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Giá VLXD tháng 3 (hoàn chỉnh)\"/>
    </mc:Choice>
  </mc:AlternateContent>
  <bookViews>
    <workbookView xWindow="-120" yWindow="-120" windowWidth="29040" windowHeight="15840" firstSheet="21" activeTab="21"/>
  </bookViews>
  <sheets>
    <sheet name="Tháng 3-2018" sheetId="3" state="hidden" r:id="rId1"/>
    <sheet name="Cong bo VLXD Q4.2021-PL1" sheetId="19" r:id="rId2"/>
    <sheet name="GIÁ VLXD THÁNG 4.2022-PL3 " sheetId="22" r:id="rId3"/>
    <sheet name="GIÁ VLXD THÁNG 5.2022-PL3" sheetId="23" r:id="rId4"/>
    <sheet name="GIÁ VLXD THÁNG 6.2022-PL3" sheetId="24" r:id="rId5"/>
    <sheet name="GIÁ VLXD THÁNG 7.2022-PL3" sheetId="25" r:id="rId6"/>
    <sheet name="GIÁ VLXD THÁNG 9.2022-PL3  " sheetId="27" r:id="rId7"/>
    <sheet name="GIÁ VLXD THÁNG 10.2022-PL3 " sheetId="28" r:id="rId8"/>
    <sheet name="GIÁ VLXD THÁNG 11.2022-PL3" sheetId="29" r:id="rId9"/>
    <sheet name="GIÁ VLXD THÁNG 12.2022-PL3" sheetId="30" r:id="rId10"/>
    <sheet name="GIÁ VLXD THÁNG 01.2023-PL3" sheetId="31" r:id="rId11"/>
    <sheet name="GIÁ VLXD THÁNG 02.2023-PL3" sheetId="32" r:id="rId12"/>
    <sheet name="GIÁ VLXD THÁNG 3.2023-PL3" sheetId="34" r:id="rId13"/>
    <sheet name="GIÁ VLXD THÁNG 4.2023-PL3" sheetId="33" r:id="rId14"/>
    <sheet name="GIÁ VLXD THÁNG 5.2023-PL3" sheetId="35" r:id="rId15"/>
    <sheet name="GIÁ VLXD THÁNG 6.2023-PL3" sheetId="36" r:id="rId16"/>
    <sheet name="GIÁ VLXD THÁNG 7.2023-PL3" sheetId="37" r:id="rId17"/>
    <sheet name="GIÁ VLXD THÁNG 8.2023" sheetId="38" r:id="rId18"/>
    <sheet name="GIÁ VLXD THÁNG 9.2023-PL3" sheetId="40" r:id="rId19"/>
    <sheet name="GIÁ VLXD THÁNG 12.2023-PL3 " sheetId="42" state="hidden" r:id="rId20"/>
    <sheet name="GIÁ VLXD THÁNG 01.2024" sheetId="43" state="hidden" r:id="rId21"/>
    <sheet name="GIÁ VLXD THÁNG 3.2024" sheetId="44" r:id="rId22"/>
  </sheets>
  <definedNames>
    <definedName name="_xlnm.Print_Area" localSheetId="20">'GIÁ VLXD THÁNG 01.2024'!$A$1:$R$852</definedName>
    <definedName name="_xlnm.Print_Area" localSheetId="9">'GIÁ VLXD THÁNG 12.2022-PL3'!$A$1:$R$686</definedName>
    <definedName name="_xlnm.Print_Area" localSheetId="19">'GIÁ VLXD THÁNG 12.2023-PL3 '!$A$1:$R$1364</definedName>
    <definedName name="_xlnm.Print_Area" localSheetId="21">'GIÁ VLXD THÁNG 3.2024'!$A$1:$M$657</definedName>
    <definedName name="_xlnm.Print_Area" localSheetId="13">'GIÁ VLXD THÁNG 4.2023-PL3'!$A$1:$R$842</definedName>
    <definedName name="_xlnm.Print_Area" localSheetId="14">'GIÁ VLXD THÁNG 5.2023-PL3'!$A$1:$R$942</definedName>
    <definedName name="_xlnm.Print_Area" localSheetId="15">'GIÁ VLXD THÁNG 6.2023-PL3'!$A$1:$R$1114</definedName>
    <definedName name="_xlnm.Print_Area" localSheetId="16">'GIÁ VLXD THÁNG 7.2023-PL3'!$A$1:$R$1174</definedName>
    <definedName name="_xlnm.Print_Area" localSheetId="17">'GIÁ VLXD THÁNG 8.2023'!$A$1:$R$1246</definedName>
    <definedName name="_xlnm.Print_Titles" localSheetId="1">'Cong bo VLXD Q4.2021-PL1'!$7:$7</definedName>
    <definedName name="_xlnm.Print_Titles" localSheetId="20">'GIÁ VLXD THÁNG 01.2024'!$5:$6</definedName>
    <definedName name="_xlnm.Print_Titles" localSheetId="7">'GIÁ VLXD THÁNG 10.2022-PL3 '!$7:$7</definedName>
    <definedName name="_xlnm.Print_Titles" localSheetId="8">'GIÁ VLXD THÁNG 11.2022-PL3'!$5:$7</definedName>
    <definedName name="_xlnm.Print_Titles" localSheetId="9">'GIÁ VLXD THÁNG 12.2022-PL3'!$5:$7</definedName>
    <definedName name="_xlnm.Print_Titles" localSheetId="19">'GIÁ VLXD THÁNG 12.2023-PL3 '!$5:$6</definedName>
    <definedName name="_xlnm.Print_Titles" localSheetId="21">'GIÁ VLXD THÁNG 3.2024'!$5:$6</definedName>
    <definedName name="_xlnm.Print_Titles" localSheetId="2">'GIÁ VLXD THÁNG 4.2022-PL3 '!$7:$7</definedName>
    <definedName name="_xlnm.Print_Titles" localSheetId="3">'GIÁ VLXD THÁNG 5.2022-PL3'!$7:$7</definedName>
    <definedName name="_xlnm.Print_Titles" localSheetId="4">'GIÁ VLXD THÁNG 6.2022-PL3'!$7:$7</definedName>
    <definedName name="_xlnm.Print_Titles" localSheetId="15">'GIÁ VLXD THÁNG 6.2023-PL3'!$5:$7</definedName>
    <definedName name="_xlnm.Print_Titles" localSheetId="5">'GIÁ VLXD THÁNG 7.2022-PL3'!$7:$7</definedName>
    <definedName name="_xlnm.Print_Titles" localSheetId="16">'GIÁ VLXD THÁNG 7.2023-PL3'!$5:$7</definedName>
    <definedName name="_xlnm.Print_Titles" localSheetId="17">'GIÁ VLXD THÁNG 8.2023'!$5:$6</definedName>
    <definedName name="_xlnm.Print_Titles" localSheetId="6">'GIÁ VLXD THÁNG 9.2022-PL3  '!$7:$7</definedName>
    <definedName name="_xlnm.Print_Titles" localSheetId="18">'GIÁ VLXD THÁNG 9.2023-PL3'!$5:$6</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gGxn5dH3ZzHjjIbHyCcr+8X4oJ3w=="/>
    </ext>
  </extLst>
</workbook>
</file>

<file path=xl/calcChain.xml><?xml version="1.0" encoding="utf-8"?>
<calcChain xmlns="http://schemas.openxmlformats.org/spreadsheetml/2006/main">
  <c r="L15" i="44" l="1"/>
  <c r="L14" i="44"/>
  <c r="E17" i="43" l="1"/>
  <c r="E16" i="43"/>
  <c r="G13" i="43"/>
  <c r="N302" i="43" l="1"/>
  <c r="G302" i="43"/>
  <c r="N301" i="43"/>
  <c r="G301" i="43"/>
  <c r="N300" i="43"/>
  <c r="G300" i="43"/>
  <c r="N299" i="43"/>
  <c r="G299" i="43"/>
  <c r="N298" i="43"/>
  <c r="G298" i="43"/>
  <c r="N297" i="43"/>
  <c r="G297" i="43"/>
  <c r="N296" i="43"/>
  <c r="G296" i="43"/>
  <c r="N295" i="43"/>
  <c r="G295" i="43"/>
  <c r="N294" i="43"/>
  <c r="G294" i="43"/>
  <c r="N293" i="43"/>
  <c r="G293" i="43"/>
  <c r="N292" i="43"/>
  <c r="G292" i="43"/>
  <c r="N291" i="43"/>
  <c r="G291" i="43"/>
  <c r="N290" i="43"/>
  <c r="G290" i="43"/>
  <c r="N289" i="43"/>
  <c r="G289" i="43"/>
  <c r="N288" i="43"/>
  <c r="G288" i="43"/>
  <c r="K235" i="43"/>
  <c r="K234" i="43"/>
  <c r="K233" i="43"/>
  <c r="K231" i="43"/>
  <c r="K229" i="43"/>
  <c r="K227" i="43"/>
  <c r="K226" i="43"/>
  <c r="K223" i="43"/>
  <c r="K222" i="43"/>
  <c r="K221" i="43"/>
  <c r="K220" i="43"/>
  <c r="K218" i="43"/>
  <c r="K217" i="43"/>
  <c r="K216" i="43"/>
  <c r="K215" i="43"/>
  <c r="K213" i="43"/>
  <c r="K212" i="43"/>
  <c r="K211" i="43"/>
  <c r="K210" i="43"/>
  <c r="K209" i="43"/>
  <c r="K208" i="43"/>
  <c r="K207" i="43"/>
  <c r="K206" i="43"/>
  <c r="K205" i="43"/>
  <c r="K204" i="43"/>
  <c r="K203" i="43"/>
  <c r="K202" i="43"/>
  <c r="K201" i="43"/>
  <c r="K200" i="43"/>
  <c r="K199" i="43"/>
  <c r="K198" i="43"/>
  <c r="K197" i="43"/>
  <c r="K196" i="43"/>
  <c r="K195" i="43"/>
  <c r="K194" i="43"/>
  <c r="K193" i="43"/>
  <c r="K191" i="43"/>
  <c r="K190" i="43"/>
  <c r="K189" i="43"/>
  <c r="K188" i="43"/>
  <c r="K187" i="43"/>
  <c r="K186" i="43"/>
  <c r="K185" i="43"/>
  <c r="K184" i="43"/>
  <c r="K183" i="43"/>
  <c r="K182" i="43"/>
  <c r="K181" i="43"/>
  <c r="K180" i="43"/>
  <c r="K179" i="43"/>
  <c r="K178" i="43"/>
  <c r="K177" i="43"/>
  <c r="E136" i="43"/>
  <c r="Q13" i="43"/>
  <c r="P13" i="43"/>
  <c r="O13" i="43"/>
  <c r="N13" i="43"/>
  <c r="M13" i="43"/>
  <c r="K13" i="43"/>
  <c r="J13" i="43"/>
  <c r="N383" i="42" l="1"/>
  <c r="G383" i="42"/>
  <c r="N382" i="42"/>
  <c r="G382" i="42"/>
  <c r="N381" i="42"/>
  <c r="G381" i="42"/>
  <c r="N380" i="42"/>
  <c r="G380" i="42"/>
  <c r="N379" i="42"/>
  <c r="G379" i="42"/>
  <c r="N378" i="42"/>
  <c r="G378" i="42"/>
  <c r="N377" i="42"/>
  <c r="G377" i="42"/>
  <c r="N376" i="42"/>
  <c r="G376" i="42"/>
  <c r="N375" i="42"/>
  <c r="G375" i="42"/>
  <c r="N374" i="42"/>
  <c r="G374" i="42"/>
  <c r="N373" i="42"/>
  <c r="G373" i="42"/>
  <c r="N372" i="42"/>
  <c r="G372" i="42"/>
  <c r="N371" i="42"/>
  <c r="G371" i="42"/>
  <c r="N370" i="42"/>
  <c r="G370" i="42"/>
  <c r="N369" i="42"/>
  <c r="G369" i="42"/>
  <c r="K274" i="42"/>
  <c r="K273" i="42"/>
  <c r="K272" i="42"/>
  <c r="K270" i="42"/>
  <c r="K268" i="42"/>
  <c r="K266" i="42"/>
  <c r="K265" i="42"/>
  <c r="K262" i="42"/>
  <c r="K261" i="42"/>
  <c r="K260" i="42"/>
  <c r="K259" i="42"/>
  <c r="K257" i="42"/>
  <c r="K256" i="42"/>
  <c r="K255" i="42"/>
  <c r="K254" i="42"/>
  <c r="K252" i="42"/>
  <c r="K251" i="42"/>
  <c r="K250" i="42"/>
  <c r="K249" i="42"/>
  <c r="K248" i="42"/>
  <c r="K247" i="42"/>
  <c r="K246" i="42"/>
  <c r="K245" i="42"/>
  <c r="K244" i="42"/>
  <c r="K243" i="42"/>
  <c r="K242" i="42"/>
  <c r="K241" i="42"/>
  <c r="K240" i="42"/>
  <c r="K239" i="42"/>
  <c r="K238" i="42"/>
  <c r="K237" i="42"/>
  <c r="K236" i="42"/>
  <c r="K235" i="42"/>
  <c r="K234" i="42"/>
  <c r="K233" i="42"/>
  <c r="K232" i="42"/>
  <c r="K230" i="42"/>
  <c r="K229" i="42"/>
  <c r="K228" i="42"/>
  <c r="K227" i="42"/>
  <c r="K226" i="42"/>
  <c r="K225" i="42"/>
  <c r="K224" i="42"/>
  <c r="K223" i="42"/>
  <c r="K222" i="42"/>
  <c r="K221" i="42"/>
  <c r="K220" i="42"/>
  <c r="K219" i="42"/>
  <c r="K218" i="42"/>
  <c r="K217" i="42"/>
  <c r="K216" i="42"/>
  <c r="E175" i="42"/>
  <c r="E17" i="42"/>
  <c r="E16" i="42"/>
  <c r="G13" i="42"/>
  <c r="P13" i="42" s="1"/>
  <c r="Q13" i="42" l="1"/>
  <c r="J13" i="42"/>
  <c r="K13" i="42"/>
  <c r="M13" i="42"/>
  <c r="N13" i="42"/>
  <c r="O13" i="42"/>
  <c r="G13" i="40" l="1"/>
  <c r="P13" i="40" s="1"/>
  <c r="J13" i="40"/>
  <c r="K13" i="40"/>
  <c r="M13" i="40"/>
  <c r="N13" i="40"/>
  <c r="O13" i="40"/>
  <c r="Q13" i="40"/>
  <c r="E16" i="40"/>
  <c r="E17" i="40"/>
  <c r="K217" i="40"/>
  <c r="K218" i="40"/>
  <c r="K219" i="40"/>
  <c r="K220" i="40"/>
  <c r="K221" i="40"/>
  <c r="K222" i="40"/>
  <c r="K223" i="40"/>
  <c r="K224" i="40"/>
  <c r="K225" i="40"/>
  <c r="K226" i="40"/>
  <c r="K227" i="40"/>
  <c r="K228" i="40"/>
  <c r="K229" i="40"/>
  <c r="K230" i="40"/>
  <c r="K231" i="40"/>
  <c r="K233" i="40"/>
  <c r="K234" i="40"/>
  <c r="K235" i="40"/>
  <c r="K236" i="40"/>
  <c r="K237" i="40"/>
  <c r="K238" i="40"/>
  <c r="K239" i="40"/>
  <c r="K240" i="40"/>
  <c r="K241" i="40"/>
  <c r="K242" i="40"/>
  <c r="K243" i="40"/>
  <c r="K244" i="40"/>
  <c r="K245" i="40"/>
  <c r="K246" i="40"/>
  <c r="K247" i="40"/>
  <c r="K248" i="40"/>
  <c r="K249" i="40"/>
  <c r="K250" i="40"/>
  <c r="K251" i="40"/>
  <c r="K252" i="40"/>
  <c r="K253" i="40"/>
  <c r="K255" i="40"/>
  <c r="K256" i="40"/>
  <c r="K257" i="40"/>
  <c r="K258" i="40"/>
  <c r="K260" i="40"/>
  <c r="K261" i="40"/>
  <c r="K262" i="40"/>
  <c r="K263" i="40"/>
  <c r="K266" i="40"/>
  <c r="K267" i="40"/>
  <c r="K269" i="40"/>
  <c r="K271" i="40"/>
  <c r="K273" i="40"/>
  <c r="K274" i="40"/>
  <c r="K275" i="40"/>
  <c r="G320" i="40"/>
  <c r="N320" i="40"/>
  <c r="G321" i="40"/>
  <c r="N321" i="40"/>
  <c r="G322" i="40"/>
  <c r="N322" i="40"/>
  <c r="G323" i="40"/>
  <c r="N323" i="40"/>
  <c r="G324" i="40"/>
  <c r="N324" i="40"/>
  <c r="G325" i="40"/>
  <c r="N325" i="40"/>
  <c r="G326" i="40"/>
  <c r="N326" i="40"/>
  <c r="G327" i="40"/>
  <c r="N327" i="40"/>
  <c r="G328" i="40"/>
  <c r="N328" i="40"/>
  <c r="G329" i="40"/>
  <c r="N329" i="40"/>
  <c r="G330" i="40"/>
  <c r="N330" i="40"/>
  <c r="G331" i="40"/>
  <c r="N331" i="40"/>
  <c r="G332" i="40"/>
  <c r="N332" i="40"/>
  <c r="G333" i="40"/>
  <c r="N333" i="40"/>
  <c r="G334" i="40"/>
  <c r="N334" i="40"/>
  <c r="E17" i="38" l="1"/>
  <c r="E16" i="38"/>
  <c r="N334" i="38" l="1"/>
  <c r="G334" i="38"/>
  <c r="N333" i="38"/>
  <c r="G333" i="38"/>
  <c r="N332" i="38"/>
  <c r="G332" i="38"/>
  <c r="N331" i="38"/>
  <c r="G331" i="38"/>
  <c r="N330" i="38"/>
  <c r="G330" i="38"/>
  <c r="N329" i="38"/>
  <c r="G329" i="38"/>
  <c r="N328" i="38"/>
  <c r="G328" i="38"/>
  <c r="N327" i="38"/>
  <c r="G327" i="38"/>
  <c r="N326" i="38"/>
  <c r="G326" i="38"/>
  <c r="N325" i="38"/>
  <c r="G325" i="38"/>
  <c r="N324" i="38"/>
  <c r="G324" i="38"/>
  <c r="N323" i="38"/>
  <c r="G323" i="38"/>
  <c r="N322" i="38"/>
  <c r="G322" i="38"/>
  <c r="N321" i="38"/>
  <c r="G321" i="38"/>
  <c r="N320" i="38"/>
  <c r="G320" i="38"/>
  <c r="K275" i="38"/>
  <c r="K274" i="38"/>
  <c r="K273" i="38"/>
  <c r="K271" i="38"/>
  <c r="K269" i="38"/>
  <c r="K267" i="38"/>
  <c r="K266" i="38"/>
  <c r="K263" i="38"/>
  <c r="K262" i="38"/>
  <c r="K261" i="38"/>
  <c r="K260" i="38"/>
  <c r="K258" i="38"/>
  <c r="K257" i="38"/>
  <c r="K256" i="38"/>
  <c r="K255" i="38"/>
  <c r="K253" i="38"/>
  <c r="K252" i="38"/>
  <c r="K251" i="38"/>
  <c r="K250" i="38"/>
  <c r="K249" i="38"/>
  <c r="K248" i="38"/>
  <c r="K247" i="38"/>
  <c r="K246" i="38"/>
  <c r="K245" i="38"/>
  <c r="K244" i="38"/>
  <c r="K243" i="38"/>
  <c r="K242" i="38"/>
  <c r="K241" i="38"/>
  <c r="K240" i="38"/>
  <c r="K239" i="38"/>
  <c r="K238" i="38"/>
  <c r="K237" i="38"/>
  <c r="K236" i="38"/>
  <c r="K235" i="38"/>
  <c r="K234" i="38"/>
  <c r="K233" i="38"/>
  <c r="K231" i="38"/>
  <c r="K230" i="38"/>
  <c r="K229" i="38"/>
  <c r="K228" i="38"/>
  <c r="K227" i="38"/>
  <c r="K226" i="38"/>
  <c r="K225" i="38"/>
  <c r="K224" i="38"/>
  <c r="K223" i="38"/>
  <c r="K222" i="38"/>
  <c r="K221" i="38"/>
  <c r="K220" i="38"/>
  <c r="K219" i="38"/>
  <c r="K218" i="38"/>
  <c r="K217" i="38"/>
  <c r="Q13" i="38"/>
  <c r="O13" i="38"/>
  <c r="G13" i="38"/>
  <c r="N13" i="38" s="1"/>
  <c r="P13" i="38" l="1"/>
  <c r="J13" i="38"/>
  <c r="K13" i="38"/>
  <c r="M13" i="38"/>
  <c r="G17" i="37"/>
  <c r="G16" i="37"/>
  <c r="N317" i="36" l="1"/>
  <c r="G317" i="36"/>
  <c r="N316" i="36"/>
  <c r="G316" i="36"/>
  <c r="N315" i="36"/>
  <c r="G315" i="36"/>
  <c r="N314" i="36"/>
  <c r="G314" i="36"/>
  <c r="N313" i="36"/>
  <c r="G313" i="36"/>
  <c r="N312" i="36"/>
  <c r="G312" i="36"/>
  <c r="N311" i="36"/>
  <c r="G311" i="36"/>
  <c r="N310" i="36"/>
  <c r="G310" i="36"/>
  <c r="N309" i="36"/>
  <c r="G309" i="36"/>
  <c r="N308" i="36"/>
  <c r="G308" i="36"/>
  <c r="N307" i="36"/>
  <c r="G307" i="36"/>
  <c r="N306" i="36"/>
  <c r="G306" i="36"/>
  <c r="N305" i="36"/>
  <c r="G305" i="36"/>
  <c r="N304" i="36"/>
  <c r="G304" i="36"/>
  <c r="N303" i="36"/>
  <c r="G303" i="36"/>
  <c r="K278" i="36"/>
  <c r="K277" i="36"/>
  <c r="K276" i="36"/>
  <c r="K274" i="36"/>
  <c r="K272" i="36"/>
  <c r="K270" i="36"/>
  <c r="K269" i="36"/>
  <c r="K266" i="36"/>
  <c r="K265" i="36"/>
  <c r="K264" i="36"/>
  <c r="K263" i="36"/>
  <c r="K261" i="36"/>
  <c r="K260" i="36"/>
  <c r="K259" i="36"/>
  <c r="K258" i="36"/>
  <c r="K256" i="36"/>
  <c r="K255" i="36"/>
  <c r="K254" i="36"/>
  <c r="K253" i="36"/>
  <c r="K252" i="36"/>
  <c r="K251" i="36"/>
  <c r="K250" i="36"/>
  <c r="K249" i="36"/>
  <c r="K248" i="36"/>
  <c r="K247" i="36"/>
  <c r="K246" i="36"/>
  <c r="K245" i="36"/>
  <c r="K244" i="36"/>
  <c r="K243" i="36"/>
  <c r="K242" i="36"/>
  <c r="K241" i="36"/>
  <c r="K240" i="36"/>
  <c r="K239" i="36"/>
  <c r="K238" i="36"/>
  <c r="K237" i="36"/>
  <c r="K236" i="36"/>
  <c r="K234" i="36"/>
  <c r="K233" i="36"/>
  <c r="K232" i="36"/>
  <c r="K231" i="36"/>
  <c r="K230" i="36"/>
  <c r="K229" i="36"/>
  <c r="K228" i="36"/>
  <c r="K227" i="36"/>
  <c r="K226" i="36"/>
  <c r="K225" i="36"/>
  <c r="K224" i="36"/>
  <c r="K223" i="36"/>
  <c r="K222" i="36"/>
  <c r="K221" i="36"/>
  <c r="K220" i="36"/>
  <c r="G13" i="36"/>
  <c r="J13" i="36" s="1"/>
  <c r="N334" i="37"/>
  <c r="G334" i="37"/>
  <c r="N333" i="37"/>
  <c r="G333" i="37"/>
  <c r="N332" i="37"/>
  <c r="G332" i="37"/>
  <c r="N331" i="37"/>
  <c r="G331" i="37"/>
  <c r="N330" i="37"/>
  <c r="G330" i="37"/>
  <c r="N329" i="37"/>
  <c r="G329" i="37"/>
  <c r="N328" i="37"/>
  <c r="G328" i="37"/>
  <c r="N327" i="37"/>
  <c r="G327" i="37"/>
  <c r="N326" i="37"/>
  <c r="G326" i="37"/>
  <c r="N325" i="37"/>
  <c r="G325" i="37"/>
  <c r="N324" i="37"/>
  <c r="G324" i="37"/>
  <c r="N323" i="37"/>
  <c r="G323" i="37"/>
  <c r="N322" i="37"/>
  <c r="G322" i="37"/>
  <c r="N321" i="37"/>
  <c r="G321" i="37"/>
  <c r="N320" i="37"/>
  <c r="G320" i="37"/>
  <c r="K275" i="37"/>
  <c r="K274" i="37"/>
  <c r="K273" i="37"/>
  <c r="K271" i="37"/>
  <c r="K269" i="37"/>
  <c r="K267" i="37"/>
  <c r="K266" i="37"/>
  <c r="K263" i="37"/>
  <c r="K262" i="37"/>
  <c r="K261" i="37"/>
  <c r="K260" i="37"/>
  <c r="K258" i="37"/>
  <c r="K257" i="37"/>
  <c r="K256" i="37"/>
  <c r="K255" i="37"/>
  <c r="K253" i="37"/>
  <c r="K252" i="37"/>
  <c r="K251" i="37"/>
  <c r="K250" i="37"/>
  <c r="K249" i="37"/>
  <c r="K248" i="37"/>
  <c r="K247" i="37"/>
  <c r="K246" i="37"/>
  <c r="K245" i="37"/>
  <c r="K244" i="37"/>
  <c r="K243" i="37"/>
  <c r="K242" i="37"/>
  <c r="K241" i="37"/>
  <c r="K240" i="37"/>
  <c r="K239" i="37"/>
  <c r="K238" i="37"/>
  <c r="K237" i="37"/>
  <c r="K236" i="37"/>
  <c r="K235" i="37"/>
  <c r="K234" i="37"/>
  <c r="K233" i="37"/>
  <c r="K231" i="37"/>
  <c r="K230" i="37"/>
  <c r="K229" i="37"/>
  <c r="K228" i="37"/>
  <c r="K227" i="37"/>
  <c r="K226" i="37"/>
  <c r="K225" i="37"/>
  <c r="K224" i="37"/>
  <c r="K223" i="37"/>
  <c r="K222" i="37"/>
  <c r="K221" i="37"/>
  <c r="K220" i="37"/>
  <c r="K219" i="37"/>
  <c r="K218" i="37"/>
  <c r="K217" i="37"/>
  <c r="E136" i="37"/>
  <c r="E135" i="37"/>
  <c r="E134" i="37"/>
  <c r="E133" i="37"/>
  <c r="E131" i="37"/>
  <c r="E130" i="37"/>
  <c r="E128" i="37"/>
  <c r="E127" i="37"/>
  <c r="E126" i="37"/>
  <c r="E124" i="37"/>
  <c r="E123" i="37"/>
  <c r="E122" i="37"/>
  <c r="E121" i="37"/>
  <c r="E119" i="37"/>
  <c r="E118" i="37"/>
  <c r="E117" i="37"/>
  <c r="E116" i="37"/>
  <c r="E31" i="37"/>
  <c r="E30" i="37"/>
  <c r="E29" i="37"/>
  <c r="E28" i="37"/>
  <c r="E27" i="37"/>
  <c r="G13" i="37"/>
  <c r="Q13" i="37" s="1"/>
  <c r="M13" i="36" l="1"/>
  <c r="N13" i="36"/>
  <c r="O13" i="36"/>
  <c r="P13" i="36"/>
  <c r="K13" i="36"/>
  <c r="Q13" i="36"/>
  <c r="M13" i="37"/>
  <c r="N13" i="37"/>
  <c r="O13" i="37"/>
  <c r="J13" i="37"/>
  <c r="K13" i="37"/>
  <c r="P13" i="37"/>
  <c r="N318" i="35" l="1"/>
  <c r="G318" i="35"/>
  <c r="N317" i="35"/>
  <c r="G317" i="35"/>
  <c r="N316" i="35"/>
  <c r="G316" i="35"/>
  <c r="N315" i="35"/>
  <c r="G315" i="35"/>
  <c r="N314" i="35"/>
  <c r="G314" i="35"/>
  <c r="N313" i="35"/>
  <c r="G313" i="35"/>
  <c r="N312" i="35"/>
  <c r="G312" i="35"/>
  <c r="N311" i="35"/>
  <c r="G311" i="35"/>
  <c r="N310" i="35"/>
  <c r="G310" i="35"/>
  <c r="N309" i="35"/>
  <c r="G309" i="35"/>
  <c r="N308" i="35"/>
  <c r="G308" i="35"/>
  <c r="N307" i="35"/>
  <c r="G307" i="35"/>
  <c r="N306" i="35"/>
  <c r="G306" i="35"/>
  <c r="N305" i="35"/>
  <c r="G305" i="35"/>
  <c r="N304" i="35"/>
  <c r="G304" i="35"/>
  <c r="K279" i="35"/>
  <c r="K278" i="35"/>
  <c r="K277" i="35"/>
  <c r="K275" i="35"/>
  <c r="K273" i="35"/>
  <c r="K271" i="35"/>
  <c r="K270" i="35"/>
  <c r="K267" i="35"/>
  <c r="K266" i="35"/>
  <c r="K265" i="35"/>
  <c r="K264" i="35"/>
  <c r="K262" i="35"/>
  <c r="K261" i="35"/>
  <c r="K260" i="35"/>
  <c r="K259" i="35"/>
  <c r="K257" i="35"/>
  <c r="K256" i="35"/>
  <c r="K255" i="35"/>
  <c r="K254" i="35"/>
  <c r="K253" i="35"/>
  <c r="K252" i="35"/>
  <c r="K251" i="35"/>
  <c r="K250" i="35"/>
  <c r="K249" i="35"/>
  <c r="K248" i="35"/>
  <c r="K247" i="35"/>
  <c r="K246" i="35"/>
  <c r="K245" i="35"/>
  <c r="K244" i="35"/>
  <c r="K243" i="35"/>
  <c r="K242" i="35"/>
  <c r="K241" i="35"/>
  <c r="K240" i="35"/>
  <c r="K239" i="35"/>
  <c r="K238" i="35"/>
  <c r="K237" i="35"/>
  <c r="K235" i="35"/>
  <c r="K234" i="35"/>
  <c r="K233" i="35"/>
  <c r="K232" i="35"/>
  <c r="K231" i="35"/>
  <c r="K230" i="35"/>
  <c r="K229" i="35"/>
  <c r="K228" i="35"/>
  <c r="K227" i="35"/>
  <c r="K226" i="35"/>
  <c r="K225" i="35"/>
  <c r="K224" i="35"/>
  <c r="K223" i="35"/>
  <c r="K222" i="35"/>
  <c r="K221" i="35"/>
  <c r="E136" i="35"/>
  <c r="E135" i="35"/>
  <c r="E134" i="35"/>
  <c r="E133" i="35"/>
  <c r="E131" i="35"/>
  <c r="E130" i="35"/>
  <c r="E128" i="35"/>
  <c r="E127" i="35"/>
  <c r="E126" i="35"/>
  <c r="E124" i="35"/>
  <c r="E123" i="35"/>
  <c r="E122" i="35"/>
  <c r="E121" i="35"/>
  <c r="E119" i="35"/>
  <c r="E118" i="35"/>
  <c r="E117" i="35"/>
  <c r="E116" i="35"/>
  <c r="E31" i="35"/>
  <c r="E30" i="35"/>
  <c r="E29" i="35"/>
  <c r="E28" i="35"/>
  <c r="E27" i="35"/>
  <c r="G13" i="35"/>
  <c r="J13" i="35" s="1"/>
  <c r="K13" i="35" l="1"/>
  <c r="M13" i="35"/>
  <c r="Q13" i="35"/>
  <c r="N13" i="35"/>
  <c r="O13" i="35"/>
  <c r="P13" i="35"/>
  <c r="N297" i="34"/>
  <c r="G297" i="34"/>
  <c r="N296" i="34"/>
  <c r="G296" i="34"/>
  <c r="N295" i="34"/>
  <c r="G295" i="34"/>
  <c r="N294" i="34"/>
  <c r="G294" i="34"/>
  <c r="N293" i="34"/>
  <c r="G293" i="34"/>
  <c r="N292" i="34"/>
  <c r="G292" i="34"/>
  <c r="N291" i="34"/>
  <c r="G291" i="34"/>
  <c r="N290" i="34"/>
  <c r="G290" i="34"/>
  <c r="N289" i="34"/>
  <c r="G289" i="34"/>
  <c r="N288" i="34"/>
  <c r="G288" i="34"/>
  <c r="N287" i="34"/>
  <c r="G287" i="34"/>
  <c r="N286" i="34"/>
  <c r="G286" i="34"/>
  <c r="N285" i="34"/>
  <c r="G285" i="34"/>
  <c r="N284" i="34"/>
  <c r="G284" i="34"/>
  <c r="N283" i="34"/>
  <c r="G283" i="34"/>
  <c r="K280" i="34"/>
  <c r="K279" i="34"/>
  <c r="K278" i="34"/>
  <c r="K276" i="34"/>
  <c r="K274" i="34"/>
  <c r="K272" i="34"/>
  <c r="K271" i="34"/>
  <c r="K268" i="34"/>
  <c r="K267" i="34"/>
  <c r="K266" i="34"/>
  <c r="K265" i="34"/>
  <c r="K263" i="34"/>
  <c r="K262" i="34"/>
  <c r="K261" i="34"/>
  <c r="K260" i="34"/>
  <c r="K258" i="34"/>
  <c r="K257" i="34"/>
  <c r="K256" i="34"/>
  <c r="K255" i="34"/>
  <c r="K254" i="34"/>
  <c r="K253" i="34"/>
  <c r="K252" i="34"/>
  <c r="K251" i="34"/>
  <c r="K250" i="34"/>
  <c r="K249" i="34"/>
  <c r="K248" i="34"/>
  <c r="K247" i="34"/>
  <c r="K246" i="34"/>
  <c r="K245" i="34"/>
  <c r="K244" i="34"/>
  <c r="K243" i="34"/>
  <c r="K242" i="34"/>
  <c r="K241" i="34"/>
  <c r="K240" i="34"/>
  <c r="K239" i="34"/>
  <c r="K238" i="34"/>
  <c r="K236" i="34"/>
  <c r="K235" i="34"/>
  <c r="K234" i="34"/>
  <c r="K233" i="34"/>
  <c r="K232" i="34"/>
  <c r="K231" i="34"/>
  <c r="K230" i="34"/>
  <c r="K229" i="34"/>
  <c r="K228" i="34"/>
  <c r="K227" i="34"/>
  <c r="K226" i="34"/>
  <c r="K225" i="34"/>
  <c r="K224" i="34"/>
  <c r="K223" i="34"/>
  <c r="K222" i="34"/>
  <c r="E136" i="34"/>
  <c r="E135" i="34"/>
  <c r="E134" i="34"/>
  <c r="E133" i="34"/>
  <c r="E131" i="34"/>
  <c r="E130" i="34"/>
  <c r="E128" i="34"/>
  <c r="E127" i="34"/>
  <c r="E126" i="34"/>
  <c r="E124" i="34"/>
  <c r="E123" i="34"/>
  <c r="E122" i="34"/>
  <c r="E121" i="34"/>
  <c r="E119" i="34"/>
  <c r="E118" i="34"/>
  <c r="E117" i="34"/>
  <c r="E116" i="34"/>
  <c r="E31" i="34"/>
  <c r="E30" i="34"/>
  <c r="E29" i="34"/>
  <c r="E28" i="34"/>
  <c r="E27" i="34"/>
  <c r="P13" i="34"/>
  <c r="O13" i="34"/>
  <c r="N13" i="34"/>
  <c r="M13" i="34"/>
  <c r="K13" i="34"/>
  <c r="G13" i="34"/>
  <c r="J13" i="34" s="1"/>
  <c r="Q13" i="34" l="1"/>
  <c r="N296" i="33" l="1"/>
  <c r="N295" i="33"/>
  <c r="N294" i="33"/>
  <c r="N293" i="33"/>
  <c r="N292" i="33"/>
  <c r="N291" i="33"/>
  <c r="N290" i="33"/>
  <c r="N289" i="33"/>
  <c r="N288" i="33"/>
  <c r="N287" i="33"/>
  <c r="N286" i="33"/>
  <c r="N285" i="33"/>
  <c r="N284" i="33"/>
  <c r="N283" i="33"/>
  <c r="N282" i="33"/>
  <c r="G296" i="33"/>
  <c r="G295" i="33"/>
  <c r="G294" i="33"/>
  <c r="G293" i="33"/>
  <c r="G292" i="33"/>
  <c r="G291" i="33"/>
  <c r="G290" i="33"/>
  <c r="G289" i="33"/>
  <c r="G288" i="33"/>
  <c r="G287" i="33"/>
  <c r="G286" i="33"/>
  <c r="G285" i="33"/>
  <c r="G284" i="33"/>
  <c r="G283" i="33"/>
  <c r="G282" i="33"/>
  <c r="K279" i="33"/>
  <c r="K278" i="33"/>
  <c r="K277" i="33"/>
  <c r="K275" i="33"/>
  <c r="K273" i="33"/>
  <c r="K271" i="33"/>
  <c r="K270" i="33"/>
  <c r="K267" i="33"/>
  <c r="K266" i="33"/>
  <c r="K265" i="33"/>
  <c r="K264" i="33"/>
  <c r="K262" i="33"/>
  <c r="K261" i="33"/>
  <c r="K260" i="33"/>
  <c r="K259" i="33"/>
  <c r="K257" i="33"/>
  <c r="K256" i="33"/>
  <c r="K255" i="33"/>
  <c r="K254" i="33"/>
  <c r="K253" i="33"/>
  <c r="K252" i="33"/>
  <c r="K251" i="33"/>
  <c r="K250" i="33"/>
  <c r="K249" i="33"/>
  <c r="K248" i="33"/>
  <c r="K247" i="33"/>
  <c r="K246" i="33"/>
  <c r="K245" i="33"/>
  <c r="K244" i="33"/>
  <c r="K243" i="33"/>
  <c r="K242" i="33"/>
  <c r="K241" i="33"/>
  <c r="K240" i="33"/>
  <c r="K239" i="33"/>
  <c r="K238" i="33"/>
  <c r="K237" i="33"/>
  <c r="K235" i="33"/>
  <c r="K234" i="33"/>
  <c r="K233" i="33"/>
  <c r="K232" i="33"/>
  <c r="K231" i="33"/>
  <c r="K230" i="33"/>
  <c r="K229" i="33"/>
  <c r="K228" i="33"/>
  <c r="K227" i="33"/>
  <c r="K226" i="33"/>
  <c r="K225" i="33"/>
  <c r="K224" i="33"/>
  <c r="K223" i="33"/>
  <c r="K222" i="33"/>
  <c r="K221" i="33"/>
  <c r="E136" i="33"/>
  <c r="E135" i="33"/>
  <c r="E134" i="33"/>
  <c r="E133" i="33"/>
  <c r="E131" i="33"/>
  <c r="E130" i="33"/>
  <c r="E128" i="33"/>
  <c r="E127" i="33"/>
  <c r="E126" i="33"/>
  <c r="E124" i="33"/>
  <c r="E123" i="33"/>
  <c r="E122" i="33"/>
  <c r="E121" i="33"/>
  <c r="E119" i="33"/>
  <c r="E118" i="33"/>
  <c r="E117" i="33"/>
  <c r="E116" i="33"/>
  <c r="E31" i="33"/>
  <c r="E30" i="33"/>
  <c r="E29" i="33"/>
  <c r="E28" i="33"/>
  <c r="E27" i="33"/>
  <c r="G13" i="33"/>
  <c r="Q13" i="33" s="1"/>
  <c r="J13" i="33" l="1"/>
  <c r="K13" i="33"/>
  <c r="M13" i="33"/>
  <c r="N13" i="33"/>
  <c r="O13" i="33"/>
  <c r="P13" i="33"/>
  <c r="N299" i="32"/>
  <c r="G299" i="32"/>
  <c r="N298" i="32"/>
  <c r="G298" i="32"/>
  <c r="N297" i="32"/>
  <c r="G297" i="32"/>
  <c r="N296" i="32"/>
  <c r="G296" i="32"/>
  <c r="N295" i="32"/>
  <c r="G295" i="32"/>
  <c r="N294" i="32"/>
  <c r="G294" i="32"/>
  <c r="N293" i="32"/>
  <c r="G293" i="32"/>
  <c r="N292" i="32"/>
  <c r="G292" i="32"/>
  <c r="N291" i="32"/>
  <c r="G291" i="32"/>
  <c r="N290" i="32"/>
  <c r="G290" i="32"/>
  <c r="N289" i="32"/>
  <c r="G289" i="32"/>
  <c r="N288" i="32"/>
  <c r="G288" i="32"/>
  <c r="N287" i="32"/>
  <c r="G287" i="32"/>
  <c r="N286" i="32"/>
  <c r="G286" i="32"/>
  <c r="N285" i="32"/>
  <c r="G285" i="32"/>
  <c r="K282" i="32"/>
  <c r="K281" i="32"/>
  <c r="K280" i="32"/>
  <c r="K278" i="32"/>
  <c r="K276" i="32"/>
  <c r="K274" i="32"/>
  <c r="K273" i="32"/>
  <c r="K270" i="32"/>
  <c r="K269" i="32"/>
  <c r="K268" i="32"/>
  <c r="K267" i="32"/>
  <c r="K265" i="32"/>
  <c r="K264" i="32"/>
  <c r="K263" i="32"/>
  <c r="K262" i="32"/>
  <c r="K260" i="32"/>
  <c r="K259" i="32"/>
  <c r="K258" i="32"/>
  <c r="K257" i="32"/>
  <c r="K256" i="32"/>
  <c r="K255" i="32"/>
  <c r="K254" i="32"/>
  <c r="K253" i="32"/>
  <c r="K252" i="32"/>
  <c r="K251" i="32"/>
  <c r="K250" i="32"/>
  <c r="K249" i="32"/>
  <c r="K248" i="32"/>
  <c r="K247" i="32"/>
  <c r="K246" i="32"/>
  <c r="K245" i="32"/>
  <c r="K244" i="32"/>
  <c r="K243" i="32"/>
  <c r="K242" i="32"/>
  <c r="K241" i="32"/>
  <c r="K240" i="32"/>
  <c r="K238" i="32"/>
  <c r="K237" i="32"/>
  <c r="K236" i="32"/>
  <c r="K235" i="32"/>
  <c r="K234" i="32"/>
  <c r="K233" i="32"/>
  <c r="K232" i="32"/>
  <c r="K231" i="32"/>
  <c r="K230" i="32"/>
  <c r="K229" i="32"/>
  <c r="K228" i="32"/>
  <c r="K227" i="32"/>
  <c r="K226" i="32"/>
  <c r="K225" i="32"/>
  <c r="K224" i="32"/>
  <c r="E136" i="32"/>
  <c r="E135" i="32"/>
  <c r="E134" i="32"/>
  <c r="E133" i="32"/>
  <c r="E131" i="32"/>
  <c r="E130" i="32"/>
  <c r="E128" i="32"/>
  <c r="E127" i="32"/>
  <c r="E126" i="32"/>
  <c r="E124" i="32"/>
  <c r="E123" i="32"/>
  <c r="E122" i="32"/>
  <c r="E121" i="32"/>
  <c r="E119" i="32"/>
  <c r="E118" i="32"/>
  <c r="E117" i="32"/>
  <c r="E116" i="32"/>
  <c r="E31" i="32"/>
  <c r="E30" i="32"/>
  <c r="E29" i="32"/>
  <c r="E28" i="32"/>
  <c r="E27" i="32"/>
  <c r="G13" i="32"/>
  <c r="P13" i="32" s="1"/>
  <c r="J13" i="32" l="1"/>
  <c r="K13" i="32"/>
  <c r="M13" i="32"/>
  <c r="N13" i="32"/>
  <c r="O13" i="32"/>
  <c r="Q13" i="32"/>
  <c r="N299" i="31"/>
  <c r="G299" i="31"/>
  <c r="N298" i="31"/>
  <c r="G298" i="31"/>
  <c r="N297" i="31"/>
  <c r="G297" i="31"/>
  <c r="N296" i="31"/>
  <c r="G296" i="31"/>
  <c r="N295" i="31"/>
  <c r="G295" i="31"/>
  <c r="N294" i="31"/>
  <c r="G294" i="31"/>
  <c r="N293" i="31"/>
  <c r="G293" i="31"/>
  <c r="N292" i="31"/>
  <c r="G292" i="31"/>
  <c r="N291" i="31"/>
  <c r="G291" i="31"/>
  <c r="N290" i="31"/>
  <c r="G290" i="31"/>
  <c r="N289" i="31"/>
  <c r="G289" i="31"/>
  <c r="N288" i="31"/>
  <c r="G288" i="31"/>
  <c r="N287" i="31"/>
  <c r="G287" i="31"/>
  <c r="N286" i="31"/>
  <c r="G286" i="31"/>
  <c r="N285" i="31"/>
  <c r="G285" i="31"/>
  <c r="K282" i="31"/>
  <c r="K281" i="31"/>
  <c r="K280" i="31"/>
  <c r="K278" i="31"/>
  <c r="K276" i="31"/>
  <c r="K274" i="31"/>
  <c r="K273" i="31"/>
  <c r="K270" i="31"/>
  <c r="K269" i="31"/>
  <c r="K268" i="31"/>
  <c r="K267" i="31"/>
  <c r="K265" i="31"/>
  <c r="K264" i="31"/>
  <c r="K263" i="31"/>
  <c r="K262" i="31"/>
  <c r="K260" i="31"/>
  <c r="K259" i="31"/>
  <c r="K258" i="31"/>
  <c r="K257" i="31"/>
  <c r="K256" i="31"/>
  <c r="K255" i="31"/>
  <c r="K254" i="31"/>
  <c r="K253" i="31"/>
  <c r="K252" i="31"/>
  <c r="K251" i="31"/>
  <c r="K250" i="31"/>
  <c r="K249" i="31"/>
  <c r="K248" i="31"/>
  <c r="K247" i="31"/>
  <c r="K246" i="31"/>
  <c r="K245" i="31"/>
  <c r="K244" i="31"/>
  <c r="K243" i="31"/>
  <c r="K242" i="31"/>
  <c r="K241" i="31"/>
  <c r="K240" i="31"/>
  <c r="K238" i="31"/>
  <c r="K237" i="31"/>
  <c r="K236" i="31"/>
  <c r="K235" i="31"/>
  <c r="K234" i="31"/>
  <c r="K233" i="31"/>
  <c r="K232" i="31"/>
  <c r="K231" i="31"/>
  <c r="K230" i="31"/>
  <c r="K229" i="31"/>
  <c r="K228" i="31"/>
  <c r="K227" i="31"/>
  <c r="K226" i="31"/>
  <c r="K225" i="31"/>
  <c r="K224" i="31"/>
  <c r="E136" i="31"/>
  <c r="E135" i="31"/>
  <c r="E134" i="31"/>
  <c r="E133" i="31"/>
  <c r="E131" i="31"/>
  <c r="E130" i="31"/>
  <c r="E128" i="31"/>
  <c r="E127" i="31"/>
  <c r="E126" i="31"/>
  <c r="E124" i="31"/>
  <c r="E123" i="31"/>
  <c r="E122" i="31"/>
  <c r="E121" i="31"/>
  <c r="E119" i="31"/>
  <c r="E118" i="31"/>
  <c r="E117" i="31"/>
  <c r="E116" i="31"/>
  <c r="E31" i="31"/>
  <c r="E30" i="31"/>
  <c r="E29" i="31"/>
  <c r="E28" i="31"/>
  <c r="E27" i="31"/>
  <c r="G13" i="31"/>
  <c r="J13" i="31" s="1"/>
  <c r="K13" i="31" l="1"/>
  <c r="M13" i="31"/>
  <c r="O13" i="31"/>
  <c r="P13" i="31"/>
  <c r="Q13" i="31"/>
  <c r="N13" i="31"/>
  <c r="N325" i="30"/>
  <c r="G325" i="30"/>
  <c r="N324" i="30"/>
  <c r="G324" i="30"/>
  <c r="N323" i="30"/>
  <c r="G323" i="30"/>
  <c r="N322" i="30"/>
  <c r="G322" i="30"/>
  <c r="N321" i="30"/>
  <c r="G321" i="30"/>
  <c r="N320" i="30"/>
  <c r="G320" i="30"/>
  <c r="N319" i="30"/>
  <c r="G319" i="30"/>
  <c r="N318" i="30"/>
  <c r="G318" i="30"/>
  <c r="N317" i="30"/>
  <c r="G317" i="30"/>
  <c r="N316" i="30"/>
  <c r="G316" i="30"/>
  <c r="N315" i="30"/>
  <c r="G315" i="30"/>
  <c r="N314" i="30"/>
  <c r="G314" i="30"/>
  <c r="N313" i="30"/>
  <c r="G313" i="30"/>
  <c r="N312" i="30"/>
  <c r="G312" i="30"/>
  <c r="N311" i="30"/>
  <c r="G311" i="30"/>
  <c r="K308" i="30"/>
  <c r="K307" i="30"/>
  <c r="K306" i="30"/>
  <c r="K304" i="30"/>
  <c r="K302" i="30"/>
  <c r="K300" i="30"/>
  <c r="K299" i="30"/>
  <c r="K296" i="30"/>
  <c r="K295" i="30"/>
  <c r="K294" i="30"/>
  <c r="K293" i="30"/>
  <c r="K291" i="30"/>
  <c r="K290" i="30"/>
  <c r="K289" i="30"/>
  <c r="K288" i="30"/>
  <c r="K286" i="30"/>
  <c r="K285" i="30"/>
  <c r="K284" i="30"/>
  <c r="K283" i="30"/>
  <c r="K282" i="30"/>
  <c r="K281" i="30"/>
  <c r="K280" i="30"/>
  <c r="K279" i="30"/>
  <c r="K278" i="30"/>
  <c r="K277" i="30"/>
  <c r="K276" i="30"/>
  <c r="K275" i="30"/>
  <c r="K274" i="30"/>
  <c r="K273" i="30"/>
  <c r="K272" i="30"/>
  <c r="K271" i="30"/>
  <c r="K270" i="30"/>
  <c r="K269" i="30"/>
  <c r="K268" i="30"/>
  <c r="K267" i="30"/>
  <c r="K266" i="30"/>
  <c r="K264" i="30"/>
  <c r="K263" i="30"/>
  <c r="K262" i="30"/>
  <c r="K261" i="30"/>
  <c r="K260" i="30"/>
  <c r="K259" i="30"/>
  <c r="K258" i="30"/>
  <c r="K257" i="30"/>
  <c r="K256" i="30"/>
  <c r="K255" i="30"/>
  <c r="K254" i="30"/>
  <c r="K253" i="30"/>
  <c r="K252" i="30"/>
  <c r="K251" i="30"/>
  <c r="K250" i="30"/>
  <c r="E146" i="30"/>
  <c r="E145" i="30"/>
  <c r="E144" i="30"/>
  <c r="E143" i="30"/>
  <c r="E141" i="30"/>
  <c r="E140" i="30"/>
  <c r="E138" i="30"/>
  <c r="E137" i="30"/>
  <c r="E136" i="30"/>
  <c r="E134" i="30"/>
  <c r="E133" i="30"/>
  <c r="E132" i="30"/>
  <c r="E131" i="30"/>
  <c r="E129" i="30"/>
  <c r="E128" i="30"/>
  <c r="E127" i="30"/>
  <c r="E126" i="30"/>
  <c r="E32" i="30"/>
  <c r="E31" i="30"/>
  <c r="E30" i="30"/>
  <c r="E29" i="30"/>
  <c r="E28" i="30"/>
  <c r="G13" i="30"/>
  <c r="J13" i="30" s="1"/>
  <c r="M13" i="30" l="1"/>
  <c r="K13" i="30"/>
  <c r="N13" i="30"/>
  <c r="O13" i="30"/>
  <c r="P13" i="30"/>
  <c r="Q13" i="30"/>
  <c r="E146" i="29"/>
  <c r="E145" i="29"/>
  <c r="E144" i="29"/>
  <c r="E143" i="29"/>
  <c r="E138" i="29"/>
  <c r="E137" i="29"/>
  <c r="E136" i="29"/>
  <c r="E133" i="29"/>
  <c r="E134" i="29"/>
  <c r="E132" i="29"/>
  <c r="E131" i="29"/>
  <c r="E128" i="29"/>
  <c r="E129" i="29"/>
  <c r="E127" i="29"/>
  <c r="E126" i="29"/>
  <c r="E32" i="29"/>
  <c r="E31" i="29"/>
  <c r="E30" i="29"/>
  <c r="E29" i="29"/>
  <c r="E28" i="29"/>
  <c r="N325" i="29" l="1"/>
  <c r="G325" i="29"/>
  <c r="N324" i="29"/>
  <c r="G324" i="29"/>
  <c r="N323" i="29"/>
  <c r="G323" i="29"/>
  <c r="N322" i="29"/>
  <c r="G322" i="29"/>
  <c r="N321" i="29"/>
  <c r="G321" i="29"/>
  <c r="N320" i="29"/>
  <c r="G320" i="29"/>
  <c r="N319" i="29"/>
  <c r="G319" i="29"/>
  <c r="N318" i="29"/>
  <c r="G318" i="29"/>
  <c r="N317" i="29"/>
  <c r="G317" i="29"/>
  <c r="N316" i="29"/>
  <c r="G316" i="29"/>
  <c r="N315" i="29"/>
  <c r="G315" i="29"/>
  <c r="N314" i="29"/>
  <c r="G314" i="29"/>
  <c r="N313" i="29"/>
  <c r="G313" i="29"/>
  <c r="N312" i="29"/>
  <c r="G312" i="29"/>
  <c r="N311" i="29"/>
  <c r="G311" i="29"/>
  <c r="K308" i="29"/>
  <c r="K307" i="29"/>
  <c r="K306" i="29"/>
  <c r="K304" i="29"/>
  <c r="K302" i="29"/>
  <c r="K300" i="29"/>
  <c r="K299" i="29"/>
  <c r="K296" i="29"/>
  <c r="K295" i="29"/>
  <c r="K294" i="29"/>
  <c r="K293" i="29"/>
  <c r="K291" i="29"/>
  <c r="K290" i="29"/>
  <c r="K289" i="29"/>
  <c r="K288" i="29"/>
  <c r="K286" i="29"/>
  <c r="K285" i="29"/>
  <c r="K284" i="29"/>
  <c r="K283" i="29"/>
  <c r="K282" i="29"/>
  <c r="K281" i="29"/>
  <c r="K280" i="29"/>
  <c r="K279" i="29"/>
  <c r="K278" i="29"/>
  <c r="K277" i="29"/>
  <c r="K276" i="29"/>
  <c r="K275" i="29"/>
  <c r="K274" i="29"/>
  <c r="K273" i="29"/>
  <c r="K272" i="29"/>
  <c r="K271" i="29"/>
  <c r="K270" i="29"/>
  <c r="K269" i="29"/>
  <c r="K268" i="29"/>
  <c r="K267" i="29"/>
  <c r="K266" i="29"/>
  <c r="K264" i="29"/>
  <c r="K263" i="29"/>
  <c r="K262" i="29"/>
  <c r="K261" i="29"/>
  <c r="K260" i="29"/>
  <c r="K259" i="29"/>
  <c r="K258" i="29"/>
  <c r="K257" i="29"/>
  <c r="K256" i="29"/>
  <c r="K255" i="29"/>
  <c r="K254" i="29"/>
  <c r="K253" i="29"/>
  <c r="K252" i="29"/>
  <c r="K251" i="29"/>
  <c r="K250" i="29"/>
  <c r="E141" i="29"/>
  <c r="E140" i="29"/>
  <c r="G13" i="29"/>
  <c r="K13" i="29" s="1"/>
  <c r="N13" i="29" l="1"/>
  <c r="O13" i="29"/>
  <c r="J13" i="29"/>
  <c r="M13" i="29"/>
  <c r="P13" i="29"/>
  <c r="Q13" i="29"/>
  <c r="N325" i="28"/>
  <c r="G325" i="28"/>
  <c r="N324" i="28"/>
  <c r="G324" i="28"/>
  <c r="N323" i="28"/>
  <c r="G323" i="28"/>
  <c r="N322" i="28"/>
  <c r="G322" i="28"/>
  <c r="N321" i="28"/>
  <c r="G321" i="28"/>
  <c r="N320" i="28"/>
  <c r="G320" i="28"/>
  <c r="N319" i="28"/>
  <c r="G319" i="28"/>
  <c r="N318" i="28"/>
  <c r="G318" i="28"/>
  <c r="N317" i="28"/>
  <c r="G317" i="28"/>
  <c r="N316" i="28"/>
  <c r="G316" i="28"/>
  <c r="N315" i="28"/>
  <c r="G315" i="28"/>
  <c r="N314" i="28"/>
  <c r="G314" i="28"/>
  <c r="N313" i="28"/>
  <c r="G313" i="28"/>
  <c r="N312" i="28"/>
  <c r="G312" i="28"/>
  <c r="N311" i="28"/>
  <c r="G311" i="28"/>
  <c r="K308" i="28"/>
  <c r="K307" i="28"/>
  <c r="K306" i="28"/>
  <c r="K304" i="28"/>
  <c r="K302" i="28"/>
  <c r="K300" i="28"/>
  <c r="K299" i="28"/>
  <c r="K296" i="28"/>
  <c r="K295" i="28"/>
  <c r="K294" i="28"/>
  <c r="K293" i="28"/>
  <c r="K291" i="28"/>
  <c r="K290" i="28"/>
  <c r="K289" i="28"/>
  <c r="K288" i="28"/>
  <c r="K286" i="28"/>
  <c r="K285" i="28"/>
  <c r="K284" i="28"/>
  <c r="K283" i="28"/>
  <c r="K282" i="28"/>
  <c r="K281" i="28"/>
  <c r="K280" i="28"/>
  <c r="K279" i="28"/>
  <c r="K278" i="28"/>
  <c r="K277" i="28"/>
  <c r="K276" i="28"/>
  <c r="K275" i="28"/>
  <c r="K274" i="28"/>
  <c r="K273" i="28"/>
  <c r="K272" i="28"/>
  <c r="K271" i="28"/>
  <c r="K270" i="28"/>
  <c r="K269" i="28"/>
  <c r="K268" i="28"/>
  <c r="K267" i="28"/>
  <c r="K266" i="28"/>
  <c r="K264" i="28"/>
  <c r="K263" i="28"/>
  <c r="K262" i="28"/>
  <c r="K261" i="28"/>
  <c r="K260" i="28"/>
  <c r="K259" i="28"/>
  <c r="K258" i="28"/>
  <c r="K257" i="28"/>
  <c r="K256" i="28"/>
  <c r="K255" i="28"/>
  <c r="K254" i="28"/>
  <c r="K253" i="28"/>
  <c r="K252" i="28"/>
  <c r="K251" i="28"/>
  <c r="K250" i="28"/>
  <c r="E194" i="28"/>
  <c r="E146" i="28"/>
  <c r="E145" i="28"/>
  <c r="E144" i="28"/>
  <c r="E143" i="28"/>
  <c r="E141" i="28"/>
  <c r="E140" i="28"/>
  <c r="E138" i="28"/>
  <c r="E137" i="28"/>
  <c r="E136" i="28"/>
  <c r="E134" i="28"/>
  <c r="E133" i="28"/>
  <c r="E132" i="28"/>
  <c r="E131" i="28"/>
  <c r="E129" i="28"/>
  <c r="E128" i="28"/>
  <c r="E127" i="28"/>
  <c r="E126" i="28"/>
  <c r="E32" i="28"/>
  <c r="E31" i="28"/>
  <c r="E30" i="28"/>
  <c r="E29" i="28"/>
  <c r="E28" i="28"/>
  <c r="G13" i="28"/>
  <c r="Q13" i="28" s="1"/>
  <c r="J13" i="28" l="1"/>
  <c r="O13" i="28"/>
  <c r="P13" i="28"/>
  <c r="N13" i="28"/>
  <c r="K13" i="28"/>
  <c r="M13" i="28"/>
  <c r="E146" i="27"/>
  <c r="E145" i="27"/>
  <c r="E144" i="27"/>
  <c r="E143" i="27"/>
  <c r="E141" i="27"/>
  <c r="E140" i="27"/>
  <c r="E138" i="27"/>
  <c r="E137" i="27"/>
  <c r="E136" i="27"/>
  <c r="E134" i="27"/>
  <c r="E133" i="27"/>
  <c r="E132" i="27"/>
  <c r="E131" i="27"/>
  <c r="E129" i="27"/>
  <c r="E128" i="27"/>
  <c r="E127" i="27"/>
  <c r="E126" i="27"/>
  <c r="E32" i="27"/>
  <c r="E31" i="27"/>
  <c r="E30" i="27"/>
  <c r="E29" i="27"/>
  <c r="E28" i="27"/>
  <c r="N304" i="27" l="1"/>
  <c r="G304" i="27"/>
  <c r="N303" i="27"/>
  <c r="G303" i="27"/>
  <c r="N302" i="27"/>
  <c r="G302" i="27"/>
  <c r="N301" i="27"/>
  <c r="G301" i="27"/>
  <c r="N300" i="27"/>
  <c r="G300" i="27"/>
  <c r="N299" i="27"/>
  <c r="G299" i="27"/>
  <c r="N298" i="27"/>
  <c r="G298" i="27"/>
  <c r="N297" i="27"/>
  <c r="G297" i="27"/>
  <c r="N296" i="27"/>
  <c r="G296" i="27"/>
  <c r="N295" i="27"/>
  <c r="G295" i="27"/>
  <c r="N294" i="27"/>
  <c r="G294" i="27"/>
  <c r="N293" i="27"/>
  <c r="G293" i="27"/>
  <c r="N292" i="27"/>
  <c r="G292" i="27"/>
  <c r="N291" i="27"/>
  <c r="G291" i="27"/>
  <c r="N290" i="27"/>
  <c r="G290" i="27"/>
  <c r="K287" i="27"/>
  <c r="K286" i="27"/>
  <c r="K285" i="27"/>
  <c r="K283" i="27"/>
  <c r="K281" i="27"/>
  <c r="K279" i="27"/>
  <c r="K278" i="27"/>
  <c r="K275" i="27"/>
  <c r="K274" i="27"/>
  <c r="K273" i="27"/>
  <c r="K272" i="27"/>
  <c r="K270" i="27"/>
  <c r="K269" i="27"/>
  <c r="K268" i="27"/>
  <c r="K267" i="27"/>
  <c r="K265" i="27"/>
  <c r="K264" i="27"/>
  <c r="K263" i="27"/>
  <c r="K262" i="27"/>
  <c r="K261" i="27"/>
  <c r="K260" i="27"/>
  <c r="K259" i="27"/>
  <c r="K258" i="27"/>
  <c r="K257" i="27"/>
  <c r="K256" i="27"/>
  <c r="K255" i="27"/>
  <c r="K254" i="27"/>
  <c r="K253" i="27"/>
  <c r="K252" i="27"/>
  <c r="K251" i="27"/>
  <c r="K250" i="27"/>
  <c r="K249" i="27"/>
  <c r="K248" i="27"/>
  <c r="K247" i="27"/>
  <c r="K246" i="27"/>
  <c r="K245" i="27"/>
  <c r="K243" i="27"/>
  <c r="K242" i="27"/>
  <c r="K241" i="27"/>
  <c r="K240" i="27"/>
  <c r="K239" i="27"/>
  <c r="K238" i="27"/>
  <c r="K237" i="27"/>
  <c r="K236" i="27"/>
  <c r="K235" i="27"/>
  <c r="K234" i="27"/>
  <c r="K233" i="27"/>
  <c r="K232" i="27"/>
  <c r="K231" i="27"/>
  <c r="K230" i="27"/>
  <c r="K229" i="27"/>
  <c r="E173" i="27"/>
  <c r="G13" i="27"/>
  <c r="O13" i="27" s="1"/>
  <c r="P13" i="27" l="1"/>
  <c r="Q13" i="27"/>
  <c r="K13" i="27"/>
  <c r="M13" i="27"/>
  <c r="N13" i="27"/>
  <c r="J13" i="27"/>
  <c r="G13" i="25" l="1"/>
  <c r="N373" i="25" l="1"/>
  <c r="G373" i="25"/>
  <c r="N372" i="25"/>
  <c r="G372" i="25"/>
  <c r="N371" i="25"/>
  <c r="G371" i="25"/>
  <c r="N370" i="25"/>
  <c r="G370" i="25"/>
  <c r="N369" i="25"/>
  <c r="G369" i="25"/>
  <c r="N368" i="25"/>
  <c r="G368" i="25"/>
  <c r="N367" i="25"/>
  <c r="G367" i="25"/>
  <c r="N366" i="25"/>
  <c r="G366" i="25"/>
  <c r="N365" i="25"/>
  <c r="G365" i="25"/>
  <c r="N364" i="25"/>
  <c r="G364" i="25"/>
  <c r="N363" i="25"/>
  <c r="G363" i="25"/>
  <c r="N362" i="25"/>
  <c r="G362" i="25"/>
  <c r="N361" i="25"/>
  <c r="G361" i="25"/>
  <c r="N360" i="25"/>
  <c r="G360" i="25"/>
  <c r="N359" i="25"/>
  <c r="G359" i="25"/>
  <c r="K356" i="25" l="1"/>
  <c r="K355" i="25"/>
  <c r="K354" i="25"/>
  <c r="K352" i="25"/>
  <c r="K350" i="25"/>
  <c r="K348" i="25"/>
  <c r="K347" i="25"/>
  <c r="K344" i="25"/>
  <c r="K343" i="25"/>
  <c r="K342" i="25"/>
  <c r="K341" i="25"/>
  <c r="K339" i="25"/>
  <c r="K338" i="25"/>
  <c r="K337" i="25"/>
  <c r="K336" i="25"/>
  <c r="K334" i="25"/>
  <c r="K333" i="25"/>
  <c r="K332" i="25"/>
  <c r="K331" i="25"/>
  <c r="K330" i="25"/>
  <c r="K329" i="25"/>
  <c r="K328" i="25"/>
  <c r="K327" i="25"/>
  <c r="K326" i="25"/>
  <c r="K325" i="25"/>
  <c r="K324" i="25"/>
  <c r="K323" i="25"/>
  <c r="K322" i="25"/>
  <c r="K321" i="25"/>
  <c r="K320" i="25"/>
  <c r="K319" i="25"/>
  <c r="K318" i="25"/>
  <c r="K317" i="25"/>
  <c r="K316" i="25"/>
  <c r="K315" i="25"/>
  <c r="K314" i="25"/>
  <c r="K312" i="25"/>
  <c r="K311" i="25"/>
  <c r="K310" i="25"/>
  <c r="K309" i="25"/>
  <c r="K308" i="25"/>
  <c r="K307" i="25"/>
  <c r="K306" i="25"/>
  <c r="K305" i="25"/>
  <c r="K304" i="25"/>
  <c r="K303" i="25"/>
  <c r="K302" i="25"/>
  <c r="K301" i="25"/>
  <c r="K300" i="25"/>
  <c r="K299" i="25"/>
  <c r="K298" i="25"/>
  <c r="E242" i="25"/>
  <c r="O13" i="25"/>
  <c r="J13" i="25" l="1"/>
  <c r="K13" i="25"/>
  <c r="P13" i="25"/>
  <c r="M13" i="25"/>
  <c r="Q13" i="25"/>
  <c r="N13" i="25"/>
  <c r="K376" i="24"/>
  <c r="N372" i="24"/>
  <c r="G372" i="24"/>
  <c r="N371" i="24"/>
  <c r="G371" i="24"/>
  <c r="N370" i="24"/>
  <c r="G370" i="24"/>
  <c r="N369" i="24"/>
  <c r="G369" i="24"/>
  <c r="N368" i="24"/>
  <c r="G368" i="24"/>
  <c r="N367" i="24"/>
  <c r="G367" i="24"/>
  <c r="N366" i="24"/>
  <c r="G366" i="24"/>
  <c r="N365" i="24"/>
  <c r="G365" i="24"/>
  <c r="N364" i="24"/>
  <c r="G364" i="24"/>
  <c r="N363" i="24"/>
  <c r="G363" i="24"/>
  <c r="N362" i="24"/>
  <c r="G362" i="24"/>
  <c r="N361" i="24"/>
  <c r="G361" i="24"/>
  <c r="N360" i="24"/>
  <c r="G360" i="24"/>
  <c r="N359" i="24"/>
  <c r="G359" i="24"/>
  <c r="N358" i="24"/>
  <c r="G358" i="24"/>
  <c r="K355" i="24"/>
  <c r="K354" i="24"/>
  <c r="K353" i="24"/>
  <c r="K351" i="24"/>
  <c r="K349" i="24"/>
  <c r="K347" i="24"/>
  <c r="K346" i="24"/>
  <c r="K343" i="24"/>
  <c r="K342" i="24"/>
  <c r="K341" i="24"/>
  <c r="K340" i="24"/>
  <c r="K338" i="24"/>
  <c r="K337" i="24"/>
  <c r="K336" i="24"/>
  <c r="K335" i="24"/>
  <c r="K333" i="24"/>
  <c r="K332" i="24"/>
  <c r="K331" i="24"/>
  <c r="K330" i="24"/>
  <c r="K329" i="24"/>
  <c r="K328" i="24"/>
  <c r="K327" i="24"/>
  <c r="K326" i="24"/>
  <c r="K325" i="24"/>
  <c r="K324" i="24"/>
  <c r="K323" i="24"/>
  <c r="K322" i="24"/>
  <c r="K321" i="24"/>
  <c r="K320" i="24"/>
  <c r="K319" i="24"/>
  <c r="K318" i="24"/>
  <c r="K317" i="24"/>
  <c r="K316" i="24"/>
  <c r="K315" i="24"/>
  <c r="K314" i="24"/>
  <c r="K313" i="24"/>
  <c r="K311" i="24"/>
  <c r="K310" i="24"/>
  <c r="K309" i="24"/>
  <c r="K308" i="24"/>
  <c r="K307" i="24"/>
  <c r="K306" i="24"/>
  <c r="K305" i="24"/>
  <c r="K304" i="24"/>
  <c r="K303" i="24"/>
  <c r="K302" i="24"/>
  <c r="K301" i="24"/>
  <c r="K300" i="24"/>
  <c r="K299" i="24"/>
  <c r="K298" i="24"/>
  <c r="K297" i="24"/>
  <c r="E238" i="24"/>
  <c r="G13" i="24"/>
  <c r="P13" i="24" s="1"/>
  <c r="Q13" i="24" l="1"/>
  <c r="M13" i="24"/>
  <c r="N13" i="24"/>
  <c r="J13" i="24"/>
  <c r="O13" i="24"/>
  <c r="K13" i="24"/>
  <c r="M376" i="23"/>
  <c r="N372" i="23" l="1"/>
  <c r="G372" i="23"/>
  <c r="N371" i="23"/>
  <c r="G371" i="23"/>
  <c r="N370" i="23"/>
  <c r="G370" i="23"/>
  <c r="N369" i="23"/>
  <c r="G369" i="23"/>
  <c r="N368" i="23"/>
  <c r="G368" i="23"/>
  <c r="N367" i="23"/>
  <c r="G367" i="23"/>
  <c r="N366" i="23"/>
  <c r="G366" i="23"/>
  <c r="N365" i="23"/>
  <c r="G365" i="23"/>
  <c r="N364" i="23"/>
  <c r="G364" i="23"/>
  <c r="N363" i="23"/>
  <c r="G363" i="23"/>
  <c r="N362" i="23"/>
  <c r="G362" i="23"/>
  <c r="N361" i="23"/>
  <c r="G361" i="23"/>
  <c r="N360" i="23"/>
  <c r="G360" i="23"/>
  <c r="N359" i="23"/>
  <c r="G359" i="23"/>
  <c r="N358" i="23"/>
  <c r="G358" i="23"/>
  <c r="M355" i="23"/>
  <c r="M354" i="23"/>
  <c r="M353" i="23"/>
  <c r="M351" i="23"/>
  <c r="M349" i="23"/>
  <c r="M347" i="23"/>
  <c r="M346" i="23"/>
  <c r="M343" i="23"/>
  <c r="M342" i="23"/>
  <c r="M341" i="23"/>
  <c r="M340" i="23"/>
  <c r="M338" i="23"/>
  <c r="M337" i="23"/>
  <c r="M336" i="23"/>
  <c r="M335" i="23"/>
  <c r="M333" i="23"/>
  <c r="M332" i="23"/>
  <c r="M331" i="23"/>
  <c r="M330" i="23"/>
  <c r="M329" i="23"/>
  <c r="M328" i="23"/>
  <c r="M327" i="23"/>
  <c r="M326" i="23"/>
  <c r="M325" i="23"/>
  <c r="M324" i="23"/>
  <c r="M323" i="23"/>
  <c r="M322" i="23"/>
  <c r="M321" i="23"/>
  <c r="M320" i="23"/>
  <c r="M319" i="23"/>
  <c r="M318" i="23"/>
  <c r="M317" i="23"/>
  <c r="M316" i="23"/>
  <c r="M315" i="23"/>
  <c r="M314" i="23"/>
  <c r="M313" i="23"/>
  <c r="M311" i="23"/>
  <c r="M310" i="23"/>
  <c r="M309" i="23"/>
  <c r="M308" i="23"/>
  <c r="M307" i="23"/>
  <c r="M306" i="23"/>
  <c r="M305" i="23"/>
  <c r="M304" i="23"/>
  <c r="M303" i="23"/>
  <c r="M302" i="23"/>
  <c r="M301" i="23"/>
  <c r="M300" i="23"/>
  <c r="M299" i="23"/>
  <c r="M298" i="23"/>
  <c r="M297" i="23"/>
  <c r="E238" i="23"/>
  <c r="G13" i="23"/>
  <c r="N13" i="23" s="1"/>
  <c r="K13" i="23" l="1"/>
  <c r="O13" i="23"/>
  <c r="P13" i="23"/>
  <c r="J13" i="23"/>
  <c r="M13" i="23"/>
  <c r="Q13" i="23"/>
  <c r="M315" i="22"/>
  <c r="M278" i="22"/>
  <c r="M319" i="22" l="1"/>
  <c r="M318" i="22"/>
  <c r="M317" i="22"/>
  <c r="M313" i="22"/>
  <c r="M311" i="22"/>
  <c r="M310" i="22"/>
  <c r="M307" i="22"/>
  <c r="M306" i="22"/>
  <c r="M305" i="22"/>
  <c r="M304" i="22"/>
  <c r="M302" i="22"/>
  <c r="M301" i="22"/>
  <c r="M300" i="22"/>
  <c r="M299" i="22"/>
  <c r="M297" i="22"/>
  <c r="M296" i="22"/>
  <c r="M295" i="22"/>
  <c r="M294" i="22"/>
  <c r="M293" i="22"/>
  <c r="M292" i="22"/>
  <c r="M291" i="22"/>
  <c r="M290" i="22"/>
  <c r="M286" i="22"/>
  <c r="M289" i="22"/>
  <c r="M288" i="22"/>
  <c r="M287" i="22"/>
  <c r="M285" i="22"/>
  <c r="M284" i="22"/>
  <c r="M283" i="22"/>
  <c r="M282" i="22"/>
  <c r="M281" i="22"/>
  <c r="M280" i="22"/>
  <c r="M279" i="22"/>
  <c r="M277" i="22"/>
  <c r="M275" i="22"/>
  <c r="M274" i="22"/>
  <c r="M273" i="22"/>
  <c r="M272" i="22"/>
  <c r="M271" i="22"/>
  <c r="M270" i="22"/>
  <c r="M269" i="22"/>
  <c r="M268" i="22"/>
  <c r="M267" i="22"/>
  <c r="M266" i="22"/>
  <c r="M265" i="22"/>
  <c r="M264" i="22"/>
  <c r="M263" i="22"/>
  <c r="M262" i="22"/>
  <c r="M261" i="22"/>
  <c r="N336" i="22" l="1"/>
  <c r="G336" i="22"/>
  <c r="N335" i="22"/>
  <c r="G335" i="22"/>
  <c r="N334" i="22"/>
  <c r="G334" i="22"/>
  <c r="N333" i="22"/>
  <c r="G333" i="22"/>
  <c r="N332" i="22"/>
  <c r="G332" i="22"/>
  <c r="N331" i="22"/>
  <c r="G331" i="22"/>
  <c r="N330" i="22"/>
  <c r="G330" i="22"/>
  <c r="N329" i="22"/>
  <c r="G329" i="22"/>
  <c r="N328" i="22"/>
  <c r="G328" i="22"/>
  <c r="N327" i="22"/>
  <c r="G327" i="22"/>
  <c r="N326" i="22"/>
  <c r="G326" i="22"/>
  <c r="N325" i="22"/>
  <c r="G325" i="22"/>
  <c r="N324" i="22"/>
  <c r="G324" i="22"/>
  <c r="N323" i="22"/>
  <c r="G323" i="22"/>
  <c r="N322" i="22"/>
  <c r="G322" i="22"/>
  <c r="E202" i="22"/>
  <c r="G13" i="22"/>
  <c r="N13" i="22" s="1"/>
  <c r="O13" i="22" l="1"/>
  <c r="Q13" i="22"/>
  <c r="J13" i="22"/>
  <c r="M13" i="22"/>
  <c r="K13" i="22"/>
  <c r="P13" i="22"/>
  <c r="M347" i="19" l="1"/>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N312" i="19" l="1"/>
  <c r="G312" i="19"/>
  <c r="N311" i="19"/>
  <c r="G311" i="19"/>
  <c r="N310" i="19"/>
  <c r="G310" i="19"/>
  <c r="N309" i="19"/>
  <c r="G309" i="19"/>
  <c r="N308" i="19"/>
  <c r="G308" i="19"/>
  <c r="N307" i="19"/>
  <c r="G307" i="19"/>
  <c r="N306" i="19"/>
  <c r="G306" i="19"/>
  <c r="N305" i="19"/>
  <c r="G305" i="19"/>
  <c r="N304" i="19"/>
  <c r="G304" i="19"/>
  <c r="N303" i="19"/>
  <c r="G303" i="19"/>
  <c r="N302" i="19"/>
  <c r="G302" i="19"/>
  <c r="N301" i="19"/>
  <c r="G301" i="19"/>
  <c r="N300" i="19"/>
  <c r="G300" i="19"/>
  <c r="N299" i="19"/>
  <c r="G299" i="19"/>
  <c r="N298" i="19"/>
  <c r="G298" i="19"/>
  <c r="H1326" i="3" l="1"/>
  <c r="G1326" i="3"/>
  <c r="H1325" i="3"/>
  <c r="G1325" i="3"/>
  <c r="H1324" i="3"/>
  <c r="G1324" i="3"/>
  <c r="H1323" i="3"/>
  <c r="G1323" i="3"/>
  <c r="H1322" i="3"/>
  <c r="G1322" i="3"/>
  <c r="H1321" i="3"/>
  <c r="G1321" i="3"/>
  <c r="H1320" i="3"/>
  <c r="G1320" i="3"/>
  <c r="H1319" i="3"/>
  <c r="G1319" i="3"/>
  <c r="H1318" i="3"/>
  <c r="G1318" i="3"/>
  <c r="H1317" i="3"/>
  <c r="G1317" i="3"/>
  <c r="H1316" i="3"/>
  <c r="G1316" i="3"/>
  <c r="H1315" i="3"/>
  <c r="G1315" i="3"/>
  <c r="G1312" i="3"/>
  <c r="H1312" i="3" s="1"/>
  <c r="I1312" i="3" s="1"/>
  <c r="G1311" i="3"/>
  <c r="H1311" i="3" s="1"/>
  <c r="I1311" i="3" s="1"/>
  <c r="G1310" i="3"/>
  <c r="H1310" i="3" s="1"/>
  <c r="I1310" i="3" s="1"/>
  <c r="G1308" i="3"/>
  <c r="H1308" i="3" s="1"/>
  <c r="I1308" i="3" s="1"/>
  <c r="G1307" i="3"/>
  <c r="H1307" i="3" s="1"/>
  <c r="I1307" i="3" s="1"/>
  <c r="G1306" i="3"/>
  <c r="H1306" i="3" s="1"/>
  <c r="I1306" i="3" s="1"/>
  <c r="G1304" i="3"/>
  <c r="H1304" i="3" s="1"/>
  <c r="I1304" i="3" s="1"/>
  <c r="G1303" i="3"/>
  <c r="H1303" i="3" s="1"/>
  <c r="I1303" i="3" s="1"/>
  <c r="G1302" i="3"/>
  <c r="H1302" i="3" s="1"/>
  <c r="I1302" i="3" s="1"/>
  <c r="G1301" i="3"/>
  <c r="G1300" i="3"/>
  <c r="H1300" i="3" s="1"/>
  <c r="I1300" i="3" s="1"/>
  <c r="G1299" i="3"/>
  <c r="H1299" i="3" s="1"/>
  <c r="I1299" i="3" s="1"/>
  <c r="G1298" i="3"/>
  <c r="H1298" i="3" s="1"/>
  <c r="I1298" i="3" s="1"/>
  <c r="G1296" i="3"/>
  <c r="H1296" i="3" s="1"/>
  <c r="I1296" i="3" s="1"/>
  <c r="G1295" i="3"/>
  <c r="H1295" i="3" s="1"/>
  <c r="I1295" i="3" s="1"/>
  <c r="G1294" i="3"/>
  <c r="H1294" i="3" s="1"/>
  <c r="I1294" i="3" s="1"/>
  <c r="G1292" i="3"/>
  <c r="H1292" i="3" s="1"/>
  <c r="I1292" i="3" s="1"/>
  <c r="G1291" i="3"/>
  <c r="H1291" i="3" s="1"/>
  <c r="I1291" i="3" s="1"/>
  <c r="H1287" i="3"/>
  <c r="I1287" i="3" s="1"/>
  <c r="F1286" i="3"/>
  <c r="I1285" i="3"/>
  <c r="I1284" i="3"/>
  <c r="I1283" i="3"/>
  <c r="I1281" i="3"/>
  <c r="I1279" i="3"/>
  <c r="I1278" i="3"/>
  <c r="H1277" i="3"/>
  <c r="I1277" i="3" s="1"/>
  <c r="H1275" i="3"/>
  <c r="I1275" i="3" s="1"/>
  <c r="H1274" i="3"/>
  <c r="G1274" i="3"/>
  <c r="I1270" i="3"/>
  <c r="I1269" i="3"/>
  <c r="I1268" i="3"/>
  <c r="I1267" i="3"/>
  <c r="I1266" i="3"/>
  <c r="I1265" i="3"/>
  <c r="G1263" i="3"/>
  <c r="H1263" i="3" s="1"/>
  <c r="I1263" i="3" s="1"/>
  <c r="G1262" i="3"/>
  <c r="H1262" i="3" s="1"/>
  <c r="I1262" i="3" s="1"/>
  <c r="G1261" i="3"/>
  <c r="H1261" i="3" s="1"/>
  <c r="I1261" i="3" s="1"/>
  <c r="G1260" i="3"/>
  <c r="H1260" i="3" s="1"/>
  <c r="I1260" i="3" s="1"/>
  <c r="G1259" i="3"/>
  <c r="H1259" i="3" s="1"/>
  <c r="I1259" i="3" s="1"/>
  <c r="G1258" i="3"/>
  <c r="H1258" i="3" s="1"/>
  <c r="I1258" i="3" s="1"/>
  <c r="G1257" i="3"/>
  <c r="H1257" i="3" s="1"/>
  <c r="I1257" i="3" s="1"/>
  <c r="G1256" i="3"/>
  <c r="H1256" i="3" s="1"/>
  <c r="I1256" i="3" s="1"/>
  <c r="G1255" i="3"/>
  <c r="H1255" i="3" s="1"/>
  <c r="I1255" i="3" s="1"/>
  <c r="I1252" i="3"/>
  <c r="I1251" i="3"/>
  <c r="I1250" i="3"/>
  <c r="I1249" i="3"/>
  <c r="I1247" i="3"/>
  <c r="I1246" i="3"/>
  <c r="I1245" i="3"/>
  <c r="I1244" i="3"/>
  <c r="I1242" i="3"/>
  <c r="I1240" i="3"/>
  <c r="I1239" i="3"/>
  <c r="I1237" i="3"/>
  <c r="I1236" i="3"/>
  <c r="I1235" i="3"/>
  <c r="I1234" i="3"/>
  <c r="I1233" i="3"/>
  <c r="I1231" i="3"/>
  <c r="I1230" i="3"/>
  <c r="I1229" i="3"/>
  <c r="I1228" i="3"/>
  <c r="I1224" i="3"/>
  <c r="I1223" i="3"/>
  <c r="I1222" i="3"/>
  <c r="I1221" i="3"/>
  <c r="I1219" i="3"/>
  <c r="I1218" i="3"/>
  <c r="I1217" i="3"/>
  <c r="I1216" i="3"/>
  <c r="I1215" i="3"/>
  <c r="I1203" i="3"/>
  <c r="I1202" i="3"/>
  <c r="I1201" i="3"/>
  <c r="I1200" i="3"/>
  <c r="I1199" i="3"/>
  <c r="I1198" i="3"/>
  <c r="I1197" i="3"/>
  <c r="I1196" i="3"/>
  <c r="I1195" i="3"/>
  <c r="I1194" i="3"/>
  <c r="I1193" i="3"/>
  <c r="I1192" i="3"/>
  <c r="I1191" i="3"/>
  <c r="I1189" i="3"/>
  <c r="I1188" i="3"/>
  <c r="I1186" i="3"/>
  <c r="I1185" i="3"/>
  <c r="I1184" i="3"/>
  <c r="I1183" i="3"/>
  <c r="I1182" i="3"/>
  <c r="I1181" i="3"/>
  <c r="I1180" i="3"/>
  <c r="I1179" i="3"/>
  <c r="I1177" i="3"/>
  <c r="I1176" i="3"/>
  <c r="I1175" i="3"/>
  <c r="I1174" i="3"/>
  <c r="I1172" i="3"/>
  <c r="I1171" i="3"/>
  <c r="I1170" i="3"/>
  <c r="I1169" i="3"/>
  <c r="I1168" i="3"/>
  <c r="I1166" i="3"/>
  <c r="I1165" i="3"/>
  <c r="I1164" i="3"/>
  <c r="I1163" i="3"/>
  <c r="I1162" i="3"/>
  <c r="H1159" i="3"/>
  <c r="H1158" i="3"/>
  <c r="H1157" i="3"/>
  <c r="H1156" i="3"/>
  <c r="H1154" i="3"/>
  <c r="I1154" i="3" s="1"/>
  <c r="H1153" i="3"/>
  <c r="I1153" i="3" s="1"/>
  <c r="I1152" i="3"/>
  <c r="H1151" i="3"/>
  <c r="I1151" i="3" s="1"/>
  <c r="I1149" i="3"/>
  <c r="I1148" i="3"/>
  <c r="I1147" i="3"/>
  <c r="I1146" i="3"/>
  <c r="I1144" i="3"/>
  <c r="I1143" i="3"/>
  <c r="I1142" i="3"/>
  <c r="I1141" i="3"/>
  <c r="I1139" i="3"/>
  <c r="I1138" i="3"/>
  <c r="I1137" i="3"/>
  <c r="I1136" i="3"/>
  <c r="I1134" i="3"/>
  <c r="I1133" i="3"/>
  <c r="I1132" i="3"/>
  <c r="I1131" i="3"/>
  <c r="I1130" i="3"/>
  <c r="I1129" i="3"/>
  <c r="H1124" i="3"/>
  <c r="G1124" i="3"/>
  <c r="H1123" i="3"/>
  <c r="G1123" i="3"/>
  <c r="H1122" i="3"/>
  <c r="G1122" i="3"/>
  <c r="H1121" i="3"/>
  <c r="G1121" i="3"/>
  <c r="H1120" i="3"/>
  <c r="G1120" i="3"/>
  <c r="I1106" i="3"/>
  <c r="I1105" i="3"/>
  <c r="I1104" i="3"/>
  <c r="I1103" i="3"/>
  <c r="I1102" i="3"/>
  <c r="I1101" i="3"/>
  <c r="I1100" i="3"/>
  <c r="I1099" i="3"/>
  <c r="I1097" i="3"/>
  <c r="I1096" i="3"/>
  <c r="I1095" i="3"/>
  <c r="I1094" i="3"/>
  <c r="I1093" i="3"/>
  <c r="G1089" i="3"/>
  <c r="I1089" i="3" s="1"/>
  <c r="G1088" i="3"/>
  <c r="I1088" i="3" s="1"/>
  <c r="G1087" i="3"/>
  <c r="I1087" i="3" s="1"/>
  <c r="G1086" i="3"/>
  <c r="I1086" i="3" s="1"/>
  <c r="G1085" i="3"/>
  <c r="I1085" i="3" s="1"/>
  <c r="G1084" i="3"/>
  <c r="I1084" i="3" s="1"/>
  <c r="G1083" i="3"/>
  <c r="I1083" i="3" s="1"/>
  <c r="I1081" i="3"/>
  <c r="I1080" i="3"/>
  <c r="I1079" i="3"/>
  <c r="I1078" i="3"/>
  <c r="I1077" i="3"/>
  <c r="I1076" i="3"/>
  <c r="I1075" i="3"/>
  <c r="I1074" i="3"/>
  <c r="I1073" i="3"/>
  <c r="I1072" i="3"/>
  <c r="I1071" i="3"/>
  <c r="I1070" i="3"/>
  <c r="I1047" i="3"/>
  <c r="I1046" i="3"/>
  <c r="G1044" i="3"/>
  <c r="H1044" i="3" s="1"/>
  <c r="I1044" i="3" s="1"/>
  <c r="H1042" i="3"/>
  <c r="I1042" i="3" s="1"/>
  <c r="H1041" i="3"/>
  <c r="I1041" i="3" s="1"/>
  <c r="I1039" i="3"/>
  <c r="I1037" i="3"/>
  <c r="I1036" i="3"/>
  <c r="I1035" i="3"/>
  <c r="I1034" i="3"/>
  <c r="G1029" i="3"/>
  <c r="I1029" i="3" s="1"/>
  <c r="G1028" i="3"/>
  <c r="I1028" i="3" s="1"/>
  <c r="G1027" i="3"/>
  <c r="I1027" i="3" s="1"/>
  <c r="I1026" i="3"/>
  <c r="G1025" i="3"/>
  <c r="I1025" i="3" s="1"/>
  <c r="G1024" i="3"/>
  <c r="I1024" i="3" s="1"/>
  <c r="G1023" i="3"/>
  <c r="I1023" i="3" s="1"/>
  <c r="G1022" i="3"/>
  <c r="I1022" i="3" s="1"/>
  <c r="G1021" i="3"/>
  <c r="I1021" i="3" s="1"/>
  <c r="G1020" i="3"/>
  <c r="I1020" i="3" s="1"/>
  <c r="G1019" i="3"/>
  <c r="I1019" i="3" s="1"/>
  <c r="G1018" i="3"/>
  <c r="I1018" i="3" s="1"/>
  <c r="G1017" i="3"/>
  <c r="I1017" i="3" s="1"/>
  <c r="I1016" i="3"/>
  <c r="G1015" i="3"/>
  <c r="I1015" i="3" s="1"/>
  <c r="G1014" i="3"/>
  <c r="I1014" i="3" s="1"/>
  <c r="G1013" i="3"/>
  <c r="I1013" i="3" s="1"/>
  <c r="G1012" i="3"/>
  <c r="I1012" i="3" s="1"/>
  <c r="G1011" i="3"/>
  <c r="I1011" i="3" s="1"/>
  <c r="G1010" i="3"/>
  <c r="I1010" i="3" s="1"/>
  <c r="G1009" i="3"/>
  <c r="I1009" i="3" s="1"/>
  <c r="G1008" i="3"/>
  <c r="I1008" i="3" s="1"/>
  <c r="G1007" i="3"/>
  <c r="I1007" i="3" s="1"/>
  <c r="G1006" i="3"/>
  <c r="I1006" i="3" s="1"/>
  <c r="G1005" i="3"/>
  <c r="I1005" i="3" s="1"/>
  <c r="G1004" i="3"/>
  <c r="I1004" i="3" s="1"/>
  <c r="G1003" i="3"/>
  <c r="I1003" i="3" s="1"/>
  <c r="G1002" i="3"/>
  <c r="I1002" i="3" s="1"/>
  <c r="G1001" i="3"/>
  <c r="I1001" i="3" s="1"/>
  <c r="G1000" i="3"/>
  <c r="I1000" i="3" s="1"/>
  <c r="G999" i="3"/>
  <c r="I999" i="3" s="1"/>
  <c r="G998" i="3"/>
  <c r="I998" i="3" s="1"/>
  <c r="G997" i="3"/>
  <c r="I997" i="3" s="1"/>
  <c r="G996" i="3"/>
  <c r="I996" i="3" s="1"/>
  <c r="G995" i="3"/>
  <c r="I995" i="3" s="1"/>
  <c r="G994" i="3"/>
  <c r="I994" i="3" s="1"/>
  <c r="G993" i="3"/>
  <c r="I993" i="3" s="1"/>
  <c r="G992" i="3"/>
  <c r="I992" i="3" s="1"/>
  <c r="G991" i="3"/>
  <c r="I991" i="3" s="1"/>
  <c r="I988" i="3"/>
  <c r="I987" i="3"/>
  <c r="I986" i="3"/>
  <c r="I985" i="3"/>
  <c r="I984" i="3"/>
  <c r="I983" i="3"/>
  <c r="I982" i="3"/>
  <c r="I981" i="3"/>
  <c r="I980" i="3"/>
  <c r="I979" i="3"/>
  <c r="G977" i="3"/>
  <c r="I977" i="3" s="1"/>
  <c r="G976" i="3"/>
  <c r="I976" i="3" s="1"/>
  <c r="G975" i="3"/>
  <c r="I975" i="3" s="1"/>
  <c r="G974" i="3"/>
  <c r="I974" i="3" s="1"/>
  <c r="G973" i="3"/>
  <c r="I973" i="3" s="1"/>
  <c r="G972" i="3"/>
  <c r="I972" i="3" s="1"/>
  <c r="G971" i="3"/>
  <c r="I971" i="3" s="1"/>
  <c r="G970" i="3"/>
  <c r="I970" i="3" s="1"/>
  <c r="G969" i="3"/>
  <c r="I969" i="3" s="1"/>
  <c r="G968" i="3"/>
  <c r="I968" i="3" s="1"/>
  <c r="G967" i="3"/>
  <c r="I967" i="3" s="1"/>
  <c r="G966" i="3"/>
  <c r="I966" i="3" s="1"/>
  <c r="I965" i="3"/>
  <c r="G964" i="3"/>
  <c r="I964" i="3" s="1"/>
  <c r="I963" i="3"/>
  <c r="G962" i="3"/>
  <c r="I962" i="3" s="1"/>
  <c r="G961" i="3"/>
  <c r="I961" i="3" s="1"/>
  <c r="G960" i="3"/>
  <c r="I960" i="3" s="1"/>
  <c r="G959" i="3"/>
  <c r="I959" i="3" s="1"/>
  <c r="G958" i="3"/>
  <c r="I958" i="3" s="1"/>
  <c r="G957" i="3"/>
  <c r="I957" i="3" s="1"/>
  <c r="G956" i="3"/>
  <c r="I956" i="3" s="1"/>
  <c r="G955" i="3"/>
  <c r="I955" i="3" s="1"/>
  <c r="I952" i="3"/>
  <c r="I951" i="3"/>
  <c r="I950" i="3"/>
  <c r="I949" i="3"/>
  <c r="I948" i="3"/>
  <c r="I947" i="3"/>
  <c r="I946" i="3"/>
  <c r="I945" i="3"/>
  <c r="I942" i="3"/>
  <c r="I941" i="3"/>
  <c r="I940" i="3"/>
  <c r="I939" i="3"/>
  <c r="I938" i="3"/>
  <c r="I937" i="3"/>
  <c r="I936" i="3"/>
  <c r="I935" i="3"/>
  <c r="I934" i="3"/>
  <c r="I933" i="3"/>
  <c r="I932" i="3"/>
  <c r="I931" i="3"/>
  <c r="I930" i="3"/>
  <c r="I927" i="3"/>
  <c r="I925" i="3"/>
  <c r="I924" i="3"/>
  <c r="I923" i="3"/>
  <c r="I922" i="3"/>
  <c r="I921" i="3"/>
  <c r="I920" i="3"/>
  <c r="G918" i="3"/>
  <c r="I918" i="3" s="1"/>
  <c r="G915" i="3"/>
  <c r="I915" i="3" s="1"/>
  <c r="G914" i="3"/>
  <c r="I914" i="3" s="1"/>
  <c r="G913" i="3"/>
  <c r="I913" i="3" s="1"/>
  <c r="G912" i="3"/>
  <c r="I912" i="3" s="1"/>
  <c r="I911" i="3"/>
  <c r="I910" i="3"/>
  <c r="G909" i="3"/>
  <c r="I909" i="3" s="1"/>
  <c r="G908" i="3"/>
  <c r="I908" i="3" s="1"/>
  <c r="G907" i="3"/>
  <c r="I907" i="3" s="1"/>
  <c r="I905" i="3"/>
  <c r="G905" i="3"/>
  <c r="I904" i="3"/>
  <c r="G904" i="3"/>
  <c r="I902" i="3"/>
  <c r="G902" i="3"/>
  <c r="I901" i="3"/>
  <c r="G901" i="3"/>
  <c r="I898" i="3"/>
  <c r="G898" i="3"/>
  <c r="I896" i="3"/>
  <c r="G896" i="3"/>
  <c r="I894" i="3"/>
  <c r="G894" i="3"/>
  <c r="I893" i="3"/>
  <c r="G893" i="3"/>
  <c r="I892" i="3"/>
  <c r="G892" i="3"/>
  <c r="I890" i="3"/>
  <c r="G890" i="3"/>
  <c r="I888" i="3"/>
  <c r="G888" i="3"/>
  <c r="I887" i="3"/>
  <c r="G887" i="3"/>
  <c r="I886" i="3"/>
  <c r="G886" i="3"/>
  <c r="I884" i="3"/>
  <c r="G884" i="3"/>
  <c r="I883" i="3"/>
  <c r="G883" i="3"/>
  <c r="I882" i="3"/>
  <c r="G882" i="3"/>
  <c r="I881" i="3"/>
  <c r="G881" i="3"/>
  <c r="I879" i="3"/>
  <c r="G879" i="3"/>
  <c r="I878" i="3"/>
  <c r="G878" i="3"/>
  <c r="I877" i="3"/>
  <c r="G877" i="3"/>
  <c r="I876" i="3"/>
  <c r="G876" i="3"/>
  <c r="I875" i="3"/>
  <c r="G875" i="3"/>
  <c r="I873" i="3"/>
  <c r="G873" i="3"/>
  <c r="I872" i="3"/>
  <c r="G872" i="3"/>
  <c r="G869" i="3"/>
  <c r="H869" i="3" s="1"/>
  <c r="I869" i="3" s="1"/>
  <c r="G868" i="3"/>
  <c r="H868" i="3" s="1"/>
  <c r="I868" i="3" s="1"/>
  <c r="G866" i="3"/>
  <c r="H866" i="3" s="1"/>
  <c r="I866" i="3" s="1"/>
  <c r="G865" i="3"/>
  <c r="H865" i="3" s="1"/>
  <c r="I865" i="3" s="1"/>
  <c r="G863" i="3"/>
  <c r="H863" i="3" s="1"/>
  <c r="I863" i="3" s="1"/>
  <c r="G862" i="3"/>
  <c r="H862" i="3" s="1"/>
  <c r="I862" i="3" s="1"/>
  <c r="G861" i="3"/>
  <c r="H861" i="3" s="1"/>
  <c r="I861" i="3" s="1"/>
  <c r="G859" i="3"/>
  <c r="H859" i="3" s="1"/>
  <c r="I859" i="3" s="1"/>
  <c r="G858" i="3"/>
  <c r="H858" i="3" s="1"/>
  <c r="I858" i="3" s="1"/>
  <c r="G856" i="3"/>
  <c r="H856" i="3" s="1"/>
  <c r="I856" i="3" s="1"/>
  <c r="G855" i="3"/>
  <c r="H855" i="3" s="1"/>
  <c r="I855" i="3" s="1"/>
  <c r="H831" i="3"/>
  <c r="H830" i="3"/>
  <c r="H829" i="3"/>
  <c r="H828" i="3"/>
  <c r="H827" i="3"/>
  <c r="H826" i="3"/>
  <c r="G824" i="3"/>
  <c r="I824" i="3" s="1"/>
  <c r="G823" i="3"/>
  <c r="I823" i="3" s="1"/>
  <c r="G822" i="3"/>
  <c r="I822" i="3" s="1"/>
  <c r="G821" i="3"/>
  <c r="I821" i="3" s="1"/>
  <c r="G820" i="3"/>
  <c r="I820" i="3" s="1"/>
  <c r="G819" i="3"/>
  <c r="I819" i="3" s="1"/>
  <c r="G817" i="3"/>
  <c r="I817" i="3" s="1"/>
  <c r="G816" i="3"/>
  <c r="I816" i="3" s="1"/>
  <c r="G815" i="3"/>
  <c r="I815" i="3" s="1"/>
  <c r="G814" i="3"/>
  <c r="I814" i="3" s="1"/>
  <c r="G813" i="3"/>
  <c r="I813" i="3" s="1"/>
  <c r="G812" i="3"/>
  <c r="I812" i="3" s="1"/>
  <c r="G811" i="3"/>
  <c r="I811" i="3" s="1"/>
  <c r="G810" i="3"/>
  <c r="I810" i="3" s="1"/>
  <c r="G807" i="3"/>
  <c r="I807" i="3" s="1"/>
  <c r="I804" i="3"/>
  <c r="I802" i="3"/>
  <c r="I801" i="3"/>
  <c r="I800" i="3"/>
  <c r="I797" i="3"/>
  <c r="I795" i="3"/>
  <c r="I794" i="3"/>
  <c r="I793" i="3"/>
  <c r="G790" i="3"/>
  <c r="G789" i="3"/>
  <c r="G788" i="3"/>
  <c r="G787" i="3"/>
  <c r="G786" i="3"/>
  <c r="G785" i="3"/>
  <c r="G784" i="3"/>
  <c r="G782" i="3"/>
  <c r="I782" i="3" s="1"/>
  <c r="G781" i="3"/>
  <c r="I781" i="3" s="1"/>
  <c r="G780" i="3"/>
  <c r="I780" i="3" s="1"/>
  <c r="G779" i="3"/>
  <c r="I779" i="3" s="1"/>
  <c r="G778" i="3"/>
  <c r="I778" i="3" s="1"/>
  <c r="G777" i="3"/>
  <c r="I777" i="3" s="1"/>
  <c r="G776" i="3"/>
  <c r="I776" i="3" s="1"/>
  <c r="I774" i="3"/>
  <c r="I773" i="3"/>
  <c r="I772" i="3"/>
  <c r="I771" i="3"/>
  <c r="I770" i="3"/>
  <c r="I769" i="3"/>
  <c r="I768" i="3"/>
  <c r="I767" i="3"/>
  <c r="I763" i="3"/>
  <c r="I762" i="3"/>
  <c r="I761" i="3"/>
  <c r="I760" i="3"/>
  <c r="I758" i="3"/>
  <c r="I757" i="3"/>
  <c r="I756" i="3"/>
  <c r="I755" i="3"/>
  <c r="I754" i="3"/>
  <c r="I753" i="3"/>
  <c r="I752" i="3"/>
  <c r="I751" i="3"/>
  <c r="I750" i="3"/>
  <c r="I749" i="3"/>
  <c r="I748" i="3"/>
  <c r="I747" i="3"/>
  <c r="I746" i="3"/>
  <c r="H744" i="3"/>
  <c r="I744" i="3" s="1"/>
  <c r="H742" i="3"/>
  <c r="G742" i="3"/>
  <c r="I741" i="3"/>
  <c r="H740" i="3"/>
  <c r="I740" i="3" s="1"/>
  <c r="H739" i="3"/>
  <c r="I739" i="3" s="1"/>
  <c r="I736" i="3"/>
  <c r="H735" i="3"/>
  <c r="I735" i="3" s="1"/>
  <c r="H733" i="3"/>
  <c r="G733" i="3"/>
  <c r="H732" i="3"/>
  <c r="I732" i="3" s="1"/>
  <c r="I731" i="3"/>
  <c r="H730" i="3"/>
  <c r="G730" i="3"/>
  <c r="I729" i="3"/>
  <c r="H728" i="3"/>
  <c r="I728" i="3" s="1"/>
  <c r="H727" i="3"/>
  <c r="I727" i="3" s="1"/>
  <c r="I726" i="3"/>
  <c r="I724" i="3"/>
  <c r="H723" i="3"/>
  <c r="I723" i="3" s="1"/>
  <c r="G721" i="3"/>
  <c r="H721" i="3" s="1"/>
  <c r="I721" i="3" s="1"/>
  <c r="H720" i="3"/>
  <c r="I720" i="3" s="1"/>
  <c r="I719" i="3"/>
  <c r="I718" i="3"/>
  <c r="H717" i="3"/>
  <c r="I717" i="3" s="1"/>
  <c r="H716" i="3"/>
  <c r="I716" i="3" s="1"/>
  <c r="I715" i="3"/>
  <c r="I713" i="3"/>
  <c r="H711" i="3"/>
  <c r="I711" i="3" s="1"/>
  <c r="H710" i="3"/>
  <c r="I710" i="3" s="1"/>
  <c r="H709" i="3"/>
  <c r="I709" i="3" s="1"/>
  <c r="H708" i="3"/>
  <c r="G708" i="3"/>
  <c r="I707" i="3"/>
  <c r="H706" i="3"/>
  <c r="I706" i="3" s="1"/>
  <c r="H705" i="3"/>
  <c r="I705" i="3" s="1"/>
  <c r="I704" i="3"/>
  <c r="I701" i="3"/>
  <c r="I700" i="3"/>
  <c r="G697" i="3"/>
  <c r="I695" i="3"/>
  <c r="I693" i="3"/>
  <c r="I692" i="3"/>
  <c r="H691" i="3"/>
  <c r="I691" i="3" s="1"/>
  <c r="H690" i="3"/>
  <c r="G690" i="3"/>
  <c r="I689" i="3"/>
  <c r="H688" i="3"/>
  <c r="I688" i="3" s="1"/>
  <c r="H687" i="3"/>
  <c r="I687" i="3" s="1"/>
  <c r="H686" i="3"/>
  <c r="I686" i="3" s="1"/>
  <c r="I685" i="3"/>
  <c r="I682" i="3"/>
  <c r="I681" i="3"/>
  <c r="I680" i="3"/>
  <c r="I679" i="3"/>
  <c r="I678" i="3"/>
  <c r="I677" i="3"/>
  <c r="I676" i="3"/>
  <c r="I675" i="3"/>
  <c r="I674" i="3"/>
  <c r="I671" i="3"/>
  <c r="I670" i="3"/>
  <c r="I669" i="3"/>
  <c r="I668" i="3"/>
  <c r="I667" i="3"/>
  <c r="I666" i="3"/>
  <c r="I665" i="3"/>
  <c r="I664" i="3"/>
  <c r="I663" i="3"/>
  <c r="I662" i="3"/>
  <c r="I661" i="3"/>
  <c r="I660" i="3"/>
  <c r="I659" i="3"/>
  <c r="I658" i="3"/>
  <c r="G656" i="3"/>
  <c r="I656" i="3" s="1"/>
  <c r="G655" i="3"/>
  <c r="I655" i="3" s="1"/>
  <c r="G654" i="3"/>
  <c r="I654" i="3" s="1"/>
  <c r="G653" i="3"/>
  <c r="I653" i="3" s="1"/>
  <c r="G652" i="3"/>
  <c r="I652" i="3" s="1"/>
  <c r="G651" i="3"/>
  <c r="I651" i="3" s="1"/>
  <c r="G650" i="3"/>
  <c r="I650" i="3" s="1"/>
  <c r="G649" i="3"/>
  <c r="I649" i="3" s="1"/>
  <c r="I648" i="3"/>
  <c r="G647" i="3"/>
  <c r="I647" i="3" s="1"/>
  <c r="G646" i="3"/>
  <c r="I646" i="3" s="1"/>
  <c r="G645" i="3"/>
  <c r="I645" i="3" s="1"/>
  <c r="G644" i="3"/>
  <c r="I644" i="3" s="1"/>
  <c r="G643" i="3"/>
  <c r="I643" i="3" s="1"/>
  <c r="G642" i="3"/>
  <c r="I642" i="3" s="1"/>
  <c r="I641" i="3"/>
  <c r="G640" i="3"/>
  <c r="I640" i="3" s="1"/>
  <c r="G639" i="3"/>
  <c r="I639" i="3" s="1"/>
  <c r="G638" i="3"/>
  <c r="I638" i="3" s="1"/>
  <c r="G637" i="3"/>
  <c r="I637" i="3" s="1"/>
  <c r="G636" i="3"/>
  <c r="I636" i="3" s="1"/>
  <c r="G635" i="3"/>
  <c r="I635" i="3" s="1"/>
  <c r="G634" i="3"/>
  <c r="I634" i="3" s="1"/>
  <c r="G633" i="3"/>
  <c r="I633" i="3" s="1"/>
  <c r="G632" i="3"/>
  <c r="I632" i="3" s="1"/>
  <c r="G631" i="3"/>
  <c r="I631" i="3" s="1"/>
  <c r="I627" i="3"/>
  <c r="I626" i="3"/>
  <c r="I625" i="3"/>
  <c r="I624" i="3"/>
  <c r="I623" i="3"/>
  <c r="I622" i="3"/>
  <c r="I621" i="3"/>
  <c r="I620" i="3"/>
  <c r="I618" i="3"/>
  <c r="I617" i="3"/>
  <c r="I616" i="3"/>
  <c r="I615" i="3"/>
  <c r="I614" i="3"/>
  <c r="I613" i="3"/>
  <c r="I612" i="3"/>
  <c r="I611" i="3"/>
  <c r="I610" i="3"/>
  <c r="I609" i="3"/>
  <c r="I608" i="3"/>
  <c r="I607"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8" i="3"/>
  <c r="I567" i="3"/>
  <c r="I566" i="3"/>
  <c r="I565" i="3"/>
  <c r="I564" i="3"/>
  <c r="I563" i="3"/>
  <c r="I562" i="3"/>
  <c r="I561" i="3"/>
  <c r="I560" i="3"/>
  <c r="I559" i="3"/>
  <c r="I558" i="3"/>
  <c r="I557" i="3"/>
  <c r="I556" i="3"/>
  <c r="I553" i="3"/>
  <c r="I552" i="3"/>
  <c r="H550" i="3"/>
  <c r="G550" i="3"/>
  <c r="H549" i="3"/>
  <c r="G549" i="3"/>
  <c r="I547" i="3"/>
  <c r="I546" i="3"/>
  <c r="I544" i="3"/>
  <c r="I543" i="3"/>
  <c r="I541" i="3"/>
  <c r="I540" i="3"/>
  <c r="I534" i="3"/>
  <c r="I533" i="3"/>
  <c r="I529" i="3"/>
  <c r="I528" i="3"/>
  <c r="I527" i="3"/>
  <c r="I526" i="3"/>
  <c r="I525" i="3"/>
  <c r="I524" i="3"/>
  <c r="I523" i="3"/>
  <c r="I522" i="3"/>
  <c r="I521" i="3"/>
  <c r="I519" i="3"/>
  <c r="I518" i="3"/>
  <c r="I517" i="3"/>
  <c r="I516" i="3"/>
  <c r="I513" i="3"/>
  <c r="I512" i="3"/>
  <c r="I511" i="3"/>
  <c r="I510" i="3"/>
  <c r="I508" i="3"/>
  <c r="I507" i="3"/>
  <c r="I506" i="3"/>
  <c r="I505" i="3"/>
  <c r="I503" i="3"/>
  <c r="I502" i="3"/>
  <c r="I500" i="3"/>
  <c r="G497" i="3"/>
  <c r="H497" i="3" s="1"/>
  <c r="I497" i="3" s="1"/>
  <c r="G496" i="3"/>
  <c r="H496" i="3" s="1"/>
  <c r="I496" i="3" s="1"/>
  <c r="G495" i="3"/>
  <c r="H495" i="3" s="1"/>
  <c r="I495" i="3" s="1"/>
  <c r="G494" i="3"/>
  <c r="H494" i="3" s="1"/>
  <c r="I494" i="3" s="1"/>
  <c r="G493" i="3"/>
  <c r="H493" i="3" s="1"/>
  <c r="I493" i="3" s="1"/>
  <c r="G492" i="3"/>
  <c r="H492" i="3" s="1"/>
  <c r="I492" i="3" s="1"/>
  <c r="G491" i="3"/>
  <c r="H491" i="3" s="1"/>
  <c r="I491" i="3" s="1"/>
  <c r="G490" i="3"/>
  <c r="H490" i="3" s="1"/>
  <c r="I490" i="3" s="1"/>
  <c r="G489" i="3"/>
  <c r="H489" i="3" s="1"/>
  <c r="I489" i="3" s="1"/>
  <c r="G488" i="3"/>
  <c r="H488" i="3" s="1"/>
  <c r="I488" i="3" s="1"/>
  <c r="G487" i="3"/>
  <c r="H487" i="3" s="1"/>
  <c r="I487" i="3" s="1"/>
  <c r="G486" i="3"/>
  <c r="H486" i="3" s="1"/>
  <c r="I486" i="3" s="1"/>
  <c r="G485" i="3"/>
  <c r="H485" i="3" s="1"/>
  <c r="I485" i="3" s="1"/>
  <c r="G484" i="3"/>
  <c r="H484" i="3" s="1"/>
  <c r="I484" i="3" s="1"/>
  <c r="G483" i="3"/>
  <c r="H483" i="3" s="1"/>
  <c r="I483" i="3" s="1"/>
  <c r="G481" i="3"/>
  <c r="I481" i="3" s="1"/>
  <c r="G480" i="3"/>
  <c r="I480" i="3" s="1"/>
  <c r="G479" i="3"/>
  <c r="I479" i="3" s="1"/>
  <c r="G478" i="3"/>
  <c r="I478" i="3" s="1"/>
  <c r="G477" i="3"/>
  <c r="I477" i="3" s="1"/>
  <c r="G476" i="3"/>
  <c r="I476" i="3" s="1"/>
  <c r="G474" i="3"/>
  <c r="I474" i="3" s="1"/>
  <c r="G473" i="3"/>
  <c r="I473" i="3" s="1"/>
  <c r="G472" i="3"/>
  <c r="I472" i="3" s="1"/>
  <c r="G471" i="3"/>
  <c r="I471" i="3" s="1"/>
  <c r="G470" i="3"/>
  <c r="I470" i="3" s="1"/>
  <c r="G469" i="3"/>
  <c r="I469" i="3" s="1"/>
  <c r="G468" i="3"/>
  <c r="I468" i="3" s="1"/>
  <c r="G467" i="3"/>
  <c r="I467" i="3" s="1"/>
  <c r="G465" i="3"/>
  <c r="I465" i="3" s="1"/>
  <c r="G464" i="3"/>
  <c r="I464" i="3" s="1"/>
  <c r="G463" i="3"/>
  <c r="I463" i="3" s="1"/>
  <c r="G462" i="3"/>
  <c r="I462" i="3" s="1"/>
  <c r="G461" i="3"/>
  <c r="I461" i="3" s="1"/>
  <c r="G460" i="3"/>
  <c r="I460" i="3" s="1"/>
  <c r="G459" i="3"/>
  <c r="I459" i="3" s="1"/>
  <c r="G458" i="3"/>
  <c r="I458" i="3" s="1"/>
  <c r="G457" i="3"/>
  <c r="I457" i="3" s="1"/>
  <c r="G456" i="3"/>
  <c r="I456" i="3" s="1"/>
  <c r="G455" i="3"/>
  <c r="I455" i="3" s="1"/>
  <c r="G454" i="3"/>
  <c r="I454" i="3" s="1"/>
  <c r="H451" i="3"/>
  <c r="G451" i="3"/>
  <c r="H450" i="3"/>
  <c r="G450" i="3"/>
  <c r="H448" i="3"/>
  <c r="G448" i="3"/>
  <c r="H447" i="3"/>
  <c r="G447" i="3"/>
  <c r="H445" i="3"/>
  <c r="G445" i="3"/>
  <c r="H444" i="3"/>
  <c r="G444" i="3"/>
  <c r="H442" i="3"/>
  <c r="G442" i="3"/>
  <c r="H441" i="3"/>
  <c r="G441" i="3"/>
  <c r="H439" i="3"/>
  <c r="G439" i="3"/>
  <c r="H438" i="3"/>
  <c r="G438" i="3"/>
  <c r="H436" i="3"/>
  <c r="G436" i="3"/>
  <c r="H435" i="3"/>
  <c r="G435" i="3"/>
  <c r="H433" i="3"/>
  <c r="G433" i="3"/>
  <c r="H432" i="3"/>
  <c r="G432" i="3"/>
  <c r="H430" i="3"/>
  <c r="G430" i="3"/>
  <c r="H429" i="3"/>
  <c r="G429" i="3"/>
  <c r="H427" i="3"/>
  <c r="G427" i="3"/>
  <c r="H426" i="3"/>
  <c r="G426" i="3"/>
  <c r="I423" i="3"/>
  <c r="G420" i="3"/>
  <c r="G421" i="3" s="1"/>
  <c r="I421" i="3" s="1"/>
  <c r="I419" i="3"/>
  <c r="I417" i="3"/>
  <c r="I416" i="3"/>
  <c r="I415" i="3"/>
  <c r="I414" i="3"/>
  <c r="I413" i="3"/>
  <c r="I412" i="3"/>
  <c r="I407" i="3"/>
  <c r="I406" i="3"/>
  <c r="I405" i="3"/>
  <c r="I404" i="3"/>
  <c r="I403" i="3"/>
  <c r="I402" i="3"/>
  <c r="I401" i="3"/>
  <c r="I400" i="3"/>
  <c r="I397" i="3"/>
  <c r="I396" i="3"/>
  <c r="I395" i="3"/>
  <c r="I394" i="3"/>
  <c r="I393" i="3"/>
  <c r="I392" i="3"/>
  <c r="I391" i="3"/>
  <c r="H388" i="3"/>
  <c r="G388" i="3"/>
  <c r="I387" i="3"/>
  <c r="H386" i="3"/>
  <c r="G386" i="3"/>
  <c r="I385" i="3"/>
  <c r="H380" i="3"/>
  <c r="I380" i="3" s="1"/>
  <c r="H379" i="3"/>
  <c r="I379" i="3" s="1"/>
  <c r="H378" i="3"/>
  <c r="I378" i="3" s="1"/>
  <c r="H377" i="3"/>
  <c r="I377" i="3" s="1"/>
  <c r="I376" i="3"/>
  <c r="H375" i="3"/>
  <c r="I375" i="3" s="1"/>
  <c r="H374" i="3"/>
  <c r="I374" i="3" s="1"/>
  <c r="H373" i="3"/>
  <c r="I373" i="3" s="1"/>
  <c r="H372" i="3"/>
  <c r="I372" i="3" s="1"/>
  <c r="H371" i="3"/>
  <c r="I371" i="3" s="1"/>
  <c r="H369" i="3"/>
  <c r="I369" i="3" s="1"/>
  <c r="H368" i="3"/>
  <c r="I368" i="3" s="1"/>
  <c r="H367" i="3"/>
  <c r="I367" i="3" s="1"/>
  <c r="H366" i="3"/>
  <c r="I366" i="3" s="1"/>
  <c r="H365" i="3"/>
  <c r="I365" i="3" s="1"/>
  <c r="H364" i="3"/>
  <c r="I364" i="3" s="1"/>
  <c r="H363" i="3"/>
  <c r="I363" i="3" s="1"/>
  <c r="I362" i="3"/>
  <c r="I359" i="3"/>
  <c r="I358" i="3"/>
  <c r="I355" i="3"/>
  <c r="I354" i="3"/>
  <c r="I353" i="3"/>
  <c r="I352" i="3"/>
  <c r="H349" i="3"/>
  <c r="I341" i="3"/>
  <c r="I340" i="3"/>
  <c r="I339" i="3"/>
  <c r="I338" i="3"/>
  <c r="I337" i="3"/>
  <c r="I336" i="3"/>
  <c r="I335" i="3"/>
  <c r="I334" i="3"/>
  <c r="I333" i="3"/>
  <c r="I332" i="3"/>
  <c r="I320" i="3"/>
  <c r="I319" i="3"/>
  <c r="I318" i="3"/>
  <c r="I317" i="3"/>
  <c r="I316" i="3"/>
  <c r="I315" i="3"/>
  <c r="I314" i="3"/>
  <c r="I313" i="3"/>
  <c r="I312" i="3"/>
  <c r="I311" i="3"/>
  <c r="I309" i="3"/>
  <c r="I308" i="3"/>
  <c r="I307" i="3"/>
  <c r="I306" i="3"/>
  <c r="I305" i="3"/>
  <c r="G303" i="3"/>
  <c r="I303" i="3" s="1"/>
  <c r="G302" i="3"/>
  <c r="I302" i="3" s="1"/>
  <c r="I300" i="3"/>
  <c r="I299" i="3"/>
  <c r="I298" i="3"/>
  <c r="I297" i="3"/>
  <c r="I294" i="3"/>
  <c r="I293" i="3"/>
  <c r="I292" i="3"/>
  <c r="I290" i="3"/>
  <c r="I289" i="3"/>
  <c r="I288" i="3"/>
  <c r="I280" i="3"/>
  <c r="I279" i="3"/>
  <c r="I277" i="3"/>
  <c r="I276" i="3"/>
  <c r="I275" i="3"/>
  <c r="I274" i="3"/>
  <c r="I273" i="3"/>
  <c r="I272" i="3"/>
  <c r="I271" i="3"/>
  <c r="I269" i="3"/>
  <c r="I268" i="3"/>
  <c r="I267" i="3"/>
  <c r="I266" i="3"/>
  <c r="I265" i="3"/>
  <c r="I264" i="3"/>
  <c r="I258" i="3"/>
  <c r="I257" i="3"/>
  <c r="I256" i="3"/>
  <c r="I255" i="3"/>
  <c r="I254" i="3"/>
  <c r="H252" i="3"/>
  <c r="G252" i="3"/>
  <c r="G251" i="3" s="1"/>
  <c r="H251" i="3"/>
  <c r="I248" i="3"/>
  <c r="I247" i="3"/>
  <c r="I246" i="3"/>
  <c r="I245" i="3"/>
  <c r="F245" i="3"/>
  <c r="I238" i="3"/>
  <c r="I237" i="3"/>
  <c r="I236" i="3"/>
  <c r="I235" i="3"/>
  <c r="I234" i="3"/>
  <c r="I232" i="3"/>
  <c r="I231" i="3"/>
  <c r="I230" i="3"/>
  <c r="I229" i="3"/>
  <c r="I227" i="3"/>
  <c r="H222" i="3"/>
  <c r="I222" i="3" s="1"/>
  <c r="I220" i="3"/>
  <c r="H218" i="3"/>
  <c r="I218" i="3" s="1"/>
  <c r="H217" i="3"/>
  <c r="I217" i="3" s="1"/>
  <c r="H216" i="3"/>
  <c r="I216" i="3" s="1"/>
  <c r="H215" i="3"/>
  <c r="I215" i="3" s="1"/>
  <c r="I213" i="3"/>
  <c r="I209" i="3"/>
  <c r="I208" i="3"/>
  <c r="I207" i="3"/>
  <c r="I206" i="3"/>
  <c r="I205" i="3"/>
  <c r="I204" i="3"/>
  <c r="I203" i="3"/>
  <c r="I202" i="3"/>
  <c r="I201" i="3"/>
  <c r="H200" i="3"/>
  <c r="G200" i="3"/>
  <c r="I199" i="3"/>
  <c r="I198" i="3"/>
  <c r="I197" i="3"/>
  <c r="G195" i="3"/>
  <c r="I195" i="3" s="1"/>
  <c r="G194" i="3"/>
  <c r="I194" i="3" s="1"/>
  <c r="G192" i="3"/>
  <c r="G191" i="3"/>
  <c r="G190" i="3"/>
  <c r="G185" i="3"/>
  <c r="G184" i="3"/>
  <c r="H184" i="3" s="1"/>
  <c r="G182" i="3"/>
  <c r="I182" i="3" s="1"/>
  <c r="G181" i="3"/>
  <c r="I181" i="3" s="1"/>
  <c r="G180" i="3"/>
  <c r="I180" i="3" s="1"/>
  <c r="G179" i="3"/>
  <c r="I179" i="3" s="1"/>
  <c r="G178" i="3"/>
  <c r="I178" i="3" s="1"/>
  <c r="G177" i="3"/>
  <c r="I177" i="3" s="1"/>
  <c r="G176" i="3"/>
  <c r="I176" i="3" s="1"/>
  <c r="G175" i="3"/>
  <c r="I175" i="3" s="1"/>
  <c r="I172" i="3"/>
  <c r="I171" i="3"/>
  <c r="I170" i="3"/>
  <c r="I169" i="3"/>
  <c r="H167" i="3"/>
  <c r="H168" i="3" s="1"/>
  <c r="G167" i="3"/>
  <c r="G168" i="3" s="1"/>
  <c r="G165" i="3"/>
  <c r="I165" i="3" s="1"/>
  <c r="G164" i="3"/>
  <c r="I164" i="3" s="1"/>
  <c r="G163" i="3"/>
  <c r="I163" i="3" s="1"/>
  <c r="G162" i="3"/>
  <c r="H162" i="3" s="1"/>
  <c r="G161" i="3"/>
  <c r="I161" i="3" s="1"/>
  <c r="G160" i="3"/>
  <c r="H160" i="3" s="1"/>
  <c r="G159" i="3"/>
  <c r="I159" i="3" s="1"/>
  <c r="G158" i="3"/>
  <c r="H158" i="3" s="1"/>
  <c r="G157" i="3"/>
  <c r="I157" i="3" s="1"/>
  <c r="H154" i="3"/>
  <c r="G154" i="3"/>
  <c r="H153" i="3"/>
  <c r="G153" i="3"/>
  <c r="H152" i="3"/>
  <c r="G152" i="3"/>
  <c r="H151" i="3"/>
  <c r="G151" i="3"/>
  <c r="H150" i="3"/>
  <c r="G150" i="3"/>
  <c r="H149" i="3"/>
  <c r="H148" i="3"/>
  <c r="G148" i="3"/>
  <c r="G149" i="3" s="1"/>
  <c r="I145" i="3"/>
  <c r="I144" i="3"/>
  <c r="G143" i="3"/>
  <c r="H143" i="3" s="1"/>
  <c r="I143" i="3" s="1"/>
  <c r="G142" i="3"/>
  <c r="H142" i="3" s="1"/>
  <c r="I142" i="3" s="1"/>
  <c r="G141" i="3"/>
  <c r="H141" i="3" s="1"/>
  <c r="I141" i="3" s="1"/>
  <c r="G140" i="3"/>
  <c r="H140" i="3" s="1"/>
  <c r="I140" i="3" s="1"/>
  <c r="G139" i="3"/>
  <c r="H139" i="3" s="1"/>
  <c r="I139" i="3" s="1"/>
  <c r="G138" i="3"/>
  <c r="H138" i="3" s="1"/>
  <c r="I138" i="3" s="1"/>
  <c r="G137" i="3"/>
  <c r="H137" i="3" s="1"/>
  <c r="I137" i="3" s="1"/>
  <c r="G136" i="3"/>
  <c r="H136" i="3" s="1"/>
  <c r="I136" i="3" s="1"/>
  <c r="G135" i="3"/>
  <c r="H135" i="3" s="1"/>
  <c r="I135" i="3" s="1"/>
  <c r="G133" i="3"/>
  <c r="H133" i="3" s="1"/>
  <c r="I133" i="3" s="1"/>
  <c r="G132" i="3"/>
  <c r="H132" i="3" s="1"/>
  <c r="I132" i="3" s="1"/>
  <c r="G131" i="3"/>
  <c r="H131" i="3" s="1"/>
  <c r="I131" i="3" s="1"/>
  <c r="G130" i="3"/>
  <c r="H130" i="3" s="1"/>
  <c r="I130" i="3" s="1"/>
  <c r="G129" i="3"/>
  <c r="H129" i="3" s="1"/>
  <c r="I129" i="3" s="1"/>
  <c r="G128" i="3"/>
  <c r="H128" i="3" s="1"/>
  <c r="I128" i="3" s="1"/>
  <c r="G127" i="3"/>
  <c r="H127" i="3" s="1"/>
  <c r="I127" i="3" s="1"/>
  <c r="G126" i="3"/>
  <c r="H126" i="3" s="1"/>
  <c r="I126" i="3" s="1"/>
  <c r="G125" i="3"/>
  <c r="H125" i="3" s="1"/>
  <c r="I125" i="3" s="1"/>
  <c r="I122" i="3"/>
  <c r="I121" i="3"/>
  <c r="I120" i="3"/>
  <c r="I119" i="3"/>
  <c r="I118" i="3"/>
  <c r="I117" i="3"/>
  <c r="H116" i="3"/>
  <c r="G116" i="3"/>
  <c r="G115" i="3"/>
  <c r="H115" i="3" s="1"/>
  <c r="I115" i="3" s="1"/>
  <c r="G114" i="3"/>
  <c r="H114" i="3" s="1"/>
  <c r="I114" i="3" s="1"/>
  <c r="G112" i="3"/>
  <c r="G111" i="3"/>
  <c r="H111" i="3" s="1"/>
  <c r="G110" i="3"/>
  <c r="I110" i="3" s="1"/>
  <c r="G109" i="3"/>
  <c r="H109" i="3" s="1"/>
  <c r="G108" i="3"/>
  <c r="G107" i="3"/>
  <c r="H107" i="3" s="1"/>
  <c r="G106" i="3"/>
  <c r="I106" i="3" s="1"/>
  <c r="G105" i="3"/>
  <c r="H105" i="3" s="1"/>
  <c r="G104" i="3"/>
  <c r="I104" i="3" s="1"/>
  <c r="H103" i="3"/>
  <c r="G102" i="3"/>
  <c r="I102" i="3" s="1"/>
  <c r="G101" i="3"/>
  <c r="H101" i="3" s="1"/>
  <c r="G100" i="3"/>
  <c r="G99" i="3"/>
  <c r="H99" i="3" s="1"/>
  <c r="G98" i="3"/>
  <c r="I98" i="3" s="1"/>
  <c r="G97" i="3"/>
  <c r="H97" i="3" s="1"/>
  <c r="G96" i="3"/>
  <c r="I96" i="3" s="1"/>
  <c r="G95" i="3"/>
  <c r="H95" i="3" s="1"/>
  <c r="G94" i="3"/>
  <c r="I94" i="3" s="1"/>
  <c r="G91" i="3"/>
  <c r="H91" i="3" s="1"/>
  <c r="I91" i="3" s="1"/>
  <c r="G90" i="3"/>
  <c r="H90" i="3" s="1"/>
  <c r="I90" i="3" s="1"/>
  <c r="G89" i="3"/>
  <c r="I89" i="3" s="1"/>
  <c r="G88" i="3"/>
  <c r="I88" i="3" s="1"/>
  <c r="G87" i="3"/>
  <c r="I87" i="3" s="1"/>
  <c r="G86" i="3"/>
  <c r="I86" i="3" s="1"/>
  <c r="G85" i="3"/>
  <c r="H85" i="3" s="1"/>
  <c r="I85" i="3" s="1"/>
  <c r="G84" i="3"/>
  <c r="H84" i="3" s="1"/>
  <c r="I84" i="3" s="1"/>
  <c r="G83" i="3"/>
  <c r="H83" i="3" s="1"/>
  <c r="I83" i="3" s="1"/>
  <c r="I80" i="3"/>
  <c r="I79" i="3"/>
  <c r="I78" i="3"/>
  <c r="I77" i="3"/>
  <c r="I76" i="3"/>
  <c r="I75" i="3"/>
  <c r="I74" i="3"/>
  <c r="I73" i="3"/>
  <c r="I71" i="3"/>
  <c r="I70" i="3"/>
  <c r="I69" i="3"/>
  <c r="I68" i="3"/>
  <c r="I67" i="3"/>
  <c r="I66" i="3"/>
  <c r="I65" i="3"/>
  <c r="I64" i="3"/>
  <c r="I59" i="3"/>
  <c r="I58" i="3"/>
  <c r="I57" i="3"/>
  <c r="I56" i="3"/>
  <c r="I55" i="3"/>
  <c r="I54" i="3"/>
  <c r="I53" i="3"/>
  <c r="I52" i="3"/>
  <c r="I51" i="3"/>
  <c r="G48" i="3"/>
  <c r="G47" i="3"/>
  <c r="G45" i="3"/>
  <c r="I45" i="3" s="1"/>
  <c r="G44" i="3"/>
  <c r="I44" i="3" s="1"/>
  <c r="G42" i="3"/>
  <c r="I42" i="3" s="1"/>
  <c r="G41" i="3"/>
  <c r="I41" i="3" s="1"/>
  <c r="H39" i="3"/>
  <c r="G39" i="3"/>
  <c r="H38" i="3"/>
  <c r="G38" i="3"/>
  <c r="I36" i="3"/>
  <c r="I35" i="3"/>
  <c r="I34" i="3"/>
  <c r="I33" i="3"/>
  <c r="I31" i="3"/>
  <c r="I30" i="3"/>
  <c r="I29" i="3"/>
  <c r="G27" i="3"/>
  <c r="H27" i="3" s="1"/>
  <c r="I27" i="3" s="1"/>
  <c r="H25" i="3"/>
  <c r="I25" i="3" s="1"/>
  <c r="H22" i="3"/>
  <c r="G22" i="3"/>
  <c r="I21" i="3"/>
  <c r="G20" i="3"/>
  <c r="H20" i="3" s="1"/>
  <c r="I20" i="3" s="1"/>
  <c r="G19" i="3"/>
  <c r="H19" i="3" s="1"/>
  <c r="I19" i="3" s="1"/>
  <c r="G18" i="3"/>
  <c r="I18" i="3" s="1"/>
  <c r="H14" i="3"/>
  <c r="G14" i="3"/>
  <c r="G13" i="3"/>
  <c r="H13" i="3" s="1"/>
  <c r="I13" i="3" s="1"/>
  <c r="G12" i="3"/>
  <c r="H12" i="3" s="1"/>
  <c r="I12" i="3" s="1"/>
  <c r="H11" i="3"/>
  <c r="G11" i="3"/>
  <c r="G10" i="3"/>
  <c r="H10" i="3" s="1"/>
  <c r="I10" i="3" s="1"/>
  <c r="I9" i="3"/>
  <c r="G8" i="3"/>
  <c r="H8" i="3" s="1"/>
  <c r="I8" i="3" s="1"/>
  <c r="G7" i="3"/>
  <c r="H7" i="3" s="1"/>
  <c r="I7" i="3" s="1"/>
  <c r="I150" i="3" l="1"/>
  <c r="I152" i="3"/>
  <c r="I154" i="3"/>
  <c r="I251" i="3"/>
  <c r="I1315" i="3"/>
  <c r="I1317" i="3"/>
  <c r="I549" i="3"/>
  <c r="I1121" i="3"/>
  <c r="I1123" i="3"/>
  <c r="I388" i="3"/>
  <c r="I22" i="3"/>
  <c r="I116" i="3"/>
  <c r="I11" i="3"/>
  <c r="I100" i="3"/>
  <c r="H100" i="3"/>
  <c r="I108" i="3"/>
  <c r="H108" i="3"/>
  <c r="I112" i="3"/>
  <c r="H112" i="3"/>
  <c r="I168" i="3"/>
  <c r="I185" i="3"/>
  <c r="H185" i="3"/>
  <c r="I426" i="3"/>
  <c r="I429" i="3"/>
  <c r="I432" i="3"/>
  <c r="I435" i="3"/>
  <c r="I438" i="3"/>
  <c r="I441" i="3"/>
  <c r="I444" i="3"/>
  <c r="I447" i="3"/>
  <c r="I450" i="3"/>
  <c r="I708" i="3"/>
  <c r="I1318" i="3"/>
  <c r="I1320" i="3"/>
  <c r="I1321" i="3"/>
  <c r="I1323" i="3"/>
  <c r="I1325" i="3"/>
  <c r="H96" i="3"/>
  <c r="H104" i="3"/>
  <c r="I690" i="3"/>
  <c r="I730" i="3"/>
  <c r="I733" i="3"/>
  <c r="I742" i="3"/>
  <c r="I1120" i="3"/>
  <c r="I1122" i="3"/>
  <c r="I1124" i="3"/>
  <c r="I1274" i="3"/>
  <c r="I1316" i="3"/>
  <c r="I14" i="3"/>
  <c r="I38" i="3"/>
  <c r="I39" i="3"/>
  <c r="H94" i="3"/>
  <c r="H98" i="3"/>
  <c r="H102" i="3"/>
  <c r="H106" i="3"/>
  <c r="H110" i="3"/>
  <c r="I151" i="3"/>
  <c r="I153" i="3"/>
  <c r="H157" i="3"/>
  <c r="H164" i="3"/>
  <c r="I200" i="3"/>
  <c r="I252" i="3"/>
  <c r="I386" i="3"/>
  <c r="I420" i="3"/>
  <c r="I427" i="3"/>
  <c r="I430" i="3"/>
  <c r="I433" i="3"/>
  <c r="I436" i="3"/>
  <c r="I439" i="3"/>
  <c r="I442" i="3"/>
  <c r="I445" i="3"/>
  <c r="I448" i="3"/>
  <c r="I451" i="3"/>
  <c r="I550" i="3"/>
  <c r="I1319" i="3"/>
  <c r="I1322" i="3"/>
  <c r="I1324" i="3"/>
  <c r="I1326" i="3"/>
  <c r="I95" i="3"/>
  <c r="I97" i="3"/>
  <c r="I99" i="3"/>
  <c r="I101" i="3"/>
  <c r="I105" i="3"/>
  <c r="I107" i="3"/>
  <c r="I109" i="3"/>
  <c r="I111" i="3"/>
  <c r="I149" i="3"/>
  <c r="I148" i="3"/>
  <c r="I158" i="3"/>
  <c r="H159" i="3"/>
  <c r="I160" i="3"/>
  <c r="H161" i="3"/>
  <c r="I162" i="3"/>
  <c r="H163" i="3"/>
  <c r="H165" i="3"/>
  <c r="I167" i="3"/>
  <c r="I184" i="3"/>
  <c r="G422" i="3"/>
  <c r="I422" i="3" s="1"/>
</calcChain>
</file>

<file path=xl/comments1.xml><?xml version="1.0" encoding="utf-8"?>
<comments xmlns="http://schemas.openxmlformats.org/spreadsheetml/2006/main">
  <authors>
    <author>USER</author>
  </authors>
  <commentList>
    <comment ref="L120" authorId="0"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<sst xmlns="http://schemas.openxmlformats.org/spreadsheetml/2006/main" count="40016" uniqueCount="3570">
  <si>
    <t>STT</t>
  </si>
  <si>
    <t>TÊN VÀ QUY CÁCH CỦA VẬT LIỆU</t>
  </si>
  <si>
    <t>ĐƠN VỊ 
TÍNH</t>
  </si>
  <si>
    <t>SẢN XUẤT THEO QUY CHUẨN HOẶC TIÊU CHUẨN KỸ THUẬT</t>
  </si>
  <si>
    <t>GIÁ VẬT LIỆU CHƯA CÓ THUẾ VAT THÁNG 01/2018</t>
  </si>
  <si>
    <t>GIÁ VẬT LIỆU CHƯA CÓ THUẾ VAT (VNĐ)
02/2018</t>
  </si>
  <si>
    <t>GIÁ VẬT LIỆU CHƯA CÓ THUẾ VAT (VNĐ)
03/2018</t>
  </si>
  <si>
    <t>GIÁ VẬT LIỆU CHƯA CÓ THUẾ VAT (VNĐ)
04/2018</t>
  </si>
  <si>
    <t>GHI CHÚ</t>
  </si>
  <si>
    <t>A. VẬT LIỆU XI MĂNG</t>
  </si>
  <si>
    <t>TCVN
 6260:2009</t>
  </si>
  <si>
    <t>nt</t>
  </si>
  <si>
    <t>Thành phố Đà Lạt</t>
  </si>
  <si>
    <t>đ/tấn</t>
  </si>
  <si>
    <t>Thành phố Bảo Lộc</t>
  </si>
  <si>
    <t>Huyện Di Linh</t>
  </si>
  <si>
    <t>Huyện Đức Trọng</t>
  </si>
  <si>
    <t>Huyện Đơn Dương</t>
  </si>
  <si>
    <t>Huyện Lâm Hà</t>
  </si>
  <si>
    <t>Huyện Bảo Lâm</t>
  </si>
  <si>
    <t>-</t>
  </si>
  <si>
    <t>Huyện Đạ Tẻh</t>
  </si>
  <si>
    <t>Huyện Cát Tiên</t>
  </si>
  <si>
    <t>Huyện Lạc Dương</t>
  </si>
  <si>
    <t>Huyện Đam Rông</t>
  </si>
  <si>
    <t>Huyện Đạ Huoai</t>
  </si>
  <si>
    <t>Xi măng Insee PCB 40</t>
  </si>
  <si>
    <t>Đơn giá bình quân tại trung tâm thành phố</t>
  </si>
  <si>
    <t>đ/bao</t>
  </si>
  <si>
    <t>B. VẬT LIỆU THÉP</t>
  </si>
  <si>
    <t>Thép Việt Nhật:</t>
  </si>
  <si>
    <t>Thép cuộn Ø 6 mm CB240T</t>
  </si>
  <si>
    <t>đ/kg</t>
  </si>
  <si>
    <t>TCVN 
1651-1:2008</t>
  </si>
  <si>
    <t>Thép cuộn Ø 8 mm CB240T</t>
  </si>
  <si>
    <t>Thép cây vằn  Ø 10 mm CB240T</t>
  </si>
  <si>
    <t>đ/cây</t>
  </si>
  <si>
    <t>Thép cây vằn  Ø 12 mm CB 400V - SD390</t>
  </si>
  <si>
    <t>Thép cây vằn  Ø 14 mm CB 400V - SD390</t>
  </si>
  <si>
    <t>Thép cây vằn Ø 16 mm CB 400V - SD390</t>
  </si>
  <si>
    <t>Thép cây vằn Ø 18 mm CB 400V - SD390</t>
  </si>
  <si>
    <t>Thép cây vằn Ø 20 mm CB 400V - SD390</t>
  </si>
  <si>
    <t>Thép cây vằn Ø 22 mm CB 400V - SD390</t>
  </si>
  <si>
    <t>Thép POMINA:</t>
  </si>
  <si>
    <t>Thép cuộn Ø 6 mm - Ø 8 mm CB240T</t>
  </si>
  <si>
    <t>TCVN
 1651-1:2008</t>
  </si>
  <si>
    <t>Thép cây Ø 10 mm CB240T</t>
  </si>
  <si>
    <t>Thép cây Ø 12 mm CB400V-SD390</t>
  </si>
  <si>
    <t>Thép cây Ø 14 mm CB400V-SD390</t>
  </si>
  <si>
    <t>Thép cây Ø 16 mm CB400V-SD390</t>
  </si>
  <si>
    <t>Thép cây Ø 18 mm CB400V-SD390</t>
  </si>
  <si>
    <t>Thép cây Ø 20 mm CB400V-SD390</t>
  </si>
  <si>
    <t>Thép cây Ø 22 mm CB400V-SD390</t>
  </si>
  <si>
    <t xml:space="preserve">Thép cây Ø 14 mm CB400V-SD390 </t>
  </si>
  <si>
    <t>Thép cây vằn Ø 10 mm CB240T</t>
  </si>
  <si>
    <t>Thép cây cây Ø 12 mm CB400V-SD390</t>
  </si>
  <si>
    <t>Thép cây vằn  Ø 14 mm CB400V-SD390</t>
  </si>
  <si>
    <t>Thép cây vằn Ø 16 mm CB400V-SD390</t>
  </si>
  <si>
    <t>Thép cây vằn Ø 18 mm CB400V-SD390</t>
  </si>
  <si>
    <t>Thép cây vằn Ø 20 mm CB400V-SD390</t>
  </si>
  <si>
    <t>Thép cây vằn Ø 22 mm CB400V-SD390</t>
  </si>
  <si>
    <t>Thép Pomina:</t>
  </si>
  <si>
    <t>Thép hình</t>
  </si>
  <si>
    <t>Thép tấm</t>
  </si>
  <si>
    <t>Thép cây vằn Ø 10 mm  CB240T</t>
  </si>
  <si>
    <t>Thép cây vằn  Ø 12 mm CB400V-SD390</t>
  </si>
  <si>
    <t>Thép cây vằn Ø 14 mm  CB400V-SD390</t>
  </si>
  <si>
    <t>Thép cuộn Ø 6 mm  CB240T</t>
  </si>
  <si>
    <t>Thép cây vằn Ø 12 mm CB400V-SD390</t>
  </si>
  <si>
    <t>Thép cây vằn Ø 14 mm CB400V-SD390</t>
  </si>
  <si>
    <t>Thép cây vằn  Ø 22 mm CB400V-SD390</t>
  </si>
  <si>
    <t>Thép cây vằn  Ø 16 mm CB400V-SD390</t>
  </si>
  <si>
    <t>Thép cây vằn Ø 12 mm CB 400V - SD390</t>
  </si>
  <si>
    <t>Thép cây vằn Ø 14 mm CB 400V - SD390</t>
  </si>
  <si>
    <t>Thép cuộn Ø6 mm CB240T</t>
  </si>
  <si>
    <t>Thép cuộn Ø8 mm CB240T</t>
  </si>
  <si>
    <t>Thép cây vằn Ø10 mm CB400V-SD390</t>
  </si>
  <si>
    <t>Thép cây vằn Ø12 mm CB400V-SD390</t>
  </si>
  <si>
    <t>Thép cây vằn Ø14mm CB400V-SD390</t>
  </si>
  <si>
    <t>Thép cây vằn Ø16mm CB400V-SD390</t>
  </si>
  <si>
    <t>Thép cây vằn Ø18 mm CB400V-SD390</t>
  </si>
  <si>
    <t>Thép cây vằn Ø20mm CB400V-SD390</t>
  </si>
  <si>
    <t>Thép cây vằn Ø22mm CB400V-SD390</t>
  </si>
  <si>
    <t>Thép cuộn Ø 6 mm - Ø 8 mm</t>
  </si>
  <si>
    <t>C. VẬT LIỆU GẠCH</t>
  </si>
  <si>
    <t>I. GẠCH XÂY TUY NEN</t>
  </si>
  <si>
    <t>Gạch 4 lỗ tròn 17,5x7,5x7,5 cm</t>
  </si>
  <si>
    <t>đồng/viên</t>
  </si>
  <si>
    <t>QCVN 16:2014/BXD</t>
  </si>
  <si>
    <t>Gạch 6 lỗ vuông 17,5x10,5x7,5 cm</t>
  </si>
  <si>
    <t>Gạch 6 lỗ tròn 17,5x10,5x7,5 cm</t>
  </si>
  <si>
    <t>Gạch thẻ 17,5x7,5x3,5 cm</t>
  </si>
  <si>
    <t>Gạch 4 lỗ tròn 7,5x7,5x17,5cm</t>
  </si>
  <si>
    <t>Gạch 6 lỗ vuông 7,5x10,5x17,5cm</t>
  </si>
  <si>
    <t>Gạch 6 lỗ tròn 7,5x10,5x17,5cm</t>
  </si>
  <si>
    <t>Gạch thẻ 3,5x7,4x17,5cm</t>
  </si>
  <si>
    <t>Gạch 6 lỗ tròn 175x105x75mm</t>
  </si>
  <si>
    <t xml:space="preserve">Giá bán tại nhà máy, đã bao gồm phí bốc xếp lên phương tiện của khách hàng.
</t>
  </si>
  <si>
    <t>II. GẠCH KHÔNG NUNG</t>
  </si>
  <si>
    <t>QCVN
 16:2014/BXD</t>
  </si>
  <si>
    <t>Gạch  Block xây tường 100x200x400 mm</t>
  </si>
  <si>
    <t>Gạch  Block xây tường 200x200x400 mm</t>
  </si>
  <si>
    <t>Gạch bê tông lỗ trồng cỏ chống sói mòn 270x400x70mm</t>
  </si>
  <si>
    <t>Gạch bê tông lỗ trồng cỏ chống xói mòn 400x600x80 mm</t>
  </si>
  <si>
    <t>III. GẠCH ỐP LÁT</t>
  </si>
  <si>
    <t>đ/m2</t>
  </si>
  <si>
    <t>Gạch Đồng Tâm</t>
  </si>
  <si>
    <t>Gạch ốp tường 250mmx400mm</t>
  </si>
  <si>
    <t>Gạch lát nền 300mm x 300 mm</t>
  </si>
  <si>
    <t>Gạch lát nền 400mm x 400 mm</t>
  </si>
  <si>
    <t>Gạch Prime</t>
  </si>
  <si>
    <t>đ/thùng</t>
  </si>
  <si>
    <t>Gạch ốp tường 200mmx200mm</t>
  </si>
  <si>
    <t>Gạch ốp tường 300mmx600mm</t>
  </si>
  <si>
    <t>Gạch lát nền 250mm x 250 mm</t>
  </si>
  <si>
    <t>Gạch lát nền 500mm x 500 mm</t>
  </si>
  <si>
    <t>Gạch lát nền 600mm x 600 mm</t>
  </si>
  <si>
    <t>Gạch lát nền 800mm x 800 mm</t>
  </si>
  <si>
    <t>Trang trí 60mmx400mm</t>
  </si>
  <si>
    <t>Trang trí 65mmx250mm</t>
  </si>
  <si>
    <t>Gạch Terrazoo (xám và đỏ 400x400x30mm)</t>
  </si>
  <si>
    <t>m3</t>
  </si>
  <si>
    <t>TCVN 
7745:2007</t>
  </si>
  <si>
    <t>m2</t>
  </si>
  <si>
    <t>D. VẬT LIỆU NGÓI</t>
  </si>
  <si>
    <t>I. NGÓI NUNG (Tuynel)</t>
  </si>
  <si>
    <t>Ngói lợp 22v/m2 (Tuynel)</t>
  </si>
  <si>
    <t>Ngói nóc (Tuynel)</t>
  </si>
  <si>
    <t>II</t>
  </si>
  <si>
    <t>Ngói lợp (9 viên/m2)</t>
  </si>
  <si>
    <t>Ngói cuối nóc</t>
  </si>
  <si>
    <t>Ngói cuối mái</t>
  </si>
  <si>
    <t>Ngói cuối rìa</t>
  </si>
  <si>
    <t>Ngói chạc 2</t>
  </si>
  <si>
    <t>Ngói chạc 3 (Y,T)</t>
  </si>
  <si>
    <t>Ngói chạc 4</t>
  </si>
  <si>
    <t>Ngói nóc</t>
  </si>
  <si>
    <t>Ngói rìa</t>
  </si>
  <si>
    <t>Ngói ghép 2</t>
  </si>
  <si>
    <t>Ngói chạc 3, Ngói chữ T</t>
  </si>
  <si>
    <t>E. VẬT LIỆU CÁT</t>
  </si>
  <si>
    <t>Giá cát tại trung tâm các huyện, thành phố</t>
  </si>
  <si>
    <r>
      <t>đ/m</t>
    </r>
    <r>
      <rPr>
        <vertAlign val="superscript"/>
        <sz val="12"/>
        <rFont val="Times New Roman"/>
        <family val="1"/>
      </rPr>
      <t>3</t>
    </r>
  </si>
  <si>
    <t>đ/m3</t>
  </si>
  <si>
    <t>F. VẬT LIỆU ĐÁ</t>
  </si>
  <si>
    <t>Đá chẻ 15x20x25 cm (Giá bình quân tại các huyện, thành phố).</t>
  </si>
  <si>
    <t>đ/viên</t>
  </si>
  <si>
    <t>5.1</t>
  </si>
  <si>
    <t>Mỏ đá Cam Ly thành phố Đà Lạt
Đường Nguyễn Đình Quân, F5, Tp. Đà Lạt</t>
  </si>
  <si>
    <t>Đá 1x2; 2x4cm</t>
  </si>
  <si>
    <t>Đá 0x4cm</t>
  </si>
  <si>
    <t>Đá 0x4cm (qua Col)</t>
  </si>
  <si>
    <t>Đá 0x2,5cm</t>
  </si>
  <si>
    <t>Đá 4x6cm; 5x7cm</t>
  </si>
  <si>
    <t>Đá bloca ( &lt;50cm)</t>
  </si>
  <si>
    <t>Đá bột (mi bột)</t>
  </si>
  <si>
    <t>5.2</t>
  </si>
  <si>
    <t>Mỏ đá N’Thôn Hạ huyện Đức Trọng</t>
  </si>
  <si>
    <t>Đá 1x2cm; 2x4cm</t>
  </si>
  <si>
    <t>Đá mi (mi sàng)</t>
  </si>
  <si>
    <t>Đá 2x4cm</t>
  </si>
  <si>
    <t>Đá xây dựng thông thường</t>
  </si>
  <si>
    <t>Đá dăm Dmax 25</t>
  </si>
  <si>
    <t>Đá dăm Dmax 35</t>
  </si>
  <si>
    <t>Đá dăm Dmax 37,5</t>
  </si>
  <si>
    <t>Đá mi sàng</t>
  </si>
  <si>
    <t>Đá hộc xây lát</t>
  </si>
  <si>
    <t>Đá bloca</t>
  </si>
  <si>
    <t>Đá qua côn ly tâm</t>
  </si>
  <si>
    <t>Đá Loka</t>
  </si>
  <si>
    <t>Đá 1x1.8</t>
  </si>
  <si>
    <t>Đá 1x2</t>
  </si>
  <si>
    <t>Đá 0x4</t>
  </si>
  <si>
    <t>Đá 2x4</t>
  </si>
  <si>
    <t>Đá 4x6</t>
  </si>
  <si>
    <t>Đá mi bụi</t>
  </si>
  <si>
    <t>G. VẬT LIỆU ĐIỆN</t>
  </si>
  <si>
    <t>TCVN 6610-3</t>
  </si>
  <si>
    <t>đ/m</t>
  </si>
  <si>
    <t>Dây điện bọc nhưa PVC-0,6/1Kv:</t>
  </si>
  <si>
    <t>VCmd-2x1-(2x32/0.2)-0,6/1kV</t>
  </si>
  <si>
    <t>Dây điện mềm bọc nhưa PVC-300/500V:</t>
  </si>
  <si>
    <t>TCVN 6610-5</t>
  </si>
  <si>
    <t>VCmo-2x1-(2x32/0.2)-300/500V</t>
  </si>
  <si>
    <t>VCmo-2x1.5-(2x30/0.25)-300/500V</t>
  </si>
  <si>
    <t>Vcmo-2x6-(2x7x12/0.30-300/500V</t>
  </si>
  <si>
    <t>Ống luồn dây điện:</t>
  </si>
  <si>
    <t>Ống luồn tròn F16 dài 2,9m</t>
  </si>
  <si>
    <t>đ/ống</t>
  </si>
  <si>
    <t>Ông luồn cứng F16-1250N-CA16H</t>
  </si>
  <si>
    <t>đ/cuộn</t>
  </si>
  <si>
    <t>đồng/bộ</t>
  </si>
  <si>
    <t>Bộ đèn đường SUPER LED 80W - Xuất xứ: PHILIPS LIGHTING POLAND, dimming 5 cấp công suất (Hiệu: SUPER THAI DUONG)</t>
  </si>
  <si>
    <t>Bộ đèn đường SUPER LED 90W - Xuất xứ: PHILIPS LIGHTING POLAND, dimming 5 cấp công suất (Hiệu: SUPER THAI DUONG)</t>
  </si>
  <si>
    <t>Bộ đèn đường SUPER LED 100W - Xuất xứ: PHILIPS LIGHTING POLAND, dimming 5 cấp công suất (Hiệu: SUPER THAI DUONG)</t>
  </si>
  <si>
    <t>Bộ đèn đường SUPER LED 115W - Xuất xứ: PHILIPS LIGHTING POLAND, dimming 5 cấp công suất (Hiệu: SUPER THAI DUONG)</t>
  </si>
  <si>
    <t>Bộ đèn đường SUPER LED 120W - Xuất xứ: PHILIPS LIGHTING POLAND, dimming 5 cấp công suất (Hiệu: SUPER THAI DUONG)</t>
  </si>
  <si>
    <t>Bộ đèn đường SUPER LED 125W - Xuất xứ: PHILIPS LIGHTING POLAND, dimming 5 cấp công suất (Hiệu: SUPER THAI DUONG)</t>
  </si>
  <si>
    <t>Bộ đèn đường SUPER LED 135W - Xuất xứ: PHILIPS LIGHTING POLAND, dimming 5 cấp công suất (Hiệu: SUPER THAI DUONG)</t>
  </si>
  <si>
    <t>Bộ đèn đường SUPER LED 150W - Xuất xứ: PHILIPS LIGHTING POLAND, dimming 5 cấp công suất (Hiệu: SUPER THAI DUONG)</t>
  </si>
  <si>
    <t>Bộ đèn pha LED sử dụng chip LED / DRIVER: PHILIPS LIGHTING POLAND - bảo hành 05 năm (Giá đến tại chân công trình)</t>
  </si>
  <si>
    <t>Bộ đèn pha Led SUPER TANGO 150W, dimming 5 cấp công suất (Hiệu: SUPER THAI DUONG)</t>
  </si>
  <si>
    <t>Bộ đèn pha Led SUPER TANGO 200W, dimming 5 cấp công suất (Hiệu: SUPER THAI DUONG)</t>
  </si>
  <si>
    <t>Bộ đèn pha Led SUPER TANGO 300W, dimming 5 cấp công suất (Hiệu: SUPER THAI DUONG)</t>
  </si>
  <si>
    <t>Bộ đèn pha Led SUPER TANGO 380W, dimming 5 cấp công suất (Hiệu: SUPER THAI DUONG)</t>
  </si>
  <si>
    <t>cái</t>
  </si>
  <si>
    <t>H. VẬT LIỆU NHỰA ĐƯỜNG</t>
  </si>
  <si>
    <t>đồng/tấn</t>
  </si>
  <si>
    <t>I. VẬT LIỆU CẤP THOÁT NƯỚC</t>
  </si>
  <si>
    <t>BỒN NƯỚC</t>
  </si>
  <si>
    <t>Bồn nước INOX Sơn Hà và MASUNO 1000L</t>
  </si>
  <si>
    <t>Bồn nước INOX Tân Á 2000L (đứng)</t>
  </si>
  <si>
    <t>Bồn nước INOX Tân Á 2000L (ngang)</t>
  </si>
  <si>
    <t>Bồn nước INOX Sơn Hà 2000L (ngang)</t>
  </si>
  <si>
    <t>Bồn nước Inox Sơn Hà và Masuno</t>
  </si>
  <si>
    <t>Bồn đứng 500 lít</t>
  </si>
  <si>
    <t>Bồn đứng 1000 lít</t>
  </si>
  <si>
    <t>Bồn đứng 1500 lít</t>
  </si>
  <si>
    <t>Bồn đứng 2000 lít</t>
  </si>
  <si>
    <t>Bồn nằm 500 lít</t>
  </si>
  <si>
    <t>Bồn nằm 1000 lít</t>
  </si>
  <si>
    <t>Bồn nằm 1500 lít</t>
  </si>
  <si>
    <t>Bồn nằm 2000 lít</t>
  </si>
  <si>
    <t>Bồn Inox Tân Á - Đại Thành</t>
  </si>
  <si>
    <t>J. VẬT LIỆU SƠN</t>
  </si>
  <si>
    <t>đồng/kg</t>
  </si>
  <si>
    <t>đồng/bao</t>
  </si>
  <si>
    <t>đồng/thùng</t>
  </si>
  <si>
    <t>Trong nhà</t>
  </si>
  <si>
    <t>đ/lít</t>
  </si>
  <si>
    <t>Ngoài nhà</t>
  </si>
  <si>
    <t>Sơn ICI lót (maxilite) ngoài nhà</t>
  </si>
  <si>
    <t>Sơn ICI phủ (maxilite) ngoài nhà</t>
  </si>
  <si>
    <t>Sơn lót Toa ngoài nhà</t>
  </si>
  <si>
    <t>Sơn phủ Toa ngoài nhà</t>
  </si>
  <si>
    <t>đồng/lit</t>
  </si>
  <si>
    <t>Sơn nước ICI (Maxilite) trong nhà</t>
  </si>
  <si>
    <t>Sơn nước Kova trong nhà</t>
  </si>
  <si>
    <t>Sơn nước Kova ngoài nhà (lót)</t>
  </si>
  <si>
    <t>Sơn nước Kova ngoài nhà (phủ)</t>
  </si>
  <si>
    <t>Sơn phủ ngoại thất</t>
  </si>
  <si>
    <t>Sơn phủ nội thất</t>
  </si>
  <si>
    <t>N. BÊ TÔNG THƯƠNG PHẨM</t>
  </si>
  <si>
    <t>O</t>
  </si>
  <si>
    <t>Tôn mạ kẽm VN posvina sóng vuông (4zem)</t>
  </si>
  <si>
    <t>Tôn mạ kẽm VN posvina sóng tròn (4zem)</t>
  </si>
  <si>
    <t>Tôn mạ kẽm Hoa Sen sóng tròn ((4zem)</t>
  </si>
  <si>
    <t>Tôn mạ kẽm Hoa Sen sóng vuông (4zem)</t>
  </si>
  <si>
    <t>Tôn mạ màu Hoa Sen (4zem)</t>
  </si>
  <si>
    <t>Tôn mạ kẽm Phương Nam sóng tròn (4zem)</t>
  </si>
  <si>
    <t>Tôn mạ kẽm Phương Nam sóng vuông (4zem)</t>
  </si>
  <si>
    <t>Tôn mạ màu Phương Nam (4zem)</t>
  </si>
  <si>
    <t>Tôn lạnh</t>
  </si>
  <si>
    <t>Ghi chú:</t>
  </si>
  <si>
    <t>Các công trình cách xa trung tâm huyện, thành phố được cộng thêm cước vận chuyển từ km thứ 11 trở đi trên cơ sở quy định phân cấp, loại đường vận chuyển và mức cước vận tải hàng hoá bằng ô tô được cơ quan có thẩm quyền ban hành tại thời điểm.</t>
  </si>
  <si>
    <r>
      <t xml:space="preserve">GIÁ VẬT LIỆU XÂY DỰNG CHỦ YẾU TRÊN ĐỊA BÀN TỈNH LÂM ĐỒNG THÁNG 4 NĂM 2018
</t>
    </r>
    <r>
      <rPr>
        <i/>
        <sz val="13"/>
        <rFont val="Times New Roman"/>
        <family val="1"/>
      </rPr>
      <t>(Kèm theo văn bản số         /CBLS-XD-TC ngày       tháng 5 năm 2018 của liên Sở)</t>
    </r>
  </si>
  <si>
    <t>Stt</t>
  </si>
  <si>
    <t>TỶ LỆ BIẾN ĐỘNG GIÁ 
SO VỚI THÁNG 3 (%)</t>
  </si>
  <si>
    <r>
      <t>Xi măng Hà Tiên PCB 40</t>
    </r>
    <r>
      <rPr>
        <sz val="15"/>
        <rFont val="Times New Roman"/>
        <family val="1"/>
      </rPr>
      <t xml:space="preserve">  (đóng bao)</t>
    </r>
  </si>
  <si>
    <t>TCVN 6260:2009</t>
  </si>
  <si>
    <t>Đơn giá bình quân tại  trung tâm thành phố</t>
  </si>
  <si>
    <t>Đơn giá bình quân 
tại trung tâm huyện</t>
  </si>
  <si>
    <t>Đơn giá bình quân tại  trung tâm huyện</t>
  </si>
  <si>
    <t>Xi măng Công Thanh (PCB 40)</t>
  </si>
  <si>
    <t>Đơn giá bình quân tại  trung tâm huyện.</t>
  </si>
  <si>
    <r>
      <rPr>
        <b/>
        <sz val="13"/>
        <color rgb="FFFF0000"/>
        <rFont val="Times New Roman"/>
        <family val="1"/>
      </rPr>
      <t xml:space="preserve">Chi nhánh CTY CP xi măng Hà Tiên 1 - Xí nghiệp tiêu thụ và Dịch vụ xi măng Hà Tiên 1 
</t>
    </r>
    <r>
      <rPr>
        <sz val="13"/>
        <color rgb="FFFF0000"/>
        <rFont val="Times New Roman"/>
        <family val="1"/>
      </rPr>
      <t>(Địa chỉ: Lầu 3, số 9-19 Hồ Tùng mậu, Phường Nguyễn Thái Bình, Quận 1, Thành phố Hồ Chí Minh. Điện thoại: 0283.9151617).
Nhà phân phối:
- Công ty TNHH TMXD-V-T Vũ Thiện (số 815 Trần Phú thành phố Bảo Lộc, tỉnh Lâm Đồng, ĐT: 0263.3863.175).
- Công ty TNHH Thiên Tự Phước (Thôn Pâng Pung, TT.Đinh Văn, huyện Lâm Hà, tỉnh Lâm Đồng), ĐT: 0263.3829.653.</t>
    </r>
  </si>
  <si>
    <t>Vicem Hà Tiên PCB 40  (bao 50kg)</t>
  </si>
  <si>
    <t>Giá bán tại CHVLXD khu vực Đà Lạt.</t>
  </si>
  <si>
    <t>Vicem Hà Tiên đa dụng  (bao 50kg)</t>
  </si>
  <si>
    <r>
      <rPr>
        <b/>
        <sz val="13"/>
        <rFont val="Times New Roman"/>
        <family val="1"/>
      </rPr>
      <t xml:space="preserve">Công ty cổ phần thương mại xây dựng Lê Nguyễn </t>
    </r>
    <r>
      <rPr>
        <sz val="13"/>
        <rFont val="Times New Roman"/>
        <family val="1"/>
      </rPr>
      <t>(Địa chỉ: Số 27, ngõ 252, Phố Chợ Khâm Thiên, phường Trung Phụng, Quận Đống Đa, Hà Nội. Điện thoại: 024.38569592 - 0979248223)</t>
    </r>
  </si>
  <si>
    <t>Xi măng Xuân Thành PCB 40 (xá)</t>
  </si>
  <si>
    <t>Giá bán tại thị trấn Liên Nghĩa, huyện Đức Trọng</t>
  </si>
  <si>
    <t>Xi măng Xuân Thành PCB 40 (bao)</t>
  </si>
  <si>
    <r>
      <rPr>
        <b/>
        <sz val="13"/>
        <rFont val="Times New Roman"/>
        <family val="1"/>
      </rPr>
      <t xml:space="preserve">Công ty TNHH Thiên Tự Phước </t>
    </r>
    <r>
      <rPr>
        <sz val="13"/>
        <rFont val="Times New Roman"/>
        <family val="1"/>
      </rPr>
      <t>(Địa chỉ: Păng Phung, thị trấn Đinh Văn, huyện Lâm Hà, tỉnh Lâm Đồng. Điện thoại: 02633.829653)</t>
    </r>
  </si>
  <si>
    <t>gia thang 2</t>
  </si>
  <si>
    <t>Xi măng Nghi Sơn PCB40 (xá)</t>
  </si>
  <si>
    <t>Xi măng Hà Tiên PCB 40 (xá)</t>
  </si>
  <si>
    <t>Chi nhánh Công ty CP Xi Măng Thăng Long</t>
  </si>
  <si>
    <t>Xi măng Thăng Long bao PCB 40 nhãn hiệu rồng đỏ</t>
  </si>
  <si>
    <t>Giá bán lẻ tại khu vực Lâm Đồng</t>
  </si>
  <si>
    <t>Xi măng Xá Thăng Long PCB 50 nhãn hiệu rồng đỏ</t>
  </si>
  <si>
    <t>Kg</t>
  </si>
  <si>
    <t>Không báo giá</t>
  </si>
  <si>
    <t>Cây</t>
  </si>
  <si>
    <t>Thép cây  vằn Ø 12 mm CB 400V - SD390</t>
  </si>
  <si>
    <t>Thép cây vằn  Ø 16 mm CB 400V CV 300VS- SD390</t>
  </si>
  <si>
    <t>Thép cây vằn  Ø 18 mm CB 400V CV - SD390</t>
  </si>
  <si>
    <t>Thép cây vằn Ø 20mm CB 400V CV - SD390</t>
  </si>
  <si>
    <t>Thép cây vằn Ø 22mm CB 400V - SD390</t>
  </si>
  <si>
    <t>Thép cây vằn  Ø 16 mm CB 400V - SD390</t>
  </si>
  <si>
    <t>Thép cây vằn  Ø 18 mm CB 400V - SD390</t>
  </si>
  <si>
    <t>Thép cây vằn  Ø 20 mm CB 400V - SD390</t>
  </si>
  <si>
    <t>Thép cây vằn  Ø 22 mm CB 400V - SD390</t>
  </si>
  <si>
    <t>Thép cây trơn Ø 36mm CB400V-SD390</t>
  </si>
  <si>
    <t>Giá bán tại cửa hàng VLXD Sơn Hải 
(Số 457 KP4, TT Liên Nghĩa, huyện Đức Trọng)</t>
  </si>
  <si>
    <t>Thép cây vằn Ø 36mm CB400V-SD390</t>
  </si>
  <si>
    <t>Thép cây vằn Ø 12 mm – Ø18 mm</t>
  </si>
  <si>
    <r>
      <rPr>
        <b/>
        <sz val="13"/>
        <color rgb="FFFF0000"/>
        <rFont val="Times New Roman"/>
        <family val="1"/>
      </rPr>
      <t>Thép hộp, thép vuông, thép tròn</t>
    </r>
    <r>
      <rPr>
        <sz val="13"/>
        <color rgb="FFFF0000"/>
        <rFont val="Times New Roman"/>
        <family val="1"/>
      </rPr>
      <t xml:space="preserve">
Công ty TNHH thép SeAH Việt Nam (Số 7 đường 3A KCN Biên Hòa II, tỉnh Đồng Nai. Điện thoại: 01223121811; 0938001413).</t>
    </r>
  </si>
  <si>
    <t xml:space="preserve">Ống thép đen (tròn, vuông, hộp) độ dày 1.0mm ÷ 1.5mm. Đường kính từ DN10÷DN100 </t>
  </si>
  <si>
    <t>BS 1387 ;ASTM A53/A500; JIS G3444/3452/3454; JIS C 8305;</t>
  </si>
  <si>
    <t>Giá bán trên địa bàn tỉnh Lâm Đồng, không bao gồm chi phí bốc xếp.</t>
  </si>
  <si>
    <t xml:space="preserve">Ống thép đen (tròn, vuông, hộp) độ dày 1.6mm ÷ 1.9mm. Đường kính từ DN10÷DN100 </t>
  </si>
  <si>
    <t xml:space="preserve">Ống thép đen (tròn, vuông, hộp) độ dày 2.0mm ÷ 5.4mm. Đường kính từ  DN10÷DN100 </t>
  </si>
  <si>
    <t xml:space="preserve">Ống thép đen (tròn, vuông, hộp) độ dày 5.5mm ÷ 6.35mm. Đường kính từ  DN10÷DN100 </t>
  </si>
  <si>
    <t>Ống thép đen (ống tròn) độ dày trên 6.35mm  Đường kính từ DN10÷DN100</t>
  </si>
  <si>
    <t>Ống thép đen độ dày 3.4mm ÷ 8.2mm. Đường kính từ DN125÷DN200</t>
  </si>
  <si>
    <t xml:space="preserve">Ống thép đen độ dày trên 8.2mm. Đường kính từ DN125÷DN200 </t>
  </si>
  <si>
    <t xml:space="preserve">Ông thép mạ kẽm nhúng nóng độ dày 1.6mm ÷ 1.9mm. Đường kính từ DN10÷DN100 </t>
  </si>
  <si>
    <t xml:space="preserve">Ống thép mạ kẽm nhúng nóng độ dày 2.0mm ÷ 5.4mm. Đường kính từ DN10÷DN100 </t>
  </si>
  <si>
    <t xml:space="preserve">Ống thép mạ kẽm nhúng nóng độ dày trên 5.4mm. Đường kính từ DN10÷DN100 </t>
  </si>
  <si>
    <t xml:space="preserve">Ống thép mạ kẽm nhúng nóng độ dày 3.4mm ÷8.2mm. Đường kính từ DN125÷DN200 </t>
  </si>
  <si>
    <t xml:space="preserve">Ống  thép mạ kẽm nhúng nóng độ dày trên 8.2 mm. Đường kính từ DN125÷DN200 </t>
  </si>
  <si>
    <t xml:space="preserve">Ống tôn kẽm (tròn, vuông, hộp) độ dày 1.0mm ÷ 2.3mm. Đường kính từ DN10÷DN200 </t>
  </si>
  <si>
    <t>BS 1387; ASTM A500; JIS G 3444</t>
  </si>
  <si>
    <t>6 lỗ tròn 17,5x10,5x7,5 cm</t>
  </si>
  <si>
    <t>Sản phẩm của Nhà máy gạch ngói  Lâm Viên</t>
  </si>
  <si>
    <t>Gạch 4 lỗ tròn 175x75x75mm</t>
  </si>
  <si>
    <t>viên</t>
  </si>
  <si>
    <t>QCVN 
16:2014/BXD</t>
  </si>
  <si>
    <t xml:space="preserve">Giá bán tại nhà máy, đã bao gồm phí bốc xếp lên phương tiện của khách hàng.
</t>
  </si>
  <si>
    <t>Gạch 6 lỗ vuông 175x105x75mm</t>
  </si>
  <si>
    <t>Áp dụng từ ngày 01/11/2017</t>
  </si>
  <si>
    <t>Gạch thẻ 175x75x35mm</t>
  </si>
  <si>
    <t>Sản phẩm của Công ty cổ phần Hiệp Thành</t>
  </si>
  <si>
    <t>Gạch 6 lỗ 175x110x75mm - Loại A</t>
  </si>
  <si>
    <t xml:space="preserve"> Gạch 6 lỗ 170x100x70mm - Loại B</t>
  </si>
  <si>
    <t xml:space="preserve">Giá bán tại nhà máy, đã bao gồm phí bốc xếp lên phương tiện của khách hàng.
Áp dụng từ ngày 01/4/2017
</t>
  </si>
  <si>
    <t>Gạch 4 lỗ 175x75x75mm - Loại A</t>
  </si>
  <si>
    <t>Gạch 4 lỗ 175x75x75mm - Loại B</t>
  </si>
  <si>
    <t>Gạch thẻ 75x40x175mm</t>
  </si>
  <si>
    <r>
      <rPr>
        <b/>
        <sz val="14"/>
        <color rgb="FFFF0000"/>
        <rFont val="Times New Roman"/>
        <family val="1"/>
      </rPr>
      <t>Sản phẩm của Công ty CP Khoáng sản &amp; Vật liệu xây dựng Lâm Đồng</t>
    </r>
    <r>
      <rPr>
        <sz val="14"/>
        <color rgb="FFFF0000"/>
        <rFont val="Times New Roman"/>
        <family val="1"/>
      </rPr>
      <t xml:space="preserve">
</t>
    </r>
    <r>
      <rPr>
        <i/>
        <sz val="14"/>
        <color rgb="FFFF0000"/>
        <rFont val="Times New Roman"/>
        <family val="1"/>
      </rPr>
      <t>(Gạch tuynen Thạnh Mỹ, huyện Đơn Dương)</t>
    </r>
  </si>
  <si>
    <t>Gạch 6 lỗ 175x110x75mm</t>
  </si>
  <si>
    <t>Gạch 6 lỗ 170x100x70mm</t>
  </si>
  <si>
    <t>Gạch 4 lỗ 175x75x75mm</t>
  </si>
  <si>
    <t>Gạch ống 2 lỗ 175x75x40mm</t>
  </si>
  <si>
    <t>Gạch 4 lỗ 175x75x75 mm</t>
  </si>
  <si>
    <t>Gạch 6 Lỗ 175x115x75 mm</t>
  </si>
  <si>
    <t>Gạch 4 lỗ 180x80x80 mm</t>
  </si>
  <si>
    <t>Gạch 6 Lỗ 180x130x80 mm</t>
  </si>
  <si>
    <t>Gạch 400x200x100 mm</t>
  </si>
  <si>
    <t>Gạch 400x200x150mm</t>
  </si>
  <si>
    <t>Gạch 400x200x200 mm</t>
  </si>
  <si>
    <t>Gạch không nung 4 lỗ Vietcem M75</t>
  </si>
  <si>
    <t>Gạch không nung 6 lỗ Vietcem M75</t>
  </si>
  <si>
    <r>
      <t xml:space="preserve">Công ty cổ phần vật liệu xây dựng gạch không nung Gia Lâm 
</t>
    </r>
    <r>
      <rPr>
        <sz val="14"/>
        <color rgb="FFFF0000"/>
        <rFont val="Times New Roman"/>
        <family val="1"/>
      </rPr>
      <t>(Địa chỉ: Thôn 1, xã Gia Lâm, huyên Lâm Hà, tỉnh Lâm Đồng. Điện thoại: 0263.3692868).</t>
    </r>
  </si>
  <si>
    <t xml:space="preserve">Gạch bê tông  </t>
  </si>
  <si>
    <t>Giá bán tại nhà máy, đã bao gồm chi phí bốc xếp lên phương tiện</t>
  </si>
  <si>
    <t>Gạch thẻ xây 175x75x37mm</t>
  </si>
  <si>
    <t>Gạch xây tường  175x75x75mm</t>
  </si>
  <si>
    <t>Gạch xây tường  175x115x75mm</t>
  </si>
  <si>
    <t>Gạch Block Ôvan  390x90x190mm</t>
  </si>
  <si>
    <t>Gạch Block Ôvan  390x190x190mm</t>
  </si>
  <si>
    <t>Gạch trang trí (90x260x390mmm)</t>
  </si>
  <si>
    <r>
      <rPr>
        <b/>
        <sz val="14"/>
        <color rgb="FFFF0000"/>
        <rFont val="Times New Roman"/>
        <family val="1"/>
      </rPr>
      <t>Công ty TNHH Hùng Anh Bảo Lâm</t>
    </r>
    <r>
      <rPr>
        <sz val="14"/>
        <color rgb="FFFF0000"/>
        <rFont val="Times New Roman"/>
        <family val="1"/>
      </rPr>
      <t xml:space="preserve">
 (Địa chỉ: Tổ 2, thị trấn Lộc Thắng, huyện Bảo Lâm, tỉnh Lâm Đồng).</t>
    </r>
  </si>
  <si>
    <t xml:space="preserve">
Giá bán bao gồm chi phí bốc xếp lên phương tiện vận chuyển. Áp dụng từ ngày 01/4/2018</t>
  </si>
  <si>
    <t>Gạch Terrazoo (xanh và vàng 400x400x30 mm)</t>
  </si>
  <si>
    <t>Gạch Terrazoo (đỏ và xám 300x300x30 mm)</t>
  </si>
  <si>
    <t>Gạch Terrazoo (xanh và vàng 300x300x30 mm)</t>
  </si>
  <si>
    <t>Gạch xây tường bê tông 04 lỗ tròn 80x80x180 mm</t>
  </si>
  <si>
    <t>Gạch xây tường bê tông 06 lỗ tròn 80x115x180 mm</t>
  </si>
  <si>
    <r>
      <rPr>
        <b/>
        <sz val="14"/>
        <color rgb="FFFF0000"/>
        <rFont val="Times New Roman"/>
        <family val="1"/>
      </rPr>
      <t xml:space="preserve">DNTN Ánh Tuyền </t>
    </r>
    <r>
      <rPr>
        <sz val="14"/>
        <color rgb="FFFF0000"/>
        <rFont val="Times New Roman"/>
        <family val="1"/>
      </rPr>
      <t xml:space="preserve">
(Địa chỉ: Thôn 3, xã Đạ Kho, huyện Đạ Tẻh, tỉnh Lâm Đồng)</t>
    </r>
  </si>
  <si>
    <t>Cát bê tông</t>
  </si>
  <si>
    <t>đồng/m3</t>
  </si>
  <si>
    <t>Cát xây</t>
  </si>
  <si>
    <t>Đất san lấp</t>
  </si>
  <si>
    <t>Đấ cấp III</t>
  </si>
  <si>
    <t>Gạch không nung 100x200x400</t>
  </si>
  <si>
    <t xml:space="preserve">Giá bán tại nhà máy, đã bao gồm chi phí bốc xếp  lên phương tiện.
</t>
  </si>
  <si>
    <t>Gạch không nung 150x200x400</t>
  </si>
  <si>
    <t>Gạch bê tông 80x80x180mm</t>
  </si>
  <si>
    <t>Gạch bê tông 80x130x180mm</t>
  </si>
  <si>
    <t>Gạch bê tông 200x200x400mm</t>
  </si>
  <si>
    <r>
      <rPr>
        <b/>
        <sz val="11"/>
        <rFont val="Times New Roman"/>
        <family val="1"/>
      </rPr>
      <t>DNTN Thạch Thảo</t>
    </r>
    <r>
      <rPr>
        <sz val="11"/>
        <rFont val="Times New Roman"/>
        <family val="1"/>
      </rPr>
      <t xml:space="preserve">
(Nơi sản xuất: Thôn M'Răng, xã Lạc Lâm, huyện Đơn Dương, tỉnh Lâm Đồng)</t>
    </r>
  </si>
  <si>
    <t>Gạch bê tông 400x100x200mm, mác M75</t>
  </si>
  <si>
    <t xml:space="preserve">viên </t>
  </si>
  <si>
    <t xml:space="preserve">QCVN
16:2014/BXD
</t>
  </si>
  <si>
    <t xml:space="preserve">Giá bán tại nhà máy, đã bao gồm chi phí bốc xếp  lên phương tiện.
Áp dụng từ ngày 06/12/2016
</t>
  </si>
  <si>
    <t>Gạch bê tông  400x150x200mm, mác M75</t>
  </si>
  <si>
    <t xml:space="preserve">Gạch bê tông 400x150x200mm, mác M75 </t>
  </si>
  <si>
    <r>
      <rPr>
        <b/>
        <sz val="14"/>
        <color rgb="FFFF0000"/>
        <rFont val="Times New Roman"/>
        <family val="1"/>
      </rPr>
      <t>DNTN Trung Phương</t>
    </r>
    <r>
      <rPr>
        <sz val="14"/>
        <color rgb="FFFF0000"/>
        <rFont val="Times New Roman"/>
        <family val="1"/>
      </rPr>
      <t xml:space="preserve">
(Nơi sản xuất: Đường Nguyễn Đình Quân, Phường 5, thành phố Đà Lạt, tỉnh Lâm Đồng)</t>
    </r>
  </si>
  <si>
    <t>Gạch 6 lỗ 180x115x75mm</t>
  </si>
  <si>
    <t>Giá bán tại nhà máy, đã bao gồm chi phí bốc xếp  lên phương tiện.</t>
  </si>
  <si>
    <t>Gạch móng 190x190x390mm</t>
  </si>
  <si>
    <t>Gạch tường 90x190x390mm</t>
  </si>
  <si>
    <t>Gạch cột 190x190x190mm</t>
  </si>
  <si>
    <t>Gạch mi 90x190x190mm</t>
  </si>
  <si>
    <r>
      <rPr>
        <b/>
        <sz val="14"/>
        <rFont val="Times New Roman"/>
        <family val="1"/>
      </rPr>
      <t>Công ty TNHH xây dựng 357</t>
    </r>
    <r>
      <rPr>
        <sz val="14"/>
        <rFont val="Times New Roman"/>
        <family val="1"/>
      </rPr>
      <t xml:space="preserve">
(Nơi sản xuất: Thôn 2, xã  Rô Men, huyện Đam Rông, tỉnh Lâm Đồng)</t>
    </r>
  </si>
  <si>
    <t>Gạch AAC 80x180x380mm</t>
  </si>
  <si>
    <t xml:space="preserve">Giá bán tại nhà máy, đã bao gồm chi phí bốc xếp  lên phương tiện.
Áp dụng từ ngày
01 /02/2017
</t>
  </si>
  <si>
    <t>Gạch AAC 80x110x180mm</t>
  </si>
  <si>
    <r>
      <rPr>
        <b/>
        <sz val="11"/>
        <rFont val="Times New Roman"/>
        <family val="1"/>
      </rPr>
      <t>Công ty TNHH Phương Hoàng Mai</t>
    </r>
    <r>
      <rPr>
        <sz val="11"/>
        <rFont val="Times New Roman"/>
        <family val="1"/>
      </rPr>
      <t xml:space="preserve">
(Địa chỉ: Đường 30/4, Khu phố 4D, thị trấn Đạ Tẻh, huyện Đạ Tẻh, tỉnh Lâm Đồng).
</t>
    </r>
  </si>
  <si>
    <t>Gạch bê tông 50x80x180 mm</t>
  </si>
  <si>
    <t xml:space="preserve">Giá bán tại nhà máy, đã bao gồm chi phí bốc xếp  lên phương tiện.
</t>
  </si>
  <si>
    <t>Gạch bê tông 80x80x180 mm</t>
  </si>
  <si>
    <t>Gạch bê tông 80x130x180 mm</t>
  </si>
  <si>
    <t>Gạch bê tông 90x190x390 mm</t>
  </si>
  <si>
    <t>Gạch bê tông 200x200x400 mm</t>
  </si>
  <si>
    <r>
      <rPr>
        <b/>
        <sz val="11"/>
        <rFont val="Times New Roman"/>
        <family val="1"/>
      </rPr>
      <t xml:space="preserve">Công ty TNHH MTV Vương Hải Lộc Phát
</t>
    </r>
    <r>
      <rPr>
        <sz val="11"/>
        <rFont val="Times New Roman"/>
        <family val="1"/>
      </rPr>
      <t>( Gạch bê tông khí chưng áp (AAC)  của Công ty CP Vương Hải. Địa chỉ: Ấp Ông Hương, huyện Vĩnh Cửu, tỉnh Đồng Nai)</t>
    </r>
    <r>
      <rPr>
        <b/>
        <sz val="11"/>
        <rFont val="Times New Roman"/>
        <family val="1"/>
      </rPr>
      <t xml:space="preserve">
</t>
    </r>
  </si>
  <si>
    <t>Gạch AAC 600x200x75 mm</t>
  </si>
  <si>
    <t>Gạch AAC 600x200x85 mm</t>
  </si>
  <si>
    <t>Gạch AAC 600x200x100 mm</t>
  </si>
  <si>
    <t xml:space="preserve">Giá bán tại nhà máy, đã bao gồm chi phí bốc xếp  lên phương tiện.
Áp dụng từ ngày
15 /7/2017.
</t>
  </si>
  <si>
    <t>Gạch AAC 600x200x150 mm</t>
  </si>
  <si>
    <t>Gạch AAC 600x200x200 mm</t>
  </si>
  <si>
    <t>Vận chuyển hàng theo khu vực</t>
  </si>
  <si>
    <t>Huyện Đức Trong</t>
  </si>
  <si>
    <t>Gạch lát nền 250mmx250mm</t>
  </si>
  <si>
    <t>Gạch lát nền 300mmx300mm</t>
  </si>
  <si>
    <t>Gạch lát nền 400mmx400mm</t>
  </si>
  <si>
    <t>Gạch lát nền 600mmx600mm</t>
  </si>
  <si>
    <t>Gạch lát nền 800mmx800mm</t>
  </si>
  <si>
    <t>Viền trang trí 250mmx65mm</t>
  </si>
  <si>
    <t>Gạch ốp tường 200mmx250mm</t>
  </si>
  <si>
    <t>Viền trang trí 250mmx80mm</t>
  </si>
  <si>
    <t>Viền trang trí 400mmx60mm</t>
  </si>
  <si>
    <t>Viền trang trí 65mmx250mm</t>
  </si>
  <si>
    <t>Gạch ốp tường 250mmx500mm</t>
  </si>
  <si>
    <t>Viền trang trí 400mmx120mm</t>
  </si>
  <si>
    <t>Công ty CP công nghệ gốm sứ TAICERA chi nhánh Nha Trang</t>
  </si>
  <si>
    <t>Gạch thạch anh lát nền  – 250x250mm</t>
  </si>
  <si>
    <t>Giá cung cấp tại chân công trình trên địa bàn tỉnh Lâm Đồng</t>
  </si>
  <si>
    <t>F25A11;25015 - Loại 1</t>
  </si>
  <si>
    <t>F25A11;25015 - Loại 2</t>
  </si>
  <si>
    <t>Gạch thạch anh lát nền  – 300x300mm</t>
  </si>
  <si>
    <t xml:space="preserve">G38025; 38028; 38029;38048 - Loại 1 </t>
  </si>
  <si>
    <t>G38025; 38028;38029;38048 - Loại 2</t>
  </si>
  <si>
    <t>Gạch men ốp tường – 250x 400mm</t>
  </si>
  <si>
    <t xml:space="preserve">W24011;24012;24015;24059 - Loại 1                           </t>
  </si>
  <si>
    <t xml:space="preserve">W24011;2401;24015;24059 - Loại 2                           </t>
  </si>
  <si>
    <t xml:space="preserve">Gạch men ốp tường – 300x600mm </t>
  </si>
  <si>
    <t xml:space="preserve">W63035;63032;63033;63036 - Loại 1                           </t>
  </si>
  <si>
    <t xml:space="preserve">W63035;63032;63033;63036 - Loại 2                           </t>
  </si>
  <si>
    <t>Gạch thạch anh hạt mè 400 x400mm</t>
  </si>
  <si>
    <t xml:space="preserve">G 49001;49002;49005;49034 – Loại 1 </t>
  </si>
  <si>
    <t>G 49001;49002;49005;49034 – Loại 2</t>
  </si>
  <si>
    <t>Gạch thạch anh giả cổ 300x300mm</t>
  </si>
  <si>
    <t>G38521; 38522; 38525 ;38528; 38548 – Loại 1</t>
  </si>
  <si>
    <t>G38521; 38522; 38525 ;38528; 38548 –  Loại 2</t>
  </si>
  <si>
    <t>Gạch thạch anh giả cổ 600x300mm</t>
  </si>
  <si>
    <t>G63128;63129 - Loại 1</t>
  </si>
  <si>
    <t>G63128;63129 - Loại 2</t>
  </si>
  <si>
    <t>Gạch thạch anh giả cổ 600x600mm</t>
  </si>
  <si>
    <t>G68521; G68522 - Loại 1</t>
  </si>
  <si>
    <t>G68521; G68522 - Loại 2</t>
  </si>
  <si>
    <t>Gạch viền trang trí</t>
  </si>
  <si>
    <t>BC24013G;240XXG – Loại 1</t>
  </si>
  <si>
    <t>BC24013G;240XXG – Loại 2</t>
  </si>
  <si>
    <t>Công ty TNHH Một thành viên thương mại Đồng Tâm</t>
  </si>
  <si>
    <t>Gạch Lát nền:</t>
  </si>
  <si>
    <t xml:space="preserve">Giá bán tại kho chi nhánh TP. Hồ Chí Minh.
</t>
  </si>
  <si>
    <t>2525BAOTHACH001/002, 250x250mm - Loại AA</t>
  </si>
  <si>
    <t>2525BAOTHACH001/002, 250x250mm - Loại A</t>
  </si>
  <si>
    <t>300;345;387, 300x300mm - Loại AA</t>
  </si>
  <si>
    <t>300;345;387, 300x300mm - Loại A</t>
  </si>
  <si>
    <t>3030 HAIVANN001*002, 300x300mm - Loại AA</t>
  </si>
  <si>
    <t>3030 HAIVANN001*002, 300x300mm - Loại A</t>
  </si>
  <si>
    <t>4040SONHA001, 400x400mm - Loại AA</t>
  </si>
  <si>
    <t>4040SONHA001, 400x400mm - Loại A</t>
  </si>
  <si>
    <t>6060MD004, 600x600mm - Loại AA</t>
  </si>
  <si>
    <t>6060MD004, 600x600mm - Loại A</t>
  </si>
  <si>
    <t>8080DB006-NANO, 800x800mm - Loại AA</t>
  </si>
  <si>
    <t>Gạch ốp tường</t>
  </si>
  <si>
    <t>0504, 105x105mm - Loại AA</t>
  </si>
  <si>
    <t>0504, 105x105mm - Loại A</t>
  </si>
  <si>
    <t>2540CARARAS001, 250x400mm - Loại AA</t>
  </si>
  <si>
    <t>2540CARARAS001, 250x400mm - Loại A</t>
  </si>
  <si>
    <t>3045HATIEN001, 300x450mm - Loại AA</t>
  </si>
  <si>
    <t>3045HATIEN001, 300x450mm - Loại A</t>
  </si>
  <si>
    <t>3060NUHOANG002, 300x600mm - Loại AA</t>
  </si>
  <si>
    <t>3060NUHOANG002, 300x600mm - Loại A</t>
  </si>
  <si>
    <t>V0625PHUSY001/002/004, 65*250mm - Loại AA</t>
  </si>
  <si>
    <t>V0625PHUSY001/002/004, 65*250mm - Loại A</t>
  </si>
  <si>
    <t>V0730FALL001/002/003, 70*300mm - Loại AA</t>
  </si>
  <si>
    <t>V0730FALL001/002/003, 70*300mm - Loại A</t>
  </si>
  <si>
    <t>VI060VENU002/004,100*600mm - Loại AA</t>
  </si>
  <si>
    <t>VI060VENU002/004,100*600mm - Loại A</t>
  </si>
  <si>
    <t>Công ty cổ phần Thạch Bàn Miền Trung</t>
  </si>
  <si>
    <t>Gạch ốp tường CeraArt men bóng, màu nhạt 300x600mm</t>
  </si>
  <si>
    <t>Giá bán tại khu vực Miền Trung 
và Tây Nguyên</t>
  </si>
  <si>
    <t>Gạch ốp tường CeraArt men khô, màu đậm 300x600mm</t>
  </si>
  <si>
    <t>Gạch ốp trang trí CeraArt men bóng (viên điểm) 300x600mm</t>
  </si>
  <si>
    <t>Gạch ốp tường CeraArt men khô, màu nhạt 300x600mm</t>
  </si>
  <si>
    <t>Gạch ốp trang trí CeraArt men khô (viên điểm) 300x600mm</t>
  </si>
  <si>
    <t>Gạch lát CeraArt men khô hiệu ứng chất trơn 300x300mmm</t>
  </si>
  <si>
    <t>Gạch Granite men khô DigiArt,  mặt phẳng 300x300mmm</t>
  </si>
  <si>
    <t>Gạch Granite men khô DigiArt, hiệu ứng 3D 300x300mmm</t>
  </si>
  <si>
    <t>Gạch Granite men khô DigiArt, hiệu ứng hạt kim cương 300x300mmm</t>
  </si>
  <si>
    <t>Gạch Granite men khô DigiArt, mặt phẳng 800x800mmm</t>
  </si>
  <si>
    <t>Gạch Granite men khô DigiArt, hiệu ứng 3D 800x800mmm</t>
  </si>
  <si>
    <t>Gạch Granite men khô DigiArt, hiệu ứng hạt kim cương 800x800mmm</t>
  </si>
  <si>
    <t>Gạch Granite siêu bóng pha lê CrysArt 600x600mm</t>
  </si>
  <si>
    <t>Gạch Granite siêu bóng pha lê CrysArt 800x800mm</t>
  </si>
  <si>
    <r>
      <rPr>
        <b/>
        <sz val="11"/>
        <rFont val="Times New Roman"/>
        <family val="1"/>
      </rPr>
      <t>Công ty TNHH công nghiệp gốm sứ Bạch Mã (Việt Nam)</t>
    </r>
    <r>
      <rPr>
        <sz val="11"/>
        <rFont val="Times New Roman"/>
        <family val="1"/>
      </rPr>
      <t xml:space="preserve"> 
(Địa chỉ: Số 131B đường 23/10, thành phố Nha Trang, tỉnh Khánh Hòa. Điện thoại: 058.3821085) </t>
    </r>
  </si>
  <si>
    <t>Gạch lót nền (loại1)</t>
  </si>
  <si>
    <t>Giá tại kho Lâm Đồng,
áp dụng từ ngày 02/01/2017</t>
  </si>
  <si>
    <t xml:space="preserve">CG4000--&gt;CG4007 (ceramic), 40 x40cm </t>
  </si>
  <si>
    <t>40x45cm &amp; 45x45cm (Granite)</t>
  </si>
  <si>
    <t>HG4000 --&gt; HG4004;HG4500/01/02/10</t>
  </si>
  <si>
    <t>H4001 --&gt; H4004;H45001--&gt; 04</t>
  </si>
  <si>
    <t>Gạch Granite họa tiết 30x60cm (loại 1)</t>
  </si>
  <si>
    <t>HHR3601/2;MSM3601/2/5 - mặt đá sần</t>
  </si>
  <si>
    <t>HHR3603/4/5 - mặt đá sần</t>
  </si>
  <si>
    <t>MSV3601/2/5/7/8 - mặt đá sần</t>
  </si>
  <si>
    <t>H3600 --&gt; 102 - mặt đá mờ</t>
  </si>
  <si>
    <t>Hoa cương bóng kính 60x60cm (loại 1)</t>
  </si>
  <si>
    <t>HMP60011-15;HMP60901-10-bóng kính</t>
  </si>
  <si>
    <t>HP6001 --&gt; 04 - bóng kính</t>
  </si>
  <si>
    <t>PL5999</t>
  </si>
  <si>
    <t>MP6001/02/03-bóng kính</t>
  </si>
  <si>
    <t>Gạch men ốp tường (loại 1)</t>
  </si>
  <si>
    <t>30x60cm (men bóng):</t>
  </si>
  <si>
    <t>W36001 --&gt; 10</t>
  </si>
  <si>
    <t>WG36062 --&gt; 67</t>
  </si>
  <si>
    <t>WG36001/9</t>
  </si>
  <si>
    <t>WGG3599/WMM3599</t>
  </si>
  <si>
    <t>Công ty CP công nghiệp Ý Mỹ</t>
  </si>
  <si>
    <t>Gạch men ốp lát 30x30cm sân vườn/sàn nước -Nhóm Bllb</t>
  </si>
  <si>
    <t xml:space="preserve">Giá bán tại công ty CP Gạch men Ý Mỹ-KCN Tam Phước, QL51, xã Tam Phước, Biên Hòa, Đồng Nai và chưa bao gồm phí vện chuyển, bốc xếp.
Giá bán tại công ty CP Gạch men Ý Mỹ-8KCN Nhơn trạch, phú Hội, huyện Nhơn Trạch, Đồng Nai và chưa bao gồm phí vện chuyển, bốc xếp. 
</t>
  </si>
  <si>
    <t>Gạch men ốp lát 40x40cm màu nhạt  Nhóm Bllb</t>
  </si>
  <si>
    <t>Gạch men ốp lát 40x40cm màu đậm - Nhóm Bllb</t>
  </si>
  <si>
    <t>Gạch men ốp lát 40x40cm sân vườn - Nhóm Bllb</t>
  </si>
  <si>
    <t>Gạch men ốp lát 50x50cm mài cạnh KTS - 
Nhóm Bllb</t>
  </si>
  <si>
    <t>Gạch men ốp lát 60x60cm mài cạnh KTS -
Nhóm Bllb</t>
  </si>
  <si>
    <t>Gạch granite ốp lát 60x60cm bóng kính toàn phần -
 Nhóm Bla</t>
  </si>
  <si>
    <t>Gạch granite ốp lát 80x80cm một lớp mài bóng -
Nhóm Bla</t>
  </si>
  <si>
    <t>Áp dụng từ ngày 01/4/2017</t>
  </si>
  <si>
    <t>Gạch granite ốp lát 80x80cm bóng kính toàn phần -
Nhóm Bla</t>
  </si>
  <si>
    <t>Ngói lợp Đồng Nai (tuynel)</t>
  </si>
  <si>
    <t>Ngói nóc Đồng Nai (tuynel)</t>
  </si>
  <si>
    <t>Ngói lợp Đồng Tâm (ngói màu)</t>
  </si>
  <si>
    <t>Ngói nóc Đồng Tâm (ngói màu)</t>
  </si>
  <si>
    <t>Ngói lợp 22v/m2</t>
  </si>
  <si>
    <t xml:space="preserve">Công ty cổ phần gạch ngói gốm xây dựng Mỹ Xuân </t>
  </si>
  <si>
    <t>Ngói màu (Tại Đà Lạt).</t>
  </si>
  <si>
    <t>Ngói lợp 10 viên/m2 (Sóng lớn, Sóng nhỏ, Vẩy cá).</t>
  </si>
  <si>
    <t>TCVN 
1453:1986</t>
  </si>
  <si>
    <t>Ngói nóc 3,3 Viên/1 md</t>
  </si>
  <si>
    <t>Ngói rìa  03 Viên/1 md</t>
  </si>
  <si>
    <t>Ngói cuối ria</t>
  </si>
  <si>
    <t>Ngói chạc 3</t>
  </si>
  <si>
    <t>Ngói gắn Antenna, Ngói lấy sáng</t>
  </si>
  <si>
    <t>Ngói thông hơi</t>
  </si>
  <si>
    <t>+ Sơn</t>
  </si>
  <si>
    <t>kg</t>
  </si>
  <si>
    <t>+ Vít</t>
  </si>
  <si>
    <t>Ngói đất sét nung.</t>
  </si>
  <si>
    <t>TCVN 
1452:2004</t>
  </si>
  <si>
    <t>Ngói lợp 22 viên/m2 - N01.</t>
  </si>
  <si>
    <t>Ngói lợp 22 viên/m2 chống thấm  - N01</t>
  </si>
  <si>
    <t>Ngói lợp 22 viên/m2 A2 N01</t>
  </si>
  <si>
    <t>Ngói Dermei - N011</t>
  </si>
  <si>
    <t>Ngói Dermei chống thấm  -N011</t>
  </si>
  <si>
    <t>Ngói nóc lớn 3 viên/md - N04</t>
  </si>
  <si>
    <t>Ngói nóc lớn 3 viên/md chống thấm - N04</t>
  </si>
  <si>
    <t>Ngói nóc lớn vuông chống thấm - NV19</t>
  </si>
  <si>
    <t>Ngói cuối nóc chống thấm - N016</t>
  </si>
  <si>
    <t>Ngói chạc 3 chống thấm - N017</t>
  </si>
  <si>
    <t>Ngói chạc 4 chống thấm - N018</t>
  </si>
  <si>
    <t>Ngói nóc tiểu 5 viên/md - N07</t>
  </si>
  <si>
    <t>Ngói nóc tiểu chống thấm - N7</t>
  </si>
  <si>
    <t>Ngói tiểu 7 viên/md - N09</t>
  </si>
  <si>
    <t>Ngói tiểu chống thấm - N09</t>
  </si>
  <si>
    <t>Ngói viền 5 Bộ/md-N11</t>
  </si>
  <si>
    <t>Bộ</t>
  </si>
  <si>
    <t>Ngói viền chống thấm-N11</t>
  </si>
  <si>
    <t>Ngói âm dương - N08</t>
  </si>
  <si>
    <t>Ngói âm dương chống thấm</t>
  </si>
  <si>
    <t>Ngói con sò, chữ E, Mũi Tàu (60viên/ m2) – N02</t>
  </si>
  <si>
    <t>Ngói con sò, chữ E, Mũi Tàu chống thấm - N02</t>
  </si>
  <si>
    <t>Ngói Màn chữ thọ - N16</t>
  </si>
  <si>
    <t>Ngói Màn chữ thọ chống thấm -N16</t>
  </si>
  <si>
    <t>Ngói cánh phượng (70viên/ m2)-N14</t>
  </si>
  <si>
    <t>Ngói vẩy cá lớn, vuông - N06</t>
  </si>
  <si>
    <t>Ngói vẩy cá lớn, vuông chống thấm - N06</t>
  </si>
  <si>
    <t>Ngói mũi hài nhỏ, vẩy cá nhỏ (100 viên/m2) – N03</t>
  </si>
  <si>
    <t>Ngói mũi hài nhỏ, vẩy cá nhỏ chống thấm (100 viên/m2) – N03</t>
  </si>
  <si>
    <t>Ngói múi hài lớn (50 viên/ m2)</t>
  </si>
  <si>
    <t>Ngói múi hài lớn chống thấm - N03.1</t>
  </si>
  <si>
    <t>Ngói mắt rồng (140 viên/ m2) - N10</t>
  </si>
  <si>
    <t>Ngói lợp 20 viên/m2 - N12</t>
  </si>
  <si>
    <t>Ngói lợp 20 viên/m2 chống thấm - N12</t>
  </si>
  <si>
    <t>Gạch HAUYDI (bông gió) - T01</t>
  </si>
  <si>
    <t>Gạch bánh Ú – T03</t>
  </si>
  <si>
    <t>Gạch chữ U – T08</t>
  </si>
  <si>
    <t>Ngói tráng men</t>
  </si>
  <si>
    <t>Ngói mũi hài nhỏ, Ngói vây cá nhỏ</t>
  </si>
  <si>
    <t>Ngói mắt rồng</t>
  </si>
  <si>
    <t>Ngói vây cá lớn, vây cá vuông</t>
  </si>
  <si>
    <t>Ngói con sò, ngói mũi tàu, ngói chữ E</t>
  </si>
  <si>
    <t>Ngói mũi hài lớn</t>
  </si>
  <si>
    <t>Ngói cánh phượng</t>
  </si>
  <si>
    <t>Ngói âm dương</t>
  </si>
  <si>
    <t>Ngói viền</t>
  </si>
  <si>
    <t>Ngói nóc tiều</t>
  </si>
  <si>
    <t>Ngói tiều</t>
  </si>
  <si>
    <t xml:space="preserve">Ngói lợp 22 viên/m2 </t>
  </si>
  <si>
    <t>Ngói nóc lớn 3 viên/md</t>
  </si>
  <si>
    <t>Công ty cổ phần công nghiệp Ý Mỹ</t>
  </si>
  <si>
    <t>Ngói men 30x40cm</t>
  </si>
  <si>
    <t xml:space="preserve">Giá bán tại Công ty TNHH VLXD Ý Mỹ-31/16 ĐT743, KP Bình Phước B, Bình Chuẩn An, Bình Dương và chưa bao gồm phí vện chuyển, bốc xếp.
Áp dụng từ ngày 01/4/2017
</t>
  </si>
  <si>
    <t>Ngói men 30x40 cm úp nóc</t>
  </si>
  <si>
    <t>Ngói men 30x40 cm đầu/cuối</t>
  </si>
  <si>
    <t>Ngói men 30x40cm ngói ria</t>
  </si>
  <si>
    <t>Ngói men 30x40cm cuối ria</t>
  </si>
  <si>
    <t>Ngói men 30x40cm - chạc 2</t>
  </si>
  <si>
    <t>Ngói men 30x40cm - chạc 3</t>
  </si>
  <si>
    <t>Ngói men 30x40cm - chạc 4</t>
  </si>
  <si>
    <t>II. NGÓI KHÔNG NUNG</t>
  </si>
  <si>
    <t>Công ty TNHH Công nghiệp LAMA Viêt Nam</t>
  </si>
  <si>
    <t>Ngói LAMA ROMAN</t>
  </si>
  <si>
    <t>Nhóm một màu: L101,102,103,104 – 420x330mm, độ phủ khoàng 10 viên/m2  khối lượng khoảng 4,1 kg/viên,</t>
  </si>
  <si>
    <t xml:space="preserve">
Đã bao gồm chi phí vận chuyển đến chân công trình trên địa bàn tỉnh Lâm Đồng, không bao gồm chi phí dỡ hàng xuống.
</t>
  </si>
  <si>
    <t>Nhóm một màu: L201 L203, L204, và nhóm màu đặc biệt L105. L226 – 420x330mm, độ phủ khoảng 10 viên/m2  khối lượng khoảng 4,1 kg/viên.</t>
  </si>
  <si>
    <t xml:space="preserve">Ngói nóc </t>
  </si>
  <si>
    <t xml:space="preserve">Ngói ghép 2 </t>
  </si>
  <si>
    <t xml:space="preserve">Ngói cuối nóc </t>
  </si>
  <si>
    <t xml:space="preserve">Ngói cuối mái </t>
  </si>
  <si>
    <t xml:space="preserve">Ngói chạc 4 </t>
  </si>
  <si>
    <t>Thiết bị thông gió năng lượng mặt trời ZEPHER:</t>
  </si>
  <si>
    <t>Zepher 30, 30 watt</t>
  </si>
  <si>
    <t>đ/cái</t>
  </si>
  <si>
    <t>Sản phẩm chỉ được bảo hành khi lắp đặt đúng và cùng với bộ phụ kiện Zepher do Lama cung cấp. 
Giá bao gồm phí vận chuyển và lắp đặt tại khu vực Lâm Đồng.</t>
  </si>
  <si>
    <t>Zepher 50 , 50 watt</t>
  </si>
  <si>
    <t>Phụ  kiện lắp đặt Zepher đa năng</t>
  </si>
  <si>
    <t>đ/bộ</t>
  </si>
  <si>
    <t>Phụ  kiện lắp đặt Zepher  dùng với mái ngói LAMA ROMAN</t>
  </si>
  <si>
    <t>Zepher  30 + phụ kiện lắp đặt Zepher dùng 
với mái ngói LAMA ROMAN</t>
  </si>
  <si>
    <t>Zepher 50 + phụ kiện lắp đặt Zepher dùng với mái ngói LAMA ROMAN</t>
  </si>
  <si>
    <t>Bộ linh kiện phụ trợ cho hệ mái:</t>
  </si>
  <si>
    <t>Miếng dán nóc thay vữa (295mmx3m/cuộn)</t>
  </si>
  <si>
    <t>Tấm dán khe tường  (295mmx4.8m/cuộn)</t>
  </si>
  <si>
    <t>Nẹp tấm dán khe tường</t>
  </si>
  <si>
    <t>đ/thanh</t>
  </si>
  <si>
    <t>Cây đỡ thanh mè nóc</t>
  </si>
  <si>
    <t>Ru lô</t>
  </si>
  <si>
    <t>Tấm ngăn rìa mái</t>
  </si>
  <si>
    <t>đ/tấm</t>
  </si>
  <si>
    <t>Kẹp ngói nóc</t>
  </si>
  <si>
    <t>Kẹp ngói cắt</t>
  </si>
  <si>
    <t>Công ty TNHH Một thành viên thương mại Đồng Tâm.</t>
  </si>
  <si>
    <t>Ngói lợp loại AA nhóm màu 606,905,906, 605,607,608, 206. 207, 506, 706, 707</t>
  </si>
  <si>
    <t>Giá bán tại kho chi nhánh Nha Trang.
Áp dụng từ ngày 01/07/2017</t>
  </si>
  <si>
    <t>Ngói lợp loại AA nhóm màu 101,102,103,104</t>
  </si>
  <si>
    <t>Ngói nóc, ngói rìa loại AA nhóm màu 606,905,906,
907,605,607,608, 206. 207, 506, 706, 707</t>
  </si>
  <si>
    <t>Ngói nóc, ngói rìa loại AA nhóm màu 101,102,
103,104</t>
  </si>
  <si>
    <t>Ngói đuôi (cuối mái) loại AA nhóm màu 606,905,906,907,605,607,608, 206. 207, 506, 706, 707</t>
  </si>
  <si>
    <t>Ngói đuôi (cuối mái) loại AA nhóm màu 101,102,
103,104</t>
  </si>
  <si>
    <t>Ngói ốp cuối nóc, cuối ria (phải trái) AA nhóm màu
 606,905,906,907,605,607,608, 206. 207, 506, 706, 707</t>
  </si>
  <si>
    <t>Ngói ốp cuối nóc, cuối ria (phải trái) AA nhóm màu 101,102,103,104</t>
  </si>
  <si>
    <t>Ngói chữ T, ngói chạc ba, ngói chạc tư AA nhóm màu 606, 905,90,605,607,608, 206. 207, 506, 706, 707</t>
  </si>
  <si>
    <t>Ngói chữ T, ngói chạc ba, ngói chạc tư AA, nhóm màu 101,102,103,104</t>
  </si>
  <si>
    <t xml:space="preserve">Ngói nóc có gờ có giá gắn ống; ngói lợp có giá gắn ống AA, nhóm màu 606, 905,90,605,607,608, 206. 207, 506, 706, 707 </t>
  </si>
  <si>
    <t>Ngói nóc có gờ có giá gắn ống; ngói lợp có giá gắn ống AA ,Nhóm màu 101,102,103,104</t>
  </si>
  <si>
    <t>Ngói chạc 3 có giá gắn ống; ngói chạc 4 có gia gắn 
ống, AA, nhóm màu 606, 905,90,605,607,608, 206. 207, 506, 706, 707</t>
  </si>
  <si>
    <t>Ngói chạc 3 có giá gắn ống; ngói chạc 4 có gia gắn 
ống, AA, Nhóm màu 101,102,103,104</t>
  </si>
  <si>
    <t>Công ty Cổ phần Đầu tư và thương mại DIC Đà Lạt</t>
  </si>
  <si>
    <t>Ngói màu Nhật Bản DIC-INTRACO</t>
  </si>
  <si>
    <t xml:space="preserve">
Giá được giao tại công trình trên địa bàn tỉnh Lâm Đồng chưa bao gồm phí bốc dỡ xuống .
</t>
  </si>
  <si>
    <t>Ngói úp nóc (3,3 viên/md)</t>
  </si>
  <si>
    <r>
      <t xml:space="preserve">Công ty TNHH Quốc Định </t>
    </r>
    <r>
      <rPr>
        <sz val="13"/>
        <rFont val="Times New Roman"/>
        <family val="1"/>
      </rPr>
      <t>(Địa chỉ: Số 515 Quốc lộ 20, thị trấn Liên Nghĩa, huyện Đức Trọng).
Đơn giá tại trung tâm thị trấn Liên Nghĩa, huyện Đức Trọng.</t>
    </r>
  </si>
  <si>
    <t>Cát Bê tông Modun &gt;= 2.1</t>
  </si>
  <si>
    <t>DNTN Ánh Tuyền (Thôn 3, xã Đạ Kho, huyện Đạ Tẻh tỉnh Lâm Đồng)</t>
  </si>
  <si>
    <t>Đá 1x2 cm (Giá bình quân tại các huyện, thành phố).</t>
  </si>
  <si>
    <t>Đá 4x6 cm (Giá bình quân tại các huyện, thành phố).</t>
  </si>
  <si>
    <t>Đá 5x7 cm (Giá bình quân tại các huyện, thành phố).</t>
  </si>
  <si>
    <t>Công ty TNHH xây dựng - thương mại - dịch vụ Nguyên Phát</t>
  </si>
  <si>
    <t>Đá dăm 1x1,6cm</t>
  </si>
  <si>
    <r>
      <t>m</t>
    </r>
    <r>
      <rPr>
        <vertAlign val="superscript"/>
        <sz val="12"/>
        <rFont val="Times New Roman"/>
        <family val="1"/>
      </rPr>
      <t>3</t>
    </r>
  </si>
  <si>
    <t xml:space="preserve">
Giá bán tại mỏ đá Tân Anh Tú Thôn 5, xã Đại Lào, TP.Bảo Lộc, tỉnh Lâm Đồng.
</t>
  </si>
  <si>
    <t>Đá dăm  1x1,9cm</t>
  </si>
  <si>
    <t>Đá dăm  1x2cm</t>
  </si>
  <si>
    <t>Đá dăm  2x4cm</t>
  </si>
  <si>
    <t xml:space="preserve">Giá bán tại mỏ đá Tân Anh Tú Thôn 5, xã Đại Lào, TP.Bảo Lộc, tỉnh Lâm Đồng.
Áp dụng từ ngày 01/10/2017
</t>
  </si>
  <si>
    <t>Đá dăm  4x6cm và 5x7cm</t>
  </si>
  <si>
    <t>Đá dăm  Dmax 25</t>
  </si>
  <si>
    <t>Đá dăm  Dmax 35</t>
  </si>
  <si>
    <t>Đá dăm  Dmax 37,5</t>
  </si>
  <si>
    <t>Đá dăm  0x4cm</t>
  </si>
  <si>
    <t>Đá mi sàng 5x10mm</t>
  </si>
  <si>
    <t>Đá mi xô 0 x 0.5</t>
  </si>
  <si>
    <t>Đá dăm 1x1,9cm</t>
  </si>
  <si>
    <t>Đá dăm 10x2,2cm</t>
  </si>
  <si>
    <r>
      <rPr>
        <b/>
        <sz val="13"/>
        <color rgb="FFFF0000"/>
        <rFont val="Times New Roman"/>
        <family val="1"/>
      </rPr>
      <t>Công ty cổ phần khoáng sản và vật liệu xây dựng Lâm Đồng</t>
    </r>
    <r>
      <rPr>
        <sz val="13"/>
        <color rgb="FFFF0000"/>
        <rFont val="Times New Roman"/>
        <family val="1"/>
      </rPr>
      <t xml:space="preserve">
(Địa chỉ: Số 87 Phù Đổng Thiên Vương, Phường 8, Thành phố Đà Lạt, tỉnh Lâm Đồng . ĐT: 02633554022)</t>
    </r>
  </si>
  <si>
    <t xml:space="preserve">
Giá bán tại mỏ đá đã bao gồm chi phí bốc lên phương tiện.
</t>
  </si>
  <si>
    <t>Đá 0,5x2 qua Col VS1</t>
  </si>
  <si>
    <r>
      <t xml:space="preserve">Công ty TNHH Ngọc Bình </t>
    </r>
    <r>
      <rPr>
        <sz val="13"/>
        <rFont val="Times New Roman"/>
        <family val="1"/>
      </rPr>
      <t>(số 116, thôn 4, xã Liêng Srônh, huyện Đam Rông, tỉnh Lâm Đồng; ĐT: 0947 554055)</t>
    </r>
  </si>
  <si>
    <t>Đá  1x1,8cm</t>
  </si>
  <si>
    <t xml:space="preserve">Giá bán tại mỏ đá.
</t>
  </si>
  <si>
    <t>Đá  1x2cm</t>
  </si>
  <si>
    <t>Đá  2x4cm</t>
  </si>
  <si>
    <t>Đá 4x6cm</t>
  </si>
  <si>
    <t>Đá 0x4cm Dmax 37.5</t>
  </si>
  <si>
    <r>
      <t xml:space="preserve">Công ty TNHH Hưng Nguyên </t>
    </r>
    <r>
      <rPr>
        <sz val="13"/>
        <color rgb="FFFF0000"/>
        <rFont val="Times New Roman"/>
        <family val="1"/>
      </rPr>
      <t>(Địa chỉ: Số 86 Nguyễn Đình Chiểu, P.9, TP.Đà Lạt, tỉnh Lâm Đồng, ĐT 0263.3824063)</t>
    </r>
  </si>
  <si>
    <t>7.1</t>
  </si>
  <si>
    <t>Mỏ đá phường 11, TP.Đà Lạt,</t>
  </si>
  <si>
    <t xml:space="preserve">Giá bán tại mỏ đá, đã bao gồm bốc lên phương tiện.
</t>
  </si>
  <si>
    <t>Đá 0x4cm qua Col</t>
  </si>
  <si>
    <t>Cát nghiền qua Col</t>
  </si>
  <si>
    <t>7.2</t>
  </si>
  <si>
    <t>Mỏ đá Lạc Lâm, huyện Đơn Dương</t>
  </si>
  <si>
    <t>Đà 0x4cm</t>
  </si>
  <si>
    <r>
      <rPr>
        <b/>
        <sz val="13"/>
        <color rgb="FFFF0000"/>
        <rFont val="Times New Roman"/>
        <family val="1"/>
      </rPr>
      <t xml:space="preserve">Công ty TNHH xây dựng Tín Thái </t>
    </r>
    <r>
      <rPr>
        <sz val="13"/>
        <color rgb="FFFF0000"/>
        <rFont val="Times New Roman"/>
        <family val="1"/>
      </rPr>
      <t>(Địa chỉ: Số 515 Quốc lộ 20, thị trấn Liên Nghĩa, huyện Đức Trọng, tỉnh Lâm Đồng).</t>
    </r>
  </si>
  <si>
    <t>Mỏ đá Gần Reo xã Liên Hiệp, huyện Đức Trọng</t>
  </si>
  <si>
    <t xml:space="preserve">
Giá bán tại mỏ đá, đã bao gồm bốc lên phương tiện.
</t>
  </si>
  <si>
    <t>Đá 1x2cm</t>
  </si>
  <si>
    <t>Đá 1x1,8; 1x1,9cm</t>
  </si>
  <si>
    <t>Đá mi tổng hợp</t>
  </si>
  <si>
    <t>Đá loca</t>
  </si>
  <si>
    <t>Đá mi bột</t>
  </si>
  <si>
    <t>Đá cấp phối đá dăm loại 2 (Dmax = 37.5 mm)</t>
  </si>
  <si>
    <t>Đá cấp phối đá dăm loại 1 (Dmax = 25 mm)</t>
  </si>
  <si>
    <r>
      <rPr>
        <b/>
        <sz val="13"/>
        <color rgb="FFFF0000"/>
        <rFont val="Times New Roman"/>
        <family val="1"/>
      </rPr>
      <t>Công ty TNHH Hà Thanh (</t>
    </r>
    <r>
      <rPr>
        <sz val="13"/>
        <color rgb="FFFF0000"/>
        <rFont val="Times New Roman"/>
        <family val="1"/>
      </rPr>
      <t>Địa chỉ: Phúc Thọ 2, Tân Hà, Lâm Hà, Lâm Đồng, điện thoại: 0263.3906789, 0913.612.055)</t>
    </r>
  </si>
  <si>
    <t xml:space="preserve">TCVN 
7570:2006 </t>
  </si>
  <si>
    <t xml:space="preserve">Gíá bán tại mỏ, đã bao gồm bóc lên phương tiện.
</t>
  </si>
  <si>
    <t>Công ty cổ phần Thắng Đạt</t>
  </si>
  <si>
    <t>Đá 4x6, 5x7</t>
  </si>
  <si>
    <t>Bột đá</t>
  </si>
  <si>
    <t>Đá Bloca</t>
  </si>
  <si>
    <t>Công ty TNHH xây dựng thương mại dịch vụ Nguyên Phát</t>
  </si>
  <si>
    <t>Giá bán tại Thôn 5 xã Đại Lào, TP. Bảo Lộc bao gồm chi phí bốc xúc lên phương tiện vận chuyển của khách hàng</t>
  </si>
  <si>
    <t>Đá dăm 1x2cm</t>
  </si>
  <si>
    <t>Đá dăm 2x4cm</t>
  </si>
  <si>
    <t>Đá dăm 4x6cm và 5x7cm</t>
  </si>
  <si>
    <t>Đá dăm 0x4cm</t>
  </si>
  <si>
    <t xml:space="preserve">Đá mi xô </t>
  </si>
  <si>
    <t>Đá 10x22</t>
  </si>
  <si>
    <t>Công ty cổ phần dây cáp  điện Việt Nam (CADIVI)</t>
  </si>
  <si>
    <t>Dây đồng đơn cứng bọc PVC-300/500VC:</t>
  </si>
  <si>
    <t xml:space="preserve">Giá bán trên địa bàn tỉnh Lâm Đồng.
</t>
  </si>
  <si>
    <t>VC - 0,5 (F 0,80) - 300/500 V</t>
  </si>
  <si>
    <t>VC - 1,00 (F 1,13) - 300/500 V</t>
  </si>
  <si>
    <t>TCCS10C:2011</t>
  </si>
  <si>
    <t>VCmd-2x1,5-(2x50/0.25)-0,6/1kV</t>
  </si>
  <si>
    <t>Giá bán trên địa bàn tỉnh Lâm Đồng.</t>
  </si>
  <si>
    <t>Cầu dao:</t>
  </si>
  <si>
    <t>Cầu dao 2 pha: CD 20A-2p</t>
  </si>
  <si>
    <t>Cầu dao 2 pha đảo: CDD20A-2p</t>
  </si>
  <si>
    <t>Công ty cổ phần đầu tư ROBOT</t>
  </si>
  <si>
    <t>Dây đơn cứng VC</t>
  </si>
  <si>
    <t>TCVN 5935</t>
  </si>
  <si>
    <t>VC 1.0; 1/1.13; 0.6/1KV</t>
  </si>
  <si>
    <t>m</t>
  </si>
  <si>
    <t>VC 5.0; 1/2.52; 0.6/1KV</t>
  </si>
  <si>
    <t>Dây đơn mềm VCm</t>
  </si>
  <si>
    <t>VCm 0.25, 1x7/0.20, 0.6/1KV</t>
  </si>
  <si>
    <t>VCm 0.5, 1x16/0.20, 0.6/1KV</t>
  </si>
  <si>
    <t>VCm 2, 1x40/0.25, 0.6/1KV</t>
  </si>
  <si>
    <t>VCm 1.5, 1x30/0.25, 450/750V</t>
  </si>
  <si>
    <t>VCm 2.5, 1x50/0.25, 450/750V</t>
  </si>
  <si>
    <t>Dây đôi mềm</t>
  </si>
  <si>
    <t>VCm 2x0.25; 2x7/0.20;0.6/1KV</t>
  </si>
  <si>
    <t>VCm 2x2.5; 2x50/0.25;0.6/1KV</t>
  </si>
  <si>
    <t>VVCm 1.0; 2x32/0.20; 300/500V</t>
  </si>
  <si>
    <t>VVcm 8.0; 2x63/0.40; 0.6/1KV</t>
  </si>
  <si>
    <t>Đèn LED DOWNLIGHT</t>
  </si>
  <si>
    <t>RD100-5WA; Watt; Ø100xH30; Ø80</t>
  </si>
  <si>
    <t>RD140-9WA; 9 Watt; Ø140xH40; Ø115</t>
  </si>
  <si>
    <t>RD109-10WA;10 Watt; Ø140xH40</t>
  </si>
  <si>
    <t>LED PANEL MỎNG</t>
  </si>
  <si>
    <t>RUR120-6WA; 6Watt; Ø120xH25; Ø106</t>
  </si>
  <si>
    <t>LED PANEL NOI</t>
  </si>
  <si>
    <t>RSR120-6WA; 6Watt; Ø120Xh35;</t>
  </si>
  <si>
    <t>RSR170-12WA; 12Watt; Ø170Xh35;</t>
  </si>
  <si>
    <t>RSR225-18WA; 18Watt; Ø225Xh35</t>
  </si>
  <si>
    <t>Bộ LED TUBE đơn thân nhôm</t>
  </si>
  <si>
    <t>RTM6-9A; 9Watt; 600 mm</t>
  </si>
  <si>
    <t>Bộ LED TUBE đôi thân nhôm</t>
  </si>
  <si>
    <t>RTM212-18A; 18Watt; 1200 mm</t>
  </si>
  <si>
    <t>Cầu dao bảo vệ</t>
  </si>
  <si>
    <t>Cầu dao tự động 1 pha, Dòng cắt 6KA</t>
  </si>
  <si>
    <t>MCB110-6; 10</t>
  </si>
  <si>
    <t>MCB150-6; 40</t>
  </si>
  <si>
    <t>Cầu dao tự động 21 pha, Dòng cắt 6KA</t>
  </si>
  <si>
    <t>MCB216-6; 6</t>
  </si>
  <si>
    <t>MCB250-6; 50</t>
  </si>
  <si>
    <r>
      <t xml:space="preserve">Công ty cổ phần bóng đèn Điện Quang, </t>
    </r>
    <r>
      <rPr>
        <sz val="13"/>
        <color rgb="FFFF0000"/>
        <rFont val="Times New Roman"/>
        <family val="1"/>
      </rPr>
      <t>địa chỉ 121-123-125 Hàm Nghi, phường Nguyễn Thái Bình, Q1, Tp HCM, điện thoại: 0906865285</t>
    </r>
  </si>
  <si>
    <t>Bộ đèn LED Panel Điện Quang ĐQ LEDPN01 12765 300X300 (12W daylight)</t>
  </si>
  <si>
    <t>TCVN 
8781:2011/IEC 62031:2008</t>
  </si>
  <si>
    <t xml:space="preserve">Giá đã bao gồm chi phí vận chuyển trên địa bàn tỉnh Lâm Đồng.
</t>
  </si>
  <si>
    <t>Bộ đèn LED Panel Điện Quang ĐQ 
LEDPN01 45765 600x600 (45W daylight)</t>
  </si>
  <si>
    <t>Bộ đèn LED Panel tròn Điện Quang 
ĐQ LEDPN02 16765 200(16W daylight F200)</t>
  </si>
  <si>
    <t>Bộ đèn LED Panel tròn Điện Quang 
ĐQ LEDPN04 12765 170(12W daylight F170)</t>
  </si>
  <si>
    <t>Bộ đèn LED tube Điện Quang 
ĐQ LEDTU06I18765 (1.2m 18W daylight thân thủy tinh)</t>
  </si>
  <si>
    <t>Đèn đường LED Điện Quang LEDSL11 60W</t>
  </si>
  <si>
    <t>TCVN 
7722-1:20009/IEC 60589-1:2008</t>
  </si>
  <si>
    <t>Đèn đường LED Điện Quang LEDSL11 90W</t>
  </si>
  <si>
    <t>Đèn đường LED Điện Quang LEDSL11 120W</t>
  </si>
  <si>
    <t>Đèn đường LED Điện Quang LEDSL11 150W</t>
  </si>
  <si>
    <r>
      <t xml:space="preserve">Nhựa đường Shell Singapore </t>
    </r>
    <r>
      <rPr>
        <sz val="13"/>
        <color rgb="FFFF0000"/>
        <rFont val="Times New Roman"/>
        <family val="1"/>
      </rPr>
      <t>(Công ty TNHH TM-SX-DV Tín Thịnh nhà phân phối nhựa đường Shell Singapore )</t>
    </r>
  </si>
  <si>
    <t>Nhựa đường đóng phuy SHELL 60/70</t>
  </si>
  <si>
    <t>TCVN
 7493:2005</t>
  </si>
  <si>
    <t>Hàng được giao tại TP.Đà Lạt.</t>
  </si>
  <si>
    <t>Nhựa đường PETROLIMEX</t>
  </si>
  <si>
    <t>Nhựa đường đặc nóng 60/70</t>
  </si>
  <si>
    <t>TCVN 
7493:2005</t>
  </si>
  <si>
    <t xml:space="preserve">Giá bán tại nhà máy Nhà Bè-TP Hồ Chí Minh.
Áp dụng từ ngày 01/12/2017.
Giá cước vận chuyển nhưa đương đặc nóng, nhũ tương và MC bằng xe bồn là 4.000 đồng/ tấn/km (chưa có thuế VAT) theo km vân chuyển thực tế.
</t>
  </si>
  <si>
    <t>Nhựa đường phuy 60/70</t>
  </si>
  <si>
    <t>Nhựa đường Nhũ tương</t>
  </si>
  <si>
    <t>TCVN 
8817:2011</t>
  </si>
  <si>
    <t>Nhựa đường Polime PMB I</t>
  </si>
  <si>
    <t>22TCN
 319:2004</t>
  </si>
  <si>
    <t xml:space="preserve">Nhựa đường Polime PMB III </t>
  </si>
  <si>
    <t>22TCN 
319:2004</t>
  </si>
  <si>
    <t xml:space="preserve">Nhựa đường lỏng MC </t>
  </si>
  <si>
    <t>TCVN 
8818:2011</t>
  </si>
  <si>
    <r>
      <rPr>
        <b/>
        <sz val="11"/>
        <rFont val="Times New Roman"/>
        <family val="1"/>
      </rPr>
      <t>Công ty cổ phần CARBON VIỆT NAM</t>
    </r>
    <r>
      <rPr>
        <sz val="11"/>
        <rFont val="Times New Roman"/>
        <family val="1"/>
      </rPr>
      <t xml:space="preserve"> (Nhà phân phối Công ty TNHH thương mại - dịch vụ Nam Đức Việt)  </t>
    </r>
  </si>
  <si>
    <t>Carboncor Asphalt</t>
  </si>
  <si>
    <t>tấn</t>
  </si>
  <si>
    <t>Hàng được giao tại 
trung tâm thành phố Đà Lạt.
Áp dụng từ ngày 01/10/2017</t>
  </si>
  <si>
    <t>ỐNG NƯỚC NHỰA TÂN TIẾN
ỐNG uPVC (Đường kính ngoài x Độ dày)</t>
  </si>
  <si>
    <t xml:space="preserve">Ống nhựa uPVC BS 3505: 1968 Ø 21mm x 1,2mm  </t>
  </si>
  <si>
    <t>TCVN 
BS:3505:1968</t>
  </si>
  <si>
    <t>Giá bán trên địa bàn tỉnh Lâm Đồng.
Áp dụng từ ngày 01/10/2017</t>
  </si>
  <si>
    <t xml:space="preserve">Ø 21mm x 2,0mm  </t>
  </si>
  <si>
    <t>Ø 27mm x 1,8mm</t>
  </si>
  <si>
    <t>Ø 27mm x 3,0mm</t>
  </si>
  <si>
    <t>Ø 34mm x 2,0 mm</t>
  </si>
  <si>
    <t>Ø 42mm x 2,1mm</t>
  </si>
  <si>
    <t>Ø 49mm x 2,4mm</t>
  </si>
  <si>
    <t>Ø 60mm x 2,0mm</t>
  </si>
  <si>
    <t>Ø 60mm x 2,8mm</t>
  </si>
  <si>
    <t>Ø 90mm x 1,5mm</t>
  </si>
  <si>
    <t>Ø 114mm x 3,2mm</t>
  </si>
  <si>
    <t>Ø 168mm x 3,5mm</t>
  </si>
  <si>
    <t>Ø 220mm x 4,0mm</t>
  </si>
  <si>
    <t>ỐNG NƯỚC NHỰA TÂN TIẾN</t>
  </si>
  <si>
    <t>DIN 8074: 1999</t>
  </si>
  <si>
    <t>ỐNG HDPE – PE 100 (Đường kính ngoài x Độ dày)</t>
  </si>
  <si>
    <t xml:space="preserve">Ø 20mm x dày 1,8mm; PN 12,5  </t>
  </si>
  <si>
    <t xml:space="preserve">Ø 25mm x dày 2,0mm; PN 12,5  </t>
  </si>
  <si>
    <t xml:space="preserve">Ø 32mm x dày 2,4mm; PN 12,5  </t>
  </si>
  <si>
    <t xml:space="preserve">Ø 40mm x dày 3,0mm; PN 12,5  </t>
  </si>
  <si>
    <t xml:space="preserve">Ø 63mm x dày 4,7 mm; PN 12,5  </t>
  </si>
  <si>
    <t xml:space="preserve">Ø 90mm x dày 6,7mm; PN 12,5  </t>
  </si>
  <si>
    <t>Ø 220 mm x dày 5,1  mm</t>
  </si>
  <si>
    <t xml:space="preserve">Ø 90 mm x dày 6,7 mm </t>
  </si>
  <si>
    <t xml:space="preserve">ỐNG NƯỚC NHỰA BÌNH MINH  </t>
  </si>
  <si>
    <t>ỐNG UPVC (Đường kính ngoài x Độ dày tiêu chuẩn BS 3505:1968)</t>
  </si>
  <si>
    <t>Ø 21mm x dày 3mm  áp suất  29bar</t>
  </si>
  <si>
    <t>TCBS 
3505: 1968</t>
  </si>
  <si>
    <t>Ø 27mm x dày 3mm  áp suất  22bar</t>
  </si>
  <si>
    <t>Ø 34mm x dày 3mm  áp suất  20bar</t>
  </si>
  <si>
    <t>Ø 42mm x dày 3mm  áp suất  15bar</t>
  </si>
  <si>
    <t>Ø 49mm x dày 3mm  áp suất  13bar</t>
  </si>
  <si>
    <t>Ø 60mm x dày 3mm  áp suất  10bar</t>
  </si>
  <si>
    <t>Ø 90mm x dày 3mm  áp suất  06bar</t>
  </si>
  <si>
    <t>Ø 130mm x dày 3mm  áp suất  08bar</t>
  </si>
  <si>
    <t>ỐNG HDPE  (Đường kính ngoài x Độ dày tiêu chuẩn)</t>
  </si>
  <si>
    <t>Ø 16mm x dày 2,0mm  PN20</t>
  </si>
  <si>
    <t>ISO 4427-2:2007</t>
  </si>
  <si>
    <t>Ø 20mm x dày 2,3mm PN20</t>
  </si>
  <si>
    <t>Ø 25mm x dày 2,3 mm PN 16</t>
  </si>
  <si>
    <t>Ø 25mm x dày 3,0mm PN 20</t>
  </si>
  <si>
    <t>Ø 32mm x dày 3,0mm PN 16</t>
  </si>
  <si>
    <t>Ø 32mm x dày 3,6mm PN 20</t>
  </si>
  <si>
    <t>Ø 40mm x dày 3,0mm PN 12,5</t>
  </si>
  <si>
    <t>Ø 50mm x dày 3,0mm PN10</t>
  </si>
  <si>
    <t>Ø 63mm x dày 3,0mm PN 8</t>
  </si>
  <si>
    <t>Ø 75mm x dày 3,6mm PN8</t>
  </si>
  <si>
    <t>Ø 90mm x dày 4,3mm PN 8</t>
  </si>
  <si>
    <t>Ø 110mm x dày 4,2mm PN6</t>
  </si>
  <si>
    <t>Ø 160mm x dày 6,2mm PN6</t>
  </si>
  <si>
    <t>Ø 160mm x dày 9,5mm PN10</t>
  </si>
  <si>
    <r>
      <rPr>
        <b/>
        <sz val="11"/>
        <rFont val="Times New Roman"/>
        <family val="1"/>
      </rPr>
      <t xml:space="preserve">
ỐNG NƯỚC NHỰA GIANG HIỆP THĂNG </t>
    </r>
    <r>
      <rPr>
        <sz val="11"/>
        <rFont val="Times New Roman"/>
        <family val="1"/>
      </rPr>
      <t xml:space="preserve">
ỐNG UPVC  (Đường kính ngoài x Độ dày. tiêu chuẩn BS 3505:1968)
</t>
    </r>
  </si>
  <si>
    <t>Ø 21mm x dày 3mm  áp suất  25bar</t>
  </si>
  <si>
    <t>TCVN 
8491-2:2011</t>
  </si>
  <si>
    <t xml:space="preserve">Giá bán trên địa bàn tỉnh Lâm Đồng.
Áp dụng từ ngày 01/10/2017.
</t>
  </si>
  <si>
    <t>Ø 27mm x dày 3mm  áp suất  25bar</t>
  </si>
  <si>
    <t>Ø 34mm x dày 3mm  áp suất  16bar</t>
  </si>
  <si>
    <t>Ø 42mm x dày 3mm  áp suất  12bar</t>
  </si>
  <si>
    <t>Ø 49mm x dày 3mm  áp suất  12bar</t>
  </si>
  <si>
    <t>Co 21M</t>
  </si>
  <si>
    <t>Co 27M</t>
  </si>
  <si>
    <t>Co 34M</t>
  </si>
  <si>
    <t>Co 42M</t>
  </si>
  <si>
    <t>Co 90M</t>
  </si>
  <si>
    <t>ỐNG NƯỚC NHỰA STROMAN</t>
  </si>
  <si>
    <t>Ống nhựa UPVC</t>
  </si>
  <si>
    <t>Ø 21mm x dày 1,2mm áp suất 9bar</t>
  </si>
  <si>
    <t>TC BS
3505-3:1968</t>
  </si>
  <si>
    <t>Ø 21mm x dày 1,6 mm áp suất 15bar</t>
  </si>
  <si>
    <t>Ø 21mm x dày 3 mm áp suất 29bar</t>
  </si>
  <si>
    <t>Ø 27mmx3 mm áp suất 22bar</t>
  </si>
  <si>
    <t>Ø 27mmx1,8 mm áp suất 12 bar</t>
  </si>
  <si>
    <t>Ø 34mmx3 mm áp suất 20 bar</t>
  </si>
  <si>
    <t>Ø 42mmx3 mm áp suất 15 bar</t>
  </si>
  <si>
    <t xml:space="preserve">Ø 49mmx3 mm áp suất 13 bar </t>
  </si>
  <si>
    <t xml:space="preserve">Ø 60mmx3 mm áp suất 10 bar </t>
  </si>
  <si>
    <t xml:space="preserve">Ø 76mmx3 mm áp suất 8 bar </t>
  </si>
  <si>
    <t xml:space="preserve">Ø 90mmx3 mm áp suất 6 bar </t>
  </si>
  <si>
    <t>Ø 114mmx3,2 mm áp suất 5 bar</t>
  </si>
  <si>
    <t>Ø 130mmx4,0mm áp suất 6 bar</t>
  </si>
  <si>
    <t>Ø 168mmx4,3mm áp suất 5 bar</t>
  </si>
  <si>
    <t>Ø 220mmx5,1mm áp suất 5 bar</t>
  </si>
  <si>
    <t>Co 90o 21D áp suất 15 bar</t>
  </si>
  <si>
    <t>Co 90o 27D áp suất 15 bar</t>
  </si>
  <si>
    <t>Co 90o 34D áp suất 15 bar</t>
  </si>
  <si>
    <t>Co 90o 42D áp suất 12 bar</t>
  </si>
  <si>
    <t>Co 90o 49D áp suất 12 bar</t>
  </si>
  <si>
    <t>Co90o rút 27x21 D áp suất 15 bar</t>
  </si>
  <si>
    <t>Co ren trong đồng 21Dx27 áp suất 15 bar</t>
  </si>
  <si>
    <t>Co ren ngoài đồng 21D áp suất 15 bar</t>
  </si>
  <si>
    <t>Co 3 nhánh  90o 21D áp suất 15 bar</t>
  </si>
  <si>
    <t>Chữ T 21D áp suất 15 bar</t>
  </si>
  <si>
    <t>Ống nhựa HDPE – PE100</t>
  </si>
  <si>
    <t>TC ISO
4427:2007</t>
  </si>
  <si>
    <t>Ø 20mmx1.4mm áp suất 10 bar</t>
  </si>
  <si>
    <t>Ø 20mmx2.0mm áp suất 16 bar</t>
  </si>
  <si>
    <t>Ø 25mmx1.6mm áp suất 10 bar</t>
  </si>
  <si>
    <t>Ø 32mmx2.0mm áp suất 10 bar</t>
  </si>
  <si>
    <t>Ø 40mmx2.0mm áp suất 8 bar</t>
  </si>
  <si>
    <t>Ø 50mmx2.4mm áp suất 8 bar</t>
  </si>
  <si>
    <t>Ø 63mmx3.0mm áp suất 8 bar</t>
  </si>
  <si>
    <t>Ø 75mmx3.6mm áp suất 8 bar</t>
  </si>
  <si>
    <t>Ø 90mmx4.3mm áp suất 8 bar</t>
  </si>
  <si>
    <t>Ø 110mmx4.2mm áp suất 6 bar</t>
  </si>
  <si>
    <t>Ø 125mmx4.8mm áp suất 6bar</t>
  </si>
  <si>
    <t>Ø 140mmx5.4mm áp suất 6bar</t>
  </si>
  <si>
    <t>Ø 160mmx6.2mm áp suất 6bar</t>
  </si>
  <si>
    <t>Bồn nước INOX 1000L đứng</t>
  </si>
  <si>
    <t>Bồn nước INOX Sơn Hà 2000L (đứng)</t>
  </si>
  <si>
    <t>Bồn nước INOX Sơn Hà 1000L</t>
  </si>
  <si>
    <t>Bồn nước INOX 1000L (ngang)</t>
  </si>
  <si>
    <t>Bồn nước INOX 1000L (đứng)</t>
  </si>
  <si>
    <t xml:space="preserve">ỐNG CỐNG </t>
  </si>
  <si>
    <t xml:space="preserve">Công ty CP CK BT Quốc Vượng , Km 178, Hiệp Hòa, Ninh Gia, huyện Đức Trọng, tỉnh Lâm Đồng. </t>
  </si>
  <si>
    <t>Ống cống BT rung ép Ø 600-H10</t>
  </si>
  <si>
    <t xml:space="preserve">Giá bán tại công ty  chưa bao gồm chi phí bốc lên phương tiện.
Áp dụng từ ngày 19/7/2017.
</t>
  </si>
  <si>
    <t>Ống cống BT rung ép Ø 600-H30</t>
  </si>
  <si>
    <t>Ống cống BT rung ép Ø 800-VH</t>
  </si>
  <si>
    <t>Ống cống BT rung ép Ø 800-H10</t>
  </si>
  <si>
    <t>Ống cống BT rung ép Ø 800-H30</t>
  </si>
  <si>
    <t>Ống cống BT rung ép Ø 1000-VH</t>
  </si>
  <si>
    <t>Ống cống BT rung ép Ø 1000-H10</t>
  </si>
  <si>
    <t>Ống cống BT rung ép Ø 1000-H30</t>
  </si>
  <si>
    <t>Ống cống BT rung ép Ø 1200-H10</t>
  </si>
  <si>
    <t>Ống cống BT rung ép Ø 1200-H30</t>
  </si>
  <si>
    <t>Ống cống BT rung ép Ø 1500-H10</t>
  </si>
  <si>
    <t>Ống cống BT rung ép Ø 1500-H30</t>
  </si>
  <si>
    <r>
      <rPr>
        <b/>
        <sz val="13"/>
        <color rgb="FFFF0000"/>
        <rFont val="Times New Roman"/>
        <family val="1"/>
      </rPr>
      <t>Công ty TNHH Hưng Nguyên</t>
    </r>
    <r>
      <rPr>
        <sz val="13"/>
        <color rgb="FFFF0000"/>
        <rFont val="Times New Roman"/>
        <family val="1"/>
      </rPr>
      <t xml:space="preserve"> (Địa chỉ: Số 86 Nguyễn Đình Chiểu, phường 9, TP.Đà Lạt, tỉnh Lâm Đồng. Điện thoại: 0263.3824063)</t>
    </r>
  </si>
  <si>
    <t>Ống cống Ø 800 dày 80mm - VH, L=3m</t>
  </si>
  <si>
    <t>TCVN 
9113:2012</t>
  </si>
  <si>
    <t>Giá bán tại mỏ đá Lạc Lâm, huyện Đơn Dương, đã bao gồm chi phí bốc lên phương tiện.</t>
  </si>
  <si>
    <t>Ống cống Ø 800 dày 80mm – H10, L=3m</t>
  </si>
  <si>
    <t>Ống cống Ø 800 dày 80mm – H30, L=3m</t>
  </si>
  <si>
    <t>Ống cống Ø 1000 dày 90mm - VH, L=3m</t>
  </si>
  <si>
    <t>Ống cống Ø 1000 dày 90mm – H10, L=3m</t>
  </si>
  <si>
    <t>Ống cống Ø 1000 dày 90mm – H30, L=3m</t>
  </si>
  <si>
    <t>Ống cống Ø 1500 dày 130mm – H30, L=2,5m</t>
  </si>
  <si>
    <t>Gía tại Trung tâm các Huyện, Thành Phố</t>
  </si>
  <si>
    <t>Sơn nước Jotun trong nhà</t>
  </si>
  <si>
    <t>Matic trong nhà</t>
  </si>
  <si>
    <t>Sơn nước Jotun ngoài nhà (lót)</t>
  </si>
  <si>
    <t>Sơn nước Jotun ngoài nhà (phủ)</t>
  </si>
  <si>
    <t>Matic ngoài nhà</t>
  </si>
  <si>
    <t>Sơn nước ICI (Maxilite) ngoài nhà (lót)</t>
  </si>
  <si>
    <t>Sơn nước ICI (Maxilite) ngoài nhà (phủ)</t>
  </si>
  <si>
    <t>Sơn ICI lót (maxilite) trong nhà</t>
  </si>
  <si>
    <t>Sơn ICI phủ (maxilite) trong nhà</t>
  </si>
  <si>
    <t>Sơn Toa trong nhà</t>
  </si>
  <si>
    <t>Matic Maxcoat trong nhà</t>
  </si>
  <si>
    <t>Matic X.P One trong nhà</t>
  </si>
  <si>
    <t>Matic JIPLAI trong nhà</t>
  </si>
  <si>
    <t>Sơn T&amp;T kinh tế trong nhà (thùng 18L)</t>
  </si>
  <si>
    <t>Sơn MINEX int ngoài nhà (thùng 18L)</t>
  </si>
  <si>
    <t>Sơn Maxilite 4seasons trong nhà (5L)</t>
  </si>
  <si>
    <t>Sơn Lót chống kiềm nội thất Sealer (5kg)</t>
  </si>
  <si>
    <t>Matic Maxcoat ngoài trời</t>
  </si>
  <si>
    <t>Matic X.P One ngoài trời</t>
  </si>
  <si>
    <t>Matic JIPLAI ngoài nhà</t>
  </si>
  <si>
    <t>Sơn T&amp;T kinh tế ngoài nhà (thùng 18L)</t>
  </si>
  <si>
    <t>Sơn Maxilite 4seasons ngoài nhà (5L)</t>
  </si>
  <si>
    <t>Sơn Lót chống kiềm ngoại thất Sealer (5kg)</t>
  </si>
  <si>
    <t>đ/bao 
(40kg)</t>
  </si>
  <si>
    <t>Sơn trong nhà</t>
  </si>
  <si>
    <t>đ/thùng 
(18l)</t>
  </si>
  <si>
    <t>Sơn lót ngoài nhà</t>
  </si>
  <si>
    <r>
      <rPr>
        <b/>
        <sz val="14"/>
        <rFont val="Times New Roman"/>
        <family val="1"/>
      </rPr>
      <t>Công ty cổ phần sơn Việt Nhật</t>
    </r>
    <r>
      <rPr>
        <sz val="14"/>
        <rFont val="Times New Roman"/>
        <family val="1"/>
      </rPr>
      <t xml:space="preserve">
(Nhà phân phối sơn Quốc Long. Địa chỉ: Số 162 đường 30/4, thị trấn Đạ Tẻh, huyện Đạ Tẻh, tỉnh Lâm Đồng)
</t>
    </r>
  </si>
  <si>
    <t>Hệ thống sơn nội thất</t>
  </si>
  <si>
    <t>QCVN
16:2014/BXD</t>
  </si>
  <si>
    <t>Áp dụng từ
 ngày 01/01/2017.</t>
  </si>
  <si>
    <t xml:space="preserve">T&amp;T (nội thất kinh tế)  </t>
  </si>
  <si>
    <t>18L/thùng</t>
  </si>
  <si>
    <t xml:space="preserve">MIMEX int </t>
  </si>
  <si>
    <t xml:space="preserve">COSTA Supe int </t>
  </si>
  <si>
    <t>MAXILER 4seasons</t>
  </si>
  <si>
    <t>5L/thùng</t>
  </si>
  <si>
    <t>MAXILER Siêu bóng</t>
  </si>
  <si>
    <t>Hệ thống sơn ngoại thất</t>
  </si>
  <si>
    <t xml:space="preserve">COSTA Supe int  </t>
  </si>
  <si>
    <t xml:space="preserve">MAXILER 4seasons </t>
  </si>
  <si>
    <t xml:space="preserve">MAXILER Siêu bóng </t>
  </si>
  <si>
    <t>Hệ thống sơn lót chống kiềm</t>
  </si>
  <si>
    <t xml:space="preserve">Lót chống kiềm T&amp;T kinh tế </t>
  </si>
  <si>
    <t>5kg/thùng</t>
  </si>
  <si>
    <t xml:space="preserve">Lót chống kiềm nội thất SEALER </t>
  </si>
  <si>
    <t xml:space="preserve">Lót chống kiềm ngoại thất SEALER </t>
  </si>
  <si>
    <t>Lót chống kiềm Maxiler 5L</t>
  </si>
  <si>
    <t>Bột trét tường</t>
  </si>
  <si>
    <t>MAXCOAT nội thất</t>
  </si>
  <si>
    <t>40kg/bao</t>
  </si>
  <si>
    <t>MAXCOAT ngoại thất</t>
  </si>
  <si>
    <t>X.P. One nội thất</t>
  </si>
  <si>
    <t>X.P. One ngoại thất</t>
  </si>
  <si>
    <t>JIPLAI nội thất</t>
  </si>
  <si>
    <t>JIPLAI ngoại thất</t>
  </si>
  <si>
    <t>XMAX 100 nội thất</t>
  </si>
  <si>
    <t>XMAX 100 ngoại thất</t>
  </si>
  <si>
    <t>Sản phẩm chống thấm</t>
  </si>
  <si>
    <t xml:space="preserve">Chống thấm SIVA CT-11A </t>
  </si>
  <si>
    <t>18L/ thùng</t>
  </si>
  <si>
    <t xml:space="preserve">Chống thấm  KINGKOKE, CT-11A </t>
  </si>
  <si>
    <r>
      <rPr>
        <b/>
        <sz val="14"/>
        <rFont val="Times New Roman"/>
        <family val="1"/>
      </rPr>
      <t>Sơn GIVER Việt Nam
Công ty CP công nghệ sơn GIVER Việt Nam</t>
    </r>
    <r>
      <rPr>
        <sz val="14"/>
        <rFont val="Times New Roman"/>
        <family val="1"/>
      </rPr>
      <t xml:space="preserve">
</t>
    </r>
  </si>
  <si>
    <t xml:space="preserve">GV22-THE ROSE sơn nội thất kinh tế </t>
  </si>
  <si>
    <t xml:space="preserve">Giá bán trên địa bàn tỉnh Lâm Đồng.
Áp dụng từ ngày 01/9/2017.
</t>
  </si>
  <si>
    <t xml:space="preserve">GV44-PENTAX sơn nội cao cấp trong nhà  </t>
  </si>
  <si>
    <t xml:space="preserve">GV00-SUPER WHITE sơn siêu trắng trần 
nội thất chống mốc  </t>
  </si>
  <si>
    <t xml:space="preserve">GV66 – EASY CLEAN sơn bóng ngọc trai, 
lau chùi hiệu quả  </t>
  </si>
  <si>
    <t>GV88 – VICTORY sơn siêu bóng trong nhà, 
chùi rửa tối đa, chống rêu mốc</t>
  </si>
  <si>
    <t xml:space="preserve">GV11-VENUS sơn mịn ngoài trời trống rêu mốc </t>
  </si>
  <si>
    <t>GV33-RULEX sơn bóng cao cấp ngoài trời 5 lít</t>
  </si>
  <si>
    <t>GV55 – FUTURE sơn siêu bóng ngoài trời,
 tự làm sạch, chống bám bụi</t>
  </si>
  <si>
    <t>Giá bán trên địa bàn tỉnh Lâm Đồng.
Áp dụng từ ngày 01/9/2017.</t>
  </si>
  <si>
    <t xml:space="preserve">GV77-COSTA sơn kiềm kháng khuẩn ngoài trời, 
chống rêu, mốc trong nhà </t>
  </si>
  <si>
    <t xml:space="preserve">5L/thùng </t>
  </si>
  <si>
    <t xml:space="preserve">GV99-NANO ONE sơn kiềm kháng khuẩn ngoài 
trời, chống rêu, nám mốc 5 lít. </t>
  </si>
  <si>
    <t>Áp dụng từ 
ngày 01/9/2016</t>
  </si>
  <si>
    <t xml:space="preserve">GVA*-CT11A sơn chống thấm trộn xi măng </t>
  </si>
  <si>
    <t>GV UNT – Bột bả trong nhà GALAXY bột bả 
trắng mịn cao cấp trong nhà</t>
  </si>
  <si>
    <t>GV EXT – Bột bả ngài nhà GALAXY bột bả 
trắng mịn cao cấp ngoài nhà.</t>
  </si>
  <si>
    <t>Công ty 4ORANGESCO.,LTD</t>
  </si>
  <si>
    <t>NPP Sơn Spec Hòa Bình (Số 168, Phan Đình Phùng, phường 2, Tp. Bảo Lộc, Lâm Đồng)</t>
  </si>
  <si>
    <t>Giá áp dụng cho công trình tại 
thành phố  Bảo Lộc.</t>
  </si>
  <si>
    <t>Matic trong nhà, ngoài nhà
(SPEC FILLER INT &amp;EXT) (bao 40kg)</t>
  </si>
  <si>
    <t>đồng/
bao-40kg</t>
  </si>
  <si>
    <t>Sơn lót ngoài trời (SPEC ALKALI LOCK)</t>
  </si>
  <si>
    <t>lít</t>
  </si>
  <si>
    <t>Sơn lót chống kiềm trong nhà
(SPEC ALKALI PRIMER FOR INT)</t>
  </si>
  <si>
    <t>Sơn lót chống kiềm nội và ngoại thất 
(SPEC NANO)</t>
  </si>
  <si>
    <t>Hợp chất siêu chống thấm (Super fixx)</t>
  </si>
  <si>
    <t>Spec sơn phủ trong nhà</t>
  </si>
  <si>
    <t>Spec sơn phủ ngoài trời</t>
  </si>
  <si>
    <t>Sơn lăn trần Spec (siêu trắng)</t>
  </si>
  <si>
    <t>Nhãn hiệu Sơn SONBOSS</t>
  </si>
  <si>
    <t xml:space="preserve">INTERIOR ALKALI RESISTER
Sơn lót chống kiềm nội thất  </t>
  </si>
  <si>
    <t>Giá bán trên địa bàn tỉnh Lâm Đồng.
Áp dụng từ ngày 01/9/2017</t>
  </si>
  <si>
    <t xml:space="preserve">EXTERIOR ALKALI RESISTER 
Sơn lót chống kiềm ngoại  thất  </t>
  </si>
  <si>
    <t xml:space="preserve">INTERIOR MATT FINISH
Sơn nước nội thất </t>
  </si>
  <si>
    <t>EXTERIOR FUTURE 
Sơn nước ngoại thất bóng nhẹ</t>
  </si>
  <si>
    <t xml:space="preserve">18L/thùng </t>
  </si>
  <si>
    <t xml:space="preserve">INTERIOR WALL FILLER 
Bột trét nội thất cao cấp </t>
  </si>
  <si>
    <t>Nhán hiệu sơn SPRING</t>
  </si>
  <si>
    <t xml:space="preserve">INTERIOR PUTTY 
Bột trét tường nội thất </t>
  </si>
  <si>
    <t xml:space="preserve"> EXTERIOR PROMOTER RESISTER
Sơn lót chống kiềm ngoại thất </t>
  </si>
  <si>
    <t xml:space="preserve">FOR INTERIOR 
Sơn nước nội thất </t>
  </si>
  <si>
    <t xml:space="preserve">FOR EXTERIOR 
Sơn nước ngoại thất </t>
  </si>
  <si>
    <t>Công ty TNHH DELTA CENTRE</t>
  </si>
  <si>
    <t>Nhán hiệu Sơn DAVOSA</t>
  </si>
  <si>
    <t xml:space="preserve">Giá bán trên địa bàn tỉnh Lâm Đồng.
Áp dụng từ ngày 21/9/2017
</t>
  </si>
  <si>
    <t>Sơn ngoài trời</t>
  </si>
  <si>
    <t xml:space="preserve">NANOSIVER DS08 </t>
  </si>
  <si>
    <t>4L/thùng</t>
  </si>
  <si>
    <t xml:space="preserve">LOOK DL12 </t>
  </si>
  <si>
    <t>16,8L/thùng</t>
  </si>
  <si>
    <t xml:space="preserve">IRON DR14 </t>
  </si>
  <si>
    <t>15,8L/thùng</t>
  </si>
  <si>
    <t>STAND DV13</t>
  </si>
  <si>
    <t>16,2L/thùng</t>
  </si>
  <si>
    <t>ULTA FINISH DF15</t>
  </si>
  <si>
    <t>17L/thùng</t>
  </si>
  <si>
    <t>CLEARN DC12</t>
  </si>
  <si>
    <t>15,3L/thùng</t>
  </si>
  <si>
    <t>OLEA DL11</t>
  </si>
  <si>
    <t>14,6L/thùng</t>
  </si>
  <si>
    <t>Giá bán trên địa bàn tỉnh Lâm Đồng.
Áp dụng từ ngày 21/9/2017</t>
  </si>
  <si>
    <t>ECO DC10</t>
  </si>
  <si>
    <t>16L/thùng</t>
  </si>
  <si>
    <t>SUKA DC18</t>
  </si>
  <si>
    <t>16,7L/thùng</t>
  </si>
  <si>
    <t>Sơn lót</t>
  </si>
  <si>
    <t>PRIMER DP17</t>
  </si>
  <si>
    <t>15,6Lthùng</t>
  </si>
  <si>
    <t>SEALER DS12</t>
  </si>
  <si>
    <t>14,8L/thùng</t>
  </si>
  <si>
    <t>Chống thấm đa năng</t>
  </si>
  <si>
    <t>SEAL DS 101</t>
  </si>
  <si>
    <t>Sơn đặc biệt</t>
  </si>
  <si>
    <t xml:space="preserve">CLEAR </t>
  </si>
  <si>
    <t>3,8L/thùng</t>
  </si>
  <si>
    <t>CLEAR NT MC01</t>
  </si>
  <si>
    <t>Sơn mỹ thuật SD</t>
  </si>
  <si>
    <t>4kg/thùng</t>
  </si>
  <si>
    <t>Sơn mỹ thuật SH</t>
  </si>
  <si>
    <t>Bột trét</t>
  </si>
  <si>
    <t>DAVOSA EX A502</t>
  </si>
  <si>
    <t>25kg/bao</t>
  </si>
  <si>
    <t>DAVOSA IN A503</t>
  </si>
  <si>
    <t>DAVOSA EX A504</t>
  </si>
  <si>
    <t>DAVOSA IN A504</t>
  </si>
  <si>
    <t>K. VẬT LIỆU CỬA ĐI, CỬA SỔ, TRẦN, VÁCH NGĂN</t>
  </si>
  <si>
    <r>
      <rPr>
        <b/>
        <sz val="13"/>
        <color rgb="FFFF0000"/>
        <rFont val="Times New Roman"/>
        <family val="1"/>
      </rPr>
      <t>Công ty CP công nghệ SARAWINDOW</t>
    </r>
    <r>
      <rPr>
        <sz val="13"/>
        <color rgb="FFFF0000"/>
        <rFont val="Times New Roman"/>
        <family val="1"/>
      </rPr>
      <t xml:space="preserve">
(Sản phẩm SARAWINDOW dùng PROFILE hãng Shide – kính trắng Việt Nhật 5 mm )</t>
    </r>
  </si>
  <si>
    <t>Vách kính, kích thước: 1mx1m</t>
  </si>
  <si>
    <t>TCVN 
7451:2004</t>
  </si>
  <si>
    <t>Giá bán trên địa bàn tỉnh Lâm Đồng.
(đã bao gồm cả phần khuôn cưa,cánh cửa, chi phí vận chuyển và nhân công lắp dựng hoàn thiện)</t>
  </si>
  <si>
    <t>Cửa sổ 2 cánh mở trượt, kích thước: 1,4mx1,4m</t>
  </si>
  <si>
    <t>Cửa sổ 2 cánh mở quay lật vào trong, kích thước: 1,4mx1,4m</t>
  </si>
  <si>
    <t>Cửa sổ 2 cánh mở quay ra ngoài, kích thước: 1,4mx1,4m</t>
  </si>
  <si>
    <t>Cửa sổ 1 cánh mở hất ra ngoài, kích thước: 0,6mx1,4m</t>
  </si>
  <si>
    <t>Cửa đi thông phòng/ban công 1 cánh mở quay vào trong, kích thước: 0,9mx2,2m</t>
  </si>
  <si>
    <t>Cửa đi thông phòng/ban công 2 cánh mở quay vào trong, kích thước: 1,4mx2,2m</t>
  </si>
  <si>
    <t>Cửa đi chính 2 cánh mở quay ra ngoài, kích thước: 1,4mx2,2m</t>
  </si>
  <si>
    <t>Cửa đi 2 cánh mở trượt, kích thước: 1,6mx2,2m</t>
  </si>
  <si>
    <r>
      <rPr>
        <b/>
        <sz val="11"/>
        <rFont val="Times New Roman"/>
        <family val="1"/>
      </rPr>
      <t>Trần nhôm AUSTRONG</t>
    </r>
    <r>
      <rPr>
        <sz val="11"/>
        <rFont val="Times New Roman"/>
        <family val="1"/>
      </rPr>
      <t xml:space="preserve">
(Nhà phân phối Công ty TNHH TM&amp;DV Việt Nam Đẹp. Địa chỉ: Số 209 Phan Đình Phùng, phường 2, thành phố Đà Lạt, tỉnh Lâm Đồng)
</t>
    </r>
  </si>
  <si>
    <t xml:space="preserve">Trần nhôm AUSTRONG CLIP-IN 600X600
Bề mặt: Đục lỗ D18-23, sơn tĩnh điện cao cấp ngoài trời. Quy cách: 600x600x28mm độ dày 0.6 mm, ATCG – 618.  
Phụ kiện: Khung tam giác, móc, nối
</t>
  </si>
  <si>
    <t xml:space="preserve">Giá bán trên địa bàn thành phố Đà Lạt.
Áp dụng từ ngày 01/10/2017  
</t>
  </si>
  <si>
    <t xml:space="preserve">Trần nhôm AUSTRONG LAY-IN 600X600. Bề mặt: Đục lỗ D18-23, sơn tĩnh điện cao cấp ngoài trời. Quy cách: 600x600x10mm, độ dày 0.5 mm, ATCP – 327. 
Phụ kiện: Khung tam giác, móc, nối
</t>
  </si>
  <si>
    <t xml:space="preserve">Trần nhôm AUSTRONG LAY-IN 600X600. Bề mặt: Đục lỗ D18-23, sơn tĩnh điện cao cấp ngoài trời.Quy cách: 600x600x10mm, độ dày 0.6mm, ATL – 618.
Phụ kiện: Chưa bao gồm khung và phụ kiện
</t>
  </si>
  <si>
    <t xml:space="preserve">Trần nhôm AUSTRONG MULTI B – SHAPED, độ dày 0.6 mm, B-180
Bề mặt: Sơn gia nhiệt cao cấp công nghệ
</t>
  </si>
  <si>
    <t xml:space="preserve">Trần nhôm AUSTRONG G200 – SHAPED, độ dày 0.6 mm. Bề mặt: Sơn gia nhiệt cao cấp công nghệ Nano ngoài trời. Quy cách: Bản rộng 100 - 200mm, chiều dài theo yêu cầu. Phụ kiện: Khung thép
</t>
  </si>
  <si>
    <t xml:space="preserve">Lam chắn nắng AUSTRONG 85C - SUN LOUVER, độ dày 0.6 mm. Bề mặt: Sơn gia nhiệt cao cấp công nghệ Nano ngoài trời
</t>
  </si>
  <si>
    <t>L. GỖ</t>
  </si>
  <si>
    <t>Gỗ xẻ làm cốp - pha nhóm VII – VIII</t>
  </si>
  <si>
    <t>Đơn giá bình quân tại trung tâm các huyện, thành phố.</t>
  </si>
  <si>
    <t>Gỗ xẻ làm cấu kiện – trang trí nội thất nhóm IV</t>
  </si>
  <si>
    <t>M. SỨ VỆ SINH</t>
  </si>
  <si>
    <t>COM BO cầu 2 khối</t>
  </si>
  <si>
    <t>Cầu Sand (nắp rời êm) + chậu tròn treo 04 (lỗ lớn) B64HL04LT, BL04LTloại AA</t>
  </si>
  <si>
    <t>Cầu Sand (nắp rời êm) + chậu tròn treo 04 (3lỗ) B64HL043T,B48HL043T loại AA</t>
  </si>
  <si>
    <t>COM BO cầu 1 khối</t>
  </si>
  <si>
    <t>Cầu River (Nano)+chậu tròn treo 35 (lỗ lớn, 3 lỗ) K69HL04LT, K69HL043T loại AA</t>
  </si>
  <si>
    <t>Cầu Water (Nano)+chậu tròn treo 65 (lỗ lớn, 3 lỗ) 
K67HL65LT, K67HL653T loại AA</t>
  </si>
  <si>
    <t>Bộ cầu 2 khối</t>
  </si>
  <si>
    <t>Era (nắp thường, phụ kiện gạt) E0101TGTT</t>
  </si>
  <si>
    <t>Ruby (nắp thường, phụ kiện gạt) E0707TGTT</t>
  </si>
  <si>
    <t>Kính (nắp rời êm, phụ kiện 2 nhấn) B4829HS2T</t>
  </si>
  <si>
    <t>Bộ cầu 1 khối</t>
  </si>
  <si>
    <t>Gold (nắp rời êm, phụ kiện 2 nhấn, Nano), 
K313HS2T-N</t>
  </si>
  <si>
    <t>Water (nắp rời êm, phụ kiện 2 nhấn, Nano), 
K6730HS2T-N</t>
  </si>
  <si>
    <t>Sun (nắp rời êm, phụ kiện 2 nhấn, Nano), 
K5430HS2T-N</t>
  </si>
  <si>
    <t>Chậu và chân chậu</t>
  </si>
  <si>
    <t>Chậu bàn 01, LB01LIT</t>
  </si>
  <si>
    <t>Chậu tròn treo 04 –lỗ lớn, LT01LLT</t>
  </si>
  <si>
    <t>Chân chậu Ý, PDY100T</t>
  </si>
  <si>
    <t>Bồn tiểu</t>
  </si>
  <si>
    <t>Bồn tiểu 01, UT01XVT</t>
  </si>
  <si>
    <t>Bồn tiểu 15, UT15XVT</t>
  </si>
  <si>
    <t>Bồn tiểu 65, UT65XVT</t>
  </si>
  <si>
    <r>
      <rPr>
        <b/>
        <sz val="13"/>
        <color rgb="FFFF0000"/>
        <rFont val="Times New Roman"/>
        <family val="1"/>
      </rPr>
      <t xml:space="preserve">Công ty cổ phần địa ốc Đà Lạt </t>
    </r>
    <r>
      <rPr>
        <sz val="13"/>
        <color rgb="FFFF0000"/>
        <rFont val="Times New Roman"/>
        <family val="1"/>
      </rPr>
      <t xml:space="preserve">
(Địa chỉ: Số 25 Trần Phú, phường 3, thành phố Đà Lạt, tỉnh Lâm Đồng. ĐT: 0633532130)</t>
    </r>
  </si>
  <si>
    <t xml:space="preserve">Bê tông M 150 - R28 đá 1x2 độ sụt 10+2 </t>
  </si>
  <si>
    <t>Giá áp dụng cho công trình tại thành phố  Đà lạt trong phạm vi 10 km kể từ trạm trộn.</t>
  </si>
  <si>
    <t>Bê tông M 200 - R28 đá 1x2 độ sụt 10+2</t>
  </si>
  <si>
    <t>Bê tông M 250 - R28 đá 1x2 độ sụt 10+2</t>
  </si>
  <si>
    <t>Bê tông M 300 - R28 đá 1x2 độ sụt 10+2</t>
  </si>
  <si>
    <t>Bê tông M 350 - R28 đá 1x2 độ sụt 10+2</t>
  </si>
  <si>
    <t>Bê tông M 400 - R28 đá 1x2 độ sụt 10+2</t>
  </si>
  <si>
    <t>Chi phí bơm bê tông (Khối lượng ≤20m3/01 lần bơm)</t>
  </si>
  <si>
    <t>đ/ca</t>
  </si>
  <si>
    <t>Chi phí bơm ngang bê tông (Khối lượng ≤ 20m3/01 lần bơm)</t>
  </si>
  <si>
    <t xml:space="preserve">Từ khối  thứ 21 trở lên mỗi m3  công thêm </t>
  </si>
  <si>
    <t>Bê tông đông kết nhanh R7≥90% cộng thêm</t>
  </si>
  <si>
    <t>Tăng thêm cấp độ sụt (+2cm) cộng thêm</t>
  </si>
  <si>
    <t xml:space="preserve">Chống thấm B8 mỗi m3 cộng thêm </t>
  </si>
  <si>
    <t>Tôn</t>
  </si>
  <si>
    <t>Tôn mạ màu VN posvina  (4zem)</t>
  </si>
  <si>
    <t>Tôn mạ màu VN posvina (4zem)</t>
  </si>
  <si>
    <t>Tôn mạ kẽm Hoa Sen sóng tròn (4 dem)</t>
  </si>
  <si>
    <t>Tôn mạ màu VN posvina(4zem)</t>
  </si>
  <si>
    <t xml:space="preserve">Riêng tại thành phố Đà Lạt không có báo giá vật liệu xây dựng của địa phương nên khi lập thẩm tra, thẩm định, phê duyệt thì tham khảo giá vật liệu của các doanh nghiệp hoặc các địa phương lân cận. </t>
  </si>
  <si>
    <t>Gạch lát nền-Bộ sưu tập Platinum</t>
  </si>
  <si>
    <t>Gạch Granite bóng kiếng.(60 x 60 cm).6060PLATINUM 005</t>
  </si>
  <si>
    <t>Gạch Granite bóng kiếng.(60 x 60 cm).8080PLATINUM 001/002/003/004</t>
  </si>
  <si>
    <t>Gạch Granite bóng kiếng.(60 x 60 cm).8080PLATINUM 005/006</t>
  </si>
  <si>
    <t>Gạch lát nền-Bộ sưu tập Premium</t>
  </si>
  <si>
    <t>Gạch Granite men mờ (60 x 60 cm).6060VICTORIA 001/002/003/004/005/006/007/008</t>
  </si>
  <si>
    <t>Gạch Granite men mờ (60 x 60 cm).3060VICTORIA 001/002/003/004/005/006/007/008</t>
  </si>
  <si>
    <t>Gạch lát nền-Bộ sưu tập gạch gỗ</t>
  </si>
  <si>
    <t>Gạch Granite men mờ (40 x 80 cmDTD4080GOSAN004/005</t>
  </si>
  <si>
    <t>Gạch Granite men mờ (30 x 60 cm).3060VICTORIA 001/002/003/004/005/006/007/008</t>
  </si>
  <si>
    <t>Gạch lát nền vệ sinh</t>
  </si>
  <si>
    <t>Gạch Cremic men mờ (25x25cm)BAOTHACH 001</t>
  </si>
  <si>
    <t>Gạch Cremic men mờ (25x25cm)2525CARASA001/002</t>
  </si>
  <si>
    <t>Gạch Cremic men mờ (30x30cm)3030ANDE001</t>
  </si>
  <si>
    <t>Gạch Cremic men mờ (40x40cm)4040THẠCH ANH006</t>
  </si>
  <si>
    <t>Gạch Cremic men mờ (40x80cm)4080TAYBA001/002/003/004</t>
  </si>
  <si>
    <t>Gạch lát nền các loại</t>
  </si>
  <si>
    <t>Gạch Cremic men bóng (30x30cm) 300;345;387</t>
  </si>
  <si>
    <t>Gạch Cremic men bóng (40x40cm) 469;475;481;484;485</t>
  </si>
  <si>
    <t>Gạch Cremic men bóng (40x40cm)456;462;467</t>
  </si>
  <si>
    <t>Gạch Granite men mờ (40x40cm)4040SAPA001</t>
  </si>
  <si>
    <t>Gạch Granite men mờ (40x40cm)4040THACHANH001/002/004</t>
  </si>
  <si>
    <t>Gạch Granite muối tiêu (40x40cm)4GA01</t>
  </si>
  <si>
    <t>Gạch Granite muối tiêu (40x40cm)4GA43</t>
  </si>
  <si>
    <t>Gạch Granite men mờ (30x60cm)3060DIAMOND001/002/003</t>
  </si>
  <si>
    <t>Gạch Granite men mờ (30x60cm)3060SAHARA005/006/007/008/009/010/011/012</t>
  </si>
  <si>
    <t>Gạch Granite men mờ (60x60cm)6060TAMADA001/002/003/004/006</t>
  </si>
  <si>
    <t>Gạch Granite men mờ (60x60cm)6060THẠCHANH002</t>
  </si>
  <si>
    <t>Gạch Granite men mờ (60x60cm)6060PHUSA002</t>
  </si>
  <si>
    <t>Gạch Granite men mờ (60x60cm)6060THACHNGOC001</t>
  </si>
  <si>
    <t>Gạch Granite men mờ (60x60cm)6060VENU001/002</t>
  </si>
  <si>
    <t>Gạch Granite men mờ (60x60cm)6060BINHTHUAN001/002/004/005</t>
  </si>
  <si>
    <t>Gạch Granite men mờ (60x60cm)6060OMEN001/003/004/005</t>
  </si>
  <si>
    <t>Gạch 60 x 60 cmPLATINUM 001/002/003/004</t>
  </si>
  <si>
    <t>Gạch Granite mài men (60x60cm)6060DA004-FP/005-FP/006-FP/007-FP/008-FP/011-FP/12-FP/013-FP/014</t>
  </si>
  <si>
    <t>Gạch Granite men mờ (60x60cm)6060TAMADA005</t>
  </si>
  <si>
    <t>Gạch Granite men mờ (60x60cm)6060MOMEN002</t>
  </si>
  <si>
    <t>Gạch Granite men mờ (60x60cm)6060CHAMPA002/003</t>
  </si>
  <si>
    <t>Gạch Granite mài men (60x60cm)6060HAIVAN001-FP/003-FP/004-FP</t>
  </si>
  <si>
    <t>Gạch Granite mài men (60x60cm)DTD6060TRUONGSON002-FP/003-FP-004-FP/005-FP/007-FP</t>
  </si>
  <si>
    <t>Gạch Granite mài men (60x60cm)DTD6060CARARAS002-FP</t>
  </si>
  <si>
    <t>Gạch Granite mài men (60x60cm)6060DA015-FP</t>
  </si>
  <si>
    <t>Gạch Granite mài men (60x60cm)DTS6060BRIGH001-FP</t>
  </si>
  <si>
    <t>Gạch Granite mài men (60x60cm)6060SNOW001-FP</t>
  </si>
  <si>
    <t>Gạch Granite mài men (60x60cm)HAVAN005-FP/006-FP-007-FP</t>
  </si>
  <si>
    <t>Gạch Granite bóng kiếng (60x60cm)6060DB006-NANO/038-NANO</t>
  </si>
  <si>
    <t>Gạch Granite bóng kiếng (60x60cm)6060DB032-NANO/034-NANO</t>
  </si>
  <si>
    <t>Gạch Granite bóng kiếng (60x60cm)6060MARMOL002-NANO</t>
  </si>
  <si>
    <t>Gạch Granite bóng kiếng (60x60cm)6060MARMOL005-NANO</t>
  </si>
  <si>
    <t>Gạch Granite mài men 80x80 DTD080NAOLEON001</t>
  </si>
  <si>
    <t>Gạch Granite mài men 80x80 DTD080NAOLEON005</t>
  </si>
  <si>
    <t>Gạch Granite mài men 80x80 DTD080TRUONGSON003</t>
  </si>
  <si>
    <t>Gạch Granitemài men 80x80 DTD080TRUONGSON001</t>
  </si>
  <si>
    <t>Gạch Granite mài men 80x80 DTD080FANSIFAN001</t>
  </si>
  <si>
    <t>Gạch Granite mài men 80x80 DTD080FANSIFAN002</t>
  </si>
  <si>
    <t>GẠCH ỐP TƯỜNG:</t>
  </si>
  <si>
    <t>a. Bộ sưu tập Luxury:</t>
  </si>
  <si>
    <t>Gạch Cremic men mờ 30X60 AMBER003/004</t>
  </si>
  <si>
    <t>Gạch Cremic men mờ 30X60 COTTON001/002/003/004/005/006</t>
  </si>
  <si>
    <t>Gạch Cremic men mờ 30X60RETRO 001/002</t>
  </si>
  <si>
    <t>Gạch Cremic men mờ 30X60RETRO 001</t>
  </si>
  <si>
    <t>Gạch Cremic men mờ 30X60TIENSA001/002/003/004</t>
  </si>
  <si>
    <t>Gạch Cremic men bóng 30X60AMBER001/002/005/006/007/008</t>
  </si>
  <si>
    <t>b. Gạch ốp tường các loại:</t>
  </si>
  <si>
    <t xml:space="preserve">Gạch Cremic men bóng 20x20TL01/ 03                                        </t>
  </si>
  <si>
    <t>Gạch Cremic men bóng 25x40CARARAS001</t>
  </si>
  <si>
    <t xml:space="preserve"> GẠCH TRANG TRÍ:</t>
  </si>
  <si>
    <t>Sơn nội thất KOVA VISTA+ (25kg)</t>
  </si>
  <si>
    <t>Sơn nội thất KOVA K-203 (25kg)</t>
  </si>
  <si>
    <t>Sơn nội thất KOVA SUNRISE+ (25kg)</t>
  </si>
  <si>
    <t>Sơn nội thất KOVA K-260 (25kg)</t>
  </si>
  <si>
    <t>Sơn ngoại thất chống thấm cao cấp KOVA HydroProof CT-04 (4kg)</t>
  </si>
  <si>
    <t>Sơn ngoại thất chống thấm cao cấp KOVA CT-06 (20kg)</t>
  </si>
  <si>
    <t>+ Nội thất</t>
  </si>
  <si>
    <t>Bột trét nội thất cao cấp KOVA CROWN (40kg)</t>
  </si>
  <si>
    <t>Bột trét nội thất cao cấp KOVA VILLA (40kg)</t>
  </si>
  <si>
    <t>Bột trét ngoại thất cao cấp KOVA CROWN (40kg)</t>
  </si>
  <si>
    <t>+ Ngoại thất</t>
  </si>
  <si>
    <t>Sơn lót ngoại thất kháng kiềm KOVA K-209 (25kg)</t>
  </si>
  <si>
    <t>Sơn lót ngoại thất kháng kiềm KOVA K-207 (25kg)</t>
  </si>
  <si>
    <t>Sơn ngoại thất chống thấm cao cấp KOVA CT-04 (20kg)</t>
  </si>
  <si>
    <t>Sơn ngoại thất chống thấm cao cấp KOVA VILLA (20kg)</t>
  </si>
  <si>
    <t>Sơn lót ngoại thất kháng kiềm cao cấp KOVA K-208 (25kg)</t>
  </si>
  <si>
    <t xml:space="preserve">Sơn lót ngoại thất kháng kiềm cao cấp KOVA KV-117 (18 lít) </t>
  </si>
  <si>
    <t>Sơn giao thông lót (16kg/thùng)</t>
  </si>
  <si>
    <t>Sơn giao thông trắng 20% hạt phản quang -JOPT25 (25 kg/bao)</t>
  </si>
  <si>
    <t>Sơn kẻ vạch đường, sơn lạnh (màu trắng, đen) (25kg/thùng)</t>
  </si>
  <si>
    <t>Sơn kẻ vạch đường, sơn lạnh (màu vàng,đỏ) (25kg/thùng)</t>
  </si>
  <si>
    <t>Sơn JYKA 9IN1 High Gloss (5 lít)</t>
  </si>
  <si>
    <t>Sơn JYKA NANO CLEAN (5 lít)</t>
  </si>
  <si>
    <t>Sơn JYKA SUPER SATIN (5 lít)</t>
  </si>
  <si>
    <t>Sơn JYKA SUPER SATIN (18 lít)</t>
  </si>
  <si>
    <t>Sơn JYKA 5IN1 ngoại thất (18 lít)</t>
  </si>
  <si>
    <t>Sơn JYKA 8IN1 High Gloss (5 lít)</t>
  </si>
  <si>
    <t>Sơn JYKA 7IN1 (5 lít)</t>
  </si>
  <si>
    <t>Sơn JYKA 7IN1 (18 lít)</t>
  </si>
  <si>
    <t>Sơn JYKA lót kiềm Nano co giãn ngoại thất (18 lít)</t>
  </si>
  <si>
    <t>Sơn JYKA lót kiềm Nano co giãn nội thất (18 lít)</t>
  </si>
  <si>
    <t>Sơn JYKA chống thấm trộn xi măng (18 lít)</t>
  </si>
  <si>
    <t>Sơn JYKA chống thấm màu (18 lít)</t>
  </si>
  <si>
    <t>Sơn JYKA chống thấm sàn (20 kg)</t>
  </si>
  <si>
    <t>Sơn JYKA chống thấm ngược (5 kg)</t>
  </si>
  <si>
    <t>Bột trét JYKA cao cấp chống thấm 3in1 (40kg)</t>
  </si>
  <si>
    <t>DUTET ngoại thất (40kg)</t>
  </si>
  <si>
    <t>DUTET nội thất (40kg)</t>
  </si>
  <si>
    <t>Bột bả</t>
  </si>
  <si>
    <t>Sơn lót nội,ngoại thất</t>
  </si>
  <si>
    <t>Sơn tính năng</t>
  </si>
  <si>
    <t>Sơn ngoại thất</t>
  </si>
  <si>
    <t>Sơn nội thất</t>
  </si>
  <si>
    <t>Sơn lót, chống thấm</t>
  </si>
  <si>
    <t>Đam Rông</t>
  </si>
  <si>
    <t>Đà Lạt</t>
  </si>
  <si>
    <t>Đơn Dương</t>
  </si>
  <si>
    <t>Lâm Hà</t>
  </si>
  <si>
    <t>Đức Trọng</t>
  </si>
  <si>
    <t>Di Linh</t>
  </si>
  <si>
    <t>Bảo Lộc</t>
  </si>
  <si>
    <t>Bảo Lâm</t>
  </si>
  <si>
    <t>Đạ Tẻh</t>
  </si>
  <si>
    <t>Cát Tiên</t>
  </si>
  <si>
    <t>Đơn vị tính</t>
  </si>
  <si>
    <t>Nhựa đường</t>
  </si>
  <si>
    <t xml:space="preserve"> Đèn; Đèn trang trí; Đèn chiếu sáng</t>
  </si>
  <si>
    <t>bộ</t>
  </si>
  <si>
    <t>I. XI MĂNG</t>
  </si>
  <si>
    <t>GẠCH , ĐÁ ỐP LÁT</t>
  </si>
  <si>
    <t>Lạc Dương</t>
  </si>
  <si>
    <t xml:space="preserve">NHÓM NGÓI </t>
  </si>
  <si>
    <t>Ngói 10 (10 viên/m2)</t>
  </si>
  <si>
    <t>Ngói 22 (22 viên/m2)</t>
  </si>
  <si>
    <t>Ngói 22 Demi</t>
  </si>
  <si>
    <t>Ngói nóc  cuối</t>
  </si>
  <si>
    <t>Ngói vảy cá</t>
  </si>
  <si>
    <t>Ngói mũi hài 120 (120 viên/m2)</t>
  </si>
  <si>
    <t>Ngói mũi hài 65 (65 viên/m2)</t>
  </si>
  <si>
    <t>Ngói mũi hài 50 (50 viên/m2)</t>
  </si>
  <si>
    <t>Ngói tiểu</t>
  </si>
  <si>
    <t>Âm dương</t>
  </si>
  <si>
    <t>Bộ viền âm dương</t>
  </si>
  <si>
    <t>Ngói nóc nhỏ</t>
  </si>
  <si>
    <t>Gía bán tại các cửa hàng khu vực trung tâm</t>
  </si>
  <si>
    <t>III.THÉP XÂY DỰNG</t>
  </si>
  <si>
    <t>IV. NHÓM SƠN. BỘT TRÉT TƯỜNG</t>
  </si>
  <si>
    <t>V</t>
  </si>
  <si>
    <t>VI</t>
  </si>
  <si>
    <t>Địa bàn Tp Bảo Lộc và các huyện liên hệ với Công ty để có báo giá cụ thể  theo từng địa bàn</t>
  </si>
  <si>
    <t>a. Bộ sưu tập Mosaic 30x30cm</t>
  </si>
  <si>
    <t>Gạch Granite cắt thủy lực dán lưới 30x30 Mosaic 001/002/003/004/005/006/007/008/009/010/011/012/013</t>
  </si>
  <si>
    <t>Đèn LE-TITAN MIDI  120W, 168 leds,14400lm,IP66,IK09.Tiết giảm công suất 5 cấp. Chống xung điện 10kA.Điều chỉnh được góc nghiêng.Kích thước (mm) 702x314x130</t>
  </si>
  <si>
    <t>Sơn giao thông</t>
  </si>
  <si>
    <t>Sơn nội thất cao cấp-PEACE 1 (18l/thùng)</t>
  </si>
  <si>
    <t>Sơn nội thất kinh tế-PEACE 3 (18l/thùng)</t>
  </si>
  <si>
    <t>Sơn nội thất trung cấp-PEACE 1 (18l/thùng)</t>
  </si>
  <si>
    <t>Sơn lót ngoại thất PROS (18l/thùng)</t>
  </si>
  <si>
    <t>Sơn lót nội thất PROSIN (18l/thùng)</t>
  </si>
  <si>
    <t>Bột trét ngoại thất PASSION EXT (40kg/bao)</t>
  </si>
  <si>
    <t>Bột trét nội thất PASSION INT (40kg/bao)</t>
  </si>
  <si>
    <t xml:space="preserve">GIÁ VẬT LIỆU CHƯA CÓ THUẾ VAT (VNĐ) </t>
  </si>
  <si>
    <r>
      <t>m</t>
    </r>
    <r>
      <rPr>
        <vertAlign val="superscript"/>
        <sz val="11"/>
        <rFont val="Times New Roman"/>
        <family val="1"/>
      </rPr>
      <t>2</t>
    </r>
  </si>
  <si>
    <r>
      <t>Ống thép đen (Tròn, vuông, hộp) độ dày 1.0 đến 1.5 mm.</t>
    </r>
    <r>
      <rPr>
        <b/>
        <u/>
        <sz val="11"/>
        <rFont val="Times New Roman"/>
        <family val="1"/>
      </rPr>
      <t>Đường kính từ DN 10 đến DN 100</t>
    </r>
  </si>
  <si>
    <r>
      <t>Ống thép đen (Tròn, vuông, hộp) độ dày 1.6 đến 1.9 mm.</t>
    </r>
    <r>
      <rPr>
        <b/>
        <u/>
        <sz val="11"/>
        <rFont val="Times New Roman"/>
        <family val="1"/>
      </rPr>
      <t>Đường kính từ DN 10 đến DN 100</t>
    </r>
  </si>
  <si>
    <r>
      <t>Ống thép đen (Tròn, vuông, hộp) độ dày 2.0 đến 5.4 mm.</t>
    </r>
    <r>
      <rPr>
        <b/>
        <u/>
        <sz val="11"/>
        <rFont val="Times New Roman"/>
        <family val="1"/>
      </rPr>
      <t>Đường kính từ DN 10 đến DN 100</t>
    </r>
  </si>
  <si>
    <r>
      <t>Ống thép đen độ dày 3.4 mm đến 8.2 mm.</t>
    </r>
    <r>
      <rPr>
        <b/>
        <u/>
        <sz val="11"/>
        <rFont val="Times New Roman"/>
        <family val="1"/>
      </rPr>
      <t>Đường kính từ DN 125 đến DN 200</t>
    </r>
  </si>
  <si>
    <r>
      <t>Ống thép đen độ dày trên 8.2 mm.</t>
    </r>
    <r>
      <rPr>
        <b/>
        <u/>
        <sz val="12"/>
        <rFont val="Times New Roman"/>
        <family val="1"/>
      </rPr>
      <t>Đường kính từ DN 125 đến DN 200</t>
    </r>
  </si>
  <si>
    <r>
      <t>Ống thép mạ kẽm nhúng nóng độ dày 1.6 đến 1.9 mm.</t>
    </r>
    <r>
      <rPr>
        <b/>
        <u/>
        <sz val="12"/>
        <rFont val="Times New Roman"/>
        <family val="1"/>
      </rPr>
      <t>Đường kính từ DN 10 đến DN 100</t>
    </r>
  </si>
  <si>
    <r>
      <t>Ống thép mạ kẽm nhúng nóng độ dày 2.0 đến 5.4 mm.</t>
    </r>
    <r>
      <rPr>
        <b/>
        <u/>
        <sz val="12"/>
        <rFont val="Times New Roman"/>
        <family val="1"/>
      </rPr>
      <t>Đường kính từ DN 10 đến DN 100</t>
    </r>
  </si>
  <si>
    <r>
      <t>Ống thép mạ kẽm nhúng nóng độ dày trên 5.4 mm.</t>
    </r>
    <r>
      <rPr>
        <b/>
        <u/>
        <sz val="12"/>
        <rFont val="Times New Roman"/>
        <family val="1"/>
      </rPr>
      <t>Đường kính từ DN 10 đến DN 100</t>
    </r>
  </si>
  <si>
    <r>
      <t>Ống thép mạ kẽm nhúng nóng độ dày 3.4 mm đến 8.2 mm.</t>
    </r>
    <r>
      <rPr>
        <b/>
        <u/>
        <sz val="12"/>
        <rFont val="Times New Roman"/>
        <family val="1"/>
      </rPr>
      <t>Đường kính từ DN 125 đến DN 200</t>
    </r>
  </si>
  <si>
    <r>
      <t>Ống thép mạ kẽm nhúng nóng độ dày trên 8.2 mm.</t>
    </r>
    <r>
      <rPr>
        <b/>
        <u/>
        <sz val="12"/>
        <rFont val="Times New Roman"/>
        <family val="1"/>
      </rPr>
      <t>Đường kính từ DN 125 đến DN 200</t>
    </r>
  </si>
  <si>
    <r>
      <t>Ống tôn kẽm (Tròn, vuông, hộp) độ dày 1.0 mm đến 2.3 mm.</t>
    </r>
    <r>
      <rPr>
        <b/>
        <u/>
        <sz val="12"/>
        <rFont val="Times New Roman"/>
        <family val="1"/>
      </rPr>
      <t>Đường kính từ DN 10 đến DN 200</t>
    </r>
  </si>
  <si>
    <t>Gạch Cremic men bóng (40x40cm) 426</t>
  </si>
  <si>
    <t>Gạch Cremic men bóng (40x40cm) 428</t>
  </si>
  <si>
    <t>Giá tại nơi SX hoặc đại lý phân phối</t>
  </si>
  <si>
    <t>Giá tại cửa hàng VLXD</t>
  </si>
  <si>
    <t>Bê tông nhựa đường</t>
  </si>
  <si>
    <t xml:space="preserve">Công ty Cổ phần Carbon Việt Nam - Chi nhánh Đồng Nai . Địa chỉ: số 2, đường số 1, KCN Thạnh Phú, huyện Vĩnh Cửu, tỉnh Đồng Nai. VP đại diện miền Nam: Lầu 2, Tòa nhà 99, số 99 Đường C18, Phường 12, Quận Tân Bình.TP HCM. Điện thoại liên hệ:0776.446.688. Theo công văn số 27/2021/CV-TGĐ ngày 25/02/2021 kèm theo Bảng giá các sản phẩm hàng hóa VLXD.Mức giá áp dụng từ ngày 01/01/2021 cho đến khi có công bố thay đổi.Gía bán đã bao gồm chi phí vận tải từ nhà máy đến trung tâm TP.Đà Lạt.Ngoài địa điểm trên mỗi km phụ trội sẽ tính thêm 3.000 VNĐ/tấn.
</t>
  </si>
  <si>
    <t>Dòng sản phẩm thứ I</t>
  </si>
  <si>
    <t>Dòng sản phẩm thứ II</t>
  </si>
  <si>
    <t>Công ty TNHH SX Super Thái Dương, địa chỉ: 247/8B Hoàng Hoa Thám, P.05, Quận Phú Nhuận,Tp. HCM.Hotline:0913.42.0009.Phòng Kinh doanhP. Dự án.Nhà máy SX: Khu Công nghiệp Cần Guộc Tp.HCM. Theo bảng giá bán ngày 09/4/2021. của Công ty TNHH SX Super Thái Dương.Đơn giá có hiệu lực từ ngày 09/4/2021 đến ngày 08/4/2022.Đơn giá tại tỉnh Lâm Đồng</t>
  </si>
  <si>
    <t>Carboncor Asphalt-CA 6.7 (25kg/bao)</t>
  </si>
  <si>
    <t>Carboncor Asphalt-CA 9.5 (25kg/bao)</t>
  </si>
  <si>
    <t>Carboncor Asphalt-CA 19 (Bê tông nhựa rỗng Carbon) (25kg/bao)</t>
  </si>
  <si>
    <t>Nhựa đường đóng phuy Shell 60/70 Singapore chính hãng</t>
  </si>
  <si>
    <t>Địa điểm giao hàng bằng phương tiện đường bộ tại thành phố Đà Lạt (không bao gồm chi phí dỡ hàng)</t>
  </si>
  <si>
    <t>5L</t>
  </si>
  <si>
    <t>18L</t>
  </si>
  <si>
    <t>20Kg</t>
  </si>
  <si>
    <t>5Kg</t>
  </si>
  <si>
    <t>40Kg</t>
  </si>
  <si>
    <t>Đề nghị đơn vị tư vấn, chủ đầu tư liên hệ với Nhà phân phối sản phẩm Xi măng Vicem Hà Tiên tại tỉnh Lâm Đồng theo địa chỉ và số điện thoại nêu trên để biết Báo giá cụ thể</t>
  </si>
  <si>
    <t>Giá bán lẻ tại các địa phương trong tỉnh Lâm Đồng</t>
  </si>
  <si>
    <t>Giá giao tại chân công trình trên địa bàn tỉnh Lâm Đồng</t>
  </si>
  <si>
    <t>Gạch Granite mài men (60x60cm)DTD6060TRUONGSON001-FP</t>
  </si>
  <si>
    <t>Gạch Cremic men bóng 30X60 ROXY001/002/003/004/005/006/007</t>
  </si>
  <si>
    <t>Gạch Cremic men bóng 30X60SNOW001</t>
  </si>
  <si>
    <t>Gạch Cremic men bóng 25400 (25x40)</t>
  </si>
  <si>
    <t>Gạch Cremic men bóng (25x40) 2540B BAOTHACH001</t>
  </si>
  <si>
    <t xml:space="preserve">Gạch Cremic men bóng (25x40)2540 TAMDAO001   </t>
  </si>
  <si>
    <t xml:space="preserve">Gạch Cremic men bóng (25x40) 2540 CARARAS002   </t>
  </si>
  <si>
    <r>
      <t>Ống thép đen (Tròn, vuông, hộp) độ dày 5.5 đến 6.35 mm.</t>
    </r>
    <r>
      <rPr>
        <b/>
        <u/>
        <sz val="11"/>
        <rFont val="Times New Roman"/>
        <family val="1"/>
      </rPr>
      <t>Đường kính từ DN 10 đến DN 100</t>
    </r>
  </si>
  <si>
    <r>
      <t>Ống thép đen (ống tròn) độ dày trên 6.35 mm.</t>
    </r>
    <r>
      <rPr>
        <b/>
        <u/>
        <sz val="11"/>
        <rFont val="Times New Roman"/>
        <family val="1"/>
      </rPr>
      <t>Đường kính từ DN 10 đến DN 100</t>
    </r>
  </si>
  <si>
    <t>Giá áp dụng cho tất cả huyện, thành phố trực thuộc tỉnh Lâm Đồng, đã bao gồm chi phí vận chuyển.</t>
  </si>
  <si>
    <t>Bột trét ngoại thất KOVA CITY (40kg)</t>
  </si>
  <si>
    <t>Giá bao gồm chi phí giao hàng trong phạm vi tỉnh Lâm Đồng</t>
  </si>
  <si>
    <t>Sơn giao thông vàng 20% hạt phản quang -JOPV25 (25 kg/bao)</t>
  </si>
  <si>
    <t>Sơn ngoại thất cao cấp-LOTUS 1 (18l/thùng)</t>
  </si>
  <si>
    <t>Sơn ngoại thất trung cấp-LOTUS 2 (18l/thùng)</t>
  </si>
  <si>
    <t>Sơn ngoại thất kinh tế-LOTUS 3 (18l/thùng)</t>
  </si>
  <si>
    <t>Công ty TNHH SX TM &amp; XD BẢO SƠN.Địa chỉ trụ sở chính và nhà máy SX: KCN Bá Thiện, xã Bá Hiến, huyện Bình Xuyên.Tỉnh Vĩnh Phúc.Điện thoại:0211 6285888, kèm theo công văn số 02.02.2021/HC-BS ngày 02/02/2021. Mức giá đăng ký này thực hiện từ ngày 01/01/2021 đến ngày 31/12/2021 của CTy TNHH SX TM&amp; XD Bảo Sơn</t>
  </si>
  <si>
    <t>Công Ty CP Gạch Ngói Đồng Nai.Địa chỉ: 119 Điện Biên Phủ.Q1.Tp.HCM.điện thoại :(028) 38228124, theo công văn số 04A/CV-TMTUILDONAI ngày 02/01/2021.Bảng giá sản phẩm áp dụng từ tháng 01/2021 đến khi có Bảng giá mới</t>
  </si>
  <si>
    <t>VII</t>
  </si>
  <si>
    <t>VIII</t>
  </si>
  <si>
    <r>
      <rPr>
        <b/>
        <sz val="12"/>
        <rFont val="Times New Roman"/>
        <family val="1"/>
      </rPr>
      <t xml:space="preserve">Sản phẩm Xi măng VICEM Hà Tiên của Công ty CP xi măng Hà Tiên 1 .
</t>
    </r>
    <r>
      <rPr>
        <sz val="12"/>
        <rFont val="Times New Roman"/>
        <family val="1"/>
      </rPr>
      <t xml:space="preserve">
</t>
    </r>
    <r>
      <rPr>
        <b/>
        <sz val="12"/>
        <rFont val="Times New Roman"/>
        <family val="1"/>
      </rPr>
      <t>Danh sách các nhà</t>
    </r>
    <r>
      <rPr>
        <sz val="12"/>
        <rFont val="Times New Roman"/>
        <family val="1"/>
      </rPr>
      <t xml:space="preserve"> </t>
    </r>
    <r>
      <rPr>
        <b/>
        <sz val="12"/>
        <rFont val="Times New Roman"/>
        <family val="1"/>
      </rPr>
      <t xml:space="preserve"> phân phối sản phẩm Xi măng Vicem Hà Tiên tại địa bàn tỉnh Lâm Đồng:</t>
    </r>
    <r>
      <rPr>
        <sz val="12"/>
        <rFont val="Times New Roman"/>
        <family val="1"/>
      </rPr>
      <t xml:space="preserve">
- </t>
    </r>
    <r>
      <rPr>
        <b/>
        <sz val="12"/>
        <rFont val="Times New Roman"/>
        <family val="1"/>
      </rPr>
      <t>Công ty TNHH TMXD-VT Vũ Thiện (số 815 Trần Phú thành phố Bảo Lộc, tỉnh Lâm Đồng, ĐT: 0263.3863.175).</t>
    </r>
    <r>
      <rPr>
        <sz val="12"/>
        <rFont val="Times New Roman"/>
        <family val="1"/>
      </rPr>
      <t xml:space="preserve">
-</t>
    </r>
    <r>
      <rPr>
        <b/>
        <sz val="12"/>
        <rFont val="Times New Roman"/>
        <family val="1"/>
      </rPr>
      <t xml:space="preserve"> Công ty TNHH Thiên Tự Phước (Thôn Pâng Pung, TT.Đinh Văn, huyện Lâm Hà, tỉnh Lâm Đồng), ĐT: 0263.3829.653.</t>
    </r>
  </si>
  <si>
    <t>Gía giao tại địa bàn tỉnh Lâm Đồng ,không bao gồm chi phí bốc xếp</t>
  </si>
  <si>
    <t xml:space="preserve">Gía bán trên địa bàn tỉnh Lâm Đồng </t>
  </si>
  <si>
    <t>Đèn LE-TITAN ECO 60W, 72 leds,7200lm,IP66,IK09.Tiết giảm công suất 5 cấp. Chống xung điện 10kA.Điều chỉnh được góc nghiêng, chứng nhận chất lượng Châu Âu ENEC.Kích thước (mm) 568x240x100</t>
  </si>
  <si>
    <t>Đèn LE-TITAN MIDI  100W, 144 leds,12.600lm,IP66,IK09.Tiết giảm công suất 5 cấp. Chống xung điện 10kA.Điều chỉnh được góc nghiêng, chứng nhận chất lượng Châu Âu ENEC.Kích thước (mm) 702x314x130</t>
  </si>
  <si>
    <t>Đèn LE-TITAN ECO 80W, 108 leds,9600lm,IP66,IK09.Tiết giảm công suất 5 cấp. Chống xung điện 10kA.Điều chỉnh được góc nghiêng, chứng nhận chất lượng Châu Âu ENEC.Kích thước (mm) 568x240x100</t>
  </si>
  <si>
    <t>Đèn LE-TITAN PRO  150W, 216 leds,18000lm,IP66,IK09.Tiết giảm công suất 5 cấp. Chống xung điện 10kA.Điều chỉnh được góc nghiêng, chứng nhận chất lượng Châu Âu ENEC.Kích thước (mm) 842x340x140</t>
  </si>
  <si>
    <t>Đèn LE-TITAN PRO 180W, 240 leds, 22500lm, IP66, IK09, Tiết giảm công xuất 5 cấp, Chống xung điện 10kA, Điều chỉnh được góc nghiêng chứng nhận chất lượng châu âu ENEC.Kích thước (mm) 842*340*140</t>
  </si>
  <si>
    <t>Đèn LE-TITAN PRO 200W, 288 leds, 25000lm, IP66, IK09, Tiết giảm công xuất 5 cấp, Chống xung điện 10kA, Điều chỉnh được góc nghiêng, chứng nhận chất lượng châu âu ENEC.Kích thước (mm) 842*340*140</t>
  </si>
  <si>
    <t>Đèn LE-TITAN PRO 220W, 288 leds, 25000lm, IP66, IK09, Tiết giảm công xuất 5 cấp, Chống xung điện 10kA, Điều chỉnh được góc nghiêng, chứng nhận chất lượng châu âu ENEC.Kích thước (mm) 842*340*140</t>
  </si>
  <si>
    <t>Đèn LE-TITAN ECO 60W, 84 leds, 10080lm, IP66, IK09, Tiết giảm công suất 5 cấp, Chống xung điện 10kA, Điều chỉnh được góc nghiêng, chứng nhận chất lượng châu âu ENEC. Có cổng 1-10V/ DALI, kết nối điều khiển thông minh bằng máy tính hoặc Smart phone).Kích thước (mm) 568*240*100</t>
  </si>
  <si>
    <t>Đèn LE-TITAN ECO 80W, 108 leds, 10800lm, IP66, IK09, Tiết giảm công suất 5 cấp, Chống xung điện 10kA, Điều chỉnh được góc nghiêng, chứng nhận chất lượng châu âu ENEC. Có cổng 1-10V/ DALI, kết nối điều khiển thông minh bằng máy tính hoặc Smart phone).Kích thước (mm) 568*240*100</t>
  </si>
  <si>
    <t>Đèn LE-TITAN MIDI 120W, 168 leds, 20400lm, IP66, IK09, Tiết giảm công suất 5 cấp, Chống xung điện 10kA, Điều chỉnh được góc nghiêng, chứng nhận chất lượng châu âu ENEC.Có cổng 1-10V/ DALI, kết nối điều khiển thông minh bằng máy tính hoặc Smart phone).Kích thước (mm) 702*314*130</t>
  </si>
  <si>
    <t>Đèn LE-TITAN MIDI 100W, 144 leds, 13500lm, IP66, IK09, Tiết giảm công suất 5 cấp, Chống xung điện 10kA, Điều chỉnh được góc nghiêng, chứng nhận chất lượng châu âu ENEC.Có cổng 1-10V/ DALI, kết nối điều khiển thông minh bằng máy tính hoặc Smart phone).Kích thước (mm) 702*314*130</t>
  </si>
  <si>
    <t>Đèn LE-TITAN PRO 150W, 216 leds, 18000lm, IP66, IK09, Tiết giảm công suất 5 cấp, Chống xung điện 10kA, Điều chỉnh được góc nghiêng, chứng nhận chất lượng châu âu ENEC.Có cổng 1-10V/ DALI, kết nối điều khiển thông minh bằng máy tính hoặc Smart phone).Kích thước (mm) 842*340*140</t>
  </si>
  <si>
    <t>Đèn LE-TITAN PRO 205W, 288 leds, 25000lm, IP66, IK09, Tiết giảm công xuất 5 cấp, Chống xung điện 10kA, Điều chỉnh được góc nghiêng, chứng nhận chất lượng châu âu ENEC.Có cổng 1-10V/ DALI, kết nối điều khiển thông minh bằng máy tính hoặc Smart phone).Kích thước (mm) 842*340*140</t>
  </si>
  <si>
    <t>Đèn LE-INDI ECO 60W, 60 leds, 7200lm, IP66, IK08, Tiết giảm công xuất 5 cấp, Chống xung điện 10kA.Kích thước (mm) 500x177x86</t>
  </si>
  <si>
    <t>Đèn LE-INDI ECO 80W, 80 leds, 10000lm, IP66, IK08, Tiết giảm công xuất 5 cấp, Chống xung điện 10kA.Kích thước (mm) 605*240*89</t>
  </si>
  <si>
    <t>Đèn LE-INDI MIDI  100W, 100 leds, 12000lm, IP66, IK08, Tiết giảm công xuất 5 cấp, Chống xung điện 10kA.Kích thước (mm) 605*240*89</t>
  </si>
  <si>
    <t>Đèn LE-INDI MIDI 120W, 120 leds, 15000lm, IP66, IK08, Tiết giảm công xuất 5 cấp, Chống xung điện 10kA.Kích thước (mm) 715*270*94</t>
  </si>
  <si>
    <t>Đèn LE-INDI PRO 150W, 160 leds, 18750lm, IP66, IK08, Tiết giảm công xuất 5 cấp, Chống xung điện 10kA.Kích thước (mm) 715*270*94</t>
  </si>
  <si>
    <t>Đèn LE-INDI PRO 180W, 200 leds, 22500lm, IP66, IK08, Tiết giảm công xuất 5 cấp, Chống xung điện 10kA.Kích thước (mm) 800*318*91</t>
  </si>
  <si>
    <t>Đèn LE-INDI  PRO 200W, 200 leds, 25000lm, IP66, IK08, Tiết giảm công xuất 5 cấp, Chống xung điện 10kA.Kích thước (mm) 800*318*91</t>
  </si>
  <si>
    <t>Đèn LE-INDI PRO 220W, 240 leds, 27500lm, IP66, IK08, Tiết giảm công xuất 5 cấp, Chống xung điện 10kA.Kích thước (mm) 800*318*91</t>
  </si>
  <si>
    <t>Đèn LE-SOLAR TITAN MIDI 60W, 60 leds, 7200lm, IP65, IK 10, Pin Lithium bảng điều khiển đơn tinh thể 12V/31Ah, 372Wh, tấm năng lượng mặt trời 18V/65W, sạc 08 giờ đầy Pin, thắp sáng từ 3-5 ngày mưa, 12 giờ mỗi đêm hoặc bạn có thể đặt thời gian chiếu sáng của bạn thông qua Mobile APP.Kích thước (mm) 1430*360*270</t>
  </si>
  <si>
    <t>Đèn LE-SOLAR TITAN MIDI 80W, 84leds, 10000lm, IP65, IK 10, Pin Lithium bảng điều khiển đơn tinh thể 12V/47Ah,564Wh, tấm năng lượng mặt trời 18V/95W, sạc 08 giờ đầy Pin, thắp sáng từ 3-5 ngày mưa, 12 giờ mỗi đêm hoặc có thể đặt thời gian chiếu sáng của thông qua Mobile APP.Kích thước (mm) 1755*360*270</t>
  </si>
  <si>
    <t>Đèn LE-SOLAR TITAN PRO 100W, 126leds, 15000lm, IP65, IK 10, Pin Lithium bảng điều khiển đơn tinh thể 12V/63Ah,756Wh, tấm năng lượng mặt trời 18V/105W, sạc 08 giờ đầy Pin, thắp sáng từ 3-5 ngày mưa, 12 giờ mỗi đêm hoặc có thể đặt thời gian chiếu sáng của thông qua Mobile APP.Kích thước (mm) 1755*360*270</t>
  </si>
  <si>
    <t>Đèn LE-SOLAR TITAN PRO 120W, 126leds, 18000lm, IP65, IK 10, Pin Lithium bảng điều khiển đơn tinh thể 12V/73Ah,876Wh, tấm năng lượng mặt trời 18V/115W, sạc 08 giờ đầy Pin, thắp sáng từ 3-5 ngày mưa, 12 giờ mỗi đêm hoặc có thể đặt thời gian chiếu sáng của thông qua Mobile APP.Kích thước (mm) 1965*360*270</t>
  </si>
  <si>
    <t>Đèn LE - SOLAR OSIMI MIDI 60W, tấm năng lượng 18V/80W, IP 66, IK 08, Pin LiFePO4 12,8V/30AH,10000lm, cảm biến PIR, thắp sáng 03 ngày mưa, 12 giờ mỗi đêm điều chỉnh độ sáng thông qua điều khiển, sạc 08 giờ pin đầy.Kích thước (mm) 1352*373*107</t>
  </si>
  <si>
    <t>Đèn LE - SOLAR OSIMI MIDI 80W, tấm năng lượng 18V/100W, IP 66, IK 08, Pin LiFePO4 12,8V/42AH,10000lm, cảm biến PIR, thắp sáng 03 ngày mưa, 12 giờ mỗi đêm điều chỉnh độ sáng thông qua điều khiển, sạc 08 giờ pin đầy.Kích thước (mm) 1482*373*107</t>
  </si>
  <si>
    <t>Đèn LE - SOLAR OSIMI PRO 100W, tấm năng lượng 36V/100W, IP 66, IK 08, Pin LiFePO4 25,6V/24AH,10000lm, cảm biến PIR, thắp sáng 03 ngày mưa, 12 giờ mỗi đêm điều chỉnh độ sáng thông qua điều khiển, sạc 08 giờ pin đầy.Kích thước (mm) 1482*373*107</t>
  </si>
  <si>
    <t>Đèn LE - SOLAR OSIMI PRO 120W, tấm năng lượng 36V/120W, IP 66, IK 08, Pin LiFePO4 25,6V/30AH,10000lm, cảm biến PIR, thắp sáng 03 ngày mưa, 12 giờ mỗi đêm điều chỉnh độ sáng thông qua điều khiển, sạc 08 giờ pin đầy.Kích thước (mm) 1482*373*107</t>
  </si>
  <si>
    <t>Đèn LE-SOLAR INDI MIDI 60W, 30leds, 4200lm, IP66, IK 08, Pin Lithium hạng A kết hợp với bộ điều khiển 12,8V/30Ah, 360Wh, tấm năng lượng mặt trời 18V/90W, sạc 08 giờ đầy Pin, thắp sáng từ 2-3 ngày mưa, 12 giờ mỗi đêm hoặc có thể đặt thời gian chiếu sáng của thông qua điều khiển từ xa.Kích thước đèn(mm) 690*265*130. Kích thước tấm NLMT 670*770*30</t>
  </si>
  <si>
    <t>Đèn LE-SOLAR INDI MIDI 80W, 80leds, 10000lm, IP66, IK 08, Pin Lithium hạng A kết hợp với bộ điều khiển 25,6V/20Ah, 480Wh,tấm năng lượng mặt trời 36V/90W, sạc 08 giờ đầy Pin, thắp sáng từ 2-3 ngày mưa, 12 giờ mỗi đêm hoặc có thể đặt thời gian chiếu sáng của thông qua điều khiển từ xa.Kích thước đèn(mm) 645*295*144. Kích thước tấm NLMT 670*770*35</t>
  </si>
  <si>
    <t>Đèn LE-SOLAR INDI MIDI 100W, 100leds, 11000lm, IP66, IK 08, Pin Lithium hạng A kết hợp với bộ điều khiển 25,6V/20Ah, 480Wh,tấm năng lượng mặt trời 36V/105W, sạc 08 giờ đầy Pin, thắp sáng từ 2-3 ngày mưa, 12 giờ mỗi đêm hoặc có thể đặt thời gian chiếu sáng của thông qua điều khiển từ xa.Kích thước đèn(mm) 645*295*144. Kích thước tấm NLMT 670*770*35</t>
  </si>
  <si>
    <t>Đèn LE-SOLAR INDI MIDI 120W, 120leds, 15600lm, IP66, IK 08, Pin Lithium hạng A kết hợp với bộ điều khiển 25,6V/20Ah, 480Wh, tấm năng lượng mặt trời 36V/105W, sạc 08 giờ đầy Pin, thắp sáng từ 2-3 ngày mưa, 12 giờ mỗi đêm hoặc có thể đặt thời gian chiếu sáng của thông qua điều khiển từ xa.Kích thước đèn(mm) 645*295*144. Kích thước tấm NLMT 670*770*35</t>
  </si>
  <si>
    <t>Chi nhánh Công ty cổ phần xi măng Thăng Long.Địa chỉ: Lô A3, KCN Hiệp Phước, Long Thới, Nhà Bè.Tp HCM. Điện thoại: (08) 3780 0912,  theo Công văn số 10/CV/2021/CN-BHMN/CN-BHMN  ngày 15/6/2021 của Chi nhánh Công ty Cổ phần Xi măng Thăng Long.Thời gian đăng ký: Qúy III,IV/2021 (từ ngày 01/7/2021 đến 31/12/2021)</t>
  </si>
  <si>
    <t>TÔN LỢP</t>
  </si>
  <si>
    <t>IX</t>
  </si>
  <si>
    <t>Đại lý phân phối Tôn Pomina tại tỉnh Lâm Đồng:</t>
  </si>
  <si>
    <t>2. DN tư nhân Tùng Lâm.Số 20 đường Xô Viết Nghệ Tĩnh.Phường 7.TP. Đà Lạt.</t>
  </si>
  <si>
    <t>1. Hộ Kinh doanh Nguyễn Văn Sơn.Khu 1B, xã Lộc Thắng,huyện Bảo Lâm.</t>
  </si>
  <si>
    <t>3. Cơ sở Cán Tôn Đông Á.Thôn Liên Trung, xã Tân Hà,huyện Lâm Hà.</t>
  </si>
  <si>
    <t>Tôn lạnh AZ70 Phủ AF: 0.25mmx1200mm TCT G550</t>
  </si>
  <si>
    <t>Tôn lạnh AZ70 Phủ AF: 0.30mmx1200mm TCT G550</t>
  </si>
  <si>
    <t>Tôn lạnh AZ100 Phủ AF: 0.35mmx1200mm TCT G550</t>
  </si>
  <si>
    <t>Tôn lạnh AZ100 Phủ AF: 0.40mmx1200mm TCT G550</t>
  </si>
  <si>
    <t>Tôn lạnh AZ100 Phủ AF: 0.45mmx1200mm TCT G550</t>
  </si>
  <si>
    <t>Tôn lạnh AZ100 Phủ AF: 0.50mmx1200mm TCT G550</t>
  </si>
  <si>
    <t>Tôn lạnh AZ100 Phủ AF: 0.55mmx1200mm TCT G550</t>
  </si>
  <si>
    <t>Tôn lạnh Solar AZ100 2 lớp cực mát: 0.40mmx1200mm TCT G550</t>
  </si>
  <si>
    <t>Tôn lạnh Solar AZ100 2 lớp cực mát: 0.45mmx1200mm TCT G550</t>
  </si>
  <si>
    <t>Tôn lạnh Solar AZ100 2 lớp cực mát: 0.50mmx1200mm TCT G550</t>
  </si>
  <si>
    <t>Tôn lạnh Solar AZ100 2 lớp cực mát: 0.55mmx1200mm TCT G550</t>
  </si>
  <si>
    <t>Tôn lạnh Solar AZ100 2 lớp cực mát: 0.60mmx1200mm TCT G550</t>
  </si>
  <si>
    <t>Tôn lạnh màu AZ050 17/05: 0.25mmx1200mm APT G550</t>
  </si>
  <si>
    <t>Tôn lạnh màu AZ050 17/05: 0.30mmx1200mm APT G550</t>
  </si>
  <si>
    <t>Tôn lạnh màu AZ050 17/05: 0.35mmx1200mm APT G550</t>
  </si>
  <si>
    <t>Tôn lạnh màu AZ050 17/05: 0.40mmx1200mm APT G550</t>
  </si>
  <si>
    <t>Tôn lạnh màu AZ050 17/05: 0.45mmx1200mm APT G550</t>
  </si>
  <si>
    <t>Tôn lạnh màu AZ050 17/05: 0.50mmx1200mm APT G550</t>
  </si>
  <si>
    <t>Tôn lạnh màu AZ050 17/05: 0.60mmx1200mm APT G550</t>
  </si>
  <si>
    <t>Tôn lạnh màu Solar AZ100 22/10: 0.40mm x 1200mm APT G550</t>
  </si>
  <si>
    <t>Tôn lạnh màu Solar AZ100 22/10: 0.45mm x 1200mm APT G550</t>
  </si>
  <si>
    <t>Tôn lạnh màu Solar AZ100 22/10: 0.50mm x 1200mm APT G550</t>
  </si>
  <si>
    <t>Tôn lạnh màu Solar AZ100 22/10: 0.55mm x 1200mm APT G550</t>
  </si>
  <si>
    <t>Tôn lạnh màu ShieldViet AZ150 25/10: 0.40mm x 1200mm APT G550</t>
  </si>
  <si>
    <t>Tôn lạnh màu ShieldViet AZ150 25/10: 0.45mm x 1200mm APT G550</t>
  </si>
  <si>
    <t>Tôn lạnh màu ShieldViet AZ150 25/10: 0.50mm x 1200mm APT G550</t>
  </si>
  <si>
    <t>Tôn lạnh màu ShieldViet AZ150 25/10: 0.55mm x 1200mm APT G550</t>
  </si>
  <si>
    <t>Tôn lạnh màu ShieldViet AZ150 25/10: 0.60mm x 1200mm APT G550</t>
  </si>
  <si>
    <t>Giá đã bao gồm chi phí vận chuyển trên địa bàn tỉnh Lâm Đồng</t>
  </si>
  <si>
    <t>Gía bao gồm chi phí lắp đặt; giá đã bao gồm chi phí vận chuyển đến chân công trình tại địa bàn tỉnh Lâm Đồng</t>
  </si>
  <si>
    <t xml:space="preserve">CTY TNHH Thương Mại-Sản Xuất- Dịch vụ Tín Thịnh . Địa chỉ: số 102H, đường Nguyễn Xuân Khoát.P.Tân Thành.Q.Tân Phú.Tp HCM.Điện Thoại: (028) 62678195.Cập nhật theo Báo giá  Nhựa đường đóng phuy ngày 01/7/2021 kèm công văn số 0721/KKG/XD-TC/LD ngày 01/7/2021 về việc đăng ký giá của Cty TNHH TM SX-DV Tín Thịnh.
</t>
  </si>
  <si>
    <r>
      <rPr>
        <b/>
        <sz val="12"/>
        <rFont val="Times New Roman"/>
        <family val="1"/>
      </rPr>
      <t xml:space="preserve">    </t>
    </r>
    <r>
      <rPr>
        <b/>
        <u/>
        <sz val="12"/>
        <rFont val="Times New Roman"/>
        <family val="1"/>
      </rPr>
      <t xml:space="preserve">I - DOUBLE LOADING NATURAL TILES </t>
    </r>
  </si>
  <si>
    <t>1- Sản phẩm Future: Gía loại 1</t>
  </si>
  <si>
    <t xml:space="preserve"> 600x1200 (G12094;12099)</t>
  </si>
  <si>
    <t xml:space="preserve"> 900x900 (G98093;98094;98099)</t>
  </si>
  <si>
    <t xml:space="preserve"> 600x600 (G68093 ; 68094 ; 68095 ; 68099)</t>
  </si>
  <si>
    <t>600x300 (G63093 ; 63094 ; 63095 ; 63099)</t>
  </si>
  <si>
    <t>1- Sản phẩm Future: Gía loại 2</t>
  </si>
  <si>
    <t>600x600 (G68093 ; 68094 ; 68095 ; 68099)</t>
  </si>
  <si>
    <t>2- Sản phẩm Cappuccino:Gía loại 1</t>
  </si>
  <si>
    <t xml:space="preserve">600x600 (G68052 ; 68054 ; 68057 ; 68058) </t>
  </si>
  <si>
    <t>(600x300) G63052 ; 63054 ; 63057 ; 63058</t>
  </si>
  <si>
    <t>2- Sản phẩm Cappuccino:Gía loại 2</t>
  </si>
  <si>
    <r>
      <rPr>
        <b/>
        <sz val="12"/>
        <rFont val="Times New Roman"/>
        <family val="1"/>
      </rPr>
      <t xml:space="preserve">    </t>
    </r>
    <r>
      <rPr>
        <b/>
        <u/>
        <sz val="12"/>
        <rFont val="Times New Roman"/>
        <family val="1"/>
      </rPr>
      <t>II - GLAZED PORCELAIN TILES</t>
    </r>
  </si>
  <si>
    <t>3- Sản phẩm Onyx Stone:Gía loại 1</t>
  </si>
  <si>
    <t xml:space="preserve">(600x600) G68982 ; 68985 ; 68987 ; 68988 </t>
  </si>
  <si>
    <t xml:space="preserve">(600x300) G63982 ; 63985 ; 63987 ; 63988 </t>
  </si>
  <si>
    <t>3- Sản phẩm Onyx Stone:Gía loại:2</t>
  </si>
  <si>
    <t xml:space="preserve">   III - POLISH GRANITE TILES</t>
  </si>
  <si>
    <t>4- Sản phẩm Fossil:Gía loại 1</t>
  </si>
  <si>
    <t>(800x800) P87202N ; 87206N ; 87208N</t>
  </si>
  <si>
    <t>(600x600)P67202N ; 67206N ; 67208N</t>
  </si>
  <si>
    <t>4- Sản phẩm Fossil:Gía loại 2</t>
  </si>
  <si>
    <t>(800x800)P87202N ; 87206N ; 87208N</t>
  </si>
  <si>
    <t>5- Sản phẩm mài bóng Jade Diamond:Gía loại 1</t>
  </si>
  <si>
    <t>(800x800) P87662N ; 87662N</t>
  </si>
  <si>
    <t xml:space="preserve"> (600x600) P67662N ; 67662N</t>
  </si>
  <si>
    <t>5- Sản phẩm mài bóng Jade Diamond:Gía loại 2</t>
  </si>
  <si>
    <t>(600x600)P67662N ; 67662N</t>
  </si>
  <si>
    <t xml:space="preserve">   IV - DOUBLE LOADING NATURAL TILES</t>
  </si>
  <si>
    <t>6- Sản phẩm Mix Stone:Giá loại 1</t>
  </si>
  <si>
    <t>(600x1200) GS12MXBL;MXGR;MXGA</t>
  </si>
  <si>
    <t>(900x900) GS98MXBL;MXGR;MXGA</t>
  </si>
  <si>
    <t>(600x600) GS68MXBL;MXGR;MXGA</t>
  </si>
  <si>
    <t>6- Sản phẩm Mix Stone:Giá loại 2</t>
  </si>
  <si>
    <t>Chi nhánh Quảng Nam-Công Ty TNHH MTV Thương Mại Đồng Tâm.Địa chỉ: Lô 03,KCN Điện Nam, Tỉnh Quảng Nam. Điện thoại :0905520058, liên hệ anh Nguyễn Quang, kèm theo báo giá số 02/2021/SXDTLĐ ngày 01/7/2021, thông báo giá bán Quý 3&amp;4 năm 2021 của Cty TNHH MTV TM Đồng Tâm.</t>
  </si>
  <si>
    <t>Gạch Cremic men bóng D3060ROXY 001/004/005/007</t>
  </si>
  <si>
    <t>Gạch Cremic men bóng D3060AROXY 003</t>
  </si>
  <si>
    <t>Gạch Cremic men bóng D3060HOAGOM001/002</t>
  </si>
  <si>
    <t>Gạch Cremic men bóng D3060B1ROXY 003</t>
  </si>
  <si>
    <t>Gạch Cremic men bóng D3060B2ROXY 003</t>
  </si>
  <si>
    <t>b. Bộ sưu tập Colour 10x20cm</t>
  </si>
  <si>
    <t>Gạch ceramic men bóng 1020 COLOUR 003/007/009/013/015/108</t>
  </si>
  <si>
    <t>Gạch ceramic men bóng 1020 COLOUR 002/004/006/008/012/014/019</t>
  </si>
  <si>
    <t>Gạch ceramic men mờ 1020 COLOUR 010/016</t>
  </si>
  <si>
    <t>Công Ty Cổ phần xi măng Công Thanh ( Số 2/14-2/16, đường Hàm Nghi, Phường Bến Nghé, Quận 1.TP HCM, điện thoại:02373 977502). Bảng báo giá số 203/21/BBG/XMCT-KD ngày 02/7/2021.Gía bán xi măng Công Thanh PCB40 bao trên địa bàn tỉnh Lâm Đồng từ tháng 7/2021 đến hết tháng 12/2021</t>
  </si>
  <si>
    <t>Công ty TNHH THÉP SeAH Việt Nam.Địa chỉ: số 7, đường 3A KCN Biên Hòa II, Đồng Nai.Điện thoại: 093 800 1498, theo Bảng kê khai mức giá kèm theo công văn số 3 ngày 23/6/2021 .Mức kê khai thực hiện từ ngày 01/7/2021 của Công ty TNHH THÉP SeAH Việt Nam.</t>
  </si>
  <si>
    <t>X</t>
  </si>
  <si>
    <t>Thiết bị điện</t>
  </si>
  <si>
    <t>Dây đồng đơn cứng bọc PVC-300/500V:</t>
  </si>
  <si>
    <t>VC - 0,5 (Ø 0,80) - 300/500 V</t>
  </si>
  <si>
    <t>VC - 1,00 (Ø1,13) - 300/500 V</t>
  </si>
  <si>
    <t>VCmd-2x0.5-(2x16/0.2)-0,6/1kV</t>
  </si>
  <si>
    <t>VCmd-2x0.75-(2x24/0.2)-0,6/1kV</t>
  </si>
  <si>
    <t>VCmd-2x1,5-(2x30/0.25)-0,6/1kV</t>
  </si>
  <si>
    <t>Ống luồn đàn hồi CAF-16</t>
  </si>
  <si>
    <t>Ống luồn đàn hồi CAF-20</t>
  </si>
  <si>
    <t>Dây điện bọc nhưa PVC-0,6/1Kv (ruột đồng):</t>
  </si>
  <si>
    <t>Dây điện mềm bọc nhưa PVC-300/500V (ruột đồng):</t>
  </si>
  <si>
    <t>Công ty Cp L.Q JOTON.Địa chỉ: 188C Lê Văn Sỹ,P.10.Q.Phú Nhuận.Tp HCM.Điện thoại:0838461970-2, theo Bảng báo giá số 11-07-21/BBG-GT-DA ngày 01/7/2021 kèm theo công văn đề nghị công bố  của  giá Sơn giao thông JOTON tại Sở Xây dựng của Công ty Cổ phần L.Q JOTON.Bảng giá có giá trị từ ngày 01/7/2021 đến ngày 31/12/2021.</t>
  </si>
  <si>
    <t>Công Ty TNHH Tôn POMINA.Địa chỉ: KCN Phú Mỹ 1, Phường Phú Mỹ, Thị xã Phú Mỹ.Tỉnh Bà Rịa Vũng Tàu, điện thoại liên hệ :0916 629 537, theo công văn số 141/2021/PMN ngày 01/7/2021 kèm bảng Công bố giá vật liệu xây dựng áp dụng từ ngày 01/7/2021 đến ngày 30/9/2021 của Cty TNHH Tôn Pomina.</t>
  </si>
  <si>
    <t xml:space="preserve">Giá bán trên địa bàn tỉnh Lâm Đồng </t>
  </si>
  <si>
    <t>Gía giao tại địa bàn tỉnh Lâm Đồng (đã bao gồm phí vận chuyển đến công trình)</t>
  </si>
  <si>
    <r>
      <t xml:space="preserve">Công ty TNHH KOVA NANOPRO. </t>
    </r>
    <r>
      <rPr>
        <sz val="12"/>
        <rFont val="Times New Roman"/>
        <family val="1"/>
      </rPr>
      <t>Địa chỉ: Khu B2-5, đường D2, Khu công nghiệp Tây Bắc Củ Chi, xã Tân An Hội, huyện Củ Chi.Tp.Hồ Chí Minh, điện thoại:028 3620 3797-Line:601.  Công văn số CV-Kova /0621-03 ngày 17/6/2021 kèm theo bảng niêm yết giá của Công ty.Mức kê khai thực hiện từ ngày 01/6/2021 cho đến ngày có thông báo mới.</t>
    </r>
  </si>
  <si>
    <t>Bảng giá có giá trị từ ngày 02/01/2021 và sẽ thay đổi đến khi có Thông báo khác. Giá bao gồm chi phí giao hàng trong phạm vi tỉnh Lâm Đồng</t>
  </si>
  <si>
    <t>Địa bàn  Di Linh, Đam Rông, Đức Trọng, Lâm Hà, Đơn Dương liên hệ với công ty để có báo giá cụ thể từng địa bàn</t>
  </si>
  <si>
    <t>Địa bàn  Bảo Lâm, Đạ Huoai, Đạ Tẻh, Cát Tiên, Lạc Dương liên hệ với công ty để có báo giá cụ thể từng địa bàn</t>
  </si>
  <si>
    <t>Tiêu chuẩn kỹ thuật/quy cách/nhà sản xuất/xuất xứ</t>
  </si>
  <si>
    <t xml:space="preserve">XM Thăng Long nhãn hiệu Rồng Đỏ </t>
  </si>
  <si>
    <t>Đạ Huoai</t>
  </si>
  <si>
    <t>BS 1387; ASTMA 53/A500;JISG3444/3452/3454;JIS C8305;KS D3507/3562;API 5L/5CT;UL6;ANSI C80.1</t>
  </si>
  <si>
    <t>BS 1387;ASTM A53/A500;JISG3444/3452/3454;JIS C8305;KS D3507</t>
  </si>
  <si>
    <t>Công ty CP SX THÉP VINA ONE.Địa chỉ: ấp Voi Lá, xã Long Hiệp, Huyện Bến Lức, Tỉnh Long An. Họ tên người nộp biểu mẫu: Mai Hồng Lực, ĐT: 02723 98 98 98, Di động: 0903 002 655.Mức giá thông báo ngày 03/10/2021 được thực hiện từ ngày 01/10/2021 đến khi có thông báp mới.Gía bán VLXD này không bao gồm chi phí vận chuyển giao hàng tại Kho nhà máy Cty CP SX Thép Vina One</t>
  </si>
  <si>
    <t>Vuông, hộp, ống đen Vina One</t>
  </si>
  <si>
    <t>Vuông, hộp, ống đen độ dày 0.95-2.50mm</t>
  </si>
  <si>
    <t>ASTM A500-JIS G3444/theo TC công bố</t>
  </si>
  <si>
    <r>
      <t xml:space="preserve">Vuông, hộp, ống đen độ dày </t>
    </r>
    <r>
      <rPr>
        <sz val="12"/>
        <rFont val="Calibri"/>
        <family val="2"/>
      </rPr>
      <t xml:space="preserve">≥ </t>
    </r>
    <r>
      <rPr>
        <sz val="12"/>
        <rFont val="Times New Roman"/>
        <family val="1"/>
      </rPr>
      <t>2.55mm</t>
    </r>
  </si>
  <si>
    <t>Ống thép đen Ø168-Ø273 mm, độ dày 4.00-10.00mm</t>
  </si>
  <si>
    <t>Vuông, hộp, ống kẽm Vina One</t>
  </si>
  <si>
    <t>Vuông hộp ống kẽm, độ dày 1.00-2.00mm</t>
  </si>
  <si>
    <t>Vuông hộp ống kẽm, độ dày 2.05-3.00mm</t>
  </si>
  <si>
    <t>Vuông hộp ống kẽm, độ dày 3.00-5.00mm</t>
  </si>
  <si>
    <r>
      <t xml:space="preserve">Vuông hộp ống kẽm, độ dày </t>
    </r>
    <r>
      <rPr>
        <sz val="12"/>
        <rFont val="Calibri"/>
        <family val="2"/>
      </rPr>
      <t>≥</t>
    </r>
    <r>
      <rPr>
        <sz val="12"/>
        <rFont val="Times New Roman"/>
        <family val="1"/>
      </rPr>
      <t>5.00mm</t>
    </r>
  </si>
  <si>
    <t>Ống nhúng nóng Vina One Ø21-Ø273 mm</t>
  </si>
  <si>
    <t>Dày 2.00mm- 10.00mmm</t>
  </si>
  <si>
    <t>BS 1387/theo tiêu chuẩn công bố</t>
  </si>
  <si>
    <t xml:space="preserve">Thép hình cán nóng Vina One </t>
  </si>
  <si>
    <t>Thép hình cán nóng chữ V-U-I</t>
  </si>
  <si>
    <t>Tôn lạnh Vina One AZ100</t>
  </si>
  <si>
    <t>Dày 0.4mm</t>
  </si>
  <si>
    <t>đ/mét</t>
  </si>
  <si>
    <t>JIS G3321/theo tiêu chuẩn công bố</t>
  </si>
  <si>
    <t>Dày 0.45mm</t>
  </si>
  <si>
    <t>Dày 0.5mm</t>
  </si>
  <si>
    <t>Tôn lạnh Vina One AZ150</t>
  </si>
  <si>
    <t xml:space="preserve">Tôn lạnh màu Vina One </t>
  </si>
  <si>
    <t>Gạch Cremic men mờ (30x30cm)TIENSA001/003/004</t>
  </si>
  <si>
    <t>Gạch Cremic men mờ (30x30cm)3030BANA001</t>
  </si>
  <si>
    <t>QCVN 16:2017/BXD</t>
  </si>
  <si>
    <t>QCVN 16:2017 BXD</t>
  </si>
  <si>
    <t>JIS G3101:2015</t>
  </si>
  <si>
    <t>JISS 3322:2012;ASTM A755/A755M-15</t>
  </si>
  <si>
    <t>JIS 3322:2012;ASTM A755/A755M-15</t>
  </si>
  <si>
    <t>TCVN 1452:2004</t>
  </si>
  <si>
    <t>TCVN 11844:2017; TCVN 11843:2017; TCVN 10885-2-2:2015</t>
  </si>
  <si>
    <t>QCVN 16:2019/BXD</t>
  </si>
  <si>
    <t>QCVN 16:2019/BXD;TCVN 7744:2013</t>
  </si>
  <si>
    <t>QCVN 16:2017/BXD; TCVN 7745:2007</t>
  </si>
  <si>
    <t>QCVN 16:2017/BXD;TCVN 7745:2007</t>
  </si>
  <si>
    <t>TCVN 7239:2014</t>
  </si>
  <si>
    <t>TC AS/NZS 5000.1</t>
  </si>
  <si>
    <t>BSEN 61386-21;BS4607;TCVN 7417-21</t>
  </si>
  <si>
    <t>BSEN 61386-21;BS4607;TCVN 7417-22</t>
  </si>
  <si>
    <r>
      <t xml:space="preserve">Công ty Cổ phần dây cáp  điện Việt Nam (CADIVI), </t>
    </r>
    <r>
      <rPr>
        <sz val="12"/>
        <rFont val="Times New Roman"/>
        <family val="1"/>
      </rPr>
      <t>địa chỉ 70-72 Nam Kỳ Khởi Nghĩa, Quận 1, Tp Hồ Chí Minh, điện thoại 028.38299443, Kèm công văn số  5083/CV-KDTT ngày 08/10/2021 về Thông báo giá bán sản phẩm Qúy IV năm 2021 .Thông tin liên hệ: A Hải Khối Kinh doanh Tiếp Thị 0913.854.809. Bảng giá được áp dụng từ ngày 08/10/2021.Bảng giá áp dụng trên toàn quốc</t>
    </r>
  </si>
  <si>
    <t xml:space="preserve">Công ty Cổ phần Công nghiệp Gốm sứ Taicera - Taicera Enterprise Co Chi nhánh Nha Trang. Báo giá gạch TKG và TEKKNIA áp dụng từ ngày 01/10/2021
</t>
  </si>
  <si>
    <t>(600x1200) G12MXBL;MXGR;MXGA</t>
  </si>
  <si>
    <t>(600x1200) GP12MXBL;MXGR;MXGA</t>
  </si>
  <si>
    <t>CÔNG TY TNHH Chiếu sáng và Môi trường Việt Nam.Địa chỉ: 233/8 Đặng Thùy Trâm, Phường 13.Q. Bình Thạnh.TP.HCM.Điện thoại: 0823 39 2345. Bảng báo giá sản phẩm đèn LED Qúy IV/2021 .Thời gian áp dụng 01/10/2021.</t>
  </si>
  <si>
    <t>TCVN 10885-1:2015;TCVN 10885-2:2015;TCVN 11843-2017;TCVN 7722-2017</t>
  </si>
  <si>
    <t>TCVN 10885-1:2015;TCVN 10885-2:2015;TCVN 11843-2017;TCVN 7722-1:2017</t>
  </si>
  <si>
    <t xml:space="preserve">Công ty Cổ phần Khải Minh An. Địa chỉ: 36 Trần Bình Trọng.Đà Nẵng.Nhà xưởng: 191 Lê Trọng Tấn.Đà Nẵng. Điện thoại: 0932.00.47.49.Bảng niêm yết giá Qúy 4/2021, kể từ ngày 01/10/2021.Kèm công văn số 16/CV-CBGLĐ ngày 23/9/2021 của Công ty.Gía vật tư giao đến công trình trong phạm vi các khu nội thị TP Đà Lạt, không bao gồm bốc cẩu
</t>
  </si>
  <si>
    <t>ĐÁ GRANITE</t>
  </si>
  <si>
    <r>
      <t>Đá Granite-vàng nhạt-nhám ráp-GVKN</t>
    </r>
    <r>
      <rPr>
        <sz val="11"/>
        <rFont val="Calibri"/>
        <family val="2"/>
      </rPr>
      <t>≠</t>
    </r>
    <r>
      <rPr>
        <sz val="11"/>
        <rFont val="Times New Roman"/>
        <family val="1"/>
      </rPr>
      <t>1038.(30x60cm dày 2cm)</t>
    </r>
  </si>
  <si>
    <r>
      <t>Đá Granite-vàng -nhám sần -GVB</t>
    </r>
    <r>
      <rPr>
        <sz val="11"/>
        <rFont val="Calibri"/>
        <family val="2"/>
      </rPr>
      <t>≠</t>
    </r>
    <r>
      <rPr>
        <sz val="11"/>
        <rFont val="Times New Roman"/>
        <family val="1"/>
      </rPr>
      <t>161.(30x60cm dày 3cm)</t>
    </r>
  </si>
  <si>
    <r>
      <t>Đá Granite-vàng -nhám sần -GVBT</t>
    </r>
    <r>
      <rPr>
        <sz val="11"/>
        <rFont val="Calibri"/>
        <family val="2"/>
      </rPr>
      <t>≠</t>
    </r>
    <r>
      <rPr>
        <sz val="11"/>
        <rFont val="Times New Roman"/>
        <family val="1"/>
      </rPr>
      <t>1695.(30x60cm dày 5cm)</t>
    </r>
  </si>
  <si>
    <r>
      <t>Đá Granite-vàng -láng bóng -GVMB</t>
    </r>
    <r>
      <rPr>
        <sz val="11"/>
        <rFont val="Calibri"/>
        <family val="2"/>
      </rPr>
      <t>≠</t>
    </r>
    <r>
      <rPr>
        <sz val="11"/>
        <rFont val="Times New Roman"/>
        <family val="1"/>
      </rPr>
      <t>1696.630x60cm dày 2cm)</t>
    </r>
  </si>
  <si>
    <r>
      <t>Đá Granite-vàng -trắng hạt trung, nhám ráp -GTKZSL</t>
    </r>
    <r>
      <rPr>
        <sz val="11"/>
        <rFont val="Calibri"/>
        <family val="2"/>
      </rPr>
      <t>≠</t>
    </r>
    <r>
      <rPr>
        <sz val="11"/>
        <rFont val="Times New Roman"/>
        <family val="1"/>
      </rPr>
      <t>1068 (30x60cm dày 2cm)</t>
    </r>
  </si>
  <si>
    <t>ĐÁ HOA</t>
  </si>
  <si>
    <r>
      <t>Đá  hoa, xanh đậm, láng mờ - XRMV</t>
    </r>
    <r>
      <rPr>
        <sz val="11"/>
        <rFont val="Calibri"/>
        <family val="2"/>
      </rPr>
      <t>≠</t>
    </r>
    <r>
      <rPr>
        <sz val="11"/>
        <rFont val="Times New Roman"/>
        <family val="1"/>
      </rPr>
      <t>113.(7,5x22cm dày 1cm)</t>
    </r>
  </si>
  <si>
    <r>
      <t>Đá  hoa, xanh đậm, bóc lồi - XRT</t>
    </r>
    <r>
      <rPr>
        <sz val="11"/>
        <rFont val="Calibri"/>
        <family val="2"/>
      </rPr>
      <t>≠931</t>
    </r>
    <r>
      <rPr>
        <sz val="11"/>
        <rFont val="Times New Roman"/>
        <family val="1"/>
      </rPr>
      <t>.(10x20cm dày 1,5cm)</t>
    </r>
  </si>
  <si>
    <r>
      <t>Đá  hoa, xanh đậm,láng mờ - XRM</t>
    </r>
    <r>
      <rPr>
        <sz val="11"/>
        <rFont val="Calibri"/>
        <family val="2"/>
      </rPr>
      <t>≠913</t>
    </r>
    <r>
      <rPr>
        <sz val="11"/>
        <rFont val="Times New Roman"/>
        <family val="1"/>
      </rPr>
      <t>.(15x30cm dày 1cm)</t>
    </r>
  </si>
  <si>
    <r>
      <t>Đá  hoa, xanh đậm,láng mờ - XRMH</t>
    </r>
    <r>
      <rPr>
        <sz val="11"/>
        <rFont val="Calibri"/>
        <family val="2"/>
      </rPr>
      <t>≠1267</t>
    </r>
    <r>
      <rPr>
        <sz val="11"/>
        <rFont val="Times New Roman"/>
        <family val="1"/>
      </rPr>
      <t>.(30x60cm dày 2cm)</t>
    </r>
  </si>
  <si>
    <r>
      <t>Đá  hoa, xanh đậm,láng mờ - XRMH</t>
    </r>
    <r>
      <rPr>
        <sz val="11"/>
        <rFont val="Calibri"/>
        <family val="2"/>
      </rPr>
      <t>≠1737</t>
    </r>
    <r>
      <rPr>
        <sz val="11"/>
        <rFont val="Times New Roman"/>
        <family val="1"/>
      </rPr>
      <t>.(60x60cm dày 2cm)</t>
    </r>
  </si>
  <si>
    <t>ĐÁ SA THẠCH (THẠCH ANH)</t>
  </si>
  <si>
    <r>
      <t>Đá  sa thạch, xám xanh, nhám ráp- XSK</t>
    </r>
    <r>
      <rPr>
        <sz val="11"/>
        <rFont val="Calibri"/>
        <family val="2"/>
      </rPr>
      <t>≠</t>
    </r>
    <r>
      <rPr>
        <sz val="11"/>
        <rFont val="Times New Roman"/>
        <family val="1"/>
      </rPr>
      <t>167.(30x60cm dày 2cm)</t>
    </r>
  </si>
  <si>
    <r>
      <t>Đá  sa thạch, xám xanh, nhám ráp- XSK</t>
    </r>
    <r>
      <rPr>
        <sz val="11"/>
        <rFont val="Calibri"/>
        <family val="2"/>
      </rPr>
      <t>≠</t>
    </r>
    <r>
      <rPr>
        <sz val="11"/>
        <rFont val="Times New Roman"/>
        <family val="1"/>
      </rPr>
      <t>168.(30x60cm dày 3cm)</t>
    </r>
  </si>
  <si>
    <r>
      <t>Đá  sa thạch, xám xanh, nhám ráp- XSK</t>
    </r>
    <r>
      <rPr>
        <sz val="11"/>
        <rFont val="Calibri"/>
        <family val="2"/>
      </rPr>
      <t>≠</t>
    </r>
    <r>
      <rPr>
        <sz val="11"/>
        <rFont val="Times New Roman"/>
        <family val="1"/>
      </rPr>
      <t>1750.(30x60cm dày 5cm)</t>
    </r>
  </si>
  <si>
    <t>ĐÁ PHIẾN</t>
  </si>
  <si>
    <r>
      <t>Đá phiến, xám đen,bóc phẳng- XDT</t>
    </r>
    <r>
      <rPr>
        <sz val="11"/>
        <rFont val="Calibri"/>
        <family val="2"/>
      </rPr>
      <t>≠36</t>
    </r>
    <r>
      <rPr>
        <sz val="11"/>
        <rFont val="Times New Roman"/>
        <family val="1"/>
      </rPr>
      <t>.(10x20cm dày 1cm)</t>
    </r>
  </si>
  <si>
    <r>
      <t>Đá phiến, xám đen,bóc phẳng- XDP</t>
    </r>
    <r>
      <rPr>
        <sz val="11"/>
        <rFont val="Calibri"/>
        <family val="2"/>
      </rPr>
      <t>≠901</t>
    </r>
    <r>
      <rPr>
        <sz val="11"/>
        <rFont val="Times New Roman"/>
        <family val="1"/>
      </rPr>
      <t>.(15x30cm dày 1cm)</t>
    </r>
  </si>
  <si>
    <r>
      <t>Đá phiến, xám đen,bóc phẳng- XDP</t>
    </r>
    <r>
      <rPr>
        <sz val="11"/>
        <rFont val="Calibri"/>
        <family val="2"/>
      </rPr>
      <t>≠903</t>
    </r>
    <r>
      <rPr>
        <sz val="11"/>
        <rFont val="Times New Roman"/>
        <family val="1"/>
      </rPr>
      <t>.(30x60cm dày 2cm)</t>
    </r>
  </si>
  <si>
    <t>ĐÁ GHÉP QUE</t>
  </si>
  <si>
    <r>
      <t>Đá hoa, ghép que 10x50cm, bóc phẳng, vàng nhạt- GHEP</t>
    </r>
    <r>
      <rPr>
        <sz val="11"/>
        <rFont val="Calibri"/>
        <family val="2"/>
      </rPr>
      <t>≠275</t>
    </r>
    <r>
      <rPr>
        <sz val="11"/>
        <rFont val="Times New Roman"/>
        <family val="1"/>
      </rPr>
      <t>.</t>
    </r>
  </si>
  <si>
    <r>
      <t>Đá hoa, ghép que 10x50cm, bóc phẳng, xám đen- GHEP</t>
    </r>
    <r>
      <rPr>
        <sz val="11"/>
        <rFont val="Calibri"/>
        <family val="2"/>
      </rPr>
      <t>≠276</t>
    </r>
    <r>
      <rPr>
        <sz val="11"/>
        <rFont val="Times New Roman"/>
        <family val="1"/>
      </rPr>
      <t>.</t>
    </r>
  </si>
  <si>
    <r>
      <t>Đá hoa, ghép que 10x50cm, bóc phẳng, xám đen- GHEP</t>
    </r>
    <r>
      <rPr>
        <sz val="11"/>
        <rFont val="Calibri"/>
        <family val="2"/>
      </rPr>
      <t>≠165</t>
    </r>
    <r>
      <rPr>
        <sz val="11"/>
        <rFont val="Times New Roman"/>
        <family val="1"/>
      </rPr>
      <t>.</t>
    </r>
  </si>
  <si>
    <t>ĐÁ NHIỀU QUY CÁCH</t>
  </si>
  <si>
    <r>
      <t>Đá hoa, đa quy cách dài 30cm, láng mờ, xanh đậm, XRMV</t>
    </r>
    <r>
      <rPr>
        <sz val="11"/>
        <rFont val="Calibri"/>
        <family val="2"/>
      </rPr>
      <t>≠1478</t>
    </r>
    <r>
      <rPr>
        <sz val="11"/>
        <rFont val="Times New Roman"/>
        <family val="1"/>
      </rPr>
      <t>.</t>
    </r>
  </si>
  <si>
    <r>
      <t>Đá hoa, đa quy cách dài 30cm, láng mờ, trắng, TSM</t>
    </r>
    <r>
      <rPr>
        <sz val="11"/>
        <rFont val="Calibri"/>
        <family val="2"/>
      </rPr>
      <t>≠1480</t>
    </r>
    <r>
      <rPr>
        <sz val="11"/>
        <rFont val="Times New Roman"/>
        <family val="1"/>
      </rPr>
      <t>.</t>
    </r>
  </si>
  <si>
    <r>
      <t>Đá phiến, đa quy cách dài 30cm, bóc phẳng, xám đen XDP</t>
    </r>
    <r>
      <rPr>
        <sz val="11"/>
        <rFont val="Calibri"/>
        <family val="2"/>
      </rPr>
      <t>≠1479</t>
    </r>
    <r>
      <rPr>
        <sz val="11"/>
        <rFont val="Times New Roman"/>
        <family val="1"/>
      </rPr>
      <t>.</t>
    </r>
  </si>
  <si>
    <r>
      <t>Đá granite, đa quy cách dài 30cm, cắt bằng, đen tổ ong  0X</t>
    </r>
    <r>
      <rPr>
        <sz val="11"/>
        <rFont val="Calibri"/>
        <family val="2"/>
      </rPr>
      <t>≠1048</t>
    </r>
    <r>
      <rPr>
        <sz val="11"/>
        <rFont val="Times New Roman"/>
        <family val="1"/>
      </rPr>
      <t>.</t>
    </r>
  </si>
  <si>
    <r>
      <t>Đá granite, đa quy cách dài 60cm, nhám ráp, trắng hạt mịn  GTKZKH</t>
    </r>
    <r>
      <rPr>
        <sz val="11"/>
        <rFont val="Calibri"/>
        <family val="2"/>
      </rPr>
      <t>≠1653</t>
    </r>
    <r>
      <rPr>
        <sz val="11"/>
        <rFont val="Times New Roman"/>
        <family val="1"/>
      </rPr>
      <t>.</t>
    </r>
  </si>
  <si>
    <t>Loại vật liệu xây dựng</t>
  </si>
  <si>
    <t>PHỤC LỤC 03</t>
  </si>
  <si>
    <t>(Kèm theo Thông báo số:      /TB-SXD ngày      tháng 10 năm 2021 của Sở Xây dựng Lâm Đồng )</t>
  </si>
  <si>
    <r>
      <t xml:space="preserve">BÁO GIÁ VẬT LIỆU XÂY DỰNG CỦA CÁC ĐƠN VỊ SXKD VÀ ĐỊA LÝ PHÂN PHỐI CỦA NHÀ SXKD NGOÀI TỈNH QUÝ IV NĂM 2021
</t>
    </r>
    <r>
      <rPr>
        <i/>
        <sz val="14"/>
        <rFont val="Times New Roman"/>
        <family val="1"/>
      </rPr>
      <t>(Kèm theo văn bản số       /CBG-SXD ngày     tháng 4 năm 2020 của Sở Xây dựng)</t>
    </r>
  </si>
  <si>
    <t>Đơn vị tính: VNĐ</t>
  </si>
  <si>
    <t>Chi nhánh Công ty cổ phần xi măng Thăng Long.Địa chỉ: Lô A3, KCN Hiệp Phước, Long Thới, Nhà Bè.Tp HCM. Điện thoại: (08) 3780 0912,  theo Công văn số 37/CV/2021/CN-BHMN/CN-BHMN  ngày 14/12/2021 của Chi nhánh Công ty Cổ phần Xi măng Thăng Long.Thời gian đăng ký: Qúy I,II/2022 (từ ngày 01/01/2022 đến 30/6/2022)</t>
  </si>
  <si>
    <t>GẠCH LÁT NỀN CÁC LOẠI</t>
  </si>
  <si>
    <r>
      <rPr>
        <b/>
        <sz val="12"/>
        <rFont val="Times New Roman"/>
        <family val="1"/>
      </rPr>
      <t xml:space="preserve">    </t>
    </r>
    <r>
      <rPr>
        <b/>
        <u/>
        <sz val="12"/>
        <rFont val="Times New Roman"/>
        <family val="1"/>
      </rPr>
      <t>I -DOUBLE LOADING NATURAL TILES</t>
    </r>
  </si>
  <si>
    <t>2- Sản phẩm Mix Stone:Gía loại 1</t>
  </si>
  <si>
    <t xml:space="preserve">600x1200 (GS12MXBL;MXGR;MXGA) </t>
  </si>
  <si>
    <t xml:space="preserve">600x1200 (G12MXBL;MXGR;MXGA) </t>
  </si>
  <si>
    <t xml:space="preserve">600x1200 (G12MXBL;MXGR) </t>
  </si>
  <si>
    <t xml:space="preserve">600x600 (G98MXBL;MXGR;MXGA) </t>
  </si>
  <si>
    <t>2- Sản phẩm Mix Stone:Gía loại 2</t>
  </si>
  <si>
    <t xml:space="preserve">600x600 (G68982 ; 68985 ; 68987 ; 68988) </t>
  </si>
  <si>
    <t xml:space="preserve">600x300 (G63982 ; 63985 ; 63987 ; 63988) </t>
  </si>
  <si>
    <t>Công Ty CP Gạch Ngói Đồng Nai.Địa chỉ: 119 Điện Biên Phủ.Q1.Tp.HCM.điện thoại :(028) 38228124 .Bảng giá sản phẩm áp dụng từ tháng 01/2022 đến khi có Bảng giá mới</t>
  </si>
  <si>
    <t>Giá giao tại địa bàn tỉnh Lâm Đồng. Không bao gồm chi phí vận chuyển,bốc xếp</t>
  </si>
  <si>
    <t>A</t>
  </si>
  <si>
    <t>B</t>
  </si>
  <si>
    <t>C</t>
  </si>
  <si>
    <t>D</t>
  </si>
  <si>
    <t>E</t>
  </si>
  <si>
    <t>Công ty TNHH THÉP SeAH Việt Nam.Địa chỉ: số 7, đường 3A KCN Biên Hòa II, Đồng Nai.Điện thoại: 093 800 1498, theo Bảng kê khai mức giá kèm theo công văn số 3 ngày 11/3/2022 .Mức kê khai thực hiện từ ngày 11/3/2022 của Công ty TNHH THÉP SeAH Việt Nam.</t>
  </si>
  <si>
    <r>
      <t>Ống thép mạ kẽm nhúng nóng độ dày 1.6 đến 1.9 mm.</t>
    </r>
    <r>
      <rPr>
        <b/>
        <u/>
        <sz val="12"/>
        <rFont val="Times New Roman"/>
        <family val="1"/>
      </rPr>
      <t>Đường kính từ DN 10 đến DN 32</t>
    </r>
  </si>
  <si>
    <r>
      <t>Ống thép mạ kẽm nhúng nóng độ dày trên 2.0 .</t>
    </r>
    <r>
      <rPr>
        <b/>
        <u/>
        <sz val="12"/>
        <rFont val="Times New Roman"/>
        <family val="1"/>
      </rPr>
      <t>Đường kính từ DN 10 đến DN 32</t>
    </r>
  </si>
  <si>
    <r>
      <t>Ống thép mạ kẽm nhúng nóng độ dày từ 1.6 đến 1.9mm.</t>
    </r>
    <r>
      <rPr>
        <b/>
        <u/>
        <sz val="12"/>
        <rFont val="Times New Roman"/>
        <family val="1"/>
      </rPr>
      <t>Đường kính từ DN 40 đến DN 100</t>
    </r>
  </si>
  <si>
    <r>
      <t>Ống thép mạ kẽm nhúng nóng độ dày từ 2.0 đến 5.4 mm.</t>
    </r>
    <r>
      <rPr>
        <b/>
        <u/>
        <sz val="12"/>
        <rFont val="Times New Roman"/>
        <family val="1"/>
      </rPr>
      <t>Đường kính từ DN 40 đến DN 100</t>
    </r>
  </si>
  <si>
    <t>Vuông, hộp, ống mạ kẽm Vina One</t>
  </si>
  <si>
    <t>Công ty Cp L.Q JOTON.Địa chỉ: 188C Lê Văn Sỹ,P.10.Q.Phú Nhuận.Tp HCM.Điện thoại:0838461970-2, theo Bảng báo giá số 11-03-22/BBG-GT-DA ngày 05/3/2022 kèm theo công văn đề nghị công bố  của  giá Sơn giao thông JOTON tại Sở Xây dựng của Công ty Cổ phần L.Q JOTON.Bảng giá có giá trị từ ngày 01/3/2022 đến khi có thông báo khác.</t>
  </si>
  <si>
    <t>Sơn giao thông lót JOLINE Primer (16kg/thùng)</t>
  </si>
  <si>
    <t>Sơn giao thông trắng 20% hạt phản quang JOLINE-JIPVT25 (25 kg/bao)</t>
  </si>
  <si>
    <t>Sơn giao thông trắng 30% hạt phản quang AASHTO (JAPT25)  (25 kg/bao)</t>
  </si>
  <si>
    <t>Sơn giao thông vàng 20% hạt phản quang JOLINE-JIPVT25  (25 kg/bao)</t>
  </si>
  <si>
    <t>Sơn giao thông vàng 30% hạt phản quang AASHTO (JAPT25)  (25 kg/bao)</t>
  </si>
  <si>
    <t>Sơn giao thông trắng 20% hạt phản quang (JOPT25)  (25 kg/bao)</t>
  </si>
  <si>
    <t>Sơn giao thông vàng 20% hạt phản quang (JOPV25)  (25 kg/bao)</t>
  </si>
  <si>
    <t>Sơn kẻ vạch đường, sơn lạnh (màu trắng, đen) JOWAY (25kg/thùng)</t>
  </si>
  <si>
    <t>Sơn kẻ vạch đường, sơn lạnh (màu vàng,đỏ) JOWAY (25kg/thùng)</t>
  </si>
  <si>
    <t>Hạt phản quang GLASS BEAD (25kg/bao)</t>
  </si>
  <si>
    <t xml:space="preserve">Sơn clear phản quang  JOWAY-PLUS (1 bộ gồm Clear:3,9kg và Hạt phản quang:1,1kg) </t>
  </si>
  <si>
    <t>Sơn nước nội thất SENIOR (18l/thùng)</t>
  </si>
  <si>
    <t>Sơn lót (PROSIN dự án)  (18l/thùng)</t>
  </si>
  <si>
    <t>Sơn lót (PROS Dự án) (18l/thùng)</t>
  </si>
  <si>
    <t>Sơn nước ngoại thất JONY (18l/thùng)</t>
  </si>
  <si>
    <t>Bột trét nội thất SP.FILLER Siêu trắng (40kg/bao)</t>
  </si>
  <si>
    <t>Bột trét ngoại thất JOTON siêu trắng (40kg/bao)</t>
  </si>
  <si>
    <t>Đèn LE-TITAN ECO 60W, 16 leds, 7200lm, IP66, IK09, Tiết giảm công suất 5 cấp, Chống xung điện 10kA, Điều chỉnh được góc nghiêng, chứng nhận chất lượng châu âu ENEC. Có cổng 1-10V/ DALI, kết nối điều khiển thông minh bằng máy tính hoặc Smart phone).568*240*100</t>
  </si>
  <si>
    <t>Đèn LE-TITAN ECO 80W, 16 leds, 10800lm, IP66, IK09, Tiết giảm công suất 5 cấp, Chống xung điện 10kA, Điều chỉnh được góc nghiêng, chứng nhận chất lượng châu âu ENEC. Có cổng 1-10V/ DALI, kết nối điều khiển thông minh bằng máy tính hoặc Smart phone).568*240*100</t>
  </si>
  <si>
    <t>Đèn LE-TITAN MIDI 100W, 32 leds, 13500lm, IP66, IK09, Tiết giảm công suất 5 cấp, Chống xung điện 10kA, Điều chỉnh được góc nghiêng, chứng nhận chất lượng châu âu ENEC.Có cổng 1-10V/ DALI, kết nối điều khiển thông minh bằng máy tính hoặc Smart phone). 702*314*130</t>
  </si>
  <si>
    <t>Đèn LE-TITAN MIDI 120W, 48 leds, &gt;=17400lm, IP66, IK09, Tiết giảm công suất 5 cấp, Chống xung điện 10kA, Điều chỉnh được góc nghiêng, chứng nhận chất lượng châu âu ENEC.Có cổng 1-10V/ DALI, kết nối điều khiển thông minh bằng máy tính hoặc Smart phone).702*314*130</t>
  </si>
  <si>
    <t>Đèn LE-INDI ECO 60W, 60 leds, 7200lm, IP66, IK08, Tiết giảm công xuất 5 cấp, Chống xung điện 10kA. Kích thước (mm):500*177*86</t>
  </si>
  <si>
    <t>Đèn LE-INDI ECO 80W, 80 leds, 10000lm, IP66, IK08, Tiết giảm công xuất 5 cấp, Chống xung điện 10kA.Kích thước (mm): 605*240*89</t>
  </si>
  <si>
    <t>Đèn LE-INDI MIDI  100W, 100 leds, 12000lm, IP66, IK08, Tiết giảm công xuất 5 cấp, Chống xung điện 10kA. Kích thước (mm): 605*240*89</t>
  </si>
  <si>
    <t>Đèn LE-INDI MIDI 120W, 120 leds, 15000lm, IP66, IK08, Tiết giảm công xuất 5 cấp, Chống xung điện 10kA. Kích thước (mm): 715*270*94</t>
  </si>
  <si>
    <t>1- Sản phẩm Lighting:Gía loại 1</t>
  </si>
  <si>
    <t xml:space="preserve">600x1200 (G12808;12809) </t>
  </si>
  <si>
    <t>1- Sản phẩm Lighting:Gía loại 2</t>
  </si>
  <si>
    <t xml:space="preserve">900x900 (G98MXBL;MXGR;MXGA) </t>
  </si>
  <si>
    <t xml:space="preserve">   III - WOOD DESIGN</t>
  </si>
  <si>
    <t>4- Sản phẩm vân gỗ Cedar:Gía loại 1</t>
  </si>
  <si>
    <t>200x1200 (GC200*1200-921;923;926)</t>
  </si>
  <si>
    <t>600x148 (GC600*148-921;923)</t>
  </si>
  <si>
    <t xml:space="preserve">   IV-GLAZED FULL-POLISH TILES</t>
  </si>
  <si>
    <t>5- Sản phẩm River:Gía loại 1</t>
  </si>
  <si>
    <t>600*1200 (GP12805)</t>
  </si>
  <si>
    <t>5- Sản phẩm River:Gía loại 2</t>
  </si>
  <si>
    <t>6- Sản phẩm Fill:Gía loại 1</t>
  </si>
  <si>
    <t>600*1200 (GP12206;12208)</t>
  </si>
  <si>
    <t>6- Sản phẩm Fill:Gía loại 2</t>
  </si>
  <si>
    <t>7- Sản phẩm Wave:Gía loại 1</t>
  </si>
  <si>
    <t>900*900 (G98108)</t>
  </si>
  <si>
    <t>7- Sản phẩm Wave:Gía loại 2</t>
  </si>
  <si>
    <t>600*600 (G98108)</t>
  </si>
  <si>
    <t>600*300 (GP63108)</t>
  </si>
  <si>
    <t>600*600 (GP68108)</t>
  </si>
  <si>
    <t xml:space="preserve">   IV-HOVE TILES</t>
  </si>
  <si>
    <t>8- Sản phẩm Hạt mè Hove:Gía loại 1</t>
  </si>
  <si>
    <t>800*800 (G88005;88034)</t>
  </si>
  <si>
    <t>600*600 (68001;68005;68008;68034)</t>
  </si>
  <si>
    <t>400*400 (G49001;49005;49034)</t>
  </si>
  <si>
    <t>8- Sản phẩm Hạt mè Hove:Gía loại 2</t>
  </si>
  <si>
    <t xml:space="preserve"> VI-FULL BODY RUSTIC TILES</t>
  </si>
  <si>
    <t>600*300 (G63228ND;63229ND)</t>
  </si>
  <si>
    <t>600*300 (G63228;63229)</t>
  </si>
  <si>
    <t>9- Sản phẩm Lava:Gía loại 1</t>
  </si>
  <si>
    <t>10- Sản phẩm Gỉa cổ Park Way Lava:Gía loại 1</t>
  </si>
  <si>
    <t>600*600 (G68025;68028;68029;68048)</t>
  </si>
  <si>
    <t>600*300 (G63025;63028;63029;63048)</t>
  </si>
  <si>
    <t>300*300 (G38025;38028;38029;38048)</t>
  </si>
  <si>
    <t>10- Sản phẩm Gỉa cổ Park Way Lava:Gía loại 2</t>
  </si>
  <si>
    <t xml:space="preserve"> VII-POLISHED GRANITE  TILES</t>
  </si>
  <si>
    <t>11- Sản phẩm Mài Bóng Unicolored:Gía loại 1</t>
  </si>
  <si>
    <t>800*800 (P87615N)</t>
  </si>
  <si>
    <t>800*800 (P87625N)</t>
  </si>
  <si>
    <t>600*600 (P67615N)</t>
  </si>
  <si>
    <t>600*600 (P67625N)</t>
  </si>
  <si>
    <t>600*298 (PC600*298-625N)</t>
  </si>
  <si>
    <t>11- Sản phẩm Mài Bóng Unicolored:Gía loại 2</t>
  </si>
  <si>
    <t>12- Sản phẩm Mài Bóng Crystal Powder:Gía loại 1</t>
  </si>
  <si>
    <t>1m*1m (P10702N)</t>
  </si>
  <si>
    <t>800*800 (P87702N;87703N)</t>
  </si>
  <si>
    <t>600*600 (P67702N;67703N)</t>
  </si>
  <si>
    <t>600*298 (PC600*298-702N;703N)</t>
  </si>
  <si>
    <t>12- Sản phẩm Mài Bóng Crystal Powder:Gía loại 2</t>
  </si>
  <si>
    <t>13- Sản phẩm Fossil:Gía loại 1</t>
  </si>
  <si>
    <t>800*800 (P87202N;87208N)</t>
  </si>
  <si>
    <t>600*600 (P67202N;67208N)</t>
  </si>
  <si>
    <t>13- Sản phẩm Fossil:Gía loại 2</t>
  </si>
  <si>
    <t xml:space="preserve"> IX-ANTI-SLIP TILES</t>
  </si>
  <si>
    <t>14- Sản phẩm chống trượt Anti Slip:Gía loại 1</t>
  </si>
  <si>
    <t>300*300 (G38925ND;38928ND)</t>
  </si>
  <si>
    <t>14- Sản phẩm chống trượt Anti Slip:Gía loại 2</t>
  </si>
  <si>
    <t>15- Sản phẩm chống trượt  Adoria:Gía loại 1</t>
  </si>
  <si>
    <t>300*300 (G38930ND;38931ND;38932ND)</t>
  </si>
  <si>
    <t>15- Sản phẩm chống trượt  Adoria:Gía loại 2</t>
  </si>
  <si>
    <t>X- CERAMIC TILES</t>
  </si>
  <si>
    <t>15- Sản phẩm Ốp tường:Gía loại 1</t>
  </si>
  <si>
    <t>300*600 (W63032;63033;63035)</t>
  </si>
  <si>
    <t>15- Sản phẩm Ốp tường:Gía loại 2</t>
  </si>
  <si>
    <t xml:space="preserve">Công TyTNHH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122/2022/VPĐD ngày 10/2/2022 v/v đề nghị công bố giá sản phẩm, hàng hóa gạch ốp lát định kỳ tại   Sở Xây dựng kèm theo Bảng Niêm yết giá áp dụng từ ngày 01/01/2022 đến 31/12/2022  của Cty </t>
  </si>
  <si>
    <t>Danh sách đại lý phân phối: Công ty TNHH Tâm Thanh Sơn.Địa chỉ: số 9A đường Đoàn Thị Điểm, Phường 4.Thành phố Đà Lạt.Tỉnh Lâm Đồng.Điện thoại: 0908 950589</t>
  </si>
  <si>
    <t>Gía theo khu vực  tỉnh Lâm Đồng</t>
  </si>
  <si>
    <t xml:space="preserve"> 25x25 (cm) -Gạch ceramic không mài cạnh</t>
  </si>
  <si>
    <t>QCVN 16:2019/BXD;TCVN 7745:2007</t>
  </si>
  <si>
    <t>30x30 (cm) -Gạch ceramic mài cạnh</t>
  </si>
  <si>
    <t>15x60 (cm) -Gạch porcelain giả gỗ, không mài cạnh</t>
  </si>
  <si>
    <t>10x 30 (cm) -Gạch porcelain không mài cạnh</t>
  </si>
  <si>
    <t>30x30 (cm) -Gạch ceramic không mài cạnh</t>
  </si>
  <si>
    <t xml:space="preserve"> 30x45 (cm) -Gạch ceramic xương trắng, mài cạnh</t>
  </si>
  <si>
    <t xml:space="preserve"> 40x80 (cm) -Gạch ceramic xương trắng, mài cạnh</t>
  </si>
  <si>
    <t xml:space="preserve"> 25x40 (cm) -Gạch ceramic không mài cạnh</t>
  </si>
  <si>
    <t>30x60 (cm) -Gạch ceramic xương trắng, mài cạnh</t>
  </si>
  <si>
    <t>40x40 (cm) -Gạch ceramic không mài cạnh</t>
  </si>
  <si>
    <t>20x40 (cm) -Gạch ceramic men bóng,không mài cạnh</t>
  </si>
  <si>
    <t>20x40 (cm) -Gạch ceramic men bóng, khuân dị hình,không mài cạnh</t>
  </si>
  <si>
    <t>50x50 (cm) -Gạch ceramic mài cạnh kỹ thuật số</t>
  </si>
  <si>
    <t xml:space="preserve">50x50 (cm) -Gạch ceramic mài cạnh </t>
  </si>
  <si>
    <t>Gạch Ceramic, nhóm BIIb</t>
  </si>
  <si>
    <t>Gạch Ceramic không mài cạnh, nhóm BIIb</t>
  </si>
  <si>
    <t>Gạch Ceramic  mài cạnh, nhóm BIIa</t>
  </si>
  <si>
    <t>Gạch Porcelain , nhóm BIb</t>
  </si>
  <si>
    <t>50x 50 (cm) -Gạch porcelain mài cạnh</t>
  </si>
  <si>
    <t>Gạch Ceramic xương trắng, nhóm BIII</t>
  </si>
  <si>
    <t>Gạch Porcelain , nhóm BIa</t>
  </si>
  <si>
    <t>60x 60 (cm) -Gạch porcelain men bóng,mài cạnh</t>
  </si>
  <si>
    <t>60x 60 (cm) -Gạch porcelain cao cấp men mờ,mài cạnh</t>
  </si>
  <si>
    <t>60x 90 (cm) -Gạch porcelain bóng/ mờ,mài cạnh</t>
  </si>
  <si>
    <t>30x 90 (cm) -Gạch porcelain bóng/ mờ,mài cạnh</t>
  </si>
  <si>
    <t>30x 60 (cm) -Gạch porcelain men mờ,mài cạnh</t>
  </si>
  <si>
    <t>15 x 90 (cm) -Gạch porcelain giả gỗ, mài cạnh</t>
  </si>
  <si>
    <t>15 x 80 (cm) -Gạch porcelain giả gỗ, mài cạnh</t>
  </si>
  <si>
    <t>15 x 60 (cm) -Gạch porcelain giả gỗ, mài cạnh</t>
  </si>
  <si>
    <t>60x 120 (cm) -Gạch porcelain bóng/ mờ,mài cạnh</t>
  </si>
  <si>
    <t>80x 120 (cm) -Gạch porcelain bóng/ mờ,mài cạnh</t>
  </si>
  <si>
    <t>80x 80 (cm) -Gạch porcelain bóng/ mờ,mài cạnh</t>
  </si>
  <si>
    <t>Gạch Ceramic  xương đỏ mài cạnh, nhóm BIII</t>
  </si>
  <si>
    <t>30x45 (cm) -Gạch ceramic xương đỏ, mài cạnh</t>
  </si>
  <si>
    <t>30x 60 (cm) -Gạch ceramic xương đỏ, mài cạnh</t>
  </si>
  <si>
    <t xml:space="preserve">60x60 (cm) -Gạch ceramic xương đỏ,mài cạnh </t>
  </si>
  <si>
    <t>Gạch Ceramic  không mài cạnh, nhóm BIIa</t>
  </si>
  <si>
    <t xml:space="preserve">40x40 (cm) -Gạch ceramic sân vườn, không mài cạnh </t>
  </si>
  <si>
    <t xml:space="preserve">50 x 50 (cm) -Gạch ceramic không mài cạnh </t>
  </si>
  <si>
    <t xml:space="preserve">40x40 (cm) -Gạch ceramic in KTS,mài cạnh </t>
  </si>
  <si>
    <t>Công ty TNHH Sơn TOA Việt Nam. Địa chỉ: Lô 2.3, Đường số 2, KCN Tân Đông Hiệp A,Tp Dĩ An .Tỉnh Bình Dương.Điện thoại:(0274) 377 5678, theo Bảng giá sản phẩm Sơn TOA  ngày 01/3/2022 .Bảng giá có giá trị từ ngày 01/3/2022 đến khi có thông báo khác.</t>
  </si>
  <si>
    <t>Bảng giá dành cho khu vực Quảng Bình vào Nam từ ngày 01/3/2022)</t>
  </si>
  <si>
    <t>SƠN PHỦ NGOẠI THẤT</t>
  </si>
  <si>
    <t>15L</t>
  </si>
  <si>
    <t>SuperShield siêu bóng</t>
  </si>
  <si>
    <t>3,785L</t>
  </si>
  <si>
    <t>1L</t>
  </si>
  <si>
    <t>SuperShield bóng mờ</t>
  </si>
  <si>
    <t>TOA 7IN1 bóng</t>
  </si>
  <si>
    <t>TOA Nano Shield bóng</t>
  </si>
  <si>
    <t>TOA 4 Seasons Ngoại thất bóng mờ</t>
  </si>
  <si>
    <t>SƠN PHỦ NỘI THẤT</t>
  </si>
  <si>
    <t>SuperShield DuraClean</t>
  </si>
  <si>
    <t>875ML</t>
  </si>
  <si>
    <t>SuperShield DuraClean A+Siêu bóng</t>
  </si>
  <si>
    <t>SuperShield DuraClean A+ Bóng mờ</t>
  </si>
  <si>
    <t>TOA NANOClean Siêu bóng</t>
  </si>
  <si>
    <t>TOA NANOClean bóng mờ</t>
  </si>
  <si>
    <t>Supertech Pro Nội thất mới</t>
  </si>
  <si>
    <t>Supertech Pro Nội thất</t>
  </si>
  <si>
    <t>SƠN LÓT NGOẠI THẤT</t>
  </si>
  <si>
    <t>Sơn lót SuperShield Super Sealer</t>
  </si>
  <si>
    <t>Sơn lót TOA 4 Seasons Sealer</t>
  </si>
  <si>
    <t>Sơn lót TOA NanoClean Primer</t>
  </si>
  <si>
    <t>Sơn lót Supertech Pro Primer</t>
  </si>
  <si>
    <t>BỘT TRÉT</t>
  </si>
  <si>
    <t>25 kg</t>
  </si>
  <si>
    <t>Bột trét TOA Pro Putty</t>
  </si>
  <si>
    <t>40 kg</t>
  </si>
  <si>
    <t>Bột trét ngoài trời cao cấp</t>
  </si>
  <si>
    <t>Bột trét trong nhà cao cấp</t>
  </si>
  <si>
    <t>CHỐNG THẤM</t>
  </si>
  <si>
    <t>Toa chống thấm đa năng</t>
  </si>
  <si>
    <t>20 kg</t>
  </si>
  <si>
    <t>4 kg</t>
  </si>
  <si>
    <t>1 kg</t>
  </si>
  <si>
    <t>Công ty CP SX THÉP VINA ONE.Địa chỉ: ấp Voi Lá, xã Long Hiệp, Huyện Bến Lức, Tỉnh Long An. Họ tên người nộp biểu mẫu: Mai Hồng Lực, ĐT: 02723 98 98 98, Di động: 0903 002 655.Mức giá thông báo ngày 01/3/2022 được thực hiện từ ngày 01/3/2022 đến khi có thông báo mới.Gía bán VLXD này không bao gồm chi phí vận chuyển giao hàng tại Kho nhà máy Cty CP SX Thép Vina One</t>
  </si>
  <si>
    <t>Vuông hộp ống mạ kẽm, độ dày 1.00-2.00mm</t>
  </si>
  <si>
    <t>Vuông hộp ống mạ kẽm, độ dày 2.05-3.00mm</t>
  </si>
  <si>
    <t>Vuông hộp ống mạ kẽm, độ dày 3.00-5.00mm</t>
  </si>
  <si>
    <r>
      <t xml:space="preserve">Vuông hộp ống mạ kẽm, độ dày </t>
    </r>
    <r>
      <rPr>
        <sz val="12"/>
        <rFont val="Calibri"/>
        <family val="2"/>
      </rPr>
      <t>≥</t>
    </r>
    <r>
      <rPr>
        <sz val="12"/>
        <rFont val="Times New Roman"/>
        <family val="1"/>
      </rPr>
      <t>5.00mm</t>
    </r>
  </si>
  <si>
    <t>Dày 1.60mm- 2.00mmm</t>
  </si>
  <si>
    <t>Thép hình cán nóng chữ U-V-I</t>
  </si>
  <si>
    <t xml:space="preserve">CTY TNHH Thương Mại-Sản Xuất- Dịch vụ Tín Thịnh . Địa chỉ: số 102H, đường Nguyễn Xuân Khoát.P.Tân Thành.Q.Tân Phú.Tp HCM.Điện Thoại: (028) 62678195.Cập nhật theo Báo giá  Nhựa đường đóng phuy ngày 01/3/2022 kèm công văn số 0322/KKG/XD-TC/LD ngày 01/03/2022 về việc Kê khai giá của Cty TNHH TM SX-DV Tín Thịnh.Báo giá có hiệu lực từ ngày 01/3/2022 cho đến khi Công ty có báo giá mới.
</t>
  </si>
  <si>
    <t>Sơn lót ngoại thất kháng kiềm cao cấp KOVA K-208 (18 lít)</t>
  </si>
  <si>
    <t>Sơn ngoại thất chống thấm co giãn KOVA HydroProof CT-04 (4kg)</t>
  </si>
  <si>
    <r>
      <t xml:space="preserve">BÁO GIÁ VẬT LIỆU XÂY DỰNG CỦA CÁC ĐƠN VỊ SXKD VÀ ĐỊA LÝ PHÂN PHỐI CỦA NHÀ SXKD NGOÀI TỈNH THÁNG 4 NĂM 2022
</t>
    </r>
    <r>
      <rPr>
        <i/>
        <sz val="14"/>
        <rFont val="Times New Roman"/>
        <family val="1"/>
      </rPr>
      <t>(Kèm theo văn bản số       /CBG-SXD ngày     tháng 4 năm 2020 của Sở Xây dựng)</t>
    </r>
  </si>
  <si>
    <r>
      <t xml:space="preserve">Công ty TNHH KOVA NANOPRO. </t>
    </r>
    <r>
      <rPr>
        <sz val="12"/>
        <rFont val="Times New Roman"/>
        <family val="1"/>
      </rPr>
      <t>Địa chỉ: Khu B2-5, đường D2, Khu công nghiệp Tây Bắc Củ Chi, xã Tân An Hội, huyện Củ Chi.Tp.Hồ Chí Minh, điện thoại:028 3620 3797-Line:601.  Công văn số CV-Kova /II22-02 ngày 29/3/2022 kèm theo bảng niêm yết giá của Công ty.Mức kê khai thực hiện từ ngày 01/4/2022 cho đến ngày có thông báo mới.</t>
    </r>
  </si>
  <si>
    <r>
      <t xml:space="preserve">Công ty Cổ phần dây cáp  điện Việt Nam (CADIVI), </t>
    </r>
    <r>
      <rPr>
        <sz val="12"/>
        <rFont val="Times New Roman"/>
        <family val="1"/>
      </rPr>
      <t>địa chỉ 70-72 Nam Kỳ Khởi Nghĩa, Quận 1, Tp Hồ Chí Minh, điện thoại 028.38299443, Kèm công văn số  52/CV-KDTT ngày 05/01/2022 về Thông báo giá bán sản phẩm Qúy I năm 2022 .Thông tin liên hệ: A Hải Khối Kinh doanh Tiếp Thị 0913.854.809. Bảng giá được áp dụng từ ngày 05/01/2022.Bảng giá áp dụng trên toàn quốc</t>
    </r>
  </si>
  <si>
    <t>CÔNG TY TNHH Chiếu sáng và Môi trường Việt Nam.Địa chỉ: 233/8 Đặng Thùy Trâm, Phường 13.Q. Bình Thạnh.TP.HCM.Điện thoại: 0823 39 2345. Bảng báo giá sản phẩm đèn LED Qúy II/2022 .Thời gian áp dụng 01/4/2022.</t>
  </si>
  <si>
    <t>Đèn LE-TITAN MIDI 150W, 64 leds, 1800lm, IP66, IK09, Tiết giảm công suất 5 cấp, Chống xung điện 10kA, Điều chỉnh được góc nghiêng, chứng nhận chất lượng châu âu ENEC.Có cổng 1-10V/ DALI, kết nối điều khiển thông minh bằng máy tính hoặc Smart phone).842*340*140</t>
  </si>
  <si>
    <t>NHỰA ĐƯỜNG</t>
  </si>
  <si>
    <t>BÊ TÔNG NHỰA ĐƯỜNG</t>
  </si>
  <si>
    <t>ĐÈN, ĐÈN TRANG TRÍ, ĐÈN CHIẾU SÁNG.</t>
  </si>
  <si>
    <t>THIẾT BỊ ĐIỆN</t>
  </si>
  <si>
    <t>Đèn LE-TITAN MIDI 205W, 96 leds, 25000lm, IP66, IK09, Tiết giảm công suất 5 cấp, Chống xung điện 10kA, Điều chỉnh được góc nghiêng, chứng nhận chất lượng châu âu ENEC.Có cổng 1-10V/ DALI, kết nối điều khiển thông minh bằng máy tính hoặc Smart phone).842*340*140</t>
  </si>
  <si>
    <t>Sơn phủ-PEACE  (18l/thùng)</t>
  </si>
  <si>
    <t>Sơn phủ -LOTUS  (18l/thùng)</t>
  </si>
  <si>
    <t>SƠN LÓT NỘI THẤT</t>
  </si>
  <si>
    <t>Bột trét TOA Pwall Mastic Int</t>
  </si>
  <si>
    <t>Bột trét trong nhà</t>
  </si>
  <si>
    <t>Bột trét  Homecote Nội</t>
  </si>
  <si>
    <t xml:space="preserve"> NHÓM SƠN. BỘT TRÉT TƯỜNG</t>
  </si>
  <si>
    <t>IV</t>
  </si>
  <si>
    <t xml:space="preserve">Công Ty Cổ Phần Công Nghiệp Gốm sứ TAICERA Nha Trang. Địa chỉ: 86 Lê Hồng Phong, Phường Phước Hải.Nha Trang, kèm theo Bảng báo giá áp dụng từ ngày 01/01/2022  của Cty </t>
  </si>
  <si>
    <t>THÉP XÂY DỰNG</t>
  </si>
  <si>
    <t>III</t>
  </si>
  <si>
    <t>(Kèm theo Văn bản số:            /SXD-KTVLXDQLN&amp;TTBĐS ngày      tháng 4 năm 2022 của Sở Xây dựng Lâm Đồng )</t>
  </si>
  <si>
    <r>
      <rPr>
        <b/>
        <sz val="12"/>
        <rFont val="Times New Roman"/>
        <family val="1"/>
      </rPr>
      <t>Sản phẩm Xi măng VICEM Hà Tiên của Công ty CP xi măng Hà Tiên 1 .</t>
    </r>
    <r>
      <rPr>
        <sz val="12"/>
        <rFont val="Times New Roman"/>
        <family val="1"/>
      </rPr>
      <t xml:space="preserve">
Danh sách các nhà  phân phối sản phẩm Xi măng Vicem Hà Tiên tại địa bàn tỉnh Lâm Đồng:
- Công ty TNHH TMXD-VT Vũ Thiện (số 815 Trần Phú thành phố Bảo Lộc, tỉnh Lâm Đồng, ĐT: 0263.3863.175).
- Công ty TNHH Thiên Tự Phước (Thôn Pâng Pung, TT.Đinh Văn, huyện Lâm Hà, tỉnh Lâm Đồng), ĐT: 0263.3829.653.</t>
    </r>
  </si>
  <si>
    <t>* Đề nghị đơn vị tư vấn, chủ đầu tư liên hệ với Nhà phân phối sản phẩm Xi măng Vicem Hà Tiên tại tỉnh Lâm Đồng theo địa chỉ và số điện thoại nêu trên để biết Báo giá cụ thể.</t>
  </si>
  <si>
    <t>I</t>
  </si>
  <si>
    <t>XI MĂNG</t>
  </si>
  <si>
    <t>Gía bán VLXD không bao gồm chi phí vận chuyển giao hàng tại Kho nhà máy cty CP SX Thép Vina One, địa chỉ Voi Lá, xã Long Hiệp, huyện Bến Lức,tỉnh Long An</t>
  </si>
  <si>
    <t>Công ty TNHH SX Super Thái Dương, địa chỉ: 247/8B Hoàng Hoa Thám, P.05, Quận Phú Nhuận,Tp. HCM.Hotline:0913.42.0009.Phòng Kinh doanhP. Dự án.Nhà máy SX: Khu Công nghiệp Cần Giuộc Tp.HCM. Theo Công văn số 010/SXD-CBGVL ngày 04/01/2022. của Công ty TNHH SX Super Thái Dương.Đơn giá có hiệu lực từ ngày 04/01/2022 đến ngày 03/01/2023.Đơn giá tại tỉnh Lâm Đồng</t>
  </si>
  <si>
    <t xml:space="preserve">Công ty Cổ phần Carbon Việt Nam - Chi nhánh Đồng Nai . Địa chỉ: số 2, đường số 1, KCN Thạnh Phú, huyện Vĩnh Cửu, tỉnh Đồng Nai. VP đại diện miền Nam: Lầu 2, Tòa nhà 99, số 99 Đường C18, Phường 12, Quận Tân Bình.TP HCM. Điện thoại liên hệ:0776.446.688. Theo công văn số 17/2022/CV-TGĐ ngày 12/01/2022 kèm theo Bảng giá các sản phẩm hàng hóa VLXD.Mức giá áp dụng từ ngày 12/01/2022 cho đến khi có công bố thay đổi.Gía bán đã bao gồm chi phí vận tải từ nhà máy đến trung tâm tỉnh Lâm Đồng. Ngoài địa điểm trên mỗi km phụ trội sẽ tính thêm 3.000 VNĐ/tấn.
</t>
  </si>
  <si>
    <t>Địa bàn các huyện, thành phố liên hệ với Công ty để có báo giá cụ thể  theo từng địa bàn</t>
  </si>
  <si>
    <r>
      <t xml:space="preserve">BÁO GIÁ VẬT LIỆU XÂY DỰNG CỦA CÁC ĐƠN VỊ SXKD VÀ ĐỊA LÝ PHÂN PHỐI CỦA NHÀ SXKD NGOÀI TỈNH THÁNG 5 NĂM 2022
</t>
    </r>
    <r>
      <rPr>
        <i/>
        <sz val="14"/>
        <color rgb="FFFF0000"/>
        <rFont val="Times New Roman"/>
        <family val="1"/>
      </rPr>
      <t>(Kèm theo văn bản số       /CBG-SXD ngày     tháng 5 năm 2020 của Sở Xây dựng)</t>
    </r>
  </si>
  <si>
    <t>(Kèm theo Văn bản số:            /SXD-KTVLXDQLN&amp;TTBĐS ngày      tháng 5 năm 2022 của Sở Xây dựng Lâm Đồng )</t>
  </si>
  <si>
    <t>Gía giao tại địa bàn tỉnh Lâm Đồng (đã bao gồm chi phí vận chuyển )</t>
  </si>
  <si>
    <t>Xi măng Fico PCB40</t>
  </si>
  <si>
    <t>Công ty TNHH Kinh doanh Tiếp thị Xi măng FICO-YTL.Địa  chỉ đặt trụ sở chính: 11 Đoàn Văn Bơ, P.13.Q.4.Tp HCM. Điện thoại: (028) 38212872.Phụ trách đăng ký công bố giá: Nguyễn Ngọc Tú Như.Địa chỉ sản xuất: Nhà máy xi măng Fico Bình Dương, Âp 1, xã Thường Tân, huyện Bắc Tân Uyên, BìnhDương .Theo Công văn số 96  ngày 14/3/2022 của Công ty g.Thời gian đăng ký: từ ngày 14/3/2022 đến khi có thông báo mới</t>
  </si>
  <si>
    <t>Xi măng Supreme Standard PCB40</t>
  </si>
  <si>
    <t xml:space="preserve">CTY TNHH Thương Mại-Sản Xuất- Dịch vụ Tín Thịnh . Địa chỉ: số 102H, đường Nguyễn Xuân Khoát.P.Tân Thành.Q.Tân Phú.Tp HCM.Điện Thoại: (028) 62678195.Cập nhật theo Báo giá  Nhựa đường đóng phuy ngày 01/4/2022 kèm công văn số 0422/KKG/XD-TC/LD ngày 01/4/2022 về việc Kê khai giá của Cty TNHH TM SX-DV Tín Thịnh.Báo giá có hiệu lực từ ngày 01/4/2022 cho đến khi Công ty có báo giá mới.
</t>
  </si>
  <si>
    <t>Công Ty TNHH Tôn POMINA.Địa chỉ: KCN Phú Mỹ 1, Phường Phú Mỹ, Thị xã Phú Mỹ.Tỉnh Bà Rịa Vũng Tàu, điện thoại liên hệ :0916 629 537, theo công văn số 63/2022-PMN ngày 01/4/20 của Cty TNHH Tôn POMINA</t>
  </si>
  <si>
    <t>1. Hộ Kinh doanh Nguyễn Văn Sơn.Khu 1B, xã Lộc Thắng. Huyện Bảo Lâm.</t>
  </si>
  <si>
    <t>Tôn lạnh AZ70 phủ AF:0.25mmx1200mm TCT G550</t>
  </si>
  <si>
    <t>Kg/m</t>
  </si>
  <si>
    <t>Tôn lạnh AZ70 phủ AF:0.3mmx1200mm TCT G550</t>
  </si>
  <si>
    <t>Tôn lạnh AZ100 phủ AF:0.35mmx1200mm TCT G550</t>
  </si>
  <si>
    <t>Tôn lạnh AZ100 phủ AF:0.4mmx1200mm TCT G550</t>
  </si>
  <si>
    <t>Tôn lạnh AZ100 phủ AF:0.45mmx1200mm TCT G550</t>
  </si>
  <si>
    <t>Tôn lạnh AZ100 phủ AF:0.5mmx1200mm TCT G550</t>
  </si>
  <si>
    <t>Tôn lạnh AZ100 phủ AF:0.55mmx1200mm TCT G550</t>
  </si>
  <si>
    <t>Tôn lạnh màu AZ050 17/05:0.3mmx1200mm APT G550</t>
  </si>
  <si>
    <t>Tôn lạnh màu AZ050 17/05:0.35mmx1200mm APT G550</t>
  </si>
  <si>
    <t>Tôn lạnh màu AZ050 17/05:0.4mmx1200mm APT G550</t>
  </si>
  <si>
    <t>Tôn lạnh màu AZ050 17/05:0.45mmx1200mm APT G550</t>
  </si>
  <si>
    <t>Tôn lạnh màu AZ050 17/05:0.5mmx1200mm APT G550</t>
  </si>
  <si>
    <t>Tôn lạnh màu AZ050 17/05:0.6mmx1200mm APT G550</t>
  </si>
  <si>
    <t>Tôn lạnh màu Solar AZ100 22/10:0.4mmx1200mm APT G550</t>
  </si>
  <si>
    <t>Tôn lạnh Solar AZ100 2 lớp cực mát 0.40mmx1200mm TCT G550</t>
  </si>
  <si>
    <t>Tôn lạnh Solar AZ100 2 lớp cực mát 0.45mmx1200mm TCT G550</t>
  </si>
  <si>
    <t>Tôn lạnh Solar AZ100 2 lớp cực mát 0.50mmx1200mm TCT G550</t>
  </si>
  <si>
    <t>Tôn lạnh Solar AZ100 2 lớp cực mát 0.55mmx1200mm TCT G550</t>
  </si>
  <si>
    <t>Tôn lạnh Solar AZ100 2 lớp cực mát 0.60mmx1200mm TCT G550</t>
  </si>
  <si>
    <t>Tôn lạnh màu AZ050 17/05:0.25mmx1200mm APT G550</t>
  </si>
  <si>
    <t>Tôn lạnh màu Solar AZ100 22/10:0.45mmx1200mm APT G550</t>
  </si>
  <si>
    <t>Tôn lạnh màu Solar AZ100 22/10:0.50mmx1200mm APT G550</t>
  </si>
  <si>
    <t>Tôn lạnh màu ShieldViet AZ150 25/10:0.4mmx1200mm APT G550</t>
  </si>
  <si>
    <t>Tôn lạnh màu ShieldViet AZ150 25/10:0.45mmx1200mm APT G550</t>
  </si>
  <si>
    <t>Tôn lạnh màu ShieldViet AZ150 25/10:0.5mmx1200mm APT G550</t>
  </si>
  <si>
    <t>Tôn lạnh màu ShieldViet AZ150 25/10:0.55mmx1200mm APT G550</t>
  </si>
  <si>
    <t>Tôn lạnh màu ShieldViet AZ150 25/10:0.6mmx1200mm APT G550</t>
  </si>
  <si>
    <r>
      <t xml:space="preserve">Công ty Cổ phần Dây Cáp  Điện Việt Nam (CADIVI), </t>
    </r>
    <r>
      <rPr>
        <sz val="12"/>
        <color rgb="FFFF0000"/>
        <rFont val="Times New Roman"/>
        <family val="1"/>
      </rPr>
      <t>địa chỉ 70-72 Nam Kỳ Khởi Nghĩa, Quận 1, Tp Hồ Chí Minh, điện thoại 028.38299443, Kèm công văn số  2013/CV-KDTT ngày 15/4/2022 về Thông báo giá bán sản phẩm Qúy II năm 2022 .Thông tin liên hệ: A Hải Khối Kinh doanh Tiếp Thị 0913.854.809. Bảng giá được áp dụng từ ngày 17/5/2022.Bảng giá áp dụng trên toàn quốc</t>
    </r>
  </si>
  <si>
    <t>GẠCH MEN,GRANITE:</t>
  </si>
  <si>
    <t xml:space="preserve">30x30 (cm) -3030TIENSA001/003/004/005/006/007/008/009/010/011/012/013 </t>
  </si>
  <si>
    <t xml:space="preserve">30x60 (cm) -3060SAHARA 005/006/007/008/009/010/011/012/013 </t>
  </si>
  <si>
    <t>40x40 (cm) -4040 CLC 001/002/003 COTOLA</t>
  </si>
  <si>
    <t>40x40 (cm) -4GA01</t>
  </si>
  <si>
    <t>40x40 (cm) -4GA43</t>
  </si>
  <si>
    <t xml:space="preserve">60x60 (cm) -6060MOMENT 001/002/003/004/005/006/007/007QN/008/009 </t>
  </si>
  <si>
    <t>60x60 (cm) -6060DA 004-FP/004QN-FP/005-FP/005QN-FP/007-FP/007QN-FP/008-FP</t>
  </si>
  <si>
    <t xml:space="preserve">60x60 (cm) -DTD6060CARARAS 002-FP/DTD6060 TRUONGSON002-FP 003-FP </t>
  </si>
  <si>
    <t>60x60 (cm) -DTD6060 TRUONGSON 001-FP/6060SNOW001-FP/6060HAIVAN005-FP/006-FP</t>
  </si>
  <si>
    <t>80x80 -DTD80x80 NAPOLEON001-H+/003-H+/004-H+</t>
  </si>
  <si>
    <t>80x80 -DTD80x80 TRUONGSON 003-FP/8080 THUTHIEM001-FP-H+002-FP-H+</t>
  </si>
  <si>
    <t xml:space="preserve">80x80 (cm) -8080MARMOL005-NANO/8080DB038-NANO </t>
  </si>
  <si>
    <t>80x80 (cm) -8080STONE001-FP-H+002-FP-H+</t>
  </si>
  <si>
    <t>100x100 (cm) -100DB016-NANO</t>
  </si>
  <si>
    <t>100x100 (cm) -100MARMOL005-NANO/100DB038-NANO</t>
  </si>
  <si>
    <t>100x100 (cm) -100VICTORIA005</t>
  </si>
  <si>
    <t>40x40 (cm) -4040GECKO001/002/003/004</t>
  </si>
  <si>
    <t>30x60 (cm) -3060GECKO001/002/003/004/005/006/007/008/009</t>
  </si>
  <si>
    <t>GẠCH MEN</t>
  </si>
  <si>
    <t>GẠCH GRANITE:</t>
  </si>
  <si>
    <t>25x25 (cm) -2525CARARAS001/002 2525TAMADAO001</t>
  </si>
  <si>
    <t>30x30 (cm) -3030tTIENSA001/003 3030TAMADAO001</t>
  </si>
  <si>
    <t>40x40 (cm) -469/475/484/485</t>
  </si>
  <si>
    <t>40x80 (cm) -4080CARARAS001-H+/002-H+/003-H+</t>
  </si>
  <si>
    <t>25x40 (cm) -2540CARARAS0022540TAMADAO001</t>
  </si>
  <si>
    <t>30x60 (cm) -30x60EOXY001/002/003/004/005/006/007</t>
  </si>
  <si>
    <t>Ngói lợp : 1 màu (206/503/509/605/607/608/706/905/906)</t>
  </si>
  <si>
    <t>Gía bán trên toàn quốc. Đồng Tâm hỗ trợ vận chuyển đến chân công trình cho khách hàng</t>
  </si>
  <si>
    <t>Công Ty TNHH MTV Thương Mại Đồng Tâm.Địa chỉ:Số 7, Khu phố 6, Thị trấn Bến Lức, Huyện  Bến Lức. Tỉnh Long An. Điện thoại :028.3875.6536, kèm theo Bảng giá Vật liệu xây dựng Tháng 4- Tháng 6 năm 2022 , giá bán áp dụng từ ngày ký 01/4/2022  của Cty TNHH MTV TM Đồng Tâm.</t>
  </si>
  <si>
    <t>1 màu</t>
  </si>
  <si>
    <t>2 màu</t>
  </si>
  <si>
    <t>Ngói nóc có gờ</t>
  </si>
  <si>
    <t>Ngói ốp cuối nóc phải/trái có gờ</t>
  </si>
  <si>
    <t>Ngói đuôi (cuối mái)</t>
  </si>
  <si>
    <t>Ngói ốp cuối rìa</t>
  </si>
  <si>
    <t>Ngói chạc 2 (L phải/L trái)</t>
  </si>
  <si>
    <t>Ngói chữ T</t>
  </si>
  <si>
    <t>Ngói chạc ba</t>
  </si>
  <si>
    <t>Ngói chạc tư</t>
  </si>
  <si>
    <t xml:space="preserve">Ngói nóc có gờ có giá gắn ống </t>
  </si>
  <si>
    <t xml:space="preserve">Ngói lợp có giá gắn ống </t>
  </si>
  <si>
    <t xml:space="preserve">Ngói chạc ba có giá gắn ống </t>
  </si>
  <si>
    <t xml:space="preserve">Ngói chạc bốn có giá gắn ống </t>
  </si>
  <si>
    <t>Tiêu chuẩn công bố: EN 490:2017</t>
  </si>
  <si>
    <t>Tiêu chuẩn công bố : EN 490:2017</t>
  </si>
  <si>
    <t xml:space="preserve">Ngói lợp: Ngói 2 màu (103). </t>
  </si>
  <si>
    <t>Tiêu chuẩn công bố EN 14411:2016 (TCVN 7745:2007)</t>
  </si>
  <si>
    <t>Công ty CP SX THÉP VINA ONE.Địa chỉ: ấp Voi Lá, xã Long Hiệp, Huyện Bến Lức, Tỉnh Long An. Họ tên người nộp biểu mẫu: Mai Hồng Lực, ĐT: 02723 98 98 98, Di động: 0903 002 655.Mức giá thông báo ngày 01/5/2022 được thực hiện từ ngày 01/5/2022 đến khi có thông báo mới.Gía bán VLXD này không bao gồm chi phí vận chuyển giao hàng tại Kho nhà máy Cty CP SX Thép Vina One</t>
  </si>
  <si>
    <t>QCVN 16:2019/ BXD và TCVN 6260:2009 dành cho PCB40</t>
  </si>
  <si>
    <t>XM Xuân Thành PCB40</t>
  </si>
  <si>
    <t xml:space="preserve">Giá bán lẻ tại các địa phương trong tỉnh Lâm Đồng ( đã bao gồm chi phí vận chuyển đến công trình) </t>
  </si>
  <si>
    <t>Công ty cổ phần xi măng Xuân Thành.Địa chỉ: Thôn Bồng Lạng, xã Thanh Nghị, huyện Thanh Liêm.Tỉnh Hà Nam. Điện thoại: (02) 263 757 666. Phụ trách công bố giá: Nguyễn Tiến Đạt. Điện thoại: 091 632 5522.Theo Công văn số 52/2022-XMXT  ngày 01/3/2022 của Công ty Cổ phần Xi măng Xuân Thành.Thời gian đăng ký: từ 01/3/2022 của Công ty.</t>
  </si>
  <si>
    <t>QCVN 16:2019/ BXD và TCVN 2682:2020</t>
  </si>
  <si>
    <r>
      <t xml:space="preserve">BÁO GIÁ VẬT LIỆU XÂY DỰNG CỦA CÁC ĐƠN VỊ SXKD VÀ ĐỊA LÝ PHÂN PHỐI CỦA NHÀ SXKD NGOÀI TỈNH THÁNG 6 NĂM 2022
</t>
    </r>
    <r>
      <rPr>
        <i/>
        <sz val="14"/>
        <color rgb="FFFF0000"/>
        <rFont val="Times New Roman"/>
        <family val="1"/>
      </rPr>
      <t>(Kèm theo văn bản số       /CBG-SXD ngày     tháng 5 năm 2020 của Sở Xây dựng)</t>
    </r>
  </si>
  <si>
    <t>(Kèm theo Văn bản số:            /SXD-KTVLXDQLN&amp;TTBĐS ngày      tháng 6 năm 2022 của Sở Xây dựng Lâm Đồng )</t>
  </si>
  <si>
    <t xml:space="preserve">CTY TNHH Thương Mại-Sản Xuất- Dịch vụ Tín Thịnh . Địa chỉ: số 102H, đường Nguyễn Xuân Khoát.P.Tân Thành.Q.Tân Phú.Tp HCM.Điện Thoại: (028) 62678195.Cập nhật theo Báo giá  Nhựa đường đóng phuy ngày 01/6/2022 kèm công văn số 0622/KKG/XD-TC/LD ngày 01/6/2022 về việc Kê khai giá của Cty TNHH TM SX-DV Tín Thịnh.Báo giá có hiệu lực từ ngày 01/6/2022 cho đến khi Công ty có báo giá mới.
</t>
  </si>
  <si>
    <t>Nhựa đường Petrolimex đặc nóng 60/70</t>
  </si>
  <si>
    <t>Nhựa đường Petrolimex phuy 60/70</t>
  </si>
  <si>
    <t>Nhựa đường nhũ tương Petrolimex CRS1-Xá</t>
  </si>
  <si>
    <t>Nhựa đường nhũ tương Petrolimex CRS2-Xá</t>
  </si>
  <si>
    <t xml:space="preserve">CTY TNHH Nhựa đường Petrolimex . Địa chỉ: Tầng 5, số 01 Đinh Bộ Lĩnh, P.Lê Lợi.Tp.Quy Nhơn.Tỉnh Bình Định.Điện Thoại: 02856 3893206.Cập nhật theo Báo giá  Nhựa đường y  Petrolimex ngày 01/6/2022 kèm công văn số 036/2022/BG-NĐ.BĐ.KD về việc Đăng ký giá bán nhựa đường áp dụng với các mặt hàng do Chi nhánh Nhựa đường Petrolimex cung cấp . Gía bán thanh toán ngay, giao tại Tp Đà Lạt, tỉnh Lâm Đồng.Gía bán có hiệu lực từ ngày 16/3/2022 đến khi Công ty có báo giá mới.
</t>
  </si>
  <si>
    <t xml:space="preserve">Gía bán tại chân công trình được cộng thêm cước vận chuyển theo cự ly thực tế từ Tp .Đà Lạt đến chân công trình </t>
  </si>
  <si>
    <t>Nhũ tương gốc Axit 60%-Xá</t>
  </si>
  <si>
    <t>Nhựa đường lỏng Petrolimex MC70- Xá</t>
  </si>
  <si>
    <t>Công ty CP SX THÉP VINA ONE.Địa chỉ: ấp Voi Lá, xã Long Hiệp, Huyện Bến Lức, Tỉnh Long An. Họ tên người nộp biểu mẫu: Mai Hồng Lực, ĐT: 02723 98 98 98, Di động: 0903 002 655.Mức giá thông báo ngày 30/5/2022 được thực hiện từ ngày 01/6/2022 đến khi có thông báo mới.Gía bán VLXD này không bao gồm chi phí vận chuyển giao hàng tại Kho nhà máy Cty CP SX Thép Vina One</t>
  </si>
  <si>
    <t>CÔNG TY TNHH SX- TM &amp; DV Đại Quang Phát.Địa chỉ: số 17 đường số 11- Khu phố 4- P.Linh Xuân-TP. Thủ Đức .Điện thoại: 0274 3739 588. Bảng báo giá sản phẩm đèn chiếu sáng LED, đèn trang trí kèm theo Công văn số 18/ĐQP/CV/2022 ngày 02/6/2022  .Thời gian áp dụng từ ngày 02/6/2022 đến khi có báo giá mới.</t>
  </si>
  <si>
    <t>Đèn đường Led Nikkon S439 30W (3000K, 4000K, 5000K)</t>
  </si>
  <si>
    <t>Đèn đường Led Nikkon S439 60W (3000K, 4000K, 5000K)
(dimming 5 cấp công suất) Malaysia</t>
  </si>
  <si>
    <t>Đèn đường Led Nikkon S433 80W (3000K, 4000K, 5000K)
(dimming 5 cấp công suất) Malaysia</t>
  </si>
  <si>
    <t>Đèn đường Led Nikkon S433 85W (3000K, 4000K, 5000K)
(dimming 5 cấp công suất) Malaysia</t>
  </si>
  <si>
    <t>Đèn đường Led Nikkon S433 90W (3000K, 4000K, 5000K)
(dimming 5 cấp công suất) Malaysia</t>
  </si>
  <si>
    <t>Đèn đường Led Nikkon S433 100W (3000K, 4000K, 5000K)(dimming 5 cấp công suất) Malaysia</t>
  </si>
  <si>
    <t>Đèn đường Led Nikkon S433 115W (3000K, 4000K, 5000K)(dimming 5 cấp công suất) Malaysia</t>
  </si>
  <si>
    <t>Đèn đường Led Nikkon S433 120W (3000K, 4000K, 5000K)(dimming 5 cấp công suất) Malaysia</t>
  </si>
  <si>
    <t>Đèn đường Led Nikkon S433 145W (3000K, 4000K, 5000K)(dimming 5 cấp công suất) Malaysia</t>
  </si>
  <si>
    <t>Đèn đường Led Nikkon S433 150W (3000K, 4000K, 5000K)(dimming 5 cấp công suất) Malaysia</t>
  </si>
  <si>
    <t>Đèn đường Led Nikkon S436 165W (3000K, 4000K, 5000K)(dimming 5 cấp công suất) Malaysia</t>
  </si>
  <si>
    <t>Đèn đường Led Nikkon S436 185W (3000K, 4000K 5000K)(dimming 5 cấp công suất) Malaysia</t>
  </si>
  <si>
    <t>Đèn đường Led Nikkon S436 200W (3000K, 4000K, 5000K)(dimming 5 cấp công suất) Malaysia</t>
  </si>
  <si>
    <t>Đèn đường Led Nikkon S466 350W (3000K, 4000K, 5000K)(dimming 5 cấp công suất) Malaysia</t>
  </si>
  <si>
    <t>Đèn đường Led Nikkon MURA 40W-5000K/4000K/3000K   (dimming 5 cấp công suất) Malaysia</t>
  </si>
  <si>
    <t>Đèn đường Led Nikkon MURA 60W-5000K/4000K/3000K   (dimming 5 cấp công suất) Malaysia</t>
  </si>
  <si>
    <t>Đèn đường Led Nikkon  MURA 80W-5000K/4000K/3000K   (dimming 5 cấp công suất) Malaysia</t>
  </si>
  <si>
    <t>Đèn đường Led Nikkon  MURA 100W-5000K/4000K/3000K   (dimming 5 cấp công suất) Malaysia</t>
  </si>
  <si>
    <t>Đèn đường Led Nikkon  MURA 120W-5000K/4000K/3000K   (dimming 5 cấp công suất) Malaysia</t>
  </si>
  <si>
    <t>Đèn đường Led Nikkon  MURA 150W-5000K/4000K/3000K   (dimming 5 cấp công suất) Malaysia</t>
  </si>
  <si>
    <t>Đèn đường Led Nikkon  MURA 185W-5000K/4000K/3000K   (dimming 5 cấp công suất) Malaysia</t>
  </si>
  <si>
    <t xml:space="preserve">Công TyTNHH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123/2022/VPĐD ngày 10/6/2022/2022 v/v đề nghị công bố giá sản phẩm, hàng hóa gạch ốp lát định kỳ tại   Sở Xây dựng kèm theo Bảng Niêm yết giá áp dụng từ ngày 01/6/2022 đến 31/12/2022  của Cty </t>
  </si>
  <si>
    <r>
      <t>m</t>
    </r>
    <r>
      <rPr>
        <vertAlign val="superscript"/>
        <sz val="11"/>
        <color rgb="FFFF0000"/>
        <rFont val="Times New Roman"/>
        <family val="1"/>
      </rPr>
      <t>2</t>
    </r>
  </si>
  <si>
    <t>Công ty TNHH Kinh doanh Tiếp thị Xi măng FICO-YTL.Địa  chỉ đặt trụ sở chính: 11 Đoàn Văn Bơ, P.13.Q.4.Tp HCM. Điện thoại: (028) 38212872.Phụ trách đăng ký công bố giá: Nguyễn Ngọc Tú Như.Địa chỉ sản xuất: Nhà máy xi măng Fico Bình Dương, Ấp 1, xã Thường Tân, huyện Bắc Tân Uyên, Bình Dương .Theo Công văn số 96  ngày 14/3/2022 của Công ty .Thời gian đăng ký: từ ngày 14/3/2022 đến khi có thông báo mới</t>
  </si>
  <si>
    <r>
      <t xml:space="preserve">BÁO GIÁ VẬT LIỆU XÂY DỰNG CỦA CÁC ĐƠN VỊ SXKD VÀ ĐỊA LÝ PHÂN PHỐI CỦA NHÀ SXKD NGOÀI TỈNH THÁNG 7 NĂM 2022
</t>
    </r>
    <r>
      <rPr>
        <i/>
        <sz val="14"/>
        <rFont val="Times New Roman"/>
        <family val="1"/>
      </rPr>
      <t>(Kèm theo văn bản số       /CBG-SXD ngày     tháng 7 năm 2020 của Sở Xây dựng)</t>
    </r>
  </si>
  <si>
    <t>(Kèm theo Văn bản số:            /SXD-KTVLXDQLN&amp;TTBĐS ngày      tháng 7 năm 2022 của Sở Xây dựng Lâm Đồng )</t>
  </si>
  <si>
    <r>
      <t xml:space="preserve">Công ty TNHH KOVA NANOPRO. </t>
    </r>
    <r>
      <rPr>
        <sz val="12"/>
        <color rgb="FFFF0000"/>
        <rFont val="Times New Roman"/>
        <family val="1"/>
      </rPr>
      <t>Địa chỉ: Khu B2-5, đường D2, Khu công nghiệp Tây Bắc Củ Chi, xã Tân An Hội, huyện Củ Chi.Tp.Hồ Chí Minh, điện thoại:028 3620 3797-Line:601.  Công văn số CV-Kova /III22-02 ngày 27/6/2022 kèm theo bảng niêm yết giá của Công ty.Mức kê khai thực hiện từ ngày 01/7/2022 cho đến ngày có thông báo mới.</t>
    </r>
  </si>
  <si>
    <t>Công Ty CP Gạch Ngói Đồng Nai.Địa chỉ: 119 Điện Biên Phủ.Q1.Tp.HCM.điện thoại :(028) 38228124 .Bảng giá sản phẩm áp dụng từ ngày 01/06/2022 đến khi có Bảng giá mới</t>
  </si>
  <si>
    <t>Công ty TNHH SX Super Thái Dương, địa chỉ: 247/8B Hoàng Hoa Thám, P.05, Quận Phú Nhuận,Tp. HCM.Hotline:0913.42.0009.Phòng Kinh doanhP. Dự án.Nhà máy SX: Khu Công nghiệp Cần Giuộc Tp.HCM. Theo Công văn số 011/SXD-CBGVL ngày 04/7/2022. của Công ty TNHH SX Super Thái Dương.Đơn giá có hiệu lực từ ngày 04/7/2022 đến ngày 03/7/2023.Đơn giá tại tỉnh Lâm Đồng</t>
  </si>
  <si>
    <t>Bộ đèn đường SUPER LED 140W - Xuất xứ: PHILIPS LIGHTING POLAND, dimming 5 cấp công suất (Hiệu: SUPER THAI DUONG)</t>
  </si>
  <si>
    <t>Bộ đèn đường SUPER LED 160W - Xuất xứ: PHILIPS LIGHTING POLAND, dimming 5 cấp công suất (Hiệu: SUPER THAI DUONG)</t>
  </si>
  <si>
    <t>Bộ đèn đường SUPER LED 180W - Xuất xứ: PHILIPS LIGHTING POLAND, dimming 5 cấp công suất (Hiệu: SUPER THAI DUONG)</t>
  </si>
  <si>
    <t>Chi nhánh CÔNG TY Cổ Phần Bóng đèn Phích nước Rạng Đông.Địa chỉ: 12A Vân Đồn,phường Phước Hòa.Tp Nha Trang.Tỉnh Khánh Hòa.Điện thoại:02 583 87 44 88. Người liên hệ: 090 7613 421.Bảng giá vật liệu xây dựng .Mức giá thực hiện từ ngày 01/6/2022 đến 31/12/2022.Gía bán áp dụng trên toàn quốc.</t>
  </si>
  <si>
    <t>Đèn Led chiếu pha NLMT 30W (Model: CP02.SL.RF 30w) tấm sola rời</t>
  </si>
  <si>
    <t>Đèn LED năng lượng mặt trời- Chiếu pha-Chiếu sáng đường</t>
  </si>
  <si>
    <t>Đèn LED chiếu sáng đường -220V (COB LED Citizen-Japan; Tuổi thọ 50.000h, Bảo hành 5 năm,5 cấp Dimming, IK08,IP66)</t>
  </si>
  <si>
    <t>Đèn Led chiếu sáng đường 60W (Model: CSD02 60W). Ánh sáng 4000/5000K</t>
  </si>
  <si>
    <t>Đèn Led chiếu sáng đường 70W (Model: CSD02 70W). Ánh sáng 4000/5000K</t>
  </si>
  <si>
    <t>Đèn LED chiếu sáng đường -220V (LED SMT- LumiLED-Philips; Tuổi thọ 50.000h; Bảo hành 5 năm,5 cấp Dimming, IK10,IP66)</t>
  </si>
  <si>
    <t>Đèn Led chiếu sáng đường 75W (Model: CSD02 75W). Ánh sáng 4000/5000K</t>
  </si>
  <si>
    <t>Đèn Led chiếu sáng đường 80W (Model: CSD02 80W). Ánh sáng 4000/5000K</t>
  </si>
  <si>
    <t>Đèn LED chiếu sáng đường  (LED SMT- LumiLED-Philips; Tuổi thọ 50.000h; Bảo hành 5 năm,5 cấp Dimming, IK08,IP66)</t>
  </si>
  <si>
    <t>Đèn Led chiếu sáng đường 100W (Model: CSD05 100W 3M). Ánh sáng 4000/5000K</t>
  </si>
  <si>
    <t>Đèn Led chiếu sáng đường 120W (Model: CSD05 120W 3M). Ánh sáng 4000/5000K</t>
  </si>
  <si>
    <t>Đèn Led chiếu sáng đường 80W (Model: CSD05 80W ). Ánh sáng 4000/5000K</t>
  </si>
  <si>
    <t>F</t>
  </si>
  <si>
    <t>Đèn LED chiếu sáng đường  (LED SMT- LumiLED-Philips; Tuổi thọ 50.000h; Bảo hành 5 năm,5 cấp Dimming, IK08,IP66, có đầu kết nối thông minh)</t>
  </si>
  <si>
    <t>Đèn Led chiếu sáng đường 80W (Model: CSD05 80W NEMA ). Ánh sáng 4000/5000K</t>
  </si>
  <si>
    <t>Đèn Led chiếu sáng đường 100W (Model: CSD05 100W NEMA). Ánh sáng 4000/5000K</t>
  </si>
  <si>
    <t>G</t>
  </si>
  <si>
    <t>Bộ Đèn LED chiếu sáng lớp học  (bao gồm Máng+ Bóng đèn LED+ Cần treo...)</t>
  </si>
  <si>
    <t>Bộ đèn LED chiếu sáng lớp học đơn (Model: T8 TT01 CSLH/20Wx1). Ánh sáng 6500K</t>
  </si>
  <si>
    <t>Bộ đèn LED chiếu sáng lớp học đôi (Model: T8 TT01 CSLH/20Wx1) trắng ánh sáng 6500K</t>
  </si>
  <si>
    <t>H</t>
  </si>
  <si>
    <t>Bộ Đèn LED chống ẩm (IP 65) (Xưởng sản xuất Thủy hải sản-kho lạnh...)</t>
  </si>
  <si>
    <t>Đèn LED Tube chống ẩm đơn 1m2 (Model:CA01 20Wx 1). Ánh sáng 6500K</t>
  </si>
  <si>
    <t>Đèn LED Tube chống ẩm đôi 1m2 (Model:CA01 20Wx 2). Ánh sáng 6500K</t>
  </si>
  <si>
    <t>LED HIGHT BAY (Nhà xưởng-Nhà thi đấu)</t>
  </si>
  <si>
    <t>Đèn LED HIGHT BAY 50W (Model:HB02L 350/50W). Ánh sáng 3000/5000/6500K</t>
  </si>
  <si>
    <t>Đèn LED HIGHT BAY 70W (Model:HB02L 350/70W). Ánh sáng 3000/5000/6500K</t>
  </si>
  <si>
    <t>K</t>
  </si>
  <si>
    <t>ĐÈN LED Chiếu pha góc chiếu 60/90 độ (IP66,IK08) (Chiếu sáng mặt ngoài, cây cảnh, sân bóng đá mini, sân Tennis..)</t>
  </si>
  <si>
    <t>Đèn LED chiếu pha 100W (Model:CP07 100W). Ánh sáng 4000/5000K</t>
  </si>
  <si>
    <t>Đèn LED chiếu pha 150W (Model:CP07 150W). Ánh sáng 4000/5000K</t>
  </si>
  <si>
    <t>S</t>
  </si>
  <si>
    <t>TẤM LED PANEL (ÂM TRẦN) ánh sáng 3000k/6500k</t>
  </si>
  <si>
    <t>Đèn LED Panel 600x600 40W (Model:P06 60x60/40W). KPK</t>
  </si>
  <si>
    <t>Đèn LED Panel 300x1200 40W (Model:P06 30x120/40W). KPK</t>
  </si>
  <si>
    <t>Y</t>
  </si>
  <si>
    <t>Đèn nuôi cấy mô (NNCNC0</t>
  </si>
  <si>
    <t>Đèn LED trồng rau TRR01 120/25W 30B/70R</t>
  </si>
  <si>
    <t>Đèn LED trồng rau TRR01 120/25W 100%BLUE</t>
  </si>
  <si>
    <t xml:space="preserve">CTY TNHH Thương Mại-Sản Xuất- Dịch vụ Tín Thịnh . Địa chỉ: số 102H, đường Nguyễn Xuân Khoát.P.Tân Thành.Q.Tân Phú.Tp HCM.Điện Thoại: (028) 62678195.Cập nhật theo Báo giá  Nhựa đường đóng phuy ngày 01/7/2022 kèm công văn số 0722/KKG/XD-TC/LD ngày 01/7/2022 về việc Kê khai giá của Cty TNHH TM SX-DV Tín Thịnh.Báo giá có hiệu lực từ ngày 01/7/2022 cho đến khi Công ty có báo giá mới.
</t>
  </si>
  <si>
    <t>Công ty Cp L.Q JOTON.Địa chỉ: 188C Lê Văn Sỹ,P.10.Q.Phú Nhuận.Tp HCM.Điện thoại:0838461970-2, theo Bảng báo giá số 11-07-22/ĐNCBG ngày 01/7/2022 kèm theo công văn đề nghị công bố  của  giá Sơn giao thông JOTON tại Sở Xây dựng của Công ty Cổ phần L.Q JOTON.Bảng giá có giá trị từ ngày 01/7/2022 đến khi có công bố giá mới.</t>
  </si>
  <si>
    <t>CÔNG TY TNHH Chiếu sáng và Môi trường Việt Nam.Địa chỉ: 233/8 Đặng Thùy Trâm, Phường 13.Q. Bình Thạnh.TP.HCM.Điện thoại: 0823 39 2345. Bảng báo giá sản phẩm đèn LED Thời gian áp dụng: ngày  01/6/2022 đến khi có thông báo mới.</t>
  </si>
  <si>
    <t>Cty TNHH MTV Xi măng Hạ Long.Địa chỉ: Lầu 2,11Bis Nguyễn Gia Thiều P.6,Q.3.Tp HCM. Điện thoại: (028) 39301656.Di động: 0974 506 633 , liên hệ: Nguyễn Thị Thanh Thủy,  theo Công văn ngày 15/07/2022 của Công ty TNHH MTV Xi măng Hạ Long. Mức kê khai thực hiện từ ngày 26/7/2022 (với Xi măng Vicem Hạ Long PCB40) và ngày 01/08/2022 (với Xi măng Vicem Hạ Long PCB50) đến khi có thông báo mới.</t>
  </si>
  <si>
    <t>Xi măng Vicem Hạ Long PCB40</t>
  </si>
  <si>
    <t>QCVN 16:2019/ BXD và TCVN 6260:2020 dành cho PCB50</t>
  </si>
  <si>
    <t xml:space="preserve">Gía giao tại địa bàn tỉnh Lâm Đồng </t>
  </si>
  <si>
    <t>Xi măng Vicem Hạ Long PCB50</t>
  </si>
  <si>
    <t>Bao</t>
  </si>
  <si>
    <t>Tấn</t>
  </si>
  <si>
    <t>Chi nhánh Công ty cổ phần xi măng Thăng Long.Địa chỉ: Lô A3, KCN Hiệp Phước, Long Thới, Nhà Bè.Tp HCM. Điện thoại: (08) 3780 0912,  theo Công văn số 15/CV/2022/CN-BHMN/CN-BHMN  ngày 13/6/2022 của Chi nhánh Công ty Cổ phần Xi măng Thăng Long.Thời gian đăng ký: Qúy III,IV/2022 (từ ngày 01/7/2022 đến 31/12/2022)</t>
  </si>
  <si>
    <t>Công Ty TNHH MTV Thương Mại Đồng Tâm.Địa chỉ:Số 7, Khu phố 6, Thị trấn Bến Lức, Huyện  Bến Lức. Tỉnh Long An. Điện thoại :028.3875.6536, kèm theo Bảng giá Vật liệu xây dựng Qúy III năm 2022 , giá bán áp dụng từ ngày ký 01/7/2022  của Cty TNHH MTV TM Đồng Tâm.</t>
  </si>
  <si>
    <t>100x100 (cm) -100DB016</t>
  </si>
  <si>
    <r>
      <t xml:space="preserve">Công ty Cổ phần Dây Cáp  Điện Việt Nam (CADIVI), </t>
    </r>
    <r>
      <rPr>
        <sz val="12"/>
        <color rgb="FFFF0000"/>
        <rFont val="Times New Roman"/>
        <family val="1"/>
      </rPr>
      <t>địa chỉ 70-72 Nam Kỳ Khởi Nghĩa, Quận 1, Tp Hồ Chí Minh, điện thoại 028.38299443, Kèm công văn số  3740/CV-KDTT ngày 18/7/2022 về Thông báo giá bán sản phẩm Qúy III năm 2022 .Thông tin liên hệ: A Hải Khối Kinh doanh Tiếp Thị 0913.854.809. Bảng giá được áp dụng từ ngày 17/5/2022.Bảng giá áp dụng trên toàn quốc</t>
    </r>
  </si>
  <si>
    <t>Công ty Cp L.Q JOTON.Địa chỉ: 188C Lê Văn Sỹ,P.10.Q.Phú Nhuận.Tp HCM.Điện thoại:0838461970-2, theo Bảng báo giá số 11-08-22/ĐNCBG ngày 01/8/2022 kèm theo công văn đề nghị công bố  của  giá Sơn giao thông JOTON tại Sở Xây dựng của Công ty Cổ phần L.Q JOTON.Bảng giá có giá trị từ ngày 01/8/2022 đến khi có công bố giá mới.</t>
  </si>
  <si>
    <t xml:space="preserve">600x600 (P67542N; 67543N) </t>
  </si>
  <si>
    <t xml:space="preserve">800 x 800 (P87542N; 87543N) </t>
  </si>
  <si>
    <t>Chi nhánh Công ty cổ phần xi măng Thăng Long. Địa chỉ: Lô A3, KCN Hiệp Phước, Long Thới, Nhà Bè.Tp HCM. Điện thoại: (08) 3780 0912,  theo Công văn số 15/CV/2022/CN-BHMN/CN-BHMN  ngày 13/6/2022 của Chi nhánh Công ty Cổ phần Xi măng Thăng Long.Thời gian đăng ký: Qúy III,IV/2022 (từ ngày 01/7/2022 đến 31/12/2022)</t>
  </si>
  <si>
    <t>Xi măng Vicem Hạ Long PCB40 (Dạng bao)</t>
  </si>
  <si>
    <t>Xi măng Vicem Hạ Long PCB50 (Dạng rời)</t>
  </si>
  <si>
    <r>
      <t xml:space="preserve">Công ty Cổ phần Dây Cáp  Điện Việt Nam (CADIVI), </t>
    </r>
    <r>
      <rPr>
        <sz val="12"/>
        <rFont val="Times New Roman"/>
        <family val="1"/>
      </rPr>
      <t>địa chỉ 70-72 Nam Kỳ Khởi Nghĩa, Quận 1, Tp Hồ Chí Minh, điện thoại 028.38299443, Kèm công văn số  3740/CV-KDTT ngày 18/7/2022 về Thông báo giá bán sản phẩm Qúy III năm 2022 .Thông tin liên hệ: A Hải Khối Kinh doanh Tiếp Thị 0913.854.809. Bảng giá được áp dụng từ ngày 17/5/2022.Bảng giá áp dụng trên toàn quốc</t>
    </r>
  </si>
  <si>
    <r>
      <t xml:space="preserve">Công ty TNHH KOVA NANOPRO. </t>
    </r>
    <r>
      <rPr>
        <sz val="12"/>
        <rFont val="Times New Roman"/>
        <family val="1"/>
      </rPr>
      <t>Địa chỉ: Khu B2-5, đường D2, Khu công nghiệp Tây Bắc Củ Chi, xã Tân An Hội, huyện Củ Chi.Tp.Hồ Chí Minh, điện thoại:028 3620 3797-Line:601.  Công văn số CV-Kova /III22-02 ngày 27/6/2022 kèm theo bảng niêm yết giá của Công ty.Mức kê khai thực hiện từ ngày 01/7/2022 cho đến ngày có thông báo mới.</t>
    </r>
  </si>
  <si>
    <r>
      <t xml:space="preserve">BÁO GIÁ VẬT LIỆU XÂY DỰNG CỦA CÁC ĐƠN VỊ SXKD VÀ ĐỊA LÝ PHÂN PHỐI CỦA NHÀ SXKD NGOÀI TỈNH THÁNG 9 NĂM 2022
</t>
    </r>
    <r>
      <rPr>
        <i/>
        <sz val="14"/>
        <rFont val="Times New Roman"/>
        <family val="1"/>
      </rPr>
      <t>(Kèm theo văn bản số       /CBG-SXD ngày     tháng 7 năm 2020 của Sở Xây dựng)</t>
    </r>
  </si>
  <si>
    <t>(Kèm theo Văn bản số:            /SXD-KTXD ngày      tháng 9 năm 2022 của Sở Xây dựng Lâm Đồng )</t>
  </si>
  <si>
    <t>Công ty CP SX THÉP VINA ONE.Địa chỉ: ấp Voi Lá, xã Long Hiệp, Huyện Bến Lức, Tỉnh Long An. Họ tên người nộp biểu mẫu: Mai Hồng Lực, ĐT: 02723 98 98 98, Di động: 0903 002 655.Mức giá thông báo ngày 01/9/2022 được thực hiện từ ngày 01/9/2022 đến khi có thông báo mới.Gía bán VLXD này không bao gồm chi phí vận chuyển giao hàng tại Kho nhà máy Cty CP SX Thép Vina One</t>
  </si>
  <si>
    <t>Công Ty TNHH Tôn POMINA.Địa chỉ: KCN Phú Mỹ 1, Phường Phú Mỹ, Thị xã Phú Mỹ.Tỉnh Bà Rịa Vũng Tàu, điện thoại liên hệ :0916 629 537, theo công văn số 129/2022-PMN ngày 01/7/2022 kèm Bảng Công bố giá vật liệu xây dựng áp dụng từ ngày 01/7/2022 đến ngày 30/9/2022 của Cty TNHH Tôn POMINA</t>
  </si>
  <si>
    <t xml:space="preserve">CTY TNHH Thương Mại-Sản Xuất- Dịch vụ Tín Thịnh . Địa chỉ: số 102H, đường Nguyễn Xuân Khoát.P.Tân Thành.Q.Tân Phú.Tp HCM.Điện Thoại: (028) 62678195.Cập nhật theo Báo giá  Nhựa đường đóng phuy ngày 01/9/2022 kèm công văn số 0922/KKG/XD-TC/LD ngày 01/9/2022 về việc Kê khai giá của Cty TNHH TM SX-DV Tín Thịnh.Báo giá có hiệu lực từ ngày 01/9/2022 cho đến khi Công ty có báo giá mới.
</t>
  </si>
  <si>
    <t>Cty TNHH MTV Xi măng Hạ Long. Địa chỉ: Lầu 2,11Bis Nguyễn Gia Thiều P.6,Q.3.Tp HCM. Điện thoại: (028) 39301656.Di động: 0974 506 633 , liên hệ: Nguyễn Thị Thanh Thủy,  theo Công văn ngày 29/8/2022 của Công ty TNHH MTV Xi măng Hạ Long. Mức kê khai thực hiện từ ngày 09/9/2022 đến khi có thông báo mới.</t>
  </si>
  <si>
    <t>Công ty TNHH Kinh doanh Tiếp thị Xi măng FICO-YTL. Địa  chỉ đặt trụ sở chính: 11 Đoàn Văn Bơ, P.13.Q.4.Tp HCM. Điện thoại: (028) 38212872. Phụ trách đăng ký công bố giá: Nguyễn Ngọc Tú Như. Địa chỉ sản xuất: Nhà máy xi măng Fico Bình Dương, Ấp 1, xã Thường Tân, huyện Bắc Tân Uyên, Bình Dương .Theo Công văn số 127  ngày 101/8/2022 của Công ty .Thời gian đăng ký: từ ngày 01/8/2022 đến khi có thông báo mới</t>
  </si>
  <si>
    <t xml:space="preserve">Công Ty Cổ Phần Công Nghiệp Gốm sứ TAICERA Nha Trang. Địa chỉ: 86 Lê Hồng Phong, Phường Phước Hải.Nha Trang, kèm theo Bảng báo giá áp dụng từ ngày 01/9/2022  của Cty </t>
  </si>
  <si>
    <t>IX- POLISHES GRANITE TILES</t>
  </si>
  <si>
    <t>600 x 600 (P67762N)</t>
  </si>
  <si>
    <t>600 x 600 (67763N)</t>
  </si>
  <si>
    <t>800 x 800 (P67762N)</t>
  </si>
  <si>
    <t>800 x 800 (87763N)</t>
  </si>
  <si>
    <t xml:space="preserve">600x300 (PC6008298-542N;543N) </t>
  </si>
  <si>
    <t>51. Sản phẩm mài bóng  Multi-Pipe</t>
  </si>
  <si>
    <t>49. Sản phẩm mài bóng Imperial</t>
  </si>
  <si>
    <t xml:space="preserve">600 x 600 (P7662N) </t>
  </si>
  <si>
    <t xml:space="preserve">600 x 600 (P7663N) </t>
  </si>
  <si>
    <t xml:space="preserve">800 x 800 (P87662N) </t>
  </si>
  <si>
    <t xml:space="preserve">800 x 800 (P87663N) </t>
  </si>
  <si>
    <t>50. Sản phẩm mài bóng  Jade Diamond</t>
  </si>
  <si>
    <t>Chi nhánh CÔNG TY Cổ Phần Bóng đèn Phích nước Rạng Đông.Địa chỉ: 12A Vân Đồn,phường Phước Hòa.Tp Nha Trang.Tỉnh Khánh Hòa.Điện thoại:02 583 87 44 88. Người liên hệ: 090 7613 421.Bảng giá vật liệu xây dựng .Mức giá thực hiện từ ngày 01/9/2022 đến 31/12/2022.Gía bán áp dụng trên toàn quốc.</t>
  </si>
  <si>
    <t>Đèn LED chiếu pha NLMT 70W (Model: CP02.SL.RF 70W) tấm sola rời.</t>
  </si>
  <si>
    <t>Đèn LED chiếu pha NLMT 100W (Model: CP02.SL.RF 100W) tấm sola rời.</t>
  </si>
  <si>
    <t>Đèn LED chiếu sáng đường NLMT 25W (Model: CSD01.SL.RF 25W) tấm sola rời.</t>
  </si>
  <si>
    <t>Đèn LED chiếu sáng đường NLMT 35W (Model: CSD01.SL.RF 35W) tấm sola rời.</t>
  </si>
  <si>
    <t>Đèn LED chiếu sáng đường NLMT 50W (Model: CSD01.SL.RF 50W) tấm sola rời.</t>
  </si>
  <si>
    <t>Đèn LED chiếu sáng đường NLMT 70W (Model: CSD02.SL 70W) tấm sola rời.</t>
  </si>
  <si>
    <t>Đèn LED chiếu sáng đường NLMT 100W (Model: CSD02.SL 100W) tấm sola rời.</t>
  </si>
  <si>
    <t>Đèn LED chiếu sáng đường NLMT 120W (Model: CSD02.SL 120W) tấm sola rời.</t>
  </si>
  <si>
    <t>Đèn LED chiếu sáng đường NLMT 20W (Model: CSD02.SL.RAD 20W) tấm sola liền đèn.</t>
  </si>
  <si>
    <t>Đèn LED chiếu sáng đường NLMT 30W (Model: CSD02.SL.RAD 30W) tấm sola liền đèn.</t>
  </si>
  <si>
    <t>Đèn LED chiếu sáng đường  (LED SMT-LumiLED-Philips; Tuổi thọ 50.000h, Bảo hành 5 năm,5 cấp Dimming, IK08,IP66)</t>
  </si>
  <si>
    <t>Đèn LED c/sáng đường 100W (Model: CSD05 100W 3M) Ánh sáng 4000/5000K</t>
  </si>
  <si>
    <t>Đèn LED c/sáng đường 120W (Model: CSD05 120W) Ánh sáng 4000/5000K</t>
  </si>
  <si>
    <t>Đèn LED c/sáng đường 100W (Model: CSD05 100W.LĐ 3M) Ánh sáng 4000/5000K</t>
  </si>
  <si>
    <t>Đèn LED c/sáng đường 120W (Model: CSD05 120W.LĐ) Ánh sáng 4000/5000K</t>
  </si>
  <si>
    <t>Đèn LED c/sáng đường 120W (Model: CSD05 150W.LĐ) Ánh sáng 4000/5000K</t>
  </si>
  <si>
    <t>Đèn LED chiếu pha 200W (Model: CP07 200W) ánh sáng 4000/5000K</t>
  </si>
  <si>
    <t>Đèn LED chiếu pha 250W (Model: CP07 250W) ánh sáng 4000/5000K</t>
  </si>
  <si>
    <t>Đèn LED HIGH BAY 50W(Model: HB02L 350/50W) ánh sáng 3000/5000/6500K</t>
  </si>
  <si>
    <t>Đèn LED HIGH BAY 70W(Model: HB02L 350/70W) ánh sáng 3000/5000/6500K</t>
  </si>
  <si>
    <t>Đèn LED HIGH BAY 100W(Model: HB02L 430/100W) ánh sáng 3000/5000/6500K</t>
  </si>
  <si>
    <t>Đèn LED HIGH BAY 200W(Model: HB02L 500/200W) ánh sáng 3000/5000/6500K</t>
  </si>
  <si>
    <t>Đèn LED chiếu sáng đường 80W (Model: CSD08 80W.NEMA) Ánh sáng 4000/5000K</t>
  </si>
  <si>
    <t>Đèn LED chiếu sáng đường 100W (Model: CSD08 100W.NEMA) Ánh sáng 4000/5000K</t>
  </si>
  <si>
    <t>Đèn LED chiếu sáng đường  (LED SMT-LumiLED-Philips; Tuổi thọ 50.000h, Bảo hành 5 năm,5 cấp Dimming, IK08,IP66, có đầu kết nối thông minh)</t>
  </si>
  <si>
    <t>Đèn LED chiếu sáng đường 120W (Model: CSD08 120W.NEMA) Ánh sáng 4000/5000K</t>
  </si>
  <si>
    <t>Đèn LED chiếu sáng đường 150W (Model: CSD08 150W.NEMA) Ánh sáng 4000/5000K</t>
  </si>
  <si>
    <t>Đèn LED chiếu sáng đường 200W (Model: CSD08 200W.NEMA) Ánh sáng 4000/5000K</t>
  </si>
  <si>
    <t>Đèn LED HIGHT BAY (Nhà xưởng- Nhà thi đấu)</t>
  </si>
  <si>
    <t>LED HIGHT BAY UFO (NHÀ XƯỞNG-KHO LẠNH…)</t>
  </si>
  <si>
    <t>Đèn LED HIGHBAY 100W (Model: HB03 290/100W) ánh sáng 3000/5000/6500K</t>
  </si>
  <si>
    <t>Đèn LED HIGHBAY 120W (Model: HB03 350/120W) ánh sáng 3000/5000/6500K</t>
  </si>
  <si>
    <t>Đèn LED HIGHBAY 150W (Model: HB03 350/150W) ánh sáng 3000/5000/6500K</t>
  </si>
  <si>
    <t>Đèn LED HIGHBAY 200W (Model: HB03 390/200W) ánh sáng 3000/5000/6500K</t>
  </si>
  <si>
    <t>VỮA CHO BÊ TÔNG NHẸ</t>
  </si>
  <si>
    <t>TCVN 9028:2011</t>
  </si>
  <si>
    <t>Vữa xây chuyên dụng EBLOCK (EBT-104) 25kg/bao</t>
  </si>
  <si>
    <t>Vữa tô chuyên dụng EBLOCK (EBP-202) 25kg/bao</t>
  </si>
  <si>
    <t>Vữa tô lót Premier EBLOCK (EBH-401) 25kg/bao</t>
  </si>
  <si>
    <t>Vữa tô mỏng skimcoat EBLOCK (EBS-302) 25kg/bao</t>
  </si>
  <si>
    <t>Vữa tô mỏng skimcoat EBLOCK (EBS-300 Xám) 25kg/bao</t>
  </si>
  <si>
    <t>Công Ty cổ phần gạch khối Tân Kỷ Nguyên. Địa chỉ: Lô E3 -E4-E5-E6, đường số 5, KCN Thịnh Phát, ấp 3, xã Lương Bình, huyện Bến Lức, tỉnh Long An . Phụ trách công bố giá: Trương Thị Mỹ Hạnh. Điện thoại: 091 8672 679.Theo Công văn số 85/TNK-22  ngày 29/8/2022 của Công ty Cổ phần gạch khối Tân Kỷ Nguyên.Thời gian đăng ký: từ  tháng 7 năm 2022 đến khi có thông báo mới của Công ty.</t>
  </si>
  <si>
    <t>Gía bao gồm phí vận chuyển đến chân công trình</t>
  </si>
  <si>
    <t>Vữa tô mỏng skimcoat ngoài việc tô cho gạch AAC thì còn có thể dùng tô trát cho dầm, sàn, cột bê tông để giảm chi phí</t>
  </si>
  <si>
    <t>Vữa tô mỏng skimcoat EBH-401 được dùng tô (lăn) tạo lớp nền trung gian giữa gạch EBLOCK với vữa xi măng cát thông thường khi tô dày</t>
  </si>
  <si>
    <t>Gạch bê tông khí chưng áp EBLOCK (EB-3.5)</t>
  </si>
  <si>
    <t>QCVN 16:2019</t>
  </si>
  <si>
    <t>TCVN 7959:2017</t>
  </si>
  <si>
    <t xml:space="preserve">600 x (200,300,400) x 75mm </t>
  </si>
  <si>
    <t xml:space="preserve">600 x (200,300,400) x 100mm </t>
  </si>
  <si>
    <t xml:space="preserve">600 x (200,300,400) x 150mm </t>
  </si>
  <si>
    <t xml:space="preserve">600 x (200,300,400) x 200mm </t>
  </si>
  <si>
    <t>Gạch bê tông khí chưng áp EBLOCK (EB-5.0)</t>
  </si>
  <si>
    <t>Gạch bê tông khí chưng áp EBLOCK (EB-7.5)</t>
  </si>
  <si>
    <t>Tấm bê tông khí chưng áp, không cốt thép EBLOCK (EB-3.5)</t>
  </si>
  <si>
    <t xml:space="preserve">(800,1200) x 600 x 100mm </t>
  </si>
  <si>
    <t xml:space="preserve">(800,1200) x 600 x 200mm </t>
  </si>
  <si>
    <t xml:space="preserve">(1200,1500) x 600 x 75mm </t>
  </si>
  <si>
    <t xml:space="preserve">(1200,1500) x 600 x 100mm </t>
  </si>
  <si>
    <t xml:space="preserve">(2200,3300) x 600 x 75mm </t>
  </si>
  <si>
    <t xml:space="preserve">(2200,3300) x 600 x 100mm </t>
  </si>
  <si>
    <t>Tấm tường bê tông khí chưng áp, có cốt thép EPANEL/ EBLOCK (EB-3.5, 1 lớp thép)</t>
  </si>
  <si>
    <t>CTY TNHH Nhựa đường Petrolimex . Địa chỉ: Tầng 5, số 01 Đinh Bộ Lĩnh, P.Lê Lợi.Tp.Quy Nhơn.Tỉnh Bình Định.Điện Thoại: 02856 3893206.Cập nhật theo Báo giá  Nhựa đường   Petrolimex ngày 01/6/2022 kèm công văn số 036/2022/BG-NĐ.BĐ.KD về việc Đăng ký giá bán nhựa đường áp dụng với các mặt hàng do Chi nhánh Nhựa đường Petrolimex cung cấp . Gía bán thanh toán ngay, giao tại Tp Đà Lạt, tỉnh Lâm Đồng.Gía bán có hiệu lực từ ngày 16/3/2022 đến khi Công ty có báo giá mới.</t>
  </si>
  <si>
    <r>
      <t xml:space="preserve">BÁO GIÁ VẬT LIỆU XÂY DỰNG CỦA CÁC ĐƠN VỊ SXKD VÀ ĐỊA LÝ PHÂN PHỐI CỦA NHÀ SXKD NGOÀI TỈNH THÁNG 10 NĂM 2022
</t>
    </r>
    <r>
      <rPr>
        <i/>
        <sz val="14"/>
        <rFont val="Times New Roman"/>
        <family val="1"/>
      </rPr>
      <t>(Kèm theo văn bản số       /CBG-SXD ngày     tháng 7 năm 2020 của Sở Xây dựng)</t>
    </r>
  </si>
  <si>
    <t>(Kèm theo Văn bản số:            /SXD-KTXD ngày      tháng 10 năm 2022 của Sở Xây dựng Lâm Đồng )</t>
  </si>
  <si>
    <t>Công ty Cp L.Q JOTON.Địa chỉ: 188C Lê Văn Sỹ,P.10.Q.Phú Nhuận.Tp HCM.Điện thoại:0838461970-2, theo Bảng báo giá số 11-09-22/ĐNCBG ngày 01/9/2022 kèm theo công văn đề nghị công bố  của  giá Sơn giao thông JOTON tại Sở Xây dựng của Công ty Cổ phần L.Q JOTON.Bảng giá có giá trị từ ngày 01/9/2022 đến khi có công bố giá mới.</t>
  </si>
  <si>
    <t xml:space="preserve">CTY TNHH Thương Mại-Sản Xuất- Dịch vụ Tín Thịnh . Địa chỉ: số 102H, đường Nguyễn Xuân Khoát.P.Tân Thành.Q.Tân Phú.Tp HCM.Điện Thoại: (028) 62678195.Cập nhật theo Báo giá  Nhựa đường đóng phuy ngày 01/10/2022 kèm công văn số 1022/KKG/XD-TC/LD ngày 01/10/2022 về việc Kê khai giá của Cty TNHH TM SX-DV Tín Thịnh.Báo giá có hiệu lực từ ngày 01/10/2022 cho đến khi Công ty có báo giá mới.
</t>
  </si>
  <si>
    <t>Công Ty TNHH Tôn POMINA.Địa chỉ: KCN Phú Mỹ 1, Phường Phú Mỹ, Thị xã Phú Mỹ.Tỉnh Bà Rịa Vũng Tàu, điện thoại liên hệ :0916 629 537, theo công văn số 129/2022-PMN ngày 01/7/2022 kèm Bảng Công bố giá vật liệu xây dựng áp dụng từ ngày 01/10/2022 đến ngày 31/12/2022 của Cty TNHH Tôn POMINA</t>
  </si>
  <si>
    <t>4. Hộ Kinh doanh Nhà máy Tôn Thiên Lộc. Số 29 đường 2/4,thị trấn Thạnh Mỹ,huyện Đơn Dương.</t>
  </si>
  <si>
    <t>5. Hộ Kinh doanh Ngọc Hưng. Thôn Liên Hương, xã Đạ Rsal,huyện Đam Rông.</t>
  </si>
  <si>
    <t>6. Công ty TNHH Thương Mại Dịch vụ Khang Nam.Số 1052 Quốc lộ 20, Tổ 3, Khu phố 12,Thị trấn Liên Nghĩa,huyện Đức Trọng.</t>
  </si>
  <si>
    <t>Công Ty TNHH Sản Xuất Thương mại Quang Việt.Địa chỉ VP:154/8/6 Âu Dương Lân,Phường 3, Quận 8.TP.Hồ Chí Minh.Điện thoại liên hệ:Mr Luật 0918 99 44 10-0944 99 44 10. Địa chỉ kho xưởng; 26/2 Chánh Hưng, ấp 4, Xã Phước Lộc.H. Nhà Bè.Tp.HCM.Bảng  báo  giá có  thời hạn 06 tháng kể từ ngày 01/9/2022 .Gía bán áp dụng tại tỉnh Lâm Đồng</t>
  </si>
  <si>
    <t>Đèn LED năng lượng mặt trời-Chiếu sáng công cộng</t>
  </si>
  <si>
    <t xml:space="preserve">Giao hàng tại địa bàn tỉnh Lâm Đồng </t>
  </si>
  <si>
    <t>Đèn NLMT hiệu Quang Việt công suất 30W</t>
  </si>
  <si>
    <t>Đèn NLMT hiệu Quang Việt công suất 60W</t>
  </si>
  <si>
    <t>Đèn NLMT hiệu Quang Việt công suất 80W</t>
  </si>
  <si>
    <t>Đèn NLMT hiệu Quang Việt công suất 100W</t>
  </si>
  <si>
    <t>Đèn NLMT hiệu Quang Việt công suất 120W</t>
  </si>
  <si>
    <t>Thông số Kỹ thuật của đèn</t>
  </si>
  <si>
    <t>* Độ va đập IK08-IK09</t>
  </si>
  <si>
    <t>* Hiệu suất phát quang 140Lm/W</t>
  </si>
  <si>
    <t>* Độ kín IP66</t>
  </si>
  <si>
    <t>* ChipLed xuất xứ Nhật Bản</t>
  </si>
  <si>
    <t>*Dimming 5 cấp công suất</t>
  </si>
  <si>
    <t>* Góc chiếu 40-180 độ</t>
  </si>
  <si>
    <t>*Chỉ số hoàn màu Ra&gt;71</t>
  </si>
  <si>
    <t>*Nhiệt độ màu 3000K-6500K</t>
  </si>
  <si>
    <t>*Hệ số công suất &gt;0,98</t>
  </si>
  <si>
    <t>* Thân đèn tích hợp tấm solar</t>
  </si>
  <si>
    <t>* Pin Lithium PO4</t>
  </si>
  <si>
    <t>* Bộ điều khiển cấp công suất</t>
  </si>
  <si>
    <t>* Thời gian hoạt động 10h/ngày</t>
  </si>
  <si>
    <t>* Pin dự trữ 1 ngày không nắng</t>
  </si>
  <si>
    <t>*Bảo hành 5 năm trọn bộ đèn</t>
  </si>
  <si>
    <t>Đèn đường LED Chiếu sáng công cộng các loại</t>
  </si>
  <si>
    <t>* Độ kín cụm quang học IP66</t>
  </si>
  <si>
    <t>* Độ kín cụm linh kiện IP66</t>
  </si>
  <si>
    <t>*Hệ số công suất 0,98</t>
  </si>
  <si>
    <t>*Nhiệt độ bề mặt vỏ đèn 53 độ C</t>
  </si>
  <si>
    <t>* Bộ đèn chịu được xung áp 20Kv</t>
  </si>
  <si>
    <t>*Hiệu suất phát quang 140Lm/W</t>
  </si>
  <si>
    <t>*Chỉ số hoàn màu Ra71</t>
  </si>
  <si>
    <t>*Nhiệt độ màu (3000k-4000K)</t>
  </si>
  <si>
    <t>*Hệ số duy trì quang thông &gt;0,7</t>
  </si>
  <si>
    <t>Đèn được cấp giấy Chứng nhận hợp chuẩn số 170595.PRO.CN17 theo TCVN 7722-2-3;2007</t>
  </si>
  <si>
    <t>*Bộ đèn lắp cổng chờ NEMA storting cáp kết nối thông minh</t>
  </si>
  <si>
    <t>*Có cổng DALI hoặc 1-10V</t>
  </si>
  <si>
    <r>
      <t xml:space="preserve">Công ty TNHH KOVA NANOPRO. </t>
    </r>
    <r>
      <rPr>
        <sz val="12"/>
        <color rgb="FFFF0000"/>
        <rFont val="Times New Roman"/>
        <family val="1"/>
      </rPr>
      <t>Địa chỉ: Khu B2-5, đường D2, Khu công nghiệp Tây Bắc Củ Chi, xã Tân An Hội, huyện Củ Chi.Tp.Hồ Chí Minh, điện thoại:028 3620 3797-Line:601.  Công văn số CV-Kova /IV22-02 ngày 30/9/2022 kèm theo bảng niêm yết giá của Công ty.Mức kê khai thực hiện từ ngày 30/9/2022 cho đến ngày có thông báo mới.</t>
    </r>
  </si>
  <si>
    <t>Công Ty cổ phần Kinh doanh Gạch ốp lát VIGLACERA.Trụ sở chính: Tầng 2 Tòa nhà Viglacera, số 01 đại lộ Thăng Long,Phường Mễ Trì.Quân NamTừ Liêm, TP.Hà Nội. Địa chỉ Nhà máy sản xuất: Nhà máy VIGLACERA Mỹ Đức-KCN Mỹ Xuân A, xã Mỹ Xuân,huyện Tân Thành.Tỉnh Bà Rịa Vũng Tàu. Người liên hệ; Nguyễn Quốc Huy. Điện thoại: 0936 487722.Theo Công văn số     /VIKD-DA  ngày 02/6/2022 của Công ty .Thời gian đăng ký: từ  tháng 6 năm 2022 đến khi có thông báo mới của Công ty.</t>
  </si>
  <si>
    <t>Đơn gía áp dụng giao hàng tại Nhà máy .Chi phí vận chuyển,bốc xếp sẽ báo giá khi biết số lượng và địa điểm giao hàng.</t>
  </si>
  <si>
    <t>Sản phẩm Gạch Granite kỹ thuật số, nhóm BIa</t>
  </si>
  <si>
    <t>Sản phẩm Gạch Eurotile, nhóm BIa</t>
  </si>
  <si>
    <t>Gạch Eurotile: VOC,SAT,THD,THK,LTH,PHS,ANN,LUS,MOL,G01,02,03,04,05 - kích thước: 30x60cm</t>
  </si>
  <si>
    <t>Gạch Eurotile: HOD,NGC G01,02,03,04… PHOD,PNGC G01,02,03,04… - kích thước: 30x60cm</t>
  </si>
  <si>
    <t>Gạch Eurotile: THD,SAT,THK,VOC,VAD,BIY,DAV,DIL,THV,ANC,LUS H01,02,03,04,05… - kích thước: 60x60cm</t>
  </si>
  <si>
    <t>Gạch Eurotile: NGC H01,02,03,04… - kích thước: 60x60cm</t>
  </si>
  <si>
    <t>Gạch Eurotile: MOL,MMI,MOC M01,02,03,04,05,06 - kích thước: 15x90cm</t>
  </si>
  <si>
    <t>Gạch Eurotile: DAV,LTH,DAS,MOC D01,02,03,04, DAS D01,02 - kích thước: 30x90cm</t>
  </si>
  <si>
    <t>Gạch Eurotile: HOD,NGC D01,02,03,04 - kích thước: 30x90cm</t>
  </si>
  <si>
    <t>Gạch Eurotile: MOL I01,PHS I01,02,03,04, HAT I01,02, MOL I01,02,03,04 - kích thước: 45x90cm</t>
  </si>
  <si>
    <t>Gạch Eurotile: MO,MMI KI01,02,03,04 - kích thước: 45x90cm</t>
  </si>
  <si>
    <t>Gạch Eurotile: MOL,MMI KI01,02,03,04 - kích thước: 20x120cm</t>
  </si>
  <si>
    <t>Gạch Eurotile: MOL T01,02,03,04 - kích thước: 30x120cm</t>
  </si>
  <si>
    <t>Gạch Eurotile: HOA E01,02;TRA E01,02,03;PHA,SOK E01,02,03,04 - kích thước: 80x80cm</t>
  </si>
  <si>
    <t>Gạch Granite kỹ thuật số:MDK 36001,02362001,02..MDP363001,002 - kích thước: 30x60cm</t>
  </si>
  <si>
    <t>Gạch Granite kỹ thuật số:MDK 36001,02362001,02..MDP363001,002…666001,02 - kích thước: 60x60cm</t>
  </si>
  <si>
    <t>Gạch Granite kỹ thuật số:MDK,MDK, CL-GP,CA,FL,KV,KHP,NY,TB,VIG…36001,02…. 36001,02 - kích thước: 30x60cm</t>
  </si>
  <si>
    <t>Gạch Granite kỹ thuật số:MDP,MDK, CL-GP,CA,FL,KV,KHP,NY,TB,VIG…36001,02…. 36001,02 - kích thước: 60x60cm</t>
  </si>
  <si>
    <t>Gạch Granite kỹ thuật số:MDP,MDK, CL-GP,CA,FL,KV,KHP,NY,TB,VIG…801,02 - kích thước: 80x80cm</t>
  </si>
  <si>
    <t>Gạch ceramic không mài cạnh - kích thước: 25x25cm</t>
  </si>
  <si>
    <t>Gạch ceramic mài cạnh - kích thước: 30x30cm</t>
  </si>
  <si>
    <t>Gạch ceramic không mài cạnh - kích thước: 30x30cm</t>
  </si>
  <si>
    <t>Gạch porcelain giả gỗ, không mài cạnh - kích thước: 1560cm</t>
  </si>
  <si>
    <t>Gạch porcelain không mài cạnh - kích thước: 10x30cm</t>
  </si>
  <si>
    <t>Gạch porcelain mài cạnh - kích thước: 50x50cm</t>
  </si>
  <si>
    <t>Gạch porcelain men bóng,mài cạnh - kích thước: 60x60cm</t>
  </si>
  <si>
    <t>Gạch porcelain cao cấp men mờ,mài cạnh - kích thước: 60x60cm</t>
  </si>
  <si>
    <t>Gạch porcelain bóng/ mờ,mài cạnh - kích thước: 60x90cm</t>
  </si>
  <si>
    <t>Gạch porcelain bóng/ mờ,mài cạnh - kích thước: 30x90cm</t>
  </si>
  <si>
    <t>Gạch porcelain men mờ,mài cạnh - kích thước: 30x60cm</t>
  </si>
  <si>
    <t>Gạch porcelain giả gỗ, mài cạnh - kích thước: 15x90cm</t>
  </si>
  <si>
    <t>Gạch porcelain giả gỗ, mài cạnh - kích thước: 15x80cm</t>
  </si>
  <si>
    <t>Gạch porcelain giả gỗ, mài cạnh - kích thước: 15x60cm</t>
  </si>
  <si>
    <t>Gạch porcelain bóng/ mờ,mài cạnh - kích thước: 60x120cm</t>
  </si>
  <si>
    <t>Gạch porcelain bóng/ mờ,mài cạnh - kích thước: 80x120cm</t>
  </si>
  <si>
    <t>Gạch porcelain bóng/ mờ,mài cạnh - kích thước: 80x80cm</t>
  </si>
  <si>
    <t>Gạch ceramic xương trắng, mài cạnh - kích thước: 30x45cm</t>
  </si>
  <si>
    <t>Gạch ceramic xương trắng, mài cạnh - kích thước: 40x80cm</t>
  </si>
  <si>
    <t>Gạch ceramic không mài cạnh - kích thước: 25x40cm</t>
  </si>
  <si>
    <t>Gạch ceramic xương trắng, mài cạnh - kích thước: 30x60cm</t>
  </si>
  <si>
    <t>Gạch ceramic không mài cạnh - kích thước: 40x40cm</t>
  </si>
  <si>
    <t>Gạch ceramic men bóng,không mài cạnh - kích thước: 20x40cm</t>
  </si>
  <si>
    <t>Gạch ceramic men bóng, khuân dị hình,không mài cạnh - kích thước: 20x40cm</t>
  </si>
  <si>
    <t>Gạch ceramic mài cạnh kỹ thuật số - kích thước: 50x50cm</t>
  </si>
  <si>
    <t>Gạch ceramic mài cạnh - kích thước: 50x50cm</t>
  </si>
  <si>
    <t>Gạch ceramic xương đỏ,mài cạnh - kích thước: 60x60cm</t>
  </si>
  <si>
    <t>Gạch ceramic in KTS,mài cạnh - kích thước: 40x40cm</t>
  </si>
  <si>
    <t>Gạch ceramic sân vườn, không mài cạnh - kích thước: 40x40cm</t>
  </si>
  <si>
    <t>Gạch ceramic không mài cạnh - kích thước: 50x50cm</t>
  </si>
  <si>
    <t>Gạch ceramic xương đỏ, mài cạnh - kích thước: 30x45cm</t>
  </si>
  <si>
    <t>Gạch ceramic xương đỏ, mài cạnh - kích thước: 30x60cm</t>
  </si>
  <si>
    <t>Công Ty TNHH MTV Thương Mại Đồng Tâm.Địa chỉ:Số 7, Khu phố 6, Thị trấn Bến Lức, Huyện  Bến Lức. Tỉnh Long An. Điện thoại :028.3875.6536, kèm theo Bảng giá Vật liệu xây dựng Qúy Iv năm 2022 , giá bán áp dụng từ ngày ký 01/10/2022  của Cty TNHH MTV TM Đồng Tâm.</t>
  </si>
  <si>
    <t>Đèn pha LED năng lượng mặt trời-Chiếu sáng công cộng các loại</t>
  </si>
  <si>
    <t>Đèn pha LED hiệu Quang Việt công suất 50W</t>
  </si>
  <si>
    <t>Đèn pha LED hiệu Quang Việt công suất 100W</t>
  </si>
  <si>
    <t>Đèn pha LED hiệu Quang Việt công suất 150W</t>
  </si>
  <si>
    <t>Đèn pha LED hiệu Quang Việt công suất 200W</t>
  </si>
  <si>
    <t>Đèn pha LED hiệu Quang Việt công suất 220W</t>
  </si>
  <si>
    <t>Đèn pha LED hiệu Quang Việt công suất 250W</t>
  </si>
  <si>
    <t>Đèn pha LED hiệu Quang Việt công suất 300W</t>
  </si>
  <si>
    <t>Đèn pha LED hiệu Quang Việt công suất 350W</t>
  </si>
  <si>
    <t>Đèn pha LED hiệu Quang Việt công suất 400W</t>
  </si>
  <si>
    <t>Đèn pha LED hiệu Quang Việt công suất 450W</t>
  </si>
  <si>
    <t>Đèn pha LED hiệu Quang Việt công suất 500W</t>
  </si>
  <si>
    <t>Đèn đường LED hiệu Quang Việt công suất 30-35W</t>
  </si>
  <si>
    <t>Đèn đường LED hiệu Quang Việt công suất 36-40W</t>
  </si>
  <si>
    <t>Đèn đường LED hiệu Quang Việt công suất 41-50W</t>
  </si>
  <si>
    <t>Đèn đường LED hiệu Quang Việt công suất 51-60W</t>
  </si>
  <si>
    <t>Đèn đường LED hiệu Quang Việt công suất 61-75W</t>
  </si>
  <si>
    <t>Đèn đường LED hiệu Quang Việt công suất 76-90W</t>
  </si>
  <si>
    <t>Đèn đường LED hiệu Quang Việt công suất 91-100W</t>
  </si>
  <si>
    <t>Đèn đường LED hiệu Quang Việt công suất 101-115W</t>
  </si>
  <si>
    <t>Đèn đường LED hiệu Quang Việt công suất 116-120W</t>
  </si>
  <si>
    <t>Đèn đường LED hiệu Quang Việt công suất 125-130W</t>
  </si>
  <si>
    <t>Đèn đường LED hiệu Quang Việt công suất 131-135W</t>
  </si>
  <si>
    <t>Đèn đường LED hiệu Quang Việt công suất 136-150W</t>
  </si>
  <si>
    <t>Đèn đường LED hiệu Quang Việt công suất 151-160W</t>
  </si>
  <si>
    <t>Đèn đường LED hiệu Quang Việt công suất 161-165W</t>
  </si>
  <si>
    <t>Đèn đường LED hiệu Quang Việt công suất 165-175W</t>
  </si>
  <si>
    <t>Đèn đường LED hiệu Quang Việt công suất 176-185W</t>
  </si>
  <si>
    <t>Đèn đường LED hiệu Quang Việt công suất 186-200W</t>
  </si>
  <si>
    <r>
      <t xml:space="preserve">BÁO GIÁ VẬT LIỆU XÂY DỰNG CỦA CÁC ĐƠN VỊ SXKD VÀ ĐỊA LÝ PHÂN PHỐI CỦA NHÀ SXKD NGOÀI TỈNH THÁNG 11 NĂM 2022
</t>
    </r>
    <r>
      <rPr>
        <i/>
        <sz val="14"/>
        <rFont val="Times New Roman"/>
        <family val="1"/>
      </rPr>
      <t>(Kèm theo văn bản số       /CBG-SXD ngày     tháng 7 năm 2020 của Sở Xây dựng)</t>
    </r>
  </si>
  <si>
    <r>
      <t xml:space="preserve">Công ty TNHH KOVA NANOPRO. </t>
    </r>
    <r>
      <rPr>
        <sz val="12"/>
        <rFont val="Times New Roman"/>
        <family val="1"/>
      </rPr>
      <t>Địa chỉ: Khu B2-5, đường D2, Khu công nghiệp Tây Bắc Củ Chi, xã Tân An Hội, huyện Củ Chi.Tp.Hồ Chí Minh, điện thoại:028 3620 3797-Line:601.  Công văn số CV-Kova /IV22-02 ngày 30/9/2022 kèm theo bảng niêm yết giá của Công ty.Mức kê khai thực hiện từ ngày 30/9/2022 cho đến ngày có thông báo mới.</t>
    </r>
  </si>
  <si>
    <t>CTY TNHH Nhựa đường Petrolimex . Địa chỉ: Tầng 5, số 01 Đinh Bộ Lĩnh, P.Lê Lợi.Tp.Quy Nhơn.Tỉnh Bình Định.Điện Thoại: 02856 3893206.Cập nhật theo Báo giá  Nhựa đường   Petrolimex ngày 25/9/2022 kèm công văn số 143/2022/BG-NĐ.BĐ.KD về việc Đăng ký giá bán nhựa đường áp dụng với các mặt hàng do Chi nhánh Nhựa đường Petrolimex Bình Định cung cấp . Gía bán thanh toán ngay, giao tại Tp Đà Lạt, tỉnh Lâm Đồng.Gía bán có hiệu lực từ ngày 01/10/2022 đến khi Công ty có báo giá mới.</t>
  </si>
  <si>
    <t>Công ty CP SX THÉP VINA ONE.Địa chỉ: ấp Voi Lá, xã Long Hiệp, Huyện Bến Lức, Tỉnh Long An. Họ tên người nộp biểu mẫu: Mai Hồng Lực, ĐT: 02723 98 98 98, Di động: 0903 002 655.Mức giá thông báo ngày 01/11/2022 được thực hiện từ ngày 01/11/2022 đến khi có thông báo mới.Gía bán VLXD này không bao gồm chi phí vận chuyển giao hàng tại Kho nhà máy Cty CP SX Thép Vina One</t>
  </si>
  <si>
    <t>Đèn pha LED chiếu sáng công cộng các loại</t>
  </si>
  <si>
    <t>*Bộ đèn lắp cổng chờ NEMA sorting cáp kết nối thông minh</t>
  </si>
  <si>
    <t>Đèn được cấp giấy Chứng nhận hợp chuẩn số 170595.PRO.CN17 theo TCVN 7722-2-3:2007</t>
  </si>
  <si>
    <t>Chi nhánh CÔNG TY Cổ Phần Bóng đèn Phích nước Rạng Đông.Địa chỉ: 12A Vân Đồn,phường Phước Hòa.Tp Nha Trang.Tỉnh Khánh Hòa.Điện thoại:02 583 87 44 88. Người liên hệ: 090 7613 421.Bảng giá vật liệu xây dựng .Mức giá thực hiện từ ngày 01/11/2022 đến 31/12/2022.Gía bán áp dụng trên toàn quốc.</t>
  </si>
  <si>
    <t>(Kèm theo Văn bản số:            /SXD-KTXD ngày      tháng 11 năm 2022 của Sở Xây dựng Lâm Đồng )</t>
  </si>
  <si>
    <t>Công Ty cổ phần gạch khối Tân Kỷ Nguyên. Địa chỉ: Lô E3 -E4-E5-E6, đường số 5, KCN Thịnh Phát, ấp 3, xã Lương Bình, huyện Bến Lức, tỉnh Long An . Phụ trách công bố giá: Trương Thị Mỹ Hạnh. Điện thoại: 091 8672 679.Theo Công văn số 85/TKN-22  ngày 29/8/2022 của Công ty Cổ phần gạch khối Tân Kỷ Nguyên.Thời gian đăng ký: từ  tháng 7 năm 2022 đến khi có thông báo mới của Công ty.</t>
  </si>
  <si>
    <t xml:space="preserve">(2200-3300) x 600 x 75mm </t>
  </si>
  <si>
    <t xml:space="preserve">(2200-3300) x 600 x 100mm </t>
  </si>
  <si>
    <t>PHỤ LỤC 03</t>
  </si>
  <si>
    <t>Đơn gía áp dụng giao hàng tại Nhà máy. Chi phí vận chuyển, bốc xếp sẽ báo giá khi biết số lượng và địa điểm giao hàng.</t>
  </si>
  <si>
    <t>Không bao gồm vận chuyển, giao hàng tại nhà máy tại Lô E3-E4-E5-E6, đường số 5, KCN Thịnh Phát, ấp 3, Lương Bình, Bến Lức, Long An</t>
  </si>
  <si>
    <t>Đối với mã hàng của mục B và C áp dụng tương tự như công bố giá tháng 10/2022</t>
  </si>
  <si>
    <r>
      <t xml:space="preserve">Công ty Cổ phần Dây Cáp  Điện Việt Nam (CADIVI), </t>
    </r>
    <r>
      <rPr>
        <sz val="12"/>
        <rFont val="Times New Roman"/>
        <family val="1"/>
      </rPr>
      <t>địa chỉ 70-72 Nam Kỳ Khởi Nghĩa, Quận 1, Tp Hồ Chí Minh, điện thoại 028.38299443, Kèm công văn số  5712/CV-KDTT ngày 27/10/2022 về Thông báo giá bán sản phẩm Qúy IV năm 2022 .Thông tin liên hệ: A Hải Khối Kinh doanh Tiếp Thị 0913.854.809. Bảng giá được áp dụng từ ngày 17/5/2022.Bảng giá áp dụng trên toàn quốc</t>
    </r>
  </si>
  <si>
    <t>Công ty Cp L.Q JOTON.Địa chỉ: 188C Lê Văn Sỹ,P.10.Q.Phú Nhuận.Tp HCM.Điện thoại:0838461970-2, theo Bảng báo giá số 11-11-22/ĐNCBG ngày 01/11/2022 kèm theo công văn đề nghị công bố  của  giá Sơn giao thông JOTON tại Sở Xây dựng của Công ty Cổ phần L.Q JOTON.Bảng giá có giá trị từ ngày 01/11/2022 đến khi có công bố giá mới.</t>
  </si>
  <si>
    <t xml:space="preserve">Công Ty 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123/2022/VPĐD ngày 10/6/2022/2022 v/v đề nghị công bố giá sản phẩm, hàng hóa gạch ốp lát định kỳ tại   Sở Xây dựng kèm theo Bảng Niêm yết giá áp dụng từ ngày 01/6/2022 đến 31/12/2022  của Cty </t>
  </si>
  <si>
    <t>QCVN 16:2019 BXD</t>
  </si>
  <si>
    <t>Đèn LED chiếu sáng đường phố</t>
  </si>
  <si>
    <t>Tiêu chuẩn kỹ thuật</t>
  </si>
  <si>
    <t>Quy cách sản phẩm</t>
  </si>
  <si>
    <t>Đèn LED TEMBIN Modun  SMD Slighting SL7 30W đến 39W( Dimming 5 cấp công suất, kết nối 0 - 10V (chuẩn DALI, kết nối quản lý và điều khiển thông minh). Lumen ≥ 130 Lm/W.</t>
  </si>
  <si>
    <t>Đèn LED TEMBIN Modun  SMD Slighting SL7 40W đến 49W( Dimming 5 cấp công suất, kết nối 0 -10V (chuẩn DALI, kết nối quản lý và điều khiển thông minh). Lumen ≥ 130 Lm/W.</t>
  </si>
  <si>
    <t>Đèn LED TEMBIN Modun  SMD Slighting SL7 50W đến 59W( Dimming 5 cấp công suất, kết nối 0 - 10V (chuẩn DALI, kết nối quản lý và điều khiển thông minh). Lumen ≥ 130 Lm/W.</t>
  </si>
  <si>
    <t>Đèn LED TEMBIN Modun  SMD Slighting SL7 60W đến 69W( Dimming 5 cấp công suất, kết nối 0 - 10V(chuẩn DALI, kết nối quản lý và điều khiển thông minh).  Lumen ≥ 130 Lm/W.</t>
  </si>
  <si>
    <t>Đèn LED TEMBIN Modun  SMD Slighting SL7 70W đến 79W( Dimming 5 cấp công suất, kết nối 0 - 10V(chuẩn DALI, kết nối quản lý và điều khiển thông minh).  Lumen ≥ 130 Lm/W.</t>
  </si>
  <si>
    <t>Đèn LED TEMBIN Modun  SMD Slighting SL7 80W đến 89W Dimming 5 cấp công suất, kết nối 0 - 10V(chuẩn DALI, kết nối quản lý và điều khiển thông minh).  Lumen ≥ 130 Lm/W.</t>
  </si>
  <si>
    <t>Đèn LED TEMBIN Modun  SMD Slighting SL7 90W đến 99W Dimming 5 cấp công suất, kết nối 0 - 10V (chuẩn DALI, kết nối quản lý và điều khiển thông minh). Lumen ≥ 130 Lm/W</t>
  </si>
  <si>
    <t>Đèn LED TEMBIN Modun  SMD Slighting SL7 100W đến 109W Dimming 5 cấp công suất, kết nối 0 -10V (chuẩn DALI, kết nối quản lý và điều khiển thông minh). Lumen ≥ 130 Lm/W.</t>
  </si>
  <si>
    <t>Đèn LED TEMBIN Modun  SMD Slighting SL7 110W đến 119W Dimming 5 cấp công suất, kết nối 0 -10V(chuẩn DALI, kết nối quản lý và điều khiển thông minh).  Lumen ≥ 130 Lm/W.</t>
  </si>
  <si>
    <t>Đèn LED TEMBIN Modun  SMD Slighting SL7 120W đến 129W Dimming 5 cấp công suất, kết nối 0 -10V(chuẩn DALI, kết nối quản lý và điều khiển thông minh).  Lumen ≥ 130 Lm/W.</t>
  </si>
  <si>
    <t>Đèn LED TEMBIN Modun  SMD Slighting SL7 130W đến 139W Dimming 5 cấp công suất, kết nối 0 -10V(chuẩn DALI, kết nối quản lý và điều khiển thông minh).  Lumen ≥ 130 Lm/W.</t>
  </si>
  <si>
    <t>Đèn LED TEMBIN Modun  SMD Slighting SL7 140W đến 149W Dimming 5 cấp công suất, kết nối 0 - 10V(chuẩn DALI, kết nối quản lý và điều khiển thông minh).  Lumen ≥ 130 Lm/W.</t>
  </si>
  <si>
    <t>Đèn LED TEMBIN Modun  SMD Slighting SL7 150W đến 159W Dimming 5 cấp công suất, kết nối 0 -10V (chuẩn DALI, kết nối quản lý và điều khiển thông minh). Lumen ≥ 130 Lm/W.</t>
  </si>
  <si>
    <t>Đèn LED TEMBIN Modun  SMD Slighting SL7 160W đến 169W Dimming 5 cấp công suất, kết nối 0 - 10V(chuẩn DALI, kết nối quản lý và điều khiển thông minh).  Lumen ≥ 130 Lm/W.</t>
  </si>
  <si>
    <t>Đèn LED TEMBIN Modun  SMD Slighting SL7 170W đến 179W Dimming 5 cấp công suất, kết nối 0 - 10V (chuẩn DALI, kết nối quản lý và điều khiển thông minh).  Lumen ≥ 130 Lm/W.</t>
  </si>
  <si>
    <t>Đèn LED TEMBIN Modun  SMD Slighting SL7 180W đến 189W Dimming 5 cấp công suất, kết nối 0 -10V(chuẩn DALI, kết nối quản lý và điều khiển thông minh).  Lumen ≥ 130 Lm/W.</t>
  </si>
  <si>
    <t>Đèn LED TEMBIN Modun  SMD Slighting SL7 190W đến 200W Dimming 5 cấp công suất, kết nối 0 - 10V(chuẩn DALI, kết nối quản lý và điều khiển thông minh).  Lumen ≥ 130 Lm/W.</t>
  </si>
  <si>
    <t>Đèn LED TEMBIN Modun  SMD Slighting SL7 250W. Dimming 5 cấp công suất, kết nối 0 -10V (chuẩn DALI, kết nối quản lý và điều khiển thông minh). Lumen ≥ 130 Lm/W.</t>
  </si>
  <si>
    <t>Đèn LED TEMBIN Modun  SMD Slighting SL7 280W. Dimming 5 cấp công suất, kết nối 0 -10V(chuẩn DALI, kết nối quản lý và điều khiển thông minh).  Lumen ≥ 130 Lm/W.</t>
  </si>
  <si>
    <t>Đèn LED TEMBIN Modun  SMD Slighting SL7 300W( Dimming 5 cấp công suất, kết nối 0 - 10V (chuẩn DALI, kết nối quản lý và điều khiển thông minh). Lumen ≥ 130 Lm/W.</t>
  </si>
  <si>
    <t>Đèn LED SL22 (30w - 45w) Dimming 5 cấp công suất, kết nối 0 - 10V (chuẩn DALI, kết nối quản lý và điều khiển thông minh). Chống sét 10kA</t>
  </si>
  <si>
    <t>Đèn LED SL22 (50w - 80w) Dimming 5 cấp công suất, kết nối 0 - 10V (chuẩn DALI, kết nối quản lý và điều khiển thông minh). Chống sét 10kA</t>
  </si>
  <si>
    <t>Đèn LED SL22 (85w - 100w)Dimming 5 cấp công suất, kết nối 0 - 10V (chuẩn DALI, kết nối quản lý và điều khiển thông minh). Chống sét 10kA</t>
  </si>
  <si>
    <t>Đèn LED SL22 (105w - 130w) Dimming 5 cấp công suất, kết nối 0 - 10V (chuẩn DALI, kết nối quản lý và điều khiển thông minh). Chống sét 10kA</t>
  </si>
  <si>
    <t>Đèn LED SL22 (135w - 150w)Dimming 5 cấp công suất, kết nối 0 - 10V (chuẩn DALI, kết nối quản lý và điều khiển thông minh). Chống sét 10kA</t>
  </si>
  <si>
    <t>Đèn LED SL22 (155w - 180w)Dimming 5 cấp công suất, kết nối 0 - 10V (chuẩn DALI, kết nối quản lý và điều khiển thông minh). Chống sét 10kA</t>
  </si>
  <si>
    <t>Đèn LED SL22 (185w - 200w) Dimming 5 cấp công suất, kết nối 0 - 10V (chuẩn DALI, kết nối quản lý và điều khiển thông minh). Chống sét 10kA</t>
  </si>
  <si>
    <t>Đèn pha LED SLI-FL9 ( 50w-90w)</t>
  </si>
  <si>
    <t xml:space="preserve">Đèn pha LED SLI-FL9 (95w-135w) </t>
  </si>
  <si>
    <t>Đèn pha LED SLI-FL9 ( 140w-180w)</t>
  </si>
  <si>
    <t>Đèn pha LED SLI-FL9 (185-230w)</t>
  </si>
  <si>
    <t>Đèn pha LED SLI-FL9 (235w- 280w)</t>
  </si>
  <si>
    <t>Đèn pha LED SLI-FL9 (285w-360w)</t>
  </si>
  <si>
    <t>Đèn pha LED SLI-FL9 (365w-400w)</t>
  </si>
  <si>
    <t>Đèn pha LED SLI-FL9 (405w-450w)</t>
  </si>
  <si>
    <t>Đèn pha LED SLI-FL9 (455w-520w)</t>
  </si>
  <si>
    <t>Thiết bị đầu cuối thông tin di động truyền/nhận tín hiệu điều khiển SL1412: Nối trực tiếp với bộ nguồn Led (Driver) và gắn trên từng bộ đèn đường LED và đèn pha LED</t>
  </si>
  <si>
    <t>Mã sản phẩm</t>
  </si>
  <si>
    <t>Đvt</t>
  </si>
  <si>
    <t>TCVN 7722 -1 :2017 /IEC 60598-1:2014 và TCVN 7722 – 2 – 3: 2019/ IEC 60598-2-3:2011</t>
  </si>
  <si>
    <t>570 x 260 x 90</t>
  </si>
  <si>
    <t>820 x 385 x100</t>
  </si>
  <si>
    <t>612 x 304 x 95</t>
  </si>
  <si>
    <t>613 x 304 x 95</t>
  </si>
  <si>
    <t>701 x 304 x 95</t>
  </si>
  <si>
    <t>790 x 304 x 95</t>
  </si>
  <si>
    <t>879 x 304 x 95</t>
  </si>
  <si>
    <t>320 x 290 x 110</t>
  </si>
  <si>
    <t>410 x 290 x 110</t>
  </si>
  <si>
    <t>500 x 290 x 110</t>
  </si>
  <si>
    <t>320 x 580 x 110</t>
  </si>
  <si>
    <t>410 x 580 x 110</t>
  </si>
  <si>
    <t>500 x 580 x 110</t>
  </si>
  <si>
    <t>590 x 580 x 110</t>
  </si>
  <si>
    <t>ISO 9001:2015
QCVN 12:2015/BTTTT
QCVN 15:2015/BTTTT
QCVN 117:2018/BTTTT</t>
  </si>
  <si>
    <t>2.800.000</t>
  </si>
  <si>
    <t>Trụ bát giác, tròn côn liền cần đơn vươn 1,5m, mạ kẽm nhúng nóng</t>
  </si>
  <si>
    <t>Trụ bát giác, tròn côn liền cần đơn, H=6m tôn dày 3mm</t>
  </si>
  <si>
    <t>Cột</t>
  </si>
  <si>
    <t>Trụ bát giác, tròn côn liền cần đơn, H=7m tôn dày 3mm</t>
  </si>
  <si>
    <t>Trụ bát giác, tròn côn liền cần đơn, H=8m tôn dày 3mm</t>
  </si>
  <si>
    <t>Trụ bát giác, tròn côn liền cần đơn, H=9m tôn dày 3,5mm</t>
  </si>
  <si>
    <t>Trụ bát giác, tròn côn liền cần đơn, H=10m tôn dày 4mm</t>
  </si>
  <si>
    <t>Trụ bát giác, tròn côn liền cần đơn, H=11m tôn dày 4mm</t>
  </si>
  <si>
    <t>TCVN ISO 9001: 2015/ISO9001:2015</t>
  </si>
  <si>
    <t>Trụ bát giác, tròn côn cần rời D78 mạ kẽm nhúng nóng</t>
  </si>
  <si>
    <t>Trụ bát giác, tròn côn 6m D78-3mm</t>
  </si>
  <si>
    <t>Trụ bát giác, tròn côn 7m D78-3mm</t>
  </si>
  <si>
    <t>Trụ bát giác, tròn côn 8m D78-3mm</t>
  </si>
  <si>
    <t>Trụ bát giác, tròn côn 9m D78- 4mm</t>
  </si>
  <si>
    <t>Trụ bát giác, tròn côn 10m D78-4mm</t>
  </si>
  <si>
    <t>Trụ bát giác, tròn côn 11m D78-4mm</t>
  </si>
  <si>
    <t>Cần đèn CD-01 cao 2m, vươn 1,5m dày 3mm</t>
  </si>
  <si>
    <t>Cần</t>
  </si>
  <si>
    <t>Cần đèn CD-02; CD06; CD-10; CD-21; CD-27; CD-32 cao 2m, vươn 1,5m</t>
  </si>
  <si>
    <t>Cần đèn cánh buồm CD15</t>
  </si>
  <si>
    <t>Cần đèn CK-01 cao 2m, vươn 1,5m</t>
  </si>
  <si>
    <t>Cần đèn CK-02; CK06; CK-10; CK-21; CK-27; CK-32 cao 2m, vươn 1,5m</t>
  </si>
  <si>
    <t>Cần cánh buồm CK15</t>
  </si>
  <si>
    <t>Cọc tiếp địa</t>
  </si>
  <si>
    <t>Cọc tiếp địa V63x63x6x2500</t>
  </si>
  <si>
    <t>Cái</t>
  </si>
  <si>
    <t>Phụ kiện cột thép</t>
  </si>
  <si>
    <t>KM cột  M16x340x340x500</t>
  </si>
  <si>
    <t>KM cột M16x260x260x500</t>
  </si>
  <si>
    <t>KM cột M16x240x240x500</t>
  </si>
  <si>
    <t>KM cột M24x300x300x675</t>
  </si>
  <si>
    <t>KM cột M24x300x300x750</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</si>
  <si>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Mức giá kê khai này thực hiện từ ngày 01/10/2022 đến khi có thông báo mới</t>
  </si>
  <si>
    <t>Vuông, hộp, ống đen độ dày ≥ 2.55mm</t>
  </si>
  <si>
    <t>Vuông hộp ống mạ kẽm, độ dày ≥5.00mm</t>
  </si>
  <si>
    <r>
      <rPr>
        <b/>
        <sz val="13"/>
        <rFont val="Times New Roman"/>
        <family val="1"/>
      </rPr>
      <t>Sản phẩm Xi măng VICEM Hà Tiên của Công ty CP xi măng Hà Tiên 1 .</t>
    </r>
    <r>
      <rPr>
        <sz val="13"/>
        <rFont val="Times New Roman"/>
        <family val="1"/>
      </rPr>
      <t xml:space="preserve">
Danh sách các nhà  phân phối sản phẩm Xi măng Vicem Hà Tiên tại địa bàn tỉnh Lâm Đồng:
- Công ty TNHH TMXD-VT Vũ Thiện (số 815 Trần Phú thành phố Bảo Lộc, tỉnh Lâm Đồng, ĐT: 0263.3863.175).
- Công ty TNHH Thiên Tự Phước (Thôn Pâng Pung, TT.Đinh Văn, huyện Lâm Hà, tỉnh Lâm Đồng), ĐT: 0263.3829.653.</t>
    </r>
  </si>
  <si>
    <r>
      <t>m</t>
    </r>
    <r>
      <rPr>
        <vertAlign val="superscript"/>
        <sz val="13"/>
        <rFont val="Times New Roman"/>
        <family val="1"/>
      </rPr>
      <t>2</t>
    </r>
  </si>
  <si>
    <r>
      <t>Ống thép đen (Tròn, vuông, hộp) độ dày 1.0 đến 1.5 mm.</t>
    </r>
    <r>
      <rPr>
        <b/>
        <u/>
        <sz val="13"/>
        <rFont val="Times New Roman"/>
        <family val="1"/>
      </rPr>
      <t>Đường kính từ DN 10 đến DN 100</t>
    </r>
  </si>
  <si>
    <r>
      <t>Ống thép đen (Tròn, vuông, hộp) độ dày 1.6 đến 1.9 mm.</t>
    </r>
    <r>
      <rPr>
        <b/>
        <u/>
        <sz val="13"/>
        <rFont val="Times New Roman"/>
        <family val="1"/>
      </rPr>
      <t>Đường kính từ DN 10 đến DN 100</t>
    </r>
  </si>
  <si>
    <r>
      <t>Ống thép đen (Tròn, vuông, hộp) độ dày 2.0 đến 5.4 mm.</t>
    </r>
    <r>
      <rPr>
        <b/>
        <u/>
        <sz val="13"/>
        <rFont val="Times New Roman"/>
        <family val="1"/>
      </rPr>
      <t>Đường kính từ DN 10 đến DN 100</t>
    </r>
  </si>
  <si>
    <r>
      <t>Ống thép đen (Tròn, vuông, hộp) độ dày 5.5 đến 6.35 mm.</t>
    </r>
    <r>
      <rPr>
        <b/>
        <u/>
        <sz val="13"/>
        <rFont val="Times New Roman"/>
        <family val="1"/>
      </rPr>
      <t>Đường kính từ DN 10 đến DN 100</t>
    </r>
  </si>
  <si>
    <r>
      <t>Ống thép đen (ống tròn) độ dày trên 6.35 mm.</t>
    </r>
    <r>
      <rPr>
        <b/>
        <u/>
        <sz val="13"/>
        <rFont val="Times New Roman"/>
        <family val="1"/>
      </rPr>
      <t>Đường kính từ DN 10 đến DN 100</t>
    </r>
  </si>
  <si>
    <r>
      <t>Ống thép đen độ dày 3.4 mm đến 8.2 mm.</t>
    </r>
    <r>
      <rPr>
        <b/>
        <u/>
        <sz val="13"/>
        <rFont val="Times New Roman"/>
        <family val="1"/>
      </rPr>
      <t>Đường kính từ DN 125 đến DN 200</t>
    </r>
  </si>
  <si>
    <r>
      <t>Ống thép đen độ dày trên 8.2 mm.</t>
    </r>
    <r>
      <rPr>
        <b/>
        <u/>
        <sz val="13"/>
        <rFont val="Times New Roman"/>
        <family val="1"/>
      </rPr>
      <t>Đường kính từ DN 125 đến DN 200</t>
    </r>
  </si>
  <si>
    <r>
      <t>Ống thép mạ kẽm nhúng nóng độ dày 1.6 đến 1.9 mm.</t>
    </r>
    <r>
      <rPr>
        <b/>
        <u/>
        <sz val="13"/>
        <rFont val="Times New Roman"/>
        <family val="1"/>
      </rPr>
      <t>Đường kính từ DN 10 đến DN 32</t>
    </r>
  </si>
  <si>
    <r>
      <t>Ống thép mạ kẽm nhúng nóng độ dày trên 2.0 .</t>
    </r>
    <r>
      <rPr>
        <b/>
        <u/>
        <sz val="13"/>
        <rFont val="Times New Roman"/>
        <family val="1"/>
      </rPr>
      <t>Đường kính từ DN 10 đến DN 32</t>
    </r>
  </si>
  <si>
    <r>
      <t>Ống thép mạ kẽm nhúng nóng độ dày từ 1.6 đến 1.9mm.</t>
    </r>
    <r>
      <rPr>
        <b/>
        <u/>
        <sz val="13"/>
        <rFont val="Times New Roman"/>
        <family val="1"/>
      </rPr>
      <t>Đường kính từ DN 40 đến DN 100</t>
    </r>
  </si>
  <si>
    <r>
      <t>Ống thép mạ kẽm nhúng nóng độ dày từ 2.0 đến 5.4 mm.</t>
    </r>
    <r>
      <rPr>
        <b/>
        <u/>
        <sz val="13"/>
        <rFont val="Times New Roman"/>
        <family val="1"/>
      </rPr>
      <t>Đường kính từ DN 40 đến DN 100</t>
    </r>
  </si>
  <si>
    <r>
      <t>Ống thép mạ kẽm nhúng nóng độ dày 3.4 mm đến 8.2 mm.</t>
    </r>
    <r>
      <rPr>
        <b/>
        <u/>
        <sz val="13"/>
        <rFont val="Times New Roman"/>
        <family val="1"/>
      </rPr>
      <t>Đường kính từ DN 125 đến DN 200</t>
    </r>
  </si>
  <si>
    <r>
      <t>Ống thép mạ kẽm nhúng nóng độ dày trên 8.2 mm.</t>
    </r>
    <r>
      <rPr>
        <b/>
        <u/>
        <sz val="13"/>
        <rFont val="Times New Roman"/>
        <family val="1"/>
      </rPr>
      <t>Đường kính từ DN 125 đến DN 200</t>
    </r>
  </si>
  <si>
    <r>
      <t>Ống tôn kẽm (Tròn, vuông, hộp) độ dày 1.0 mm đến 2.3 mm.</t>
    </r>
    <r>
      <rPr>
        <b/>
        <u/>
        <sz val="13"/>
        <rFont val="Times New Roman"/>
        <family val="1"/>
      </rPr>
      <t>Đường kính từ DN 10 đến DN 200</t>
    </r>
  </si>
  <si>
    <r>
      <t xml:space="preserve">Công ty TNHH KOVA NANOPRO. </t>
    </r>
    <r>
      <rPr>
        <sz val="13"/>
        <rFont val="Times New Roman"/>
        <family val="1"/>
      </rPr>
      <t>Địa chỉ: Khu B2-5, đường D2, Khu công nghiệp Tây Bắc Củ Chi, xã Tân An Hội, huyện Củ Chi.Tp.Hồ Chí Minh, điện thoại:028 3620 3797-Line:601.  Công văn số CV-Kova /IV22-02 ngày 30/9/2022 kèm theo bảng niêm yết giá của Công ty.Mức kê khai thực hiện từ ngày 30/9/2022 cho đến ngày có thông báo mới.</t>
    </r>
  </si>
  <si>
    <r>
      <t xml:space="preserve">Công ty Cổ phần Dây Cáp  Điện Việt Nam (CADIVI), </t>
    </r>
    <r>
      <rPr>
        <sz val="13"/>
        <rFont val="Times New Roman"/>
        <family val="1"/>
      </rPr>
      <t>địa chỉ 70-72 Nam Kỳ Khởi Nghĩa, Quận 1, Tp Hồ Chí Minh, điện thoại 028.38299443, Kèm công văn số  5712/CV-KDTT ngày 27/10/2022 về Thông báo giá bán sản phẩm Qúy IV năm 2022 .Thông tin liên hệ: A Hải Khối Kinh doanh Tiếp Thị 0913.854.809. Bảng giá được áp dụng từ ngày 17/5/2022.Bảng giá áp dụng trên toàn quốc</t>
    </r>
  </si>
  <si>
    <r>
      <t xml:space="preserve">BÁO GIÁ VẬT LIỆU XÂY DỰNG CỦA CÁC ĐƠN VỊ SXKD VÀ ĐỊA LÝ PHÂN PHỐI CỦA NHÀ SXKD NGOÀI TỈNH THÁNG 01 NĂM 2023
</t>
    </r>
    <r>
      <rPr>
        <i/>
        <sz val="13"/>
        <rFont val="Times New Roman"/>
        <family val="1"/>
      </rPr>
      <t>(Kèm theo văn bản số       /CBG-SXD ngày     tháng 7 năm 2020 của Sở Xây dựng)</t>
    </r>
  </si>
  <si>
    <t>Chi nhánh Công ty cổ phần xi măng Thăng Long. Địa chỉ: Lô A3, KCN Hiệp Phước, Long Thới, Nhà Bè.Tp HCM. Điện thoại: (08) 3780 0912,  theo Công văn số 46/CV/2022/CN-BHMN/CN-BHMN  ngày 14/12/2022 của Chi nhánh Công ty Cổ phần Xi măng Thăng Long.Thời gian đăng ký: Qúy I, II/2023 (từ ngày 01/01/2023 đến 30/6/2023)</t>
  </si>
  <si>
    <r>
      <t xml:space="preserve">BÁO GIÁ VẬT LIỆU XÂY DỰNG CỦA CÁC ĐƠN VỊ SXKD VÀ ĐỊA LÝ PHÂN PHỐI CỦA NHÀ SXKD NGOÀI TỈNH THÁNG 12 NĂM 2022
</t>
    </r>
    <r>
      <rPr>
        <i/>
        <sz val="13"/>
        <rFont val="Times New Roman"/>
        <family val="1"/>
      </rPr>
      <t>(Kèm theo văn bản số       /CBG-SXD ngày     tháng 7 năm 2020 của Sở Xây dựng)</t>
    </r>
  </si>
  <si>
    <t>(Kèm theo Văn bản số:            /SXD-KTXD ngày      tháng 12 năm 2022 của Sở Xây dựng Lâm Đồng )</t>
  </si>
  <si>
    <t xml:space="preserve">Công Ty Cổ Phần Công Nghiệp Gốm sứ TAICERA Nha Trang. Địa chỉ: 86 Lê Hồng Phong, Phường Phước Hải.Nha Trang, kèm theo Bảng báo giá áp dụng từ ngày 01/12/2022  của Cty </t>
  </si>
  <si>
    <t>Cty TNHH MTV Xi măng Hạ Long. Địa chỉ: Lầu 2,11Bis Nguyễn Gia Thiều P.6,Q.3.Tp HCM. Điện thoại: (028) 39301656.Di động: 0974 506 633 , liên hệ: Nguyễn Thị Thanh Thủy,  theo Công văn ngày 19/12/2022 của Công ty TNHH MTV Xi măng Hạ Long. Mức kê khai thực hiện từ ngày 01/01/2023 đến khi có thông báo mới.</t>
  </si>
  <si>
    <t xml:space="preserve">Công ty Cổ phần Xi măng Công Thanh. Trụ sở chính: Thôn Tam Sơn, Xã Tân Trường, thị xã Nghi Sơn, tỉnh Thanh Hóa. Điện thoại: 02373.977.503. Theo Bảng báo giá số 98/22/BBG/XMCT-KD của Công ty Cổ phần Xi măng Công Thanh, thông báo giá bán xi măng Công Thanh PCB40 bao trên địa bàn tỉnh Lâm Đồng kể từ tháng 01/2023 đến khi có thông báo mới </t>
  </si>
  <si>
    <t>Xi măng Công Thanh PCB40</t>
  </si>
  <si>
    <t>bao 50kg</t>
  </si>
  <si>
    <t>Giá bán tại các cửa hàng khu vực trung tâm, giá có thể thay đổi tùy thuộc vào địa điểm giao xa hay gần</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</si>
  <si>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Mức giá kê khai này thực hiện từ ngày 01/10/2022 đến khi có thông báo mới, thời gian áp dụng từ ngày 02/01/2023</t>
  </si>
  <si>
    <t>Chi nhánh CÔNG TY Cổ Phần Bóng đèn Phích nước Rạng Đông.Địa chỉ: 12A Vân Đồn,phường Phước Hòa.Tp Nha Trang.Tỉnh Khánh Hòa.Điện thoại:02 583 87 44 88. Người liên hệ: 090 7613 421.Bảng giá vật liệu xây dựng .Mức giá thực hiện từ ngày 01/01/2023 đến 31/12/2023.Gía bán áp dụng trên toàn quốc.</t>
  </si>
  <si>
    <t>Công Ty CP Tôn POMINA.Địa chỉ: KCN Phú Mỹ 1, Phường Phú Mỹ, Thị xã Phú Mỹ.Tỉnh Bà Rịa Vũng Tàu, điện thoại liên hệ :0916 629 537, theo công văn số 129/2022-PMN ngày 01/7/2022 kèm Bảng Công bố giá vật liệu xây dựng áp dụng từ ngày 01/01/2023 đến ngày 31/03/2023 của Cty CP Tôn POMINA</t>
  </si>
  <si>
    <t>Công Ty TNHH Sản Xuất Thương mại Quang Việt.Địa chỉ VP:154/8/6 Âu Dương Lân,Phường 3, Quận 8.TP.Hồ Chí Minh.Điện thoại liên hệ:Mr Luật 0918 99 44 10-0944 99 44 10. Địa chỉ kho xưởng; 26/2 Chánh Hưng, ấp 4, Xã Phước Lộc.H. Nhà Bè.Tp.HCM.Bảng  báo  giá có  thời hạn 06 tháng kể từ ngày 05/01/2023 .Gía bán áp dụng tại tỉnh Lâm Đồng</t>
  </si>
  <si>
    <t>Công Ty TNHH MTV Thương Mại Đồng Tâm.Địa chỉ:Số 7, Khu phố 6, Thị trấn Bến Lức, Huyện  Bến Lức. Tỉnh Long An. Điện thoại :028.3875.6536, kèm theo Bảng giá Vật liệu xây dựng Qúy I năm 2023 , giá bán áp dụng từ ngày ký 03/01/2023  của Cty TNHH MTV TM Đồng Tâm.</t>
  </si>
  <si>
    <t>GẠCH ỐP LÁT</t>
  </si>
  <si>
    <t>Gạch lát nền Ceramic Đồng Tâm 30x30 cm</t>
  </si>
  <si>
    <t>Gạch lát nền Granite/ Porcelain men mờ chống trượt Đồng Tâm 30x30 cm</t>
  </si>
  <si>
    <t>Gạch lát nền Ceramic Đồng Tâm 40x40 cm</t>
  </si>
  <si>
    <t>Gạch lát nền Granite/ Porcelain men mờ Đồng Tâm 40x40 cm</t>
  </si>
  <si>
    <t>Gạch lát nền Granite/ Porcelain men mờ chống trượt Đồng Tâm 40x40 cm</t>
  </si>
  <si>
    <t>Gạch lát nền Granite/ Porcelain men mờ Đồng Tâm 60x60 cm</t>
  </si>
  <si>
    <t>Gạch lát nền Granite/ Porcelain bóng kính Đồng Tâm 60x60 cm</t>
  </si>
  <si>
    <t>Gạch lát nền Granite/ Porcelain bóng kính 2 da Đồng Tâm 60x60 cm</t>
  </si>
  <si>
    <t>Gạch lát nền Granite/ Porcelain men mờ đồng chất Đồng Tâm 60x60 cm</t>
  </si>
  <si>
    <t>Gạch lát nền Granite/ Porcelain men mờ Đồng Tâm 80x80 cm</t>
  </si>
  <si>
    <t>Gạch lát nền Granite/ Porcelain bóng kính Đồng Tâm 80x80 cm</t>
  </si>
  <si>
    <t>Gạch lát nền Granite/ Porcelain bóng kính 2 da Đồng Tâm 80x80 cm</t>
  </si>
  <si>
    <t>Gạch lát nền Granite/ Porcelain bóng kính 2 da Đồng Tâm 100x100 cm</t>
  </si>
  <si>
    <t>Gạch lát nền Granite/ Porcelain men mờ đồng chất Đồng Tâm 100x100 cm</t>
  </si>
  <si>
    <t>Gạch lát nền Granite/ Porcelain Đồng Tâm 60x120 cm</t>
  </si>
  <si>
    <t>Gạch ốp tường Ceramic Đồng Tâm 25x40 cm</t>
  </si>
  <si>
    <t>Gạch ốp tường Ceramic Đồng Tâm 30x60 cm</t>
  </si>
  <si>
    <t>Gạch ốp tường Ceramic Đồng Tâm 40x80 cm</t>
  </si>
  <si>
    <t>QCVN 16:2019/BXD
TCVN 7745:2007
BS EN 14411:2016</t>
  </si>
  <si>
    <t>Ngói lợp sóng lớn 10 viên/m2 1 màu</t>
  </si>
  <si>
    <t>Ngói ốp cuối nóc phải/ trái có gờ</t>
  </si>
  <si>
    <t>Ngói chạc 2 (L phải / L trái)</t>
  </si>
  <si>
    <t xml:space="preserve">Ngói chạc ba </t>
  </si>
  <si>
    <t>Ngói nóc có gờ có giá gắn ống</t>
  </si>
  <si>
    <t>Ngói lợp có giá gắn ống</t>
  </si>
  <si>
    <t>Ngói chạc 3 có giá gắn ống</t>
  </si>
  <si>
    <t>Ngói chạc 4 có giá gắn ống</t>
  </si>
  <si>
    <t>CÔNG TY TNHH SX- TM &amp; DV Đại Quang Phát.Địa chỉ: số 17 đường số 11- Khu phố 4- P.Linh Xuân-TP. Thủ Đức .Điện thoại: 0274 3739 588. Bảng báo giá sản phẩm đèn chiếu sáng LED, đèn trang trí kèm theo Công văn số 03/ĐQP/CV/2023 ngày 10/01/2023  .Bảng báo giá có giá trị đến khi có thông báo giá mới</t>
  </si>
  <si>
    <t xml:space="preserve">Công Ty 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124/2023/VPĐD ngày 09/01/2023 v/v đề nghị công bố giá sản phẩm, hàng hóa gạch ốp lát định kỳ tại   Sở Xây dựng kèm theo Bảng Niêm yết giá áp dụng từ ngày 09/01/2023 đến 31/12/2023  của Cty </t>
  </si>
  <si>
    <t>Gạch bán sứ mài cạnh - kích thước: 50x50cm</t>
  </si>
  <si>
    <t>Gạch ceramic mài cạnh, hiệu ứng bề mặt - kích thước: 30x30cm</t>
  </si>
  <si>
    <r>
      <t xml:space="preserve">Công ty Cổ phần Dây Cáp  Điện Việt Nam (CADIVI), </t>
    </r>
    <r>
      <rPr>
        <sz val="13"/>
        <rFont val="Times New Roman"/>
        <family val="1"/>
      </rPr>
      <t>địa chỉ 70-72 Nam Kỳ Khởi Nghĩa, Quận 1, Tp Hồ Chí Minh, điện thoại 028.38299443, Kèm công văn số  173/CV-KDTT ngày 09/01/2023 về Thông báo giá bán sản phẩm Qúy I năm 2023 .Thông tin liên hệ: A Hải Khối Kinh doanh Tiếp Thị 0913.854.809. Bảng giá được áp dụng từ ngày 17/5/2022.Bảng giá áp dụng trên toàn quốc</t>
    </r>
  </si>
  <si>
    <r>
      <t xml:space="preserve">Công ty TNHH KOVA NANOPRO. </t>
    </r>
    <r>
      <rPr>
        <sz val="13"/>
        <rFont val="Times New Roman"/>
        <family val="1"/>
      </rPr>
      <t>Địa chỉ: Khu B2-5, đường D2, Khu công nghiệp Tây Bắc Củ Chi, xã Tân An Hội, huyện Củ Chi.Tp.Hồ Chí Minh, điện thoại:028 3620 3797-Line:601.  Công văn số CV-Kova /I23-02 ngày 03/01/2023 kèm theo bảng niêm yết giá của Công ty.Mức kê đăng ký này thực hiện từ ngày 03/01/2023 đến ngày 30/06/2023.</t>
    </r>
  </si>
  <si>
    <t>(Kèm theo Văn bản số:            /CBG-SXD ngày      tháng 01 năm 2023 của Sở Xây dựng Lâm Đồng )</t>
  </si>
  <si>
    <r>
      <t xml:space="preserve">BÁO GIÁ VẬT LIỆU XÂY DỰNG CỦA CÁC ĐƠN VỊ SXKD VÀ ĐỊA LÝ PHÂN PHỐI CỦA NHÀ SXKD NGOÀI TỈNH THÁNG 02 NĂM 2023
</t>
    </r>
    <r>
      <rPr>
        <i/>
        <sz val="13"/>
        <rFont val="Times New Roman"/>
        <family val="1"/>
      </rPr>
      <t>(Kèm theo văn bản số       /CBG-SXD ngày     tháng 7 năm 2020 của Sở Xây dựng)</t>
    </r>
  </si>
  <si>
    <t>(Kèm theo Văn bản số:            /CBG-SXD ngày      tháng 02 năm 2023 của Sở Xây dựng Lâm Đồng )</t>
  </si>
  <si>
    <t>800 x 800 (P87762N)</t>
  </si>
  <si>
    <t xml:space="preserve">600x300 (PC600*298-542N;543N) </t>
  </si>
  <si>
    <t xml:space="preserve">600 x 600 (P67662N) </t>
  </si>
  <si>
    <t xml:space="preserve">600 x 600 (P67663N) </t>
  </si>
  <si>
    <t>SOLAR LED STREET LIGHT RA 365- 30W Malaysia</t>
  </si>
  <si>
    <t>1 bộ</t>
  </si>
  <si>
    <t>SOLAR LED STREET LIGHT RA 365- 40W Malaysia</t>
  </si>
  <si>
    <t>SOLAR LED STREET LIGHT RA 365- 50W Malaysia</t>
  </si>
  <si>
    <t>SOLAR LED STREET LIGHT RA 365-60W  Malaysia</t>
  </si>
  <si>
    <t>SOLAR LED STREET LIGHT RA 365- 80W  Malaysia</t>
  </si>
  <si>
    <t>Đèn pha Led Nikkon CERVELLI- S3-100W-5000K/4000K/3000K  Malaysia</t>
  </si>
  <si>
    <t>Đèn pha Led Nikkon CERVELLI- S3-150W-5000K/4000K/3000K  Malaysia</t>
  </si>
  <si>
    <t>Đèn pha Led Nikkon CERVELLI- S3-200W-5000K/4000K/3000K  Malaysia</t>
  </si>
  <si>
    <t>Đèn pha Led Nikkon CERVELLI- S5-250W-5000K/4000K/3000K  Malaysia</t>
  </si>
  <si>
    <t>Đèn pha Led Nikkon CERVELLI- S5-300W-5000K/4000K/3000K  Malaysia</t>
  </si>
  <si>
    <t>Đèn pha Led Nikkon CERVELLI- S5-350W-5000K/4000K/3000K  Malaysia</t>
  </si>
  <si>
    <t>ĐÈN LED</t>
  </si>
  <si>
    <t>ĐÈN TÍN HIỆU GIAO THÔNG</t>
  </si>
  <si>
    <t>Đèn THGT Xanh Đỏ Vàng D200 - Taiwan</t>
  </si>
  <si>
    <t>Đèn THGT Xanh Đỏ Vàng D300 - Taiwan</t>
  </si>
  <si>
    <t>Đèn THGT chữ thập Đỏ D200 - Taiwan</t>
  </si>
  <si>
    <t>Đèn THGT chữ thập Đỏ D300 - Taiwan</t>
  </si>
  <si>
    <t>Đèn THGT nhắc lại D100 - Taiwan</t>
  </si>
  <si>
    <t>Đèn THGT đi bộ Xanh Đỏ D200 - Taiwan</t>
  </si>
  <si>
    <t>Đèn THGT đếm lùi Xanh Đỏ Vàng D300 - Taiwan</t>
  </si>
  <si>
    <t>Đèn THGT đếm lùi vuông 825x520 - Taiwan</t>
  </si>
  <si>
    <t>Tủ điều khiển THGT 2 pha</t>
  </si>
  <si>
    <t>Dù che tủ điều khiển</t>
  </si>
  <si>
    <t>Trụ đỡ tủ điều khiển + cần dù</t>
  </si>
  <si>
    <t>ĐÈN TRANG TRÍ</t>
  </si>
  <si>
    <t>Đèn cầu trang trí D400 PMMA trắng trong - Malaysia</t>
  </si>
  <si>
    <t>Đèn cầu trang trí D400 PMMA trắng đục - Malaysia</t>
  </si>
  <si>
    <t>Đèn cầu trang trí D300 PMMA trắng trong - Malaysia</t>
  </si>
  <si>
    <t>Đèn cầu trang trí D300 PMMA trắng đục - Malaysia</t>
  </si>
  <si>
    <t>Đèn trang trí Jupiter - Malaysia</t>
  </si>
  <si>
    <t>Đèn trang trí Cosmic Bollard - Malaysia</t>
  </si>
  <si>
    <t>Đèn trang trí Cosmic Larntern - Malaysia</t>
  </si>
  <si>
    <t>SẢN XUẤT THEO TIÊU CHUẨN: 
 *Chíp LED - LM80
 * Bộ nguồn Driver : CE ,EN 55015, EN61000, ẼN61547
 * Bộ Đèn : LM 79, EN60598-1, EN60598-2-3, EN62471,
       EN 62493, EN 61000-1, EN 61547</t>
  </si>
  <si>
    <t xml:space="preserve">Công Ty Cổ Phần Công Nghiệp Gốm sứ TAICERA Nha Trang. Địa chỉ: 86 Lê Hồng Phong, Phường Phước Hải.Nha Trang, kèm theo Bảng báo giá áp dụng từ ngày 01/02/2023  của Cty </t>
  </si>
  <si>
    <t>Công Ty CP Tôn POMINA.Địa chỉ: KCN Phú Mỹ 1, Phường Phú Mỹ, Thị xã Phú Mỹ.Tỉnh Bà Rịa Vũng Tàu, điện thoại liên hệ :0916 629 537, theo công văn số 13/2023-PMN ngày 01/01/2023 kèm Bảng Công bố giá vật liệu xây dựng áp dụng từ ngày 01/01/2023 đến ngày 31/03/2023 của Cty CP Tôn POMINA</t>
  </si>
  <si>
    <t>CTY TNHH Nhựa đường Petrolimex . Địa chỉ: Tầng 5, số 01 Đinh Bộ Lĩnh, P.Lê Lợi.Tp.Quy Nhơn.Tỉnh Bình Định.Điện Thoại: 02856 3893206.Cập nhật theo Báo giá  Nhựa đường   Petrolimex ngày 01/01/2023 kèm công văn số 012/2023/BG-NĐ.BĐ.KD về việc Đăng ký giá bán nhựa đường áp dụng với các mặt hàng do Chi nhánh Nhựa đường Petrolimex Bình Định cung cấp . Gía bán thanh toán ngay, giao tại Tp Đà Lạt, tỉnh Lâm Đồng.Gía bán có hiệu lực từ ngày 01/01/2023 đến khi Công ty có báo giá mới.</t>
  </si>
  <si>
    <t>Công Ty CP Gạch Ngói Đồng Nai.Địa chỉ: 119 Điện Biên Phủ.Q1.Tp.HCM.điện thoại :(028) 38228124 .Bảng giá sản phẩm áp dụng từ ngày 15/02/2023 đến khi có Bảng giá mới</t>
  </si>
  <si>
    <t>Công ty TNHH MTV 43. Địa chỉ trụ sở chính và nhà máy sản xuất: thôn Liên Minh, xã Thụy An, huyện Ba Vì, thành phố Hà Nội. Thông tin liên lạc người phụ trách đăng ký giá: Vũ Việt Dũng. Điện thoại: 0987176463. Kèm theo công văn số: 107/CT43-KH ngày 08/02/2023 của Công ty TNHH MTV 43. Mức giá kê khai này thực hiện từ ngày 01/01/2023 đến khi có thông báo mới</t>
  </si>
  <si>
    <t>Giá đến chân công trình tỉnh Lâm Đồng</t>
  </si>
  <si>
    <t>CV 1x1,5</t>
  </si>
  <si>
    <t>CV 1x2,5</t>
  </si>
  <si>
    <t>CV 1x4,0</t>
  </si>
  <si>
    <t>CV 1x6</t>
  </si>
  <si>
    <t>CV 1x10</t>
  </si>
  <si>
    <t>mét</t>
  </si>
  <si>
    <t>CXV 1x4</t>
  </si>
  <si>
    <t>CXV 1x6</t>
  </si>
  <si>
    <t>CXV 1x10</t>
  </si>
  <si>
    <t>CXV 1x16</t>
  </si>
  <si>
    <t>CXV 1x25</t>
  </si>
  <si>
    <t>CXV 2x2,5</t>
  </si>
  <si>
    <t>CXV 2x4</t>
  </si>
  <si>
    <t>CXV 2x6</t>
  </si>
  <si>
    <t>CXV 2x10</t>
  </si>
  <si>
    <t>CXV 2x16</t>
  </si>
  <si>
    <t>CXV 3x1,5</t>
  </si>
  <si>
    <t>CXV 3x2,5</t>
  </si>
  <si>
    <t>CXV 3x4</t>
  </si>
  <si>
    <t>CXV 3x6</t>
  </si>
  <si>
    <t>CXV 3x10</t>
  </si>
  <si>
    <t>CXV 3x2,5+1x1,5</t>
  </si>
  <si>
    <t>CXV 3x4+1x2,5</t>
  </si>
  <si>
    <t>CXV 3x6+1x4</t>
  </si>
  <si>
    <t>CXV 3x10+1x6</t>
  </si>
  <si>
    <t>CXV 3x16+1x10</t>
  </si>
  <si>
    <t>CTY TNHH Nhựa đường Petrolimex . Địa chỉ: Tầng 5, số 01 Đinh Bộ Lĩnh, P.Lê Lợi.Tp.Quy Nhơn.Tỉnh Bình Định.Điện Thoại: 02856 3893206.Cập nhật theo Báo giá  Nhựa đường   Petrolimex ngày 01/02/2023 kèm công văn số 017/2023/BG-NĐ.BĐ.KD về việc Đăng ký giá bán nhựa đường áp dụng với các mặt hàng do Chi nhánh Nhựa đường Petrolimex Bình Định cung cấp . Gía bán thanh toán ngay, giao tại Tp Đà Lạt, tỉnh Lâm Đồng.Gía bán có hiệu lực từ ngày 01/2/2023 đến khi Công ty có báo giá mới.</t>
  </si>
  <si>
    <t xml:space="preserve">Công Ty 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124/2023/VPĐD ngày 01/3/2023 v/v đề nghị công bố giá sản phẩm, hàng hóa gạch ốp lát định kỳ tại   Sở Xây dựng kèm theo Bảng Niêm yết giá áp dụng từ ngày 01/3/2023 đến 31/12/2023  của Cty </t>
  </si>
  <si>
    <t>Công ty Cp L.Q JOTON.Địa chỉ: 188C Lê Văn Sỹ,P.10.Q.Phú Nhuận.Tp HCM.Điện thoại:0838461970-2, theo Bảng báo giá số 11-03-23/ĐNCBG ngày 01/03/2023 kèm theo công văn đề nghị công bố  của  giá Sơn giao thông JOTON tại Sở Xây dựng của Công ty Cổ phần L.Q JOTON.Bảng giá có giá trị từ ngày 01/01/2023 đến khi có công bố giá mới.</t>
  </si>
  <si>
    <t>ĐÈN, ĐÈN TRANG TRÍ, ĐÈN CHIẾU SÁNG, THIẾT BỊ ĐIỆN</t>
  </si>
  <si>
    <t>I. CÁP ĐỒNG ĐƠN BỌC CÁCH ĐIỆN PVC - CV (0,6/1kV)</t>
  </si>
  <si>
    <t>II. CÁP ĐIỆN CXV 1xA…(Cu/XLPE/PVC - 0,6/1kV)</t>
  </si>
  <si>
    <t>III. CÁP ĐIỆN CXV 2xA…(Cu/XLPE/PVC - 0,6/1kV)</t>
  </si>
  <si>
    <t>IV. CÁP ĐIỆN CXV 3xA…(Cu/XLPE/PVC - 0,6/1kV)</t>
  </si>
  <si>
    <t>V. CÁP ĐIỆN CXV 3xA+1xB - (Cu/XLPE/PVC - 0,6/1kV)</t>
  </si>
  <si>
    <r>
      <rPr>
        <b/>
        <sz val="13"/>
        <color theme="1"/>
        <rFont val="Times New Roman"/>
        <family val="1"/>
      </rPr>
      <t>Sản phẩm Xi măng VICEM Hà Tiên của Công ty CP xi măng Hà Tiên 1 .</t>
    </r>
    <r>
      <rPr>
        <sz val="13"/>
        <color theme="1"/>
        <rFont val="Times New Roman"/>
        <family val="1"/>
      </rPr>
      <t xml:space="preserve">
Danh sách các nhà  phân phối sản phẩm Xi măng Vicem Hà Tiên tại địa bàn tỉnh Lâm Đồng:
- Công ty TNHH TMXD-VT Vũ Thiện (số 815 Trần Phú thành phố Bảo Lộc, tỉnh Lâm Đồng, ĐT: 0263.3863.175).
- Công ty TNHH Thiên Tự Phước (Thôn Pâng Pung, TT.Đinh Văn, huyện Lâm Hà, tỉnh Lâm Đồng), ĐT: 0263.3829.653.</t>
    </r>
  </si>
  <si>
    <r>
      <t>m</t>
    </r>
    <r>
      <rPr>
        <vertAlign val="superscript"/>
        <sz val="13"/>
        <color theme="1"/>
        <rFont val="Times New Roman"/>
        <family val="1"/>
      </rPr>
      <t>2</t>
    </r>
  </si>
  <si>
    <r>
      <t xml:space="preserve">Công ty TNHH KOVA NANOPRO. </t>
    </r>
    <r>
      <rPr>
        <sz val="13"/>
        <color theme="1"/>
        <rFont val="Times New Roman"/>
        <family val="1"/>
      </rPr>
      <t>Địa chỉ: Khu B2-5, đường D2, Khu công nghiệp Tây Bắc Củ Chi, xã Tân An Hội, huyện Củ Chi.Tp.Hồ Chí Minh, điện thoại:028 3620 3797-Line:601.  Công văn số CV-Kova /I23-02 ngày 03/01/2023 kèm theo bảng niêm yết giá của Công ty.Mức kê đăng ký này thực hiện từ ngày 03/01/2023 đến ngày 30/06/2023.</t>
    </r>
  </si>
  <si>
    <t>Công ty Cổ phần Dây Cáp  Điện Việt Nam (CADIVI), địa chỉ 70-72 Nam Kỳ Khởi Nghĩa, Quận 1, Tp Hồ Chí Minh, điện thoại 028.38299443, Kèm công văn số  173/CV-KDTT ngày 09/01/2023 về Thông báo giá bán sản phẩm Qúy I năm 2023 .Thông tin liên hệ: A Hải Khối Kinh doanh Tiếp Thị 0913.854.809. Bảng giá được áp dụng từ ngày 17/5/2022.Bảng giá áp dụng trên toàn quốc</t>
  </si>
  <si>
    <t>Công Ty CP Tôn POMINA.Địa chỉ: KCN Phú Mỹ 1, Phường Phú Mỹ, Thị xã Phú Mỹ.Tỉnh Bà Rịa Vũng Tàu, điện thoại liên hệ :0916 629 537, theo công văn số 78/2023-PMN ngày 01/4/2023 kèm Bảng Công bố giá vật liệu xây dựng áp dụng từ ngày 01/4/2023 đến ngày 30/06/2023 của Cty CP Tôn POMINA</t>
  </si>
  <si>
    <t>Công Ty cổ phần Kinh doanh Gạch ốp lát VIGLACERA.Trụ sở chính: Tầng 2 Tòa nhà Viglacera, số 01 đại lộ Thăng Long,Phường Mễ Trì, Quận NamTừ Liêm, TP.Hà Nội. Địa chỉ Nhà máy sản xuất: Nhà máy VIGLACERA Mỹ Đức-KCN Mỹ Xuân A, xã Mỹ Xuân,huyện Tân Thành.Tỉnh Bà Rịa Vũng Tàu. Người liên hệ; Nguyễn Quốc Huy. Điện thoại: 0936 487722.Theo Công văn số 29/VIKD-DA  ngày 20/3/2023 của Công ty .Thời gian đăng ký: từ ngày 01/4/2023 đến khi có bảng giá khác thay thế.</t>
  </si>
  <si>
    <t>Đơn gía áp dụng giao hàng đến chân công trình</t>
  </si>
  <si>
    <r>
      <t xml:space="preserve">BÁO GIÁ VẬT LIỆU XÂY DỰNG CỦA CÁC ĐƠN VỊ SXKD VÀ ĐỊA LÝ PHÂN PHỐI CỦA NHÀ SXKD NGOÀI TỈNH THÁNG 4 NĂM 2023
</t>
    </r>
    <r>
      <rPr>
        <i/>
        <sz val="13"/>
        <color theme="1"/>
        <rFont val="Times New Roman"/>
        <family val="1"/>
      </rPr>
      <t>(Kèm theo văn bản số       /CBG-SXD ngày     tháng 7 năm 2020 của Sở Xây dựng)</t>
    </r>
  </si>
  <si>
    <t>Gạch Eurotile: MOT T01,02,03,04 - kích thước: 30x120cm</t>
  </si>
  <si>
    <r>
      <t xml:space="preserve">BÁO GIÁ VẬT LIỆU XÂY DỰNG CỦA CÁC ĐƠN VỊ SXKD VÀ ĐỊA LÝ PHÂN PHỐI CỦA NHÀ SXKD NGOÀI TỈNH THÁNG 3 NĂM 2023
</t>
    </r>
    <r>
      <rPr>
        <i/>
        <sz val="13"/>
        <color theme="1"/>
        <rFont val="Times New Roman"/>
        <family val="1"/>
      </rPr>
      <t>(Kèm theo văn bản số       /CBG-SXD ngày     tháng 7 năm 2020 của Sở Xây dựng)</t>
    </r>
  </si>
  <si>
    <t>(Kèm theo Văn bản số:            /CBG-SXD ngày      tháng 3 năm 2023 của Sở Xây dựng Lâm Đồng )</t>
  </si>
  <si>
    <t>Công ty cổ phần tập đoàn MDC GROUP. Địa chỉ: Số 29 Lưu Quang Vũ, phường Trung Hòa, quận Cầu Giấy, thành phố Hà Nội, Việt Nam. Địa chỉ khu sản xuất: Cơ sở 1: Thôn Kim Chuế, Xã An Đức, Huyện Ninh Giang, Tỉnh Hải Dương; Cơ sở 2: KCN Thạch Thất, huyện Quốc Oai, Hà Nội; Chi nhánh 2: Số 97 Nguyễn Thị Nhung, KDC Vạn Phúc, Hiệp Bình Phước, Thủ Đức, Thành phố Hồ Chí Minh.</t>
  </si>
  <si>
    <t>Gía vật liệu đã bao gồm vận chuyển trên địa bàn tỉnh Lâm Đồng</t>
  </si>
  <si>
    <t>TCVN 7722-2-3:2019</t>
  </si>
  <si>
    <t>Công Ty TNHH MTV Thương Mại Đồng Tâm.Địa chỉ:Số 7, Khu phố 6, Thị trấn Bến Lức, Huyện  Bến Lức. Tỉnh Long An. Điện thoại :028.3875.6536, kèm theo Bảng giá Vật liệu xây dựng Qúy II, III, IV năm 2023 , giá bán áp dụng từ ngày 01/04/2023  của Cty TNHH MTV TM Đồng Tâm.</t>
  </si>
  <si>
    <t>CÔNG TY TNHH Chiếu sáng và Môi trường Việt Nam.Địa chỉ: 233/8 Đặng Thùy Trâm, Phường 13.Q. Bình Thạnh.TP.HCM.Điện thoại: 0823 39 2345. Bảng báo giá sản phẩm đèn LED Thời gian áp dụng: ngày  01/4/2023 đến khi có thông báo mới.</t>
  </si>
  <si>
    <t>CTY TNHH Nhựa đường Petrolimex . Địa chỉ: Tầng 5, số 01 Đinh Bộ Lĩnh, P.Lê Lợi.Tp.Quy Nhơn.Tỉnh Bình Định.Điện Thoại: 02856 3893206.Cập nhật theo Báo giá  Nhựa đường   Petrolimex ngày 17/03/2023 kèm công văn số 031/2023/BG-NĐ.BĐ.KD về việc Đăng ký giá bán nhựa đường áp dụng với các mặt hàng do Chi nhánh Nhựa đường Petrolimex Bình Định cung cấp . Gía bán thanh toán ngay, giao tại Tp Đà Lạt, tỉnh Lâm Đồng.Gía bán có hiệu lực từ ngày 17/03/2023 đến khi Công ty có báo giá mới.</t>
  </si>
  <si>
    <t>Nhũ tương gốc Axit 60% - Xá</t>
  </si>
  <si>
    <t>TCVN 7493:2005</t>
  </si>
  <si>
    <t>TCVN 8817:2011</t>
  </si>
  <si>
    <t>TCVN 8818:2011</t>
  </si>
  <si>
    <t>Gía bán trên địa bàn tỉnh Lâm Đồng</t>
  </si>
  <si>
    <t>Cột thép bát giác, tròn côn liền cần đơn NTM, H = 5m, dày 3mm, Dn = 56mm; Dg = 114mm</t>
  </si>
  <si>
    <t>Cột thép bát giác, tròn côn liền cần đơn NTM, H = 6m, dày 3mm, Dn = 56mm; Dg = 124mm</t>
  </si>
  <si>
    <t>Cột thép bát giác, tròn côn liền cần đơn NTM, H = 7m, dày 3mm, Dn = 56mm; Dg = 134mm</t>
  </si>
  <si>
    <t>1. Cột thép liền cần đơn nông thôn mới mạ kẽm nhúng nóng</t>
  </si>
  <si>
    <t>Cột thép bát giác, tròn côn liền cần đơn, H = 7m tôn dày 3mm, Dn = 58mm; Dg = 140mm.</t>
  </si>
  <si>
    <t>Cột thép bát giác, tròn côn liền cần đơn, H = 7m tôn dày 3,5mm, Dn = 58mm; Dg = 140mm.</t>
  </si>
  <si>
    <t>Cột thép bát giác, tròn côn liền cần đơn, H = 8m tôn dày 3mm, Dn = 58mm; Dg = 150mm.</t>
  </si>
  <si>
    <t>Cột thép bát giác, tròn côn liền cần đơn, H = 8m tôn dày 3.5mm, Dn = 58mm; Dg = 150mm.</t>
  </si>
  <si>
    <t>Cột thép bát giác, tròn côn liền cần đơn, H = 9m tôn dày 3.5mm, Dn = 58mm; Dg = 160mm.</t>
  </si>
  <si>
    <t>Cột thép bát giác, tròn côn liền cần đơn, H = 10m tôn dày 4mm, Dn = 58mm; Dg = 170mm.</t>
  </si>
  <si>
    <t>Cột thép bát giác, tròn côn liền cần đơn, H = 11m tôn dày 4mm, Dn = 58mm; Dg = 185mm.</t>
  </si>
  <si>
    <t>2. Cột thép liền cần đơn mạ kẽm nhúng nóng</t>
  </si>
  <si>
    <t>Cột thép tròn D90, dày 2.5mm, cao 5m có cần ốp vào cột D60 và giá đỡ tấm pin năng lượng mặt trời kích thước 800x500xV3</t>
  </si>
  <si>
    <t>Cột thép tròn D90, dày 2.5mm, cao 6m có cần ốp vào cột D60 và giá đỡ tấm pin năng lượng mặt trời 800x500xV3</t>
  </si>
  <si>
    <t>3. Cột thép năng lượng mặt trời nông thôn mới Sơn tĩnh điện</t>
  </si>
  <si>
    <t>Cột thép bát giác, tròn côn H = 6m (D78-3mm), Dn = 78mm; Dg = 144mm.</t>
  </si>
  <si>
    <t>Cột thép bát giác, tròn côn H = 7m (D78-3mm), Dn = 78mm; Dg = 154mm.</t>
  </si>
  <si>
    <t>Cột thép bát giác, tròn côn H = 8m (D78-3.5mm), Dn = 78mm; Dg = 165mm.</t>
  </si>
  <si>
    <t>Cột thép bát giác, tròn côn H = 8m (D78-4mm), Dn = 78mm; Dg = 165mm.</t>
  </si>
  <si>
    <t>Cột thép bát giác, tròn côn H = 9m (D78-4mm), Dn = 78mm; Dg = 175mm.</t>
  </si>
  <si>
    <t>Cột thép bát giác, tròn côn H = 10m (D78-4mm), Dn = 78mm; Dg = 186mm.</t>
  </si>
  <si>
    <t>Cột thép bát giác, tròn côn H = 11m (D78-4mm), Dn = 78mm; Dg = 196mm.</t>
  </si>
  <si>
    <t>4. Cột thép đầu ngọn D78 mạ kẽm nhúng nóng</t>
  </si>
  <si>
    <t>Cần đèn CD-02 cao 2m vươn xa 1.5mx3mm</t>
  </si>
  <si>
    <t>Cần đèn CD-08 cao 2m vươn xa 1.5mx3mm</t>
  </si>
  <si>
    <t>Cần đèn CD-10 cao 2m vươn xa 1.5mx3mm</t>
  </si>
  <si>
    <t>Cần đèn CD-15 cao 2m vươn xa 1.5mx3mm</t>
  </si>
  <si>
    <t>Cần đèn CD-22 cao 2m vươn xa 1.5mx3mm</t>
  </si>
  <si>
    <t>Cần đèn CD-27 cao 2m vươn xa 1.5mx3mm</t>
  </si>
  <si>
    <t>Cần đèn CD-29 cao 2m vươn xa 1.5mx3mm</t>
  </si>
  <si>
    <t>Cần đèn CD-32 cao 2m vươn xa 1.5mx3mm</t>
  </si>
  <si>
    <t>Cần đèn CD-44 cao 2m vươn xa 1.5mx3mm</t>
  </si>
  <si>
    <t>Cần đèn CK-01 cao 2m vươn xa 1.5mx3mm</t>
  </si>
  <si>
    <t>Cần đèn CK-02 cao 2m vươn xa 1.5mx3mm</t>
  </si>
  <si>
    <t>Cần đèn CK-04 cao 2m vươn xa 1.5mx3mm</t>
  </si>
  <si>
    <t>Cần đèn CK-11 cao 2m vươn xa 1.5mx3mm</t>
  </si>
  <si>
    <t>Cần đèn CK-12 cao 2m vươn xa 1.5mx3mm</t>
  </si>
  <si>
    <t>Cần đèn CK-13 cao 2m vươn xa 1.5mx3mm</t>
  </si>
  <si>
    <t>Cần đèn CK-14 cao 2m vươn xa 1.5mx3mm</t>
  </si>
  <si>
    <t>Cần đèn CK-15 cao 2m vươn xa 1.5mx3mm</t>
  </si>
  <si>
    <t>Cần đèn CK-21 cao 2m vươn xa 1.5mx3mm</t>
  </si>
  <si>
    <t>Cần đèn CK-23 cao 2m vươn xa 1.5mx3mm</t>
  </si>
  <si>
    <t>Cần đèn CK-26 cao 2m vươn xa 1.5mx3mm</t>
  </si>
  <si>
    <t>5. Cần đèn mạ kẽm nhúng nóng</t>
  </si>
  <si>
    <t>6. Cột đa giác 14m dày 4mm (165/305)</t>
  </si>
  <si>
    <t>7. Cột đa giác 17m dày 5mm (167/337)</t>
  </si>
  <si>
    <t>Đế gang DP01 cao 1,38m thân cột thép cao 8m. ngọn D78-3.5mm</t>
  </si>
  <si>
    <t>Đế gang DP01 cao 1,38m thân cột thép cao 9m, ngọn D78-4.0mm</t>
  </si>
  <si>
    <t>Đế gang DC03 cao 1,58m thân cột thép cao 9m ngọn D78-4.0mm</t>
  </si>
  <si>
    <t>Đế gang DC05B (M16x340x340) + Thân nhôm D108 - 3.2m</t>
  </si>
  <si>
    <t>Đế gang DC06 (M16x260x260mm) + Thân nhôm D76 - 3.2m</t>
  </si>
  <si>
    <t>Đế gang DC07 (M16 x 260 x 260mm) + Thân nhôm D108 - 3.2m</t>
  </si>
  <si>
    <t>Đế gang PINE (M16x240x240mm) + Thân nhôm D76 - 3.2m</t>
  </si>
  <si>
    <t>Đế gang NOUVO (M16x240x240mm)+ Thân nhôm D108 - 3.2m</t>
  </si>
  <si>
    <t>Đế gang BAMBOO (M16x240x240mm)+ Thân nhôm D76 - 3.2m</t>
  </si>
  <si>
    <t>Chùm  CH02 - 4/5</t>
  </si>
  <si>
    <t>Chùm  CH11 - 4/5</t>
  </si>
  <si>
    <t>Chùm  CH06 - 4/5</t>
  </si>
  <si>
    <t>Chùm  CH08 - 4/5</t>
  </si>
  <si>
    <t>Chùm  CH09 - 1/2</t>
  </si>
  <si>
    <t>Chùm  CH12 - 4/5</t>
  </si>
  <si>
    <t>Chùm  RUBY - 2</t>
  </si>
  <si>
    <t>Chùm  ALEQUIN - 3/4</t>
  </si>
  <si>
    <t>8. Cột thép trên đế gang chưa có cần đèn</t>
  </si>
  <si>
    <t>9. Cột trang trí</t>
  </si>
  <si>
    <t>10. Chùm cột trang trí sân vườn</t>
  </si>
  <si>
    <t>Cầu đục D300 + Bóng Led 7W</t>
  </si>
  <si>
    <t>Cầu đục D400 + Bóng Led 9W</t>
  </si>
  <si>
    <t>Cầu đục D400 + Bóng Led 12W</t>
  </si>
  <si>
    <t>Cầu trong D300 + Bóng Led 7W + Tháp sơn</t>
  </si>
  <si>
    <t>Cầu trong D400 + Bóng Led 9W + Tháp sơn</t>
  </si>
  <si>
    <t>Cầu trong D400 + Bóng Led 12W + Tháp sơn</t>
  </si>
  <si>
    <t>Cầu sọc D400 + Bóng Led 12W</t>
  </si>
  <si>
    <t>Cầu đục LOTUS D400 + Bóng Led 12W</t>
  </si>
  <si>
    <t>Đèn cầu EYES</t>
  </si>
  <si>
    <t>Đèn cầu JUPITER</t>
  </si>
  <si>
    <t>Đèn cầu TULIP</t>
  </si>
  <si>
    <t>ĐÈN MDC NTM công suất 30W</t>
  </si>
  <si>
    <t>ĐÈN MDC NTM công suất 50W</t>
  </si>
  <si>
    <t>ĐÈN MDC NTM công suất 70W</t>
  </si>
  <si>
    <t>ĐÈN MDC NTM công suất 100W</t>
  </si>
  <si>
    <t>ĐÈN MDC NTM công suất 120W</t>
  </si>
  <si>
    <t>ĐÈN MDC NTM công suất 150W</t>
  </si>
  <si>
    <t>ĐÈN MDC NTM công suất 200W</t>
  </si>
  <si>
    <t>ĐÈN MDC ALPHA công suất 100W</t>
  </si>
  <si>
    <t>ĐÈN MDC ALPHA công suất 150W</t>
  </si>
  <si>
    <t>ĐÈN MDC DRACO công suất 100W</t>
  </si>
  <si>
    <t>ĐÈN MDC DRACO công suất 120W</t>
  </si>
  <si>
    <t>ĐÈN MDC RUBY công suất 90W</t>
  </si>
  <si>
    <t>ĐÈN MDC RUBY công suất 120W</t>
  </si>
  <si>
    <t>ĐÈN MDC RUBY công suất 150W</t>
  </si>
  <si>
    <t>ĐÈN MDC MOON công suất 150W</t>
  </si>
  <si>
    <t>ĐÈN MDC MOON công suất 200W</t>
  </si>
  <si>
    <t>ĐÈN MDC TIGER công suất 100W</t>
  </si>
  <si>
    <t>ĐÈN MDC TIGER công suất 120W</t>
  </si>
  <si>
    <t>ĐÈN MDC TIGER công suất 150W</t>
  </si>
  <si>
    <t>ĐÈN MDC GALAXY công suất 80W</t>
  </si>
  <si>
    <t>ĐÈN MDC GALAXY công suất 150W</t>
  </si>
  <si>
    <t>ĐÈN MDC APOLO công suất 100W</t>
  </si>
  <si>
    <t>ĐÈN MDC APOLO công suất 120W</t>
  </si>
  <si>
    <t>ĐÈN MDC APOLO công suất 150W</t>
  </si>
  <si>
    <t>ĐÈN MDC TITAN công suất 80W</t>
  </si>
  <si>
    <t>ĐÈN MDC TITAN công suất 100W</t>
  </si>
  <si>
    <t>ĐÈN MDC TITAN công suất 150W</t>
  </si>
  <si>
    <t>ĐÈN MDC ROMA công suất 80W</t>
  </si>
  <si>
    <t>ĐÈN MDC ROMA công suất 100W</t>
  </si>
  <si>
    <t>ĐÈN MDC ROMA công suất 120W</t>
  </si>
  <si>
    <t>ĐÈN MDC EKONA công suất 90W</t>
  </si>
  <si>
    <t>ĐÈN MDC EKONA công suất 120W</t>
  </si>
  <si>
    <t>ĐÈN MDC EKONA công suất 150W</t>
  </si>
  <si>
    <t>ĐÈN MDC DELI công suất 80W</t>
  </si>
  <si>
    <t>ĐÈN MDC DELI công suất 120W</t>
  </si>
  <si>
    <t>ĐÈN MDC DELI công suất 150W</t>
  </si>
  <si>
    <t>Đèn pha MDC - F04- 200W</t>
  </si>
  <si>
    <t>Đèn pha MDC - F04- 300W</t>
  </si>
  <si>
    <t>Đèn pha MDC - F04- 500W</t>
  </si>
  <si>
    <t>Đèn pha MDC - F06 - 200W</t>
  </si>
  <si>
    <t>Đèn pha MDC - F06 - 400W</t>
  </si>
  <si>
    <t>Cầu đục D300 + led NLMT 9W/3.2V
(Đèn tự đồng sáng khi trời tối và tắt khi trời sáng)</t>
  </si>
  <si>
    <t>Tấm pin NLMT - Mono (Đơn tinh thể) -18V
Công suất 60W
Solar panel 60/pcs</t>
  </si>
  <si>
    <t>CONTROL 12V/ 100W
Lưu điện tối đa: 3.0A
Lưu điện sạc tối đa:100W
IP67
BATERRY lithium LifePO4 32650
3.2V/40AH</t>
  </si>
  <si>
    <t>11. Đèn trang trí sân vườn, không bao gồm bóng</t>
  </si>
  <si>
    <t>12. Đèn LED chiếu sáng đường phố: Hàng lắp ráp trong nước</t>
  </si>
  <si>
    <t xml:space="preserve">12.1 ĐÈN LED MDC NTM: Hàng lắp ráp trong nước
Hiệu: MDC
Chip led: Philips Poland/Philips/Bridgelux; Driver: Philips Poland/ Philips/ Done;
Bảo vệ chống xung sét 15kV; 
Kích thước:
500x215x65mm (sử dụng cho 30W-50W)
640x245x80mm (sử dụng cho 60-80W)
720x280x80mm (sử dụng cho 80W - 100W)
850x325x80mm (sử dụng cho 120W - 150W)
1100x340x90mm (sử dụng cho 180W-200W) </t>
  </si>
  <si>
    <t>12.2 ĐÈN LED MDC ALPHA: Hàng lắp ráp trong nước
Hiệu: MDC
Chip led: Philips Poland; Driver: Philips Poland;
Bảo vệ chống xung sét 15kV; 
720x280x80mm (sử dụng cho 80W - 100W)
850x325x80mm (sử dụng cho 120W - 150W)</t>
  </si>
  <si>
    <t>12.3 ĐÈN LED MDC DRACO: Hàng lắp ráp trong nước
Hiệu: MDC
Chip led: Philips Poland; Driver: Philips Poland;
Bảo vệ chống xung sét 15kV; 
Kích thước:
676x305x187mm (sử dụng cho 100W - 150W)</t>
  </si>
  <si>
    <t>12.4 ĐÈN LED MDC RUBY: Hàng lắp ráp trong nước
Hiệu: MDC
Chip led: Philips Poland; Driver: Philips Poland;
Bảo vệ chống xung sét 15kV; 
Kích thước:
492x210x86mm (sử dụng cho 50W - 100W)
492x295x86mm (sử dụng cho 100W - 150W)</t>
  </si>
  <si>
    <t>12.5 ĐÈN LED MDC MOON: Hàng lắp ráp trong nước
Hiệu: MDC
Chip led: Philips Poland; Driver: Philips Poland;
Bảo vệ chống xung sét 15kV 
Kích thước:
747x380x115mm (sử dụng cho 100W - 200W)</t>
  </si>
  <si>
    <t>12.6 ĐÈN LED MDC TIGER: Hàng lắp ráp trong nước
Hiệu: MDC
Chip led: Philips Poland; Driver: Philips Poland;
Bảo vệ chống xung sét 15kV;  
Kích thước:
495x300x90mm (sử dụng cho 50W - 100W)
655x300x90mm (sử dụng cho 100W - 150W)</t>
  </si>
  <si>
    <t>12.7 ĐÈN LED MDC GALAXY: Hàng lắp ráp trong nước
Hiệu: MDC
Chip led: Philips Poland; Driver: Philips Poland;
Bảo vệ chống xung sét 15kV; 
Kích thước:
585x355x145mm (sử dụng cho 50W - 100W)
660x355x145mm (sử dụng cho 100W - 150W)</t>
  </si>
  <si>
    <t>12.8 ĐÈN LED MDC APOLO: Hàng lắp ráp trong nước
Hiệu: MDC
Chip led: Philips Poland; Driver: Philips Poland;
Bảo vệ chống xung sét 15kV; 
Kích thước:
540x340x120mm (sử dụng cho 80W - 100W)
660x340x120mm (sử dụng cho 120W - 150W)</t>
  </si>
  <si>
    <t>12.9 ĐÈN LED MDC TITAN: Hàng lắp ráp trong nước
Hiệu: MDC
Chip led: Philips Poland; Driver: Philips Poland;
Bảo vệ chống xung sét 15kV;  
Kích thước:
600x320x140mm (sử dụng cho 80W - 100W)
700x320x140mm (sử dụng cho 120W - 150W)</t>
  </si>
  <si>
    <t>12.10 ĐÈN LED MDC ROMA: Hàng lắp ráp trong nước
Hiệu: MDC
Chip led: Philips Poland; Driver: Philips Poland;
Bảo vệ chống xung sét 15kV; 
Kích thước:
460x315x80mm (sử dụng cho 80W - 100W)
550x315x80mm (sử dụng cho 120W - 150W)</t>
  </si>
  <si>
    <t>12.11 ĐÈN LED MDC EKONA: Hàng lắp ráp trong nước
Hiệu: MDC
Chip led: Philips Poland; Driver: Philips Poland;
Bảo vệ chống xung sét 15kV; 
Kích thước:
474x238x100mm (sử dụng cho 80W - 100W)</t>
  </si>
  <si>
    <t>12.12 ĐÈN LED MDC DELI: Hàng lắp ráp trong nước
Hiệu: MDC
Chip led: Philips Poland; Driver: Philips Poland;
Bảo vệ chống xung sét 15kV; 
Kích thước:
670x310x145mm (sử dụng cho 80W - 100W)
798x380x163mm (sử dụng cho 120W - 150W)</t>
  </si>
  <si>
    <t>13. ĐÈN PHA LED MDC : Hàng lắp ráp trong nước</t>
  </si>
  <si>
    <t>13.1 ĐÈN PHA MDC - F04: Hàng lắp ráp trong nước
Hiệu: MDC
Chip led: Philips Poland; Driver: Philips Poland;
Bảo vệ chống xung sét 15kV;  
Kích thước:
419x315x87mm (sử dụng cho 200W)
526x345x100mm (sử dụng cho 300W)
627x356x100mm (sử dụng cho 400W - 500W)</t>
  </si>
  <si>
    <t>13.2 ĐÈN PHA MDC - F06: Hàng lắp ráp trong nước
Hiệu: MDC
Chip led: Philips Poland; Driver: Philips Poland;
Bảo vệ chống xung sét 15kV;  
Kích thước:
515x320x190mm (sử dụng cho 180W - 240W)
675x320x190mm (sử dụng cho 250W-400W)</t>
  </si>
  <si>
    <t>14. Đèn Trang trí năng lượng mặt trời</t>
  </si>
  <si>
    <t>Tấm pin năng lượng mặt trời -Mono(đơn tinh thế)18V
Công suất 100W</t>
  </si>
  <si>
    <t>Tấm</t>
  </si>
  <si>
    <t>CONTROL 12V/120W
Lưu điện tối đa 3.0A
Lưu sạc điện tối đa: 100-120W
IP67
Pin Lithium LifePO4 32650 12V/85AH</t>
  </si>
  <si>
    <t>Đèn MDC TIGER NLMT-100W</t>
  </si>
  <si>
    <t>Đèn MDC NLMT liền thể 300w</t>
  </si>
  <si>
    <t>Đèn MDC ALPHA NLMT 150W- 50AH</t>
  </si>
  <si>
    <t>Giá đỡ tủ điện</t>
  </si>
  <si>
    <t>Cọc tiếp địa V63x63x6x2500 (mạ kẽm)</t>
  </si>
  <si>
    <t>KM cột 05 M16x340x340x500</t>
  </si>
  <si>
    <t>KM cột M16x240x240x525</t>
  </si>
  <si>
    <t>KM cột đa giác M24x1375x8</t>
  </si>
  <si>
    <t>15. Đèn LED năng lượng mặt trời</t>
  </si>
  <si>
    <t>16. Phụ kiện cột</t>
  </si>
  <si>
    <r>
      <t xml:space="preserve">Công ty TNHH KOVA NANOPRO. </t>
    </r>
    <r>
      <rPr>
        <sz val="13"/>
        <color theme="1"/>
        <rFont val="Times New Roman"/>
        <family val="1"/>
      </rPr>
      <t>Địa chỉ: Khu B2-5, đường D2, Khu công nghiệp Tây Bắc Củ Chi, xã Tân An Hội, huyện Củ Chi.Tp.Hồ Chí Minh, điện thoại:028 3620 3797-Line:601.  Công văn số CV-Kova /I23-02 ngày 30/3/2023 kèm theo bảng niêm yết giá của Công ty.Mức kê đăng ký này thực hiện từ ngày 01/4/2023 đến ngày 31/12/2023.</t>
    </r>
  </si>
  <si>
    <t>(Kèm theo Văn bản số: 765/CBG-SXD ngày 10 tháng 4 năm 2023 của Sở Xây dựng Lâm Đồng )</t>
  </si>
  <si>
    <r>
      <t xml:space="preserve">Công ty TNHH KOVA NANOPRO. </t>
    </r>
    <r>
      <rPr>
        <sz val="13"/>
        <color theme="1"/>
        <rFont val="Times New Roman"/>
        <family val="1"/>
      </rPr>
      <t>Địa chỉ: Khu B2-5, đường D2, Khu công nghiệp Tây Bắc Củ Chi, xã Tân An Hội, huyện Củ Chi.Tp.Hồ Chí Minh, điện thoại:028 3620 3797-Line:601.  Công văn số CV-Kova /II23-02 ngày 30/3/2023 kèm theo bảng niêm yết giá của Công ty.Mức kê đăng ký này thực hiện từ ngày 01/4/2023 đến ngày 31/12/2023.</t>
    </r>
  </si>
  <si>
    <t>Công ty Cp L.Q JOTON.Địa chỉ: 188C Lê Văn Sỹ,P.10.Q.Phú Nhuận.Tp HCM.Điện thoại:0838461970-2, theo Bảng báo giá số 11-04-23/ĐNCBG ngày 01/4/2023 kèm theo công văn đề nghị công bố  của  giá Sơn giao thông JOTON tại Sở Xây dựng của Công ty Cổ phần L.Q JOTON.Bảng giá có giá trị từ ngày 01/4/2023 đến khi có công bố giá mới.</t>
  </si>
  <si>
    <t xml:space="preserve">Công Ty Cổ Phần Công Nghiệp Gốm sứ TAICERA Nha Trang. Địa chỉ: 86 Lê Hồng Phong, Phường Phước Hải.Nha Trang, kèm theo Bảng báo giá áp dụng từ ngày 01/4/2023  của Cty </t>
  </si>
  <si>
    <t>Công ty TNHH Sơn KANSAI - ALPHANAM. Địa chỉ: Khu CN Phố Nối A, xã Trưng Trắc, huyện Văn Lâm, tỉnh Hưng Yên, Việt Nam. Kèm theo Công văn số 2502/KAP-2023 của Công ty TNHH Sơn Kansai - Alphanam. Mức giá kê khai này thực hiện từ ngày 25/02/2023 đến khi có thông báo mới</t>
  </si>
  <si>
    <t>Bột bả nội thất (40kg) Eco Skimcoat For Interior</t>
  </si>
  <si>
    <t>Bột bả ngoại thất (40kg) Eco Skimcoat For Interior</t>
  </si>
  <si>
    <t>Sơn lót chống kiềm nội thất Primer for Interior</t>
  </si>
  <si>
    <t>bao 40kg</t>
  </si>
  <si>
    <t>lon 5l</t>
  </si>
  <si>
    <t>Sơn lót chống kiềm nội thất siêu hạng Eco-Green Primer</t>
  </si>
  <si>
    <t>Sơn lót chống kiềm siêu hạng Primer Sealer 1035</t>
  </si>
  <si>
    <t>Sơn lót ngoại thất đặc biệt Nano Sealer</t>
  </si>
  <si>
    <t>Sơn nội thất kinh tế Basic</t>
  </si>
  <si>
    <t>lon 4l</t>
  </si>
  <si>
    <t>TCVN 8652:2012</t>
  </si>
  <si>
    <t>Sơn siêu trắng chống ố vàng Idecor</t>
  </si>
  <si>
    <t>Sơn nội thất bóng mờ Idecor 3</t>
  </si>
  <si>
    <t>Sơn nội thất dễ lau chùi Idecor 5</t>
  </si>
  <si>
    <t>Công ty TNHH DELTA CENTRE VIETNAM. Địa chỉ đặt trụ sở chính: Lô CN2, Khu công nghiệp Phú Nghĩa, huyện Chương Mỹ, thành phố Hà Nội. Địa điểm đặt nhà máy sản xuất: Lô CN2, Khu công nghiệp Phú Nghĩa, huyện Chương Mỹ, thành phố Hà Nội. Mức giá đăng ký này thực hiện từ ngày 01/4/2023 đến khi có công văn điều chỉnh giá bán mới/hoặc theo quy định thông báo giá của Sở Xây dựng</t>
  </si>
  <si>
    <t>Các sản phẩm sơn phủ nội thất</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</si>
  <si>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Bảng giá công bố tháng 5/2023, thời gian áp dụng từ ngày 03/5/2023 trên địa bàn tỉnh Lâm Đồng</t>
  </si>
  <si>
    <t>Giá trên niêm yết công bố giá tại Sở Xây dựng Lâm Đồng</t>
  </si>
  <si>
    <t>DAVOSA SUKA EFFECT Sơn mịn nội thất</t>
  </si>
  <si>
    <t>DAVOSA ECO Sơn mịn nội thất</t>
  </si>
  <si>
    <t>DAVOSA STAND Sơn mờ ngoại thất</t>
  </si>
  <si>
    <t>bao 25kg</t>
  </si>
  <si>
    <t>bao 24kg</t>
  </si>
  <si>
    <t>bao 22kg</t>
  </si>
  <si>
    <t>DAVOSA IRON Sơn bóng mờ cao cấp ngoại thất</t>
  </si>
  <si>
    <t>bao 20kg</t>
  </si>
  <si>
    <t>DAVOSA SEALER Sơn lót chống kiềm nội thất cao cấp</t>
  </si>
  <si>
    <t>DAVOSA PRIMER Sơn lót chống kiềm ngoại thất cao cấp</t>
  </si>
  <si>
    <t>DAVOSA SEAL Chất chống thấm đa năng xi măng, bê tông</t>
  </si>
  <si>
    <t>DAVOSA TEKMAX Sơn chống thấm màu</t>
  </si>
  <si>
    <t>Tủ điều khiển chiếu sáng thông minh có gắn kết bộ kết nối trung tâm thu phát tín hiệu điều khiển (Gateway) sử dụng 01 Sim điện thoại 4G và 01 angten đi kèm. Bộ kết nối trung tâm (Gateway) được kết nối trực tiếp với mạng internet để chuyển tín hiệu điều khiển về máy chủ, phần mềm và trung tâm điều khiển và quản lý chiếu sáng công cộng thông minh</t>
  </si>
  <si>
    <t>Tủ</t>
  </si>
  <si>
    <t>ISO 9001:2015
QCVN 73:2013/BTTTT</t>
  </si>
  <si>
    <t>Vật liệu khác</t>
  </si>
  <si>
    <t>Công ty CP Nhôm Việt Pháp - Nhà máy nhôm Việt Pháp. Địa chỉ ĐKKD: Số 1-N3, Tập thể Đại học Sư phạm 1, phường Dịch Vọng Hậu, quận Cầu Giấy, TP. Hà Nội, VN. Địa chỉ nhà máy 1L Lô A2-CN7, đường CN8, Cụm Công nghiệp vừa và nhỏ Từ Liêm, TP. Hà Nội, VN. Địa chỉ nhà máy 2: Lô A, KCN Trung Hà, xã Dân Quyền, huyện Tam Nông, tỉnh Phú Thọ, VN. Kèm theo CV số 1804/2023/CV-NVP ngày 18/4/2023 của công ty về việc Thông báo giá vật tư, vật liệu xây dựng để đăng ký niêm yết giá tại Công bố giá VLXD Liên Sở Xây dựng - Tài chính tỉnh Lâm Đồng tháng 05/2023</t>
  </si>
  <si>
    <t>Đơn giá tại công trình trên địa bàn tỉnh Lâm Đồng (Giá đã bao gồm chi phí vận chuyển đến chân công trình)</t>
  </si>
  <si>
    <t>Cửa, vách kính khung nhôm Hệ Việt Pháp - Nhôm thương hiệu FRANDOOR - FRANALUMI do Công ty CP Nhôm Việt Pháp - Nhà máy Nhôm Việt Pháp sản xuất, phụ kiện đồng bộ của Công ty CP Nhôm Việt Pháp - Nhà máy Nhôm Việt Pháp, kính an toàn hai lớp dày 6.38mm, 8.38mm.</t>
  </si>
  <si>
    <t>-Vách kính, cửa đi, cửa sổ hệ Việt Pháp 4400</t>
  </si>
  <si>
    <t>Vách kính hệ Việt Pháp 4400, kính an toàn 2 lớp 6,38 mm trắng trong, độ dày khung bao 1.3mm</t>
  </si>
  <si>
    <r>
      <t>Cửa đi 1 cánh hệ Việt Pháp 4400, kính an toàn 2 lớp 6,38 mm trắng trong, độ dày khung bao và khung cánh 1.3</t>
    </r>
    <r>
      <rPr>
        <sz val="11"/>
        <color theme="1"/>
        <rFont val="Calibri"/>
        <family val="2"/>
      </rPr>
      <t>÷</t>
    </r>
    <r>
      <rPr>
        <sz val="11"/>
        <color theme="1"/>
        <rFont val="Times New Roman"/>
        <family val="1"/>
      </rPr>
      <t>1.4 mm.</t>
    </r>
  </si>
  <si>
    <t>Cửa sổ mở quay, mở hất hệ Việt Pháp 4400 , kính an toàn 2 lớp 6,38 mm trắng trong, độ dày khung bao và khung cánh 1.3÷1.4 mm.</t>
  </si>
  <si>
    <t>Bộ phụ kiện cửa đi mở quay 1 cánh hệ Việt Pháp 4400 đồng bộ thương hiệu Frandoor - Franalumi (gồm: Khóa, Bản lề, Tay gạt)</t>
  </si>
  <si>
    <t>Bộ phụ kiện cửa sổ mở quay, mở hất 1 cánh hệ Việt Pháp 4400 đồng bộ thương hiệu Frandoor - Franalumi (gồm: Khóa, Bản lề, Tay cài)</t>
  </si>
  <si>
    <t>Bộ phụ kiện cửa sổ mở quay, mở hất 2 cánh hệ Việt Pháp 4400 đồng bộ thương hiệu Frandoor - Franalumi (gồm: Khóa, Bản lề, Tay cài)</t>
  </si>
  <si>
    <t>Thanh nhôm tiêu chuẩn QCVN 16:2019/BXD</t>
  </si>
  <si>
    <t>M2</t>
  </si>
  <si>
    <t>- Cửa đi hệ Việt Pháp 450</t>
  </si>
  <si>
    <t>Cửa đi hệ 450 Việt Pháp, kính an toàn 2 lớp 6,38 mm trắng trong, độ dày thanh nhôm khung cánh 1.3÷1.8mm.</t>
  </si>
  <si>
    <t>Bộ phụ kiện cửa mở đi quay 1 cánh hệ Việt Pháp 450 đồng bộ thương hiệu Frandoor - Franalumi 1 cánh (gồm: Khóa, Bản lề, Tay gạt)</t>
  </si>
  <si>
    <t>Bộ phụ kiện cửa mở đi quay đồng bộ thương hiệu Frandoor - Franalumi 2 cánh (gồm: Khóa, Bản lề, Tay gạt)</t>
  </si>
  <si>
    <t>-Cửa sổ, cửa đi hệ Việt Pháp 2600</t>
  </si>
  <si>
    <t>Cửa đi lùa hệ Việt Pháp 2600, kính an toàn 2 lớp 6,38 mm trắng trong, độ dày khung bao và khung cánh 1.3÷1.4 mm.</t>
  </si>
  <si>
    <t>Cửa sổ lùa hệ Việt Pháp 2600, kính an toàn 2 lớp 6,38 mm trắng trong, độ dày thanh nhôm khung cánh 1.3÷1.4 mm.</t>
  </si>
  <si>
    <t>Bộ phụ kiện cửa đi, cừa sổ mở lùa 2 cánh đồng bộ thương hiệu Frandoor - Franalumi 2 cánh (gồm: Bánh xe, chốt khóa, vấu)</t>
  </si>
  <si>
    <t>Bộ phụ kiện cửa đi, cừa sổ mở lùa 4 cánh đồng bộ thương hiệu Frandoor - Franalumi (gồm: Bánh xe, chốt khóa, vấu)</t>
  </si>
  <si>
    <t>-Vách kính mặt dựng hệ Việt Pháp 1100</t>
  </si>
  <si>
    <t>Hệ mặt dựng 1100 Việt Pháp, kính an toàn 2 lớp 8,38 mm trắng trong, khung nhôm  2mm.</t>
  </si>
  <si>
    <t xml:space="preserve">II </t>
  </si>
  <si>
    <t>Cửa, vách kính khung nhôm Hệ Xingfa - Nhôm thương hiệu FRANDOOR - FRANALUMI do Công ty CP Nhôm Việt Pháp - Nhà máy Nhôm Việt Pháp sản xuất. Phụ kiện đồng bộ tính riêng theo từng loại cửa tương ứng.</t>
  </si>
  <si>
    <t>-Vách kính cố định, cửa sổ, cửa đi hệ Xingfa 55</t>
  </si>
  <si>
    <t>Vách kính cố định hệ 55 Xingfa, kính an toàn 2 lớp 6,38 mm trắng trong, độ dày thanh nhôm chịu lực 1.4 mm.</t>
  </si>
  <si>
    <t>Cửa đi hệ Xingfa 55, kính an toàn 2 lớp 6,38 mm trắng trong, khung bao và khung cánh dày 2.0mm</t>
  </si>
  <si>
    <t>Bộ phụ kiện cửa đi mở quay 1 cánh (gồm: 3 bản lề, tay nắm và khóa đa điểm).</t>
  </si>
  <si>
    <t>Bộ phụ kiện cửa đi mở quay 2 cánh (gồm: 6 bản lề, tay nắm và khóa đa điểm).</t>
  </si>
  <si>
    <t>Bộ phụ kiện cửa đi mở quay 4 cánh (gồm: 12 bản lề, tay nắm, chốt cửa và khóa đa điểm).</t>
  </si>
  <si>
    <t xml:space="preserve">Cửa sổ mở quay, mở hất, mở trượt lùa hệ Xingfa 55, kính an toàn 2 lớp 6,38 mm trắng trong, khung bao và khung cánh dày 1.4mm </t>
  </si>
  <si>
    <t>Bộ phụ kiện cửa sổ mở hất, mở quay 1 cánh (gồm: bản lề chữ A, khóa tay nắm đơn điểm, thanh cài).</t>
  </si>
  <si>
    <t>Bộ phụ kiện cửa sổ mở hất, mở quay 2 cánh (gồm: bản lề chữ A, khóa tay nắm đa điểm, thanh cài)</t>
  </si>
  <si>
    <t>Bộ phụ kiện cửa sổ mở hất, mở quay 4 cánh (gồm: bản lề chữ A, khóa tay nắm đa điểm, thanh cài)</t>
  </si>
  <si>
    <t>-Vách kính cố định, cửa sổ, cửa đi hệ Xingfa 93</t>
  </si>
  <si>
    <t>Vách kính cố định hệ 93 Xingfa, kính an toàn 2 lớp 6,38 mm trắng trong. Nhôm dày 2mm.</t>
  </si>
  <si>
    <t>Cửa sổ lùa Xingfa 93, kính an toàn 2 lớp 6,38 mm trắng trong, nhôm dày 2mm.</t>
  </si>
  <si>
    <t>Bộ phụ kiện cửa sổ mở trượt 2 cánh (gồm: bánh xe,chốt sập, khóa đa điểm, tay nắm)</t>
  </si>
  <si>
    <t>Bộ phụ kiện cửa sổ mở trượt 4 cánh (gồm: bánh xe, chốt sập, khóa đa điểm, tay nắm)</t>
  </si>
  <si>
    <t>Cửa đi lùa hệ Xingfa 93, kính an toàn 2 lớp 6,38 mm trắng trong, nhôm dày 2mm.</t>
  </si>
  <si>
    <t>Bộ phụ kiện cửa đi mở trượt lùa 2 cánh (gồm: bánh xe, chốt sập, khóa đa điểm, tay nắm).</t>
  </si>
  <si>
    <t>Bộ phụ kiện cửa đi mở trượt lùa 4 cánh (gồm: bánh xe, chốt sập, khóa đa điểm, tay nắm).</t>
  </si>
  <si>
    <t>-Vách kính mặt dựng thông tầng hệ Xingfa 65 (Bao gồm cả phụ kiện cửa sổ nếu có).</t>
  </si>
  <si>
    <t>Hệ mặt dựng Xingfa 65, kính an toàn 2 lớp 8,38 mm trắng trong. Độ dày thanh nhôm chịu lực: 2.5mm</t>
  </si>
  <si>
    <t>Cửa, vách kính khung nhôm Hệ 55 vát cạnh - Nhôm thương hiệu FRANDOOR - FRANALUMI do Công ty CP Nhôm Việt Pháp - Nhà máy Nhôm Việt Pháp sản xuất, phụ kiện đồng, kính an toàn hai lớp dày 6.38mm, 8.38mm</t>
  </si>
  <si>
    <t>Cửa đi hệ 55 vát cạnh, kính an toàn 2 lớp 6,38 mm trắng trong, khung bao và khung cánh dày 1.0 mm)</t>
  </si>
  <si>
    <t>Cửa sổ mở hất, mở quay hệ 55 vát cạnh , kính an toàn 2 lớp 6,38 mm trắng trong, khung bao và khung cánh dày 1.0mm</t>
  </si>
  <si>
    <t>Cửa sổ, cửa đi mở lùa hệ 55 vát cạnh, kính an toàn 2 lớp 6,38 mm trắng trong, khung bao và khung cánh dày 1.0mm</t>
  </si>
  <si>
    <t>Vách kính cố định hệ 55 vát cạnh, kính an toàn 2 lớp 6,38 mm trắng trong (kích thước vách 2000 x1600mm, độ dày thanh nhôm chịu lực 1.0 mm)</t>
  </si>
  <si>
    <t>Bộ phụ kiện cửa sổ mở hất, mở quay 1 cánh (gồm: tay nắm cửa, bản lề, thanh đa điểm)</t>
  </si>
  <si>
    <t>Bộ phụ kiện cửa sổ mở hất, mở quay 2 cánh (gồm: tay nắm cửa, bản lề, thanh đa điểm)</t>
  </si>
  <si>
    <t>Bộ phụ kiện cửa đi mở quay 1 cánh (gồm Tay nắm cửa, bản lề, thanh đa điểm)</t>
  </si>
  <si>
    <t>Bộ phụ kiện cửa đi mở quay 2 cánh (gồm Tay nắm cửa, bản lề, thanh đa điểm)</t>
  </si>
  <si>
    <t>Bộ phụ kiện cửa sổ, cừa đi mở lùa 2 cánh (gồm: Bánh xe, chốt sập, đệm chống nhấc)</t>
  </si>
  <si>
    <t>Bộ phụ kiện cửa sổ, cừa đi mở lùa 4 cánh (gồm: Bánh xe, chốt sập, đệm chống nhấc)</t>
  </si>
  <si>
    <t>Cửa thủy lực khung nhôm - Thương hiệu FRANDOOR - FRANALUMI do Công ty cổ phần nhôm Việt Pháp - Nhà máy nhôm Việt Pháp sản xuất, Độ dày thanh nhôm dày từ 1.6 ÷ 2.2mm, phụ kiện đồng bộ, kính an toàn hai lớp dày 6.38mm, 8.38mm.</t>
  </si>
  <si>
    <t>V26: Cửa nhôm thủy lực 1 cánh Việt Pháp, (bản nhôm 120mm) kính an toàn 2 lớp 6,38 mm trắng trong (kích thước cửa 1100 x2600 mm, độ dày thanh nhôm chịu lực 1.6÷2.2 mm).</t>
  </si>
  <si>
    <t>Bộ phụ kiện cửa 1 cánh (gồm: Bản lề sàn, khóa sàn, khóa, tay nắm cửa).</t>
  </si>
  <si>
    <t>Bộ phụ kiện cửa 2 cánh (gồm: Bản lề sàn, khóa sàn, khóa, tay nắm cửa)</t>
  </si>
  <si>
    <t>Cửa kính khung nhôm Hệ trượt quay - Nhôm thương hiệu FRANDOOR - FRANALUMI do Công ty CP Nhôm Việt Pháp - Nhà máy Nhôm Việt Pháp sản xuất, phụ kiện đồng bộ, kính an toàn hai lớp dày 6.38mm, 8.38mm</t>
  </si>
  <si>
    <t>V27: Cửa trượt quay 2 cánh Việt Pháp, kính an toàn 2 lớp 6,38 mm trắng trong, độ dày thanh nhôm chịu lực 1.6÷2.5 mm.</t>
  </si>
  <si>
    <t>Bộ phụ kiện cửa mở quay 2 cánh (gồm: Bánh xe, ray dẫn hướng, tay kéo, chốt)</t>
  </si>
  <si>
    <t>Bộ phụ kiện cửa mở quay 4 cánh (gồm: Bánh xe, ray dẫn hướng, tay kéo, chốt)</t>
  </si>
  <si>
    <t>Cửa cuốn nan nhôm thương hiệu FRANDOOR - FRANALUMI do Công ty CP Nhôm Việt Pháp - Nhà máy Nhôm Việt Pháp sản xuất, phụ kiện đồng bộ của Công ty CP Nhôm Việt Pháp - Nhà máy Nhôm Việt Pháp (Đơn giá chưa bao gồm Motor, Lưu điện)</t>
  </si>
  <si>
    <t>Cửa cuốn: F48</t>
  </si>
  <si>
    <t>Cửa cuốn: F48E</t>
  </si>
  <si>
    <t>Cửa cuốn: F45I</t>
  </si>
  <si>
    <t>Cửa cuốn: F46</t>
  </si>
  <si>
    <t>Cửa cuốn: F46I</t>
  </si>
  <si>
    <t>Cửa cuốn: F49-2</t>
  </si>
  <si>
    <t>Cửa cuốn: F49-3</t>
  </si>
  <si>
    <t>Mô tơ và lưu điện dùng cho cửa cuốn thương hiệu FRANDOOR - FRANALUMI của Công ty Cổ phần nhôm Việt Pháp - Nhà máy nhôm Việt Pháp.</t>
  </si>
  <si>
    <t>Mô tơ (tải trọng 300 kg)</t>
  </si>
  <si>
    <t>Mô tơ (tải trọng 500 kg)</t>
  </si>
  <si>
    <t>Mô tơ (tải trọng 700 kg)</t>
  </si>
  <si>
    <t>Mô tơ (tải trọng 1000 kg)</t>
  </si>
  <si>
    <t>Bộ lưu điện (900W)</t>
  </si>
  <si>
    <t>Bộ lưu điện (1500W)</t>
  </si>
  <si>
    <r>
      <t xml:space="preserve">BÁO GIÁ VẬT LIỆU XÂY DỰNG CỦA CÁC ĐƠN VỊ SXKD VÀ ĐẠI LÝ PHÂN PHỐI CỦA NHÀ SXKD NGOÀI TỈNH THÁNG 5 NĂM 2023
</t>
    </r>
    <r>
      <rPr>
        <i/>
        <sz val="13"/>
        <color theme="1"/>
        <rFont val="Times New Roman"/>
        <family val="1"/>
      </rPr>
      <t>(Kèm theo văn bản số       /CBG-SXD ngày     tháng 7 năm 2020 của Sở Xây dựng)</t>
    </r>
  </si>
  <si>
    <t>(Kèm theo Văn bản số: 1044/CBG-SXD ngày 10 tháng 5 năm 2023 của Sở Xây dựng Lâm Đồng )</t>
  </si>
  <si>
    <t>Công ty Cổ phần Dây Cáp  Điện Việt Nam (CADIVI), địa chỉ 70-72 Nam Kỳ Khởi Nghĩa, Quận 1, Tp Hồ Chí Minh, điện thoại 028.38299443, Kèm công văn số  2561/CV-KDTT ngày 18/5/2023 về Thông báo giá bán sản phẩm Qúy II năm 2023 .Thông tin liên hệ: A Hải Khối Kinh doanh Tiếp Thị 0913.854.809. Bảng giá áp dụng trên toàn quốc</t>
  </si>
  <si>
    <t>Vật liệu cửa</t>
  </si>
  <si>
    <t>Công ty Cổ phần Eurowindow. Trụ sở chính: Lô 15, KCN Quang Minh, TT. Quang Minh, Huyện Mê Linh, TP. Hà Nội. Địa chỉ liên hệ: Số 93 Nguyễn An Ninh, Phường 6, Tp. Đà Lạt. Số điện thoại liên hệ: 0982.939.964. Theo Báo giá số 638/2023/EW-HCM-KD ngày 01/01/2023 về việc Báo giá vật liệu trên địa bàn tỉnh Lâm Đồng</t>
  </si>
  <si>
    <t>Giá bán tại TP. Đà Lạt, TP. Bảo Lộc, thị xã và các huyện trên địa bàn tỉnh Lâm Đồng</t>
  </si>
  <si>
    <t xml:space="preserve">- Vách kính, Kính an toàn 6,38mm, KT: 1mx1m
- Hệ Asiawindow_Cửa nhựa lõi thép uPVC </t>
  </si>
  <si>
    <t>đồng/m2</t>
  </si>
  <si>
    <t xml:space="preserve">- Cửa sổ 2 cánh mở trượt, Kính an toàn 6,38mm, KT : 1,4m x 1,4m
-Hệ Asiawindow _Cửa Nhựa Lõi Thép uPVC Profile Eurowindow 
-Bộ PKKK: Khóa bấm, Con lăn - Hãng Eurowindow
</t>
  </si>
  <si>
    <t xml:space="preserve">- Cửa sổ 4 cánh (2 cánh trượt, 2 cánh cố định), Kính 6,38mm, KT: 2,4m x 1,4m
-Hệ Asiawindow _Cửa Nhựa Lõi Thép uPVC Profile Eurowindow
-Bộ PKKK: khóa đa điểm, tay gạt , Con lăn - Hãng Eurowindow
</t>
  </si>
  <si>
    <t xml:space="preserve">- Cửa sổ 2 cánh mở quay ra ngoài, Kính an toàn 6,38mm, KT : 1,4m x 1,4m
-Hệ Asiawindow_Cửa Nhựa Lõi Thép uPVC Profile Eurowindow
-Bộ PKKK:  khóa đa điểm, tay nắm, bản lề chữ A, chốt liền -Eurowindow
</t>
  </si>
  <si>
    <t xml:space="preserve">- Cửa sổ 2 cánh mở quay vào trong, Kính an toàn 6,38mm, KT : 1,4m x 1,4m
-Hệ Asiawindow _Cửa Nhựa Lõi Thép uPVC Profile Eurowindow      
-Bộ PKKK:  khóa đa điểm, tay nắm, bản lề chữ A, chốt liền -Eurowindow
</t>
  </si>
  <si>
    <t>TCVN 7451:2004</t>
  </si>
  <si>
    <t>-Vách kính, Kính an toàn 6,38mm, KT: 1m x 1,5m
- Hệ Eurowindow_ Cửa Nhựa Lõi Thép uPVC Profile Koemmerling</t>
  </si>
  <si>
    <t>- Cửa sổ 1 cánh mở quay ra ngoài, Kính an toàn 6,38mm, KT 0,7m x 1,4m
- Hệ Eurowindow_ Cửa Nhựa Lõi Thép uPVC Profile Koemmerling                   
- Bộ PKKK : Thanh chốt đa điểm, tay nắm, bản lề -Roto</t>
  </si>
  <si>
    <t>- Cửa sổ 1 cánh mở quay vào trong, Kính an toàn 6,38mm, KT 0,7m x 1,4m
- Hệ Eurowindow_ Cửa Nhựa Lõi Thép uPVC Profile Koemmerling                   
- Bộ PKKK : Thanh chốt đa điểm, tay nắm, bản lề -Roto</t>
  </si>
  <si>
    <t>- Cửa sổ 1 cánh mở hất ra ngoài, Kính an toàn 6,38mm, KT 0,7m x 1,4m
- Hệ Eurowindow_ Cửa Nhựa Lõi Thép uPVC Profile Koemmerling                   
- Bộ PKKK : Thanh chốt đa điểm, tay nắm, bản lề -Roto</t>
  </si>
  <si>
    <t>- Cửa sổ 2 cánh mở quay ra ngoài, Kính an toàn 6,38mm, KT 1,4m x 1,4m
- Hệ Eurowindow_ Cửa Nhựa Lõi Thép uPVC Profile Koemmerling
- Bộ PKKK : Thanh chốt đa điểm, tay nắm, bản lề -Roto, chốt liền -Roto</t>
  </si>
  <si>
    <t>- Vách kính dùng nhôm Eurowindow EA55
- Sơn tĩnh điện màu Ral9010, sơn bột nhẵn bóng bảo hành 5 năm
- KT 1m x 1m, Kính an toàn 6,38mm</t>
  </si>
  <si>
    <t>- Cửa sổ 1 cánh mở quay ra ngoài dùng nhôm Eurowindow EA55
- Sơn tĩnh điện màu Ral9010, sơn bột nhẵn bóng bảo hành 5 năm
- KT 0,7m x 1,4m, Kính an toàn 6,38mm, Bộ PKKK : Eurowindow</t>
  </si>
  <si>
    <t>- Cửa sổ 1 cánh mở quay vào trong dùng nhôm Eurowindow EA55
- Sơn tĩnh điện màu Ral9010, sơn bột nhẵn bóng bảo hành 5 năm
- KT 0,7m x 1,2m, Kính an toàn 6,38mm, Bộ PKKK : Eurowindow</t>
  </si>
  <si>
    <t>- Cửa sổ 1 cánh mở hất ra ngoài dùng nhôm Eurowindow EA55
- Sơn tĩnh điện màu Ral9010, sơn bột nhẵn bóng bảo hành 5 năm
- KT 0,7m x 1,4m, Kính an toàn 6,38mm, Bộ PKKK : Eurowindow</t>
  </si>
  <si>
    <t>- Cửa sổ 2 cánh mở quay ra ngoài  dùng nhôm Eurowindow EA55
- Sơn tĩnh điện màu Ral9010, sơn bột nhẵn bóng bảo hành 5 năm
- KT 1,4 x 1,4m, Kính an toàn 6,38mm, Bộ PKKK : Eurowindow</t>
  </si>
  <si>
    <t>- Cửa sổ 2 cánh mở quay vào trong dùng nhôm Eurowindow EA55
- Sơn tĩnh điện màu Ral9010, sơn bột nhẵn bóng bảo hành 5 năm
- KT 1,4 x 1,4m, Kính an toàn 6,38mm, Bộ PKKK : Eurowindow</t>
  </si>
  <si>
    <t>TCVN 9366:2012</t>
  </si>
  <si>
    <t>chưa chỉnh</t>
  </si>
  <si>
    <t xml:space="preserve">(2200-3000) x 600 x 75mm </t>
  </si>
  <si>
    <t xml:space="preserve">Công ty CP DNP Holding. Địa chỉ trụ sở chính và nhà máy sản xuất: đường số 9, KCN Biên Hòa 1, TP. Biên Hòa, tỉnh Đồng Nai. Căn cứ theo Công văn số 44/2023/CV-DNP ngày 06/6/2023 về việc Đề nghị công bố giá SP hàng hóa ống nhựa và Phụ tùng ống nhựa tại Sở Xây dựng. Mức giá đăng ký này thực hiện từ ngày 01/01/2023 đến ngày 31/12/2023 </t>
  </si>
  <si>
    <t>Vật tư ngành nước</t>
  </si>
  <si>
    <t>Đơn giá trên chưa bao gồm chi phí vận chuyển, đơn giá bán tại nhà máy sản xuất của công ty</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</si>
  <si>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Bảng giá công bố tháng 6/2023, thời gian áp dụng từ ngày 01/6/2023 trên địa bàn tỉnh Lâm Đồng</t>
  </si>
  <si>
    <t>Tiêu chuẩn/Standard BS3505:1986/ASTM D2241:93</t>
  </si>
  <si>
    <t>Ống uPVC
 (hệ inch)</t>
  </si>
  <si>
    <t>D21x1.6mm</t>
  </si>
  <si>
    <t>D27x1.8mm</t>
  </si>
  <si>
    <t>D34x2.0mm</t>
  </si>
  <si>
    <t>D42x2.1mm</t>
  </si>
  <si>
    <t>D42x3.0mm</t>
  </si>
  <si>
    <t>D49x2.4mm</t>
  </si>
  <si>
    <t>D49x3.0mm</t>
  </si>
  <si>
    <t>D60x2.0mm</t>
  </si>
  <si>
    <t>D60x2.8mm</t>
  </si>
  <si>
    <t>D60x3.5mm</t>
  </si>
  <si>
    <t>D90x2.9mm</t>
  </si>
  <si>
    <t>D90x3.8mm</t>
  </si>
  <si>
    <t>D114x3.8mm</t>
  </si>
  <si>
    <t>D114x4.9mm</t>
  </si>
  <si>
    <t>D140x4.1mm</t>
  </si>
  <si>
    <t>D140x7.5mm</t>
  </si>
  <si>
    <t>D168x5.0mm</t>
  </si>
  <si>
    <t>D168x7.3mm</t>
  </si>
  <si>
    <t>D220x6.6mm</t>
  </si>
  <si>
    <t>D220x8.7mm</t>
  </si>
  <si>
    <t>ỐNG uPVC HỆ MÉT (METER SERIES)</t>
  </si>
  <si>
    <t>Tiêu chuẩn/Standard ISO 1452-2:2009/TCVN8491-2:2011 , ISO 4422-2:1996/TCVN 6151-2:2002</t>
  </si>
  <si>
    <t>Ống uPVC
 (hệ 
mét)</t>
  </si>
  <si>
    <t>D63x1.9mm</t>
  </si>
  <si>
    <t>D63x3.0mm</t>
  </si>
  <si>
    <t>D75x2.2mm</t>
  </si>
  <si>
    <t>D75x3.6mm</t>
  </si>
  <si>
    <t>D90x2.7mm</t>
  </si>
  <si>
    <t>D90x4.3mm</t>
  </si>
  <si>
    <t>D110x2.7mm</t>
  </si>
  <si>
    <t>D110x4.2mm</t>
  </si>
  <si>
    <t>D125x3.1mm</t>
  </si>
  <si>
    <t>D125x4.8mm</t>
  </si>
  <si>
    <t>D140x5.0mm</t>
  </si>
  <si>
    <t>D140x5.4mm</t>
  </si>
  <si>
    <t>D160x4.0mm</t>
  </si>
  <si>
    <t>D160x4.9mm</t>
  </si>
  <si>
    <t>D160x6.2mm</t>
  </si>
  <si>
    <t>D160x7.7mm</t>
  </si>
  <si>
    <t>D180x4.4mm</t>
  </si>
  <si>
    <t>D180x6.9mm</t>
  </si>
  <si>
    <t>D200x4.9mm</t>
  </si>
  <si>
    <t>D200x6.2mm</t>
  </si>
  <si>
    <t>D200x7.7mm</t>
  </si>
  <si>
    <t>D200x9.6mm</t>
  </si>
  <si>
    <t>D225x5.5mm</t>
  </si>
  <si>
    <t>D225x8.6mm</t>
  </si>
  <si>
    <t>D225x10.8mm</t>
  </si>
  <si>
    <t>D250x6.2mm</t>
  </si>
  <si>
    <t>D250x7.7mm</t>
  </si>
  <si>
    <t>D250x9.6mm</t>
  </si>
  <si>
    <t>D250x11.9mm</t>
  </si>
  <si>
    <t>D280x6.9mm</t>
  </si>
  <si>
    <t>D280x10.7mm</t>
  </si>
  <si>
    <t>D315x7.7mm</t>
  </si>
  <si>
    <t>D315x9.2mm</t>
  </si>
  <si>
    <t>D315x9.7mm</t>
  </si>
  <si>
    <t>D315x12.1mm</t>
  </si>
  <si>
    <t>D315x15.0mm</t>
  </si>
  <si>
    <t>D355x10.9mm</t>
  </si>
  <si>
    <t>D355x13.6mm</t>
  </si>
  <si>
    <t>D355x16.9mm</t>
  </si>
  <si>
    <t>D400x12.3mm</t>
  </si>
  <si>
    <t>D400x15.3mm</t>
  </si>
  <si>
    <t>D400x19.1mm</t>
  </si>
  <si>
    <t xml:space="preserve"> Ống HDPE - PE100 tiêu chuẩn ISO 4427-2:2007/ TCVN 7305-2:2008</t>
  </si>
  <si>
    <t>Ống 
HDPE</t>
  </si>
  <si>
    <t>D25 x 2.0mm</t>
  </si>
  <si>
    <t>D25 x 2.3mm</t>
  </si>
  <si>
    <t>D25 x 3.0mm</t>
  </si>
  <si>
    <t>D32 x 2.0mm</t>
  </si>
  <si>
    <t>D32 x 3.0mm</t>
  </si>
  <si>
    <t>D40 x 2.4mm</t>
  </si>
  <si>
    <t>D40 x 3.0mm</t>
  </si>
  <si>
    <t>D40 x 3.7mm</t>
  </si>
  <si>
    <t>D50 x 2.4mm</t>
  </si>
  <si>
    <t>D50 x 3.0mm</t>
  </si>
  <si>
    <t>D50 x 4.6mm</t>
  </si>
  <si>
    <t>D63 x 3.0mm</t>
  </si>
  <si>
    <t>D63 x 3.8mm</t>
  </si>
  <si>
    <t>D63 x 4.7mm</t>
  </si>
  <si>
    <t>D63 x 5.8mm</t>
  </si>
  <si>
    <t>D75 x 3.6mm</t>
  </si>
  <si>
    <t>D75 x 4.5mm</t>
  </si>
  <si>
    <t>D75 x 6.8mm</t>
  </si>
  <si>
    <t>D90 x 4.3mm</t>
  </si>
  <si>
    <t>D90 x 5.4mm</t>
  </si>
  <si>
    <t>D110 x 5.3mm</t>
  </si>
  <si>
    <t>D110 x 6.6mm</t>
  </si>
  <si>
    <t>D110 x 8.1mm</t>
  </si>
  <si>
    <t>D125 x 6.0mm</t>
  </si>
  <si>
    <t>D125 x 7.4mm</t>
  </si>
  <si>
    <t>D125 x 9.2mm</t>
  </si>
  <si>
    <t>D140 x 6.7mm</t>
  </si>
  <si>
    <t>D140 x 8.3mm</t>
  </si>
  <si>
    <t>D140 x10.3mm</t>
  </si>
  <si>
    <t>D160 x 6.2mm</t>
  </si>
  <si>
    <t>D160 x 7.7mm</t>
  </si>
  <si>
    <t>D160 x 9.5mm</t>
  </si>
  <si>
    <t>D180 x 10.7mm</t>
  </si>
  <si>
    <t>D200 x 7.7mm</t>
  </si>
  <si>
    <t>D200 x 11.9mm</t>
  </si>
  <si>
    <t>D200 x 14.7mm</t>
  </si>
  <si>
    <t>D225 x 10.8mm</t>
  </si>
  <si>
    <t>D225 x 13.4mm</t>
  </si>
  <si>
    <t>D225 x 16.6mm</t>
  </si>
  <si>
    <t>D250 x 9.6mm</t>
  </si>
  <si>
    <t>D250 x 11.9mm</t>
  </si>
  <si>
    <t>D250 x14.8mm</t>
  </si>
  <si>
    <t>D280 x 16.6mm</t>
  </si>
  <si>
    <t>D315 x 12.1mm</t>
  </si>
  <si>
    <t>D315 x 15.0mm</t>
  </si>
  <si>
    <t>D315 x 18.7mm</t>
  </si>
  <si>
    <t>D355 x 13.6mm</t>
  </si>
  <si>
    <t>D355 x 16.9mm</t>
  </si>
  <si>
    <t>D355 x 21.1mm</t>
  </si>
  <si>
    <t>D355 x 32.2mm</t>
  </si>
  <si>
    <t>D400 x 15.3mm</t>
  </si>
  <si>
    <t>D400 x 19.1mm</t>
  </si>
  <si>
    <t>D400 x 23.7mm</t>
  </si>
  <si>
    <t>D400 x 29.4mm</t>
  </si>
  <si>
    <t>D450 x 17.2mm</t>
  </si>
  <si>
    <t>D450 x 21.5mm</t>
  </si>
  <si>
    <t>D450 x 26.7mm</t>
  </si>
  <si>
    <t>D450 x 33.1mm</t>
  </si>
  <si>
    <t>D500 x 19.1mm</t>
  </si>
  <si>
    <t>D500 x 23.9mm</t>
  </si>
  <si>
    <t>D500 x 29.7mm</t>
  </si>
  <si>
    <t>D500 x 36.8mm</t>
  </si>
  <si>
    <t>D560 x 21.4mm</t>
  </si>
  <si>
    <t>D560 x 26.7mm</t>
  </si>
  <si>
    <t>D560 x 33.2mm</t>
  </si>
  <si>
    <t>D560 x 50.8mm</t>
  </si>
  <si>
    <t>D630 x 24.1mm</t>
  </si>
  <si>
    <t>D630 x 30.0mm</t>
  </si>
  <si>
    <t>D630 x 37.4mm</t>
  </si>
  <si>
    <t>D630 x 57.2mm</t>
  </si>
  <si>
    <t>D710 x 27.2mm</t>
  </si>
  <si>
    <t>D710 x 33.9mm</t>
  </si>
  <si>
    <t>D710 x 42.1mm</t>
  </si>
  <si>
    <t>D800 x 30.6mm</t>
  </si>
  <si>
    <t>D800 x 38.1mm</t>
  </si>
  <si>
    <t>D800 x 47.4mm</t>
  </si>
  <si>
    <t>D900 x 34.4mm</t>
  </si>
  <si>
    <t>D900 x 42.9mm</t>
  </si>
  <si>
    <t>D900 x 53.3mm</t>
  </si>
  <si>
    <t>D1000 x 38.2mm</t>
  </si>
  <si>
    <t>D1000 x 47.7mm</t>
  </si>
  <si>
    <t>D1000 x 59.3mm</t>
  </si>
  <si>
    <t>Công Ty cổ phần gạch khối Tân Kỷ Nguyên. Địa chỉ: Lô E3 -E4-E5-E6, đường số 5, KCN Thịnh Phát, ấp 3, xã Lương Bình, huyện Bến Lức, tỉnh Long An . Phụ trách công bố giá: Trương Thị Mỹ Hạnh. Điện thoại: 091 8672 679.Theo Công văn số 85/TKN-22  ngày 29/8/2022 của Công ty Cổ phần gạch khối Tân Kỷ Nguyên.Thời gian đăng ký: từ ngày 22/12/2022 đến khi có thông báo mới của Công ty.</t>
  </si>
  <si>
    <r>
      <t xml:space="preserve">BÁO GIÁ VẬT LIỆU XÂY DỰNG CỦA CÁC ĐƠN VỊ SXKD VÀ ĐẠI LÝ PHÂN PHỐI CỦA NHÀ SXKD NGOÀI TỈNH THÁNG 6 NĂM 2023
</t>
    </r>
    <r>
      <rPr>
        <i/>
        <sz val="13"/>
        <rFont val="Times New Roman"/>
        <family val="1"/>
      </rPr>
      <t>(Kèm theo văn bản số       /CBG-SXD ngày     tháng 7 năm 2020 của Sở Xây dựng)</t>
    </r>
  </si>
  <si>
    <r>
      <t xml:space="preserve">Công ty TNHH KOVA NANOPRO. </t>
    </r>
    <r>
      <rPr>
        <sz val="13"/>
        <rFont val="Times New Roman"/>
        <family val="1"/>
      </rPr>
      <t>Địa chỉ: Khu B2-5, đường D2, Khu công nghiệp Tây Bắc Củ Chi, xã Tân An Hội, huyện Củ Chi.Tp.Hồ Chí Minh, điện thoại:028 3620 3797-Line:601.  Công văn số CV-Kova /II23-02 ngày 30/3/2023 kèm theo bảng niêm yết giá của Công ty.Mức kê đăng ký này thực hiện từ ngày 01/4/2023 đến ngày 31/12/2023.</t>
    </r>
  </si>
  <si>
    <t>Cửa đi 1 cánh hệ Việt Pháp 4400, kính an toàn 2 lớp 6,38 mm trắng trong, độ dày khung bao và khung cánh 1.3÷1.4 mm.</t>
  </si>
  <si>
    <t xml:space="preserve">Cửa nhựa lõi thép uPVC Hệ Aisawindow_Profile Eurowindow (TCVN 7451:2004): </t>
  </si>
  <si>
    <t xml:space="preserve">Cửa Nhựa Lõi Thép uPVC Hệ Eurowindow _ Profile Koemmerling tiêu chuẩn Châu Âu ( TCVN 7451 : 2004): </t>
  </si>
  <si>
    <t xml:space="preserve">Hệ Sản Phẩm Cửa Nhôm Eurowindow (TCVN 9366 : 2012 ): </t>
  </si>
  <si>
    <t xml:space="preserve">ỐNG uPVC HỆ INCH (INCHES SERIES): </t>
  </si>
  <si>
    <t>(Kèm theo Văn bản số: 1324/CBG-SXD ngày 09 tháng 6 năm 2023 của Sở Xây dựng Lâm Đồng )</t>
  </si>
  <si>
    <t xml:space="preserve">Công Ty Cổ Phần Công Nghiệp Gốm sứ TAICERA Nha Trang. Địa chỉ: 86 Lê Hồng Phong, Phường Phước Hải.Nha Trang, kèm theo Bảng báo giá áp dụng từ ngày 01/6/2023  của Cty </t>
  </si>
  <si>
    <t>Chi nhánh Công ty cổ phần xi măng Thăng Long. Địa chỉ: Lô A3, KCN Hiệp Phước, Long Thới, Nhà Bè.Tp HCM. Điện thoại: (08) 3780 0912,  theo Công văn số 46/CV/2022/CN-BHMN/CN-BHMN  ngày 14/12/2022 của Chi nhánh Công ty Cổ phần Xi măng Thăng Long.Thời gian đăng ký: Qúy III, IV/2023 (từ ngày 01/07/2023 đến 31/12/2023)</t>
  </si>
  <si>
    <t>Công ty Cp L.Q JOTON.Địa chỉ: 188C Lê Văn Sỹ,P.10.Q.Phú Nhuận.Tp HCM.Điện thoại:0838461970-2, theo Bảng báo giá số 11-04-23/ĐNCBG ngày 01/4/2023 kèm theo công văn đề nghị công bố  của  giá Sơn giao thông JOTON tại Sở Xây dựng của Công ty Cổ phần L.Q JOTON.Bảng giá có giá trị từ ngày 01/06/2023 đến khi có công bố giá mới.</t>
  </si>
  <si>
    <t>Công Ty CP Tôn POMINA.Địa chỉ: KCN Phú Mỹ 1, Phường Phú Mỹ, Thị xã Phú Mỹ.Tỉnh Bà Rịa Vũng Tàu, điện thoại liên hệ :0916 629 537, theo công văn số 183/2023-PMN ngày 01/7/2023 kèm Bảng Công bố giá vật liệu xây dựng áp dụng từ ngày 01/7/2023 đến ngày 31/10/2023 của Cty CP Tôn POMINA</t>
  </si>
  <si>
    <t>Giá trên niêm yết công bố giá tại Sở Xây dựng</t>
  </si>
  <si>
    <t>Công ty TNHH Akzo Nobel Việt Nam. Địa điểm đặt trụ sở chính của doanh nghiệp đề nghị công bố giá: Tầng 12, Tòa nhà Vincom Center Đồng Khởi - 72 Lê Thánh Tôn, Phường Bến Nghé, Quận 1, Tp. HCM. Nhà máy sản xuất sản phẩm vật liệu đề nghị công bố giá: Lô E-1-CN, Khu Công nghiệp Mỹ Phước 2, Phường Mỹ Phước, thị xã Bến Cát, tỉnh Bình Dương. Căn cứ theo Công văn số 87680/02/2023/ADM/ANP ngày 09/2/2023 của Công ty về việc đề nghị công bố giá sản phẩm, hàng hóa định kỳ tại Sở Xây dựng. Mức giá đăng ký này thực hiện từ ngày 15/02/2023 đến ngày 31/12/2023</t>
  </si>
  <si>
    <t>Chỉ áp dụng đối với một số màu cơ bản, đối với màu đặc biệt vui lòng liên hệ bộ phận kinh doanh để được hỗ trợ. Địa điểm giao hàng từ nhà máy tại Bình Dương tới chân công trình trong khu vực tỉnh Lâm Đồng, giá này đã bao gồm chi phí vận chuyển</t>
  </si>
  <si>
    <t>Cty TNHH MTV Xi măng Hạ Long. Địa chỉ: Lầu 2,11Bis Nguyễn Gia Thiều P.6,Q.3.Tp HCM. Điện thoại: (028) 39301656.Di động: 0938.582.648 , liên hệ: Nguyễn Văn Việt,  theo Thông báo số 1249/TB-VCHL-KDTT ngày 30/6/2023 của Công ty TNHH MTV Xi măng Hạ Long. Mức kê khai thực hiện từ ngày 01/7/2023 đến khi có thông báo mới.</t>
  </si>
  <si>
    <t>Bột trét nội thất cao cấp KOVA MSG (40kg)</t>
  </si>
  <si>
    <t>Bột trét ngoại thất cao cấp KOVA MSG (40kg)</t>
  </si>
  <si>
    <t>I. BỘT TRÉT</t>
  </si>
  <si>
    <t>DULUX PROFESSIONAL BỘT TRÉT TƯỜNG WEATHERSHIELD E1000
DULUX PROFESSIONAL WEATHERSHIELD PUTTY E1000</t>
  </si>
  <si>
    <t>KG</t>
  </si>
  <si>
    <t>DULUX PROFESSIONAL BỘT TRÉT TƯỜNG WEATHERSHIELD E1000 PLUS
DULUX PROFESSIONAL WEATHERSHIELD PUTTY E1000 PLUS</t>
  </si>
  <si>
    <t>DULUX PROFESSIONAL BỘT TRÉT TƯỜNG NỘI THẤT DIAMOND A1000
DULUX PROFESSIONAL PUTTY DIAMOND A1000</t>
  </si>
  <si>
    <t>DULUX PROFESSIONAL BỘT TRÉT TƯỜNG NGOẠI THẤT E700
DULUX PROFESSIONAL PUTTY E700</t>
  </si>
  <si>
    <t>DULUX PROFESSIONAL BỘT TRÉT TƯỜNG NỘI THẤT A500
DULUX PROFESSIONAL PUTTY A500</t>
  </si>
  <si>
    <t>II. SƠN LÓT</t>
  </si>
  <si>
    <t>SƠN LÓT NGOẠI THẤT CHỐNG KIỀM DULUX PROFESSIONAL E1000
DULUX PROFESSIONAL WEATHERSHIELD SEALER E1000</t>
  </si>
  <si>
    <t>L</t>
  </si>
  <si>
    <t>SƠN LÓT NỘI THẤT DULUX PROFESSIONAL DIAMOND A1000
DULUX PROFESSIONAL DIAMOND SEALER A1000</t>
  </si>
  <si>
    <t>SƠN LÓT NGOẠI THẤT DULUX PROFESSIONAL E700
DULUX PROFESSIONAL EXTERIOR SEALER E700</t>
  </si>
  <si>
    <t>QCVN 08:2020/BCT
TCVN 8652:2020</t>
  </si>
  <si>
    <t>III. SƠN PHỦ NGOẠI THẤT</t>
  </si>
  <si>
    <t>SƠN NGOẠI THẤT DULUX PROFESSIONAL WEATHERSHIELD FLEXX MỜ
DULUX PROFESSIONAL WEATHERSHIELD FLEXX MATT</t>
  </si>
  <si>
    <t>SƠN NGOẠI THẤT DULUX PROFESSIONAL WEATHERSHIELD FLEXX BÓNG DULUX PROFESSIONAL WEATHERSHIELD FLEXX SHEEN</t>
  </si>
  <si>
    <t>SƠN NGOẠI THẤT DULUX PROFESSIONAL WEATHERSHIELD OCEANGUARD DULUX PROFESSIONAL WEATHERSHIELD OCEANGUARD</t>
  </si>
  <si>
    <t>QCVN 16:2019/ BXD
QCVN 08:2020/BCT
TCVN 8652:2020</t>
  </si>
  <si>
    <t>IV. SƠN PHỦ NỘI THẤT</t>
  </si>
  <si>
    <t>SƠN NỘI THẤT DULUX PROFESSIONAL DIAMOND CARE
DULUX PROFESSIONAL DIAMOND CARE</t>
  </si>
  <si>
    <t>SƠN NỘI THẤT DULUX PROFESSIONAL DIAMOND A1000
DULUX PROFESSIONAL DIAMOND A1000</t>
  </si>
  <si>
    <t>SƠN NỘI THẤT DULUX PROFESSIONAL LAU CHÙI HIỆU QUẢ WASHABLE
DULUX PROFESSIONAL INTERIOR WASHABLE</t>
  </si>
  <si>
    <t>Công ty Cổ phần Dây Cáp Điện Việt Thái. Địa chỉ: Khu công nghiệp Biên Hòa 1 - Đường số 1 - Phường An Bình Thành phố Biên Hòa - Tỉnh Đồng Nai. Điện thoại: 0251.3836204. Kèm theo công văn số: 392/2023/CV-VT ngày 23/6/2023 của Công ty Cổ phần Dây Cáp điện Việt Thái . Mức giá kê khai này thực hiện từng quý đến khi có thông báo mới (hoặc đến ngày 31/12/2023)</t>
  </si>
  <si>
    <t>Dây điện VCmd 2x0.5mm2 0.6/1kV</t>
  </si>
  <si>
    <t>Dây điện VCmd 2x0.75mm2 0.6/1kV</t>
  </si>
  <si>
    <t>Dây điện VCmd 2x1mm2 0.6/1kV</t>
  </si>
  <si>
    <t>Dây điện VCmd 2x1.5mm2 0.6/1kV</t>
  </si>
  <si>
    <t>Dây điện VCmd 2x2.5mm2 0.6/1kV</t>
  </si>
  <si>
    <t>Dây điện VCmo 2x0.75mm2 300/500V</t>
  </si>
  <si>
    <t>Dây điện VCmo 2x1mm2 300/500V</t>
  </si>
  <si>
    <t>Dây điện VCmo 2x1.5mm2 300/500V</t>
  </si>
  <si>
    <t>Dây điện VCmo 2x2.5mm2 300/500V</t>
  </si>
  <si>
    <t>Dây điện VCmo 2x4mm2 300/500V</t>
  </si>
  <si>
    <t>Dây điện VCmo 2x6mm2 300/500V</t>
  </si>
  <si>
    <t>Dây điện VCmt 2x0.75mm2 300/500V</t>
  </si>
  <si>
    <t>Dây điện VCmt 2x1mm2 300/500V</t>
  </si>
  <si>
    <t>Dây điện VCmt 2x1.5mm2 300/500V</t>
  </si>
  <si>
    <t>Dây điện VCmt 2x2.5mm2 300/500V</t>
  </si>
  <si>
    <t>Dây điện VCmt 2x4mm2 300/500V</t>
  </si>
  <si>
    <t>Dây điện VCmt 2x6mm2 300/500V</t>
  </si>
  <si>
    <t>Dây điện VCmt 3x0.75mm2 300/500V</t>
  </si>
  <si>
    <t>Dây điện VCmt 3x1mm2 300/500V</t>
  </si>
  <si>
    <t>Dây điện VCmt 3x1.5mm2 300/500V</t>
  </si>
  <si>
    <t>Dây điện VCmt 3x2.5mm2 300/500V</t>
  </si>
  <si>
    <t>Dây điện VCmt 3x4mm2 300/500V</t>
  </si>
  <si>
    <t>Dây điện VCmt 3x6mm2 300/500V</t>
  </si>
  <si>
    <t>Dây điện VCmt 4x0.75mm2 300/500V</t>
  </si>
  <si>
    <t>Dây điện VCmt 4x1mm2 300/500V</t>
  </si>
  <si>
    <t>Dây điện VCmt 4x1.5mm2 300/500V</t>
  </si>
  <si>
    <t>Dây điện VCmt 4x2.5mm2 300/500V</t>
  </si>
  <si>
    <t>Dây điện VCmt 4x4mm2 300/500V</t>
  </si>
  <si>
    <t>Dây điện VCmt 4x6mm2 300/500V</t>
  </si>
  <si>
    <t>Cáp CV 1.5mm2 0.6/1kV AS/NZS</t>
  </si>
  <si>
    <t>Cáp CV 2.5mm2 0.6/1kV AS/NZS</t>
  </si>
  <si>
    <t>Cáp CV 4mm2 0.6/1kV AS/NZS</t>
  </si>
  <si>
    <t>Cáp CV 6mm2 0.6/1kV AS/NZS</t>
  </si>
  <si>
    <t>Cáp CV 10mm2 0.6/1kV AS/NZS</t>
  </si>
  <si>
    <t>Cáp CV 16mm2 0.6/1kV AS/NZS</t>
  </si>
  <si>
    <t>Cáp CV 25mm2 0.6/1kV AS/NZS</t>
  </si>
  <si>
    <t>Cáp CV 35mm2 0.6/1kV AS/NZS</t>
  </si>
  <si>
    <t>Cáp CV 50mm2 0.6/1kV AS/NZS</t>
  </si>
  <si>
    <t>Cáp CV 70mm2 0.6/1kV AS/NZS</t>
  </si>
  <si>
    <t>Cáp CV 95mm2 0.6/1kV AS/NZS</t>
  </si>
  <si>
    <t>Đơn giá bao gồm chi phí vận chuyển đến chân công trình, nơi trung tâm các huyện trên địa bàn tỉnh Lâm Đồng đối với các đơn hàng tối thiểu 20.000.000 VND</t>
  </si>
  <si>
    <t xml:space="preserve">Công Ty Cổ Phần Công Nghiệp Gốm sứ TAICERA Nha Trang. Địa chỉ: 86 Lê Hồng Phong, Phường Phước Hải.Nha Trang, kèm theo Bảng báo giá áp dụng từ ngày 01/7/2023  của Cty </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</si>
  <si>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Bảng giá công bố tháng 7/2023, thời gian áp dụng từ ngày 03/7/2023 trên địa bàn tỉnh Lâm Đồng</t>
  </si>
  <si>
    <r>
      <t xml:space="preserve">BÁO GIÁ VẬT LIỆU XÂY DỰNG CỦA CÁC ĐƠN VỊ SXKD VÀ ĐẠI LÝ PHÂN PHỐI CỦA NHÀ SXKD NGOÀI TỈNH THÁNG 7 NĂM 2023
</t>
    </r>
    <r>
      <rPr>
        <i/>
        <sz val="13"/>
        <color theme="1"/>
        <rFont val="Times New Roman"/>
        <family val="1"/>
      </rPr>
      <t>(Kèm theo văn bản số       /CBG-SXD ngày     tháng 7 năm 2020 của Sở Xây dựng)</t>
    </r>
  </si>
  <si>
    <r>
      <t xml:space="preserve">Công ty TNHH KOVA NANOPRO. </t>
    </r>
    <r>
      <rPr>
        <sz val="13"/>
        <color theme="1"/>
        <rFont val="Times New Roman"/>
        <family val="1"/>
      </rPr>
      <t>Địa chỉ: Khu B2-5, đường D2, Khu công nghiệp Tây Bắc Củ Chi, xã Tân An Hội, huyện Củ Chi.Tp.Hồ Chí Minh, điện thoại:028 3620 3797-Line:601.  Công văn số CV-Kova /III23-02 ngày 30/6/2023 kèm theo bảng niêm yết giá của Công ty.Mức kê đăng ký này thực hiện từ ngày 01/7/2023 đến ngày 31/12/2023.</t>
    </r>
  </si>
  <si>
    <t>(Kèm theo Văn bản số: 1608/CBG-SXD ngày  10  tháng 7 năm 2023 của Sở Xây dựng Lâm Đồng )</t>
  </si>
  <si>
    <r>
      <t xml:space="preserve">BÁO GIÁ VẬT LIỆU XÂY DỰNG CỦA CÁC ĐƠN VỊ SXKD VÀ ĐẠI LÝ PHÂN PHỐI CỦA NHÀ SXKD NGOÀI TỈNH THÁNG 8 NĂM 2023
</t>
    </r>
    <r>
      <rPr>
        <i/>
        <sz val="13"/>
        <color theme="1"/>
        <rFont val="Times New Roman"/>
        <family val="1"/>
      </rPr>
      <t>(Kèm theo văn bản số       /CBG-SXD ngày     tháng 7 năm 2020 của Sở Xây dựng)</t>
    </r>
  </si>
  <si>
    <t>(Kèm theo Văn bản số:   /CBG-SXD ngày   tháng 8 năm 2023 của Sở Xây dựng Lâm Đồng )</t>
  </si>
  <si>
    <t>CTY TNHH Nhựa đường Petrolimex . Địa chỉ: Tầng 5, số 01 Đinh Bộ Lĩnh, P.Lê Lợi.Tp.Quy Nhơn.Tỉnh Bình Định.Điện Thoại: 02856 3893206.Cập nhật theo Báo giá  Nhựa đường   Petrolimex ngày 14/7/2023 kèm công văn số 103/2023/BG-NĐ.BĐ.KD về việc Đăng ký giá bán nhựa đường áp dụng với các mặt hàng do Chi nhánh Nhựa đường Petrolimex Bình Định cung cấp . Gía bán thanh toán ngay, giao tại Tp Đà Lạt, tỉnh Lâm Đồng.Gía bán có hiệu lực từ ngày 01/07/2023 đến khi Công ty có báo giá mới.</t>
  </si>
  <si>
    <t>Nhựa đường nhũ tương Petrolimex CSS1-Xá</t>
  </si>
  <si>
    <t>Công ty Cổ phần Dây Cáp  Điện Việt Nam (CADIVI), địa chỉ 70-72 Nam Kỳ Khởi Nghĩa, Quận 1, Tp Hồ Chí Minh, điện thoại 028.38299443, Kèm công văn số  3942/CV-KDTT ngày 14/7/2023 về Thông báo giá bán sản phẩm Qúy III năm 2023 .Thông tin liên hệ: A Hải Khối Kinh doanh Tiếp Thị 0913.854.809. Bảng giá áp dụng trên toàn quốc</t>
  </si>
  <si>
    <t>Công ty Cp L.Q JOTON.Địa chỉ: 188C Lê Văn Sỹ,P.10.Q.Phú Nhuận.Tp HCM.Điện thoại:0838461970-2, theo Bảng báo giá số 11-07-23/ĐNCBG ngày 13/7/2023 kèm theo công văn đề nghị công bố  của  giá Sơn giao thông JOTON tại Sở Xây dựng của Công ty Cổ phần L.Q JOTON.Bảng giá có giá trị từ ngày 01/06/2023 đến khi có công bố giá mới.</t>
  </si>
  <si>
    <t>Sơn giao thông trắng 20% hạt phản quang JOLINE-JIPT25 (25 kg/bao)</t>
  </si>
  <si>
    <t>Công ty TNHH Nhôm Nam Sung. Địa điểm trụ sở chính: Lô N1-3, đường số 2, KCN Hải Sơn (GĐ 3+4), ấp Bình Tiền 2, xã Đức Hòa Hạ, huyện Đức Hòa, tỉnh Long An. Địa điểm đặt nhà máy sản xuất: Lô N1-3, đường số 2, KCN Hải Sơn (GĐ 3+4), ấp Bình Tiền 2, xã Đức Hòa Hạ, huyện Đức Hòa, tỉnh Long An. Căn cứ theo Công văn số 0711-2/2023/NS-CV ngày 11/7/2023 về việc đề nghị công bố giá sản phẩm, hàng hóa định kỳ tại Sở Xây dựng. Mức giá đăng ký này thực hiện từ ngày 01/7/2023 đến khi có thông báo mới</t>
  </si>
  <si>
    <t>Giá áp dụng trên địa bàn tỉnh Lâm Đồng</t>
  </si>
  <si>
    <t>HỆ NS-55: Cửa đi mở/lùa 1 cánh &amp; 2 cánh (kèm chia đố giữa / ô cố định), màu sơn tĩnh điện, bảo hành 05 năm, độ dày nhôm 2.0 mm. Kính trắng Công Nghiệp Hạ Long – CFG dày 5 mm</t>
  </si>
  <si>
    <t>HỆ NS-55: Cửa đi mở/lùa 1 cánh &amp; 2 cánh (kèm chia đố giữa / ô cố định),  màu sơn tĩnh điện, bảo hành 05 năm, độ dày nhôm 1.4 mm. Kính trắng Công Nghiệp Hạ Long – CFG dày 5 mm</t>
  </si>
  <si>
    <t>HỆ NS-55: Cửa đi mở/lùa 1 cánh &amp; 2 cánh (kèm chia đố giữa / ô cố định), màu sơn tĩnh điện, bảo hành 05 năm, độ dày nhôm 1.2 mm. Kính trắng Công Nghiệp Hạ Long – CFG dày 5 mm</t>
  </si>
  <si>
    <t>HỆ NS-55: Cửa sổ mở 1 cánh &amp; 2 cánh (kèm ô cố định), màu sơn tĩnh điện, bảo hành 05 năm.  Độ dày nhôm 2.0 mm, kính trắng Công Nghiệp Hạ Long – CFG dày 5 mm</t>
  </si>
  <si>
    <t>HỆ NS-55: Cửa sổ mở/lùa 1 cánh &amp; 2 cánh (kèm ô cố định), màu sơn tĩnh điện, bảo hành 05 năm, độ dày nhôm 1.4 mm. Kính trắng Công Nghiệp Hạ Long – CFG dày 5 mm</t>
  </si>
  <si>
    <t>HỆ NS-55: Cửa sổ mở/lùa 1 cánh &amp; 2 cánh (kèm ô cố định), màu sơn tĩnh điện, bảo hành 05 năm, độ dày nhôm 1.2 mm. Kính trắng Công Nghiệp Hạ Long – CFG dày 5 mm</t>
  </si>
  <si>
    <t>HỆ NS-55: Cửa sổ mở hất, màu sơn tĩnh điện, bảo hành 05 năm, độ dày nhôm 2.0 mm. Kkính trắng Công Nghiệp Hạ Long – CFG dày 5 mm</t>
  </si>
  <si>
    <t>HỆ NS-55: Cửa sổ mở hất, màu sơn tĩnh điện, bảo hành 05 năm, độ dày nhôm 1.4 mm. Kính trắng Công Nghiệp Hạ Long – CFG dày 5 mm</t>
  </si>
  <si>
    <t>HỆ NS-55: Cửa sổ mở hất, màu sơn tĩnh điện, bảo hành 05 năm, độ dày nhôm 1.2 mm. Kính trắng Công Nghiệp Hạ Long – CFG dày 5 mm</t>
  </si>
  <si>
    <t>HỆ NS-55: Vách kính / khung cố định, màu sơn tĩnh điện, bảo hành 05 năm, độ dày nhôm 2.0 mm. Kính trắng Công Nghiệp Hạ Long – CFG dày 5 mm</t>
  </si>
  <si>
    <t>HỆ NS-55: Vách kính / khung cố định, màu sơn tĩnh điện, bảo hành 05 năm, độ dày nhôm 1.4 mm. Kính trắng Công Nghiệp Hạ Long – CFG dày 5 mm</t>
  </si>
  <si>
    <t>HỆ NS-55: Vách kính / khung cố định, màu sơn tĩnh điện, bảo hành 05 năm, độ dày nhôm 1.2 mm. Kính trắng Công Nghiệp Hạ Long – CFG dày 5 mm</t>
  </si>
  <si>
    <t>SONG BẢO VỆ, màu sơn tĩnh điện, bảo hành 05 năm, độ dày nhôm 1.5 mm</t>
  </si>
  <si>
    <t>HỆ NS-93: Cửa đi/sổ lùa 4 cánh  - khung bao 2 Ray, màu sơn tĩnh điện, bảo hành 05 năm, độ dày nhôm 2.0 mm. Kính trắng Công Nghiệp Hạ Long – CFG dày 5 mm</t>
  </si>
  <si>
    <t>HỆ NS-93: Cửa đi/sổ lùa 4 cánh  - khung bao 2 Ray, màu sơn tĩnh điện, bảo hành 05 năm, độ dày nhôm 1.4 mm. Kính trắng Công Nghiệp Hạ Long – CFG dày 5 mm</t>
  </si>
  <si>
    <t>HỆ NS-93: Cửa đi/sổ lùa 6 cánh  - khung bao 3 Ray, màu sơn tĩnh điện, bảo hành 05 năm, độ dày nhôm 2.0 mm. Kính trắng Công Nghiệp Hạ Long – CFG dày 5 mm</t>
  </si>
  <si>
    <t>HỆ NS-XL60: Cửa xếp lùa 4 cánh, màu sơn tĩnh điện, bảo hành 05 năm, kính trắng Công Nghiệp Hạ Long – CFG dày 5 mm</t>
  </si>
  <si>
    <t>HỆ MẶT DỰNG NS-65: kết cấu khung 65x120, màu sơn tĩnh điện, bảo hành 05 năm, độ dày nhôm2.5 mm, phụ kiện vít đầy đủ, kính đơn Công Nghiệp Hạ Long – CFG 10 mm</t>
  </si>
  <si>
    <t>QCVN 16:2019
TCVN 9366-2:2012</t>
  </si>
  <si>
    <t>Giá giao tại nhà máy xi măng  Vicem Hạ Long (Lô C25, KCN Hiệp Phước, Nhà Bè, TP.HCM). Chưa bao gồm chi phí vận chuyển và các chi phí khác.</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</si>
  <si>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Bảng giá công bố tháng 8/2023, thời gian áp dụng từ ngày 01/8/2023 trên địa bàn tỉnh Lâm Đồng</t>
  </si>
  <si>
    <t>Công ty TNHH SX TM XNK Đại Tân Thành. Địa điểm đặt trụ sở chính: Lô R1-R2-R41 Đường số 7, KCN Hải Sơn (GĐ 3+4) mở rộng, xã Đức Hòa Hạ, tỉnh Long An. Nhà phân phối độc quyền tại Lâm Đồng: Công ty TNHH khoáng sản và thương mại Hùng Vương Gold. Địa chỉ 64C Hùng Vương, phường 9, tp. Đà Lạt. Căn cứ theo Công văn số 501/PVP-ĐTT ngày 18/7/2023 của Công ty về việc đề nghị công bố giá sản phẩm hàng hóa định kỳ tại Sở Xây dựng. Giá áp dụng từ 01/3/2023</t>
  </si>
  <si>
    <t>Đơn giá trên bao gồm phí vận chuyển trong nội thành thành phố Đà Lạt</t>
  </si>
  <si>
    <t>NHÔM THANH ĐỊNH HÌNH ( NHÔM ĐẠI TÂN THÀNH)</t>
  </si>
  <si>
    <t>Sản phẩm nhôm dạng Profile Hệ ĐTT - 55 liền nẹp , ĐTT - 93 dùng để chế tạo cửa đi và cửa sổ: 6m/thanh - Hệ ĐTT - 55 tiêu chuẩn</t>
  </si>
  <si>
    <t>Màu sơn tỉnh điện ( Nâu cà phê, xám, trắng sữa, đen,….)</t>
  </si>
  <si>
    <t>Sản phẩm nhôm dạng Profile Hệ Mặt Dựng ĐTT - 65: 6m/thanh - Hệ ĐTT - 55 tiêu chuẩn</t>
  </si>
  <si>
    <t>Màu Sơn Vân Gỗ (…)</t>
  </si>
  <si>
    <t xml:space="preserve">QCVN 16:2019/BXD
</t>
  </si>
  <si>
    <t>CỬA ĐI, CỬA SỔ ( NHÔM ĐẠI TÂN THÀNH )</t>
  </si>
  <si>
    <t>Cửa đi 1 cánh mở quay trong/ngoài biên dạng hệ ĐTT - 55 liền nẹp, đô dày  trung bình cánh 1.6mm, khung bao 1.4mm. 
Phụ kiện Huy Hoàng cao cấp. Kính cường lực (thương hiệu Hùng Phát)</t>
  </si>
  <si>
    <t>Giá áp dụng đối với kính cường lực 8mm; độ dày tăng thêm 2mm cộng thêm 120.000đ/m2.
Giá chưa bao gồm chi phí thi công lắp đặt</t>
  </si>
  <si>
    <t>Cửa đi 2 cánh mở quay trong/ngoài biên dạng hệ ĐTT - 55 liền nẹp, đô dày  trung bình cánh 1.6mm, khung bao 1.4mm. 
Phụ kiện Huy Hoàng cao cấp. Kính cường lực (thương hiệu Hùng Phát)</t>
  </si>
  <si>
    <t>Cửa đi 4 cánh mở quay trong/ngoài biên dạng hệ ĐTT - 55 liền nẹp, đô dày  trung bình cánh 1.6mm, khung bao 1.4mm. 
Phụ kiện Huy Hoàng cao cấp. Kính cường lực (thương hiệu Hùng Phát)</t>
  </si>
  <si>
    <t>Cửa sổ 1 cánh mở quay biên dạng hệ ĐTT - 55 liền nẹp, đô dày  trung bình cánh 1.6mm, khung bao 1.2mm. 
Phụ kiện Huy Hoàng  cao cấp</t>
  </si>
  <si>
    <t xml:space="preserve">Cửa sổ 2 cánh mở quay biên dạng hệ ĐTT - 55 liền nẹp, đô dày  trung bình cánh 1.6mm, khung bao 1.2mm. 
Phụ kiện Huy Hoàng cao cấp. Kính cường lực (thương hiệu Hùng Phát) </t>
  </si>
  <si>
    <t>HỆ VÁCH KÍNH ĐTT - 55 VÀ HỆ MẶT DỰNG ĐTT - 65 ( NHÔM ĐẠI TÂN THÀNH )</t>
  </si>
  <si>
    <t>Vách kính ĐTT - 55, độ dày  trung bình khung bao 1.2mm. Kính cường lực (thương hiệu Hùng Phát)</t>
  </si>
  <si>
    <t>Vách kính ĐTT - 55, độ dày  trung bình khung bao 1.4mm. Kính cường lực (thương hiệu Hùng Phát)</t>
  </si>
  <si>
    <t>CỬA LÙA ĐTT - 93 ( NHÔM ĐẠI TÂN THÀNH )</t>
  </si>
  <si>
    <t>Cửa đi lùa 2 cánh biên dạng hệ ĐTT - 93 liền nẹp, đô dày  trung bình cánh 1.4mm, khung bao 1.4mm. 
Phụ kiện Huy Hoàng cao cấp. Kính cường lực (thương hiệu Hùng Phát)</t>
  </si>
  <si>
    <t>Cửa đi lùa 4 cánh biên dạng hệ ĐTT - 93 liền nẹp, đô dày  trung bình cánh 1.4mm, khung bao 1.4mm. 
Phụ kiện Huy Hoàng cao cấp. Kính cường lực (thương hiệu Hùng Phát)</t>
  </si>
  <si>
    <t>CỬA ĐI, CỬA SỔ Hệ ĐTT - 55 tiêu chuẩn</t>
  </si>
  <si>
    <t>Cửa đi 1 cánh mở quay trong/ngoài biên dạng hệ ĐTT - 55, đô dày  trung bình cánh 1.8mm, khung bao 1.8mm. 
Phụ kiện Huy Hoàng cao cấp. Kính cường lực (thương hiệu Hùng Phát)</t>
  </si>
  <si>
    <t xml:space="preserve">Cửa đi 2 cánh mở quay trong/ngoài biên dạng hệ ĐTT - 55, đô dày  trung bình cánh 1.8mm, khung bao 1.8mm. 
Phụ kiện Huy Hoàng cao cấp. Kính cường lực (thương hiệu Hùng Phát) </t>
  </si>
  <si>
    <t xml:space="preserve">Cửa đi 4 cánh mở quay trong/ngoài biên dạng hệ ĐTT - 55, đô dày  trung bình cánh 1.8mm, khung bao 1.8mm. 
Phụ kiện Huy Hoàng cao cấp. Kính cường lực (thương hiệu Hùng Phát) </t>
  </si>
  <si>
    <t xml:space="preserve">  </t>
  </si>
  <si>
    <t>Giá tại các đại lý phân phối trên địa bàn tỉnh Lâm Đồng</t>
  </si>
  <si>
    <t>Giá chưa bao gồm chi phí vận chuyển đến chân công trình và chính sách chiết khấu</t>
  </si>
  <si>
    <r>
      <t xml:space="preserve">BÁO GIÁ VẬT LIỆU XÂY DỰNG CỦA CÁC ĐƠN VỊ SXKD VÀ ĐẠI LÝ PHÂN PHỐI CỦA NHÀ SXKD NGOÀI TỈNH THÁNG 9 NĂM 2023
</t>
    </r>
    <r>
      <rPr>
        <i/>
        <sz val="13"/>
        <color theme="1"/>
        <rFont val="Times New Roman"/>
        <family val="1"/>
      </rPr>
      <t>(Kèm theo văn bản số       /CBG-SXD ngày     tháng 7 năm 2020 của Sở Xây dựng)</t>
    </r>
  </si>
  <si>
    <t>Cty TNHH MTV Xi măng Hạ Long. Địa chỉ: Lầu 2,11Bis Nguyễn Gia Thiều P.6,Q.3.Tp HCM. Điện thoại: (028) 39301656.Di động: 0938.582.648 , liên hệ: Nguyễn Văn Việt,  theo Thông báo số 1595/TB-VCHL-KDTT ngày 22/8/2023 của Công ty TNHH MTV Xi măng Hạ Long. Mức kê khai thực hiện từ ngày 01/9/2023 đến khi có thông báo mới.</t>
  </si>
  <si>
    <t>CTY TNHH Nhựa đường Petrolimex . Địa chỉ: Tầng 5, số 01 Đinh Bộ Lĩnh, P.Lê Lợi.Tp.Quy Nhơn.Tỉnh Bình Định.Điện Thoại: 02856 3893206.Cập nhật theo Báo giá  Nhựa đường   Petrolimex ngày 17/8/2023 kèm công văn số 121/2023/BG-NĐ.BĐ.KD về việc Đăng ký giá bán nhựa đường áp dụng với các mặt hàng do Chi nhánh Nhựa đường Petrolimex Bình Định cung cấp . Gía bán thanh toán ngay, giao tại Tp Đà Lạt, tỉnh Lâm Đồng.Gía bán có hiệu lực từ ngày 01/8/2023 đến khi Công ty có báo giá mới.</t>
  </si>
  <si>
    <t>Nhựa đường Petrolimex đặc nóng 60/70 - Xá giao tại trạm bê tông nhựa nóng thuộc Lâm Đồng
Nhựa đường nhũ tương Petrolimex và Nhựa đường lỏng Petrolimex: Phun tưới tại các công trình thuộc Lâm Đồng</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</si>
  <si>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Kèm theo Công văn số 51/CV-SLI về việc đề nghị Sở Xây dựng Lâm Đồng xem xét hồ sơ đề xuất đưa ra thông tin đăng tải trong công bố giá xây dựng hàng tháng. Bảng giá công bố tháng 9/2023, thời gian áp dụng từ ngày 04/9/2023 trên địa bàn tỉnh Lâm Đồng</t>
  </si>
  <si>
    <t>(Kèm theo Văn bản số:         /CBG-SXD ngày     tháng 9 năm 2023 của Sở Xây dựng Lâm Đồng )</t>
  </si>
  <si>
    <t>Sơn lót nội thất kháng kiềm KOVA K-108 (25kg)</t>
  </si>
  <si>
    <t>Sơn nội thất cao cấp KOVA VILLA (25kg)</t>
  </si>
  <si>
    <t>Sơn nội thất KOVA Lovely (18 lít)</t>
  </si>
  <si>
    <t>TCVN 8652:2020</t>
  </si>
  <si>
    <t>TCVN 8652:2020
QCVN 16:2019/BXD</t>
  </si>
  <si>
    <t xml:space="preserve">Sơn lót ngoại thất kháng kiềm cao cấp KOVA KV-118 (25kg) </t>
  </si>
  <si>
    <t>SƠn nội thất cao cấp KOVA SG-168 (25kg)</t>
  </si>
  <si>
    <t xml:space="preserve">GIÁ VẬT LIỆU CHƯA BAO GỒM THUẾ VAT (VNĐ) </t>
  </si>
  <si>
    <t>CTY TNHH Nhựa đường Petrolimex . Địa chỉ: Tầng 5, số 01 Đinh Bộ Lĩnh, P.Lê Lợi.Tp.Quy Nhơn.Tỉnh Bình Định.Điện Thoại: 02856 3893206.Cập nhật theo Báo giá  Nhựa đường   Petrolimex ngày 10/10/2023 kèm công văn số 149/2023/BG-NĐ.BĐ.KD về việc Đăng ký giá bán nhựa đường áp dụng với các mặt hàng do Chi nhánh Nhựa đường Petrolimex Bình Định cung cấp . Gía bán thanh toán ngay, giao tại Tp Đà Lạt, tỉnh Lâm Đồng.Gía bán có hiệu lực từ ngày 01/10/2023 đến khi Công ty có báo giá mới.</t>
  </si>
  <si>
    <t>Nhựa đường 60/70 - Phuy</t>
  </si>
  <si>
    <t>Công ty TNHH Sơn Kingson Việt Nam. Địa chỉ 38A, đường 7A, KP5, P. Bình Hưng Hòa A, Q. Bình Tân, TP.HCM. Nhà sản xuất sản phẩm vật liệu đề nghị công bố giá: Sản xuất tại nhà máy: 39, Ấp 1, Xã Đức Hòa Đông, huyện Đức Hòa, tỉnh Long An. Điện thoại: 0387.113.678. Kèm theo Công văn số 001/6/CBGKS ngày 20/9/2023 của Công ty về việc đề nghị công bố giá sản phẩm, hàng hóa định kỳ tại Sở Xây dựng. Mức giá đăng ký này thực hiện từ ngày 20/9/2023 đến khi có thông báo mới.</t>
  </si>
  <si>
    <t>Giá trên áp dụng cho tất cả huyện, thị xã, thành phố trực thuộc tỉnh Lâm Đồng, đã bao gồm chi phí vận chuyển và chưa thuế VAT 8%</t>
  </si>
  <si>
    <t xml:space="preserve">King Putty
Bột trét cao cấp nội- ngoại thất </t>
  </si>
  <si>
    <t>KingPrimer</t>
  </si>
  <si>
    <t>Thùng</t>
  </si>
  <si>
    <t>Lon</t>
  </si>
  <si>
    <t>KingPlast base A</t>
  </si>
  <si>
    <t>KingPlast base B</t>
  </si>
  <si>
    <t>KingSon FAMI Int base A</t>
  </si>
  <si>
    <t>KingSon CLEAN base A</t>
  </si>
  <si>
    <t>KingSon CLEAN base B</t>
  </si>
  <si>
    <t>KingSon SILK base A</t>
  </si>
  <si>
    <t>KingSon SILK base B</t>
  </si>
  <si>
    <t>KingSon SILK base C</t>
  </si>
  <si>
    <t>KingSon INFINITY Int base A</t>
  </si>
  <si>
    <t>KingSon INFINITY Int base B</t>
  </si>
  <si>
    <t>KingSon FAMI Ext base A</t>
  </si>
  <si>
    <t>KingSon FAMI Ext base B</t>
  </si>
  <si>
    <t>KingSon FINEST  base A</t>
  </si>
  <si>
    <t>18 Lít</t>
  </si>
  <si>
    <t>5 Lít</t>
  </si>
  <si>
    <t>1 Lít</t>
  </si>
  <si>
    <t>KingSon INFINITY Int base C</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</si>
  <si>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Kèm theo Công văn số 64/CV-SLI về việc đề nghị Sở Xây dựng Lâm Đồng xem xét hồ sơ đề xuất đưa ra thông tin đăng tải trong công bố giá xây dựng hàng tháng. Bảng giá công bố tháng 11/2023, thời gian áp dụng từ ngày 01/11/2023 trên địa bàn tỉnh Lâm Đồng</t>
  </si>
  <si>
    <t xml:space="preserve">ĐÈN ĐIỆN CHIẾU SÁNG ĐƯỜNG PHỐ </t>
  </si>
  <si>
    <t xml:space="preserve">Đèn Led đường phố PI-120W, DIM </t>
  </si>
  <si>
    <t xml:space="preserve"> QCVN 19:2019/BKHCN
TCVN 7722-1-2017 và TCVN 7722-2-3-2019</t>
  </si>
  <si>
    <t xml:space="preserve">Đèn Led đường phố PI-150W, DIM </t>
  </si>
  <si>
    <t xml:space="preserve">KHUNG MÓNG CỘT </t>
  </si>
  <si>
    <t xml:space="preserve">Khung móng cột, thép CT3 hoặc C45, 4 Bulông M16, KT: (240x240x500)mm (TCCS 01:2018/CSMB)  </t>
  </si>
  <si>
    <t xml:space="preserve"> TCCS 01:2018/CSMB</t>
  </si>
  <si>
    <t xml:space="preserve">Khung móng cột, thép CT3 hoặc C45, 4 Bulông M16, KT: (240x240x750)mm (TCCS 01:2018/CSMB)  </t>
  </si>
  <si>
    <t xml:space="preserve">Khung móng cột, thép CT3 hoặc C45, 4 Bulông M16, KT: (240x240x1000)mm (TCCS 01:2018/CSMB)  </t>
  </si>
  <si>
    <t xml:space="preserve">Khung móng cột, thép CT3 hoặc C45, 4 Bulông M16, KT: (260x260x500)mm  (TCCS 01:2018/CSMB)  </t>
  </si>
  <si>
    <t xml:space="preserve">Khung móng cột, thép CT3 hoặc C45, 4 Bulông M16, KT: (340x340x500)mm  (TCCS 01:2018/CSMB)  </t>
  </si>
  <si>
    <t xml:space="preserve">Khung móng cột, thép CT3 hoặc C45, 4 Bulông M24, KT: (300x300x675)mm  (TCCS 01:2018/CSMB)  </t>
  </si>
  <si>
    <t xml:space="preserve">Khung móng cột, thép CT3 hoặc C45, 4 Bulông M24, KT: (300x300x1000)mm  (TCCS 01:2018/CSMB)  </t>
  </si>
  <si>
    <t xml:space="preserve">Khung móng cột, thép CT3 hoặc C45, 4 Bulông M24, KT: (300x300x1250)mm  (TCCS 01:2018/CSMB)  </t>
  </si>
  <si>
    <t xml:space="preserve">Khung móng cột, thép CT3 hoặc C45, 4 Bulông M24, KT: (300x300x1500)mm  (TCCS 01:2018/CSMB)  </t>
  </si>
  <si>
    <t xml:space="preserve">Khung móng cột, thép CT3 hoặc C45, 8 Bulông M24, KT: Ø400mm, cao 1200mm (Lắp cho cột cao 13-16m) (TCCS 01:2018/CSMB)  </t>
  </si>
  <si>
    <t xml:space="preserve">Khung móng cột, thép CT3 hoặc C45, 8 Bulông M24, KT: Ø450mm, cao 1350mm (Lắp cho cột cao 17-18m không nâng hạ) (TCCS 01:2018/CSMB)  </t>
  </si>
  <si>
    <t xml:space="preserve">Khung móng cột, thép CT3 hoặc C45, 18 Bulông M30, KT: Ø800mm, cao 1750mm (2 tầng đĩa định vị, lắp cho cột nâng hạ 17-25m) (TCCS 01:2018/CSMB)  </t>
  </si>
  <si>
    <t xml:space="preserve">Khung móng cột, thép CT3 hoặc C45, 20 Bulông M30, KT: Ø900mm, cao 1750mm (2 tầng đĩa định vị, lắp cho cột nâng hạ 30-35m) (TCCS 
01:2018/CSMB)  </t>
  </si>
  <si>
    <t xml:space="preserve">CỘT ĐÈN SÂN, VƯỜN TRANG TRÍ </t>
  </si>
  <si>
    <t xml:space="preserve">Đế DP03 gang cho cột thép </t>
  </si>
  <si>
    <t xml:space="preserve">Cột DP01 đế gang cho cột sân vườn ống nhôm D108, cao 2,3m </t>
  </si>
  <si>
    <t>Đế gang DC06 cho cột sân vườn ống nhôm D108, cao 2,3m + Chùm CH07 (4+1) tay</t>
  </si>
  <si>
    <t xml:space="preserve">Cột DC01 đế gang cho cột thép </t>
  </si>
  <si>
    <t xml:space="preserve">Đế cột BANIAN gang cho cột sân vườn ống nhôm D108, cao 2,3m + Chùm CH11 (4+1) tay </t>
  </si>
  <si>
    <t>Đế cột NOUVO đế gang cho cột sân vườn ống nhôm D108, cao 2,3m + Chùm đèn CH12</t>
  </si>
  <si>
    <t>CẦN ĐÈN LẮP VÀO THÂN CỘT THÉP - D78</t>
  </si>
  <si>
    <t xml:space="preserve">Cần đơn MB01-D, MB02-D, MB05-D, MB06-D, MB07-D, MB08-D, MB09-D  </t>
  </si>
  <si>
    <t xml:space="preserve">Cần kép MB01-K, MB02-K, MB05-K, MB06-K, MB07-K, MB08-K, MB09-K </t>
  </si>
  <si>
    <t>Cần đơn MB03-D, MB04-D, MB10-D, MB11-D, MB12-D</t>
  </si>
  <si>
    <t>Cần kép MB03-K, MB04-K, MB10-K, MB11-K, MB12-K</t>
  </si>
  <si>
    <t>CỘT THÉP CHIẾU SÁNG - LIỀN CẦN ĐƠN</t>
  </si>
  <si>
    <t>Cột bát giác, tròn côn, thép SS400 dày 3mm, mạ kẽm, đa giác, bát giác, tròn côn liền cần cao 6m bích 300x300</t>
  </si>
  <si>
    <t>Cột bát giác, tròn côn, thép SS400 dày 3mm, mạ kẽm, đa giác, bát giác, tròn côn liền cần cao 7m, bích 300x300</t>
  </si>
  <si>
    <t xml:space="preserve">Cột bát giác, tròn côn, thép SS400 dày 3mm, mạ kẽm, đa giác, bát giác, tròn côn liền cần cao 8m, bích 300x300 </t>
  </si>
  <si>
    <t>Cột bát giác, tròn côn, thép SS400 dày 3mm, mạ kẽm, đa giác, bát giác, tròn côn liền cần cao 9m, bích 300x300</t>
  </si>
  <si>
    <t>Cột bát giác, tròn côn, thép SS400 dày 4mm, mạ kẽm, đa giác, bát giác, tròn côn liền cần cao 10m, bích 400x400</t>
  </si>
  <si>
    <t xml:space="preserve">Cột bát giác, tròn côn, thép SS400 dày 4mm, mạ kẽm, đa giác, bát giác, tròn côn liền cần cao 11m, bích 400x400 </t>
  </si>
  <si>
    <t xml:space="preserve">THÂN CỘT THÉP CHIẾU SÁNG - D78 </t>
  </si>
  <si>
    <t xml:space="preserve">Cột bát giác, tròn côn - D78, thép SS400 dày 3mm, mạ kẽm, đa giác, bát giác, tròn côn thân cột cao 4m, bích 300x300 </t>
  </si>
  <si>
    <t xml:space="preserve">Cột bát giác, tròn côn - D78, thép SS400 dày 3mm, mạ kẽm, đa giác, bát giác, tròn côn thân cột cao 5m, bích 300x300 </t>
  </si>
  <si>
    <t xml:space="preserve">Cột bát giác, tròn côn - D78, thép SS400 dày 3mm, mạ kẽm, đa giác, bát giác, tròn côn thân cột cao 6m, bích 400x400 </t>
  </si>
  <si>
    <t xml:space="preserve">Cột bát giác, tròn côn - D78, thép SS400 dày 3mm, mạ kẽm, đa giác, bát giác, tròn côn thân cột cao 7m, bích 400x400 </t>
  </si>
  <si>
    <t>Cột bát giác, tròn côn - D78, thép SS400 dày 4mm, mạ kẽm, đa giác, bát giác, tròn côn thân cột cao 8m, bích 400x400</t>
  </si>
  <si>
    <t xml:space="preserve">Cột bát giác, tròn côn - D78, thép SS400 dày 4mm, mạ kẽm, đa giác, bát giác, tròn côn thân cột cao 9m, bích 400x400 </t>
  </si>
  <si>
    <t xml:space="preserve">Cột bát giác, tròn côn - D78, thép SS400 dày 4mm, mạ kẽm, đa giác, bát giác, tròn côn thân cột cao 10m, bích 400x400 </t>
  </si>
  <si>
    <t xml:space="preserve">CỘT GIÀN ĐÈN NÂNG HẠ (Mạ kẽm nhúng nóng theo tiêu chuẩn ASTM A123, thép SS400, nâng hạ tự động giàn đèn, kim thu sét thụ động D16) </t>
  </si>
  <si>
    <t>Cột đèn thép SS400, thân dày 5-6mm, lọng dày 4mm mạ kẽm, nâng hạ 17m (có bộ điện nâng hạ, lọng bắt 8-12 đèn)</t>
  </si>
  <si>
    <t xml:space="preserve">Cột đèn thép SS400, thân dày 5-6mm, lọng dày 4mm mạ kẽm, nâng hạ 20m (có bộ điện nâng hạ, lọng bắt 8-12 đèn) </t>
  </si>
  <si>
    <t xml:space="preserve">Cột đèn thép SS400, thân dày 5-6mm, lọng dày 4mm mạ kẽm, nâng hạ 25m (có bộ điện nâng hạ, lọng bắt 8-12 đèn) </t>
  </si>
  <si>
    <t>Cột đèn thép SS400, thân dày 5-6mm, lọng dày 4mm mạ kẽm, nâng hạ 30m (có bộ điện nâng hạ, lọng bắt 8-12 đèn)</t>
  </si>
  <si>
    <t xml:space="preserve">Cột đèn thép SS400, thân dày 5-6mm, lọng dày 4mm mạ kẽm, nâng hạ 35m (có bộ điện nâng hạ, lọng bắt 8-12 đèn) </t>
  </si>
  <si>
    <t>CỘT ĐÈN PHA SÂN GOLF</t>
  </si>
  <si>
    <t xml:space="preserve">Cột đa giác, tròn côn thép SS400 dày 4mm, mạ kẽm, đa giác, bát giác, tròn côn cao 14m, bắt 2-8 đèn pha </t>
  </si>
  <si>
    <t xml:space="preserve">Cột đa giác, tròn côn thép SS400 dày 4/5mm, mạ kẽm, đa giác, bát giác, tròn côn cao 15m, bắt 2-8 đèn pha </t>
  </si>
  <si>
    <t xml:space="preserve">Cột đa giác, tròn côn thép SS400 dày 4/5mm, mạ kẽm, đa giác, bát giác, tròn côn cao 16m, bắt 2-8 đèn pha </t>
  </si>
  <si>
    <t xml:space="preserve">Cột đa giác, tròn côn thép SS400 dày 5/6mm, mạ kẽm, đa giác, bát giác, tròn côn cao 17m, bắt 2-8 đèn pha </t>
  </si>
  <si>
    <t>Nắp hố ga, song chắn rác bằng vật liệu Composite, Gang</t>
  </si>
  <si>
    <t xml:space="preserve">Song chắn rác Composite, Gang 860x430 + Khung 960x530 tải trọng 12.5 tấn </t>
  </si>
  <si>
    <t>BS EN 124-5:2015</t>
  </si>
  <si>
    <t xml:space="preserve">Song chắn rác Composite, Gang 860x430 + Khung 960x530 tải trọng 25 tấn </t>
  </si>
  <si>
    <t>Song chắn rác Composite , Gang 860x430 tải trọng 25 tấn</t>
  </si>
  <si>
    <t xml:space="preserve">Song chắn rác Composite , Gang 860x430 tải trọng 40 tấn </t>
  </si>
  <si>
    <t xml:space="preserve">Song chắn rác Composite, Gang 960x530 tải trọng 12.5 tấn </t>
  </si>
  <si>
    <t xml:space="preserve">Nắp hố ga Composite, Gang  850x850 tải trọng 12.5 tấn </t>
  </si>
  <si>
    <t xml:space="preserve">Nắp hố ga Composite, Gang  850x850 tải trọng 25 tấn </t>
  </si>
  <si>
    <t xml:space="preserve">Nắp hố ga Composite, Gang  850x850 tải trọng 40 tấn </t>
  </si>
  <si>
    <t>Nắp hố ga Composite, Gang  900x900 tải trọng 12.5 tấn</t>
  </si>
  <si>
    <t xml:space="preserve">Nắp hố ga Composite, Gang  900x900 tải trọng 25 tấn </t>
  </si>
  <si>
    <t xml:space="preserve">Nắp hố ga Composite, Gang  900x900 tải trọng 40 tấn </t>
  </si>
  <si>
    <t>Đơn giá đã bao gồm chi phí vận chuyển đến chân công trình tại các xã trên địa bàn tỉnh Lâm Đồng (trên phương tiện bên bán)</t>
  </si>
  <si>
    <t>Công ty CP Sơn Đồng Nai. Địa chỉ: đường số 7, Khu công nghiệp Biên Hòa 1, phường An Bình, thành phố Biên Hòa, tỉnh Đồng Nai. Điện thoại: 0251.3931.355. Kèm theo Công văn số 75/2023/CV-SDN ngày 20/10/2023 của Công ty về việc đề nghị đăng ký giá sơn và bột trét tường DONASA định kỳ tại Sở Xây dựng. Theo bảng niêm yết giá, mức giá niêm yết này thực hiện từ ngày 02/10/2023 đến khi có thông báo mới. Mức giá trên áp dụng đối với các màu cơ bản, đối với một số màu đặc biệt vui lòng liên hệ bộ phận kinh doanh để được hỗ trợ</t>
  </si>
  <si>
    <t>Mức giá đã bao gồm chi phí vận chuyển đến các Cửa hàng, Đại lý của DONASA trên địa bàn tỉnh Lâm Đồng</t>
  </si>
  <si>
    <t>Công ty Cp L.Q JOTON.Địa chỉ: 188C Lê Văn Sỹ,P.10.Q.Phú Nhuận.Tp HCM.Điện thoại:0838461970-2, theo Bảng báo giá số 11-11-23/ĐNCBG ngày 01/11/2023 kèm theo công văn đề nghị công bố  của  giá Sơn giao thông JOTON tại Sở Xây dựng của Công ty Cổ phần L.Q JOTON.Bảng giá có giá trị từ ngày 01/11/2023 đến khi có công bố giá mới.</t>
  </si>
  <si>
    <t>Bột trét trong nhà DONASA Lucky</t>
  </si>
  <si>
    <t>TCVN7239:2014</t>
  </si>
  <si>
    <t>Bột trét ngoài nhà DONASA Lucky</t>
  </si>
  <si>
    <t>Bột trét trong nhà DONASA</t>
  </si>
  <si>
    <t>Bột trét ngoài nhà DONASA</t>
  </si>
  <si>
    <t>Sơn lót chống kiềm trong - ngoài nhà DONASA Anti Alkali</t>
  </si>
  <si>
    <t>Lít</t>
  </si>
  <si>
    <t>QCVN 08:2020/BCT</t>
  </si>
  <si>
    <t>Sơn nước trong nhà DONASA SuperCoat</t>
  </si>
  <si>
    <t>QCVN 16:2019/BXD          QCVN 08:2020/BCT</t>
  </si>
  <si>
    <t>Sơn nước ngoài nhà DONASA FlintCoat</t>
  </si>
  <si>
    <t>QCVN 16:2019/BXD               QCVN 08:2020/BCT</t>
  </si>
  <si>
    <t>Sơn nước cao cấp DONASA Hitech Plus</t>
  </si>
  <si>
    <t>Sơn lót chống rỉ DONASA (màu đỏ, màu xám)</t>
  </si>
  <si>
    <t>Sơn dầu phủ DONASA</t>
  </si>
  <si>
    <t>Sơn kẽm DONASA 2 trong 1</t>
  </si>
  <si>
    <t>Vật liệu chống thấm DONASA INTEC24 tường; INTEC24 sàn</t>
  </si>
  <si>
    <t>(Kèm theo Văn bản số:                 /CBG-SXD ngày             tháng            năm 2023 của Sở Xây dựng Lâm Đồng )</t>
  </si>
  <si>
    <r>
      <t xml:space="preserve">BÁO GIÁ VẬT LIỆU XÂY DỰNG CỦA CÁC ĐƠN VỊ SXKD VÀ ĐẠI LÝ PHÂN PHỐI CỦA NHÀ SXKD NGOÀI TỈNH THÁNG 12 NĂM 2023
</t>
    </r>
    <r>
      <rPr>
        <i/>
        <sz val="13"/>
        <rFont val="Times New Roman"/>
        <family val="1"/>
      </rPr>
      <t>(Kèm theo văn bản số       /CBG-SXD ngày     tháng 11 năm 2023 của Sở Xây dựng)</t>
    </r>
  </si>
  <si>
    <t>Công ty TNHH Thiết bị điện và Chiếu sáng Miền Bắc. Địa chỉ công ty: Số 30 Khu C, khu đấu giá QSDĐ, tổ dân phố Phú Mỹ, phường Mỹ Đình 2, quận Nam Từ Liêm, thành phố Hà Nội. Địa chỉ nhà máy 1: KCN Quang Minh - Thị trấn Chi Đông - H. Mê Linh - TP. Hà Nội. Căn cứ theo Công văn số 231201LĐ/CV-MB ngày 01/12/2023 của Công ty về việc đê nghị Sở Xây dựng xem xét công bố giá VLXD hàng tháng, kèm theo bảng niêm yết giá sản phẩm gửi kèm văn bản này thực hiện kể từ ngày 01/12/2023 cho đến khi có thông báo mới</t>
  </si>
  <si>
    <t>Công ty TNHH KOVA NANOPRO. Địa chỉ: Khu B2-5, đường D2, Khu công nghiệp Tây Bắc Củ Chi, xã Tân An Hội, huyện Củ Chi.Tp.Hồ Chí Minh, điện thoại:028 3620 3797-Line:601.  Công văn số CV-Kova /IV23-02 ngày 29/9/2023 kèm theo bảng niêm yết giá của Công ty.Mức kê đăng ký này thực hiện từ ngày 01/10/2023 đến ngày 31/03/2024.</t>
  </si>
  <si>
    <t>Nhựa đường 60/70 - xá</t>
  </si>
  <si>
    <t>Công ty TNHH Nhôm Nam Sung. Địa điểm trụ sở chính: Lô N1-3, đường số 2, KCN Hải Sơn (GĐ 3+4), ấp Bình Tiền 2, xã Đức Hòa Hạ, huyện Đức Hòa, tỉnh Long An. Địa điểm đặt nhà máy sản xuất: Lô N1-3, đường số 2, KCN Hải Sơn (GĐ 3+4), ấp Bình Tiền 2, xã Đức Hòa Hạ, huyện Đức Hòa, tỉnh Long An. Căn cứ theo Công văn số 1222/2023/NS-CBG ngày 22/12/2023 về việc đề nghị báo giá sản phẩm đã được công bố trên địa bàn tỉnh Lâm Đồng. Mức giá đăng ký các loại sản phẩm Qúy I năm 2024 có giá bán không đổi so với giá bán tháng trước.</t>
  </si>
  <si>
    <t>Công ty TNHH Thiết bị điện và Chiếu sáng Miền Bắc. Địa chỉ công ty: Số 30 Khu C, khu đấu giá QSDĐ, tổ dân phố Phú Mỹ, phường Mỹ Đình 2, quận Nam Từ Liêm, thành phố Hà Nội. Địa chỉ nhà máy 1: KCN Quang Minh - Thị trấn Chi Đông - H. Mê Linh - TP. Hà Nội. Căn cứ theo Công văn số 0101/MB ngày 01/01/2024 của Công ty về việc đê nghị Sở Xây dựng xem xét công bố giá VLXD hàng tháng, kèm theo bảng niêm yết giá sản phẩm gửi kèm văn bản này thực hiện kể từ ngày 01/01/2024 cho đến khi có bảng niêm yết giá mới</t>
  </si>
  <si>
    <r>
      <t xml:space="preserve">BÁO GIÁ VẬT LIỆU XÂY DỰNG CỦA CÁC ĐƠN VỊ SXKD VÀ ĐẠI LÝ PHÂN PHỐI CỦA NHÀ SXKD NGOÀI TỈNH THÁNG 01 NĂM 2024
</t>
    </r>
    <r>
      <rPr>
        <i/>
        <sz val="13"/>
        <rFont val="Times New Roman"/>
        <family val="1"/>
      </rPr>
      <t>(Kèm theo văn bản số       /CBG-SXD ngày     tháng 01 năm 2024 của Sở Xây dựng)</t>
    </r>
  </si>
  <si>
    <t>(Kèm theo Văn bản số:                 /CBG-SXD ngày             tháng            năm 2024 của Sở Xây dựng Lâm Đồng )</t>
  </si>
  <si>
    <t>Chi nhánh Công ty cổ phần xi măng Thăng Long. Địa chỉ: Lô A3, KCN Hiệp Phước, Long Thới, Nhà Bè.Tp HCM. Điện thoại: (08) 3780 0912,  theo Công văn số 44/CV/2023/CN-BHMN/CN-BHMN  ngày 15/12/2023 của Chi nhánh Công ty Cổ phần Xi măng Thăng Long.Thời gian đăng ký: Qúy I, II/2024 (từ ngày 01/01/2024 đến 30/6/2024)</t>
  </si>
  <si>
    <t>Cty TNHH MTV Xi măng Hạ Long. Địa chỉ: Lầu 2,11Bis Nguyễn Gia Thiều P.6,Q.3.Tp HCM. Điện thoại: (028) 39301656.Di động: 0938.582.648 , liên hệ: Nguyễn Văn Việt,  theo Thông báo số 2493/TB-VCHL-KDTT ngày 25/12/2023 của Công ty TNHH MTV Xi măng Hạ Long. Mức kê khai thực hiện từ ngày 01/01/2024 đến khi có thông báo mới.</t>
  </si>
  <si>
    <t xml:space="preserve">Công Ty TNHH MTV Thương Mại và XNK PRIME. Địa chỉ: Khu Công nghiệp Bình Xuyên, huyện Bình Xuyên.Tỉnh Vĩnh Phúc. Địa điểm Nhà máy sản xuất: Công ty Cổ phần Prime Tiền Phong, KCN Bình Xuyên, thị trấn Hương Canh, huyện Bình Xuyên.Tỉnh Vĩnh Phúc.Điện thoại liên hệ: VP đại diện miền Nam: Phạm Thu Hiền-0983 199 083. Văn bản số 129/2024/VPĐD ngày 02/01/2024 v/v đề nghị công bố giá sản phẩm, hàng hóa gạch ốp lát định kỳ tại Sở Xây dựng kèm theo Bảng Niêm yết giá áp dụng từ ngày 02/01/2024 đến 31/12/2024 của Cty </t>
  </si>
  <si>
    <t>CTY TNHH Nhựa đường Petrolimex . Địa chỉ: Tầng 5, số 01 Đinh Bộ Lĩnh, P.Lê Lợi.Tp.Quy Nhơn.Tỉnh Bình Định.Điện Thoại: 02856 3893206.Cập nhật theo Báo giá  Nhựa đường Petrolimex ngày 14/12/2023 kèm công văn số 184/2023/BG-NĐ.BĐ.KD về việc Đăng ký giá bán nhựa đường áp dụng với các mặt hàng do Chi nhánh Nhựa đường Petrolimex Bình Định cung cấp . Gía bán thanh toán ngay, giao tại Tp Đà Lạt, tỉnh Lâm ồng.Gía bán có hiệu lực từ ngày 01/12/2023 đến khi có thông báo giá mới.</t>
  </si>
  <si>
    <t>CÔNG TY TNHH SX- TM &amp; DV Đại Quang Phát.Địa chỉ: số 17 đường số 11- Khu phố 4- P.Linh Xuân-TP. Thủ Đức .Điện thoại: 0274 3739 588. Bảng báo giá sản phẩm đèn chiếu sáng LED, đèn trang trí kèm theo Công văn số 16/ĐQP/CV/2023 ngày 27/12/2023. Bảng báo giá có giá trị đến khi có thông báo giá mới</t>
  </si>
  <si>
    <t>CÔNG TY TNHH Chiếu sáng và Môi trường Việt Nam.Địa chỉ: 233/8 Đặng Thùy Trâm, Phường 13.Q. Bình Thạnh.TP.HCM.Điện thoại: 0823 39 2345. Bảng báo giá sản phẩm đèn LED Thời gian áp dụng: ngày  01/01/2024 đến khi có thông báo mới.</t>
  </si>
  <si>
    <t>Đèn LE-TITAN ECO 60W, 72 leds,7200lm,IP66,IK09.Tiết giảm công suất 5 cấp. Chống xung điện 10kA.Điều chỉnh được góc nghiêng, chứng nhận chất lượng Châu Âu ENEC.Có cổng 1-10V/DALI, kết nối điều khiển thông minh bằng máy tính hoặc Smart phone. Kích thước (mm) 568x240x100</t>
  </si>
  <si>
    <t>Đèn LE-TITAN ECO 80W, 16led&gt;=10800lm,IP66,IK09.Tiết giảm công suất 5 cấp. Chống xung điện 10kA.Điều chỉnh được góc nghiêng, chứng nhận chất lượng Châu Âu ENEC.Có cổng 1-10V/DALI, kết nối điều khiển thông minh bằng máy tính hoặc Smart phone. Kích thước (mm) 568x240x100</t>
  </si>
  <si>
    <t>Đèn LE-TITAN MIDI  120W, 48 leds&gt;=17400lm,IP66,IK09.Tiết giảm công suất 5 cấp. Chống xung điện 10kA.Điều chỉnh được góc nghiêng.Có cổng 1-10V/DALI, kết nối điều khiển thông minh bằng máy tính hoặc Smart phone. Kích thước (mm) 702x314x130</t>
  </si>
  <si>
    <t>Đèn LE-TITAN PRO  150W, 64 leds&gt;=21000lm,IP66,IK09.Tiết giảm công suất 5 cấp. Chống xung điện 10kA.Điều chỉnh được góc nghiêng, chứng nhận chất lượng Châu Âu ENEC. Có cổng 1-10V/DALI, kết nối điều khiển thông minh bằng máy tính hoặc Smart phone. Kích thước (mm) 702x314x130</t>
  </si>
  <si>
    <t>Đèn LE-TITAN PRO 205W, 96 leds, 25000lm, IP66, IK09, Tiết giảm công xuất 5 cấp, Chống xung điện 10kA, Điều chỉnh được góc nghiêng chứng nhận chất lượng châu âu ENEC.Có cổng 1-10V/DALI, kết nối điều khiển thông minh bằng máy tính hoặc Smart phone. Kích thước (mm) 842*340*140</t>
  </si>
  <si>
    <t>Đèn LE-INDI ECO 60W, 7200lm, IP66, IK08, Tiết giảm công xuất 5 cấp, Chống xung điện 10kA, Điều chỉnh được góc nghiêng, chứng nhận chất lượng châu âu ENEC,kết nối điều khiển thông minh bằng máy tính hoặc Smart phone.Kích thước (mm) 500x177x86</t>
  </si>
  <si>
    <t>Đèn LE-TITAN MIDI  100W, 32leds&gt;=13500lm,IP66,IK09.Tiết giảm công suất 5 cấp. Chống xung điện 10kA.Điều chỉnh được góc nghiêng, chứng nhận chất lượng Châu Âu ENEC.Có cổng 1-10V/DALI, kết nối điều khiển thông minh bằng máy tính hoặc Smart phone. Kích thước (mm) 702x314x130</t>
  </si>
  <si>
    <t>Đèn LE-INDI MIDI 100W,12000lm, IP66, IK08, Tiết giảm công suất 5 cấp, Chống xung điện 10kA, Điều chỉnh được góc nghiêng, chứng nhận chất lượng châu âu ENEC. Có cổng 1-10V/ DALI, kết nối điều khiển thông minh bằng máy tính hoặc Smart phone).Kích thước (mm) 605*240*89</t>
  </si>
  <si>
    <t>Đèn LE-INDI ECO 80W,10000lm, IP66, IK09, Tiết giảm công xuất 5 cấp, Chống xung điện 10kA, Điều chỉnh được góc nghiêng, chứng nhận chất lượng châu âu ENEC.Có cổng 1-10V/DALI, kết nối điều khiển thông minh bằng máy tính hoặc Smart phone.Kích thước (mm) 605*240*89</t>
  </si>
  <si>
    <t>Đèn LE-TITAN MIDI 150W, 18750lm, IP66, IK08, Tiết giảm công suất 5 cấp, Chống xung điện 10kA, Điều chỉnh được góc nghiêng, chứng nhận chất lượng châu âu ENEC.Có cổng 1-10V/ DALI, kết nối điều khiển thông minh bằng máy tính hoặc Smart phone).Kích thước (mm) 715x270x94</t>
  </si>
  <si>
    <t>Đèn LE-INDI MIDI 120W,15000lm, IP66, IK08, Tiết giảm công suất 5 cấp, Chống xung điện 10kA, Điều chỉnh được góc nghiêng, chứng nhận chất lượng châu âu ENEC. Có cổng 1-10V/ DALI, kết nối điều khiển thông minh bằng máy tính hoặc Smart phone).Kích thước (mm) 715x270x94</t>
  </si>
  <si>
    <t>Đèn LE-INDI PRO 180W, 168 leds, 22500lm, IP66, IK08, Tiết giảm công suất 5 cấp, Chống xung điện 10kA, Điều chỉnh được góc nghiêng, chứng nhận chất lượng châu âu ENEC.Có cổng 1-10V/ DALI, kết nối điều khiển thông minh bằng máy tính hoặc Smart phone).Kích thước (mm) 800x318x91</t>
  </si>
  <si>
    <t>Đèn LE-INDI PRO 200W, 25000lm, IP66, IK08, Tiết giảm công suất 5 cấp, Chống xung điện 10kA, Điều chỉnh được góc nghiêng, chứng nhận chất lượng châu âu ENEC.Có cổng 1-10V/ DALI, kết nối điều khiển thông minh bằng máy tính hoặc Smart phone).Kích thước (mm) 800x318x91</t>
  </si>
  <si>
    <t>Đèn LE-INDI PRO 220W, 27500lm, IP66, IK08, Tiết giảm công xuất 5 cấp, Chống xung điện 10kA, Điều chỉnh được góc nghiêng, chứng nhận chất lượng châu âu ENEC.Có cổng 1-10V/ DALI, kết nối điều khiển thông minh bằng máy tính hoặc Smart phone).Kích thước (mm) 800x318x91</t>
  </si>
  <si>
    <t>Đèn LE-SOLAR OSIMI MIDI 80W, tấm năng lượng 18V/100W,IP 66, IK09, Pin LiFePO4 12,8V/42AH, 11000lm, cảm biến PIR, thắp sáng 03 ngày mưa, 12 giờ mỗi đêm, điều chỉnh độ sáng thông qua điều khiển, sạc 8 giờ pin). Kích thước (mm) 1482*373*107</t>
  </si>
  <si>
    <t>Đèn LE-SOLAR OSIMI MIDI 60W, tấm năng lượng 18V/80W,IP 66, IK09, Pin LiFePO4 12,8V/42AH, 10000lm, cảm biến PIR, thắp sáng 03 ngày mưa, 12 giờ mỗi đêm, điều chỉnh độ sáng thông qua điều khiển, sạc 8 giờ pin). Kích thước (mm) 1352*373*107</t>
  </si>
  <si>
    <t>Đèn LE-SOLAR OSIMI MIDI 100W, tấm năng lượng 36V/100W,IP 66, IK09, Pin LiFePO4 25,6V/24AH, 13000lm, cảm biến PIR, thắp sáng 03 ngày mưa, 12 giờ mỗi đêm, điều chỉnh độ sáng thông qua điều khiển, sạc 8 giờ pin). Kích thước (mm) 1482*373*107</t>
  </si>
  <si>
    <t>Đèn LE-SOLAR OSIMI MIDI 120W, tấm năng lượng 36V/100W,IP 66, IK08, Pin LiFePO4 25,6V/30AH, 15000lm, cảm biến PIR, thắp sáng 03 ngày mưa, 12 giờ mỗi đêm, điều chỉnh độ sáng thông qua điều khiển, sạc 8 giờ pin). Kích thước (mm) 1482*373*107</t>
  </si>
  <si>
    <t>Đèn LE-SOLAR INDI MIDI 60W, 30leds, 4200lm, IP 66, IK08, Pin Lithium hạng A kết hợp với bộ điều khiển 12V/30Ah,360Wh, tấm năng lượng mặt trời 18V/90W, sạc 8 giờ đầy Pin, thắp sáng từ 2-3 ngày mưa, 12 giờ mỗi đêm, hoặc có thể đặt thời gian chiếu sáng thông qua điều khiển từ xa. Kích thước đèn (mm) 690*265*130. Kích thước tấm NLMT (mm) 670*770*30</t>
  </si>
  <si>
    <t>Đèn LE-SOLAR INDI MIDI 80W, 80leds, 1000lm,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 Kích thước đèn (mm) 645*295*144. Kích thước tấm NLMT (mm) 670*770*35</t>
  </si>
  <si>
    <t>Đèn LE-SOLAR INDI MIDI 100W, 100leds, 11000lm,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 Kích thước đèn (mm) 645*295*144. Kích thước tấm NLMT (mm) 670*770*35</t>
  </si>
  <si>
    <t>Đèn LE-SOLAR INDI MIDI 120W, 120leds, 15600lm,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 Kích thước đèn (mm) 645*295*144. Kích thước tấm NLMT (mm) 670*770*35</t>
  </si>
  <si>
    <t>Công ty Cổ phần Dây Cáp  Điện Việt Nam (CADIVI), địa chỉ 70-72 Nam Kỳ Khởi Nghĩa, Quận 1, Tp Hồ Chí Minh, điện thoại 028.38299443, Kèm công văn số  17/CV-KDTT ngày 02/01/2024 về Thông báo giá bán sản phẩm Qúy I năm 2024 .Thông tin liên hệ: A Hải Khối Kinh doanh Tiếp Thị 0913.854.809. Bảng giá áp dụng trên toàn quốc</t>
  </si>
  <si>
    <t>Chi nhánh CÔNG TY Cổ Phần Bóng đèn Phích nước Rạng Đông.Địa chỉ: 12A Vân Đồn,phường Phước Hòa.Tp Nha Trang.Tỉnh Khánh Hòa.Điện thoại:02 583 87 44 88. Người liên hệ: 090 7613 421.Công văn số 01/24/BGLS-LĐ ngày 02/01/2024 về Báo giá VLXD trên địa bàn tỉnh Lâm Đồng. Mức giá thực hiện từ ngày 01/01/2024 đến 31/12/2024.Gía bán áp dụng trên toàn quốc.</t>
  </si>
  <si>
    <t>Đèn LED chiếu pha NLMT 200W (Model: CP03.SL.RAD 200W.V2) tấm sola Poly Crystalline rời công suất 20W, Quang thông đèn 1600Lm, pin lưu trữ Lithium LiFeP04 18 Ah, cấp bảo vệ IP66, IK08, có cảm biến chuyển động, LED Hàn Quốc.</t>
  </si>
  <si>
    <t>Đèn LED chiếu pha NLMT 300W (Model: CP03.SL.RAD 300W.V2) tấm sola Poly Crystalline rời công suất 35W, Quang thông đèn 2400Lm, pin lưu trữ Lithium LiFeP04 30 Ah, cấp bảo vệ IP66, IK08, có cảm biến chuyển động, LED Hàn Quốc.</t>
  </si>
  <si>
    <t>Đèn LED chiếu pha NLMT 50W CLC (Model: CP02.SL.RF 50W) tấm sola Poly Crystalline rời công suất 40W, Quang thông đèn 1700Lm, pin lưu trữ Lithium LiFeP04 20 Ah, cấp bảo vệ IP65, LED Samsung.</t>
  </si>
  <si>
    <t>Đèn LED chiếu pha NLMT 70W CLC (Model: CP02.SL.RF 70W) tấm sola Poly Crystalline rời công suất 50W, Quang thông đèn 2000Lm, pin lưu trữ Lithium LiFeP04 30 Ah, cấp bảo vệ IP65, LED Samsung.</t>
  </si>
  <si>
    <t>Đèn LED chiếu pha NLMT 90W CLC (Model: CP02.SL.RF 90W) tấm sola Poly Crystalline rời công suất 55W, Quang thông đèn 1700Lm, pin lưu trữ Lithium LiFeP04 35 Ah, cấp bảo vệ IP65, LED Samsung.</t>
  </si>
  <si>
    <t>Đèn LED chiếu pha NLMT 150W CLC (Model: CP02.SL.RF 150W) tấm sola Poly Crystalline rời công suất 65W, Quang thông đèn 3000Lm, pin lưu trữ Lithium LiFeP04 65 Ah, cấp bảo vệ IP65, LED Samsung.</t>
  </si>
  <si>
    <t xml:space="preserve">Đèn năng lượng mặt trời chiếu sáng đường  </t>
  </si>
  <si>
    <t>A2</t>
  </si>
  <si>
    <t>A1</t>
  </si>
  <si>
    <t>Đèn LED chiếu sáng đường NLMT 30W (Model: CSD01.SL.RF 30W V2) tấm sola Poly Crystalline rời công suất 65W, Quang thông đèn 3200Lm, pin lưu trữ Lithium LiFeP04 50 Ah, cấp bảo vệ IP65, LED Samsung.</t>
  </si>
  <si>
    <t>Đèn LED chiếu sáng đường NLMT 50W (Model: CSD01.SL.RF 50W V2) tấm sola Poly Crystalline rời công suất 95W, Quang thông đèn 4600Lm, pin lưu trữ Lithium LiFeP04 65 Ah, cấp bảo vệ IP65, LED Samsung.</t>
  </si>
  <si>
    <t>Đèn LED chiếu sáng đường NLMT 70W (Model: CSD02.SL 70W) tấm sola Mono Crystalline rời 18V/100W, Quang thông đèn 8000Lm, pin lưu trữ Lithium LiFeP04 12.8V/43 Ah, cấp bảo vệ IP65, LED Samsung.</t>
  </si>
  <si>
    <t>Đèn LED chiếu sáng đường NLMT 100W (Model: CSD02.SL 100W) tấm sola Mono Crystalline rời 18V/130W, Quang thông đèn 10.500Lm, pin lưu trữ Lithium LiFeP04 12.8V/54 Ah, cấp bảo vệ IP65, LED Samsung.</t>
  </si>
  <si>
    <t>Đèn LED chiếu sáng đường NLMT 120W (Model: CSD02.SL 120W) tấm sola Mono Crystalline rời 18V/170W, Quang thông đèn 12.000Lm, pin lưu trữ Lithium LiFeP04 12.8V/54 Ah, cấp bảo vệ IP65, LED Samsung.</t>
  </si>
  <si>
    <t>Công Ty TNHH Sản Xuất Thương mại Quang Việt.Địa chỉ VP:154/8/6 Âu Dương Lân,Phường 3, Quận 8.TP.Hồ Chí Minh.Điện thoại liên hệ:Mr Luật 0918 99 44 10-0944 99 44 10. Địa chỉ kho xưởng; 26/2 Chánh Hưng, ấp 4, Xã Phước Lộc.H. Nhà Bè.Tp.HCM.Bảng  báo  giá có  thời hạn 12 tháng kể từ ngày 02/01/2024 .Gía bán áp dụng tại tỉnh Lâm Đồng</t>
  </si>
  <si>
    <t>Công ty CP Nhôm Việt Pháp - Nhà máy nhôm Việt Pháp. Địa chỉ ĐKKD: Số 1-N3, Tập thể Đại học Sư phạm 1, phường Dịch Vọng Hậu, quận Cầu Giấy, TP. Hà Nội, VN. Địa chỉ nhà máy 1L Lô A2-CN7, đường CN8, Cụm Công nghiệp vừa và nhỏ Từ Liêm, TP. Hà Nội, VN. Địa chỉ nhà máy 2: Lô A, KCN Trung Hà, xã Dân Quyền, huyện Tam Nông, tỉnh Phú Thọ, VN. Kèm theo CV số 03/2024/CV-NVP ngày 04/ 01/2024 của công ty về việc Thông báo giá vật tư, vật liệu xây dựng để đăng ký niêm yết giá tại Công bố giá VLXD Liên Sở Xây dựng - Tài chính tỉnh Lâm Đồng tháng 1/2024</t>
  </si>
  <si>
    <t>Công ty Cổ phần Dây Cáp Điện Việt Thái. Địa chỉ: Khu công nghiệp Biên Hòa 1 - Đường số 1 - Phường An Bình Thành phố Biên Hòa - Tỉnh Đồng Nai. Điện thoại: 0251.3836204. Kèm theo công văn số 01/2024/CV-VT ngày 02/01/2024 của Công ty Cổ phần Dây Cáp điện Việt Thái đến khi có thông báo mới.</t>
  </si>
  <si>
    <t>8.1</t>
  </si>
  <si>
    <t>8.2</t>
  </si>
  <si>
    <t>8.3</t>
  </si>
  <si>
    <t>8.4</t>
  </si>
  <si>
    <t>8.5</t>
  </si>
  <si>
    <t>8.6</t>
  </si>
  <si>
    <t>8.7</t>
  </si>
  <si>
    <t>8.8</t>
  </si>
  <si>
    <t>8.9</t>
  </si>
  <si>
    <t>Công ty TNHH Thiết bị Điện Duy Linh. Địa chỉ: Số 4/182 ngõ 34 Phố Vĩnh Tuy- Quận Hai Bà Trưng- Hà Nội. Điện thoại: 0916 991 083. Kèm theo công văn số 0612/CV-DL ngày 06/12/2023 của Công ty Thiết bị Điện Duy Linh đến khi có thông báo mới.</t>
  </si>
  <si>
    <t>QCVN 4:2009/BKHCN VÀ SỬA ĐỔI 1:2016 QCVN 4:2009/BKHCN</t>
  </si>
  <si>
    <t>Quạt thông gió GEB15B2</t>
  </si>
  <si>
    <t>Tủ điện nhựa mặt phẳng SPL2/4</t>
  </si>
  <si>
    <t>Aptomat 1 cực 10A</t>
  </si>
  <si>
    <t>Mặt 1 lỗ Luxyry trắng - GK801</t>
  </si>
  <si>
    <t>Ổ đơn 3 chấu 16A (màu trắng) KTZB/1-98</t>
  </si>
  <si>
    <t xml:space="preserve">Đơn giá tại công trình trên địa bàn tỉnh Lâm Đồng </t>
  </si>
  <si>
    <t>Công ty Cổ phần Slighting Việt Nam
Địa chỉ trụ sở: Số 168, đường K2, phường Cầu Diễn, quận Nam Từ Liêm, Hà Nội
Địa chỉ văn phòng: Số 1146 Nguyễn Khoái, phường Lĩnh Nam, quận Hoàng Mai,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Kèm theo Công văn số 69/CV-SLI ngày 08/12/2023  về việc đề nghị Sở Xây dựng Lâm Đồng công bố giá vật liệu hàng tháng trên địa bàn tỉnh Lâm Đồng</t>
  </si>
  <si>
    <t>(Kèm theo Văn bản số:                 /CBG-SXD ngày             tháng              năm 2024 của Sở Xây dựng Lâm Đồng )</t>
  </si>
  <si>
    <t>CarboncorAsphalt- CA 9.5,CA6.7 (dùng trong xây dựng nâng cấp và cải tạo kết cấu áo đường)</t>
  </si>
  <si>
    <t>CarboncorAsphalt- CA 12.5 (dùng trong xây dựng nâng cấp và cải tạo kết cấu áo đường)</t>
  </si>
  <si>
    <t>CarboncorAsphalt- CA 19 (Bê tông nhựa rỗng) (dùng trong xây dựng nâng cấp và cải tạo kết cấu áo đường)</t>
  </si>
  <si>
    <t>TCVN 13506:2022</t>
  </si>
  <si>
    <t>Nhũ tương kiềm thấm bám</t>
  </si>
  <si>
    <t>Nhũ tương kiềm dính bám</t>
  </si>
  <si>
    <t>Nhựa đường lỏng Petrolimex MC70-Xá</t>
  </si>
  <si>
    <t>TCCS09:2014/TCĐBVN</t>
  </si>
  <si>
    <t>TCCS10:2019/CARBONVN</t>
  </si>
  <si>
    <t>TCCS09:2019/CARBONVN</t>
  </si>
  <si>
    <t>VẬT LIỆU CỬA</t>
  </si>
  <si>
    <t>Nhóm vật liệu*</t>
  </si>
  <si>
    <t>Tên vật liệu, loại vật liệu*</t>
  </si>
  <si>
    <t>Đơn vị*</t>
  </si>
  <si>
    <t>Tiêu chuẩn kỹ thuật*</t>
  </si>
  <si>
    <t>Quy cách</t>
  </si>
  <si>
    <t>Nhà sản xuất</t>
  </si>
  <si>
    <t>Xuất xứ</t>
  </si>
  <si>
    <t>Điều kiện thương mại</t>
  </si>
  <si>
    <t>Vận chuyển*</t>
  </si>
  <si>
    <t>Ghi chú</t>
  </si>
  <si>
    <t>Giá bán (chưa gồm thuế giá trị gia tăng)*</t>
  </si>
  <si>
    <t>Đơn vị tính: Đồng</t>
  </si>
  <si>
    <r>
      <t xml:space="preserve">BÁO GIÁ VẬT LIỆU XÂY DỰNG CỦA CÁC ĐƠN VỊ SXKD VÀ ĐẠI LÝ PHÂN PHỐI CỦA NHÀ SXKD NGOÀI TỈNH THÁNG 3 NĂM 2024
</t>
    </r>
    <r>
      <rPr>
        <i/>
        <sz val="14"/>
        <rFont val="Times New Roman"/>
        <family val="1"/>
      </rPr>
      <t>(Kèm theo văn bản số       /CBG-SXD ngày     tháng 02 năm 2024 của Sở Xây dựng)</t>
    </r>
  </si>
  <si>
    <t>[1]</t>
  </si>
  <si>
    <t>[2]</t>
  </si>
  <si>
    <t>[3]</t>
  </si>
  <si>
    <t>[4]</t>
  </si>
  <si>
    <t>[5]</t>
  </si>
  <si>
    <t>[6]</t>
  </si>
  <si>
    <t>[7]</t>
  </si>
  <si>
    <t>[8]</t>
  </si>
  <si>
    <t>[9]</t>
  </si>
  <si>
    <t>[10]</t>
  </si>
  <si>
    <t>[11]</t>
  </si>
  <si>
    <t>[12]</t>
  </si>
  <si>
    <t>Chi nhánh Công ty cổ phần xi măng Thăng Long</t>
  </si>
  <si>
    <t>Sản phẩm của Chi nhánh Công ty cổ phần xi măng Thăng Long</t>
  </si>
  <si>
    <t>Việt Nam</t>
  </si>
  <si>
    <t xml:space="preserve"> Báo giá số 44/CV/2023/CN-BHMN/CN-BHMN  ngày 15/12/2023 của Chi nhánh Công ty Cổ phần Xi măng Thăng Long ( KCN Hiệp Phước, Long Thới, Nhà Bè.Tp HCM. ĐT: (08) 3780 0912).Thời gian đăng ký: Qúy I, II/2024 (từ ngày 01/01/2024 đến 30/6/2024)</t>
  </si>
  <si>
    <t>Cty TNHH MTV Xi măng Hạ Long</t>
  </si>
  <si>
    <t>Công Ty TNHH MTV Thương Mại và XNK PRIME</t>
  </si>
  <si>
    <t>Sản phẩm của Công Ty TNHH MTV Thương Mại và XNK PRIME</t>
  </si>
  <si>
    <t xml:space="preserve">Gạch ceramic không mài cạnh </t>
  </si>
  <si>
    <t>KT: 25x25cm</t>
  </si>
  <si>
    <t xml:space="preserve">Gạch ceramic mài cạnh, hiệu ứng bề mặt </t>
  </si>
  <si>
    <t>KT: 30x30cm</t>
  </si>
  <si>
    <t>Gạch porcelain giả gỗ, không mài cạnh</t>
  </si>
  <si>
    <t>Gạch porcelain không mài cạnh</t>
  </si>
  <si>
    <t xml:space="preserve"> KT: 10x30cm</t>
  </si>
  <si>
    <t xml:space="preserve">Gạch bán sứ mài cạnh </t>
  </si>
  <si>
    <t>KT: 50x50cm</t>
  </si>
  <si>
    <t>KT: 60x60cm</t>
  </si>
  <si>
    <t>KT: 60x90cm</t>
  </si>
  <si>
    <t xml:space="preserve">Gạch porcelain men bóng,mài cạnh </t>
  </si>
  <si>
    <t xml:space="preserve">Gạch porcelain cao cấp men mờ,mài cạnh </t>
  </si>
  <si>
    <t xml:space="preserve">Gạch porcelain bóng/ mờ,mài cạnh </t>
  </si>
  <si>
    <t>KT: 30x90cm</t>
  </si>
  <si>
    <t>KT: 30x60cm</t>
  </si>
  <si>
    <t>KT: 15x90cm</t>
  </si>
  <si>
    <t xml:space="preserve">Gạch porcelain men mờ,mài cạnh </t>
  </si>
  <si>
    <t xml:space="preserve">Gạch porcelain giả gỗ, mài cạnh </t>
  </si>
  <si>
    <t>KT: 15x80cm</t>
  </si>
  <si>
    <t>KT: 15x60cm</t>
  </si>
  <si>
    <t>KT: 60x120cm</t>
  </si>
  <si>
    <t>KT: 80x120cm</t>
  </si>
  <si>
    <t>KT: 80x80cm</t>
  </si>
  <si>
    <t>Gạch ceramic không mài cạnh</t>
  </si>
  <si>
    <t>KT: 40x40cm</t>
  </si>
  <si>
    <t xml:space="preserve">Gạch ceramic men bóng,không mài cạnh </t>
  </si>
  <si>
    <t>KT: 20x40cm</t>
  </si>
  <si>
    <t xml:space="preserve">Gạch ceramic men bóng, khuân dị hình,không mài cạnh </t>
  </si>
  <si>
    <t xml:space="preserve">Gạch ceramic mài cạnh kỹ thuật số </t>
  </si>
  <si>
    <t xml:space="preserve">Gạch ceramic mài cạnh </t>
  </si>
  <si>
    <t xml:space="preserve">Gạch ceramic xương đỏ,mài cạnh </t>
  </si>
  <si>
    <t xml:space="preserve">Gạch ceramic in KTS,mài cạnh </t>
  </si>
  <si>
    <t xml:space="preserve">Gạch ceramic xương trắng, mài cạnh </t>
  </si>
  <si>
    <t>KT: 30x45cm</t>
  </si>
  <si>
    <t>KT: 40x80cm</t>
  </si>
  <si>
    <t>Gạch ceramic mài cạnh</t>
  </si>
  <si>
    <t>KT: 25x40cm</t>
  </si>
  <si>
    <t xml:space="preserve">Gạch ceramic sân vườn, không mài cạnh </t>
  </si>
  <si>
    <t xml:space="preserve">Gạch ceramic xương đỏ, mài cạnh </t>
  </si>
  <si>
    <t>Công Ty TNHH MTV Thương Mại và XNK PRIME. Địa chỉ: Khu Công nghiệp Bình Xuyên, huyện Bình Xuyên.Tỉnh Vĩnh Phúc. Điện thoại liên hệ: VP đại diện miền Nam: Phạm Thu Hiền-0983 199 083. Văn bản số 129/2024/VPĐD ngày 02/01/2024 v/v đề nghị công bố giá sản phẩm, hàng hóa gạch ốp lát định kỳ tại Sở Xây dựng kèm theo Bảng Niêm yết giá áp dụng từ ngày 02/01/2024 đến 31/12/2024 của Cty.Đại lý phân phối: Công ty TNHH Tâm Thanh Sơn.Địa chỉ: số 9A đường Đoàn Thị Điểm, Phường 4.Thành phố Đà Lạt.Tỉnh Lâm Đồng.Điện thoại: 0908 950589</t>
  </si>
  <si>
    <t>Sản phẩm của Công ty TNHH KOVA NANOPRO</t>
  </si>
  <si>
    <t>(25kg)</t>
  </si>
  <si>
    <t xml:space="preserve">Sơn lót nội thất kháng kiềm KOVA K-108 </t>
  </si>
  <si>
    <t xml:space="preserve"> (25kg)</t>
  </si>
  <si>
    <t xml:space="preserve">Sơn nội thất cao cấp KOVA VILLA </t>
  </si>
  <si>
    <t xml:space="preserve"> (18 lít)</t>
  </si>
  <si>
    <t xml:space="preserve">Sơn nội thất KOVA Lovely </t>
  </si>
  <si>
    <t xml:space="preserve">SƠn nội thất cao cấp KOVA SG-168 </t>
  </si>
  <si>
    <t xml:space="preserve">Sơn lót ngoại thất kháng kiềm cao cấp KOVA K-208 </t>
  </si>
  <si>
    <t>(18 lít)</t>
  </si>
  <si>
    <t xml:space="preserve">Sơn lót ngoại thất kháng kiềm cao cấp KOVA KV-118 </t>
  </si>
  <si>
    <t xml:space="preserve">(25kg) </t>
  </si>
  <si>
    <t xml:space="preserve">Sơn ngoại thất chống thấm cao cấp KOVA CT-04 </t>
  </si>
  <si>
    <t>(20kg)</t>
  </si>
  <si>
    <t xml:space="preserve">Sơn ngoại thất chống thấm cao cấp KOVA VILLA </t>
  </si>
  <si>
    <t xml:space="preserve">Bột trét nội thất cao cấp KOVA MSG </t>
  </si>
  <si>
    <t>(40kg)</t>
  </si>
  <si>
    <t xml:space="preserve">Bột trét nội thất cao cấp KOVA VILLA </t>
  </si>
  <si>
    <t>Sản phẩm của Công ty TNHH Sơn Kingson Việt Nam</t>
  </si>
  <si>
    <t>Công ty TNHH Sơn Kingson Việt Nam</t>
  </si>
  <si>
    <t>Sản phẩm của Công ty CP Sơn Đồng Nai</t>
  </si>
  <si>
    <t>Công ty CP Sơn Đồng Nai</t>
  </si>
  <si>
    <t>Sản phẩm của CTY TNHH Nhựa đường Petrolimex</t>
  </si>
  <si>
    <t>Giao tại Tp Đà Lạt, tỉnh Lâm Đồng</t>
  </si>
  <si>
    <t>CTY TNHH Nhựa đường Petrolimex (Tầng 5, số 01 Đinh Bộ Lĩnh, P.Lê Lợi.Tp.Quy Nhơn.Tỉnh Bình Định. ĐT: 02856 3893206. Báo giá Nhựa đường Petrolimex ngày 15/01/2024 kèm công văn số 009/2024/BG-NĐ.BĐ.KD.Gía bán có hiệu lực từ ngày 01/01/2024 đến khi có thông báo giá mới.</t>
  </si>
  <si>
    <t>CTY TNHH Nhựa đường Petrolimex</t>
  </si>
  <si>
    <t>Nhập khẩu</t>
  </si>
  <si>
    <t>Nhập khẩu - đóng phuy tại Việt Nam</t>
  </si>
  <si>
    <t>Nhà máy nhựa đường Petrolimex</t>
  </si>
  <si>
    <t>Sản phẩm của Công ty Cổ phần Carbon Việt Nam-CN Đồng Nai</t>
  </si>
  <si>
    <t>Công ty Cổ phần Carbon Việt Nam-CN Đồng Nai</t>
  </si>
  <si>
    <t>Gía chưa có thuế, đã bao gồm chi phí vận chuyển từ nhà máy Đồng Nai đến trung tâm TP Đà Lạt. Ngoài địa điểm trên, mỗi km phụ trội sẽ tính thêm 3.000 đồng/tấn</t>
  </si>
  <si>
    <t>Gía tại kho nhà máy, chưa gồm: VAT và giá vận chuyển đến chân công trình</t>
  </si>
  <si>
    <t>Công ty Cổ phần Carbon Việt Nam-CN Đồng Nai. Văn Phòng giao dịch: Tòa nhà Carboncor, 127 Hoàng Ngân, Trung Hòa, Cầu Giấy, Hà Nội.Điện Thoại: 024.37958528/09.366.1735.Nhà máy 2: Số 2, đường số 1 KCN Thạnh Phú, xã Thạnh Phú, huyện Vĩnh Cửu.Tỉnh Đồng Nai. Mức giá áp dụng từ Tháng 1 năm 2024. Hàng tháng, nếu có thay đổi Công ty sẽ gửi tờ trình để xin đề nghị được điều chỉnh.</t>
  </si>
  <si>
    <t>Sản phẩm của CÔNG TY TNHH SX- TM &amp; DV Đại Quang Phát</t>
  </si>
  <si>
    <t>CÔNG TY TNHH SX- TM &amp; DV Đại Quang Phát</t>
  </si>
  <si>
    <t>Sản phẩm của Công ty TNHH Chiếu sáng và Môi trường Việt Nam</t>
  </si>
  <si>
    <t xml:space="preserve">Đèn LE-TITAN ECO 60W, 72 leds,7200lm,IP66,IK09.Tiết giảm công suất 5 cấp. Chống xung điện 10kA.Điều chỉnh được góc nghiêng, chứng nhận chất lượng Châu Âu ENEC.Có cổng 1-10V/DALI, kết nối điều khiển thông minh bằng máy tính hoặc Smart phone. </t>
  </si>
  <si>
    <t>Kích thước (mm) 568x240x100</t>
  </si>
  <si>
    <t xml:space="preserve"> Công ty TNHH Chiếu sáng và Môi trường Việt Nam</t>
  </si>
  <si>
    <t>Đèn LE-TITAN ECO 80W, 16led&gt;=10800lm,IP66,IK09.Tiết giảm công suất 5 cấp. Chống xung điện 10kA.Điều chỉnh được góc nghiêng, chứng nhận chất lượng Châu Âu ENEC.Có cổng 1-10V/DALI, kết nối điều khiển thông minh bằng máy tính hoặc Smart phone.</t>
  </si>
  <si>
    <t xml:space="preserve"> Kích thước (mm) 568x240x100</t>
  </si>
  <si>
    <t xml:space="preserve">Đèn LE-TITAN MIDI  100W, 32leds&gt;=13500lm,IP66,IK09.Tiết giảm công suất 5 cấp. Chống xung điện 10kA.Điều chỉnh được góc nghiêng, chứng nhận chất lượng Châu Âu ENEC.Có cổng 1-10V/DALI, kết nối điều khiển thông minh bằng máy tính hoặc Smart phone. </t>
  </si>
  <si>
    <t>Kích thước (mm) 702x314x130</t>
  </si>
  <si>
    <t xml:space="preserve">Đèn LE-TITAN MIDI  120W, 48 leds&gt;=17400lm,IP66,IK09.Tiết giảm công suất 5 cấp. Chống xung điện 10kA.Điều chỉnh được góc nghiêng.Có cổng 1-10V/DALI, kết nối điều khiển thông minh bằng máy tính hoặc Smart phone. </t>
  </si>
  <si>
    <t xml:space="preserve">Đèn LE-TITAN PRO  150W, 64 leds&gt;=21000lm,IP66,IK09.Tiết giảm công suất 5 cấp. Chống xung điện 10kA.Điều chỉnh được góc nghiêng, chứng nhận chất lượng Châu Âu ENEC. Có cổng 1-10V/DALI, kết nối điều khiển thông minh bằng máy tính hoặc Smart phone. </t>
  </si>
  <si>
    <t xml:space="preserve">Đèn LE-TITAN PRO 205W, 96 leds, 25000lm, IP66, IK09, Tiết giảm công xuất 5 cấp, Chống xung điện 10kA, Điều chỉnh được góc nghiêng chứng nhận chất lượng châu âu ENEC.Có cổng 1-10V/DALI, kết nối điều khiển thông minh bằng máy tính hoặc Smart phone. </t>
  </si>
  <si>
    <t>Kích thước (mm) 842*340*140</t>
  </si>
  <si>
    <t>Đèn LE-INDI ECO 60W, 7200lm, IP66, IK08, Tiết giảm công xuất 5 cấp, Chống xung điện 10kA, Điều chỉnh được góc nghiêng, chứng nhận chất lượng châu âu ENEC,kết nối điều khiển thông minh bằng máy tính hoặc Smart phone.</t>
  </si>
  <si>
    <t>Kích thước (mm) 500x177x86</t>
  </si>
  <si>
    <t>Đèn LE-INDI ECO 80W,10000lm, IP66, IK09, Tiết giảm công xuất 5 cấp, Chống xung điện 10kA, Điều chỉnh được góc nghiêng, chứng nhận chất lượng châu âu ENEC.Có cổng 1-10V/DALI, kết nối điều khiển thông minh bằng máy tính hoặc Smart phone.</t>
  </si>
  <si>
    <t>Kích thước (mm) 605*240*89</t>
  </si>
  <si>
    <t>Đèn LE-INDI MIDI 100W,12000lm, IP66, IK08, Tiết giảm công suất 5 cấp, Chống xung điện 10kA, Điều chỉnh được góc nghiêng, chứng nhận chất lượng châu âu ENEC. Có cổng 1-10V/ DALI, kết nối điều khiển thông minh bằng máy tính hoặc Smart phone).</t>
  </si>
  <si>
    <t>Đèn LE-INDI MIDI 120W,15000lm, IP66, IK08, Tiết giảm công suất 5 cấp, Chống xung điện 10kA, Điều chỉnh được góc nghiêng, chứng nhận chất lượng châu âu ENEC. Có cổng 1-10V/ DALI, kết nối điều khiển thông minh bằng máy tính hoặc Smart phone)</t>
  </si>
  <si>
    <t>.Kích thước (mm) 715x270x94</t>
  </si>
  <si>
    <t>Đèn LE-TITAN MIDI 150W, 18750lm, IP66, IK08, Tiết giảm công suất 5 cấp, Chống xung điện 10kA, Điều chỉnh được góc nghiêng, chứng nhận chất lượng châu âu ENEC.Có cổng 1-10V/ DALI, kết nối điều khiển thông minh bằng máy tính hoặc Smart phone).</t>
  </si>
  <si>
    <t>Kích thước (mm) 715x270x94</t>
  </si>
  <si>
    <t>Đèn LE-INDI PRO 180W, 168 leds, 22500lm, IP66, IK08, Tiết giảm công suất 5 cấp, Chống xung điện 10kA, Điều chỉnh được góc nghiêng, chứng nhận chất lượng châu âu ENEC.Có cổng 1-10V/ DALI, kết nối điều khiển thông minh bằng máy tính hoặc Smart phone).</t>
  </si>
  <si>
    <t>Kích thước (mm) 800x318x91</t>
  </si>
  <si>
    <t>Đèn LE-INDI PRO 200W, 25000lm, IP66, IK08, Tiết giảm công suất 5 cấp, Chống xung điện 10kA, Điều chỉnh được góc nghiêng, chứng nhận chất lượng châu âu ENEC.Có cổng 1-10V/ DALI, kết nối điều khiển thông minh bằng máy tính hoặc Smart phone)</t>
  </si>
  <si>
    <t>.Kích thước (mm) 800x318x91</t>
  </si>
  <si>
    <t>Đèn LE-INDI PRO 220W, 27500lm, IP66, IK08, Tiết giảm công xuất 5 cấp, Chống xung điện 10kA, Điều chỉnh được góc nghiêng, chứng nhận chất lượng châu âu ENEC.Có cổng 1-10V/ DALI, kết nối điều khiển thông minh bằng máy tính hoặc Smart phone).</t>
  </si>
  <si>
    <t xml:space="preserve">Đèn LE-SOLAR OSIMI MIDI 60W, tấm năng lượng 18V/80W,IP 66, IK09, Pin LiFePO4 12,8V/42AH, 10000lm, cảm biến PIR, thắp sáng 03 ngày mưa, 12 giờ mỗi đêm, điều chỉnh độ sáng thông qua điều khiển, sạc 8 giờ pin). </t>
  </si>
  <si>
    <t>Kích thước (mm) 1352*373*107</t>
  </si>
  <si>
    <t xml:space="preserve">Đèn LE-SOLAR OSIMI MIDI 80W, tấm năng lượng 18V/100W,IP 66, IK09, Pin LiFePO4 12,8V/42AH, 11000lm, cảm biến PIR, thắp sáng 03 ngày mưa, 12 giờ mỗi đêm, điều chỉnh độ sáng thông qua điều khiển, sạc 8 giờ pin). </t>
  </si>
  <si>
    <t>Kích thước (mm) 1482*373*107</t>
  </si>
  <si>
    <t xml:space="preserve">Đèn LE-SOLAR OSIMI MIDI 100W, tấm năng lượng 36V/100W,IP 66, IK09, Pin LiFePO4 25,6V/24AH, 13000lm, cảm biến PIR, thắp sáng 03 ngày mưa, 12 giờ mỗi đêm, điều chỉnh độ sáng thông qua điều khiển, sạc 8 giờ pin). </t>
  </si>
  <si>
    <t xml:space="preserve">Đèn LE-SOLAR OSIMI MIDI 120W, tấm năng lượng 36V/100W,IP 66, IK08, Pin LiFePO4 25,6V/30AH, 15000lm, cảm biến PIR, thắp sáng 03 ngày mưa, 12 giờ mỗi đêm, điều chỉnh độ sáng thông qua điều khiển, sạc 8 giờ pin). </t>
  </si>
  <si>
    <t xml:space="preserve">Đèn LE-SOLAR INDI MIDI 60W, 30leds, 4200lm, IP 66, IK08, Pin Lithium hạng A kết hợp với bộ điều khiển 12V/30Ah,360Wh, tấm năng lượng mặt trời 18V/90W, sạc 8 giờ đầy Pin, thắp sáng từ 2-3 ngày mưa, 12 giờ mỗi đêm, hoặc có thể đặt thời gian chiếu sáng thông qua điều khiển từ xa. </t>
  </si>
  <si>
    <t>Kích thước đèn (mm) 690*265*130. Kích thước tấm NLMT (mm) 670*770*30</t>
  </si>
  <si>
    <t>Đèn LE-SOLAR INDI MIDI 80W, 80leds, 1000lm,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t>
  </si>
  <si>
    <t xml:space="preserve"> Kích thước đèn (mm) 645*295*144. Kích thước tấm NLMT (mm) 670*770*35</t>
  </si>
  <si>
    <t xml:space="preserve">Đèn LE-SOLAR INDI MIDI 100W, 100leds, 11000lm,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 </t>
  </si>
  <si>
    <t>Kích thước đèn (mm) 645*295*144. Kích thước tấm NLMT (mm) 670*770*35</t>
  </si>
  <si>
    <t xml:space="preserve">Đèn LE-SOLAR INDI MIDI 120W, 120leds, 15600lm, IP 66, IK08, Pin Lithium hạng A kết hợp với bộ điều khiển 24V/20Ah, 480Wh, tấm năng lượng mặt trời 36V/90W, sạc 8 giờ đầy Pin, thắp sáng từ 2-3 ngày mưa, 12 giờ mỗi đêm, hoặc có thể đặt thời gian chiếu sáng thông qua điều khiển từ xa. </t>
  </si>
  <si>
    <t>Sản phẩm của Công ty Cổ phần Dây Cáp  Điện Việt Nam (CADIVI)</t>
  </si>
  <si>
    <t xml:space="preserve"> Công ty Cổ phần Dây Cáp  Điện Việt Nam</t>
  </si>
  <si>
    <t>Không có thông tin</t>
  </si>
  <si>
    <t>Sản phẩm của Chi nhánh CÔNG TY Cổ Phần Bóng đèn Phích nước Rạng Đông</t>
  </si>
  <si>
    <t>Sản phẩm của Công ty Cổ phần Slighting Việt Nam</t>
  </si>
  <si>
    <t>Công ty Cổ phần Slighting Việt Nam</t>
  </si>
  <si>
    <t>Đơn giá giao tại các địa bàn thuộc tỉnh Lâm Đồng, giá chưa bao gồm VAT 10%</t>
  </si>
  <si>
    <t>Sản phẩm của Công ty Cổ phần Dây Cáp Điện Việt Thái</t>
  </si>
  <si>
    <t>I. Cáp đồng đơn bọc cách điện PVC - CV (0,6/1kV)</t>
  </si>
  <si>
    <t>Công ty Cổ phần Dây Cáp Điện Việt Thái</t>
  </si>
  <si>
    <t>Sản phẩm của Công ty TNHH Thiết bị điện và Chiếu sáng Miền Bắc</t>
  </si>
  <si>
    <t>Công ty TNHH Thiết bị điện và Chiếu sáng Miền Bắc</t>
  </si>
  <si>
    <t xml:space="preserve">KT: (240x240x500)mm   </t>
  </si>
  <si>
    <t>Khung móng cột, thép CT3 hoặc C45, 4 Bulông M16</t>
  </si>
  <si>
    <t xml:space="preserve"> KT: (240x240x750)mm   </t>
  </si>
  <si>
    <t xml:space="preserve"> KT: (240x240x1000)mm  </t>
  </si>
  <si>
    <t xml:space="preserve">KT: (260x260x500)mm </t>
  </si>
  <si>
    <t xml:space="preserve">KT: (340x340x500)mm </t>
  </si>
  <si>
    <t>Khung móng cột, thép CT3 hoặc C45, 4 Bulông M24</t>
  </si>
  <si>
    <t>KT: (300x300x675)mm</t>
  </si>
  <si>
    <t xml:space="preserve">KT: (300x300x1000)mm  </t>
  </si>
  <si>
    <t xml:space="preserve">KT: (300x300x1250)mm </t>
  </si>
  <si>
    <t xml:space="preserve">Khung móng cột, thép CT3 hoặc C45, 4 Bulông M24  </t>
  </si>
  <si>
    <t xml:space="preserve">KT: (300x300x1500)mm  </t>
  </si>
  <si>
    <t xml:space="preserve">Khung móng cột, thép CT3 hoặc C45, 8 Bulông M24 </t>
  </si>
  <si>
    <t>KT: Ø400mm, cao 1200mm (Lắp cho cột cao 13-16m)</t>
  </si>
  <si>
    <t xml:space="preserve">Khung móng cột, thép CT3 hoặc C45, 8 Bulông M24, </t>
  </si>
  <si>
    <t xml:space="preserve">KT: Ø450mm, cao 1350mm (Lắp cho cột cao 17-18m không nâng hạ) </t>
  </si>
  <si>
    <t xml:space="preserve">Khung móng cột, thép CT3 hoặc C45, 18 Bulông M30, </t>
  </si>
  <si>
    <t xml:space="preserve">KT: Ø800mm, cao 1750mm (2 tầng đĩa định vị, lắp cho cột nâng hạ 17-25m) </t>
  </si>
  <si>
    <t xml:space="preserve">Khung móng cột, thép CT3 hoặc C45, 20 Bulông M30, 
01:2018/CSMB)  </t>
  </si>
  <si>
    <t xml:space="preserve">KT: Ø900mm, cao 1750mm (2 tầng đĩa định vị, lắp cho cột nâng hạ 30-35m) </t>
  </si>
  <si>
    <t>Sản phẩm của Công ty TNHH Thiết bị Điện Duy Linh</t>
  </si>
  <si>
    <t xml:space="preserve"> Công ty TNHH Thiết bị Điện Duy Linh</t>
  </si>
  <si>
    <t>Sản phẩm của Công ty CP Nhôm Việt Pháp - Nhà máy nhôm Việt Pháp</t>
  </si>
  <si>
    <t>Công ty CP Nhôm Việt Pháp</t>
  </si>
  <si>
    <t>Sản phẩm của Công ty TNHH Nhôm Nam Sung</t>
  </si>
  <si>
    <t>Công ty TNHH Nhôm Nam Sung</t>
  </si>
  <si>
    <t>Công ty Cổ phần Phát triển Sài Gòn</t>
  </si>
  <si>
    <t>XM Poóc lăng hỗn hợp PCB40</t>
  </si>
  <si>
    <t>Công Ty CP Phát triển Sài Gòn</t>
  </si>
  <si>
    <t>Đơn giá bao gồm chương trình chiết khấu đạt sản lượng với mức tiêu thụ từ 300 tấn đến 35.000 tấn tùy từng thời điểm và từng khách hàng (có thông báo rõ). Hoặc chương trình khuyến mãi xi măng tùy từng thời điểm để kích thích tiêu thụ được đăng ký tại các cơ quan nhà nước theo luật định</t>
  </si>
  <si>
    <t xml:space="preserve"> Báo giá số 2493/TB-VCHL-KDTT ngày 25/12/2023 của Công ty TNHH MTV Xi măng Hạ Long (11Bis Nguyễn Gia Thiều P.6,Q.3.Tp HCM. Điện thoại: (028) 39301656.Di động: 0938.582.648 ). Mức kê khai thực hiện từ ngày 01/01/2024 đến khi có thông báo mới.</t>
  </si>
  <si>
    <t>XM Poóc lăng hỗn hợp bền sun phát PCB40-MS</t>
  </si>
  <si>
    <t>XM Poóc lăng hỗn hợp PCB50</t>
  </si>
  <si>
    <t>XM Poóc lăng xỉ lò cao- PCbfs40 loại II</t>
  </si>
  <si>
    <t>XM Poóc lăng bền sun phát PCbsr50 (type V)</t>
  </si>
  <si>
    <t>Xi măng Xây Trát-MC 25</t>
  </si>
  <si>
    <t>50kg/bao</t>
  </si>
  <si>
    <t xml:space="preserve">Bảng niêm yết giá theo Công văn số 09/CV-SDC ngày 20/02/2024 của Công Ty CP Phát triển Sài Gòn ( Trụ sở chính: 213/13 Nguyễn Gia Trí, P25, Quận Bình Thạnh, Tp Hồ Chí Minh.ĐỊA chỉ nhà máy sản xuất: số 65 đường 12, khu phố Long Sơn.P.Long Bình, TP Thủ Đức, Tp Hồ Chí Minh, Liên hệ: Trần Tấn Phát:0909011628). Mức đăng ký giá thực hiện từ ngày 02/01/2024 đến khi có thông báo mới. </t>
  </si>
  <si>
    <t>Đơn giá đã bao gồm chi phí bốc xếp lên và xuống phương tiện vận chuyển đến địa điểm giao hàng trong khu vực TP, số lượng tối thiểu để được vận chuyển 10-50 tấn/ chuyến.(Gía bán tại khu vực Lâm Đồng)</t>
  </si>
  <si>
    <t xml:space="preserve"> KT: 15x60cm</t>
  </si>
  <si>
    <t>Malaysia</t>
  </si>
  <si>
    <t>EN 61547TCVN 7722-2-3:2007 (IEC 60598-2-3:2002),TCVN 10885-2-1:2015 (IEC 62722-2-1:2014), TCVN 10485:2015 (IEC 62717:2014)</t>
  </si>
  <si>
    <t>không có thông tin</t>
  </si>
  <si>
    <t>Công ty Cổ phần Slighting Việt Nam
Địa chỉ trụ sở: Số 168, đường K2, phường Cầu Diễn, quận Nam Từ Liêm, Hà Nội. Điện thoại: 0243.6436537, 04.3719.1896.
Đơn giá trên giao tại các địa bàn thuộc tỉnh Lâm Đồng, giá trên chưa bao gồm VAT 10%. Bảo hành: đèn và các thiết bị (đầu cuối, tủ điều khiển) bảo hành 5 năm, phần mềm bảo hành trọn đời được nhà sản xuất miễn phí khi cập nhật nâng cấp. Báo giá số 14/CV-SLI ngày 01/3/2024.</t>
  </si>
  <si>
    <t>Công ty TNHH Thiết bị điện và Chiếu sáng Miền Bắc. Địa chỉ công ty: Số 30 Khu C, khu đấu giá QSDĐ, tổ dân phố Phú Mỹ, phường Mỹ Đình 2, quận Nam Từ Liêm, thành phố Hà Nội. Địa chỉ nhà máy 1: KCN Quang Minh - Thị trấn Chi Đông - H. Mê Linh - TP. Hà Nội. Công văn báo giá số 240305LĐ/CV-MB ngày 05/3/2024 của Công ty  thực hiện kể như báo giá tháng 02/2024 cho đến khi có bảng niêm yết giá mới</t>
  </si>
  <si>
    <t>QCVN 16:2019
TCVN 9366-2:2015</t>
  </si>
  <si>
    <t>Công ty TNHH Kova Nanopro</t>
  </si>
  <si>
    <t>Chi nhánh Công Ty Cổ Phần Bóng đèn Phích nước Rạng Đông</t>
  </si>
  <si>
    <t>Công ty TNHH Nhôm NamSung. Địa điểm trụ sở chính và Nhà máy sản xuất: Lô N1-3, đường số 2, KCN Hải Sơn (GĐ 3+4), ấp Bình Tiền 2, xã Đức Hòa Hạ,huyện Đức Hòa, tỉnh Long An. Theo Công văn số 1222/2023/NS-CBG ngày 22/12/2023 về việc đề nghị báo giá sản phẩm được công bố trên địa bàn tỉnh Lâm Đồng.</t>
  </si>
  <si>
    <t>Công ty CP Sơn Đồng Nai. Địa chỉ: đường số 7, Khu công nghiệp Biên Hòa 1, phường An Bình, thành phố Biên Hòa, tỉnh Đồng Nai. Điện thoại: 0251.3931.355. Công văn số 75/2023/CV-SDN ngày 20/10/2023 . Mức giá trên áp dụng đối với các màu cơ bản, đối với một số màu đặc biệt vui lòng liên hệ bộ phận kinh doanh để được hỗ trợ</t>
  </si>
  <si>
    <t>QCVN 19:2019/BKHCN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</si>
</sst>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_);_(* \(#,##0\);_(* &quot;-&quot;??_);_(@_)"/>
    <numFmt numFmtId="165" formatCode="_-* #,##0\ _₫_-;\-* #,##0\ _₫_-;_-* &quot;-&quot;??\ _₫_-;_-@"/>
    <numFmt numFmtId="166" formatCode="_-* #,##0\ _₫_-;\-* #,##0\ _₫_-;_-* &quot;-&quot;??\ _₫_-;_-@_-"/>
    <numFmt numFmtId="167" formatCode="0.00_);\(0.00\)"/>
    <numFmt numFmtId="168" formatCode="_(* #.##0.00_);_(* \(#.##0.00\);_(* &quot;-&quot;??_);_(@_)"/>
  </numFmts>
  <fonts count="84">
    <font>
      <sz val="11"/>
      <color theme="1"/>
      <name val="Calibri"/>
    </font>
    <font>
      <sz val="11"/>
      <color theme="1"/>
      <name val="Calibri"/>
      <family val="2"/>
      <scheme val="minor"/>
    </font>
    <font>
      <sz val="11"/>
      <color theme="1"/>
      <name val="Calibri"/>
      <family val="2"/>
      <scheme val="minor"/>
    </font>
    <font>
      <b/>
      <sz val="13"/>
      <color theme="1"/>
      <name val="Times New Roman"/>
      <family val="1"/>
    </font>
    <font>
      <b/>
      <sz val="11"/>
      <color theme="1"/>
      <name val="Times New Roman"/>
      <family val="1"/>
    </font>
    <font>
      <b/>
      <sz val="12"/>
      <color theme="1"/>
      <name val="Times New Roman"/>
      <family val="1"/>
    </font>
    <font>
      <sz val="11"/>
      <color theme="1"/>
      <name val="Times New Roman"/>
      <family val="1"/>
    </font>
    <font>
      <sz val="15"/>
      <color theme="1"/>
      <name val="Times New Roman"/>
      <family val="1"/>
    </font>
    <font>
      <sz val="12"/>
      <color theme="1"/>
      <name val="Times New Roman"/>
      <family val="1"/>
    </font>
    <font>
      <b/>
      <sz val="12"/>
      <name val="Times New Roman"/>
      <family val="1"/>
    </font>
    <font>
      <sz val="12"/>
      <name val="Times New Roman"/>
      <family val="1"/>
    </font>
    <font>
      <b/>
      <sz val="14"/>
      <color theme="1"/>
      <name val="Times New Roman"/>
      <family val="1"/>
    </font>
    <font>
      <sz val="13"/>
      <color theme="1"/>
      <name val="Times New Roman"/>
      <family val="1"/>
    </font>
    <font>
      <sz val="11"/>
      <name val="Calibri"/>
      <family val="2"/>
    </font>
    <font>
      <sz val="14"/>
      <color theme="1"/>
      <name val="Times New Roman"/>
      <family val="1"/>
    </font>
    <font>
      <b/>
      <sz val="15"/>
      <color theme="1"/>
      <name val="Times New Roman"/>
      <family val="1"/>
    </font>
    <font>
      <sz val="15"/>
      <color rgb="FFFF0000"/>
      <name val="Times New Roman"/>
      <family val="1"/>
    </font>
    <font>
      <b/>
      <sz val="13"/>
      <color rgb="FFFF0000"/>
      <name val="Times New Roman"/>
      <family val="1"/>
    </font>
    <font>
      <sz val="13"/>
      <color rgb="FFFF0000"/>
      <name val="Times New Roman"/>
      <family val="1"/>
    </font>
    <font>
      <b/>
      <sz val="14"/>
      <color rgb="FFFF0000"/>
      <name val="Times New Roman"/>
      <family val="1"/>
    </font>
    <font>
      <b/>
      <i/>
      <sz val="14"/>
      <color theme="1"/>
      <name val="Times New Roman"/>
      <family val="1"/>
    </font>
    <font>
      <sz val="14"/>
      <color rgb="FFFF0000"/>
      <name val="Times New Roman"/>
      <family val="1"/>
    </font>
    <font>
      <b/>
      <sz val="15"/>
      <color rgb="FFFF0000"/>
      <name val="Times New Roman"/>
      <family val="1"/>
    </font>
    <font>
      <i/>
      <sz val="15"/>
      <color theme="1"/>
      <name val="Times New Roman"/>
      <family val="1"/>
    </font>
    <font>
      <b/>
      <i/>
      <sz val="15"/>
      <color theme="1"/>
      <name val="Times New Roman"/>
      <family val="1"/>
    </font>
    <font>
      <b/>
      <i/>
      <sz val="11"/>
      <color theme="1"/>
      <name val="Times New Roman"/>
      <family val="1"/>
    </font>
    <font>
      <b/>
      <sz val="11"/>
      <color rgb="FFFF0000"/>
      <name val="Times New Roman"/>
      <family val="1"/>
    </font>
    <font>
      <b/>
      <u/>
      <sz val="15"/>
      <color theme="1"/>
      <name val="Times New Roman"/>
      <family val="1"/>
    </font>
    <font>
      <sz val="15"/>
      <name val="Times New Roman"/>
      <family val="1"/>
    </font>
    <font>
      <sz val="13"/>
      <name val="Times New Roman"/>
      <family val="1"/>
    </font>
    <font>
      <i/>
      <sz val="13"/>
      <name val="Times New Roman"/>
      <family val="1"/>
    </font>
    <font>
      <b/>
      <sz val="13"/>
      <name val="Times New Roman"/>
      <family val="1"/>
    </font>
    <font>
      <i/>
      <sz val="14"/>
      <color rgb="FFFF0000"/>
      <name val="Times New Roman"/>
      <family val="1"/>
    </font>
    <font>
      <b/>
      <sz val="11"/>
      <name val="Times New Roman"/>
      <family val="1"/>
    </font>
    <font>
      <sz val="11"/>
      <name val="Times New Roman"/>
      <family val="1"/>
    </font>
    <font>
      <b/>
      <sz val="14"/>
      <name val="Times New Roman"/>
      <family val="1"/>
    </font>
    <font>
      <sz val="14"/>
      <name val="Times New Roman"/>
      <family val="1"/>
    </font>
    <font>
      <vertAlign val="superscript"/>
      <sz val="12"/>
      <name val="Times New Roman"/>
      <family val="1"/>
    </font>
    <font>
      <sz val="11"/>
      <color theme="1"/>
      <name val="Calibri"/>
      <family val="2"/>
    </font>
    <font>
      <b/>
      <u/>
      <sz val="11"/>
      <name val="Times New Roman"/>
      <family val="1"/>
    </font>
    <font>
      <b/>
      <sz val="10"/>
      <name val="Times New Roman"/>
      <family val="1"/>
    </font>
    <font>
      <sz val="11"/>
      <color theme="1"/>
      <name val="Calibri"/>
      <family val="2"/>
      <charset val="163"/>
      <scheme val="minor"/>
    </font>
    <font>
      <sz val="12"/>
      <color theme="1"/>
      <name val="Times New Roman"/>
      <family val="2"/>
      <charset val="163"/>
    </font>
    <font>
      <sz val="10"/>
      <name val="Times New Roman"/>
      <family val="1"/>
    </font>
    <font>
      <i/>
      <sz val="14"/>
      <name val="Times New Roman"/>
      <family val="1"/>
    </font>
    <font>
      <vertAlign val="superscript"/>
      <sz val="11"/>
      <name val="Times New Roman"/>
      <family val="1"/>
    </font>
    <font>
      <b/>
      <u/>
      <sz val="12"/>
      <name val="Times New Roman"/>
      <family val="1"/>
    </font>
    <font>
      <b/>
      <i/>
      <sz val="11"/>
      <name val="Times New Roman"/>
      <family val="1"/>
    </font>
    <font>
      <sz val="12"/>
      <name val="新細明體"/>
      <charset val="136"/>
    </font>
    <font>
      <sz val="10"/>
      <name val="VNI-Times"/>
    </font>
    <font>
      <sz val="10"/>
      <color rgb="FFFF0000"/>
      <name val="Times New Roman"/>
      <family val="1"/>
    </font>
    <font>
      <sz val="12"/>
      <name val="Calibri"/>
      <family val="2"/>
    </font>
    <font>
      <sz val="9"/>
      <name val="Times New Roman"/>
      <family val="1"/>
    </font>
    <font>
      <sz val="11"/>
      <color rgb="FFFF0000"/>
      <name val="Times New Roman"/>
      <family val="1"/>
    </font>
    <font>
      <sz val="10"/>
      <color rgb="FFFF0000"/>
      <name val="VNI-Times"/>
    </font>
    <font>
      <sz val="11"/>
      <color rgb="FFFF0000"/>
      <name val="Calibri"/>
      <family val="2"/>
    </font>
    <font>
      <sz val="14"/>
      <name val="Calibri"/>
      <family val="2"/>
    </font>
    <font>
      <sz val="14"/>
      <color rgb="FFFF0000"/>
      <name val="Calibri"/>
      <family val="2"/>
    </font>
    <font>
      <i/>
      <sz val="13"/>
      <color rgb="FFFF0000"/>
      <name val="Times New Roman"/>
      <family val="1"/>
    </font>
    <font>
      <b/>
      <sz val="12"/>
      <color rgb="FFFF0000"/>
      <name val="Times New Roman"/>
      <family val="1"/>
    </font>
    <font>
      <sz val="10"/>
      <color theme="1"/>
      <name val="Times New Roman"/>
      <family val="1"/>
    </font>
    <font>
      <sz val="11"/>
      <color rgb="FF7030A0"/>
      <name val="Times New Roman"/>
      <family val="1"/>
    </font>
    <font>
      <sz val="11"/>
      <color rgb="FF0070C0"/>
      <name val="Times New Roman"/>
      <family val="1"/>
    </font>
    <font>
      <sz val="12"/>
      <color rgb="FFFF0000"/>
      <name val="Times New Roman"/>
      <family val="1"/>
    </font>
    <font>
      <vertAlign val="superscript"/>
      <sz val="11"/>
      <color rgb="FFFF0000"/>
      <name val="Times New Roman"/>
      <family val="1"/>
    </font>
    <font>
      <sz val="10"/>
      <name val="Arial"/>
      <family val="2"/>
    </font>
    <font>
      <sz val="12"/>
      <name val="Times New Roman"/>
      <family val="1"/>
      <charset val="163"/>
    </font>
    <font>
      <sz val="12"/>
      <color rgb="FFFF0000"/>
      <name val="Times New Roman"/>
      <family val="1"/>
      <charset val="163"/>
    </font>
    <font>
      <b/>
      <sz val="10"/>
      <color rgb="FFFF0000"/>
      <name val="Times New Roman"/>
      <family val="1"/>
    </font>
    <font>
      <b/>
      <u/>
      <sz val="13"/>
      <name val="Times New Roman"/>
      <family val="1"/>
    </font>
    <font>
      <vertAlign val="superscript"/>
      <sz val="13"/>
      <name val="Times New Roman"/>
      <family val="1"/>
    </font>
    <font>
      <b/>
      <i/>
      <sz val="13"/>
      <name val="Times New Roman"/>
      <family val="1"/>
    </font>
    <font>
      <i/>
      <sz val="13"/>
      <color theme="1"/>
      <name val="Times New Roman"/>
      <family val="1"/>
    </font>
    <font>
      <b/>
      <u/>
      <sz val="13"/>
      <color theme="1"/>
      <name val="Times New Roman"/>
      <family val="1"/>
    </font>
    <font>
      <vertAlign val="superscript"/>
      <sz val="13"/>
      <color theme="1"/>
      <name val="Times New Roman"/>
      <family val="1"/>
    </font>
    <font>
      <b/>
      <i/>
      <sz val="13"/>
      <color theme="1"/>
      <name val="Times New Roman"/>
      <family val="1"/>
    </font>
    <font>
      <sz val="12"/>
      <name val=".VnArial Narrow"/>
      <family val="2"/>
    </font>
    <font>
      <sz val="11"/>
      <color theme="1"/>
      <name val="Calibri"/>
      <family val="2"/>
    </font>
    <font>
      <sz val="12"/>
      <name val=".VnTime"/>
      <family val="2"/>
    </font>
    <font>
      <sz val="12"/>
      <color rgb="FF000000"/>
      <name val="Times New Roman"/>
      <family val="1"/>
    </font>
    <font>
      <sz val="9"/>
      <color indexed="81"/>
      <name val="Tahoma"/>
      <family val="2"/>
    </font>
    <font>
      <b/>
      <sz val="9"/>
      <color indexed="81"/>
      <name val="Tahoma"/>
      <family val="2"/>
    </font>
    <font>
      <i/>
      <sz val="12"/>
      <name val="Times New Roman"/>
      <family val="1"/>
    </font>
    <font>
      <b/>
      <i/>
      <sz val="12"/>
      <name val="Times New Roman"/>
      <family val="1"/>
    </font>
  </fonts>
  <fills count="11">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2"/>
        <bgColor theme="0"/>
      </patternFill>
    </fill>
    <fill>
      <patternFill patternType="solid">
        <fgColor theme="0"/>
        <bgColor rgb="FFFFFFFF"/>
      </patternFill>
    </fill>
    <fill>
      <patternFill patternType="solid">
        <fgColor rgb="FFFFFF00"/>
        <bgColor indexed="64"/>
      </patternFill>
    </fill>
    <fill>
      <patternFill patternType="solid">
        <fgColor theme="7" tint="0.59999389629810485"/>
        <bgColor indexed="64"/>
      </patternFill>
    </fill>
  </fills>
  <borders count="7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hair">
        <color rgb="FF000000"/>
      </bottom>
      <diagonal/>
    </border>
    <border>
      <left/>
      <right/>
      <top/>
      <bottom/>
      <diagonal/>
    </border>
    <border>
      <left style="thin">
        <color rgb="FF000000"/>
      </left>
      <right style="thin">
        <color rgb="FF000000"/>
      </right>
      <top style="hair">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style="thin">
        <color indexed="64"/>
      </right>
      <top style="thin">
        <color indexed="64"/>
      </top>
      <bottom/>
      <diagonal/>
    </border>
    <border>
      <left/>
      <right style="thin">
        <color rgb="FF000000"/>
      </right>
      <top style="thin">
        <color indexed="64"/>
      </top>
      <bottom style="thin">
        <color indexed="64"/>
      </bottom>
      <diagonal/>
    </border>
    <border>
      <left style="thin">
        <color indexed="64"/>
      </left>
      <right/>
      <top/>
      <bottom/>
      <diagonal/>
    </border>
    <border>
      <left style="thin">
        <color rgb="FF000000"/>
      </left>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bottom/>
      <diagonal/>
    </border>
    <border>
      <left/>
      <right style="thin">
        <color indexed="64"/>
      </right>
      <top style="thin">
        <color theme="1"/>
      </top>
      <bottom style="thin">
        <color indexed="64"/>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top style="thin">
        <color rgb="FF000000"/>
      </top>
      <bottom style="thin">
        <color indexed="64"/>
      </bottom>
      <diagonal/>
    </border>
    <border>
      <left style="thin">
        <color indexed="64"/>
      </left>
      <right/>
      <top style="thin">
        <color rgb="FF000000"/>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rgb="FF000000"/>
      </top>
      <bottom style="thin">
        <color indexed="64"/>
      </bottom>
      <diagonal/>
    </border>
    <border>
      <left/>
      <right/>
      <top style="thin">
        <color rgb="FF000000"/>
      </top>
      <bottom style="thin">
        <color indexed="64"/>
      </bottom>
      <diagonal/>
    </border>
    <border>
      <left style="thin">
        <color indexed="64"/>
      </left>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15">
    <xf numFmtId="0" fontId="0" fillId="0" borderId="0"/>
    <xf numFmtId="43" fontId="38" fillId="0" borderId="0" applyFont="0" applyFill="0" applyBorder="0" applyAlignment="0" applyProtection="0"/>
    <xf numFmtId="0" fontId="2" fillId="0" borderId="4"/>
    <xf numFmtId="165" fontId="41" fillId="0" borderId="4" applyFont="0" applyFill="0" applyBorder="0" applyAlignment="0" applyProtection="0"/>
    <xf numFmtId="0" fontId="1" fillId="0" borderId="4"/>
    <xf numFmtId="0" fontId="1" fillId="0" borderId="4"/>
    <xf numFmtId="0" fontId="42" fillId="0" borderId="4"/>
    <xf numFmtId="0" fontId="48" fillId="0" borderId="4"/>
    <xf numFmtId="0" fontId="65" fillId="0" borderId="4"/>
    <xf numFmtId="0" fontId="76" fillId="0" borderId="4"/>
    <xf numFmtId="0" fontId="41" fillId="0" borderId="4"/>
    <xf numFmtId="0" fontId="77" fillId="0" borderId="4"/>
    <xf numFmtId="0" fontId="1" fillId="0" borderId="4"/>
    <xf numFmtId="168" fontId="38" fillId="0" borderId="4" applyFont="0" applyFill="0" applyBorder="0" applyAlignment="0" applyProtection="0"/>
    <xf numFmtId="0" fontId="78" fillId="0" borderId="4"/>
  </cellStyleXfs>
  <cellXfs count="3883">
    <xf numFmtId="0" fontId="0" fillId="0" borderId="0" xfId="0"/>
    <xf numFmtId="0" fontId="4" fillId="0" borderId="0" xfId="0" applyFont="1" applyAlignment="1">
      <alignment vertical="center" wrapText="1"/>
    </xf>
    <xf numFmtId="0" fontId="5" fillId="0" borderId="1" xfId="0" applyFont="1" applyBorder="1" applyAlignment="1">
      <alignment horizontal="center" vertical="center"/>
    </xf>
    <xf numFmtId="0" fontId="6" fillId="0" borderId="0" xfId="0" applyFont="1" applyAlignment="1">
      <alignment horizontal="center"/>
    </xf>
    <xf numFmtId="0" fontId="5" fillId="0" borderId="1" xfId="0" applyFont="1" applyBorder="1" applyAlignment="1">
      <alignment horizontal="center" vertical="center" wrapText="1"/>
    </xf>
    <xf numFmtId="0" fontId="7" fillId="0" borderId="0" xfId="0" applyFont="1" applyAlignment="1">
      <alignment horizontal="left" vertical="center"/>
    </xf>
    <xf numFmtId="164" fontId="5" fillId="0" borderId="1" xfId="0" applyNumberFormat="1" applyFont="1" applyBorder="1" applyAlignment="1">
      <alignment horizontal="center" vertical="center" wrapText="1"/>
    </xf>
    <xf numFmtId="0" fontId="8" fillId="0" borderId="0" xfId="0" applyFont="1" applyAlignment="1">
      <alignment horizontal="center" vertical="center"/>
    </xf>
    <xf numFmtId="164" fontId="6" fillId="0" borderId="0" xfId="0" applyNumberFormat="1" applyFont="1" applyAlignment="1">
      <alignment horizontal="right" vertical="center"/>
    </xf>
    <xf numFmtId="164" fontId="7" fillId="0" borderId="0" xfId="0" applyNumberFormat="1" applyFont="1" applyAlignment="1">
      <alignment horizontal="right" vertical="center"/>
    </xf>
    <xf numFmtId="9" fontId="6" fillId="0" borderId="0" xfId="0" applyNumberFormat="1" applyFont="1" applyAlignment="1">
      <alignment horizontal="center" vertical="center"/>
    </xf>
    <xf numFmtId="0" fontId="6" fillId="0" borderId="0" xfId="0" applyFont="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9" fontId="3" fillId="0" borderId="1" xfId="0" applyNumberFormat="1" applyFont="1" applyBorder="1" applyAlignment="1">
      <alignment horizontal="center" vertical="center" wrapText="1"/>
    </xf>
    <xf numFmtId="0" fontId="6" fillId="0" borderId="1" xfId="0" applyFont="1" applyBorder="1" applyAlignment="1">
      <alignment horizont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0" fontId="6" fillId="0" borderId="1" xfId="0" applyFont="1" applyBorder="1" applyAlignment="1">
      <alignment horizontal="center" vertical="center"/>
    </xf>
    <xf numFmtId="0" fontId="8" fillId="2" borderId="1" xfId="0" applyFont="1" applyFill="1" applyBorder="1" applyAlignment="1">
      <alignment horizontal="center" vertical="center"/>
    </xf>
    <xf numFmtId="0" fontId="12" fillId="0" borderId="0" xfId="0" applyFont="1"/>
    <xf numFmtId="0" fontId="14" fillId="0" borderId="0" xfId="0" applyFont="1" applyAlignment="1">
      <alignment horizontal="center" vertical="center"/>
    </xf>
    <xf numFmtId="0" fontId="15" fillId="0" borderId="1" xfId="0" applyFont="1" applyBorder="1" applyAlignment="1">
      <alignment horizontal="left" vertical="center"/>
    </xf>
    <xf numFmtId="0" fontId="12" fillId="0" borderId="1" xfId="0" applyFont="1" applyBorder="1" applyAlignment="1">
      <alignment horizontal="center" vertical="center"/>
    </xf>
    <xf numFmtId="164" fontId="12" fillId="0" borderId="1" xfId="0" applyNumberFormat="1" applyFont="1" applyBorder="1" applyAlignment="1">
      <alignment horizontal="right" vertical="center"/>
    </xf>
    <xf numFmtId="164" fontId="7" fillId="0" borderId="1" xfId="0" applyNumberFormat="1" applyFont="1" applyBorder="1" applyAlignment="1">
      <alignment horizontal="right" vertical="center"/>
    </xf>
    <xf numFmtId="9" fontId="12" fillId="0" borderId="1" xfId="0" applyNumberFormat="1" applyFont="1" applyBorder="1" applyAlignment="1">
      <alignment horizontal="center" vertical="center"/>
    </xf>
    <xf numFmtId="0" fontId="12" fillId="0" borderId="0" xfId="0" applyFont="1" applyAlignment="1">
      <alignment horizontal="center" vertical="center"/>
    </xf>
    <xf numFmtId="0" fontId="6" fillId="0" borderId="3" xfId="0" applyFont="1" applyBorder="1" applyAlignment="1">
      <alignment horizontal="center" vertical="center"/>
    </xf>
    <xf numFmtId="0" fontId="16" fillId="0" borderId="1" xfId="0" applyFont="1" applyBorder="1" applyAlignment="1">
      <alignment horizontal="left" vertical="center"/>
    </xf>
    <xf numFmtId="164" fontId="14" fillId="0" borderId="1" xfId="0" applyNumberFormat="1" applyFont="1" applyBorder="1" applyAlignment="1">
      <alignment horizontal="right" vertical="center"/>
    </xf>
    <xf numFmtId="9" fontId="6"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6" fillId="0" borderId="0" xfId="0" applyFont="1" applyAlignment="1">
      <alignment horizontal="center" vertical="center"/>
    </xf>
    <xf numFmtId="3" fontId="6" fillId="0" borderId="1" xfId="0" applyNumberFormat="1" applyFont="1" applyBorder="1" applyAlignment="1">
      <alignment horizontal="right" vertical="center" wrapText="1"/>
    </xf>
    <xf numFmtId="3" fontId="7" fillId="0" borderId="1" xfId="0" applyNumberFormat="1" applyFont="1" applyBorder="1" applyAlignment="1">
      <alignment horizontal="right" vertical="center" wrapText="1"/>
    </xf>
    <xf numFmtId="3" fontId="14" fillId="0" borderId="1" xfId="0" applyNumberFormat="1" applyFont="1" applyBorder="1" applyAlignment="1">
      <alignment horizontal="right" vertical="center" wrapText="1"/>
    </xf>
    <xf numFmtId="3" fontId="6" fillId="0" borderId="1" xfId="0" applyNumberFormat="1" applyFont="1" applyBorder="1" applyAlignment="1">
      <alignment horizontal="right" vertical="center"/>
    </xf>
    <xf numFmtId="3" fontId="7" fillId="0" borderId="1" xfId="0" applyNumberFormat="1" applyFont="1" applyBorder="1" applyAlignment="1">
      <alignment horizontal="right" vertical="center"/>
    </xf>
    <xf numFmtId="3" fontId="14" fillId="0" borderId="1" xfId="0" applyNumberFormat="1" applyFont="1" applyBorder="1" applyAlignment="1">
      <alignment horizontal="right" vertical="center"/>
    </xf>
    <xf numFmtId="0" fontId="6" fillId="0" borderId="5" xfId="0" applyFont="1" applyBorder="1" applyAlignment="1">
      <alignment horizontal="center" vertical="center"/>
    </xf>
    <xf numFmtId="0" fontId="16" fillId="0" borderId="1" xfId="0" applyFont="1" applyBorder="1" applyAlignment="1">
      <alignment horizontal="left" vertical="center" wrapText="1"/>
    </xf>
    <xf numFmtId="0" fontId="3" fillId="0" borderId="2" xfId="0" applyFont="1" applyBorder="1" applyAlignment="1">
      <alignment horizontal="center" vertical="center"/>
    </xf>
    <xf numFmtId="0" fontId="7" fillId="0" borderId="1" xfId="0" applyFont="1" applyBorder="1" applyAlignment="1">
      <alignment horizontal="left" vertical="center" wrapText="1"/>
    </xf>
    <xf numFmtId="0" fontId="3" fillId="0" borderId="0" xfId="0" applyFont="1" applyAlignment="1">
      <alignment horizontal="center" vertical="center"/>
    </xf>
    <xf numFmtId="43" fontId="6" fillId="0" borderId="1" xfId="0" applyNumberFormat="1" applyFont="1" applyBorder="1" applyAlignment="1">
      <alignment horizontal="center" vertical="center"/>
    </xf>
    <xf numFmtId="0" fontId="4" fillId="0" borderId="1" xfId="0" applyFont="1" applyBorder="1" applyAlignment="1">
      <alignment horizontal="center" vertical="center"/>
    </xf>
    <xf numFmtId="0" fontId="19" fillId="0" borderId="1" xfId="0" applyFont="1" applyBorder="1" applyAlignment="1">
      <alignment horizontal="left" vertical="center"/>
    </xf>
    <xf numFmtId="0" fontId="14" fillId="0" borderId="1" xfId="0" applyFont="1" applyBorder="1" applyAlignment="1">
      <alignment horizontal="left" vertical="center"/>
    </xf>
    <xf numFmtId="0" fontId="20" fillId="0" borderId="1" xfId="0" applyFont="1" applyBorder="1" applyAlignment="1">
      <alignment horizontal="left" vertical="center" wrapText="1"/>
    </xf>
    <xf numFmtId="0" fontId="6" fillId="0" borderId="1" xfId="0" applyFont="1" applyBorder="1" applyAlignment="1">
      <alignment horizontal="right" vertical="center" wrapText="1"/>
    </xf>
    <xf numFmtId="0" fontId="14" fillId="0" borderId="1" xfId="0" applyFont="1" applyBorder="1" applyAlignment="1">
      <alignment horizontal="left" vertical="center" wrapText="1"/>
    </xf>
    <xf numFmtId="0" fontId="7" fillId="0" borderId="1" xfId="0" applyFont="1" applyBorder="1" applyAlignment="1">
      <alignment horizontal="right" vertical="center"/>
    </xf>
    <xf numFmtId="0" fontId="7" fillId="0" borderId="1" xfId="0" applyFont="1" applyBorder="1" applyAlignment="1">
      <alignment horizontal="right" vertical="center" wrapText="1"/>
    </xf>
    <xf numFmtId="0" fontId="11" fillId="0" borderId="1" xfId="0" applyFont="1" applyBorder="1" applyAlignment="1">
      <alignment horizontal="left" vertical="center"/>
    </xf>
    <xf numFmtId="3" fontId="8" fillId="0" borderId="1" xfId="0" applyNumberFormat="1" applyFont="1" applyBorder="1" applyAlignment="1">
      <alignment horizontal="center" vertical="center" wrapText="1"/>
    </xf>
    <xf numFmtId="3" fontId="6" fillId="3" borderId="1" xfId="0" applyNumberFormat="1" applyFont="1" applyFill="1" applyBorder="1" applyAlignment="1">
      <alignment horizontal="right" vertical="center" wrapText="1"/>
    </xf>
    <xf numFmtId="0" fontId="14" fillId="0" borderId="1" xfId="0" applyFont="1" applyBorder="1" applyAlignment="1">
      <alignment horizontal="right" vertical="center" wrapText="1"/>
    </xf>
    <xf numFmtId="164" fontId="8" fillId="0" borderId="1" xfId="0" applyNumberFormat="1" applyFont="1" applyBorder="1" applyAlignment="1">
      <alignment horizontal="left" vertical="center"/>
    </xf>
    <xf numFmtId="0" fontId="20" fillId="0" borderId="1" xfId="0" applyFont="1" applyBorder="1" applyAlignment="1">
      <alignment horizontal="left" vertical="center"/>
    </xf>
    <xf numFmtId="0" fontId="19" fillId="0" borderId="1" xfId="0" applyFont="1" applyBorder="1" applyAlignment="1">
      <alignment horizontal="left" vertical="center" wrapText="1"/>
    </xf>
    <xf numFmtId="3" fontId="6" fillId="0" borderId="1" xfId="0" applyNumberFormat="1" applyFont="1" applyBorder="1" applyAlignment="1">
      <alignment vertical="center" wrapText="1"/>
    </xf>
    <xf numFmtId="0" fontId="12" fillId="0" borderId="1" xfId="0" applyFont="1" applyBorder="1" applyAlignment="1">
      <alignment horizontal="center" vertical="center" wrapText="1"/>
    </xf>
    <xf numFmtId="0" fontId="12" fillId="0" borderId="1" xfId="0" applyFont="1" applyBorder="1" applyAlignment="1">
      <alignment horizontal="right" vertical="center" wrapText="1"/>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6" fillId="3" borderId="4" xfId="0" applyFont="1" applyFill="1" applyBorder="1" applyAlignment="1">
      <alignment horizontal="center" vertical="center"/>
    </xf>
    <xf numFmtId="0" fontId="14" fillId="0" borderId="1" xfId="0" applyFont="1" applyBorder="1" applyAlignment="1">
      <alignment vertical="center" wrapText="1"/>
    </xf>
    <xf numFmtId="164" fontId="14" fillId="0" borderId="1" xfId="0" applyNumberFormat="1" applyFont="1" applyBorder="1" applyAlignment="1">
      <alignment horizontal="right" vertical="center" wrapText="1"/>
    </xf>
    <xf numFmtId="0" fontId="22" fillId="0" borderId="1" xfId="0" applyFont="1" applyBorder="1" applyAlignment="1">
      <alignment horizontal="left" vertical="center"/>
    </xf>
    <xf numFmtId="0" fontId="8" fillId="0" borderId="1" xfId="0" applyFont="1" applyBorder="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left" vertical="center"/>
    </xf>
    <xf numFmtId="0" fontId="7" fillId="0" borderId="1" xfId="0" applyFont="1" applyBorder="1" applyAlignment="1">
      <alignment horizontal="left" vertical="center"/>
    </xf>
    <xf numFmtId="0" fontId="23" fillId="0" borderId="1" xfId="0" applyFont="1" applyBorder="1" applyAlignment="1">
      <alignment horizontal="left" vertical="center"/>
    </xf>
    <xf numFmtId="3" fontId="7" fillId="0" borderId="1" xfId="0" applyNumberFormat="1" applyFont="1" applyBorder="1" applyAlignment="1">
      <alignment horizontal="left" vertical="center" wrapText="1"/>
    </xf>
    <xf numFmtId="0" fontId="14"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164" fontId="14" fillId="2" borderId="1" xfId="0" applyNumberFormat="1" applyFont="1" applyFill="1" applyBorder="1" applyAlignment="1">
      <alignment horizontal="right" vertical="center" wrapText="1"/>
    </xf>
    <xf numFmtId="0" fontId="11" fillId="0" borderId="1" xfId="0" applyFont="1" applyBorder="1" applyAlignment="1">
      <alignment horizontal="center" vertical="center"/>
    </xf>
    <xf numFmtId="164" fontId="14" fillId="0" borderId="1" xfId="0" applyNumberFormat="1" applyFont="1" applyBorder="1" applyAlignment="1">
      <alignment horizontal="left" vertical="center"/>
    </xf>
    <xf numFmtId="164" fontId="11" fillId="0" borderId="1" xfId="0" applyNumberFormat="1" applyFont="1" applyBorder="1" applyAlignment="1">
      <alignment horizontal="right" vertical="center"/>
    </xf>
    <xf numFmtId="43" fontId="14" fillId="0" borderId="1" xfId="0" applyNumberFormat="1" applyFont="1" applyBorder="1" applyAlignment="1">
      <alignment horizontal="center" vertical="center"/>
    </xf>
    <xf numFmtId="0" fontId="11" fillId="0" borderId="1" xfId="0" applyFont="1" applyBorder="1" applyAlignment="1">
      <alignment horizontal="right" vertical="center"/>
    </xf>
    <xf numFmtId="0" fontId="17" fillId="2" borderId="1" xfId="0" applyFont="1" applyFill="1" applyBorder="1" applyAlignment="1">
      <alignment horizontal="center" vertical="center"/>
    </xf>
    <xf numFmtId="164" fontId="8" fillId="0" borderId="1" xfId="0" applyNumberFormat="1" applyFont="1" applyBorder="1" applyAlignment="1">
      <alignment horizontal="center" vertical="center"/>
    </xf>
    <xf numFmtId="164" fontId="6" fillId="0" borderId="0" xfId="0" applyNumberFormat="1" applyFont="1" applyAlignment="1">
      <alignment horizontal="center" vertical="center"/>
    </xf>
    <xf numFmtId="164" fontId="6" fillId="0" borderId="1" xfId="0" applyNumberFormat="1" applyFont="1" applyBorder="1" applyAlignment="1">
      <alignment horizontal="left" vertical="center"/>
    </xf>
    <xf numFmtId="0" fontId="24" fillId="0" borderId="1" xfId="0" applyFont="1" applyBorder="1" applyAlignment="1">
      <alignment horizontal="left" vertical="center"/>
    </xf>
    <xf numFmtId="0" fontId="8" fillId="0" borderId="1" xfId="0" applyFont="1" applyBorder="1" applyAlignment="1">
      <alignment vertical="center" wrapText="1"/>
    </xf>
    <xf numFmtId="9" fontId="8" fillId="0" borderId="1" xfId="0" applyNumberFormat="1" applyFont="1" applyBorder="1" applyAlignment="1">
      <alignment horizontal="center" vertical="center"/>
    </xf>
    <xf numFmtId="0" fontId="8" fillId="0" borderId="1" xfId="0" applyFont="1" applyBorder="1" applyAlignment="1">
      <alignment vertical="center"/>
    </xf>
    <xf numFmtId="164" fontId="7" fillId="0" borderId="1" xfId="0" applyNumberFormat="1" applyFont="1" applyBorder="1" applyAlignment="1">
      <alignment horizontal="right" vertical="center" wrapText="1"/>
    </xf>
    <xf numFmtId="0" fontId="6" fillId="0" borderId="1" xfId="0" applyFont="1" applyBorder="1" applyAlignment="1">
      <alignment horizontal="left" vertical="center" wrapText="1"/>
    </xf>
    <xf numFmtId="3" fontId="1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15" fillId="0" borderId="1" xfId="0" applyFont="1" applyBorder="1" applyAlignment="1">
      <alignment horizontal="left" vertical="center" wrapText="1"/>
    </xf>
    <xf numFmtId="0" fontId="24" fillId="0" borderId="1" xfId="0" applyFont="1" applyBorder="1" applyAlignment="1">
      <alignment horizontal="left" vertical="center" wrapText="1"/>
    </xf>
    <xf numFmtId="0" fontId="23" fillId="0" borderId="1" xfId="0" applyFont="1" applyBorder="1" applyAlignment="1">
      <alignment horizontal="left" vertical="center" wrapText="1"/>
    </xf>
    <xf numFmtId="0" fontId="17"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164" fontId="6" fillId="0" borderId="1" xfId="0" applyNumberFormat="1" applyFont="1" applyBorder="1" applyAlignment="1">
      <alignment horizontal="right" vertical="center" wrapText="1"/>
    </xf>
    <xf numFmtId="0" fontId="4" fillId="0" borderId="1" xfId="0" applyFont="1" applyBorder="1" applyAlignment="1">
      <alignment horizontal="left" vertical="center" wrapText="1"/>
    </xf>
    <xf numFmtId="0" fontId="15" fillId="0" borderId="1" xfId="0" applyFont="1" applyBorder="1" applyAlignment="1">
      <alignment horizontal="right" vertical="center" wrapText="1"/>
    </xf>
    <xf numFmtId="0" fontId="15" fillId="0" borderId="1" xfId="0" applyFont="1" applyBorder="1" applyAlignment="1">
      <alignment horizontal="left" vertical="center" shrinkToFit="1"/>
    </xf>
    <xf numFmtId="164" fontId="4" fillId="0" borderId="1" xfId="0" applyNumberFormat="1" applyFont="1" applyBorder="1" applyAlignment="1">
      <alignment horizontal="right" vertical="center"/>
    </xf>
    <xf numFmtId="164" fontId="15" fillId="0" borderId="1" xfId="0" applyNumberFormat="1" applyFont="1" applyBorder="1" applyAlignment="1">
      <alignment horizontal="right" vertical="center"/>
    </xf>
    <xf numFmtId="0" fontId="4" fillId="0" borderId="0" xfId="0" applyFont="1" applyAlignment="1">
      <alignment horizontal="center" vertical="center"/>
    </xf>
    <xf numFmtId="164" fontId="4" fillId="0" borderId="1" xfId="0" applyNumberFormat="1" applyFont="1" applyBorder="1" applyAlignment="1">
      <alignment horizontal="center" vertical="center" wrapText="1"/>
    </xf>
    <xf numFmtId="164" fontId="22" fillId="0" borderId="1" xfId="0" applyNumberFormat="1" applyFont="1" applyBorder="1" applyAlignment="1">
      <alignment horizontal="left" vertical="center" wrapText="1"/>
    </xf>
    <xf numFmtId="164" fontId="5" fillId="0" borderId="1" xfId="0" applyNumberFormat="1" applyFont="1" applyBorder="1" applyAlignment="1">
      <alignment horizontal="left" vertical="center" wrapText="1"/>
    </xf>
    <xf numFmtId="164" fontId="4" fillId="0" borderId="1" xfId="0" applyNumberFormat="1" applyFont="1" applyBorder="1" applyAlignment="1">
      <alignment horizontal="left" vertical="center" wrapText="1"/>
    </xf>
    <xf numFmtId="164" fontId="15" fillId="0" borderId="1" xfId="0" applyNumberFormat="1" applyFont="1" applyBorder="1" applyAlignment="1">
      <alignment horizontal="right" vertical="center" wrapText="1"/>
    </xf>
    <xf numFmtId="164" fontId="4" fillId="0" borderId="0" xfId="0" applyNumberFormat="1" applyFont="1" applyAlignment="1">
      <alignment horizontal="center" vertical="center"/>
    </xf>
    <xf numFmtId="164" fontId="7" fillId="0" borderId="1" xfId="0" applyNumberFormat="1" applyFont="1" applyBorder="1" applyAlignment="1">
      <alignment horizontal="left" vertical="center" wrapText="1"/>
    </xf>
    <xf numFmtId="164" fontId="8" fillId="0" borderId="1" xfId="0" applyNumberFormat="1" applyFont="1" applyBorder="1" applyAlignment="1">
      <alignment horizontal="left" vertical="center" wrapText="1"/>
    </xf>
    <xf numFmtId="164" fontId="6" fillId="0" borderId="1" xfId="0" applyNumberFormat="1" applyFont="1" applyBorder="1" applyAlignment="1">
      <alignment horizontal="left" vertical="center" wrapText="1"/>
    </xf>
    <xf numFmtId="164" fontId="8"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22" fillId="0" borderId="1" xfId="0" applyFont="1" applyBorder="1" applyAlignment="1">
      <alignment horizontal="left" vertical="center" wrapText="1"/>
    </xf>
    <xf numFmtId="0" fontId="6" fillId="0" borderId="1" xfId="0" applyFont="1" applyBorder="1" applyAlignment="1">
      <alignment horizontal="center" vertical="center" wrapText="1"/>
    </xf>
    <xf numFmtId="0" fontId="4" fillId="0" borderId="1" xfId="0" applyFont="1" applyBorder="1" applyAlignment="1">
      <alignment horizontal="left" vertical="center"/>
    </xf>
    <xf numFmtId="0" fontId="6" fillId="0" borderId="0" xfId="0" applyFont="1" applyAlignment="1">
      <alignment horizontal="left" vertical="center"/>
    </xf>
    <xf numFmtId="164" fontId="4" fillId="0" borderId="1" xfId="0" applyNumberFormat="1" applyFont="1" applyBorder="1" applyAlignment="1">
      <alignment horizontal="center" vertical="center"/>
    </xf>
    <xf numFmtId="164" fontId="15" fillId="0" borderId="1" xfId="0" applyNumberFormat="1" applyFont="1" applyBorder="1" applyAlignment="1">
      <alignment horizontal="left" vertical="center"/>
    </xf>
    <xf numFmtId="164" fontId="6" fillId="0" borderId="1" xfId="0" applyNumberFormat="1" applyFont="1" applyBorder="1" applyAlignment="1">
      <alignment horizontal="center" vertical="center"/>
    </xf>
    <xf numFmtId="164" fontId="22" fillId="0" borderId="1" xfId="0" applyNumberFormat="1" applyFont="1" applyBorder="1" applyAlignment="1">
      <alignment horizontal="left" vertical="center"/>
    </xf>
    <xf numFmtId="164" fontId="7" fillId="0" borderId="1" xfId="0" applyNumberFormat="1" applyFont="1" applyBorder="1" applyAlignment="1">
      <alignment horizontal="left" vertical="center"/>
    </xf>
    <xf numFmtId="0" fontId="8" fillId="0" borderId="0" xfId="0" applyFont="1" applyAlignment="1">
      <alignment horizontal="center" vertical="center" wrapText="1"/>
    </xf>
    <xf numFmtId="9" fontId="4" fillId="0" borderId="1" xfId="0" applyNumberFormat="1" applyFont="1" applyBorder="1" applyAlignment="1">
      <alignment horizontal="center" vertical="center"/>
    </xf>
    <xf numFmtId="164" fontId="7" fillId="0" borderId="1" xfId="0" applyNumberFormat="1" applyFont="1" applyBorder="1" applyAlignment="1">
      <alignment horizontal="left" vertical="center" shrinkToFit="1"/>
    </xf>
    <xf numFmtId="0" fontId="26" fillId="0" borderId="1" xfId="0" applyFont="1" applyBorder="1" applyAlignment="1">
      <alignment horizontal="center" vertical="center"/>
    </xf>
    <xf numFmtId="164" fontId="14" fillId="0" borderId="0" xfId="0" applyNumberFormat="1" applyFont="1" applyAlignment="1">
      <alignment horizontal="right" vertical="center"/>
    </xf>
    <xf numFmtId="0" fontId="27" fillId="0" borderId="0" xfId="0" applyFont="1" applyAlignment="1">
      <alignment horizontal="left" vertical="center"/>
    </xf>
    <xf numFmtId="0" fontId="12" fillId="0" borderId="0" xfId="0" applyFont="1" applyAlignment="1">
      <alignment horizontal="center"/>
    </xf>
    <xf numFmtId="0" fontId="8" fillId="0" borderId="0" xfId="0" applyFont="1" applyAlignment="1">
      <alignment vertical="center"/>
    </xf>
    <xf numFmtId="0" fontId="6" fillId="0" borderId="0" xfId="0" applyFont="1" applyAlignment="1">
      <alignment vertical="center"/>
    </xf>
    <xf numFmtId="0" fontId="7" fillId="0" borderId="0" xfId="0" applyFont="1" applyAlignment="1">
      <alignment horizontal="right" vertical="center"/>
    </xf>
    <xf numFmtId="0" fontId="43" fillId="4" borderId="4" xfId="0" applyFont="1" applyFill="1" applyBorder="1" applyAlignment="1">
      <alignment wrapText="1"/>
    </xf>
    <xf numFmtId="0" fontId="13" fillId="4" borderId="0" xfId="0" applyFont="1" applyFill="1"/>
    <xf numFmtId="0" fontId="40" fillId="4" borderId="4" xfId="0" applyFont="1" applyFill="1" applyBorder="1" applyAlignment="1">
      <alignment horizontal="center" vertical="center" wrapText="1"/>
    </xf>
    <xf numFmtId="164" fontId="9" fillId="4" borderId="11" xfId="0" applyNumberFormat="1" applyFont="1" applyFill="1" applyBorder="1" applyAlignment="1">
      <alignment horizontal="center" vertical="center" wrapText="1"/>
    </xf>
    <xf numFmtId="3" fontId="9" fillId="4" borderId="11" xfId="0" applyNumberFormat="1" applyFont="1" applyFill="1" applyBorder="1" applyAlignment="1">
      <alignment horizontal="center" vertical="center" wrapText="1"/>
    </xf>
    <xf numFmtId="0" fontId="40" fillId="2" borderId="17"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4" fillId="4" borderId="17"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3" fillId="2" borderId="16" xfId="0" applyFont="1" applyFill="1" applyBorder="1" applyAlignment="1">
      <alignment horizontal="left" vertical="center" wrapText="1"/>
    </xf>
    <xf numFmtId="0" fontId="13" fillId="4" borderId="29" xfId="0" applyFont="1" applyFill="1" applyBorder="1"/>
    <xf numFmtId="0" fontId="9" fillId="4" borderId="17" xfId="0" applyFont="1" applyFill="1" applyBorder="1" applyAlignment="1">
      <alignment horizontal="center" vertical="center" wrapText="1"/>
    </xf>
    <xf numFmtId="0" fontId="40" fillId="4" borderId="17" xfId="0" applyFont="1" applyFill="1" applyBorder="1" applyAlignment="1">
      <alignment horizontal="center" vertical="center" wrapText="1"/>
    </xf>
    <xf numFmtId="0" fontId="43" fillId="4" borderId="17" xfId="0" applyFont="1" applyFill="1" applyBorder="1" applyAlignment="1">
      <alignment horizontal="center" vertical="center" wrapText="1"/>
    </xf>
    <xf numFmtId="164" fontId="34" fillId="2" borderId="20" xfId="0" applyNumberFormat="1" applyFont="1" applyFill="1" applyBorder="1" applyAlignment="1">
      <alignment vertical="center" wrapText="1"/>
    </xf>
    <xf numFmtId="164" fontId="34" fillId="2" borderId="28" xfId="0" applyNumberFormat="1" applyFont="1" applyFill="1" applyBorder="1" applyAlignment="1">
      <alignment vertical="center" wrapText="1"/>
    </xf>
    <xf numFmtId="0" fontId="34" fillId="4" borderId="16" xfId="0" applyFont="1" applyFill="1" applyBorder="1" applyAlignment="1">
      <alignment horizontal="center" vertical="center" wrapText="1"/>
    </xf>
    <xf numFmtId="164" fontId="34" fillId="2" borderId="11" xfId="0" applyNumberFormat="1" applyFont="1" applyFill="1" applyBorder="1" applyAlignment="1">
      <alignment horizontal="right" vertical="center" wrapText="1"/>
    </xf>
    <xf numFmtId="164" fontId="34" fillId="2" borderId="40" xfId="0" applyNumberFormat="1" applyFont="1" applyFill="1" applyBorder="1" applyAlignment="1">
      <alignment horizontal="right" vertical="center" wrapText="1"/>
    </xf>
    <xf numFmtId="0" fontId="34" fillId="4" borderId="15" xfId="0" applyFont="1" applyFill="1" applyBorder="1" applyAlignment="1">
      <alignment horizontal="center" vertical="center" wrapText="1"/>
    </xf>
    <xf numFmtId="0" fontId="33" fillId="4" borderId="28" xfId="0" applyFont="1" applyFill="1" applyBorder="1" applyAlignment="1">
      <alignment horizontal="justify" vertical="center" wrapText="1"/>
    </xf>
    <xf numFmtId="164" fontId="34" fillId="2" borderId="17" xfId="0" applyNumberFormat="1" applyFont="1" applyFill="1" applyBorder="1" applyAlignment="1">
      <alignment horizontal="right" vertical="center" wrapText="1"/>
    </xf>
    <xf numFmtId="164" fontId="34" fillId="2" borderId="24" xfId="0" applyNumberFormat="1" applyFont="1" applyFill="1" applyBorder="1" applyAlignment="1">
      <alignment horizontal="right" vertical="center" wrapText="1"/>
    </xf>
    <xf numFmtId="0" fontId="43" fillId="4" borderId="17" xfId="0" applyFont="1" applyFill="1" applyBorder="1" applyAlignment="1">
      <alignment wrapText="1"/>
    </xf>
    <xf numFmtId="164" fontId="34" fillId="2" borderId="24" xfId="0" applyNumberFormat="1" applyFont="1" applyFill="1" applyBorder="1" applyAlignment="1">
      <alignment vertical="center" wrapText="1"/>
    </xf>
    <xf numFmtId="164" fontId="34" fillId="2" borderId="23" xfId="0" applyNumberFormat="1" applyFont="1" applyFill="1" applyBorder="1" applyAlignment="1">
      <alignment vertical="center" wrapText="1"/>
    </xf>
    <xf numFmtId="0" fontId="13" fillId="4" borderId="24" xfId="0" applyFont="1" applyFill="1" applyBorder="1" applyAlignment="1">
      <alignment wrapText="1"/>
    </xf>
    <xf numFmtId="0" fontId="13" fillId="4" borderId="26" xfId="0" applyFont="1" applyFill="1" applyBorder="1" applyAlignment="1">
      <alignment wrapText="1"/>
    </xf>
    <xf numFmtId="0" fontId="13" fillId="4" borderId="17" xfId="0" applyFont="1" applyFill="1" applyBorder="1" applyAlignment="1">
      <alignment wrapText="1"/>
    </xf>
    <xf numFmtId="164" fontId="34" fillId="2" borderId="14" xfId="0" applyNumberFormat="1" applyFont="1" applyFill="1" applyBorder="1" applyAlignment="1">
      <alignment horizontal="right" vertical="center" wrapText="1"/>
    </xf>
    <xf numFmtId="164" fontId="34" fillId="2" borderId="20" xfId="0" applyNumberFormat="1" applyFont="1" applyFill="1" applyBorder="1" applyAlignment="1">
      <alignment horizontal="right" vertical="center" wrapText="1"/>
    </xf>
    <xf numFmtId="164" fontId="34" fillId="2" borderId="28" xfId="0" applyNumberFormat="1" applyFont="1" applyFill="1" applyBorder="1" applyAlignment="1">
      <alignment horizontal="right" vertical="center" wrapText="1"/>
    </xf>
    <xf numFmtId="164" fontId="34" fillId="2" borderId="29" xfId="0" applyNumberFormat="1" applyFont="1" applyFill="1" applyBorder="1" applyAlignment="1">
      <alignment horizontal="right" vertical="center" wrapText="1"/>
    </xf>
    <xf numFmtId="0" fontId="13" fillId="4" borderId="36" xfId="0" applyFont="1" applyFill="1" applyBorder="1" applyAlignment="1">
      <alignment wrapText="1"/>
    </xf>
    <xf numFmtId="0" fontId="13" fillId="4" borderId="4" xfId="0" applyFont="1" applyFill="1" applyBorder="1" applyAlignment="1">
      <alignment wrapText="1"/>
    </xf>
    <xf numFmtId="164" fontId="34" fillId="2" borderId="25" xfId="0" applyNumberFormat="1" applyFont="1" applyFill="1" applyBorder="1" applyAlignment="1">
      <alignment vertical="center" wrapText="1"/>
    </xf>
    <xf numFmtId="0" fontId="13" fillId="4" borderId="16" xfId="0" applyFont="1" applyFill="1" applyBorder="1" applyAlignment="1">
      <alignment wrapText="1"/>
    </xf>
    <xf numFmtId="0" fontId="43" fillId="4" borderId="17" xfId="0" applyFont="1" applyFill="1" applyBorder="1" applyAlignment="1">
      <alignment horizontal="center" wrapText="1"/>
    </xf>
    <xf numFmtId="0" fontId="34" fillId="4" borderId="29" xfId="2" applyFont="1" applyFill="1" applyBorder="1" applyAlignment="1">
      <alignment horizontal="left" vertical="center" wrapText="1"/>
    </xf>
    <xf numFmtId="0" fontId="43" fillId="4" borderId="20" xfId="0" applyFont="1" applyFill="1" applyBorder="1" applyAlignment="1">
      <alignment wrapText="1"/>
    </xf>
    <xf numFmtId="0" fontId="34" fillId="4" borderId="27" xfId="2" applyFont="1" applyFill="1" applyBorder="1" applyAlignment="1">
      <alignment horizontal="left" vertical="center" wrapText="1"/>
    </xf>
    <xf numFmtId="0" fontId="13" fillId="4" borderId="20" xfId="0" applyFont="1" applyFill="1" applyBorder="1" applyAlignment="1">
      <alignment wrapText="1"/>
    </xf>
    <xf numFmtId="0" fontId="34" fillId="4" borderId="29" xfId="0" applyFont="1" applyFill="1" applyBorder="1" applyAlignment="1">
      <alignment horizontal="left" vertical="center" wrapText="1"/>
    </xf>
    <xf numFmtId="0" fontId="9" fillId="4" borderId="27" xfId="0" applyFont="1" applyFill="1" applyBorder="1" applyAlignment="1">
      <alignment horizontal="left" vertical="center" wrapText="1"/>
    </xf>
    <xf numFmtId="0" fontId="13" fillId="4" borderId="4" xfId="0" applyFont="1" applyFill="1" applyBorder="1"/>
    <xf numFmtId="0" fontId="10" fillId="4" borderId="17" xfId="0" applyFont="1" applyFill="1" applyBorder="1" applyAlignment="1">
      <alignment horizontal="left" vertical="center" wrapText="1"/>
    </xf>
    <xf numFmtId="0" fontId="34" fillId="4" borderId="17" xfId="2" applyFont="1" applyFill="1" applyBorder="1" applyAlignment="1">
      <alignment vertical="center" wrapText="1"/>
    </xf>
    <xf numFmtId="0" fontId="43" fillId="4" borderId="20" xfId="0" applyFont="1" applyFill="1" applyBorder="1" applyAlignment="1">
      <alignment horizontal="center" vertical="center" wrapText="1"/>
    </xf>
    <xf numFmtId="0" fontId="40" fillId="4" borderId="20" xfId="0" applyFont="1" applyFill="1" applyBorder="1" applyAlignment="1">
      <alignment horizontal="center" vertical="center" wrapText="1"/>
    </xf>
    <xf numFmtId="0" fontId="10" fillId="4" borderId="17" xfId="0" applyFont="1" applyFill="1" applyBorder="1" applyAlignment="1">
      <alignment horizontal="justify" vertical="center" wrapText="1"/>
    </xf>
    <xf numFmtId="0" fontId="13" fillId="4" borderId="0" xfId="0" applyFont="1" applyFill="1" applyAlignment="1">
      <alignment vertical="center"/>
    </xf>
    <xf numFmtId="0" fontId="34" fillId="4" borderId="17" xfId="0" applyFont="1" applyFill="1" applyBorder="1" applyAlignment="1">
      <alignment wrapText="1"/>
    </xf>
    <xf numFmtId="0" fontId="34" fillId="4" borderId="29" xfId="0" applyFont="1" applyFill="1" applyBorder="1" applyAlignment="1">
      <alignment vertical="center" wrapText="1"/>
    </xf>
    <xf numFmtId="0" fontId="34" fillId="4" borderId="29" xfId="0" applyFont="1" applyFill="1" applyBorder="1" applyAlignment="1">
      <alignment horizontal="justify" vertical="center" wrapText="1"/>
    </xf>
    <xf numFmtId="0" fontId="34" fillId="4" borderId="17" xfId="2" applyFont="1" applyFill="1" applyBorder="1" applyAlignment="1">
      <alignment vertical="top" wrapText="1"/>
    </xf>
    <xf numFmtId="3" fontId="34" fillId="4" borderId="20" xfId="2" applyNumberFormat="1" applyFont="1" applyFill="1" applyBorder="1" applyAlignment="1">
      <alignment horizontal="right" vertical="top" wrapText="1"/>
    </xf>
    <xf numFmtId="3" fontId="34" fillId="4" borderId="28" xfId="2" applyNumberFormat="1" applyFont="1" applyFill="1" applyBorder="1" applyAlignment="1">
      <alignment vertical="top" wrapText="1"/>
    </xf>
    <xf numFmtId="0" fontId="34" fillId="4" borderId="29" xfId="2" applyFont="1" applyFill="1" applyBorder="1" applyAlignment="1">
      <alignment vertical="center" wrapText="1"/>
    </xf>
    <xf numFmtId="3" fontId="34" fillId="4" borderId="17" xfId="2" applyNumberFormat="1" applyFont="1" applyFill="1" applyBorder="1" applyAlignment="1">
      <alignment horizontal="right" vertical="center" wrapText="1"/>
    </xf>
    <xf numFmtId="3" fontId="34" fillId="4" borderId="20" xfId="2" applyNumberFormat="1" applyFont="1" applyFill="1" applyBorder="1" applyAlignment="1">
      <alignment horizontal="right" vertical="center" wrapText="1"/>
    </xf>
    <xf numFmtId="0" fontId="10" fillId="4" borderId="29" xfId="2" applyFont="1" applyFill="1" applyBorder="1" applyAlignment="1">
      <alignment vertical="center" wrapText="1"/>
    </xf>
    <xf numFmtId="166" fontId="34" fillId="4" borderId="20" xfId="3" applyNumberFormat="1" applyFont="1" applyFill="1" applyBorder="1" applyAlignment="1">
      <alignment horizontal="right" vertical="top" wrapText="1"/>
    </xf>
    <xf numFmtId="166" fontId="34" fillId="4" borderId="28" xfId="3" applyNumberFormat="1" applyFont="1" applyFill="1" applyBorder="1" applyAlignment="1">
      <alignment horizontal="right" vertical="center" wrapText="1"/>
    </xf>
    <xf numFmtId="0" fontId="34" fillId="4" borderId="41" xfId="2" applyFont="1" applyFill="1" applyBorder="1" applyAlignment="1">
      <alignment vertical="center" wrapText="1"/>
    </xf>
    <xf numFmtId="166" fontId="34" fillId="4" borderId="24" xfId="3" applyNumberFormat="1" applyFont="1" applyFill="1" applyBorder="1" applyAlignment="1">
      <alignment horizontal="right" vertical="top" wrapText="1"/>
    </xf>
    <xf numFmtId="166" fontId="34" fillId="4" borderId="23" xfId="3" applyNumberFormat="1" applyFont="1" applyFill="1" applyBorder="1" applyAlignment="1">
      <alignment horizontal="right" vertical="top" wrapText="1"/>
    </xf>
    <xf numFmtId="166" fontId="34" fillId="4" borderId="28" xfId="3" applyNumberFormat="1" applyFont="1" applyFill="1" applyBorder="1" applyAlignment="1">
      <alignment horizontal="right" vertical="top" wrapText="1"/>
    </xf>
    <xf numFmtId="0" fontId="9" fillId="4" borderId="29" xfId="0" quotePrefix="1" applyFont="1" applyFill="1" applyBorder="1" applyAlignment="1">
      <alignment vertical="center" wrapText="1"/>
    </xf>
    <xf numFmtId="0" fontId="34" fillId="4" borderId="20" xfId="0" applyFont="1" applyFill="1" applyBorder="1" applyAlignment="1">
      <alignment wrapText="1"/>
    </xf>
    <xf numFmtId="0" fontId="34" fillId="4" borderId="23" xfId="0" applyFont="1" applyFill="1" applyBorder="1" applyAlignment="1">
      <alignment wrapText="1"/>
    </xf>
    <xf numFmtId="3" fontId="34" fillId="4" borderId="24" xfId="2" applyNumberFormat="1" applyFont="1" applyFill="1" applyBorder="1" applyAlignment="1">
      <alignment horizontal="right" vertical="top" wrapText="1"/>
    </xf>
    <xf numFmtId="0" fontId="33" fillId="4" borderId="17" xfId="0" applyFont="1" applyFill="1" applyBorder="1" applyAlignment="1">
      <alignment horizontal="center" vertical="center" wrapText="1"/>
    </xf>
    <xf numFmtId="0" fontId="34" fillId="4" borderId="17" xfId="2" applyFont="1" applyFill="1" applyBorder="1" applyAlignment="1">
      <alignment horizontal="center" vertical="center" wrapText="1"/>
    </xf>
    <xf numFmtId="0" fontId="34" fillId="4" borderId="17" xfId="0" applyFont="1" applyFill="1" applyBorder="1" applyAlignment="1">
      <alignment vertical="center" wrapText="1"/>
    </xf>
    <xf numFmtId="164" fontId="34" fillId="4" borderId="17" xfId="1" applyNumberFormat="1" applyFont="1" applyFill="1" applyBorder="1" applyAlignment="1">
      <alignment wrapText="1"/>
    </xf>
    <xf numFmtId="164" fontId="34" fillId="4" borderId="20" xfId="1" applyNumberFormat="1" applyFont="1" applyFill="1" applyBorder="1" applyAlignment="1">
      <alignment wrapText="1"/>
    </xf>
    <xf numFmtId="164" fontId="34" fillId="4" borderId="28" xfId="1" applyNumberFormat="1" applyFont="1" applyFill="1" applyBorder="1" applyAlignment="1">
      <alignment wrapText="1"/>
    </xf>
    <xf numFmtId="0" fontId="34" fillId="4" borderId="17" xfId="0" applyFont="1" applyFill="1" applyBorder="1" applyAlignment="1">
      <alignment horizontal="justify" vertical="center" wrapText="1"/>
    </xf>
    <xf numFmtId="164" fontId="34" fillId="4" borderId="17" xfId="1" applyNumberFormat="1" applyFont="1" applyFill="1" applyBorder="1" applyAlignment="1">
      <alignment vertical="center" wrapText="1"/>
    </xf>
    <xf numFmtId="164" fontId="34" fillId="4" borderId="20" xfId="1" applyNumberFormat="1" applyFont="1" applyFill="1" applyBorder="1" applyAlignment="1">
      <alignment vertical="center" wrapText="1"/>
    </xf>
    <xf numFmtId="0" fontId="10" fillId="4" borderId="16" xfId="0" applyFont="1" applyFill="1" applyBorder="1" applyAlignment="1">
      <alignment horizontal="left" vertical="center" wrapText="1"/>
    </xf>
    <xf numFmtId="164" fontId="34" fillId="4" borderId="16" xfId="1" applyNumberFormat="1" applyFont="1" applyFill="1" applyBorder="1" applyAlignment="1">
      <alignment wrapText="1"/>
    </xf>
    <xf numFmtId="164" fontId="34" fillId="4" borderId="26" xfId="1" applyNumberFormat="1" applyFont="1" applyFill="1" applyBorder="1" applyAlignment="1">
      <alignment wrapText="1"/>
    </xf>
    <xf numFmtId="164" fontId="34" fillId="4" borderId="25" xfId="1" applyNumberFormat="1" applyFont="1" applyFill="1" applyBorder="1" applyAlignment="1">
      <alignment wrapText="1"/>
    </xf>
    <xf numFmtId="164" fontId="34" fillId="4" borderId="28" xfId="1" applyNumberFormat="1" applyFont="1" applyFill="1" applyBorder="1" applyAlignment="1">
      <alignment vertical="center" wrapText="1"/>
    </xf>
    <xf numFmtId="164" fontId="34" fillId="4" borderId="16" xfId="1" applyNumberFormat="1" applyFont="1" applyFill="1" applyBorder="1" applyAlignment="1">
      <alignment vertical="center" wrapText="1"/>
    </xf>
    <xf numFmtId="0" fontId="10" fillId="4" borderId="23" xfId="0" applyFont="1" applyFill="1" applyBorder="1" applyAlignment="1">
      <alignment horizontal="center" vertical="center" wrapText="1"/>
    </xf>
    <xf numFmtId="164" fontId="34" fillId="4" borderId="23" xfId="1" applyNumberFormat="1" applyFont="1" applyFill="1" applyBorder="1" applyAlignment="1">
      <alignment vertical="center" wrapText="1"/>
    </xf>
    <xf numFmtId="0" fontId="10" fillId="4" borderId="32"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34" fillId="4" borderId="20" xfId="0" applyFont="1" applyFill="1" applyBorder="1" applyAlignment="1">
      <alignment vertical="center" wrapText="1"/>
    </xf>
    <xf numFmtId="0" fontId="10" fillId="4" borderId="33" xfId="0" applyFont="1" applyFill="1" applyBorder="1" applyAlignment="1">
      <alignment horizontal="center" vertical="center" wrapText="1"/>
    </xf>
    <xf numFmtId="3" fontId="34" fillId="4" borderId="6" xfId="0" applyNumberFormat="1" applyFont="1" applyFill="1" applyBorder="1" applyAlignment="1">
      <alignment wrapText="1"/>
    </xf>
    <xf numFmtId="3" fontId="34" fillId="4" borderId="12" xfId="0" applyNumberFormat="1" applyFont="1" applyFill="1" applyBorder="1" applyAlignment="1">
      <alignment wrapText="1"/>
    </xf>
    <xf numFmtId="0" fontId="10" fillId="4" borderId="17" xfId="6" applyFont="1" applyFill="1" applyBorder="1" applyAlignment="1">
      <alignment horizontal="left" vertical="justify" wrapText="1"/>
    </xf>
    <xf numFmtId="0" fontId="10" fillId="4" borderId="28" xfId="6" applyFont="1" applyFill="1" applyBorder="1" applyAlignment="1">
      <alignment horizontal="left" vertical="justify" wrapText="1"/>
    </xf>
    <xf numFmtId="0" fontId="34" fillId="4" borderId="27" xfId="0" applyFont="1" applyFill="1" applyBorder="1" applyAlignment="1">
      <alignment vertical="center" wrapText="1"/>
    </xf>
    <xf numFmtId="3" fontId="34" fillId="4" borderId="28" xfId="2" applyNumberFormat="1" applyFont="1" applyFill="1" applyBorder="1" applyAlignment="1">
      <alignment horizontal="right" vertical="top" wrapText="1"/>
    </xf>
    <xf numFmtId="0" fontId="34" fillId="4" borderId="23" xfId="0" applyFont="1" applyFill="1" applyBorder="1" applyAlignment="1">
      <alignment horizontal="center" vertical="center" wrapText="1"/>
    </xf>
    <xf numFmtId="0" fontId="34" fillId="4" borderId="13" xfId="0" applyFont="1" applyFill="1" applyBorder="1" applyAlignment="1">
      <alignment horizontal="left" vertical="center" wrapText="1"/>
    </xf>
    <xf numFmtId="0" fontId="34" fillId="4" borderId="14" xfId="0" applyFont="1" applyFill="1" applyBorder="1" applyAlignment="1">
      <alignment horizontal="left" vertical="center" wrapText="1"/>
    </xf>
    <xf numFmtId="0" fontId="34" fillId="4" borderId="7" xfId="0" applyFont="1" applyFill="1" applyBorder="1" applyAlignment="1">
      <alignment horizontal="left" vertical="center" wrapText="1"/>
    </xf>
    <xf numFmtId="0" fontId="34" fillId="4" borderId="28" xfId="0" applyFont="1" applyFill="1" applyBorder="1" applyAlignment="1">
      <alignment horizontal="left" vertical="center" wrapText="1"/>
    </xf>
    <xf numFmtId="0" fontId="34" fillId="4" borderId="20" xfId="0" applyFont="1" applyFill="1" applyBorder="1" applyAlignment="1">
      <alignment horizontal="left" vertical="center" wrapText="1"/>
    </xf>
    <xf numFmtId="0" fontId="34" fillId="4" borderId="17" xfId="0" applyFont="1" applyFill="1" applyBorder="1" applyAlignment="1">
      <alignment horizontal="left" vertical="center" wrapText="1"/>
    </xf>
    <xf numFmtId="0" fontId="34" fillId="4" borderId="34" xfId="0" applyFont="1" applyFill="1" applyBorder="1" applyAlignment="1">
      <alignment horizontal="justify" vertical="center" wrapText="1"/>
    </xf>
    <xf numFmtId="0" fontId="34" fillId="4" borderId="29" xfId="2" applyFont="1" applyFill="1" applyBorder="1" applyAlignment="1">
      <alignment horizontal="justify" vertical="center" wrapText="1"/>
    </xf>
    <xf numFmtId="0" fontId="9" fillId="4" borderId="24" xfId="0" applyFont="1" applyFill="1" applyBorder="1" applyAlignment="1">
      <alignment vertical="center" wrapText="1"/>
    </xf>
    <xf numFmtId="0" fontId="34" fillId="4" borderId="8" xfId="0" applyFont="1" applyFill="1" applyBorder="1" applyAlignment="1">
      <alignment vertical="center" wrapText="1"/>
    </xf>
    <xf numFmtId="0" fontId="34" fillId="4" borderId="9" xfId="0" applyFont="1" applyFill="1" applyBorder="1" applyAlignment="1">
      <alignment vertical="center" wrapText="1"/>
    </xf>
    <xf numFmtId="0" fontId="34" fillId="4" borderId="19" xfId="0" applyFont="1" applyFill="1" applyBorder="1" applyAlignment="1">
      <alignment vertical="center" wrapText="1"/>
    </xf>
    <xf numFmtId="0" fontId="10" fillId="4" borderId="24" xfId="6" applyFont="1" applyFill="1" applyBorder="1" applyAlignment="1">
      <alignment horizontal="left" vertical="center" wrapText="1"/>
    </xf>
    <xf numFmtId="0" fontId="10" fillId="4" borderId="20" xfId="6" applyFont="1" applyFill="1" applyBorder="1" applyAlignment="1">
      <alignment horizontal="left" vertical="center" wrapText="1"/>
    </xf>
    <xf numFmtId="0" fontId="10" fillId="4" borderId="17" xfId="6" applyFont="1" applyFill="1" applyBorder="1" applyAlignment="1">
      <alignment horizontal="left" vertical="center" wrapText="1"/>
    </xf>
    <xf numFmtId="3" fontId="34" fillId="4" borderId="23" xfId="2" applyNumberFormat="1" applyFont="1" applyFill="1" applyBorder="1" applyAlignment="1">
      <alignment vertical="top" wrapText="1"/>
    </xf>
    <xf numFmtId="3" fontId="34" fillId="4" borderId="28" xfId="2" applyNumberFormat="1" applyFont="1" applyFill="1" applyBorder="1" applyAlignment="1">
      <alignment vertical="center" wrapText="1"/>
    </xf>
    <xf numFmtId="3" fontId="10" fillId="4" borderId="28" xfId="2" applyNumberFormat="1" applyFont="1" applyFill="1" applyBorder="1" applyAlignment="1">
      <alignment vertical="center" wrapText="1"/>
    </xf>
    <xf numFmtId="0" fontId="9" fillId="4" borderId="17" xfId="0" applyFont="1" applyFill="1" applyBorder="1" applyAlignment="1">
      <alignment horizontal="justify" vertical="center" wrapText="1"/>
    </xf>
    <xf numFmtId="0" fontId="34" fillId="4" borderId="30" xfId="0" applyFont="1" applyFill="1" applyBorder="1" applyAlignment="1">
      <alignment horizontal="center" vertical="center" wrapText="1"/>
    </xf>
    <xf numFmtId="164" fontId="34" fillId="4" borderId="15" xfId="1" applyNumberFormat="1" applyFont="1" applyFill="1" applyBorder="1" applyAlignment="1">
      <alignment wrapText="1"/>
    </xf>
    <xf numFmtId="164" fontId="34" fillId="4" borderId="36" xfId="1" applyNumberFormat="1" applyFont="1" applyFill="1" applyBorder="1" applyAlignment="1">
      <alignment wrapText="1"/>
    </xf>
    <xf numFmtId="164" fontId="34" fillId="2" borderId="43" xfId="0" applyNumberFormat="1" applyFont="1" applyFill="1" applyBorder="1" applyAlignment="1">
      <alignment horizontal="right" vertical="center" wrapText="1"/>
    </xf>
    <xf numFmtId="0" fontId="40" fillId="4" borderId="17" xfId="0" applyFont="1" applyFill="1" applyBorder="1" applyAlignment="1">
      <alignment horizontal="center" wrapText="1"/>
    </xf>
    <xf numFmtId="164" fontId="34" fillId="2" borderId="26" xfId="0" applyNumberFormat="1" applyFont="1" applyFill="1" applyBorder="1" applyAlignment="1">
      <alignment vertical="center" wrapText="1"/>
    </xf>
    <xf numFmtId="0" fontId="34" fillId="5" borderId="17" xfId="0" applyFont="1" applyFill="1" applyBorder="1" applyAlignment="1">
      <alignment horizontal="left" vertical="center" wrapText="1"/>
    </xf>
    <xf numFmtId="0" fontId="34" fillId="5" borderId="15" xfId="0" applyFont="1" applyFill="1" applyBorder="1" applyAlignment="1">
      <alignment horizontal="left" vertical="center" wrapText="1"/>
    </xf>
    <xf numFmtId="0" fontId="33" fillId="4" borderId="28" xfId="0" applyFont="1" applyFill="1" applyBorder="1" applyAlignment="1">
      <alignment vertical="center" wrapText="1"/>
    </xf>
    <xf numFmtId="0" fontId="13" fillId="4" borderId="17" xfId="0" applyFont="1" applyFill="1" applyBorder="1"/>
    <xf numFmtId="0" fontId="40" fillId="4" borderId="28" xfId="7" applyFont="1" applyFill="1" applyBorder="1" applyAlignment="1">
      <alignment vertical="center" wrapText="1" shrinkToFit="1"/>
    </xf>
    <xf numFmtId="3" fontId="49" fillId="4" borderId="24" xfId="7" applyNumberFormat="1" applyFont="1" applyFill="1" applyBorder="1" applyAlignment="1">
      <alignment vertical="center" wrapText="1" shrinkToFit="1"/>
    </xf>
    <xf numFmtId="0" fontId="34" fillId="4" borderId="15" xfId="7" applyFont="1" applyFill="1" applyBorder="1" applyAlignment="1">
      <alignment horizontal="left" vertical="center" wrapText="1" shrinkToFit="1"/>
    </xf>
    <xf numFmtId="0" fontId="34" fillId="4" borderId="17" xfId="7" applyFont="1" applyFill="1" applyBorder="1" applyAlignment="1">
      <alignment horizontal="left" vertical="center" wrapText="1" shrinkToFit="1"/>
    </xf>
    <xf numFmtId="3" fontId="49" fillId="4" borderId="4" xfId="7" applyNumberFormat="1" applyFont="1" applyFill="1" applyAlignment="1">
      <alignment horizontal="center" vertical="center" wrapText="1" shrinkToFit="1"/>
    </xf>
    <xf numFmtId="3" fontId="49" fillId="4" borderId="28" xfId="7" applyNumberFormat="1" applyFont="1" applyFill="1" applyBorder="1" applyAlignment="1">
      <alignment horizontal="center" vertical="center" wrapText="1" shrinkToFit="1"/>
    </xf>
    <xf numFmtId="0" fontId="49" fillId="4" borderId="17" xfId="7" applyFont="1" applyFill="1" applyBorder="1" applyAlignment="1">
      <alignment horizontal="left" vertical="center" wrapText="1" shrinkToFit="1"/>
    </xf>
    <xf numFmtId="0" fontId="49" fillId="4" borderId="17" xfId="7" applyFont="1" applyFill="1" applyBorder="1" applyAlignment="1">
      <alignment vertical="center" wrapText="1" shrinkToFit="1"/>
    </xf>
    <xf numFmtId="0" fontId="49" fillId="4" borderId="30" xfId="7" applyFont="1" applyFill="1" applyBorder="1" applyAlignment="1">
      <alignment horizontal="left" vertical="center" wrapText="1" shrinkToFit="1"/>
    </xf>
    <xf numFmtId="0" fontId="49" fillId="4" borderId="16" xfId="7" applyFont="1" applyFill="1" applyBorder="1" applyAlignment="1">
      <alignment horizontal="left" vertical="center" wrapText="1" shrinkToFit="1"/>
    </xf>
    <xf numFmtId="0" fontId="49" fillId="4" borderId="15" xfId="7" applyFont="1" applyFill="1" applyBorder="1" applyAlignment="1">
      <alignment horizontal="left" vertical="center" wrapText="1" shrinkToFit="1"/>
    </xf>
    <xf numFmtId="0" fontId="40" fillId="4" borderId="20" xfId="7" applyFont="1" applyFill="1" applyBorder="1" applyAlignment="1">
      <alignment vertical="center" wrapText="1" shrinkToFit="1"/>
    </xf>
    <xf numFmtId="3" fontId="49" fillId="4" borderId="20" xfId="7" applyNumberFormat="1" applyFont="1" applyFill="1" applyBorder="1" applyAlignment="1">
      <alignment horizontal="center" vertical="center" wrapText="1" shrinkToFit="1"/>
    </xf>
    <xf numFmtId="3" fontId="49" fillId="4" borderId="17" xfId="7" applyNumberFormat="1" applyFont="1" applyFill="1" applyBorder="1" applyAlignment="1">
      <alignment horizontal="center" vertical="center" wrapText="1" shrinkToFit="1"/>
    </xf>
    <xf numFmtId="0" fontId="40" fillId="4" borderId="23" xfId="7" applyFont="1" applyFill="1" applyBorder="1" applyAlignment="1">
      <alignment vertical="center" wrapText="1" shrinkToFit="1"/>
    </xf>
    <xf numFmtId="0" fontId="43" fillId="4" borderId="17" xfId="7" applyFont="1" applyFill="1" applyBorder="1" applyAlignment="1">
      <alignment horizontal="left" vertical="center" wrapText="1" shrinkToFit="1"/>
    </xf>
    <xf numFmtId="0" fontId="13" fillId="4" borderId="20" xfId="0" applyFont="1" applyFill="1" applyBorder="1"/>
    <xf numFmtId="0" fontId="13" fillId="4" borderId="28" xfId="0" applyFont="1" applyFill="1" applyBorder="1"/>
    <xf numFmtId="0" fontId="13" fillId="4" borderId="24" xfId="0" applyFont="1" applyFill="1" applyBorder="1"/>
    <xf numFmtId="0" fontId="13" fillId="4" borderId="23" xfId="0" applyFont="1" applyFill="1" applyBorder="1"/>
    <xf numFmtId="0" fontId="49" fillId="4" borderId="17" xfId="7" applyFont="1" applyFill="1" applyBorder="1" applyAlignment="1">
      <alignment horizontal="center" vertical="center" wrapText="1" shrinkToFit="1"/>
    </xf>
    <xf numFmtId="0" fontId="9" fillId="4" borderId="29" xfId="0" applyFont="1" applyFill="1" applyBorder="1" applyAlignment="1">
      <alignment horizontal="left" vertical="center" wrapText="1"/>
    </xf>
    <xf numFmtId="164" fontId="34" fillId="4" borderId="4" xfId="1" applyNumberFormat="1" applyFont="1" applyFill="1" applyBorder="1" applyAlignment="1">
      <alignment horizontal="center" vertical="center" wrapText="1"/>
    </xf>
    <xf numFmtId="164" fontId="34" fillId="4" borderId="4" xfId="1" applyNumberFormat="1" applyFont="1" applyFill="1" applyBorder="1" applyAlignment="1">
      <alignment horizontal="center" wrapText="1"/>
    </xf>
    <xf numFmtId="0" fontId="9" fillId="4" borderId="28" xfId="6" applyFont="1" applyFill="1" applyBorder="1" applyAlignment="1">
      <alignment horizontal="justify" vertical="justify" wrapText="1"/>
    </xf>
    <xf numFmtId="0" fontId="9" fillId="4" borderId="29" xfId="0" applyFont="1" applyFill="1" applyBorder="1" applyAlignment="1">
      <alignment horizontal="center" vertical="center" wrapText="1"/>
    </xf>
    <xf numFmtId="0" fontId="13" fillId="4" borderId="28" xfId="0" applyFont="1" applyFill="1" applyBorder="1" applyAlignment="1">
      <alignment wrapText="1"/>
    </xf>
    <xf numFmtId="0" fontId="13" fillId="4" borderId="25" xfId="0" applyFont="1" applyFill="1" applyBorder="1" applyAlignment="1">
      <alignment wrapText="1"/>
    </xf>
    <xf numFmtId="0" fontId="13" fillId="4" borderId="23" xfId="0" applyFont="1" applyFill="1" applyBorder="1" applyAlignment="1">
      <alignment wrapText="1"/>
    </xf>
    <xf numFmtId="164" fontId="34" fillId="2" borderId="23" xfId="0" applyNumberFormat="1" applyFont="1" applyFill="1" applyBorder="1" applyAlignment="1">
      <alignment horizontal="right" vertical="center" wrapText="1"/>
    </xf>
    <xf numFmtId="164" fontId="34" fillId="2" borderId="4" xfId="0" applyNumberFormat="1" applyFont="1" applyFill="1" applyBorder="1" applyAlignment="1">
      <alignment horizontal="right" vertical="center" wrapText="1"/>
    </xf>
    <xf numFmtId="0" fontId="13" fillId="4" borderId="0" xfId="0" applyFont="1" applyFill="1" applyAlignment="1">
      <alignment wrapText="1"/>
    </xf>
    <xf numFmtId="0" fontId="40" fillId="4" borderId="16" xfId="0" applyFont="1" applyFill="1" applyBorder="1" applyAlignment="1">
      <alignment horizontal="center" vertical="center" wrapText="1"/>
    </xf>
    <xf numFmtId="0" fontId="43" fillId="4" borderId="16" xfId="0" applyFont="1" applyFill="1" applyBorder="1" applyAlignment="1">
      <alignment horizontal="center" vertical="center" wrapText="1"/>
    </xf>
    <xf numFmtId="0" fontId="9" fillId="6" borderId="20" xfId="0" applyFont="1" applyFill="1" applyBorder="1" applyAlignment="1">
      <alignment vertical="center" wrapText="1"/>
    </xf>
    <xf numFmtId="0" fontId="13" fillId="6" borderId="28" xfId="0" applyFont="1" applyFill="1" applyBorder="1" applyAlignment="1">
      <alignment wrapText="1"/>
    </xf>
    <xf numFmtId="0" fontId="13" fillId="6" borderId="28" xfId="0" applyFont="1" applyFill="1" applyBorder="1" applyAlignment="1">
      <alignment horizontal="center" wrapText="1"/>
    </xf>
    <xf numFmtId="0" fontId="43" fillId="6" borderId="17" xfId="0" applyFont="1" applyFill="1" applyBorder="1" applyAlignment="1">
      <alignment horizontal="center" vertical="center" wrapText="1"/>
    </xf>
    <xf numFmtId="0" fontId="34" fillId="6" borderId="9" xfId="0" applyFont="1" applyFill="1" applyBorder="1" applyAlignment="1">
      <alignment horizontal="left" vertical="top" wrapText="1"/>
    </xf>
    <xf numFmtId="0" fontId="47" fillId="6" borderId="9" xfId="0" applyFont="1" applyFill="1" applyBorder="1" applyAlignment="1">
      <alignment horizontal="left" wrapText="1"/>
    </xf>
    <xf numFmtId="0" fontId="10" fillId="6" borderId="1" xfId="0" applyFont="1" applyFill="1" applyBorder="1" applyAlignment="1">
      <alignment horizontal="center" wrapText="1"/>
    </xf>
    <xf numFmtId="0" fontId="34" fillId="6" borderId="9" xfId="0" applyFont="1" applyFill="1" applyBorder="1" applyAlignment="1">
      <alignment horizontal="left" wrapText="1"/>
    </xf>
    <xf numFmtId="164" fontId="34" fillId="6" borderId="20" xfId="1" applyNumberFormat="1" applyFont="1" applyFill="1" applyBorder="1" applyAlignment="1">
      <alignment horizontal="center" wrapText="1"/>
    </xf>
    <xf numFmtId="164" fontId="34" fillId="6" borderId="28" xfId="1" applyNumberFormat="1" applyFont="1" applyFill="1" applyBorder="1" applyAlignment="1">
      <alignment horizontal="center" wrapText="1"/>
    </xf>
    <xf numFmtId="0" fontId="43" fillId="6" borderId="17" xfId="0" applyFont="1" applyFill="1" applyBorder="1" applyAlignment="1">
      <alignment wrapText="1"/>
    </xf>
    <xf numFmtId="0" fontId="10" fillId="6" borderId="44" xfId="0" applyFont="1" applyFill="1" applyBorder="1" applyAlignment="1">
      <alignment horizontal="center" vertical="center" wrapText="1"/>
    </xf>
    <xf numFmtId="167" fontId="10" fillId="0" borderId="17" xfId="0" applyNumberFormat="1" applyFont="1" applyBorder="1" applyAlignment="1">
      <alignment horizontal="left" vertical="center" wrapText="1"/>
    </xf>
    <xf numFmtId="167" fontId="10" fillId="0" borderId="17" xfId="0" applyNumberFormat="1" applyFont="1" applyBorder="1" applyAlignment="1">
      <alignment horizontal="left" wrapText="1"/>
    </xf>
    <xf numFmtId="0" fontId="10" fillId="0" borderId="17" xfId="0" applyFont="1" applyBorder="1" applyAlignment="1">
      <alignment horizontal="left" vertical="center" wrapText="1"/>
    </xf>
    <xf numFmtId="0" fontId="34" fillId="0" borderId="17" xfId="0" applyFont="1" applyBorder="1" applyAlignment="1">
      <alignment vertical="center" wrapText="1"/>
    </xf>
    <xf numFmtId="0" fontId="43" fillId="4" borderId="15" xfId="0" applyFont="1" applyFill="1" applyBorder="1" applyAlignment="1">
      <alignment horizontal="center" vertical="center" wrapText="1"/>
    </xf>
    <xf numFmtId="0" fontId="9" fillId="4" borderId="20" xfId="0" applyFont="1" applyFill="1" applyBorder="1" applyAlignment="1">
      <alignment horizontal="left" vertical="center" wrapText="1"/>
    </xf>
    <xf numFmtId="0" fontId="9" fillId="4" borderId="28" xfId="0" applyFont="1" applyFill="1" applyBorder="1" applyAlignment="1">
      <alignment horizontal="left" vertical="center" wrapText="1"/>
    </xf>
    <xf numFmtId="0" fontId="9" fillId="4" borderId="28" xfId="0" applyFont="1" applyFill="1" applyBorder="1" applyAlignment="1">
      <alignment horizontal="justify" vertical="justify" wrapText="1"/>
    </xf>
    <xf numFmtId="0" fontId="34" fillId="4" borderId="4" xfId="0" applyFont="1" applyFill="1" applyBorder="1" applyAlignment="1">
      <alignment horizontal="left" vertical="center" wrapText="1"/>
    </xf>
    <xf numFmtId="164" fontId="34" fillId="4" borderId="36" xfId="1" applyNumberFormat="1" applyFont="1" applyFill="1" applyBorder="1" applyAlignment="1">
      <alignment horizontal="center" wrapText="1"/>
    </xf>
    <xf numFmtId="164" fontId="34" fillId="4" borderId="26" xfId="1" applyNumberFormat="1" applyFont="1" applyFill="1" applyBorder="1" applyAlignment="1">
      <alignment horizontal="center" wrapText="1"/>
    </xf>
    <xf numFmtId="0" fontId="33" fillId="4" borderId="20" xfId="0" applyFont="1" applyFill="1" applyBorder="1" applyAlignment="1">
      <alignment horizontal="center" vertical="center" wrapText="1"/>
    </xf>
    <xf numFmtId="3" fontId="34" fillId="4" borderId="28" xfId="2" applyNumberFormat="1" applyFont="1" applyFill="1" applyBorder="1" applyAlignment="1">
      <alignment horizontal="center" vertical="center" wrapText="1"/>
    </xf>
    <xf numFmtId="0" fontId="33" fillId="4" borderId="28" xfId="0" applyFont="1" applyFill="1" applyBorder="1" applyAlignment="1">
      <alignment horizontal="justify" vertical="justify" wrapText="1"/>
    </xf>
    <xf numFmtId="0" fontId="9" fillId="4" borderId="25" xfId="0" applyFont="1" applyFill="1" applyBorder="1" applyAlignment="1">
      <alignment horizontal="left" vertical="center" wrapText="1"/>
    </xf>
    <xf numFmtId="0" fontId="34" fillId="4" borderId="20" xfId="0" applyFont="1" applyFill="1" applyBorder="1" applyAlignment="1">
      <alignment horizontal="center" wrapText="1"/>
    </xf>
    <xf numFmtId="164" fontId="34" fillId="2" borderId="23" xfId="0" applyNumberFormat="1" applyFont="1" applyFill="1" applyBorder="1" applyAlignment="1">
      <alignment horizontal="center" vertical="center" wrapText="1"/>
    </xf>
    <xf numFmtId="164" fontId="34" fillId="2" borderId="4" xfId="0" applyNumberFormat="1" applyFont="1" applyFill="1" applyBorder="1" applyAlignment="1">
      <alignment horizontal="center" vertical="center" wrapText="1"/>
    </xf>
    <xf numFmtId="0" fontId="9" fillId="4" borderId="28" xfId="0" applyFont="1" applyFill="1" applyBorder="1" applyAlignment="1">
      <alignment horizontal="center" vertical="center" wrapText="1"/>
    </xf>
    <xf numFmtId="164" fontId="34" fillId="2" borderId="28" xfId="0" applyNumberFormat="1" applyFont="1" applyFill="1" applyBorder="1" applyAlignment="1">
      <alignment horizontal="center" vertical="center" wrapText="1"/>
    </xf>
    <xf numFmtId="0" fontId="34" fillId="4" borderId="28" xfId="0" applyFont="1" applyFill="1" applyBorder="1" applyAlignment="1">
      <alignment horizontal="right" wrapText="1"/>
    </xf>
    <xf numFmtId="0" fontId="9" fillId="4" borderId="28" xfId="0" applyFont="1" applyFill="1" applyBorder="1" applyAlignment="1">
      <alignment horizontal="justify" vertical="center" wrapText="1"/>
    </xf>
    <xf numFmtId="0" fontId="9" fillId="7" borderId="28" xfId="0" applyFont="1" applyFill="1" applyBorder="1" applyAlignment="1">
      <alignment horizontal="justify" vertical="justify" wrapText="1"/>
    </xf>
    <xf numFmtId="0" fontId="43" fillId="4" borderId="24" xfId="0" applyFont="1" applyFill="1" applyBorder="1" applyAlignment="1">
      <alignment horizontal="center" vertical="center" wrapText="1"/>
    </xf>
    <xf numFmtId="0" fontId="43" fillId="4" borderId="26" xfId="0" applyFont="1" applyFill="1" applyBorder="1" applyAlignment="1">
      <alignment horizontal="center" vertical="center" wrapText="1"/>
    </xf>
    <xf numFmtId="0" fontId="33" fillId="4" borderId="25" xfId="0" applyFont="1" applyFill="1" applyBorder="1" applyAlignment="1">
      <alignment horizontal="center" vertical="center" wrapText="1"/>
    </xf>
    <xf numFmtId="164" fontId="34" fillId="4" borderId="24" xfId="1" applyNumberFormat="1" applyFont="1" applyFill="1" applyBorder="1" applyAlignment="1">
      <alignment wrapText="1"/>
    </xf>
    <xf numFmtId="164" fontId="34" fillId="4" borderId="17" xfId="1" applyNumberFormat="1" applyFont="1" applyFill="1" applyBorder="1" applyAlignment="1">
      <alignment horizontal="center" vertical="center" wrapText="1"/>
    </xf>
    <xf numFmtId="0" fontId="9" fillId="4" borderId="26" xfId="0" applyFont="1" applyFill="1" applyBorder="1" applyAlignment="1">
      <alignment horizontal="justify" vertical="center" wrapText="1"/>
    </xf>
    <xf numFmtId="0" fontId="9" fillId="4" borderId="16" xfId="0" applyFont="1" applyFill="1" applyBorder="1" applyAlignment="1">
      <alignment horizontal="justify" vertical="justify" wrapText="1"/>
    </xf>
    <xf numFmtId="0" fontId="9" fillId="4" borderId="15" xfId="0" applyFont="1" applyFill="1" applyBorder="1" applyAlignment="1">
      <alignment horizontal="left" vertical="center" wrapText="1"/>
    </xf>
    <xf numFmtId="0" fontId="9" fillId="4" borderId="15" xfId="0" applyFont="1" applyFill="1" applyBorder="1" applyAlignment="1">
      <alignment horizontal="left" wrapText="1"/>
    </xf>
    <xf numFmtId="0" fontId="47" fillId="4" borderId="28" xfId="0" applyFont="1" applyFill="1" applyBorder="1" applyAlignment="1">
      <alignment vertical="center" wrapText="1"/>
    </xf>
    <xf numFmtId="164" fontId="34" fillId="2" borderId="11" xfId="0" applyNumberFormat="1" applyFont="1" applyFill="1" applyBorder="1" applyAlignment="1">
      <alignment horizontal="center" vertical="center" wrapText="1"/>
    </xf>
    <xf numFmtId="3" fontId="34" fillId="4" borderId="4" xfId="0" applyNumberFormat="1"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28" xfId="0" applyFont="1" applyFill="1" applyBorder="1" applyAlignment="1">
      <alignment horizontal="center" vertical="center" wrapText="1"/>
    </xf>
    <xf numFmtId="164" fontId="10" fillId="0" borderId="28" xfId="0" applyNumberFormat="1" applyFont="1" applyBorder="1" applyAlignment="1">
      <alignment horizontal="center" vertical="center"/>
    </xf>
    <xf numFmtId="0" fontId="9" fillId="4" borderId="25" xfId="0" applyFont="1" applyFill="1" applyBorder="1" applyAlignment="1">
      <alignment horizontal="center" vertical="center" wrapText="1"/>
    </xf>
    <xf numFmtId="0" fontId="13" fillId="4" borderId="0" xfId="0" applyFont="1" applyFill="1" applyAlignment="1">
      <alignment horizontal="center" vertical="center"/>
    </xf>
    <xf numFmtId="0" fontId="34" fillId="4" borderId="20" xfId="0" applyFont="1" applyFill="1" applyBorder="1" applyAlignment="1">
      <alignment horizontal="center" vertical="center" wrapText="1"/>
    </xf>
    <xf numFmtId="0" fontId="43" fillId="4" borderId="17" xfId="0" applyFont="1" applyFill="1" applyBorder="1" applyAlignment="1">
      <alignment vertical="center" wrapText="1"/>
    </xf>
    <xf numFmtId="0" fontId="43" fillId="4" borderId="2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40" fillId="6" borderId="17"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23" xfId="6" applyFont="1" applyFill="1" applyBorder="1" applyAlignment="1">
      <alignment horizontal="left" vertical="justify" wrapText="1"/>
    </xf>
    <xf numFmtId="0" fontId="10" fillId="4" borderId="46" xfId="0" applyFont="1" applyFill="1" applyBorder="1" applyAlignment="1">
      <alignment horizontal="center" vertical="center" wrapText="1"/>
    </xf>
    <xf numFmtId="0" fontId="10" fillId="4" borderId="25" xfId="6" applyFont="1" applyFill="1" applyBorder="1" applyAlignment="1">
      <alignment horizontal="left" vertical="justify" wrapText="1"/>
    </xf>
    <xf numFmtId="0" fontId="34" fillId="0" borderId="15" xfId="0" applyFont="1" applyBorder="1" applyAlignment="1">
      <alignment vertical="center" wrapText="1"/>
    </xf>
    <xf numFmtId="0" fontId="34" fillId="0" borderId="16" xfId="0" applyFont="1" applyBorder="1" applyAlignment="1">
      <alignment vertical="center" wrapText="1"/>
    </xf>
    <xf numFmtId="0" fontId="13" fillId="4" borderId="31" xfId="0" applyFont="1" applyFill="1" applyBorder="1"/>
    <xf numFmtId="0" fontId="34" fillId="2" borderId="40" xfId="0" applyFont="1" applyFill="1" applyBorder="1" applyAlignment="1">
      <alignment horizontal="center" vertical="center" wrapText="1"/>
    </xf>
    <xf numFmtId="3" fontId="34" fillId="4" borderId="47" xfId="0" applyNumberFormat="1" applyFont="1" applyFill="1" applyBorder="1" applyAlignment="1">
      <alignment wrapText="1"/>
    </xf>
    <xf numFmtId="0" fontId="10" fillId="4" borderId="2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8" xfId="0" applyFont="1" applyFill="1" applyBorder="1" applyAlignment="1">
      <alignment horizontal="center" vertical="center" wrapText="1"/>
    </xf>
    <xf numFmtId="3" fontId="34" fillId="4" borderId="20" xfId="0" applyNumberFormat="1" applyFont="1" applyFill="1" applyBorder="1" applyAlignment="1">
      <alignment wrapText="1"/>
    </xf>
    <xf numFmtId="3" fontId="34" fillId="4" borderId="28" xfId="0" applyNumberFormat="1" applyFont="1" applyFill="1" applyBorder="1" applyAlignment="1">
      <alignment wrapText="1"/>
    </xf>
    <xf numFmtId="0" fontId="10" fillId="4" borderId="20" xfId="6" applyFont="1" applyFill="1" applyBorder="1" applyAlignment="1">
      <alignment horizontal="left" vertical="justify" wrapText="1"/>
    </xf>
    <xf numFmtId="0" fontId="10" fillId="4" borderId="24" xfId="6" applyFont="1" applyFill="1" applyBorder="1" applyAlignment="1">
      <alignment horizontal="left" vertical="justify" wrapText="1"/>
    </xf>
    <xf numFmtId="0" fontId="10" fillId="4" borderId="28" xfId="0" applyFont="1" applyFill="1" applyBorder="1" applyAlignment="1">
      <alignment horizontal="center" vertical="center" wrapText="1"/>
    </xf>
    <xf numFmtId="0" fontId="34" fillId="0" borderId="28" xfId="0" applyFont="1" applyBorder="1" applyAlignment="1">
      <alignment vertical="center" wrapText="1"/>
    </xf>
    <xf numFmtId="0" fontId="10" fillId="6" borderId="20" xfId="0" applyFont="1" applyFill="1" applyBorder="1" applyAlignment="1">
      <alignment horizontal="center" vertical="center" wrapText="1"/>
    </xf>
    <xf numFmtId="3" fontId="49" fillId="4" borderId="23" xfId="7" applyNumberFormat="1" applyFont="1" applyFill="1" applyBorder="1" applyAlignment="1">
      <alignment horizontal="center" vertical="center" wrapText="1" shrinkToFit="1"/>
    </xf>
    <xf numFmtId="0" fontId="9" fillId="4" borderId="26" xfId="0" applyFont="1" applyFill="1" applyBorder="1" applyAlignment="1">
      <alignment horizontal="justify" vertical="justify" wrapText="1"/>
    </xf>
    <xf numFmtId="164" fontId="34" fillId="4" borderId="26" xfId="1" applyNumberFormat="1" applyFont="1" applyFill="1" applyBorder="1" applyAlignment="1">
      <alignment vertical="center" wrapText="1"/>
    </xf>
    <xf numFmtId="3" fontId="9" fillId="4" borderId="40" xfId="0" applyNumberFormat="1" applyFont="1" applyFill="1" applyBorder="1" applyAlignment="1">
      <alignment horizontal="center" vertical="center" wrapText="1"/>
    </xf>
    <xf numFmtId="0" fontId="9" fillId="4" borderId="17" xfId="0" applyFont="1" applyFill="1" applyBorder="1" applyAlignment="1">
      <alignment horizontal="left" vertical="center" wrapText="1"/>
    </xf>
    <xf numFmtId="0" fontId="9" fillId="4" borderId="17" xfId="0" applyFont="1" applyFill="1" applyBorder="1" applyAlignment="1">
      <alignment horizontal="justify" vertical="justify" wrapText="1"/>
    </xf>
    <xf numFmtId="164" fontId="34" fillId="4" borderId="17" xfId="1" applyNumberFormat="1" applyFont="1" applyFill="1" applyBorder="1" applyAlignment="1">
      <alignment horizontal="center" wrapText="1"/>
    </xf>
    <xf numFmtId="2" fontId="9" fillId="4" borderId="15" xfId="0" applyNumberFormat="1" applyFont="1" applyFill="1" applyBorder="1" applyAlignment="1">
      <alignment horizontal="center" vertical="center" wrapText="1"/>
    </xf>
    <xf numFmtId="164" fontId="9" fillId="4" borderId="40" xfId="0" applyNumberFormat="1" applyFont="1" applyFill="1" applyBorder="1" applyAlignment="1">
      <alignment horizontal="center" vertical="center" wrapText="1"/>
    </xf>
    <xf numFmtId="164" fontId="9" fillId="4" borderId="43" xfId="0" applyNumberFormat="1" applyFont="1" applyFill="1" applyBorder="1" applyAlignment="1">
      <alignment horizontal="center" vertical="center" wrapText="1"/>
    </xf>
    <xf numFmtId="0" fontId="13" fillId="4" borderId="4" xfId="0" applyFont="1" applyFill="1" applyBorder="1" applyAlignment="1">
      <alignment horizontal="center" vertical="center"/>
    </xf>
    <xf numFmtId="164" fontId="34" fillId="4" borderId="31" xfId="1" applyNumberFormat="1" applyFont="1" applyFill="1" applyBorder="1" applyAlignment="1">
      <alignment horizontal="center" wrapText="1"/>
    </xf>
    <xf numFmtId="0" fontId="9" fillId="4" borderId="29" xfId="0" applyFont="1" applyFill="1" applyBorder="1" applyAlignment="1">
      <alignment horizontal="justify" vertical="justify" wrapText="1"/>
    </xf>
    <xf numFmtId="0" fontId="33" fillId="4" borderId="16" xfId="0" applyFont="1" applyFill="1" applyBorder="1" applyAlignment="1">
      <alignment horizontal="center" vertical="center" wrapText="1"/>
    </xf>
    <xf numFmtId="0" fontId="34" fillId="4" borderId="31" xfId="0" applyFont="1" applyFill="1" applyBorder="1" applyAlignment="1">
      <alignment horizontal="left" vertical="center" wrapText="1"/>
    </xf>
    <xf numFmtId="164" fontId="34" fillId="2" borderId="29" xfId="0" applyNumberFormat="1" applyFont="1" applyFill="1" applyBorder="1" applyAlignment="1">
      <alignment vertical="center" wrapText="1"/>
    </xf>
    <xf numFmtId="0" fontId="34" fillId="2" borderId="13" xfId="0" applyFont="1" applyFill="1" applyBorder="1" applyAlignment="1">
      <alignment horizontal="center" vertical="center" wrapText="1"/>
    </xf>
    <xf numFmtId="0" fontId="10" fillId="2" borderId="17" xfId="0" applyFont="1" applyFill="1" applyBorder="1" applyAlignment="1">
      <alignment horizontal="left" vertical="center" wrapText="1"/>
    </xf>
    <xf numFmtId="164" fontId="34" fillId="2" borderId="25" xfId="0" applyNumberFormat="1" applyFont="1" applyFill="1" applyBorder="1" applyAlignment="1">
      <alignment horizontal="center" vertical="center" wrapText="1"/>
    </xf>
    <xf numFmtId="0" fontId="34" fillId="2" borderId="17" xfId="0" applyFont="1" applyFill="1" applyBorder="1" applyAlignment="1">
      <alignment horizontal="center" vertical="center" wrapText="1"/>
    </xf>
    <xf numFmtId="0" fontId="9" fillId="2" borderId="17"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2" borderId="42" xfId="0" applyFont="1" applyFill="1" applyBorder="1" applyAlignment="1">
      <alignment horizontal="left" vertical="center" wrapText="1"/>
    </xf>
    <xf numFmtId="0" fontId="34" fillId="2" borderId="49"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10" fillId="2" borderId="38"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10" fillId="2" borderId="39" xfId="0" applyFont="1" applyFill="1" applyBorder="1" applyAlignment="1">
      <alignment horizontal="left" vertical="center" wrapText="1"/>
    </xf>
    <xf numFmtId="0" fontId="34" fillId="4" borderId="28" xfId="0" applyFont="1" applyFill="1" applyBorder="1" applyAlignment="1">
      <alignment horizontal="center" vertical="center" wrapText="1"/>
    </xf>
    <xf numFmtId="0" fontId="9" fillId="0" borderId="17" xfId="0" applyFont="1" applyBorder="1" applyAlignment="1">
      <alignment horizontal="left" vertical="center" wrapText="1"/>
    </xf>
    <xf numFmtId="0" fontId="9" fillId="4" borderId="20" xfId="6" applyFont="1" applyFill="1" applyBorder="1" applyAlignment="1">
      <alignment horizontal="justify" vertical="justify" wrapText="1"/>
    </xf>
    <xf numFmtId="0" fontId="13" fillId="4" borderId="34" xfId="0" applyFont="1" applyFill="1" applyBorder="1" applyAlignment="1">
      <alignment wrapText="1"/>
    </xf>
    <xf numFmtId="0" fontId="13" fillId="4" borderId="31" xfId="0" applyFont="1" applyFill="1" applyBorder="1" applyAlignment="1">
      <alignment wrapText="1"/>
    </xf>
    <xf numFmtId="0" fontId="13" fillId="4" borderId="27" xfId="0" applyFont="1" applyFill="1" applyBorder="1" applyAlignment="1">
      <alignment wrapText="1"/>
    </xf>
    <xf numFmtId="0" fontId="13" fillId="4" borderId="29" xfId="0" applyFont="1" applyFill="1" applyBorder="1" applyAlignment="1">
      <alignment wrapText="1"/>
    </xf>
    <xf numFmtId="164" fontId="34" fillId="2" borderId="36" xfId="0" applyNumberFormat="1" applyFont="1" applyFill="1" applyBorder="1" applyAlignment="1">
      <alignment vertical="center" wrapText="1"/>
    </xf>
    <xf numFmtId="164" fontId="34" fillId="2" borderId="34" xfId="0" applyNumberFormat="1" applyFont="1" applyFill="1" applyBorder="1" applyAlignment="1">
      <alignment vertical="center" wrapText="1"/>
    </xf>
    <xf numFmtId="164" fontId="34" fillId="2" borderId="27" xfId="0" applyNumberFormat="1" applyFont="1" applyFill="1" applyBorder="1" applyAlignment="1">
      <alignment vertical="center" wrapText="1"/>
    </xf>
    <xf numFmtId="164" fontId="34" fillId="2" borderId="51" xfId="0" applyNumberFormat="1" applyFont="1" applyFill="1" applyBorder="1" applyAlignment="1">
      <alignment horizontal="right" vertical="center" wrapText="1"/>
    </xf>
    <xf numFmtId="164" fontId="34" fillId="2" borderId="52" xfId="0" applyNumberFormat="1" applyFont="1" applyFill="1" applyBorder="1" applyAlignment="1">
      <alignment horizontal="right" vertical="center" wrapText="1"/>
    </xf>
    <xf numFmtId="164" fontId="34" fillId="2" borderId="52" xfId="0" applyNumberFormat="1" applyFont="1" applyFill="1" applyBorder="1" applyAlignment="1">
      <alignment vertical="center" wrapText="1"/>
    </xf>
    <xf numFmtId="164" fontId="34" fillId="2" borderId="54" xfId="0" applyNumberFormat="1" applyFont="1" applyFill="1" applyBorder="1" applyAlignment="1">
      <alignment horizontal="right" vertical="center" wrapText="1"/>
    </xf>
    <xf numFmtId="164" fontId="34" fillId="2" borderId="54" xfId="0" applyNumberFormat="1" applyFont="1" applyFill="1" applyBorder="1" applyAlignment="1">
      <alignment vertical="center" wrapText="1"/>
    </xf>
    <xf numFmtId="164" fontId="34" fillId="2" borderId="25" xfId="0" applyNumberFormat="1" applyFont="1" applyFill="1" applyBorder="1" applyAlignment="1">
      <alignment horizontal="right" vertical="center" wrapText="1"/>
    </xf>
    <xf numFmtId="164" fontId="34" fillId="2" borderId="27" xfId="0" applyNumberFormat="1" applyFont="1" applyFill="1" applyBorder="1" applyAlignment="1">
      <alignment horizontal="right" vertical="center" wrapText="1"/>
    </xf>
    <xf numFmtId="164" fontId="34" fillId="2" borderId="34" xfId="0" applyNumberFormat="1" applyFont="1" applyFill="1" applyBorder="1" applyAlignment="1">
      <alignment horizontal="right" vertical="center" wrapText="1"/>
    </xf>
    <xf numFmtId="0" fontId="13" fillId="4" borderId="23" xfId="0" applyFont="1" applyFill="1" applyBorder="1" applyAlignment="1">
      <alignment horizontal="center" vertical="center"/>
    </xf>
    <xf numFmtId="164" fontId="34" fillId="2" borderId="48" xfId="0" applyNumberFormat="1" applyFont="1" applyFill="1" applyBorder="1" applyAlignment="1">
      <alignment horizontal="right" vertical="center" wrapText="1"/>
    </xf>
    <xf numFmtId="0" fontId="34" fillId="4" borderId="24" xfId="0" applyFont="1" applyFill="1" applyBorder="1" applyAlignment="1">
      <alignment horizontal="center" vertical="center" wrapText="1"/>
    </xf>
    <xf numFmtId="0" fontId="13" fillId="4" borderId="34" xfId="0" applyFont="1" applyFill="1" applyBorder="1"/>
    <xf numFmtId="0" fontId="34" fillId="4" borderId="25" xfId="0" applyFont="1" applyFill="1" applyBorder="1" applyAlignment="1">
      <alignment wrapText="1"/>
    </xf>
    <xf numFmtId="3" fontId="49" fillId="4" borderId="23" xfId="7" applyNumberFormat="1" applyFont="1" applyFill="1" applyBorder="1" applyAlignment="1">
      <alignment horizontal="right" vertical="center" wrapText="1" shrinkToFit="1"/>
    </xf>
    <xf numFmtId="0" fontId="34" fillId="4" borderId="4" xfId="0" applyFont="1" applyFill="1" applyBorder="1" applyAlignment="1">
      <alignment horizontal="center" wrapText="1"/>
    </xf>
    <xf numFmtId="0" fontId="10" fillId="6" borderId="1" xfId="0" applyFont="1" applyFill="1" applyBorder="1" applyAlignment="1">
      <alignment horizontal="center" vertical="center" wrapText="1"/>
    </xf>
    <xf numFmtId="0" fontId="34" fillId="6" borderId="9" xfId="0" applyFont="1" applyFill="1" applyBorder="1" applyAlignment="1">
      <alignment horizontal="left" vertical="center" wrapText="1"/>
    </xf>
    <xf numFmtId="0" fontId="34" fillId="6" borderId="53" xfId="0" applyFont="1" applyFill="1" applyBorder="1" applyAlignment="1">
      <alignment horizontal="left" vertical="center" wrapText="1"/>
    </xf>
    <xf numFmtId="0" fontId="34" fillId="6" borderId="32" xfId="0" applyFont="1" applyFill="1" applyBorder="1" applyAlignment="1">
      <alignment horizontal="left" vertical="center" wrapText="1"/>
    </xf>
    <xf numFmtId="0" fontId="10" fillId="6" borderId="56" xfId="0" applyFont="1" applyFill="1" applyBorder="1" applyAlignment="1">
      <alignment horizontal="center" vertical="center" wrapText="1"/>
    </xf>
    <xf numFmtId="0" fontId="10" fillId="6" borderId="33" xfId="0" applyFont="1" applyFill="1" applyBorder="1" applyAlignment="1">
      <alignment horizontal="center" vertical="center" wrapText="1"/>
    </xf>
    <xf numFmtId="164" fontId="53" fillId="2" borderId="28" xfId="0" applyNumberFormat="1" applyFont="1" applyFill="1" applyBorder="1" applyAlignment="1">
      <alignment horizontal="right" vertical="center" wrapText="1"/>
    </xf>
    <xf numFmtId="3" fontId="49" fillId="4" borderId="20" xfId="7" applyNumberFormat="1" applyFont="1" applyFill="1" applyBorder="1" applyAlignment="1">
      <alignment vertical="center" wrapText="1" shrinkToFit="1"/>
    </xf>
    <xf numFmtId="3" fontId="49" fillId="4" borderId="28" xfId="7" applyNumberFormat="1" applyFont="1" applyFill="1" applyBorder="1" applyAlignment="1">
      <alignment vertical="center" wrapText="1" shrinkToFit="1"/>
    </xf>
    <xf numFmtId="3" fontId="54" fillId="4" borderId="28" xfId="7" applyNumberFormat="1" applyFont="1" applyFill="1" applyBorder="1" applyAlignment="1">
      <alignment vertical="center" wrapText="1" shrinkToFit="1"/>
    </xf>
    <xf numFmtId="3" fontId="54" fillId="4" borderId="28" xfId="7" applyNumberFormat="1" applyFont="1" applyFill="1" applyBorder="1" applyAlignment="1">
      <alignment horizontal="right" vertical="center" wrapText="1" shrinkToFit="1"/>
    </xf>
    <xf numFmtId="3" fontId="49" fillId="4" borderId="29" xfId="7" applyNumberFormat="1" applyFont="1" applyFill="1" applyBorder="1" applyAlignment="1">
      <alignment horizontal="center" vertical="center" wrapText="1" shrinkToFit="1"/>
    </xf>
    <xf numFmtId="3" fontId="49" fillId="4" borderId="29" xfId="7" applyNumberFormat="1" applyFont="1" applyFill="1" applyBorder="1" applyAlignment="1">
      <alignment vertical="center" wrapText="1" shrinkToFit="1"/>
    </xf>
    <xf numFmtId="0" fontId="55" fillId="4" borderId="23" xfId="0" applyFont="1" applyFill="1" applyBorder="1" applyAlignment="1">
      <alignment horizontal="center" vertical="center" wrapText="1"/>
    </xf>
    <xf numFmtId="3" fontId="54" fillId="4" borderId="23" xfId="7" applyNumberFormat="1" applyFont="1" applyFill="1" applyBorder="1" applyAlignment="1">
      <alignment horizontal="right" vertical="center" wrapText="1" shrinkToFit="1"/>
    </xf>
    <xf numFmtId="3" fontId="54" fillId="4" borderId="4" xfId="7" applyNumberFormat="1" applyFont="1" applyFill="1" applyAlignment="1">
      <alignment horizontal="right" vertical="center" wrapText="1" shrinkToFit="1"/>
    </xf>
    <xf numFmtId="0" fontId="55" fillId="4" borderId="28" xfId="0" applyFont="1" applyFill="1" applyBorder="1" applyAlignment="1">
      <alignment horizontal="center" wrapText="1"/>
    </xf>
    <xf numFmtId="164" fontId="53" fillId="4" borderId="28" xfId="1" applyNumberFormat="1" applyFont="1" applyFill="1" applyBorder="1" applyAlignment="1">
      <alignment horizontal="center" vertical="center" wrapText="1"/>
    </xf>
    <xf numFmtId="164" fontId="53" fillId="4" borderId="23" xfId="1" applyNumberFormat="1" applyFont="1" applyFill="1" applyBorder="1" applyAlignment="1">
      <alignment horizontal="center" vertical="center" wrapText="1"/>
    </xf>
    <xf numFmtId="0" fontId="33" fillId="4" borderId="20" xfId="0" applyFont="1" applyFill="1" applyBorder="1" applyAlignment="1">
      <alignment horizontal="center" vertical="center"/>
    </xf>
    <xf numFmtId="0" fontId="9" fillId="4" borderId="20" xfId="0" applyFont="1" applyFill="1" applyBorder="1" applyAlignment="1">
      <alignment horizontal="center" vertical="center" wrapText="1"/>
    </xf>
    <xf numFmtId="3" fontId="34" fillId="4" borderId="24" xfId="0" applyNumberFormat="1" applyFont="1" applyFill="1" applyBorder="1" applyAlignment="1">
      <alignment horizontal="center" vertical="center" wrapText="1"/>
    </xf>
    <xf numFmtId="3" fontId="34" fillId="4" borderId="23" xfId="0" applyNumberFormat="1" applyFont="1" applyFill="1" applyBorder="1" applyAlignment="1">
      <alignment horizontal="center" vertical="center" wrapText="1"/>
    </xf>
    <xf numFmtId="3" fontId="34" fillId="4" borderId="34" xfId="0" applyNumberFormat="1" applyFont="1" applyFill="1" applyBorder="1" applyAlignment="1">
      <alignment horizontal="center" vertical="center" wrapText="1"/>
    </xf>
    <xf numFmtId="3" fontId="34" fillId="4" borderId="20" xfId="0" applyNumberFormat="1" applyFont="1" applyFill="1" applyBorder="1" applyAlignment="1">
      <alignment horizontal="center" vertical="center" wrapText="1"/>
    </xf>
    <xf numFmtId="3" fontId="34" fillId="4" borderId="28" xfId="0" applyNumberFormat="1" applyFont="1" applyFill="1" applyBorder="1" applyAlignment="1">
      <alignment horizontal="center" vertical="center" wrapText="1"/>
    </xf>
    <xf numFmtId="3" fontId="34" fillId="4" borderId="29" xfId="0" applyNumberFormat="1" applyFont="1" applyFill="1" applyBorder="1" applyAlignment="1">
      <alignment horizontal="center" vertical="center" wrapText="1"/>
    </xf>
    <xf numFmtId="0" fontId="9" fillId="4" borderId="24" xfId="7" applyFont="1" applyFill="1" applyBorder="1" applyAlignment="1">
      <alignment horizontal="left" vertical="center" wrapText="1" shrinkToFit="1"/>
    </xf>
    <xf numFmtId="0" fontId="9" fillId="4" borderId="23" xfId="7" applyFont="1" applyFill="1" applyBorder="1" applyAlignment="1">
      <alignment horizontal="left" vertical="center" wrapText="1" shrinkToFit="1"/>
    </xf>
    <xf numFmtId="0" fontId="40" fillId="4" borderId="28" xfId="7" applyFont="1" applyFill="1" applyBorder="1" applyAlignment="1">
      <alignment horizontal="left" vertical="center" wrapText="1" shrinkToFit="1"/>
    </xf>
    <xf numFmtId="0" fontId="40" fillId="4" borderId="23" xfId="7" applyFont="1" applyFill="1" applyBorder="1" applyAlignment="1">
      <alignment horizontal="left" vertical="center" wrapText="1" shrinkToFit="1"/>
    </xf>
    <xf numFmtId="0" fontId="40" fillId="4" borderId="28" xfId="7" applyFont="1" applyFill="1" applyBorder="1" applyAlignment="1">
      <alignment horizontal="center" vertical="center" wrapText="1" shrinkToFit="1"/>
    </xf>
    <xf numFmtId="3" fontId="49" fillId="4" borderId="24" xfId="7" applyNumberFormat="1" applyFont="1" applyFill="1" applyBorder="1" applyAlignment="1">
      <alignment horizontal="center" vertical="center" wrapText="1" shrinkToFit="1"/>
    </xf>
    <xf numFmtId="0" fontId="46" fillId="4" borderId="28" xfId="7" applyFont="1" applyFill="1" applyBorder="1" applyAlignment="1">
      <alignment horizontal="left" vertical="center" wrapText="1" shrinkToFit="1"/>
    </xf>
    <xf numFmtId="0" fontId="40" fillId="4" borderId="23" xfId="7" applyFont="1" applyFill="1" applyBorder="1" applyAlignment="1">
      <alignment horizontal="center" vertical="center" wrapText="1" shrinkToFit="1"/>
    </xf>
    <xf numFmtId="0" fontId="33" fillId="4" borderId="28" xfId="0" applyFont="1" applyFill="1" applyBorder="1" applyAlignment="1">
      <alignment horizontal="center" vertical="center" wrapText="1"/>
    </xf>
    <xf numFmtId="0" fontId="13" fillId="4" borderId="28" xfId="0" applyFont="1" applyFill="1" applyBorder="1" applyAlignment="1">
      <alignment horizontal="center" wrapText="1"/>
    </xf>
    <xf numFmtId="0" fontId="9" fillId="4" borderId="20" xfId="0" applyFont="1" applyFill="1" applyBorder="1" applyAlignment="1">
      <alignment horizontal="left" wrapText="1"/>
    </xf>
    <xf numFmtId="0" fontId="9" fillId="4" borderId="28" xfId="0" applyFont="1" applyFill="1" applyBorder="1" applyAlignment="1">
      <alignment horizontal="left" wrapText="1"/>
    </xf>
    <xf numFmtId="0" fontId="47" fillId="4" borderId="28" xfId="0"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24" xfId="0" applyFont="1" applyFill="1" applyBorder="1" applyAlignment="1">
      <alignment horizontal="left" vertical="top" wrapText="1"/>
    </xf>
    <xf numFmtId="0" fontId="9" fillId="4" borderId="23" xfId="0" applyFont="1" applyFill="1" applyBorder="1" applyAlignment="1">
      <alignment horizontal="left" vertical="top" wrapText="1"/>
    </xf>
    <xf numFmtId="0" fontId="10" fillId="4" borderId="28" xfId="0" applyFont="1" applyFill="1" applyBorder="1" applyAlignment="1">
      <alignment horizontal="left" vertical="center" wrapText="1"/>
    </xf>
    <xf numFmtId="0" fontId="34" fillId="4" borderId="16" xfId="2" applyFont="1" applyFill="1" applyBorder="1" applyAlignment="1">
      <alignment vertical="center" wrapText="1"/>
    </xf>
    <xf numFmtId="0" fontId="43" fillId="4" borderId="24" xfId="0" applyFont="1" applyFill="1" applyBorder="1" applyAlignment="1">
      <alignment vertical="center" wrapText="1"/>
    </xf>
    <xf numFmtId="0" fontId="10" fillId="4" borderId="37" xfId="0" applyFont="1" applyFill="1" applyBorder="1" applyAlignment="1">
      <alignment horizontal="center" vertical="center" wrapText="1"/>
    </xf>
    <xf numFmtId="164" fontId="34" fillId="6" borderId="29" xfId="1" applyNumberFormat="1" applyFont="1" applyFill="1" applyBorder="1" applyAlignment="1">
      <alignment horizontal="center" wrapText="1"/>
    </xf>
    <xf numFmtId="0" fontId="43" fillId="2" borderId="43" xfId="0" applyFont="1" applyFill="1" applyBorder="1" applyAlignment="1">
      <alignment horizontal="left" vertical="center" wrapText="1"/>
    </xf>
    <xf numFmtId="0" fontId="43" fillId="2" borderId="11" xfId="0" applyFont="1" applyFill="1" applyBorder="1" applyAlignment="1">
      <alignment horizontal="center" vertical="center" wrapText="1"/>
    </xf>
    <xf numFmtId="3" fontId="43" fillId="2" borderId="11" xfId="0" applyNumberFormat="1" applyFont="1" applyFill="1" applyBorder="1" applyAlignment="1">
      <alignment horizontal="right" vertical="center" wrapText="1"/>
    </xf>
    <xf numFmtId="3" fontId="43" fillId="2" borderId="40" xfId="0" applyNumberFormat="1" applyFont="1" applyFill="1" applyBorder="1" applyAlignment="1">
      <alignment horizontal="right" vertical="center" wrapText="1"/>
    </xf>
    <xf numFmtId="3" fontId="43" fillId="2" borderId="20" xfId="0" applyNumberFormat="1" applyFont="1" applyFill="1" applyBorder="1" applyAlignment="1">
      <alignment vertical="center" wrapText="1"/>
    </xf>
    <xf numFmtId="3" fontId="43" fillId="2" borderId="17" xfId="0" applyNumberFormat="1" applyFont="1" applyFill="1" applyBorder="1" applyAlignment="1">
      <alignment vertical="center" wrapText="1"/>
    </xf>
    <xf numFmtId="3" fontId="43" fillId="2" borderId="28" xfId="0" applyNumberFormat="1" applyFont="1" applyFill="1" applyBorder="1" applyAlignment="1">
      <alignment vertical="center" wrapText="1"/>
    </xf>
    <xf numFmtId="3" fontId="43" fillId="2" borderId="17" xfId="0" applyNumberFormat="1" applyFont="1" applyFill="1" applyBorder="1" applyAlignment="1">
      <alignment horizontal="center" vertical="center" wrapText="1"/>
    </xf>
    <xf numFmtId="164" fontId="43" fillId="2" borderId="32" xfId="0" applyNumberFormat="1" applyFont="1" applyFill="1" applyBorder="1" applyAlignment="1">
      <alignment horizontal="right" vertical="center" wrapText="1"/>
    </xf>
    <xf numFmtId="164" fontId="43" fillId="2" borderId="35" xfId="0" applyNumberFormat="1" applyFont="1" applyFill="1" applyBorder="1" applyAlignment="1">
      <alignment horizontal="right" vertical="center" wrapText="1"/>
    </xf>
    <xf numFmtId="164" fontId="34" fillId="4" borderId="28" xfId="1" applyNumberFormat="1" applyFont="1" applyFill="1" applyBorder="1" applyAlignment="1">
      <alignment horizontal="center" vertical="center" wrapText="1"/>
    </xf>
    <xf numFmtId="0" fontId="34" fillId="4" borderId="7" xfId="0" applyFont="1" applyFill="1" applyBorder="1" applyAlignment="1">
      <alignment horizontal="left" vertical="top" wrapText="1"/>
    </xf>
    <xf numFmtId="0" fontId="10" fillId="4" borderId="16" xfId="0" applyFont="1" applyFill="1" applyBorder="1" applyAlignment="1">
      <alignment horizontal="center" vertical="center" wrapText="1"/>
    </xf>
    <xf numFmtId="164" fontId="34" fillId="4" borderId="20" xfId="1" applyNumberFormat="1" applyFont="1" applyFill="1" applyBorder="1" applyAlignment="1">
      <alignment horizontal="center" vertical="center" wrapText="1"/>
    </xf>
    <xf numFmtId="0" fontId="9" fillId="4" borderId="20" xfId="0" applyFont="1" applyFill="1" applyBorder="1" applyAlignment="1">
      <alignment vertical="center" wrapText="1"/>
    </xf>
    <xf numFmtId="0" fontId="9" fillId="4" borderId="28" xfId="0" applyFont="1" applyFill="1" applyBorder="1" applyAlignment="1">
      <alignment vertical="center" wrapText="1"/>
    </xf>
    <xf numFmtId="0" fontId="9" fillId="4" borderId="29" xfId="0" applyFont="1" applyFill="1" applyBorder="1" applyAlignment="1">
      <alignment vertical="center" wrapText="1"/>
    </xf>
    <xf numFmtId="164" fontId="34" fillId="2" borderId="4" xfId="0" applyNumberFormat="1" applyFont="1" applyFill="1" applyBorder="1" applyAlignment="1">
      <alignment vertical="center" wrapText="1"/>
    </xf>
    <xf numFmtId="164" fontId="34" fillId="2" borderId="37" xfId="0" applyNumberFormat="1" applyFont="1" applyFill="1" applyBorder="1" applyAlignment="1">
      <alignment horizontal="right" vertical="center" wrapText="1"/>
    </xf>
    <xf numFmtId="0" fontId="33" fillId="4" borderId="20" xfId="0" applyFont="1" applyFill="1" applyBorder="1" applyAlignment="1">
      <alignment vertical="justify" wrapText="1"/>
    </xf>
    <xf numFmtId="0" fontId="33" fillId="4" borderId="28" xfId="0" applyFont="1" applyFill="1" applyBorder="1" applyAlignment="1">
      <alignment vertical="justify" wrapText="1"/>
    </xf>
    <xf numFmtId="0" fontId="33" fillId="4" borderId="29" xfId="0" applyFont="1" applyFill="1" applyBorder="1" applyAlignment="1">
      <alignment vertical="justify" wrapText="1"/>
    </xf>
    <xf numFmtId="164" fontId="34" fillId="2" borderId="20" xfId="0" applyNumberFormat="1" applyFont="1" applyFill="1" applyBorder="1" applyAlignment="1">
      <alignment horizontal="center" vertical="center" wrapText="1"/>
    </xf>
    <xf numFmtId="0" fontId="13" fillId="4" borderId="4" xfId="0" applyFont="1" applyFill="1" applyBorder="1" applyAlignment="1">
      <alignment horizontal="right" wrapText="1"/>
    </xf>
    <xf numFmtId="0" fontId="13" fillId="4" borderId="23" xfId="0" applyFont="1" applyFill="1" applyBorder="1" applyAlignment="1">
      <alignment horizontal="right" wrapText="1"/>
    </xf>
    <xf numFmtId="0" fontId="13" fillId="4" borderId="34" xfId="0" applyFont="1" applyFill="1" applyBorder="1" applyAlignment="1">
      <alignment horizontal="right" wrapText="1"/>
    </xf>
    <xf numFmtId="0" fontId="13" fillId="4" borderId="31" xfId="0" applyFont="1" applyFill="1" applyBorder="1" applyAlignment="1">
      <alignment horizontal="right" wrapText="1"/>
    </xf>
    <xf numFmtId="0" fontId="13" fillId="4" borderId="23" xfId="0" applyFont="1" applyFill="1" applyBorder="1" applyAlignment="1">
      <alignment horizontal="right" vertical="center" wrapText="1"/>
    </xf>
    <xf numFmtId="3" fontId="34" fillId="4" borderId="23" xfId="0" applyNumberFormat="1" applyFont="1" applyFill="1" applyBorder="1" applyAlignment="1">
      <alignment horizontal="right" vertical="center" wrapText="1"/>
    </xf>
    <xf numFmtId="3" fontId="34" fillId="4" borderId="4" xfId="0" applyNumberFormat="1" applyFont="1" applyFill="1" applyBorder="1" applyAlignment="1">
      <alignment horizontal="right" vertical="center" wrapText="1"/>
    </xf>
    <xf numFmtId="0" fontId="13" fillId="4" borderId="4" xfId="0" applyFont="1" applyFill="1" applyBorder="1" applyAlignment="1">
      <alignment horizontal="right" vertical="center" wrapText="1"/>
    </xf>
    <xf numFmtId="164" fontId="34" fillId="2" borderId="36" xfId="0" applyNumberFormat="1" applyFont="1" applyFill="1" applyBorder="1" applyAlignment="1">
      <alignment horizontal="right" vertical="center" wrapText="1"/>
    </xf>
    <xf numFmtId="0" fontId="13" fillId="4" borderId="36" xfId="0" applyFont="1" applyFill="1" applyBorder="1"/>
    <xf numFmtId="0" fontId="40" fillId="4" borderId="25" xfId="7" applyFont="1" applyFill="1" applyBorder="1" applyAlignment="1">
      <alignment vertical="center" wrapText="1" shrinkToFit="1"/>
    </xf>
    <xf numFmtId="0" fontId="40" fillId="4" borderId="4" xfId="7" applyFont="1" applyFill="1" applyAlignment="1">
      <alignment vertical="center" wrapText="1" shrinkToFit="1"/>
    </xf>
    <xf numFmtId="0" fontId="40" fillId="4" borderId="29" xfId="7" applyFont="1" applyFill="1" applyBorder="1" applyAlignment="1">
      <alignment horizontal="center" vertical="center" wrapText="1" shrinkToFit="1"/>
    </xf>
    <xf numFmtId="0" fontId="40" fillId="4" borderId="24" xfId="7" applyFont="1" applyFill="1" applyBorder="1" applyAlignment="1">
      <alignment vertical="center" wrapText="1" shrinkToFit="1"/>
    </xf>
    <xf numFmtId="164" fontId="53" fillId="2" borderId="23" xfId="0" applyNumberFormat="1" applyFont="1" applyFill="1" applyBorder="1" applyAlignment="1">
      <alignment horizontal="right" vertical="center" wrapText="1"/>
    </xf>
    <xf numFmtId="0" fontId="40" fillId="4" borderId="34" xfId="7" applyFont="1" applyFill="1" applyBorder="1" applyAlignment="1">
      <alignment horizontal="center" vertical="center" wrapText="1" shrinkToFit="1"/>
    </xf>
    <xf numFmtId="3" fontId="49" fillId="4" borderId="4" xfId="7" applyNumberFormat="1" applyFont="1" applyFill="1" applyAlignment="1">
      <alignment vertical="center" wrapText="1" shrinkToFit="1"/>
    </xf>
    <xf numFmtId="3" fontId="49" fillId="4" borderId="23" xfId="7" applyNumberFormat="1" applyFont="1" applyFill="1" applyBorder="1" applyAlignment="1">
      <alignment vertical="center" wrapText="1" shrinkToFit="1"/>
    </xf>
    <xf numFmtId="3" fontId="54" fillId="4" borderId="23" xfId="7" applyNumberFormat="1" applyFont="1" applyFill="1" applyBorder="1" applyAlignment="1">
      <alignment vertical="center" wrapText="1" shrinkToFit="1"/>
    </xf>
    <xf numFmtId="3" fontId="49" fillId="4" borderId="34" xfId="7" applyNumberFormat="1" applyFont="1" applyFill="1" applyBorder="1" applyAlignment="1">
      <alignment vertical="center" wrapText="1" shrinkToFit="1"/>
    </xf>
    <xf numFmtId="0" fontId="34" fillId="4" borderId="16" xfId="7" applyFont="1" applyFill="1" applyBorder="1" applyAlignment="1">
      <alignment horizontal="left" vertical="center" wrapText="1" shrinkToFit="1"/>
    </xf>
    <xf numFmtId="3" fontId="49" fillId="4" borderId="34" xfId="7" applyNumberFormat="1" applyFont="1" applyFill="1" applyBorder="1" applyAlignment="1">
      <alignment horizontal="center" vertical="center" wrapText="1" shrinkToFit="1"/>
    </xf>
    <xf numFmtId="0" fontId="9" fillId="4" borderId="28" xfId="7" applyFont="1" applyFill="1" applyBorder="1" applyAlignment="1">
      <alignment vertical="center" wrapText="1" shrinkToFit="1"/>
    </xf>
    <xf numFmtId="0" fontId="9" fillId="4" borderId="4" xfId="7" applyFont="1" applyFill="1" applyAlignment="1">
      <alignment vertical="center" wrapText="1" shrinkToFit="1"/>
    </xf>
    <xf numFmtId="0" fontId="9" fillId="4" borderId="20" xfId="7" applyFont="1" applyFill="1" applyBorder="1" applyAlignment="1">
      <alignment vertical="center" wrapText="1" shrinkToFit="1"/>
    </xf>
    <xf numFmtId="0" fontId="9" fillId="4" borderId="24" xfId="7" applyFont="1" applyFill="1" applyBorder="1" applyAlignment="1">
      <alignment vertical="center" wrapText="1" shrinkToFit="1"/>
    </xf>
    <xf numFmtId="0" fontId="9" fillId="4" borderId="23" xfId="7" applyFont="1" applyFill="1" applyBorder="1" applyAlignment="1">
      <alignment vertical="center" wrapText="1" shrinkToFit="1"/>
    </xf>
    <xf numFmtId="0" fontId="46" fillId="4" borderId="20" xfId="7" applyFont="1" applyFill="1" applyBorder="1" applyAlignment="1">
      <alignment vertical="center" wrapText="1" shrinkToFit="1"/>
    </xf>
    <xf numFmtId="0" fontId="46" fillId="4" borderId="24" xfId="7" applyFont="1" applyFill="1" applyBorder="1" applyAlignment="1">
      <alignment vertical="center" wrapText="1" shrinkToFit="1"/>
    </xf>
    <xf numFmtId="0" fontId="46" fillId="4" borderId="23" xfId="7" applyFont="1" applyFill="1" applyBorder="1" applyAlignment="1">
      <alignment horizontal="left" vertical="center" wrapText="1" shrinkToFit="1"/>
    </xf>
    <xf numFmtId="0" fontId="52" fillId="4" borderId="20" xfId="0" applyFont="1" applyFill="1" applyBorder="1" applyAlignment="1">
      <alignment vertical="center" wrapText="1"/>
    </xf>
    <xf numFmtId="0" fontId="33" fillId="4" borderId="20" xfId="7" applyFont="1" applyFill="1" applyBorder="1" applyAlignment="1">
      <alignment vertical="center" wrapText="1" shrinkToFit="1"/>
    </xf>
    <xf numFmtId="0" fontId="33" fillId="4" borderId="28" xfId="7" applyFont="1" applyFill="1" applyBorder="1" applyAlignment="1">
      <alignment vertical="center" wrapText="1" shrinkToFit="1"/>
    </xf>
    <xf numFmtId="0" fontId="33" fillId="4" borderId="24" xfId="7" applyFont="1" applyFill="1" applyBorder="1" applyAlignment="1">
      <alignment vertical="center" wrapText="1" shrinkToFit="1"/>
    </xf>
    <xf numFmtId="0" fontId="33" fillId="4" borderId="23" xfId="7" applyFont="1" applyFill="1" applyBorder="1" applyAlignment="1">
      <alignment vertical="center" wrapText="1" shrinkToFit="1"/>
    </xf>
    <xf numFmtId="3" fontId="54" fillId="4" borderId="34" xfId="7" applyNumberFormat="1" applyFont="1" applyFill="1" applyBorder="1" applyAlignment="1">
      <alignment vertical="center" wrapText="1" shrinkToFit="1"/>
    </xf>
    <xf numFmtId="0" fontId="9" fillId="4" borderId="34" xfId="7" applyFont="1" applyFill="1" applyBorder="1" applyAlignment="1">
      <alignment vertical="center" wrapText="1" shrinkToFit="1"/>
    </xf>
    <xf numFmtId="0" fontId="10" fillId="4" borderId="24" xfId="0" applyFont="1" applyFill="1" applyBorder="1" applyAlignment="1">
      <alignment horizontal="left" vertical="center" wrapText="1"/>
    </xf>
    <xf numFmtId="0" fontId="10" fillId="4" borderId="23" xfId="0" applyFont="1" applyFill="1" applyBorder="1" applyAlignment="1">
      <alignment horizontal="left" vertical="center" wrapText="1"/>
    </xf>
    <xf numFmtId="0" fontId="9" fillId="4" borderId="23" xfId="0" applyFont="1" applyFill="1" applyBorder="1" applyAlignment="1">
      <alignment horizontal="left" vertical="center" wrapText="1"/>
    </xf>
    <xf numFmtId="0" fontId="9" fillId="4" borderId="34" xfId="0" applyFont="1" applyFill="1" applyBorder="1" applyAlignment="1">
      <alignment horizontal="left" vertical="center" wrapText="1"/>
    </xf>
    <xf numFmtId="3" fontId="54" fillId="4" borderId="20" xfId="7" applyNumberFormat="1" applyFont="1" applyFill="1" applyBorder="1" applyAlignment="1">
      <alignment horizontal="right" vertical="center" wrapText="1" shrinkToFit="1"/>
    </xf>
    <xf numFmtId="0" fontId="40" fillId="4" borderId="28" xfId="0" applyFont="1" applyFill="1" applyBorder="1" applyAlignment="1">
      <alignment horizontal="center" vertical="center" wrapText="1"/>
    </xf>
    <xf numFmtId="0" fontId="9" fillId="4" borderId="15" xfId="0" applyFont="1" applyFill="1" applyBorder="1" applyAlignment="1">
      <alignment horizontal="left" vertical="top" wrapText="1"/>
    </xf>
    <xf numFmtId="0" fontId="43" fillId="4" borderId="20" xfId="0" applyFont="1" applyFill="1" applyBorder="1" applyAlignment="1">
      <alignment horizontal="center" wrapText="1"/>
    </xf>
    <xf numFmtId="0" fontId="34" fillId="4" borderId="27" xfId="2" applyFont="1" applyFill="1" applyBorder="1" applyAlignment="1">
      <alignment vertical="center" wrapText="1"/>
    </xf>
    <xf numFmtId="0" fontId="34" fillId="4" borderId="16" xfId="2" applyFont="1" applyFill="1" applyBorder="1" applyAlignment="1">
      <alignment vertical="top" wrapText="1"/>
    </xf>
    <xf numFmtId="0" fontId="34" fillId="4" borderId="28" xfId="0" applyFont="1" applyFill="1" applyBorder="1" applyAlignment="1">
      <alignment wrapText="1"/>
    </xf>
    <xf numFmtId="3" fontId="34" fillId="4" borderId="26" xfId="2" applyNumberFormat="1" applyFont="1" applyFill="1" applyBorder="1" applyAlignment="1">
      <alignment horizontal="right" vertical="top" wrapText="1"/>
    </xf>
    <xf numFmtId="3" fontId="34" fillId="4" borderId="34" xfId="2" applyNumberFormat="1" applyFont="1" applyFill="1" applyBorder="1" applyAlignment="1">
      <alignment vertical="top" wrapText="1"/>
    </xf>
    <xf numFmtId="3" fontId="34" fillId="4" borderId="26" xfId="2" applyNumberFormat="1" applyFont="1" applyFill="1" applyBorder="1" applyAlignment="1">
      <alignment horizontal="right" vertical="center" wrapText="1"/>
    </xf>
    <xf numFmtId="3" fontId="34" fillId="4" borderId="24" xfId="2" applyNumberFormat="1" applyFont="1" applyFill="1" applyBorder="1" applyAlignment="1">
      <alignment horizontal="right" vertical="center" wrapText="1"/>
    </xf>
    <xf numFmtId="3" fontId="34" fillId="4" borderId="23" xfId="2" applyNumberFormat="1" applyFont="1" applyFill="1" applyBorder="1" applyAlignment="1">
      <alignment vertical="center" wrapText="1"/>
    </xf>
    <xf numFmtId="0" fontId="13" fillId="4" borderId="29" xfId="0" applyFont="1" applyFill="1" applyBorder="1" applyAlignment="1">
      <alignment horizontal="center" wrapText="1"/>
    </xf>
    <xf numFmtId="0" fontId="13" fillId="4" borderId="23" xfId="0" applyFont="1" applyFill="1" applyBorder="1" applyAlignment="1">
      <alignment horizontal="center" wrapText="1"/>
    </xf>
    <xf numFmtId="0" fontId="13" fillId="4" borderId="34" xfId="0" applyFont="1" applyFill="1" applyBorder="1" applyAlignment="1">
      <alignment horizontal="center" wrapText="1"/>
    </xf>
    <xf numFmtId="166" fontId="34" fillId="4" borderId="23" xfId="3" applyNumberFormat="1" applyFont="1" applyFill="1" applyBorder="1" applyAlignment="1">
      <alignment horizontal="right" vertical="center" wrapText="1"/>
    </xf>
    <xf numFmtId="166" fontId="34" fillId="4" borderId="34" xfId="3" applyNumberFormat="1" applyFont="1" applyFill="1" applyBorder="1" applyAlignment="1">
      <alignment horizontal="right" vertical="center" wrapText="1"/>
    </xf>
    <xf numFmtId="166" fontId="34" fillId="4" borderId="29" xfId="3" applyNumberFormat="1" applyFont="1" applyFill="1" applyBorder="1" applyAlignment="1">
      <alignment horizontal="right" vertical="top" wrapText="1"/>
    </xf>
    <xf numFmtId="166" fontId="34" fillId="4" borderId="34" xfId="3" applyNumberFormat="1" applyFont="1" applyFill="1" applyBorder="1" applyAlignment="1">
      <alignment horizontal="right" vertical="top" wrapText="1"/>
    </xf>
    <xf numFmtId="0" fontId="34" fillId="4" borderId="23" xfId="0" applyFont="1" applyFill="1" applyBorder="1" applyAlignment="1">
      <alignment horizontal="center" wrapText="1"/>
    </xf>
    <xf numFmtId="0" fontId="34" fillId="4" borderId="34" xfId="0" applyFont="1" applyFill="1" applyBorder="1" applyAlignment="1">
      <alignment horizontal="center" wrapText="1"/>
    </xf>
    <xf numFmtId="0" fontId="34" fillId="4" borderId="24" xfId="0" applyFont="1" applyFill="1" applyBorder="1" applyAlignment="1">
      <alignment wrapText="1"/>
    </xf>
    <xf numFmtId="0" fontId="34" fillId="4" borderId="29" xfId="0" applyFont="1" applyFill="1" applyBorder="1" applyAlignment="1">
      <alignment horizontal="right" wrapText="1"/>
    </xf>
    <xf numFmtId="0" fontId="34" fillId="4" borderId="34" xfId="0" applyFont="1" applyFill="1" applyBorder="1" applyAlignment="1">
      <alignment wrapText="1"/>
    </xf>
    <xf numFmtId="3" fontId="34" fillId="4" borderId="25" xfId="2" applyNumberFormat="1" applyFont="1" applyFill="1" applyBorder="1" applyAlignment="1">
      <alignment horizontal="right" vertical="top" wrapText="1"/>
    </xf>
    <xf numFmtId="3" fontId="34" fillId="4" borderId="29" xfId="2" applyNumberFormat="1" applyFont="1" applyFill="1" applyBorder="1" applyAlignment="1">
      <alignment horizontal="right" vertical="top" wrapText="1"/>
    </xf>
    <xf numFmtId="0" fontId="9" fillId="4" borderId="29" xfId="0" applyFont="1" applyFill="1" applyBorder="1" applyAlignment="1">
      <alignment horizontal="justify" vertical="center" wrapText="1"/>
    </xf>
    <xf numFmtId="0" fontId="33" fillId="4" borderId="20" xfId="0" applyFont="1" applyFill="1" applyBorder="1" applyAlignment="1">
      <alignment horizontal="justify" vertical="center" wrapText="1"/>
    </xf>
    <xf numFmtId="3" fontId="34" fillId="4" borderId="28" xfId="2" applyNumberFormat="1" applyFont="1" applyFill="1" applyBorder="1" applyAlignment="1">
      <alignment horizontal="right" vertical="center" wrapText="1"/>
    </xf>
    <xf numFmtId="3" fontId="34" fillId="4" borderId="29" xfId="2" applyNumberFormat="1" applyFont="1" applyFill="1" applyBorder="1" applyAlignment="1">
      <alignment vertical="center" wrapText="1"/>
    </xf>
    <xf numFmtId="3" fontId="10" fillId="4" borderId="29" xfId="2" applyNumberFormat="1" applyFont="1" applyFill="1" applyBorder="1" applyAlignment="1">
      <alignment vertical="center" wrapText="1"/>
    </xf>
    <xf numFmtId="0" fontId="9" fillId="4" borderId="29" xfId="2" applyFont="1" applyFill="1" applyBorder="1" applyAlignment="1">
      <alignment horizontal="center" vertical="center" wrapText="1"/>
    </xf>
    <xf numFmtId="3" fontId="34" fillId="4" borderId="29" xfId="2" applyNumberFormat="1" applyFont="1" applyFill="1" applyBorder="1" applyAlignment="1">
      <alignment horizontal="center" vertical="center" wrapText="1"/>
    </xf>
    <xf numFmtId="0" fontId="33" fillId="4" borderId="29" xfId="0" applyFont="1" applyFill="1" applyBorder="1" applyAlignment="1">
      <alignment horizontal="justify" vertical="justify" wrapText="1"/>
    </xf>
    <xf numFmtId="0" fontId="9" fillId="4" borderId="25" xfId="0" applyFont="1" applyFill="1" applyBorder="1" applyAlignment="1">
      <alignment horizontal="justify" vertical="justify" wrapText="1"/>
    </xf>
    <xf numFmtId="0" fontId="33" fillId="4" borderId="23" xfId="0" applyFont="1" applyFill="1" applyBorder="1" applyAlignment="1">
      <alignment vertical="center" wrapText="1"/>
    </xf>
    <xf numFmtId="0" fontId="43" fillId="4" borderId="20" xfId="0" applyFont="1" applyFill="1" applyBorder="1" applyAlignment="1">
      <alignment vertical="center" wrapText="1"/>
    </xf>
    <xf numFmtId="3" fontId="34" fillId="4" borderId="25" xfId="0" applyNumberFormat="1" applyFont="1" applyFill="1" applyBorder="1" applyAlignment="1">
      <alignment wrapText="1"/>
    </xf>
    <xf numFmtId="0" fontId="47" fillId="4" borderId="29" xfId="0" applyFont="1" applyFill="1" applyBorder="1" applyAlignment="1">
      <alignment vertical="center" wrapText="1"/>
    </xf>
    <xf numFmtId="3" fontId="34" fillId="4" borderId="24" xfId="0" applyNumberFormat="1" applyFont="1" applyFill="1" applyBorder="1" applyAlignment="1">
      <alignment wrapText="1"/>
    </xf>
    <xf numFmtId="3" fontId="34" fillId="4" borderId="23" xfId="0" applyNumberFormat="1" applyFont="1" applyFill="1" applyBorder="1" applyAlignment="1">
      <alignment wrapText="1"/>
    </xf>
    <xf numFmtId="0" fontId="34" fillId="4" borderId="57" xfId="0" applyFont="1" applyFill="1" applyBorder="1" applyAlignment="1">
      <alignment vertical="center" wrapText="1"/>
    </xf>
    <xf numFmtId="0" fontId="10" fillId="4" borderId="23" xfId="6" applyFont="1" applyFill="1" applyBorder="1" applyAlignment="1">
      <alignment horizontal="left" vertical="top" wrapText="1"/>
    </xf>
    <xf numFmtId="0" fontId="10" fillId="4" borderId="34" xfId="6" applyFont="1" applyFill="1" applyBorder="1" applyAlignment="1">
      <alignment horizontal="left" vertical="top" wrapText="1"/>
    </xf>
    <xf numFmtId="0" fontId="10" fillId="4" borderId="4" xfId="6" applyFont="1" applyFill="1" applyAlignment="1">
      <alignment horizontal="left" vertical="justify" wrapText="1"/>
    </xf>
    <xf numFmtId="0" fontId="10" fillId="4" borderId="29" xfId="6" applyFont="1" applyFill="1" applyBorder="1" applyAlignment="1">
      <alignment horizontal="left" vertical="justify" wrapText="1"/>
    </xf>
    <xf numFmtId="0" fontId="10" fillId="4" borderId="34" xfId="6" applyFont="1" applyFill="1" applyBorder="1" applyAlignment="1">
      <alignment horizontal="left" vertical="justify" wrapText="1"/>
    </xf>
    <xf numFmtId="0" fontId="10" fillId="4" borderId="30" xfId="6" applyFont="1" applyFill="1" applyBorder="1" applyAlignment="1">
      <alignment horizontal="left" vertical="justify" wrapText="1"/>
    </xf>
    <xf numFmtId="0" fontId="10" fillId="4" borderId="36" xfId="6" applyFont="1" applyFill="1" applyBorder="1" applyAlignment="1">
      <alignment horizontal="left" vertical="justify" wrapText="1"/>
    </xf>
    <xf numFmtId="0" fontId="10" fillId="4" borderId="31" xfId="6" applyFont="1" applyFill="1" applyBorder="1" applyAlignment="1">
      <alignment horizontal="left" vertical="justify" wrapText="1"/>
    </xf>
    <xf numFmtId="0" fontId="10" fillId="4" borderId="26" xfId="6" applyFont="1" applyFill="1" applyBorder="1" applyAlignment="1">
      <alignment horizontal="left" vertical="justify" wrapText="1"/>
    </xf>
    <xf numFmtId="0" fontId="10" fillId="4" borderId="27" xfId="6" applyFont="1" applyFill="1" applyBorder="1" applyAlignment="1">
      <alignment horizontal="left" vertical="justify" wrapText="1"/>
    </xf>
    <xf numFmtId="0" fontId="10" fillId="4" borderId="24" xfId="6" applyFont="1" applyFill="1" applyBorder="1" applyAlignment="1">
      <alignment horizontal="left" vertical="top" wrapText="1"/>
    </xf>
    <xf numFmtId="0" fontId="13" fillId="6" borderId="23" xfId="0" applyFont="1" applyFill="1" applyBorder="1" applyAlignment="1">
      <alignment wrapText="1"/>
    </xf>
    <xf numFmtId="0" fontId="13" fillId="6" borderId="34" xfId="0" applyFont="1" applyFill="1" applyBorder="1" applyAlignment="1">
      <alignment wrapText="1"/>
    </xf>
    <xf numFmtId="0" fontId="13" fillId="6" borderId="20" xfId="0" applyFont="1" applyFill="1" applyBorder="1" applyAlignment="1">
      <alignment wrapText="1"/>
    </xf>
    <xf numFmtId="0" fontId="9" fillId="7" borderId="29" xfId="0" applyFont="1" applyFill="1" applyBorder="1" applyAlignment="1">
      <alignment horizontal="justify" vertical="justify" wrapText="1"/>
    </xf>
    <xf numFmtId="164" fontId="34" fillId="6" borderId="28" xfId="1" applyNumberFormat="1" applyFont="1" applyFill="1" applyBorder="1" applyAlignment="1">
      <alignment horizontal="center" vertical="center" wrapText="1"/>
    </xf>
    <xf numFmtId="164" fontId="34" fillId="6" borderId="20" xfId="1" applyNumberFormat="1" applyFont="1" applyFill="1" applyBorder="1" applyAlignment="1">
      <alignment horizontal="center" vertical="center" wrapText="1"/>
    </xf>
    <xf numFmtId="164" fontId="34" fillId="4" borderId="29" xfId="1" applyNumberFormat="1" applyFont="1" applyFill="1" applyBorder="1" applyAlignment="1">
      <alignment horizontal="center" vertical="center" wrapText="1"/>
    </xf>
    <xf numFmtId="0" fontId="34" fillId="4" borderId="16" xfId="0" applyFont="1" applyFill="1" applyBorder="1" applyAlignment="1">
      <alignment horizontal="justify" vertical="center" wrapText="1"/>
    </xf>
    <xf numFmtId="0" fontId="10" fillId="4" borderId="59" xfId="0" applyFont="1" applyFill="1" applyBorder="1" applyAlignment="1">
      <alignment horizontal="center" vertical="center" wrapText="1"/>
    </xf>
    <xf numFmtId="3" fontId="34" fillId="4" borderId="27" xfId="2" applyNumberFormat="1" applyFont="1" applyFill="1" applyBorder="1" applyAlignment="1">
      <alignment horizontal="right" vertical="top" wrapText="1"/>
    </xf>
    <xf numFmtId="0" fontId="10" fillId="2" borderId="53" xfId="0" applyFont="1" applyFill="1" applyBorder="1" applyAlignment="1">
      <alignment horizontal="left" vertical="center" wrapText="1"/>
    </xf>
    <xf numFmtId="3" fontId="34" fillId="4" borderId="36" xfId="0" applyNumberFormat="1" applyFont="1" applyFill="1" applyBorder="1" applyAlignment="1">
      <alignment horizontal="center" vertical="center" wrapText="1"/>
    </xf>
    <xf numFmtId="3" fontId="34" fillId="4" borderId="23" xfId="2" applyNumberFormat="1" applyFont="1" applyFill="1" applyBorder="1" applyAlignment="1">
      <alignment horizontal="right" vertical="center" wrapText="1"/>
    </xf>
    <xf numFmtId="0" fontId="34" fillId="4" borderId="23" xfId="0" applyFont="1" applyFill="1" applyBorder="1" applyAlignment="1">
      <alignment horizontal="right" wrapText="1"/>
    </xf>
    <xf numFmtId="3" fontId="34" fillId="4" borderId="25" xfId="2" applyNumberFormat="1" applyFont="1" applyFill="1" applyBorder="1" applyAlignment="1">
      <alignment horizontal="right" vertical="center" wrapText="1"/>
    </xf>
    <xf numFmtId="0" fontId="13" fillId="4" borderId="28" xfId="0" applyFont="1" applyFill="1" applyBorder="1" applyAlignment="1">
      <alignment horizontal="right" wrapText="1"/>
    </xf>
    <xf numFmtId="164" fontId="10" fillId="0" borderId="28" xfId="0" applyNumberFormat="1" applyFont="1" applyBorder="1" applyAlignment="1">
      <alignment horizontal="right" vertical="center"/>
    </xf>
    <xf numFmtId="164" fontId="53" fillId="4" borderId="23" xfId="1" applyNumberFormat="1" applyFont="1" applyFill="1" applyBorder="1" applyAlignment="1">
      <alignment horizontal="right" vertical="center" wrapText="1"/>
    </xf>
    <xf numFmtId="164" fontId="53" fillId="4" borderId="28" xfId="1" applyNumberFormat="1" applyFont="1" applyFill="1" applyBorder="1" applyAlignment="1">
      <alignment horizontal="right" vertical="center" wrapText="1"/>
    </xf>
    <xf numFmtId="164" fontId="53" fillId="4" borderId="25" xfId="1" applyNumberFormat="1" applyFont="1" applyFill="1" applyBorder="1" applyAlignment="1">
      <alignment horizontal="right" vertical="center" wrapText="1"/>
    </xf>
    <xf numFmtId="164" fontId="53" fillId="4" borderId="4" xfId="1" applyNumberFormat="1" applyFont="1" applyFill="1" applyBorder="1" applyAlignment="1">
      <alignment horizontal="right" vertical="center" wrapText="1"/>
    </xf>
    <xf numFmtId="164" fontId="53" fillId="6" borderId="28" xfId="1" applyNumberFormat="1" applyFont="1" applyFill="1" applyBorder="1" applyAlignment="1">
      <alignment horizontal="right" vertical="center" wrapText="1"/>
    </xf>
    <xf numFmtId="0" fontId="40" fillId="4" borderId="15" xfId="0" applyFont="1" applyFill="1" applyBorder="1" applyAlignment="1">
      <alignment horizontal="center" vertical="center" wrapText="1"/>
    </xf>
    <xf numFmtId="0" fontId="33" fillId="4" borderId="20" xfId="0" applyFont="1" applyFill="1" applyBorder="1" applyAlignment="1">
      <alignment horizontal="left" vertical="center" wrapText="1"/>
    </xf>
    <xf numFmtId="0" fontId="34" fillId="4" borderId="15" xfId="2" applyFont="1" applyFill="1" applyBorder="1" applyAlignment="1">
      <alignment vertical="center" wrapText="1"/>
    </xf>
    <xf numFmtId="0" fontId="33" fillId="2" borderId="17" xfId="0" applyFont="1" applyFill="1" applyBorder="1" applyAlignment="1">
      <alignment vertical="center" wrapText="1"/>
    </xf>
    <xf numFmtId="0" fontId="43" fillId="4" borderId="4" xfId="0" applyFont="1" applyFill="1" applyBorder="1" applyAlignment="1">
      <alignment vertical="center" wrapText="1"/>
    </xf>
    <xf numFmtId="0" fontId="33" fillId="2" borderId="16" xfId="0" applyFont="1" applyFill="1" applyBorder="1" applyAlignment="1">
      <alignment vertical="center" wrapText="1"/>
    </xf>
    <xf numFmtId="0" fontId="43" fillId="2" borderId="11" xfId="0" applyFont="1" applyFill="1" applyBorder="1" applyAlignment="1">
      <alignment vertical="center" wrapText="1"/>
    </xf>
    <xf numFmtId="0" fontId="40" fillId="4" borderId="17" xfId="0" applyFont="1" applyFill="1" applyBorder="1" applyAlignment="1">
      <alignment vertical="center" wrapText="1"/>
    </xf>
    <xf numFmtId="0" fontId="43" fillId="4" borderId="29" xfId="0" applyFont="1" applyFill="1" applyBorder="1" applyAlignment="1">
      <alignment vertical="center" wrapText="1"/>
    </xf>
    <xf numFmtId="0" fontId="34" fillId="4" borderId="28" xfId="0" applyFont="1" applyFill="1" applyBorder="1" applyAlignment="1">
      <alignment vertical="center" wrapText="1"/>
    </xf>
    <xf numFmtId="0" fontId="43" fillId="4" borderId="28" xfId="0" applyFont="1" applyFill="1" applyBorder="1" applyAlignment="1">
      <alignment vertical="center" wrapText="1"/>
    </xf>
    <xf numFmtId="0" fontId="34" fillId="4" borderId="15" xfId="0" applyFont="1" applyFill="1" applyBorder="1" applyAlignment="1">
      <alignment vertical="center" wrapText="1"/>
    </xf>
    <xf numFmtId="0" fontId="33" fillId="4" borderId="20" xfId="2" applyFont="1" applyFill="1" applyBorder="1" applyAlignment="1">
      <alignment vertical="center" wrapText="1"/>
    </xf>
    <xf numFmtId="0" fontId="9" fillId="4" borderId="28" xfId="2" applyFont="1" applyFill="1" applyBorder="1" applyAlignment="1">
      <alignment vertical="center" wrapText="1"/>
    </xf>
    <xf numFmtId="0" fontId="34" fillId="4" borderId="26" xfId="0" applyFont="1" applyFill="1" applyBorder="1" applyAlignment="1">
      <alignment vertical="center" wrapText="1"/>
    </xf>
    <xf numFmtId="0" fontId="39" fillId="4" borderId="28" xfId="2" applyFont="1" applyFill="1" applyBorder="1" applyAlignment="1">
      <alignment vertical="center" wrapText="1"/>
    </xf>
    <xf numFmtId="0" fontId="9" fillId="4" borderId="24" xfId="0" applyFont="1" applyFill="1" applyBorder="1" applyAlignment="1">
      <alignment vertical="top" wrapText="1"/>
    </xf>
    <xf numFmtId="0" fontId="34" fillId="4" borderId="36" xfId="0" applyFont="1" applyFill="1" applyBorder="1" applyAlignment="1">
      <alignment vertical="center" wrapText="1"/>
    </xf>
    <xf numFmtId="0" fontId="10" fillId="4" borderId="20" xfId="0" applyFont="1" applyFill="1" applyBorder="1" applyAlignment="1">
      <alignment vertical="center" wrapText="1"/>
    </xf>
    <xf numFmtId="0" fontId="34" fillId="2" borderId="17" xfId="0" applyFont="1" applyFill="1" applyBorder="1" applyAlignment="1">
      <alignment vertical="center" wrapText="1"/>
    </xf>
    <xf numFmtId="0" fontId="34" fillId="4" borderId="25" xfId="0" applyFont="1" applyFill="1" applyBorder="1" applyAlignment="1">
      <alignment vertical="center" wrapText="1"/>
    </xf>
    <xf numFmtId="0" fontId="10" fillId="4" borderId="17" xfId="0" applyFont="1" applyFill="1" applyBorder="1" applyAlignment="1">
      <alignment vertical="center" wrapText="1"/>
    </xf>
    <xf numFmtId="0" fontId="10" fillId="4" borderId="23" xfId="0" applyFont="1" applyFill="1" applyBorder="1" applyAlignment="1">
      <alignment vertical="center" wrapText="1"/>
    </xf>
    <xf numFmtId="0" fontId="9" fillId="4" borderId="16" xfId="0" applyFont="1" applyFill="1" applyBorder="1" applyAlignment="1">
      <alignment vertical="justify" wrapText="1"/>
    </xf>
    <xf numFmtId="0" fontId="10" fillId="4" borderId="28" xfId="0" applyFont="1" applyFill="1" applyBorder="1" applyAlignment="1">
      <alignment vertical="center" wrapText="1"/>
    </xf>
    <xf numFmtId="0" fontId="9" fillId="4" borderId="24" xfId="0" applyFont="1" applyFill="1" applyBorder="1" applyAlignment="1">
      <alignment wrapText="1"/>
    </xf>
    <xf numFmtId="0" fontId="43" fillId="4" borderId="15" xfId="0" applyFont="1" applyFill="1" applyBorder="1" applyAlignment="1">
      <alignment vertical="center" wrapText="1"/>
    </xf>
    <xf numFmtId="0" fontId="10" fillId="4" borderId="58" xfId="0" applyFont="1" applyFill="1" applyBorder="1" applyAlignment="1">
      <alignment vertical="center" wrapText="1"/>
    </xf>
    <xf numFmtId="0" fontId="9" fillId="4" borderId="28" xfId="6" applyFont="1" applyFill="1" applyBorder="1" applyAlignment="1">
      <alignment vertical="justify" wrapText="1"/>
    </xf>
    <xf numFmtId="0" fontId="47" fillId="4" borderId="28" xfId="0" applyFont="1" applyFill="1" applyBorder="1" applyAlignment="1">
      <alignment vertical="top" wrapText="1"/>
    </xf>
    <xf numFmtId="0" fontId="43" fillId="4" borderId="6" xfId="0" applyFont="1" applyFill="1" applyBorder="1" applyAlignment="1">
      <alignment vertical="center" wrapText="1"/>
    </xf>
    <xf numFmtId="0" fontId="43" fillId="4" borderId="12" xfId="0" applyFont="1" applyFill="1" applyBorder="1" applyAlignment="1">
      <alignment wrapText="1"/>
    </xf>
    <xf numFmtId="0" fontId="34" fillId="4" borderId="12" xfId="0" applyFont="1" applyFill="1" applyBorder="1" applyAlignment="1">
      <alignment wrapText="1"/>
    </xf>
    <xf numFmtId="0" fontId="43" fillId="4" borderId="12" xfId="0" applyFont="1" applyFill="1" applyBorder="1" applyAlignment="1">
      <alignment vertical="center" wrapText="1"/>
    </xf>
    <xf numFmtId="0" fontId="33" fillId="4" borderId="28" xfId="0" applyFont="1" applyFill="1" applyBorder="1" applyAlignment="1">
      <alignment horizontal="left" vertical="top" wrapText="1"/>
    </xf>
    <xf numFmtId="0" fontId="33" fillId="4" borderId="28" xfId="0" applyFont="1" applyFill="1" applyBorder="1" applyAlignment="1">
      <alignment vertical="top" wrapText="1"/>
    </xf>
    <xf numFmtId="0" fontId="33" fillId="4" borderId="20" xfId="0" applyFont="1" applyFill="1" applyBorder="1" applyAlignment="1">
      <alignment horizontal="left" vertical="top" wrapText="1"/>
    </xf>
    <xf numFmtId="164" fontId="34" fillId="4" borderId="36" xfId="1" applyNumberFormat="1" applyFont="1" applyFill="1" applyBorder="1" applyAlignment="1">
      <alignment vertical="center" wrapText="1"/>
    </xf>
    <xf numFmtId="164" fontId="34" fillId="4" borderId="4" xfId="1" applyNumberFormat="1" applyFont="1" applyFill="1" applyBorder="1" applyAlignment="1">
      <alignment vertical="center" wrapText="1"/>
    </xf>
    <xf numFmtId="164" fontId="34" fillId="4" borderId="31" xfId="1" applyNumberFormat="1" applyFont="1" applyFill="1" applyBorder="1" applyAlignment="1">
      <alignment vertical="center" wrapText="1"/>
    </xf>
    <xf numFmtId="0" fontId="43" fillId="4" borderId="16" xfId="0" applyFont="1" applyFill="1" applyBorder="1" applyAlignment="1">
      <alignment vertical="center" wrapText="1"/>
    </xf>
    <xf numFmtId="3" fontId="10" fillId="4" borderId="36" xfId="2" applyNumberFormat="1" applyFont="1" applyFill="1" applyBorder="1" applyAlignment="1">
      <alignment vertical="center" wrapText="1"/>
    </xf>
    <xf numFmtId="3" fontId="10" fillId="4" borderId="4" xfId="2" applyNumberFormat="1" applyFont="1" applyFill="1" applyAlignment="1">
      <alignment vertical="center" wrapText="1"/>
    </xf>
    <xf numFmtId="3" fontId="10" fillId="4" borderId="31" xfId="2" applyNumberFormat="1" applyFont="1" applyFill="1" applyBorder="1" applyAlignment="1">
      <alignment vertical="center" wrapText="1"/>
    </xf>
    <xf numFmtId="3" fontId="10" fillId="4" borderId="26" xfId="2" applyNumberFormat="1" applyFont="1" applyFill="1" applyBorder="1" applyAlignment="1">
      <alignment vertical="center" wrapText="1"/>
    </xf>
    <xf numFmtId="3" fontId="10" fillId="4" borderId="25" xfId="2" applyNumberFormat="1" applyFont="1" applyFill="1" applyBorder="1" applyAlignment="1">
      <alignment vertical="center" wrapText="1"/>
    </xf>
    <xf numFmtId="3" fontId="10" fillId="4" borderId="27" xfId="2" applyNumberFormat="1" applyFont="1" applyFill="1" applyBorder="1" applyAlignment="1">
      <alignment vertical="center" wrapText="1"/>
    </xf>
    <xf numFmtId="0" fontId="10" fillId="4" borderId="60" xfId="0" applyFont="1" applyFill="1" applyBorder="1" applyAlignment="1">
      <alignment vertical="center" wrapText="1"/>
    </xf>
    <xf numFmtId="0" fontId="10" fillId="4" borderId="20" xfId="6" applyFont="1" applyFill="1" applyBorder="1" applyAlignment="1">
      <alignment horizontal="left" vertical="top" wrapText="1"/>
    </xf>
    <xf numFmtId="0" fontId="10" fillId="4" borderId="28" xfId="6" applyFont="1" applyFill="1" applyBorder="1" applyAlignment="1">
      <alignment horizontal="left" vertical="top" wrapText="1"/>
    </xf>
    <xf numFmtId="0" fontId="10" fillId="4" borderId="29" xfId="6" applyFont="1" applyFill="1" applyBorder="1" applyAlignment="1">
      <alignment horizontal="left" vertical="top" wrapText="1"/>
    </xf>
    <xf numFmtId="0" fontId="30" fillId="4" borderId="4" xfId="0" applyFont="1" applyFill="1" applyBorder="1" applyAlignment="1">
      <alignment horizontal="center" vertical="justify" wrapText="1"/>
    </xf>
    <xf numFmtId="164" fontId="43" fillId="2" borderId="28" xfId="0" applyNumberFormat="1" applyFont="1" applyFill="1" applyBorder="1" applyAlignment="1">
      <alignment horizontal="right" vertical="center" wrapText="1"/>
    </xf>
    <xf numFmtId="0" fontId="34" fillId="4" borderId="29"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34" fillId="4" borderId="8" xfId="0" applyFont="1" applyFill="1" applyBorder="1" applyAlignment="1">
      <alignment horizontal="center" vertical="center" wrapText="1"/>
    </xf>
    <xf numFmtId="0" fontId="10" fillId="4" borderId="17" xfId="6" applyFont="1" applyFill="1" applyBorder="1" applyAlignment="1">
      <alignment horizontal="center" vertical="center" wrapText="1"/>
    </xf>
    <xf numFmtId="0" fontId="10" fillId="4" borderId="20" xfId="6" applyFont="1" applyFill="1" applyBorder="1" applyAlignment="1">
      <alignment horizontal="center" vertical="center" wrapText="1"/>
    </xf>
    <xf numFmtId="0" fontId="34" fillId="4" borderId="7" xfId="0" applyFont="1" applyFill="1" applyBorder="1" applyAlignment="1">
      <alignment horizontal="center" vertical="top" wrapText="1"/>
    </xf>
    <xf numFmtId="3" fontId="34" fillId="4" borderId="23" xfId="7" applyNumberFormat="1" applyFont="1" applyFill="1" applyBorder="1" applyAlignment="1">
      <alignment horizontal="center" vertical="center" wrapText="1" shrinkToFit="1"/>
    </xf>
    <xf numFmtId="3" fontId="34" fillId="4" borderId="28" xfId="7" applyNumberFormat="1" applyFont="1" applyFill="1" applyBorder="1" applyAlignment="1">
      <alignment horizontal="center" vertical="center" wrapText="1" shrinkToFit="1"/>
    </xf>
    <xf numFmtId="3" fontId="34" fillId="4" borderId="24" xfId="7" applyNumberFormat="1" applyFont="1" applyFill="1" applyBorder="1" applyAlignment="1">
      <alignment vertical="center" wrapText="1" shrinkToFit="1"/>
    </xf>
    <xf numFmtId="3" fontId="34" fillId="4" borderId="23" xfId="7" applyNumberFormat="1" applyFont="1" applyFill="1" applyBorder="1" applyAlignment="1">
      <alignment vertical="center" wrapText="1" shrinkToFit="1"/>
    </xf>
    <xf numFmtId="3" fontId="34" fillId="4" borderId="20" xfId="7" applyNumberFormat="1" applyFont="1" applyFill="1" applyBorder="1" applyAlignment="1">
      <alignment vertical="center" wrapText="1" shrinkToFit="1"/>
    </xf>
    <xf numFmtId="3" fontId="34" fillId="4" borderId="28" xfId="7" applyNumberFormat="1" applyFont="1" applyFill="1" applyBorder="1" applyAlignment="1">
      <alignment vertical="center" wrapText="1" shrinkToFit="1"/>
    </xf>
    <xf numFmtId="0" fontId="9" fillId="4" borderId="20" xfId="2" applyFont="1" applyFill="1" applyBorder="1" applyAlignment="1">
      <alignment vertical="center" wrapText="1"/>
    </xf>
    <xf numFmtId="0" fontId="34" fillId="2" borderId="43" xfId="0" applyFont="1" applyFill="1" applyBorder="1" applyAlignment="1">
      <alignment horizontal="left" vertical="center" wrapText="1"/>
    </xf>
    <xf numFmtId="0" fontId="34" fillId="2" borderId="11" xfId="0" applyFont="1" applyFill="1" applyBorder="1" applyAlignment="1">
      <alignment horizontal="center" vertical="center" wrapText="1"/>
    </xf>
    <xf numFmtId="3" fontId="34" fillId="2" borderId="11" xfId="0" applyNumberFormat="1" applyFont="1" applyFill="1" applyBorder="1" applyAlignment="1">
      <alignment horizontal="right" vertical="center" wrapText="1"/>
    </xf>
    <xf numFmtId="3" fontId="34" fillId="2" borderId="40" xfId="0" applyNumberFormat="1" applyFont="1" applyFill="1" applyBorder="1" applyAlignment="1">
      <alignment horizontal="right" vertical="center" wrapText="1"/>
    </xf>
    <xf numFmtId="3" fontId="34" fillId="2" borderId="17" xfId="0" applyNumberFormat="1" applyFont="1" applyFill="1" applyBorder="1" applyAlignment="1">
      <alignment vertical="center" wrapText="1"/>
    </xf>
    <xf numFmtId="0" fontId="9" fillId="4" borderId="23" xfId="2" applyFont="1" applyFill="1" applyBorder="1" applyAlignment="1">
      <alignment horizontal="center" vertical="center" wrapText="1"/>
    </xf>
    <xf numFmtId="0" fontId="9" fillId="4" borderId="34" xfId="2" applyFont="1" applyFill="1" applyBorder="1" applyAlignment="1">
      <alignment horizontal="center" vertical="center" wrapText="1"/>
    </xf>
    <xf numFmtId="0" fontId="10" fillId="4" borderId="8" xfId="0" applyFont="1" applyFill="1" applyBorder="1" applyAlignment="1">
      <alignment horizontal="center" vertical="center" wrapText="1"/>
    </xf>
    <xf numFmtId="0" fontId="9" fillId="4" borderId="25" xfId="0" applyFont="1" applyFill="1" applyBorder="1" applyAlignment="1">
      <alignment horizontal="justify" vertical="center" wrapText="1"/>
    </xf>
    <xf numFmtId="0" fontId="9" fillId="4" borderId="27" xfId="0" applyFont="1" applyFill="1" applyBorder="1" applyAlignment="1">
      <alignment horizontal="justify" vertical="center" wrapText="1"/>
    </xf>
    <xf numFmtId="0" fontId="9" fillId="4" borderId="4"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34" fillId="2" borderId="39" xfId="0" applyFont="1" applyFill="1" applyBorder="1" applyAlignment="1">
      <alignment horizontal="left" vertical="center" wrapText="1"/>
    </xf>
    <xf numFmtId="0" fontId="34" fillId="2" borderId="6" xfId="0" applyFont="1" applyFill="1" applyBorder="1" applyAlignment="1">
      <alignment horizontal="center" vertical="center" wrapText="1"/>
    </xf>
    <xf numFmtId="0" fontId="34" fillId="2" borderId="57" xfId="0" applyFont="1" applyFill="1" applyBorder="1" applyAlignment="1">
      <alignment horizontal="left" vertical="center" wrapText="1"/>
    </xf>
    <xf numFmtId="0" fontId="34" fillId="2" borderId="58" xfId="0" applyFont="1" applyFill="1" applyBorder="1" applyAlignment="1">
      <alignment horizontal="center" vertical="center" wrapText="1"/>
    </xf>
    <xf numFmtId="0" fontId="34" fillId="2" borderId="53" xfId="0" applyFont="1" applyFill="1" applyBorder="1" applyAlignment="1">
      <alignment horizontal="left" vertical="center" wrapText="1"/>
    </xf>
    <xf numFmtId="0" fontId="34" fillId="2" borderId="47" xfId="0" applyFont="1" applyFill="1" applyBorder="1" applyAlignment="1">
      <alignment horizontal="center" vertical="center" wrapText="1"/>
    </xf>
    <xf numFmtId="0" fontId="34" fillId="4" borderId="28" xfId="2" applyFont="1" applyFill="1" applyBorder="1" applyAlignment="1">
      <alignment horizontal="center" vertical="center" wrapText="1"/>
    </xf>
    <xf numFmtId="0" fontId="34" fillId="4" borderId="4" xfId="2" applyFont="1" applyFill="1" applyAlignment="1">
      <alignment horizontal="center" vertical="center" wrapText="1"/>
    </xf>
    <xf numFmtId="0" fontId="33" fillId="4" borderId="17" xfId="0" applyFont="1" applyFill="1" applyBorder="1" applyAlignment="1">
      <alignment horizontal="left" vertical="center" wrapText="1"/>
    </xf>
    <xf numFmtId="0" fontId="33" fillId="4" borderId="17" xfId="0" applyFont="1" applyFill="1" applyBorder="1" applyAlignment="1">
      <alignment horizontal="left" vertical="top" wrapText="1"/>
    </xf>
    <xf numFmtId="3" fontId="34" fillId="4" borderId="17" xfId="0" applyNumberFormat="1" applyFont="1" applyFill="1" applyBorder="1" applyAlignment="1">
      <alignment horizontal="center" vertical="center" wrapText="1"/>
    </xf>
    <xf numFmtId="3" fontId="34" fillId="4" borderId="29" xfId="2" applyNumberFormat="1" applyFont="1" applyFill="1" applyBorder="1" applyAlignment="1">
      <alignment vertical="top" wrapText="1"/>
    </xf>
    <xf numFmtId="3" fontId="34" fillId="4" borderId="20" xfId="2" applyNumberFormat="1" applyFont="1" applyFill="1" applyBorder="1" applyAlignment="1">
      <alignment vertical="top" wrapText="1"/>
    </xf>
    <xf numFmtId="3" fontId="34" fillId="4" borderId="25" xfId="2" applyNumberFormat="1" applyFont="1" applyFill="1" applyBorder="1" applyAlignment="1">
      <alignment vertical="top" wrapText="1"/>
    </xf>
    <xf numFmtId="3" fontId="34" fillId="4" borderId="27" xfId="2" applyNumberFormat="1" applyFont="1" applyFill="1" applyBorder="1" applyAlignment="1">
      <alignment vertical="top" wrapText="1"/>
    </xf>
    <xf numFmtId="3" fontId="34" fillId="4" borderId="26" xfId="2" applyNumberFormat="1" applyFont="1" applyFill="1" applyBorder="1" applyAlignment="1">
      <alignment vertical="center" wrapText="1"/>
    </xf>
    <xf numFmtId="3" fontId="34" fillId="4" borderId="25" xfId="2" applyNumberFormat="1" applyFont="1" applyFill="1" applyBorder="1" applyAlignment="1">
      <alignment vertical="center" wrapText="1"/>
    </xf>
    <xf numFmtId="0" fontId="13" fillId="4" borderId="20" xfId="0" applyFont="1" applyFill="1" applyBorder="1" applyAlignment="1">
      <alignment horizontal="center" wrapText="1"/>
    </xf>
    <xf numFmtId="166" fontId="34" fillId="4" borderId="29" xfId="3" applyNumberFormat="1" applyFont="1" applyFill="1" applyBorder="1" applyAlignment="1">
      <alignment horizontal="right" vertical="center" wrapText="1"/>
    </xf>
    <xf numFmtId="166" fontId="34" fillId="4" borderId="20" xfId="3" applyNumberFormat="1" applyFont="1" applyFill="1" applyBorder="1" applyAlignment="1">
      <alignment horizontal="right" vertical="center" wrapText="1"/>
    </xf>
    <xf numFmtId="0" fontId="34" fillId="4" borderId="28" xfId="0" applyFont="1" applyFill="1" applyBorder="1" applyAlignment="1">
      <alignment horizontal="center" wrapText="1"/>
    </xf>
    <xf numFmtId="0" fontId="34" fillId="4" borderId="29" xfId="0" applyFont="1" applyFill="1" applyBorder="1" applyAlignment="1">
      <alignment horizontal="center" wrapText="1"/>
    </xf>
    <xf numFmtId="0" fontId="34" fillId="4" borderId="20" xfId="0" applyFont="1" applyFill="1" applyBorder="1" applyAlignment="1">
      <alignment horizontal="right" wrapText="1"/>
    </xf>
    <xf numFmtId="3" fontId="34" fillId="4" borderId="23" xfId="2" applyNumberFormat="1" applyFont="1" applyFill="1" applyBorder="1" applyAlignment="1">
      <alignment horizontal="right" vertical="top" wrapText="1"/>
    </xf>
    <xf numFmtId="3" fontId="34" fillId="4" borderId="34" xfId="2" applyNumberFormat="1" applyFont="1" applyFill="1" applyBorder="1" applyAlignment="1">
      <alignment horizontal="right" vertical="top" wrapText="1"/>
    </xf>
    <xf numFmtId="0" fontId="9" fillId="2" borderId="28" xfId="0" applyFont="1" applyFill="1" applyBorder="1" applyAlignment="1">
      <alignment horizontal="justify" vertical="justify" wrapText="1"/>
    </xf>
    <xf numFmtId="164" fontId="34" fillId="4" borderId="23" xfId="1" applyNumberFormat="1" applyFont="1" applyFill="1" applyBorder="1" applyAlignment="1">
      <alignment horizontal="center" vertical="center" wrapText="1"/>
    </xf>
    <xf numFmtId="0" fontId="9" fillId="4" borderId="4" xfId="0" applyFont="1" applyFill="1" applyBorder="1" applyAlignment="1">
      <alignment horizontal="justify" vertical="center" wrapText="1"/>
    </xf>
    <xf numFmtId="0" fontId="34" fillId="4" borderId="16" xfId="2" applyFont="1" applyFill="1" applyBorder="1" applyAlignment="1">
      <alignment horizontal="center" vertical="center" wrapText="1"/>
    </xf>
    <xf numFmtId="0" fontId="9" fillId="4" borderId="20" xfId="0" applyFont="1" applyFill="1" applyBorder="1" applyAlignment="1">
      <alignment horizontal="justify" vertical="center" wrapText="1"/>
    </xf>
    <xf numFmtId="0" fontId="34" fillId="4" borderId="15" xfId="0" applyFont="1" applyFill="1" applyBorder="1" applyAlignment="1">
      <alignment horizontal="left" vertical="center" wrapText="1"/>
    </xf>
    <xf numFmtId="0" fontId="9" fillId="2" borderId="29" xfId="0" applyFont="1" applyFill="1" applyBorder="1" applyAlignment="1">
      <alignment horizontal="justify" vertical="justify" wrapText="1"/>
    </xf>
    <xf numFmtId="3" fontId="34" fillId="2" borderId="20" xfId="0" applyNumberFormat="1" applyFont="1" applyFill="1" applyBorder="1" applyAlignment="1">
      <alignment vertical="center" wrapText="1"/>
    </xf>
    <xf numFmtId="3" fontId="34" fillId="2" borderId="28" xfId="0" applyNumberFormat="1" applyFont="1" applyFill="1" applyBorder="1" applyAlignment="1">
      <alignment vertical="center" wrapText="1"/>
    </xf>
    <xf numFmtId="3" fontId="34" fillId="2" borderId="17" xfId="0" applyNumberFormat="1" applyFont="1" applyFill="1" applyBorder="1" applyAlignment="1">
      <alignment horizontal="center" vertical="center" wrapText="1"/>
    </xf>
    <xf numFmtId="0" fontId="9" fillId="4" borderId="31" xfId="0" applyFont="1" applyFill="1" applyBorder="1" applyAlignment="1">
      <alignment horizontal="justify" vertical="center" wrapText="1"/>
    </xf>
    <xf numFmtId="0" fontId="34" fillId="4" borderId="17" xfId="7" applyFont="1" applyFill="1" applyBorder="1" applyAlignment="1">
      <alignment horizontal="center" vertical="center" wrapText="1" shrinkToFit="1"/>
    </xf>
    <xf numFmtId="3" fontId="34" fillId="4" borderId="28" xfId="7" applyNumberFormat="1" applyFont="1" applyFill="1" applyBorder="1" applyAlignment="1">
      <alignment horizontal="right" vertical="center" wrapText="1" shrinkToFit="1"/>
    </xf>
    <xf numFmtId="0" fontId="34" fillId="4" borderId="30" xfId="7" applyFont="1" applyFill="1" applyBorder="1" applyAlignment="1">
      <alignment horizontal="center" vertical="center" wrapText="1" shrinkToFit="1"/>
    </xf>
    <xf numFmtId="3" fontId="34" fillId="4" borderId="23" xfId="7" applyNumberFormat="1" applyFont="1" applyFill="1" applyBorder="1" applyAlignment="1">
      <alignment horizontal="right" vertical="center" wrapText="1" shrinkToFit="1"/>
    </xf>
    <xf numFmtId="0" fontId="34" fillId="4" borderId="25" xfId="0" applyFont="1" applyFill="1" applyBorder="1" applyAlignment="1">
      <alignment horizontal="center" vertical="center" wrapText="1"/>
    </xf>
    <xf numFmtId="3" fontId="34" fillId="4" borderId="25" xfId="7" applyNumberFormat="1" applyFont="1" applyFill="1" applyBorder="1" applyAlignment="1">
      <alignment horizontal="right" vertical="center" wrapText="1" shrinkToFit="1"/>
    </xf>
    <xf numFmtId="0" fontId="33" fillId="4" borderId="29" xfId="7" applyFont="1" applyFill="1" applyBorder="1" applyAlignment="1">
      <alignment vertical="center" wrapText="1" shrinkToFit="1"/>
    </xf>
    <xf numFmtId="3" fontId="33" fillId="4" borderId="20" xfId="0" applyNumberFormat="1" applyFont="1" applyFill="1" applyBorder="1" applyAlignment="1">
      <alignment horizontal="center" vertical="center" wrapText="1"/>
    </xf>
    <xf numFmtId="3" fontId="33" fillId="4" borderId="24" xfId="0" applyNumberFormat="1" applyFont="1" applyFill="1" applyBorder="1" applyAlignment="1">
      <alignment horizontal="center" vertical="center" wrapText="1"/>
    </xf>
    <xf numFmtId="164" fontId="34" fillId="4" borderId="28" xfId="1" applyNumberFormat="1" applyFont="1" applyFill="1" applyBorder="1" applyAlignment="1">
      <alignment horizontal="right" vertical="center" wrapText="1"/>
    </xf>
    <xf numFmtId="164" fontId="34" fillId="4" borderId="23" xfId="1" applyNumberFormat="1" applyFont="1" applyFill="1" applyBorder="1" applyAlignment="1">
      <alignment horizontal="right" vertical="center" wrapText="1"/>
    </xf>
    <xf numFmtId="166" fontId="34" fillId="4" borderId="23" xfId="3" applyNumberFormat="1" applyFont="1" applyFill="1" applyBorder="1" applyAlignment="1">
      <alignment horizontal="center" vertical="center" wrapText="1"/>
    </xf>
    <xf numFmtId="166" fontId="34" fillId="4" borderId="28" xfId="3" applyNumberFormat="1" applyFont="1" applyFill="1" applyBorder="1" applyAlignment="1">
      <alignment horizontal="center" vertical="center" wrapText="1"/>
    </xf>
    <xf numFmtId="3" fontId="34" fillId="4" borderId="23" xfId="2" applyNumberFormat="1" applyFont="1" applyFill="1" applyBorder="1" applyAlignment="1">
      <alignment horizontal="center" vertical="center" wrapText="1"/>
    </xf>
    <xf numFmtId="164" fontId="34" fillId="4" borderId="25" xfId="1" applyNumberFormat="1" applyFont="1" applyFill="1" applyBorder="1" applyAlignment="1">
      <alignment horizontal="right" vertical="center" wrapText="1"/>
    </xf>
    <xf numFmtId="0" fontId="34" fillId="8" borderId="1" xfId="0" applyFont="1" applyFill="1" applyBorder="1" applyAlignment="1">
      <alignment horizontal="left" vertical="center" wrapText="1"/>
    </xf>
    <xf numFmtId="0" fontId="34" fillId="2" borderId="1"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9" fillId="4" borderId="28" xfId="7" applyFont="1" applyFill="1" applyBorder="1" applyAlignment="1">
      <alignment horizontal="center" vertical="center" wrapText="1" shrinkToFit="1"/>
    </xf>
    <xf numFmtId="0" fontId="34" fillId="4" borderId="15" xfId="2" applyFont="1" applyFill="1" applyBorder="1" applyAlignment="1">
      <alignment horizontal="center" vertical="center" wrapText="1"/>
    </xf>
    <xf numFmtId="0" fontId="34" fillId="4" borderId="30" xfId="2" applyFont="1" applyFill="1" applyBorder="1" applyAlignment="1">
      <alignment horizontal="center" vertical="center" wrapText="1"/>
    </xf>
    <xf numFmtId="0" fontId="13" fillId="4" borderId="15" xfId="0" applyFont="1" applyFill="1" applyBorder="1"/>
    <xf numFmtId="0" fontId="13" fillId="4" borderId="16" xfId="0" applyFont="1" applyFill="1" applyBorder="1"/>
    <xf numFmtId="0" fontId="34" fillId="2" borderId="10" xfId="0" applyFont="1" applyFill="1" applyBorder="1" applyAlignment="1">
      <alignment horizontal="left" vertical="center" wrapText="1"/>
    </xf>
    <xf numFmtId="0" fontId="33" fillId="4" borderId="17" xfId="0" applyFont="1" applyFill="1" applyBorder="1" applyAlignment="1">
      <alignment vertical="center" wrapText="1"/>
    </xf>
    <xf numFmtId="0" fontId="33" fillId="4" borderId="15" xfId="0" applyFont="1" applyFill="1" applyBorder="1" applyAlignment="1">
      <alignment vertical="center" wrapText="1"/>
    </xf>
    <xf numFmtId="0" fontId="9" fillId="4" borderId="20" xfId="0" applyFont="1" applyFill="1" applyBorder="1" applyAlignment="1">
      <alignment horizontal="center"/>
    </xf>
    <xf numFmtId="0" fontId="34" fillId="4" borderId="4" xfId="0" applyFont="1" applyFill="1" applyBorder="1" applyAlignment="1">
      <alignment horizontal="center" vertical="center" wrapText="1"/>
    </xf>
    <xf numFmtId="0" fontId="35" fillId="4" borderId="20" xfId="0" applyFont="1" applyFill="1" applyBorder="1" applyAlignment="1">
      <alignment horizontal="center" vertical="center" wrapText="1"/>
    </xf>
    <xf numFmtId="0" fontId="9" fillId="4" borderId="17" xfId="0" applyFont="1" applyFill="1" applyBorder="1" applyAlignment="1">
      <alignment horizontal="center" vertical="center"/>
    </xf>
    <xf numFmtId="0" fontId="34" fillId="4" borderId="29" xfId="0" applyFont="1" applyFill="1" applyBorder="1" applyAlignment="1">
      <alignment wrapText="1"/>
    </xf>
    <xf numFmtId="164" fontId="10" fillId="4" borderId="28" xfId="0" applyNumberFormat="1" applyFont="1" applyFill="1" applyBorder="1" applyAlignment="1">
      <alignment horizontal="center" vertical="center"/>
    </xf>
    <xf numFmtId="0" fontId="34" fillId="8" borderId="56" xfId="0" applyFont="1" applyFill="1" applyBorder="1" applyAlignment="1">
      <alignment horizontal="left" vertical="center" wrapText="1"/>
    </xf>
    <xf numFmtId="0" fontId="34" fillId="4" borderId="9" xfId="0" applyFont="1" applyFill="1" applyBorder="1" applyAlignment="1">
      <alignment horizontal="left" vertical="top" wrapText="1"/>
    </xf>
    <xf numFmtId="0" fontId="10" fillId="4" borderId="44" xfId="0" applyFont="1" applyFill="1" applyBorder="1" applyAlignment="1">
      <alignment horizontal="center" vertical="center" wrapText="1"/>
    </xf>
    <xf numFmtId="164" fontId="34" fillId="4" borderId="28" xfId="1" applyNumberFormat="1" applyFont="1" applyFill="1" applyBorder="1" applyAlignment="1">
      <alignment horizontal="center" wrapText="1"/>
    </xf>
    <xf numFmtId="164" fontId="34" fillId="4" borderId="29" xfId="1" applyNumberFormat="1" applyFont="1" applyFill="1" applyBorder="1" applyAlignment="1">
      <alignment horizontal="center" wrapText="1"/>
    </xf>
    <xf numFmtId="0" fontId="47" fillId="4" borderId="9" xfId="0" applyFont="1" applyFill="1" applyBorder="1" applyAlignment="1">
      <alignment horizontal="center" wrapText="1"/>
    </xf>
    <xf numFmtId="0" fontId="10" fillId="4" borderId="1" xfId="0" applyFont="1" applyFill="1" applyBorder="1" applyAlignment="1">
      <alignment horizontal="center" wrapText="1"/>
    </xf>
    <xf numFmtId="164" fontId="34" fillId="4" borderId="20" xfId="1" applyNumberFormat="1" applyFont="1" applyFill="1" applyBorder="1" applyAlignment="1">
      <alignment horizontal="center" wrapText="1"/>
    </xf>
    <xf numFmtId="0" fontId="34" fillId="4" borderId="9" xfId="0" applyFont="1" applyFill="1" applyBorder="1" applyAlignment="1">
      <alignment horizontal="left" wrapText="1"/>
    </xf>
    <xf numFmtId="0" fontId="34" fillId="4" borderId="9"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47" fillId="4" borderId="9" xfId="0" applyFont="1" applyFill="1" applyBorder="1" applyAlignment="1">
      <alignment horizontal="left" vertical="center" wrapText="1"/>
    </xf>
    <xf numFmtId="0" fontId="34" fillId="4" borderId="53" xfId="0" applyFont="1" applyFill="1" applyBorder="1" applyAlignment="1">
      <alignment horizontal="left" vertical="center" wrapText="1"/>
    </xf>
    <xf numFmtId="0" fontId="10" fillId="4" borderId="56" xfId="0" applyFont="1" applyFill="1" applyBorder="1" applyAlignment="1">
      <alignment horizontal="center" vertical="center" wrapText="1"/>
    </xf>
    <xf numFmtId="0" fontId="34" fillId="4" borderId="32" xfId="0" applyFont="1" applyFill="1" applyBorder="1" applyAlignment="1">
      <alignment horizontal="left" vertical="center" wrapText="1"/>
    </xf>
    <xf numFmtId="0" fontId="9" fillId="4" borderId="17" xfId="0" applyFont="1" applyFill="1" applyBorder="1" applyAlignment="1">
      <alignment vertical="center" wrapText="1"/>
    </xf>
    <xf numFmtId="0" fontId="43" fillId="4" borderId="12" xfId="0" applyFont="1" applyFill="1" applyBorder="1" applyAlignment="1">
      <alignment horizontal="center" vertical="center" wrapText="1"/>
    </xf>
    <xf numFmtId="0" fontId="43" fillId="4" borderId="12" xfId="0" applyFont="1" applyFill="1" applyBorder="1" applyAlignment="1">
      <alignment horizontal="center" wrapText="1"/>
    </xf>
    <xf numFmtId="0" fontId="43" fillId="4" borderId="4" xfId="0" applyFont="1" applyFill="1" applyBorder="1" applyAlignment="1">
      <alignment horizontal="center" vertical="center" wrapText="1"/>
    </xf>
    <xf numFmtId="0" fontId="43" fillId="4" borderId="28"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31" xfId="0" applyFont="1" applyFill="1" applyBorder="1" applyAlignment="1">
      <alignment horizontal="center" vertical="center" wrapText="1"/>
    </xf>
    <xf numFmtId="0" fontId="34" fillId="4" borderId="27" xfId="0" applyFont="1" applyFill="1" applyBorder="1" applyAlignment="1">
      <alignment horizontal="center" vertical="center" wrapText="1"/>
    </xf>
    <xf numFmtId="0" fontId="33" fillId="4" borderId="29" xfId="7" applyFont="1" applyFill="1" applyBorder="1" applyAlignment="1">
      <alignment horizontal="center" vertical="center" wrapText="1" shrinkToFit="1"/>
    </xf>
    <xf numFmtId="0" fontId="33" fillId="4" borderId="17" xfId="7" applyFont="1" applyFill="1" applyBorder="1" applyAlignment="1">
      <alignment horizontal="center" vertical="center" wrapText="1" shrinkToFit="1"/>
    </xf>
    <xf numFmtId="0" fontId="43" fillId="2" borderId="30"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3" fillId="4" borderId="17" xfId="0" applyFont="1" applyFill="1" applyBorder="1" applyAlignment="1">
      <alignment horizontal="center" vertical="top" wrapText="1"/>
    </xf>
    <xf numFmtId="3" fontId="34" fillId="4" borderId="17" xfId="2" applyNumberFormat="1" applyFont="1" applyFill="1" applyBorder="1" applyAlignment="1">
      <alignment horizontal="center" vertical="top" wrapText="1"/>
    </xf>
    <xf numFmtId="3" fontId="34" fillId="4" borderId="17" xfId="2" applyNumberFormat="1" applyFont="1" applyFill="1" applyBorder="1" applyAlignment="1">
      <alignment horizontal="center" vertical="center" wrapText="1"/>
    </xf>
    <xf numFmtId="0" fontId="13" fillId="4" borderId="17" xfId="0" applyFont="1" applyFill="1" applyBorder="1" applyAlignment="1">
      <alignment horizontal="center" wrapText="1"/>
    </xf>
    <xf numFmtId="166" fontId="34" fillId="4" borderId="17" xfId="3" applyNumberFormat="1" applyFont="1" applyFill="1" applyBorder="1" applyAlignment="1">
      <alignment horizontal="center" vertical="top" wrapText="1"/>
    </xf>
    <xf numFmtId="0" fontId="34" fillId="4" borderId="17" xfId="0" applyFont="1" applyFill="1" applyBorder="1" applyAlignment="1">
      <alignment horizontal="center" wrapText="1"/>
    </xf>
    <xf numFmtId="0" fontId="13" fillId="4" borderId="17" xfId="0" applyFont="1" applyFill="1" applyBorder="1" applyAlignment="1">
      <alignment horizontal="center"/>
    </xf>
    <xf numFmtId="0" fontId="34" fillId="4" borderId="25" xfId="2" applyFont="1" applyFill="1" applyBorder="1" applyAlignment="1">
      <alignment horizontal="center" vertical="center" wrapText="1"/>
    </xf>
    <xf numFmtId="0" fontId="13" fillId="4" borderId="27" xfId="0" applyFont="1" applyFill="1" applyBorder="1" applyAlignment="1">
      <alignment horizontal="center"/>
    </xf>
    <xf numFmtId="0" fontId="13" fillId="4" borderId="0" xfId="0" applyFont="1" applyFill="1" applyAlignment="1">
      <alignment horizontal="center"/>
    </xf>
    <xf numFmtId="164" fontId="34" fillId="4" borderId="16" xfId="1" applyNumberFormat="1" applyFont="1" applyFill="1" applyBorder="1" applyAlignment="1">
      <alignment horizontal="center" vertical="center" wrapText="1"/>
    </xf>
    <xf numFmtId="0" fontId="9" fillId="4" borderId="16" xfId="0" applyFont="1" applyFill="1" applyBorder="1" applyAlignment="1">
      <alignment horizontal="center" vertical="justify" wrapText="1"/>
    </xf>
    <xf numFmtId="0" fontId="10" fillId="4" borderId="60" xfId="0" applyFont="1" applyFill="1" applyBorder="1" applyAlignment="1">
      <alignment horizontal="center" vertical="center" wrapText="1"/>
    </xf>
    <xf numFmtId="0" fontId="9" fillId="4" borderId="24" xfId="0" applyFont="1" applyFill="1" applyBorder="1" applyAlignment="1">
      <alignment horizontal="center" wrapText="1"/>
    </xf>
    <xf numFmtId="0" fontId="10" fillId="4" borderId="58" xfId="0" applyFont="1" applyFill="1" applyBorder="1" applyAlignment="1">
      <alignment horizontal="center" vertical="center" wrapText="1"/>
    </xf>
    <xf numFmtId="0" fontId="9" fillId="4" borderId="28" xfId="6" applyFont="1" applyFill="1" applyBorder="1" applyAlignment="1">
      <alignment horizontal="center" vertical="justify" wrapText="1"/>
    </xf>
    <xf numFmtId="0" fontId="47" fillId="4" borderId="28" xfId="0" applyFont="1" applyFill="1" applyBorder="1" applyAlignment="1">
      <alignment horizontal="center" vertical="top" wrapText="1"/>
    </xf>
    <xf numFmtId="0" fontId="43" fillId="4" borderId="6" xfId="0" applyFont="1" applyFill="1" applyBorder="1" applyAlignment="1">
      <alignment horizontal="center" vertical="center" wrapText="1"/>
    </xf>
    <xf numFmtId="0" fontId="0" fillId="0" borderId="0" xfId="0" applyAlignment="1">
      <alignment horizontal="center"/>
    </xf>
    <xf numFmtId="164" fontId="43" fillId="2" borderId="28" xfId="0" applyNumberFormat="1" applyFont="1" applyFill="1" applyBorder="1" applyAlignment="1">
      <alignment horizontal="center" vertical="center" wrapText="1"/>
    </xf>
    <xf numFmtId="164" fontId="43" fillId="2" borderId="29"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4" xfId="0" applyFont="1" applyFill="1" applyBorder="1" applyAlignment="1">
      <alignment horizontal="center" vertical="center" wrapText="1"/>
    </xf>
    <xf numFmtId="3" fontId="34" fillId="2" borderId="43" xfId="0" applyNumberFormat="1" applyFont="1" applyFill="1" applyBorder="1" applyAlignment="1">
      <alignment horizontal="right" vertical="center" wrapText="1"/>
    </xf>
    <xf numFmtId="3" fontId="34" fillId="2" borderId="4" xfId="0" applyNumberFormat="1" applyFont="1" applyFill="1" applyBorder="1" applyAlignment="1">
      <alignment horizontal="right" vertical="center" wrapText="1"/>
    </xf>
    <xf numFmtId="3" fontId="34" fillId="2" borderId="24" xfId="0" applyNumberFormat="1" applyFont="1" applyFill="1" applyBorder="1" applyAlignment="1">
      <alignment vertical="center" wrapText="1"/>
    </xf>
    <xf numFmtId="3" fontId="34" fillId="2" borderId="15" xfId="0" applyNumberFormat="1" applyFont="1" applyFill="1" applyBorder="1" applyAlignment="1">
      <alignment vertical="center" wrapText="1"/>
    </xf>
    <xf numFmtId="3" fontId="34" fillId="2" borderId="23" xfId="0" applyNumberFormat="1" applyFont="1" applyFill="1" applyBorder="1" applyAlignment="1">
      <alignment vertical="center" wrapText="1"/>
    </xf>
    <xf numFmtId="3" fontId="34" fillId="2" borderId="15" xfId="0" applyNumberFormat="1" applyFont="1" applyFill="1" applyBorder="1" applyAlignment="1">
      <alignment horizontal="center" vertical="center" wrapText="1"/>
    </xf>
    <xf numFmtId="0" fontId="53" fillId="2" borderId="32" xfId="0" applyFont="1" applyFill="1" applyBorder="1" applyAlignment="1">
      <alignment horizontal="left" vertical="center" wrapText="1"/>
    </xf>
    <xf numFmtId="0" fontId="53" fillId="2" borderId="33" xfId="0" applyFont="1" applyFill="1" applyBorder="1" applyAlignment="1">
      <alignment horizontal="center" vertical="center" wrapText="1"/>
    </xf>
    <xf numFmtId="3" fontId="53" fillId="2" borderId="33" xfId="0" applyNumberFormat="1" applyFont="1" applyFill="1" applyBorder="1" applyAlignment="1">
      <alignment horizontal="right" vertical="center" wrapText="1"/>
    </xf>
    <xf numFmtId="3" fontId="53" fillId="2" borderId="60" xfId="0" applyNumberFormat="1" applyFont="1" applyFill="1" applyBorder="1" applyAlignment="1">
      <alignment horizontal="right" vertical="center" wrapText="1"/>
    </xf>
    <xf numFmtId="164" fontId="53" fillId="4" borderId="16" xfId="1" applyNumberFormat="1" applyFont="1" applyFill="1" applyBorder="1" applyAlignment="1">
      <alignment vertical="center" wrapText="1"/>
    </xf>
    <xf numFmtId="0" fontId="9" fillId="4" borderId="20" xfId="0" applyFont="1" applyFill="1" applyBorder="1" applyAlignment="1">
      <alignment horizontal="justify" vertical="justify" wrapText="1"/>
    </xf>
    <xf numFmtId="164" fontId="34" fillId="4" borderId="24" xfId="1" applyNumberFormat="1" applyFont="1" applyFill="1" applyBorder="1" applyAlignment="1">
      <alignment vertical="center" wrapText="1"/>
    </xf>
    <xf numFmtId="0" fontId="59" fillId="4" borderId="28" xfId="0" applyFont="1" applyFill="1" applyBorder="1" applyAlignment="1">
      <alignment horizontal="left" vertical="center" wrapText="1"/>
    </xf>
    <xf numFmtId="0" fontId="59" fillId="4" borderId="25" xfId="0" applyFont="1" applyFill="1" applyBorder="1" applyAlignment="1">
      <alignment horizontal="left" vertical="center" wrapText="1"/>
    </xf>
    <xf numFmtId="0" fontId="59" fillId="4" borderId="23" xfId="0" applyFont="1" applyFill="1" applyBorder="1" applyAlignment="1">
      <alignment horizontal="left" vertical="center" wrapText="1"/>
    </xf>
    <xf numFmtId="0" fontId="59" fillId="4" borderId="29" xfId="0" applyFont="1" applyFill="1" applyBorder="1" applyAlignment="1">
      <alignment horizontal="left" vertical="center" wrapText="1"/>
    </xf>
    <xf numFmtId="0" fontId="5" fillId="4" borderId="25" xfId="0" applyFont="1" applyFill="1" applyBorder="1" applyAlignment="1">
      <alignment horizontal="left" vertical="top" wrapText="1"/>
    </xf>
    <xf numFmtId="0" fontId="5" fillId="4" borderId="27" xfId="0" applyFont="1" applyFill="1" applyBorder="1" applyAlignment="1">
      <alignment horizontal="left" vertical="top" wrapText="1"/>
    </xf>
    <xf numFmtId="0" fontId="60" fillId="4" borderId="17" xfId="0" applyFont="1" applyFill="1" applyBorder="1" applyAlignment="1">
      <alignment horizontal="center" vertical="center" wrapText="1"/>
    </xf>
    <xf numFmtId="0" fontId="6" fillId="4" borderId="29" xfId="0" applyFont="1" applyFill="1" applyBorder="1" applyAlignment="1">
      <alignment horizontal="justify" vertical="justify"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164" fontId="53" fillId="4" borderId="28" xfId="1" applyNumberFormat="1" applyFont="1" applyFill="1" applyBorder="1" applyAlignment="1">
      <alignment vertical="center" wrapText="1"/>
    </xf>
    <xf numFmtId="0" fontId="53" fillId="4" borderId="29" xfId="0" applyFont="1" applyFill="1" applyBorder="1" applyAlignment="1">
      <alignment horizontal="justify" vertical="justify" wrapText="1"/>
    </xf>
    <xf numFmtId="0" fontId="61" fillId="4" borderId="29" xfId="0" applyFont="1" applyFill="1" applyBorder="1" applyAlignment="1">
      <alignment horizontal="justify" vertical="justify" wrapText="1"/>
    </xf>
    <xf numFmtId="0" fontId="62" fillId="4" borderId="29" xfId="0" applyFont="1" applyFill="1" applyBorder="1" applyAlignment="1">
      <alignment horizontal="justify" vertical="justify" wrapText="1"/>
    </xf>
    <xf numFmtId="0" fontId="34" fillId="4" borderId="32" xfId="0" applyFont="1" applyFill="1" applyBorder="1" applyAlignment="1">
      <alignment vertical="center" wrapText="1"/>
    </xf>
    <xf numFmtId="0" fontId="33" fillId="2" borderId="28"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9" fillId="4" borderId="25" xfId="0" applyFont="1" applyFill="1" applyBorder="1" applyAlignment="1">
      <alignment vertical="center" wrapText="1"/>
    </xf>
    <xf numFmtId="164" fontId="53" fillId="2" borderId="28" xfId="0" applyNumberFormat="1" applyFont="1" applyFill="1" applyBorder="1" applyAlignment="1">
      <alignment horizontal="center" vertical="center" wrapText="1"/>
    </xf>
    <xf numFmtId="164" fontId="34" fillId="4" borderId="25" xfId="1" applyNumberFormat="1" applyFont="1" applyFill="1" applyBorder="1" applyAlignment="1">
      <alignment horizontal="center" wrapText="1"/>
    </xf>
    <xf numFmtId="0" fontId="13" fillId="4" borderId="25" xfId="0" applyFont="1" applyFill="1" applyBorder="1"/>
    <xf numFmtId="0" fontId="43" fillId="4" borderId="25" xfId="0" applyFont="1" applyFill="1" applyBorder="1" applyAlignment="1">
      <alignment horizontal="center" vertical="center" wrapText="1"/>
    </xf>
    <xf numFmtId="164" fontId="26" fillId="2" borderId="28" xfId="0" applyNumberFormat="1" applyFont="1" applyFill="1" applyBorder="1" applyAlignment="1">
      <alignment horizontal="center" vertical="center" wrapText="1"/>
    </xf>
    <xf numFmtId="0" fontId="10" fillId="4" borderId="17" xfId="0" applyFont="1" applyFill="1" applyBorder="1"/>
    <xf numFmtId="0" fontId="9" fillId="4" borderId="17" xfId="0" applyFont="1" applyFill="1" applyBorder="1" applyAlignment="1">
      <alignment horizontal="center"/>
    </xf>
    <xf numFmtId="0" fontId="34" fillId="4" borderId="16" xfId="0" applyFont="1" applyFill="1" applyBorder="1" applyAlignment="1">
      <alignment vertical="center" wrapText="1"/>
    </xf>
    <xf numFmtId="0" fontId="34" fillId="2" borderId="30" xfId="0" applyFont="1" applyFill="1" applyBorder="1" applyAlignment="1">
      <alignment vertical="center" wrapText="1"/>
    </xf>
    <xf numFmtId="0" fontId="34" fillId="2" borderId="16" xfId="0" applyFont="1" applyFill="1" applyBorder="1" applyAlignment="1">
      <alignment vertical="center" wrapText="1"/>
    </xf>
    <xf numFmtId="3" fontId="34" fillId="4" borderId="25" xfId="0" applyNumberFormat="1" applyFont="1" applyFill="1" applyBorder="1" applyAlignment="1">
      <alignment horizontal="center" vertical="center" wrapText="1"/>
    </xf>
    <xf numFmtId="0" fontId="59" fillId="4" borderId="26" xfId="0" applyFont="1" applyFill="1" applyBorder="1" applyAlignment="1">
      <alignment horizontal="justify" vertical="center" wrapText="1"/>
    </xf>
    <xf numFmtId="0" fontId="59" fillId="4" borderId="25" xfId="0" applyFont="1" applyFill="1" applyBorder="1" applyAlignment="1">
      <alignment horizontal="justify" vertical="center" wrapText="1"/>
    </xf>
    <xf numFmtId="0" fontId="59" fillId="4" borderId="4" xfId="0" applyFont="1" applyFill="1" applyBorder="1" applyAlignment="1">
      <alignment horizontal="justify" vertical="center" wrapText="1"/>
    </xf>
    <xf numFmtId="0" fontId="59" fillId="4" borderId="27" xfId="0" applyFont="1" applyFill="1" applyBorder="1" applyAlignment="1">
      <alignment horizontal="justify" vertical="center" wrapText="1"/>
    </xf>
    <xf numFmtId="0" fontId="59" fillId="4" borderId="20" xfId="0" applyFont="1" applyFill="1" applyBorder="1" applyAlignment="1">
      <alignment horizontal="justify" vertical="center" wrapText="1"/>
    </xf>
    <xf numFmtId="0" fontId="59" fillId="4" borderId="28" xfId="0" applyFont="1" applyFill="1" applyBorder="1" applyAlignment="1">
      <alignment horizontal="justify" vertical="center" wrapText="1"/>
    </xf>
    <xf numFmtId="0" fontId="10" fillId="4" borderId="26" xfId="0" applyFont="1" applyFill="1" applyBorder="1" applyAlignment="1">
      <alignment horizontal="left" vertical="center" wrapText="1"/>
    </xf>
    <xf numFmtId="0" fontId="10" fillId="4" borderId="17" xfId="0" applyFont="1" applyFill="1" applyBorder="1" applyAlignment="1">
      <alignment horizontal="center"/>
    </xf>
    <xf numFmtId="3" fontId="34" fillId="4" borderId="26" xfId="0" applyNumberFormat="1" applyFont="1" applyFill="1" applyBorder="1" applyAlignment="1">
      <alignment horizontal="center" vertical="center" wrapText="1"/>
    </xf>
    <xf numFmtId="3" fontId="53" fillId="4" borderId="20" xfId="0" applyNumberFormat="1" applyFont="1" applyFill="1" applyBorder="1" applyAlignment="1">
      <alignment horizontal="center" vertical="center" wrapText="1"/>
    </xf>
    <xf numFmtId="3" fontId="53" fillId="4" borderId="24" xfId="0" applyNumberFormat="1" applyFont="1" applyFill="1" applyBorder="1" applyAlignment="1">
      <alignment horizontal="center" vertical="center" wrapText="1"/>
    </xf>
    <xf numFmtId="0" fontId="34" fillId="2" borderId="63" xfId="0" applyFont="1" applyFill="1" applyBorder="1" applyAlignment="1">
      <alignment horizontal="center" vertical="center" wrapText="1"/>
    </xf>
    <xf numFmtId="164" fontId="53" fillId="4" borderId="20" xfId="1" applyNumberFormat="1" applyFont="1" applyFill="1" applyBorder="1" applyAlignment="1">
      <alignment vertical="center" wrapText="1"/>
    </xf>
    <xf numFmtId="0" fontId="34" fillId="4" borderId="30" xfId="2" applyFont="1" applyFill="1" applyBorder="1" applyAlignment="1">
      <alignment vertical="center" wrapText="1"/>
    </xf>
    <xf numFmtId="0" fontId="43" fillId="4" borderId="30" xfId="0" applyFont="1" applyFill="1" applyBorder="1" applyAlignment="1">
      <alignment vertical="center" wrapText="1"/>
    </xf>
    <xf numFmtId="0" fontId="26" fillId="2" borderId="16" xfId="0" applyFont="1" applyFill="1" applyBorder="1" applyAlignment="1">
      <alignment horizontal="left" vertical="center" wrapText="1"/>
    </xf>
    <xf numFmtId="0" fontId="26" fillId="2" borderId="16" xfId="0" applyFont="1" applyFill="1" applyBorder="1" applyAlignment="1">
      <alignment horizontal="center" vertical="center" wrapText="1"/>
    </xf>
    <xf numFmtId="3" fontId="53" fillId="2" borderId="24" xfId="0" applyNumberFormat="1" applyFont="1" applyFill="1" applyBorder="1" applyAlignment="1">
      <alignment vertical="center" wrapText="1"/>
    </xf>
    <xf numFmtId="0" fontId="10" fillId="2" borderId="40" xfId="0" applyFont="1" applyFill="1" applyBorder="1" applyAlignment="1">
      <alignment horizontal="center" vertical="center" wrapText="1"/>
    </xf>
    <xf numFmtId="3" fontId="53" fillId="2" borderId="15" xfId="0" applyNumberFormat="1" applyFont="1" applyFill="1" applyBorder="1" applyAlignment="1">
      <alignment vertical="center" wrapText="1"/>
    </xf>
    <xf numFmtId="3" fontId="53" fillId="2" borderId="23" xfId="0" applyNumberFormat="1" applyFont="1" applyFill="1" applyBorder="1" applyAlignment="1">
      <alignment vertical="center" wrapText="1"/>
    </xf>
    <xf numFmtId="3" fontId="53" fillId="2" borderId="15" xfId="0" applyNumberFormat="1" applyFont="1" applyFill="1" applyBorder="1" applyAlignment="1">
      <alignment horizontal="center" vertical="center" wrapText="1"/>
    </xf>
    <xf numFmtId="0" fontId="50" fillId="2" borderId="46" xfId="0" applyFont="1" applyFill="1" applyBorder="1" applyAlignment="1">
      <alignment vertical="center" wrapText="1"/>
    </xf>
    <xf numFmtId="0" fontId="50" fillId="2" borderId="17" xfId="0" applyFont="1" applyFill="1" applyBorder="1" applyAlignment="1">
      <alignment vertical="center" wrapText="1"/>
    </xf>
    <xf numFmtId="0" fontId="34" fillId="2" borderId="32" xfId="0" applyFont="1" applyFill="1" applyBorder="1" applyAlignment="1">
      <alignment horizontal="left" vertical="center" wrapText="1"/>
    </xf>
    <xf numFmtId="0" fontId="34" fillId="2" borderId="60" xfId="0" applyFont="1" applyFill="1" applyBorder="1" applyAlignment="1">
      <alignment horizontal="center" vertical="center" wrapText="1"/>
    </xf>
    <xf numFmtId="0" fontId="43" fillId="2" borderId="16" xfId="0" quotePrefix="1" applyFont="1" applyFill="1" applyBorder="1" applyAlignment="1">
      <alignment vertical="center" wrapText="1"/>
    </xf>
    <xf numFmtId="0" fontId="43" fillId="2" borderId="17" xfId="0" quotePrefix="1" applyFont="1" applyFill="1" applyBorder="1" applyAlignment="1">
      <alignment vertical="center" wrapText="1"/>
    </xf>
    <xf numFmtId="0" fontId="13" fillId="4" borderId="26" xfId="0" applyFont="1" applyFill="1" applyBorder="1"/>
    <xf numFmtId="164" fontId="34" fillId="4" borderId="25" xfId="1" applyNumberFormat="1" applyFont="1" applyFill="1" applyBorder="1" applyAlignment="1">
      <alignment horizontal="center" vertical="center" wrapText="1"/>
    </xf>
    <xf numFmtId="164" fontId="10" fillId="4" borderId="29" xfId="1" applyNumberFormat="1" applyFont="1" applyFill="1" applyBorder="1" applyAlignment="1">
      <alignment horizontal="center" vertical="center" wrapText="1"/>
    </xf>
    <xf numFmtId="3" fontId="34" fillId="4" borderId="27" xfId="0" applyNumberFormat="1" applyFont="1" applyFill="1" applyBorder="1" applyAlignment="1">
      <alignment horizontal="center" vertical="center" wrapText="1"/>
    </xf>
    <xf numFmtId="0" fontId="9" fillId="4" borderId="28" xfId="6" applyFont="1" applyFill="1" applyBorder="1" applyAlignment="1">
      <alignment horizontal="left" vertical="center" wrapText="1"/>
    </xf>
    <xf numFmtId="0" fontId="9" fillId="4" borderId="29" xfId="6" applyFont="1" applyFill="1" applyBorder="1" applyAlignment="1">
      <alignment horizontal="left" vertical="center" wrapText="1"/>
    </xf>
    <xf numFmtId="0" fontId="9" fillId="4" borderId="25" xfId="0" applyFont="1" applyFill="1" applyBorder="1" applyAlignment="1">
      <alignment horizontal="left" vertical="justify" wrapText="1"/>
    </xf>
    <xf numFmtId="0" fontId="9" fillId="4" borderId="27" xfId="0" applyFont="1" applyFill="1" applyBorder="1" applyAlignment="1">
      <alignment horizontal="left" vertical="justify" wrapText="1"/>
    </xf>
    <xf numFmtId="3" fontId="10" fillId="4" borderId="28" xfId="2" applyNumberFormat="1" applyFont="1" applyFill="1" applyBorder="1" applyAlignment="1">
      <alignment horizontal="center" vertical="center" wrapText="1"/>
    </xf>
    <xf numFmtId="3" fontId="10" fillId="4" borderId="29" xfId="2" applyNumberFormat="1" applyFont="1" applyFill="1" applyBorder="1" applyAlignment="1">
      <alignment horizontal="center" vertical="center" wrapText="1"/>
    </xf>
    <xf numFmtId="3" fontId="10" fillId="4" borderId="25" xfId="2" applyNumberFormat="1" applyFont="1" applyFill="1" applyBorder="1" applyAlignment="1">
      <alignment horizontal="center" vertical="center" wrapText="1"/>
    </xf>
    <xf numFmtId="3" fontId="10" fillId="4" borderId="27" xfId="2" applyNumberFormat="1" applyFont="1" applyFill="1" applyBorder="1" applyAlignment="1">
      <alignment horizontal="center" vertical="center" wrapText="1"/>
    </xf>
    <xf numFmtId="0" fontId="59" fillId="4" borderId="20" xfId="0" applyFont="1" applyFill="1" applyBorder="1" applyAlignment="1">
      <alignment horizontal="left" vertical="center" wrapText="1"/>
    </xf>
    <xf numFmtId="0" fontId="59" fillId="2" borderId="28" xfId="0" applyFont="1" applyFill="1" applyBorder="1" applyAlignment="1">
      <alignment horizontal="left" vertical="center" wrapText="1"/>
    </xf>
    <xf numFmtId="0" fontId="59" fillId="2" borderId="29" xfId="0" applyFont="1" applyFill="1" applyBorder="1" applyAlignment="1">
      <alignment horizontal="left" vertical="center" wrapText="1"/>
    </xf>
    <xf numFmtId="164" fontId="34" fillId="4" borderId="25" xfId="1" applyNumberFormat="1" applyFont="1" applyFill="1" applyBorder="1" applyAlignment="1">
      <alignment vertical="center" wrapText="1"/>
    </xf>
    <xf numFmtId="3" fontId="34" fillId="4" borderId="28" xfId="0" applyNumberFormat="1" applyFont="1" applyFill="1" applyBorder="1" applyAlignment="1">
      <alignment vertical="center" wrapText="1"/>
    </xf>
    <xf numFmtId="164" fontId="10" fillId="4" borderId="34" xfId="1" applyNumberFormat="1" applyFont="1" applyFill="1" applyBorder="1" applyAlignment="1">
      <alignment horizontal="center" vertical="center" wrapText="1"/>
    </xf>
    <xf numFmtId="164" fontId="10" fillId="4" borderId="31" xfId="1" applyNumberFormat="1" applyFont="1" applyFill="1" applyBorder="1" applyAlignment="1">
      <alignment horizontal="center" vertical="center" wrapText="1"/>
    </xf>
    <xf numFmtId="0" fontId="9" fillId="4" borderId="27" xfId="0" applyFont="1" applyFill="1" applyBorder="1" applyAlignment="1">
      <alignment horizontal="justify" vertical="justify" wrapText="1"/>
    </xf>
    <xf numFmtId="0" fontId="43" fillId="4" borderId="34" xfId="0" applyFont="1" applyFill="1" applyBorder="1" applyAlignment="1">
      <alignment horizontal="center" vertical="center" wrapText="1"/>
    </xf>
    <xf numFmtId="0" fontId="59" fillId="4" borderId="20" xfId="6" applyFont="1" applyFill="1" applyBorder="1" applyAlignment="1">
      <alignment horizontal="left" vertical="center" wrapText="1"/>
    </xf>
    <xf numFmtId="0" fontId="59" fillId="4" borderId="28" xfId="6" applyFont="1" applyFill="1" applyBorder="1" applyAlignment="1">
      <alignment horizontal="left" vertical="center" wrapText="1"/>
    </xf>
    <xf numFmtId="0" fontId="59" fillId="4" borderId="29" xfId="6" applyFont="1" applyFill="1" applyBorder="1" applyAlignment="1">
      <alignment horizontal="left" vertical="center" wrapText="1"/>
    </xf>
    <xf numFmtId="0" fontId="8" fillId="4" borderId="17" xfId="0" applyFont="1" applyFill="1" applyBorder="1" applyAlignment="1">
      <alignment vertical="center" wrapText="1"/>
    </xf>
    <xf numFmtId="0" fontId="59" fillId="4" borderId="25" xfId="6" applyFont="1" applyFill="1" applyBorder="1" applyAlignment="1">
      <alignment horizontal="left" vertical="center" wrapText="1"/>
    </xf>
    <xf numFmtId="0" fontId="10" fillId="4" borderId="27" xfId="0" applyFont="1" applyFill="1" applyBorder="1" applyAlignment="1">
      <alignment horizontal="center" vertical="center" wrapText="1"/>
    </xf>
    <xf numFmtId="3" fontId="63" fillId="4" borderId="28" xfId="0" applyNumberFormat="1" applyFont="1" applyFill="1" applyBorder="1" applyAlignment="1">
      <alignment vertical="center"/>
    </xf>
    <xf numFmtId="0" fontId="59" fillId="4" borderId="17" xfId="6" applyFont="1" applyFill="1" applyBorder="1" applyAlignment="1">
      <alignment horizontal="left" vertical="center" wrapText="1"/>
    </xf>
    <xf numFmtId="0" fontId="0" fillId="4" borderId="0" xfId="0" applyFill="1" applyAlignment="1">
      <alignment horizontal="center"/>
    </xf>
    <xf numFmtId="0" fontId="0" fillId="4" borderId="20" xfId="0" applyFill="1" applyBorder="1"/>
    <xf numFmtId="0" fontId="0" fillId="4" borderId="23" xfId="0" applyFill="1" applyBorder="1"/>
    <xf numFmtId="0" fontId="0" fillId="4" borderId="28" xfId="0" applyFill="1" applyBorder="1"/>
    <xf numFmtId="0" fontId="0" fillId="4" borderId="25" xfId="0" applyFill="1" applyBorder="1"/>
    <xf numFmtId="0" fontId="0" fillId="4" borderId="0" xfId="0" applyFill="1"/>
    <xf numFmtId="0" fontId="34" fillId="4" borderId="29" xfId="0" applyFont="1" applyFill="1" applyBorder="1" applyAlignment="1">
      <alignment horizontal="justify" vertical="justify" wrapText="1"/>
    </xf>
    <xf numFmtId="0" fontId="9" fillId="4" borderId="25" xfId="0" applyFont="1" applyFill="1" applyBorder="1" applyAlignment="1">
      <alignment horizontal="left" vertical="top" wrapText="1"/>
    </xf>
    <xf numFmtId="0" fontId="0" fillId="4" borderId="29" xfId="0" applyFill="1" applyBorder="1"/>
    <xf numFmtId="3" fontId="53" fillId="4" borderId="25" xfId="7" applyNumberFormat="1" applyFont="1" applyFill="1" applyBorder="1" applyAlignment="1">
      <alignment horizontal="right" vertical="center" wrapText="1" shrinkToFit="1"/>
    </xf>
    <xf numFmtId="0" fontId="55" fillId="4" borderId="25" xfId="0" applyFont="1" applyFill="1" applyBorder="1" applyAlignment="1">
      <alignment wrapText="1"/>
    </xf>
    <xf numFmtId="0" fontId="53" fillId="4" borderId="20" xfId="0" applyFont="1" applyFill="1" applyBorder="1" applyAlignment="1">
      <alignment horizontal="left" vertical="center" wrapText="1"/>
    </xf>
    <xf numFmtId="0" fontId="53" fillId="4" borderId="17" xfId="0" applyFont="1" applyFill="1" applyBorder="1" applyAlignment="1">
      <alignment horizontal="center" vertical="center" wrapText="1"/>
    </xf>
    <xf numFmtId="0" fontId="59" fillId="4" borderId="27" xfId="0" applyFont="1" applyFill="1" applyBorder="1" applyAlignment="1">
      <alignment horizontal="left" vertical="center" wrapText="1"/>
    </xf>
    <xf numFmtId="0" fontId="53" fillId="4" borderId="28" xfId="0" applyFont="1" applyFill="1" applyBorder="1" applyAlignment="1">
      <alignment horizontal="center" vertical="center" wrapText="1"/>
    </xf>
    <xf numFmtId="0" fontId="53" fillId="4" borderId="4" xfId="0" applyFont="1" applyFill="1" applyBorder="1" applyAlignment="1">
      <alignment horizontal="center" vertical="center" wrapText="1"/>
    </xf>
    <xf numFmtId="3" fontId="53" fillId="4" borderId="28" xfId="7" applyNumberFormat="1" applyFont="1" applyFill="1" applyBorder="1" applyAlignment="1">
      <alignment horizontal="right" vertical="center" wrapText="1" shrinkToFit="1"/>
    </xf>
    <xf numFmtId="3" fontId="6" fillId="4" borderId="25" xfId="7" applyNumberFormat="1" applyFont="1" applyFill="1" applyBorder="1" applyAlignment="1">
      <alignment horizontal="right" vertical="center" wrapText="1" shrinkToFit="1"/>
    </xf>
    <xf numFmtId="0" fontId="55" fillId="4" borderId="28" xfId="0" applyFont="1" applyFill="1" applyBorder="1"/>
    <xf numFmtId="3" fontId="53" fillId="4" borderId="28" xfId="2" applyNumberFormat="1" applyFont="1" applyFill="1" applyBorder="1" applyAlignment="1">
      <alignment horizontal="right" vertical="center" wrapText="1"/>
    </xf>
    <xf numFmtId="3" fontId="53" fillId="4" borderId="25" xfId="2" applyNumberFormat="1" applyFont="1" applyFill="1" applyBorder="1" applyAlignment="1">
      <alignment horizontal="right" vertical="center" wrapText="1"/>
    </xf>
    <xf numFmtId="166" fontId="53" fillId="4" borderId="23" xfId="3" applyNumberFormat="1" applyFont="1" applyFill="1" applyBorder="1" applyAlignment="1">
      <alignment horizontal="center" vertical="center" wrapText="1"/>
    </xf>
    <xf numFmtId="166" fontId="53" fillId="4" borderId="28" xfId="3" applyNumberFormat="1" applyFont="1" applyFill="1" applyBorder="1" applyAlignment="1">
      <alignment horizontal="center" vertical="center" wrapText="1"/>
    </xf>
    <xf numFmtId="3" fontId="53" fillId="4" borderId="28" xfId="2" applyNumberFormat="1" applyFont="1" applyFill="1" applyBorder="1" applyAlignment="1">
      <alignment horizontal="center" vertical="center" wrapText="1"/>
    </xf>
    <xf numFmtId="3" fontId="53" fillId="4" borderId="23" xfId="2" applyNumberFormat="1" applyFont="1" applyFill="1" applyBorder="1" applyAlignment="1">
      <alignment horizontal="center" vertical="center" wrapText="1"/>
    </xf>
    <xf numFmtId="164" fontId="53" fillId="4" borderId="20" xfId="1" applyNumberFormat="1" applyFont="1" applyFill="1" applyBorder="1" applyAlignment="1">
      <alignment wrapText="1"/>
    </xf>
    <xf numFmtId="164" fontId="53" fillId="4" borderId="17" xfId="1" applyNumberFormat="1" applyFont="1" applyFill="1" applyBorder="1" applyAlignment="1">
      <alignment wrapText="1"/>
    </xf>
    <xf numFmtId="164" fontId="53" fillId="4" borderId="26" xfId="1" applyNumberFormat="1" applyFont="1" applyFill="1" applyBorder="1" applyAlignment="1">
      <alignment wrapText="1"/>
    </xf>
    <xf numFmtId="164" fontId="53" fillId="4" borderId="25" xfId="1" applyNumberFormat="1" applyFont="1" applyFill="1" applyBorder="1" applyAlignment="1">
      <alignment wrapText="1"/>
    </xf>
    <xf numFmtId="164" fontId="53" fillId="4" borderId="17" xfId="1" applyNumberFormat="1" applyFont="1" applyFill="1" applyBorder="1" applyAlignment="1">
      <alignment vertical="center" wrapText="1"/>
    </xf>
    <xf numFmtId="164" fontId="53" fillId="4" borderId="28" xfId="1" applyNumberFormat="1" applyFont="1" applyFill="1" applyBorder="1" applyAlignment="1">
      <alignment wrapText="1"/>
    </xf>
    <xf numFmtId="164" fontId="53" fillId="4" borderId="24" xfId="1" applyNumberFormat="1" applyFont="1" applyFill="1" applyBorder="1" applyAlignment="1">
      <alignment wrapText="1"/>
    </xf>
    <xf numFmtId="164" fontId="53" fillId="4" borderId="15" xfId="1" applyNumberFormat="1" applyFont="1" applyFill="1" applyBorder="1" applyAlignment="1">
      <alignment wrapText="1"/>
    </xf>
    <xf numFmtId="164" fontId="53" fillId="4" borderId="36" xfId="1" applyNumberFormat="1" applyFont="1" applyFill="1" applyBorder="1" applyAlignment="1">
      <alignment vertical="center" wrapText="1"/>
    </xf>
    <xf numFmtId="164" fontId="53" fillId="4" borderId="16" xfId="1" applyNumberFormat="1" applyFont="1" applyFill="1" applyBorder="1" applyAlignment="1">
      <alignment wrapText="1"/>
    </xf>
    <xf numFmtId="164" fontId="53" fillId="4" borderId="17" xfId="1" applyNumberFormat="1" applyFont="1" applyFill="1" applyBorder="1" applyAlignment="1">
      <alignment horizontal="center" vertical="center" wrapText="1"/>
    </xf>
    <xf numFmtId="3" fontId="53" fillId="4" borderId="28" xfId="0" applyNumberFormat="1" applyFont="1" applyFill="1" applyBorder="1" applyAlignment="1">
      <alignment horizontal="center" vertical="center" wrapText="1"/>
    </xf>
    <xf numFmtId="3" fontId="53" fillId="4" borderId="23" xfId="0" applyNumberFormat="1" applyFont="1" applyFill="1" applyBorder="1" applyAlignment="1">
      <alignment horizontal="center" vertical="center" wrapText="1"/>
    </xf>
    <xf numFmtId="3" fontId="53" fillId="4" borderId="25" xfId="0" applyNumberFormat="1" applyFont="1" applyFill="1" applyBorder="1" applyAlignment="1">
      <alignment horizontal="center" vertical="center" wrapText="1"/>
    </xf>
    <xf numFmtId="0" fontId="0" fillId="4" borderId="17" xfId="0" applyFill="1" applyBorder="1"/>
    <xf numFmtId="0" fontId="5" fillId="4" borderId="17" xfId="0" applyFont="1" applyFill="1" applyBorder="1" applyAlignment="1">
      <alignment horizontal="center" vertical="center"/>
    </xf>
    <xf numFmtId="0" fontId="10" fillId="4" borderId="14" xfId="0" applyFont="1" applyFill="1" applyBorder="1" applyAlignment="1">
      <alignment horizontal="center" vertical="center" wrapText="1"/>
    </xf>
    <xf numFmtId="3" fontId="53" fillId="4" borderId="23" xfId="2" applyNumberFormat="1" applyFont="1" applyFill="1" applyBorder="1" applyAlignment="1">
      <alignment horizontal="right" vertical="center" wrapText="1"/>
    </xf>
    <xf numFmtId="0" fontId="34" fillId="4" borderId="53" xfId="0" applyFont="1" applyFill="1" applyBorder="1" applyAlignment="1">
      <alignment vertical="center" wrapText="1"/>
    </xf>
    <xf numFmtId="0" fontId="9" fillId="2" borderId="23" xfId="0" applyFont="1" applyFill="1" applyBorder="1" applyAlignment="1">
      <alignment horizontal="justify" vertical="center" wrapText="1"/>
    </xf>
    <xf numFmtId="0" fontId="9" fillId="2" borderId="34" xfId="0" applyFont="1" applyFill="1" applyBorder="1" applyAlignment="1">
      <alignment horizontal="justify" vertical="center" wrapText="1"/>
    </xf>
    <xf numFmtId="0" fontId="9" fillId="2" borderId="17" xfId="0" applyFont="1" applyFill="1" applyBorder="1" applyAlignment="1">
      <alignment horizontal="justify" vertical="center" wrapText="1"/>
    </xf>
    <xf numFmtId="3" fontId="34" fillId="2" borderId="17" xfId="0" applyNumberFormat="1" applyFont="1" applyFill="1" applyBorder="1" applyAlignment="1">
      <alignment horizontal="right" vertical="center" wrapText="1"/>
    </xf>
    <xf numFmtId="0" fontId="9" fillId="2" borderId="20" xfId="0" applyFont="1" applyFill="1" applyBorder="1" applyAlignment="1">
      <alignment horizontal="justify" vertical="center" wrapText="1"/>
    </xf>
    <xf numFmtId="0" fontId="9" fillId="2" borderId="28" xfId="0" applyFont="1" applyFill="1" applyBorder="1" applyAlignment="1">
      <alignment horizontal="justify" vertical="center" wrapText="1"/>
    </xf>
    <xf numFmtId="3" fontId="34" fillId="2" borderId="20" xfId="0" applyNumberFormat="1" applyFont="1" applyFill="1" applyBorder="1" applyAlignment="1">
      <alignment horizontal="right" vertical="center" wrapText="1"/>
    </xf>
    <xf numFmtId="0" fontId="9" fillId="2" borderId="24" xfId="0" applyFont="1" applyFill="1" applyBorder="1" applyAlignment="1">
      <alignment horizontal="justify" vertical="center" wrapText="1"/>
    </xf>
    <xf numFmtId="3" fontId="34" fillId="2" borderId="28" xfId="0" applyNumberFormat="1" applyFont="1" applyFill="1" applyBorder="1" applyAlignment="1">
      <alignment horizontal="center" vertical="center" wrapText="1"/>
    </xf>
    <xf numFmtId="3" fontId="34" fillId="2" borderId="29" xfId="0" applyNumberFormat="1" applyFont="1" applyFill="1" applyBorder="1" applyAlignment="1">
      <alignment vertical="center" wrapText="1"/>
    </xf>
    <xf numFmtId="3" fontId="53" fillId="2" borderId="28" xfId="0" applyNumberFormat="1" applyFont="1" applyFill="1" applyBorder="1" applyAlignment="1">
      <alignment vertical="center" wrapText="1"/>
    </xf>
    <xf numFmtId="0" fontId="40" fillId="2" borderId="20" xfId="0" applyFont="1" applyFill="1" applyBorder="1" applyAlignment="1">
      <alignment horizontal="center" vertical="center" wrapText="1"/>
    </xf>
    <xf numFmtId="0" fontId="33" fillId="2" borderId="20" xfId="0" applyFont="1" applyFill="1" applyBorder="1" applyAlignment="1">
      <alignment horizontal="left" vertical="center" wrapText="1"/>
    </xf>
    <xf numFmtId="0" fontId="33"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34" fillId="2" borderId="28" xfId="0" applyFont="1" applyFill="1" applyBorder="1" applyAlignment="1">
      <alignment horizontal="center" vertical="center" wrapText="1"/>
    </xf>
    <xf numFmtId="3" fontId="34" fillId="2" borderId="35" xfId="0" applyNumberFormat="1" applyFont="1" applyFill="1" applyBorder="1" applyAlignment="1">
      <alignment horizontal="right" vertical="center" wrapText="1"/>
    </xf>
    <xf numFmtId="3" fontId="34" fillId="2" borderId="28" xfId="0" applyNumberFormat="1" applyFont="1" applyFill="1" applyBorder="1" applyAlignment="1">
      <alignment horizontal="right" vertical="center" wrapText="1"/>
    </xf>
    <xf numFmtId="164" fontId="34" fillId="4" borderId="24" xfId="1" applyNumberFormat="1" applyFont="1" applyFill="1" applyBorder="1" applyAlignment="1">
      <alignment horizontal="center" wrapText="1"/>
    </xf>
    <xf numFmtId="164" fontId="34" fillId="4" borderId="23" xfId="1" applyNumberFormat="1" applyFont="1" applyFill="1" applyBorder="1" applyAlignment="1">
      <alignment horizontal="center" wrapText="1"/>
    </xf>
    <xf numFmtId="164" fontId="34" fillId="4" borderId="34" xfId="1" applyNumberFormat="1" applyFont="1" applyFill="1" applyBorder="1" applyAlignment="1">
      <alignment horizontal="center" wrapText="1"/>
    </xf>
    <xf numFmtId="164" fontId="53" fillId="4" borderId="25" xfId="1" applyNumberFormat="1" applyFont="1" applyFill="1" applyBorder="1" applyAlignment="1">
      <alignment horizontal="center" vertical="center" wrapText="1"/>
    </xf>
    <xf numFmtId="0" fontId="0" fillId="4" borderId="27" xfId="0" applyFill="1" applyBorder="1"/>
    <xf numFmtId="3" fontId="10" fillId="4" borderId="28" xfId="0" applyNumberFormat="1" applyFont="1" applyFill="1" applyBorder="1" applyAlignment="1">
      <alignment vertical="center"/>
    </xf>
    <xf numFmtId="0" fontId="9" fillId="4" borderId="25" xfId="6" applyFont="1" applyFill="1" applyBorder="1" applyAlignment="1">
      <alignment horizontal="left" vertical="center" wrapText="1"/>
    </xf>
    <xf numFmtId="0" fontId="9" fillId="4" borderId="17" xfId="6" applyFont="1" applyFill="1" applyBorder="1" applyAlignment="1">
      <alignment horizontal="left" vertical="center" wrapText="1"/>
    </xf>
    <xf numFmtId="0" fontId="43" fillId="0" borderId="4" xfId="0" applyFont="1" applyBorder="1" applyAlignment="1">
      <alignment wrapText="1"/>
    </xf>
    <xf numFmtId="0" fontId="40" fillId="0" borderId="4" xfId="0" applyFont="1" applyBorder="1" applyAlignment="1">
      <alignment horizontal="center" vertical="center" wrapText="1"/>
    </xf>
    <xf numFmtId="164" fontId="9" fillId="0" borderId="11" xfId="0" applyNumberFormat="1" applyFont="1" applyBorder="1" applyAlignment="1">
      <alignment horizontal="center" vertical="center" wrapText="1"/>
    </xf>
    <xf numFmtId="164" fontId="9" fillId="0" borderId="40" xfId="0" applyNumberFormat="1" applyFont="1" applyBorder="1" applyAlignment="1">
      <alignment horizontal="center" vertical="center" wrapText="1"/>
    </xf>
    <xf numFmtId="2" fontId="9" fillId="0" borderId="15" xfId="0" applyNumberFormat="1" applyFont="1" applyBorder="1" applyAlignment="1">
      <alignment horizontal="center" vertical="center" wrapText="1"/>
    </xf>
    <xf numFmtId="164" fontId="9" fillId="0" borderId="43" xfId="0" applyNumberFormat="1" applyFont="1" applyBorder="1" applyAlignment="1">
      <alignment horizontal="center" vertical="center" wrapText="1"/>
    </xf>
    <xf numFmtId="3" fontId="9" fillId="0" borderId="11" xfId="0" applyNumberFormat="1" applyFont="1" applyBorder="1" applyAlignment="1">
      <alignment horizontal="center" vertical="center" wrapText="1"/>
    </xf>
    <xf numFmtId="3" fontId="9" fillId="0" borderId="40" xfId="0" applyNumberFormat="1" applyFont="1" applyBorder="1" applyAlignment="1">
      <alignment horizontal="center" vertical="center" wrapText="1"/>
    </xf>
    <xf numFmtId="0" fontId="40" fillId="0" borderId="28" xfId="0" applyFont="1" applyBorder="1" applyAlignment="1">
      <alignment horizontal="center" vertical="center" wrapText="1"/>
    </xf>
    <xf numFmtId="0" fontId="40" fillId="0" borderId="20" xfId="0" applyFont="1" applyBorder="1" applyAlignment="1">
      <alignment horizontal="center" vertical="center" wrapText="1"/>
    </xf>
    <xf numFmtId="0" fontId="9" fillId="0" borderId="17" xfId="0" applyFont="1" applyBorder="1" applyAlignment="1">
      <alignment vertical="center" wrapText="1"/>
    </xf>
    <xf numFmtId="0" fontId="13" fillId="0" borderId="28" xfId="0" applyFont="1" applyBorder="1" applyAlignment="1">
      <alignment wrapText="1"/>
    </xf>
    <xf numFmtId="0" fontId="13" fillId="0" borderId="28" xfId="0" applyFont="1" applyBorder="1" applyAlignment="1">
      <alignment horizontal="center" wrapText="1"/>
    </xf>
    <xf numFmtId="0" fontId="13" fillId="0" borderId="29" xfId="0" applyFont="1" applyBorder="1" applyAlignment="1">
      <alignment wrapText="1"/>
    </xf>
    <xf numFmtId="0" fontId="33" fillId="0" borderId="20" xfId="0" applyFont="1" applyBorder="1" applyAlignment="1">
      <alignment horizontal="left" vertical="center" wrapText="1"/>
    </xf>
    <xf numFmtId="0" fontId="33" fillId="0" borderId="28" xfId="0" applyFont="1" applyBorder="1" applyAlignment="1">
      <alignment horizontal="left" vertical="center" wrapText="1"/>
    </xf>
    <xf numFmtId="0" fontId="43" fillId="0" borderId="17" xfId="0" applyFont="1" applyBorder="1" applyAlignment="1">
      <alignment horizontal="center" vertical="center" wrapText="1"/>
    </xf>
    <xf numFmtId="0" fontId="34" fillId="0" borderId="43" xfId="0" applyFont="1" applyBorder="1" applyAlignment="1">
      <alignment horizontal="left" vertical="center" wrapText="1"/>
    </xf>
    <xf numFmtId="0" fontId="34" fillId="0" borderId="11" xfId="0" applyFont="1" applyBorder="1" applyAlignment="1">
      <alignment horizontal="center" vertical="center" wrapText="1"/>
    </xf>
    <xf numFmtId="3" fontId="34" fillId="0" borderId="11" xfId="0" applyNumberFormat="1" applyFont="1" applyBorder="1" applyAlignment="1">
      <alignment horizontal="right" vertical="center" wrapText="1"/>
    </xf>
    <xf numFmtId="3" fontId="34" fillId="0" borderId="40" xfId="0" applyNumberFormat="1" applyFont="1" applyBorder="1" applyAlignment="1">
      <alignment horizontal="right" vertical="center" wrapText="1"/>
    </xf>
    <xf numFmtId="3" fontId="34" fillId="0" borderId="24" xfId="0" applyNumberFormat="1" applyFont="1" applyBorder="1" applyAlignment="1">
      <alignment vertical="center" wrapText="1"/>
    </xf>
    <xf numFmtId="3" fontId="34" fillId="0" borderId="15" xfId="0" applyNumberFormat="1" applyFont="1" applyBorder="1" applyAlignment="1">
      <alignment vertical="center" wrapText="1"/>
    </xf>
    <xf numFmtId="3" fontId="34" fillId="0" borderId="23" xfId="0" applyNumberFormat="1" applyFont="1" applyBorder="1" applyAlignment="1">
      <alignment vertical="center" wrapText="1"/>
    </xf>
    <xf numFmtId="3" fontId="34" fillId="0" borderId="15" xfId="0" applyNumberFormat="1" applyFont="1" applyBorder="1" applyAlignment="1">
      <alignment horizontal="center" vertical="center" wrapText="1"/>
    </xf>
    <xf numFmtId="0" fontId="9" fillId="0" borderId="23" xfId="0" applyFont="1" applyBorder="1" applyAlignment="1">
      <alignment horizontal="justify" vertical="center" wrapText="1"/>
    </xf>
    <xf numFmtId="0" fontId="34" fillId="0" borderId="32" xfId="0" applyFont="1" applyBorder="1" applyAlignment="1">
      <alignment horizontal="left" vertical="center" wrapText="1"/>
    </xf>
    <xf numFmtId="0" fontId="34" fillId="0" borderId="33" xfId="0" applyFont="1" applyBorder="1" applyAlignment="1">
      <alignment horizontal="center" vertical="center" wrapText="1"/>
    </xf>
    <xf numFmtId="0" fontId="9" fillId="0" borderId="17" xfId="0" applyFont="1" applyBorder="1" applyAlignment="1">
      <alignment horizontal="justify" vertical="center" wrapText="1"/>
    </xf>
    <xf numFmtId="0" fontId="9" fillId="0" borderId="24" xfId="0" applyFont="1" applyBorder="1" applyAlignment="1">
      <alignment horizontal="justify" vertical="center" wrapText="1"/>
    </xf>
    <xf numFmtId="0" fontId="9" fillId="0" borderId="34" xfId="0" applyFont="1" applyBorder="1" applyAlignment="1">
      <alignment horizontal="justify" vertical="center" wrapText="1"/>
    </xf>
    <xf numFmtId="3" fontId="34" fillId="0" borderId="17" xfId="0" applyNumberFormat="1" applyFont="1" applyBorder="1" applyAlignment="1">
      <alignment horizontal="right" vertical="center" wrapText="1"/>
    </xf>
    <xf numFmtId="3" fontId="34" fillId="0" borderId="20" xfId="0" applyNumberFormat="1" applyFont="1" applyBorder="1" applyAlignment="1">
      <alignment horizontal="right" vertical="center" wrapText="1"/>
    </xf>
    <xf numFmtId="3" fontId="34" fillId="0" borderId="20" xfId="0" applyNumberFormat="1" applyFont="1" applyBorder="1" applyAlignment="1">
      <alignment vertical="center" wrapText="1"/>
    </xf>
    <xf numFmtId="3" fontId="34" fillId="0" borderId="28" xfId="0" applyNumberFormat="1" applyFont="1" applyBorder="1" applyAlignment="1">
      <alignment vertical="center" wrapText="1"/>
    </xf>
    <xf numFmtId="3" fontId="34" fillId="0" borderId="29" xfId="0" applyNumberFormat="1" applyFont="1" applyBorder="1" applyAlignment="1">
      <alignment vertical="center" wrapText="1"/>
    </xf>
    <xf numFmtId="0" fontId="34" fillId="0" borderId="20" xfId="0" applyFont="1" applyBorder="1" applyAlignment="1">
      <alignment horizontal="left" vertical="center" wrapText="1"/>
    </xf>
    <xf numFmtId="0" fontId="34" fillId="0" borderId="28" xfId="0" applyFont="1" applyBorder="1" applyAlignment="1">
      <alignment horizontal="center" vertical="center" wrapText="1"/>
    </xf>
    <xf numFmtId="3" fontId="34" fillId="0" borderId="35" xfId="0" applyNumberFormat="1" applyFont="1" applyBorder="1" applyAlignment="1">
      <alignment horizontal="right" vertical="center" wrapText="1"/>
    </xf>
    <xf numFmtId="3" fontId="34" fillId="0" borderId="28" xfId="0" applyNumberFormat="1" applyFont="1" applyBorder="1" applyAlignment="1">
      <alignment horizontal="right" vertical="center" wrapText="1"/>
    </xf>
    <xf numFmtId="0" fontId="10" fillId="0" borderId="40" xfId="0" applyFont="1" applyBorder="1" applyAlignment="1">
      <alignment horizontal="center" vertical="center" wrapText="1"/>
    </xf>
    <xf numFmtId="3" fontId="34" fillId="0" borderId="43" xfId="0" applyNumberFormat="1" applyFont="1" applyBorder="1" applyAlignment="1">
      <alignment horizontal="right" vertical="center" wrapText="1"/>
    </xf>
    <xf numFmtId="164" fontId="43" fillId="0" borderId="32" xfId="0" applyNumberFormat="1" applyFont="1" applyBorder="1" applyAlignment="1">
      <alignment horizontal="right" vertical="center" wrapText="1"/>
    </xf>
    <xf numFmtId="164" fontId="43" fillId="0" borderId="28" xfId="0" applyNumberFormat="1" applyFont="1" applyBorder="1" applyAlignment="1">
      <alignment horizontal="right" vertical="center" wrapText="1"/>
    </xf>
    <xf numFmtId="0" fontId="9" fillId="0" borderId="20" xfId="0" applyFont="1" applyBorder="1" applyAlignment="1">
      <alignment vertical="center" wrapText="1"/>
    </xf>
    <xf numFmtId="0" fontId="9" fillId="0" borderId="28" xfId="0" applyFont="1" applyBorder="1" applyAlignment="1">
      <alignment vertical="center" wrapText="1"/>
    </xf>
    <xf numFmtId="0" fontId="9" fillId="0" borderId="25" xfId="0" applyFont="1" applyBorder="1" applyAlignment="1">
      <alignment vertical="center" wrapText="1"/>
    </xf>
    <xf numFmtId="0" fontId="34" fillId="0" borderId="17" xfId="0" applyFont="1" applyBorder="1" applyAlignment="1">
      <alignment horizontal="center" vertical="center" wrapText="1"/>
    </xf>
    <xf numFmtId="164" fontId="34" fillId="0" borderId="25" xfId="0" applyNumberFormat="1" applyFont="1" applyBorder="1" applyAlignment="1">
      <alignment horizontal="right" vertical="center" wrapText="1"/>
    </xf>
    <xf numFmtId="164" fontId="34" fillId="0" borderId="28" xfId="0" applyNumberFormat="1" applyFont="1" applyBorder="1" applyAlignment="1">
      <alignment vertical="center" wrapText="1"/>
    </xf>
    <xf numFmtId="164" fontId="34" fillId="0" borderId="28" xfId="0" applyNumberFormat="1" applyFont="1" applyBorder="1" applyAlignment="1">
      <alignment horizontal="right" vertical="center" wrapText="1"/>
    </xf>
    <xf numFmtId="164" fontId="34" fillId="0" borderId="52" xfId="0" applyNumberFormat="1" applyFont="1" applyBorder="1" applyAlignment="1">
      <alignment horizontal="right" vertical="center" wrapText="1"/>
    </xf>
    <xf numFmtId="164" fontId="34" fillId="0" borderId="52" xfId="0" applyNumberFormat="1" applyFont="1" applyBorder="1" applyAlignment="1">
      <alignment vertical="center" wrapText="1"/>
    </xf>
    <xf numFmtId="164" fontId="34" fillId="0" borderId="54" xfId="0" applyNumberFormat="1" applyFont="1" applyBorder="1" applyAlignment="1">
      <alignment horizontal="right" vertical="center" wrapText="1"/>
    </xf>
    <xf numFmtId="164" fontId="34" fillId="0" borderId="14" xfId="0" applyNumberFormat="1" applyFont="1" applyBorder="1" applyAlignment="1">
      <alignment horizontal="right" vertical="center" wrapText="1"/>
    </xf>
    <xf numFmtId="164" fontId="34" fillId="0" borderId="54" xfId="0" applyNumberFormat="1" applyFont="1" applyBorder="1" applyAlignment="1">
      <alignment vertical="center" wrapText="1"/>
    </xf>
    <xf numFmtId="164" fontId="34" fillId="0" borderId="17" xfId="0" applyNumberFormat="1" applyFont="1" applyBorder="1" applyAlignment="1">
      <alignment horizontal="right" vertical="center" wrapText="1"/>
    </xf>
    <xf numFmtId="164" fontId="34" fillId="0" borderId="4" xfId="0" applyNumberFormat="1" applyFont="1" applyBorder="1" applyAlignment="1">
      <alignment horizontal="right" vertical="center" wrapText="1"/>
    </xf>
    <xf numFmtId="0" fontId="43" fillId="0" borderId="16" xfId="0" applyFont="1" applyBorder="1" applyAlignment="1">
      <alignment vertical="center" wrapText="1"/>
    </xf>
    <xf numFmtId="164" fontId="34" fillId="0" borderId="25" xfId="0" applyNumberFormat="1" applyFont="1" applyBorder="1" applyAlignment="1">
      <alignment vertical="center" wrapText="1"/>
    </xf>
    <xf numFmtId="0" fontId="43" fillId="0" borderId="30" xfId="0" applyFont="1" applyBorder="1" applyAlignment="1">
      <alignment vertical="center" wrapText="1"/>
    </xf>
    <xf numFmtId="164" fontId="34" fillId="0" borderId="23" xfId="0" applyNumberFormat="1" applyFont="1" applyBorder="1" applyAlignment="1">
      <alignment horizontal="right" vertical="center" wrapText="1"/>
    </xf>
    <xf numFmtId="164" fontId="34" fillId="0" borderId="28" xfId="0" applyNumberFormat="1" applyFont="1" applyBorder="1" applyAlignment="1">
      <alignment horizontal="center" vertical="center" wrapText="1"/>
    </xf>
    <xf numFmtId="0" fontId="43" fillId="0" borderId="25" xfId="0" applyFont="1" applyBorder="1" applyAlignment="1">
      <alignment horizontal="center" vertical="center" wrapText="1"/>
    </xf>
    <xf numFmtId="0" fontId="43" fillId="0" borderId="20" xfId="0" applyFont="1" applyBorder="1" applyAlignment="1">
      <alignment horizontal="center" vertical="center" wrapText="1"/>
    </xf>
    <xf numFmtId="0" fontId="9" fillId="0" borderId="24" xfId="7" applyFont="1" applyBorder="1" applyAlignment="1">
      <alignment vertical="center" wrapText="1" shrinkToFit="1"/>
    </xf>
    <xf numFmtId="0" fontId="9" fillId="0" borderId="23" xfId="7" applyFont="1" applyBorder="1" applyAlignment="1">
      <alignment vertical="center" wrapText="1" shrinkToFit="1"/>
    </xf>
    <xf numFmtId="0" fontId="34" fillId="0" borderId="17" xfId="7" applyFont="1" applyBorder="1" applyAlignment="1">
      <alignment horizontal="center" vertical="center" wrapText="1" shrinkToFit="1"/>
    </xf>
    <xf numFmtId="3" fontId="49" fillId="0" borderId="20" xfId="7" applyNumberFormat="1" applyFont="1" applyBorder="1" applyAlignment="1">
      <alignment vertical="center" wrapText="1" shrinkToFit="1"/>
    </xf>
    <xf numFmtId="3" fontId="49" fillId="0" borderId="28" xfId="7" applyNumberFormat="1" applyFont="1" applyBorder="1" applyAlignment="1">
      <alignment vertical="center" wrapText="1" shrinkToFit="1"/>
    </xf>
    <xf numFmtId="3" fontId="49" fillId="0" borderId="28" xfId="7" applyNumberFormat="1" applyFont="1" applyBorder="1" applyAlignment="1">
      <alignment horizontal="center" vertical="center" wrapText="1" shrinkToFit="1"/>
    </xf>
    <xf numFmtId="3" fontId="49" fillId="0" borderId="29" xfId="7" applyNumberFormat="1" applyFont="1" applyBorder="1" applyAlignment="1">
      <alignment horizontal="center" vertical="center" wrapText="1" shrinkToFit="1"/>
    </xf>
    <xf numFmtId="0" fontId="33" fillId="0" borderId="27" xfId="7" applyFont="1" applyBorder="1" applyAlignment="1">
      <alignment horizontal="left" vertical="center" wrapText="1" shrinkToFit="1"/>
    </xf>
    <xf numFmtId="0" fontId="46" fillId="0" borderId="24" xfId="7" applyFont="1" applyBorder="1" applyAlignment="1">
      <alignment vertical="center" wrapText="1" shrinkToFit="1"/>
    </xf>
    <xf numFmtId="0" fontId="46" fillId="0" borderId="23" xfId="7" applyFont="1" applyBorder="1" applyAlignment="1">
      <alignment horizontal="left" vertical="center" wrapText="1" shrinkToFit="1"/>
    </xf>
    <xf numFmtId="0" fontId="13" fillId="0" borderId="23" xfId="0" applyFont="1" applyBorder="1" applyAlignment="1">
      <alignment wrapText="1"/>
    </xf>
    <xf numFmtId="3" fontId="49" fillId="0" borderId="23" xfId="7" applyNumberFormat="1" applyFont="1" applyBorder="1" applyAlignment="1">
      <alignment horizontal="center" vertical="center" wrapText="1" shrinkToFit="1"/>
    </xf>
    <xf numFmtId="0" fontId="13" fillId="0" borderId="23" xfId="0" applyFont="1" applyBorder="1" applyAlignment="1">
      <alignment horizontal="center" vertical="center" wrapText="1"/>
    </xf>
    <xf numFmtId="3" fontId="49" fillId="0" borderId="34" xfId="7" applyNumberFormat="1" applyFont="1" applyBorder="1" applyAlignment="1">
      <alignment horizontal="center" vertical="center" wrapText="1" shrinkToFit="1"/>
    </xf>
    <xf numFmtId="3" fontId="34" fillId="0" borderId="24" xfId="7" applyNumberFormat="1" applyFont="1" applyBorder="1" applyAlignment="1">
      <alignment vertical="center" wrapText="1" shrinkToFit="1"/>
    </xf>
    <xf numFmtId="3" fontId="34" fillId="0" borderId="23" xfId="7" applyNumberFormat="1" applyFont="1" applyBorder="1" applyAlignment="1">
      <alignment vertical="center" wrapText="1" shrinkToFit="1"/>
    </xf>
    <xf numFmtId="3" fontId="34" fillId="0" borderId="23" xfId="7" applyNumberFormat="1" applyFont="1" applyBorder="1" applyAlignment="1">
      <alignment horizontal="center" vertical="center" wrapText="1" shrinkToFit="1"/>
    </xf>
    <xf numFmtId="3" fontId="34" fillId="0" borderId="20" xfId="7" applyNumberFormat="1" applyFont="1" applyBorder="1" applyAlignment="1">
      <alignment vertical="center" wrapText="1" shrinkToFit="1"/>
    </xf>
    <xf numFmtId="3" fontId="34" fillId="0" borderId="28" xfId="7" applyNumberFormat="1" applyFont="1" applyBorder="1" applyAlignment="1">
      <alignment vertical="center" wrapText="1" shrinkToFit="1"/>
    </xf>
    <xf numFmtId="3" fontId="34" fillId="0" borderId="28" xfId="7" applyNumberFormat="1" applyFont="1" applyBorder="1" applyAlignment="1">
      <alignment horizontal="center" vertical="center" wrapText="1" shrinkToFit="1"/>
    </xf>
    <xf numFmtId="3" fontId="49" fillId="0" borderId="29" xfId="7" applyNumberFormat="1" applyFont="1" applyBorder="1" applyAlignment="1">
      <alignment vertical="center" wrapText="1" shrinkToFit="1"/>
    </xf>
    <xf numFmtId="0" fontId="34" fillId="0" borderId="20" xfId="0" applyFont="1" applyBorder="1" applyAlignment="1">
      <alignment horizontal="center" vertical="center" wrapText="1"/>
    </xf>
    <xf numFmtId="0" fontId="13" fillId="0" borderId="25" xfId="0" applyFont="1" applyBorder="1" applyAlignment="1">
      <alignment wrapText="1"/>
    </xf>
    <xf numFmtId="0" fontId="9" fillId="0" borderId="52" xfId="0" applyFont="1" applyBorder="1" applyAlignment="1">
      <alignment horizontal="center" vertical="center" wrapText="1"/>
    </xf>
    <xf numFmtId="0" fontId="9" fillId="0" borderId="25" xfId="0" applyFont="1" applyBorder="1" applyAlignment="1">
      <alignment horizontal="center" vertical="center" wrapText="1"/>
    </xf>
    <xf numFmtId="3" fontId="34" fillId="0" borderId="25" xfId="7" applyNumberFormat="1" applyFont="1" applyBorder="1" applyAlignment="1">
      <alignment horizontal="right" vertical="center" wrapText="1" shrinkToFit="1"/>
    </xf>
    <xf numFmtId="3" fontId="34" fillId="0" borderId="28" xfId="7" applyNumberFormat="1" applyFont="1" applyBorder="1" applyAlignment="1">
      <alignment horizontal="right" vertical="center" wrapText="1" shrinkToFit="1"/>
    </xf>
    <xf numFmtId="0" fontId="35" fillId="0" borderId="20" xfId="0" applyFont="1" applyBorder="1" applyAlignment="1">
      <alignment horizontal="center" vertical="center" wrapText="1"/>
    </xf>
    <xf numFmtId="0" fontId="10" fillId="0" borderId="17" xfId="0" applyFont="1" applyBorder="1" applyAlignment="1">
      <alignment horizontal="justify" vertical="center" wrapText="1"/>
    </xf>
    <xf numFmtId="0" fontId="10" fillId="0" borderId="20" xfId="0" applyFont="1" applyBorder="1" applyAlignment="1">
      <alignment horizontal="center" vertical="center" wrapText="1"/>
    </xf>
    <xf numFmtId="0" fontId="34" fillId="0" borderId="60" xfId="0" applyFont="1" applyBorder="1" applyAlignment="1">
      <alignment horizontal="center" vertical="center" wrapText="1"/>
    </xf>
    <xf numFmtId="0" fontId="43" fillId="0" borderId="17" xfId="0" quotePrefix="1" applyFont="1" applyBorder="1" applyAlignment="1">
      <alignment vertical="center" wrapText="1"/>
    </xf>
    <xf numFmtId="0" fontId="34" fillId="0" borderId="39" xfId="0" applyFont="1" applyBorder="1" applyAlignment="1">
      <alignment horizontal="left" vertical="center" wrapText="1"/>
    </xf>
    <xf numFmtId="0" fontId="34" fillId="0" borderId="6" xfId="0" applyFont="1" applyBorder="1" applyAlignment="1">
      <alignment horizontal="center" vertical="center" wrapText="1"/>
    </xf>
    <xf numFmtId="0" fontId="43" fillId="0" borderId="16" xfId="0" quotePrefix="1" applyFont="1" applyBorder="1" applyAlignment="1">
      <alignment vertical="center" wrapText="1"/>
    </xf>
    <xf numFmtId="0" fontId="34" fillId="0" borderId="49" xfId="0" applyFont="1" applyBorder="1" applyAlignment="1">
      <alignment horizontal="left" vertical="center" wrapText="1"/>
    </xf>
    <xf numFmtId="0" fontId="34" fillId="0" borderId="12" xfId="0" applyFont="1" applyBorder="1" applyAlignment="1">
      <alignment horizontal="center" vertical="center" wrapText="1"/>
    </xf>
    <xf numFmtId="3" fontId="34" fillId="0" borderId="24" xfId="0" applyNumberFormat="1" applyFont="1" applyBorder="1" applyAlignment="1">
      <alignment horizontal="center" vertical="center" wrapText="1"/>
    </xf>
    <xf numFmtId="0" fontId="34" fillId="0" borderId="53" xfId="0" applyFont="1" applyBorder="1" applyAlignment="1">
      <alignment horizontal="left" vertical="center" wrapText="1"/>
    </xf>
    <xf numFmtId="0" fontId="34" fillId="0" borderId="47" xfId="0" applyFont="1" applyBorder="1" applyAlignment="1">
      <alignment horizontal="center" vertical="center" wrapText="1"/>
    </xf>
    <xf numFmtId="3" fontId="34" fillId="0" borderId="26" xfId="0" applyNumberFormat="1" applyFont="1" applyBorder="1" applyAlignment="1">
      <alignment horizontal="center" vertical="center" wrapText="1"/>
    </xf>
    <xf numFmtId="3" fontId="34" fillId="0" borderId="36" xfId="0" applyNumberFormat="1" applyFont="1" applyBorder="1" applyAlignment="1">
      <alignment horizontal="center" vertical="center" wrapText="1"/>
    </xf>
    <xf numFmtId="0" fontId="10" fillId="0" borderId="49" xfId="0" applyFont="1" applyBorder="1" applyAlignment="1">
      <alignment horizontal="left" vertical="center" wrapText="1"/>
    </xf>
    <xf numFmtId="0" fontId="10" fillId="0" borderId="53" xfId="0" applyFont="1" applyBorder="1" applyAlignment="1">
      <alignment horizontal="left" vertical="center" wrapText="1"/>
    </xf>
    <xf numFmtId="0" fontId="10" fillId="0" borderId="50" xfId="0" applyFont="1" applyBorder="1" applyAlignment="1">
      <alignment horizontal="left" vertical="center" wrapText="1"/>
    </xf>
    <xf numFmtId="0" fontId="10" fillId="0" borderId="68" xfId="0" applyFont="1" applyBorder="1" applyAlignment="1">
      <alignment horizontal="left" vertical="center" wrapText="1"/>
    </xf>
    <xf numFmtId="0" fontId="34" fillId="0" borderId="30" xfId="0" applyFont="1" applyBorder="1" applyAlignment="1">
      <alignment vertical="center" wrapText="1"/>
    </xf>
    <xf numFmtId="0" fontId="34" fillId="0" borderId="13" xfId="0" applyFont="1" applyBorder="1" applyAlignment="1">
      <alignment horizontal="center" vertical="center" wrapText="1"/>
    </xf>
    <xf numFmtId="0" fontId="10" fillId="0" borderId="39" xfId="0" applyFont="1" applyBorder="1" applyAlignment="1">
      <alignment horizontal="left" vertical="center" wrapText="1"/>
    </xf>
    <xf numFmtId="0" fontId="34" fillId="0" borderId="18"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40" xfId="0" applyFont="1" applyBorder="1" applyAlignment="1">
      <alignment horizontal="center" vertical="center" wrapText="1"/>
    </xf>
    <xf numFmtId="0" fontId="10" fillId="0" borderId="26" xfId="0" applyFont="1" applyBorder="1" applyAlignment="1">
      <alignment horizontal="left" vertical="center" wrapText="1"/>
    </xf>
    <xf numFmtId="0" fontId="9" fillId="0" borderId="20" xfId="0" applyFont="1" applyBorder="1" applyAlignment="1">
      <alignment horizontal="center"/>
    </xf>
    <xf numFmtId="0" fontId="33" fillId="0" borderId="17" xfId="0" applyFont="1" applyBorder="1" applyAlignment="1">
      <alignment horizontal="left" vertical="center" wrapText="1"/>
    </xf>
    <xf numFmtId="0" fontId="33" fillId="0" borderId="17" xfId="0" applyFont="1" applyBorder="1" applyAlignment="1">
      <alignment horizontal="left" vertical="top" wrapText="1"/>
    </xf>
    <xf numFmtId="0" fontId="33" fillId="0" borderId="17" xfId="0" applyFont="1" applyBorder="1" applyAlignment="1">
      <alignment horizontal="center" vertical="top" wrapText="1"/>
    </xf>
    <xf numFmtId="0" fontId="43" fillId="0" borderId="17" xfId="0" applyFont="1" applyBorder="1" applyAlignment="1">
      <alignment horizontal="center" wrapText="1"/>
    </xf>
    <xf numFmtId="0" fontId="34" fillId="0" borderId="17" xfId="0" applyFont="1" applyBorder="1" applyAlignment="1">
      <alignment wrapText="1"/>
    </xf>
    <xf numFmtId="3" fontId="34" fillId="0" borderId="17" xfId="0" applyNumberFormat="1" applyFont="1" applyBorder="1" applyAlignment="1">
      <alignment horizontal="center" vertical="center" wrapText="1"/>
    </xf>
    <xf numFmtId="3" fontId="34" fillId="0" borderId="28" xfId="2" applyNumberFormat="1" applyFont="1" applyBorder="1" applyAlignment="1">
      <alignment vertical="top" wrapText="1"/>
    </xf>
    <xf numFmtId="0" fontId="34" fillId="0" borderId="29" xfId="2" applyFont="1" applyBorder="1" applyAlignment="1">
      <alignment vertical="center" wrapText="1"/>
    </xf>
    <xf numFmtId="0" fontId="34" fillId="0" borderId="17" xfId="2" applyFont="1" applyBorder="1" applyAlignment="1">
      <alignment vertical="top" wrapText="1"/>
    </xf>
    <xf numFmtId="3" fontId="34" fillId="0" borderId="17" xfId="2" applyNumberFormat="1" applyFont="1" applyBorder="1" applyAlignment="1">
      <alignment horizontal="center" vertical="top" wrapText="1"/>
    </xf>
    <xf numFmtId="3" fontId="34" fillId="0" borderId="20" xfId="2" applyNumberFormat="1" applyFont="1" applyBorder="1" applyAlignment="1">
      <alignment horizontal="right" vertical="top" wrapText="1"/>
    </xf>
    <xf numFmtId="3" fontId="34" fillId="0" borderId="20" xfId="2" applyNumberFormat="1" applyFont="1" applyBorder="1" applyAlignment="1">
      <alignment vertical="top" wrapText="1"/>
    </xf>
    <xf numFmtId="3" fontId="34" fillId="0" borderId="25" xfId="2" applyNumberFormat="1" applyFont="1" applyBorder="1" applyAlignment="1">
      <alignment vertical="top" wrapText="1"/>
    </xf>
    <xf numFmtId="0" fontId="34" fillId="0" borderId="17" xfId="2" applyFont="1" applyBorder="1" applyAlignment="1">
      <alignment vertical="center" wrapText="1"/>
    </xf>
    <xf numFmtId="3" fontId="34" fillId="0" borderId="17" xfId="2" applyNumberFormat="1" applyFont="1" applyBorder="1" applyAlignment="1">
      <alignment horizontal="center" vertical="center" wrapText="1"/>
    </xf>
    <xf numFmtId="3" fontId="34" fillId="0" borderId="20" xfId="2" applyNumberFormat="1" applyFont="1" applyBorder="1" applyAlignment="1">
      <alignment horizontal="right" vertical="center" wrapText="1"/>
    </xf>
    <xf numFmtId="3" fontId="34" fillId="0" borderId="26" xfId="2" applyNumberFormat="1" applyFont="1" applyBorder="1" applyAlignment="1">
      <alignment vertical="center" wrapText="1"/>
    </xf>
    <xf numFmtId="3" fontId="34" fillId="0" borderId="25" xfId="2" applyNumberFormat="1" applyFont="1" applyBorder="1" applyAlignment="1">
      <alignment vertical="center" wrapText="1"/>
    </xf>
    <xf numFmtId="0" fontId="43" fillId="0" borderId="17" xfId="0" applyFont="1" applyBorder="1" applyAlignment="1">
      <alignment wrapText="1"/>
    </xf>
    <xf numFmtId="0" fontId="10" fillId="0" borderId="29" xfId="2" applyFont="1" applyBorder="1" applyAlignment="1">
      <alignment vertical="center" wrapText="1"/>
    </xf>
    <xf numFmtId="0" fontId="33" fillId="0" borderId="29" xfId="0" applyFont="1" applyBorder="1" applyAlignment="1">
      <alignment horizontal="justify" vertical="justify" wrapText="1"/>
    </xf>
    <xf numFmtId="0" fontId="13" fillId="0" borderId="17" xfId="0" applyFont="1" applyBorder="1" applyAlignment="1">
      <alignment wrapText="1"/>
    </xf>
    <xf numFmtId="0" fontId="13" fillId="0" borderId="17" xfId="0" applyFont="1" applyBorder="1" applyAlignment="1">
      <alignment horizontal="center" wrapText="1"/>
    </xf>
    <xf numFmtId="0" fontId="13" fillId="0" borderId="20" xfId="0" applyFont="1" applyBorder="1" applyAlignment="1">
      <alignment horizontal="center" wrapText="1"/>
    </xf>
    <xf numFmtId="166" fontId="34" fillId="0" borderId="28" xfId="3" applyNumberFormat="1" applyFont="1" applyFill="1" applyBorder="1" applyAlignment="1">
      <alignment horizontal="right" vertical="center" wrapText="1"/>
    </xf>
    <xf numFmtId="166" fontId="34" fillId="0" borderId="17" xfId="3" applyNumberFormat="1" applyFont="1" applyFill="1" applyBorder="1" applyAlignment="1">
      <alignment horizontal="center" vertical="top" wrapText="1"/>
    </xf>
    <xf numFmtId="166" fontId="34" fillId="0" borderId="20" xfId="3" applyNumberFormat="1" applyFont="1" applyFill="1" applyBorder="1" applyAlignment="1">
      <alignment horizontal="right" vertical="top" wrapText="1"/>
    </xf>
    <xf numFmtId="166" fontId="34" fillId="0" borderId="20" xfId="3" applyNumberFormat="1" applyFont="1" applyFill="1" applyBorder="1" applyAlignment="1">
      <alignment horizontal="right" vertical="center" wrapText="1"/>
    </xf>
    <xf numFmtId="166" fontId="34" fillId="0" borderId="23" xfId="3" applyNumberFormat="1" applyFont="1" applyFill="1" applyBorder="1" applyAlignment="1">
      <alignment horizontal="right" vertical="top" wrapText="1"/>
    </xf>
    <xf numFmtId="0" fontId="34" fillId="0" borderId="41" xfId="2" applyFont="1" applyBorder="1" applyAlignment="1">
      <alignment vertical="center" wrapText="1"/>
    </xf>
    <xf numFmtId="166" fontId="34" fillId="0" borderId="24" xfId="3" applyNumberFormat="1" applyFont="1" applyFill="1" applyBorder="1" applyAlignment="1">
      <alignment horizontal="right" vertical="top" wrapText="1"/>
    </xf>
    <xf numFmtId="166" fontId="34" fillId="0" borderId="28" xfId="3" applyNumberFormat="1" applyFont="1" applyFill="1" applyBorder="1" applyAlignment="1">
      <alignment horizontal="right" vertical="top" wrapText="1"/>
    </xf>
    <xf numFmtId="0" fontId="34" fillId="0" borderId="28" xfId="0" applyFont="1" applyBorder="1" applyAlignment="1">
      <alignment horizontal="center" wrapText="1"/>
    </xf>
    <xf numFmtId="0" fontId="34" fillId="0" borderId="17" xfId="0" applyFont="1" applyBorder="1" applyAlignment="1">
      <alignment horizontal="center" wrapText="1"/>
    </xf>
    <xf numFmtId="0" fontId="34" fillId="0" borderId="20" xfId="0" applyFont="1" applyBorder="1" applyAlignment="1">
      <alignment horizontal="center" wrapText="1"/>
    </xf>
    <xf numFmtId="0" fontId="9" fillId="0" borderId="29" xfId="0" quotePrefix="1" applyFont="1" applyBorder="1" applyAlignment="1">
      <alignment vertical="center" wrapText="1"/>
    </xf>
    <xf numFmtId="0" fontId="34" fillId="0" borderId="28" xfId="0" applyFont="1" applyBorder="1" applyAlignment="1">
      <alignment horizontal="right" wrapText="1"/>
    </xf>
    <xf numFmtId="0" fontId="34" fillId="0" borderId="20" xfId="0" applyFont="1" applyBorder="1" applyAlignment="1">
      <alignment horizontal="right" wrapText="1"/>
    </xf>
    <xf numFmtId="0" fontId="34" fillId="0" borderId="29" xfId="2" applyFont="1" applyBorder="1" applyAlignment="1">
      <alignment horizontal="justify" vertical="center" wrapText="1"/>
    </xf>
    <xf numFmtId="0" fontId="34" fillId="0" borderId="28" xfId="0" applyFont="1" applyBorder="1" applyAlignment="1">
      <alignment wrapText="1"/>
    </xf>
    <xf numFmtId="0" fontId="34" fillId="0" borderId="20" xfId="0" applyFont="1" applyBorder="1" applyAlignment="1">
      <alignment wrapText="1"/>
    </xf>
    <xf numFmtId="3" fontId="34" fillId="0" borderId="28" xfId="2" applyNumberFormat="1" applyFont="1" applyBorder="1" applyAlignment="1">
      <alignment horizontal="right" vertical="top" wrapText="1"/>
    </xf>
    <xf numFmtId="3" fontId="34" fillId="0" borderId="23" xfId="2" applyNumberFormat="1" applyFont="1" applyBorder="1" applyAlignment="1">
      <alignment horizontal="right" vertical="top" wrapText="1"/>
    </xf>
    <xf numFmtId="3" fontId="34" fillId="0" borderId="24" xfId="2" applyNumberFormat="1" applyFont="1" applyBorder="1" applyAlignment="1">
      <alignment horizontal="right" vertical="top" wrapText="1"/>
    </xf>
    <xf numFmtId="0" fontId="13" fillId="0" borderId="17" xfId="0" applyFont="1" applyBorder="1"/>
    <xf numFmtId="0" fontId="33" fillId="0" borderId="28" xfId="0" applyFont="1" applyBorder="1" applyAlignment="1">
      <alignment horizontal="justify" vertical="justify" wrapText="1"/>
    </xf>
    <xf numFmtId="0" fontId="34" fillId="0" borderId="29" xfId="0" applyFont="1" applyBorder="1" applyAlignment="1">
      <alignment horizontal="center" vertical="center" wrapText="1"/>
    </xf>
    <xf numFmtId="0" fontId="34" fillId="0" borderId="17" xfId="2" applyFont="1" applyBorder="1" applyAlignment="1">
      <alignment horizontal="center" vertical="center" wrapText="1"/>
    </xf>
    <xf numFmtId="3" fontId="34" fillId="0" borderId="26" xfId="2" applyNumberFormat="1" applyFont="1" applyBorder="1" applyAlignment="1">
      <alignment horizontal="right" vertical="center" wrapText="1"/>
    </xf>
    <xf numFmtId="3" fontId="34" fillId="0" borderId="28" xfId="2" applyNumberFormat="1" applyFont="1" applyBorder="1" applyAlignment="1">
      <alignment horizontal="right" vertical="center" wrapText="1"/>
    </xf>
    <xf numFmtId="3" fontId="34" fillId="0" borderId="28" xfId="2" applyNumberFormat="1" applyFont="1" applyBorder="1" applyAlignment="1">
      <alignment vertical="center" wrapText="1"/>
    </xf>
    <xf numFmtId="3" fontId="34" fillId="0" borderId="29" xfId="2" applyNumberFormat="1" applyFont="1" applyBorder="1" applyAlignment="1">
      <alignment vertical="center" wrapText="1"/>
    </xf>
    <xf numFmtId="0" fontId="34" fillId="0" borderId="29" xfId="0" applyFont="1" applyBorder="1" applyAlignment="1">
      <alignment horizontal="justify" vertical="center" wrapText="1"/>
    </xf>
    <xf numFmtId="3" fontId="10" fillId="0" borderId="28" xfId="2" applyNumberFormat="1" applyFont="1" applyBorder="1" applyAlignment="1">
      <alignment vertical="center" wrapText="1"/>
    </xf>
    <xf numFmtId="3" fontId="10" fillId="0" borderId="29" xfId="2" applyNumberFormat="1" applyFont="1" applyBorder="1" applyAlignment="1">
      <alignment vertical="center" wrapText="1"/>
    </xf>
    <xf numFmtId="0" fontId="34" fillId="0" borderId="15" xfId="2" applyFont="1" applyBorder="1" applyAlignment="1">
      <alignment vertical="center" wrapText="1"/>
    </xf>
    <xf numFmtId="0" fontId="34" fillId="0" borderId="16" xfId="2" applyFont="1" applyBorder="1" applyAlignment="1">
      <alignment vertical="center" wrapText="1"/>
    </xf>
    <xf numFmtId="0" fontId="34" fillId="0" borderId="30" xfId="2" applyFont="1" applyBorder="1" applyAlignment="1">
      <alignment vertical="center" wrapText="1"/>
    </xf>
    <xf numFmtId="0" fontId="34" fillId="0" borderId="29" xfId="0" applyFont="1" applyBorder="1" applyAlignment="1">
      <alignment horizontal="left" vertical="center" wrapText="1"/>
    </xf>
    <xf numFmtId="0" fontId="9" fillId="0" borderId="28" xfId="2" applyFont="1" applyBorder="1" applyAlignment="1">
      <alignment horizontal="center" vertical="center" wrapText="1"/>
    </xf>
    <xf numFmtId="0" fontId="9" fillId="0" borderId="29" xfId="2" applyFont="1" applyBorder="1" applyAlignment="1">
      <alignment horizontal="center" vertical="center" wrapText="1"/>
    </xf>
    <xf numFmtId="0" fontId="9" fillId="0" borderId="23" xfId="2" applyFont="1" applyBorder="1" applyAlignment="1">
      <alignment horizontal="center" vertical="center" wrapText="1"/>
    </xf>
    <xf numFmtId="3" fontId="34" fillId="0" borderId="23" xfId="2" applyNumberFormat="1" applyFont="1" applyBorder="1" applyAlignment="1">
      <alignment vertical="center" wrapText="1"/>
    </xf>
    <xf numFmtId="0" fontId="9" fillId="0" borderId="34" xfId="2" applyFont="1" applyBorder="1" applyAlignment="1">
      <alignment horizontal="center" vertical="center" wrapText="1"/>
    </xf>
    <xf numFmtId="0" fontId="9" fillId="0" borderId="20" xfId="2" applyFont="1" applyBorder="1" applyAlignment="1">
      <alignment vertical="center" wrapText="1"/>
    </xf>
    <xf numFmtId="0" fontId="9" fillId="0" borderId="28" xfId="2" applyFont="1" applyBorder="1" applyAlignment="1">
      <alignment vertical="center" wrapText="1"/>
    </xf>
    <xf numFmtId="0" fontId="13" fillId="0" borderId="20" xfId="0" applyFont="1" applyBorder="1"/>
    <xf numFmtId="3" fontId="34" fillId="0" borderId="28" xfId="2" applyNumberFormat="1" applyFont="1" applyBorder="1" applyAlignment="1">
      <alignment horizontal="center" vertical="center" wrapText="1"/>
    </xf>
    <xf numFmtId="3" fontId="34" fillId="0" borderId="29" xfId="2" applyNumberFormat="1" applyFont="1" applyBorder="1" applyAlignment="1">
      <alignment horizontal="center" vertical="center" wrapText="1"/>
    </xf>
    <xf numFmtId="0" fontId="34" fillId="0" borderId="29" xfId="0" applyFont="1" applyBorder="1" applyAlignment="1">
      <alignment vertical="center" wrapText="1"/>
    </xf>
    <xf numFmtId="0" fontId="13" fillId="0" borderId="17" xfId="0" applyFont="1" applyBorder="1" applyAlignment="1">
      <alignment horizontal="center"/>
    </xf>
    <xf numFmtId="0" fontId="9" fillId="0" borderId="17" xfId="0" applyFont="1" applyBorder="1" applyAlignment="1">
      <alignment horizontal="center" vertical="center"/>
    </xf>
    <xf numFmtId="0" fontId="33" fillId="0" borderId="28" xfId="0" applyFont="1" applyBorder="1" applyAlignment="1">
      <alignment vertical="center" wrapText="1"/>
    </xf>
    <xf numFmtId="0" fontId="34" fillId="0" borderId="28" xfId="2" applyFont="1" applyBorder="1" applyAlignment="1">
      <alignment horizontal="center" vertical="center" wrapText="1"/>
    </xf>
    <xf numFmtId="0" fontId="34" fillId="0" borderId="25" xfId="2" applyFont="1" applyBorder="1" applyAlignment="1">
      <alignment horizontal="center" vertical="center" wrapText="1"/>
    </xf>
    <xf numFmtId="0" fontId="13" fillId="0" borderId="26" xfId="0" applyFont="1" applyBorder="1"/>
    <xf numFmtId="0" fontId="13" fillId="0" borderId="15" xfId="0" applyFont="1" applyBorder="1"/>
    <xf numFmtId="0" fontId="13" fillId="0" borderId="16" xfId="0" applyFont="1" applyBorder="1"/>
    <xf numFmtId="0" fontId="13" fillId="0" borderId="27" xfId="0" applyFont="1" applyBorder="1" applyAlignment="1">
      <alignment horizontal="center"/>
    </xf>
    <xf numFmtId="0" fontId="34" fillId="0" borderId="4" xfId="2" applyFont="1" applyAlignment="1">
      <alignment horizontal="center" vertical="center" wrapText="1"/>
    </xf>
    <xf numFmtId="0" fontId="33" fillId="0" borderId="17" xfId="0" applyFont="1" applyBorder="1" applyAlignment="1">
      <alignment vertical="center" wrapText="1"/>
    </xf>
    <xf numFmtId="0" fontId="13" fillId="0" borderId="28" xfId="0" applyFont="1" applyBorder="1"/>
    <xf numFmtId="0" fontId="9" fillId="0" borderId="28" xfId="0" applyFont="1" applyBorder="1" applyAlignment="1">
      <alignment horizontal="justify" vertical="justify" wrapText="1"/>
    </xf>
    <xf numFmtId="0" fontId="9" fillId="0" borderId="29" xfId="0" applyFont="1" applyBorder="1" applyAlignment="1">
      <alignment horizontal="justify" vertical="justify" wrapText="1"/>
    </xf>
    <xf numFmtId="164" fontId="34" fillId="0" borderId="17" xfId="1" applyNumberFormat="1" applyFont="1" applyFill="1" applyBorder="1" applyAlignment="1">
      <alignment wrapText="1"/>
    </xf>
    <xf numFmtId="164" fontId="34" fillId="0" borderId="17" xfId="1" applyNumberFormat="1" applyFont="1" applyFill="1" applyBorder="1" applyAlignment="1">
      <alignment horizontal="center" wrapText="1"/>
    </xf>
    <xf numFmtId="0" fontId="10" fillId="0" borderId="16" xfId="0" applyFont="1" applyBorder="1" applyAlignment="1">
      <alignment horizontal="left" vertical="center" wrapText="1"/>
    </xf>
    <xf numFmtId="164" fontId="34" fillId="0" borderId="16" xfId="1" applyNumberFormat="1" applyFont="1" applyFill="1" applyBorder="1" applyAlignment="1">
      <alignment wrapText="1"/>
    </xf>
    <xf numFmtId="164" fontId="34" fillId="0" borderId="17" xfId="1" applyNumberFormat="1" applyFont="1" applyFill="1" applyBorder="1" applyAlignment="1">
      <alignment vertical="center" wrapText="1"/>
    </xf>
    <xf numFmtId="0" fontId="34" fillId="0" borderId="17" xfId="0" applyFont="1" applyBorder="1" applyAlignment="1">
      <alignment horizontal="left" vertical="center" wrapText="1"/>
    </xf>
    <xf numFmtId="0" fontId="9" fillId="0" borderId="17" xfId="0" applyFont="1" applyBorder="1" applyAlignment="1">
      <alignment horizontal="center"/>
    </xf>
    <xf numFmtId="0" fontId="10" fillId="0" borderId="17" xfId="0" applyFont="1" applyBorder="1" applyAlignment="1">
      <alignment horizontal="center"/>
    </xf>
    <xf numFmtId="164" fontId="34" fillId="0" borderId="20" xfId="1" applyNumberFormat="1" applyFont="1" applyFill="1" applyBorder="1" applyAlignment="1">
      <alignment wrapText="1"/>
    </xf>
    <xf numFmtId="164" fontId="34" fillId="0" borderId="28" xfId="1" applyNumberFormat="1" applyFont="1" applyFill="1" applyBorder="1" applyAlignment="1">
      <alignment wrapText="1"/>
    </xf>
    <xf numFmtId="164" fontId="34" fillId="0" borderId="28" xfId="1" applyNumberFormat="1" applyFont="1" applyFill="1" applyBorder="1" applyAlignment="1">
      <alignment vertical="center" wrapText="1"/>
    </xf>
    <xf numFmtId="164" fontId="34" fillId="0" borderId="23" xfId="1" applyNumberFormat="1" applyFont="1" applyFill="1" applyBorder="1" applyAlignment="1">
      <alignment horizontal="right" vertical="center" wrapText="1"/>
    </xf>
    <xf numFmtId="0" fontId="10" fillId="0" borderId="17" xfId="0" applyFont="1" applyBorder="1"/>
    <xf numFmtId="164" fontId="34" fillId="0" borderId="25" xfId="1" applyNumberFormat="1" applyFont="1" applyFill="1" applyBorder="1" applyAlignment="1">
      <alignment horizontal="right" vertical="center" wrapText="1"/>
    </xf>
    <xf numFmtId="0" fontId="13" fillId="0" borderId="0" xfId="0" applyFont="1" applyAlignment="1">
      <alignment horizontal="center"/>
    </xf>
    <xf numFmtId="0" fontId="34" fillId="0" borderId="25" xfId="0" applyFont="1" applyBorder="1" applyAlignment="1">
      <alignment horizontal="center" vertical="center" wrapText="1"/>
    </xf>
    <xf numFmtId="0" fontId="34" fillId="0" borderId="29" xfId="0" applyFont="1" applyBorder="1" applyAlignment="1">
      <alignment horizontal="justify" vertical="justify" wrapText="1"/>
    </xf>
    <xf numFmtId="0" fontId="9" fillId="0" borderId="25" xfId="0" applyFont="1" applyBorder="1" applyAlignment="1">
      <alignment horizontal="justify" vertical="justify" wrapText="1"/>
    </xf>
    <xf numFmtId="0" fontId="34" fillId="0" borderId="17" xfId="0" applyFont="1" applyBorder="1" applyAlignment="1">
      <alignment horizontal="justify" vertical="center" wrapText="1"/>
    </xf>
    <xf numFmtId="0" fontId="10" fillId="0" borderId="8" xfId="0" applyFont="1" applyBorder="1" applyAlignment="1">
      <alignment horizontal="center" vertical="center" wrapText="1"/>
    </xf>
    <xf numFmtId="164" fontId="34" fillId="0" borderId="16" xfId="1" applyNumberFormat="1" applyFont="1" applyFill="1" applyBorder="1" applyAlignment="1">
      <alignment horizontal="center" vertical="center" wrapText="1"/>
    </xf>
    <xf numFmtId="164" fontId="34" fillId="0" borderId="16" xfId="1" applyNumberFormat="1" applyFont="1" applyFill="1" applyBorder="1" applyAlignment="1">
      <alignment vertical="center" wrapText="1"/>
    </xf>
    <xf numFmtId="0" fontId="13" fillId="0" borderId="0" xfId="0" applyFont="1"/>
    <xf numFmtId="164" fontId="34" fillId="0" borderId="25" xfId="1" applyNumberFormat="1" applyFont="1" applyFill="1" applyBorder="1" applyAlignment="1">
      <alignment horizontal="center" vertical="center" wrapText="1"/>
    </xf>
    <xf numFmtId="164" fontId="34" fillId="0" borderId="25" xfId="1" applyNumberFormat="1" applyFont="1" applyFill="1" applyBorder="1" applyAlignment="1">
      <alignment vertical="center" wrapText="1"/>
    </xf>
    <xf numFmtId="164" fontId="10" fillId="0" borderId="34" xfId="1" applyNumberFormat="1" applyFont="1" applyFill="1" applyBorder="1" applyAlignment="1">
      <alignment horizontal="center" vertical="center" wrapText="1"/>
    </xf>
    <xf numFmtId="164" fontId="10" fillId="0" borderId="31" xfId="1" applyNumberFormat="1" applyFont="1" applyFill="1" applyBorder="1" applyAlignment="1">
      <alignment horizontal="center" vertical="center" wrapText="1"/>
    </xf>
    <xf numFmtId="0" fontId="9" fillId="0" borderId="27" xfId="0" applyFont="1" applyBorder="1" applyAlignment="1">
      <alignment horizontal="justify" vertical="justify" wrapText="1"/>
    </xf>
    <xf numFmtId="0" fontId="9" fillId="0" borderId="25" xfId="0" applyFont="1" applyBorder="1" applyAlignment="1">
      <alignment horizontal="left" vertical="justify" wrapText="1"/>
    </xf>
    <xf numFmtId="0" fontId="9" fillId="0" borderId="27" xfId="0" applyFont="1" applyBorder="1" applyAlignment="1">
      <alignment horizontal="left" vertical="justify" wrapText="1"/>
    </xf>
    <xf numFmtId="0" fontId="9" fillId="0" borderId="26" xfId="0" applyFont="1" applyBorder="1" applyAlignment="1">
      <alignment horizontal="center" vertical="center" wrapText="1"/>
    </xf>
    <xf numFmtId="0" fontId="9" fillId="0" borderId="16" xfId="0" applyFont="1" applyBorder="1" applyAlignment="1">
      <alignment horizontal="justify" vertical="justify" wrapText="1"/>
    </xf>
    <xf numFmtId="0" fontId="9" fillId="0" borderId="16" xfId="0" applyFont="1" applyBorder="1" applyAlignment="1">
      <alignment horizontal="center" vertical="justify" wrapText="1"/>
    </xf>
    <xf numFmtId="0" fontId="9" fillId="0" borderId="26" xfId="0" applyFont="1" applyBorder="1" applyAlignment="1">
      <alignment horizontal="justify" vertical="justify" wrapText="1"/>
    </xf>
    <xf numFmtId="0" fontId="9" fillId="0" borderId="20" xfId="0" applyFont="1" applyBorder="1" applyAlignment="1">
      <alignment horizontal="justify" vertical="justify" wrapText="1"/>
    </xf>
    <xf numFmtId="0" fontId="34" fillId="0" borderId="27" xfId="0" applyFont="1" applyBorder="1" applyAlignment="1">
      <alignment vertical="center" wrapText="1"/>
    </xf>
    <xf numFmtId="0" fontId="10" fillId="0" borderId="32" xfId="0" applyFont="1" applyBorder="1" applyAlignment="1">
      <alignment horizontal="center" vertical="center" wrapText="1"/>
    </xf>
    <xf numFmtId="0" fontId="10" fillId="0" borderId="60" xfId="0" applyFont="1" applyBorder="1" applyAlignment="1">
      <alignment horizontal="center" vertical="center" wrapText="1"/>
    </xf>
    <xf numFmtId="164" fontId="34" fillId="0" borderId="20" xfId="1" applyNumberFormat="1" applyFont="1" applyFill="1" applyBorder="1" applyAlignment="1">
      <alignment vertical="center" wrapText="1"/>
    </xf>
    <xf numFmtId="164" fontId="34" fillId="0" borderId="24" xfId="1" applyNumberFormat="1" applyFont="1" applyFill="1" applyBorder="1" applyAlignment="1">
      <alignment vertical="center" wrapText="1"/>
    </xf>
    <xf numFmtId="0" fontId="10" fillId="0" borderId="17" xfId="0" applyFont="1" applyBorder="1" applyAlignment="1">
      <alignment horizontal="center" vertical="center" wrapText="1"/>
    </xf>
    <xf numFmtId="3" fontId="10" fillId="0" borderId="27" xfId="2" applyNumberFormat="1" applyFont="1" applyBorder="1" applyAlignment="1">
      <alignment horizontal="center" vertical="center" wrapText="1"/>
    </xf>
    <xf numFmtId="0" fontId="10" fillId="0" borderId="33" xfId="0" applyFont="1" applyBorder="1" applyAlignment="1">
      <alignment horizontal="center" vertical="center" wrapText="1"/>
    </xf>
    <xf numFmtId="0" fontId="10" fillId="0" borderId="28" xfId="0" applyFont="1" applyBorder="1" applyAlignment="1">
      <alignment horizontal="center" vertical="center" wrapText="1"/>
    </xf>
    <xf numFmtId="164" fontId="34" fillId="0" borderId="26" xfId="1" applyNumberFormat="1" applyFont="1" applyFill="1" applyBorder="1" applyAlignment="1">
      <alignment vertical="center" wrapText="1"/>
    </xf>
    <xf numFmtId="0" fontId="9" fillId="0" borderId="15" xfId="0" applyFont="1" applyBorder="1" applyAlignment="1">
      <alignment horizontal="left" vertical="center" wrapText="1"/>
    </xf>
    <xf numFmtId="0" fontId="9" fillId="0" borderId="15" xfId="0" applyFont="1" applyBorder="1" applyAlignment="1">
      <alignment horizontal="left" wrapText="1"/>
    </xf>
    <xf numFmtId="0" fontId="9" fillId="0" borderId="24" xfId="0" applyFont="1" applyBorder="1" applyAlignment="1">
      <alignment horizontal="center" wrapText="1"/>
    </xf>
    <xf numFmtId="0" fontId="9" fillId="0" borderId="20" xfId="0" applyFont="1" applyBorder="1" applyAlignment="1">
      <alignment horizontal="left" wrapText="1"/>
    </xf>
    <xf numFmtId="3" fontId="34" fillId="0" borderId="20" xfId="0" applyNumberFormat="1" applyFont="1" applyBorder="1" applyAlignment="1">
      <alignment wrapText="1"/>
    </xf>
    <xf numFmtId="3" fontId="34" fillId="0" borderId="28" xfId="0" applyNumberFormat="1" applyFont="1" applyBorder="1" applyAlignment="1">
      <alignment wrapText="1"/>
    </xf>
    <xf numFmtId="0" fontId="34" fillId="0" borderId="8" xfId="0" applyFont="1" applyBorder="1" applyAlignment="1">
      <alignment vertical="center" wrapText="1"/>
    </xf>
    <xf numFmtId="0" fontId="10" fillId="0" borderId="6" xfId="0" applyFont="1" applyBorder="1" applyAlignment="1">
      <alignment horizontal="center" vertical="center" wrapText="1"/>
    </xf>
    <xf numFmtId="0" fontId="34"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34" fillId="0" borderId="53" xfId="0" applyFont="1" applyBorder="1" applyAlignment="1">
      <alignment vertical="center" wrapText="1"/>
    </xf>
    <xf numFmtId="0" fontId="10" fillId="0" borderId="14" xfId="0" applyFont="1" applyBorder="1" applyAlignment="1">
      <alignment horizontal="center" vertical="center" wrapText="1"/>
    </xf>
    <xf numFmtId="3" fontId="34" fillId="0" borderId="24" xfId="0" applyNumberFormat="1" applyFont="1" applyBorder="1" applyAlignment="1">
      <alignment wrapText="1"/>
    </xf>
    <xf numFmtId="3" fontId="34" fillId="0" borderId="23" xfId="0" applyNumberFormat="1" applyFont="1" applyBorder="1" applyAlignment="1">
      <alignment wrapText="1"/>
    </xf>
    <xf numFmtId="3" fontId="34" fillId="0" borderId="33" xfId="0" applyNumberFormat="1" applyFont="1" applyBorder="1" applyAlignment="1">
      <alignment horizontal="right" vertical="center" wrapText="1"/>
    </xf>
    <xf numFmtId="3" fontId="34" fillId="0" borderId="60" xfId="0" applyNumberFormat="1" applyFont="1" applyBorder="1" applyAlignment="1">
      <alignment horizontal="right" vertical="center" wrapText="1"/>
    </xf>
    <xf numFmtId="0" fontId="33" fillId="0" borderId="16" xfId="0" applyFont="1" applyBorder="1" applyAlignment="1">
      <alignment horizontal="left" vertical="center" wrapText="1"/>
    </xf>
    <xf numFmtId="0" fontId="33" fillId="0" borderId="16" xfId="0" applyFont="1" applyBorder="1" applyAlignment="1">
      <alignment horizontal="center" vertical="center" wrapText="1"/>
    </xf>
    <xf numFmtId="0" fontId="43" fillId="0" borderId="17" xfId="0" applyFont="1" applyBorder="1" applyAlignment="1">
      <alignment vertical="center" wrapText="1"/>
    </xf>
    <xf numFmtId="0" fontId="43" fillId="0" borderId="46" xfId="0" applyFont="1" applyBorder="1" applyAlignment="1">
      <alignment vertical="center" wrapText="1"/>
    </xf>
    <xf numFmtId="3" fontId="34" fillId="0" borderId="25" xfId="2" applyNumberFormat="1" applyFont="1" applyBorder="1" applyAlignment="1">
      <alignment horizontal="right" vertical="center" wrapText="1"/>
    </xf>
    <xf numFmtId="164" fontId="34" fillId="0" borderId="28" xfId="1" applyNumberFormat="1" applyFont="1" applyFill="1" applyBorder="1" applyAlignment="1">
      <alignment horizontal="right" vertical="center" wrapText="1"/>
    </xf>
    <xf numFmtId="166" fontId="34" fillId="0" borderId="23" xfId="3" applyNumberFormat="1" applyFont="1" applyFill="1" applyBorder="1" applyAlignment="1">
      <alignment horizontal="center" vertical="center" wrapText="1"/>
    </xf>
    <xf numFmtId="166" fontId="34" fillId="0" borderId="28" xfId="3" applyNumberFormat="1" applyFont="1" applyFill="1" applyBorder="1" applyAlignment="1">
      <alignment horizontal="center" vertical="center" wrapText="1"/>
    </xf>
    <xf numFmtId="3" fontId="34" fillId="0" borderId="23" xfId="2" applyNumberFormat="1" applyFont="1" applyBorder="1" applyAlignment="1">
      <alignment horizontal="center" vertical="center" wrapText="1"/>
    </xf>
    <xf numFmtId="0" fontId="33" fillId="0" borderId="20" xfId="0" applyFont="1" applyBorder="1" applyAlignment="1">
      <alignment horizontal="justify" vertical="center" wrapText="1"/>
    </xf>
    <xf numFmtId="3" fontId="34" fillId="0" borderId="23" xfId="2" applyNumberFormat="1" applyFont="1" applyBorder="1" applyAlignment="1">
      <alignment horizontal="right" vertical="center" wrapText="1"/>
    </xf>
    <xf numFmtId="164" fontId="34" fillId="0" borderId="26" xfId="1" applyNumberFormat="1" applyFont="1" applyFill="1" applyBorder="1" applyAlignment="1">
      <alignment wrapText="1"/>
    </xf>
    <xf numFmtId="164" fontId="34" fillId="0" borderId="25" xfId="1" applyNumberFormat="1" applyFont="1" applyFill="1" applyBorder="1" applyAlignment="1">
      <alignment wrapText="1"/>
    </xf>
    <xf numFmtId="164" fontId="34" fillId="0" borderId="24" xfId="1" applyNumberFormat="1" applyFont="1" applyFill="1" applyBorder="1" applyAlignment="1">
      <alignment wrapText="1"/>
    </xf>
    <xf numFmtId="164" fontId="34" fillId="0" borderId="15" xfId="1" applyNumberFormat="1" applyFont="1" applyFill="1" applyBorder="1" applyAlignment="1">
      <alignment wrapText="1"/>
    </xf>
    <xf numFmtId="164" fontId="34" fillId="0" borderId="36" xfId="1" applyNumberFormat="1" applyFont="1" applyFill="1" applyBorder="1" applyAlignment="1">
      <alignment vertical="center" wrapText="1"/>
    </xf>
    <xf numFmtId="164" fontId="34" fillId="0" borderId="17" xfId="1" applyNumberFormat="1" applyFont="1" applyFill="1" applyBorder="1" applyAlignment="1">
      <alignment horizontal="center" vertical="center" wrapText="1"/>
    </xf>
    <xf numFmtId="0" fontId="13" fillId="0" borderId="23" xfId="0" applyFont="1" applyBorder="1"/>
    <xf numFmtId="3" fontId="10" fillId="4" borderId="28" xfId="0" applyNumberFormat="1" applyFont="1" applyFill="1" applyBorder="1" applyAlignment="1">
      <alignment horizontal="right" vertical="center" indent="1"/>
    </xf>
    <xf numFmtId="0" fontId="10" fillId="0" borderId="17" xfId="0" applyFont="1" applyBorder="1" applyAlignment="1">
      <alignment vertical="center" wrapText="1"/>
    </xf>
    <xf numFmtId="0" fontId="10" fillId="0" borderId="17" xfId="0" applyFont="1" applyBorder="1" applyAlignment="1">
      <alignment wrapText="1"/>
    </xf>
    <xf numFmtId="3" fontId="34" fillId="0" borderId="4" xfId="0" applyNumberFormat="1" applyFont="1" applyBorder="1" applyAlignment="1">
      <alignment horizontal="right" vertical="center" wrapText="1"/>
    </xf>
    <xf numFmtId="3" fontId="34" fillId="0" borderId="34" xfId="0" applyNumberFormat="1" applyFont="1" applyBorder="1" applyAlignment="1">
      <alignment vertical="center" wrapText="1"/>
    </xf>
    <xf numFmtId="0" fontId="43" fillId="0" borderId="4" xfId="0" applyFont="1" applyBorder="1" applyAlignment="1">
      <alignment vertical="center" wrapText="1"/>
    </xf>
    <xf numFmtId="0" fontId="10" fillId="0" borderId="20" xfId="0" applyFont="1" applyBorder="1" applyAlignment="1">
      <alignment horizontal="justify" vertical="center" wrapText="1"/>
    </xf>
    <xf numFmtId="0" fontId="9" fillId="2" borderId="28" xfId="0" applyFont="1" applyFill="1" applyBorder="1" applyAlignment="1">
      <alignment horizontal="left" vertical="center" wrapText="1"/>
    </xf>
    <xf numFmtId="0" fontId="9" fillId="4" borderId="20" xfId="6" applyFont="1" applyFill="1" applyBorder="1" applyAlignment="1">
      <alignment horizontal="left" vertical="center" wrapText="1"/>
    </xf>
    <xf numFmtId="0" fontId="13" fillId="4" borderId="27" xfId="0" applyFont="1" applyFill="1" applyBorder="1"/>
    <xf numFmtId="0" fontId="9" fillId="2" borderId="29" xfId="0" applyFont="1" applyFill="1" applyBorder="1" applyAlignment="1">
      <alignment horizontal="left" vertical="center" wrapText="1"/>
    </xf>
    <xf numFmtId="0" fontId="30" fillId="0" borderId="4" xfId="0" applyFont="1" applyBorder="1" applyAlignment="1">
      <alignment horizontal="center" vertical="justify" wrapText="1"/>
    </xf>
    <xf numFmtId="0" fontId="40"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0" xfId="0" applyFont="1" applyBorder="1" applyAlignment="1">
      <alignment horizontal="left" vertical="center" wrapText="1"/>
    </xf>
    <xf numFmtId="0" fontId="9" fillId="0" borderId="28" xfId="0" applyFont="1" applyBorder="1" applyAlignment="1">
      <alignment horizontal="left" vertical="center" wrapText="1"/>
    </xf>
    <xf numFmtId="0" fontId="9" fillId="0" borderId="25" xfId="0" applyFont="1" applyBorder="1" applyAlignment="1">
      <alignment horizontal="left" vertical="center" wrapText="1"/>
    </xf>
    <xf numFmtId="0" fontId="9" fillId="0" borderId="27" xfId="0" applyFont="1" applyBorder="1" applyAlignment="1">
      <alignment horizontal="left" vertical="center" wrapText="1"/>
    </xf>
    <xf numFmtId="3" fontId="34" fillId="0" borderId="20" xfId="0" applyNumberFormat="1" applyFont="1" applyBorder="1" applyAlignment="1">
      <alignment horizontal="center" vertical="center" wrapText="1"/>
    </xf>
    <xf numFmtId="3" fontId="34" fillId="0" borderId="28" xfId="0" applyNumberFormat="1" applyFont="1" applyBorder="1" applyAlignment="1">
      <alignment horizontal="center" vertical="center" wrapText="1"/>
    </xf>
    <xf numFmtId="3" fontId="34" fillId="0" borderId="29" xfId="0" applyNumberFormat="1" applyFont="1" applyBorder="1" applyAlignment="1">
      <alignment horizontal="center" vertical="center" wrapText="1"/>
    </xf>
    <xf numFmtId="0" fontId="40" fillId="0" borderId="17" xfId="0" applyFont="1" applyBorder="1" applyAlignment="1">
      <alignment horizontal="center" vertical="center" wrapText="1"/>
    </xf>
    <xf numFmtId="0" fontId="9" fillId="0" borderId="4" xfId="0" applyFont="1" applyBorder="1" applyAlignment="1">
      <alignment horizontal="justify" vertical="center" wrapText="1"/>
    </xf>
    <xf numFmtId="0" fontId="9" fillId="0" borderId="25" xfId="0" applyFont="1" applyBorder="1" applyAlignment="1">
      <alignment horizontal="justify" vertical="center" wrapText="1"/>
    </xf>
    <xf numFmtId="0" fontId="9" fillId="0" borderId="27" xfId="0" applyFont="1" applyBorder="1" applyAlignment="1">
      <alignment horizontal="justify" vertical="center" wrapText="1"/>
    </xf>
    <xf numFmtId="0" fontId="33" fillId="0" borderId="29" xfId="0" applyFont="1" applyBorder="1" applyAlignment="1">
      <alignment horizontal="center" vertical="center" wrapText="1"/>
    </xf>
    <xf numFmtId="0" fontId="9" fillId="0" borderId="20" xfId="0" applyFont="1" applyBorder="1" applyAlignment="1">
      <alignment horizontal="justify" vertical="center" wrapText="1"/>
    </xf>
    <xf numFmtId="0" fontId="9" fillId="0" borderId="28" xfId="0" applyFont="1" applyBorder="1" applyAlignment="1">
      <alignment horizontal="justify" vertical="center" wrapText="1"/>
    </xf>
    <xf numFmtId="0" fontId="9" fillId="0" borderId="29" xfId="0" applyFont="1" applyBorder="1" applyAlignment="1">
      <alignment horizontal="justify"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9" fillId="0" borderId="26" xfId="0" applyFont="1" applyBorder="1" applyAlignment="1">
      <alignment horizontal="justify" vertical="center" wrapText="1"/>
    </xf>
    <xf numFmtId="164" fontId="43" fillId="0" borderId="28" xfId="0" applyNumberFormat="1" applyFont="1" applyBorder="1" applyAlignment="1">
      <alignment horizontal="center" vertical="center" wrapText="1"/>
    </xf>
    <xf numFmtId="164" fontId="43" fillId="0" borderId="29" xfId="0" applyNumberFormat="1" applyFont="1" applyBorder="1" applyAlignment="1">
      <alignment horizontal="center" vertical="center" wrapText="1"/>
    </xf>
    <xf numFmtId="0" fontId="34" fillId="0" borderId="15" xfId="0" applyFont="1" applyBorder="1" applyAlignment="1">
      <alignment horizontal="center" vertical="center" wrapText="1"/>
    </xf>
    <xf numFmtId="0" fontId="34" fillId="0" borderId="30" xfId="0" applyFont="1" applyBorder="1" applyAlignment="1">
      <alignment horizontal="center" vertical="center" wrapText="1"/>
    </xf>
    <xf numFmtId="0" fontId="9" fillId="0" borderId="29" xfId="0" applyFont="1" applyBorder="1" applyAlignment="1">
      <alignment horizontal="left" vertical="center" wrapText="1"/>
    </xf>
    <xf numFmtId="0" fontId="34" fillId="0" borderId="16"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9" xfId="0" applyFont="1" applyBorder="1" applyAlignment="1">
      <alignment horizontal="center" vertical="center" wrapText="1"/>
    </xf>
    <xf numFmtId="3" fontId="34" fillId="0" borderId="23" xfId="0" applyNumberFormat="1" applyFont="1" applyBorder="1" applyAlignment="1">
      <alignment horizontal="center" vertical="center" wrapText="1"/>
    </xf>
    <xf numFmtId="3" fontId="34" fillId="0" borderId="34" xfId="0" applyNumberFormat="1" applyFont="1" applyBorder="1" applyAlignment="1">
      <alignment horizontal="center" vertical="center" wrapText="1"/>
    </xf>
    <xf numFmtId="3" fontId="34" fillId="0" borderId="25" xfId="0" applyNumberFormat="1" applyFont="1" applyBorder="1" applyAlignment="1">
      <alignment horizontal="center" vertical="center" wrapText="1"/>
    </xf>
    <xf numFmtId="3" fontId="34" fillId="0" borderId="4" xfId="0" applyNumberFormat="1" applyFont="1" applyBorder="1" applyAlignment="1">
      <alignment horizontal="center" vertical="center" wrapText="1"/>
    </xf>
    <xf numFmtId="0" fontId="9" fillId="0" borderId="23" xfId="0" applyFont="1" applyBorder="1" applyAlignment="1">
      <alignment horizontal="left" vertical="center" wrapText="1"/>
    </xf>
    <xf numFmtId="0" fontId="9" fillId="0" borderId="34" xfId="0" applyFont="1" applyBorder="1" applyAlignment="1">
      <alignment horizontal="left" vertical="center" wrapText="1"/>
    </xf>
    <xf numFmtId="0" fontId="34" fillId="0" borderId="15" xfId="2" applyFont="1" applyBorder="1" applyAlignment="1">
      <alignment horizontal="center" vertical="center" wrapText="1"/>
    </xf>
    <xf numFmtId="0" fontId="34" fillId="0" borderId="16" xfId="2" applyFont="1" applyBorder="1" applyAlignment="1">
      <alignment horizontal="center" vertical="center" wrapText="1"/>
    </xf>
    <xf numFmtId="0" fontId="34" fillId="0" borderId="30" xfId="2" applyFont="1" applyBorder="1" applyAlignment="1">
      <alignment horizontal="center" vertical="center" wrapText="1"/>
    </xf>
    <xf numFmtId="0" fontId="33" fillId="0" borderId="28" xfId="0" applyFont="1" applyBorder="1" applyAlignment="1">
      <alignment horizontal="center" vertical="center" wrapText="1"/>
    </xf>
    <xf numFmtId="164" fontId="34" fillId="0" borderId="26" xfId="1" applyNumberFormat="1" applyFont="1" applyFill="1" applyBorder="1" applyAlignment="1">
      <alignment horizontal="center" wrapText="1"/>
    </xf>
    <xf numFmtId="164" fontId="34" fillId="0" borderId="25" xfId="1" applyNumberFormat="1" applyFont="1" applyFill="1" applyBorder="1" applyAlignment="1">
      <alignment horizontal="center" wrapText="1"/>
    </xf>
    <xf numFmtId="0" fontId="13" fillId="0" borderId="25" xfId="0" applyFont="1" applyBorder="1"/>
    <xf numFmtId="0" fontId="9" fillId="0" borderId="25" xfId="0" applyFont="1" applyBorder="1" applyAlignment="1">
      <alignment horizontal="left" vertical="top" wrapText="1"/>
    </xf>
    <xf numFmtId="0" fontId="9" fillId="0" borderId="27" xfId="0" applyFont="1" applyBorder="1" applyAlignment="1">
      <alignment horizontal="left" vertical="top" wrapText="1"/>
    </xf>
    <xf numFmtId="164" fontId="10" fillId="0" borderId="29" xfId="1" applyNumberFormat="1" applyFont="1" applyFill="1" applyBorder="1" applyAlignment="1">
      <alignment horizontal="center" vertical="center" wrapText="1"/>
    </xf>
    <xf numFmtId="3" fontId="10" fillId="0" borderId="25" xfId="2" applyNumberFormat="1" applyFont="1" applyBorder="1" applyAlignment="1">
      <alignment horizontal="center" vertical="center" wrapText="1"/>
    </xf>
    <xf numFmtId="3" fontId="10" fillId="0" borderId="28" xfId="2" applyNumberFormat="1" applyFont="1" applyBorder="1" applyAlignment="1">
      <alignment horizontal="center" vertical="center" wrapText="1"/>
    </xf>
    <xf numFmtId="3" fontId="10" fillId="0" borderId="29" xfId="2" applyNumberFormat="1" applyFont="1" applyBorder="1" applyAlignment="1">
      <alignment horizontal="center" vertical="center" wrapText="1"/>
    </xf>
    <xf numFmtId="164" fontId="10" fillId="0" borderId="17" xfId="1" applyNumberFormat="1" applyFont="1" applyFill="1" applyBorder="1" applyAlignment="1">
      <alignment horizontal="justify" vertical="center" wrapText="1"/>
    </xf>
    <xf numFmtId="2" fontId="10" fillId="0" borderId="17" xfId="8" applyNumberFormat="1" applyFont="1" applyBorder="1" applyAlignment="1">
      <alignment horizontal="left" vertical="center" wrapText="1"/>
    </xf>
    <xf numFmtId="164" fontId="66" fillId="0" borderId="28" xfId="1" applyNumberFormat="1" applyFont="1" applyFill="1" applyBorder="1" applyAlignment="1">
      <alignment horizontal="right" vertical="center" indent="1"/>
    </xf>
    <xf numFmtId="164" fontId="66" fillId="0" borderId="28" xfId="1" applyNumberFormat="1" applyFont="1" applyFill="1" applyBorder="1" applyAlignment="1">
      <alignment horizontal="right" vertical="center"/>
    </xf>
    <xf numFmtId="2" fontId="10" fillId="0" borderId="17" xfId="2" applyNumberFormat="1" applyFont="1" applyBorder="1" applyAlignment="1">
      <alignment horizontal="left" vertical="center" wrapText="1"/>
    </xf>
    <xf numFmtId="2" fontId="10" fillId="0" borderId="17" xfId="8" applyNumberFormat="1" applyFont="1" applyBorder="1" applyAlignment="1">
      <alignment horizontal="justify" vertical="center"/>
    </xf>
    <xf numFmtId="2" fontId="10" fillId="0" borderId="17" xfId="8" applyNumberFormat="1" applyFont="1" applyBorder="1" applyAlignment="1">
      <alignment horizontal="justify" vertical="justify"/>
    </xf>
    <xf numFmtId="3" fontId="53" fillId="0" borderId="28" xfId="2" applyNumberFormat="1" applyFont="1" applyBorder="1" applyAlignment="1">
      <alignment horizontal="right" vertical="center" wrapText="1"/>
    </xf>
    <xf numFmtId="3" fontId="53" fillId="0" borderId="23" xfId="2" applyNumberFormat="1" applyFont="1" applyBorder="1" applyAlignment="1">
      <alignment horizontal="right" vertical="center" wrapText="1"/>
    </xf>
    <xf numFmtId="164" fontId="53" fillId="0" borderId="16" xfId="1" applyNumberFormat="1" applyFont="1" applyFill="1" applyBorder="1" applyAlignment="1">
      <alignment vertical="center" wrapText="1"/>
    </xf>
    <xf numFmtId="0" fontId="34" fillId="0" borderId="27" xfId="0" applyFont="1" applyBorder="1" applyAlignment="1">
      <alignment horizontal="justify" vertical="justify" wrapText="1"/>
    </xf>
    <xf numFmtId="164" fontId="53" fillId="0" borderId="25" xfId="1" applyNumberFormat="1" applyFont="1" applyFill="1" applyBorder="1" applyAlignment="1">
      <alignment vertical="center" wrapText="1"/>
    </xf>
    <xf numFmtId="164" fontId="53" fillId="0" borderId="28" xfId="1" applyNumberFormat="1" applyFont="1" applyFill="1" applyBorder="1" applyAlignment="1">
      <alignment vertical="center" wrapText="1"/>
    </xf>
    <xf numFmtId="0" fontId="59" fillId="4" borderId="17" xfId="0" applyFont="1" applyFill="1" applyBorder="1" applyAlignment="1">
      <alignment horizontal="center" vertical="center"/>
    </xf>
    <xf numFmtId="0" fontId="35" fillId="4" borderId="28" xfId="6" applyFont="1" applyFill="1" applyBorder="1" applyAlignment="1">
      <alignment vertical="center" wrapText="1"/>
    </xf>
    <xf numFmtId="3" fontId="63" fillId="4" borderId="28" xfId="0" applyNumberFormat="1" applyFont="1" applyFill="1" applyBorder="1" applyAlignment="1">
      <alignment horizontal="right" vertical="center" indent="1"/>
    </xf>
    <xf numFmtId="164" fontId="67" fillId="0" borderId="28" xfId="1" applyNumberFormat="1" applyFont="1" applyFill="1" applyBorder="1" applyAlignment="1">
      <alignment horizontal="right" vertical="center" indent="1"/>
    </xf>
    <xf numFmtId="0" fontId="35" fillId="4" borderId="20" xfId="6" applyFont="1" applyFill="1" applyBorder="1" applyAlignment="1">
      <alignment horizontal="left" vertical="center" wrapText="1"/>
    </xf>
    <xf numFmtId="0" fontId="35" fillId="4" borderId="28" xfId="6" applyFont="1" applyFill="1" applyBorder="1" applyAlignment="1">
      <alignment horizontal="left" vertical="center" wrapText="1"/>
    </xf>
    <xf numFmtId="0" fontId="53" fillId="0" borderId="17" xfId="0" applyFont="1" applyBorder="1" applyAlignment="1">
      <alignment horizontal="center" vertical="center" wrapText="1"/>
    </xf>
    <xf numFmtId="0" fontId="55" fillId="0" borderId="28" xfId="0" applyFont="1" applyBorder="1"/>
    <xf numFmtId="0" fontId="55" fillId="0" borderId="25" xfId="0" applyFont="1" applyBorder="1" applyAlignment="1">
      <alignment wrapText="1"/>
    </xf>
    <xf numFmtId="0" fontId="59" fillId="0" borderId="25" xfId="0" applyFont="1" applyBorder="1" applyAlignment="1">
      <alignment horizontal="left" vertical="center" wrapText="1"/>
    </xf>
    <xf numFmtId="0" fontId="59" fillId="0" borderId="27" xfId="0" applyFont="1" applyBorder="1" applyAlignment="1">
      <alignment horizontal="left" vertical="center" wrapText="1"/>
    </xf>
    <xf numFmtId="3" fontId="53" fillId="0" borderId="25" xfId="7" applyNumberFormat="1" applyFont="1" applyBorder="1" applyAlignment="1">
      <alignment horizontal="right" vertical="center" wrapText="1" shrinkToFit="1"/>
    </xf>
    <xf numFmtId="0" fontId="53" fillId="0" borderId="16" xfId="0" applyFont="1" applyBorder="1" applyAlignment="1">
      <alignment horizontal="center" vertical="center" wrapText="1"/>
    </xf>
    <xf numFmtId="164" fontId="53" fillId="0" borderId="25" xfId="0" applyNumberFormat="1" applyFont="1" applyBorder="1" applyAlignment="1">
      <alignment horizontal="right" vertical="center" wrapText="1"/>
    </xf>
    <xf numFmtId="164" fontId="53" fillId="0" borderId="25" xfId="0" applyNumberFormat="1" applyFont="1" applyBorder="1" applyAlignment="1">
      <alignment vertical="center" wrapText="1"/>
    </xf>
    <xf numFmtId="0" fontId="55" fillId="0" borderId="25" xfId="0" applyFont="1" applyBorder="1"/>
    <xf numFmtId="0" fontId="6" fillId="0" borderId="26" xfId="0" applyFont="1" applyBorder="1" applyAlignment="1">
      <alignment horizontal="left" vertical="center" wrapText="1"/>
    </xf>
    <xf numFmtId="164" fontId="53" fillId="0" borderId="17" xfId="0" applyNumberFormat="1" applyFont="1" applyBorder="1" applyAlignment="1">
      <alignment vertical="center" wrapText="1"/>
    </xf>
    <xf numFmtId="3" fontId="53" fillId="0" borderId="16" xfId="7" applyNumberFormat="1" applyFont="1" applyBorder="1" applyAlignment="1">
      <alignment horizontal="right" vertical="center" wrapText="1" shrinkToFit="1"/>
    </xf>
    <xf numFmtId="0" fontId="53" fillId="0" borderId="15" xfId="0" applyFont="1" applyBorder="1" applyAlignment="1">
      <alignment horizontal="center" vertical="center" wrapText="1"/>
    </xf>
    <xf numFmtId="0" fontId="6" fillId="0" borderId="36" xfId="0" applyFont="1" applyBorder="1" applyAlignment="1">
      <alignment horizontal="left" vertical="center" wrapText="1"/>
    </xf>
    <xf numFmtId="0" fontId="6" fillId="0" borderId="17" xfId="0" applyFont="1" applyBorder="1" applyAlignment="1">
      <alignment horizontal="left" vertical="center" wrapText="1"/>
    </xf>
    <xf numFmtId="0" fontId="13" fillId="0" borderId="16" xfId="0" applyFont="1" applyBorder="1" applyAlignment="1">
      <alignment wrapText="1"/>
    </xf>
    <xf numFmtId="0" fontId="9" fillId="0" borderId="16" xfId="0" applyFont="1" applyBorder="1" applyAlignment="1">
      <alignment horizontal="left" vertical="center" wrapText="1"/>
    </xf>
    <xf numFmtId="3" fontId="34" fillId="0" borderId="16" xfId="7" applyNumberFormat="1" applyFont="1" applyBorder="1" applyAlignment="1">
      <alignment horizontal="right" vertical="center" wrapText="1" shrinkToFit="1"/>
    </xf>
    <xf numFmtId="0" fontId="9" fillId="0" borderId="17" xfId="7" applyFont="1" applyBorder="1" applyAlignment="1">
      <alignment horizontal="center" vertical="center" wrapText="1" shrinkToFit="1"/>
    </xf>
    <xf numFmtId="3" fontId="53" fillId="0" borderId="17" xfId="7" applyNumberFormat="1" applyFont="1" applyBorder="1" applyAlignment="1">
      <alignment horizontal="right" vertical="center" wrapText="1" shrinkToFit="1"/>
    </xf>
    <xf numFmtId="3" fontId="34" fillId="0" borderId="17" xfId="7" applyNumberFormat="1" applyFont="1" applyBorder="1" applyAlignment="1">
      <alignment horizontal="right" vertical="center" wrapText="1" shrinkToFit="1"/>
    </xf>
    <xf numFmtId="0" fontId="34" fillId="0" borderId="26" xfId="0" applyFont="1" applyBorder="1" applyAlignment="1">
      <alignment horizontal="left" vertical="center" wrapText="1"/>
    </xf>
    <xf numFmtId="164" fontId="34" fillId="0" borderId="17" xfId="0" applyNumberFormat="1" applyFont="1" applyBorder="1" applyAlignment="1">
      <alignment vertical="center" wrapText="1"/>
    </xf>
    <xf numFmtId="0" fontId="34" fillId="0" borderId="36" xfId="0" applyFont="1" applyBorder="1" applyAlignment="1">
      <alignment horizontal="left" vertical="center" wrapText="1"/>
    </xf>
    <xf numFmtId="0" fontId="55" fillId="4" borderId="0" xfId="0" applyFont="1" applyFill="1"/>
    <xf numFmtId="0" fontId="9" fillId="4" borderId="17" xfId="6" applyFont="1" applyFill="1" applyBorder="1" applyAlignment="1">
      <alignment vertical="center" wrapText="1"/>
    </xf>
    <xf numFmtId="0" fontId="68" fillId="0" borderId="20" xfId="0" applyFont="1" applyBorder="1" applyAlignment="1">
      <alignment horizontal="center" vertical="center" wrapText="1"/>
    </xf>
    <xf numFmtId="0" fontId="30" fillId="0" borderId="4" xfId="0" applyFont="1" applyBorder="1" applyAlignment="1">
      <alignment horizontal="right" vertical="justify" wrapText="1"/>
    </xf>
    <xf numFmtId="0" fontId="12" fillId="4" borderId="0" xfId="0" applyFont="1" applyFill="1"/>
    <xf numFmtId="0" fontId="31" fillId="0" borderId="4" xfId="0" applyFont="1" applyBorder="1" applyAlignment="1">
      <alignment horizontal="center" vertical="center" wrapText="1"/>
    </xf>
    <xf numFmtId="164" fontId="31" fillId="0" borderId="11" xfId="0" applyNumberFormat="1" applyFont="1" applyBorder="1" applyAlignment="1">
      <alignment horizontal="center" vertical="center" wrapText="1"/>
    </xf>
    <xf numFmtId="164" fontId="31" fillId="0" borderId="40" xfId="0" applyNumberFormat="1" applyFont="1" applyBorder="1" applyAlignment="1">
      <alignment horizontal="center" vertical="center" wrapText="1"/>
    </xf>
    <xf numFmtId="2" fontId="31" fillId="0" borderId="15" xfId="0" applyNumberFormat="1" applyFont="1" applyBorder="1" applyAlignment="1">
      <alignment horizontal="center" vertical="center" wrapText="1"/>
    </xf>
    <xf numFmtId="164" fontId="31" fillId="0" borderId="43" xfId="0" applyNumberFormat="1" applyFont="1" applyBorder="1" applyAlignment="1">
      <alignment horizontal="center" vertical="center" wrapText="1"/>
    </xf>
    <xf numFmtId="3" fontId="31" fillId="0" borderId="11" xfId="0" applyNumberFormat="1" applyFont="1" applyBorder="1" applyAlignment="1">
      <alignment horizontal="center" vertical="center" wrapText="1"/>
    </xf>
    <xf numFmtId="3" fontId="31" fillId="0" borderId="40"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8" xfId="0" applyFont="1" applyBorder="1" applyAlignment="1">
      <alignment horizontal="right" vertical="center" wrapText="1"/>
    </xf>
    <xf numFmtId="0" fontId="31" fillId="0" borderId="17" xfId="0" applyFont="1" applyBorder="1" applyAlignment="1">
      <alignment vertical="center" wrapText="1"/>
    </xf>
    <xf numFmtId="0" fontId="29" fillId="0" borderId="28" xfId="0" applyFont="1" applyBorder="1" applyAlignment="1">
      <alignment horizontal="center" wrapText="1"/>
    </xf>
    <xf numFmtId="0" fontId="29" fillId="0" borderId="28" xfId="0" applyFont="1" applyBorder="1" applyAlignment="1">
      <alignment wrapText="1"/>
    </xf>
    <xf numFmtId="0" fontId="29" fillId="0" borderId="28" xfId="0" applyFont="1" applyBorder="1" applyAlignment="1">
      <alignment horizontal="right" wrapText="1"/>
    </xf>
    <xf numFmtId="0" fontId="29" fillId="0" borderId="29" xfId="0" applyFont="1" applyBorder="1" applyAlignment="1">
      <alignment wrapText="1"/>
    </xf>
    <xf numFmtId="0" fontId="31" fillId="0" borderId="20" xfId="0" applyFont="1" applyBorder="1" applyAlignment="1">
      <alignment horizontal="left" vertical="center" wrapText="1"/>
    </xf>
    <xf numFmtId="0" fontId="31" fillId="0" borderId="28" xfId="0" applyFont="1" applyBorder="1" applyAlignment="1">
      <alignment horizontal="left" vertical="center" wrapText="1"/>
    </xf>
    <xf numFmtId="0" fontId="29" fillId="0" borderId="17" xfId="0" applyFont="1" applyBorder="1" applyAlignment="1">
      <alignment horizontal="center" vertical="center" wrapText="1"/>
    </xf>
    <xf numFmtId="0" fontId="29" fillId="0" borderId="43" xfId="0" applyFont="1" applyBorder="1" applyAlignment="1">
      <alignment horizontal="left" vertical="center" wrapText="1"/>
    </xf>
    <xf numFmtId="0" fontId="29" fillId="0" borderId="11" xfId="0" applyFont="1" applyBorder="1" applyAlignment="1">
      <alignment horizontal="center" vertical="center" wrapText="1"/>
    </xf>
    <xf numFmtId="3" fontId="29" fillId="0" borderId="11" xfId="0" applyNumberFormat="1" applyFont="1" applyBorder="1" applyAlignment="1">
      <alignment horizontal="right" vertical="center" wrapText="1"/>
    </xf>
    <xf numFmtId="3" fontId="29" fillId="0" borderId="40" xfId="0" applyNumberFormat="1" applyFont="1" applyBorder="1" applyAlignment="1">
      <alignment horizontal="right" vertical="center" wrapText="1"/>
    </xf>
    <xf numFmtId="3" fontId="29" fillId="0" borderId="24" xfId="0" applyNumberFormat="1" applyFont="1" applyBorder="1" applyAlignment="1">
      <alignment vertical="center" wrapText="1"/>
    </xf>
    <xf numFmtId="3" fontId="29" fillId="0" borderId="15" xfId="0" applyNumberFormat="1" applyFont="1" applyBorder="1" applyAlignment="1">
      <alignment vertical="center" wrapText="1"/>
    </xf>
    <xf numFmtId="3" fontId="29" fillId="0" borderId="23" xfId="0" applyNumberFormat="1" applyFont="1" applyBorder="1" applyAlignment="1">
      <alignment vertical="center" wrapText="1"/>
    </xf>
    <xf numFmtId="3" fontId="29" fillId="0" borderId="23" xfId="0" applyNumberFormat="1" applyFont="1" applyBorder="1" applyAlignment="1">
      <alignment horizontal="right" vertical="center" wrapText="1"/>
    </xf>
    <xf numFmtId="3" fontId="29" fillId="0" borderId="15" xfId="0" applyNumberFormat="1" applyFont="1" applyBorder="1" applyAlignment="1">
      <alignment horizontal="center" vertical="center" wrapText="1"/>
    </xf>
    <xf numFmtId="0" fontId="31" fillId="0" borderId="20" xfId="0" applyFont="1" applyBorder="1" applyAlignment="1">
      <alignment horizontal="justify" vertical="center" wrapText="1"/>
    </xf>
    <xf numFmtId="0" fontId="31" fillId="0" borderId="23" xfId="0" applyFont="1" applyBorder="1" applyAlignment="1">
      <alignment horizontal="justify" vertical="center" wrapText="1"/>
    </xf>
    <xf numFmtId="0" fontId="31" fillId="0" borderId="28" xfId="0" applyFont="1" applyBorder="1" applyAlignment="1">
      <alignment horizontal="justify" vertical="center" wrapText="1"/>
    </xf>
    <xf numFmtId="0" fontId="29" fillId="0" borderId="32" xfId="0" applyFont="1" applyBorder="1" applyAlignment="1">
      <alignment horizontal="left" vertical="center" wrapText="1"/>
    </xf>
    <xf numFmtId="0" fontId="29" fillId="0" borderId="33" xfId="0" applyFont="1" applyBorder="1" applyAlignment="1">
      <alignment horizontal="center" vertical="center" wrapText="1"/>
    </xf>
    <xf numFmtId="0" fontId="31" fillId="0" borderId="17" xfId="0" applyFont="1" applyBorder="1" applyAlignment="1">
      <alignment horizontal="justify" vertical="center" wrapText="1"/>
    </xf>
    <xf numFmtId="0" fontId="31" fillId="0" borderId="24" xfId="0" applyFont="1" applyBorder="1" applyAlignment="1">
      <alignment horizontal="justify" vertical="center" wrapText="1"/>
    </xf>
    <xf numFmtId="0" fontId="31" fillId="0" borderId="34" xfId="0" applyFont="1" applyBorder="1" applyAlignment="1">
      <alignment horizontal="justify" vertical="center" wrapText="1"/>
    </xf>
    <xf numFmtId="3" fontId="29" fillId="0" borderId="17" xfId="0" applyNumberFormat="1" applyFont="1" applyBorder="1" applyAlignment="1">
      <alignment horizontal="right" vertical="center" wrapText="1"/>
    </xf>
    <xf numFmtId="3" fontId="29" fillId="0" borderId="20" xfId="0" applyNumberFormat="1" applyFont="1" applyBorder="1" applyAlignment="1">
      <alignment horizontal="right" vertical="center" wrapText="1"/>
    </xf>
    <xf numFmtId="3" fontId="29" fillId="0" borderId="20" xfId="0" applyNumberFormat="1" applyFont="1" applyBorder="1" applyAlignment="1">
      <alignment vertical="center" wrapText="1"/>
    </xf>
    <xf numFmtId="3" fontId="29" fillId="0" borderId="28" xfId="0" applyNumberFormat="1" applyFont="1" applyBorder="1" applyAlignment="1">
      <alignment vertical="center" wrapText="1"/>
    </xf>
    <xf numFmtId="3" fontId="29" fillId="0" borderId="28" xfId="0" applyNumberFormat="1" applyFont="1" applyBorder="1" applyAlignment="1">
      <alignment horizontal="right" vertical="center" wrapText="1"/>
    </xf>
    <xf numFmtId="3" fontId="29" fillId="0" borderId="28" xfId="0" applyNumberFormat="1" applyFont="1" applyBorder="1" applyAlignment="1">
      <alignment horizontal="center" vertical="center" wrapText="1"/>
    </xf>
    <xf numFmtId="3" fontId="29" fillId="0" borderId="29" xfId="0" applyNumberFormat="1" applyFont="1" applyBorder="1" applyAlignment="1">
      <alignment vertical="center" wrapText="1"/>
    </xf>
    <xf numFmtId="0" fontId="29" fillId="0" borderId="20" xfId="0" applyFont="1" applyBorder="1" applyAlignment="1">
      <alignment horizontal="left" vertical="center" wrapText="1"/>
    </xf>
    <xf numFmtId="0" fontId="29" fillId="0" borderId="28" xfId="0" applyFont="1" applyBorder="1" applyAlignment="1">
      <alignment horizontal="center" vertical="center" wrapText="1"/>
    </xf>
    <xf numFmtId="3" fontId="29" fillId="0" borderId="35" xfId="0" applyNumberFormat="1" applyFont="1" applyBorder="1" applyAlignment="1">
      <alignment horizontal="right" vertical="center" wrapText="1"/>
    </xf>
    <xf numFmtId="3" fontId="29" fillId="0" borderId="33" xfId="0" applyNumberFormat="1" applyFont="1" applyBorder="1" applyAlignment="1">
      <alignment horizontal="right" vertical="center" wrapText="1"/>
    </xf>
    <xf numFmtId="3" fontId="29" fillId="0" borderId="60" xfId="0" applyNumberFormat="1" applyFont="1" applyBorder="1" applyAlignment="1">
      <alignment horizontal="right" vertical="center" wrapText="1"/>
    </xf>
    <xf numFmtId="0" fontId="31" fillId="0" borderId="16" xfId="0" applyFont="1" applyBorder="1" applyAlignment="1">
      <alignment horizontal="left" vertical="center" wrapText="1"/>
    </xf>
    <xf numFmtId="0" fontId="31" fillId="0" borderId="16"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17" xfId="0" applyFont="1" applyBorder="1" applyAlignment="1">
      <alignment vertical="center" wrapText="1"/>
    </xf>
    <xf numFmtId="3" fontId="29" fillId="0" borderId="43" xfId="0" applyNumberFormat="1" applyFont="1" applyBorder="1" applyAlignment="1">
      <alignment horizontal="right" vertical="center" wrapText="1"/>
    </xf>
    <xf numFmtId="0" fontId="29" fillId="0" borderId="4" xfId="0" applyFont="1" applyBorder="1" applyAlignment="1">
      <alignment vertical="center" wrapText="1"/>
    </xf>
    <xf numFmtId="3" fontId="29" fillId="0" borderId="23" xfId="0" applyNumberFormat="1" applyFont="1" applyBorder="1" applyAlignment="1">
      <alignment horizontal="center" vertical="center" wrapText="1"/>
    </xf>
    <xf numFmtId="3" fontId="29" fillId="0" borderId="34" xfId="0" applyNumberFormat="1" applyFont="1" applyBorder="1" applyAlignment="1">
      <alignment vertical="center" wrapText="1"/>
    </xf>
    <xf numFmtId="0" fontId="29" fillId="0" borderId="20" xfId="0" applyFont="1" applyBorder="1" applyAlignment="1">
      <alignment horizontal="justify" vertical="center" wrapText="1"/>
    </xf>
    <xf numFmtId="164" fontId="29" fillId="0" borderId="17" xfId="1" applyNumberFormat="1" applyFont="1" applyFill="1" applyBorder="1" applyAlignment="1">
      <alignment horizontal="justify" vertical="center" wrapText="1"/>
    </xf>
    <xf numFmtId="164" fontId="29" fillId="0" borderId="17" xfId="1" applyNumberFormat="1" applyFont="1" applyFill="1" applyBorder="1" applyAlignment="1">
      <alignment horizontal="right" vertical="center" wrapText="1"/>
    </xf>
    <xf numFmtId="0" fontId="29" fillId="0" borderId="46" xfId="0" applyFont="1" applyBorder="1" applyAlignment="1">
      <alignment vertical="center" wrapText="1"/>
    </xf>
    <xf numFmtId="164" fontId="29" fillId="0" borderId="32" xfId="0" applyNumberFormat="1" applyFont="1" applyBorder="1" applyAlignment="1">
      <alignment horizontal="right" vertical="center" wrapText="1"/>
    </xf>
    <xf numFmtId="164" fontId="29" fillId="0" borderId="28" xfId="0" applyNumberFormat="1" applyFont="1" applyBorder="1" applyAlignment="1">
      <alignment horizontal="right" vertical="center" wrapText="1"/>
    </xf>
    <xf numFmtId="0" fontId="31" fillId="0" borderId="20" xfId="0" applyFont="1" applyBorder="1" applyAlignment="1">
      <alignment vertical="center" wrapText="1"/>
    </xf>
    <xf numFmtId="0" fontId="31" fillId="0" borderId="28" xfId="0" applyFont="1" applyBorder="1" applyAlignment="1">
      <alignment vertical="center" wrapText="1"/>
    </xf>
    <xf numFmtId="0" fontId="31" fillId="0" borderId="25" xfId="0" applyFont="1" applyBorder="1" applyAlignment="1">
      <alignment vertical="center" wrapText="1"/>
    </xf>
    <xf numFmtId="0" fontId="31" fillId="0" borderId="29" xfId="0" applyFont="1" applyBorder="1" applyAlignment="1">
      <alignment horizontal="center" vertical="center" wrapText="1"/>
    </xf>
    <xf numFmtId="164" fontId="29" fillId="0" borderId="25" xfId="0" applyNumberFormat="1" applyFont="1" applyBorder="1" applyAlignment="1">
      <alignment horizontal="right" vertical="center" wrapText="1"/>
    </xf>
    <xf numFmtId="164" fontId="29" fillId="0" borderId="28" xfId="0" applyNumberFormat="1" applyFont="1" applyBorder="1" applyAlignment="1">
      <alignment vertical="center" wrapText="1"/>
    </xf>
    <xf numFmtId="164" fontId="29" fillId="0" borderId="28" xfId="0" applyNumberFormat="1" applyFont="1" applyBorder="1" applyAlignment="1">
      <alignment horizontal="center" vertical="center" wrapText="1"/>
    </xf>
    <xf numFmtId="0" fontId="29" fillId="0" borderId="28" xfId="0" applyFont="1" applyBorder="1"/>
    <xf numFmtId="164" fontId="29" fillId="0" borderId="29" xfId="0" applyNumberFormat="1" applyFont="1" applyBorder="1" applyAlignment="1">
      <alignment horizontal="center" vertical="center" wrapText="1"/>
    </xf>
    <xf numFmtId="164" fontId="29" fillId="0" borderId="52" xfId="0" applyNumberFormat="1" applyFont="1" applyBorder="1" applyAlignment="1">
      <alignment horizontal="right" vertical="center" wrapText="1"/>
    </xf>
    <xf numFmtId="164" fontId="29" fillId="0" borderId="52" xfId="0" applyNumberFormat="1" applyFont="1" applyBorder="1" applyAlignment="1">
      <alignment vertical="center" wrapText="1"/>
    </xf>
    <xf numFmtId="0" fontId="29" fillId="0" borderId="15" xfId="0" applyFont="1" applyBorder="1" applyAlignment="1">
      <alignment horizontal="center" vertical="center" wrapText="1"/>
    </xf>
    <xf numFmtId="164" fontId="29" fillId="0" borderId="54" xfId="0" applyNumberFormat="1" applyFont="1" applyBorder="1" applyAlignment="1">
      <alignment horizontal="right" vertical="center" wrapText="1"/>
    </xf>
    <xf numFmtId="164" fontId="29" fillId="0" borderId="14" xfId="0" applyNumberFormat="1" applyFont="1" applyBorder="1" applyAlignment="1">
      <alignment horizontal="right" vertical="center" wrapText="1"/>
    </xf>
    <xf numFmtId="164" fontId="29" fillId="0" borderId="54" xfId="0" applyNumberFormat="1" applyFont="1" applyBorder="1" applyAlignment="1">
      <alignment vertical="center" wrapText="1"/>
    </xf>
    <xf numFmtId="164" fontId="29" fillId="0" borderId="17" xfId="0" applyNumberFormat="1" applyFont="1" applyBorder="1" applyAlignment="1">
      <alignment horizontal="right" vertical="center" wrapText="1"/>
    </xf>
    <xf numFmtId="164" fontId="29" fillId="0" borderId="4" xfId="0" applyNumberFormat="1" applyFont="1" applyBorder="1" applyAlignment="1">
      <alignment horizontal="right" vertical="center" wrapText="1"/>
    </xf>
    <xf numFmtId="0" fontId="29" fillId="0" borderId="16" xfId="0" applyFont="1" applyBorder="1" applyAlignment="1">
      <alignment vertical="center" wrapText="1"/>
    </xf>
    <xf numFmtId="164" fontId="29" fillId="0" borderId="25" xfId="0" applyNumberFormat="1" applyFont="1" applyBorder="1" applyAlignment="1">
      <alignment vertical="center" wrapText="1"/>
    </xf>
    <xf numFmtId="0" fontId="29" fillId="0" borderId="30" xfId="0" applyFont="1" applyBorder="1" applyAlignment="1">
      <alignment vertical="center" wrapText="1"/>
    </xf>
    <xf numFmtId="164" fontId="29" fillId="0" borderId="23" xfId="0" applyNumberFormat="1" applyFont="1" applyBorder="1" applyAlignment="1">
      <alignment horizontal="right" vertical="center" wrapTex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31" fillId="0" borderId="29" xfId="0" applyFont="1" applyBorder="1" applyAlignment="1">
      <alignment horizontal="justify" vertical="center" wrapText="1"/>
    </xf>
    <xf numFmtId="0" fontId="31" fillId="0" borderId="24" xfId="7" applyFont="1" applyBorder="1" applyAlignment="1">
      <alignment vertical="center" wrapText="1" shrinkToFit="1"/>
    </xf>
    <xf numFmtId="0" fontId="31" fillId="0" borderId="23" xfId="7" applyFont="1" applyBorder="1" applyAlignment="1">
      <alignment vertical="center" wrapText="1" shrinkToFit="1"/>
    </xf>
    <xf numFmtId="0" fontId="29" fillId="0" borderId="17" xfId="7" applyFont="1" applyBorder="1" applyAlignment="1">
      <alignment horizontal="center" vertical="center" wrapText="1" shrinkToFit="1"/>
    </xf>
    <xf numFmtId="0" fontId="31" fillId="0" borderId="27" xfId="7" applyFont="1" applyBorder="1" applyAlignment="1">
      <alignment horizontal="left" vertical="center" wrapText="1" shrinkToFit="1"/>
    </xf>
    <xf numFmtId="3" fontId="29" fillId="0" borderId="20" xfId="7" applyNumberFormat="1" applyFont="1" applyBorder="1" applyAlignment="1">
      <alignment vertical="center" wrapText="1" shrinkToFit="1"/>
    </xf>
    <xf numFmtId="3" fontId="29" fillId="0" borderId="28" xfId="7" applyNumberFormat="1" applyFont="1" applyBorder="1" applyAlignment="1">
      <alignment vertical="center" wrapText="1" shrinkToFit="1"/>
    </xf>
    <xf numFmtId="3" fontId="29" fillId="0" borderId="28" xfId="7" applyNumberFormat="1" applyFont="1" applyBorder="1" applyAlignment="1">
      <alignment horizontal="center" vertical="center" wrapText="1" shrinkToFit="1"/>
    </xf>
    <xf numFmtId="3" fontId="29" fillId="0" borderId="28" xfId="7" applyNumberFormat="1" applyFont="1" applyBorder="1" applyAlignment="1">
      <alignment horizontal="right" vertical="center" wrapText="1" shrinkToFit="1"/>
    </xf>
    <xf numFmtId="3" fontId="29" fillId="0" borderId="29" xfId="7" applyNumberFormat="1" applyFont="1" applyBorder="1" applyAlignment="1">
      <alignment horizontal="center" vertical="center" wrapText="1" shrinkToFit="1"/>
    </xf>
    <xf numFmtId="0" fontId="29" fillId="0" borderId="16" xfId="0" applyFont="1" applyBorder="1" applyAlignment="1">
      <alignment horizontal="center" vertical="center" wrapText="1"/>
    </xf>
    <xf numFmtId="0" fontId="69" fillId="0" borderId="24" xfId="7" applyFont="1" applyBorder="1" applyAlignment="1">
      <alignment vertical="center" wrapText="1" shrinkToFit="1"/>
    </xf>
    <xf numFmtId="0" fontId="69" fillId="0" borderId="23" xfId="7" applyFont="1" applyBorder="1" applyAlignment="1">
      <alignment horizontal="left" vertical="center" wrapText="1" shrinkToFit="1"/>
    </xf>
    <xf numFmtId="0" fontId="29" fillId="0" borderId="23" xfId="0" applyFont="1" applyBorder="1" applyAlignment="1">
      <alignment wrapText="1"/>
    </xf>
    <xf numFmtId="3" fontId="29" fillId="0" borderId="23" xfId="7" applyNumberFormat="1" applyFont="1" applyBorder="1" applyAlignment="1">
      <alignment horizontal="center" vertical="center" wrapText="1" shrinkToFit="1"/>
    </xf>
    <xf numFmtId="0" fontId="29" fillId="0" borderId="23" xfId="0" applyFont="1" applyBorder="1" applyAlignment="1">
      <alignment horizontal="right" wrapText="1"/>
    </xf>
    <xf numFmtId="0" fontId="29" fillId="0" borderId="23" xfId="0" applyFont="1" applyBorder="1" applyAlignment="1">
      <alignment horizontal="center" vertical="center" wrapText="1"/>
    </xf>
    <xf numFmtId="3" fontId="29" fillId="0" borderId="34" xfId="7" applyNumberFormat="1" applyFont="1" applyBorder="1" applyAlignment="1">
      <alignment horizontal="center" vertical="center" wrapText="1" shrinkToFit="1"/>
    </xf>
    <xf numFmtId="3" fontId="29" fillId="0" borderId="24" xfId="7" applyNumberFormat="1" applyFont="1" applyBorder="1" applyAlignment="1">
      <alignment vertical="center" wrapText="1" shrinkToFit="1"/>
    </xf>
    <xf numFmtId="3" fontId="29" fillId="0" borderId="23" xfId="7" applyNumberFormat="1" applyFont="1" applyBorder="1" applyAlignment="1">
      <alignment vertical="center" wrapText="1" shrinkToFit="1"/>
    </xf>
    <xf numFmtId="3" fontId="29" fillId="0" borderId="23" xfId="7" applyNumberFormat="1" applyFont="1" applyBorder="1" applyAlignment="1">
      <alignment horizontal="right" vertical="center" wrapText="1" shrinkToFit="1"/>
    </xf>
    <xf numFmtId="0" fontId="29" fillId="0" borderId="30" xfId="0" applyFont="1" applyBorder="1" applyAlignment="1">
      <alignment horizontal="center" vertical="center" wrapText="1"/>
    </xf>
    <xf numFmtId="3" fontId="29" fillId="0" borderId="29" xfId="7" applyNumberFormat="1" applyFont="1" applyBorder="1" applyAlignment="1">
      <alignment vertical="center" wrapText="1" shrinkToFit="1"/>
    </xf>
    <xf numFmtId="0" fontId="29" fillId="0" borderId="25" xfId="0" applyFont="1" applyBorder="1" applyAlignment="1">
      <alignment wrapText="1"/>
    </xf>
    <xf numFmtId="0" fontId="31" fillId="0" borderId="25" xfId="0" applyFont="1" applyBorder="1" applyAlignment="1">
      <alignment horizontal="left" vertical="center" wrapText="1"/>
    </xf>
    <xf numFmtId="0" fontId="29" fillId="0" borderId="25" xfId="0" applyFont="1" applyBorder="1" applyAlignment="1">
      <alignment horizontal="right" wrapText="1"/>
    </xf>
    <xf numFmtId="0" fontId="31" fillId="0" borderId="27" xfId="0" applyFont="1" applyBorder="1" applyAlignment="1">
      <alignment horizontal="left" vertical="center" wrapText="1"/>
    </xf>
    <xf numFmtId="3" fontId="29" fillId="0" borderId="25" xfId="7" applyNumberFormat="1" applyFont="1" applyBorder="1" applyAlignment="1">
      <alignment horizontal="right" vertical="center" wrapText="1" shrinkToFit="1"/>
    </xf>
    <xf numFmtId="0" fontId="31" fillId="0" borderId="52" xfId="0" applyFont="1" applyBorder="1" applyAlignment="1">
      <alignment horizontal="center" vertical="center" wrapText="1"/>
    </xf>
    <xf numFmtId="0" fontId="31" fillId="0" borderId="25" xfId="0" applyFont="1" applyBorder="1" applyAlignment="1">
      <alignment horizontal="justify" vertical="center" wrapText="1"/>
    </xf>
    <xf numFmtId="0" fontId="31" fillId="0" borderId="27" xfId="0" applyFont="1" applyBorder="1" applyAlignment="1">
      <alignment horizontal="justify" vertical="center" wrapText="1"/>
    </xf>
    <xf numFmtId="0" fontId="31" fillId="0" borderId="25" xfId="0" applyFont="1" applyBorder="1" applyAlignment="1">
      <alignment horizontal="center" vertical="center" wrapText="1"/>
    </xf>
    <xf numFmtId="0" fontId="29" fillId="0" borderId="0" xfId="0" applyFont="1"/>
    <xf numFmtId="0" fontId="29" fillId="0" borderId="25" xfId="0" applyFont="1" applyBorder="1"/>
    <xf numFmtId="0" fontId="29" fillId="0" borderId="26" xfId="0" applyFont="1" applyBorder="1" applyAlignment="1">
      <alignment horizontal="left" vertical="center" wrapText="1"/>
    </xf>
    <xf numFmtId="164" fontId="29" fillId="0" borderId="17" xfId="0" applyNumberFormat="1" applyFont="1" applyBorder="1" applyAlignment="1">
      <alignment vertical="center" wrapText="1"/>
    </xf>
    <xf numFmtId="3" fontId="29" fillId="0" borderId="16" xfId="7" applyNumberFormat="1" applyFont="1" applyBorder="1" applyAlignment="1">
      <alignment horizontal="right" vertical="center" wrapText="1" shrinkToFit="1"/>
    </xf>
    <xf numFmtId="0" fontId="29" fillId="0" borderId="36" xfId="0" applyFont="1" applyBorder="1" applyAlignment="1">
      <alignment horizontal="left" vertical="center" wrapText="1"/>
    </xf>
    <xf numFmtId="0" fontId="29" fillId="0" borderId="17" xfId="0" applyFont="1" applyBorder="1" applyAlignment="1">
      <alignment horizontal="left" vertical="center" wrapText="1"/>
    </xf>
    <xf numFmtId="0" fontId="29" fillId="0" borderId="16" xfId="0" applyFont="1" applyBorder="1" applyAlignment="1">
      <alignment wrapText="1"/>
    </xf>
    <xf numFmtId="0" fontId="29" fillId="0" borderId="16" xfId="0" applyFont="1" applyBorder="1"/>
    <xf numFmtId="3" fontId="29" fillId="0" borderId="17" xfId="7" applyNumberFormat="1" applyFont="1" applyBorder="1" applyAlignment="1">
      <alignment horizontal="right" vertical="center" wrapText="1" shrinkToFit="1"/>
    </xf>
    <xf numFmtId="0" fontId="29" fillId="0" borderId="17" xfId="0" applyFont="1" applyBorder="1" applyAlignment="1">
      <alignment wrapText="1"/>
    </xf>
    <xf numFmtId="0" fontId="31" fillId="0" borderId="17" xfId="0" applyFont="1" applyBorder="1" applyAlignment="1">
      <alignment horizontal="left" vertical="center" wrapText="1"/>
    </xf>
    <xf numFmtId="0" fontId="29" fillId="0" borderId="17" xfId="0" applyFont="1" applyBorder="1"/>
    <xf numFmtId="0" fontId="31" fillId="0" borderId="17" xfId="7" applyFont="1" applyBorder="1" applyAlignment="1">
      <alignment horizontal="center" vertical="center" wrapText="1" shrinkToFit="1"/>
    </xf>
    <xf numFmtId="0" fontId="29" fillId="0" borderId="17" xfId="0" applyFont="1" applyBorder="1" applyAlignment="1">
      <alignment horizontal="justify" vertical="center" wrapText="1"/>
    </xf>
    <xf numFmtId="0" fontId="29" fillId="0" borderId="60" xfId="0" applyFont="1" applyBorder="1" applyAlignment="1">
      <alignment horizontal="center" vertical="center" wrapText="1"/>
    </xf>
    <xf numFmtId="0" fontId="29" fillId="0" borderId="17" xfId="0" quotePrefix="1" applyFont="1" applyBorder="1" applyAlignment="1">
      <alignment vertical="center" wrapText="1"/>
    </xf>
    <xf numFmtId="3" fontId="29" fillId="0" borderId="20" xfId="0" applyNumberFormat="1" applyFont="1" applyBorder="1" applyAlignment="1">
      <alignment horizontal="center" vertical="center" wrapText="1"/>
    </xf>
    <xf numFmtId="0" fontId="29" fillId="0" borderId="39" xfId="0" applyFont="1" applyBorder="1" applyAlignment="1">
      <alignment horizontal="left" vertical="center" wrapText="1"/>
    </xf>
    <xf numFmtId="0" fontId="29" fillId="0" borderId="6" xfId="0" applyFont="1" applyBorder="1" applyAlignment="1">
      <alignment horizontal="center" vertical="center" wrapText="1"/>
    </xf>
    <xf numFmtId="0" fontId="29" fillId="0" borderId="16" xfId="0" quotePrefix="1" applyFont="1" applyBorder="1" applyAlignment="1">
      <alignment vertical="center" wrapText="1"/>
    </xf>
    <xf numFmtId="0" fontId="29" fillId="0" borderId="49" xfId="0" applyFont="1" applyBorder="1" applyAlignment="1">
      <alignment horizontal="left" vertical="center" wrapText="1"/>
    </xf>
    <xf numFmtId="0" fontId="29" fillId="0" borderId="12" xfId="0" applyFont="1" applyBorder="1" applyAlignment="1">
      <alignment horizontal="center" vertical="center" wrapText="1"/>
    </xf>
    <xf numFmtId="3" fontId="29" fillId="0" borderId="24" xfId="0" applyNumberFormat="1" applyFont="1" applyBorder="1" applyAlignment="1">
      <alignment horizontal="center" vertical="center" wrapText="1"/>
    </xf>
    <xf numFmtId="0" fontId="29" fillId="0" borderId="53" xfId="0" applyFont="1" applyBorder="1" applyAlignment="1">
      <alignment horizontal="left" vertical="center" wrapText="1"/>
    </xf>
    <xf numFmtId="0" fontId="29" fillId="0" borderId="47" xfId="0" applyFont="1" applyBorder="1" applyAlignment="1">
      <alignment horizontal="center" vertical="center" wrapText="1"/>
    </xf>
    <xf numFmtId="3" fontId="29" fillId="0" borderId="26" xfId="0" applyNumberFormat="1" applyFont="1" applyBorder="1" applyAlignment="1">
      <alignment horizontal="center" vertical="center" wrapText="1"/>
    </xf>
    <xf numFmtId="3" fontId="29" fillId="0" borderId="25" xfId="0" applyNumberFormat="1" applyFont="1" applyBorder="1" applyAlignment="1">
      <alignment horizontal="center" vertical="center" wrapText="1"/>
    </xf>
    <xf numFmtId="3" fontId="29" fillId="0" borderId="36" xfId="0" applyNumberFormat="1" applyFont="1" applyBorder="1" applyAlignment="1">
      <alignment horizontal="center" vertical="center" wrapText="1"/>
    </xf>
    <xf numFmtId="3" fontId="29" fillId="0" borderId="4" xfId="0" applyNumberFormat="1" applyFont="1" applyBorder="1" applyAlignment="1">
      <alignment horizontal="center" vertical="center" wrapText="1"/>
    </xf>
    <xf numFmtId="0" fontId="29" fillId="0" borderId="50" xfId="0" applyFont="1" applyBorder="1" applyAlignment="1">
      <alignment horizontal="left" vertical="center" wrapText="1"/>
    </xf>
    <xf numFmtId="0" fontId="29" fillId="0" borderId="68" xfId="0" applyFont="1" applyBorder="1" applyAlignment="1">
      <alignment horizontal="left" vertical="center" wrapText="1"/>
    </xf>
    <xf numFmtId="0" fontId="29" fillId="0" borderId="13" xfId="0" applyFont="1" applyBorder="1" applyAlignment="1">
      <alignment horizontal="center" vertical="center" wrapText="1"/>
    </xf>
    <xf numFmtId="0" fontId="18" fillId="4" borderId="0" xfId="0" applyFont="1" applyFill="1"/>
    <xf numFmtId="3" fontId="29" fillId="0" borderId="34" xfId="0" applyNumberFormat="1" applyFont="1" applyBorder="1" applyAlignment="1">
      <alignment horizontal="center" vertical="center" wrapText="1"/>
    </xf>
    <xf numFmtId="3" fontId="29" fillId="0" borderId="29" xfId="0" applyNumberFormat="1" applyFont="1" applyBorder="1" applyAlignment="1">
      <alignment horizontal="center" vertical="center" wrapText="1"/>
    </xf>
    <xf numFmtId="0" fontId="29" fillId="0" borderId="18" xfId="0" applyFont="1" applyBorder="1" applyAlignment="1">
      <alignment horizontal="center" vertical="center" wrapText="1"/>
    </xf>
    <xf numFmtId="0" fontId="29" fillId="0" borderId="63" xfId="0" applyFont="1" applyBorder="1" applyAlignment="1">
      <alignment horizontal="center" vertical="center" wrapText="1"/>
    </xf>
    <xf numFmtId="0" fontId="31" fillId="0" borderId="17" xfId="0" applyFont="1" applyBorder="1" applyAlignment="1">
      <alignment horizontal="center" vertical="top" wrapText="1"/>
    </xf>
    <xf numFmtId="0" fontId="31" fillId="0" borderId="17" xfId="0" applyFont="1" applyBorder="1" applyAlignment="1">
      <alignment horizontal="left" vertical="top" wrapText="1"/>
    </xf>
    <xf numFmtId="0" fontId="31" fillId="0" borderId="29" xfId="0" applyFont="1" applyBorder="1" applyAlignment="1">
      <alignment horizontal="left" vertical="center" wrapText="1"/>
    </xf>
    <xf numFmtId="0" fontId="29" fillId="0" borderId="17" xfId="0" applyFont="1" applyBorder="1" applyAlignment="1">
      <alignment horizontal="center" wrapText="1"/>
    </xf>
    <xf numFmtId="3" fontId="29" fillId="0" borderId="17" xfId="0" applyNumberFormat="1" applyFont="1" applyBorder="1" applyAlignment="1">
      <alignment horizontal="center" vertical="center" wrapText="1"/>
    </xf>
    <xf numFmtId="3" fontId="29" fillId="0" borderId="28" xfId="2" applyNumberFormat="1" applyFont="1" applyBorder="1" applyAlignment="1">
      <alignment vertical="top" wrapText="1"/>
    </xf>
    <xf numFmtId="0" fontId="29" fillId="0" borderId="29" xfId="2" applyFont="1" applyBorder="1" applyAlignment="1">
      <alignment vertical="center" wrapText="1"/>
    </xf>
    <xf numFmtId="0" fontId="29" fillId="0" borderId="17" xfId="2" applyFont="1" applyBorder="1" applyAlignment="1">
      <alignment horizontal="center" vertical="top" wrapText="1"/>
    </xf>
    <xf numFmtId="3" fontId="29" fillId="0" borderId="17" xfId="2" applyNumberFormat="1" applyFont="1" applyBorder="1" applyAlignment="1">
      <alignment horizontal="center" vertical="top" wrapText="1"/>
    </xf>
    <xf numFmtId="3" fontId="29" fillId="0" borderId="20" xfId="2" applyNumberFormat="1" applyFont="1" applyBorder="1" applyAlignment="1">
      <alignment horizontal="right" vertical="top" wrapText="1"/>
    </xf>
    <xf numFmtId="3" fontId="29" fillId="0" borderId="20" xfId="2" applyNumberFormat="1" applyFont="1" applyBorder="1" applyAlignment="1">
      <alignment vertical="top" wrapText="1"/>
    </xf>
    <xf numFmtId="3" fontId="29" fillId="0" borderId="28" xfId="2" applyNumberFormat="1" applyFont="1" applyBorder="1" applyAlignment="1">
      <alignment horizontal="right" vertical="center" wrapText="1"/>
    </xf>
    <xf numFmtId="3" fontId="29" fillId="0" borderId="28" xfId="2" applyNumberFormat="1" applyFont="1" applyBorder="1" applyAlignment="1">
      <alignment horizontal="right" vertical="top" wrapText="1"/>
    </xf>
    <xf numFmtId="3" fontId="29" fillId="0" borderId="25" xfId="2" applyNumberFormat="1" applyFont="1" applyBorder="1" applyAlignment="1">
      <alignment vertical="top" wrapText="1"/>
    </xf>
    <xf numFmtId="0" fontId="29" fillId="0" borderId="17" xfId="2" applyFont="1" applyBorder="1" applyAlignment="1">
      <alignment horizontal="center" vertical="center" wrapText="1"/>
    </xf>
    <xf numFmtId="3" fontId="29" fillId="0" borderId="17" xfId="2" applyNumberFormat="1" applyFont="1" applyBorder="1" applyAlignment="1">
      <alignment horizontal="center" vertical="center" wrapText="1"/>
    </xf>
    <xf numFmtId="3" fontId="29" fillId="0" borderId="20" xfId="2" applyNumberFormat="1" applyFont="1" applyBorder="1" applyAlignment="1">
      <alignment horizontal="right" vertical="center" wrapText="1"/>
    </xf>
    <xf numFmtId="3" fontId="29" fillId="0" borderId="26" xfId="2" applyNumberFormat="1" applyFont="1" applyBorder="1" applyAlignment="1">
      <alignment vertical="center" wrapText="1"/>
    </xf>
    <xf numFmtId="3" fontId="29" fillId="0" borderId="25" xfId="2" applyNumberFormat="1" applyFont="1" applyBorder="1" applyAlignment="1">
      <alignment vertical="center" wrapText="1"/>
    </xf>
    <xf numFmtId="3" fontId="29" fillId="0" borderId="25" xfId="2" applyNumberFormat="1" applyFont="1" applyBorder="1" applyAlignment="1">
      <alignment horizontal="right" vertical="center" wrapText="1"/>
    </xf>
    <xf numFmtId="3" fontId="29" fillId="0" borderId="25" xfId="2" applyNumberFormat="1" applyFont="1" applyBorder="1" applyAlignment="1">
      <alignment horizontal="right" vertical="top" wrapText="1"/>
    </xf>
    <xf numFmtId="0" fontId="31" fillId="0" borderId="29" xfId="0" applyFont="1" applyBorder="1" applyAlignment="1">
      <alignment horizontal="justify" vertical="justify" wrapText="1"/>
    </xf>
    <xf numFmtId="0" fontId="29" fillId="0" borderId="20" xfId="0" applyFont="1" applyBorder="1" applyAlignment="1">
      <alignment horizontal="center" wrapText="1"/>
    </xf>
    <xf numFmtId="166" fontId="29" fillId="0" borderId="28" xfId="3" applyNumberFormat="1" applyFont="1" applyFill="1" applyBorder="1" applyAlignment="1">
      <alignment horizontal="right" vertical="center" wrapText="1"/>
    </xf>
    <xf numFmtId="166" fontId="29" fillId="0" borderId="17" xfId="3" applyNumberFormat="1" applyFont="1" applyFill="1" applyBorder="1" applyAlignment="1">
      <alignment horizontal="center" vertical="top" wrapText="1"/>
    </xf>
    <xf numFmtId="166" fontId="29" fillId="0" borderId="20" xfId="3" applyNumberFormat="1" applyFont="1" applyFill="1" applyBorder="1" applyAlignment="1">
      <alignment horizontal="right" vertical="top" wrapText="1"/>
    </xf>
    <xf numFmtId="166" fontId="29" fillId="0" borderId="20" xfId="3" applyNumberFormat="1" applyFont="1" applyFill="1" applyBorder="1" applyAlignment="1">
      <alignment horizontal="right" vertical="center" wrapText="1"/>
    </xf>
    <xf numFmtId="164" fontId="29" fillId="0" borderId="28" xfId="1" applyNumberFormat="1" applyFont="1" applyFill="1" applyBorder="1" applyAlignment="1">
      <alignment horizontal="right" vertical="center" wrapText="1"/>
    </xf>
    <xf numFmtId="166" fontId="29" fillId="0" borderId="23" xfId="3" applyNumberFormat="1" applyFont="1" applyFill="1" applyBorder="1" applyAlignment="1">
      <alignment horizontal="right" vertical="top" wrapText="1"/>
    </xf>
    <xf numFmtId="0" fontId="29" fillId="0" borderId="41" xfId="2" applyFont="1" applyBorder="1" applyAlignment="1">
      <alignment vertical="center" wrapText="1"/>
    </xf>
    <xf numFmtId="166" fontId="29" fillId="0" borderId="24" xfId="3" applyNumberFormat="1" applyFont="1" applyFill="1" applyBorder="1" applyAlignment="1">
      <alignment horizontal="right" vertical="top" wrapText="1"/>
    </xf>
    <xf numFmtId="164" fontId="29" fillId="0" borderId="23" xfId="1" applyNumberFormat="1" applyFont="1" applyFill="1" applyBorder="1" applyAlignment="1">
      <alignment horizontal="right" vertical="center" wrapText="1"/>
    </xf>
    <xf numFmtId="166" fontId="29" fillId="0" borderId="28" xfId="3" applyNumberFormat="1" applyFont="1" applyFill="1" applyBorder="1" applyAlignment="1">
      <alignment horizontal="right" vertical="top" wrapText="1"/>
    </xf>
    <xf numFmtId="0" fontId="31" fillId="0" borderId="29" xfId="0" quotePrefix="1" applyFont="1" applyBorder="1" applyAlignment="1">
      <alignment vertical="center" wrapText="1"/>
    </xf>
    <xf numFmtId="166" fontId="29" fillId="0" borderId="23" xfId="3" applyNumberFormat="1" applyFont="1" applyFill="1" applyBorder="1" applyAlignment="1">
      <alignment horizontal="center" vertical="center" wrapText="1"/>
    </xf>
    <xf numFmtId="166" fontId="29" fillId="0" borderId="28" xfId="3" applyNumberFormat="1" applyFont="1" applyFill="1" applyBorder="1" applyAlignment="1">
      <alignment horizontal="center" vertical="center" wrapText="1"/>
    </xf>
    <xf numFmtId="0" fontId="29" fillId="0" borderId="20" xfId="0" applyFont="1" applyBorder="1" applyAlignment="1">
      <alignment horizontal="right" wrapText="1"/>
    </xf>
    <xf numFmtId="0" fontId="29" fillId="0" borderId="29" xfId="2" applyFont="1" applyBorder="1" applyAlignment="1">
      <alignment horizontal="justify" vertical="center" wrapText="1"/>
    </xf>
    <xf numFmtId="0" fontId="29" fillId="0" borderId="20" xfId="0" applyFont="1" applyBorder="1" applyAlignment="1">
      <alignment wrapText="1"/>
    </xf>
    <xf numFmtId="3" fontId="29" fillId="0" borderId="28" xfId="2" applyNumberFormat="1" applyFont="1" applyBorder="1" applyAlignment="1">
      <alignment horizontal="center" vertical="center" wrapText="1"/>
    </xf>
    <xf numFmtId="3" fontId="29" fillId="0" borderId="23" xfId="2" applyNumberFormat="1" applyFont="1" applyBorder="1" applyAlignment="1">
      <alignment horizontal="right" vertical="top" wrapText="1"/>
    </xf>
    <xf numFmtId="3" fontId="29" fillId="0" borderId="24" xfId="2" applyNumberFormat="1" applyFont="1" applyBorder="1" applyAlignment="1">
      <alignment horizontal="right" vertical="top" wrapText="1"/>
    </xf>
    <xf numFmtId="3" fontId="29" fillId="0" borderId="23" xfId="2" applyNumberFormat="1" applyFont="1" applyBorder="1" applyAlignment="1">
      <alignment horizontal="center" vertical="center" wrapText="1"/>
    </xf>
    <xf numFmtId="0" fontId="29" fillId="0" borderId="17" xfId="2" applyFont="1" applyBorder="1" applyAlignment="1">
      <alignment vertical="center" wrapText="1"/>
    </xf>
    <xf numFmtId="0" fontId="31" fillId="0" borderId="28" xfId="0" applyFont="1" applyBorder="1" applyAlignment="1">
      <alignment horizontal="justify" vertical="justify" wrapText="1"/>
    </xf>
    <xf numFmtId="0" fontId="17" fillId="0" borderId="20" xfId="0" applyFont="1" applyBorder="1" applyAlignment="1">
      <alignment horizontal="center" vertical="center" wrapText="1"/>
    </xf>
    <xf numFmtId="0" fontId="29" fillId="0" borderId="29" xfId="0" applyFont="1" applyBorder="1" applyAlignment="1">
      <alignment horizontal="left" vertical="center" wrapText="1"/>
    </xf>
    <xf numFmtId="3" fontId="29" fillId="0" borderId="26" xfId="2" applyNumberFormat="1" applyFont="1" applyBorder="1" applyAlignment="1">
      <alignment horizontal="right" vertical="center" wrapText="1"/>
    </xf>
    <xf numFmtId="3" fontId="29" fillId="0" borderId="28" xfId="2" applyNumberFormat="1" applyFont="1" applyBorder="1" applyAlignment="1">
      <alignment vertical="center" wrapText="1"/>
    </xf>
    <xf numFmtId="3" fontId="29" fillId="0" borderId="29" xfId="2" applyNumberFormat="1" applyFont="1" applyBorder="1" applyAlignment="1">
      <alignment vertical="center" wrapText="1"/>
    </xf>
    <xf numFmtId="0" fontId="29" fillId="0" borderId="15" xfId="2" applyFont="1" applyBorder="1" applyAlignment="1">
      <alignment horizontal="center" vertical="center" wrapText="1"/>
    </xf>
    <xf numFmtId="0" fontId="29" fillId="0" borderId="15" xfId="2" applyFont="1" applyBorder="1" applyAlignment="1">
      <alignment vertical="center" wrapText="1"/>
    </xf>
    <xf numFmtId="0" fontId="29" fillId="0" borderId="16" xfId="2" applyFont="1" applyBorder="1" applyAlignment="1">
      <alignment vertical="center" wrapText="1"/>
    </xf>
    <xf numFmtId="0" fontId="29" fillId="0" borderId="30" xfId="2" applyFont="1" applyBorder="1" applyAlignment="1">
      <alignment vertical="center" wrapText="1"/>
    </xf>
    <xf numFmtId="0" fontId="31" fillId="0" borderId="28" xfId="2" applyFont="1" applyBorder="1" applyAlignment="1">
      <alignment horizontal="center" vertical="center" wrapText="1"/>
    </xf>
    <xf numFmtId="0" fontId="31" fillId="0" borderId="29" xfId="2" applyFont="1" applyBorder="1" applyAlignment="1">
      <alignment horizontal="center" vertical="center" wrapText="1"/>
    </xf>
    <xf numFmtId="0" fontId="31" fillId="0" borderId="23" xfId="2" applyFont="1" applyBorder="1" applyAlignment="1">
      <alignment horizontal="center" vertical="center" wrapText="1"/>
    </xf>
    <xf numFmtId="3" fontId="29" fillId="0" borderId="23" xfId="2" applyNumberFormat="1" applyFont="1" applyBorder="1" applyAlignment="1">
      <alignment vertical="center" wrapText="1"/>
    </xf>
    <xf numFmtId="3" fontId="29" fillId="0" borderId="23" xfId="2" applyNumberFormat="1" applyFont="1" applyBorder="1" applyAlignment="1">
      <alignment horizontal="right" vertical="center" wrapText="1"/>
    </xf>
    <xf numFmtId="0" fontId="31" fillId="0" borderId="34" xfId="2" applyFont="1" applyBorder="1" applyAlignment="1">
      <alignment horizontal="center" vertical="center" wrapText="1"/>
    </xf>
    <xf numFmtId="0" fontId="31" fillId="0" borderId="20" xfId="2" applyFont="1" applyBorder="1" applyAlignment="1">
      <alignment horizontal="center" vertical="center" wrapText="1"/>
    </xf>
    <xf numFmtId="0" fontId="31" fillId="0" borderId="28" xfId="2" applyFont="1" applyBorder="1" applyAlignment="1">
      <alignment vertical="center" wrapText="1"/>
    </xf>
    <xf numFmtId="0" fontId="29" fillId="0" borderId="20" xfId="0" applyFont="1" applyBorder="1"/>
    <xf numFmtId="3" fontId="29" fillId="0" borderId="29" xfId="2" applyNumberFormat="1" applyFont="1" applyBorder="1" applyAlignment="1">
      <alignment horizontal="center" vertical="center" wrapText="1"/>
    </xf>
    <xf numFmtId="0" fontId="29" fillId="0" borderId="29" xfId="0" applyFont="1" applyBorder="1" applyAlignment="1">
      <alignment vertical="center" wrapText="1"/>
    </xf>
    <xf numFmtId="0" fontId="29" fillId="0" borderId="16" xfId="2" applyFont="1" applyBorder="1" applyAlignment="1">
      <alignment horizontal="center" vertical="center" wrapText="1"/>
    </xf>
    <xf numFmtId="0" fontId="31" fillId="0" borderId="17" xfId="0" applyFont="1" applyBorder="1" applyAlignment="1">
      <alignment horizontal="center" vertical="center"/>
    </xf>
    <xf numFmtId="0" fontId="29" fillId="0" borderId="28" xfId="2" applyFont="1" applyBorder="1" applyAlignment="1">
      <alignment horizontal="center" vertical="center" wrapText="1"/>
    </xf>
    <xf numFmtId="0" fontId="29" fillId="0" borderId="25" xfId="2" applyFont="1" applyBorder="1" applyAlignment="1">
      <alignment horizontal="center" vertical="center" wrapText="1"/>
    </xf>
    <xf numFmtId="0" fontId="29" fillId="0" borderId="26" xfId="0" applyFont="1" applyBorder="1"/>
    <xf numFmtId="0" fontId="29" fillId="0" borderId="15" xfId="0" applyFont="1" applyBorder="1" applyAlignment="1">
      <alignment vertical="center" wrapText="1"/>
    </xf>
    <xf numFmtId="0" fontId="29" fillId="0" borderId="27" xfId="0" applyFont="1" applyBorder="1" applyAlignment="1">
      <alignment horizontal="center"/>
    </xf>
    <xf numFmtId="0" fontId="29" fillId="0" borderId="4" xfId="2" applyFont="1" applyAlignment="1">
      <alignment horizontal="center" vertical="center" wrapText="1"/>
    </xf>
    <xf numFmtId="0" fontId="29" fillId="0" borderId="17" xfId="0" applyFont="1" applyBorder="1" applyAlignment="1">
      <alignment horizontal="center"/>
    </xf>
    <xf numFmtId="0" fontId="29" fillId="0" borderId="30" xfId="2" applyFont="1" applyBorder="1" applyAlignment="1">
      <alignment horizontal="center" vertical="center" wrapText="1"/>
    </xf>
    <xf numFmtId="164" fontId="29" fillId="0" borderId="17" xfId="1" applyNumberFormat="1" applyFont="1" applyFill="1" applyBorder="1" applyAlignment="1">
      <alignment wrapText="1"/>
    </xf>
    <xf numFmtId="164" fontId="29" fillId="0" borderId="20" xfId="1" applyNumberFormat="1" applyFont="1" applyFill="1" applyBorder="1" applyAlignment="1">
      <alignment wrapText="1"/>
    </xf>
    <xf numFmtId="164" fontId="29" fillId="0" borderId="17" xfId="1" applyNumberFormat="1" applyFont="1" applyFill="1" applyBorder="1" applyAlignment="1">
      <alignment horizontal="center" wrapText="1"/>
    </xf>
    <xf numFmtId="0" fontId="29" fillId="0" borderId="16" xfId="0" applyFont="1" applyBorder="1" applyAlignment="1">
      <alignment horizontal="left" vertical="center" wrapText="1"/>
    </xf>
    <xf numFmtId="164" fontId="29" fillId="0" borderId="16" xfId="1" applyNumberFormat="1" applyFont="1" applyFill="1" applyBorder="1" applyAlignment="1">
      <alignment wrapText="1"/>
    </xf>
    <xf numFmtId="164" fontId="29" fillId="0" borderId="20" xfId="1" applyNumberFormat="1" applyFont="1" applyFill="1" applyBorder="1" applyAlignment="1">
      <alignment vertical="center" wrapText="1"/>
    </xf>
    <xf numFmtId="164" fontId="29" fillId="0" borderId="17" xfId="1" applyNumberFormat="1" applyFont="1" applyFill="1" applyBorder="1" applyAlignment="1">
      <alignment vertical="center" wrapText="1"/>
    </xf>
    <xf numFmtId="164" fontId="29" fillId="0" borderId="28" xfId="1" applyNumberFormat="1" applyFont="1" applyFill="1" applyBorder="1" applyAlignment="1">
      <alignment wrapText="1"/>
    </xf>
    <xf numFmtId="164" fontId="29" fillId="0" borderId="36" xfId="1" applyNumberFormat="1" applyFont="1" applyFill="1" applyBorder="1" applyAlignment="1">
      <alignment vertical="center" wrapText="1"/>
    </xf>
    <xf numFmtId="164" fontId="29" fillId="0" borderId="17" xfId="1" applyNumberFormat="1" applyFont="1" applyFill="1" applyBorder="1" applyAlignment="1">
      <alignment horizontal="center" vertical="center" wrapText="1"/>
    </xf>
    <xf numFmtId="164" fontId="29" fillId="0" borderId="28" xfId="1" applyNumberFormat="1" applyFont="1" applyFill="1" applyBorder="1" applyAlignment="1">
      <alignment vertical="center" wrapText="1"/>
    </xf>
    <xf numFmtId="164" fontId="29" fillId="0" borderId="26" xfId="1" applyNumberFormat="1" applyFont="1" applyFill="1" applyBorder="1" applyAlignment="1">
      <alignment horizontal="center" wrapText="1"/>
    </xf>
    <xf numFmtId="0" fontId="31" fillId="0" borderId="26"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25" xfId="0" applyFont="1" applyBorder="1" applyAlignment="1">
      <alignment horizontal="right" vertical="center" wrapText="1"/>
    </xf>
    <xf numFmtId="164" fontId="29" fillId="0" borderId="25" xfId="1" applyNumberFormat="1" applyFont="1" applyFill="1" applyBorder="1" applyAlignment="1">
      <alignment horizontal="center" wrapText="1"/>
    </xf>
    <xf numFmtId="0" fontId="29" fillId="0" borderId="25" xfId="0" applyFont="1" applyBorder="1" applyAlignment="1">
      <alignment horizontal="right"/>
    </xf>
    <xf numFmtId="164" fontId="29" fillId="0" borderId="25" xfId="1" applyNumberFormat="1" applyFont="1" applyFill="1" applyBorder="1" applyAlignment="1">
      <alignment horizontal="right" vertical="center" wrapText="1"/>
    </xf>
    <xf numFmtId="164" fontId="29" fillId="0" borderId="28" xfId="0" applyNumberFormat="1" applyFont="1" applyBorder="1" applyAlignment="1">
      <alignment horizontal="center" vertical="center"/>
    </xf>
    <xf numFmtId="0" fontId="29" fillId="0" borderId="0" xfId="0" applyFont="1" applyAlignment="1">
      <alignment horizontal="center"/>
    </xf>
    <xf numFmtId="0" fontId="31" fillId="0" borderId="23" xfId="0" applyFont="1" applyBorder="1" applyAlignment="1">
      <alignment horizontal="left" vertical="center" wrapText="1"/>
    </xf>
    <xf numFmtId="0" fontId="31" fillId="0" borderId="34" xfId="0" applyFont="1" applyBorder="1" applyAlignment="1">
      <alignment horizontal="left" vertical="center" wrapText="1"/>
    </xf>
    <xf numFmtId="0" fontId="31" fillId="0" borderId="25" xfId="0" applyFont="1" applyBorder="1" applyAlignment="1">
      <alignment horizontal="left" vertical="top" wrapText="1"/>
    </xf>
    <xf numFmtId="164" fontId="29" fillId="0" borderId="25" xfId="1" applyNumberFormat="1" applyFont="1" applyFill="1" applyBorder="1" applyAlignment="1">
      <alignment vertical="center" wrapText="1"/>
    </xf>
    <xf numFmtId="0" fontId="31" fillId="0" borderId="25" xfId="0" applyFont="1" applyBorder="1" applyAlignment="1">
      <alignment horizontal="right" vertical="top" wrapText="1"/>
    </xf>
    <xf numFmtId="0" fontId="31" fillId="0" borderId="27" xfId="0" applyFont="1" applyBorder="1" applyAlignment="1">
      <alignment horizontal="left" vertical="top" wrapText="1"/>
    </xf>
    <xf numFmtId="0" fontId="29" fillId="0" borderId="29" xfId="0" applyFont="1" applyBorder="1" applyAlignment="1">
      <alignment horizontal="justify" vertical="justify" wrapText="1"/>
    </xf>
    <xf numFmtId="0" fontId="31" fillId="0" borderId="25" xfId="0" applyFont="1" applyBorder="1" applyAlignment="1">
      <alignment horizontal="justify" vertical="justify" wrapText="1"/>
    </xf>
    <xf numFmtId="0" fontId="29" fillId="0" borderId="8" xfId="0" applyFont="1" applyBorder="1" applyAlignment="1">
      <alignment horizontal="center" vertical="center" wrapText="1"/>
    </xf>
    <xf numFmtId="164" fontId="29" fillId="0" borderId="16" xfId="1" applyNumberFormat="1" applyFont="1" applyFill="1" applyBorder="1" applyAlignment="1">
      <alignment horizontal="center" vertical="center" wrapText="1"/>
    </xf>
    <xf numFmtId="164" fontId="29" fillId="0" borderId="16" xfId="1" applyNumberFormat="1" applyFont="1" applyFill="1" applyBorder="1" applyAlignment="1">
      <alignment vertical="center" wrapText="1"/>
    </xf>
    <xf numFmtId="164" fontId="29" fillId="0" borderId="25" xfId="1" applyNumberFormat="1" applyFont="1" applyFill="1" applyBorder="1" applyAlignment="1">
      <alignment horizontal="center" vertical="center" wrapText="1"/>
    </xf>
    <xf numFmtId="164" fontId="29" fillId="0" borderId="34" xfId="1" applyNumberFormat="1" applyFont="1" applyFill="1" applyBorder="1" applyAlignment="1">
      <alignment horizontal="center" vertical="center" wrapText="1"/>
    </xf>
    <xf numFmtId="164" fontId="29" fillId="0" borderId="31" xfId="1" applyNumberFormat="1" applyFont="1" applyFill="1" applyBorder="1" applyAlignment="1">
      <alignment horizontal="center" vertical="center" wrapText="1"/>
    </xf>
    <xf numFmtId="0" fontId="31" fillId="0" borderId="27" xfId="0" applyFont="1" applyBorder="1" applyAlignment="1">
      <alignment horizontal="justify" vertical="justify" wrapText="1"/>
    </xf>
    <xf numFmtId="0" fontId="31" fillId="0" borderId="25" xfId="0" applyFont="1" applyBorder="1" applyAlignment="1">
      <alignment horizontal="left" vertical="justify" wrapText="1"/>
    </xf>
    <xf numFmtId="0" fontId="31" fillId="0" borderId="27" xfId="0" applyFont="1" applyBorder="1" applyAlignment="1">
      <alignment horizontal="left" vertical="justify" wrapText="1"/>
    </xf>
    <xf numFmtId="0" fontId="31" fillId="0" borderId="26" xfId="0" applyFont="1" applyBorder="1" applyAlignment="1">
      <alignment horizontal="center" vertical="center" wrapText="1"/>
    </xf>
    <xf numFmtId="0" fontId="31" fillId="0" borderId="16" xfId="0" applyFont="1" applyBorder="1" applyAlignment="1">
      <alignment horizontal="center" vertical="justify" wrapText="1"/>
    </xf>
    <xf numFmtId="0" fontId="31" fillId="0" borderId="16" xfId="0" applyFont="1" applyBorder="1" applyAlignment="1">
      <alignment horizontal="justify" vertical="justify" wrapText="1"/>
    </xf>
    <xf numFmtId="0" fontId="31" fillId="0" borderId="26" xfId="0" applyFont="1" applyBorder="1" applyAlignment="1">
      <alignment horizontal="justify" vertical="justify" wrapText="1"/>
    </xf>
    <xf numFmtId="0" fontId="31" fillId="0" borderId="20" xfId="0" applyFont="1" applyBorder="1" applyAlignment="1">
      <alignment horizontal="justify" vertical="justify" wrapText="1"/>
    </xf>
    <xf numFmtId="0" fontId="29" fillId="0" borderId="32" xfId="0" applyFont="1" applyBorder="1" applyAlignment="1">
      <alignment horizontal="center" vertical="center" wrapText="1"/>
    </xf>
    <xf numFmtId="164" fontId="29" fillId="0" borderId="24" xfId="1" applyNumberFormat="1" applyFont="1" applyFill="1" applyBorder="1" applyAlignment="1">
      <alignment vertical="center" wrapText="1"/>
    </xf>
    <xf numFmtId="3" fontId="29" fillId="0" borderId="25" xfId="2" applyNumberFormat="1" applyFont="1" applyBorder="1" applyAlignment="1">
      <alignment horizontal="center" vertical="center" wrapText="1"/>
    </xf>
    <xf numFmtId="3" fontId="29" fillId="0" borderId="27" xfId="2" applyNumberFormat="1" applyFont="1" applyBorder="1" applyAlignment="1">
      <alignment horizontal="center" vertical="center" wrapText="1"/>
    </xf>
    <xf numFmtId="164" fontId="29" fillId="0" borderId="26" xfId="1" applyNumberFormat="1" applyFont="1" applyFill="1" applyBorder="1" applyAlignment="1">
      <alignment vertical="center" wrapText="1"/>
    </xf>
    <xf numFmtId="0" fontId="31" fillId="0" borderId="15" xfId="0" applyFont="1" applyBorder="1" applyAlignment="1">
      <alignment horizontal="left" vertical="center" wrapText="1"/>
    </xf>
    <xf numFmtId="0" fontId="31" fillId="0" borderId="15" xfId="0" applyFont="1" applyBorder="1" applyAlignment="1">
      <alignment horizontal="center" wrapText="1"/>
    </xf>
    <xf numFmtId="0" fontId="31" fillId="0" borderId="24" xfId="0" applyFont="1" applyBorder="1" applyAlignment="1">
      <alignment horizontal="center" wrapText="1"/>
    </xf>
    <xf numFmtId="0" fontId="31" fillId="0" borderId="20" xfId="0" applyFont="1" applyBorder="1" applyAlignment="1">
      <alignment horizontal="left" wrapText="1"/>
    </xf>
    <xf numFmtId="3" fontId="29" fillId="0" borderId="20" xfId="0" applyNumberFormat="1" applyFont="1" applyBorder="1" applyAlignment="1">
      <alignment wrapText="1"/>
    </xf>
    <xf numFmtId="3" fontId="29" fillId="0" borderId="28" xfId="0" applyNumberFormat="1" applyFont="1" applyBorder="1" applyAlignment="1">
      <alignment wrapText="1"/>
    </xf>
    <xf numFmtId="0" fontId="29" fillId="0" borderId="23" xfId="0" applyFont="1" applyBorder="1"/>
    <xf numFmtId="0" fontId="29" fillId="0" borderId="14" xfId="0" applyFont="1" applyBorder="1" applyAlignment="1">
      <alignment horizontal="center" vertical="center" wrapText="1"/>
    </xf>
    <xf numFmtId="3" fontId="29" fillId="0" borderId="24" xfId="0" applyNumberFormat="1" applyFont="1" applyBorder="1" applyAlignment="1">
      <alignment wrapText="1"/>
    </xf>
    <xf numFmtId="3" fontId="29" fillId="0" borderId="23" xfId="0" applyNumberFormat="1" applyFont="1" applyBorder="1" applyAlignment="1">
      <alignment wrapText="1"/>
    </xf>
    <xf numFmtId="0" fontId="29" fillId="4" borderId="17" xfId="0" applyFont="1" applyFill="1" applyBorder="1" applyAlignment="1">
      <alignment horizontal="center" vertical="center" wrapText="1"/>
    </xf>
    <xf numFmtId="0" fontId="29" fillId="4" borderId="33" xfId="0" applyFont="1" applyFill="1" applyBorder="1" applyAlignment="1">
      <alignment horizontal="center" vertical="center" wrapText="1"/>
    </xf>
    <xf numFmtId="0" fontId="29" fillId="4" borderId="60" xfId="0" applyFont="1" applyFill="1" applyBorder="1" applyAlignment="1">
      <alignment horizontal="center" vertical="center" wrapText="1"/>
    </xf>
    <xf numFmtId="3" fontId="29" fillId="4" borderId="20" xfId="0" applyNumberFormat="1" applyFont="1" applyFill="1" applyBorder="1" applyAlignment="1">
      <alignment wrapText="1"/>
    </xf>
    <xf numFmtId="3" fontId="29" fillId="4" borderId="28" xfId="0" applyNumberFormat="1" applyFont="1" applyFill="1" applyBorder="1" applyAlignment="1">
      <alignment wrapText="1"/>
    </xf>
    <xf numFmtId="0" fontId="29" fillId="4" borderId="25" xfId="0" applyFont="1" applyFill="1" applyBorder="1"/>
    <xf numFmtId="3" fontId="29" fillId="4" borderId="28" xfId="0" applyNumberFormat="1" applyFont="1" applyFill="1" applyBorder="1" applyAlignment="1">
      <alignment horizontal="center" vertical="center" wrapText="1"/>
    </xf>
    <xf numFmtId="3" fontId="29" fillId="4" borderId="28" xfId="0" applyNumberFormat="1" applyFont="1" applyFill="1" applyBorder="1" applyAlignment="1">
      <alignment horizontal="right" vertical="center" wrapText="1"/>
    </xf>
    <xf numFmtId="0" fontId="71" fillId="4" borderId="28" xfId="0" applyFont="1" applyFill="1" applyBorder="1" applyAlignment="1">
      <alignment vertical="center" wrapText="1"/>
    </xf>
    <xf numFmtId="0" fontId="71" fillId="4" borderId="29" xfId="0" applyFont="1" applyFill="1" applyBorder="1" applyAlignment="1">
      <alignment vertical="center" wrapText="1"/>
    </xf>
    <xf numFmtId="0" fontId="29" fillId="4" borderId="20" xfId="0" applyFont="1" applyFill="1" applyBorder="1" applyAlignment="1">
      <alignment horizontal="center" vertical="center" wrapText="1"/>
    </xf>
    <xf numFmtId="0" fontId="29" fillId="4" borderId="28" xfId="0" applyFont="1" applyFill="1" applyBorder="1"/>
    <xf numFmtId="0" fontId="71" fillId="4" borderId="28" xfId="0" applyFont="1" applyFill="1" applyBorder="1" applyAlignment="1">
      <alignment horizontal="right" vertical="center" wrapText="1"/>
    </xf>
    <xf numFmtId="0" fontId="71" fillId="4" borderId="28" xfId="0" applyFont="1" applyFill="1" applyBorder="1" applyAlignment="1">
      <alignment horizontal="center" vertical="center" wrapText="1"/>
    </xf>
    <xf numFmtId="3" fontId="29" fillId="4" borderId="25" xfId="0" applyNumberFormat="1" applyFont="1" applyFill="1" applyBorder="1" applyAlignment="1">
      <alignment horizontal="center" vertical="center" wrapText="1"/>
    </xf>
    <xf numFmtId="3" fontId="29" fillId="4" borderId="27" xfId="0" applyNumberFormat="1" applyFont="1" applyFill="1" applyBorder="1" applyAlignment="1">
      <alignment horizontal="center" vertical="center" wrapText="1"/>
    </xf>
    <xf numFmtId="0" fontId="29" fillId="4" borderId="46" xfId="0" applyFont="1" applyFill="1" applyBorder="1" applyAlignment="1">
      <alignment horizontal="center" vertical="center" wrapText="1"/>
    </xf>
    <xf numFmtId="3" fontId="29" fillId="4" borderId="6" xfId="0" applyNumberFormat="1" applyFont="1" applyFill="1" applyBorder="1" applyAlignment="1">
      <alignment wrapText="1"/>
    </xf>
    <xf numFmtId="3" fontId="29" fillId="4" borderId="25" xfId="0" applyNumberFormat="1" applyFont="1" applyFill="1" applyBorder="1" applyAlignment="1">
      <alignment wrapText="1"/>
    </xf>
    <xf numFmtId="0" fontId="29" fillId="4" borderId="0" xfId="0" applyFont="1" applyFill="1"/>
    <xf numFmtId="3" fontId="29" fillId="4" borderId="25" xfId="0" applyNumberFormat="1" applyFont="1" applyFill="1" applyBorder="1" applyAlignment="1">
      <alignment horizontal="right" vertical="center" wrapText="1"/>
    </xf>
    <xf numFmtId="3" fontId="29" fillId="4" borderId="29" xfId="0" applyNumberFormat="1" applyFont="1" applyFill="1" applyBorder="1" applyAlignment="1">
      <alignment horizontal="center" vertical="center" wrapText="1"/>
    </xf>
    <xf numFmtId="3" fontId="29" fillId="4" borderId="12" xfId="0" applyNumberFormat="1" applyFont="1" applyFill="1" applyBorder="1" applyAlignment="1">
      <alignment wrapText="1"/>
    </xf>
    <xf numFmtId="0" fontId="29" fillId="4" borderId="35" xfId="0" applyFont="1" applyFill="1" applyBorder="1" applyAlignment="1">
      <alignment horizontal="center" vertical="center" wrapText="1"/>
    </xf>
    <xf numFmtId="0" fontId="31" fillId="4" borderId="20" xfId="0" applyFont="1" applyFill="1" applyBorder="1" applyAlignment="1">
      <alignment horizontal="center" vertical="center" wrapText="1"/>
    </xf>
    <xf numFmtId="0" fontId="29" fillId="4" borderId="17" xfId="0" applyFont="1" applyFill="1" applyBorder="1" applyAlignment="1">
      <alignment vertical="center" wrapText="1"/>
    </xf>
    <xf numFmtId="3" fontId="29" fillId="4" borderId="47" xfId="0" applyNumberFormat="1" applyFont="1" applyFill="1" applyBorder="1" applyAlignment="1">
      <alignment wrapText="1"/>
    </xf>
    <xf numFmtId="0" fontId="31" fillId="4" borderId="28" xfId="6" applyFont="1" applyFill="1" applyBorder="1" applyAlignment="1">
      <alignment horizontal="left" vertical="center" wrapText="1"/>
    </xf>
    <xf numFmtId="0" fontId="31" fillId="4" borderId="29" xfId="6" applyFont="1" applyFill="1" applyBorder="1" applyAlignment="1">
      <alignment horizontal="left" vertical="center" wrapText="1"/>
    </xf>
    <xf numFmtId="0" fontId="31" fillId="4" borderId="20" xfId="6" applyFont="1" applyFill="1" applyBorder="1" applyAlignment="1">
      <alignment horizontal="left" vertical="center" wrapText="1"/>
    </xf>
    <xf numFmtId="0" fontId="31" fillId="4" borderId="29" xfId="6" applyFont="1" applyFill="1" applyBorder="1" applyAlignment="1">
      <alignment horizontal="center" vertical="center" wrapText="1"/>
    </xf>
    <xf numFmtId="0" fontId="29" fillId="4" borderId="27" xfId="0" applyFont="1" applyFill="1" applyBorder="1" applyAlignment="1">
      <alignment horizontal="center" vertical="center" wrapText="1"/>
    </xf>
    <xf numFmtId="3" fontId="29" fillId="4" borderId="28" xfId="0" applyNumberFormat="1" applyFont="1" applyFill="1" applyBorder="1" applyAlignment="1">
      <alignment vertical="center"/>
    </xf>
    <xf numFmtId="0" fontId="31" fillId="4" borderId="28" xfId="6" applyFont="1" applyFill="1" applyBorder="1" applyAlignment="1">
      <alignment horizontal="right" vertical="center" wrapText="1"/>
    </xf>
    <xf numFmtId="0" fontId="31" fillId="4" borderId="25" xfId="6" applyFont="1" applyFill="1" applyBorder="1" applyAlignment="1">
      <alignment horizontal="left" vertical="center" wrapText="1"/>
    </xf>
    <xf numFmtId="0" fontId="31" fillId="4" borderId="17" xfId="6" applyFont="1" applyFill="1" applyBorder="1" applyAlignment="1">
      <alignment horizontal="left" vertical="center" wrapText="1"/>
    </xf>
    <xf numFmtId="0" fontId="31" fillId="4" borderId="20" xfId="6" applyFont="1" applyFill="1" applyBorder="1" applyAlignment="1">
      <alignment horizontal="justify" vertical="justify" wrapText="1"/>
    </xf>
    <xf numFmtId="0" fontId="31" fillId="4" borderId="28" xfId="6" applyFont="1" applyFill="1" applyBorder="1" applyAlignment="1">
      <alignment horizontal="center" vertical="justify" wrapText="1"/>
    </xf>
    <xf numFmtId="0" fontId="31" fillId="4" borderId="28" xfId="6" applyFont="1" applyFill="1" applyBorder="1" applyAlignment="1">
      <alignment horizontal="justify" vertical="justify" wrapText="1"/>
    </xf>
    <xf numFmtId="0" fontId="29" fillId="4" borderId="17" xfId="6" applyFont="1" applyFill="1" applyBorder="1" applyAlignment="1">
      <alignment horizontal="center" vertical="center" wrapText="1"/>
    </xf>
    <xf numFmtId="0" fontId="29" fillId="4" borderId="28" xfId="0" applyFont="1" applyFill="1" applyBorder="1" applyAlignment="1">
      <alignment horizontal="center" vertical="center" wrapText="1"/>
    </xf>
    <xf numFmtId="0" fontId="29" fillId="4" borderId="20" xfId="6" applyFont="1" applyFill="1" applyBorder="1" applyAlignment="1">
      <alignment horizontal="left" vertical="top" wrapText="1"/>
    </xf>
    <xf numFmtId="0" fontId="29" fillId="4" borderId="28" xfId="6" applyFont="1" applyFill="1" applyBorder="1" applyAlignment="1">
      <alignment horizontal="left" vertical="top" wrapText="1"/>
    </xf>
    <xf numFmtId="164" fontId="29" fillId="4" borderId="28" xfId="1" applyNumberFormat="1" applyFont="1" applyFill="1" applyBorder="1" applyAlignment="1">
      <alignment horizontal="center" vertical="center" wrapText="1"/>
    </xf>
    <xf numFmtId="0" fontId="29" fillId="4" borderId="28" xfId="6" applyFont="1" applyFill="1" applyBorder="1" applyAlignment="1">
      <alignment horizontal="right" vertical="top" wrapText="1"/>
    </xf>
    <xf numFmtId="0" fontId="29" fillId="4" borderId="29" xfId="6" applyFont="1" applyFill="1" applyBorder="1" applyAlignment="1">
      <alignment horizontal="left" vertical="top" wrapText="1"/>
    </xf>
    <xf numFmtId="0" fontId="29" fillId="4" borderId="20" xfId="6" applyFont="1" applyFill="1" applyBorder="1" applyAlignment="1">
      <alignment horizontal="left" vertical="center" wrapText="1"/>
    </xf>
    <xf numFmtId="0" fontId="29" fillId="4" borderId="23" xfId="6" applyFont="1" applyFill="1" applyBorder="1" applyAlignment="1">
      <alignment horizontal="left" vertical="top" wrapText="1"/>
    </xf>
    <xf numFmtId="0" fontId="29" fillId="4" borderId="23" xfId="6" applyFont="1" applyFill="1" applyBorder="1" applyAlignment="1">
      <alignment horizontal="left" vertical="justify" wrapText="1"/>
    </xf>
    <xf numFmtId="0" fontId="29" fillId="4" borderId="34" xfId="6" applyFont="1" applyFill="1" applyBorder="1" applyAlignment="1">
      <alignment horizontal="left" vertical="justify" wrapText="1"/>
    </xf>
    <xf numFmtId="0" fontId="29" fillId="4" borderId="24" xfId="6" applyFont="1" applyFill="1" applyBorder="1" applyAlignment="1">
      <alignment horizontal="left" vertical="center" wrapText="1"/>
    </xf>
    <xf numFmtId="0" fontId="29" fillId="4" borderId="24" xfId="6" applyFont="1" applyFill="1" applyBorder="1" applyAlignment="1">
      <alignment horizontal="left" vertical="top" wrapText="1"/>
    </xf>
    <xf numFmtId="164" fontId="29" fillId="4" borderId="23" xfId="1" applyNumberFormat="1" applyFont="1" applyFill="1" applyBorder="1" applyAlignment="1">
      <alignment horizontal="right" vertical="center" wrapText="1"/>
    </xf>
    <xf numFmtId="0" fontId="29" fillId="4" borderId="23" xfId="6" applyFont="1" applyFill="1" applyBorder="1" applyAlignment="1">
      <alignment horizontal="right" vertical="top" wrapText="1"/>
    </xf>
    <xf numFmtId="0" fontId="29" fillId="4" borderId="28" xfId="6" applyFont="1" applyFill="1" applyBorder="1" applyAlignment="1">
      <alignment horizontal="left" vertical="justify" wrapText="1"/>
    </xf>
    <xf numFmtId="0" fontId="29" fillId="4" borderId="29" xfId="6" applyFont="1" applyFill="1" applyBorder="1" applyAlignment="1">
      <alignment horizontal="left" vertical="justify" wrapText="1"/>
    </xf>
    <xf numFmtId="0" fontId="29" fillId="4" borderId="20" xfId="6" applyFont="1" applyFill="1" applyBorder="1" applyAlignment="1">
      <alignment horizontal="left" vertical="justify" wrapText="1"/>
    </xf>
    <xf numFmtId="164" fontId="29" fillId="4" borderId="28" xfId="1" applyNumberFormat="1" applyFont="1" applyFill="1" applyBorder="1" applyAlignment="1">
      <alignment horizontal="right" vertical="center" wrapText="1"/>
    </xf>
    <xf numFmtId="0" fontId="29" fillId="4" borderId="28" xfId="6" applyFont="1" applyFill="1" applyBorder="1" applyAlignment="1">
      <alignment horizontal="right" vertical="justify" wrapText="1"/>
    </xf>
    <xf numFmtId="0" fontId="29" fillId="4" borderId="17" xfId="6" applyFont="1" applyFill="1" applyBorder="1" applyAlignment="1">
      <alignment horizontal="left" vertical="center" wrapText="1"/>
    </xf>
    <xf numFmtId="0" fontId="29" fillId="4" borderId="25" xfId="6" applyFont="1" applyFill="1" applyBorder="1" applyAlignment="1">
      <alignment horizontal="left" vertical="justify" wrapText="1"/>
    </xf>
    <xf numFmtId="0" fontId="29" fillId="4" borderId="27" xfId="6" applyFont="1" applyFill="1" applyBorder="1" applyAlignment="1">
      <alignment horizontal="left" vertical="justify" wrapText="1"/>
    </xf>
    <xf numFmtId="0" fontId="29" fillId="4" borderId="37" xfId="0" applyFont="1" applyFill="1" applyBorder="1" applyAlignment="1">
      <alignment horizontal="center" vertical="center" wrapText="1"/>
    </xf>
    <xf numFmtId="0" fontId="29" fillId="4" borderId="26" xfId="6" applyFont="1" applyFill="1" applyBorder="1" applyAlignment="1">
      <alignment horizontal="left" vertical="justify" wrapText="1"/>
    </xf>
    <xf numFmtId="164" fontId="29" fillId="4" borderId="25" xfId="1" applyNumberFormat="1" applyFont="1" applyFill="1" applyBorder="1" applyAlignment="1">
      <alignment horizontal="right" vertical="center" wrapText="1"/>
    </xf>
    <xf numFmtId="0" fontId="29" fillId="4" borderId="25" xfId="6" applyFont="1" applyFill="1" applyBorder="1" applyAlignment="1">
      <alignment horizontal="right" vertical="justify" wrapText="1"/>
    </xf>
    <xf numFmtId="0" fontId="29" fillId="4" borderId="23" xfId="6" applyFont="1" applyFill="1" applyBorder="1" applyAlignment="1">
      <alignment horizontal="right" vertical="justify" wrapText="1"/>
    </xf>
    <xf numFmtId="0" fontId="29" fillId="4" borderId="17" xfId="0" applyFont="1" applyFill="1" applyBorder="1" applyAlignment="1">
      <alignment horizontal="left" vertical="center" wrapText="1"/>
    </xf>
    <xf numFmtId="0" fontId="29" fillId="4" borderId="24" xfId="0" applyFont="1" applyFill="1" applyBorder="1" applyAlignment="1">
      <alignment horizontal="center" vertical="center" wrapText="1"/>
    </xf>
    <xf numFmtId="0" fontId="29" fillId="4" borderId="24" xfId="6" applyFont="1" applyFill="1" applyBorder="1" applyAlignment="1">
      <alignment horizontal="left" vertical="justify" wrapText="1"/>
    </xf>
    <xf numFmtId="0" fontId="29" fillId="4" borderId="23" xfId="0" applyFont="1" applyFill="1" applyBorder="1"/>
    <xf numFmtId="0" fontId="29" fillId="8" borderId="1" xfId="0" applyFont="1" applyFill="1" applyBorder="1" applyAlignment="1">
      <alignment horizontal="left" vertical="center" wrapText="1"/>
    </xf>
    <xf numFmtId="0" fontId="29" fillId="8" borderId="56"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9" fillId="2" borderId="10" xfId="0" applyFont="1" applyFill="1" applyBorder="1" applyAlignment="1">
      <alignment horizontal="left" vertical="center" wrapText="1"/>
    </xf>
    <xf numFmtId="164" fontId="29" fillId="4" borderId="23" xfId="1" applyNumberFormat="1" applyFont="1" applyFill="1" applyBorder="1" applyAlignment="1">
      <alignment horizontal="center" vertical="center" wrapText="1"/>
    </xf>
    <xf numFmtId="0" fontId="29" fillId="4" borderId="26"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29" fillId="4" borderId="23" xfId="0" applyFont="1" applyFill="1" applyBorder="1" applyAlignment="1">
      <alignment wrapText="1"/>
    </xf>
    <xf numFmtId="0" fontId="29" fillId="4" borderId="34" xfId="0" applyFont="1" applyFill="1" applyBorder="1" applyAlignment="1">
      <alignment wrapText="1"/>
    </xf>
    <xf numFmtId="0" fontId="29" fillId="4" borderId="28" xfId="0" applyFont="1" applyFill="1" applyBorder="1" applyAlignment="1">
      <alignment wrapText="1"/>
    </xf>
    <xf numFmtId="0" fontId="31" fillId="2" borderId="28" xfId="0" applyFont="1" applyFill="1" applyBorder="1" applyAlignment="1">
      <alignment horizontal="justify" vertical="justify" wrapText="1"/>
    </xf>
    <xf numFmtId="0" fontId="31" fillId="2" borderId="29" xfId="0" applyFont="1" applyFill="1" applyBorder="1" applyAlignment="1">
      <alignment horizontal="justify" vertical="justify" wrapText="1"/>
    </xf>
    <xf numFmtId="0" fontId="31" fillId="4" borderId="17" xfId="0" applyFont="1" applyFill="1" applyBorder="1" applyAlignment="1">
      <alignment horizontal="center" vertical="center" wrapText="1"/>
    </xf>
    <xf numFmtId="0" fontId="31" fillId="4" borderId="20" xfId="0" applyFont="1" applyFill="1" applyBorder="1" applyAlignment="1">
      <alignment vertical="center" wrapText="1"/>
    </xf>
    <xf numFmtId="0" fontId="29" fillId="4" borderId="28" xfId="0" applyFont="1" applyFill="1" applyBorder="1" applyAlignment="1">
      <alignment horizontal="center" wrapText="1"/>
    </xf>
    <xf numFmtId="0" fontId="29" fillId="4" borderId="20" xfId="0" applyFont="1" applyFill="1" applyBorder="1" applyAlignment="1">
      <alignment wrapText="1"/>
    </xf>
    <xf numFmtId="0" fontId="29" fillId="4" borderId="28" xfId="0" applyFont="1" applyFill="1" applyBorder="1" applyAlignment="1">
      <alignment horizontal="right"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71" fillId="4" borderId="28" xfId="0" applyFont="1" applyFill="1" applyBorder="1" applyAlignment="1">
      <alignment horizontal="center" vertical="top" wrapText="1"/>
    </xf>
    <xf numFmtId="0" fontId="31" fillId="4" borderId="28" xfId="0" applyFont="1" applyFill="1" applyBorder="1" applyAlignment="1">
      <alignment horizontal="center" vertical="center" wrapText="1"/>
    </xf>
    <xf numFmtId="0" fontId="31" fillId="4" borderId="28" xfId="0" applyFont="1" applyFill="1" applyBorder="1" applyAlignment="1">
      <alignment horizontal="right" vertical="center" wrapText="1"/>
    </xf>
    <xf numFmtId="164" fontId="29" fillId="4" borderId="29" xfId="1" applyNumberFormat="1" applyFont="1" applyFill="1" applyBorder="1" applyAlignment="1">
      <alignment horizontal="center" vertical="center" wrapText="1"/>
    </xf>
    <xf numFmtId="164" fontId="29" fillId="4" borderId="20" xfId="1" applyNumberFormat="1" applyFont="1" applyFill="1" applyBorder="1" applyAlignment="1">
      <alignment horizontal="center" vertical="center" wrapText="1"/>
    </xf>
    <xf numFmtId="164" fontId="29" fillId="4" borderId="28" xfId="1" applyNumberFormat="1" applyFont="1" applyFill="1" applyBorder="1" applyAlignment="1">
      <alignment vertical="center" wrapText="1"/>
    </xf>
    <xf numFmtId="164" fontId="29" fillId="4" borderId="28" xfId="1" applyNumberFormat="1" applyFont="1" applyFill="1" applyBorder="1" applyAlignment="1">
      <alignment horizontal="center" wrapText="1"/>
    </xf>
    <xf numFmtId="164" fontId="29" fillId="4" borderId="29" xfId="1" applyNumberFormat="1" applyFont="1" applyFill="1" applyBorder="1" applyAlignment="1">
      <alignment horizontal="center" wrapText="1"/>
    </xf>
    <xf numFmtId="0" fontId="29" fillId="4" borderId="44" xfId="0" applyFont="1" applyFill="1" applyBorder="1" applyAlignment="1">
      <alignment horizontal="center" vertical="center" wrapText="1"/>
    </xf>
    <xf numFmtId="164" fontId="29" fillId="4" borderId="28" xfId="1" applyNumberFormat="1" applyFont="1" applyFill="1" applyBorder="1" applyAlignment="1">
      <alignment wrapText="1"/>
    </xf>
    <xf numFmtId="0" fontId="29" fillId="4" borderId="1" xfId="0" applyFont="1" applyFill="1" applyBorder="1" applyAlignment="1">
      <alignment horizontal="center" wrapText="1"/>
    </xf>
    <xf numFmtId="164" fontId="29" fillId="4" borderId="20" xfId="1" applyNumberFormat="1" applyFont="1" applyFill="1" applyBorder="1" applyAlignment="1">
      <alignment horizontal="center" wrapText="1"/>
    </xf>
    <xf numFmtId="164" fontId="29" fillId="4" borderId="28" xfId="1" applyNumberFormat="1" applyFont="1" applyFill="1" applyBorder="1" applyAlignment="1">
      <alignment horizontal="right" wrapText="1"/>
    </xf>
    <xf numFmtId="0" fontId="29" fillId="4" borderId="9"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71" fillId="4" borderId="9" xfId="0" applyFont="1" applyFill="1" applyBorder="1" applyAlignment="1">
      <alignment horizontal="left" vertical="center" wrapText="1"/>
    </xf>
    <xf numFmtId="0" fontId="29" fillId="4" borderId="12" xfId="0" applyFont="1" applyFill="1" applyBorder="1" applyAlignment="1">
      <alignment horizontal="center" wrapText="1"/>
    </xf>
    <xf numFmtId="164" fontId="29" fillId="4" borderId="24" xfId="1" applyNumberFormat="1" applyFont="1" applyFill="1" applyBorder="1" applyAlignment="1">
      <alignment horizontal="center" wrapText="1"/>
    </xf>
    <xf numFmtId="164" fontId="29" fillId="4" borderId="23" xfId="1" applyNumberFormat="1" applyFont="1" applyFill="1" applyBorder="1" applyAlignment="1">
      <alignment horizontal="center" wrapText="1"/>
    </xf>
    <xf numFmtId="164" fontId="29" fillId="4" borderId="23" xfId="1" applyNumberFormat="1" applyFont="1" applyFill="1" applyBorder="1" applyAlignment="1">
      <alignment horizontal="right" wrapText="1"/>
    </xf>
    <xf numFmtId="164" fontId="29" fillId="4" borderId="34" xfId="1" applyNumberFormat="1" applyFont="1" applyFill="1" applyBorder="1" applyAlignment="1">
      <alignment horizontal="center" wrapText="1"/>
    </xf>
    <xf numFmtId="0" fontId="29" fillId="4" borderId="53" xfId="0" applyFont="1" applyFill="1" applyBorder="1" applyAlignment="1">
      <alignment horizontal="left" vertical="center" wrapText="1"/>
    </xf>
    <xf numFmtId="0" fontId="29" fillId="4" borderId="56" xfId="0" applyFont="1" applyFill="1" applyBorder="1" applyAlignment="1">
      <alignment horizontal="center" vertical="center" wrapText="1"/>
    </xf>
    <xf numFmtId="0" fontId="29" fillId="4" borderId="29" xfId="0" applyFont="1" applyFill="1" applyBorder="1"/>
    <xf numFmtId="0" fontId="29" fillId="4" borderId="32" xfId="0" applyFont="1" applyFill="1" applyBorder="1" applyAlignment="1">
      <alignment horizontal="left" vertical="center" wrapText="1"/>
    </xf>
    <xf numFmtId="164" fontId="29" fillId="4" borderId="26" xfId="1" applyNumberFormat="1" applyFont="1" applyFill="1" applyBorder="1" applyAlignment="1">
      <alignment horizontal="center" wrapText="1"/>
    </xf>
    <xf numFmtId="164" fontId="29" fillId="4" borderId="25" xfId="1" applyNumberFormat="1" applyFont="1" applyFill="1" applyBorder="1" applyAlignment="1">
      <alignment horizontal="center" wrapText="1"/>
    </xf>
    <xf numFmtId="164" fontId="29" fillId="4" borderId="25" xfId="1" applyNumberFormat="1" applyFont="1" applyFill="1" applyBorder="1" applyAlignment="1">
      <alignment horizontal="center" vertical="center" wrapText="1"/>
    </xf>
    <xf numFmtId="164" fontId="29" fillId="4" borderId="25" xfId="1" applyNumberFormat="1" applyFont="1" applyFill="1" applyBorder="1" applyAlignment="1">
      <alignment horizontal="right" wrapText="1"/>
    </xf>
    <xf numFmtId="0" fontId="29" fillId="4" borderId="27" xfId="0" applyFont="1" applyFill="1" applyBorder="1"/>
    <xf numFmtId="0" fontId="31" fillId="4" borderId="17" xfId="0" applyFont="1" applyFill="1" applyBorder="1" applyAlignment="1">
      <alignment horizontal="center" vertical="center"/>
    </xf>
    <xf numFmtId="3" fontId="29" fillId="4" borderId="28" xfId="0" applyNumberFormat="1" applyFont="1" applyFill="1" applyBorder="1" applyAlignment="1">
      <alignment horizontal="right" vertical="center" indent="1"/>
    </xf>
    <xf numFmtId="2" fontId="29" fillId="0" borderId="17" xfId="8" applyNumberFormat="1" applyFont="1" applyBorder="1" applyAlignment="1">
      <alignment horizontal="left" vertical="center" wrapText="1"/>
    </xf>
    <xf numFmtId="164" fontId="29" fillId="0" borderId="28" xfId="1" applyNumberFormat="1" applyFont="1" applyFill="1" applyBorder="1" applyAlignment="1">
      <alignment horizontal="right" vertical="center" indent="1"/>
    </xf>
    <xf numFmtId="164" fontId="29" fillId="0" borderId="28" xfId="1" applyNumberFormat="1" applyFont="1" applyFill="1" applyBorder="1" applyAlignment="1">
      <alignment horizontal="right" vertical="center"/>
    </xf>
    <xf numFmtId="2" fontId="29" fillId="0" borderId="17" xfId="2" applyNumberFormat="1" applyFont="1" applyBorder="1" applyAlignment="1">
      <alignment horizontal="left" vertical="center" wrapText="1"/>
    </xf>
    <xf numFmtId="2" fontId="29" fillId="0" borderId="17" xfId="8" applyNumberFormat="1" applyFont="1" applyBorder="1" applyAlignment="1">
      <alignment horizontal="justify" vertical="center"/>
    </xf>
    <xf numFmtId="2" fontId="29" fillId="0" borderId="17" xfId="8" applyNumberFormat="1" applyFont="1" applyBorder="1" applyAlignment="1">
      <alignment horizontal="justify" vertical="justify"/>
    </xf>
    <xf numFmtId="0" fontId="31" fillId="4" borderId="28" xfId="6" applyFont="1" applyFill="1" applyBorder="1" applyAlignment="1">
      <alignment vertical="center" wrapText="1"/>
    </xf>
    <xf numFmtId="0" fontId="31" fillId="4" borderId="28" xfId="6" applyFont="1" applyFill="1" applyBorder="1" applyAlignment="1">
      <alignment horizontal="center" vertical="center" wrapText="1"/>
    </xf>
    <xf numFmtId="0" fontId="31" fillId="4" borderId="17" xfId="6" applyFont="1" applyFill="1" applyBorder="1" applyAlignment="1">
      <alignment horizontal="center" vertical="center" wrapText="1"/>
    </xf>
    <xf numFmtId="0" fontId="12" fillId="4" borderId="0" xfId="0" applyFont="1" applyFill="1" applyAlignment="1">
      <alignment horizontal="center"/>
    </xf>
    <xf numFmtId="164" fontId="29" fillId="4" borderId="23" xfId="1" applyNumberFormat="1" applyFont="1" applyFill="1" applyBorder="1" applyAlignment="1">
      <alignment vertical="center"/>
    </xf>
    <xf numFmtId="164" fontId="29" fillId="4" borderId="28" xfId="1" applyNumberFormat="1" applyFont="1" applyFill="1" applyBorder="1" applyAlignment="1">
      <alignment horizontal="right" vertical="center"/>
    </xf>
    <xf numFmtId="164" fontId="18" fillId="4" borderId="28" xfId="1" applyNumberFormat="1" applyFont="1" applyFill="1" applyBorder="1" applyAlignment="1">
      <alignment horizontal="right" vertical="center"/>
    </xf>
    <xf numFmtId="164" fontId="29" fillId="5" borderId="28" xfId="1" applyNumberFormat="1" applyFont="1" applyFill="1" applyBorder="1" applyAlignment="1">
      <alignment horizontal="right" vertical="center"/>
    </xf>
    <xf numFmtId="164" fontId="29" fillId="5" borderId="28" xfId="0" applyNumberFormat="1" applyFont="1" applyFill="1" applyBorder="1" applyAlignment="1">
      <alignment horizontal="right" vertical="center"/>
    </xf>
    <xf numFmtId="0" fontId="31" fillId="4" borderId="4" xfId="0" applyFont="1" applyFill="1" applyBorder="1" applyAlignment="1">
      <alignment horizontal="center" vertical="center"/>
    </xf>
    <xf numFmtId="0" fontId="29" fillId="4" borderId="4" xfId="6" applyFont="1" applyFill="1" applyAlignment="1">
      <alignment horizontal="left" vertical="center" wrapText="1"/>
    </xf>
    <xf numFmtId="0" fontId="29" fillId="4" borderId="4" xfId="6" applyFont="1" applyFill="1" applyAlignment="1">
      <alignment horizontal="center" vertical="center" wrapText="1"/>
    </xf>
    <xf numFmtId="0" fontId="31" fillId="4" borderId="4" xfId="6" applyFont="1" applyFill="1" applyAlignment="1">
      <alignment horizontal="center" vertical="center" wrapText="1"/>
    </xf>
    <xf numFmtId="0" fontId="31" fillId="4" borderId="4" xfId="6" applyFont="1" applyFill="1" applyAlignment="1">
      <alignment vertical="center" wrapText="1"/>
    </xf>
    <xf numFmtId="0" fontId="31" fillId="4" borderId="4" xfId="6" applyFont="1" applyFill="1" applyAlignment="1">
      <alignment horizontal="right" vertical="center" wrapText="1"/>
    </xf>
    <xf numFmtId="0" fontId="12" fillId="4" borderId="0" xfId="0" applyFont="1" applyFill="1" applyAlignment="1">
      <alignment horizontal="right"/>
    </xf>
    <xf numFmtId="0" fontId="12" fillId="4" borderId="0" xfId="0" applyFont="1" applyFill="1" applyAlignment="1">
      <alignment horizontal="center" vertical="center"/>
    </xf>
    <xf numFmtId="0" fontId="29" fillId="0" borderId="17" xfId="7" applyFont="1" applyBorder="1" applyAlignment="1">
      <alignment horizontal="left" vertical="center" wrapText="1" shrinkToFit="1"/>
    </xf>
    <xf numFmtId="164" fontId="29" fillId="0" borderId="15" xfId="1" applyNumberFormat="1" applyFont="1" applyFill="1" applyBorder="1" applyAlignment="1">
      <alignment vertical="center" wrapText="1"/>
    </xf>
    <xf numFmtId="0" fontId="29" fillId="0" borderId="4" xfId="0" applyFont="1" applyBorder="1" applyAlignment="1">
      <alignment horizontal="center" vertical="center" wrapText="1"/>
    </xf>
    <xf numFmtId="0" fontId="31" fillId="0" borderId="20" xfId="0" applyFont="1" applyBorder="1" applyAlignment="1">
      <alignment horizontal="center" vertical="center"/>
    </xf>
    <xf numFmtId="0" fontId="29" fillId="0" borderId="17" xfId="0" applyFont="1" applyBorder="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20" xfId="0" applyFont="1" applyBorder="1" applyAlignment="1">
      <alignment horizontal="center" vertical="center"/>
    </xf>
    <xf numFmtId="0" fontId="29" fillId="4" borderId="17" xfId="0" applyFont="1" applyFill="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9" xfId="0" applyFont="1" applyBorder="1" applyAlignment="1">
      <alignment horizontal="left" vertical="center" wrapText="1"/>
    </xf>
    <xf numFmtId="0" fontId="29" fillId="4" borderId="8" xfId="0" applyFont="1" applyFill="1" applyBorder="1" applyAlignment="1">
      <alignment horizontal="left" vertical="center" wrapText="1"/>
    </xf>
    <xf numFmtId="0" fontId="29" fillId="4" borderId="19" xfId="0" applyFont="1" applyFill="1" applyBorder="1" applyAlignment="1">
      <alignment horizontal="left" vertical="center" wrapText="1"/>
    </xf>
    <xf numFmtId="0" fontId="29" fillId="4" borderId="16" xfId="0" applyFont="1" applyFill="1" applyBorder="1" applyAlignment="1">
      <alignment horizontal="left" vertical="center" wrapText="1"/>
    </xf>
    <xf numFmtId="2" fontId="29" fillId="0" borderId="17" xfId="8" applyNumberFormat="1" applyFont="1" applyBorder="1" applyAlignment="1">
      <alignment horizontal="left" vertical="justify" wrapText="1"/>
    </xf>
    <xf numFmtId="0" fontId="12" fillId="4" borderId="20" xfId="0" applyFont="1" applyFill="1" applyBorder="1"/>
    <xf numFmtId="164" fontId="29" fillId="4" borderId="28" xfId="1" applyNumberFormat="1" applyFont="1" applyFill="1" applyBorder="1" applyAlignment="1">
      <alignment vertical="center"/>
    </xf>
    <xf numFmtId="164" fontId="29" fillId="4" borderId="20" xfId="1" applyNumberFormat="1" applyFont="1" applyFill="1" applyBorder="1" applyAlignment="1">
      <alignment vertical="center"/>
    </xf>
    <xf numFmtId="0" fontId="31" fillId="4" borderId="20" xfId="6" applyFont="1" applyFill="1" applyBorder="1" applyAlignment="1">
      <alignment vertical="center" wrapText="1"/>
    </xf>
    <xf numFmtId="0" fontId="29" fillId="4" borderId="28" xfId="6" applyFont="1" applyFill="1" applyBorder="1" applyAlignment="1">
      <alignment vertical="center" wrapText="1"/>
    </xf>
    <xf numFmtId="0" fontId="29" fillId="4" borderId="7" xfId="0" applyFont="1" applyFill="1" applyBorder="1" applyAlignment="1">
      <alignment horizontal="center" vertical="center" wrapText="1"/>
    </xf>
    <xf numFmtId="0" fontId="30" fillId="0" borderId="4" xfId="0" applyFont="1" applyBorder="1" applyAlignment="1">
      <alignment horizontal="center" vertical="justify"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4" borderId="17" xfId="6" applyFont="1" applyFill="1" applyBorder="1" applyAlignment="1">
      <alignment horizontal="center" vertical="center" wrapText="1"/>
    </xf>
    <xf numFmtId="0" fontId="29" fillId="4" borderId="0" xfId="0" applyFont="1" applyFill="1" applyAlignment="1">
      <alignment horizontal="center" vertical="center"/>
    </xf>
    <xf numFmtId="0" fontId="29" fillId="4" borderId="0" xfId="0" applyFont="1" applyFill="1" applyAlignment="1">
      <alignment horizontal="center"/>
    </xf>
    <xf numFmtId="0" fontId="29" fillId="4" borderId="0" xfId="0" applyFont="1" applyFill="1" applyAlignment="1">
      <alignment horizontal="right"/>
    </xf>
    <xf numFmtId="2" fontId="31" fillId="0" borderId="17" xfId="0" applyNumberFormat="1" applyFont="1" applyBorder="1" applyAlignment="1">
      <alignment horizontal="center" vertical="center" wrapText="1"/>
    </xf>
    <xf numFmtId="3" fontId="31" fillId="0" borderId="17" xfId="0" applyNumberFormat="1" applyFont="1" applyBorder="1" applyAlignment="1">
      <alignment horizontal="center" vertical="center" wrapText="1"/>
    </xf>
    <xf numFmtId="0" fontId="29" fillId="0" borderId="17" xfId="0" applyFont="1" applyBorder="1" applyAlignment="1">
      <alignment horizontal="right" wrapText="1"/>
    </xf>
    <xf numFmtId="3" fontId="29" fillId="0" borderId="17" xfId="0" applyNumberFormat="1" applyFont="1" applyBorder="1" applyAlignment="1">
      <alignment vertical="center" wrapText="1"/>
    </xf>
    <xf numFmtId="164" fontId="29" fillId="0" borderId="17" xfId="0" applyNumberFormat="1" applyFont="1" applyBorder="1" applyAlignment="1">
      <alignment horizontal="center" vertical="center" wrapText="1"/>
    </xf>
    <xf numFmtId="0" fontId="31" fillId="0" borderId="17" xfId="0" applyFont="1" applyBorder="1" applyAlignment="1">
      <alignment horizontal="right" vertical="center" wrapText="1"/>
    </xf>
    <xf numFmtId="0" fontId="31" fillId="0" borderId="17" xfId="7" applyFont="1" applyBorder="1" applyAlignment="1">
      <alignment vertical="center" wrapText="1" shrinkToFit="1"/>
    </xf>
    <xf numFmtId="0" fontId="31" fillId="0" borderId="17" xfId="7" applyFont="1" applyBorder="1" applyAlignment="1">
      <alignment horizontal="left" vertical="center" wrapText="1" shrinkToFit="1"/>
    </xf>
    <xf numFmtId="3" fontId="29" fillId="0" borderId="17" xfId="7" applyNumberFormat="1" applyFont="1" applyBorder="1" applyAlignment="1">
      <alignment vertical="center" wrapText="1" shrinkToFit="1"/>
    </xf>
    <xf numFmtId="3" fontId="29" fillId="0" borderId="17" xfId="7" applyNumberFormat="1" applyFont="1" applyBorder="1" applyAlignment="1">
      <alignment horizontal="center" vertical="center" wrapText="1" shrinkToFit="1"/>
    </xf>
    <xf numFmtId="0" fontId="69" fillId="0" borderId="17" xfId="7" applyFont="1" applyBorder="1" applyAlignment="1">
      <alignment vertical="center" wrapText="1" shrinkToFit="1"/>
    </xf>
    <xf numFmtId="0" fontId="69" fillId="0" borderId="17" xfId="7" applyFont="1" applyBorder="1" applyAlignment="1">
      <alignment horizontal="left" vertical="center" wrapText="1" shrinkToFit="1"/>
    </xf>
    <xf numFmtId="3" fontId="29" fillId="0" borderId="17" xfId="2" applyNumberFormat="1" applyFont="1" applyBorder="1" applyAlignment="1">
      <alignment vertical="top" wrapText="1"/>
    </xf>
    <xf numFmtId="3" fontId="29" fillId="0" borderId="17" xfId="2" applyNumberFormat="1" applyFont="1" applyBorder="1" applyAlignment="1">
      <alignment horizontal="right" vertical="top" wrapText="1"/>
    </xf>
    <xf numFmtId="3" fontId="29" fillId="0" borderId="17" xfId="2" applyNumberFormat="1" applyFont="1" applyBorder="1" applyAlignment="1">
      <alignment horizontal="right" vertical="center" wrapText="1"/>
    </xf>
    <xf numFmtId="3" fontId="29" fillId="0" borderId="17" xfId="2" applyNumberFormat="1" applyFont="1" applyBorder="1" applyAlignment="1">
      <alignment vertical="center" wrapText="1"/>
    </xf>
    <xf numFmtId="0" fontId="31" fillId="0" borderId="17" xfId="0" applyFont="1" applyBorder="1" applyAlignment="1">
      <alignment horizontal="justify" vertical="justify" wrapText="1"/>
    </xf>
    <xf numFmtId="166" fontId="29" fillId="0" borderId="17" xfId="3" applyNumberFormat="1" applyFont="1" applyFill="1" applyBorder="1" applyAlignment="1">
      <alignment horizontal="right" vertical="center" wrapText="1"/>
    </xf>
    <xf numFmtId="166" fontId="29" fillId="0" borderId="17" xfId="3" applyNumberFormat="1" applyFont="1" applyFill="1" applyBorder="1" applyAlignment="1">
      <alignment horizontal="right" vertical="top" wrapText="1"/>
    </xf>
    <xf numFmtId="0" fontId="31" fillId="0" borderId="17" xfId="0" quotePrefix="1" applyFont="1" applyBorder="1" applyAlignment="1">
      <alignment vertical="center" wrapText="1"/>
    </xf>
    <xf numFmtId="166" fontId="29" fillId="0" borderId="17" xfId="3" applyNumberFormat="1" applyFont="1" applyFill="1" applyBorder="1" applyAlignment="1">
      <alignment horizontal="center" vertical="center" wrapText="1"/>
    </xf>
    <xf numFmtId="0" fontId="29" fillId="0" borderId="17" xfId="2" applyFont="1" applyBorder="1" applyAlignment="1">
      <alignment horizontal="justify" vertical="center" wrapText="1"/>
    </xf>
    <xf numFmtId="0" fontId="31" fillId="0" borderId="17" xfId="2" applyFont="1" applyBorder="1" applyAlignment="1">
      <alignment horizontal="center" vertical="center" wrapText="1"/>
    </xf>
    <xf numFmtId="0" fontId="31" fillId="0" borderId="17" xfId="2" applyFont="1" applyBorder="1" applyAlignment="1">
      <alignment vertical="center" wrapText="1"/>
    </xf>
    <xf numFmtId="0" fontId="29" fillId="0" borderId="17" xfId="0" applyFont="1" applyBorder="1" applyAlignment="1">
      <alignment horizontal="right"/>
    </xf>
    <xf numFmtId="164" fontId="29" fillId="0" borderId="17" xfId="0" applyNumberFormat="1" applyFont="1" applyBorder="1" applyAlignment="1">
      <alignment horizontal="center" vertical="center"/>
    </xf>
    <xf numFmtId="0" fontId="31" fillId="0" borderId="17" xfId="0" applyFont="1" applyBorder="1" applyAlignment="1">
      <alignment horizontal="right" vertical="top" wrapText="1"/>
    </xf>
    <xf numFmtId="0" fontId="29" fillId="0" borderId="17" xfId="0" applyFont="1" applyBorder="1" applyAlignment="1">
      <alignment horizontal="justify" vertical="justify" wrapText="1"/>
    </xf>
    <xf numFmtId="0" fontId="31" fillId="0" borderId="17" xfId="0" applyFont="1" applyBorder="1" applyAlignment="1">
      <alignment horizontal="left" vertical="justify" wrapText="1"/>
    </xf>
    <xf numFmtId="0" fontId="31" fillId="0" borderId="17" xfId="0" applyFont="1" applyBorder="1" applyAlignment="1">
      <alignment horizontal="center" vertical="justify" wrapText="1"/>
    </xf>
    <xf numFmtId="0" fontId="31" fillId="0" borderId="17" xfId="0" applyFont="1" applyBorder="1" applyAlignment="1">
      <alignment horizontal="center" wrapText="1"/>
    </xf>
    <xf numFmtId="0" fontId="31" fillId="0" borderId="17" xfId="0" applyFont="1" applyBorder="1" applyAlignment="1">
      <alignment horizontal="left" wrapText="1"/>
    </xf>
    <xf numFmtId="3" fontId="29" fillId="0" borderId="17" xfId="0" applyNumberFormat="1" applyFont="1" applyBorder="1" applyAlignment="1">
      <alignment wrapText="1"/>
    </xf>
    <xf numFmtId="3" fontId="29" fillId="4" borderId="17" xfId="0" applyNumberFormat="1" applyFont="1" applyFill="1" applyBorder="1" applyAlignment="1">
      <alignment wrapText="1"/>
    </xf>
    <xf numFmtId="0" fontId="29" fillId="4" borderId="17" xfId="0" applyFont="1" applyFill="1" applyBorder="1"/>
    <xf numFmtId="3" fontId="29" fillId="4" borderId="17" xfId="0" applyNumberFormat="1" applyFont="1" applyFill="1" applyBorder="1" applyAlignment="1">
      <alignment horizontal="center" vertical="center" wrapText="1"/>
    </xf>
    <xf numFmtId="3" fontId="29" fillId="4" borderId="17" xfId="0" applyNumberFormat="1" applyFont="1" applyFill="1" applyBorder="1" applyAlignment="1">
      <alignment horizontal="right" vertical="center" wrapText="1"/>
    </xf>
    <xf numFmtId="0" fontId="71" fillId="4" borderId="17" xfId="0" applyFont="1" applyFill="1" applyBorder="1" applyAlignment="1">
      <alignment vertical="center" wrapText="1"/>
    </xf>
    <xf numFmtId="0" fontId="71" fillId="4" borderId="17" xfId="0" applyFont="1" applyFill="1" applyBorder="1" applyAlignment="1">
      <alignment horizontal="right" vertical="center" wrapText="1"/>
    </xf>
    <xf numFmtId="0" fontId="71" fillId="4" borderId="17" xfId="0" applyFont="1" applyFill="1" applyBorder="1" applyAlignment="1">
      <alignment horizontal="center" vertical="center" wrapText="1"/>
    </xf>
    <xf numFmtId="3" fontId="29" fillId="4" borderId="17" xfId="0" applyNumberFormat="1" applyFont="1" applyFill="1" applyBorder="1" applyAlignment="1">
      <alignment vertical="center"/>
    </xf>
    <xf numFmtId="0" fontId="31" fillId="4" borderId="17" xfId="6" applyFont="1" applyFill="1" applyBorder="1" applyAlignment="1">
      <alignment horizontal="right" vertical="center" wrapText="1"/>
    </xf>
    <xf numFmtId="0" fontId="31" fillId="4" borderId="17" xfId="6" applyFont="1" applyFill="1" applyBorder="1" applyAlignment="1">
      <alignment horizontal="justify" vertical="justify" wrapText="1"/>
    </xf>
    <xf numFmtId="0" fontId="31" fillId="4" borderId="17" xfId="6" applyFont="1" applyFill="1" applyBorder="1" applyAlignment="1">
      <alignment horizontal="center" vertical="justify" wrapText="1"/>
    </xf>
    <xf numFmtId="0" fontId="29" fillId="4" borderId="17" xfId="6" applyFont="1" applyFill="1" applyBorder="1" applyAlignment="1">
      <alignment horizontal="left" vertical="top" wrapText="1"/>
    </xf>
    <xf numFmtId="164" fontId="29" fillId="4" borderId="17" xfId="1" applyNumberFormat="1" applyFont="1" applyFill="1" applyBorder="1" applyAlignment="1">
      <alignment horizontal="center" vertical="center" wrapText="1"/>
    </xf>
    <xf numFmtId="0" fontId="29" fillId="4" borderId="17" xfId="6" applyFont="1" applyFill="1" applyBorder="1" applyAlignment="1">
      <alignment horizontal="right" vertical="top" wrapText="1"/>
    </xf>
    <xf numFmtId="0" fontId="29" fillId="4" borderId="17" xfId="6" applyFont="1" applyFill="1" applyBorder="1" applyAlignment="1">
      <alignment horizontal="left" vertical="justify" wrapText="1"/>
    </xf>
    <xf numFmtId="164" fontId="29" fillId="4" borderId="17" xfId="1" applyNumberFormat="1" applyFont="1" applyFill="1" applyBorder="1" applyAlignment="1">
      <alignment horizontal="right" vertical="center" wrapText="1"/>
    </xf>
    <xf numFmtId="0" fontId="29" fillId="4" borderId="17" xfId="6" applyFont="1" applyFill="1" applyBorder="1" applyAlignment="1">
      <alignment horizontal="right" vertical="justify" wrapText="1"/>
    </xf>
    <xf numFmtId="0" fontId="29" fillId="8" borderId="17" xfId="0" applyFont="1" applyFill="1" applyBorder="1" applyAlignment="1">
      <alignment horizontal="left" vertical="center" wrapText="1"/>
    </xf>
    <xf numFmtId="0" fontId="29" fillId="2" borderId="17" xfId="0" applyFont="1" applyFill="1" applyBorder="1" applyAlignment="1">
      <alignment horizontal="left" vertical="center" wrapText="1"/>
    </xf>
    <xf numFmtId="0" fontId="29" fillId="4" borderId="17" xfId="0" applyFont="1" applyFill="1" applyBorder="1" applyAlignment="1">
      <alignment wrapText="1"/>
    </xf>
    <xf numFmtId="0" fontId="31" fillId="2" borderId="17" xfId="0" applyFont="1" applyFill="1" applyBorder="1" applyAlignment="1">
      <alignment horizontal="justify" vertical="justify" wrapText="1"/>
    </xf>
    <xf numFmtId="0" fontId="31" fillId="4" borderId="17" xfId="0" applyFont="1" applyFill="1" applyBorder="1" applyAlignment="1">
      <alignment vertical="center" wrapText="1"/>
    </xf>
    <xf numFmtId="0" fontId="29" fillId="4" borderId="17" xfId="0" applyFont="1" applyFill="1" applyBorder="1" applyAlignment="1">
      <alignment horizontal="center" wrapText="1"/>
    </xf>
    <xf numFmtId="0" fontId="29" fillId="4" borderId="17" xfId="0" applyFont="1" applyFill="1" applyBorder="1" applyAlignment="1">
      <alignment horizontal="right" wrapText="1"/>
    </xf>
    <xf numFmtId="0" fontId="31" fillId="2" borderId="17" xfId="0" applyFont="1" applyFill="1" applyBorder="1" applyAlignment="1">
      <alignment horizontal="left" vertical="center" wrapText="1"/>
    </xf>
    <xf numFmtId="0" fontId="71" fillId="4" borderId="17" xfId="0" applyFont="1" applyFill="1" applyBorder="1" applyAlignment="1">
      <alignment horizontal="center" vertical="top" wrapText="1"/>
    </xf>
    <xf numFmtId="0" fontId="31" fillId="4" borderId="17" xfId="0" applyFont="1" applyFill="1" applyBorder="1" applyAlignment="1">
      <alignment horizontal="right" vertical="center" wrapText="1"/>
    </xf>
    <xf numFmtId="164" fontId="29" fillId="4" borderId="17" xfId="1" applyNumberFormat="1" applyFont="1" applyFill="1" applyBorder="1" applyAlignment="1">
      <alignment vertical="center" wrapText="1"/>
    </xf>
    <xf numFmtId="164" fontId="29" fillId="4" borderId="17" xfId="1" applyNumberFormat="1" applyFont="1" applyFill="1" applyBorder="1" applyAlignment="1">
      <alignment horizontal="center" wrapText="1"/>
    </xf>
    <xf numFmtId="164" fontId="29" fillId="4" borderId="17" xfId="1" applyNumberFormat="1" applyFont="1" applyFill="1" applyBorder="1" applyAlignment="1">
      <alignment wrapText="1"/>
    </xf>
    <xf numFmtId="0" fontId="71" fillId="4" borderId="17" xfId="0" applyFont="1" applyFill="1" applyBorder="1" applyAlignment="1">
      <alignment horizontal="left" vertical="center" wrapText="1"/>
    </xf>
    <xf numFmtId="164" fontId="29" fillId="4" borderId="17" xfId="1" applyNumberFormat="1" applyFont="1" applyFill="1" applyBorder="1" applyAlignment="1">
      <alignment horizontal="right" wrapText="1"/>
    </xf>
    <xf numFmtId="3" fontId="29" fillId="4" borderId="17" xfId="0" applyNumberFormat="1" applyFont="1" applyFill="1" applyBorder="1" applyAlignment="1">
      <alignment horizontal="right" vertical="center" indent="1"/>
    </xf>
    <xf numFmtId="164" fontId="29" fillId="0" borderId="17" xfId="1" applyNumberFormat="1" applyFont="1" applyFill="1" applyBorder="1" applyAlignment="1">
      <alignment horizontal="right" vertical="center" indent="1"/>
    </xf>
    <xf numFmtId="164" fontId="29" fillId="0" borderId="17" xfId="1" applyNumberFormat="1" applyFont="1" applyFill="1" applyBorder="1" applyAlignment="1">
      <alignment horizontal="right" vertical="center"/>
    </xf>
    <xf numFmtId="0" fontId="31" fillId="4" borderId="17" xfId="6" applyFont="1" applyFill="1" applyBorder="1" applyAlignment="1">
      <alignment vertical="center" wrapText="1"/>
    </xf>
    <xf numFmtId="164" fontId="29" fillId="4" borderId="17" xfId="1" applyNumberFormat="1" applyFont="1" applyFill="1" applyBorder="1" applyAlignment="1">
      <alignment vertical="center"/>
    </xf>
    <xf numFmtId="164" fontId="29" fillId="4" borderId="17" xfId="1" applyNumberFormat="1" applyFont="1" applyFill="1" applyBorder="1" applyAlignment="1">
      <alignment horizontal="right" vertical="center"/>
    </xf>
    <xf numFmtId="0" fontId="29" fillId="4" borderId="17" xfId="6" applyFont="1" applyFill="1" applyBorder="1" applyAlignment="1">
      <alignment vertical="center" wrapText="1"/>
    </xf>
    <xf numFmtId="164" fontId="29" fillId="5" borderId="17" xfId="1" applyNumberFormat="1" applyFont="1" applyFill="1" applyBorder="1" applyAlignment="1">
      <alignment horizontal="right" vertical="center"/>
    </xf>
    <xf numFmtId="164" fontId="29" fillId="5" borderId="17" xfId="0" applyNumberFormat="1" applyFont="1" applyFill="1" applyBorder="1" applyAlignment="1">
      <alignment horizontal="right" vertical="center"/>
    </xf>
    <xf numFmtId="0" fontId="30" fillId="0" borderId="4" xfId="0" applyFont="1" applyBorder="1" applyAlignment="1">
      <alignment horizontal="center" vertical="justify"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4" borderId="17" xfId="6" applyFont="1" applyFill="1" applyBorder="1" applyAlignment="1">
      <alignment horizontal="center" vertical="center" wrapText="1"/>
    </xf>
    <xf numFmtId="0" fontId="29" fillId="4" borderId="17" xfId="6" applyFont="1" applyFill="1" applyBorder="1" applyAlignment="1">
      <alignment horizontal="center" vertical="center" wrapText="1"/>
    </xf>
    <xf numFmtId="0" fontId="31" fillId="0" borderId="17" xfId="0" applyFont="1" applyBorder="1" applyAlignment="1">
      <alignment horizontal="justify" vertical="center" wrapText="1"/>
    </xf>
    <xf numFmtId="0" fontId="31" fillId="4" borderId="17" xfId="6" applyFont="1" applyFill="1" applyBorder="1" applyAlignment="1">
      <alignment horizontal="left" vertical="center" wrapText="1"/>
    </xf>
    <xf numFmtId="0" fontId="29" fillId="4" borderId="17" xfId="6"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31" fillId="2" borderId="17" xfId="0" applyFont="1" applyFill="1" applyBorder="1" applyAlignment="1">
      <alignment horizontal="left" vertical="center" wrapText="1"/>
    </xf>
    <xf numFmtId="0" fontId="71" fillId="4" borderId="17" xfId="0" applyFont="1" applyFill="1" applyBorder="1" applyAlignment="1">
      <alignment horizontal="left" vertical="center" wrapText="1"/>
    </xf>
    <xf numFmtId="3" fontId="29" fillId="0" borderId="17" xfId="2" applyNumberFormat="1" applyFont="1" applyBorder="1" applyAlignment="1">
      <alignment horizontal="center" vertical="center" wrapText="1"/>
    </xf>
    <xf numFmtId="0" fontId="31" fillId="0" borderId="17" xfId="0" applyFont="1" applyBorder="1" applyAlignment="1">
      <alignment horizontal="left" vertical="center" wrapText="1"/>
    </xf>
    <xf numFmtId="0" fontId="31" fillId="0" borderId="17" xfId="0" applyFont="1" applyBorder="1" applyAlignment="1">
      <alignment horizontal="left" vertical="justify" wrapText="1"/>
    </xf>
    <xf numFmtId="0" fontId="31" fillId="0" borderId="17" xfId="0" applyFont="1" applyBorder="1" applyAlignment="1">
      <alignment horizontal="left" vertical="top"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164" fontId="29" fillId="0" borderId="17" xfId="1" applyNumberFormat="1" applyFont="1" applyFill="1" applyBorder="1" applyAlignment="1">
      <alignment horizontal="center" vertical="center" wrapText="1"/>
    </xf>
    <xf numFmtId="164" fontId="29" fillId="0" borderId="17" xfId="1" applyNumberFormat="1" applyFont="1" applyFill="1" applyBorder="1" applyAlignment="1">
      <alignment horizontal="center" wrapText="1"/>
    </xf>
    <xf numFmtId="0" fontId="29" fillId="0" borderId="17" xfId="0" applyFont="1" applyBorder="1"/>
    <xf numFmtId="0" fontId="29" fillId="0" borderId="17" xfId="2" applyFont="1" applyBorder="1" applyAlignment="1">
      <alignment horizontal="center" vertical="center" wrapText="1"/>
    </xf>
    <xf numFmtId="0" fontId="31" fillId="0" borderId="17" xfId="7" applyFont="1" applyBorder="1" applyAlignment="1">
      <alignment horizontal="center" vertical="center" wrapText="1" shrinkToFit="1"/>
    </xf>
    <xf numFmtId="0" fontId="31" fillId="0" borderId="17" xfId="7" applyFont="1" applyBorder="1" applyAlignment="1">
      <alignment horizontal="left" vertical="center" wrapText="1" shrinkToFit="1"/>
    </xf>
    <xf numFmtId="164" fontId="29" fillId="0" borderId="17" xfId="0" applyNumberFormat="1" applyFont="1" applyBorder="1" applyAlignment="1">
      <alignment horizontal="center" vertical="center" wrapText="1"/>
    </xf>
    <xf numFmtId="0" fontId="29" fillId="0" borderId="17" xfId="0" applyFont="1" applyBorder="1" applyAlignment="1">
      <alignment vertical="center" wrapText="1"/>
    </xf>
    <xf numFmtId="0" fontId="30" fillId="0" borderId="4" xfId="0" applyFont="1" applyBorder="1" applyAlignment="1">
      <alignment horizontal="right" vertical="justify" wrapText="1"/>
    </xf>
    <xf numFmtId="0" fontId="31" fillId="4" borderId="17" xfId="0" applyFont="1" applyFill="1" applyBorder="1" applyAlignment="1">
      <alignment horizontal="left" vertical="center" wrapText="1"/>
    </xf>
    <xf numFmtId="3" fontId="31" fillId="4" borderId="17" xfId="0" applyNumberFormat="1" applyFont="1" applyFill="1" applyBorder="1" applyAlignment="1">
      <alignment vertical="center"/>
    </xf>
    <xf numFmtId="0" fontId="31" fillId="4" borderId="0" xfId="0" applyFont="1" applyFill="1"/>
    <xf numFmtId="0" fontId="31" fillId="4" borderId="17" xfId="6" applyFont="1" applyFill="1" applyBorder="1" applyAlignment="1">
      <alignment horizontal="center" vertical="center" wrapText="1"/>
    </xf>
    <xf numFmtId="0" fontId="31" fillId="0" borderId="17" xfId="0" applyFont="1" applyBorder="1" applyAlignment="1">
      <alignment horizontal="center" vertical="center" wrapText="1"/>
    </xf>
    <xf numFmtId="0" fontId="29" fillId="0" borderId="17" xfId="0" applyFont="1" applyBorder="1" applyAlignment="1">
      <alignment horizontal="center" vertical="center"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xf>
    <xf numFmtId="0" fontId="29" fillId="0" borderId="17" xfId="2" applyFont="1" applyBorder="1" applyAlignment="1">
      <alignment horizontal="center" vertical="center" wrapText="1"/>
    </xf>
    <xf numFmtId="0" fontId="29" fillId="4" borderId="17"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29" fillId="4" borderId="17" xfId="6" applyFont="1" applyFill="1" applyBorder="1" applyAlignment="1">
      <alignment horizontal="center" vertical="center" wrapText="1"/>
    </xf>
    <xf numFmtId="0" fontId="30"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72" fillId="0" borderId="4" xfId="0" applyFont="1" applyBorder="1" applyAlignment="1">
      <alignment horizontal="center" vertical="center" wrapText="1"/>
    </xf>
    <xf numFmtId="2" fontId="3" fillId="0" borderId="17"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0" fontId="3" fillId="0" borderId="17" xfId="0" applyFont="1" applyBorder="1" applyAlignment="1">
      <alignment vertical="center" wrapText="1"/>
    </xf>
    <xf numFmtId="0" fontId="12" fillId="0" borderId="17" xfId="0" applyFont="1" applyBorder="1" applyAlignment="1">
      <alignment horizontal="center" wrapText="1"/>
    </xf>
    <xf numFmtId="0" fontId="12" fillId="0" borderId="17" xfId="0" applyFont="1" applyBorder="1" applyAlignment="1">
      <alignment wrapText="1"/>
    </xf>
    <xf numFmtId="0" fontId="12" fillId="0" borderId="17" xfId="0" applyFont="1" applyBorder="1" applyAlignment="1">
      <alignment horizontal="right" wrapText="1"/>
    </xf>
    <xf numFmtId="3" fontId="12" fillId="0" borderId="17" xfId="0" applyNumberFormat="1" applyFont="1" applyBorder="1" applyAlignment="1">
      <alignment horizontal="right" vertical="center" wrapText="1"/>
    </xf>
    <xf numFmtId="3" fontId="12" fillId="0" borderId="17" xfId="0" applyNumberFormat="1" applyFont="1" applyBorder="1" applyAlignment="1">
      <alignment vertical="center" wrapText="1"/>
    </xf>
    <xf numFmtId="0" fontId="12" fillId="0" borderId="17" xfId="0" applyFont="1" applyBorder="1" applyAlignment="1">
      <alignment horizontal="justify" vertical="center" wrapText="1"/>
    </xf>
    <xf numFmtId="164" fontId="12" fillId="0" borderId="17" xfId="1" applyNumberFormat="1" applyFont="1" applyFill="1" applyBorder="1" applyAlignment="1">
      <alignment horizontal="justify" vertical="center" wrapText="1"/>
    </xf>
    <xf numFmtId="164" fontId="12" fillId="0" borderId="17" xfId="1" applyNumberFormat="1" applyFont="1" applyFill="1" applyBorder="1" applyAlignment="1">
      <alignment horizontal="right" vertical="center" wrapText="1"/>
    </xf>
    <xf numFmtId="164" fontId="12" fillId="0" borderId="17" xfId="0" applyNumberFormat="1" applyFont="1" applyBorder="1" applyAlignment="1">
      <alignment horizontal="right" vertical="center" wrapText="1"/>
    </xf>
    <xf numFmtId="0" fontId="8" fillId="0" borderId="17" xfId="0" applyFont="1" applyBorder="1" applyAlignment="1">
      <alignment vertical="center" wrapText="1"/>
    </xf>
    <xf numFmtId="164" fontId="12" fillId="0" borderId="17" xfId="0" applyNumberFormat="1" applyFont="1" applyBorder="1" applyAlignment="1">
      <alignment vertical="center" wrapText="1"/>
    </xf>
    <xf numFmtId="0" fontId="3" fillId="0" borderId="17" xfId="0" applyFont="1" applyBorder="1" applyAlignment="1">
      <alignment horizontal="right" vertical="center" wrapText="1"/>
    </xf>
    <xf numFmtId="0" fontId="3" fillId="0" borderId="17" xfId="7" applyFont="1" applyBorder="1" applyAlignment="1">
      <alignment vertical="center" wrapText="1" shrinkToFit="1"/>
    </xf>
    <xf numFmtId="0" fontId="12" fillId="0" borderId="17" xfId="7" applyFont="1" applyBorder="1" applyAlignment="1">
      <alignment horizontal="left" vertical="center" wrapText="1" shrinkToFit="1"/>
    </xf>
    <xf numFmtId="3" fontId="12" fillId="0" borderId="17" xfId="7" applyNumberFormat="1" applyFont="1" applyBorder="1" applyAlignment="1">
      <alignment vertical="center" wrapText="1" shrinkToFit="1"/>
    </xf>
    <xf numFmtId="3" fontId="12" fillId="0" borderId="17" xfId="7" applyNumberFormat="1" applyFont="1" applyBorder="1" applyAlignment="1">
      <alignment horizontal="center" vertical="center" wrapText="1" shrinkToFit="1"/>
    </xf>
    <xf numFmtId="3" fontId="12" fillId="0" borderId="17" xfId="7" applyNumberFormat="1" applyFont="1" applyBorder="1" applyAlignment="1">
      <alignment horizontal="right" vertical="center" wrapText="1" shrinkToFit="1"/>
    </xf>
    <xf numFmtId="0" fontId="73" fillId="0" borderId="17" xfId="7" applyFont="1" applyBorder="1" applyAlignment="1">
      <alignment vertical="center" wrapText="1" shrinkToFit="1"/>
    </xf>
    <xf numFmtId="0" fontId="73" fillId="0" borderId="17" xfId="7" applyFont="1" applyBorder="1" applyAlignment="1">
      <alignment horizontal="left" vertical="center" wrapText="1" shrinkToFit="1"/>
    </xf>
    <xf numFmtId="0" fontId="12" fillId="0" borderId="17" xfId="7" applyFont="1" applyBorder="1" applyAlignment="1">
      <alignment horizontal="center" vertical="center" wrapText="1" shrinkToFit="1"/>
    </xf>
    <xf numFmtId="0" fontId="3" fillId="0" borderId="17" xfId="0" applyFont="1" applyBorder="1" applyAlignment="1">
      <alignment horizontal="center" vertical="center"/>
    </xf>
    <xf numFmtId="0" fontId="3" fillId="0" borderId="17" xfId="0" applyFont="1" applyBorder="1" applyAlignment="1">
      <alignment horizontal="center" vertical="top" wrapText="1"/>
    </xf>
    <xf numFmtId="3" fontId="12" fillId="0" borderId="17" xfId="2" applyNumberFormat="1" applyFont="1" applyBorder="1" applyAlignment="1">
      <alignment vertical="top" wrapText="1"/>
    </xf>
    <xf numFmtId="0" fontId="12" fillId="0" borderId="17" xfId="2" applyFont="1" applyBorder="1" applyAlignment="1">
      <alignment vertical="center" wrapText="1"/>
    </xf>
    <xf numFmtId="3" fontId="12" fillId="0" borderId="17" xfId="2" applyNumberFormat="1" applyFont="1" applyBorder="1" applyAlignment="1">
      <alignment horizontal="center" vertical="top" wrapText="1"/>
    </xf>
    <xf numFmtId="3" fontId="12" fillId="0" borderId="17" xfId="2" applyNumberFormat="1" applyFont="1" applyBorder="1" applyAlignment="1">
      <alignment horizontal="right" vertical="top" wrapText="1"/>
    </xf>
    <xf numFmtId="3" fontId="12" fillId="0" borderId="17" xfId="2" applyNumberFormat="1" applyFont="1" applyBorder="1" applyAlignment="1">
      <alignment horizontal="right" vertical="center" wrapText="1"/>
    </xf>
    <xf numFmtId="3" fontId="12" fillId="0" borderId="17" xfId="2" applyNumberFormat="1" applyFont="1" applyBorder="1" applyAlignment="1">
      <alignment vertical="center" wrapText="1"/>
    </xf>
    <xf numFmtId="0" fontId="3" fillId="0" borderId="17" xfId="0" applyFont="1" applyBorder="1" applyAlignment="1">
      <alignment horizontal="justify" vertical="justify" wrapText="1"/>
    </xf>
    <xf numFmtId="166" fontId="12" fillId="0" borderId="17" xfId="3" applyNumberFormat="1" applyFont="1" applyFill="1" applyBorder="1" applyAlignment="1">
      <alignment horizontal="right" vertical="center" wrapText="1"/>
    </xf>
    <xf numFmtId="166" fontId="12" fillId="0" borderId="17" xfId="3" applyNumberFormat="1" applyFont="1" applyFill="1" applyBorder="1" applyAlignment="1">
      <alignment horizontal="center" vertical="top" wrapText="1"/>
    </xf>
    <xf numFmtId="166" fontId="12" fillId="0" borderId="17" xfId="3" applyNumberFormat="1" applyFont="1" applyFill="1" applyBorder="1" applyAlignment="1">
      <alignment horizontal="right" vertical="top" wrapText="1"/>
    </xf>
    <xf numFmtId="0" fontId="3" fillId="0" borderId="17" xfId="0" quotePrefix="1" applyFont="1" applyBorder="1" applyAlignment="1">
      <alignment vertical="center" wrapText="1"/>
    </xf>
    <xf numFmtId="166" fontId="12" fillId="0" borderId="17" xfId="3" applyNumberFormat="1" applyFont="1" applyFill="1" applyBorder="1" applyAlignment="1">
      <alignment horizontal="center" vertical="center" wrapText="1"/>
    </xf>
    <xf numFmtId="0" fontId="12" fillId="0" borderId="17" xfId="2" applyFont="1" applyBorder="1" applyAlignment="1">
      <alignment horizontal="justify" vertical="center" wrapText="1"/>
    </xf>
    <xf numFmtId="0" fontId="3" fillId="0" borderId="17" xfId="2" applyFont="1" applyBorder="1" applyAlignment="1">
      <alignment horizontal="center" vertical="center" wrapText="1"/>
    </xf>
    <xf numFmtId="0" fontId="3" fillId="0" borderId="17" xfId="2" applyFont="1" applyBorder="1" applyAlignment="1">
      <alignment vertical="center" wrapText="1"/>
    </xf>
    <xf numFmtId="0" fontId="12" fillId="0" borderId="17" xfId="0" applyFont="1" applyBorder="1" applyAlignment="1">
      <alignment horizontal="center"/>
    </xf>
    <xf numFmtId="164" fontId="12" fillId="0" borderId="17" xfId="1" applyNumberFormat="1" applyFont="1" applyFill="1" applyBorder="1" applyAlignment="1">
      <alignment wrapText="1"/>
    </xf>
    <xf numFmtId="164" fontId="12" fillId="0" borderId="17" xfId="1" applyNumberFormat="1" applyFont="1" applyFill="1" applyBorder="1" applyAlignment="1">
      <alignment vertical="center" wrapText="1"/>
    </xf>
    <xf numFmtId="0" fontId="12" fillId="0" borderId="17" xfId="0" applyFont="1" applyBorder="1" applyAlignment="1">
      <alignment horizontal="right"/>
    </xf>
    <xf numFmtId="164" fontId="12" fillId="0" borderId="17" xfId="0" applyNumberFormat="1" applyFont="1" applyBorder="1" applyAlignment="1">
      <alignment horizontal="center" vertical="center"/>
    </xf>
    <xf numFmtId="0" fontId="3" fillId="0" borderId="17" xfId="0" applyFont="1" applyBorder="1" applyAlignment="1">
      <alignment horizontal="right" vertical="top" wrapText="1"/>
    </xf>
    <xf numFmtId="0" fontId="12" fillId="0" borderId="17" xfId="0" applyFont="1" applyBorder="1" applyAlignment="1">
      <alignment horizontal="justify" vertical="justify" wrapText="1"/>
    </xf>
    <xf numFmtId="0" fontId="3" fillId="0" borderId="17" xfId="0" applyFont="1" applyBorder="1" applyAlignment="1">
      <alignment horizontal="center" vertical="justify" wrapText="1"/>
    </xf>
    <xf numFmtId="0" fontId="3" fillId="0" borderId="17" xfId="0" applyFont="1" applyBorder="1" applyAlignment="1">
      <alignment horizontal="center" wrapText="1"/>
    </xf>
    <xf numFmtId="0" fontId="3" fillId="0" borderId="17" xfId="0" applyFont="1" applyBorder="1" applyAlignment="1">
      <alignment horizontal="left" wrapText="1"/>
    </xf>
    <xf numFmtId="3" fontId="12" fillId="0" borderId="17" xfId="0" applyNumberFormat="1" applyFont="1" applyBorder="1" applyAlignment="1">
      <alignment wrapText="1"/>
    </xf>
    <xf numFmtId="0" fontId="12" fillId="4" borderId="17" xfId="0" applyFont="1" applyFill="1" applyBorder="1" applyAlignment="1">
      <alignment horizontal="left" vertical="center" wrapText="1"/>
    </xf>
    <xf numFmtId="3" fontId="12" fillId="4" borderId="17" xfId="0" applyNumberFormat="1" applyFont="1" applyFill="1" applyBorder="1" applyAlignment="1">
      <alignment wrapText="1"/>
    </xf>
    <xf numFmtId="0" fontId="12" fillId="4" borderId="17" xfId="0" applyFont="1" applyFill="1" applyBorder="1"/>
    <xf numFmtId="3" fontId="12" fillId="4" borderId="17" xfId="0" applyNumberFormat="1" applyFont="1" applyFill="1" applyBorder="1" applyAlignment="1">
      <alignment horizontal="center" vertical="center" wrapText="1"/>
    </xf>
    <xf numFmtId="3" fontId="12" fillId="4" borderId="17" xfId="0" applyNumberFormat="1" applyFont="1" applyFill="1" applyBorder="1" applyAlignment="1">
      <alignment horizontal="right" vertical="center" wrapText="1"/>
    </xf>
    <xf numFmtId="0" fontId="75" fillId="4" borderId="17" xfId="0" applyFont="1" applyFill="1" applyBorder="1" applyAlignment="1">
      <alignment vertical="center" wrapText="1"/>
    </xf>
    <xf numFmtId="0" fontId="75" fillId="4" borderId="17" xfId="0" applyFont="1" applyFill="1" applyBorder="1" applyAlignment="1">
      <alignment horizontal="right" vertical="center" wrapText="1"/>
    </xf>
    <xf numFmtId="3" fontId="12" fillId="4" borderId="17" xfId="0" applyNumberFormat="1" applyFont="1" applyFill="1" applyBorder="1" applyAlignment="1">
      <alignment vertical="center"/>
    </xf>
    <xf numFmtId="0" fontId="3" fillId="4" borderId="17" xfId="6" applyFont="1" applyFill="1" applyBorder="1" applyAlignment="1">
      <alignment horizontal="right" vertical="center" wrapText="1"/>
    </xf>
    <xf numFmtId="0" fontId="3" fillId="4" borderId="17" xfId="0" applyFont="1" applyFill="1" applyBorder="1" applyAlignment="1">
      <alignment horizontal="left" vertical="center" wrapText="1"/>
    </xf>
    <xf numFmtId="3" fontId="3" fillId="4" borderId="17" xfId="0" applyNumberFormat="1" applyFont="1" applyFill="1" applyBorder="1" applyAlignment="1">
      <alignment vertical="center"/>
    </xf>
    <xf numFmtId="0" fontId="3" fillId="4" borderId="0" xfId="0" applyFont="1" applyFill="1"/>
    <xf numFmtId="0" fontId="3" fillId="4" borderId="17" xfId="6" applyFont="1" applyFill="1" applyBorder="1" applyAlignment="1">
      <alignment horizontal="justify" vertical="justify" wrapText="1"/>
    </xf>
    <xf numFmtId="0" fontId="3" fillId="4" borderId="17" xfId="6" applyFont="1" applyFill="1" applyBorder="1" applyAlignment="1">
      <alignment horizontal="center" vertical="justify" wrapText="1"/>
    </xf>
    <xf numFmtId="0" fontId="12" fillId="4" borderId="17" xfId="6" applyFont="1" applyFill="1" applyBorder="1" applyAlignment="1">
      <alignment horizontal="left" vertical="top" wrapText="1"/>
    </xf>
    <xf numFmtId="164" fontId="12" fillId="4" borderId="17" xfId="1" applyNumberFormat="1" applyFont="1" applyFill="1" applyBorder="1" applyAlignment="1">
      <alignment horizontal="center" vertical="center" wrapText="1"/>
    </xf>
    <xf numFmtId="0" fontId="12" fillId="4" borderId="17" xfId="6" applyFont="1" applyFill="1" applyBorder="1" applyAlignment="1">
      <alignment horizontal="right" vertical="top" wrapText="1"/>
    </xf>
    <xf numFmtId="0" fontId="12" fillId="4" borderId="17" xfId="6" applyFont="1" applyFill="1" applyBorder="1" applyAlignment="1">
      <alignment horizontal="left" vertical="justify" wrapText="1"/>
    </xf>
    <xf numFmtId="164" fontId="12" fillId="4" borderId="17" xfId="1" applyNumberFormat="1" applyFont="1" applyFill="1" applyBorder="1" applyAlignment="1">
      <alignment horizontal="right" vertical="center" wrapText="1"/>
    </xf>
    <xf numFmtId="0" fontId="12" fillId="4" borderId="17" xfId="6" applyFont="1" applyFill="1" applyBorder="1" applyAlignment="1">
      <alignment horizontal="right" vertical="justify" wrapText="1"/>
    </xf>
    <xf numFmtId="0" fontId="12" fillId="8" borderId="17"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4" borderId="17" xfId="0" applyFont="1" applyFill="1" applyBorder="1" applyAlignment="1">
      <alignment wrapText="1"/>
    </xf>
    <xf numFmtId="0" fontId="3" fillId="2" borderId="17" xfId="0" applyFont="1" applyFill="1" applyBorder="1" applyAlignment="1">
      <alignment horizontal="justify" vertical="justify" wrapText="1"/>
    </xf>
    <xf numFmtId="0" fontId="75" fillId="4" borderId="17" xfId="0" applyFont="1" applyFill="1" applyBorder="1" applyAlignment="1">
      <alignment horizontal="center" vertical="top" wrapText="1"/>
    </xf>
    <xf numFmtId="0" fontId="3" fillId="4" borderId="17" xfId="0" applyFont="1" applyFill="1" applyBorder="1" applyAlignment="1">
      <alignment horizontal="right" vertical="center" wrapText="1"/>
    </xf>
    <xf numFmtId="164" fontId="12" fillId="4" borderId="17" xfId="1" applyNumberFormat="1" applyFont="1" applyFill="1" applyBorder="1" applyAlignment="1">
      <alignment vertical="center" wrapText="1"/>
    </xf>
    <xf numFmtId="164" fontId="12" fillId="4" borderId="17" xfId="1" applyNumberFormat="1" applyFont="1" applyFill="1" applyBorder="1" applyAlignment="1">
      <alignment horizontal="center" wrapText="1"/>
    </xf>
    <xf numFmtId="164" fontId="12" fillId="4" borderId="17" xfId="1" applyNumberFormat="1" applyFont="1" applyFill="1" applyBorder="1" applyAlignment="1">
      <alignment wrapText="1"/>
    </xf>
    <xf numFmtId="164" fontId="12" fillId="4" borderId="17" xfId="1" applyNumberFormat="1" applyFont="1" applyFill="1" applyBorder="1" applyAlignment="1">
      <alignment horizontal="right" wrapText="1"/>
    </xf>
    <xf numFmtId="0" fontId="12" fillId="4" borderId="17" xfId="0" applyFont="1" applyFill="1" applyBorder="1" applyAlignment="1">
      <alignment horizontal="center" wrapText="1"/>
    </xf>
    <xf numFmtId="0" fontId="12" fillId="4" borderId="17" xfId="0" applyFont="1" applyFill="1" applyBorder="1" applyAlignment="1">
      <alignment horizontal="center" vertical="center"/>
    </xf>
    <xf numFmtId="0" fontId="3" fillId="4" borderId="17" xfId="0" applyFont="1" applyFill="1" applyBorder="1" applyAlignment="1">
      <alignment horizontal="center" vertical="center"/>
    </xf>
    <xf numFmtId="0" fontId="12" fillId="4" borderId="17" xfId="0" applyFont="1" applyFill="1" applyBorder="1" applyAlignment="1">
      <alignment vertical="center" wrapText="1"/>
    </xf>
    <xf numFmtId="3" fontId="12" fillId="4" borderId="17" xfId="0" applyNumberFormat="1" applyFont="1" applyFill="1" applyBorder="1" applyAlignment="1">
      <alignment horizontal="right" vertical="center" indent="1"/>
    </xf>
    <xf numFmtId="2" fontId="12" fillId="0" borderId="17" xfId="8" applyNumberFormat="1" applyFont="1" applyBorder="1" applyAlignment="1">
      <alignment horizontal="left" vertical="center" wrapText="1"/>
    </xf>
    <xf numFmtId="164" fontId="12" fillId="0" borderId="17" xfId="1" applyNumberFormat="1" applyFont="1" applyFill="1" applyBorder="1" applyAlignment="1">
      <alignment horizontal="right" vertical="center" indent="1"/>
    </xf>
    <xf numFmtId="164" fontId="12" fillId="0" borderId="17" xfId="1" applyNumberFormat="1" applyFont="1" applyFill="1" applyBorder="1" applyAlignment="1">
      <alignment horizontal="right" vertical="center"/>
    </xf>
    <xf numFmtId="2" fontId="12" fillId="0" borderId="17" xfId="2" applyNumberFormat="1" applyFont="1" applyBorder="1" applyAlignment="1">
      <alignment horizontal="left" vertical="center" wrapText="1"/>
    </xf>
    <xf numFmtId="2" fontId="12" fillId="0" borderId="17" xfId="8" applyNumberFormat="1" applyFont="1" applyBorder="1" applyAlignment="1">
      <alignment horizontal="left" vertical="justify" wrapText="1"/>
    </xf>
    <xf numFmtId="2" fontId="12" fillId="0" borderId="17" xfId="8" applyNumberFormat="1" applyFont="1" applyBorder="1" applyAlignment="1">
      <alignment horizontal="justify" vertical="center"/>
    </xf>
    <xf numFmtId="2" fontId="12" fillId="0" borderId="17" xfId="8" applyNumberFormat="1" applyFont="1" applyBorder="1" applyAlignment="1">
      <alignment horizontal="justify" vertical="justify"/>
    </xf>
    <xf numFmtId="0" fontId="3" fillId="4" borderId="17" xfId="6" applyFont="1" applyFill="1" applyBorder="1" applyAlignment="1">
      <alignment vertical="center" wrapText="1"/>
    </xf>
    <xf numFmtId="164" fontId="12" fillId="4" borderId="17" xfId="1" applyNumberFormat="1" applyFont="1" applyFill="1" applyBorder="1" applyAlignment="1">
      <alignment vertical="center"/>
    </xf>
    <xf numFmtId="164" fontId="12" fillId="4" borderId="17" xfId="1" applyNumberFormat="1" applyFont="1" applyFill="1" applyBorder="1" applyAlignment="1">
      <alignment horizontal="right" vertical="center"/>
    </xf>
    <xf numFmtId="0" fontId="12" fillId="4" borderId="17" xfId="6" applyFont="1" applyFill="1" applyBorder="1" applyAlignment="1">
      <alignment vertical="center" wrapText="1"/>
    </xf>
    <xf numFmtId="164" fontId="12" fillId="5" borderId="17" xfId="1" applyNumberFormat="1" applyFont="1" applyFill="1" applyBorder="1" applyAlignment="1">
      <alignment horizontal="right" vertical="center"/>
    </xf>
    <xf numFmtId="164" fontId="12" fillId="5" borderId="17" xfId="0" applyNumberFormat="1" applyFont="1" applyFill="1" applyBorder="1" applyAlignment="1">
      <alignment horizontal="right" vertical="center"/>
    </xf>
    <xf numFmtId="0" fontId="3" fillId="4" borderId="17" xfId="6" quotePrefix="1" applyFont="1" applyFill="1" applyBorder="1" applyAlignment="1">
      <alignment vertical="center" wrapText="1"/>
    </xf>
    <xf numFmtId="0" fontId="12" fillId="4" borderId="17" xfId="6" applyFont="1" applyFill="1" applyBorder="1" applyAlignment="1">
      <alignment horizontal="center" vertical="center" wrapText="1"/>
    </xf>
    <xf numFmtId="0" fontId="3" fillId="4" borderId="17" xfId="6" applyFont="1" applyFill="1" applyBorder="1" applyAlignment="1">
      <alignment horizontal="left"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75" fillId="4" borderId="17" xfId="0" applyFont="1" applyFill="1" applyBorder="1" applyAlignment="1">
      <alignment horizontal="center" vertical="center" wrapText="1"/>
    </xf>
    <xf numFmtId="0" fontId="75" fillId="4" borderId="17" xfId="0" applyFont="1" applyFill="1" applyBorder="1" applyAlignment="1">
      <alignment horizontal="left" vertical="center" wrapText="1"/>
    </xf>
    <xf numFmtId="0" fontId="12" fillId="0" borderId="17" xfId="0" applyFont="1" applyBorder="1" applyAlignment="1">
      <alignment horizontal="center" vertical="center" wrapText="1"/>
    </xf>
    <xf numFmtId="3" fontId="12" fillId="0" borderId="17" xfId="2"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17" xfId="0" applyFont="1" applyBorder="1" applyAlignment="1">
      <alignment horizontal="left" vertical="justify" wrapText="1"/>
    </xf>
    <xf numFmtId="0" fontId="3" fillId="0" borderId="17" xfId="0" applyFont="1" applyBorder="1" applyAlignment="1">
      <alignment horizontal="left" vertical="top" wrapText="1"/>
    </xf>
    <xf numFmtId="3" fontId="12"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3" fillId="0" borderId="17" xfId="0" applyFont="1" applyBorder="1" applyAlignment="1">
      <alignment horizontal="justify" vertical="center" wrapText="1"/>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12" fillId="0" borderId="17" xfId="2" applyFont="1" applyBorder="1" applyAlignment="1">
      <alignment horizontal="center" vertical="center" wrapText="1"/>
    </xf>
    <xf numFmtId="0" fontId="12" fillId="0" borderId="17" xfId="0" applyFont="1" applyBorder="1" applyAlignment="1">
      <alignment horizontal="left" vertical="center" wrapText="1"/>
    </xf>
    <xf numFmtId="0" fontId="3" fillId="0" borderId="17" xfId="7" applyFont="1" applyBorder="1" applyAlignment="1">
      <alignment horizontal="center" vertical="center" wrapText="1" shrinkToFit="1"/>
    </xf>
    <xf numFmtId="0" fontId="3" fillId="0" borderId="17" xfId="7" applyFont="1" applyBorder="1" applyAlignment="1">
      <alignment horizontal="left" vertical="center" wrapText="1" shrinkToFi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0" fontId="12" fillId="0" borderId="17" xfId="0" applyFont="1" applyBorder="1" applyAlignment="1">
      <alignment vertical="center" wrapText="1"/>
    </xf>
    <xf numFmtId="164" fontId="12" fillId="0" borderId="17" xfId="0" applyNumberFormat="1" applyFont="1" applyBorder="1" applyAlignment="1">
      <alignment horizontal="center" vertical="center" wrapText="1"/>
    </xf>
    <xf numFmtId="0" fontId="12" fillId="4" borderId="0" xfId="0" applyFont="1" applyFill="1"/>
    <xf numFmtId="0" fontId="3" fillId="4" borderId="20" xfId="6" applyFont="1" applyFill="1" applyBorder="1" applyAlignment="1">
      <alignment vertical="center" wrapText="1"/>
    </xf>
    <xf numFmtId="0" fontId="3" fillId="4" borderId="29" xfId="6" applyFont="1" applyFill="1" applyBorder="1" applyAlignment="1">
      <alignment vertical="center"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75" fillId="4" borderId="17" xfId="0" applyFont="1" applyFill="1" applyBorder="1" applyAlignment="1">
      <alignment horizontal="center" vertical="center" wrapText="1"/>
    </xf>
    <xf numFmtId="0" fontId="75" fillId="4" borderId="17" xfId="0" applyFont="1" applyFill="1" applyBorder="1" applyAlignment="1">
      <alignment horizontal="left" vertical="center" wrapText="1"/>
    </xf>
    <xf numFmtId="0" fontId="12" fillId="0" borderId="17" xfId="0" applyFont="1" applyBorder="1" applyAlignment="1">
      <alignment horizontal="center" vertical="center" wrapText="1"/>
    </xf>
    <xf numFmtId="3" fontId="12" fillId="0" borderId="17" xfId="2"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17" xfId="0" applyFont="1" applyBorder="1" applyAlignment="1">
      <alignment horizontal="left" vertical="justify" wrapText="1"/>
    </xf>
    <xf numFmtId="0" fontId="3" fillId="0" borderId="17" xfId="0" applyFont="1" applyBorder="1" applyAlignment="1">
      <alignment horizontal="left" vertical="top" wrapText="1"/>
    </xf>
    <xf numFmtId="3" fontId="12"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3" fillId="0" borderId="17" xfId="0" applyFont="1" applyBorder="1" applyAlignment="1">
      <alignment horizontal="justify" vertical="center" wrapText="1"/>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12" fillId="0" borderId="17" xfId="2" applyFont="1" applyBorder="1" applyAlignment="1">
      <alignment horizontal="center" vertical="center" wrapText="1"/>
    </xf>
    <xf numFmtId="0" fontId="12" fillId="0" borderId="17" xfId="0" applyFont="1" applyBorder="1" applyAlignment="1">
      <alignment horizontal="left" vertical="center" wrapText="1"/>
    </xf>
    <xf numFmtId="0" fontId="3" fillId="0" borderId="17" xfId="7" applyFont="1" applyBorder="1" applyAlignment="1">
      <alignment horizontal="center" vertical="center" wrapText="1" shrinkToFit="1"/>
    </xf>
    <xf numFmtId="0" fontId="3" fillId="0" borderId="17" xfId="7" applyFont="1" applyBorder="1" applyAlignment="1">
      <alignment horizontal="left" vertical="center" wrapText="1" shrinkToFit="1"/>
    </xf>
    <xf numFmtId="164" fontId="12" fillId="0" borderId="17" xfId="0" applyNumberFormat="1" applyFont="1" applyBorder="1" applyAlignment="1">
      <alignment horizontal="center" vertical="center" wrapText="1"/>
    </xf>
    <xf numFmtId="0" fontId="12" fillId="0" borderId="17" xfId="0" applyFont="1" applyBorder="1" applyAlignment="1">
      <alignment vertical="center" wrapTex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0" fontId="12" fillId="0" borderId="17" xfId="9" applyFont="1" applyBorder="1" applyAlignment="1">
      <alignment horizontal="center" vertical="center"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75" fillId="4" borderId="17" xfId="0" applyFont="1" applyFill="1" applyBorder="1" applyAlignment="1">
      <alignment horizontal="center" vertical="center" wrapText="1"/>
    </xf>
    <xf numFmtId="0" fontId="75" fillId="4" borderId="17" xfId="0" applyFont="1" applyFill="1" applyBorder="1" applyAlignment="1">
      <alignment horizontal="left" vertical="center" wrapText="1"/>
    </xf>
    <xf numFmtId="0" fontId="12" fillId="0" borderId="17" xfId="0" applyFont="1" applyBorder="1" applyAlignment="1">
      <alignment horizontal="center" vertical="center" wrapText="1"/>
    </xf>
    <xf numFmtId="3" fontId="12" fillId="0" borderId="17" xfId="2"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17" xfId="0" applyFont="1" applyBorder="1" applyAlignment="1">
      <alignment horizontal="left" vertical="justify" wrapText="1"/>
    </xf>
    <xf numFmtId="0" fontId="3" fillId="0" borderId="17" xfId="0" applyFont="1" applyBorder="1" applyAlignment="1">
      <alignment horizontal="left" vertical="top" wrapText="1"/>
    </xf>
    <xf numFmtId="3" fontId="12"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3" fillId="0" borderId="17" xfId="0" applyFont="1" applyBorder="1" applyAlignment="1">
      <alignment horizontal="justify" vertical="center" wrapText="1"/>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12" fillId="0" borderId="17" xfId="2" applyFont="1" applyBorder="1" applyAlignment="1">
      <alignment horizontal="center" vertical="center" wrapText="1"/>
    </xf>
    <xf numFmtId="0" fontId="12" fillId="0" borderId="17" xfId="0" applyFont="1" applyBorder="1" applyAlignment="1">
      <alignment horizontal="left" vertical="center" wrapText="1"/>
    </xf>
    <xf numFmtId="0" fontId="3" fillId="0" borderId="17" xfId="7" applyFont="1" applyBorder="1" applyAlignment="1">
      <alignment horizontal="center" vertical="center" wrapText="1" shrinkToFit="1"/>
    </xf>
    <xf numFmtId="0" fontId="3" fillId="0" borderId="17" xfId="7" applyFont="1" applyBorder="1" applyAlignment="1">
      <alignment horizontal="left" vertical="center" wrapText="1" shrinkToFit="1"/>
    </xf>
    <xf numFmtId="164" fontId="12" fillId="0" borderId="17" xfId="0" applyNumberFormat="1" applyFont="1" applyBorder="1" applyAlignment="1">
      <alignment horizontal="center" vertical="center" wrapText="1"/>
    </xf>
    <xf numFmtId="0" fontId="12" fillId="0" borderId="17" xfId="0" applyFont="1" applyBorder="1" applyAlignment="1">
      <alignment vertical="center" wrapTex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left" vertical="center" wrapText="1"/>
    </xf>
    <xf numFmtId="0" fontId="12" fillId="0" borderId="17" xfId="2" applyFont="1" applyBorder="1" applyAlignment="1">
      <alignment horizontal="center" vertical="center" wrapText="1"/>
    </xf>
    <xf numFmtId="0" fontId="12" fillId="0" borderId="17" xfId="0" applyFont="1" applyBorder="1" applyAlignment="1">
      <alignment horizontal="center" vertical="center"/>
    </xf>
    <xf numFmtId="0" fontId="3" fillId="0" borderId="17" xfId="0" applyFont="1" applyBorder="1" applyAlignment="1">
      <alignment horizontal="left"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12" fillId="0" borderId="17" xfId="2" applyFont="1" applyBorder="1" applyAlignment="1">
      <alignment horizontal="center" vertical="center" wrapText="1"/>
    </xf>
    <xf numFmtId="0" fontId="12" fillId="0" borderId="17" xfId="0" applyFont="1" applyBorder="1" applyAlignment="1">
      <alignment horizontal="left" vertical="center" wrapText="1"/>
    </xf>
    <xf numFmtId="0" fontId="12" fillId="0" borderId="17" xfId="2" applyFont="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0" borderId="17" xfId="0" applyFont="1" applyBorder="1" applyAlignment="1">
      <alignment horizontal="center" vertical="center" wrapText="1"/>
    </xf>
    <xf numFmtId="0" fontId="12" fillId="0" borderId="17" xfId="0" applyFont="1" applyBorder="1" applyAlignment="1">
      <alignment horizontal="left" vertical="center"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3" fillId="4"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0" borderId="17" xfId="0" applyFont="1" applyBorder="1" applyAlignment="1">
      <alignment horizontal="center" vertical="center" wrapText="1"/>
    </xf>
    <xf numFmtId="3" fontId="12"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12" fillId="0" borderId="17" xfId="2" applyFont="1" applyBorder="1" applyAlignment="1">
      <alignment horizontal="center" vertical="center" wrapText="1"/>
    </xf>
    <xf numFmtId="0" fontId="3" fillId="0" borderId="17" xfId="9" applyFont="1" applyBorder="1" applyAlignment="1">
      <alignment horizontal="center" vertical="center" wrapText="1"/>
    </xf>
    <xf numFmtId="164" fontId="3" fillId="5" borderId="17" xfId="0" applyNumberFormat="1" applyFont="1" applyFill="1" applyBorder="1" applyAlignment="1">
      <alignment horizontal="right" vertical="center"/>
    </xf>
    <xf numFmtId="0" fontId="6" fillId="0" borderId="17" xfId="0" applyFont="1" applyFill="1" applyBorder="1" applyAlignment="1">
      <alignment vertical="center" wrapText="1"/>
    </xf>
    <xf numFmtId="0" fontId="6" fillId="0" borderId="17" xfId="0" applyFont="1" applyFill="1" applyBorder="1" applyAlignment="1">
      <alignment horizontal="center" vertical="center" wrapText="1"/>
    </xf>
    <xf numFmtId="0" fontId="75" fillId="4" borderId="17" xfId="0" applyFont="1" applyFill="1" applyBorder="1" applyAlignment="1">
      <alignment horizontal="center" vertical="center"/>
    </xf>
    <xf numFmtId="0" fontId="75" fillId="4" borderId="17" xfId="6" quotePrefix="1" applyFont="1" applyFill="1" applyBorder="1" applyAlignment="1">
      <alignment horizontal="left" vertical="center" wrapText="1"/>
    </xf>
    <xf numFmtId="0" fontId="75" fillId="4" borderId="17" xfId="6" applyFont="1" applyFill="1" applyBorder="1" applyAlignment="1">
      <alignment horizontal="center" vertical="center" wrapText="1"/>
    </xf>
    <xf numFmtId="0" fontId="75" fillId="0" borderId="17" xfId="9" applyFont="1" applyBorder="1" applyAlignment="1">
      <alignment horizontal="center" vertical="center" wrapText="1"/>
    </xf>
    <xf numFmtId="164" fontId="75" fillId="5" borderId="17" xfId="0" applyNumberFormat="1" applyFont="1" applyFill="1" applyBorder="1" applyAlignment="1">
      <alignment horizontal="right" vertical="center"/>
    </xf>
    <xf numFmtId="0" fontId="75" fillId="4" borderId="0" xfId="0" applyFont="1" applyFill="1"/>
    <xf numFmtId="0" fontId="25" fillId="0" borderId="17" xfId="0" quotePrefix="1" applyFont="1" applyFill="1" applyBorder="1" applyAlignment="1">
      <alignment vertical="center" wrapText="1"/>
    </xf>
    <xf numFmtId="0" fontId="12" fillId="4" borderId="0" xfId="0" applyFont="1" applyFill="1" applyAlignment="1">
      <alignment horizontal="center" vertical="center" wrapText="1"/>
    </xf>
    <xf numFmtId="0" fontId="12" fillId="4" borderId="17" xfId="6" applyFont="1" applyFill="1" applyBorder="1" applyAlignment="1">
      <alignment horizontal="center" vertical="center" wrapText="1"/>
    </xf>
    <xf numFmtId="0" fontId="6" fillId="0" borderId="17" xfId="0" quotePrefix="1" applyFont="1" applyFill="1" applyBorder="1" applyAlignment="1">
      <alignment vertical="center" wrapText="1"/>
    </xf>
    <xf numFmtId="0" fontId="10" fillId="0" borderId="34" xfId="0" applyFont="1" applyBorder="1" applyAlignment="1">
      <alignment vertical="center"/>
    </xf>
    <xf numFmtId="0" fontId="12" fillId="0" borderId="15" xfId="9" applyFont="1" applyBorder="1" applyAlignment="1">
      <alignment horizontal="center" vertical="center" wrapText="1"/>
    </xf>
    <xf numFmtId="0" fontId="8" fillId="0" borderId="17" xfId="0" applyFont="1" applyBorder="1" applyAlignment="1">
      <alignment vertical="center"/>
    </xf>
    <xf numFmtId="0" fontId="29" fillId="4" borderId="0" xfId="0" applyFont="1" applyFill="1" applyAlignment="1">
      <alignment vertical="center"/>
    </xf>
    <xf numFmtId="0" fontId="30" fillId="0" borderId="4" xfId="0" applyFont="1" applyBorder="1" applyAlignment="1">
      <alignment horizontal="center" vertical="justify"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4" borderId="17" xfId="6" applyFont="1" applyFill="1" applyBorder="1" applyAlignment="1">
      <alignment horizontal="center" vertical="center" wrapText="1"/>
    </xf>
    <xf numFmtId="0" fontId="31" fillId="0" borderId="17" xfId="0" applyFont="1" applyBorder="1" applyAlignment="1">
      <alignment horizontal="justify" vertical="center" wrapText="1"/>
    </xf>
    <xf numFmtId="0" fontId="31" fillId="4" borderId="17" xfId="6" applyFont="1" applyFill="1" applyBorder="1" applyAlignment="1">
      <alignment horizontal="left" vertical="center" wrapText="1"/>
    </xf>
    <xf numFmtId="0" fontId="29" fillId="4" borderId="17" xfId="6"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71" fillId="4" borderId="17" xfId="0" applyFont="1" applyFill="1" applyBorder="1" applyAlignment="1">
      <alignment horizontal="left" vertical="center" wrapText="1"/>
    </xf>
    <xf numFmtId="3" fontId="29" fillId="0" borderId="17" xfId="2" applyNumberFormat="1" applyFont="1" applyBorder="1" applyAlignment="1">
      <alignment horizontal="center" vertical="center" wrapText="1"/>
    </xf>
    <xf numFmtId="0" fontId="31" fillId="0" borderId="17" xfId="0" applyFont="1" applyBorder="1" applyAlignment="1">
      <alignment horizontal="left" vertical="center" wrapText="1"/>
    </xf>
    <xf numFmtId="0" fontId="31" fillId="0" borderId="17" xfId="0" applyFont="1" applyBorder="1" applyAlignment="1">
      <alignment horizontal="left" vertical="justify" wrapText="1"/>
    </xf>
    <xf numFmtId="0" fontId="31" fillId="0" borderId="17" xfId="0" applyFont="1" applyBorder="1" applyAlignment="1">
      <alignment horizontal="left" vertical="top"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164" fontId="29" fillId="0" borderId="17" xfId="1" applyNumberFormat="1" applyFont="1" applyFill="1" applyBorder="1" applyAlignment="1">
      <alignment horizontal="center" vertical="center" wrapText="1"/>
    </xf>
    <xf numFmtId="164" fontId="29" fillId="0" borderId="17" xfId="1" applyNumberFormat="1" applyFont="1" applyFill="1" applyBorder="1" applyAlignment="1">
      <alignment horizontal="center" wrapText="1"/>
    </xf>
    <xf numFmtId="0" fontId="29" fillId="0" borderId="17" xfId="0" applyFont="1" applyBorder="1"/>
    <xf numFmtId="0" fontId="29" fillId="0" borderId="17" xfId="2" applyFont="1" applyBorder="1" applyAlignment="1">
      <alignment horizontal="center" vertical="center" wrapText="1"/>
    </xf>
    <xf numFmtId="0" fontId="31" fillId="0" borderId="17" xfId="7" applyFont="1" applyBorder="1" applyAlignment="1">
      <alignment horizontal="center" vertical="center" wrapText="1" shrinkToFit="1"/>
    </xf>
    <xf numFmtId="0" fontId="31" fillId="0" borderId="17" xfId="7" applyFont="1" applyBorder="1" applyAlignment="1">
      <alignment horizontal="left" vertical="center" wrapText="1" shrinkToFit="1"/>
    </xf>
    <xf numFmtId="164" fontId="29" fillId="0" borderId="17" xfId="0" applyNumberFormat="1" applyFont="1" applyBorder="1" applyAlignment="1">
      <alignment horizontal="center" vertical="center" wrapText="1"/>
    </xf>
    <xf numFmtId="0" fontId="29" fillId="0" borderId="17" xfId="0" applyFont="1" applyBorder="1" applyAlignment="1">
      <alignment vertical="center" wrapText="1"/>
    </xf>
    <xf numFmtId="0" fontId="30" fillId="0" borderId="4" xfId="0" applyFont="1" applyBorder="1" applyAlignment="1">
      <alignment horizontal="right" vertical="justify"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12" fillId="4"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left" vertical="center" wrapText="1"/>
    </xf>
    <xf numFmtId="0" fontId="12" fillId="0" borderId="17" xfId="0" applyFont="1" applyBorder="1" applyAlignment="1">
      <alignment vertical="center" wrapText="1"/>
    </xf>
    <xf numFmtId="0" fontId="3" fillId="0" borderId="17" xfId="0" applyFont="1" applyBorder="1" applyAlignment="1">
      <alignment horizontal="justify" vertical="center" wrapTex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0" fontId="3" fillId="0" borderId="17" xfId="0" applyFont="1" applyBorder="1" applyAlignment="1">
      <alignment horizontal="left" vertical="center" wrapText="1"/>
    </xf>
    <xf numFmtId="164" fontId="12" fillId="0" borderId="17" xfId="0" applyNumberFormat="1" applyFont="1" applyBorder="1" applyAlignment="1">
      <alignment horizontal="center" vertical="center" wrapText="1"/>
    </xf>
    <xf numFmtId="0" fontId="3" fillId="0" borderId="17" xfId="7" applyFont="1" applyBorder="1" applyAlignment="1">
      <alignment horizontal="center" vertical="center" wrapText="1" shrinkToFit="1"/>
    </xf>
    <xf numFmtId="0" fontId="12" fillId="0" borderId="17" xfId="0" applyFont="1" applyBorder="1" applyAlignment="1">
      <alignment horizontal="center" vertical="center" wrapText="1"/>
    </xf>
    <xf numFmtId="0" fontId="3" fillId="0" borderId="17" xfId="7" applyFont="1" applyBorder="1" applyAlignment="1">
      <alignment horizontal="left" vertical="center" wrapText="1" shrinkToFit="1"/>
    </xf>
    <xf numFmtId="3" fontId="12" fillId="0" borderId="17" xfId="0" applyNumberFormat="1" applyFont="1" applyBorder="1" applyAlignment="1">
      <alignment horizontal="center" vertical="center" wrapText="1"/>
    </xf>
    <xf numFmtId="0" fontId="12" fillId="0" borderId="17" xfId="2" applyFont="1" applyBorder="1" applyAlignment="1">
      <alignment horizontal="center" vertical="center" wrapText="1"/>
    </xf>
    <xf numFmtId="0" fontId="12" fillId="0" borderId="17" xfId="0" applyFont="1" applyBorder="1" applyAlignment="1">
      <alignment horizontal="center" vertical="center"/>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3" fillId="0" borderId="17" xfId="0" applyFont="1" applyBorder="1" applyAlignment="1">
      <alignment horizontal="left" vertical="top" wrapText="1"/>
    </xf>
    <xf numFmtId="3" fontId="12" fillId="0" borderId="17" xfId="2" applyNumberFormat="1" applyFont="1" applyBorder="1" applyAlignment="1">
      <alignment horizontal="center" vertical="center" wrapText="1"/>
    </xf>
    <xf numFmtId="0" fontId="75" fillId="4" borderId="17" xfId="0" applyFont="1" applyFill="1" applyBorder="1" applyAlignment="1">
      <alignment horizontal="left" vertical="center" wrapText="1"/>
    </xf>
    <xf numFmtId="0" fontId="12" fillId="4" borderId="17" xfId="0" applyFont="1" applyFill="1" applyBorder="1" applyAlignment="1">
      <alignment horizontal="center" vertical="center" wrapText="1"/>
    </xf>
    <xf numFmtId="0" fontId="3"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0" borderId="17" xfId="0" applyFont="1" applyBorder="1" applyAlignment="1">
      <alignment horizontal="left" vertical="justify" wrapText="1"/>
    </xf>
    <xf numFmtId="0" fontId="75" fillId="4" borderId="17" xfId="0" applyFont="1" applyFill="1" applyBorder="1" applyAlignment="1">
      <alignment horizontal="center" vertical="center" wrapText="1"/>
    </xf>
    <xf numFmtId="0" fontId="3" fillId="4" borderId="17"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3" fontId="12" fillId="0" borderId="20" xfId="2" applyNumberFormat="1" applyFont="1" applyBorder="1" applyAlignment="1">
      <alignment horizontal="center" vertical="center" wrapText="1"/>
    </xf>
    <xf numFmtId="3" fontId="12" fillId="0" borderId="28" xfId="2" applyNumberFormat="1" applyFont="1" applyBorder="1" applyAlignment="1">
      <alignment horizontal="center" vertical="center" wrapText="1"/>
    </xf>
    <xf numFmtId="3" fontId="12" fillId="0" borderId="29" xfId="2" applyNumberFormat="1" applyFont="1" applyBorder="1" applyAlignment="1">
      <alignment horizontal="center" vertical="center" wrapText="1"/>
    </xf>
    <xf numFmtId="0" fontId="12" fillId="0" borderId="20"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0" fontId="6" fillId="0" borderId="16" xfId="0" applyFont="1" applyFill="1" applyBorder="1" applyAlignment="1">
      <alignment horizontal="center" vertical="center" wrapText="1"/>
    </xf>
    <xf numFmtId="0" fontId="12" fillId="4" borderId="0" xfId="0" applyFont="1" applyFill="1" applyAlignment="1">
      <alignment vertical="center"/>
    </xf>
    <xf numFmtId="0" fontId="8" fillId="0" borderId="17" xfId="0" applyFont="1" applyBorder="1" applyAlignment="1">
      <alignment horizontal="left" vertical="center" wrapText="1"/>
    </xf>
    <xf numFmtId="0" fontId="8" fillId="0" borderId="34" xfId="0" applyFont="1" applyBorder="1" applyAlignment="1">
      <alignment vertical="center"/>
    </xf>
    <xf numFmtId="0" fontId="3" fillId="0" borderId="17" xfId="0" applyFont="1" applyBorder="1" applyAlignment="1">
      <alignment horizontal="center" vertical="center" wrapText="1"/>
    </xf>
    <xf numFmtId="0" fontId="12" fillId="0" borderId="17" xfId="0" applyFont="1" applyBorder="1" applyAlignment="1">
      <alignment horizontal="left" vertical="center" wrapText="1"/>
    </xf>
    <xf numFmtId="0" fontId="12" fillId="0" borderId="17" xfId="0" applyFont="1" applyBorder="1" applyAlignment="1">
      <alignment vertical="center" wrapText="1"/>
    </xf>
    <xf numFmtId="0" fontId="3" fillId="0" borderId="17" xfId="0" applyFont="1" applyBorder="1" applyAlignment="1">
      <alignment horizontal="justify" vertical="center" wrapTex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0" fontId="3" fillId="0" borderId="17" xfId="0" applyFont="1" applyBorder="1" applyAlignment="1">
      <alignment horizontal="left" vertical="center" wrapText="1"/>
    </xf>
    <xf numFmtId="164" fontId="12" fillId="0" borderId="17" xfId="0" applyNumberFormat="1" applyFont="1" applyBorder="1" applyAlignment="1">
      <alignment horizontal="center" vertical="center" wrapText="1"/>
    </xf>
    <xf numFmtId="0" fontId="3" fillId="0" borderId="17" xfId="7" applyFont="1" applyBorder="1" applyAlignment="1">
      <alignment horizontal="center" vertical="center" wrapText="1" shrinkToFit="1"/>
    </xf>
    <xf numFmtId="0" fontId="12" fillId="0" borderId="17" xfId="0" applyFont="1" applyBorder="1" applyAlignment="1">
      <alignment horizontal="center" vertical="center" wrapText="1"/>
    </xf>
    <xf numFmtId="0" fontId="3" fillId="0" borderId="17" xfId="7" applyFont="1" applyBorder="1" applyAlignment="1">
      <alignment horizontal="left" vertical="center" wrapText="1" shrinkToFit="1"/>
    </xf>
    <xf numFmtId="3" fontId="12" fillId="0" borderId="17" xfId="0" applyNumberFormat="1" applyFont="1" applyBorder="1" applyAlignment="1">
      <alignment horizontal="center" vertical="center" wrapText="1"/>
    </xf>
    <xf numFmtId="0" fontId="12" fillId="0" borderId="17" xfId="2" applyFont="1" applyBorder="1" applyAlignment="1">
      <alignment horizontal="center" vertical="center" wrapText="1"/>
    </xf>
    <xf numFmtId="0" fontId="12" fillId="0" borderId="17" xfId="0" applyFont="1" applyBorder="1" applyAlignment="1">
      <alignment horizontal="center" vertical="center"/>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3" fillId="0" borderId="17" xfId="0" applyFont="1" applyBorder="1" applyAlignment="1">
      <alignment horizontal="left" vertical="top" wrapText="1"/>
    </xf>
    <xf numFmtId="3" fontId="12" fillId="0" borderId="17" xfId="2" applyNumberFormat="1" applyFont="1" applyBorder="1" applyAlignment="1">
      <alignment horizontal="center" vertical="center" wrapText="1"/>
    </xf>
    <xf numFmtId="0" fontId="75" fillId="4" borderId="17" xfId="0" applyFont="1" applyFill="1" applyBorder="1" applyAlignment="1">
      <alignment horizontal="left" vertical="center" wrapText="1"/>
    </xf>
    <xf numFmtId="0" fontId="12" fillId="4" borderId="17" xfId="0" applyFont="1" applyFill="1" applyBorder="1" applyAlignment="1">
      <alignment horizontal="center" vertical="center" wrapText="1"/>
    </xf>
    <xf numFmtId="0" fontId="3"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0" borderId="17" xfId="0" applyFont="1" applyBorder="1" applyAlignment="1">
      <alignment horizontal="left" vertical="justify" wrapText="1"/>
    </xf>
    <xf numFmtId="0" fontId="75" fillId="4" borderId="17" xfId="0" applyFont="1" applyFill="1" applyBorder="1" applyAlignment="1">
      <alignment horizontal="center" vertical="center" wrapText="1"/>
    </xf>
    <xf numFmtId="0" fontId="3" fillId="4" borderId="17"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3" fontId="12" fillId="0" borderId="20" xfId="2" applyNumberFormat="1" applyFont="1" applyBorder="1" applyAlignment="1">
      <alignment horizontal="center" vertical="center" wrapText="1"/>
    </xf>
    <xf numFmtId="3" fontId="12" fillId="0" borderId="28" xfId="2" applyNumberFormat="1" applyFont="1" applyBorder="1" applyAlignment="1">
      <alignment horizontal="center" vertical="center" wrapText="1"/>
    </xf>
    <xf numFmtId="3" fontId="12" fillId="0" borderId="29" xfId="2" applyNumberFormat="1" applyFont="1" applyBorder="1" applyAlignment="1">
      <alignment horizontal="center" vertical="center" wrapText="1"/>
    </xf>
    <xf numFmtId="0" fontId="12" fillId="0" borderId="20"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0" fontId="6" fillId="0" borderId="16" xfId="0" applyFont="1" applyFill="1" applyBorder="1" applyAlignment="1">
      <alignment horizontal="center" vertical="center" wrapText="1"/>
    </xf>
    <xf numFmtId="0" fontId="3" fillId="4" borderId="17" xfId="6" applyFont="1" applyFill="1" applyBorder="1" applyAlignment="1">
      <alignment horizontal="left" vertical="center" wrapText="1"/>
    </xf>
    <xf numFmtId="0" fontId="17" fillId="0" borderId="17" xfId="0" applyFont="1" applyBorder="1" applyAlignment="1">
      <alignment horizontal="center" vertical="center" wrapText="1"/>
    </xf>
    <xf numFmtId="0" fontId="18" fillId="0" borderId="17" xfId="0" applyFont="1" applyBorder="1" applyAlignment="1">
      <alignment horizontal="center" vertical="center"/>
    </xf>
    <xf numFmtId="3" fontId="18" fillId="0" borderId="17" xfId="0" applyNumberFormat="1" applyFont="1" applyBorder="1" applyAlignment="1">
      <alignment vertical="center" wrapText="1"/>
    </xf>
    <xf numFmtId="3" fontId="18" fillId="0" borderId="17" xfId="0" applyNumberFormat="1" applyFont="1" applyBorder="1" applyAlignment="1">
      <alignment horizontal="center" vertical="center" wrapText="1"/>
    </xf>
    <xf numFmtId="0" fontId="18" fillId="0" borderId="17" xfId="0" applyFont="1" applyBorder="1" applyAlignment="1">
      <alignment horizontal="justify" vertical="center" wrapText="1"/>
    </xf>
    <xf numFmtId="0" fontId="18" fillId="0" borderId="17" xfId="0" applyFont="1" applyBorder="1" applyAlignment="1">
      <alignment horizontal="center" vertical="center" wrapText="1"/>
    </xf>
    <xf numFmtId="164" fontId="18" fillId="0" borderId="17" xfId="1" applyNumberFormat="1" applyFont="1" applyFill="1" applyBorder="1" applyAlignment="1">
      <alignment horizontal="center" vertical="center" wrapText="1"/>
    </xf>
    <xf numFmtId="164" fontId="18" fillId="0" borderId="17" xfId="1" applyNumberFormat="1" applyFont="1" applyFill="1" applyBorder="1" applyAlignment="1">
      <alignment vertical="center" wrapText="1"/>
    </xf>
    <xf numFmtId="0" fontId="18" fillId="0" borderId="17" xfId="0" applyFont="1" applyBorder="1"/>
    <xf numFmtId="0" fontId="17" fillId="4" borderId="17" xfId="0" applyFont="1" applyFill="1" applyBorder="1" applyAlignment="1">
      <alignment horizontal="center" vertical="center" wrapText="1"/>
    </xf>
    <xf numFmtId="0" fontId="17" fillId="4" borderId="0" xfId="0" applyFont="1" applyFill="1"/>
    <xf numFmtId="0" fontId="17" fillId="4" borderId="17" xfId="0" applyFont="1" applyFill="1" applyBorder="1" applyAlignment="1">
      <alignment horizontal="center" vertical="center"/>
    </xf>
    <xf numFmtId="0" fontId="3"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6" fillId="0" borderId="16" xfId="10" applyFont="1" applyBorder="1" applyAlignment="1">
      <alignment horizontal="left" vertical="center" wrapText="1"/>
    </xf>
    <xf numFmtId="0" fontId="6" fillId="0" borderId="17" xfId="10" applyFont="1" applyBorder="1" applyAlignment="1">
      <alignment horizontal="left" vertical="center" wrapText="1"/>
    </xf>
    <xf numFmtId="0" fontId="12" fillId="0" borderId="17" xfId="0" applyFont="1" applyBorder="1" applyAlignment="1">
      <alignment horizontal="center" vertical="center" wrapText="1"/>
    </xf>
    <xf numFmtId="0" fontId="3" fillId="0" borderId="17" xfId="0" applyFont="1" applyBorder="1" applyAlignment="1">
      <alignment horizontal="center" vertical="center"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0" borderId="17" xfId="7" applyFont="1" applyBorder="1" applyAlignment="1">
      <alignment horizontal="center" vertical="center" wrapText="1" shrinkToFit="1"/>
    </xf>
    <xf numFmtId="0" fontId="3" fillId="0" borderId="17" xfId="7" applyFont="1" applyBorder="1" applyAlignment="1">
      <alignment horizontal="left" vertical="center" wrapText="1" shrinkToFit="1"/>
    </xf>
    <xf numFmtId="0" fontId="12" fillId="0" borderId="17" xfId="9" applyFont="1" applyBorder="1" applyAlignment="1">
      <alignment horizontal="center" vertical="center" wrapText="1"/>
    </xf>
    <xf numFmtId="0" fontId="12" fillId="4" borderId="4" xfId="11" applyFont="1" applyFill="1"/>
    <xf numFmtId="0" fontId="12" fillId="4" borderId="4" xfId="11" applyFont="1" applyFill="1" applyAlignment="1">
      <alignment horizontal="right"/>
    </xf>
    <xf numFmtId="0" fontId="12" fillId="4" borderId="4" xfId="11" applyFont="1" applyFill="1" applyAlignment="1">
      <alignment horizontal="center"/>
    </xf>
    <xf numFmtId="0" fontId="12" fillId="4" borderId="4" xfId="11" applyFont="1" applyFill="1" applyAlignment="1">
      <alignment horizontal="center" vertical="center"/>
    </xf>
    <xf numFmtId="164" fontId="12" fillId="5" borderId="17" xfId="11" applyNumberFormat="1" applyFont="1" applyFill="1" applyBorder="1" applyAlignment="1">
      <alignment horizontal="right" vertical="center"/>
    </xf>
    <xf numFmtId="0" fontId="6" fillId="0" borderId="16" xfId="11" applyFont="1" applyFill="1" applyBorder="1" applyAlignment="1">
      <alignment horizontal="center" vertical="center" wrapText="1"/>
    </xf>
    <xf numFmtId="0" fontId="6" fillId="0" borderId="17" xfId="11" applyFont="1" applyFill="1" applyBorder="1" applyAlignment="1">
      <alignment horizontal="center" vertical="center" wrapText="1"/>
    </xf>
    <xf numFmtId="0" fontId="8" fillId="0" borderId="17" xfId="11" applyFont="1" applyBorder="1" applyAlignment="1">
      <alignment vertical="center"/>
    </xf>
    <xf numFmtId="0" fontId="12" fillId="4" borderId="17" xfId="11" applyFont="1" applyFill="1" applyBorder="1" applyAlignment="1">
      <alignment horizontal="center" vertical="center"/>
    </xf>
    <xf numFmtId="0" fontId="3" fillId="4" borderId="4" xfId="11" applyFont="1" applyFill="1"/>
    <xf numFmtId="164" fontId="3" fillId="5" borderId="17" xfId="11" applyNumberFormat="1" applyFont="1" applyFill="1" applyBorder="1" applyAlignment="1">
      <alignment horizontal="right" vertical="center"/>
    </xf>
    <xf numFmtId="0" fontId="3" fillId="4" borderId="17" xfId="11" applyFont="1" applyFill="1" applyBorder="1" applyAlignment="1">
      <alignment horizontal="center" vertical="center"/>
    </xf>
    <xf numFmtId="0" fontId="8" fillId="0" borderId="34" xfId="11" applyFont="1" applyBorder="1" applyAlignment="1">
      <alignment vertical="center"/>
    </xf>
    <xf numFmtId="3" fontId="12" fillId="4" borderId="17" xfId="11" applyNumberFormat="1" applyFont="1" applyFill="1" applyBorder="1" applyAlignment="1">
      <alignment vertical="center"/>
    </xf>
    <xf numFmtId="0" fontId="6" fillId="0" borderId="17" xfId="11" quotePrefix="1" applyFont="1" applyFill="1" applyBorder="1" applyAlignment="1">
      <alignment vertical="center" wrapText="1"/>
    </xf>
    <xf numFmtId="0" fontId="3" fillId="4" borderId="17" xfId="11" applyFont="1" applyFill="1" applyBorder="1" applyAlignment="1">
      <alignment horizontal="center" vertical="center" wrapText="1"/>
    </xf>
    <xf numFmtId="0" fontId="18" fillId="4" borderId="4" xfId="11" applyFont="1" applyFill="1"/>
    <xf numFmtId="0" fontId="17" fillId="4" borderId="17" xfId="11" applyFont="1" applyFill="1" applyBorder="1" applyAlignment="1">
      <alignment horizontal="center" vertical="center"/>
    </xf>
    <xf numFmtId="0" fontId="75" fillId="4" borderId="4" xfId="11" applyFont="1" applyFill="1"/>
    <xf numFmtId="164" fontId="75" fillId="5" borderId="17" xfId="11" applyNumberFormat="1" applyFont="1" applyFill="1" applyBorder="1" applyAlignment="1">
      <alignment horizontal="right" vertical="center"/>
    </xf>
    <xf numFmtId="0" fontId="75" fillId="4" borderId="17" xfId="11" applyFont="1" applyFill="1" applyBorder="1" applyAlignment="1">
      <alignment horizontal="center" vertical="center"/>
    </xf>
    <xf numFmtId="0" fontId="6" fillId="0" borderId="17" xfId="11" applyFont="1" applyFill="1" applyBorder="1" applyAlignment="1">
      <alignment vertical="center" wrapText="1"/>
    </xf>
    <xf numFmtId="0" fontId="12" fillId="4" borderId="4" xfId="11" applyFont="1" applyFill="1" applyAlignment="1">
      <alignment horizontal="center" vertical="center" wrapText="1"/>
    </xf>
    <xf numFmtId="0" fontId="25" fillId="0" borderId="17" xfId="11" quotePrefix="1" applyFont="1" applyFill="1" applyBorder="1" applyAlignment="1">
      <alignment vertical="center" wrapText="1"/>
    </xf>
    <xf numFmtId="0" fontId="12" fillId="4" borderId="17" xfId="11" applyFont="1" applyFill="1" applyBorder="1" applyAlignment="1">
      <alignment horizontal="center" vertical="center" wrapText="1"/>
    </xf>
    <xf numFmtId="0" fontId="8" fillId="0" borderId="17" xfId="11" applyFont="1" applyBorder="1" applyAlignment="1">
      <alignment horizontal="left" vertical="center" wrapText="1"/>
    </xf>
    <xf numFmtId="0" fontId="12" fillId="4" borderId="17" xfId="11" applyFont="1" applyFill="1" applyBorder="1" applyAlignment="1">
      <alignment vertical="center" wrapText="1"/>
    </xf>
    <xf numFmtId="0" fontId="12" fillId="0" borderId="17" xfId="11" applyFont="1" applyBorder="1" applyAlignment="1">
      <alignment wrapText="1"/>
    </xf>
    <xf numFmtId="2" fontId="12" fillId="0" borderId="17" xfId="12" applyNumberFormat="1" applyFont="1" applyBorder="1" applyAlignment="1">
      <alignment horizontal="left" vertical="center" wrapText="1"/>
    </xf>
    <xf numFmtId="0" fontId="12" fillId="0" borderId="17" xfId="11" applyFont="1" applyBorder="1" applyAlignment="1">
      <alignment vertical="center" wrapText="1"/>
    </xf>
    <xf numFmtId="164" fontId="12" fillId="4" borderId="17" xfId="13" applyNumberFormat="1" applyFont="1" applyFill="1" applyBorder="1" applyAlignment="1">
      <alignment horizontal="center" wrapText="1"/>
    </xf>
    <xf numFmtId="0" fontId="12" fillId="4" borderId="17" xfId="11" applyFont="1" applyFill="1" applyBorder="1" applyAlignment="1">
      <alignment horizontal="left" vertical="center" wrapText="1"/>
    </xf>
    <xf numFmtId="0" fontId="12" fillId="4" borderId="17" xfId="11" applyFont="1" applyFill="1" applyBorder="1"/>
    <xf numFmtId="164" fontId="12" fillId="4" borderId="17" xfId="13" applyNumberFormat="1" applyFont="1" applyFill="1" applyBorder="1" applyAlignment="1">
      <alignment horizontal="right" wrapText="1"/>
    </xf>
    <xf numFmtId="0" fontId="12" fillId="4" borderId="17" xfId="11" applyFont="1" applyFill="1" applyBorder="1" applyAlignment="1">
      <alignment horizontal="center" wrapText="1"/>
    </xf>
    <xf numFmtId="0" fontId="75" fillId="4" borderId="17" xfId="11" applyFont="1" applyFill="1" applyBorder="1" applyAlignment="1">
      <alignment horizontal="left" vertical="center" wrapText="1"/>
    </xf>
    <xf numFmtId="164" fontId="12" fillId="4" borderId="17" xfId="13" applyNumberFormat="1" applyFont="1" applyFill="1" applyBorder="1" applyAlignment="1">
      <alignment horizontal="center" vertical="center" wrapText="1"/>
    </xf>
    <xf numFmtId="0" fontId="3" fillId="4" borderId="17" xfId="11" applyFont="1" applyFill="1" applyBorder="1" applyAlignment="1">
      <alignment horizontal="right" vertical="center" wrapText="1"/>
    </xf>
    <xf numFmtId="0" fontId="12" fillId="4" borderId="17" xfId="11" applyFont="1" applyFill="1" applyBorder="1" applyAlignment="1">
      <alignment wrapText="1"/>
    </xf>
    <xf numFmtId="0" fontId="75" fillId="4" borderId="17" xfId="11" applyFont="1" applyFill="1" applyBorder="1" applyAlignment="1">
      <alignment horizontal="center" vertical="top" wrapText="1"/>
    </xf>
    <xf numFmtId="0" fontId="17" fillId="4" borderId="4" xfId="11" applyFont="1" applyFill="1"/>
    <xf numFmtId="0" fontId="17" fillId="4" borderId="17" xfId="11" applyFont="1" applyFill="1" applyBorder="1" applyAlignment="1">
      <alignment horizontal="center" vertical="center" wrapText="1"/>
    </xf>
    <xf numFmtId="0" fontId="12" fillId="2" borderId="17" xfId="11" applyFont="1" applyFill="1" applyBorder="1" applyAlignment="1">
      <alignment horizontal="left" vertical="center" wrapText="1"/>
    </xf>
    <xf numFmtId="0" fontId="12" fillId="8" borderId="17" xfId="11" applyFont="1" applyFill="1" applyBorder="1" applyAlignment="1">
      <alignment horizontal="left" vertical="center" wrapText="1"/>
    </xf>
    <xf numFmtId="0" fontId="3" fillId="4" borderId="17" xfId="11" applyFont="1" applyFill="1" applyBorder="1" applyAlignment="1">
      <alignment horizontal="left" vertical="center" wrapText="1"/>
    </xf>
    <xf numFmtId="3" fontId="3" fillId="4" borderId="17" xfId="11" applyNumberFormat="1" applyFont="1" applyFill="1" applyBorder="1" applyAlignment="1">
      <alignment vertical="center"/>
    </xf>
    <xf numFmtId="3" fontId="12" fillId="4" borderId="17" xfId="11" applyNumberFormat="1" applyFont="1" applyFill="1" applyBorder="1" applyAlignment="1">
      <alignment wrapText="1"/>
    </xf>
    <xf numFmtId="3" fontId="12" fillId="4" borderId="17" xfId="11" applyNumberFormat="1" applyFont="1" applyFill="1" applyBorder="1" applyAlignment="1">
      <alignment horizontal="center" vertical="center" wrapText="1"/>
    </xf>
    <xf numFmtId="0" fontId="75" fillId="4" borderId="17" xfId="11" applyFont="1" applyFill="1" applyBorder="1" applyAlignment="1">
      <alignment horizontal="center" vertical="center" wrapText="1"/>
    </xf>
    <xf numFmtId="0" fontId="75" fillId="4" borderId="17" xfId="11" applyFont="1" applyFill="1" applyBorder="1" applyAlignment="1">
      <alignment horizontal="right" vertical="center" wrapText="1"/>
    </xf>
    <xf numFmtId="0" fontId="75" fillId="4" borderId="17" xfId="11" applyFont="1" applyFill="1" applyBorder="1" applyAlignment="1">
      <alignment vertical="center" wrapText="1"/>
    </xf>
    <xf numFmtId="3" fontId="12" fillId="0" borderId="17" xfId="11" applyNumberFormat="1" applyFont="1" applyBorder="1" applyAlignment="1">
      <alignment wrapText="1"/>
    </xf>
    <xf numFmtId="0" fontId="12" fillId="0" borderId="17" xfId="11" applyFont="1" applyBorder="1" applyAlignment="1">
      <alignment horizontal="center" vertical="center" wrapText="1"/>
    </xf>
    <xf numFmtId="0" fontId="12" fillId="0" borderId="17" xfId="11" applyFont="1" applyBorder="1" applyAlignment="1">
      <alignment horizontal="left" vertical="center" wrapText="1"/>
    </xf>
    <xf numFmtId="0" fontId="3" fillId="0" borderId="17" xfId="11" applyFont="1" applyBorder="1" applyAlignment="1">
      <alignment horizontal="left" wrapText="1"/>
    </xf>
    <xf numFmtId="0" fontId="3" fillId="0" borderId="17" xfId="11" applyFont="1" applyBorder="1" applyAlignment="1">
      <alignment horizontal="center" wrapText="1"/>
    </xf>
    <xf numFmtId="0" fontId="3" fillId="0" borderId="17" xfId="11" applyFont="1" applyBorder="1" applyAlignment="1">
      <alignment horizontal="center" vertical="center" wrapText="1"/>
    </xf>
    <xf numFmtId="0" fontId="3" fillId="0" borderId="17" xfId="11" applyFont="1" applyBorder="1" applyAlignment="1">
      <alignment horizontal="left" vertical="center" wrapText="1"/>
    </xf>
    <xf numFmtId="0" fontId="3" fillId="0" borderId="17" xfId="11" applyFont="1" applyBorder="1" applyAlignment="1">
      <alignment horizontal="right" vertical="center" wrapText="1"/>
    </xf>
    <xf numFmtId="3" fontId="12" fillId="0" borderId="17" xfId="12" applyNumberFormat="1" applyFont="1" applyBorder="1" applyAlignment="1">
      <alignment horizontal="center" vertical="center" wrapText="1"/>
    </xf>
    <xf numFmtId="3" fontId="12" fillId="0" borderId="17" xfId="12" applyNumberFormat="1" applyFont="1" applyBorder="1" applyAlignment="1">
      <alignment horizontal="right" vertical="center" wrapText="1"/>
    </xf>
    <xf numFmtId="164" fontId="12" fillId="0" borderId="17" xfId="13" applyNumberFormat="1" applyFont="1" applyFill="1" applyBorder="1" applyAlignment="1">
      <alignment vertical="center" wrapText="1"/>
    </xf>
    <xf numFmtId="0" fontId="12" fillId="0" borderId="17" xfId="11" applyFont="1" applyBorder="1" applyAlignment="1">
      <alignment horizontal="center" vertical="center"/>
    </xf>
    <xf numFmtId="3" fontId="12" fillId="0" borderId="17" xfId="12" applyNumberFormat="1" applyFont="1" applyBorder="1" applyAlignment="1">
      <alignment vertical="center" wrapText="1"/>
    </xf>
    <xf numFmtId="0" fontId="12" fillId="0" borderId="17" xfId="11" applyFont="1" applyBorder="1"/>
    <xf numFmtId="0" fontId="3" fillId="0" borderId="17" xfId="11" applyFont="1" applyBorder="1" applyAlignment="1">
      <alignment horizontal="justify" vertical="justify" wrapText="1"/>
    </xf>
    <xf numFmtId="0" fontId="3" fillId="0" borderId="17" xfId="11" applyFont="1" applyBorder="1" applyAlignment="1">
      <alignment horizontal="center" vertical="justify" wrapText="1"/>
    </xf>
    <xf numFmtId="0" fontId="3" fillId="0" borderId="17" xfId="11" applyFont="1" applyBorder="1" applyAlignment="1">
      <alignment horizontal="left" vertical="justify" wrapText="1"/>
    </xf>
    <xf numFmtId="164" fontId="12" fillId="0" borderId="17" xfId="13" applyNumberFormat="1" applyFont="1" applyFill="1" applyBorder="1" applyAlignment="1">
      <alignment horizontal="center" vertical="center" wrapText="1"/>
    </xf>
    <xf numFmtId="164" fontId="12" fillId="0" borderId="17" xfId="13" applyNumberFormat="1" applyFont="1" applyFill="1" applyBorder="1" applyAlignment="1">
      <alignment horizontal="right" vertical="center" wrapText="1"/>
    </xf>
    <xf numFmtId="0" fontId="18" fillId="0" borderId="17" xfId="11" applyFont="1" applyBorder="1"/>
    <xf numFmtId="164" fontId="18" fillId="0" borderId="17" xfId="13" applyNumberFormat="1" applyFont="1" applyFill="1" applyBorder="1" applyAlignment="1">
      <alignment vertical="center" wrapText="1"/>
    </xf>
    <xf numFmtId="164" fontId="18" fillId="0" borderId="17" xfId="13" applyNumberFormat="1" applyFont="1" applyFill="1" applyBorder="1" applyAlignment="1">
      <alignment horizontal="center" vertical="center" wrapText="1"/>
    </xf>
    <xf numFmtId="0" fontId="18" fillId="0" borderId="17" xfId="11" applyFont="1" applyBorder="1" applyAlignment="1">
      <alignment horizontal="center" vertical="center" wrapText="1"/>
    </xf>
    <xf numFmtId="0" fontId="18" fillId="0" borderId="17" xfId="11" applyFont="1" applyBorder="1" applyAlignment="1">
      <alignment horizontal="justify" vertical="center" wrapText="1"/>
    </xf>
    <xf numFmtId="0" fontId="17" fillId="0" borderId="17" xfId="11" applyFont="1" applyBorder="1" applyAlignment="1">
      <alignment horizontal="center" vertical="center" wrapText="1"/>
    </xf>
    <xf numFmtId="3" fontId="18" fillId="0" borderId="17" xfId="11" applyNumberFormat="1" applyFont="1" applyBorder="1" applyAlignment="1">
      <alignment horizontal="center" vertical="center" wrapText="1"/>
    </xf>
    <xf numFmtId="3" fontId="18" fillId="0" borderId="17" xfId="11" applyNumberFormat="1" applyFont="1" applyBorder="1" applyAlignment="1">
      <alignment vertical="center" wrapText="1"/>
    </xf>
    <xf numFmtId="0" fontId="18" fillId="0" borderId="17" xfId="11" applyFont="1" applyBorder="1" applyAlignment="1">
      <alignment horizontal="center" vertical="center"/>
    </xf>
    <xf numFmtId="0" fontId="3" fillId="0" borderId="17" xfId="11" applyFont="1" applyBorder="1" applyAlignment="1">
      <alignment horizontal="left" vertical="top" wrapText="1"/>
    </xf>
    <xf numFmtId="0" fontId="12" fillId="0" borderId="17" xfId="11" applyFont="1" applyBorder="1" applyAlignment="1">
      <alignment horizontal="justify" vertical="justify" wrapText="1"/>
    </xf>
    <xf numFmtId="164" fontId="12" fillId="0" borderId="17" xfId="11" applyNumberFormat="1" applyFont="1" applyBorder="1" applyAlignment="1">
      <alignment vertical="center" wrapText="1"/>
    </xf>
    <xf numFmtId="164" fontId="12" fillId="0" borderId="17" xfId="11" applyNumberFormat="1" applyFont="1" applyBorder="1" applyAlignment="1">
      <alignment horizontal="center" vertical="center"/>
    </xf>
    <xf numFmtId="164" fontId="12" fillId="0" borderId="17" xfId="11" applyNumberFormat="1" applyFont="1" applyBorder="1" applyAlignment="1">
      <alignment horizontal="center" vertical="center" wrapText="1"/>
    </xf>
    <xf numFmtId="164" fontId="12" fillId="0" borderId="17" xfId="13" applyNumberFormat="1" applyFont="1" applyFill="1" applyBorder="1" applyAlignment="1">
      <alignment wrapText="1"/>
    </xf>
    <xf numFmtId="0" fontId="12" fillId="0" borderId="17" xfId="11" applyFont="1" applyBorder="1" applyAlignment="1">
      <alignment horizontal="center"/>
    </xf>
    <xf numFmtId="0" fontId="8" fillId="0" borderId="17" xfId="11" applyFont="1" applyBorder="1" applyAlignment="1">
      <alignment vertical="center" wrapText="1"/>
    </xf>
    <xf numFmtId="0" fontId="3" fillId="0" borderId="17" xfId="11" applyFont="1" applyBorder="1" applyAlignment="1">
      <alignment horizontal="justify" vertical="center" wrapText="1"/>
    </xf>
    <xf numFmtId="0" fontId="3" fillId="0" borderId="17" xfId="11" applyFont="1" applyBorder="1" applyAlignment="1">
      <alignment horizontal="center" vertical="center"/>
    </xf>
    <xf numFmtId="164" fontId="12" fillId="0" borderId="17" xfId="13" applyNumberFormat="1" applyFont="1" applyFill="1" applyBorder="1" applyAlignment="1">
      <alignment horizontal="center" wrapText="1"/>
    </xf>
    <xf numFmtId="0" fontId="12" fillId="0" borderId="17" xfId="12" applyFont="1" applyBorder="1" applyAlignment="1">
      <alignment horizontal="center" vertical="center" wrapText="1"/>
    </xf>
    <xf numFmtId="3" fontId="12" fillId="0" borderId="29" xfId="12" applyNumberFormat="1" applyFont="1" applyBorder="1" applyAlignment="1">
      <alignment horizontal="center" vertical="center" wrapText="1"/>
    </xf>
    <xf numFmtId="3" fontId="12" fillId="0" borderId="28" xfId="12" applyNumberFormat="1" applyFont="1" applyBorder="1" applyAlignment="1">
      <alignment horizontal="center" vertical="center" wrapText="1"/>
    </xf>
    <xf numFmtId="3" fontId="12" fillId="0" borderId="20" xfId="12" applyNumberFormat="1" applyFont="1" applyBorder="1" applyAlignment="1">
      <alignment horizontal="center" vertical="center" wrapText="1"/>
    </xf>
    <xf numFmtId="0" fontId="12" fillId="0" borderId="29" xfId="12" applyFont="1" applyBorder="1" applyAlignment="1">
      <alignment horizontal="center" vertical="center" wrapText="1"/>
    </xf>
    <xf numFmtId="0" fontId="12" fillId="0" borderId="28" xfId="12" applyFont="1" applyBorder="1" applyAlignment="1">
      <alignment horizontal="center" vertical="center" wrapText="1"/>
    </xf>
    <xf numFmtId="0" fontId="12" fillId="0" borderId="20" xfId="12" applyFont="1" applyBorder="1" applyAlignment="1">
      <alignment horizontal="center" vertical="center" wrapText="1"/>
    </xf>
    <xf numFmtId="0" fontId="3" fillId="0" borderId="28" xfId="12" applyFont="1" applyBorder="1" applyAlignment="1">
      <alignment vertical="center" wrapText="1"/>
    </xf>
    <xf numFmtId="0" fontId="3" fillId="0" borderId="20" xfId="12" applyFont="1" applyBorder="1" applyAlignment="1">
      <alignment vertical="center" wrapText="1"/>
    </xf>
    <xf numFmtId="0" fontId="3" fillId="0" borderId="17" xfId="11" applyFont="1" applyBorder="1" applyAlignment="1">
      <alignment vertical="center" wrapText="1"/>
    </xf>
    <xf numFmtId="0" fontId="12" fillId="0" borderId="17" xfId="12" applyFont="1" applyBorder="1" applyAlignment="1">
      <alignment vertical="center" wrapText="1"/>
    </xf>
    <xf numFmtId="0" fontId="3" fillId="0" borderId="17" xfId="12" applyFont="1" applyBorder="1" applyAlignment="1">
      <alignment vertical="center" wrapText="1"/>
    </xf>
    <xf numFmtId="0" fontId="3" fillId="0" borderId="17" xfId="12" applyFont="1" applyBorder="1" applyAlignment="1">
      <alignment horizontal="center" vertical="center" wrapText="1"/>
    </xf>
    <xf numFmtId="3" fontId="12" fillId="0" borderId="17" xfId="12" applyNumberFormat="1" applyFont="1" applyBorder="1" applyAlignment="1">
      <alignment horizontal="right" vertical="top" wrapText="1"/>
    </xf>
    <xf numFmtId="3" fontId="12" fillId="0" borderId="17" xfId="12" applyNumberFormat="1" applyFont="1" applyBorder="1" applyAlignment="1">
      <alignment horizontal="center" vertical="top" wrapText="1"/>
    </xf>
    <xf numFmtId="0" fontId="12" fillId="0" borderId="17" xfId="11" applyFont="1" applyBorder="1" applyAlignment="1">
      <alignment horizontal="center" wrapText="1"/>
    </xf>
    <xf numFmtId="0" fontId="12" fillId="0" borderId="17" xfId="12" applyFont="1" applyBorder="1" applyAlignment="1">
      <alignment horizontal="justify" vertical="center" wrapText="1"/>
    </xf>
    <xf numFmtId="0" fontId="12" fillId="0" borderId="17" xfId="11" applyFont="1" applyBorder="1" applyAlignment="1">
      <alignment horizontal="right" wrapText="1"/>
    </xf>
    <xf numFmtId="0" fontId="3" fillId="0" borderId="17" xfId="11" quotePrefix="1" applyFont="1" applyBorder="1" applyAlignment="1">
      <alignment vertical="center" wrapText="1"/>
    </xf>
    <xf numFmtId="3" fontId="12" fillId="0" borderId="17" xfId="12" applyNumberFormat="1" applyFont="1" applyBorder="1" applyAlignment="1">
      <alignment vertical="top" wrapText="1"/>
    </xf>
    <xf numFmtId="3" fontId="12" fillId="0" borderId="17" xfId="11" applyNumberFormat="1" applyFont="1" applyBorder="1" applyAlignment="1">
      <alignment horizontal="center" vertical="center" wrapText="1"/>
    </xf>
    <xf numFmtId="3" fontId="12" fillId="0" borderId="17" xfId="11" applyNumberFormat="1" applyFont="1" applyBorder="1" applyAlignment="1">
      <alignment horizontal="right" vertical="center" wrapText="1"/>
    </xf>
    <xf numFmtId="0" fontId="3" fillId="0" borderId="17" xfId="11" applyFont="1" applyBorder="1" applyAlignment="1">
      <alignment horizontal="center" vertical="top" wrapText="1"/>
    </xf>
    <xf numFmtId="164" fontId="12" fillId="0" borderId="17" xfId="11" applyNumberFormat="1" applyFont="1" applyBorder="1" applyAlignment="1">
      <alignment horizontal="right" vertical="center" wrapText="1"/>
    </xf>
    <xf numFmtId="164" fontId="12" fillId="0" borderId="17" xfId="13" applyNumberFormat="1" applyFont="1" applyFill="1" applyBorder="1" applyAlignment="1">
      <alignment horizontal="justify" vertical="center" wrapText="1"/>
    </xf>
    <xf numFmtId="0" fontId="12" fillId="0" borderId="17" xfId="11" applyFont="1" applyBorder="1" applyAlignment="1">
      <alignment horizontal="justify" vertical="center" wrapText="1"/>
    </xf>
    <xf numFmtId="0" fontId="12" fillId="4" borderId="4" xfId="11" applyFont="1" applyFill="1" applyAlignment="1">
      <alignment vertical="center"/>
    </xf>
    <xf numFmtId="3" fontId="12" fillId="0" borderId="17" xfId="11" applyNumberFormat="1" applyFont="1" applyBorder="1" applyAlignment="1">
      <alignment vertical="center" wrapText="1"/>
    </xf>
    <xf numFmtId="2" fontId="3" fillId="0" borderId="17" xfId="11" applyNumberFormat="1" applyFont="1" applyBorder="1" applyAlignment="1">
      <alignment horizontal="center" vertical="center" wrapText="1"/>
    </xf>
    <xf numFmtId="3" fontId="3" fillId="0" borderId="17" xfId="11" applyNumberFormat="1" applyFont="1" applyBorder="1" applyAlignment="1">
      <alignment horizontal="center" vertical="center" wrapText="1"/>
    </xf>
    <xf numFmtId="164" fontId="3" fillId="0" borderId="17" xfId="11" applyNumberFormat="1" applyFont="1" applyBorder="1" applyAlignment="1">
      <alignment horizontal="center" vertical="center" wrapText="1"/>
    </xf>
    <xf numFmtId="0" fontId="72" fillId="0" borderId="4" xfId="11" applyFont="1" applyBorder="1" applyAlignment="1">
      <alignment horizontal="center" vertical="justify" wrapText="1"/>
    </xf>
    <xf numFmtId="0" fontId="72" fillId="0" borderId="4" xfId="11" applyFont="1" applyBorder="1" applyAlignment="1">
      <alignment horizontal="right" vertical="justify" wrapText="1"/>
    </xf>
    <xf numFmtId="0" fontId="72" fillId="0" borderId="4" xfId="11" applyFont="1" applyBorder="1" applyAlignment="1">
      <alignment horizontal="center" vertical="center" wrapText="1"/>
    </xf>
    <xf numFmtId="0" fontId="3" fillId="0" borderId="4" xfId="11" applyFont="1" applyBorder="1" applyAlignment="1">
      <alignment horizontal="center" vertical="center" wrapText="1"/>
    </xf>
    <xf numFmtId="0" fontId="12" fillId="0" borderId="4" xfId="11" applyFont="1" applyBorder="1" applyAlignment="1">
      <alignment horizontal="center" vertical="center" wrapText="1"/>
    </xf>
    <xf numFmtId="0" fontId="31" fillId="0" borderId="20" xfId="2" applyFont="1" applyBorder="1" applyAlignment="1">
      <alignment vertical="center" wrapText="1"/>
    </xf>
    <xf numFmtId="0" fontId="31" fillId="4" borderId="17" xfId="6" quotePrefix="1" applyFont="1" applyFill="1" applyBorder="1" applyAlignment="1">
      <alignment vertical="center" wrapText="1"/>
    </xf>
    <xf numFmtId="0" fontId="31" fillId="0" borderId="17" xfId="9" applyFont="1" applyBorder="1" applyAlignment="1">
      <alignment horizontal="center" vertical="center" wrapText="1"/>
    </xf>
    <xf numFmtId="164" fontId="31" fillId="5" borderId="17" xfId="0" applyNumberFormat="1" applyFont="1" applyFill="1" applyBorder="1" applyAlignment="1">
      <alignment horizontal="right" vertical="center"/>
    </xf>
    <xf numFmtId="0" fontId="71" fillId="4" borderId="17" xfId="0" applyFont="1" applyFill="1" applyBorder="1" applyAlignment="1">
      <alignment horizontal="center" vertical="center"/>
    </xf>
    <xf numFmtId="0" fontId="71" fillId="4" borderId="17" xfId="6" quotePrefix="1" applyFont="1" applyFill="1" applyBorder="1" applyAlignment="1">
      <alignment horizontal="left" vertical="center" wrapText="1"/>
    </xf>
    <xf numFmtId="0" fontId="71" fillId="4" borderId="17" xfId="6" applyFont="1" applyFill="1" applyBorder="1" applyAlignment="1">
      <alignment horizontal="center" vertical="center" wrapText="1"/>
    </xf>
    <xf numFmtId="0" fontId="71" fillId="0" borderId="17" xfId="9" applyFont="1" applyBorder="1" applyAlignment="1">
      <alignment horizontal="center" vertical="center" wrapText="1"/>
    </xf>
    <xf numFmtId="164" fontId="71" fillId="5" borderId="17" xfId="0" applyNumberFormat="1" applyFont="1" applyFill="1" applyBorder="1" applyAlignment="1">
      <alignment horizontal="right" vertical="center"/>
    </xf>
    <xf numFmtId="0" fontId="71" fillId="4" borderId="0" xfId="0" applyFont="1" applyFill="1"/>
    <xf numFmtId="0" fontId="34" fillId="0" borderId="17" xfId="0" applyFont="1" applyFill="1" applyBorder="1" applyAlignment="1">
      <alignment vertical="center" wrapText="1"/>
    </xf>
    <xf numFmtId="0" fontId="34" fillId="0" borderId="17" xfId="0" applyFont="1" applyFill="1" applyBorder="1" applyAlignment="1">
      <alignment horizontal="center" vertical="center" wrapText="1"/>
    </xf>
    <xf numFmtId="0" fontId="29" fillId="4" borderId="0" xfId="0" applyFont="1" applyFill="1" applyAlignment="1">
      <alignment horizontal="center" vertical="center" wrapText="1"/>
    </xf>
    <xf numFmtId="0" fontId="34" fillId="0" borderId="17" xfId="0" quotePrefix="1" applyFont="1" applyFill="1" applyBorder="1" applyAlignment="1">
      <alignment vertical="center" wrapText="1"/>
    </xf>
    <xf numFmtId="0" fontId="34" fillId="0" borderId="16" xfId="10" applyFont="1" applyBorder="1" applyAlignment="1">
      <alignment horizontal="left" vertical="center" wrapText="1"/>
    </xf>
    <xf numFmtId="0" fontId="34" fillId="0" borderId="17" xfId="10" applyFont="1" applyBorder="1" applyAlignment="1">
      <alignment horizontal="left" vertical="center" wrapText="1"/>
    </xf>
    <xf numFmtId="0" fontId="29" fillId="0" borderId="15" xfId="9" applyFont="1" applyBorder="1" applyAlignment="1">
      <alignment horizontal="center" vertical="center" wrapText="1"/>
    </xf>
    <xf numFmtId="0" fontId="10" fillId="0" borderId="17" xfId="0" applyFont="1" applyBorder="1" applyAlignment="1">
      <alignment vertical="center"/>
    </xf>
    <xf numFmtId="0" fontId="34" fillId="0" borderId="17" xfId="0" applyFont="1" applyBorder="1" applyAlignment="1">
      <alignment horizontal="center" vertical="center"/>
    </xf>
    <xf numFmtId="0" fontId="34" fillId="0" borderId="17" xfId="14" applyFont="1" applyFill="1" applyBorder="1" applyAlignment="1">
      <alignment horizontal="left" vertical="center" wrapText="1"/>
    </xf>
    <xf numFmtId="0" fontId="34" fillId="4" borderId="17" xfId="14" applyFont="1" applyFill="1" applyBorder="1" applyAlignment="1">
      <alignment horizontal="left" vertical="center" wrapText="1"/>
    </xf>
    <xf numFmtId="0" fontId="34" fillId="0" borderId="17" xfId="14" applyFont="1" applyBorder="1" applyAlignment="1">
      <alignment horizontal="left" vertical="center" wrapText="1"/>
    </xf>
    <xf numFmtId="0" fontId="34" fillId="0" borderId="17" xfId="14" applyFont="1" applyBorder="1" applyAlignment="1">
      <alignment horizontal="center" vertical="center" wrapText="1"/>
    </xf>
    <xf numFmtId="0" fontId="18" fillId="0" borderId="17" xfId="2" applyFont="1" applyBorder="1" applyAlignment="1">
      <alignment horizontal="center" vertical="center" wrapText="1"/>
    </xf>
    <xf numFmtId="0" fontId="8" fillId="0" borderId="17" xfId="0" applyFont="1" applyBorder="1" applyAlignment="1">
      <alignment horizontal="center" vertical="center"/>
    </xf>
    <xf numFmtId="0" fontId="79" fillId="0" borderId="17" xfId="0" applyFont="1" applyBorder="1" applyAlignment="1">
      <alignment horizontal="center" vertical="center" wrapText="1"/>
    </xf>
    <xf numFmtId="0" fontId="8" fillId="0" borderId="17" xfId="0" applyFont="1" applyBorder="1" applyAlignment="1">
      <alignment horizontal="center" vertical="center" wrapText="1"/>
    </xf>
    <xf numFmtId="0" fontId="10" fillId="0" borderId="17" xfId="0" applyFont="1" applyBorder="1" applyAlignment="1">
      <alignment horizontal="left" vertical="center" wrapText="1"/>
    </xf>
    <xf numFmtId="0" fontId="30" fillId="0" borderId="4" xfId="0" applyFont="1" applyBorder="1" applyAlignment="1">
      <alignment horizontal="center" vertical="justify" wrapText="1"/>
    </xf>
    <xf numFmtId="0" fontId="31" fillId="4" borderId="17" xfId="6" applyFont="1" applyFill="1" applyBorder="1" applyAlignment="1">
      <alignment horizontal="center" vertical="center" wrapText="1"/>
    </xf>
    <xf numFmtId="0" fontId="31" fillId="4" borderId="29" xfId="6" applyFont="1" applyFill="1" applyBorder="1" applyAlignment="1">
      <alignment horizontal="center" vertical="center" wrapText="1"/>
    </xf>
    <xf numFmtId="3" fontId="29" fillId="0" borderId="28" xfId="2" applyNumberFormat="1" applyFont="1" applyBorder="1" applyAlignment="1">
      <alignment horizontal="center" vertical="center" wrapText="1"/>
    </xf>
    <xf numFmtId="3" fontId="29" fillId="0" borderId="29" xfId="2" applyNumberFormat="1" applyFont="1" applyBorder="1" applyAlignment="1">
      <alignment horizontal="center" vertical="center"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0" borderId="17" xfId="7" applyFont="1" applyBorder="1" applyAlignment="1">
      <alignment horizontal="center" vertical="center" wrapText="1" shrinkToFit="1"/>
    </xf>
    <xf numFmtId="0" fontId="29" fillId="0" borderId="17" xfId="0" applyFont="1" applyBorder="1" applyAlignment="1">
      <alignment horizontal="center" vertical="center" wrapText="1"/>
    </xf>
    <xf numFmtId="0" fontId="29" fillId="0" borderId="17" xfId="0" applyFont="1" applyBorder="1" applyAlignment="1">
      <alignment vertical="center" wrapText="1"/>
    </xf>
    <xf numFmtId="0" fontId="31" fillId="0" borderId="17" xfId="0" applyFont="1" applyBorder="1" applyAlignment="1">
      <alignment horizontal="justify" vertical="center" wrapText="1"/>
    </xf>
    <xf numFmtId="0" fontId="30" fillId="0" borderId="4" xfId="0" applyFont="1" applyBorder="1" applyAlignment="1">
      <alignment horizontal="right" vertical="justify" wrapText="1"/>
    </xf>
    <xf numFmtId="0" fontId="31"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0" fontId="31" fillId="0" borderId="17" xfId="7" applyFont="1" applyBorder="1" applyAlignment="1">
      <alignment horizontal="left" vertical="center" wrapText="1" shrinkToFi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xf>
    <xf numFmtId="0" fontId="29" fillId="0" borderId="17" xfId="2" applyFont="1" applyBorder="1" applyAlignment="1">
      <alignment horizontal="center" vertical="center" wrapText="1"/>
    </xf>
    <xf numFmtId="164" fontId="29" fillId="0" borderId="17" xfId="1" applyNumberFormat="1" applyFont="1" applyFill="1" applyBorder="1" applyAlignment="1">
      <alignment horizontal="center" vertical="center" wrapText="1"/>
    </xf>
    <xf numFmtId="164" fontId="29" fillId="0" borderId="17" xfId="1" applyNumberFormat="1" applyFont="1" applyFill="1" applyBorder="1" applyAlignment="1">
      <alignment horizontal="center" wrapText="1"/>
    </xf>
    <xf numFmtId="0" fontId="29" fillId="0" borderId="17" xfId="0" applyFont="1" applyBorder="1"/>
    <xf numFmtId="0" fontId="31" fillId="0" borderId="17" xfId="0" applyFont="1" applyBorder="1" applyAlignment="1">
      <alignment horizontal="left" vertical="top" wrapText="1"/>
    </xf>
    <xf numFmtId="3" fontId="29" fillId="0" borderId="17" xfId="2" applyNumberFormat="1" applyFont="1" applyBorder="1" applyAlignment="1">
      <alignment horizontal="center" vertical="center" wrapText="1"/>
    </xf>
    <xf numFmtId="0" fontId="31" fillId="0" borderId="17" xfId="0" applyFont="1" applyBorder="1" applyAlignment="1">
      <alignment horizontal="left" vertical="justify" wrapText="1"/>
    </xf>
    <xf numFmtId="0" fontId="71" fillId="4" borderId="17" xfId="0" applyFont="1" applyFill="1" applyBorder="1" applyAlignment="1">
      <alignment horizontal="left" vertical="center" wrapText="1"/>
    </xf>
    <xf numFmtId="0" fontId="29" fillId="4" borderId="17" xfId="0" applyFont="1" applyFill="1" applyBorder="1" applyAlignment="1">
      <alignment horizontal="center" vertical="center" wrapText="1"/>
    </xf>
    <xf numFmtId="0" fontId="31" fillId="4" borderId="17" xfId="6"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6" applyFont="1" applyFill="1" applyBorder="1" applyAlignment="1">
      <alignment horizontal="left" vertical="center" wrapText="1"/>
    </xf>
    <xf numFmtId="0" fontId="31" fillId="4" borderId="17" xfId="6" quotePrefix="1" applyFont="1" applyFill="1" applyBorder="1" applyAlignment="1">
      <alignment horizontal="left" vertical="center" wrapText="1"/>
    </xf>
    <xf numFmtId="0" fontId="29" fillId="4" borderId="17" xfId="6" applyFont="1" applyFill="1" applyBorder="1" applyAlignment="1">
      <alignment horizontal="center" vertical="center" wrapText="1"/>
    </xf>
    <xf numFmtId="3" fontId="29" fillId="0" borderId="20" xfId="2" applyNumberFormat="1" applyFont="1" applyBorder="1" applyAlignment="1">
      <alignment horizontal="center" vertical="center" wrapText="1"/>
    </xf>
    <xf numFmtId="0" fontId="29" fillId="0" borderId="20" xfId="2" applyFont="1" applyBorder="1" applyAlignment="1">
      <alignment horizontal="center" vertical="center" wrapText="1"/>
    </xf>
    <xf numFmtId="0" fontId="29" fillId="0" borderId="28" xfId="2" applyFont="1" applyBorder="1" applyAlignment="1">
      <alignment horizontal="center" vertical="center" wrapText="1"/>
    </xf>
    <xf numFmtId="0" fontId="29" fillId="0" borderId="29" xfId="2" applyFont="1" applyBorder="1" applyAlignment="1">
      <alignment horizontal="center" vertical="center" wrapText="1"/>
    </xf>
    <xf numFmtId="0" fontId="29" fillId="0" borderId="17" xfId="9" applyFont="1" applyBorder="1" applyAlignment="1">
      <alignment horizontal="center" vertical="center" wrapText="1"/>
    </xf>
    <xf numFmtId="0" fontId="34" fillId="0" borderId="16" xfId="0" applyFont="1" applyFill="1" applyBorder="1" applyAlignment="1">
      <alignment horizontal="center" vertical="center" wrapText="1"/>
    </xf>
    <xf numFmtId="0" fontId="33" fillId="0" borderId="17" xfId="0" quotePrefix="1" applyFont="1" applyFill="1" applyBorder="1" applyAlignment="1">
      <alignment vertical="center" wrapText="1"/>
    </xf>
    <xf numFmtId="0" fontId="30" fillId="0" borderId="4" xfId="0" applyFont="1" applyBorder="1" applyAlignment="1">
      <alignment horizontal="center" vertical="justify" wrapText="1"/>
    </xf>
    <xf numFmtId="0" fontId="31" fillId="0" borderId="4" xfId="0" applyFont="1" applyBorder="1" applyAlignment="1">
      <alignment horizontal="center" vertical="center" wrapText="1"/>
    </xf>
    <xf numFmtId="0" fontId="30" fillId="0" borderId="4" xfId="0" applyFont="1" applyBorder="1" applyAlignment="1">
      <alignment horizontal="right" vertical="justify" wrapText="1"/>
    </xf>
    <xf numFmtId="3" fontId="18" fillId="0" borderId="17" xfId="0" applyNumberFormat="1" applyFont="1" applyBorder="1" applyAlignment="1">
      <alignment horizontal="right" vertical="center" wrapText="1"/>
    </xf>
    <xf numFmtId="0" fontId="10" fillId="0" borderId="17" xfId="0" applyFont="1" applyBorder="1" applyAlignment="1">
      <alignment horizontal="left" vertical="center" wrapText="1"/>
    </xf>
    <xf numFmtId="0" fontId="29" fillId="4" borderId="29" xfId="6" applyFont="1" applyFill="1" applyBorder="1" applyAlignment="1">
      <alignment horizontal="center" vertical="center" wrapText="1"/>
    </xf>
    <xf numFmtId="0" fontId="31" fillId="4" borderId="17" xfId="6" applyFont="1" applyFill="1" applyBorder="1" applyAlignment="1">
      <alignment horizontal="center" vertical="center" wrapText="1"/>
    </xf>
    <xf numFmtId="0" fontId="29" fillId="4" borderId="20" xfId="6" applyFont="1" applyFill="1" applyBorder="1" applyAlignment="1">
      <alignment horizontal="center" vertical="center"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164" fontId="31" fillId="0" borderId="17" xfId="0" applyNumberFormat="1" applyFont="1" applyBorder="1" applyAlignment="1">
      <alignment horizontal="center" vertical="center" wrapText="1"/>
    </xf>
    <xf numFmtId="0" fontId="31" fillId="0" borderId="17" xfId="7" applyFont="1" applyBorder="1" applyAlignment="1">
      <alignment horizontal="center" vertical="center" wrapText="1" shrinkToFit="1"/>
    </xf>
    <xf numFmtId="0" fontId="29" fillId="0" borderId="17" xfId="0" applyFont="1" applyBorder="1" applyAlignment="1">
      <alignment horizontal="center" vertical="center" wrapText="1"/>
    </xf>
    <xf numFmtId="0" fontId="29" fillId="0" borderId="17" xfId="0" applyFont="1" applyBorder="1" applyAlignment="1">
      <alignment vertical="center" wrapText="1"/>
    </xf>
    <xf numFmtId="0" fontId="31" fillId="0" borderId="17" xfId="0" applyFont="1" applyBorder="1" applyAlignment="1">
      <alignment horizontal="justify" vertical="center" wrapText="1"/>
    </xf>
    <xf numFmtId="0" fontId="31"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xf>
    <xf numFmtId="0" fontId="29" fillId="0" borderId="17" xfId="2" applyFont="1" applyBorder="1" applyAlignment="1">
      <alignment horizontal="center" vertical="center" wrapText="1"/>
    </xf>
    <xf numFmtId="164" fontId="29" fillId="0" borderId="17" xfId="1" applyNumberFormat="1" applyFont="1" applyFill="1" applyBorder="1" applyAlignment="1">
      <alignment horizontal="center" vertical="center" wrapText="1"/>
    </xf>
    <xf numFmtId="164" fontId="29" fillId="0" borderId="17" xfId="1" applyNumberFormat="1" applyFont="1" applyFill="1" applyBorder="1" applyAlignment="1">
      <alignment horizontal="center" wrapText="1"/>
    </xf>
    <xf numFmtId="0" fontId="29" fillId="0" borderId="17" xfId="0" applyFont="1" applyBorder="1"/>
    <xf numFmtId="0" fontId="31" fillId="0" borderId="17" xfId="0" applyFont="1" applyBorder="1" applyAlignment="1">
      <alignment horizontal="left" vertical="top" wrapText="1"/>
    </xf>
    <xf numFmtId="3" fontId="29" fillId="0" borderId="17" xfId="2" applyNumberFormat="1" applyFont="1" applyBorder="1" applyAlignment="1">
      <alignment horizontal="center" vertical="center" wrapText="1"/>
    </xf>
    <xf numFmtId="0" fontId="31" fillId="0" borderId="17" xfId="0" applyFont="1" applyBorder="1" applyAlignment="1">
      <alignment horizontal="left" vertical="justify" wrapText="1"/>
    </xf>
    <xf numFmtId="0" fontId="71" fillId="4" borderId="17" xfId="0" applyFont="1" applyFill="1" applyBorder="1" applyAlignment="1">
      <alignment horizontal="left" vertical="center" wrapText="1"/>
    </xf>
    <xf numFmtId="0" fontId="29" fillId="4" borderId="17" xfId="0" applyFont="1" applyFill="1" applyBorder="1" applyAlignment="1">
      <alignment horizontal="center" vertical="center" wrapText="1"/>
    </xf>
    <xf numFmtId="0" fontId="31" fillId="4" borderId="17" xfId="6"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6" applyFont="1" applyFill="1" applyBorder="1" applyAlignment="1">
      <alignment horizontal="left" vertical="center" wrapText="1"/>
    </xf>
    <xf numFmtId="0" fontId="31" fillId="4" borderId="17" xfId="6" quotePrefix="1" applyFont="1" applyFill="1" applyBorder="1" applyAlignment="1">
      <alignment horizontal="left" vertical="center" wrapText="1"/>
    </xf>
    <xf numFmtId="0" fontId="29" fillId="4" borderId="17" xfId="6" applyFont="1" applyFill="1" applyBorder="1" applyAlignment="1">
      <alignment horizontal="center" vertical="center" wrapText="1"/>
    </xf>
    <xf numFmtId="0" fontId="17" fillId="4" borderId="17" xfId="6" quotePrefix="1" applyFont="1" applyFill="1" applyBorder="1" applyAlignment="1">
      <alignment horizontal="left" vertical="center" wrapText="1"/>
    </xf>
    <xf numFmtId="0" fontId="17" fillId="4" borderId="17" xfId="6" applyFont="1" applyFill="1" applyBorder="1" applyAlignment="1">
      <alignment horizontal="left" vertical="center" wrapText="1"/>
    </xf>
    <xf numFmtId="3" fontId="18" fillId="0" borderId="17" xfId="0" applyNumberFormat="1" applyFont="1" applyBorder="1" applyAlignment="1">
      <alignment horizontal="center" vertical="center" wrapText="1"/>
    </xf>
    <xf numFmtId="0" fontId="29" fillId="0" borderId="17" xfId="9" applyFont="1" applyBorder="1" applyAlignment="1">
      <alignment horizontal="center" vertical="center" wrapText="1"/>
    </xf>
    <xf numFmtId="0" fontId="18" fillId="4" borderId="17" xfId="0" applyFont="1" applyFill="1" applyBorder="1" applyAlignment="1">
      <alignment horizontal="center" vertical="center"/>
    </xf>
    <xf numFmtId="0" fontId="18" fillId="4" borderId="20" xfId="6" applyFont="1" applyFill="1" applyBorder="1" applyAlignment="1">
      <alignment horizontal="left" vertical="center" wrapText="1"/>
    </xf>
    <xf numFmtId="0" fontId="18" fillId="4" borderId="29" xfId="6" applyFont="1" applyFill="1" applyBorder="1" applyAlignment="1">
      <alignment horizontal="left" vertical="center" wrapText="1"/>
    </xf>
    <xf numFmtId="0" fontId="29" fillId="4" borderId="4" xfId="0" applyFont="1" applyFill="1" applyBorder="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29" fillId="4" borderId="4" xfId="0" applyFont="1" applyFill="1" applyBorder="1"/>
    <xf numFmtId="0" fontId="29" fillId="4" borderId="4" xfId="0" applyFont="1" applyFill="1" applyBorder="1" applyAlignment="1">
      <alignment horizontal="right"/>
    </xf>
    <xf numFmtId="0" fontId="29" fillId="4" borderId="31" xfId="0" applyFont="1" applyFill="1" applyBorder="1"/>
    <xf numFmtId="0" fontId="29" fillId="4" borderId="17" xfId="6" quotePrefix="1" applyFont="1" applyFill="1" applyBorder="1" applyAlignment="1">
      <alignment horizontal="left" vertical="center" wrapText="1"/>
    </xf>
    <xf numFmtId="0" fontId="36" fillId="0" borderId="4" xfId="0" applyFont="1" applyBorder="1" applyAlignment="1">
      <alignment horizontal="center" vertical="center" wrapText="1"/>
    </xf>
    <xf numFmtId="0" fontId="31" fillId="0" borderId="20" xfId="0" applyFont="1" applyBorder="1" applyAlignment="1">
      <alignment horizontal="left" vertical="top" wrapText="1"/>
    </xf>
    <xf numFmtId="0" fontId="31" fillId="0" borderId="28" xfId="0" applyFont="1" applyBorder="1" applyAlignment="1">
      <alignment horizontal="left" vertical="top" wrapText="1"/>
    </xf>
    <xf numFmtId="0" fontId="31" fillId="0" borderId="20" xfId="6" applyFont="1" applyFill="1" applyBorder="1" applyAlignment="1">
      <alignment horizontal="left" vertical="center" wrapText="1"/>
    </xf>
    <xf numFmtId="0" fontId="31" fillId="0" borderId="28" xfId="6" applyFont="1" applyFill="1" applyBorder="1" applyAlignment="1">
      <alignment horizontal="left" vertical="center" wrapText="1"/>
    </xf>
    <xf numFmtId="0" fontId="29" fillId="4" borderId="29" xfId="6" applyFont="1" applyFill="1" applyBorder="1" applyAlignment="1">
      <alignment vertical="center" wrapText="1"/>
    </xf>
    <xf numFmtId="0" fontId="31" fillId="0" borderId="28" xfId="0" applyFont="1" applyBorder="1" applyAlignment="1">
      <alignment horizontal="center" vertical="top" wrapText="1"/>
    </xf>
    <xf numFmtId="0" fontId="31" fillId="0" borderId="28" xfId="0" applyFont="1" applyBorder="1" applyAlignment="1">
      <alignment horizontal="center" vertical="justify" wrapText="1"/>
    </xf>
    <xf numFmtId="0" fontId="31" fillId="0" borderId="28" xfId="6" applyFont="1" applyFill="1" applyBorder="1" applyAlignment="1">
      <alignment horizontal="center" vertical="center" wrapText="1"/>
    </xf>
    <xf numFmtId="164" fontId="29" fillId="5" borderId="17" xfId="0" applyNumberFormat="1" applyFont="1" applyFill="1" applyBorder="1" applyAlignment="1">
      <alignment horizontal="center" vertical="center"/>
    </xf>
    <xf numFmtId="0" fontId="31" fillId="4" borderId="28" xfId="6" quotePrefix="1" applyFont="1" applyFill="1" applyBorder="1" applyAlignment="1">
      <alignment horizontal="left" vertical="center" wrapText="1"/>
    </xf>
    <xf numFmtId="0" fontId="10" fillId="0" borderId="17" xfId="0" applyFont="1" applyBorder="1" applyAlignment="1">
      <alignment horizontal="center" vertical="center"/>
    </xf>
    <xf numFmtId="2" fontId="35" fillId="0" borderId="28" xfId="8" applyNumberFormat="1" applyFont="1" applyBorder="1" applyAlignment="1">
      <alignment horizontal="center" vertical="center" wrapText="1"/>
    </xf>
    <xf numFmtId="0" fontId="31" fillId="4" borderId="20" xfId="0" applyFont="1" applyFill="1" applyBorder="1" applyAlignment="1">
      <alignment horizontal="center" vertical="center"/>
    </xf>
    <xf numFmtId="0" fontId="29" fillId="4" borderId="20" xfId="0" applyFont="1" applyFill="1" applyBorder="1" applyAlignment="1">
      <alignment horizontal="center" vertical="center"/>
    </xf>
    <xf numFmtId="0" fontId="44" fillId="0" borderId="4" xfId="0" applyFont="1" applyBorder="1" applyAlignment="1">
      <alignment vertical="justify" wrapText="1"/>
    </xf>
    <xf numFmtId="164" fontId="31" fillId="0" borderId="17" xfId="0" applyNumberFormat="1" applyFont="1" applyBorder="1" applyAlignment="1">
      <alignment vertical="center" wrapText="1"/>
    </xf>
    <xf numFmtId="0" fontId="31" fillId="4" borderId="28" xfId="0" applyFont="1" applyFill="1" applyBorder="1" applyAlignment="1">
      <alignment vertical="center" wrapText="1"/>
    </xf>
    <xf numFmtId="0" fontId="31" fillId="0" borderId="28" xfId="6" applyFont="1" applyBorder="1" applyAlignment="1">
      <alignment vertical="center" wrapText="1"/>
    </xf>
    <xf numFmtId="0" fontId="31" fillId="2" borderId="28" xfId="0" applyFont="1" applyFill="1" applyBorder="1" applyAlignment="1">
      <alignment vertical="center" wrapText="1"/>
    </xf>
    <xf numFmtId="0" fontId="31" fillId="0" borderId="28" xfId="6" quotePrefix="1" applyFont="1" applyFill="1" applyBorder="1" applyAlignment="1">
      <alignment vertical="center" wrapText="1"/>
    </xf>
    <xf numFmtId="0" fontId="31" fillId="4" borderId="28" xfId="6" quotePrefix="1" applyFont="1" applyFill="1" applyBorder="1" applyAlignment="1">
      <alignment vertical="center" wrapText="1"/>
    </xf>
    <xf numFmtId="0" fontId="29" fillId="0" borderId="17" xfId="0" applyFont="1" applyBorder="1" applyAlignment="1">
      <alignment horizontal="right" vertical="center" wrapText="1"/>
    </xf>
    <xf numFmtId="164" fontId="29" fillId="0" borderId="17" xfId="1" applyNumberFormat="1" applyFont="1" applyBorder="1" applyAlignment="1">
      <alignment horizontal="right" vertical="center" wrapText="1"/>
    </xf>
    <xf numFmtId="3" fontId="29" fillId="0" borderId="17" xfId="0" applyNumberFormat="1" applyFont="1" applyFill="1" applyBorder="1" applyAlignment="1">
      <alignment horizontal="right" vertical="center" wrapText="1"/>
    </xf>
    <xf numFmtId="0" fontId="31" fillId="0" borderId="28" xfId="6" applyFont="1" applyFill="1" applyBorder="1" applyAlignment="1">
      <alignment horizontal="right" vertical="center" wrapText="1"/>
    </xf>
    <xf numFmtId="0" fontId="29" fillId="4" borderId="17" xfId="6" applyFont="1" applyFill="1" applyBorder="1" applyAlignment="1">
      <alignment horizontal="right" vertical="center" wrapText="1"/>
    </xf>
    <xf numFmtId="3" fontId="29" fillId="4" borderId="20" xfId="0" applyNumberFormat="1" applyFont="1" applyFill="1" applyBorder="1" applyAlignment="1">
      <alignment horizontal="right" vertical="center"/>
    </xf>
    <xf numFmtId="0" fontId="29" fillId="4" borderId="17" xfId="0" applyFont="1" applyFill="1" applyBorder="1" applyAlignment="1">
      <alignment horizontal="right" vertical="center" wrapText="1"/>
    </xf>
    <xf numFmtId="0" fontId="29" fillId="4" borderId="4" xfId="0" applyFont="1" applyFill="1" applyBorder="1" applyAlignment="1">
      <alignment horizontal="right" vertical="center"/>
    </xf>
    <xf numFmtId="0" fontId="29" fillId="4" borderId="0" xfId="0" applyFont="1" applyFill="1" applyAlignment="1">
      <alignment horizontal="right" vertical="center"/>
    </xf>
    <xf numFmtId="0" fontId="82" fillId="0" borderId="4" xfId="0" applyFont="1" applyBorder="1" applyAlignment="1">
      <alignment horizontal="center" vertical="justify" wrapText="1"/>
    </xf>
    <xf numFmtId="0" fontId="10" fillId="0" borderId="17" xfId="0" applyFont="1" applyBorder="1" applyAlignment="1">
      <alignment horizontal="center" wrapText="1"/>
    </xf>
    <xf numFmtId="0" fontId="9" fillId="0" borderId="17" xfId="0" applyFont="1" applyBorder="1" applyAlignment="1">
      <alignment horizontal="center" vertical="top" wrapText="1"/>
    </xf>
    <xf numFmtId="3" fontId="10" fillId="0" borderId="17" xfId="0" applyNumberFormat="1" applyFont="1" applyBorder="1" applyAlignment="1">
      <alignment horizontal="center" vertical="center" wrapText="1"/>
    </xf>
    <xf numFmtId="0" fontId="9" fillId="0" borderId="28" xfId="0" applyFont="1" applyBorder="1" applyAlignment="1">
      <alignment horizontal="center" vertical="top" wrapText="1"/>
    </xf>
    <xf numFmtId="164" fontId="10" fillId="0" borderId="17" xfId="1" applyNumberFormat="1" applyFont="1" applyFill="1" applyBorder="1" applyAlignment="1">
      <alignment horizontal="center" vertical="center" wrapText="1"/>
    </xf>
    <xf numFmtId="0" fontId="9" fillId="0" borderId="17" xfId="0" applyFont="1" applyBorder="1" applyAlignment="1">
      <alignment horizontal="center" vertical="justify" wrapText="1"/>
    </xf>
    <xf numFmtId="0" fontId="10" fillId="4" borderId="0" xfId="0" applyFont="1" applyFill="1" applyAlignment="1">
      <alignment horizontal="center"/>
    </xf>
    <xf numFmtId="0" fontId="9" fillId="4" borderId="28" xfId="6" applyFont="1" applyFill="1" applyBorder="1" applyAlignment="1">
      <alignment vertical="center" wrapText="1"/>
    </xf>
    <xf numFmtId="0" fontId="9" fillId="4" borderId="17" xfId="6" applyFont="1" applyFill="1" applyBorder="1" applyAlignment="1">
      <alignment horizontal="center" vertical="center" wrapText="1"/>
    </xf>
    <xf numFmtId="0" fontId="83" fillId="4" borderId="17" xfId="0" applyFont="1" applyFill="1" applyBorder="1" applyAlignment="1">
      <alignment horizontal="center" vertical="top" wrapText="1"/>
    </xf>
    <xf numFmtId="0" fontId="83" fillId="4" borderId="17" xfId="0" applyFont="1" applyFill="1" applyBorder="1" applyAlignment="1">
      <alignment horizontal="center" vertical="center" wrapText="1"/>
    </xf>
    <xf numFmtId="0" fontId="9" fillId="0" borderId="28" xfId="6" applyFont="1" applyFill="1" applyBorder="1" applyAlignment="1">
      <alignment horizontal="center" vertical="center" wrapText="1"/>
    </xf>
    <xf numFmtId="0" fontId="10" fillId="0" borderId="17" xfId="9" applyFont="1" applyBorder="1" applyAlignment="1">
      <alignment horizontal="center" vertical="center" wrapText="1"/>
    </xf>
    <xf numFmtId="0" fontId="10" fillId="0" borderId="17" xfId="14" applyFont="1" applyBorder="1" applyAlignment="1">
      <alignment horizontal="center" vertical="center" wrapText="1"/>
    </xf>
    <xf numFmtId="0" fontId="9" fillId="0" borderId="17" xfId="9" applyFont="1" applyBorder="1" applyAlignment="1">
      <alignment horizontal="center" vertical="center" wrapText="1"/>
    </xf>
    <xf numFmtId="0" fontId="83" fillId="0" borderId="17" xfId="9" applyFont="1" applyBorder="1" applyAlignment="1">
      <alignment horizontal="center" vertical="center" wrapText="1"/>
    </xf>
    <xf numFmtId="0" fontId="10" fillId="0" borderId="17" xfId="0" applyFont="1" applyFill="1" applyBorder="1" applyAlignment="1">
      <alignment horizontal="center" vertical="center" wrapText="1"/>
    </xf>
    <xf numFmtId="0" fontId="10" fillId="4" borderId="4" xfId="0" applyFont="1" applyFill="1" applyBorder="1" applyAlignment="1">
      <alignment horizontal="center"/>
    </xf>
    <xf numFmtId="0" fontId="31" fillId="0" borderId="17" xfId="6" applyFont="1" applyBorder="1" applyAlignment="1">
      <alignment vertical="center" wrapText="1"/>
    </xf>
    <xf numFmtId="0" fontId="9" fillId="0" borderId="17" xfId="6" applyFont="1" applyBorder="1" applyAlignment="1">
      <alignment vertical="center" wrapText="1"/>
    </xf>
    <xf numFmtId="0" fontId="31" fillId="0" borderId="17" xfId="6" applyFont="1" applyBorder="1" applyAlignment="1">
      <alignment horizontal="right" vertical="center" wrapText="1"/>
    </xf>
    <xf numFmtId="0" fontId="31" fillId="0" borderId="17" xfId="6" applyFont="1" applyBorder="1" applyAlignment="1">
      <alignment horizontal="center" vertical="center" wrapText="1"/>
    </xf>
    <xf numFmtId="0" fontId="10" fillId="8" borderId="17" xfId="0" applyFont="1" applyFill="1" applyBorder="1" applyAlignment="1">
      <alignment horizontal="left" vertical="center" wrapText="1"/>
    </xf>
    <xf numFmtId="0" fontId="29" fillId="4" borderId="29" xfId="0" applyFont="1" applyFill="1" applyBorder="1" applyAlignment="1">
      <alignment wrapText="1"/>
    </xf>
    <xf numFmtId="0" fontId="9" fillId="2" borderId="17" xfId="0" applyFont="1" applyFill="1" applyBorder="1" applyAlignment="1">
      <alignment vertical="center" wrapText="1"/>
    </xf>
    <xf numFmtId="0" fontId="31" fillId="2" borderId="17" xfId="0" applyFont="1" applyFill="1" applyBorder="1" applyAlignment="1">
      <alignment vertical="center" wrapText="1"/>
    </xf>
    <xf numFmtId="0" fontId="31" fillId="2" borderId="17" xfId="0" applyFont="1" applyFill="1" applyBorder="1" applyAlignment="1">
      <alignment horizontal="right" vertical="center" wrapText="1"/>
    </xf>
    <xf numFmtId="0" fontId="9" fillId="2" borderId="17" xfId="0" applyFont="1" applyFill="1" applyBorder="1" applyAlignment="1">
      <alignment horizontal="center" vertical="center" wrapText="1"/>
    </xf>
    <xf numFmtId="0" fontId="83" fillId="4" borderId="17" xfId="0" applyFont="1" applyFill="1" applyBorder="1" applyAlignment="1">
      <alignment vertical="center" wrapText="1"/>
    </xf>
    <xf numFmtId="2" fontId="9" fillId="0" borderId="17" xfId="8" applyNumberFormat="1" applyFont="1" applyBorder="1" applyAlignment="1">
      <alignment horizontal="center" vertical="center" wrapText="1"/>
    </xf>
    <xf numFmtId="2" fontId="35" fillId="0" borderId="17" xfId="8" applyNumberFormat="1" applyFont="1" applyBorder="1" applyAlignment="1">
      <alignment horizontal="center" vertical="center" wrapText="1"/>
    </xf>
    <xf numFmtId="2" fontId="35" fillId="0" borderId="17" xfId="8" applyNumberFormat="1" applyFont="1" applyBorder="1" applyAlignment="1">
      <alignment horizontal="right" vertical="center" wrapText="1"/>
    </xf>
    <xf numFmtId="0" fontId="31" fillId="0" borderId="17" xfId="6" quotePrefix="1" applyFont="1" applyFill="1" applyBorder="1" applyAlignment="1">
      <alignment vertical="center" wrapText="1"/>
    </xf>
    <xf numFmtId="0" fontId="29" fillId="4" borderId="17" xfId="6" quotePrefix="1" applyFont="1" applyFill="1" applyBorder="1" applyAlignment="1">
      <alignment horizontal="center" vertical="center" wrapText="1"/>
    </xf>
    <xf numFmtId="0" fontId="10" fillId="4" borderId="17" xfId="6" quotePrefix="1" applyFont="1" applyFill="1" applyBorder="1" applyAlignment="1">
      <alignment horizontal="center" vertical="center" wrapText="1"/>
    </xf>
    <xf numFmtId="0" fontId="29" fillId="4" borderId="17" xfId="6" quotePrefix="1" applyFont="1" applyFill="1" applyBorder="1" applyAlignment="1">
      <alignment horizontal="right" vertical="center" wrapText="1"/>
    </xf>
    <xf numFmtId="0" fontId="31" fillId="4" borderId="17" xfId="6" quotePrefix="1" applyFont="1" applyFill="1" applyBorder="1" applyAlignment="1">
      <alignment horizontal="center" vertical="center" wrapText="1"/>
    </xf>
    <xf numFmtId="0" fontId="9" fillId="4" borderId="17" xfId="6" quotePrefix="1" applyFont="1" applyFill="1" applyBorder="1" applyAlignment="1">
      <alignment horizontal="center" vertical="center" wrapText="1"/>
    </xf>
    <xf numFmtId="0" fontId="31" fillId="4" borderId="17" xfId="6" quotePrefix="1" applyFont="1" applyFill="1" applyBorder="1" applyAlignment="1">
      <alignment horizontal="right" vertical="center" wrapText="1"/>
    </xf>
    <xf numFmtId="0" fontId="9" fillId="4" borderId="17" xfId="6" quotePrefix="1" applyFont="1" applyFill="1" applyBorder="1" applyAlignment="1">
      <alignment vertical="center" wrapText="1"/>
    </xf>
    <xf numFmtId="0" fontId="29" fillId="0" borderId="17" xfId="6" applyFont="1" applyFill="1" applyBorder="1" applyAlignment="1">
      <alignment horizontal="center" vertical="center" wrapText="1"/>
    </xf>
    <xf numFmtId="0" fontId="9" fillId="0" borderId="17" xfId="6" quotePrefix="1" applyFont="1" applyFill="1" applyBorder="1" applyAlignment="1">
      <alignment vertical="center" wrapText="1"/>
    </xf>
    <xf numFmtId="0" fontId="31" fillId="0" borderId="17" xfId="6" quotePrefix="1" applyFont="1" applyFill="1" applyBorder="1" applyAlignment="1">
      <alignment horizontal="right" vertical="center" wrapText="1"/>
    </xf>
    <xf numFmtId="0" fontId="31" fillId="0" borderId="17" xfId="6" quotePrefix="1" applyFont="1" applyFill="1" applyBorder="1" applyAlignment="1">
      <alignment horizontal="center" vertical="center" wrapText="1"/>
    </xf>
    <xf numFmtId="0" fontId="29" fillId="4" borderId="17" xfId="0" applyFont="1" applyFill="1" applyBorder="1" applyAlignment="1">
      <alignment horizontal="center"/>
    </xf>
    <xf numFmtId="0" fontId="9" fillId="4" borderId="17"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8" xfId="0" applyFont="1" applyBorder="1" applyAlignment="1">
      <alignment horizontal="center" vertical="justify" wrapText="1"/>
    </xf>
    <xf numFmtId="0" fontId="10" fillId="0" borderId="20" xfId="0" applyFont="1" applyBorder="1" applyAlignment="1">
      <alignment horizontal="center" vertical="center" wrapText="1"/>
    </xf>
    <xf numFmtId="0" fontId="10" fillId="0" borderId="17" xfId="0" applyFont="1" applyBorder="1" applyAlignment="1">
      <alignment horizontal="left" vertical="center" wrapText="1"/>
    </xf>
    <xf numFmtId="0" fontId="30" fillId="0" borderId="4" xfId="0" applyFont="1" applyBorder="1" applyAlignment="1">
      <alignment horizontal="center" vertical="justify" wrapText="1"/>
    </xf>
    <xf numFmtId="0" fontId="9" fillId="0" borderId="17" xfId="0" applyFont="1" applyBorder="1" applyAlignment="1">
      <alignment horizontal="center" vertical="center" wrapText="1"/>
    </xf>
    <xf numFmtId="0" fontId="31" fillId="4" borderId="17" xfId="6" applyFont="1" applyFill="1" applyBorder="1" applyAlignment="1">
      <alignment horizontal="center" vertical="center" wrapText="1"/>
    </xf>
    <xf numFmtId="0" fontId="29" fillId="4" borderId="20" xfId="6" applyFont="1" applyFill="1" applyBorder="1" applyAlignment="1">
      <alignment horizontal="center" vertical="center" wrapText="1"/>
    </xf>
    <xf numFmtId="0" fontId="31" fillId="4" borderId="28" xfId="6" applyFont="1" applyFill="1" applyBorder="1" applyAlignment="1">
      <alignment horizontal="center" vertical="center" wrapText="1"/>
    </xf>
    <xf numFmtId="0" fontId="31" fillId="4" borderId="20" xfId="0" applyFont="1" applyFill="1" applyBorder="1" applyAlignment="1">
      <alignment horizontal="center" vertical="center" wrapText="1"/>
    </xf>
    <xf numFmtId="0" fontId="31" fillId="0" borderId="20" xfId="0" applyFont="1" applyBorder="1" applyAlignment="1">
      <alignment horizontal="left" vertical="center" wrapText="1"/>
    </xf>
    <xf numFmtId="0" fontId="31" fillId="0" borderId="28" xfId="0" applyFont="1" applyBorder="1" applyAlignment="1">
      <alignment horizontal="left" vertical="center" wrapText="1"/>
    </xf>
    <xf numFmtId="0" fontId="31" fillId="0" borderId="20" xfId="0" applyFont="1" applyBorder="1" applyAlignment="1">
      <alignment horizontal="left" vertical="justify" wrapText="1"/>
    </xf>
    <xf numFmtId="0" fontId="31" fillId="0" borderId="28" xfId="0" applyFont="1" applyBorder="1" applyAlignment="1">
      <alignment horizontal="left" vertical="justify" wrapText="1"/>
    </xf>
    <xf numFmtId="3" fontId="29" fillId="0" borderId="28" xfId="0" applyNumberFormat="1" applyFont="1" applyBorder="1" applyAlignment="1">
      <alignment horizontal="center" vertical="center" wrapText="1"/>
    </xf>
    <xf numFmtId="0" fontId="31" fillId="0" borderId="28"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0" borderId="17" xfId="7" applyFont="1" applyBorder="1" applyAlignment="1">
      <alignment horizontal="center" vertical="center" wrapText="1" shrinkToFit="1"/>
    </xf>
    <xf numFmtId="0" fontId="29" fillId="0" borderId="17" xfId="0" applyFont="1" applyBorder="1" applyAlignment="1">
      <alignment horizontal="center" vertical="center" wrapText="1"/>
    </xf>
    <xf numFmtId="0" fontId="29" fillId="0" borderId="17" xfId="0" applyFont="1" applyBorder="1" applyAlignment="1">
      <alignment vertical="center" wrapText="1"/>
    </xf>
    <xf numFmtId="0" fontId="31" fillId="0" borderId="17" xfId="0" applyFont="1" applyBorder="1" applyAlignment="1">
      <alignment horizontal="justify" vertical="center" wrapText="1"/>
    </xf>
    <xf numFmtId="0" fontId="31" fillId="0" borderId="17" xfId="0" applyFont="1" applyBorder="1" applyAlignment="1">
      <alignment horizontal="left" vertical="center"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xf>
    <xf numFmtId="0" fontId="29" fillId="0" borderId="17" xfId="2" applyFont="1" applyBorder="1" applyAlignment="1">
      <alignment horizontal="center" vertical="center" wrapText="1"/>
    </xf>
    <xf numFmtId="164" fontId="29" fillId="0" borderId="17" xfId="1" applyNumberFormat="1" applyFont="1" applyFill="1" applyBorder="1" applyAlignment="1">
      <alignment horizontal="center" vertical="center" wrapText="1"/>
    </xf>
    <xf numFmtId="0" fontId="31" fillId="0" borderId="17" xfId="0" applyFont="1" applyBorder="1" applyAlignment="1">
      <alignment horizontal="left" vertical="top" wrapText="1"/>
    </xf>
    <xf numFmtId="3" fontId="29" fillId="0" borderId="17" xfId="2" applyNumberFormat="1" applyFont="1" applyBorder="1" applyAlignment="1">
      <alignment horizontal="center" vertical="center" wrapText="1"/>
    </xf>
    <xf numFmtId="0" fontId="29" fillId="4" borderId="17" xfId="0" applyFont="1" applyFill="1" applyBorder="1" applyAlignment="1">
      <alignment horizontal="center" vertical="center" wrapText="1"/>
    </xf>
    <xf numFmtId="0" fontId="31" fillId="4" borderId="17" xfId="6"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6" applyFont="1" applyFill="1" applyBorder="1" applyAlignment="1">
      <alignment horizontal="left" vertical="center" wrapText="1"/>
    </xf>
    <xf numFmtId="0" fontId="31" fillId="4" borderId="17" xfId="6" quotePrefix="1" applyFont="1" applyFill="1" applyBorder="1" applyAlignment="1">
      <alignment horizontal="left" vertical="center" wrapText="1"/>
    </xf>
    <xf numFmtId="0" fontId="29" fillId="4" borderId="17" xfId="6" applyFont="1" applyFill="1" applyBorder="1" applyAlignment="1">
      <alignment horizontal="center" vertical="center" wrapText="1"/>
    </xf>
    <xf numFmtId="0" fontId="29" fillId="0" borderId="17" xfId="9" applyFont="1" applyBorder="1" applyAlignment="1">
      <alignment horizontal="center" vertical="center" wrapText="1"/>
    </xf>
    <xf numFmtId="0" fontId="34" fillId="0" borderId="30" xfId="0" applyFont="1" applyFill="1" applyBorder="1" applyAlignment="1">
      <alignment horizontal="center" vertical="center" wrapText="1"/>
    </xf>
    <xf numFmtId="0" fontId="31" fillId="0" borderId="17" xfId="9" applyFont="1" applyBorder="1" applyAlignment="1">
      <alignment horizontal="center" vertical="center" wrapText="1"/>
    </xf>
    <xf numFmtId="0" fontId="29" fillId="4" borderId="17" xfId="2" applyFont="1" applyFill="1" applyBorder="1" applyAlignment="1">
      <alignment horizontal="center" vertical="center" wrapText="1"/>
    </xf>
    <xf numFmtId="0" fontId="10" fillId="0" borderId="30" xfId="2" applyFont="1" applyBorder="1" applyAlignment="1">
      <alignment vertical="center" wrapText="1"/>
    </xf>
    <xf numFmtId="0" fontId="10" fillId="0" borderId="16" xfId="2" applyFont="1" applyBorder="1" applyAlignment="1">
      <alignment vertical="center" wrapText="1"/>
    </xf>
    <xf numFmtId="3" fontId="29" fillId="4" borderId="4" xfId="0" applyNumberFormat="1" applyFont="1" applyFill="1" applyBorder="1" applyAlignment="1">
      <alignment vertical="center"/>
    </xf>
    <xf numFmtId="0" fontId="71" fillId="4" borderId="17" xfId="0" applyFont="1" applyFill="1" applyBorder="1" applyAlignment="1">
      <alignment horizontal="left" vertical="center" wrapText="1"/>
    </xf>
    <xf numFmtId="0" fontId="29" fillId="4" borderId="17" xfId="0" applyFont="1" applyFill="1" applyBorder="1" applyAlignment="1">
      <alignment horizontal="center" vertical="center" wrapText="1"/>
    </xf>
    <xf numFmtId="0" fontId="29" fillId="4" borderId="17" xfId="6" applyFont="1" applyFill="1" applyBorder="1" applyAlignment="1">
      <alignment horizontal="center" vertical="center" wrapText="1"/>
    </xf>
    <xf numFmtId="0" fontId="29" fillId="0" borderId="17" xfId="0" applyFont="1" applyBorder="1" applyAlignment="1">
      <alignment vertical="center" wrapText="1"/>
    </xf>
    <xf numFmtId="0" fontId="29" fillId="0" borderId="17" xfId="9" applyFont="1" applyBorder="1" applyAlignment="1">
      <alignment horizontal="center" vertical="center" wrapText="1"/>
    </xf>
    <xf numFmtId="0" fontId="29" fillId="4" borderId="16" xfId="0" applyFont="1" applyFill="1" applyBorder="1" applyAlignment="1">
      <alignment horizontal="center" vertical="center" wrapText="1"/>
    </xf>
    <xf numFmtId="0" fontId="29" fillId="4" borderId="30" xfId="6" applyFont="1" applyFill="1" applyBorder="1" applyAlignment="1">
      <alignment vertical="center" wrapText="1"/>
    </xf>
    <xf numFmtId="0" fontId="29" fillId="4" borderId="16" xfId="6" applyFont="1" applyFill="1" applyBorder="1" applyAlignment="1">
      <alignment vertical="center" wrapText="1"/>
    </xf>
    <xf numFmtId="0" fontId="29" fillId="4" borderId="16" xfId="0" applyFont="1" applyFill="1" applyBorder="1" applyAlignment="1">
      <alignment vertical="center" wrapText="1"/>
    </xf>
    <xf numFmtId="0" fontId="29" fillId="4" borderId="30" xfId="0" applyFont="1" applyFill="1" applyBorder="1" applyAlignment="1">
      <alignment vertical="center" wrapText="1"/>
    </xf>
    <xf numFmtId="0" fontId="29" fillId="4" borderId="16" xfId="6" quotePrefix="1" applyFont="1" applyFill="1" applyBorder="1" applyAlignment="1">
      <alignment vertical="center" wrapText="1"/>
    </xf>
    <xf numFmtId="0" fontId="29" fillId="0" borderId="17" xfId="0" applyFont="1" applyBorder="1" applyAlignment="1">
      <alignment horizontal="center" vertical="center" wrapText="1"/>
    </xf>
    <xf numFmtId="0" fontId="10" fillId="0" borderId="15" xfId="6" quotePrefix="1" applyFont="1" applyFill="1" applyBorder="1" applyAlignment="1">
      <alignment vertical="center" wrapText="1"/>
    </xf>
    <xf numFmtId="0" fontId="10" fillId="0" borderId="30" xfId="6" quotePrefix="1" applyFont="1" applyFill="1" applyBorder="1" applyAlignment="1">
      <alignment vertical="center" wrapText="1"/>
    </xf>
    <xf numFmtId="0" fontId="10" fillId="0" borderId="16" xfId="6" quotePrefix="1" applyFont="1" applyFill="1" applyBorder="1" applyAlignment="1">
      <alignment vertical="center" wrapText="1"/>
    </xf>
    <xf numFmtId="164" fontId="29" fillId="5" borderId="29" xfId="0" applyNumberFormat="1" applyFont="1" applyFill="1" applyBorder="1" applyAlignment="1">
      <alignment horizontal="right" vertical="center"/>
    </xf>
    <xf numFmtId="0" fontId="29" fillId="4" borderId="15" xfId="0" applyFont="1" applyFill="1" applyBorder="1" applyAlignment="1">
      <alignment vertical="center" wrapText="1"/>
    </xf>
    <xf numFmtId="0" fontId="10" fillId="4" borderId="30" xfId="6" applyFont="1" applyFill="1" applyBorder="1" applyAlignment="1">
      <alignment vertical="center" wrapText="1"/>
    </xf>
    <xf numFmtId="0" fontId="10" fillId="4" borderId="16" xfId="6" applyFont="1" applyFill="1" applyBorder="1" applyAlignment="1">
      <alignment vertical="center" wrapText="1"/>
    </xf>
    <xf numFmtId="3" fontId="29" fillId="0" borderId="16" xfId="0" applyNumberFormat="1" applyFont="1" applyBorder="1" applyAlignment="1">
      <alignment vertical="center" wrapText="1"/>
    </xf>
    <xf numFmtId="0" fontId="10" fillId="0" borderId="15" xfId="0" applyFont="1" applyBorder="1" applyAlignment="1">
      <alignment vertical="center" wrapText="1"/>
    </xf>
    <xf numFmtId="0" fontId="10" fillId="0" borderId="30" xfId="0" applyFont="1" applyBorder="1" applyAlignment="1">
      <alignment vertical="center" wrapText="1"/>
    </xf>
    <xf numFmtId="0" fontId="10" fillId="0" borderId="16" xfId="0" applyFont="1" applyBorder="1" applyAlignment="1">
      <alignment vertical="center" wrapText="1"/>
    </xf>
    <xf numFmtId="0" fontId="14" fillId="0" borderId="10" xfId="0" applyFont="1" applyBorder="1" applyAlignment="1">
      <alignment horizontal="center" vertical="center" wrapText="1"/>
    </xf>
    <xf numFmtId="0" fontId="13" fillId="0" borderId="2" xfId="0" applyFont="1" applyBorder="1"/>
    <xf numFmtId="0" fontId="11" fillId="3" borderId="12" xfId="0" applyFont="1" applyFill="1" applyBorder="1" applyAlignment="1">
      <alignment horizontal="left" vertical="center"/>
    </xf>
    <xf numFmtId="0" fontId="13" fillId="0" borderId="13" xfId="0" applyFont="1" applyBorder="1"/>
    <xf numFmtId="0" fontId="13" fillId="0" borderId="9" xfId="0" applyFont="1" applyBorder="1"/>
    <xf numFmtId="0" fontId="12" fillId="0" borderId="12" xfId="0" applyFont="1" applyBorder="1" applyAlignment="1">
      <alignment horizontal="left" vertical="center" wrapText="1"/>
    </xf>
    <xf numFmtId="0" fontId="3" fillId="0" borderId="12" xfId="0" applyFont="1" applyBorder="1" applyAlignment="1">
      <alignment horizontal="left" vertical="center" wrapText="1"/>
    </xf>
    <xf numFmtId="0" fontId="3" fillId="0" borderId="12" xfId="0" applyFont="1" applyBorder="1" applyAlignment="1">
      <alignment horizontal="left" vertical="center"/>
    </xf>
    <xf numFmtId="0" fontId="8" fillId="0" borderId="10" xfId="0" applyFont="1" applyBorder="1" applyAlignment="1">
      <alignment horizontal="center" vertical="center" wrapText="1"/>
    </xf>
    <xf numFmtId="0" fontId="8" fillId="0" borderId="10" xfId="0" applyFont="1" applyBorder="1" applyAlignment="1">
      <alignment horizontal="center" vertical="center"/>
    </xf>
    <xf numFmtId="0" fontId="13" fillId="0" borderId="11" xfId="0" applyFont="1" applyBorder="1"/>
    <xf numFmtId="0" fontId="18" fillId="0" borderId="12" xfId="0" applyFont="1" applyBorder="1" applyAlignment="1">
      <alignment horizontal="left" vertical="center" wrapText="1"/>
    </xf>
    <xf numFmtId="0" fontId="11" fillId="0" borderId="12" xfId="0" applyFont="1" applyBorder="1" applyAlignment="1">
      <alignment horizontal="left" vertical="center"/>
    </xf>
    <xf numFmtId="0" fontId="3" fillId="0" borderId="0" xfId="0" applyFont="1" applyAlignment="1">
      <alignment horizontal="center" vertical="center" wrapText="1"/>
    </xf>
    <xf numFmtId="0" fontId="0" fillId="0" borderId="0" xfId="0"/>
    <xf numFmtId="0" fontId="17" fillId="0" borderId="6" xfId="0" applyFont="1" applyBorder="1" applyAlignment="1">
      <alignment horizontal="left" vertical="center" wrapText="1"/>
    </xf>
    <xf numFmtId="0" fontId="13" fillId="0" borderId="7" xfId="0" applyFont="1" applyBorder="1"/>
    <xf numFmtId="0" fontId="13" fillId="0" borderId="8" xfId="0" applyFont="1" applyBorder="1"/>
    <xf numFmtId="0" fontId="6" fillId="0" borderId="10" xfId="0" applyFont="1" applyBorder="1" applyAlignment="1">
      <alignment horizontal="center" vertical="center"/>
    </xf>
    <xf numFmtId="0" fontId="7" fillId="0" borderId="10" xfId="0" applyFont="1" applyBorder="1" applyAlignment="1">
      <alignment horizontal="left" vertical="center" wrapText="1"/>
    </xf>
    <xf numFmtId="0" fontId="17" fillId="2" borderId="12" xfId="0" applyFont="1" applyFill="1" applyBorder="1" applyAlignment="1">
      <alignment horizontal="left" vertical="center" wrapText="1"/>
    </xf>
    <xf numFmtId="0" fontId="6" fillId="0" borderId="12" xfId="0" applyFont="1" applyBorder="1" applyAlignment="1">
      <alignment horizontal="left" vertical="center" wrapText="1"/>
    </xf>
    <xf numFmtId="0" fontId="21" fillId="2" borderId="12" xfId="0" applyFont="1" applyFill="1" applyBorder="1" applyAlignment="1">
      <alignment horizontal="left" vertical="center" wrapText="1"/>
    </xf>
    <xf numFmtId="0" fontId="19" fillId="2" borderId="12" xfId="0" applyFont="1" applyFill="1" applyBorder="1" applyAlignment="1">
      <alignment horizontal="left" vertical="center"/>
    </xf>
    <xf numFmtId="0" fontId="6" fillId="3" borderId="12" xfId="0" applyFont="1" applyFill="1" applyBorder="1" applyAlignment="1">
      <alignment horizontal="left" vertical="center" wrapText="1"/>
    </xf>
    <xf numFmtId="0" fontId="14" fillId="3" borderId="12" xfId="0" applyFont="1" applyFill="1" applyBorder="1" applyAlignment="1">
      <alignment horizontal="left" vertical="center" wrapText="1"/>
    </xf>
    <xf numFmtId="0" fontId="17" fillId="0" borderId="12" xfId="0" applyFont="1" applyBorder="1" applyAlignment="1">
      <alignment horizontal="left" vertical="center" wrapText="1"/>
    </xf>
    <xf numFmtId="0" fontId="4" fillId="3" borderId="12" xfId="0" applyFont="1" applyFill="1" applyBorder="1" applyAlignment="1">
      <alignment horizontal="left" vertical="center" wrapText="1"/>
    </xf>
    <xf numFmtId="0" fontId="6" fillId="3" borderId="12" xfId="0" applyFont="1" applyFill="1" applyBorder="1" applyAlignment="1">
      <alignment horizontal="left" vertical="center"/>
    </xf>
    <xf numFmtId="0" fontId="4" fillId="0" borderId="12" xfId="0" applyFont="1" applyBorder="1" applyAlignment="1">
      <alignment horizontal="left" vertical="center" wrapText="1"/>
    </xf>
    <xf numFmtId="0" fontId="4" fillId="3" borderId="12" xfId="0" applyFont="1" applyFill="1" applyBorder="1" applyAlignment="1">
      <alignment horizontal="left" vertical="center"/>
    </xf>
    <xf numFmtId="0" fontId="4" fillId="0" borderId="12" xfId="0" applyFont="1" applyBorder="1" applyAlignment="1">
      <alignment horizontal="left" vertical="center"/>
    </xf>
    <xf numFmtId="0" fontId="4"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164" fontId="7" fillId="0" borderId="10" xfId="0" applyNumberFormat="1" applyFont="1" applyBorder="1" applyAlignment="1">
      <alignment horizontal="right" vertical="center" wrapText="1"/>
    </xf>
    <xf numFmtId="9" fontId="6" fillId="0" borderId="10" xfId="0" applyNumberFormat="1" applyFont="1" applyBorder="1" applyAlignment="1">
      <alignment horizontal="center" vertical="center" wrapText="1"/>
    </xf>
    <xf numFmtId="0" fontId="17" fillId="2" borderId="12" xfId="0" applyFont="1" applyFill="1" applyBorder="1" applyAlignment="1">
      <alignment horizontal="left" vertical="center"/>
    </xf>
    <xf numFmtId="0" fontId="17" fillId="0" borderId="12" xfId="0" applyFont="1" applyBorder="1" applyAlignment="1">
      <alignment horizontal="left" vertical="center"/>
    </xf>
    <xf numFmtId="0" fontId="3" fillId="3" borderId="12"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18" fillId="2" borderId="12" xfId="0" applyFont="1" applyFill="1" applyBorder="1" applyAlignment="1">
      <alignment horizontal="left" vertical="center"/>
    </xf>
    <xf numFmtId="0" fontId="26" fillId="0" borderId="12" xfId="0" applyFont="1" applyBorder="1" applyAlignment="1">
      <alignment horizontal="left" vertical="center"/>
    </xf>
    <xf numFmtId="0" fontId="26" fillId="0" borderId="12" xfId="0" applyFont="1" applyBorder="1" applyAlignment="1">
      <alignment horizontal="left" vertical="center" wrapText="1"/>
    </xf>
    <xf numFmtId="0" fontId="14" fillId="0" borderId="12" xfId="0" applyFont="1" applyBorder="1" applyAlignment="1">
      <alignment horizontal="left" vertical="center" wrapText="1"/>
    </xf>
    <xf numFmtId="0" fontId="25" fillId="0" borderId="12" xfId="0" applyFont="1" applyBorder="1" applyAlignment="1">
      <alignment horizontal="left" vertical="center" wrapText="1"/>
    </xf>
    <xf numFmtId="0" fontId="12" fillId="0" borderId="0" xfId="0" applyFont="1" applyAlignment="1">
      <alignment horizontal="left" vertical="center" wrapText="1"/>
    </xf>
    <xf numFmtId="164" fontId="8" fillId="0" borderId="10" xfId="0" applyNumberFormat="1" applyFont="1" applyBorder="1" applyAlignment="1">
      <alignment horizontal="center" vertical="center" wrapText="1"/>
    </xf>
    <xf numFmtId="0" fontId="21" fillId="0" borderId="12" xfId="0" applyFont="1" applyBorder="1" applyAlignment="1">
      <alignment horizontal="left" vertical="center" wrapText="1"/>
    </xf>
    <xf numFmtId="0" fontId="19" fillId="0" borderId="12" xfId="0" applyFont="1" applyBorder="1" applyAlignment="1">
      <alignment horizontal="left" vertical="center" wrapText="1"/>
    </xf>
    <xf numFmtId="164" fontId="17" fillId="0" borderId="12" xfId="0" applyNumberFormat="1" applyFont="1" applyBorder="1" applyAlignment="1">
      <alignment horizontal="left" vertical="center"/>
    </xf>
    <xf numFmtId="164" fontId="3" fillId="0" borderId="12" xfId="0" applyNumberFormat="1" applyFont="1" applyBorder="1" applyAlignment="1">
      <alignment horizontal="left" vertical="center" shrinkToFit="1"/>
    </xf>
    <xf numFmtId="0" fontId="19" fillId="0" borderId="12" xfId="0" applyFont="1" applyBorder="1" applyAlignment="1">
      <alignment horizontal="left" vertical="center"/>
    </xf>
    <xf numFmtId="3" fontId="10" fillId="4" borderId="36" xfId="2" applyNumberFormat="1" applyFont="1" applyFill="1" applyBorder="1" applyAlignment="1">
      <alignment horizontal="center" vertical="center" wrapText="1"/>
    </xf>
    <xf numFmtId="3" fontId="10" fillId="4" borderId="4" xfId="2" applyNumberFormat="1" applyFont="1" applyFill="1" applyAlignment="1">
      <alignment horizontal="center" vertical="center" wrapText="1"/>
    </xf>
    <xf numFmtId="3" fontId="10" fillId="4" borderId="31" xfId="2" applyNumberFormat="1" applyFont="1" applyFill="1" applyBorder="1" applyAlignment="1">
      <alignment horizontal="center" vertical="center" wrapText="1"/>
    </xf>
    <xf numFmtId="0" fontId="9" fillId="4" borderId="20" xfId="7" applyFont="1" applyFill="1" applyBorder="1" applyAlignment="1">
      <alignment horizontal="center" vertical="center" wrapText="1" shrinkToFit="1"/>
    </xf>
    <xf numFmtId="0" fontId="9" fillId="4" borderId="28" xfId="7" applyFont="1" applyFill="1" applyBorder="1" applyAlignment="1">
      <alignment horizontal="center" vertical="center" wrapText="1" shrinkToFit="1"/>
    </xf>
    <xf numFmtId="0" fontId="9" fillId="4" borderId="20"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46" fillId="4" borderId="20" xfId="7" applyFont="1" applyFill="1" applyBorder="1" applyAlignment="1">
      <alignment horizontal="left" vertical="center" wrapText="1" shrinkToFit="1"/>
    </xf>
    <xf numFmtId="0" fontId="46" fillId="4" borderId="28" xfId="7" applyFont="1" applyFill="1" applyBorder="1" applyAlignment="1">
      <alignment horizontal="left" vertical="center" wrapText="1" shrinkToFit="1"/>
    </xf>
    <xf numFmtId="0" fontId="46" fillId="4" borderId="29" xfId="7" applyFont="1" applyFill="1" applyBorder="1" applyAlignment="1">
      <alignment horizontal="left" vertical="center" wrapText="1" shrinkToFit="1"/>
    </xf>
    <xf numFmtId="0" fontId="34" fillId="4" borderId="24" xfId="0" applyFont="1" applyFill="1" applyBorder="1" applyAlignment="1">
      <alignment vertical="center" wrapText="1"/>
    </xf>
    <xf numFmtId="0" fontId="34" fillId="4" borderId="26" xfId="0" applyFont="1" applyFill="1" applyBorder="1" applyAlignment="1">
      <alignment vertical="center" wrapText="1"/>
    </xf>
    <xf numFmtId="0" fontId="34" fillId="4" borderId="15" xfId="2" applyFont="1" applyFill="1" applyBorder="1" applyAlignment="1">
      <alignment vertical="center" wrapText="1"/>
    </xf>
    <xf numFmtId="0" fontId="34" fillId="4" borderId="30" xfId="2" applyFont="1" applyFill="1" applyBorder="1" applyAlignment="1">
      <alignment vertical="center" wrapText="1"/>
    </xf>
    <xf numFmtId="0" fontId="34" fillId="4" borderId="16" xfId="2" applyFont="1" applyFill="1" applyBorder="1" applyAlignment="1">
      <alignment vertical="center" wrapText="1"/>
    </xf>
    <xf numFmtId="0" fontId="9" fillId="4" borderId="20" xfId="0" applyFont="1" applyFill="1" applyBorder="1" applyAlignment="1">
      <alignment horizontal="left" vertical="center" wrapText="1"/>
    </xf>
    <xf numFmtId="0" fontId="9" fillId="4" borderId="28" xfId="0" applyFont="1" applyFill="1" applyBorder="1" applyAlignment="1">
      <alignment horizontal="left" vertical="center" wrapText="1"/>
    </xf>
    <xf numFmtId="0" fontId="9" fillId="4" borderId="29" xfId="0" applyFont="1" applyFill="1" applyBorder="1" applyAlignment="1">
      <alignment horizontal="left" vertical="center" wrapText="1"/>
    </xf>
    <xf numFmtId="3" fontId="34" fillId="4" borderId="23" xfId="0" applyNumberFormat="1" applyFont="1" applyFill="1" applyBorder="1" applyAlignment="1">
      <alignment horizontal="center" vertical="center" wrapText="1"/>
    </xf>
    <xf numFmtId="3" fontId="34" fillId="4" borderId="34" xfId="0" applyNumberFormat="1" applyFont="1" applyFill="1" applyBorder="1" applyAlignment="1">
      <alignment horizontal="center" vertical="center" wrapText="1"/>
    </xf>
    <xf numFmtId="0" fontId="0" fillId="0" borderId="23" xfId="0" applyBorder="1"/>
    <xf numFmtId="0" fontId="0" fillId="0" borderId="34" xfId="0" applyBorder="1"/>
    <xf numFmtId="0" fontId="50" fillId="2" borderId="24" xfId="0" quotePrefix="1" applyFont="1" applyFill="1" applyBorder="1" applyAlignment="1">
      <alignment vertical="center" wrapText="1"/>
    </xf>
    <xf numFmtId="0" fontId="50" fillId="2" borderId="36" xfId="0" applyFont="1" applyFill="1" applyBorder="1" applyAlignment="1">
      <alignment vertical="center" wrapText="1"/>
    </xf>
    <xf numFmtId="0" fontId="50" fillId="2" borderId="26" xfId="0" applyFont="1" applyFill="1" applyBorder="1" applyAlignment="1">
      <alignment vertical="center" wrapText="1"/>
    </xf>
    <xf numFmtId="0" fontId="34" fillId="2" borderId="24" xfId="0" applyFont="1" applyFill="1" applyBorder="1" applyAlignment="1">
      <alignment vertical="center" wrapText="1"/>
    </xf>
    <xf numFmtId="0" fontId="34" fillId="2" borderId="36" xfId="0" applyFont="1" applyFill="1" applyBorder="1" applyAlignment="1">
      <alignment vertical="center" wrapText="1"/>
    </xf>
    <xf numFmtId="0" fontId="34" fillId="2" borderId="26" xfId="0" applyFont="1" applyFill="1" applyBorder="1" applyAlignment="1">
      <alignment vertical="center" wrapText="1"/>
    </xf>
    <xf numFmtId="164" fontId="34" fillId="2" borderId="24" xfId="0" applyNumberFormat="1" applyFont="1" applyFill="1" applyBorder="1" applyAlignment="1">
      <alignment horizontal="center" vertical="center" wrapText="1"/>
    </xf>
    <xf numFmtId="164" fontId="34" fillId="2" borderId="36" xfId="0" applyNumberFormat="1" applyFont="1" applyFill="1" applyBorder="1" applyAlignment="1">
      <alignment horizontal="center" vertical="center" wrapText="1"/>
    </xf>
    <xf numFmtId="164" fontId="34" fillId="2" borderId="26" xfId="0" applyNumberFormat="1" applyFont="1" applyFill="1" applyBorder="1" applyAlignment="1">
      <alignment horizontal="center" vertical="center" wrapText="1"/>
    </xf>
    <xf numFmtId="164" fontId="34" fillId="2" borderId="23" xfId="0" applyNumberFormat="1" applyFont="1" applyFill="1" applyBorder="1" applyAlignment="1">
      <alignment horizontal="center" vertical="center" wrapText="1"/>
    </xf>
    <xf numFmtId="164" fontId="34" fillId="2" borderId="4" xfId="0" applyNumberFormat="1" applyFont="1" applyFill="1" applyBorder="1" applyAlignment="1">
      <alignment horizontal="center" vertical="center" wrapText="1"/>
    </xf>
    <xf numFmtId="164" fontId="34" fillId="2" borderId="25" xfId="0" applyNumberFormat="1" applyFont="1" applyFill="1" applyBorder="1" applyAlignment="1">
      <alignment horizontal="center" vertical="center" wrapText="1"/>
    </xf>
    <xf numFmtId="0" fontId="43" fillId="4" borderId="24" xfId="0" applyFont="1" applyFill="1" applyBorder="1" applyAlignment="1">
      <alignment vertical="center" wrapText="1"/>
    </xf>
    <xf numFmtId="0" fontId="43" fillId="4" borderId="36" xfId="0" applyFont="1" applyFill="1" applyBorder="1" applyAlignment="1">
      <alignment vertical="center" wrapText="1"/>
    </xf>
    <xf numFmtId="0" fontId="43" fillId="4" borderId="26" xfId="0" applyFont="1" applyFill="1" applyBorder="1" applyAlignment="1">
      <alignment vertical="center" wrapText="1"/>
    </xf>
    <xf numFmtId="0" fontId="43" fillId="4" borderId="15" xfId="0" applyFont="1" applyFill="1" applyBorder="1" applyAlignment="1">
      <alignment vertical="center" wrapText="1"/>
    </xf>
    <xf numFmtId="0" fontId="43" fillId="4" borderId="16" xfId="0" applyFont="1" applyFill="1" applyBorder="1" applyAlignment="1">
      <alignment vertical="center" wrapText="1"/>
    </xf>
    <xf numFmtId="0" fontId="43" fillId="4" borderId="30" xfId="0" applyFont="1" applyFill="1" applyBorder="1" applyAlignment="1">
      <alignment vertical="center" wrapText="1"/>
    </xf>
    <xf numFmtId="0" fontId="34" fillId="4" borderId="15" xfId="0" applyFont="1" applyFill="1" applyBorder="1" applyAlignment="1">
      <alignment vertical="center" wrapText="1"/>
    </xf>
    <xf numFmtId="0" fontId="34" fillId="4" borderId="30" xfId="0" applyFont="1" applyFill="1" applyBorder="1" applyAlignment="1">
      <alignment vertical="center" wrapText="1"/>
    </xf>
    <xf numFmtId="0" fontId="34" fillId="4" borderId="16" xfId="0" applyFont="1" applyFill="1" applyBorder="1" applyAlignment="1">
      <alignment vertical="center" wrapText="1"/>
    </xf>
    <xf numFmtId="0" fontId="34" fillId="4" borderId="36" xfId="0" applyFont="1" applyFill="1" applyBorder="1" applyAlignment="1">
      <alignment vertical="center" wrapText="1"/>
    </xf>
    <xf numFmtId="0" fontId="9" fillId="4" borderId="17" xfId="0" applyFont="1" applyFill="1" applyBorder="1" applyAlignment="1">
      <alignment horizontal="left" vertical="justify" wrapText="1"/>
    </xf>
    <xf numFmtId="0" fontId="9" fillId="4" borderId="15" xfId="0" applyFont="1" applyFill="1" applyBorder="1" applyAlignment="1">
      <alignment horizontal="left" vertical="justify" wrapText="1"/>
    </xf>
    <xf numFmtId="164" fontId="34" fillId="2" borderId="23" xfId="0" applyNumberFormat="1" applyFont="1" applyFill="1" applyBorder="1" applyAlignment="1">
      <alignment horizontal="right" vertical="center" wrapText="1"/>
    </xf>
    <xf numFmtId="164" fontId="34" fillId="2" borderId="4" xfId="0" applyNumberFormat="1" applyFont="1" applyFill="1" applyBorder="1" applyAlignment="1">
      <alignment horizontal="right" vertical="center" wrapText="1"/>
    </xf>
    <xf numFmtId="0" fontId="9" fillId="4" borderId="20" xfId="2" applyFont="1" applyFill="1" applyBorder="1" applyAlignment="1">
      <alignment horizontal="left" vertical="center" wrapText="1"/>
    </xf>
    <xf numFmtId="0" fontId="9" fillId="4" borderId="28" xfId="2" applyFont="1" applyFill="1" applyBorder="1" applyAlignment="1">
      <alignment horizontal="left" vertical="center" wrapText="1"/>
    </xf>
    <xf numFmtId="0" fontId="33" fillId="2" borderId="28"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33" fillId="2" borderId="16" xfId="0" applyFont="1" applyFill="1" applyBorder="1" applyAlignment="1">
      <alignment horizontal="center" vertical="center" wrapText="1"/>
    </xf>
    <xf numFmtId="164" fontId="34" fillId="2" borderId="55" xfId="0" applyNumberFormat="1"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10" fillId="2" borderId="24" xfId="0" applyFont="1" applyFill="1" applyBorder="1" applyAlignment="1">
      <alignment horizontal="justify" vertical="center" wrapText="1"/>
    </xf>
    <xf numFmtId="0" fontId="10" fillId="2" borderId="23" xfId="0" applyFont="1" applyFill="1" applyBorder="1" applyAlignment="1">
      <alignment horizontal="justify" vertical="center" wrapText="1"/>
    </xf>
    <xf numFmtId="0" fontId="30" fillId="4" borderId="25" xfId="0" applyFont="1" applyFill="1" applyBorder="1" applyAlignment="1">
      <alignment horizontal="right" vertical="justify" wrapText="1"/>
    </xf>
    <xf numFmtId="0" fontId="9" fillId="4" borderId="23" xfId="0" applyFont="1" applyFill="1" applyBorder="1" applyAlignment="1">
      <alignment vertical="center" wrapText="1"/>
    </xf>
    <xf numFmtId="0" fontId="9" fillId="4" borderId="4" xfId="0" applyFont="1" applyFill="1" applyBorder="1" applyAlignment="1">
      <alignment vertical="center" wrapText="1"/>
    </xf>
    <xf numFmtId="0" fontId="36" fillId="2" borderId="26" xfId="0" applyFont="1" applyFill="1" applyBorder="1" applyAlignment="1">
      <alignment vertical="justify" wrapText="1"/>
    </xf>
    <xf numFmtId="0" fontId="36" fillId="2" borderId="25" xfId="0" applyFont="1" applyFill="1" applyBorder="1" applyAlignment="1">
      <alignment vertical="justify" wrapText="1"/>
    </xf>
    <xf numFmtId="164" fontId="34" fillId="2" borderId="28" xfId="0" applyNumberFormat="1" applyFont="1" applyFill="1" applyBorder="1" applyAlignment="1">
      <alignment horizontal="left" vertical="center" wrapText="1"/>
    </xf>
    <xf numFmtId="0" fontId="40" fillId="4" borderId="4" xfId="7" applyFont="1" applyFill="1" applyAlignment="1">
      <alignment horizontal="center" vertical="center" wrapText="1" shrinkToFit="1"/>
    </xf>
    <xf numFmtId="0" fontId="35" fillId="4" borderId="4" xfId="0" applyFont="1" applyFill="1" applyBorder="1" applyAlignment="1">
      <alignment horizontal="center" wrapText="1"/>
    </xf>
    <xf numFmtId="0" fontId="35" fillId="4" borderId="0" xfId="0" applyFont="1" applyFill="1" applyAlignment="1">
      <alignment horizontal="center" vertical="center" wrapText="1"/>
    </xf>
    <xf numFmtId="0" fontId="56" fillId="4" borderId="0" xfId="0" applyFont="1" applyFill="1" applyAlignment="1">
      <alignment wrapText="1"/>
    </xf>
    <xf numFmtId="0" fontId="30" fillId="4" borderId="4" xfId="0" applyFont="1" applyFill="1" applyBorder="1" applyAlignment="1">
      <alignment horizontal="center" vertical="justify" wrapText="1"/>
    </xf>
    <xf numFmtId="0" fontId="40" fillId="4" borderId="15" xfId="0" applyFont="1" applyFill="1" applyBorder="1" applyAlignment="1">
      <alignment horizontal="center" vertical="center" wrapText="1"/>
    </xf>
    <xf numFmtId="0" fontId="40" fillId="4" borderId="30"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164" fontId="9" fillId="4" borderId="17" xfId="0" applyNumberFormat="1" applyFont="1" applyFill="1" applyBorder="1" applyAlignment="1">
      <alignment horizontal="center" vertical="center" wrapText="1"/>
    </xf>
    <xf numFmtId="0" fontId="9" fillId="2" borderId="26" xfId="0" applyFont="1" applyFill="1" applyBorder="1" applyAlignment="1">
      <alignment horizontal="justify" vertical="justify" wrapText="1"/>
    </xf>
    <xf numFmtId="0" fontId="9" fillId="2" borderId="25" xfId="0" applyFont="1" applyFill="1" applyBorder="1" applyAlignment="1">
      <alignment horizontal="justify" vertical="justify" wrapText="1"/>
    </xf>
    <xf numFmtId="0" fontId="40" fillId="4" borderId="21" xfId="0" applyFont="1" applyFill="1" applyBorder="1" applyAlignment="1">
      <alignment horizontal="left" vertical="center" wrapText="1"/>
    </xf>
    <xf numFmtId="0" fontId="40" fillId="4" borderId="22" xfId="0" applyFont="1" applyFill="1" applyBorder="1" applyAlignment="1">
      <alignment horizontal="left" vertical="center" wrapText="1"/>
    </xf>
    <xf numFmtId="164" fontId="43" fillId="2" borderId="37" xfId="0" applyNumberFormat="1" applyFont="1" applyFill="1" applyBorder="1" applyAlignment="1">
      <alignment horizontal="center" vertical="center" wrapText="1"/>
    </xf>
    <xf numFmtId="164" fontId="43" fillId="2" borderId="28" xfId="0" applyNumberFormat="1" applyFont="1" applyFill="1" applyBorder="1" applyAlignment="1">
      <alignment horizontal="center" vertical="center" wrapText="1"/>
    </xf>
    <xf numFmtId="0" fontId="40" fillId="4" borderId="26" xfId="0" applyFont="1" applyFill="1" applyBorder="1" applyAlignment="1">
      <alignment horizontal="justify" vertical="center" wrapText="1"/>
    </xf>
    <xf numFmtId="0" fontId="40" fillId="4" borderId="25" xfId="0" applyFont="1" applyFill="1" applyBorder="1" applyAlignment="1">
      <alignment horizontal="justify" vertical="center" wrapText="1"/>
    </xf>
    <xf numFmtId="0" fontId="40" fillId="4" borderId="4" xfId="0" applyFont="1" applyFill="1" applyBorder="1" applyAlignment="1">
      <alignment horizontal="justify" vertical="center" wrapText="1"/>
    </xf>
    <xf numFmtId="0" fontId="40" fillId="4" borderId="27" xfId="0" applyFont="1" applyFill="1" applyBorder="1" applyAlignment="1">
      <alignment horizontal="justify" vertical="center" wrapText="1"/>
    </xf>
    <xf numFmtId="0" fontId="33" fillId="2" borderId="34"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13" fillId="4" borderId="28" xfId="0" applyFont="1" applyFill="1" applyBorder="1" applyAlignment="1">
      <alignment wrapText="1"/>
    </xf>
    <xf numFmtId="0" fontId="9" fillId="2" borderId="20" xfId="0" applyFont="1" applyFill="1" applyBorder="1" applyAlignment="1">
      <alignment horizontal="justify" vertical="justify" wrapText="1"/>
    </xf>
    <xf numFmtId="0" fontId="9" fillId="2" borderId="28" xfId="0" applyFont="1" applyFill="1" applyBorder="1" applyAlignment="1">
      <alignment horizontal="justify" vertical="justify" wrapText="1"/>
    </xf>
    <xf numFmtId="0" fontId="34" fillId="2" borderId="15" xfId="0" applyFont="1" applyFill="1" applyBorder="1" applyAlignment="1">
      <alignment horizontal="center" vertical="center" wrapText="1"/>
    </xf>
    <xf numFmtId="0" fontId="13" fillId="4" borderId="30" xfId="0" applyFont="1" applyFill="1" applyBorder="1" applyAlignment="1">
      <alignment vertical="center"/>
    </xf>
    <xf numFmtId="3" fontId="34" fillId="4" borderId="4" xfId="0" applyNumberFormat="1" applyFont="1" applyFill="1" applyBorder="1" applyAlignment="1">
      <alignment horizontal="center" vertical="center" wrapText="1"/>
    </xf>
    <xf numFmtId="3" fontId="34" fillId="4" borderId="31" xfId="0" applyNumberFormat="1" applyFont="1" applyFill="1" applyBorder="1" applyAlignment="1">
      <alignment horizontal="center" vertical="center" wrapText="1"/>
    </xf>
    <xf numFmtId="3" fontId="34" fillId="4" borderId="28" xfId="0" applyNumberFormat="1" applyFont="1" applyFill="1" applyBorder="1" applyAlignment="1">
      <alignment horizontal="center" vertical="center" wrapText="1"/>
    </xf>
    <xf numFmtId="3" fontId="34" fillId="4" borderId="29" xfId="0" applyNumberFormat="1" applyFont="1" applyFill="1" applyBorder="1" applyAlignment="1">
      <alignment horizontal="center" vertical="center" wrapText="1"/>
    </xf>
    <xf numFmtId="0" fontId="34" fillId="2" borderId="15" xfId="0" applyFont="1" applyFill="1" applyBorder="1" applyAlignment="1">
      <alignment vertical="center" wrapText="1"/>
    </xf>
    <xf numFmtId="0" fontId="34" fillId="2" borderId="30" xfId="0" applyFont="1" applyFill="1" applyBorder="1" applyAlignment="1">
      <alignment vertical="center" wrapText="1"/>
    </xf>
    <xf numFmtId="0" fontId="34" fillId="2" borderId="16" xfId="0" applyFont="1" applyFill="1" applyBorder="1" applyAlignment="1">
      <alignment vertical="center" wrapText="1"/>
    </xf>
    <xf numFmtId="0" fontId="33" fillId="4" borderId="20" xfId="0" applyFont="1" applyFill="1" applyBorder="1" applyAlignment="1">
      <alignment horizontal="left" vertical="center" wrapText="1"/>
    </xf>
    <xf numFmtId="0" fontId="33" fillId="4" borderId="28" xfId="0" applyFont="1" applyFill="1" applyBorder="1" applyAlignment="1">
      <alignment horizontal="left" vertical="center" wrapText="1"/>
    </xf>
    <xf numFmtId="0" fontId="40" fillId="4" borderId="23" xfId="7" applyFont="1" applyFill="1" applyBorder="1" applyAlignment="1">
      <alignment horizontal="center" vertical="center" wrapText="1" shrinkToFit="1"/>
    </xf>
    <xf numFmtId="0" fontId="40" fillId="4" borderId="34" xfId="7" applyFont="1" applyFill="1" applyBorder="1" applyAlignment="1">
      <alignment horizontal="center" vertical="center" wrapText="1" shrinkToFit="1"/>
    </xf>
    <xf numFmtId="0" fontId="9" fillId="4" borderId="20" xfId="7" applyFont="1" applyFill="1" applyBorder="1" applyAlignment="1">
      <alignment horizontal="left" vertical="center" wrapText="1" shrinkToFit="1"/>
    </xf>
    <xf numFmtId="0" fontId="9" fillId="4" borderId="28" xfId="7" applyFont="1" applyFill="1" applyBorder="1" applyAlignment="1">
      <alignment horizontal="left" vertical="center" wrapText="1" shrinkToFit="1"/>
    </xf>
    <xf numFmtId="0" fontId="9" fillId="4" borderId="4" xfId="7" applyFont="1" applyFill="1" applyAlignment="1">
      <alignment horizontal="left" vertical="center" wrapText="1" shrinkToFit="1"/>
    </xf>
    <xf numFmtId="0" fontId="9" fillId="4" borderId="26" xfId="7" applyFont="1" applyFill="1" applyBorder="1" applyAlignment="1">
      <alignment horizontal="left" vertical="center" wrapText="1" shrinkToFit="1"/>
    </xf>
    <xf numFmtId="0" fontId="9" fillId="4" borderId="27" xfId="7" applyFont="1" applyFill="1" applyBorder="1" applyAlignment="1">
      <alignment horizontal="left" vertical="center" wrapText="1" shrinkToFit="1"/>
    </xf>
    <xf numFmtId="0" fontId="9" fillId="4" borderId="29" xfId="7" applyFont="1" applyFill="1" applyBorder="1" applyAlignment="1">
      <alignment horizontal="center" vertical="center" wrapText="1" shrinkToFit="1"/>
    </xf>
    <xf numFmtId="0" fontId="9" fillId="4" borderId="23" xfId="7" applyFont="1" applyFill="1" applyBorder="1" applyAlignment="1">
      <alignment horizontal="left" vertical="center" wrapText="1" shrinkToFit="1"/>
    </xf>
    <xf numFmtId="0" fontId="33" fillId="4" borderId="20" xfId="7" applyFont="1" applyFill="1" applyBorder="1" applyAlignment="1">
      <alignment horizontal="left" vertical="center" wrapText="1" shrinkToFit="1"/>
    </xf>
    <xf numFmtId="0" fontId="33" fillId="4" borderId="28" xfId="7" applyFont="1" applyFill="1" applyBorder="1" applyAlignment="1">
      <alignment horizontal="left" vertical="center" wrapText="1" shrinkToFit="1"/>
    </xf>
    <xf numFmtId="0" fontId="33" fillId="4" borderId="29" xfId="7" applyFont="1" applyFill="1" applyBorder="1" applyAlignment="1">
      <alignment horizontal="left" vertical="center" wrapText="1" shrinkToFit="1"/>
    </xf>
    <xf numFmtId="0" fontId="9" fillId="4" borderId="17" xfId="2" applyFont="1" applyFill="1" applyBorder="1" applyAlignment="1">
      <alignment horizontal="center" vertical="center" wrapText="1"/>
    </xf>
    <xf numFmtId="0" fontId="33" fillId="4" borderId="17" xfId="2" applyFont="1" applyFill="1" applyBorder="1" applyAlignment="1">
      <alignment horizontal="left" vertical="center" wrapText="1"/>
    </xf>
    <xf numFmtId="0" fontId="13" fillId="4" borderId="23" xfId="0" applyFont="1" applyFill="1" applyBorder="1" applyAlignment="1">
      <alignment horizontal="right" wrapText="1"/>
    </xf>
    <xf numFmtId="0" fontId="13" fillId="4" borderId="34" xfId="0" applyFont="1" applyFill="1" applyBorder="1" applyAlignment="1">
      <alignment horizontal="right" wrapText="1"/>
    </xf>
    <xf numFmtId="0" fontId="39" fillId="4" borderId="20" xfId="2" applyFont="1" applyFill="1" applyBorder="1" applyAlignment="1">
      <alignment horizontal="left" vertical="center" wrapText="1"/>
    </xf>
    <xf numFmtId="0" fontId="39" fillId="4" borderId="28" xfId="2" applyFont="1" applyFill="1" applyBorder="1" applyAlignment="1">
      <alignment horizontal="left" vertical="center" wrapText="1"/>
    </xf>
    <xf numFmtId="0" fontId="13" fillId="4" borderId="23" xfId="0" applyFont="1" applyFill="1" applyBorder="1" applyAlignment="1">
      <alignment horizontal="center" wrapText="1"/>
    </xf>
    <xf numFmtId="0" fontId="13" fillId="4" borderId="34" xfId="0" applyFont="1" applyFill="1" applyBorder="1" applyAlignment="1">
      <alignment horizontal="center" wrapText="1"/>
    </xf>
    <xf numFmtId="0" fontId="9" fillId="4" borderId="20" xfId="0" applyFont="1" applyFill="1" applyBorder="1" applyAlignment="1">
      <alignment horizontal="left" wrapText="1"/>
    </xf>
    <xf numFmtId="0" fontId="9" fillId="4" borderId="28" xfId="0" applyFont="1" applyFill="1" applyBorder="1" applyAlignment="1">
      <alignment horizontal="left" wrapText="1"/>
    </xf>
    <xf numFmtId="0" fontId="9" fillId="4" borderId="23" xfId="0" applyFont="1" applyFill="1" applyBorder="1" applyAlignment="1">
      <alignment horizontal="left" wrapText="1"/>
    </xf>
    <xf numFmtId="0" fontId="9" fillId="4" borderId="34" xfId="0" applyFont="1" applyFill="1" applyBorder="1" applyAlignment="1">
      <alignment horizontal="left" wrapText="1"/>
    </xf>
    <xf numFmtId="0" fontId="9" fillId="4" borderId="23" xfId="0" applyFont="1" applyFill="1" applyBorder="1" applyAlignment="1">
      <alignment horizontal="left" vertical="center" wrapText="1"/>
    </xf>
    <xf numFmtId="0" fontId="9" fillId="4" borderId="34" xfId="0" applyFont="1" applyFill="1" applyBorder="1" applyAlignment="1">
      <alignment horizontal="left" vertical="center" wrapText="1"/>
    </xf>
    <xf numFmtId="0" fontId="33" fillId="4" borderId="20" xfId="0" applyFont="1" applyFill="1" applyBorder="1" applyAlignment="1">
      <alignment horizontal="center" vertical="center" wrapText="1"/>
    </xf>
    <xf numFmtId="0" fontId="33" fillId="4" borderId="23"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43" fillId="4" borderId="15" xfId="2" applyFont="1" applyFill="1" applyBorder="1" applyAlignment="1">
      <alignment vertical="center" wrapText="1"/>
    </xf>
    <xf numFmtId="0" fontId="43" fillId="4" borderId="16" xfId="2" applyFont="1" applyFill="1" applyBorder="1" applyAlignment="1">
      <alignment vertical="center" wrapText="1"/>
    </xf>
    <xf numFmtId="164" fontId="34" fillId="4" borderId="24" xfId="1" applyNumberFormat="1" applyFont="1" applyFill="1" applyBorder="1" applyAlignment="1">
      <alignment horizontal="center" vertical="center" wrapText="1"/>
    </xf>
    <xf numFmtId="164" fontId="34" fillId="4" borderId="23" xfId="1" applyNumberFormat="1" applyFont="1" applyFill="1" applyBorder="1" applyAlignment="1">
      <alignment horizontal="center" vertical="center" wrapText="1"/>
    </xf>
    <xf numFmtId="164" fontId="34" fillId="4" borderId="34" xfId="1" applyNumberFormat="1" applyFont="1" applyFill="1" applyBorder="1" applyAlignment="1">
      <alignment horizontal="center" vertical="center" wrapText="1"/>
    </xf>
    <xf numFmtId="164" fontId="34" fillId="4" borderId="36" xfId="1" applyNumberFormat="1" applyFont="1" applyFill="1" applyBorder="1" applyAlignment="1">
      <alignment horizontal="center" vertical="center" wrapText="1"/>
    </xf>
    <xf numFmtId="164" fontId="34" fillId="4" borderId="4" xfId="1" applyNumberFormat="1" applyFont="1" applyFill="1" applyBorder="1" applyAlignment="1">
      <alignment horizontal="center" vertical="center" wrapText="1"/>
    </xf>
    <xf numFmtId="164" fontId="34" fillId="4" borderId="31" xfId="1" applyNumberFormat="1" applyFont="1" applyFill="1" applyBorder="1" applyAlignment="1">
      <alignment horizontal="center" vertical="center" wrapText="1"/>
    </xf>
    <xf numFmtId="164" fontId="34" fillId="4" borderId="26" xfId="1" applyNumberFormat="1" applyFont="1" applyFill="1" applyBorder="1" applyAlignment="1">
      <alignment horizontal="center" vertical="center" wrapText="1"/>
    </xf>
    <xf numFmtId="164" fontId="34" fillId="4" borderId="25" xfId="1" applyNumberFormat="1" applyFont="1" applyFill="1" applyBorder="1" applyAlignment="1">
      <alignment horizontal="center" vertical="center" wrapText="1"/>
    </xf>
    <xf numFmtId="164" fontId="34" fillId="4" borderId="27" xfId="1" applyNumberFormat="1" applyFont="1" applyFill="1" applyBorder="1" applyAlignment="1">
      <alignment horizontal="center" vertical="center" wrapText="1"/>
    </xf>
    <xf numFmtId="164" fontId="34" fillId="4" borderId="36" xfId="1" applyNumberFormat="1" applyFont="1" applyFill="1" applyBorder="1" applyAlignment="1">
      <alignment horizontal="center" wrapText="1"/>
    </xf>
    <xf numFmtId="164" fontId="34" fillId="4" borderId="4" xfId="1" applyNumberFormat="1" applyFont="1" applyFill="1" applyBorder="1" applyAlignment="1">
      <alignment horizontal="center" wrapText="1"/>
    </xf>
    <xf numFmtId="164" fontId="34" fillId="4" borderId="31" xfId="1" applyNumberFormat="1" applyFont="1" applyFill="1" applyBorder="1" applyAlignment="1">
      <alignment horizontal="center" wrapText="1"/>
    </xf>
    <xf numFmtId="0" fontId="43" fillId="4" borderId="15" xfId="0" applyFont="1" applyFill="1" applyBorder="1" applyAlignment="1">
      <alignment horizontal="center" vertical="center" wrapText="1"/>
    </xf>
    <xf numFmtId="0" fontId="43" fillId="4" borderId="30" xfId="0" applyFont="1" applyFill="1" applyBorder="1" applyAlignment="1">
      <alignment horizontal="center" vertical="center" wrapText="1"/>
    </xf>
    <xf numFmtId="0" fontId="43" fillId="4" borderId="16" xfId="0" applyFont="1" applyFill="1" applyBorder="1" applyAlignment="1">
      <alignment horizontal="center" vertical="center" wrapText="1"/>
    </xf>
    <xf numFmtId="0" fontId="43" fillId="4" borderId="24" xfId="0" applyFont="1" applyFill="1" applyBorder="1" applyAlignment="1">
      <alignment horizontal="center" vertical="center" wrapText="1"/>
    </xf>
    <xf numFmtId="0" fontId="43" fillId="4" borderId="36" xfId="0" applyFont="1" applyFill="1" applyBorder="1" applyAlignment="1">
      <alignment horizontal="center" vertical="center" wrapText="1"/>
    </xf>
    <xf numFmtId="0" fontId="0" fillId="0" borderId="4" xfId="0" applyBorder="1"/>
    <xf numFmtId="0" fontId="0" fillId="0" borderId="31" xfId="0" applyBorder="1"/>
    <xf numFmtId="164" fontId="34" fillId="4" borderId="26" xfId="1" applyNumberFormat="1" applyFont="1" applyFill="1" applyBorder="1" applyAlignment="1">
      <alignment horizontal="center" wrapText="1"/>
    </xf>
    <xf numFmtId="164" fontId="34" fillId="4" borderId="25" xfId="1" applyNumberFormat="1" applyFont="1" applyFill="1" applyBorder="1" applyAlignment="1">
      <alignment horizontal="center" wrapText="1"/>
    </xf>
    <xf numFmtId="0" fontId="0" fillId="0" borderId="25" xfId="0" applyBorder="1"/>
    <xf numFmtId="0" fontId="0" fillId="0" borderId="27" xfId="0" applyBorder="1"/>
    <xf numFmtId="0" fontId="47" fillId="4" borderId="20" xfId="0" applyFont="1" applyFill="1" applyBorder="1" applyAlignment="1">
      <alignment horizontal="left" vertical="top" wrapText="1"/>
    </xf>
    <xf numFmtId="0" fontId="47" fillId="4" borderId="29" xfId="0" applyFont="1" applyFill="1" applyBorder="1" applyAlignment="1">
      <alignment horizontal="left" vertical="top" wrapText="1"/>
    </xf>
    <xf numFmtId="0" fontId="10" fillId="4" borderId="26" xfId="0" applyFont="1" applyFill="1" applyBorder="1" applyAlignment="1">
      <alignment horizontal="left" vertical="top" wrapText="1"/>
    </xf>
    <xf numFmtId="0" fontId="10" fillId="4" borderId="25" xfId="0" applyFont="1" applyFill="1" applyBorder="1" applyAlignment="1">
      <alignment horizontal="left" vertical="top" wrapText="1"/>
    </xf>
    <xf numFmtId="0" fontId="10" fillId="4" borderId="27" xfId="0" applyFont="1" applyFill="1" applyBorder="1" applyAlignment="1">
      <alignment horizontal="left" vertical="top" wrapText="1"/>
    </xf>
    <xf numFmtId="0" fontId="34" fillId="4" borderId="26" xfId="0" applyFont="1" applyFill="1" applyBorder="1" applyAlignment="1">
      <alignment horizontal="left" vertical="center" wrapText="1"/>
    </xf>
    <xf numFmtId="0" fontId="34" fillId="4" borderId="25" xfId="0" applyFont="1" applyFill="1" applyBorder="1" applyAlignment="1">
      <alignment horizontal="left" vertical="center" wrapText="1"/>
    </xf>
    <xf numFmtId="0" fontId="9" fillId="4" borderId="20" xfId="0" applyFont="1" applyFill="1" applyBorder="1" applyAlignment="1">
      <alignment horizontal="left" vertical="justify" wrapText="1"/>
    </xf>
    <xf numFmtId="0" fontId="9" fillId="4" borderId="28" xfId="0" applyFont="1" applyFill="1" applyBorder="1" applyAlignment="1">
      <alignment horizontal="left" vertical="justify" wrapText="1"/>
    </xf>
    <xf numFmtId="0" fontId="9" fillId="4" borderId="23" xfId="0" applyFont="1" applyFill="1" applyBorder="1" applyAlignment="1">
      <alignment horizontal="left" vertical="justify" wrapText="1"/>
    </xf>
    <xf numFmtId="0" fontId="9" fillId="4" borderId="34" xfId="0" applyFont="1" applyFill="1" applyBorder="1" applyAlignment="1">
      <alignment horizontal="left" vertical="justify" wrapText="1"/>
    </xf>
    <xf numFmtId="164" fontId="10" fillId="4" borderId="28" xfId="1" applyNumberFormat="1" applyFont="1" applyFill="1" applyBorder="1" applyAlignment="1">
      <alignment horizontal="center" vertical="center" wrapText="1"/>
    </xf>
    <xf numFmtId="164" fontId="10" fillId="4" borderId="29" xfId="1" applyNumberFormat="1" applyFont="1" applyFill="1" applyBorder="1" applyAlignment="1">
      <alignment horizontal="center" vertical="center" wrapText="1"/>
    </xf>
    <xf numFmtId="0" fontId="9" fillId="4" borderId="29" xfId="0" applyFont="1" applyFill="1" applyBorder="1" applyAlignment="1">
      <alignment horizontal="left" vertical="justify" wrapText="1"/>
    </xf>
    <xf numFmtId="0" fontId="34" fillId="4" borderId="36" xfId="0" applyFont="1" applyFill="1" applyBorder="1" applyAlignment="1">
      <alignment horizontal="left" vertical="center" wrapText="1"/>
    </xf>
    <xf numFmtId="0" fontId="34" fillId="4" borderId="4" xfId="0" applyFont="1" applyFill="1" applyBorder="1" applyAlignment="1">
      <alignment horizontal="left" vertical="center" wrapText="1"/>
    </xf>
    <xf numFmtId="0" fontId="33" fillId="4" borderId="28" xfId="0" applyFont="1" applyFill="1" applyBorder="1" applyAlignment="1">
      <alignment horizontal="center" vertical="center" wrapText="1"/>
    </xf>
    <xf numFmtId="0" fontId="33" fillId="4" borderId="29" xfId="0" applyFont="1" applyFill="1" applyBorder="1" applyAlignment="1">
      <alignment horizontal="center" vertical="center" wrapText="1"/>
    </xf>
    <xf numFmtId="0" fontId="9" fillId="4" borderId="2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31" xfId="0" applyFont="1" applyFill="1" applyBorder="1" applyAlignment="1">
      <alignment horizontal="left" vertical="center" wrapText="1"/>
    </xf>
    <xf numFmtId="0" fontId="47" fillId="4" borderId="20" xfId="0" applyFont="1" applyFill="1" applyBorder="1" applyAlignment="1">
      <alignment horizontal="left" vertical="center" wrapText="1"/>
    </xf>
    <xf numFmtId="0" fontId="47" fillId="4" borderId="28" xfId="0" applyFont="1" applyFill="1" applyBorder="1" applyAlignment="1">
      <alignment horizontal="left" vertical="center" wrapText="1"/>
    </xf>
    <xf numFmtId="0" fontId="9" fillId="4" borderId="4" xfId="6" applyFont="1" applyFill="1" applyAlignment="1">
      <alignment horizontal="center" vertical="center" wrapText="1"/>
    </xf>
    <xf numFmtId="0" fontId="9" fillId="4" borderId="31" xfId="6" applyFont="1" applyFill="1" applyBorder="1" applyAlignment="1">
      <alignment horizontal="center" vertical="center" wrapText="1"/>
    </xf>
    <xf numFmtId="0" fontId="9" fillId="4" borderId="28" xfId="6" applyFont="1" applyFill="1" applyBorder="1" applyAlignment="1">
      <alignment horizontal="center" vertical="center" wrapText="1"/>
    </xf>
    <xf numFmtId="0" fontId="9" fillId="4" borderId="29" xfId="6" applyFont="1" applyFill="1" applyBorder="1" applyAlignment="1">
      <alignment horizontal="center" vertical="center" wrapText="1"/>
    </xf>
    <xf numFmtId="0" fontId="9" fillId="2" borderId="20"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4" borderId="20" xfId="6" applyFont="1" applyFill="1" applyBorder="1" applyAlignment="1">
      <alignment horizontal="left" vertical="justify" wrapText="1"/>
    </xf>
    <xf numFmtId="0" fontId="9" fillId="4" borderId="28" xfId="6" applyFont="1" applyFill="1" applyBorder="1" applyAlignment="1">
      <alignment horizontal="left" vertical="justify" wrapText="1"/>
    </xf>
    <xf numFmtId="0" fontId="9" fillId="4" borderId="29" xfId="6" applyFont="1" applyFill="1" applyBorder="1" applyAlignment="1">
      <alignment horizontal="left" vertical="justify" wrapText="1"/>
    </xf>
    <xf numFmtId="3" fontId="34" fillId="4" borderId="25" xfId="0" applyNumberFormat="1" applyFont="1" applyFill="1" applyBorder="1" applyAlignment="1">
      <alignment horizontal="center" vertical="center" wrapText="1"/>
    </xf>
    <xf numFmtId="3" fontId="34" fillId="4" borderId="27" xfId="0" applyNumberFormat="1" applyFont="1" applyFill="1" applyBorder="1" applyAlignment="1">
      <alignment horizontal="center" vertical="center" wrapText="1"/>
    </xf>
    <xf numFmtId="0" fontId="43" fillId="4" borderId="11" xfId="0" applyFont="1" applyFill="1" applyBorder="1" applyAlignment="1">
      <alignment vertical="center" wrapText="1"/>
    </xf>
    <xf numFmtId="0" fontId="43" fillId="4" borderId="46" xfId="0" applyFont="1" applyFill="1" applyBorder="1" applyAlignment="1">
      <alignment vertical="center" wrapText="1"/>
    </xf>
    <xf numFmtId="0" fontId="9" fillId="4" borderId="20"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4" borderId="4" xfId="2" applyFont="1" applyFill="1" applyAlignment="1">
      <alignment horizontal="center" vertical="center" wrapText="1"/>
    </xf>
    <xf numFmtId="0" fontId="33" fillId="4" borderId="20" xfId="0" applyFont="1" applyFill="1" applyBorder="1" applyAlignment="1">
      <alignment horizontal="left" vertical="justify" wrapText="1"/>
    </xf>
    <xf numFmtId="0" fontId="33" fillId="4" borderId="28" xfId="0" applyFont="1" applyFill="1" applyBorder="1" applyAlignment="1">
      <alignment horizontal="left" vertical="justify" wrapText="1"/>
    </xf>
    <xf numFmtId="0" fontId="33" fillId="4" borderId="29" xfId="0" applyFont="1" applyFill="1" applyBorder="1" applyAlignment="1">
      <alignment horizontal="left" vertical="justify" wrapText="1"/>
    </xf>
    <xf numFmtId="0" fontId="9" fillId="4" borderId="27" xfId="0" applyFont="1" applyFill="1" applyBorder="1" applyAlignment="1">
      <alignment horizontal="left" vertical="center" wrapText="1"/>
    </xf>
    <xf numFmtId="0" fontId="9" fillId="4" borderId="24" xfId="0" applyFont="1" applyFill="1" applyBorder="1" applyAlignment="1">
      <alignment horizontal="left" vertical="top" wrapText="1"/>
    </xf>
    <xf numFmtId="0" fontId="9" fillId="4" borderId="23" xfId="0" applyFont="1" applyFill="1" applyBorder="1" applyAlignment="1">
      <alignment horizontal="left" vertical="top" wrapText="1"/>
    </xf>
    <xf numFmtId="0" fontId="9" fillId="4" borderId="34" xfId="0" applyFont="1" applyFill="1" applyBorder="1" applyAlignment="1">
      <alignment horizontal="left" vertical="top" wrapText="1"/>
    </xf>
    <xf numFmtId="0" fontId="33" fillId="4" borderId="24" xfId="0" applyFont="1" applyFill="1" applyBorder="1" applyAlignment="1">
      <alignment horizontal="center" vertical="center" wrapText="1"/>
    </xf>
    <xf numFmtId="0" fontId="13" fillId="4" borderId="15" xfId="0" applyFont="1" applyFill="1" applyBorder="1" applyAlignment="1">
      <alignment horizontal="center"/>
    </xf>
    <xf numFmtId="0" fontId="13" fillId="4" borderId="30" xfId="0" applyFont="1" applyFill="1" applyBorder="1" applyAlignment="1">
      <alignment horizontal="center"/>
    </xf>
    <xf numFmtId="0" fontId="13" fillId="4" borderId="16" xfId="0" applyFont="1" applyFill="1" applyBorder="1" applyAlignment="1">
      <alignment horizontal="center"/>
    </xf>
    <xf numFmtId="0" fontId="34" fillId="4" borderId="15" xfId="0" applyFont="1" applyFill="1" applyBorder="1" applyAlignment="1">
      <alignment horizontal="center" vertical="center" wrapText="1"/>
    </xf>
    <xf numFmtId="0" fontId="34" fillId="4" borderId="30" xfId="0" applyFont="1" applyFill="1" applyBorder="1" applyAlignment="1">
      <alignment horizontal="center" vertical="center" wrapText="1"/>
    </xf>
    <xf numFmtId="0" fontId="43" fillId="2" borderId="15" xfId="0" quotePrefix="1" applyFont="1" applyFill="1" applyBorder="1" applyAlignment="1">
      <alignment horizontal="center" vertical="center" wrapText="1"/>
    </xf>
    <xf numFmtId="0" fontId="43" fillId="2" borderId="16" xfId="0" quotePrefix="1"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4" borderId="16" xfId="0" applyFont="1" applyFill="1" applyBorder="1" applyAlignment="1">
      <alignment horizontal="center" vertical="center" wrapText="1"/>
    </xf>
    <xf numFmtId="0" fontId="34" fillId="4" borderId="15" xfId="2" applyFont="1" applyFill="1" applyBorder="1" applyAlignment="1">
      <alignment horizontal="center" vertical="center" wrapText="1"/>
    </xf>
    <xf numFmtId="0" fontId="34" fillId="4" borderId="30" xfId="2" applyFont="1" applyFill="1" applyBorder="1" applyAlignment="1">
      <alignment horizontal="center" vertical="center" wrapText="1"/>
    </xf>
    <xf numFmtId="0" fontId="34" fillId="4" borderId="16" xfId="2" applyFont="1" applyFill="1" applyBorder="1" applyAlignment="1">
      <alignment horizontal="center" vertical="center" wrapText="1"/>
    </xf>
    <xf numFmtId="3" fontId="34" fillId="4" borderId="20" xfId="0" applyNumberFormat="1" applyFont="1" applyFill="1" applyBorder="1" applyAlignment="1">
      <alignment horizontal="center" vertical="center" wrapText="1"/>
    </xf>
    <xf numFmtId="0" fontId="34" fillId="4" borderId="15" xfId="0" applyFont="1" applyFill="1" applyBorder="1" applyAlignment="1">
      <alignment horizontal="left" vertical="center" wrapText="1"/>
    </xf>
    <xf numFmtId="0" fontId="34" fillId="4" borderId="30" xfId="0" applyFont="1" applyFill="1" applyBorder="1" applyAlignment="1">
      <alignment horizontal="left" vertical="center" wrapText="1"/>
    </xf>
    <xf numFmtId="0" fontId="34" fillId="4" borderId="16" xfId="0" applyFont="1" applyFill="1" applyBorder="1" applyAlignment="1">
      <alignment horizontal="left" vertical="center" wrapText="1"/>
    </xf>
    <xf numFmtId="0" fontId="33" fillId="4" borderId="20" xfId="7" applyFont="1" applyFill="1" applyBorder="1" applyAlignment="1">
      <alignment vertical="center" wrapText="1" shrinkToFit="1"/>
    </xf>
    <xf numFmtId="0" fontId="33" fillId="4" borderId="28" xfId="7" applyFont="1" applyFill="1" applyBorder="1" applyAlignment="1">
      <alignment vertical="center" wrapText="1" shrinkToFit="1"/>
    </xf>
    <xf numFmtId="0" fontId="33" fillId="4" borderId="29" xfId="7" applyFont="1" applyFill="1" applyBorder="1" applyAlignment="1">
      <alignment vertical="center" wrapText="1" shrinkToFit="1"/>
    </xf>
    <xf numFmtId="0" fontId="9" fillId="4" borderId="20" xfId="0" applyFont="1" applyFill="1" applyBorder="1" applyAlignment="1">
      <alignment horizontal="justify" vertical="center" wrapText="1"/>
    </xf>
    <xf numFmtId="0" fontId="9" fillId="4" borderId="28" xfId="0" applyFont="1" applyFill="1" applyBorder="1" applyAlignment="1">
      <alignment horizontal="justify" vertical="center" wrapText="1"/>
    </xf>
    <xf numFmtId="0" fontId="9" fillId="4" borderId="29" xfId="0" applyFont="1" applyFill="1" applyBorder="1" applyAlignment="1">
      <alignment horizontal="justify" vertical="center" wrapText="1"/>
    </xf>
    <xf numFmtId="0" fontId="34" fillId="4" borderId="26" xfId="0" applyFont="1" applyFill="1" applyBorder="1" applyAlignment="1">
      <alignment horizontal="center" vertical="center" wrapText="1"/>
    </xf>
    <xf numFmtId="0" fontId="47" fillId="4" borderId="61" xfId="0" applyFont="1" applyFill="1" applyBorder="1" applyAlignment="1">
      <alignment horizontal="center" vertical="center" wrapText="1"/>
    </xf>
    <xf numFmtId="0" fontId="47" fillId="4" borderId="13" xfId="0" applyFont="1" applyFill="1" applyBorder="1" applyAlignment="1">
      <alignment horizontal="center" vertical="center" wrapText="1"/>
    </xf>
    <xf numFmtId="0" fontId="47" fillId="4" borderId="62" xfId="0" applyFont="1" applyFill="1" applyBorder="1" applyAlignment="1">
      <alignment horizontal="center" vertical="center" wrapText="1"/>
    </xf>
    <xf numFmtId="0" fontId="43" fillId="4" borderId="45" xfId="0" applyFont="1" applyFill="1" applyBorder="1" applyAlignment="1">
      <alignment horizontal="center" vertical="center" wrapText="1"/>
    </xf>
    <xf numFmtId="0" fontId="43" fillId="4" borderId="11" xfId="0" applyFont="1" applyFill="1" applyBorder="1" applyAlignment="1">
      <alignment horizontal="center" vertical="center" wrapText="1"/>
    </xf>
    <xf numFmtId="0" fontId="43" fillId="4" borderId="46" xfId="0" applyFont="1" applyFill="1" applyBorder="1" applyAlignment="1">
      <alignment horizontal="center" vertical="center" wrapText="1"/>
    </xf>
    <xf numFmtId="0" fontId="9" fillId="4" borderId="20" xfId="6" applyFont="1" applyFill="1" applyBorder="1" applyAlignment="1">
      <alignment horizontal="left" vertical="center" wrapText="1"/>
    </xf>
    <xf numFmtId="0" fontId="9" fillId="4" borderId="28" xfId="6" applyFont="1" applyFill="1" applyBorder="1" applyAlignment="1">
      <alignment horizontal="left" vertical="center" wrapText="1"/>
    </xf>
    <xf numFmtId="0" fontId="9" fillId="4" borderId="29" xfId="6" applyFont="1" applyFill="1" applyBorder="1" applyAlignment="1">
      <alignment horizontal="left" vertical="center" wrapText="1"/>
    </xf>
    <xf numFmtId="0" fontId="9" fillId="4" borderId="26" xfId="0" applyFont="1" applyFill="1" applyBorder="1" applyAlignment="1">
      <alignment horizontal="left" vertical="justify" wrapText="1"/>
    </xf>
    <xf numFmtId="0" fontId="9" fillId="4" borderId="25" xfId="0" applyFont="1" applyFill="1" applyBorder="1" applyAlignment="1">
      <alignment horizontal="left" vertical="justify" wrapText="1"/>
    </xf>
    <xf numFmtId="0" fontId="9" fillId="4" borderId="27" xfId="0" applyFont="1" applyFill="1" applyBorder="1" applyAlignment="1">
      <alignment horizontal="left" vertical="justify" wrapText="1"/>
    </xf>
    <xf numFmtId="3" fontId="10" fillId="4" borderId="20" xfId="2" applyNumberFormat="1" applyFont="1" applyFill="1" applyBorder="1" applyAlignment="1">
      <alignment horizontal="center" vertical="center" wrapText="1"/>
    </xf>
    <xf numFmtId="3" fontId="10" fillId="4" borderId="28" xfId="2" applyNumberFormat="1" applyFont="1" applyFill="1" applyBorder="1" applyAlignment="1">
      <alignment horizontal="center" vertical="center" wrapText="1"/>
    </xf>
    <xf numFmtId="3" fontId="10" fillId="4" borderId="29" xfId="2" applyNumberFormat="1" applyFont="1" applyFill="1" applyBorder="1" applyAlignment="1">
      <alignment horizontal="center" vertical="center" wrapText="1"/>
    </xf>
    <xf numFmtId="0" fontId="9" fillId="4" borderId="29" xfId="7" applyFont="1" applyFill="1" applyBorder="1" applyAlignment="1">
      <alignment horizontal="left" vertical="center" wrapText="1" shrinkToFit="1"/>
    </xf>
    <xf numFmtId="0" fontId="33" fillId="4" borderId="24" xfId="7" applyFont="1" applyFill="1" applyBorder="1" applyAlignment="1">
      <alignment horizontal="left" vertical="center" wrapText="1" shrinkToFit="1"/>
    </xf>
    <xf numFmtId="0" fontId="33" fillId="4" borderId="23" xfId="7" applyFont="1" applyFill="1" applyBorder="1" applyAlignment="1">
      <alignment horizontal="left" vertical="center" wrapText="1" shrinkToFit="1"/>
    </xf>
    <xf numFmtId="0" fontId="33" fillId="4" borderId="34" xfId="7" applyFont="1" applyFill="1" applyBorder="1" applyAlignment="1">
      <alignment horizontal="left" vertical="center" wrapText="1" shrinkToFit="1"/>
    </xf>
    <xf numFmtId="0" fontId="43" fillId="4" borderId="15" xfId="0" applyFont="1" applyFill="1" applyBorder="1" applyAlignment="1">
      <alignment horizontal="center" vertical="top" wrapText="1"/>
    </xf>
    <xf numFmtId="0" fontId="43" fillId="4" borderId="30" xfId="0" applyFont="1" applyFill="1" applyBorder="1" applyAlignment="1">
      <alignment horizontal="center" vertical="top" wrapText="1"/>
    </xf>
    <xf numFmtId="0" fontId="43" fillId="4" borderId="16" xfId="0" applyFont="1" applyFill="1" applyBorder="1" applyAlignment="1">
      <alignment horizontal="center" vertical="top" wrapText="1"/>
    </xf>
    <xf numFmtId="3" fontId="10" fillId="4" borderId="26" xfId="2" applyNumberFormat="1" applyFont="1" applyFill="1" applyBorder="1" applyAlignment="1">
      <alignment horizontal="center" vertical="center" wrapText="1"/>
    </xf>
    <xf numFmtId="3" fontId="10" fillId="4" borderId="25" xfId="2" applyNumberFormat="1" applyFont="1" applyFill="1" applyBorder="1" applyAlignment="1">
      <alignment horizontal="center" vertical="center" wrapText="1"/>
    </xf>
    <xf numFmtId="3" fontId="10" fillId="4" borderId="27" xfId="2" applyNumberFormat="1" applyFont="1" applyFill="1" applyBorder="1" applyAlignment="1">
      <alignment horizontal="center" vertical="center" wrapText="1"/>
    </xf>
    <xf numFmtId="0" fontId="13" fillId="4" borderId="4" xfId="0" applyFont="1" applyFill="1" applyBorder="1"/>
    <xf numFmtId="0" fontId="13" fillId="4" borderId="31" xfId="0" applyFont="1" applyFill="1" applyBorder="1"/>
    <xf numFmtId="0" fontId="13" fillId="4" borderId="25" xfId="0" applyFont="1" applyFill="1" applyBorder="1"/>
    <xf numFmtId="0" fontId="13" fillId="4" borderId="27" xfId="0" applyFont="1" applyFill="1" applyBorder="1"/>
    <xf numFmtId="164" fontId="10" fillId="4" borderId="20" xfId="1" applyNumberFormat="1" applyFont="1" applyFill="1" applyBorder="1" applyAlignment="1">
      <alignment horizontal="center" vertical="center" wrapText="1"/>
    </xf>
    <xf numFmtId="0" fontId="34" fillId="2" borderId="30" xfId="0" applyFont="1" applyFill="1" applyBorder="1" applyAlignment="1">
      <alignment horizontal="center" vertical="center" wrapText="1"/>
    </xf>
    <xf numFmtId="0" fontId="34" fillId="4" borderId="24" xfId="0" applyFont="1" applyFill="1" applyBorder="1" applyAlignment="1">
      <alignment horizontal="center" vertical="center" wrapText="1"/>
    </xf>
    <xf numFmtId="164" fontId="43" fillId="2" borderId="20" xfId="0" applyNumberFormat="1" applyFont="1" applyFill="1" applyBorder="1" applyAlignment="1">
      <alignment horizontal="center" vertical="center" wrapText="1"/>
    </xf>
    <xf numFmtId="164" fontId="43" fillId="2" borderId="29" xfId="0" applyNumberFormat="1" applyFont="1" applyFill="1" applyBorder="1" applyAlignment="1">
      <alignment horizontal="center" vertical="center" wrapText="1"/>
    </xf>
    <xf numFmtId="0" fontId="33" fillId="4" borderId="4" xfId="7" applyFont="1" applyFill="1" applyAlignment="1">
      <alignment horizontal="center" vertical="center" wrapText="1" shrinkToFit="1"/>
    </xf>
    <xf numFmtId="0" fontId="35" fillId="4" borderId="20" xfId="0" applyFont="1" applyFill="1" applyBorder="1" applyAlignment="1">
      <alignment horizontal="justify" vertical="center" wrapText="1"/>
    </xf>
    <xf numFmtId="0" fontId="35" fillId="4" borderId="28" xfId="0" applyFont="1" applyFill="1" applyBorder="1" applyAlignment="1">
      <alignment horizontal="justify" vertical="center" wrapText="1"/>
    </xf>
    <xf numFmtId="0" fontId="35" fillId="4" borderId="29" xfId="0" applyFont="1" applyFill="1" applyBorder="1" applyAlignment="1">
      <alignment horizontal="justify" vertical="center" wrapText="1"/>
    </xf>
    <xf numFmtId="0" fontId="46" fillId="4" borderId="26" xfId="7" applyFont="1" applyFill="1" applyBorder="1" applyAlignment="1">
      <alignment horizontal="left" vertical="center" wrapText="1" shrinkToFit="1"/>
    </xf>
    <xf numFmtId="0" fontId="46" fillId="4" borderId="25" xfId="7" applyFont="1" applyFill="1" applyBorder="1" applyAlignment="1">
      <alignment horizontal="left" vertical="center" wrapText="1" shrinkToFit="1"/>
    </xf>
    <xf numFmtId="0" fontId="10" fillId="2" borderId="17" xfId="0" applyFont="1" applyFill="1" applyBorder="1" applyAlignment="1">
      <alignment horizontal="left" vertical="center" wrapText="1"/>
    </xf>
    <xf numFmtId="0" fontId="40" fillId="2" borderId="17" xfId="0" applyFont="1" applyFill="1" applyBorder="1" applyAlignment="1">
      <alignment horizontal="center" vertical="center" wrapText="1"/>
    </xf>
    <xf numFmtId="0" fontId="10" fillId="2" borderId="20" xfId="0" applyFont="1" applyFill="1" applyBorder="1" applyAlignment="1">
      <alignment vertical="center" wrapText="1"/>
    </xf>
    <xf numFmtId="0" fontId="10" fillId="2" borderId="28" xfId="0" applyFont="1" applyFill="1" applyBorder="1" applyAlignment="1">
      <alignment vertical="center" wrapText="1"/>
    </xf>
    <xf numFmtId="0" fontId="10" fillId="2" borderId="29" xfId="0" applyFont="1" applyFill="1" applyBorder="1" applyAlignment="1">
      <alignment vertical="center" wrapText="1"/>
    </xf>
    <xf numFmtId="0" fontId="9" fillId="2" borderId="26" xfId="0" applyFont="1" applyFill="1" applyBorder="1" applyAlignment="1">
      <alignment horizontal="justify" vertical="center" wrapText="1"/>
    </xf>
    <xf numFmtId="0" fontId="9" fillId="2" borderId="25" xfId="0" applyFont="1" applyFill="1" applyBorder="1" applyAlignment="1">
      <alignment horizontal="justify" vertical="center" wrapText="1"/>
    </xf>
    <xf numFmtId="0" fontId="9" fillId="2" borderId="27" xfId="0" applyFont="1" applyFill="1" applyBorder="1" applyAlignment="1">
      <alignment horizontal="justify" vertical="center" wrapText="1"/>
    </xf>
    <xf numFmtId="0" fontId="9" fillId="4" borderId="4" xfId="0" applyFont="1" applyFill="1" applyBorder="1" applyAlignment="1">
      <alignment horizontal="center" vertical="center" wrapText="1"/>
    </xf>
    <xf numFmtId="0" fontId="35" fillId="4" borderId="21" xfId="0" applyFont="1" applyFill="1" applyBorder="1" applyAlignment="1">
      <alignment horizontal="left" vertical="center" wrapText="1"/>
    </xf>
    <xf numFmtId="0" fontId="35" fillId="4" borderId="22" xfId="0" applyFont="1" applyFill="1" applyBorder="1" applyAlignment="1">
      <alignment horizontal="left" vertical="center" wrapText="1"/>
    </xf>
    <xf numFmtId="0" fontId="9" fillId="4" borderId="24" xfId="0"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9" fillId="2" borderId="36" xfId="0" applyFont="1" applyFill="1" applyBorder="1" applyAlignment="1">
      <alignment horizontal="left" vertical="center" wrapText="1"/>
    </xf>
    <xf numFmtId="0" fontId="9" fillId="2" borderId="31"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43" fillId="4" borderId="64" xfId="0" applyFont="1" applyFill="1" applyBorder="1" applyAlignment="1">
      <alignment horizontal="center" vertical="center" wrapText="1"/>
    </xf>
    <xf numFmtId="0" fontId="43" fillId="4" borderId="65" xfId="0" applyFont="1" applyFill="1" applyBorder="1" applyAlignment="1">
      <alignment horizontal="center" vertical="center" wrapText="1"/>
    </xf>
    <xf numFmtId="0" fontId="43" fillId="4" borderId="66" xfId="0" applyFont="1" applyFill="1" applyBorder="1" applyAlignment="1">
      <alignment horizontal="center" vertical="center" wrapText="1"/>
    </xf>
    <xf numFmtId="0" fontId="43" fillId="4" borderId="34" xfId="0" applyFont="1" applyFill="1" applyBorder="1" applyAlignment="1">
      <alignment horizontal="center" vertical="center" wrapText="1"/>
    </xf>
    <xf numFmtId="0" fontId="43" fillId="4" borderId="31" xfId="0" applyFont="1" applyFill="1" applyBorder="1" applyAlignment="1">
      <alignment horizontal="center" vertical="center" wrapText="1"/>
    </xf>
    <xf numFmtId="0" fontId="43" fillId="4" borderId="67" xfId="0" applyFont="1" applyFill="1" applyBorder="1" applyAlignment="1">
      <alignment horizontal="center" vertical="center" wrapText="1"/>
    </xf>
    <xf numFmtId="0" fontId="59" fillId="9" borderId="26" xfId="0" applyFont="1" applyFill="1" applyBorder="1" applyAlignment="1">
      <alignment horizontal="justify" vertical="center" wrapText="1"/>
    </xf>
    <xf numFmtId="0" fontId="59" fillId="9" borderId="25" xfId="0" applyFont="1" applyFill="1" applyBorder="1" applyAlignment="1">
      <alignment horizontal="justify" vertical="center" wrapText="1"/>
    </xf>
    <xf numFmtId="0" fontId="59" fillId="9" borderId="4" xfId="0" applyFont="1" applyFill="1" applyBorder="1" applyAlignment="1">
      <alignment horizontal="justify" vertical="center" wrapText="1"/>
    </xf>
    <xf numFmtId="0" fontId="59" fillId="9" borderId="27" xfId="0" applyFont="1" applyFill="1" applyBorder="1" applyAlignment="1">
      <alignment horizontal="justify" vertical="center" wrapText="1"/>
    </xf>
    <xf numFmtId="0" fontId="46" fillId="4" borderId="20" xfId="0" applyFont="1" applyFill="1" applyBorder="1" applyAlignment="1">
      <alignment horizontal="left" vertical="center" wrapText="1"/>
    </xf>
    <xf numFmtId="0" fontId="46" fillId="4" borderId="28" xfId="0" applyFont="1" applyFill="1" applyBorder="1" applyAlignment="1">
      <alignment horizontal="left" vertical="center" wrapText="1"/>
    </xf>
    <xf numFmtId="0" fontId="46" fillId="4" borderId="29" xfId="0" applyFont="1" applyFill="1" applyBorder="1" applyAlignment="1">
      <alignment horizontal="left" vertical="center" wrapText="1"/>
    </xf>
    <xf numFmtId="0" fontId="19" fillId="4" borderId="0" xfId="0" applyFont="1" applyFill="1" applyAlignment="1">
      <alignment horizontal="center" vertical="center" wrapText="1"/>
    </xf>
    <xf numFmtId="0" fontId="57" fillId="4" borderId="0" xfId="0" applyFont="1" applyFill="1" applyAlignment="1">
      <alignment wrapText="1"/>
    </xf>
    <xf numFmtId="0" fontId="58" fillId="4" borderId="4" xfId="0" applyFont="1" applyFill="1" applyBorder="1" applyAlignment="1">
      <alignment horizontal="center" vertical="justify" wrapText="1"/>
    </xf>
    <xf numFmtId="0" fontId="59" fillId="4" borderId="20" xfId="0" applyFont="1" applyFill="1" applyBorder="1" applyAlignment="1">
      <alignment horizontal="left" vertical="center" wrapText="1"/>
    </xf>
    <xf numFmtId="0" fontId="59" fillId="4" borderId="28" xfId="0" applyFont="1" applyFill="1" applyBorder="1" applyAlignment="1">
      <alignment horizontal="left" vertical="center" wrapText="1"/>
    </xf>
    <xf numFmtId="0" fontId="59" fillId="4" borderId="25" xfId="0" applyFont="1" applyFill="1" applyBorder="1" applyAlignment="1">
      <alignment horizontal="left" vertical="center" wrapText="1"/>
    </xf>
    <xf numFmtId="0" fontId="59" fillId="4" borderId="4" xfId="0" applyFont="1" applyFill="1" applyBorder="1" applyAlignment="1">
      <alignment horizontal="left" vertical="center" wrapText="1"/>
    </xf>
    <xf numFmtId="0" fontId="59" fillId="4" borderId="31" xfId="0" applyFont="1" applyFill="1" applyBorder="1" applyAlignment="1">
      <alignment horizontal="left" vertical="center" wrapText="1"/>
    </xf>
    <xf numFmtId="0" fontId="59" fillId="4" borderId="24" xfId="0" applyFont="1" applyFill="1" applyBorder="1" applyAlignment="1">
      <alignment horizontal="center" vertical="center" wrapText="1"/>
    </xf>
    <xf numFmtId="0" fontId="59" fillId="4" borderId="23" xfId="0" applyFont="1" applyFill="1" applyBorder="1" applyAlignment="1">
      <alignment horizontal="center" vertical="center" wrapText="1"/>
    </xf>
    <xf numFmtId="0" fontId="59" fillId="4" borderId="28" xfId="0" applyFont="1" applyFill="1" applyBorder="1" applyAlignment="1">
      <alignment horizontal="center" vertical="center" wrapText="1"/>
    </xf>
    <xf numFmtId="0" fontId="59" fillId="4" borderId="29" xfId="0" applyFont="1" applyFill="1" applyBorder="1" applyAlignment="1">
      <alignment horizontal="center" vertical="center" wrapText="1"/>
    </xf>
    <xf numFmtId="0" fontId="59" fillId="4" borderId="20" xfId="0" applyFont="1" applyFill="1" applyBorder="1" applyAlignment="1">
      <alignment horizontal="left" vertical="justify" wrapText="1"/>
    </xf>
    <xf numFmtId="0" fontId="59" fillId="4" borderId="28" xfId="0" applyFont="1" applyFill="1" applyBorder="1" applyAlignment="1">
      <alignment horizontal="left" vertical="justify" wrapText="1"/>
    </xf>
    <xf numFmtId="0" fontId="59" fillId="4" borderId="29" xfId="0" applyFont="1" applyFill="1" applyBorder="1" applyAlignment="1">
      <alignment horizontal="left" vertical="justify" wrapText="1"/>
    </xf>
    <xf numFmtId="0" fontId="5" fillId="4" borderId="24" xfId="0" applyFont="1" applyFill="1" applyBorder="1" applyAlignment="1">
      <alignment horizontal="left" vertical="top" wrapText="1"/>
    </xf>
    <xf numFmtId="0" fontId="5" fillId="4" borderId="23" xfId="0" applyFont="1" applyFill="1" applyBorder="1" applyAlignment="1">
      <alignment horizontal="left" vertical="top" wrapText="1"/>
    </xf>
    <xf numFmtId="0" fontId="5" fillId="4" borderId="34" xfId="0" applyFont="1" applyFill="1" applyBorder="1" applyAlignment="1">
      <alignment horizontal="left" vertical="top" wrapText="1"/>
    </xf>
    <xf numFmtId="0" fontId="5" fillId="4" borderId="36"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31" xfId="0" applyFont="1" applyFill="1" applyBorder="1" applyAlignment="1">
      <alignment horizontal="left" vertical="top" wrapText="1"/>
    </xf>
    <xf numFmtId="0" fontId="5" fillId="4" borderId="26" xfId="0" applyFont="1" applyFill="1" applyBorder="1" applyAlignment="1">
      <alignment horizontal="left" vertical="top" wrapText="1"/>
    </xf>
    <xf numFmtId="0" fontId="5" fillId="4" borderId="25" xfId="0" applyFont="1" applyFill="1" applyBorder="1" applyAlignment="1">
      <alignment horizontal="left" vertical="top" wrapText="1"/>
    </xf>
    <xf numFmtId="0" fontId="5" fillId="4" borderId="27" xfId="0" applyFont="1" applyFill="1" applyBorder="1" applyAlignment="1">
      <alignment horizontal="left" vertical="top" wrapText="1"/>
    </xf>
    <xf numFmtId="0" fontId="59" fillId="2" borderId="26" xfId="0" applyFont="1" applyFill="1" applyBorder="1" applyAlignment="1">
      <alignment horizontal="justify" vertical="center" wrapText="1"/>
    </xf>
    <xf numFmtId="0" fontId="59" fillId="2" borderId="25" xfId="0" applyFont="1" applyFill="1" applyBorder="1" applyAlignment="1">
      <alignment horizontal="justify" vertical="center" wrapText="1"/>
    </xf>
    <xf numFmtId="0" fontId="59" fillId="2" borderId="27" xfId="0" applyFont="1" applyFill="1" applyBorder="1" applyAlignment="1">
      <alignment horizontal="justify" vertical="center" wrapText="1"/>
    </xf>
    <xf numFmtId="0" fontId="26" fillId="2" borderId="17" xfId="0" applyFont="1" applyFill="1" applyBorder="1" applyAlignment="1">
      <alignment horizontal="center" vertical="center" wrapText="1"/>
    </xf>
    <xf numFmtId="0" fontId="59" fillId="2" borderId="20" xfId="0" applyFont="1" applyFill="1" applyBorder="1" applyAlignment="1">
      <alignment horizontal="left" vertical="center" wrapText="1"/>
    </xf>
    <xf numFmtId="0" fontId="59" fillId="2" borderId="28" xfId="0" applyFont="1" applyFill="1" applyBorder="1" applyAlignment="1">
      <alignment horizontal="left" vertical="center" wrapText="1"/>
    </xf>
    <xf numFmtId="0" fontId="59" fillId="2" borderId="29" xfId="0" applyFont="1" applyFill="1" applyBorder="1" applyAlignment="1">
      <alignment horizontal="left" vertical="center" wrapText="1"/>
    </xf>
    <xf numFmtId="0" fontId="59" fillId="2" borderId="20" xfId="0" applyFont="1" applyFill="1" applyBorder="1" applyAlignment="1">
      <alignment horizontal="center" vertical="center" wrapText="1"/>
    </xf>
    <xf numFmtId="0" fontId="59" fillId="2" borderId="28"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33" fillId="4" borderId="23" xfId="7" applyFont="1" applyFill="1" applyBorder="1" applyAlignment="1">
      <alignment horizontal="center" vertical="center" wrapText="1" shrinkToFit="1"/>
    </xf>
    <xf numFmtId="0" fontId="33" fillId="4" borderId="34" xfId="7" applyFont="1" applyFill="1" applyBorder="1" applyAlignment="1">
      <alignment horizontal="center" vertical="center" wrapText="1" shrinkToFit="1"/>
    </xf>
    <xf numFmtId="3" fontId="53" fillId="2" borderId="20" xfId="0" applyNumberFormat="1" applyFont="1" applyFill="1" applyBorder="1" applyAlignment="1">
      <alignment horizontal="center" vertical="center" wrapText="1"/>
    </xf>
    <xf numFmtId="3" fontId="53" fillId="2" borderId="28" xfId="0" applyNumberFormat="1" applyFont="1" applyFill="1" applyBorder="1" applyAlignment="1">
      <alignment horizontal="center" vertical="center" wrapText="1"/>
    </xf>
    <xf numFmtId="3" fontId="53" fillId="2" borderId="29" xfId="0" applyNumberFormat="1" applyFont="1" applyFill="1" applyBorder="1" applyAlignment="1">
      <alignment horizontal="center" vertical="center" wrapText="1"/>
    </xf>
    <xf numFmtId="0" fontId="53" fillId="2" borderId="45" xfId="0" applyFont="1" applyFill="1" applyBorder="1" applyAlignment="1">
      <alignment horizontal="center" vertical="center" wrapText="1"/>
    </xf>
    <xf numFmtId="0" fontId="53" fillId="2" borderId="46" xfId="0" applyFont="1" applyFill="1" applyBorder="1" applyAlignment="1">
      <alignment horizontal="center" vertical="center" wrapText="1"/>
    </xf>
    <xf numFmtId="0" fontId="59" fillId="4" borderId="29" xfId="0" applyFont="1" applyFill="1" applyBorder="1" applyAlignment="1">
      <alignment horizontal="left" vertical="center" wrapText="1"/>
    </xf>
    <xf numFmtId="0" fontId="59" fillId="4" borderId="26" xfId="0" applyFont="1" applyFill="1" applyBorder="1" applyAlignment="1">
      <alignment horizontal="justify" vertical="center" wrapText="1"/>
    </xf>
    <xf numFmtId="0" fontId="59" fillId="4" borderId="25" xfId="0" applyFont="1" applyFill="1" applyBorder="1" applyAlignment="1">
      <alignment horizontal="justify" vertical="center" wrapText="1"/>
    </xf>
    <xf numFmtId="0" fontId="59" fillId="4" borderId="4" xfId="0" applyFont="1" applyFill="1" applyBorder="1" applyAlignment="1">
      <alignment horizontal="justify" vertical="center" wrapText="1"/>
    </xf>
    <xf numFmtId="0" fontId="59" fillId="4" borderId="27" xfId="0" applyFont="1" applyFill="1" applyBorder="1" applyAlignment="1">
      <alignment horizontal="justify" vertical="center" wrapText="1"/>
    </xf>
    <xf numFmtId="0" fontId="59" fillId="4" borderId="20" xfId="0" applyFont="1" applyFill="1" applyBorder="1" applyAlignment="1">
      <alignment horizontal="justify" vertical="center" wrapText="1"/>
    </xf>
    <xf numFmtId="0" fontId="59" fillId="4" borderId="28" xfId="0" applyFont="1" applyFill="1" applyBorder="1" applyAlignment="1">
      <alignment horizontal="justify" vertical="center" wrapText="1"/>
    </xf>
    <xf numFmtId="0" fontId="59" fillId="4" borderId="29" xfId="0" applyFont="1" applyFill="1" applyBorder="1" applyAlignment="1">
      <alignment horizontal="justify" vertical="center" wrapText="1"/>
    </xf>
    <xf numFmtId="0" fontId="53" fillId="4" borderId="15" xfId="0" applyFont="1" applyFill="1" applyBorder="1" applyAlignment="1">
      <alignment horizontal="center" vertical="center" wrapText="1"/>
    </xf>
    <xf numFmtId="0" fontId="53" fillId="4" borderId="30" xfId="0" applyFont="1" applyFill="1" applyBorder="1" applyAlignment="1">
      <alignment horizontal="center" vertical="center" wrapText="1"/>
    </xf>
    <xf numFmtId="0" fontId="53" fillId="4" borderId="16" xfId="0" applyFont="1" applyFill="1" applyBorder="1" applyAlignment="1">
      <alignment horizontal="center" vertical="center" wrapText="1"/>
    </xf>
    <xf numFmtId="0" fontId="59" fillId="4" borderId="27" xfId="0" applyFont="1" applyFill="1" applyBorder="1" applyAlignment="1">
      <alignment horizontal="left" vertical="center" wrapText="1"/>
    </xf>
    <xf numFmtId="3" fontId="10" fillId="4" borderId="24" xfId="2" applyNumberFormat="1" applyFont="1" applyFill="1" applyBorder="1" applyAlignment="1">
      <alignment horizontal="center" vertical="center" wrapText="1"/>
    </xf>
    <xf numFmtId="3" fontId="10" fillId="4" borderId="23" xfId="2" applyNumberFormat="1" applyFont="1" applyFill="1" applyBorder="1" applyAlignment="1">
      <alignment horizontal="center" vertical="center" wrapText="1"/>
    </xf>
    <xf numFmtId="0" fontId="9" fillId="4" borderId="20" xfId="0" applyFont="1" applyFill="1" applyBorder="1" applyAlignment="1">
      <alignment horizontal="center" vertical="justify" wrapText="1"/>
    </xf>
    <xf numFmtId="0" fontId="9" fillId="4" borderId="28" xfId="0" applyFont="1" applyFill="1" applyBorder="1" applyAlignment="1">
      <alignment horizontal="center" vertical="justify" wrapText="1"/>
    </xf>
    <xf numFmtId="0" fontId="9" fillId="4" borderId="29" xfId="0" applyFont="1" applyFill="1" applyBorder="1" applyAlignment="1">
      <alignment horizontal="center" vertical="justify" wrapText="1"/>
    </xf>
    <xf numFmtId="3" fontId="10" fillId="4" borderId="34" xfId="2" applyNumberFormat="1" applyFont="1" applyFill="1" applyBorder="1" applyAlignment="1">
      <alignment horizontal="center" vertical="center" wrapText="1"/>
    </xf>
    <xf numFmtId="0" fontId="59" fillId="4" borderId="20" xfId="6" applyFont="1" applyFill="1" applyBorder="1" applyAlignment="1">
      <alignment horizontal="left" vertical="center" wrapText="1"/>
    </xf>
    <xf numFmtId="0" fontId="59" fillId="4" borderId="28" xfId="6" applyFont="1" applyFill="1" applyBorder="1" applyAlignment="1">
      <alignment horizontal="left" vertical="center" wrapText="1"/>
    </xf>
    <xf numFmtId="0" fontId="59" fillId="4" borderId="23" xfId="6" applyFont="1" applyFill="1" applyBorder="1" applyAlignment="1">
      <alignment horizontal="left" vertical="center" wrapText="1"/>
    </xf>
    <xf numFmtId="0" fontId="59" fillId="4" borderId="29" xfId="6" applyFont="1" applyFill="1" applyBorder="1" applyAlignment="1">
      <alignment horizontal="left" vertical="center" wrapText="1"/>
    </xf>
    <xf numFmtId="0" fontId="33" fillId="4" borderId="28" xfId="7" applyFont="1" applyFill="1" applyBorder="1" applyAlignment="1">
      <alignment horizontal="center" vertical="center" wrapText="1" shrinkToFit="1"/>
    </xf>
    <xf numFmtId="0" fontId="33" fillId="4" borderId="29" xfId="7" applyFont="1" applyFill="1" applyBorder="1" applyAlignment="1">
      <alignment horizontal="center" vertical="center" wrapText="1" shrinkToFit="1"/>
    </xf>
    <xf numFmtId="0" fontId="59" fillId="2" borderId="36" xfId="0" applyFont="1" applyFill="1" applyBorder="1" applyAlignment="1">
      <alignment horizontal="justify" vertical="center" wrapText="1"/>
    </xf>
    <xf numFmtId="0" fontId="59" fillId="2" borderId="4" xfId="0" applyFont="1" applyFill="1" applyBorder="1" applyAlignment="1">
      <alignment horizontal="justify" vertical="center" wrapText="1"/>
    </xf>
    <xf numFmtId="0" fontId="59" fillId="2" borderId="25" xfId="0" applyFont="1" applyFill="1" applyBorder="1" applyAlignment="1">
      <alignment horizontal="left" vertical="center" wrapText="1"/>
    </xf>
    <xf numFmtId="0" fontId="59" fillId="2" borderId="27" xfId="0" applyFont="1" applyFill="1" applyBorder="1" applyAlignment="1">
      <alignment horizontal="left" vertical="center" wrapText="1"/>
    </xf>
    <xf numFmtId="0" fontId="59" fillId="2" borderId="20" xfId="0" applyFont="1" applyFill="1" applyBorder="1" applyAlignment="1">
      <alignment horizontal="justify" vertical="center" wrapText="1"/>
    </xf>
    <xf numFmtId="0" fontId="59" fillId="2" borderId="28" xfId="0" applyFont="1" applyFill="1" applyBorder="1" applyAlignment="1">
      <alignment horizontal="justify" vertical="center" wrapText="1"/>
    </xf>
    <xf numFmtId="0" fontId="59" fillId="2" borderId="29" xfId="0" applyFont="1" applyFill="1" applyBorder="1" applyAlignment="1">
      <alignment horizontal="justify" vertical="center" wrapText="1"/>
    </xf>
    <xf numFmtId="0" fontId="53" fillId="2" borderId="58" xfId="0" applyFont="1" applyFill="1" applyBorder="1" applyAlignment="1">
      <alignment horizontal="center" vertical="center" wrapText="1"/>
    </xf>
    <xf numFmtId="0" fontId="53" fillId="2" borderId="59" xfId="0" applyFont="1" applyFill="1" applyBorder="1" applyAlignment="1">
      <alignment horizontal="center" vertical="center" wrapText="1"/>
    </xf>
    <xf numFmtId="0" fontId="43" fillId="4" borderId="40" xfId="0" applyFont="1" applyFill="1" applyBorder="1" applyAlignment="1">
      <alignment horizontal="center" vertical="center" wrapText="1"/>
    </xf>
    <xf numFmtId="0" fontId="19" fillId="4" borderId="28" xfId="6" applyFont="1" applyFill="1" applyBorder="1" applyAlignment="1">
      <alignment horizontal="center" vertical="center" wrapText="1"/>
    </xf>
    <xf numFmtId="0" fontId="19" fillId="4" borderId="29" xfId="6" applyFont="1" applyFill="1" applyBorder="1" applyAlignment="1">
      <alignment horizontal="center" vertical="center" wrapText="1"/>
    </xf>
    <xf numFmtId="0" fontId="59" fillId="10" borderId="20" xfId="6" applyFont="1" applyFill="1" applyBorder="1" applyAlignment="1">
      <alignment horizontal="left" vertical="center" wrapText="1"/>
    </xf>
    <xf numFmtId="0" fontId="59" fillId="10" borderId="28" xfId="6" applyFont="1" applyFill="1" applyBorder="1" applyAlignment="1">
      <alignment horizontal="left" vertical="center" wrapText="1"/>
    </xf>
    <xf numFmtId="0" fontId="59" fillId="10" borderId="29" xfId="6" applyFont="1" applyFill="1" applyBorder="1" applyAlignment="1">
      <alignment horizontal="left" vertical="center" wrapText="1"/>
    </xf>
    <xf numFmtId="0" fontId="40" fillId="0" borderId="17" xfId="0" applyFont="1" applyBorder="1" applyAlignment="1">
      <alignment horizontal="center" vertical="center" wrapText="1"/>
    </xf>
    <xf numFmtId="0" fontId="10" fillId="0" borderId="17" xfId="0" applyFont="1" applyBorder="1" applyAlignment="1">
      <alignment horizontal="left" vertical="center" wrapText="1"/>
    </xf>
    <xf numFmtId="0" fontId="10" fillId="0" borderId="20" xfId="0" applyFont="1" applyBorder="1" applyAlignment="1">
      <alignment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9" fillId="0" borderId="36"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25" xfId="0" applyFont="1" applyBorder="1" applyAlignment="1">
      <alignment horizontal="justify" vertical="center" wrapText="1"/>
    </xf>
    <xf numFmtId="0" fontId="9" fillId="0" borderId="27" xfId="0" applyFont="1" applyBorder="1" applyAlignment="1">
      <alignment horizontal="justify" vertical="center" wrapText="1"/>
    </xf>
    <xf numFmtId="0" fontId="33" fillId="0" borderId="29" xfId="0" applyFont="1" applyBorder="1" applyAlignment="1">
      <alignment horizontal="center" vertical="center" wrapText="1"/>
    </xf>
    <xf numFmtId="0" fontId="33" fillId="0" borderId="17" xfId="0" applyFont="1" applyBorder="1" applyAlignment="1">
      <alignment horizontal="center" vertical="center" wrapText="1"/>
    </xf>
    <xf numFmtId="0" fontId="9" fillId="0" borderId="20" xfId="0" applyFont="1" applyBorder="1" applyAlignment="1">
      <alignment horizontal="justify" vertical="center" wrapText="1"/>
    </xf>
    <xf numFmtId="0" fontId="9" fillId="0" borderId="28" xfId="0" applyFont="1" applyBorder="1" applyAlignment="1">
      <alignment horizontal="justify" vertical="center" wrapText="1"/>
    </xf>
    <xf numFmtId="0" fontId="9" fillId="0" borderId="29" xfId="0" applyFont="1" applyBorder="1" applyAlignment="1">
      <alignment horizontal="justify" vertical="center" wrapText="1"/>
    </xf>
    <xf numFmtId="0" fontId="35" fillId="0" borderId="4" xfId="0" applyFont="1" applyBorder="1" applyAlignment="1">
      <alignment horizontal="center" wrapText="1"/>
    </xf>
    <xf numFmtId="0" fontId="35" fillId="0" borderId="0" xfId="0" applyFont="1" applyAlignment="1">
      <alignment horizontal="center" vertical="center" wrapText="1"/>
    </xf>
    <xf numFmtId="0" fontId="56" fillId="0" borderId="0" xfId="0" applyFont="1" applyAlignment="1">
      <alignment wrapText="1"/>
    </xf>
    <xf numFmtId="0" fontId="30" fillId="0" borderId="4" xfId="0" applyFont="1" applyBorder="1" applyAlignment="1">
      <alignment horizontal="center" vertical="justify" wrapText="1"/>
    </xf>
    <xf numFmtId="0" fontId="30" fillId="0" borderId="25" xfId="0" applyFont="1" applyBorder="1" applyAlignment="1">
      <alignment horizontal="right" vertical="justify" wrapText="1"/>
    </xf>
    <xf numFmtId="0" fontId="40" fillId="0" borderId="15" xfId="0" applyFont="1" applyBorder="1" applyAlignment="1">
      <alignment horizontal="center" vertical="center" wrapText="1"/>
    </xf>
    <xf numFmtId="0" fontId="40"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 xfId="0" applyFont="1" applyBorder="1" applyAlignment="1">
      <alignment horizontal="center" vertical="center" wrapText="1"/>
    </xf>
    <xf numFmtId="164" fontId="9" fillId="0" borderId="17" xfId="0" applyNumberFormat="1" applyFont="1" applyBorder="1" applyAlignment="1">
      <alignment horizontal="center" vertical="center" wrapText="1"/>
    </xf>
    <xf numFmtId="0" fontId="9" fillId="0" borderId="26" xfId="0" applyFont="1" applyBorder="1" applyAlignment="1">
      <alignment horizontal="justify"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164" fontId="43" fillId="0" borderId="20" xfId="0" applyNumberFormat="1" applyFont="1" applyBorder="1" applyAlignment="1">
      <alignment horizontal="center" vertical="center" wrapText="1"/>
    </xf>
    <xf numFmtId="164" fontId="43" fillId="0" borderId="28" xfId="0" applyNumberFormat="1" applyFont="1" applyBorder="1" applyAlignment="1">
      <alignment horizontal="center" vertical="center" wrapText="1"/>
    </xf>
    <xf numFmtId="164" fontId="43" fillId="0" borderId="29" xfId="0" applyNumberFormat="1" applyFont="1" applyBorder="1" applyAlignment="1">
      <alignment horizontal="center" vertical="center" wrapText="1"/>
    </xf>
    <xf numFmtId="0" fontId="46" fillId="0" borderId="20" xfId="0" applyFont="1" applyBorder="1" applyAlignment="1">
      <alignment horizontal="left" vertical="center" wrapText="1"/>
    </xf>
    <xf numFmtId="0" fontId="46" fillId="0" borderId="28" xfId="0" applyFont="1" applyBorder="1" applyAlignment="1">
      <alignment horizontal="left" vertical="center" wrapText="1"/>
    </xf>
    <xf numFmtId="0" fontId="46" fillId="0" borderId="29" xfId="0" applyFont="1" applyBorder="1" applyAlignment="1">
      <alignment horizontal="left" vertical="center" wrapText="1"/>
    </xf>
    <xf numFmtId="0" fontId="33" fillId="0" borderId="34" xfId="0" applyFont="1" applyBorder="1" applyAlignment="1">
      <alignment horizontal="center" vertical="center" wrapText="1"/>
    </xf>
    <xf numFmtId="0" fontId="33" fillId="0" borderId="23" xfId="7" applyFont="1" applyBorder="1" applyAlignment="1">
      <alignment horizontal="center" vertical="center" wrapText="1" shrinkToFit="1"/>
    </xf>
    <xf numFmtId="0" fontId="33" fillId="0" borderId="34" xfId="7" applyFont="1" applyBorder="1" applyAlignment="1">
      <alignment horizontal="center" vertical="center" wrapText="1" shrinkToFit="1"/>
    </xf>
    <xf numFmtId="0" fontId="34" fillId="0" borderId="58" xfId="0" applyFont="1" applyBorder="1" applyAlignment="1">
      <alignment horizontal="center" vertical="center" wrapText="1"/>
    </xf>
    <xf numFmtId="0" fontId="34" fillId="0" borderId="59" xfId="0" applyFont="1" applyBorder="1" applyAlignment="1">
      <alignment horizontal="center" vertical="center" wrapText="1"/>
    </xf>
    <xf numFmtId="0" fontId="9" fillId="0" borderId="20" xfId="0" applyFont="1" applyBorder="1" applyAlignment="1">
      <alignment horizontal="left" vertical="center" wrapText="1"/>
    </xf>
    <xf numFmtId="0" fontId="9" fillId="0" borderId="28" xfId="0" applyFont="1" applyBorder="1" applyAlignment="1">
      <alignment horizontal="left" vertical="center" wrapText="1"/>
    </xf>
    <xf numFmtId="0" fontId="9" fillId="0" borderId="25" xfId="0" applyFont="1" applyBorder="1" applyAlignment="1">
      <alignment horizontal="left" vertical="center" wrapText="1"/>
    </xf>
    <xf numFmtId="0" fontId="9" fillId="0" borderId="27" xfId="0" applyFont="1" applyBorder="1" applyAlignment="1">
      <alignment horizontal="left" vertical="center" wrapText="1"/>
    </xf>
    <xf numFmtId="0" fontId="33" fillId="0" borderId="28" xfId="7" applyFont="1" applyBorder="1" applyAlignment="1">
      <alignment horizontal="center" vertical="center" wrapText="1" shrinkToFit="1"/>
    </xf>
    <xf numFmtId="0" fontId="33" fillId="0" borderId="29" xfId="7" applyFont="1" applyBorder="1" applyAlignment="1">
      <alignment horizontal="center" vertical="center" wrapText="1" shrinkToFit="1"/>
    </xf>
    <xf numFmtId="0" fontId="34" fillId="0" borderId="45" xfId="0" applyFont="1" applyBorder="1" applyAlignment="1">
      <alignment horizontal="center" vertical="center" wrapText="1"/>
    </xf>
    <xf numFmtId="0" fontId="34" fillId="0" borderId="46" xfId="0" applyFont="1" applyBorder="1" applyAlignment="1">
      <alignment horizontal="center" vertical="center" wrapText="1"/>
    </xf>
    <xf numFmtId="3" fontId="34" fillId="0" borderId="20" xfId="0" applyNumberFormat="1" applyFont="1" applyBorder="1" applyAlignment="1">
      <alignment horizontal="center" vertical="center" wrapText="1"/>
    </xf>
    <xf numFmtId="3" fontId="34" fillId="0" borderId="28" xfId="0" applyNumberFormat="1" applyFont="1" applyBorder="1" applyAlignment="1">
      <alignment horizontal="center" vertical="center" wrapText="1"/>
    </xf>
    <xf numFmtId="3" fontId="34" fillId="0" borderId="29" xfId="0" applyNumberFormat="1" applyFont="1" applyBorder="1" applyAlignment="1">
      <alignment horizontal="center" vertical="center" wrapText="1"/>
    </xf>
    <xf numFmtId="0" fontId="35" fillId="0" borderId="24" xfId="0" applyFont="1" applyBorder="1" applyAlignment="1">
      <alignment horizontal="left" vertical="center" wrapText="1"/>
    </xf>
    <xf numFmtId="0" fontId="35" fillId="0" borderId="34" xfId="0" applyFont="1" applyBorder="1" applyAlignment="1">
      <alignment horizontal="left" vertical="center" wrapText="1"/>
    </xf>
    <xf numFmtId="0" fontId="9" fillId="0" borderId="2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30" xfId="0" applyFont="1" applyBorder="1" applyAlignment="1">
      <alignment horizontal="center" vertical="center" wrapText="1"/>
    </xf>
    <xf numFmtId="0" fontId="43" fillId="0" borderId="16" xfId="0" applyFont="1" applyBorder="1" applyAlignment="1">
      <alignment horizontal="center" vertical="center" wrapText="1"/>
    </xf>
    <xf numFmtId="0" fontId="35" fillId="0" borderId="20" xfId="0" applyFont="1" applyBorder="1" applyAlignment="1">
      <alignment horizontal="justify" vertical="center" wrapText="1"/>
    </xf>
    <xf numFmtId="0" fontId="35" fillId="0" borderId="28" xfId="0" applyFont="1" applyBorder="1" applyAlignment="1">
      <alignment horizontal="justify" vertical="center" wrapText="1"/>
    </xf>
    <xf numFmtId="0" fontId="35" fillId="0" borderId="29" xfId="0" applyFont="1" applyBorder="1" applyAlignment="1">
      <alignment horizontal="justify" vertical="center" wrapText="1"/>
    </xf>
    <xf numFmtId="0" fontId="33" fillId="0" borderId="20" xfId="7" applyFont="1" applyBorder="1" applyAlignment="1">
      <alignment horizontal="left" vertical="center" wrapText="1" shrinkToFit="1"/>
    </xf>
    <xf numFmtId="0" fontId="33" fillId="0" borderId="28" xfId="7" applyFont="1" applyBorder="1" applyAlignment="1">
      <alignment horizontal="left" vertical="center" wrapText="1" shrinkToFit="1"/>
    </xf>
    <xf numFmtId="0" fontId="33" fillId="0" borderId="29" xfId="7" applyFont="1" applyBorder="1" applyAlignment="1">
      <alignment horizontal="left" vertical="center" wrapText="1" shrinkToFit="1"/>
    </xf>
    <xf numFmtId="0" fontId="9" fillId="0" borderId="20" xfId="7" applyFont="1" applyBorder="1" applyAlignment="1">
      <alignment horizontal="left" vertical="center" wrapText="1" shrinkToFit="1"/>
    </xf>
    <xf numFmtId="0" fontId="9" fillId="0" borderId="28" xfId="7" applyFont="1" applyBorder="1" applyAlignment="1">
      <alignment horizontal="left" vertical="center" wrapText="1" shrinkToFit="1"/>
    </xf>
    <xf numFmtId="0" fontId="9" fillId="0" borderId="29" xfId="7" applyFont="1" applyBorder="1" applyAlignment="1">
      <alignment horizontal="left" vertical="center" wrapText="1" shrinkToFit="1"/>
    </xf>
    <xf numFmtId="0" fontId="9" fillId="0" borderId="23" xfId="7" applyFont="1" applyBorder="1" applyAlignment="1">
      <alignment horizontal="center" vertical="center" wrapText="1" shrinkToFit="1"/>
    </xf>
    <xf numFmtId="0" fontId="9" fillId="0" borderId="34" xfId="7" applyFont="1" applyBorder="1" applyAlignment="1">
      <alignment horizontal="center" vertical="center" wrapText="1" shrinkToFit="1"/>
    </xf>
    <xf numFmtId="0" fontId="9" fillId="0" borderId="29" xfId="0" applyFont="1" applyBorder="1" applyAlignment="1">
      <alignment horizontal="left" vertical="center" wrapText="1"/>
    </xf>
    <xf numFmtId="0" fontId="34" fillId="0" borderId="15"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26" xfId="0" applyFont="1" applyBorder="1" applyAlignment="1">
      <alignment horizontal="center" vertical="center" wrapText="1"/>
    </xf>
    <xf numFmtId="0" fontId="40" fillId="0" borderId="23" xfId="7" applyFont="1" applyBorder="1" applyAlignment="1">
      <alignment horizontal="center" vertical="center" wrapText="1" shrinkToFit="1"/>
    </xf>
    <xf numFmtId="0" fontId="40" fillId="0" borderId="34" xfId="7" applyFont="1" applyBorder="1" applyAlignment="1">
      <alignment horizontal="center" vertical="center" wrapText="1" shrinkToFit="1"/>
    </xf>
    <xf numFmtId="0" fontId="34" fillId="0" borderId="16" xfId="0" applyFont="1" applyBorder="1" applyAlignment="1">
      <alignment horizontal="center" vertical="center" wrapText="1"/>
    </xf>
    <xf numFmtId="3" fontId="34" fillId="0" borderId="23" xfId="0" applyNumberFormat="1" applyFont="1" applyBorder="1" applyAlignment="1">
      <alignment horizontal="center" vertical="center" wrapText="1"/>
    </xf>
    <xf numFmtId="3" fontId="34" fillId="0" borderId="34" xfId="0" applyNumberFormat="1" applyFont="1" applyBorder="1" applyAlignment="1">
      <alignment horizontal="center" vertical="center" wrapText="1"/>
    </xf>
    <xf numFmtId="3" fontId="34" fillId="0" borderId="25" xfId="0" applyNumberFormat="1" applyFont="1" applyBorder="1" applyAlignment="1">
      <alignment horizontal="center" vertical="center" wrapText="1"/>
    </xf>
    <xf numFmtId="3" fontId="34" fillId="0" borderId="27" xfId="0" applyNumberFormat="1" applyFont="1" applyBorder="1" applyAlignment="1">
      <alignment horizontal="center" vertical="center" wrapText="1"/>
    </xf>
    <xf numFmtId="3" fontId="34" fillId="0" borderId="4" xfId="0" applyNumberFormat="1" applyFont="1" applyBorder="1" applyAlignment="1">
      <alignment horizontal="center" vertical="center" wrapText="1"/>
    </xf>
    <xf numFmtId="3" fontId="34" fillId="0" borderId="31" xfId="0" applyNumberFormat="1" applyFont="1" applyBorder="1" applyAlignment="1">
      <alignment horizontal="center" vertical="center" wrapText="1"/>
    </xf>
    <xf numFmtId="0" fontId="9" fillId="0" borderId="36" xfId="0" applyFont="1" applyBorder="1" applyAlignment="1">
      <alignment horizontal="left" vertical="center" wrapText="1"/>
    </xf>
    <xf numFmtId="0" fontId="9" fillId="0" borderId="31" xfId="0" applyFont="1" applyBorder="1" applyAlignment="1">
      <alignment horizontal="left" vertical="center" wrapText="1"/>
    </xf>
    <xf numFmtId="0" fontId="9" fillId="0" borderId="4" xfId="0" applyFont="1" applyBorder="1" applyAlignment="1">
      <alignment horizontal="left" vertical="center" wrapText="1"/>
    </xf>
    <xf numFmtId="0" fontId="9" fillId="0" borderId="24" xfId="0" applyFont="1" applyBorder="1" applyAlignment="1">
      <alignment horizontal="left" vertical="center" wrapText="1"/>
    </xf>
    <xf numFmtId="0" fontId="9" fillId="0" borderId="23" xfId="0" applyFont="1" applyBorder="1" applyAlignment="1">
      <alignment horizontal="left" vertical="center" wrapText="1"/>
    </xf>
    <xf numFmtId="0" fontId="9" fillId="0" borderId="34" xfId="0" applyFont="1" applyBorder="1" applyAlignment="1">
      <alignment horizontal="left" vertical="center" wrapText="1"/>
    </xf>
    <xf numFmtId="0" fontId="34" fillId="0" borderId="15" xfId="2" applyFont="1" applyBorder="1" applyAlignment="1">
      <alignment horizontal="center" vertical="center" wrapText="1"/>
    </xf>
    <xf numFmtId="0" fontId="34" fillId="0" borderId="16" xfId="2" applyFont="1" applyBorder="1" applyAlignment="1">
      <alignment horizontal="center" vertical="center" wrapText="1"/>
    </xf>
    <xf numFmtId="0" fontId="33" fillId="0" borderId="23" xfId="0" applyFont="1" applyBorder="1" applyAlignment="1">
      <alignment horizontal="center" vertical="center" wrapText="1"/>
    </xf>
    <xf numFmtId="0" fontId="34" fillId="0" borderId="30" xfId="2" applyFont="1" applyBorder="1" applyAlignment="1">
      <alignment horizontal="center" vertical="center" wrapText="1"/>
    </xf>
    <xf numFmtId="0" fontId="33" fillId="0" borderId="28" xfId="0" applyFont="1" applyBorder="1" applyAlignment="1">
      <alignment horizontal="center" vertical="center" wrapText="1"/>
    </xf>
    <xf numFmtId="0" fontId="13" fillId="0" borderId="15" xfId="0" applyFont="1" applyBorder="1" applyAlignment="1">
      <alignment horizontal="center"/>
    </xf>
    <xf numFmtId="0" fontId="13" fillId="0" borderId="30" xfId="0" applyFont="1" applyBorder="1" applyAlignment="1">
      <alignment horizontal="center"/>
    </xf>
    <xf numFmtId="0" fontId="13" fillId="0" borderId="16" xfId="0" applyFont="1" applyBorder="1" applyAlignment="1">
      <alignment horizontal="center"/>
    </xf>
    <xf numFmtId="0" fontId="34" fillId="0" borderId="15" xfId="0" applyFont="1" applyBorder="1" applyAlignment="1">
      <alignment horizontal="left" vertical="center" wrapText="1"/>
    </xf>
    <xf numFmtId="0" fontId="34" fillId="0" borderId="30" xfId="0" applyFont="1" applyBorder="1" applyAlignment="1">
      <alignment horizontal="left" vertical="center" wrapText="1"/>
    </xf>
    <xf numFmtId="0" fontId="34" fillId="0" borderId="16" xfId="0" applyFont="1" applyBorder="1" applyAlignment="1">
      <alignment horizontal="left" vertical="center" wrapText="1"/>
    </xf>
    <xf numFmtId="0" fontId="33" fillId="0" borderId="20" xfId="0" applyFont="1" applyBorder="1" applyAlignment="1">
      <alignment horizontal="center" vertical="center" wrapText="1"/>
    </xf>
    <xf numFmtId="0" fontId="9" fillId="0" borderId="24" xfId="0" applyFont="1" applyBorder="1" applyAlignment="1">
      <alignment horizontal="center" vertical="center" wrapText="1"/>
    </xf>
    <xf numFmtId="164" fontId="34" fillId="0" borderId="24" xfId="1" applyNumberFormat="1" applyFont="1" applyFill="1" applyBorder="1" applyAlignment="1">
      <alignment horizontal="center" vertical="center" wrapText="1"/>
    </xf>
    <xf numFmtId="164" fontId="34" fillId="0" borderId="23" xfId="1" applyNumberFormat="1" applyFont="1" applyFill="1" applyBorder="1" applyAlignment="1">
      <alignment horizontal="center" vertical="center" wrapText="1"/>
    </xf>
    <xf numFmtId="164" fontId="34" fillId="0" borderId="34" xfId="1" applyNumberFormat="1" applyFont="1" applyFill="1" applyBorder="1" applyAlignment="1">
      <alignment horizontal="center" vertical="center" wrapText="1"/>
    </xf>
    <xf numFmtId="164" fontId="34" fillId="0" borderId="36" xfId="1" applyNumberFormat="1" applyFont="1" applyFill="1" applyBorder="1" applyAlignment="1">
      <alignment horizontal="center" vertical="center" wrapText="1"/>
    </xf>
    <xf numFmtId="164" fontId="34" fillId="0" borderId="4" xfId="1" applyNumberFormat="1" applyFont="1" applyFill="1" applyBorder="1" applyAlignment="1">
      <alignment horizontal="center" vertical="center" wrapText="1"/>
    </xf>
    <xf numFmtId="164" fontId="34" fillId="0" borderId="31" xfId="1" applyNumberFormat="1" applyFont="1" applyFill="1" applyBorder="1" applyAlignment="1">
      <alignment horizontal="center" vertical="center" wrapText="1"/>
    </xf>
    <xf numFmtId="164" fontId="34" fillId="0" borderId="36" xfId="1" applyNumberFormat="1" applyFont="1" applyFill="1" applyBorder="1" applyAlignment="1">
      <alignment horizontal="center" wrapText="1"/>
    </xf>
    <xf numFmtId="164" fontId="34" fillId="0" borderId="4" xfId="1" applyNumberFormat="1" applyFont="1" applyFill="1" applyBorder="1" applyAlignment="1">
      <alignment horizontal="center" wrapText="1"/>
    </xf>
    <xf numFmtId="0" fontId="13" fillId="0" borderId="4" xfId="0" applyFont="1" applyBorder="1"/>
    <xf numFmtId="0" fontId="13" fillId="0" borderId="31" xfId="0" applyFont="1" applyBorder="1"/>
    <xf numFmtId="164" fontId="34" fillId="0" borderId="26" xfId="1" applyNumberFormat="1" applyFont="1" applyFill="1" applyBorder="1" applyAlignment="1">
      <alignment horizontal="center" wrapText="1"/>
    </xf>
    <xf numFmtId="164" fontId="34" fillId="0" borderId="25" xfId="1" applyNumberFormat="1" applyFont="1" applyFill="1" applyBorder="1" applyAlignment="1">
      <alignment horizontal="center" wrapText="1"/>
    </xf>
    <xf numFmtId="0" fontId="13" fillId="0" borderId="25" xfId="0" applyFont="1" applyBorder="1"/>
    <xf numFmtId="0" fontId="13" fillId="0" borderId="27" xfId="0" applyFont="1" applyBorder="1"/>
    <xf numFmtId="0" fontId="9" fillId="0" borderId="24" xfId="0" applyFont="1" applyBorder="1" applyAlignment="1">
      <alignment horizontal="left" vertical="top" wrapText="1"/>
    </xf>
    <xf numFmtId="0" fontId="9" fillId="0" borderId="23" xfId="0" applyFont="1" applyBorder="1" applyAlignment="1">
      <alignment horizontal="left" vertical="top" wrapText="1"/>
    </xf>
    <xf numFmtId="0" fontId="9" fillId="0" borderId="34" xfId="0" applyFont="1" applyBorder="1" applyAlignment="1">
      <alignment horizontal="left" vertical="top" wrapText="1"/>
    </xf>
    <xf numFmtId="0" fontId="9" fillId="0" borderId="36" xfId="0" applyFont="1" applyBorder="1" applyAlignment="1">
      <alignment horizontal="left" vertical="top" wrapText="1"/>
    </xf>
    <xf numFmtId="0" fontId="9" fillId="0" borderId="4" xfId="0" applyFont="1" applyBorder="1" applyAlignment="1">
      <alignment horizontal="left" vertical="top" wrapText="1"/>
    </xf>
    <xf numFmtId="0" fontId="9" fillId="0" borderId="31" xfId="0" applyFont="1" applyBorder="1" applyAlignment="1">
      <alignment horizontal="left" vertical="top" wrapText="1"/>
    </xf>
    <xf numFmtId="0" fontId="9" fillId="0" borderId="26" xfId="0" applyFont="1" applyBorder="1" applyAlignment="1">
      <alignment horizontal="left" vertical="top" wrapText="1"/>
    </xf>
    <xf numFmtId="0" fontId="9" fillId="0" borderId="25" xfId="0" applyFont="1" applyBorder="1" applyAlignment="1">
      <alignment horizontal="left" vertical="top" wrapText="1"/>
    </xf>
    <xf numFmtId="0" fontId="9" fillId="0" borderId="27" xfId="0" applyFont="1" applyBorder="1" applyAlignment="1">
      <alignment horizontal="left" vertical="top" wrapText="1"/>
    </xf>
    <xf numFmtId="0" fontId="9" fillId="0" borderId="20" xfId="6" applyFont="1" applyBorder="1" applyAlignment="1">
      <alignment horizontal="left" vertical="center" wrapText="1"/>
    </xf>
    <xf numFmtId="0" fontId="9" fillId="0" borderId="28" xfId="6" applyFont="1" applyBorder="1" applyAlignment="1">
      <alignment horizontal="left" vertical="center" wrapText="1"/>
    </xf>
    <xf numFmtId="0" fontId="9" fillId="0" borderId="29" xfId="6" applyFont="1" applyBorder="1" applyAlignment="1">
      <alignment horizontal="left" vertical="center" wrapText="1"/>
    </xf>
    <xf numFmtId="0" fontId="9" fillId="0" borderId="20" xfId="0" applyFont="1" applyBorder="1" applyAlignment="1">
      <alignment horizontal="center" vertical="justify" wrapText="1"/>
    </xf>
    <xf numFmtId="0" fontId="9" fillId="0" borderId="28" xfId="0" applyFont="1" applyBorder="1" applyAlignment="1">
      <alignment horizontal="center" vertical="justify" wrapText="1"/>
    </xf>
    <xf numFmtId="0" fontId="9" fillId="0" borderId="29" xfId="0" applyFont="1" applyBorder="1" applyAlignment="1">
      <alignment horizontal="center" vertical="justify" wrapText="1"/>
    </xf>
    <xf numFmtId="3" fontId="10" fillId="0" borderId="23" xfId="2" applyNumberFormat="1" applyFont="1" applyBorder="1" applyAlignment="1">
      <alignment horizontal="center" vertical="center" wrapText="1"/>
    </xf>
    <xf numFmtId="3" fontId="10" fillId="0" borderId="34" xfId="2" applyNumberFormat="1" applyFont="1" applyBorder="1" applyAlignment="1">
      <alignment horizontal="center" vertical="center" wrapText="1"/>
    </xf>
    <xf numFmtId="3" fontId="10" fillId="0" borderId="28" xfId="2" applyNumberFormat="1" applyFont="1" applyBorder="1" applyAlignment="1">
      <alignment horizontal="center" vertical="center" wrapText="1"/>
    </xf>
    <xf numFmtId="3" fontId="10" fillId="0" borderId="29" xfId="2" applyNumberFormat="1" applyFont="1" applyBorder="1" applyAlignment="1">
      <alignment horizontal="center" vertical="center" wrapText="1"/>
    </xf>
    <xf numFmtId="0" fontId="9" fillId="0" borderId="20" xfId="0" applyFont="1" applyBorder="1" applyAlignment="1">
      <alignment horizontal="left" vertical="justify" wrapText="1"/>
    </xf>
    <xf numFmtId="0" fontId="9" fillId="0" borderId="28" xfId="0" applyFont="1" applyBorder="1" applyAlignment="1">
      <alignment horizontal="left" vertical="justify" wrapText="1"/>
    </xf>
    <xf numFmtId="0" fontId="9" fillId="0" borderId="29" xfId="0" applyFont="1" applyBorder="1" applyAlignment="1">
      <alignment horizontal="left" vertical="justify" wrapText="1"/>
    </xf>
    <xf numFmtId="164" fontId="10" fillId="0" borderId="20" xfId="1" applyNumberFormat="1" applyFont="1" applyFill="1" applyBorder="1" applyAlignment="1">
      <alignment horizontal="center" vertical="center" wrapText="1"/>
    </xf>
    <xf numFmtId="164" fontId="10" fillId="0" borderId="28" xfId="1" applyNumberFormat="1" applyFont="1" applyFill="1" applyBorder="1" applyAlignment="1">
      <alignment horizontal="center" vertical="center" wrapText="1"/>
    </xf>
    <xf numFmtId="164" fontId="10" fillId="0" borderId="29" xfId="1" applyNumberFormat="1" applyFont="1" applyFill="1" applyBorder="1" applyAlignment="1">
      <alignment horizontal="center" vertical="center" wrapText="1"/>
    </xf>
    <xf numFmtId="3" fontId="10" fillId="0" borderId="24" xfId="2" applyNumberFormat="1" applyFont="1" applyBorder="1" applyAlignment="1">
      <alignment horizontal="center" vertical="center" wrapText="1"/>
    </xf>
    <xf numFmtId="3" fontId="10" fillId="0" borderId="36" xfId="2" applyNumberFormat="1" applyFont="1" applyBorder="1" applyAlignment="1">
      <alignment horizontal="center" vertical="center" wrapText="1"/>
    </xf>
    <xf numFmtId="3" fontId="10" fillId="0" borderId="4" xfId="2" applyNumberFormat="1" applyFont="1" applyAlignment="1">
      <alignment horizontal="center" vertical="center" wrapText="1"/>
    </xf>
    <xf numFmtId="3" fontId="10" fillId="0" borderId="26" xfId="2" applyNumberFormat="1" applyFont="1" applyBorder="1" applyAlignment="1">
      <alignment horizontal="center" vertical="center" wrapText="1"/>
    </xf>
    <xf numFmtId="3" fontId="10" fillId="0" borderId="25" xfId="2" applyNumberFormat="1" applyFont="1" applyBorder="1" applyAlignment="1">
      <alignment horizontal="center" vertical="center" wrapText="1"/>
    </xf>
    <xf numFmtId="0" fontId="9" fillId="0" borderId="15" xfId="7" applyFont="1" applyBorder="1" applyAlignment="1">
      <alignment horizontal="center" vertical="center" wrapText="1" shrinkToFit="1"/>
    </xf>
    <xf numFmtId="0" fontId="9" fillId="0" borderId="30" xfId="7" applyFont="1" applyBorder="1" applyAlignment="1">
      <alignment horizontal="center" vertical="center" wrapText="1" shrinkToFit="1"/>
    </xf>
    <xf numFmtId="0" fontId="9" fillId="0" borderId="16" xfId="7" applyFont="1" applyBorder="1" applyAlignment="1">
      <alignment horizontal="center" vertical="center" wrapText="1" shrinkToFit="1"/>
    </xf>
    <xf numFmtId="0" fontId="9" fillId="0" borderId="20" xfId="7" applyFont="1" applyBorder="1" applyAlignment="1">
      <alignment horizontal="center" vertical="center" wrapText="1" shrinkToFit="1"/>
    </xf>
    <xf numFmtId="0" fontId="9" fillId="0" borderId="28" xfId="7" applyFont="1" applyBorder="1" applyAlignment="1">
      <alignment horizontal="center" vertical="center" wrapText="1" shrinkToFit="1"/>
    </xf>
    <xf numFmtId="0" fontId="35" fillId="4" borderId="20" xfId="6" applyFont="1" applyFill="1" applyBorder="1" applyAlignment="1">
      <alignment horizontal="center" vertical="center" wrapText="1"/>
    </xf>
    <xf numFmtId="0" fontId="35" fillId="4" borderId="28" xfId="6" applyFont="1" applyFill="1" applyBorder="1" applyAlignment="1">
      <alignment horizontal="center" vertical="center" wrapText="1"/>
    </xf>
    <xf numFmtId="0" fontId="35" fillId="4" borderId="29" xfId="6" applyFont="1" applyFill="1" applyBorder="1" applyAlignment="1">
      <alignment horizontal="center" vertical="center" wrapText="1"/>
    </xf>
    <xf numFmtId="0" fontId="40" fillId="4" borderId="20" xfId="0" applyFont="1" applyFill="1" applyBorder="1" applyAlignment="1">
      <alignment horizontal="center" vertical="center" wrapText="1"/>
    </xf>
    <xf numFmtId="0" fontId="40" fillId="4" borderId="28" xfId="0" applyFont="1" applyFill="1" applyBorder="1" applyAlignment="1">
      <alignment horizontal="center" vertical="center" wrapText="1"/>
    </xf>
    <xf numFmtId="0" fontId="40" fillId="4" borderId="29" xfId="0" applyFont="1" applyFill="1" applyBorder="1" applyAlignment="1">
      <alignment horizontal="center" vertical="center" wrapText="1"/>
    </xf>
    <xf numFmtId="0" fontId="43" fillId="0" borderId="15" xfId="0" applyFont="1" applyBorder="1" applyAlignment="1">
      <alignment horizontal="center" vertical="top" wrapText="1"/>
    </xf>
    <xf numFmtId="0" fontId="43" fillId="0" borderId="30" xfId="0" applyFont="1" applyBorder="1" applyAlignment="1">
      <alignment horizontal="center" vertical="top" wrapText="1"/>
    </xf>
    <xf numFmtId="0" fontId="43" fillId="0" borderId="16" xfId="0" applyFont="1" applyBorder="1" applyAlignment="1">
      <alignment horizontal="center" vertical="top" wrapText="1"/>
    </xf>
    <xf numFmtId="0" fontId="9" fillId="4" borderId="23" xfId="6" applyFont="1" applyFill="1" applyBorder="1" applyAlignment="1">
      <alignment horizontal="left" vertical="center" wrapText="1"/>
    </xf>
    <xf numFmtId="0" fontId="9" fillId="0" borderId="29" xfId="7" applyFont="1" applyBorder="1" applyAlignment="1">
      <alignment horizontal="center" vertical="center" wrapText="1" shrinkToFit="1"/>
    </xf>
    <xf numFmtId="0" fontId="9" fillId="0" borderId="24" xfId="7" applyFont="1" applyBorder="1" applyAlignment="1">
      <alignment horizontal="center" vertical="center" wrapText="1" shrinkToFit="1"/>
    </xf>
    <xf numFmtId="0" fontId="9" fillId="0" borderId="36" xfId="7" applyFont="1" applyBorder="1" applyAlignment="1">
      <alignment horizontal="center" vertical="center" wrapText="1" shrinkToFit="1"/>
    </xf>
    <xf numFmtId="0" fontId="9" fillId="0" borderId="26" xfId="7" applyFont="1" applyBorder="1" applyAlignment="1">
      <alignment horizontal="center" vertical="center" wrapText="1" shrinkToFit="1"/>
    </xf>
    <xf numFmtId="0" fontId="10" fillId="4" borderId="20" xfId="6" applyFont="1" applyFill="1" applyBorder="1" applyAlignment="1">
      <alignment horizontal="left" vertical="center" wrapText="1"/>
    </xf>
    <xf numFmtId="0" fontId="10" fillId="4" borderId="28" xfId="6" applyFont="1" applyFill="1" applyBorder="1" applyAlignment="1">
      <alignment horizontal="left" vertical="center" wrapText="1"/>
    </xf>
    <xf numFmtId="0" fontId="10" fillId="4" borderId="29" xfId="6" applyFont="1" applyFill="1" applyBorder="1" applyAlignment="1">
      <alignment horizontal="left" vertical="center" wrapText="1"/>
    </xf>
    <xf numFmtId="0" fontId="59" fillId="0" borderId="20" xfId="0" applyFont="1" applyBorder="1" applyAlignment="1">
      <alignment horizontal="left" vertical="center" wrapText="1"/>
    </xf>
    <xf numFmtId="0" fontId="59" fillId="0" borderId="28" xfId="0" applyFont="1" applyBorder="1" applyAlignment="1">
      <alignment horizontal="left" vertical="center" wrapText="1"/>
    </xf>
    <xf numFmtId="0" fontId="59" fillId="0" borderId="29" xfId="0" applyFont="1" applyBorder="1" applyAlignment="1">
      <alignment horizontal="left" vertical="center" wrapText="1"/>
    </xf>
    <xf numFmtId="0" fontId="59" fillId="0" borderId="20" xfId="0" applyFont="1" applyBorder="1" applyAlignment="1">
      <alignment horizontal="justify" vertical="center" wrapText="1"/>
    </xf>
    <xf numFmtId="0" fontId="59" fillId="0" borderId="28" xfId="0" applyFont="1" applyBorder="1" applyAlignment="1">
      <alignment horizontal="justify" vertical="center" wrapText="1"/>
    </xf>
    <xf numFmtId="0" fontId="59" fillId="0" borderId="29" xfId="0" applyFont="1" applyBorder="1" applyAlignment="1">
      <alignment horizontal="justify" vertical="center" wrapText="1"/>
    </xf>
    <xf numFmtId="0" fontId="53" fillId="0" borderId="30" xfId="0" applyFont="1" applyBorder="1" applyAlignment="1">
      <alignment horizontal="center" vertical="center" wrapText="1"/>
    </xf>
    <xf numFmtId="0" fontId="53" fillId="0" borderId="15"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28" xfId="0" applyFont="1" applyBorder="1" applyAlignment="1">
      <alignment horizontal="center" vertical="center" wrapText="1"/>
    </xf>
    <xf numFmtId="0" fontId="59" fillId="0" borderId="29" xfId="0" applyFont="1" applyBorder="1" applyAlignment="1">
      <alignment horizontal="center" vertical="center" wrapText="1"/>
    </xf>
    <xf numFmtId="0" fontId="9" fillId="4" borderId="24" xfId="6" applyFont="1" applyFill="1" applyBorder="1" applyAlignment="1">
      <alignment horizontal="center" vertical="center" wrapText="1"/>
    </xf>
    <xf numFmtId="0" fontId="9" fillId="4" borderId="23" xfId="6" applyFont="1" applyFill="1" applyBorder="1" applyAlignment="1">
      <alignment horizontal="center" vertical="center" wrapText="1"/>
    </xf>
    <xf numFmtId="0" fontId="9" fillId="4" borderId="34" xfId="6" applyFont="1" applyFill="1" applyBorder="1" applyAlignment="1">
      <alignment horizontal="center" vertical="center" wrapText="1"/>
    </xf>
    <xf numFmtId="0" fontId="9" fillId="4" borderId="26" xfId="6" applyFont="1" applyFill="1" applyBorder="1" applyAlignment="1">
      <alignment horizontal="center" vertical="center" wrapText="1"/>
    </xf>
    <xf numFmtId="0" fontId="9" fillId="4" borderId="25" xfId="6" applyFont="1" applyFill="1" applyBorder="1" applyAlignment="1">
      <alignment horizontal="center" vertical="center" wrapText="1"/>
    </xf>
    <xf numFmtId="0" fontId="9" fillId="4" borderId="27" xfId="6" applyFont="1" applyFill="1" applyBorder="1" applyAlignment="1">
      <alignment horizontal="center" vertical="center" wrapText="1"/>
    </xf>
    <xf numFmtId="0" fontId="35" fillId="4" borderId="20" xfId="6" applyFont="1" applyFill="1" applyBorder="1" applyAlignment="1">
      <alignment horizontal="left" vertical="center" wrapText="1"/>
    </xf>
    <xf numFmtId="0" fontId="35" fillId="4" borderId="28" xfId="6" applyFont="1" applyFill="1" applyBorder="1" applyAlignment="1">
      <alignment horizontal="left" vertical="center" wrapText="1"/>
    </xf>
    <xf numFmtId="0" fontId="59" fillId="0" borderId="20" xfId="0" applyFont="1" applyBorder="1" applyAlignment="1">
      <alignment horizontal="left" vertical="justify" wrapText="1"/>
    </xf>
    <xf numFmtId="0" fontId="59" fillId="0" borderId="28" xfId="0" applyFont="1" applyBorder="1" applyAlignment="1">
      <alignment horizontal="left" vertical="justify" wrapText="1"/>
    </xf>
    <xf numFmtId="0" fontId="59" fillId="0" borderId="29" xfId="0" applyFont="1" applyBorder="1" applyAlignment="1">
      <alignment horizontal="left" vertical="justify" wrapText="1"/>
    </xf>
    <xf numFmtId="0" fontId="9" fillId="0" borderId="75" xfId="0" applyFont="1" applyBorder="1" applyAlignment="1">
      <alignment horizontal="left" vertical="top" wrapText="1"/>
    </xf>
    <xf numFmtId="0" fontId="9" fillId="0" borderId="76" xfId="0" applyFont="1" applyBorder="1" applyAlignment="1">
      <alignment horizontal="left" vertical="top" wrapText="1"/>
    </xf>
    <xf numFmtId="0" fontId="9" fillId="0" borderId="77" xfId="0" applyFont="1" applyBorder="1" applyAlignment="1">
      <alignment horizontal="left" vertical="top" wrapText="1"/>
    </xf>
    <xf numFmtId="0" fontId="9" fillId="0" borderId="72" xfId="0" applyFont="1" applyBorder="1" applyAlignment="1">
      <alignment horizontal="left" vertical="top" wrapText="1"/>
    </xf>
    <xf numFmtId="0" fontId="9" fillId="0" borderId="73" xfId="0" applyFont="1" applyBorder="1" applyAlignment="1">
      <alignment horizontal="left" vertical="top" wrapText="1"/>
    </xf>
    <xf numFmtId="0" fontId="9" fillId="0" borderId="74" xfId="0" applyFont="1" applyBorder="1" applyAlignment="1">
      <alignment horizontal="left" vertical="top" wrapText="1"/>
    </xf>
    <xf numFmtId="0" fontId="9" fillId="0" borderId="69" xfId="0" applyFont="1" applyBorder="1" applyAlignment="1">
      <alignment horizontal="left" vertical="top" wrapText="1"/>
    </xf>
    <xf numFmtId="0" fontId="9" fillId="0" borderId="70" xfId="0" applyFont="1" applyBorder="1" applyAlignment="1">
      <alignment horizontal="left" vertical="top" wrapText="1"/>
    </xf>
    <xf numFmtId="0" fontId="9" fillId="0" borderId="71" xfId="0" applyFont="1" applyBorder="1" applyAlignment="1">
      <alignment horizontal="left" vertical="top" wrapText="1"/>
    </xf>
    <xf numFmtId="3" fontId="10" fillId="4" borderId="20" xfId="0" applyNumberFormat="1" applyFont="1" applyFill="1" applyBorder="1" applyAlignment="1">
      <alignment horizontal="center" vertical="center"/>
    </xf>
    <xf numFmtId="3" fontId="10" fillId="4" borderId="28" xfId="0" applyNumberFormat="1" applyFont="1" applyFill="1" applyBorder="1" applyAlignment="1">
      <alignment horizontal="center" vertical="center"/>
    </xf>
    <xf numFmtId="3" fontId="10" fillId="4" borderId="29" xfId="0" applyNumberFormat="1" applyFont="1" applyFill="1" applyBorder="1" applyAlignment="1">
      <alignment horizontal="center" vertical="center"/>
    </xf>
    <xf numFmtId="0" fontId="29" fillId="4" borderId="28" xfId="6" applyFont="1" applyFill="1" applyBorder="1" applyAlignment="1">
      <alignment horizontal="center" vertical="center" wrapText="1"/>
    </xf>
    <xf numFmtId="0" fontId="29" fillId="4" borderId="29" xfId="6" applyFont="1" applyFill="1" applyBorder="1" applyAlignment="1">
      <alignment horizontal="center" vertical="center" wrapText="1"/>
    </xf>
    <xf numFmtId="0" fontId="31" fillId="4" borderId="20" xfId="6" applyFont="1" applyFill="1" applyBorder="1" applyAlignment="1">
      <alignment horizontal="left" vertical="center" wrapText="1"/>
    </xf>
    <xf numFmtId="0" fontId="31" fillId="4" borderId="28" xfId="6" applyFont="1" applyFill="1" applyBorder="1" applyAlignment="1">
      <alignment horizontal="left" vertical="center" wrapText="1"/>
    </xf>
    <xf numFmtId="0" fontId="31" fillId="0" borderId="17" xfId="0" applyFont="1" applyBorder="1" applyAlignment="1">
      <alignment horizontal="center" vertical="center" wrapText="1"/>
    </xf>
    <xf numFmtId="0" fontId="29" fillId="0" borderId="17" xfId="0" applyFont="1" applyBorder="1" applyAlignment="1">
      <alignment horizontal="left" vertical="center" wrapText="1"/>
    </xf>
    <xf numFmtId="0" fontId="29" fillId="0" borderId="20" xfId="0" applyFont="1" applyBorder="1" applyAlignment="1">
      <alignment vertical="center" wrapText="1"/>
    </xf>
    <xf numFmtId="0" fontId="29" fillId="0" borderId="28" xfId="0" applyFont="1" applyBorder="1" applyAlignment="1">
      <alignment vertical="center" wrapText="1"/>
    </xf>
    <xf numFmtId="0" fontId="29" fillId="0" borderId="29" xfId="0" applyFont="1" applyBorder="1" applyAlignment="1">
      <alignment vertical="center" wrapText="1"/>
    </xf>
    <xf numFmtId="0" fontId="31" fillId="0" borderId="36"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25" xfId="0" applyFont="1" applyBorder="1" applyAlignment="1">
      <alignment horizontal="justify" vertical="center" wrapText="1"/>
    </xf>
    <xf numFmtId="0" fontId="31" fillId="0" borderId="27" xfId="0" applyFont="1" applyBorder="1" applyAlignment="1">
      <alignment horizontal="justify" vertical="center" wrapText="1"/>
    </xf>
    <xf numFmtId="0" fontId="31" fillId="0" borderId="29" xfId="0" applyFont="1" applyBorder="1" applyAlignment="1">
      <alignment horizontal="center" vertical="center" wrapText="1"/>
    </xf>
    <xf numFmtId="0" fontId="31" fillId="0" borderId="20" xfId="0" applyFont="1" applyBorder="1" applyAlignment="1">
      <alignment horizontal="justify" vertical="center" wrapText="1"/>
    </xf>
    <xf numFmtId="0" fontId="31" fillId="0" borderId="28" xfId="0" applyFont="1" applyBorder="1" applyAlignment="1">
      <alignment horizontal="justify" vertical="center" wrapText="1"/>
    </xf>
    <xf numFmtId="0" fontId="31" fillId="0" borderId="29" xfId="0" applyFont="1" applyBorder="1" applyAlignment="1">
      <alignment horizontal="justify" vertical="center" wrapText="1"/>
    </xf>
    <xf numFmtId="0" fontId="31" fillId="0" borderId="4" xfId="0" applyFont="1" applyBorder="1" applyAlignment="1">
      <alignment horizontal="center" wrapText="1"/>
    </xf>
    <xf numFmtId="0" fontId="31" fillId="0" borderId="0" xfId="0" applyFont="1" applyAlignment="1">
      <alignment horizontal="center" vertical="center" wrapText="1"/>
    </xf>
    <xf numFmtId="0" fontId="29" fillId="0" borderId="0" xfId="0" applyFont="1" applyAlignment="1">
      <alignment wrapText="1"/>
    </xf>
    <xf numFmtId="0" fontId="31" fillId="0" borderId="15"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4" xfId="0" applyFont="1" applyBorder="1" applyAlignment="1">
      <alignment horizontal="center" vertical="center" wrapText="1"/>
    </xf>
    <xf numFmtId="164" fontId="31" fillId="0" borderId="17" xfId="0" applyNumberFormat="1" applyFont="1" applyBorder="1" applyAlignment="1">
      <alignment horizontal="center" vertical="center" wrapText="1"/>
    </xf>
    <xf numFmtId="0" fontId="31" fillId="0" borderId="26" xfId="0" applyFont="1" applyBorder="1" applyAlignment="1">
      <alignment horizontal="justify" vertical="center" wrapText="1"/>
    </xf>
    <xf numFmtId="0" fontId="31" fillId="0" borderId="24" xfId="0" applyFont="1" applyBorder="1" applyAlignment="1">
      <alignment horizontal="left" vertical="center" wrapText="1"/>
    </xf>
    <xf numFmtId="0" fontId="31" fillId="0" borderId="34" xfId="0" applyFont="1" applyBorder="1" applyAlignment="1">
      <alignment horizontal="left" vertical="center" wrapText="1"/>
    </xf>
    <xf numFmtId="0" fontId="31" fillId="0" borderId="20"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1" xfId="0" applyFont="1" applyBorder="1" applyAlignment="1">
      <alignment horizontal="left" vertical="center" wrapText="1"/>
    </xf>
    <xf numFmtId="0" fontId="31" fillId="0" borderId="22" xfId="0" applyFont="1" applyBorder="1" applyAlignment="1">
      <alignment horizontal="left" vertical="center" wrapText="1"/>
    </xf>
    <xf numFmtId="164" fontId="29" fillId="0" borderId="20" xfId="0" applyNumberFormat="1" applyFont="1" applyBorder="1" applyAlignment="1">
      <alignment horizontal="center" vertical="center" wrapText="1"/>
    </xf>
    <xf numFmtId="164" fontId="29" fillId="0" borderId="28" xfId="0" applyNumberFormat="1" applyFont="1" applyBorder="1" applyAlignment="1">
      <alignment horizontal="center" vertical="center" wrapText="1"/>
    </xf>
    <xf numFmtId="164" fontId="29" fillId="0" borderId="29" xfId="0" applyNumberFormat="1" applyFont="1" applyBorder="1" applyAlignment="1">
      <alignment horizontal="center" vertical="center" wrapText="1"/>
    </xf>
    <xf numFmtId="0" fontId="31" fillId="0" borderId="23" xfId="7" applyFont="1" applyBorder="1" applyAlignment="1">
      <alignment horizontal="center" vertical="center" wrapText="1" shrinkToFit="1"/>
    </xf>
    <xf numFmtId="0" fontId="31" fillId="0" borderId="34" xfId="7" applyFont="1" applyBorder="1" applyAlignment="1">
      <alignment horizontal="center" vertical="center" wrapText="1" shrinkToFit="1"/>
    </xf>
    <xf numFmtId="0" fontId="29" fillId="0" borderId="58" xfId="0" applyFont="1" applyBorder="1" applyAlignment="1">
      <alignment horizontal="center" vertical="center" wrapText="1"/>
    </xf>
    <xf numFmtId="0" fontId="29" fillId="0" borderId="59" xfId="0" applyFont="1" applyBorder="1" applyAlignment="1">
      <alignment horizontal="center" vertical="center" wrapText="1"/>
    </xf>
    <xf numFmtId="0" fontId="31" fillId="0" borderId="20" xfId="0" applyFont="1" applyBorder="1" applyAlignment="1">
      <alignment horizontal="left" vertical="center" wrapText="1"/>
    </xf>
    <xf numFmtId="0" fontId="31" fillId="0" borderId="28" xfId="0" applyFont="1" applyBorder="1" applyAlignment="1">
      <alignment horizontal="left" vertical="center" wrapText="1"/>
    </xf>
    <xf numFmtId="0" fontId="31" fillId="0" borderId="25" xfId="0" applyFont="1" applyBorder="1" applyAlignment="1">
      <alignment horizontal="left" vertical="center" wrapText="1"/>
    </xf>
    <xf numFmtId="0" fontId="31" fillId="0" borderId="27" xfId="0" applyFont="1" applyBorder="1" applyAlignment="1">
      <alignment horizontal="left" vertical="center" wrapText="1"/>
    </xf>
    <xf numFmtId="0" fontId="31" fillId="0" borderId="28" xfId="7" applyFont="1" applyBorder="1" applyAlignment="1">
      <alignment horizontal="center" vertical="center" wrapText="1" shrinkToFit="1"/>
    </xf>
    <xf numFmtId="0" fontId="31" fillId="0" borderId="29" xfId="7" applyFont="1" applyBorder="1" applyAlignment="1">
      <alignment horizontal="center" vertical="center" wrapText="1" shrinkToFit="1"/>
    </xf>
    <xf numFmtId="0" fontId="29" fillId="0" borderId="45" xfId="0" applyFont="1" applyBorder="1" applyAlignment="1">
      <alignment horizontal="center" vertical="center" wrapText="1"/>
    </xf>
    <xf numFmtId="0" fontId="29" fillId="0" borderId="46" xfId="0" applyFont="1" applyBorder="1" applyAlignment="1">
      <alignment horizontal="center" vertical="center" wrapText="1"/>
    </xf>
    <xf numFmtId="3" fontId="29" fillId="0" borderId="20" xfId="0" applyNumberFormat="1" applyFont="1" applyBorder="1" applyAlignment="1">
      <alignment horizontal="center" vertical="center" wrapText="1"/>
    </xf>
    <xf numFmtId="3" fontId="29" fillId="0" borderId="28" xfId="0" applyNumberFormat="1" applyFont="1" applyBorder="1" applyAlignment="1">
      <alignment horizontal="center" vertical="center" wrapText="1"/>
    </xf>
    <xf numFmtId="3" fontId="29" fillId="0" borderId="29" xfId="0" applyNumberFormat="1" applyFont="1" applyBorder="1" applyAlignment="1">
      <alignment horizontal="center" vertical="center" wrapText="1"/>
    </xf>
    <xf numFmtId="0" fontId="29" fillId="0" borderId="15"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16" xfId="0" applyFont="1" applyBorder="1" applyAlignment="1">
      <alignment horizontal="center" vertical="center" wrapText="1"/>
    </xf>
    <xf numFmtId="0" fontId="31" fillId="0" borderId="20" xfId="7" applyFont="1" applyBorder="1" applyAlignment="1">
      <alignment horizontal="left" vertical="center" wrapText="1" shrinkToFit="1"/>
    </xf>
    <xf numFmtId="0" fontId="31" fillId="0" borderId="28" xfId="7" applyFont="1" applyBorder="1" applyAlignment="1">
      <alignment horizontal="left" vertical="center" wrapText="1" shrinkToFit="1"/>
    </xf>
    <xf numFmtId="0" fontId="31" fillId="0" borderId="29" xfId="7" applyFont="1" applyBorder="1" applyAlignment="1">
      <alignment horizontal="left" vertical="center" wrapText="1" shrinkToFit="1"/>
    </xf>
    <xf numFmtId="0" fontId="69" fillId="0" borderId="20" xfId="0" applyFont="1" applyBorder="1" applyAlignment="1">
      <alignment horizontal="left" vertical="center" wrapText="1"/>
    </xf>
    <xf numFmtId="0" fontId="69" fillId="0" borderId="28" xfId="0" applyFont="1" applyBorder="1" applyAlignment="1">
      <alignment horizontal="left" vertical="center" wrapText="1"/>
    </xf>
    <xf numFmtId="0" fontId="69" fillId="0" borderId="29" xfId="0" applyFont="1" applyBorder="1" applyAlignment="1">
      <alignment horizontal="left" vertical="center" wrapText="1"/>
    </xf>
    <xf numFmtId="0" fontId="31" fillId="0" borderId="34" xfId="0" applyFont="1" applyBorder="1" applyAlignment="1">
      <alignment horizontal="center" vertical="center" wrapText="1"/>
    </xf>
    <xf numFmtId="0" fontId="31" fillId="0" borderId="29" xfId="0" applyFont="1" applyBorder="1" applyAlignment="1">
      <alignment horizontal="left" vertical="center" wrapText="1"/>
    </xf>
    <xf numFmtId="0" fontId="29" fillId="0" borderId="24"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26" xfId="0" applyFont="1" applyBorder="1" applyAlignment="1">
      <alignment horizontal="center" vertical="center" wrapText="1"/>
    </xf>
    <xf numFmtId="0" fontId="31" fillId="0" borderId="15" xfId="7" applyFont="1" applyBorder="1" applyAlignment="1">
      <alignment horizontal="center" vertical="center" wrapText="1" shrinkToFit="1"/>
    </xf>
    <xf numFmtId="0" fontId="31" fillId="0" borderId="30" xfId="7" applyFont="1" applyBorder="1" applyAlignment="1">
      <alignment horizontal="center" vertical="center" wrapText="1" shrinkToFit="1"/>
    </xf>
    <xf numFmtId="0" fontId="31" fillId="0" borderId="16" xfId="7" applyFont="1" applyBorder="1" applyAlignment="1">
      <alignment horizontal="center" vertical="center" wrapText="1" shrinkToFit="1"/>
    </xf>
    <xf numFmtId="0" fontId="31" fillId="0" borderId="20" xfId="7" applyFont="1" applyBorder="1" applyAlignment="1">
      <alignment horizontal="center" vertical="center" wrapText="1" shrinkToFit="1"/>
    </xf>
    <xf numFmtId="0" fontId="31" fillId="0" borderId="24" xfId="7" applyFont="1" applyBorder="1" applyAlignment="1">
      <alignment horizontal="center" vertical="center" wrapText="1" shrinkToFit="1"/>
    </xf>
    <xf numFmtId="0" fontId="31" fillId="0" borderId="36" xfId="7" applyFont="1" applyBorder="1" applyAlignment="1">
      <alignment horizontal="center" vertical="center" wrapText="1" shrinkToFit="1"/>
    </xf>
    <xf numFmtId="0" fontId="31" fillId="0" borderId="26" xfId="7" applyFont="1" applyBorder="1" applyAlignment="1">
      <alignment horizontal="center" vertical="center" wrapText="1" shrinkToFit="1"/>
    </xf>
    <xf numFmtId="3" fontId="29" fillId="0" borderId="23" xfId="0" applyNumberFormat="1" applyFont="1" applyBorder="1" applyAlignment="1">
      <alignment horizontal="center" vertical="center" wrapText="1"/>
    </xf>
    <xf numFmtId="3" fontId="29" fillId="0" borderId="34" xfId="0" applyNumberFormat="1" applyFont="1" applyBorder="1" applyAlignment="1">
      <alignment horizontal="center" vertical="center" wrapText="1"/>
    </xf>
    <xf numFmtId="3" fontId="29" fillId="0" borderId="25" xfId="0" applyNumberFormat="1" applyFont="1" applyBorder="1" applyAlignment="1">
      <alignment horizontal="center" vertical="center" wrapText="1"/>
    </xf>
    <xf numFmtId="3" fontId="29" fillId="0" borderId="27" xfId="0" applyNumberFormat="1" applyFont="1" applyBorder="1" applyAlignment="1">
      <alignment horizontal="center" vertical="center" wrapText="1"/>
    </xf>
    <xf numFmtId="3" fontId="29" fillId="0" borderId="4" xfId="0" applyNumberFormat="1" applyFont="1" applyBorder="1" applyAlignment="1">
      <alignment horizontal="center" vertical="center" wrapText="1"/>
    </xf>
    <xf numFmtId="3" fontId="29" fillId="0" borderId="31" xfId="0" applyNumberFormat="1" applyFont="1" applyBorder="1" applyAlignment="1">
      <alignment horizontal="center" vertical="center" wrapText="1"/>
    </xf>
    <xf numFmtId="0" fontId="31" fillId="0" borderId="4" xfId="0" applyFont="1" applyBorder="1" applyAlignment="1">
      <alignment horizontal="left" vertical="center" wrapText="1"/>
    </xf>
    <xf numFmtId="0" fontId="31" fillId="0" borderId="31" xfId="0" applyFont="1" applyBorder="1" applyAlignment="1">
      <alignment horizontal="left" vertical="center" wrapText="1"/>
    </xf>
    <xf numFmtId="0" fontId="31" fillId="0" borderId="23" xfId="0" applyFont="1" applyBorder="1" applyAlignment="1">
      <alignment horizontal="left" vertical="center" wrapText="1"/>
    </xf>
    <xf numFmtId="0" fontId="17" fillId="0" borderId="20" xfId="0" applyFont="1" applyBorder="1" applyAlignment="1">
      <alignment horizontal="left" vertical="center" wrapText="1"/>
    </xf>
    <xf numFmtId="0" fontId="17" fillId="0" borderId="28" xfId="0" applyFont="1" applyBorder="1" applyAlignment="1">
      <alignment horizontal="left" vertical="center" wrapText="1"/>
    </xf>
    <xf numFmtId="0" fontId="17" fillId="0" borderId="29" xfId="0" applyFont="1" applyBorder="1" applyAlignment="1">
      <alignment horizontal="left" vertical="center" wrapText="1"/>
    </xf>
    <xf numFmtId="0" fontId="31" fillId="0" borderId="36" xfId="0" applyFont="1" applyBorder="1" applyAlignment="1">
      <alignment horizontal="left" vertical="center" wrapText="1"/>
    </xf>
    <xf numFmtId="0" fontId="29" fillId="0" borderId="15" xfId="0" applyFont="1" applyBorder="1" applyAlignment="1">
      <alignment horizontal="center" vertical="center"/>
    </xf>
    <xf numFmtId="0" fontId="29" fillId="0" borderId="30" xfId="0" applyFont="1" applyBorder="1" applyAlignment="1">
      <alignment horizontal="center" vertical="center"/>
    </xf>
    <xf numFmtId="0" fontId="29" fillId="0" borderId="16" xfId="0" applyFont="1" applyBorder="1" applyAlignment="1">
      <alignment horizontal="center" vertical="center"/>
    </xf>
    <xf numFmtId="0" fontId="29" fillId="0" borderId="15" xfId="0" applyFont="1" applyBorder="1" applyAlignment="1">
      <alignment horizontal="left" vertical="center" wrapText="1"/>
    </xf>
    <xf numFmtId="0" fontId="29" fillId="0" borderId="30" xfId="0" applyFont="1" applyBorder="1" applyAlignment="1">
      <alignment horizontal="left" vertical="center" wrapText="1"/>
    </xf>
    <xf numFmtId="0" fontId="29" fillId="0" borderId="16" xfId="0" applyFont="1" applyBorder="1" applyAlignment="1">
      <alignment horizontal="left" vertical="center" wrapText="1"/>
    </xf>
    <xf numFmtId="0" fontId="29" fillId="0" borderId="15" xfId="2" applyFont="1" applyBorder="1" applyAlignment="1">
      <alignment horizontal="center" vertical="center" wrapText="1"/>
    </xf>
    <xf numFmtId="0" fontId="29" fillId="0" borderId="30" xfId="2" applyFont="1" applyBorder="1" applyAlignment="1">
      <alignment horizontal="center" vertical="center" wrapText="1"/>
    </xf>
    <xf numFmtId="0" fontId="29" fillId="0" borderId="16" xfId="2" applyFont="1" applyBorder="1" applyAlignment="1">
      <alignment horizontal="center" vertical="center" wrapText="1"/>
    </xf>
    <xf numFmtId="0" fontId="31" fillId="0" borderId="24" xfId="0" applyFont="1" applyBorder="1" applyAlignment="1">
      <alignment horizontal="center" vertical="center" wrapText="1"/>
    </xf>
    <xf numFmtId="164" fontId="29" fillId="0" borderId="24" xfId="1" applyNumberFormat="1" applyFont="1" applyFill="1" applyBorder="1" applyAlignment="1">
      <alignment horizontal="center" vertical="center" wrapText="1"/>
    </xf>
    <xf numFmtId="164" fontId="29" fillId="0" borderId="23" xfId="1" applyNumberFormat="1" applyFont="1" applyFill="1" applyBorder="1" applyAlignment="1">
      <alignment horizontal="center" vertical="center" wrapText="1"/>
    </xf>
    <xf numFmtId="164" fontId="29" fillId="0" borderId="34" xfId="1" applyNumberFormat="1" applyFont="1" applyFill="1" applyBorder="1" applyAlignment="1">
      <alignment horizontal="center" vertical="center" wrapText="1"/>
    </xf>
    <xf numFmtId="164" fontId="29" fillId="0" borderId="36" xfId="1" applyNumberFormat="1" applyFont="1" applyFill="1" applyBorder="1" applyAlignment="1">
      <alignment horizontal="center" vertical="center" wrapText="1"/>
    </xf>
    <xf numFmtId="164" fontId="29" fillId="0" borderId="4" xfId="1" applyNumberFormat="1" applyFont="1" applyFill="1" applyBorder="1" applyAlignment="1">
      <alignment horizontal="center" vertical="center" wrapText="1"/>
    </xf>
    <xf numFmtId="164" fontId="29" fillId="0" borderId="31" xfId="1" applyNumberFormat="1" applyFont="1" applyFill="1" applyBorder="1" applyAlignment="1">
      <alignment horizontal="center" vertical="center" wrapText="1"/>
    </xf>
    <xf numFmtId="164" fontId="29" fillId="0" borderId="36" xfId="1" applyNumberFormat="1" applyFont="1" applyFill="1" applyBorder="1" applyAlignment="1">
      <alignment horizontal="center" wrapText="1"/>
    </xf>
    <xf numFmtId="164" fontId="29" fillId="0" borderId="4" xfId="1" applyNumberFormat="1" applyFont="1" applyFill="1" applyBorder="1" applyAlignment="1">
      <alignment horizontal="center" wrapText="1"/>
    </xf>
    <xf numFmtId="0" fontId="29" fillId="0" borderId="4" xfId="0" applyFont="1" applyBorder="1"/>
    <xf numFmtId="0" fontId="29" fillId="0" borderId="31" xfId="0" applyFont="1" applyBorder="1"/>
    <xf numFmtId="164" fontId="29" fillId="0" borderId="26" xfId="1" applyNumberFormat="1" applyFont="1" applyFill="1" applyBorder="1" applyAlignment="1">
      <alignment horizontal="center" wrapText="1"/>
    </xf>
    <xf numFmtId="164" fontId="29" fillId="0" borderId="25" xfId="1" applyNumberFormat="1" applyFont="1" applyFill="1" applyBorder="1" applyAlignment="1">
      <alignment horizontal="center" wrapText="1"/>
    </xf>
    <xf numFmtId="0" fontId="29" fillId="0" borderId="25" xfId="0" applyFont="1" applyBorder="1"/>
    <xf numFmtId="0" fontId="29" fillId="0" borderId="27" xfId="0" applyFont="1" applyBorder="1"/>
    <xf numFmtId="0" fontId="31" fillId="0" borderId="69" xfId="0" applyFont="1" applyBorder="1" applyAlignment="1">
      <alignment horizontal="left" vertical="top" wrapText="1"/>
    </xf>
    <xf numFmtId="0" fontId="31" fillId="0" borderId="70" xfId="0" applyFont="1" applyBorder="1" applyAlignment="1">
      <alignment horizontal="left" vertical="top" wrapText="1"/>
    </xf>
    <xf numFmtId="0" fontId="31" fillId="0" borderId="71" xfId="0" applyFont="1" applyBorder="1" applyAlignment="1">
      <alignment horizontal="left" vertical="top" wrapText="1"/>
    </xf>
    <xf numFmtId="0" fontId="31" fillId="0" borderId="75" xfId="0" applyFont="1" applyBorder="1" applyAlignment="1">
      <alignment horizontal="left" vertical="top" wrapText="1"/>
    </xf>
    <xf numFmtId="0" fontId="31" fillId="0" borderId="76" xfId="0" applyFont="1" applyBorder="1" applyAlignment="1">
      <alignment horizontal="left" vertical="top" wrapText="1"/>
    </xf>
    <xf numFmtId="0" fontId="31" fillId="0" borderId="77" xfId="0" applyFont="1" applyBorder="1" applyAlignment="1">
      <alignment horizontal="left" vertical="top" wrapText="1"/>
    </xf>
    <xf numFmtId="0" fontId="31" fillId="0" borderId="72" xfId="0" applyFont="1" applyBorder="1" applyAlignment="1">
      <alignment horizontal="left" vertical="top" wrapText="1"/>
    </xf>
    <xf numFmtId="0" fontId="31" fillId="0" borderId="73" xfId="0" applyFont="1" applyBorder="1" applyAlignment="1">
      <alignment horizontal="left" vertical="top" wrapText="1"/>
    </xf>
    <xf numFmtId="0" fontId="31" fillId="0" borderId="74" xfId="0" applyFont="1" applyBorder="1" applyAlignment="1">
      <alignment horizontal="left" vertical="top" wrapText="1"/>
    </xf>
    <xf numFmtId="0" fontId="31" fillId="0" borderId="20" xfId="0" applyFont="1" applyBorder="1" applyAlignment="1">
      <alignment horizontal="left" vertical="justify" wrapText="1"/>
    </xf>
    <xf numFmtId="0" fontId="31" fillId="0" borderId="28" xfId="0" applyFont="1" applyBorder="1" applyAlignment="1">
      <alignment horizontal="left" vertical="justify" wrapText="1"/>
    </xf>
    <xf numFmtId="0" fontId="31" fillId="0" borderId="29" xfId="0" applyFont="1" applyBorder="1" applyAlignment="1">
      <alignment horizontal="left" vertical="justify" wrapText="1"/>
    </xf>
    <xf numFmtId="164" fontId="29" fillId="0" borderId="20" xfId="1" applyNumberFormat="1" applyFont="1" applyFill="1" applyBorder="1" applyAlignment="1">
      <alignment horizontal="center" vertical="center" wrapText="1"/>
    </xf>
    <xf numFmtId="164" fontId="29" fillId="0" borderId="28" xfId="1" applyNumberFormat="1" applyFont="1" applyFill="1" applyBorder="1" applyAlignment="1">
      <alignment horizontal="center" vertical="center" wrapText="1"/>
    </xf>
    <xf numFmtId="164" fontId="29" fillId="0" borderId="29" xfId="1" applyNumberFormat="1" applyFont="1" applyFill="1" applyBorder="1" applyAlignment="1">
      <alignment horizontal="center" vertical="center" wrapText="1"/>
    </xf>
    <xf numFmtId="0" fontId="31" fillId="0" borderId="26" xfId="0" applyFont="1" applyBorder="1" applyAlignment="1">
      <alignment horizontal="left" vertical="top" wrapText="1"/>
    </xf>
    <xf numFmtId="0" fontId="31" fillId="0" borderId="25" xfId="0" applyFont="1" applyBorder="1" applyAlignment="1">
      <alignment horizontal="left" vertical="top" wrapText="1"/>
    </xf>
    <xf numFmtId="0" fontId="31" fillId="0" borderId="27" xfId="0" applyFont="1" applyBorder="1" applyAlignment="1">
      <alignment horizontal="left" vertical="top" wrapText="1"/>
    </xf>
    <xf numFmtId="3" fontId="29" fillId="0" borderId="24" xfId="2" applyNumberFormat="1" applyFont="1" applyBorder="1" applyAlignment="1">
      <alignment horizontal="center" vertical="center" wrapText="1"/>
    </xf>
    <xf numFmtId="3" fontId="29" fillId="0" borderId="23" xfId="2" applyNumberFormat="1" applyFont="1" applyBorder="1" applyAlignment="1">
      <alignment horizontal="center" vertical="center" wrapText="1"/>
    </xf>
    <xf numFmtId="3" fontId="29" fillId="0" borderId="36" xfId="2" applyNumberFormat="1" applyFont="1" applyBorder="1" applyAlignment="1">
      <alignment horizontal="center" vertical="center" wrapText="1"/>
    </xf>
    <xf numFmtId="3" fontId="29" fillId="0" borderId="4" xfId="2" applyNumberFormat="1" applyFont="1" applyAlignment="1">
      <alignment horizontal="center" vertical="center" wrapText="1"/>
    </xf>
    <xf numFmtId="0" fontId="29" fillId="0" borderId="15" xfId="0" applyFont="1" applyBorder="1" applyAlignment="1">
      <alignment horizontal="center" vertical="top" wrapText="1"/>
    </xf>
    <xf numFmtId="0" fontId="29" fillId="0" borderId="30" xfId="0" applyFont="1" applyBorder="1" applyAlignment="1">
      <alignment horizontal="center" vertical="top" wrapText="1"/>
    </xf>
    <xf numFmtId="0" fontId="29" fillId="0" borderId="16" xfId="0" applyFont="1" applyBorder="1" applyAlignment="1">
      <alignment horizontal="center" vertical="top" wrapText="1"/>
    </xf>
    <xf numFmtId="0" fontId="71" fillId="4" borderId="20" xfId="0" applyFont="1" applyFill="1" applyBorder="1" applyAlignment="1">
      <alignment horizontal="left" vertical="center" wrapText="1"/>
    </xf>
    <xf numFmtId="0" fontId="71" fillId="4" borderId="28" xfId="0" applyFont="1" applyFill="1" applyBorder="1" applyAlignment="1">
      <alignment horizontal="left" vertical="center" wrapText="1"/>
    </xf>
    <xf numFmtId="0" fontId="29" fillId="4" borderId="4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46" xfId="0" applyFont="1" applyFill="1" applyBorder="1" applyAlignment="1">
      <alignment horizontal="center" vertical="center" wrapText="1"/>
    </xf>
    <xf numFmtId="0" fontId="31" fillId="4" borderId="23" xfId="6" applyFont="1" applyFill="1" applyBorder="1" applyAlignment="1">
      <alignment horizontal="left" vertical="center" wrapText="1"/>
    </xf>
    <xf numFmtId="0" fontId="31" fillId="4" borderId="29" xfId="6" applyFont="1" applyFill="1" applyBorder="1" applyAlignment="1">
      <alignment horizontal="left" vertical="center" wrapText="1"/>
    </xf>
    <xf numFmtId="0" fontId="31" fillId="4" borderId="28" xfId="0" applyFont="1" applyFill="1" applyBorder="1" applyAlignment="1">
      <alignment horizontal="center" vertical="center" wrapText="1"/>
    </xf>
    <xf numFmtId="3" fontId="29" fillId="0" borderId="26" xfId="2" applyNumberFormat="1" applyFont="1" applyBorder="1" applyAlignment="1">
      <alignment horizontal="center" vertical="center" wrapText="1"/>
    </xf>
    <xf numFmtId="3" fontId="29" fillId="0" borderId="25" xfId="2" applyNumberFormat="1" applyFont="1" applyBorder="1" applyAlignment="1">
      <alignment horizontal="center" vertical="center" wrapText="1"/>
    </xf>
    <xf numFmtId="3" fontId="29" fillId="0" borderId="34" xfId="2" applyNumberFormat="1" applyFont="1" applyBorder="1" applyAlignment="1">
      <alignment horizontal="center" vertical="center" wrapText="1"/>
    </xf>
    <xf numFmtId="3" fontId="29" fillId="0" borderId="28" xfId="2" applyNumberFormat="1" applyFont="1" applyBorder="1" applyAlignment="1">
      <alignment horizontal="center" vertical="center" wrapText="1"/>
    </xf>
    <xf numFmtId="3" fontId="29" fillId="0" borderId="29" xfId="2" applyNumberFormat="1" applyFont="1" applyBorder="1" applyAlignment="1">
      <alignment horizontal="center" vertical="center" wrapText="1"/>
    </xf>
    <xf numFmtId="0" fontId="71" fillId="4" borderId="61"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62" xfId="0" applyFont="1" applyFill="1" applyBorder="1" applyAlignment="1">
      <alignment horizontal="center" vertical="center" wrapText="1"/>
    </xf>
    <xf numFmtId="0" fontId="29" fillId="4" borderId="64" xfId="0" applyFont="1" applyFill="1" applyBorder="1" applyAlignment="1">
      <alignment horizontal="center" vertical="center" wrapText="1"/>
    </xf>
    <xf numFmtId="0" fontId="29" fillId="4" borderId="65" xfId="0" applyFont="1" applyFill="1" applyBorder="1" applyAlignment="1">
      <alignment horizontal="center" vertical="center" wrapText="1"/>
    </xf>
    <xf numFmtId="0" fontId="29" fillId="4" borderId="66" xfId="0" applyFont="1" applyFill="1" applyBorder="1" applyAlignment="1">
      <alignment horizontal="center" vertical="center" wrapText="1"/>
    </xf>
    <xf numFmtId="0" fontId="29" fillId="4" borderId="40" xfId="0" applyFont="1" applyFill="1" applyBorder="1" applyAlignment="1">
      <alignment horizontal="center" vertical="center" wrapText="1"/>
    </xf>
    <xf numFmtId="0" fontId="31" fillId="4" borderId="20" xfId="6" applyFont="1" applyFill="1" applyBorder="1" applyAlignment="1">
      <alignment horizontal="center" vertical="center" wrapText="1"/>
    </xf>
    <xf numFmtId="0" fontId="31" fillId="4" borderId="28" xfId="6" applyFont="1" applyFill="1" applyBorder="1" applyAlignment="1">
      <alignment horizontal="center" vertical="center" wrapText="1"/>
    </xf>
    <xf numFmtId="0" fontId="31" fillId="4" borderId="29" xfId="6" applyFont="1" applyFill="1" applyBorder="1" applyAlignment="1">
      <alignment horizontal="center" vertical="center" wrapText="1"/>
    </xf>
    <xf numFmtId="0" fontId="31" fillId="0" borderId="20" xfId="6" applyFont="1" applyBorder="1" applyAlignment="1">
      <alignment horizontal="left" vertical="center" wrapText="1"/>
    </xf>
    <xf numFmtId="0" fontId="31" fillId="0" borderId="28" xfId="6" applyFont="1" applyBorder="1" applyAlignment="1">
      <alignment horizontal="left" vertical="center" wrapText="1"/>
    </xf>
    <xf numFmtId="0" fontId="31" fillId="0" borderId="29" xfId="6" applyFont="1" applyBorder="1" applyAlignment="1">
      <alignment horizontal="left" vertical="center" wrapText="1"/>
    </xf>
    <xf numFmtId="0" fontId="31" fillId="2" borderId="20" xfId="0" applyFont="1" applyFill="1" applyBorder="1" applyAlignment="1">
      <alignment horizontal="left" vertical="center"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71" fillId="4" borderId="29" xfId="0" applyFont="1" applyFill="1" applyBorder="1" applyAlignment="1">
      <alignment horizontal="left" vertical="center" wrapText="1"/>
    </xf>
    <xf numFmtId="0" fontId="29" fillId="4" borderId="34" xfId="0" applyFont="1" applyFill="1" applyBorder="1" applyAlignment="1">
      <alignment horizontal="center" vertical="center" wrapText="1"/>
    </xf>
    <xf numFmtId="0" fontId="29" fillId="4" borderId="31" xfId="0" applyFont="1" applyFill="1" applyBorder="1" applyAlignment="1">
      <alignment horizontal="center" vertical="center" wrapText="1"/>
    </xf>
    <xf numFmtId="0" fontId="29" fillId="4" borderId="67" xfId="0" applyFont="1" applyFill="1" applyBorder="1" applyAlignment="1">
      <alignment horizontal="center" vertical="center" wrapText="1"/>
    </xf>
    <xf numFmtId="0" fontId="29" fillId="4" borderId="20" xfId="6" applyFont="1" applyFill="1" applyBorder="1" applyAlignment="1">
      <alignment horizontal="left" vertical="center" wrapText="1"/>
    </xf>
    <xf numFmtId="0" fontId="29" fillId="4" borderId="28" xfId="6" applyFont="1" applyFill="1" applyBorder="1" applyAlignment="1">
      <alignment horizontal="left" vertical="center" wrapText="1"/>
    </xf>
    <xf numFmtId="0" fontId="29" fillId="4" borderId="29" xfId="6" applyFont="1" applyFill="1" applyBorder="1" applyAlignment="1">
      <alignment horizontal="left" vertical="center" wrapText="1"/>
    </xf>
    <xf numFmtId="3" fontId="29" fillId="4" borderId="20" xfId="0" applyNumberFormat="1" applyFont="1" applyFill="1" applyBorder="1" applyAlignment="1">
      <alignment horizontal="center" vertical="center"/>
    </xf>
    <xf numFmtId="3" fontId="29" fillId="4" borderId="28" xfId="0" applyNumberFormat="1" applyFont="1" applyFill="1" applyBorder="1" applyAlignment="1">
      <alignment horizontal="center" vertical="center"/>
    </xf>
    <xf numFmtId="3" fontId="29" fillId="4" borderId="29" xfId="0" applyNumberFormat="1" applyFont="1" applyFill="1" applyBorder="1" applyAlignment="1">
      <alignment horizontal="center" vertical="center"/>
    </xf>
    <xf numFmtId="0" fontId="31" fillId="4" borderId="20" xfId="0" applyFont="1" applyFill="1" applyBorder="1" applyAlignment="1">
      <alignment horizontal="center" vertical="center" wrapText="1"/>
    </xf>
    <xf numFmtId="0" fontId="31" fillId="4" borderId="29" xfId="0" applyFont="1" applyFill="1" applyBorder="1" applyAlignment="1">
      <alignment horizontal="center" vertical="center" wrapText="1"/>
    </xf>
    <xf numFmtId="0" fontId="31" fillId="4" borderId="24" xfId="6" applyFont="1" applyFill="1" applyBorder="1" applyAlignment="1">
      <alignment horizontal="center" vertical="center" wrapText="1"/>
    </xf>
    <xf numFmtId="0" fontId="31" fillId="4" borderId="23" xfId="6" applyFont="1" applyFill="1" applyBorder="1" applyAlignment="1">
      <alignment horizontal="center" vertical="center" wrapText="1"/>
    </xf>
    <xf numFmtId="0" fontId="31" fillId="4" borderId="34" xfId="6" applyFont="1" applyFill="1" applyBorder="1" applyAlignment="1">
      <alignment horizontal="center" vertical="center" wrapText="1"/>
    </xf>
    <xf numFmtId="0" fontId="31" fillId="4" borderId="26" xfId="6" applyFont="1" applyFill="1" applyBorder="1" applyAlignment="1">
      <alignment horizontal="center" vertical="center" wrapText="1"/>
    </xf>
    <xf numFmtId="0" fontId="31" fillId="4" borderId="25" xfId="6" applyFont="1" applyFill="1" applyBorder="1" applyAlignment="1">
      <alignment horizontal="center" vertical="center" wrapText="1"/>
    </xf>
    <xf numFmtId="0" fontId="31" fillId="4" borderId="27" xfId="6" applyFont="1" applyFill="1" applyBorder="1" applyAlignment="1">
      <alignment horizontal="center" vertical="center" wrapText="1"/>
    </xf>
    <xf numFmtId="0" fontId="31" fillId="4" borderId="17" xfId="6" applyFont="1" applyFill="1" applyBorder="1" applyAlignment="1">
      <alignment horizontal="center" vertical="center" wrapText="1"/>
    </xf>
    <xf numFmtId="0" fontId="31" fillId="4" borderId="20" xfId="6" quotePrefix="1" applyFont="1" applyFill="1" applyBorder="1" applyAlignment="1">
      <alignment horizontal="left" vertical="center" wrapText="1"/>
    </xf>
    <xf numFmtId="0" fontId="29" fillId="4" borderId="24" xfId="6" applyFont="1" applyFill="1" applyBorder="1" applyAlignment="1">
      <alignment horizontal="center" vertical="center" wrapText="1"/>
    </xf>
    <xf numFmtId="0" fontId="29" fillId="4" borderId="34"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9" fillId="4" borderId="31" xfId="6" applyFont="1" applyFill="1" applyBorder="1" applyAlignment="1">
      <alignment horizontal="center" vertical="center" wrapText="1"/>
    </xf>
    <xf numFmtId="0" fontId="29" fillId="4" borderId="26" xfId="6" applyFont="1" applyFill="1" applyBorder="1" applyAlignment="1">
      <alignment horizontal="center" vertical="center" wrapText="1"/>
    </xf>
    <xf numFmtId="0" fontId="29" fillId="4" borderId="27" xfId="6" applyFont="1" applyFill="1" applyBorder="1" applyAlignment="1">
      <alignment horizontal="center" vertical="center" wrapText="1"/>
    </xf>
    <xf numFmtId="0" fontId="29" fillId="4" borderId="20" xfId="6" applyFont="1" applyFill="1" applyBorder="1" applyAlignment="1">
      <alignment horizontal="center" vertical="center" wrapText="1"/>
    </xf>
    <xf numFmtId="0" fontId="29" fillId="4" borderId="17" xfId="6" applyFont="1" applyFill="1" applyBorder="1" applyAlignment="1">
      <alignment horizontal="center" vertical="center" wrapText="1"/>
    </xf>
    <xf numFmtId="0" fontId="31" fillId="0" borderId="17" xfId="0" applyFont="1" applyBorder="1" applyAlignment="1">
      <alignment horizontal="justify" vertical="center" wrapText="1"/>
    </xf>
    <xf numFmtId="0" fontId="31" fillId="4" borderId="17" xfId="6" applyFont="1" applyFill="1" applyBorder="1" applyAlignment="1">
      <alignment horizontal="left" vertical="center" wrapText="1"/>
    </xf>
    <xf numFmtId="0" fontId="29" fillId="4" borderId="17" xfId="6" applyFont="1" applyFill="1" applyBorder="1" applyAlignment="1">
      <alignment horizontal="left" vertical="center" wrapText="1"/>
    </xf>
    <xf numFmtId="3" fontId="29" fillId="4" borderId="17" xfId="0" applyNumberFormat="1" applyFont="1" applyFill="1" applyBorder="1" applyAlignment="1">
      <alignment horizontal="center" vertical="center"/>
    </xf>
    <xf numFmtId="0" fontId="31" fillId="4" borderId="17" xfId="6" quotePrefix="1" applyFont="1" applyFill="1" applyBorder="1" applyAlignment="1">
      <alignment horizontal="left" vertical="center" wrapText="1"/>
    </xf>
    <xf numFmtId="0" fontId="31" fillId="4" borderId="17" xfId="0" applyFont="1" applyFill="1" applyBorder="1" applyAlignment="1">
      <alignment horizontal="center" vertical="center" wrapText="1"/>
    </xf>
    <xf numFmtId="0" fontId="71" fillId="4" borderId="17"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31" fillId="0" borderId="17" xfId="6" applyFont="1" applyBorder="1" applyAlignment="1">
      <alignment horizontal="left" vertical="center" wrapText="1"/>
    </xf>
    <xf numFmtId="0" fontId="31" fillId="2" borderId="17" xfId="0" applyFont="1" applyFill="1" applyBorder="1" applyAlignment="1">
      <alignment horizontal="left" vertical="center" wrapText="1"/>
    </xf>
    <xf numFmtId="0" fontId="71" fillId="4" borderId="17" xfId="0" applyFont="1" applyFill="1" applyBorder="1" applyAlignment="1">
      <alignment horizontal="left" vertical="center" wrapText="1"/>
    </xf>
    <xf numFmtId="0" fontId="29" fillId="0" borderId="17" xfId="0" applyFont="1" applyBorder="1" applyAlignment="1">
      <alignment horizontal="center" vertical="top" wrapText="1"/>
    </xf>
    <xf numFmtId="3" fontId="29" fillId="0" borderId="17" xfId="2" applyNumberFormat="1" applyFont="1" applyBorder="1" applyAlignment="1">
      <alignment horizontal="center" vertical="center" wrapText="1"/>
    </xf>
    <xf numFmtId="0" fontId="31" fillId="0" borderId="17" xfId="0" applyFont="1" applyBorder="1" applyAlignment="1">
      <alignment horizontal="left" vertical="center" wrapText="1"/>
    </xf>
    <xf numFmtId="0" fontId="31" fillId="0" borderId="17" xfId="0" applyFont="1" applyBorder="1" applyAlignment="1">
      <alignment horizontal="left" vertical="justify" wrapText="1"/>
    </xf>
    <xf numFmtId="0" fontId="31" fillId="0" borderId="17" xfId="0" applyFont="1" applyBorder="1" applyAlignment="1">
      <alignment horizontal="left" vertical="top" wrapText="1"/>
    </xf>
    <xf numFmtId="3" fontId="29"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164" fontId="29" fillId="0" borderId="17" xfId="1" applyNumberFormat="1" applyFont="1" applyFill="1" applyBorder="1" applyAlignment="1">
      <alignment horizontal="center" vertical="center" wrapText="1"/>
    </xf>
    <xf numFmtId="164" fontId="29" fillId="0" borderId="17" xfId="1" applyNumberFormat="1" applyFont="1" applyFill="1" applyBorder="1" applyAlignment="1">
      <alignment horizontal="center" wrapText="1"/>
    </xf>
    <xf numFmtId="0" fontId="29" fillId="0" borderId="17" xfId="0" applyFont="1" applyBorder="1"/>
    <xf numFmtId="0" fontId="29" fillId="0" borderId="17" xfId="2" applyFont="1" applyBorder="1" applyAlignment="1">
      <alignment horizontal="center" vertical="center" wrapText="1"/>
    </xf>
    <xf numFmtId="0" fontId="31" fillId="0" borderId="17" xfId="7" applyFont="1" applyBorder="1" applyAlignment="1">
      <alignment horizontal="center" vertical="center" wrapText="1" shrinkToFit="1"/>
    </xf>
    <xf numFmtId="0" fontId="31" fillId="0" borderId="17" xfId="7" applyFont="1" applyBorder="1" applyAlignment="1">
      <alignment horizontal="left" vertical="center" wrapText="1" shrinkToFit="1"/>
    </xf>
    <xf numFmtId="0" fontId="69"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0" fontId="29" fillId="0" borderId="17" xfId="0" applyFont="1" applyBorder="1" applyAlignment="1">
      <alignment vertical="center" wrapText="1"/>
    </xf>
    <xf numFmtId="0" fontId="30" fillId="0" borderId="4" xfId="0" applyFont="1" applyBorder="1" applyAlignment="1">
      <alignment horizontal="right" vertical="justify" wrapText="1"/>
    </xf>
    <xf numFmtId="0" fontId="29" fillId="4" borderId="15" xfId="6" applyFont="1" applyFill="1" applyBorder="1" applyAlignment="1">
      <alignment horizontal="center" vertical="center" wrapText="1"/>
    </xf>
    <xf numFmtId="0" fontId="29" fillId="4" borderId="30" xfId="6" applyFont="1" applyFill="1" applyBorder="1" applyAlignment="1">
      <alignment horizontal="center" vertical="center" wrapText="1"/>
    </xf>
    <xf numFmtId="0" fontId="29" fillId="4" borderId="16" xfId="6" applyFont="1" applyFill="1" applyBorder="1" applyAlignment="1">
      <alignment horizontal="center" vertical="center" wrapText="1"/>
    </xf>
    <xf numFmtId="0" fontId="12" fillId="4" borderId="20" xfId="6" applyFont="1" applyFill="1" applyBorder="1" applyAlignment="1">
      <alignment horizontal="center" vertical="center" wrapText="1"/>
    </xf>
    <xf numFmtId="0" fontId="12" fillId="4" borderId="29" xfId="6" applyFont="1" applyFill="1" applyBorder="1" applyAlignment="1">
      <alignment horizontal="center" vertical="center" wrapText="1"/>
    </xf>
    <xf numFmtId="3" fontId="12" fillId="4" borderId="17" xfId="0" applyNumberFormat="1" applyFont="1" applyFill="1" applyBorder="1" applyAlignment="1">
      <alignment horizontal="center" vertical="center"/>
    </xf>
    <xf numFmtId="0" fontId="3" fillId="4" borderId="17" xfId="6" quotePrefix="1" applyFont="1" applyFill="1" applyBorder="1" applyAlignment="1">
      <alignment horizontal="left" vertical="center" wrapText="1"/>
    </xf>
    <xf numFmtId="0" fontId="3" fillId="4" borderId="17" xfId="6" applyFont="1" applyFill="1" applyBorder="1" applyAlignment="1">
      <alignment horizontal="left" vertical="center" wrapText="1"/>
    </xf>
    <xf numFmtId="0" fontId="12" fillId="4" borderId="17" xfId="6" applyFont="1" applyFill="1" applyBorder="1" applyAlignment="1">
      <alignment horizontal="center" vertical="center" wrapText="1"/>
    </xf>
    <xf numFmtId="0" fontId="3" fillId="4" borderId="20" xfId="6" applyFont="1" applyFill="1" applyBorder="1" applyAlignment="1">
      <alignment horizontal="center" vertical="center" wrapText="1"/>
    </xf>
    <xf numFmtId="0" fontId="3" fillId="4" borderId="28" xfId="6" applyFont="1" applyFill="1" applyBorder="1" applyAlignment="1">
      <alignment horizontal="center" vertical="center" wrapText="1"/>
    </xf>
    <xf numFmtId="0" fontId="3" fillId="4" borderId="29" xfId="6" applyFont="1" applyFill="1" applyBorder="1" applyAlignment="1">
      <alignment horizontal="center" vertical="center" wrapText="1"/>
    </xf>
    <xf numFmtId="0" fontId="3" fillId="4" borderId="17" xfId="6" applyFont="1" applyFill="1" applyBorder="1" applyAlignment="1">
      <alignment horizontal="center" vertical="center" wrapText="1"/>
    </xf>
    <xf numFmtId="0" fontId="12" fillId="4" borderId="17" xfId="6"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20" xfId="6" applyFont="1" applyFill="1" applyBorder="1" applyAlignment="1">
      <alignment horizontal="left" vertical="center" wrapText="1"/>
    </xf>
    <xf numFmtId="0" fontId="3" fillId="4" borderId="28" xfId="6" applyFont="1" applyFill="1" applyBorder="1" applyAlignment="1">
      <alignment horizontal="left" vertical="center" wrapText="1"/>
    </xf>
    <xf numFmtId="0" fontId="3" fillId="4" borderId="29" xfId="6" applyFont="1" applyFill="1" applyBorder="1" applyAlignment="1">
      <alignment horizontal="left" vertical="center" wrapText="1"/>
    </xf>
    <xf numFmtId="0" fontId="12" fillId="4" borderId="17" xfId="0" applyFont="1" applyFill="1" applyBorder="1" applyAlignment="1">
      <alignment horizontal="center" vertical="center" wrapText="1"/>
    </xf>
    <xf numFmtId="0" fontId="75" fillId="4" borderId="17" xfId="0" applyFont="1" applyFill="1" applyBorder="1" applyAlignment="1">
      <alignment horizontal="center" vertical="center" wrapText="1"/>
    </xf>
    <xf numFmtId="0" fontId="12" fillId="4" borderId="15" xfId="6" applyFont="1" applyFill="1" applyBorder="1" applyAlignment="1">
      <alignment horizontal="center" vertical="center" wrapText="1"/>
    </xf>
    <xf numFmtId="0" fontId="12" fillId="4" borderId="30" xfId="6" applyFont="1" applyFill="1" applyBorder="1" applyAlignment="1">
      <alignment horizontal="center" vertical="center" wrapText="1"/>
    </xf>
    <xf numFmtId="0" fontId="12" fillId="4" borderId="16" xfId="6" applyFont="1" applyFill="1" applyBorder="1" applyAlignment="1">
      <alignment horizontal="center" vertical="center" wrapText="1"/>
    </xf>
    <xf numFmtId="0" fontId="3" fillId="0" borderId="17" xfId="6" applyFont="1" applyBorder="1" applyAlignment="1">
      <alignment horizontal="left" vertical="center" wrapText="1"/>
    </xf>
    <xf numFmtId="0" fontId="3" fillId="2" borderId="17" xfId="0" applyFont="1" applyFill="1" applyBorder="1" applyAlignment="1">
      <alignment horizontal="left" vertical="center" wrapText="1"/>
    </xf>
    <xf numFmtId="0" fontId="75" fillId="4" borderId="17" xfId="0" applyFont="1" applyFill="1" applyBorder="1" applyAlignment="1">
      <alignment horizontal="left" vertical="center" wrapText="1"/>
    </xf>
    <xf numFmtId="0" fontId="12" fillId="0" borderId="17" xfId="0" applyFont="1" applyBorder="1" applyAlignment="1">
      <alignment horizontal="center" vertical="center" wrapText="1"/>
    </xf>
    <xf numFmtId="3" fontId="12" fillId="0" borderId="17" xfId="2"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17" xfId="0" applyFont="1" applyBorder="1" applyAlignment="1">
      <alignment horizontal="left" vertical="justify" wrapText="1"/>
    </xf>
    <xf numFmtId="0" fontId="3" fillId="0" borderId="17" xfId="0" applyFont="1" applyBorder="1" applyAlignment="1">
      <alignment horizontal="left" vertical="top" wrapText="1"/>
    </xf>
    <xf numFmtId="3" fontId="12"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12" fillId="0" borderId="17" xfId="0" applyFont="1" applyBorder="1" applyAlignment="1">
      <alignment horizontal="center" vertical="center"/>
    </xf>
    <xf numFmtId="0" fontId="3" fillId="0" borderId="17" xfId="0" applyFont="1" applyBorder="1" applyAlignment="1">
      <alignment horizontal="justify" vertical="center" wrapText="1"/>
    </xf>
    <xf numFmtId="164" fontId="12" fillId="0" borderId="17" xfId="1" applyNumberFormat="1" applyFont="1" applyFill="1" applyBorder="1" applyAlignment="1">
      <alignment horizontal="center" vertical="center" wrapText="1"/>
    </xf>
    <xf numFmtId="164" fontId="12" fillId="0" borderId="17" xfId="1" applyNumberFormat="1" applyFont="1" applyFill="1" applyBorder="1" applyAlignment="1">
      <alignment horizontal="center" wrapText="1"/>
    </xf>
    <xf numFmtId="0" fontId="12" fillId="0" borderId="17" xfId="0" applyFont="1" applyBorder="1"/>
    <xf numFmtId="0" fontId="12" fillId="0" borderId="17" xfId="2" applyFont="1" applyBorder="1" applyAlignment="1">
      <alignment horizontal="center" vertical="center" wrapText="1"/>
    </xf>
    <xf numFmtId="0" fontId="12" fillId="0" borderId="17" xfId="0" applyFont="1" applyBorder="1" applyAlignment="1">
      <alignment horizontal="left" vertical="center" wrapText="1"/>
    </xf>
    <xf numFmtId="0" fontId="3" fillId="0" borderId="17" xfId="7" applyFont="1" applyBorder="1" applyAlignment="1">
      <alignment horizontal="center" vertical="center" wrapText="1" shrinkToFit="1"/>
    </xf>
    <xf numFmtId="0" fontId="3" fillId="0" borderId="17" xfId="7" applyFont="1" applyBorder="1" applyAlignment="1">
      <alignment horizontal="center" vertical="top" wrapText="1" shrinkToFit="1"/>
    </xf>
    <xf numFmtId="0" fontId="3" fillId="0" borderId="17" xfId="7" applyFont="1" applyBorder="1" applyAlignment="1">
      <alignment horizontal="left" vertical="center" wrapText="1" shrinkToFit="1"/>
    </xf>
    <xf numFmtId="0" fontId="73" fillId="0" borderId="17" xfId="0" applyFont="1" applyBorder="1" applyAlignment="1">
      <alignment horizontal="left" vertical="center" wrapText="1"/>
    </xf>
    <xf numFmtId="164" fontId="12" fillId="0" borderId="17" xfId="0" applyNumberFormat="1" applyFont="1" applyBorder="1" applyAlignment="1">
      <alignment horizontal="center" vertical="center" wrapText="1"/>
    </xf>
    <xf numFmtId="0" fontId="12" fillId="0" borderId="17" xfId="0" applyFont="1" applyBorder="1" applyAlignment="1">
      <alignment vertical="center" wrapText="1"/>
    </xf>
    <xf numFmtId="0" fontId="3" fillId="0" borderId="4" xfId="0" applyFont="1" applyBorder="1" applyAlignment="1">
      <alignment horizontal="center" wrapText="1"/>
    </xf>
    <xf numFmtId="0" fontId="12" fillId="0" borderId="0" xfId="0" applyFont="1" applyAlignment="1">
      <alignment wrapText="1"/>
    </xf>
    <xf numFmtId="0" fontId="72" fillId="0" borderId="4" xfId="0" applyFont="1" applyBorder="1" applyAlignment="1">
      <alignment horizontal="center" vertical="justify" wrapText="1"/>
    </xf>
    <xf numFmtId="0" fontId="72" fillId="0" borderId="4" xfId="0" applyFont="1" applyBorder="1" applyAlignment="1">
      <alignment horizontal="right" vertical="justify" wrapText="1"/>
    </xf>
    <xf numFmtId="164" fontId="3" fillId="0" borderId="17" xfId="0" applyNumberFormat="1" applyFont="1" applyBorder="1" applyAlignment="1">
      <alignment horizontal="center" vertical="center" wrapText="1"/>
    </xf>
    <xf numFmtId="3" fontId="12" fillId="0" borderId="17" xfId="0" applyNumberFormat="1"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16" xfId="0" applyFont="1" applyFill="1" applyBorder="1" applyAlignment="1">
      <alignment horizontal="center" vertical="center" wrapText="1"/>
    </xf>
    <xf numFmtId="164" fontId="12" fillId="5" borderId="20" xfId="0" applyNumberFormat="1" applyFont="1" applyFill="1" applyBorder="1" applyAlignment="1">
      <alignment horizontal="center" vertical="center"/>
    </xf>
    <xf numFmtId="164" fontId="12" fillId="5" borderId="28" xfId="0" applyNumberFormat="1" applyFont="1" applyFill="1" applyBorder="1" applyAlignment="1">
      <alignment horizontal="center" vertical="center"/>
    </xf>
    <xf numFmtId="164" fontId="12" fillId="5" borderId="29" xfId="0" applyNumberFormat="1" applyFont="1" applyFill="1" applyBorder="1" applyAlignment="1">
      <alignment horizontal="center" vertical="center"/>
    </xf>
    <xf numFmtId="3" fontId="12" fillId="4" borderId="20" xfId="0" applyNumberFormat="1" applyFont="1" applyFill="1" applyBorder="1" applyAlignment="1">
      <alignment horizontal="center" vertical="center"/>
    </xf>
    <xf numFmtId="3" fontId="12" fillId="4" borderId="28" xfId="0" applyNumberFormat="1" applyFont="1" applyFill="1" applyBorder="1" applyAlignment="1">
      <alignment horizontal="center" vertical="center"/>
    </xf>
    <xf numFmtId="3" fontId="12" fillId="4" borderId="29" xfId="0" applyNumberFormat="1" applyFont="1" applyFill="1" applyBorder="1" applyAlignment="1">
      <alignment horizontal="center" vertical="center"/>
    </xf>
    <xf numFmtId="3" fontId="12" fillId="0" borderId="20" xfId="2" applyNumberFormat="1" applyFont="1" applyBorder="1" applyAlignment="1">
      <alignment horizontal="center" vertical="center" wrapText="1"/>
    </xf>
    <xf numFmtId="3" fontId="12" fillId="0" borderId="28" xfId="2" applyNumberFormat="1" applyFont="1" applyBorder="1" applyAlignment="1">
      <alignment horizontal="center" vertical="center" wrapText="1"/>
    </xf>
    <xf numFmtId="3" fontId="12" fillId="0" borderId="29" xfId="2" applyNumberFormat="1" applyFont="1" applyBorder="1" applyAlignment="1">
      <alignment horizontal="center" vertical="center" wrapText="1"/>
    </xf>
    <xf numFmtId="0" fontId="12" fillId="0" borderId="20"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3" fontId="12" fillId="0" borderId="20" xfId="0" applyNumberFormat="1" applyFont="1" applyBorder="1" applyAlignment="1">
      <alignment horizontal="center" vertical="center" wrapText="1"/>
    </xf>
    <xf numFmtId="3" fontId="12" fillId="0" borderId="28" xfId="0" applyNumberFormat="1" applyFont="1" applyBorder="1" applyAlignment="1">
      <alignment horizontal="center" vertical="center" wrapText="1"/>
    </xf>
    <xf numFmtId="3" fontId="12" fillId="0" borderId="29" xfId="0" applyNumberFormat="1" applyFont="1" applyBorder="1" applyAlignment="1">
      <alignment horizontal="center" vertical="center" wrapText="1"/>
    </xf>
    <xf numFmtId="3" fontId="12" fillId="4" borderId="20" xfId="0" applyNumberFormat="1" applyFont="1" applyFill="1" applyBorder="1" applyAlignment="1">
      <alignment horizontal="center" vertical="center" wrapText="1"/>
    </xf>
    <xf numFmtId="3" fontId="12" fillId="4" borderId="28" xfId="0" applyNumberFormat="1" applyFont="1" applyFill="1" applyBorder="1" applyAlignment="1">
      <alignment horizontal="center" vertical="center" wrapText="1"/>
    </xf>
    <xf numFmtId="3" fontId="12" fillId="4" borderId="29" xfId="0" applyNumberFormat="1" applyFont="1" applyFill="1" applyBorder="1" applyAlignment="1">
      <alignment horizontal="center" vertical="center" wrapText="1"/>
    </xf>
    <xf numFmtId="3" fontId="12" fillId="0" borderId="20" xfId="7" applyNumberFormat="1" applyFont="1" applyBorder="1" applyAlignment="1">
      <alignment horizontal="center" vertical="center" wrapText="1" shrinkToFit="1"/>
    </xf>
    <xf numFmtId="3" fontId="12" fillId="0" borderId="28" xfId="7" applyNumberFormat="1" applyFont="1" applyBorder="1" applyAlignment="1">
      <alignment horizontal="center" vertical="center" wrapText="1" shrinkToFit="1"/>
    </xf>
    <xf numFmtId="3" fontId="12" fillId="0" borderId="29" xfId="7" applyNumberFormat="1" applyFont="1" applyBorder="1" applyAlignment="1">
      <alignment horizontal="center" vertical="center" wrapText="1" shrinkToFit="1"/>
    </xf>
    <xf numFmtId="0" fontId="12" fillId="0" borderId="15"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16" xfId="0" applyFont="1" applyBorder="1" applyAlignment="1">
      <alignment horizontal="center" vertical="center" wrapText="1"/>
    </xf>
    <xf numFmtId="3" fontId="29" fillId="4" borderId="20" xfId="0" applyNumberFormat="1" applyFont="1" applyFill="1" applyBorder="1" applyAlignment="1">
      <alignment horizontal="center" vertical="center" wrapText="1"/>
    </xf>
    <xf numFmtId="3" fontId="29" fillId="4" borderId="28" xfId="0" applyNumberFormat="1" applyFont="1" applyFill="1" applyBorder="1" applyAlignment="1">
      <alignment horizontal="center" vertical="center" wrapText="1"/>
    </xf>
    <xf numFmtId="3" fontId="29" fillId="4" borderId="29" xfId="0" applyNumberFormat="1" applyFont="1" applyFill="1" applyBorder="1" applyAlignment="1">
      <alignment horizontal="center" vertical="center" wrapText="1"/>
    </xf>
    <xf numFmtId="3" fontId="29" fillId="0" borderId="20" xfId="2" applyNumberFormat="1" applyFont="1" applyBorder="1" applyAlignment="1">
      <alignment horizontal="center" vertical="center" wrapText="1"/>
    </xf>
    <xf numFmtId="3" fontId="29" fillId="0" borderId="17" xfId="0" applyNumberFormat="1" applyFont="1" applyFill="1" applyBorder="1" applyAlignment="1">
      <alignment horizontal="center" vertical="center" wrapText="1"/>
    </xf>
    <xf numFmtId="0" fontId="29" fillId="0" borderId="20" xfId="2" applyFont="1" applyBorder="1" applyAlignment="1">
      <alignment horizontal="center" vertical="center" wrapText="1"/>
    </xf>
    <xf numFmtId="0" fontId="29" fillId="0" borderId="28" xfId="2" applyFont="1" applyBorder="1" applyAlignment="1">
      <alignment horizontal="center" vertical="center" wrapText="1"/>
    </xf>
    <xf numFmtId="0" fontId="29" fillId="0" borderId="29" xfId="2" applyFont="1" applyBorder="1" applyAlignment="1">
      <alignment horizontal="center" vertical="center" wrapText="1"/>
    </xf>
    <xf numFmtId="3" fontId="29" fillId="0" borderId="20" xfId="7" applyNumberFormat="1" applyFont="1" applyBorder="1" applyAlignment="1">
      <alignment horizontal="center" vertical="center" wrapText="1" shrinkToFit="1"/>
    </xf>
    <xf numFmtId="3" fontId="29" fillId="0" borderId="28" xfId="7" applyNumberFormat="1" applyFont="1" applyBorder="1" applyAlignment="1">
      <alignment horizontal="center" vertical="center" wrapText="1" shrinkToFit="1"/>
    </xf>
    <xf numFmtId="3" fontId="29" fillId="0" borderId="29" xfId="7" applyNumberFormat="1" applyFont="1" applyBorder="1" applyAlignment="1">
      <alignment horizontal="center" vertical="center" wrapText="1" shrinkToFit="1"/>
    </xf>
    <xf numFmtId="0" fontId="3" fillId="0" borderId="15" xfId="9" applyFont="1" applyBorder="1" applyAlignment="1">
      <alignment horizontal="center" vertical="center" wrapText="1"/>
    </xf>
    <xf numFmtId="0" fontId="3" fillId="0" borderId="30" xfId="9" applyFont="1" applyBorder="1" applyAlignment="1">
      <alignment horizontal="center" vertical="center" wrapText="1"/>
    </xf>
    <xf numFmtId="0" fontId="4" fillId="0" borderId="15"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12" fillId="0" borderId="17" xfId="9" applyFont="1" applyBorder="1" applyAlignment="1">
      <alignment horizontal="center" vertical="center" wrapText="1"/>
    </xf>
    <xf numFmtId="3" fontId="12" fillId="4" borderId="24" xfId="0" applyNumberFormat="1" applyFont="1" applyFill="1" applyBorder="1" applyAlignment="1">
      <alignment horizontal="center" vertical="center" wrapText="1"/>
    </xf>
    <xf numFmtId="3" fontId="12" fillId="4" borderId="23" xfId="0" applyNumberFormat="1" applyFont="1" applyFill="1" applyBorder="1" applyAlignment="1">
      <alignment horizontal="center" vertical="center"/>
    </xf>
    <xf numFmtId="3" fontId="12" fillId="4" borderId="34" xfId="0" applyNumberFormat="1" applyFont="1" applyFill="1" applyBorder="1" applyAlignment="1">
      <alignment horizontal="center" vertical="center"/>
    </xf>
    <xf numFmtId="3" fontId="12" fillId="4" borderId="26" xfId="0" applyNumberFormat="1" applyFont="1" applyFill="1" applyBorder="1" applyAlignment="1">
      <alignment horizontal="center" vertical="center"/>
    </xf>
    <xf numFmtId="3" fontId="12" fillId="4" borderId="25" xfId="0" applyNumberFormat="1" applyFont="1" applyFill="1" applyBorder="1" applyAlignment="1">
      <alignment horizontal="center" vertical="center"/>
    </xf>
    <xf numFmtId="3" fontId="12" fillId="4" borderId="27" xfId="0" applyNumberFormat="1" applyFont="1" applyFill="1" applyBorder="1" applyAlignment="1">
      <alignment horizontal="center" vertical="center"/>
    </xf>
    <xf numFmtId="0" fontId="3" fillId="0" borderId="15" xfId="7" applyFont="1" applyBorder="1" applyAlignment="1">
      <alignment horizontal="center" vertical="center" wrapText="1" shrinkToFit="1"/>
    </xf>
    <xf numFmtId="0" fontId="3" fillId="0" borderId="16" xfId="7" applyFont="1" applyBorder="1" applyAlignment="1">
      <alignment horizontal="center" vertical="center" wrapText="1" shrinkToFit="1"/>
    </xf>
    <xf numFmtId="0" fontId="3" fillId="0" borderId="20" xfId="2" applyFont="1" applyBorder="1" applyAlignment="1">
      <alignment horizontal="center" vertical="center" wrapText="1"/>
    </xf>
    <xf numFmtId="0" fontId="3" fillId="0" borderId="28" xfId="2" applyFont="1" applyBorder="1" applyAlignment="1">
      <alignment horizontal="center" vertical="center" wrapText="1"/>
    </xf>
    <xf numFmtId="0" fontId="3" fillId="0" borderId="29" xfId="2" applyFont="1" applyBorder="1" applyAlignment="1">
      <alignment horizontal="center" vertical="center" wrapText="1"/>
    </xf>
    <xf numFmtId="3" fontId="18" fillId="0" borderId="17" xfId="0" applyNumberFormat="1" applyFont="1" applyFill="1" applyBorder="1" applyAlignment="1">
      <alignment horizontal="center" vertical="center" wrapText="1"/>
    </xf>
    <xf numFmtId="0" fontId="17" fillId="0" borderId="17" xfId="0" applyFont="1" applyBorder="1" applyAlignment="1">
      <alignment horizontal="left" vertical="top" wrapText="1"/>
    </xf>
    <xf numFmtId="3" fontId="18" fillId="0" borderId="17" xfId="0" applyNumberFormat="1" applyFont="1" applyBorder="1" applyAlignment="1">
      <alignment horizontal="center" vertical="center" wrapText="1"/>
    </xf>
    <xf numFmtId="0" fontId="17" fillId="2" borderId="17" xfId="0" applyFont="1" applyFill="1" applyBorder="1" applyAlignment="1">
      <alignment horizontal="left" vertical="center" wrapText="1"/>
    </xf>
    <xf numFmtId="0" fontId="17" fillId="4" borderId="17" xfId="6" quotePrefix="1" applyFont="1" applyFill="1" applyBorder="1" applyAlignment="1">
      <alignment horizontal="left" vertical="center" wrapText="1"/>
    </xf>
    <xf numFmtId="0" fontId="17" fillId="4" borderId="17" xfId="6" applyFont="1" applyFill="1" applyBorder="1" applyAlignment="1">
      <alignment horizontal="left" vertical="center" wrapText="1"/>
    </xf>
    <xf numFmtId="0" fontId="3" fillId="0" borderId="16" xfId="9" applyFont="1" applyBorder="1" applyAlignment="1">
      <alignment horizontal="center" vertical="center" wrapText="1"/>
    </xf>
    <xf numFmtId="3" fontId="12" fillId="4" borderId="17" xfId="11" applyNumberFormat="1" applyFont="1" applyFill="1" applyBorder="1" applyAlignment="1">
      <alignment horizontal="center" vertical="center"/>
    </xf>
    <xf numFmtId="0" fontId="3" fillId="0" borderId="28" xfId="12" applyFont="1" applyBorder="1" applyAlignment="1">
      <alignment horizontal="center" vertical="center" wrapText="1"/>
    </xf>
    <xf numFmtId="0" fontId="3" fillId="0" borderId="29" xfId="12" applyFont="1" applyBorder="1" applyAlignment="1">
      <alignment horizontal="center" vertical="center" wrapText="1"/>
    </xf>
    <xf numFmtId="3" fontId="12" fillId="4" borderId="24" xfId="11" applyNumberFormat="1" applyFont="1" applyFill="1" applyBorder="1" applyAlignment="1">
      <alignment horizontal="center" vertical="center" wrapText="1"/>
    </xf>
    <xf numFmtId="3" fontId="12" fillId="4" borderId="23" xfId="11" applyNumberFormat="1" applyFont="1" applyFill="1" applyBorder="1" applyAlignment="1">
      <alignment horizontal="center" vertical="center"/>
    </xf>
    <xf numFmtId="3" fontId="12" fillId="4" borderId="34" xfId="11" applyNumberFormat="1" applyFont="1" applyFill="1" applyBorder="1" applyAlignment="1">
      <alignment horizontal="center" vertical="center"/>
    </xf>
    <xf numFmtId="3" fontId="12" fillId="4" borderId="26" xfId="11" applyNumberFormat="1" applyFont="1" applyFill="1" applyBorder="1" applyAlignment="1">
      <alignment horizontal="center" vertical="center"/>
    </xf>
    <xf numFmtId="3" fontId="12" fillId="4" borderId="25" xfId="11" applyNumberFormat="1" applyFont="1" applyFill="1" applyBorder="1" applyAlignment="1">
      <alignment horizontal="center" vertical="center"/>
    </xf>
    <xf numFmtId="3" fontId="12" fillId="4" borderId="27" xfId="11" applyNumberFormat="1" applyFont="1" applyFill="1" applyBorder="1" applyAlignment="1">
      <alignment horizontal="center" vertical="center"/>
    </xf>
    <xf numFmtId="0" fontId="3" fillId="4" borderId="17" xfId="11" applyFont="1" applyFill="1" applyBorder="1" applyAlignment="1">
      <alignment horizontal="center" vertical="center" wrapText="1"/>
    </xf>
    <xf numFmtId="0" fontId="4" fillId="0" borderId="15" xfId="11" applyFont="1" applyFill="1" applyBorder="1" applyAlignment="1">
      <alignment horizontal="center" vertical="center" wrapText="1"/>
    </xf>
    <xf numFmtId="0" fontId="4" fillId="0" borderId="30" xfId="11" applyFont="1" applyFill="1" applyBorder="1" applyAlignment="1">
      <alignment horizontal="center" vertical="center" wrapText="1"/>
    </xf>
    <xf numFmtId="0" fontId="4" fillId="0" borderId="16" xfId="11" applyFont="1" applyFill="1" applyBorder="1" applyAlignment="1">
      <alignment horizontal="center" vertical="center" wrapText="1"/>
    </xf>
    <xf numFmtId="0" fontId="12" fillId="4" borderId="15" xfId="11" applyFont="1" applyFill="1" applyBorder="1" applyAlignment="1">
      <alignment horizontal="center" vertical="center" wrapText="1"/>
    </xf>
    <xf numFmtId="0" fontId="12" fillId="4" borderId="30" xfId="11" applyFont="1" applyFill="1" applyBorder="1" applyAlignment="1">
      <alignment horizontal="center" vertical="center" wrapText="1"/>
    </xf>
    <xf numFmtId="0" fontId="6" fillId="0" borderId="15" xfId="11" applyFont="1" applyFill="1" applyBorder="1" applyAlignment="1">
      <alignment horizontal="center" vertical="center" wrapText="1"/>
    </xf>
    <xf numFmtId="0" fontId="6" fillId="0" borderId="30" xfId="11" applyFont="1" applyFill="1" applyBorder="1" applyAlignment="1">
      <alignment horizontal="center" vertical="center" wrapText="1"/>
    </xf>
    <xf numFmtId="0" fontId="6" fillId="0" borderId="16" xfId="11" applyFont="1" applyFill="1" applyBorder="1" applyAlignment="1">
      <alignment horizontal="center" vertical="center" wrapText="1"/>
    </xf>
    <xf numFmtId="164" fontId="12" fillId="5" borderId="20" xfId="11" applyNumberFormat="1" applyFont="1" applyFill="1" applyBorder="1" applyAlignment="1">
      <alignment horizontal="center" vertical="center"/>
    </xf>
    <xf numFmtId="164" fontId="12" fillId="5" borderId="28" xfId="11" applyNumberFormat="1" applyFont="1" applyFill="1" applyBorder="1" applyAlignment="1">
      <alignment horizontal="center" vertical="center"/>
    </xf>
    <xf numFmtId="164" fontId="12" fillId="5" borderId="29" xfId="11" applyNumberFormat="1" applyFont="1" applyFill="1" applyBorder="1" applyAlignment="1">
      <alignment horizontal="center" vertical="center"/>
    </xf>
    <xf numFmtId="3" fontId="12" fillId="4" borderId="20" xfId="11" applyNumberFormat="1" applyFont="1" applyFill="1" applyBorder="1" applyAlignment="1">
      <alignment horizontal="center" vertical="center"/>
    </xf>
    <xf numFmtId="3" fontId="12" fillId="4" borderId="28" xfId="11" applyNumberFormat="1" applyFont="1" applyFill="1" applyBorder="1" applyAlignment="1">
      <alignment horizontal="center" vertical="center"/>
    </xf>
    <xf numFmtId="3" fontId="12" fillId="4" borderId="29" xfId="11" applyNumberFormat="1" applyFont="1" applyFill="1" applyBorder="1" applyAlignment="1">
      <alignment horizontal="center" vertical="center"/>
    </xf>
    <xf numFmtId="0" fontId="17" fillId="2" borderId="17" xfId="11" applyFont="1" applyFill="1" applyBorder="1" applyAlignment="1">
      <alignment horizontal="left" vertical="center" wrapText="1"/>
    </xf>
    <xf numFmtId="0" fontId="75" fillId="4" borderId="17" xfId="11" applyFont="1" applyFill="1" applyBorder="1" applyAlignment="1">
      <alignment horizontal="left" vertical="center" wrapText="1"/>
    </xf>
    <xf numFmtId="0" fontId="12" fillId="4" borderId="17" xfId="11" applyFont="1" applyFill="1" applyBorder="1" applyAlignment="1">
      <alignment horizontal="center" vertical="center" wrapText="1"/>
    </xf>
    <xf numFmtId="0" fontId="75" fillId="4" borderId="17" xfId="11" applyFont="1" applyFill="1" applyBorder="1" applyAlignment="1">
      <alignment horizontal="center" vertical="center" wrapText="1"/>
    </xf>
    <xf numFmtId="0" fontId="17" fillId="0" borderId="17" xfId="11" applyFont="1" applyBorder="1" applyAlignment="1">
      <alignment horizontal="left" vertical="top" wrapText="1"/>
    </xf>
    <xf numFmtId="3" fontId="18" fillId="0" borderId="17" xfId="11" applyNumberFormat="1" applyFont="1" applyBorder="1" applyAlignment="1">
      <alignment horizontal="center" vertical="center" wrapText="1"/>
    </xf>
    <xf numFmtId="3" fontId="18" fillId="0" borderId="17" xfId="11" applyNumberFormat="1" applyFont="1" applyFill="1" applyBorder="1" applyAlignment="1">
      <alignment horizontal="center" vertical="center" wrapText="1"/>
    </xf>
    <xf numFmtId="0" fontId="3" fillId="0" borderId="17" xfId="11" applyFont="1" applyBorder="1" applyAlignment="1">
      <alignment horizontal="left" vertical="center" wrapText="1"/>
    </xf>
    <xf numFmtId="0" fontId="3" fillId="0" borderId="17" xfId="11" applyFont="1" applyBorder="1" applyAlignment="1">
      <alignment horizontal="left" vertical="justify" wrapText="1"/>
    </xf>
    <xf numFmtId="3" fontId="12" fillId="0" borderId="17" xfId="12" applyNumberFormat="1" applyFont="1" applyBorder="1" applyAlignment="1">
      <alignment horizontal="center" vertical="center" wrapText="1"/>
    </xf>
    <xf numFmtId="0" fontId="3" fillId="0" borderId="17" xfId="11" applyFont="1" applyBorder="1" applyAlignment="1">
      <alignment horizontal="center" vertical="center" wrapText="1"/>
    </xf>
    <xf numFmtId="0" fontId="12" fillId="0" borderId="17" xfId="11" applyFont="1" applyBorder="1" applyAlignment="1">
      <alignment horizontal="center" vertical="center" wrapText="1"/>
    </xf>
    <xf numFmtId="3" fontId="12" fillId="0" borderId="20" xfId="11" applyNumberFormat="1" applyFont="1" applyBorder="1" applyAlignment="1">
      <alignment horizontal="center" vertical="center" wrapText="1"/>
    </xf>
    <xf numFmtId="3" fontId="12" fillId="0" borderId="28" xfId="11" applyNumberFormat="1" applyFont="1" applyBorder="1" applyAlignment="1">
      <alignment horizontal="center" vertical="center" wrapText="1"/>
    </xf>
    <xf numFmtId="3" fontId="12" fillId="0" borderId="29" xfId="11" applyNumberFormat="1" applyFont="1" applyBorder="1" applyAlignment="1">
      <alignment horizontal="center" vertical="center" wrapText="1"/>
    </xf>
    <xf numFmtId="3" fontId="12" fillId="4" borderId="20" xfId="11" applyNumberFormat="1" applyFont="1" applyFill="1" applyBorder="1" applyAlignment="1">
      <alignment horizontal="center" vertical="center" wrapText="1"/>
    </xf>
    <xf numFmtId="3" fontId="12" fillId="4" borderId="28" xfId="11" applyNumberFormat="1" applyFont="1" applyFill="1" applyBorder="1" applyAlignment="1">
      <alignment horizontal="center" vertical="center" wrapText="1"/>
    </xf>
    <xf numFmtId="3" fontId="12" fillId="4" borderId="29" xfId="11" applyNumberFormat="1" applyFont="1" applyFill="1" applyBorder="1" applyAlignment="1">
      <alignment horizontal="center" vertical="center" wrapText="1"/>
    </xf>
    <xf numFmtId="3" fontId="12" fillId="0" borderId="20" xfId="12" applyNumberFormat="1" applyFont="1" applyBorder="1" applyAlignment="1">
      <alignment horizontal="center" vertical="center" wrapText="1"/>
    </xf>
    <xf numFmtId="3" fontId="12" fillId="0" borderId="28" xfId="12" applyNumberFormat="1" applyFont="1" applyBorder="1" applyAlignment="1">
      <alignment horizontal="center" vertical="center" wrapText="1"/>
    </xf>
    <xf numFmtId="3" fontId="12" fillId="0" borderId="29" xfId="12" applyNumberFormat="1" applyFont="1" applyBorder="1" applyAlignment="1">
      <alignment horizontal="center" vertical="center" wrapText="1"/>
    </xf>
    <xf numFmtId="3" fontId="12" fillId="0" borderId="17" xfId="11" applyNumberFormat="1" applyFont="1" applyBorder="1" applyAlignment="1">
      <alignment horizontal="center" vertical="center" wrapText="1"/>
    </xf>
    <xf numFmtId="0" fontId="12" fillId="0" borderId="17" xfId="11" applyFont="1" applyBorder="1" applyAlignment="1">
      <alignment horizontal="center" vertical="center"/>
    </xf>
    <xf numFmtId="0" fontId="3" fillId="0" borderId="17" xfId="11" applyFont="1" applyBorder="1" applyAlignment="1">
      <alignment horizontal="left" vertical="top" wrapText="1"/>
    </xf>
    <xf numFmtId="164" fontId="12" fillId="0" borderId="17" xfId="13" applyNumberFormat="1" applyFont="1" applyFill="1" applyBorder="1" applyAlignment="1">
      <alignment horizontal="center" vertical="center" wrapText="1"/>
    </xf>
    <xf numFmtId="164" fontId="12" fillId="0" borderId="17" xfId="13" applyNumberFormat="1" applyFont="1" applyFill="1" applyBorder="1" applyAlignment="1">
      <alignment horizontal="center" wrapText="1"/>
    </xf>
    <xf numFmtId="0" fontId="12" fillId="0" borderId="17" xfId="11" applyFont="1" applyBorder="1"/>
    <xf numFmtId="0" fontId="3" fillId="0" borderId="17" xfId="11" applyFont="1" applyBorder="1" applyAlignment="1">
      <alignment horizontal="justify" vertical="center" wrapText="1"/>
    </xf>
    <xf numFmtId="0" fontId="12" fillId="0" borderId="17" xfId="12" applyFont="1" applyBorder="1" applyAlignment="1">
      <alignment horizontal="center" vertical="center" wrapText="1"/>
    </xf>
    <xf numFmtId="0" fontId="12" fillId="0" borderId="17" xfId="11" applyFont="1" applyBorder="1" applyAlignment="1">
      <alignment horizontal="left" vertical="center" wrapText="1"/>
    </xf>
    <xf numFmtId="0" fontId="12" fillId="0" borderId="20" xfId="12" applyFont="1" applyBorder="1" applyAlignment="1">
      <alignment horizontal="center" vertical="center" wrapText="1"/>
    </xf>
    <xf numFmtId="0" fontId="12" fillId="0" borderId="28" xfId="12" applyFont="1" applyBorder="1" applyAlignment="1">
      <alignment horizontal="center" vertical="center" wrapText="1"/>
    </xf>
    <xf numFmtId="0" fontId="12" fillId="0" borderId="29" xfId="12" applyFont="1" applyBorder="1" applyAlignment="1">
      <alignment horizontal="center" vertical="center" wrapText="1"/>
    </xf>
    <xf numFmtId="0" fontId="12" fillId="0" borderId="15" xfId="11" applyFont="1" applyBorder="1" applyAlignment="1">
      <alignment horizontal="center" vertical="center" wrapText="1"/>
    </xf>
    <xf numFmtId="0" fontId="12" fillId="0" borderId="30" xfId="11" applyFont="1" applyBorder="1" applyAlignment="1">
      <alignment horizontal="center" vertical="center" wrapText="1"/>
    </xf>
    <xf numFmtId="0" fontId="12" fillId="0" borderId="16" xfId="11" applyFont="1" applyBorder="1" applyAlignment="1">
      <alignment horizontal="center" vertical="center" wrapText="1"/>
    </xf>
    <xf numFmtId="164" fontId="12" fillId="0" borderId="17" xfId="11" applyNumberFormat="1" applyFont="1" applyBorder="1" applyAlignment="1">
      <alignment horizontal="center" vertical="center" wrapText="1"/>
    </xf>
    <xf numFmtId="0" fontId="73" fillId="0" borderId="17" xfId="11" applyFont="1" applyBorder="1" applyAlignment="1">
      <alignment horizontal="left" vertical="center" wrapText="1"/>
    </xf>
    <xf numFmtId="0" fontId="3" fillId="0" borderId="4" xfId="11" applyFont="1" applyBorder="1" applyAlignment="1">
      <alignment horizontal="center" wrapText="1"/>
    </xf>
    <xf numFmtId="0" fontId="3" fillId="0" borderId="4" xfId="11" applyFont="1" applyAlignment="1">
      <alignment horizontal="center" vertical="center" wrapText="1"/>
    </xf>
    <xf numFmtId="0" fontId="12" fillId="0" borderId="4" xfId="11" applyFont="1" applyAlignment="1">
      <alignment wrapText="1"/>
    </xf>
    <xf numFmtId="0" fontId="72" fillId="0" borderId="4" xfId="11" applyFont="1" applyBorder="1" applyAlignment="1">
      <alignment horizontal="center" vertical="justify" wrapText="1"/>
    </xf>
    <xf numFmtId="0" fontId="72" fillId="0" borderId="4" xfId="11" applyFont="1" applyBorder="1" applyAlignment="1">
      <alignment horizontal="right" vertical="justify" wrapText="1"/>
    </xf>
    <xf numFmtId="164" fontId="3" fillId="0" borderId="17" xfId="11" applyNumberFormat="1" applyFont="1" applyBorder="1" applyAlignment="1">
      <alignment horizontal="center" vertical="center" wrapText="1"/>
    </xf>
    <xf numFmtId="0" fontId="12" fillId="0" borderId="17" xfId="11" applyFont="1" applyBorder="1" applyAlignment="1">
      <alignment vertical="center" wrapText="1"/>
    </xf>
    <xf numFmtId="0" fontId="31" fillId="0" borderId="28" xfId="2" applyFont="1" applyBorder="1" applyAlignment="1">
      <alignment horizontal="center" vertical="center" wrapText="1"/>
    </xf>
    <xf numFmtId="0" fontId="31" fillId="0" borderId="29" xfId="2" applyFont="1" applyBorder="1" applyAlignment="1">
      <alignment horizontal="center" vertical="center" wrapText="1"/>
    </xf>
    <xf numFmtId="3" fontId="29" fillId="0" borderId="20" xfId="2" applyNumberFormat="1" applyFont="1" applyBorder="1" applyAlignment="1">
      <alignment horizontal="right" vertical="center" wrapText="1"/>
    </xf>
    <xf numFmtId="3" fontId="29" fillId="0" borderId="28" xfId="2" applyNumberFormat="1" applyFont="1" applyBorder="1" applyAlignment="1">
      <alignment horizontal="right" vertical="center" wrapText="1"/>
    </xf>
    <xf numFmtId="3" fontId="29" fillId="0" borderId="29" xfId="2" applyNumberFormat="1" applyFont="1" applyBorder="1" applyAlignment="1">
      <alignment horizontal="right" vertical="center" wrapText="1"/>
    </xf>
    <xf numFmtId="164" fontId="29" fillId="5" borderId="20" xfId="0" applyNumberFormat="1" applyFont="1" applyFill="1" applyBorder="1" applyAlignment="1">
      <alignment horizontal="center" vertical="center"/>
    </xf>
    <xf numFmtId="164" fontId="29" fillId="5" borderId="28" xfId="0" applyNumberFormat="1" applyFont="1" applyFill="1" applyBorder="1" applyAlignment="1">
      <alignment horizontal="center" vertical="center"/>
    </xf>
    <xf numFmtId="164" fontId="29" fillId="5" borderId="29" xfId="0" applyNumberFormat="1" applyFont="1" applyFill="1" applyBorder="1" applyAlignment="1">
      <alignment horizontal="center" vertical="center"/>
    </xf>
    <xf numFmtId="0" fontId="34" fillId="0" borderId="15"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29" fillId="4" borderId="15"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3" fillId="0" borderId="30"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1" fillId="0" borderId="15" xfId="9" applyFont="1" applyBorder="1" applyAlignment="1">
      <alignment horizontal="center" vertical="center" wrapText="1"/>
    </xf>
    <xf numFmtId="0" fontId="31" fillId="0" borderId="30" xfId="9" applyFont="1" applyBorder="1" applyAlignment="1">
      <alignment horizontal="center" vertical="center" wrapText="1"/>
    </xf>
    <xf numFmtId="0" fontId="31" fillId="0" borderId="16" xfId="9" applyFont="1" applyBorder="1" applyAlignment="1">
      <alignment horizontal="center" vertical="center" wrapText="1"/>
    </xf>
    <xf numFmtId="0" fontId="29" fillId="0" borderId="17" xfId="9" applyFont="1" applyBorder="1" applyAlignment="1">
      <alignment horizontal="center" vertical="center" wrapText="1"/>
    </xf>
    <xf numFmtId="3" fontId="29" fillId="4" borderId="24" xfId="0" applyNumberFormat="1" applyFont="1" applyFill="1" applyBorder="1" applyAlignment="1">
      <alignment horizontal="center" vertical="center" wrapText="1"/>
    </xf>
    <xf numFmtId="3" fontId="29" fillId="4" borderId="23" xfId="0" applyNumberFormat="1" applyFont="1" applyFill="1" applyBorder="1" applyAlignment="1">
      <alignment horizontal="center" vertical="center"/>
    </xf>
    <xf numFmtId="3" fontId="29" fillId="4" borderId="34" xfId="0" applyNumberFormat="1" applyFont="1" applyFill="1" applyBorder="1" applyAlignment="1">
      <alignment horizontal="center" vertical="center"/>
    </xf>
    <xf numFmtId="3" fontId="29" fillId="4" borderId="26" xfId="0" applyNumberFormat="1" applyFont="1" applyFill="1" applyBorder="1" applyAlignment="1">
      <alignment horizontal="center" vertical="center"/>
    </xf>
    <xf numFmtId="3" fontId="29" fillId="4" borderId="25" xfId="0" applyNumberFormat="1" applyFont="1" applyFill="1" applyBorder="1" applyAlignment="1">
      <alignment horizontal="center" vertical="center"/>
    </xf>
    <xf numFmtId="3" fontId="29" fillId="4" borderId="27" xfId="0" applyNumberFormat="1" applyFont="1" applyFill="1" applyBorder="1" applyAlignment="1">
      <alignment horizontal="center" vertical="center"/>
    </xf>
    <xf numFmtId="0" fontId="31" fillId="0" borderId="17" xfId="6" quotePrefix="1" applyFont="1" applyFill="1" applyBorder="1" applyAlignment="1">
      <alignment horizontal="left" vertical="center" wrapText="1"/>
    </xf>
    <xf numFmtId="0" fontId="31" fillId="0" borderId="17" xfId="6" applyFont="1" applyFill="1" applyBorder="1" applyAlignment="1">
      <alignment horizontal="left" vertical="center" wrapText="1"/>
    </xf>
    <xf numFmtId="3" fontId="18" fillId="4" borderId="17" xfId="0" applyNumberFormat="1" applyFont="1" applyFill="1" applyBorder="1" applyAlignment="1">
      <alignment horizontal="center" vertical="center"/>
    </xf>
    <xf numFmtId="3" fontId="18" fillId="4" borderId="20" xfId="0" applyNumberFormat="1" applyFont="1" applyFill="1" applyBorder="1" applyAlignment="1">
      <alignment horizontal="center" vertical="center"/>
    </xf>
    <xf numFmtId="3" fontId="18" fillId="4" borderId="28" xfId="0" applyNumberFormat="1" applyFont="1" applyFill="1" applyBorder="1" applyAlignment="1">
      <alignment horizontal="center" vertical="center"/>
    </xf>
    <xf numFmtId="3" fontId="18" fillId="4" borderId="29" xfId="0" applyNumberFormat="1" applyFont="1" applyFill="1" applyBorder="1" applyAlignment="1">
      <alignment horizontal="center" vertical="center"/>
    </xf>
    <xf numFmtId="2" fontId="11" fillId="0" borderId="20" xfId="8" applyNumberFormat="1" applyFont="1" applyBorder="1" applyAlignment="1">
      <alignment horizontal="center" vertical="center" wrapText="1"/>
    </xf>
    <xf numFmtId="2" fontId="11" fillId="0" borderId="28" xfId="8" applyNumberFormat="1" applyFont="1" applyBorder="1" applyAlignment="1">
      <alignment horizontal="center" vertical="center" wrapText="1"/>
    </xf>
    <xf numFmtId="2" fontId="11" fillId="0" borderId="29" xfId="8" applyNumberFormat="1"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6" xfId="0" applyFont="1" applyBorder="1" applyAlignment="1">
      <alignment horizontal="center" vertical="center" wrapText="1"/>
    </xf>
    <xf numFmtId="0" fontId="29" fillId="4" borderId="16"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15" xfId="6" applyFont="1" applyFill="1" applyBorder="1" applyAlignment="1">
      <alignment horizontal="center" vertical="center" wrapText="1"/>
    </xf>
    <xf numFmtId="0" fontId="10" fillId="4" borderId="30" xfId="6" applyFont="1" applyFill="1" applyBorder="1" applyAlignment="1">
      <alignment horizontal="center" vertical="center" wrapText="1"/>
    </xf>
    <xf numFmtId="0" fontId="10" fillId="4" borderId="16" xfId="6" applyFont="1" applyFill="1" applyBorder="1" applyAlignment="1">
      <alignment horizontal="center" vertical="center" wrapText="1"/>
    </xf>
    <xf numFmtId="3" fontId="29" fillId="0" borderId="15" xfId="0" applyNumberFormat="1" applyFont="1" applyBorder="1" applyAlignment="1">
      <alignment horizontal="center" vertical="center" wrapText="1"/>
    </xf>
    <xf numFmtId="3" fontId="29" fillId="0" borderId="30" xfId="0" applyNumberFormat="1" applyFont="1" applyBorder="1" applyAlignment="1">
      <alignment horizontal="center" vertical="center" wrapText="1"/>
    </xf>
    <xf numFmtId="3" fontId="29" fillId="0" borderId="16" xfId="0" applyNumberFormat="1" applyFont="1" applyBorder="1" applyAlignment="1">
      <alignment horizontal="center" vertical="center" wrapText="1"/>
    </xf>
    <xf numFmtId="3" fontId="10" fillId="0" borderId="15" xfId="2" applyNumberFormat="1" applyFont="1" applyBorder="1" applyAlignment="1">
      <alignment horizontal="center" vertical="center" wrapText="1"/>
    </xf>
    <xf numFmtId="3" fontId="10" fillId="0" borderId="30" xfId="2" applyNumberFormat="1" applyFont="1" applyBorder="1" applyAlignment="1">
      <alignment horizontal="center" vertical="center" wrapText="1"/>
    </xf>
    <xf numFmtId="3" fontId="10" fillId="0" borderId="16" xfId="2" applyNumberFormat="1" applyFont="1" applyBorder="1" applyAlignment="1">
      <alignment horizontal="center" vertical="center" wrapText="1"/>
    </xf>
    <xf numFmtId="164" fontId="10" fillId="0" borderId="15" xfId="1" applyNumberFormat="1" applyFont="1" applyFill="1" applyBorder="1" applyAlignment="1">
      <alignment horizontal="center" vertical="center" wrapText="1"/>
    </xf>
    <xf numFmtId="164" fontId="10" fillId="0" borderId="16" xfId="1" applyNumberFormat="1" applyFont="1" applyFill="1" applyBorder="1" applyAlignment="1">
      <alignment horizontal="center" vertical="center" wrapText="1"/>
    </xf>
    <xf numFmtId="0" fontId="10" fillId="0" borderId="15" xfId="6" quotePrefix="1" applyFont="1" applyFill="1" applyBorder="1" applyAlignment="1">
      <alignment horizontal="center" vertical="center" wrapText="1"/>
    </xf>
    <xf numFmtId="0" fontId="10" fillId="0" borderId="30" xfId="6" quotePrefix="1" applyFont="1" applyFill="1" applyBorder="1" applyAlignment="1">
      <alignment horizontal="center" vertical="center" wrapText="1"/>
    </xf>
    <xf numFmtId="0" fontId="10" fillId="0" borderId="16" xfId="6" quotePrefix="1" applyFont="1" applyFill="1" applyBorder="1" applyAlignment="1">
      <alignment horizontal="center" vertical="center" wrapText="1"/>
    </xf>
    <xf numFmtId="0" fontId="10" fillId="4" borderId="30" xfId="0" applyFont="1" applyFill="1" applyBorder="1" applyAlignment="1">
      <alignment horizontal="center" vertical="center" wrapText="1"/>
    </xf>
    <xf numFmtId="0" fontId="29" fillId="0" borderId="15" xfId="9" applyFont="1" applyBorder="1" applyAlignment="1">
      <alignment horizontal="center" vertical="center" wrapText="1"/>
    </xf>
    <xf numFmtId="0" fontId="29" fillId="0" borderId="30" xfId="9" applyFont="1" applyBorder="1" applyAlignment="1">
      <alignment horizontal="center" vertical="center" wrapText="1"/>
    </xf>
    <xf numFmtId="0" fontId="29" fillId="0" borderId="16" xfId="9" applyFont="1" applyBorder="1" applyAlignment="1">
      <alignment horizontal="center" vertical="center" wrapText="1"/>
    </xf>
    <xf numFmtId="0" fontId="10" fillId="0" borderId="15" xfId="9" applyFont="1" applyBorder="1" applyAlignment="1">
      <alignment horizontal="center" vertical="center" wrapText="1"/>
    </xf>
    <xf numFmtId="0" fontId="10" fillId="0" borderId="30" xfId="9" applyFont="1" applyBorder="1" applyAlignment="1">
      <alignment horizontal="center" vertical="center" wrapText="1"/>
    </xf>
    <xf numFmtId="0" fontId="10" fillId="0" borderId="16" xfId="9" applyFont="1" applyBorder="1" applyAlignment="1">
      <alignment horizontal="center" vertical="center" wrapText="1"/>
    </xf>
    <xf numFmtId="0" fontId="10" fillId="0" borderId="15"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29" fillId="0" borderId="15" xfId="6" quotePrefix="1" applyFont="1" applyFill="1" applyBorder="1" applyAlignment="1">
      <alignment horizontal="center" vertical="center" wrapText="1"/>
    </xf>
    <xf numFmtId="0" fontId="29" fillId="0" borderId="30" xfId="6" quotePrefix="1" applyFont="1" applyFill="1" applyBorder="1" applyAlignment="1">
      <alignment horizontal="center" vertical="center" wrapText="1"/>
    </xf>
    <xf numFmtId="0" fontId="29" fillId="0" borderId="16" xfId="6" quotePrefix="1" applyFont="1" applyFill="1" applyBorder="1" applyAlignment="1">
      <alignment horizontal="center" vertical="center" wrapText="1"/>
    </xf>
    <xf numFmtId="0" fontId="29" fillId="0" borderId="15" xfId="6" applyFont="1" applyBorder="1" applyAlignment="1">
      <alignment horizontal="center" vertical="center" wrapText="1"/>
    </xf>
    <xf numFmtId="0" fontId="29" fillId="0" borderId="30" xfId="6" applyFont="1" applyBorder="1" applyAlignment="1">
      <alignment horizontal="center" vertical="center" wrapText="1"/>
    </xf>
    <xf numFmtId="0" fontId="29" fillId="0" borderId="16" xfId="6" applyFont="1" applyBorder="1" applyAlignment="1">
      <alignment horizontal="center" vertical="center" wrapText="1"/>
    </xf>
    <xf numFmtId="0" fontId="10" fillId="0" borderId="15" xfId="7" applyFont="1" applyBorder="1" applyAlignment="1">
      <alignment horizontal="center" vertical="center" wrapText="1" shrinkToFit="1"/>
    </xf>
    <xf numFmtId="0" fontId="10" fillId="0" borderId="16" xfId="7" applyFont="1" applyBorder="1" applyAlignment="1">
      <alignment horizontal="center" vertical="center" wrapText="1" shrinkToFit="1"/>
    </xf>
    <xf numFmtId="0" fontId="36" fillId="0" borderId="0" xfId="0" applyFont="1" applyAlignment="1">
      <alignment wrapText="1"/>
    </xf>
    <xf numFmtId="0" fontId="31" fillId="0" borderId="16" xfId="0" applyFont="1" applyBorder="1" applyAlignment="1">
      <alignment horizontal="center" vertical="center" wrapText="1"/>
    </xf>
    <xf numFmtId="164" fontId="31" fillId="0" borderId="15" xfId="0" applyNumberFormat="1" applyFont="1" applyBorder="1" applyAlignment="1">
      <alignment horizontal="center" vertical="center" wrapText="1"/>
    </xf>
    <xf numFmtId="164" fontId="31" fillId="0" borderId="16" xfId="0" applyNumberFormat="1" applyFont="1" applyBorder="1" applyAlignment="1">
      <alignment horizontal="center" vertical="center" wrapText="1"/>
    </xf>
    <xf numFmtId="0" fontId="30" fillId="0" borderId="25" xfId="0" applyFont="1" applyBorder="1" applyAlignment="1">
      <alignment horizontal="center" vertical="justify" wrapText="1"/>
    </xf>
    <xf numFmtId="0" fontId="44" fillId="0" borderId="4" xfId="0" applyFont="1" applyBorder="1" applyAlignment="1">
      <alignment horizontal="center" vertical="justify" wrapText="1"/>
    </xf>
    <xf numFmtId="164" fontId="29" fillId="0" borderId="15" xfId="1" applyNumberFormat="1" applyFont="1" applyFill="1" applyBorder="1" applyAlignment="1">
      <alignment horizontal="center" vertical="center" wrapText="1"/>
    </xf>
    <xf numFmtId="164" fontId="29" fillId="0" borderId="30" xfId="1" applyNumberFormat="1" applyFont="1" applyFill="1" applyBorder="1" applyAlignment="1">
      <alignment horizontal="center" vertical="center" wrapText="1"/>
    </xf>
    <xf numFmtId="164" fontId="29" fillId="0" borderId="16" xfId="1" applyNumberFormat="1" applyFont="1" applyFill="1" applyBorder="1" applyAlignment="1">
      <alignment horizontal="center" vertical="center" wrapText="1"/>
    </xf>
    <xf numFmtId="0" fontId="10" fillId="0" borderId="15" xfId="2" applyFont="1" applyBorder="1" applyAlignment="1">
      <alignment horizontal="center" vertical="center" wrapText="1"/>
    </xf>
    <xf numFmtId="0" fontId="10" fillId="0" borderId="30" xfId="2" applyFont="1" applyBorder="1" applyAlignment="1">
      <alignment horizontal="center" vertical="center" wrapText="1"/>
    </xf>
    <xf numFmtId="0" fontId="29" fillId="4" borderId="15" xfId="2" applyFont="1" applyFill="1" applyBorder="1" applyAlignment="1">
      <alignment horizontal="center" vertical="center" wrapText="1"/>
    </xf>
    <xf numFmtId="0" fontId="29" fillId="4" borderId="30" xfId="2" applyFont="1" applyFill="1" applyBorder="1" applyAlignment="1">
      <alignment horizontal="center" vertical="center" wrapText="1"/>
    </xf>
    <xf numFmtId="0" fontId="29" fillId="4" borderId="16" xfId="2" applyFont="1" applyFill="1" applyBorder="1" applyAlignment="1">
      <alignment horizontal="center" vertical="center" wrapText="1"/>
    </xf>
    <xf numFmtId="0" fontId="10" fillId="0" borderId="16" xfId="2" applyFont="1" applyBorder="1" applyAlignment="1">
      <alignment horizontal="center" vertical="center" wrapText="1"/>
    </xf>
    <xf numFmtId="0" fontId="29" fillId="4" borderId="15" xfId="6" quotePrefix="1" applyFont="1" applyFill="1" applyBorder="1" applyAlignment="1">
      <alignment horizontal="center" vertical="center" wrapText="1"/>
    </xf>
    <xf numFmtId="0" fontId="29" fillId="4" borderId="30" xfId="6" quotePrefix="1" applyFont="1" applyFill="1" applyBorder="1" applyAlignment="1">
      <alignment horizontal="center" vertical="center" wrapText="1"/>
    </xf>
    <xf numFmtId="0" fontId="29" fillId="4" borderId="16" xfId="6" quotePrefix="1" applyFont="1" applyFill="1" applyBorder="1" applyAlignment="1">
      <alignment horizontal="center" vertical="center" wrapText="1"/>
    </xf>
    <xf numFmtId="3" fontId="10" fillId="0" borderId="15" xfId="0" applyNumberFormat="1" applyFont="1" applyBorder="1" applyAlignment="1">
      <alignment horizontal="center" vertical="center" wrapText="1"/>
    </xf>
    <xf numFmtId="3" fontId="10" fillId="0" borderId="30" xfId="0" applyNumberFormat="1" applyFont="1" applyBorder="1" applyAlignment="1">
      <alignment horizontal="center" vertical="center" wrapText="1"/>
    </xf>
    <xf numFmtId="3" fontId="10" fillId="0" borderId="16" xfId="0" applyNumberFormat="1" applyFont="1" applyBorder="1" applyAlignment="1">
      <alignment horizontal="center" vertical="center" wrapText="1"/>
    </xf>
    <xf numFmtId="164" fontId="10" fillId="0" borderId="30" xfId="1" applyNumberFormat="1" applyFont="1" applyFill="1" applyBorder="1" applyAlignment="1">
      <alignment horizontal="center" vertical="center" wrapText="1"/>
    </xf>
    <xf numFmtId="0" fontId="34" fillId="0" borderId="15" xfId="14" applyFont="1" applyBorder="1" applyAlignment="1">
      <alignment horizontal="center" vertical="center" wrapText="1"/>
    </xf>
    <xf numFmtId="0" fontId="34" fillId="0" borderId="30" xfId="14" applyFont="1" applyBorder="1" applyAlignment="1">
      <alignment horizontal="center" vertical="center" wrapText="1"/>
    </xf>
    <xf numFmtId="0" fontId="34" fillId="0" borderId="16" xfId="14" applyFont="1" applyBorder="1" applyAlignment="1">
      <alignment horizontal="center" vertical="center" wrapText="1"/>
    </xf>
    <xf numFmtId="0" fontId="10" fillId="0" borderId="15" xfId="14" applyFont="1" applyBorder="1" applyAlignment="1">
      <alignment horizontal="center" vertical="center" wrapText="1"/>
    </xf>
    <xf numFmtId="0" fontId="10" fillId="0" borderId="30" xfId="14" applyFont="1" applyBorder="1" applyAlignment="1">
      <alignment horizontal="center" vertical="center" wrapText="1"/>
    </xf>
    <xf numFmtId="0" fontId="10" fillId="0" borderId="16" xfId="14" applyFont="1" applyBorder="1" applyAlignment="1">
      <alignment horizontal="center" vertical="center" wrapText="1"/>
    </xf>
  </cellXfs>
  <cellStyles count="15">
    <cellStyle name="Comma" xfId="1" builtinId="3"/>
    <cellStyle name="Comma 2" xfId="3"/>
    <cellStyle name="Comma 3" xfId="13"/>
    <cellStyle name="Normal" xfId="0" builtinId="0"/>
    <cellStyle name="Normal 10 2 2 2 2" xfId="4"/>
    <cellStyle name="Normal 124" xfId="5"/>
    <cellStyle name="Normal 2" xfId="2"/>
    <cellStyle name="Normal 2 2" xfId="8"/>
    <cellStyle name="Normal 2 3" xfId="12"/>
    <cellStyle name="Normal 3" xfId="10"/>
    <cellStyle name="Normal 4" xfId="6"/>
    <cellStyle name="Normal 5" xfId="11"/>
    <cellStyle name="Normal 6" xfId="9"/>
    <cellStyle name="Normal_BAO GIA TEKKNIA (21.11.2016)" xfId="7"/>
    <cellStyle name="Normal_Sheet1" xfId="14"/>
  </cellStyles>
  <dxfs count="3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8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oneCellAnchor>
    <xdr:from>
      <xdr:col>3</xdr:col>
      <xdr:colOff>666750</xdr:colOff>
      <xdr:row>1362</xdr:row>
      <xdr:rowOff>0</xdr:rowOff>
    </xdr:from>
    <xdr:ext cx="38100" cy="190500"/>
    <xdr:sp macro="" textlink="">
      <xdr:nvSpPr>
        <xdr:cNvPr id="5" name="Shape 5">
          <a:extLst>
            <a:ext uri="{FF2B5EF4-FFF2-40B4-BE49-F238E27FC236}">
              <a16:creationId xmlns:a16="http://schemas.microsoft.com/office/drawing/2014/main" id="{00000000-0008-0000-0100-000005000000}"/>
            </a:ext>
          </a:extLst>
        </xdr:cNvPr>
        <xdr:cNvSpPr/>
      </xdr:nvSpPr>
      <xdr:spPr>
        <a:xfrm>
          <a:off x="5346000" y="3684750"/>
          <a:ext cx="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1363</xdr:row>
      <xdr:rowOff>0</xdr:rowOff>
    </xdr:from>
    <xdr:ext cx="11658600" cy="771525"/>
    <xdr:sp macro="" textlink="">
      <xdr:nvSpPr>
        <xdr:cNvPr id="6" name="Shape 6">
          <a:extLst>
            <a:ext uri="{FF2B5EF4-FFF2-40B4-BE49-F238E27FC236}">
              <a16:creationId xmlns:a16="http://schemas.microsoft.com/office/drawing/2014/main" id="{00000000-0008-0000-0100-000006000000}"/>
            </a:ext>
          </a:extLst>
        </xdr:cNvPr>
        <xdr:cNvSpPr/>
      </xdr:nvSpPr>
      <xdr:spPr>
        <a:xfrm>
          <a:off x="0" y="3399000"/>
          <a:ext cx="10692000" cy="762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400"/>
        </a:p>
        <a:p>
          <a:pPr marL="0" lvl="0" indent="0" algn="l" rtl="0">
            <a:spcBef>
              <a:spcPts val="0"/>
            </a:spcBef>
            <a:spcAft>
              <a:spcPts val="0"/>
            </a:spcAft>
            <a:buNone/>
          </a:pPr>
          <a:r>
            <a:rPr lang="en-US" sz="1200" i="0" u="none" strike="noStrike">
              <a:solidFill>
                <a:srgbClr val="000000"/>
              </a:solidFill>
              <a:latin typeface="Times New Roman"/>
              <a:ea typeface="Times New Roman"/>
              <a:cs typeface="Times New Roman"/>
              <a:sym typeface="Times New Roman"/>
            </a:rPr>
            <a:t>Công thức tính cột (6)   = "(Giá tháng sau −Giá tháng trước)</a:t>
          </a:r>
          <a:r>
            <a:rPr lang="en-US" sz="1200" i="0" u="none" strike="noStrike">
              <a:solidFill>
                <a:srgbClr val="000000"/>
              </a:solidFill>
              <a:latin typeface="Cambria Math"/>
              <a:ea typeface="Cambria Math"/>
              <a:cs typeface="Cambria Math"/>
              <a:sym typeface="Cambria Math"/>
            </a:rPr>
            <a:t>" /"</a:t>
          </a:r>
          <a:r>
            <a:rPr lang="en-US" sz="1200" i="0" u="none" strike="noStrike">
              <a:solidFill>
                <a:srgbClr val="000000"/>
              </a:solidFill>
              <a:latin typeface="Times New Roman"/>
              <a:ea typeface="Times New Roman"/>
              <a:cs typeface="Times New Roman"/>
              <a:sym typeface="Times New Roman"/>
            </a:rPr>
            <a:t>Giá tháng trước</a:t>
          </a:r>
          <a:r>
            <a:rPr lang="en-US" sz="1200" i="0" u="none" strike="noStrike">
              <a:solidFill>
                <a:srgbClr val="000000"/>
              </a:solidFill>
              <a:latin typeface="Cambria Math"/>
              <a:ea typeface="Cambria Math"/>
              <a:cs typeface="Cambria Math"/>
              <a:sym typeface="Cambria Math"/>
            </a:rPr>
            <a:t>" </a:t>
          </a:r>
          <a:r>
            <a:rPr lang="en-US" sz="1200" i="0" u="none" strike="noStrike">
              <a:solidFill>
                <a:srgbClr val="000000"/>
              </a:solidFill>
              <a:latin typeface="Times New Roman"/>
              <a:ea typeface="Times New Roman"/>
              <a:cs typeface="Times New Roman"/>
              <a:sym typeface="Times New Roman"/>
            </a:rPr>
            <a:t>%</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9"/>
  <sheetViews>
    <sheetView workbookViewId="0">
      <pane ySplit="4" topLeftCell="A5" activePane="bottomLeft" state="frozen"/>
      <selection pane="bottomLeft" activeCell="B6" sqref="B6"/>
    </sheetView>
  </sheetViews>
  <sheetFormatPr defaultColWidth="14.42578125" defaultRowHeight="15" customHeight="1" outlineLevelRow="2"/>
  <cols>
    <col min="1" max="1" width="4.5703125" customWidth="1"/>
    <col min="2" max="2" width="55.140625" customWidth="1"/>
    <col min="3" max="3" width="10.5703125" customWidth="1"/>
    <col min="4" max="4" width="18.85546875" customWidth="1"/>
    <col min="5" max="5" width="16.85546875" hidden="1" customWidth="1"/>
    <col min="6" max="6" width="14.5703125" hidden="1" customWidth="1"/>
    <col min="7" max="7" width="17.28515625" hidden="1" customWidth="1"/>
    <col min="8" max="8" width="17.28515625" customWidth="1"/>
    <col min="9" max="9" width="15.140625" customWidth="1"/>
    <col min="10" max="10" width="19.85546875" customWidth="1"/>
    <col min="11" max="11" width="8" hidden="1" customWidth="1"/>
    <col min="12" max="24" width="9.140625" customWidth="1"/>
  </cols>
  <sheetData>
    <row r="1" spans="1:24" ht="45.75" customHeight="1">
      <c r="A1" s="2745" t="s">
        <v>255</v>
      </c>
      <c r="B1" s="2746"/>
      <c r="C1" s="2746"/>
      <c r="D1" s="2746"/>
      <c r="E1" s="2746"/>
      <c r="F1" s="2746"/>
      <c r="G1" s="2746"/>
      <c r="H1" s="2746"/>
      <c r="I1" s="2746"/>
      <c r="J1" s="2746"/>
      <c r="K1" s="1"/>
      <c r="L1" s="1"/>
      <c r="M1" s="1"/>
      <c r="N1" s="1"/>
      <c r="O1" s="1"/>
      <c r="P1" s="1"/>
      <c r="Q1" s="1"/>
      <c r="R1" s="1"/>
      <c r="S1" s="1"/>
      <c r="T1" s="1"/>
      <c r="U1" s="1"/>
      <c r="V1" s="1"/>
      <c r="W1" s="1"/>
      <c r="X1" s="1"/>
    </row>
    <row r="2" spans="1:24" ht="19.5" customHeight="1">
      <c r="A2" s="3"/>
      <c r="B2" s="5"/>
      <c r="C2" s="7"/>
      <c r="D2" s="7"/>
      <c r="E2" s="8"/>
      <c r="F2" s="8"/>
      <c r="G2" s="9"/>
      <c r="H2" s="9"/>
      <c r="I2" s="10"/>
      <c r="J2" s="7"/>
      <c r="K2" s="11"/>
      <c r="L2" s="11"/>
      <c r="M2" s="11"/>
      <c r="N2" s="11"/>
      <c r="O2" s="11"/>
      <c r="P2" s="11"/>
      <c r="Q2" s="11"/>
      <c r="R2" s="11"/>
      <c r="S2" s="11"/>
      <c r="T2" s="11"/>
      <c r="U2" s="11"/>
      <c r="V2" s="11"/>
      <c r="W2" s="11"/>
      <c r="X2" s="11"/>
    </row>
    <row r="3" spans="1:24" ht="105.75" customHeight="1">
      <c r="A3" s="12" t="s">
        <v>256</v>
      </c>
      <c r="B3" s="12" t="s">
        <v>1</v>
      </c>
      <c r="C3" s="13" t="s">
        <v>2</v>
      </c>
      <c r="D3" s="13" t="s">
        <v>3</v>
      </c>
      <c r="E3" s="14" t="s">
        <v>4</v>
      </c>
      <c r="F3" s="14" t="s">
        <v>5</v>
      </c>
      <c r="G3" s="14" t="s">
        <v>6</v>
      </c>
      <c r="H3" s="14" t="s">
        <v>7</v>
      </c>
      <c r="I3" s="15" t="s">
        <v>257</v>
      </c>
      <c r="J3" s="12" t="s">
        <v>8</v>
      </c>
      <c r="K3" s="11"/>
      <c r="L3" s="11"/>
      <c r="M3" s="11"/>
      <c r="N3" s="11"/>
      <c r="O3" s="11"/>
      <c r="P3" s="11"/>
      <c r="Q3" s="11"/>
      <c r="R3" s="11"/>
      <c r="S3" s="11"/>
      <c r="T3" s="11"/>
      <c r="U3" s="11"/>
      <c r="V3" s="11"/>
      <c r="W3" s="11"/>
      <c r="X3" s="11"/>
    </row>
    <row r="4" spans="1:24" ht="19.5" customHeight="1">
      <c r="A4" s="16">
        <v>1</v>
      </c>
      <c r="B4" s="17">
        <v>2</v>
      </c>
      <c r="C4" s="18">
        <v>3</v>
      </c>
      <c r="D4" s="18">
        <v>4</v>
      </c>
      <c r="E4" s="20"/>
      <c r="F4" s="21">
        <v>5</v>
      </c>
      <c r="G4" s="17">
        <v>5</v>
      </c>
      <c r="H4" s="17"/>
      <c r="I4" s="21">
        <v>6</v>
      </c>
      <c r="J4" s="18">
        <v>7</v>
      </c>
      <c r="K4" s="11"/>
      <c r="L4" s="11"/>
      <c r="M4" s="11"/>
      <c r="N4" s="11"/>
      <c r="O4" s="11"/>
      <c r="P4" s="11"/>
      <c r="Q4" s="11"/>
      <c r="R4" s="11"/>
      <c r="S4" s="11"/>
      <c r="T4" s="11"/>
      <c r="U4" s="11"/>
      <c r="V4" s="11"/>
      <c r="W4" s="11"/>
      <c r="X4" s="11"/>
    </row>
    <row r="5" spans="1:24" ht="24.75" customHeight="1">
      <c r="A5" s="2744" t="s">
        <v>9</v>
      </c>
      <c r="B5" s="2735"/>
      <c r="C5" s="2735"/>
      <c r="D5" s="2735"/>
      <c r="E5" s="2735"/>
      <c r="F5" s="2735"/>
      <c r="G5" s="2735"/>
      <c r="H5" s="2735"/>
      <c r="I5" s="2735"/>
      <c r="J5" s="2736"/>
      <c r="K5" s="24"/>
      <c r="L5" s="24"/>
      <c r="M5" s="24"/>
      <c r="N5" s="24"/>
      <c r="O5" s="24"/>
      <c r="P5" s="24"/>
      <c r="Q5" s="24"/>
      <c r="R5" s="24"/>
      <c r="S5" s="24"/>
      <c r="T5" s="24"/>
      <c r="U5" s="24"/>
      <c r="V5" s="24"/>
      <c r="W5" s="24"/>
      <c r="X5" s="24"/>
    </row>
    <row r="6" spans="1:24" ht="24" customHeight="1">
      <c r="A6" s="12">
        <v>1</v>
      </c>
      <c r="B6" s="25" t="s">
        <v>258</v>
      </c>
      <c r="C6" s="26"/>
      <c r="D6" s="26" t="s">
        <v>259</v>
      </c>
      <c r="E6" s="27"/>
      <c r="F6" s="27"/>
      <c r="G6" s="28"/>
      <c r="H6" s="28"/>
      <c r="I6" s="29"/>
      <c r="J6" s="26"/>
      <c r="K6" s="30"/>
      <c r="L6" s="30"/>
      <c r="M6" s="30"/>
      <c r="N6" s="30"/>
      <c r="O6" s="30"/>
      <c r="P6" s="30"/>
      <c r="Q6" s="30"/>
      <c r="R6" s="30"/>
      <c r="S6" s="30"/>
      <c r="T6" s="30"/>
      <c r="U6" s="30"/>
      <c r="V6" s="30"/>
      <c r="W6" s="30"/>
      <c r="X6" s="30"/>
    </row>
    <row r="7" spans="1:24" ht="31.5" hidden="1" customHeight="1" outlineLevel="1">
      <c r="A7" s="31"/>
      <c r="B7" s="32" t="s">
        <v>14</v>
      </c>
      <c r="C7" s="18" t="s">
        <v>13</v>
      </c>
      <c r="D7" s="18" t="s">
        <v>11</v>
      </c>
      <c r="E7" s="20">
        <v>1727273</v>
      </c>
      <c r="F7" s="20">
        <v>1727273</v>
      </c>
      <c r="G7" s="28">
        <f t="shared" ref="G7:H7" si="0">F7</f>
        <v>1727273</v>
      </c>
      <c r="H7" s="33">
        <f t="shared" si="0"/>
        <v>1727273</v>
      </c>
      <c r="I7" s="34">
        <f t="shared" ref="I7:I14" si="1">(H7-G7)/G7</f>
        <v>0</v>
      </c>
      <c r="J7" s="35" t="s">
        <v>260</v>
      </c>
      <c r="K7" s="36"/>
      <c r="L7" s="36"/>
      <c r="M7" s="36"/>
      <c r="N7" s="36"/>
      <c r="O7" s="36"/>
      <c r="P7" s="36"/>
      <c r="Q7" s="36"/>
      <c r="R7" s="36"/>
      <c r="S7" s="36"/>
      <c r="T7" s="36"/>
      <c r="U7" s="36"/>
      <c r="V7" s="36"/>
      <c r="W7" s="36"/>
      <c r="X7" s="36"/>
    </row>
    <row r="8" spans="1:24" ht="19.5" hidden="1" customHeight="1" outlineLevel="1">
      <c r="A8" s="31"/>
      <c r="B8" s="32" t="s">
        <v>15</v>
      </c>
      <c r="C8" s="18" t="s">
        <v>13</v>
      </c>
      <c r="D8" s="18" t="s">
        <v>11</v>
      </c>
      <c r="E8" s="37">
        <v>1727273</v>
      </c>
      <c r="F8" s="37">
        <v>1727273</v>
      </c>
      <c r="G8" s="38">
        <f t="shared" ref="G8:H8" si="2">F8</f>
        <v>1727273</v>
      </c>
      <c r="H8" s="39">
        <f t="shared" si="2"/>
        <v>1727273</v>
      </c>
      <c r="I8" s="34">
        <f t="shared" si="1"/>
        <v>0</v>
      </c>
      <c r="J8" s="35"/>
      <c r="K8" s="36"/>
      <c r="L8" s="36"/>
      <c r="M8" s="36"/>
      <c r="N8" s="36"/>
      <c r="O8" s="36"/>
      <c r="P8" s="36"/>
      <c r="Q8" s="36"/>
      <c r="R8" s="36"/>
      <c r="S8" s="36"/>
      <c r="T8" s="36"/>
      <c r="U8" s="36"/>
      <c r="V8" s="36"/>
      <c r="W8" s="36"/>
      <c r="X8" s="36"/>
    </row>
    <row r="9" spans="1:24" ht="19.5" hidden="1" customHeight="1" outlineLevel="1">
      <c r="A9" s="31"/>
      <c r="B9" s="32" t="s">
        <v>16</v>
      </c>
      <c r="C9" s="18" t="s">
        <v>13</v>
      </c>
      <c r="D9" s="18" t="s">
        <v>11</v>
      </c>
      <c r="E9" s="40">
        <v>1760000</v>
      </c>
      <c r="F9" s="40">
        <v>1760000</v>
      </c>
      <c r="G9" s="41">
        <v>1760000</v>
      </c>
      <c r="H9" s="42">
        <v>1760000</v>
      </c>
      <c r="I9" s="34">
        <f t="shared" si="1"/>
        <v>0</v>
      </c>
      <c r="J9" s="2740" t="s">
        <v>261</v>
      </c>
      <c r="K9" s="36"/>
      <c r="L9" s="36"/>
      <c r="M9" s="36"/>
      <c r="N9" s="36"/>
      <c r="O9" s="36"/>
      <c r="P9" s="36"/>
      <c r="Q9" s="36"/>
      <c r="R9" s="36"/>
      <c r="S9" s="36"/>
      <c r="T9" s="36"/>
      <c r="U9" s="36"/>
      <c r="V9" s="36"/>
      <c r="W9" s="36"/>
      <c r="X9" s="36"/>
    </row>
    <row r="10" spans="1:24" ht="19.5" hidden="1" customHeight="1" outlineLevel="1">
      <c r="A10" s="31"/>
      <c r="B10" s="32" t="s">
        <v>17</v>
      </c>
      <c r="C10" s="18" t="s">
        <v>13</v>
      </c>
      <c r="D10" s="18" t="s">
        <v>11</v>
      </c>
      <c r="E10" s="37">
        <v>1760000</v>
      </c>
      <c r="F10" s="37">
        <v>1760000</v>
      </c>
      <c r="G10" s="38">
        <f t="shared" ref="G10:H10" si="3">F10</f>
        <v>1760000</v>
      </c>
      <c r="H10" s="39">
        <f t="shared" si="3"/>
        <v>1760000</v>
      </c>
      <c r="I10" s="34">
        <f t="shared" si="1"/>
        <v>0</v>
      </c>
      <c r="J10" s="2742"/>
      <c r="K10" s="36"/>
      <c r="L10" s="36"/>
      <c r="M10" s="36"/>
      <c r="N10" s="36"/>
      <c r="O10" s="36"/>
      <c r="P10" s="36"/>
      <c r="Q10" s="36"/>
      <c r="R10" s="36"/>
      <c r="S10" s="36"/>
      <c r="T10" s="36"/>
      <c r="U10" s="36"/>
      <c r="V10" s="36"/>
      <c r="W10" s="36"/>
      <c r="X10" s="36"/>
    </row>
    <row r="11" spans="1:24" ht="19.5" hidden="1" customHeight="1" outlineLevel="1">
      <c r="A11" s="31"/>
      <c r="B11" s="32" t="s">
        <v>18</v>
      </c>
      <c r="C11" s="18" t="s">
        <v>13</v>
      </c>
      <c r="D11" s="18" t="s">
        <v>11</v>
      </c>
      <c r="E11" s="37">
        <v>1800000</v>
      </c>
      <c r="F11" s="37">
        <v>1800000</v>
      </c>
      <c r="G11" s="38">
        <f t="shared" ref="G11:H11" si="4">2030000/1.1</f>
        <v>1845454.5454545454</v>
      </c>
      <c r="H11" s="39">
        <f t="shared" si="4"/>
        <v>1845454.5454545454</v>
      </c>
      <c r="I11" s="34">
        <f t="shared" si="1"/>
        <v>0</v>
      </c>
      <c r="J11" s="2742"/>
      <c r="K11" s="36"/>
      <c r="L11" s="36"/>
      <c r="M11" s="36"/>
      <c r="N11" s="36"/>
      <c r="O11" s="36"/>
      <c r="P11" s="36"/>
      <c r="Q11" s="36"/>
      <c r="R11" s="36"/>
      <c r="S11" s="36"/>
      <c r="T11" s="36"/>
      <c r="U11" s="36"/>
      <c r="V11" s="36"/>
      <c r="W11" s="36"/>
      <c r="X11" s="36"/>
    </row>
    <row r="12" spans="1:24" ht="19.5" hidden="1" customHeight="1" outlineLevel="1">
      <c r="A12" s="31"/>
      <c r="B12" s="32" t="s">
        <v>19</v>
      </c>
      <c r="C12" s="18" t="s">
        <v>13</v>
      </c>
      <c r="D12" s="18" t="s">
        <v>11</v>
      </c>
      <c r="E12" s="37">
        <v>1672727</v>
      </c>
      <c r="F12" s="37">
        <v>1672727</v>
      </c>
      <c r="G12" s="38">
        <f t="shared" ref="G12:H12" si="5">F12</f>
        <v>1672727</v>
      </c>
      <c r="H12" s="39">
        <f t="shared" si="5"/>
        <v>1672727</v>
      </c>
      <c r="I12" s="34">
        <f t="shared" si="1"/>
        <v>0</v>
      </c>
      <c r="J12" s="2742"/>
      <c r="K12" s="36"/>
      <c r="L12" s="36"/>
      <c r="M12" s="36"/>
      <c r="N12" s="36"/>
      <c r="O12" s="36"/>
      <c r="P12" s="36"/>
      <c r="Q12" s="36"/>
      <c r="R12" s="36"/>
      <c r="S12" s="36"/>
      <c r="T12" s="36"/>
      <c r="U12" s="36"/>
      <c r="V12" s="36"/>
      <c r="W12" s="36"/>
      <c r="X12" s="36"/>
    </row>
    <row r="13" spans="1:24" ht="19.5" hidden="1" customHeight="1" outlineLevel="1">
      <c r="A13" s="31"/>
      <c r="B13" s="32" t="s">
        <v>21</v>
      </c>
      <c r="C13" s="18" t="s">
        <v>13</v>
      </c>
      <c r="D13" s="18" t="s">
        <v>11</v>
      </c>
      <c r="E13" s="37">
        <v>1860000</v>
      </c>
      <c r="F13" s="37">
        <v>1860000</v>
      </c>
      <c r="G13" s="38">
        <f t="shared" ref="G13:H13" si="6">F13</f>
        <v>1860000</v>
      </c>
      <c r="H13" s="39">
        <f t="shared" si="6"/>
        <v>1860000</v>
      </c>
      <c r="I13" s="34">
        <f t="shared" si="1"/>
        <v>0</v>
      </c>
      <c r="J13" s="2742"/>
      <c r="K13" s="36"/>
      <c r="L13" s="36"/>
      <c r="M13" s="36"/>
      <c r="N13" s="36"/>
      <c r="O13" s="36"/>
      <c r="P13" s="36"/>
      <c r="Q13" s="36"/>
      <c r="R13" s="36"/>
      <c r="S13" s="36"/>
      <c r="T13" s="36"/>
      <c r="U13" s="36"/>
      <c r="V13" s="36"/>
      <c r="W13" s="36"/>
      <c r="X13" s="36"/>
    </row>
    <row r="14" spans="1:24" ht="19.5" hidden="1" customHeight="1" outlineLevel="1">
      <c r="A14" s="31"/>
      <c r="B14" s="32" t="s">
        <v>22</v>
      </c>
      <c r="C14" s="18" t="s">
        <v>13</v>
      </c>
      <c r="D14" s="18" t="s">
        <v>11</v>
      </c>
      <c r="E14" s="37">
        <v>1800000</v>
      </c>
      <c r="F14" s="37">
        <v>1800000</v>
      </c>
      <c r="G14" s="38">
        <f>(1760+1800)/2*1000</f>
        <v>1780000</v>
      </c>
      <c r="H14" s="39">
        <f>(1760000+1800000)/2</f>
        <v>1780000</v>
      </c>
      <c r="I14" s="34">
        <f t="shared" si="1"/>
        <v>0</v>
      </c>
      <c r="J14" s="2742"/>
      <c r="K14" s="36"/>
      <c r="L14" s="36"/>
      <c r="M14" s="36"/>
      <c r="N14" s="36"/>
      <c r="O14" s="36"/>
      <c r="P14" s="36"/>
      <c r="Q14" s="36"/>
      <c r="R14" s="36"/>
      <c r="S14" s="36"/>
      <c r="T14" s="36"/>
      <c r="U14" s="36"/>
      <c r="V14" s="36"/>
      <c r="W14" s="36"/>
      <c r="X14" s="36"/>
    </row>
    <row r="15" spans="1:24" ht="19.5" hidden="1" customHeight="1" outlineLevel="1">
      <c r="A15" s="31"/>
      <c r="B15" s="32" t="s">
        <v>24</v>
      </c>
      <c r="C15" s="18" t="s">
        <v>13</v>
      </c>
      <c r="D15" s="18" t="s">
        <v>11</v>
      </c>
      <c r="E15" s="37">
        <v>2000000</v>
      </c>
      <c r="F15" s="37">
        <v>2000000</v>
      </c>
      <c r="G15" s="38"/>
      <c r="H15" s="39">
        <v>2000000</v>
      </c>
      <c r="I15" s="34" t="s">
        <v>20</v>
      </c>
      <c r="J15" s="2742"/>
      <c r="K15" s="36"/>
      <c r="L15" s="36"/>
      <c r="M15" s="36"/>
      <c r="N15" s="36"/>
      <c r="O15" s="36"/>
      <c r="P15" s="36"/>
      <c r="Q15" s="36"/>
      <c r="R15" s="36"/>
      <c r="S15" s="36"/>
      <c r="T15" s="36"/>
      <c r="U15" s="36"/>
      <c r="V15" s="36"/>
      <c r="W15" s="36"/>
      <c r="X15" s="36"/>
    </row>
    <row r="16" spans="1:24" ht="19.5" hidden="1" customHeight="1" outlineLevel="1">
      <c r="A16" s="43"/>
      <c r="B16" s="32" t="s">
        <v>23</v>
      </c>
      <c r="C16" s="18" t="s">
        <v>13</v>
      </c>
      <c r="D16" s="18" t="s">
        <v>11</v>
      </c>
      <c r="E16" s="37"/>
      <c r="F16" s="37"/>
      <c r="G16" s="38"/>
      <c r="H16" s="39"/>
      <c r="I16" s="34"/>
      <c r="J16" s="2733"/>
      <c r="K16" s="36"/>
      <c r="L16" s="36"/>
      <c r="M16" s="36"/>
      <c r="N16" s="36"/>
      <c r="O16" s="36"/>
      <c r="P16" s="36"/>
      <c r="Q16" s="36"/>
      <c r="R16" s="36"/>
      <c r="S16" s="36"/>
      <c r="T16" s="36"/>
      <c r="U16" s="36"/>
      <c r="V16" s="36"/>
      <c r="W16" s="36"/>
      <c r="X16" s="36"/>
    </row>
    <row r="17" spans="1:24" ht="23.25" customHeight="1" collapsed="1">
      <c r="A17" s="12">
        <v>2</v>
      </c>
      <c r="B17" s="25" t="s">
        <v>26</v>
      </c>
      <c r="C17" s="26"/>
      <c r="D17" s="26" t="s">
        <v>259</v>
      </c>
      <c r="E17" s="27"/>
      <c r="F17" s="27"/>
      <c r="G17" s="28"/>
      <c r="H17" s="28"/>
      <c r="I17" s="29"/>
      <c r="J17" s="26"/>
      <c r="K17" s="30"/>
      <c r="L17" s="30"/>
      <c r="M17" s="30"/>
      <c r="N17" s="30"/>
      <c r="O17" s="30"/>
      <c r="P17" s="30"/>
      <c r="Q17" s="30"/>
      <c r="R17" s="30"/>
      <c r="S17" s="30"/>
      <c r="T17" s="30"/>
      <c r="U17" s="30"/>
      <c r="V17" s="30"/>
      <c r="W17" s="30"/>
      <c r="X17" s="30"/>
    </row>
    <row r="18" spans="1:24" ht="31.5" hidden="1" customHeight="1" outlineLevel="1">
      <c r="A18" s="21"/>
      <c r="B18" s="44" t="s">
        <v>14</v>
      </c>
      <c r="C18" s="18" t="s">
        <v>13</v>
      </c>
      <c r="D18" s="35" t="s">
        <v>11</v>
      </c>
      <c r="E18" s="37">
        <v>1727273</v>
      </c>
      <c r="F18" s="37">
        <v>1727273</v>
      </c>
      <c r="G18" s="38">
        <f t="shared" ref="G18:G20" si="7">F18</f>
        <v>1727273</v>
      </c>
      <c r="H18" s="39"/>
      <c r="I18" s="34">
        <f t="shared" ref="I18:I22" si="8">(H18-G18)/G18</f>
        <v>-1</v>
      </c>
      <c r="J18" s="35" t="s">
        <v>27</v>
      </c>
      <c r="K18" s="36"/>
      <c r="L18" s="36"/>
      <c r="M18" s="36"/>
      <c r="N18" s="36"/>
      <c r="O18" s="36"/>
      <c r="P18" s="36"/>
      <c r="Q18" s="36"/>
      <c r="R18" s="36"/>
      <c r="S18" s="36"/>
      <c r="T18" s="36"/>
      <c r="U18" s="36"/>
      <c r="V18" s="36"/>
      <c r="W18" s="36"/>
      <c r="X18" s="36"/>
    </row>
    <row r="19" spans="1:24" ht="19.5" hidden="1" customHeight="1" outlineLevel="1">
      <c r="A19" s="21"/>
      <c r="B19" s="44" t="s">
        <v>16</v>
      </c>
      <c r="C19" s="18" t="s">
        <v>13</v>
      </c>
      <c r="D19" s="35" t="s">
        <v>11</v>
      </c>
      <c r="E19" s="37">
        <v>1760000</v>
      </c>
      <c r="F19" s="37">
        <v>1760000</v>
      </c>
      <c r="G19" s="38">
        <f t="shared" si="7"/>
        <v>1760000</v>
      </c>
      <c r="H19" s="39">
        <f t="shared" ref="H19:H20" si="9">G19</f>
        <v>1760000</v>
      </c>
      <c r="I19" s="34">
        <f t="shared" si="8"/>
        <v>0</v>
      </c>
      <c r="J19" s="2740" t="s">
        <v>262</v>
      </c>
      <c r="K19" s="36"/>
      <c r="L19" s="36"/>
      <c r="M19" s="36"/>
      <c r="N19" s="36"/>
      <c r="O19" s="36"/>
      <c r="P19" s="36"/>
      <c r="Q19" s="36"/>
      <c r="R19" s="36"/>
      <c r="S19" s="36"/>
      <c r="T19" s="36"/>
      <c r="U19" s="36"/>
      <c r="V19" s="36"/>
      <c r="W19" s="36"/>
      <c r="X19" s="36"/>
    </row>
    <row r="20" spans="1:24" ht="19.5" hidden="1" customHeight="1" outlineLevel="1">
      <c r="A20" s="21"/>
      <c r="B20" s="44" t="s">
        <v>17</v>
      </c>
      <c r="C20" s="18" t="s">
        <v>13</v>
      </c>
      <c r="D20" s="35" t="s">
        <v>11</v>
      </c>
      <c r="E20" s="37">
        <v>1800000</v>
      </c>
      <c r="F20" s="37">
        <v>1800000</v>
      </c>
      <c r="G20" s="38">
        <f t="shared" si="7"/>
        <v>1800000</v>
      </c>
      <c r="H20" s="39">
        <f t="shared" si="9"/>
        <v>1800000</v>
      </c>
      <c r="I20" s="34">
        <f t="shared" si="8"/>
        <v>0</v>
      </c>
      <c r="J20" s="2742"/>
      <c r="K20" s="36"/>
      <c r="L20" s="36"/>
      <c r="M20" s="36"/>
      <c r="N20" s="36"/>
      <c r="O20" s="36"/>
      <c r="P20" s="36"/>
      <c r="Q20" s="36"/>
      <c r="R20" s="36"/>
      <c r="S20" s="36"/>
      <c r="T20" s="36"/>
      <c r="U20" s="36"/>
      <c r="V20" s="36"/>
      <c r="W20" s="36"/>
      <c r="X20" s="36"/>
    </row>
    <row r="21" spans="1:24" ht="19.5" hidden="1" customHeight="1" outlineLevel="1">
      <c r="A21" s="21"/>
      <c r="B21" s="44" t="s">
        <v>23</v>
      </c>
      <c r="C21" s="18" t="s">
        <v>13</v>
      </c>
      <c r="D21" s="35" t="s">
        <v>11</v>
      </c>
      <c r="E21" s="37">
        <v>1781182</v>
      </c>
      <c r="F21" s="37">
        <v>1940000</v>
      </c>
      <c r="G21" s="38">
        <v>1940000</v>
      </c>
      <c r="H21" s="39">
        <v>1940000</v>
      </c>
      <c r="I21" s="34">
        <f t="shared" si="8"/>
        <v>0</v>
      </c>
      <c r="J21" s="2742"/>
      <c r="K21" s="36"/>
      <c r="L21" s="36"/>
      <c r="M21" s="36"/>
      <c r="N21" s="36"/>
      <c r="O21" s="36"/>
      <c r="P21" s="36"/>
      <c r="Q21" s="36"/>
      <c r="R21" s="36"/>
      <c r="S21" s="36"/>
      <c r="T21" s="36"/>
      <c r="U21" s="36"/>
      <c r="V21" s="36"/>
      <c r="W21" s="36"/>
      <c r="X21" s="36"/>
    </row>
    <row r="22" spans="1:24" ht="19.5" hidden="1" customHeight="1" outlineLevel="1">
      <c r="A22" s="21"/>
      <c r="B22" s="44" t="s">
        <v>18</v>
      </c>
      <c r="C22" s="18" t="s">
        <v>13</v>
      </c>
      <c r="D22" s="35" t="s">
        <v>11</v>
      </c>
      <c r="E22" s="37">
        <v>1800000</v>
      </c>
      <c r="F22" s="37">
        <v>1800000</v>
      </c>
      <c r="G22" s="38">
        <f t="shared" ref="G22:H22" si="10">2030000/1.1</f>
        <v>1845454.5454545454</v>
      </c>
      <c r="H22" s="39">
        <f t="shared" si="10"/>
        <v>1845454.5454545454</v>
      </c>
      <c r="I22" s="34">
        <f t="shared" si="8"/>
        <v>0</v>
      </c>
      <c r="J22" s="2742"/>
      <c r="K22" s="36"/>
      <c r="L22" s="36"/>
      <c r="M22" s="36"/>
      <c r="N22" s="36"/>
      <c r="O22" s="36"/>
      <c r="P22" s="36"/>
      <c r="Q22" s="36"/>
      <c r="R22" s="36"/>
      <c r="S22" s="36"/>
      <c r="T22" s="36"/>
      <c r="U22" s="36"/>
      <c r="V22" s="36"/>
      <c r="W22" s="36"/>
      <c r="X22" s="36"/>
    </row>
    <row r="23" spans="1:24" ht="19.5" hidden="1" customHeight="1" outlineLevel="1">
      <c r="A23" s="21"/>
      <c r="B23" s="44" t="s">
        <v>22</v>
      </c>
      <c r="C23" s="18" t="s">
        <v>13</v>
      </c>
      <c r="D23" s="35" t="s">
        <v>11</v>
      </c>
      <c r="E23" s="37">
        <v>1800000</v>
      </c>
      <c r="F23" s="37">
        <v>1800000</v>
      </c>
      <c r="G23" s="38"/>
      <c r="H23" s="39"/>
      <c r="I23" s="34" t="s">
        <v>20</v>
      </c>
      <c r="J23" s="2742"/>
      <c r="K23" s="36"/>
      <c r="L23" s="36"/>
      <c r="M23" s="36"/>
      <c r="N23" s="36"/>
      <c r="O23" s="36"/>
      <c r="P23" s="36"/>
      <c r="Q23" s="36"/>
      <c r="R23" s="36"/>
      <c r="S23" s="36"/>
      <c r="T23" s="36"/>
      <c r="U23" s="36"/>
      <c r="V23" s="36"/>
      <c r="W23" s="36"/>
      <c r="X23" s="36"/>
    </row>
    <row r="24" spans="1:24" ht="19.5" hidden="1" customHeight="1" outlineLevel="1">
      <c r="A24" s="21"/>
      <c r="B24" s="44" t="s">
        <v>24</v>
      </c>
      <c r="C24" s="18" t="s">
        <v>13</v>
      </c>
      <c r="D24" s="35" t="s">
        <v>11</v>
      </c>
      <c r="E24" s="37">
        <v>1900000</v>
      </c>
      <c r="F24" s="37">
        <v>1900000</v>
      </c>
      <c r="G24" s="38"/>
      <c r="H24" s="39">
        <v>1900000</v>
      </c>
      <c r="I24" s="34" t="s">
        <v>20</v>
      </c>
      <c r="J24" s="2742"/>
      <c r="K24" s="36"/>
      <c r="L24" s="36"/>
      <c r="M24" s="36"/>
      <c r="N24" s="36"/>
      <c r="O24" s="36"/>
      <c r="P24" s="36"/>
      <c r="Q24" s="36"/>
      <c r="R24" s="36"/>
      <c r="S24" s="36"/>
      <c r="T24" s="36"/>
      <c r="U24" s="36"/>
      <c r="V24" s="36"/>
      <c r="W24" s="36"/>
      <c r="X24" s="36"/>
    </row>
    <row r="25" spans="1:24" ht="19.5" hidden="1" customHeight="1" outlineLevel="1">
      <c r="A25" s="21"/>
      <c r="B25" s="44" t="s">
        <v>25</v>
      </c>
      <c r="C25" s="18" t="s">
        <v>13</v>
      </c>
      <c r="D25" s="35" t="s">
        <v>11</v>
      </c>
      <c r="E25" s="37">
        <v>1700000</v>
      </c>
      <c r="F25" s="37">
        <v>1800000</v>
      </c>
      <c r="G25" s="38">
        <v>1700000</v>
      </c>
      <c r="H25" s="39">
        <f>G25</f>
        <v>1700000</v>
      </c>
      <c r="I25" s="34">
        <f>(H25-G25)/G25</f>
        <v>0</v>
      </c>
      <c r="J25" s="2742"/>
      <c r="K25" s="36"/>
      <c r="L25" s="36"/>
      <c r="M25" s="36"/>
      <c r="N25" s="36"/>
      <c r="O25" s="36"/>
      <c r="P25" s="36"/>
      <c r="Q25" s="36"/>
      <c r="R25" s="36"/>
      <c r="S25" s="36"/>
      <c r="T25" s="36"/>
      <c r="U25" s="36"/>
      <c r="V25" s="36"/>
      <c r="W25" s="36"/>
      <c r="X25" s="36"/>
    </row>
    <row r="26" spans="1:24" ht="19.5" hidden="1" customHeight="1" outlineLevel="1">
      <c r="A26" s="21"/>
      <c r="B26" s="44" t="s">
        <v>21</v>
      </c>
      <c r="C26" s="18" t="s">
        <v>13</v>
      </c>
      <c r="D26" s="35" t="s">
        <v>11</v>
      </c>
      <c r="E26" s="37"/>
      <c r="F26" s="37"/>
      <c r="G26" s="38">
        <v>1950000</v>
      </c>
      <c r="H26" s="39"/>
      <c r="I26" s="34"/>
      <c r="J26" s="2742"/>
      <c r="K26" s="36"/>
      <c r="L26" s="36"/>
      <c r="M26" s="36"/>
      <c r="N26" s="36"/>
      <c r="O26" s="36"/>
      <c r="P26" s="36"/>
      <c r="Q26" s="36"/>
      <c r="R26" s="36"/>
      <c r="S26" s="36"/>
      <c r="T26" s="36"/>
      <c r="U26" s="36"/>
      <c r="V26" s="36"/>
      <c r="W26" s="36"/>
      <c r="X26" s="36"/>
    </row>
    <row r="27" spans="1:24" ht="19.5" hidden="1" customHeight="1" outlineLevel="1">
      <c r="A27" s="21"/>
      <c r="B27" s="44" t="s">
        <v>19</v>
      </c>
      <c r="C27" s="18" t="s">
        <v>13</v>
      </c>
      <c r="D27" s="35" t="s">
        <v>11</v>
      </c>
      <c r="E27" s="37">
        <v>1636363</v>
      </c>
      <c r="F27" s="37">
        <v>1636363</v>
      </c>
      <c r="G27" s="38">
        <f t="shared" ref="G27:H27" si="11">F27</f>
        <v>1636363</v>
      </c>
      <c r="H27" s="39">
        <f t="shared" si="11"/>
        <v>1636363</v>
      </c>
      <c r="I27" s="34">
        <f>(H27-G27)/G27</f>
        <v>0</v>
      </c>
      <c r="J27" s="2733"/>
      <c r="K27" s="36"/>
      <c r="L27" s="36"/>
      <c r="M27" s="36"/>
      <c r="N27" s="36"/>
      <c r="O27" s="36"/>
      <c r="P27" s="36"/>
      <c r="Q27" s="36"/>
      <c r="R27" s="36"/>
      <c r="S27" s="36"/>
      <c r="T27" s="36"/>
      <c r="U27" s="36"/>
      <c r="V27" s="36"/>
      <c r="W27" s="36"/>
      <c r="X27" s="36"/>
    </row>
    <row r="28" spans="1:24" ht="27.75" customHeight="1" collapsed="1">
      <c r="A28" s="45">
        <v>3</v>
      </c>
      <c r="B28" s="2747" t="s">
        <v>263</v>
      </c>
      <c r="C28" s="2748"/>
      <c r="D28" s="2748"/>
      <c r="E28" s="2748"/>
      <c r="F28" s="2748"/>
      <c r="G28" s="2748"/>
      <c r="H28" s="2748"/>
      <c r="I28" s="2748"/>
      <c r="J28" s="2749"/>
      <c r="K28" s="30"/>
      <c r="L28" s="30"/>
      <c r="M28" s="30"/>
      <c r="N28" s="30"/>
      <c r="O28" s="30"/>
      <c r="P28" s="30"/>
      <c r="Q28" s="30"/>
      <c r="R28" s="30"/>
      <c r="S28" s="30"/>
      <c r="T28" s="30"/>
      <c r="U28" s="30"/>
      <c r="V28" s="30"/>
      <c r="W28" s="30"/>
      <c r="X28" s="30"/>
    </row>
    <row r="29" spans="1:24" ht="31.5" hidden="1" customHeight="1" outlineLevel="1">
      <c r="A29" s="21"/>
      <c r="B29" s="46" t="s">
        <v>12</v>
      </c>
      <c r="C29" s="18" t="s">
        <v>13</v>
      </c>
      <c r="D29" s="35" t="s">
        <v>10</v>
      </c>
      <c r="E29" s="37">
        <v>1624000</v>
      </c>
      <c r="F29" s="37">
        <v>1624000</v>
      </c>
      <c r="G29" s="38">
        <v>1624000</v>
      </c>
      <c r="H29" s="38"/>
      <c r="I29" s="34">
        <f t="shared" ref="I29:I31" si="12">(G29-F29)/F29</f>
        <v>0</v>
      </c>
      <c r="J29" s="2740" t="s">
        <v>27</v>
      </c>
      <c r="K29" s="36"/>
      <c r="L29" s="36"/>
      <c r="M29" s="36"/>
      <c r="N29" s="36"/>
      <c r="O29" s="36"/>
      <c r="P29" s="36"/>
      <c r="Q29" s="36"/>
      <c r="R29" s="36"/>
      <c r="S29" s="36"/>
      <c r="T29" s="36"/>
      <c r="U29" s="36"/>
      <c r="V29" s="36"/>
      <c r="W29" s="36"/>
      <c r="X29" s="36"/>
    </row>
    <row r="30" spans="1:24" ht="19.5" hidden="1" customHeight="1" outlineLevel="1">
      <c r="A30" s="21"/>
      <c r="B30" s="46" t="s">
        <v>14</v>
      </c>
      <c r="C30" s="18" t="s">
        <v>13</v>
      </c>
      <c r="D30" s="35" t="s">
        <v>11</v>
      </c>
      <c r="E30" s="37">
        <v>1624000</v>
      </c>
      <c r="F30" s="37">
        <v>1624000</v>
      </c>
      <c r="G30" s="38">
        <v>1624000</v>
      </c>
      <c r="H30" s="38"/>
      <c r="I30" s="34">
        <f t="shared" si="12"/>
        <v>0</v>
      </c>
      <c r="J30" s="2733"/>
      <c r="K30" s="36"/>
      <c r="L30" s="36"/>
      <c r="M30" s="36"/>
      <c r="N30" s="36"/>
      <c r="O30" s="36"/>
      <c r="P30" s="36"/>
      <c r="Q30" s="36"/>
      <c r="R30" s="36"/>
      <c r="S30" s="36"/>
      <c r="T30" s="36"/>
      <c r="U30" s="36"/>
      <c r="V30" s="36"/>
      <c r="W30" s="36"/>
      <c r="X30" s="36"/>
    </row>
    <row r="31" spans="1:24" ht="19.5" hidden="1" customHeight="1" outlineLevel="1">
      <c r="A31" s="21"/>
      <c r="B31" s="46" t="s">
        <v>16</v>
      </c>
      <c r="C31" s="18" t="s">
        <v>13</v>
      </c>
      <c r="D31" s="35" t="s">
        <v>11</v>
      </c>
      <c r="E31" s="37">
        <v>1624000</v>
      </c>
      <c r="F31" s="37">
        <v>1624000</v>
      </c>
      <c r="G31" s="38">
        <v>1624000</v>
      </c>
      <c r="H31" s="38"/>
      <c r="I31" s="34">
        <f t="shared" si="12"/>
        <v>0</v>
      </c>
      <c r="J31" s="2740" t="s">
        <v>264</v>
      </c>
      <c r="K31" s="36"/>
      <c r="L31" s="36"/>
      <c r="M31" s="36"/>
      <c r="N31" s="36"/>
      <c r="O31" s="36"/>
      <c r="P31" s="36"/>
      <c r="Q31" s="36"/>
      <c r="R31" s="36"/>
      <c r="S31" s="36"/>
      <c r="T31" s="36"/>
      <c r="U31" s="36"/>
      <c r="V31" s="36"/>
      <c r="W31" s="36"/>
      <c r="X31" s="36"/>
    </row>
    <row r="32" spans="1:24" ht="19.5" hidden="1" customHeight="1" outlineLevel="1">
      <c r="A32" s="21"/>
      <c r="B32" s="46" t="s">
        <v>15</v>
      </c>
      <c r="C32" s="18" t="s">
        <v>13</v>
      </c>
      <c r="D32" s="35" t="s">
        <v>11</v>
      </c>
      <c r="E32" s="37"/>
      <c r="F32" s="37"/>
      <c r="G32" s="38"/>
      <c r="H32" s="38"/>
      <c r="I32" s="34"/>
      <c r="J32" s="2742"/>
      <c r="K32" s="36"/>
      <c r="L32" s="36"/>
      <c r="M32" s="36"/>
      <c r="N32" s="36"/>
      <c r="O32" s="36"/>
      <c r="P32" s="36"/>
      <c r="Q32" s="36"/>
      <c r="R32" s="36"/>
      <c r="S32" s="36"/>
      <c r="T32" s="36"/>
      <c r="U32" s="36"/>
      <c r="V32" s="36"/>
      <c r="W32" s="36"/>
      <c r="X32" s="36"/>
    </row>
    <row r="33" spans="1:24" ht="19.5" hidden="1" customHeight="1" outlineLevel="1">
      <c r="A33" s="21"/>
      <c r="B33" s="46" t="s">
        <v>19</v>
      </c>
      <c r="C33" s="18" t="s">
        <v>13</v>
      </c>
      <c r="D33" s="35" t="s">
        <v>11</v>
      </c>
      <c r="E33" s="37">
        <v>1624000</v>
      </c>
      <c r="F33" s="37">
        <v>1624000</v>
      </c>
      <c r="G33" s="38">
        <v>1624000</v>
      </c>
      <c r="H33" s="38"/>
      <c r="I33" s="34">
        <f t="shared" ref="I33:I36" si="13">(G33-F33)/F33</f>
        <v>0</v>
      </c>
      <c r="J33" s="2742"/>
      <c r="K33" s="36"/>
      <c r="L33" s="36"/>
      <c r="M33" s="36"/>
      <c r="N33" s="36"/>
      <c r="O33" s="36"/>
      <c r="P33" s="36"/>
      <c r="Q33" s="36"/>
      <c r="R33" s="36"/>
      <c r="S33" s="36"/>
      <c r="T33" s="36"/>
      <c r="U33" s="36"/>
      <c r="V33" s="36"/>
      <c r="W33" s="36"/>
      <c r="X33" s="36"/>
    </row>
    <row r="34" spans="1:24" ht="19.5" hidden="1" customHeight="1" outlineLevel="1">
      <c r="A34" s="21"/>
      <c r="B34" s="46" t="s">
        <v>25</v>
      </c>
      <c r="C34" s="18" t="s">
        <v>13</v>
      </c>
      <c r="D34" s="35" t="s">
        <v>11</v>
      </c>
      <c r="E34" s="37">
        <v>1624000</v>
      </c>
      <c r="F34" s="37">
        <v>1624000</v>
      </c>
      <c r="G34" s="38">
        <v>1624000</v>
      </c>
      <c r="H34" s="38"/>
      <c r="I34" s="34">
        <f t="shared" si="13"/>
        <v>0</v>
      </c>
      <c r="J34" s="2742"/>
      <c r="K34" s="36"/>
      <c r="L34" s="36"/>
      <c r="M34" s="36"/>
      <c r="N34" s="36"/>
      <c r="O34" s="36"/>
      <c r="P34" s="36"/>
      <c r="Q34" s="36"/>
      <c r="R34" s="36"/>
      <c r="S34" s="36"/>
      <c r="T34" s="36"/>
      <c r="U34" s="36"/>
      <c r="V34" s="36"/>
      <c r="W34" s="36"/>
      <c r="X34" s="36"/>
    </row>
    <row r="35" spans="1:24" ht="19.5" hidden="1" customHeight="1" outlineLevel="1">
      <c r="A35" s="21"/>
      <c r="B35" s="46" t="s">
        <v>21</v>
      </c>
      <c r="C35" s="18" t="s">
        <v>13</v>
      </c>
      <c r="D35" s="35" t="s">
        <v>11</v>
      </c>
      <c r="E35" s="37">
        <v>1624000</v>
      </c>
      <c r="F35" s="37">
        <v>1624000</v>
      </c>
      <c r="G35" s="38">
        <v>1624000</v>
      </c>
      <c r="H35" s="38"/>
      <c r="I35" s="34">
        <f t="shared" si="13"/>
        <v>0</v>
      </c>
      <c r="J35" s="2742"/>
      <c r="K35" s="36"/>
      <c r="L35" s="36"/>
      <c r="M35" s="36"/>
      <c r="N35" s="36"/>
      <c r="O35" s="36"/>
      <c r="P35" s="36"/>
      <c r="Q35" s="36"/>
      <c r="R35" s="36"/>
      <c r="S35" s="36"/>
      <c r="T35" s="36"/>
      <c r="U35" s="36"/>
      <c r="V35" s="36"/>
      <c r="W35" s="36"/>
      <c r="X35" s="36"/>
    </row>
    <row r="36" spans="1:24" ht="19.5" hidden="1" customHeight="1" outlineLevel="1">
      <c r="A36" s="21"/>
      <c r="B36" s="46" t="s">
        <v>22</v>
      </c>
      <c r="C36" s="18" t="s">
        <v>13</v>
      </c>
      <c r="D36" s="35" t="s">
        <v>11</v>
      </c>
      <c r="E36" s="37">
        <v>1624000</v>
      </c>
      <c r="F36" s="37">
        <v>1624000</v>
      </c>
      <c r="G36" s="38">
        <v>1624000</v>
      </c>
      <c r="H36" s="38"/>
      <c r="I36" s="34">
        <f t="shared" si="13"/>
        <v>0</v>
      </c>
      <c r="J36" s="2733"/>
      <c r="K36" s="36"/>
      <c r="L36" s="36"/>
      <c r="M36" s="36"/>
      <c r="N36" s="36"/>
      <c r="O36" s="36"/>
      <c r="P36" s="36"/>
      <c r="Q36" s="36"/>
      <c r="R36" s="36"/>
      <c r="S36" s="36"/>
      <c r="T36" s="36"/>
      <c r="U36" s="36"/>
      <c r="V36" s="36"/>
      <c r="W36" s="36"/>
      <c r="X36" s="36"/>
    </row>
    <row r="37" spans="1:24" ht="93.75" customHeight="1" collapsed="1">
      <c r="A37" s="12">
        <v>4</v>
      </c>
      <c r="B37" s="2743" t="s">
        <v>265</v>
      </c>
      <c r="C37" s="2735"/>
      <c r="D37" s="2735"/>
      <c r="E37" s="2735"/>
      <c r="F37" s="2735"/>
      <c r="G37" s="2735"/>
      <c r="H37" s="2735"/>
      <c r="I37" s="2735"/>
      <c r="J37" s="2736"/>
      <c r="K37" s="30"/>
      <c r="L37" s="30"/>
      <c r="M37" s="30"/>
      <c r="N37" s="30"/>
      <c r="O37" s="30"/>
      <c r="P37" s="30"/>
      <c r="Q37" s="30"/>
      <c r="R37" s="30"/>
      <c r="S37" s="30"/>
      <c r="T37" s="30"/>
      <c r="U37" s="30"/>
      <c r="V37" s="30"/>
      <c r="W37" s="30"/>
      <c r="X37" s="30"/>
    </row>
    <row r="38" spans="1:24" ht="31.5" hidden="1" customHeight="1" outlineLevel="1">
      <c r="A38" s="21"/>
      <c r="B38" s="46" t="s">
        <v>266</v>
      </c>
      <c r="C38" s="18" t="s">
        <v>13</v>
      </c>
      <c r="D38" s="35" t="s">
        <v>10</v>
      </c>
      <c r="E38" s="37">
        <v>1727273</v>
      </c>
      <c r="F38" s="37">
        <v>1727273</v>
      </c>
      <c r="G38" s="38">
        <f>1900000/1.1</f>
        <v>1727272.7272727271</v>
      </c>
      <c r="H38" s="38">
        <f>1940000/1.1</f>
        <v>1763636.3636363635</v>
      </c>
      <c r="I38" s="34">
        <f t="shared" ref="I38:I39" si="14">(H38-G38)/G38</f>
        <v>2.1052631578947434E-2</v>
      </c>
      <c r="J38" s="2740" t="s">
        <v>267</v>
      </c>
      <c r="K38" s="36"/>
      <c r="L38" s="36"/>
      <c r="M38" s="36"/>
      <c r="N38" s="36"/>
      <c r="O38" s="36"/>
      <c r="P38" s="36"/>
      <c r="Q38" s="36"/>
      <c r="R38" s="36"/>
      <c r="S38" s="36"/>
      <c r="T38" s="36"/>
      <c r="U38" s="36"/>
      <c r="V38" s="36"/>
      <c r="W38" s="36"/>
      <c r="X38" s="36"/>
    </row>
    <row r="39" spans="1:24" ht="31.5" hidden="1" customHeight="1" outlineLevel="1">
      <c r="A39" s="21"/>
      <c r="B39" s="46" t="s">
        <v>268</v>
      </c>
      <c r="C39" s="18" t="s">
        <v>13</v>
      </c>
      <c r="D39" s="35" t="s">
        <v>10</v>
      </c>
      <c r="E39" s="37">
        <v>1672727</v>
      </c>
      <c r="F39" s="37">
        <v>1672727</v>
      </c>
      <c r="G39" s="38">
        <f>1840000/1.1</f>
        <v>1672727.2727272727</v>
      </c>
      <c r="H39" s="38">
        <f>1880000/1.1</f>
        <v>1709090.9090909089</v>
      </c>
      <c r="I39" s="34">
        <f t="shared" si="14"/>
        <v>2.1739130434782532E-2</v>
      </c>
      <c r="J39" s="2733"/>
      <c r="K39" s="36"/>
      <c r="L39" s="36"/>
      <c r="M39" s="36"/>
      <c r="N39" s="36"/>
      <c r="O39" s="36"/>
      <c r="P39" s="36"/>
      <c r="Q39" s="36"/>
      <c r="R39" s="36"/>
      <c r="S39" s="36"/>
      <c r="T39" s="36"/>
      <c r="U39" s="36"/>
      <c r="V39" s="36"/>
      <c r="W39" s="36"/>
      <c r="X39" s="36"/>
    </row>
    <row r="40" spans="1:24" ht="32.25" hidden="1" customHeight="1" collapsed="1">
      <c r="A40" s="12">
        <v>5</v>
      </c>
      <c r="B40" s="2737" t="s">
        <v>269</v>
      </c>
      <c r="C40" s="2735"/>
      <c r="D40" s="2735"/>
      <c r="E40" s="2735"/>
      <c r="F40" s="2735"/>
      <c r="G40" s="2735"/>
      <c r="H40" s="2735"/>
      <c r="I40" s="2735"/>
      <c r="J40" s="2736"/>
      <c r="K40" s="30"/>
      <c r="L40" s="30"/>
      <c r="M40" s="30"/>
      <c r="N40" s="30"/>
      <c r="O40" s="30"/>
      <c r="P40" s="30"/>
      <c r="Q40" s="30"/>
      <c r="R40" s="30"/>
      <c r="S40" s="30"/>
      <c r="T40" s="30"/>
      <c r="U40" s="30"/>
      <c r="V40" s="30"/>
      <c r="W40" s="30"/>
      <c r="X40" s="30"/>
    </row>
    <row r="41" spans="1:24" ht="19.5" hidden="1" customHeight="1" outlineLevel="1">
      <c r="A41" s="21"/>
      <c r="B41" s="46" t="s">
        <v>270</v>
      </c>
      <c r="C41" s="18" t="s">
        <v>13</v>
      </c>
      <c r="D41" s="35"/>
      <c r="E41" s="37"/>
      <c r="F41" s="37">
        <v>1700000</v>
      </c>
      <c r="G41" s="38">
        <f t="shared" ref="G41:G42" si="15">F41</f>
        <v>1700000</v>
      </c>
      <c r="H41" s="38"/>
      <c r="I41" s="34">
        <f t="shared" ref="I41:I42" si="16">(G41-F41)/F41</f>
        <v>0</v>
      </c>
      <c r="J41" s="2740" t="s">
        <v>271</v>
      </c>
      <c r="K41" s="36"/>
      <c r="L41" s="36"/>
      <c r="M41" s="36"/>
      <c r="N41" s="36"/>
      <c r="O41" s="36"/>
      <c r="P41" s="36"/>
      <c r="Q41" s="36"/>
      <c r="R41" s="36"/>
      <c r="S41" s="36"/>
      <c r="T41" s="36"/>
      <c r="U41" s="36"/>
      <c r="V41" s="36"/>
      <c r="W41" s="36"/>
      <c r="X41" s="36"/>
    </row>
    <row r="42" spans="1:24" ht="32.25" hidden="1" customHeight="1" outlineLevel="1">
      <c r="A42" s="21"/>
      <c r="B42" s="46" t="s">
        <v>272</v>
      </c>
      <c r="C42" s="18" t="s">
        <v>13</v>
      </c>
      <c r="D42" s="35"/>
      <c r="E42" s="37"/>
      <c r="F42" s="37">
        <v>1750000</v>
      </c>
      <c r="G42" s="38">
        <f t="shared" si="15"/>
        <v>1750000</v>
      </c>
      <c r="H42" s="38"/>
      <c r="I42" s="34">
        <f t="shared" si="16"/>
        <v>0</v>
      </c>
      <c r="J42" s="2733"/>
      <c r="K42" s="36"/>
      <c r="L42" s="36"/>
      <c r="M42" s="36"/>
      <c r="N42" s="36"/>
      <c r="O42" s="36"/>
      <c r="P42" s="36"/>
      <c r="Q42" s="36"/>
      <c r="R42" s="36"/>
      <c r="S42" s="36"/>
      <c r="T42" s="36"/>
      <c r="U42" s="36"/>
      <c r="V42" s="36"/>
      <c r="W42" s="36"/>
      <c r="X42" s="36"/>
    </row>
    <row r="43" spans="1:24" ht="23.25" hidden="1" customHeight="1" collapsed="1">
      <c r="A43" s="12">
        <v>6</v>
      </c>
      <c r="B43" s="2737" t="s">
        <v>273</v>
      </c>
      <c r="C43" s="2735"/>
      <c r="D43" s="2735"/>
      <c r="E43" s="2735"/>
      <c r="F43" s="2735"/>
      <c r="G43" s="2735"/>
      <c r="H43" s="2735"/>
      <c r="I43" s="2735"/>
      <c r="J43" s="2736"/>
      <c r="K43" s="30" t="s">
        <v>274</v>
      </c>
      <c r="L43" s="30"/>
      <c r="M43" s="30"/>
      <c r="N43" s="30"/>
      <c r="O43" s="30"/>
      <c r="P43" s="30"/>
      <c r="Q43" s="30"/>
      <c r="R43" s="30"/>
      <c r="S43" s="30"/>
      <c r="T43" s="30"/>
      <c r="U43" s="30"/>
      <c r="V43" s="30"/>
      <c r="W43" s="30"/>
      <c r="X43" s="30"/>
    </row>
    <row r="44" spans="1:24" ht="23.25" hidden="1" customHeight="1" outlineLevel="1">
      <c r="A44" s="21"/>
      <c r="B44" s="46" t="s">
        <v>275</v>
      </c>
      <c r="C44" s="18" t="s">
        <v>13</v>
      </c>
      <c r="D44" s="35"/>
      <c r="E44" s="37"/>
      <c r="F44" s="37">
        <v>1780000</v>
      </c>
      <c r="G44" s="38">
        <f t="shared" ref="G44:G45" si="17">F44</f>
        <v>1780000</v>
      </c>
      <c r="H44" s="38"/>
      <c r="I44" s="34">
        <f t="shared" ref="I44:I45" si="18">(G44-F44)/F44</f>
        <v>0</v>
      </c>
      <c r="J44" s="2740" t="s">
        <v>271</v>
      </c>
      <c r="K44" s="36"/>
      <c r="L44" s="36"/>
      <c r="M44" s="36"/>
      <c r="N44" s="36"/>
      <c r="O44" s="36"/>
      <c r="P44" s="36"/>
      <c r="Q44" s="36"/>
      <c r="R44" s="36"/>
      <c r="S44" s="36"/>
      <c r="T44" s="36"/>
      <c r="U44" s="36"/>
      <c r="V44" s="36"/>
      <c r="W44" s="36"/>
      <c r="X44" s="36"/>
    </row>
    <row r="45" spans="1:24" ht="23.25" hidden="1" customHeight="1" outlineLevel="1">
      <c r="A45" s="21"/>
      <c r="B45" s="46" t="s">
        <v>276</v>
      </c>
      <c r="C45" s="18" t="s">
        <v>13</v>
      </c>
      <c r="D45" s="35"/>
      <c r="E45" s="37"/>
      <c r="F45" s="37">
        <v>1760000</v>
      </c>
      <c r="G45" s="38">
        <f t="shared" si="17"/>
        <v>1760000</v>
      </c>
      <c r="H45" s="38"/>
      <c r="I45" s="34">
        <f t="shared" si="18"/>
        <v>0</v>
      </c>
      <c r="J45" s="2733"/>
      <c r="K45" s="36"/>
      <c r="L45" s="36"/>
      <c r="M45" s="36"/>
      <c r="N45" s="36"/>
      <c r="O45" s="36"/>
      <c r="P45" s="36"/>
      <c r="Q45" s="36"/>
      <c r="R45" s="36"/>
      <c r="S45" s="36"/>
      <c r="T45" s="36"/>
      <c r="U45" s="36"/>
      <c r="V45" s="36"/>
      <c r="W45" s="36"/>
      <c r="X45" s="36"/>
    </row>
    <row r="46" spans="1:24" ht="23.25" hidden="1" customHeight="1" collapsed="1">
      <c r="A46" s="12">
        <v>7</v>
      </c>
      <c r="B46" s="2738" t="s">
        <v>277</v>
      </c>
      <c r="C46" s="2735"/>
      <c r="D46" s="2735"/>
      <c r="E46" s="2735"/>
      <c r="F46" s="2735"/>
      <c r="G46" s="2735"/>
      <c r="H46" s="2735"/>
      <c r="I46" s="2735"/>
      <c r="J46" s="2736"/>
      <c r="K46" s="47" t="s">
        <v>274</v>
      </c>
      <c r="L46" s="47"/>
      <c r="M46" s="47"/>
      <c r="N46" s="47"/>
      <c r="O46" s="47"/>
      <c r="P46" s="47"/>
      <c r="Q46" s="47"/>
      <c r="R46" s="47"/>
      <c r="S46" s="47"/>
      <c r="T46" s="47"/>
      <c r="U46" s="47"/>
      <c r="V46" s="47"/>
      <c r="W46" s="47"/>
      <c r="X46" s="47"/>
    </row>
    <row r="47" spans="1:24" ht="39" hidden="1" customHeight="1" outlineLevel="1">
      <c r="A47" s="21"/>
      <c r="B47" s="46" t="s">
        <v>278</v>
      </c>
      <c r="C47" s="18" t="s">
        <v>13</v>
      </c>
      <c r="D47" s="35"/>
      <c r="E47" s="37"/>
      <c r="F47" s="37"/>
      <c r="G47" s="38">
        <f>90000/1.1*20</f>
        <v>1636363.6363636362</v>
      </c>
      <c r="H47" s="38"/>
      <c r="I47" s="48">
        <v>0</v>
      </c>
      <c r="J47" s="2740" t="s">
        <v>279</v>
      </c>
      <c r="K47" s="36"/>
      <c r="L47" s="36"/>
      <c r="M47" s="36"/>
      <c r="N47" s="36"/>
      <c r="O47" s="36"/>
      <c r="P47" s="36"/>
      <c r="Q47" s="36"/>
      <c r="R47" s="36"/>
      <c r="S47" s="36"/>
      <c r="T47" s="36"/>
      <c r="U47" s="36"/>
      <c r="V47" s="36"/>
      <c r="W47" s="36"/>
      <c r="X47" s="36"/>
    </row>
    <row r="48" spans="1:24" ht="39" hidden="1" customHeight="1" outlineLevel="1">
      <c r="A48" s="21"/>
      <c r="B48" s="46" t="s">
        <v>280</v>
      </c>
      <c r="C48" s="18" t="s">
        <v>13</v>
      </c>
      <c r="D48" s="35"/>
      <c r="E48" s="37"/>
      <c r="F48" s="37"/>
      <c r="G48" s="38">
        <f>1620000/1.1</f>
        <v>1472727.2727272727</v>
      </c>
      <c r="H48" s="38"/>
      <c r="I48" s="48">
        <v>0</v>
      </c>
      <c r="J48" s="2733"/>
      <c r="K48" s="36"/>
      <c r="L48" s="36"/>
      <c r="M48" s="36"/>
      <c r="N48" s="36"/>
      <c r="O48" s="36"/>
      <c r="P48" s="36"/>
      <c r="Q48" s="36"/>
      <c r="R48" s="36"/>
      <c r="S48" s="36"/>
      <c r="T48" s="36"/>
      <c r="U48" s="36"/>
      <c r="V48" s="36"/>
      <c r="W48" s="36"/>
      <c r="X48" s="36"/>
    </row>
    <row r="49" spans="1:24" ht="16.5" customHeight="1">
      <c r="A49" s="2739" t="s">
        <v>29</v>
      </c>
      <c r="B49" s="2735"/>
      <c r="C49" s="2735"/>
      <c r="D49" s="2735"/>
      <c r="E49" s="2735"/>
      <c r="F49" s="2735"/>
      <c r="G49" s="2735"/>
      <c r="H49" s="2735"/>
      <c r="I49" s="2735"/>
      <c r="J49" s="2736"/>
      <c r="K49" s="30"/>
      <c r="L49" s="30"/>
      <c r="M49" s="30"/>
      <c r="N49" s="30"/>
      <c r="O49" s="30"/>
      <c r="P49" s="30"/>
      <c r="Q49" s="30"/>
      <c r="R49" s="30"/>
      <c r="S49" s="30"/>
      <c r="T49" s="30"/>
      <c r="U49" s="30"/>
      <c r="V49" s="30"/>
      <c r="W49" s="30"/>
      <c r="X49" s="30"/>
    </row>
    <row r="50" spans="1:24" ht="19.5" hidden="1" customHeight="1">
      <c r="A50" s="49">
        <v>1</v>
      </c>
      <c r="B50" s="25" t="s">
        <v>12</v>
      </c>
      <c r="C50" s="18"/>
      <c r="D50" s="18"/>
      <c r="E50" s="20"/>
      <c r="F50" s="20"/>
      <c r="G50" s="28"/>
      <c r="H50" s="28"/>
      <c r="I50" s="34"/>
      <c r="J50" s="18"/>
      <c r="K50" s="36"/>
      <c r="L50" s="36"/>
      <c r="M50" s="36"/>
      <c r="N50" s="36"/>
      <c r="O50" s="36"/>
      <c r="P50" s="36"/>
      <c r="Q50" s="36"/>
      <c r="R50" s="36"/>
      <c r="S50" s="36"/>
      <c r="T50" s="36"/>
      <c r="U50" s="36"/>
      <c r="V50" s="36"/>
      <c r="W50" s="36"/>
      <c r="X50" s="36"/>
    </row>
    <row r="51" spans="1:24" ht="31.5" hidden="1" customHeight="1" outlineLevel="1">
      <c r="A51" s="49"/>
      <c r="B51" s="46" t="s">
        <v>31</v>
      </c>
      <c r="C51" s="35" t="s">
        <v>281</v>
      </c>
      <c r="D51" s="35" t="s">
        <v>33</v>
      </c>
      <c r="E51" s="37">
        <v>14363</v>
      </c>
      <c r="F51" s="37"/>
      <c r="G51" s="38"/>
      <c r="H51" s="38"/>
      <c r="I51" s="34" t="e">
        <f t="shared" ref="I51:I59" si="19">(G51-F51)/F51</f>
        <v>#DIV/0!</v>
      </c>
      <c r="J51" s="2741" t="s">
        <v>282</v>
      </c>
      <c r="K51" s="36"/>
      <c r="L51" s="36"/>
      <c r="M51" s="36"/>
      <c r="N51" s="36"/>
      <c r="O51" s="36"/>
      <c r="P51" s="36"/>
      <c r="Q51" s="36"/>
      <c r="R51" s="36"/>
      <c r="S51" s="36"/>
      <c r="T51" s="36"/>
      <c r="U51" s="36"/>
      <c r="V51" s="36"/>
      <c r="W51" s="36"/>
      <c r="X51" s="36"/>
    </row>
    <row r="52" spans="1:24" ht="19.5" hidden="1" customHeight="1" outlineLevel="1">
      <c r="A52" s="49"/>
      <c r="B52" s="46" t="s">
        <v>34</v>
      </c>
      <c r="C52" s="35" t="s">
        <v>281</v>
      </c>
      <c r="D52" s="35" t="s">
        <v>11</v>
      </c>
      <c r="E52" s="37">
        <v>14363</v>
      </c>
      <c r="F52" s="37"/>
      <c r="G52" s="38"/>
      <c r="H52" s="38"/>
      <c r="I52" s="34" t="e">
        <f t="shared" si="19"/>
        <v>#DIV/0!</v>
      </c>
      <c r="J52" s="2742"/>
      <c r="K52" s="36"/>
      <c r="L52" s="36"/>
      <c r="M52" s="36"/>
      <c r="N52" s="36"/>
      <c r="O52" s="36"/>
      <c r="P52" s="36"/>
      <c r="Q52" s="36"/>
      <c r="R52" s="36"/>
      <c r="S52" s="36"/>
      <c r="T52" s="36"/>
      <c r="U52" s="36"/>
      <c r="V52" s="36"/>
      <c r="W52" s="36"/>
      <c r="X52" s="36"/>
    </row>
    <row r="53" spans="1:24" ht="19.5" hidden="1" customHeight="1" outlineLevel="1">
      <c r="A53" s="49"/>
      <c r="B53" s="46" t="s">
        <v>35</v>
      </c>
      <c r="C53" s="35" t="s">
        <v>283</v>
      </c>
      <c r="D53" s="35" t="s">
        <v>11</v>
      </c>
      <c r="E53" s="37">
        <v>101818</v>
      </c>
      <c r="F53" s="37"/>
      <c r="G53" s="38"/>
      <c r="H53" s="38"/>
      <c r="I53" s="34" t="e">
        <f t="shared" si="19"/>
        <v>#DIV/0!</v>
      </c>
      <c r="J53" s="2742"/>
      <c r="K53" s="36"/>
      <c r="L53" s="36"/>
      <c r="M53" s="36"/>
      <c r="N53" s="36"/>
      <c r="O53" s="36"/>
      <c r="P53" s="36"/>
      <c r="Q53" s="36"/>
      <c r="R53" s="36"/>
      <c r="S53" s="36"/>
      <c r="T53" s="36"/>
      <c r="U53" s="36"/>
      <c r="V53" s="36"/>
      <c r="W53" s="36"/>
      <c r="X53" s="36"/>
    </row>
    <row r="54" spans="1:24" ht="19.5" hidden="1" customHeight="1" outlineLevel="1">
      <c r="A54" s="49"/>
      <c r="B54" s="46" t="s">
        <v>284</v>
      </c>
      <c r="C54" s="35" t="s">
        <v>283</v>
      </c>
      <c r="D54" s="35" t="s">
        <v>11</v>
      </c>
      <c r="E54" s="37">
        <v>142727</v>
      </c>
      <c r="F54" s="37"/>
      <c r="G54" s="38"/>
      <c r="H54" s="38"/>
      <c r="I54" s="34" t="e">
        <f t="shared" si="19"/>
        <v>#DIV/0!</v>
      </c>
      <c r="J54" s="2742"/>
      <c r="K54" s="36"/>
      <c r="L54" s="36"/>
      <c r="M54" s="36"/>
      <c r="N54" s="36"/>
      <c r="O54" s="36"/>
      <c r="P54" s="36"/>
      <c r="Q54" s="36"/>
      <c r="R54" s="36"/>
      <c r="S54" s="36"/>
      <c r="T54" s="36"/>
      <c r="U54" s="36"/>
      <c r="V54" s="36"/>
      <c r="W54" s="36"/>
      <c r="X54" s="36"/>
    </row>
    <row r="55" spans="1:24" ht="19.5" hidden="1" customHeight="1" outlineLevel="1">
      <c r="A55" s="49"/>
      <c r="B55" s="46" t="s">
        <v>73</v>
      </c>
      <c r="C55" s="35" t="s">
        <v>283</v>
      </c>
      <c r="D55" s="35" t="s">
        <v>11</v>
      </c>
      <c r="E55" s="37">
        <v>194545</v>
      </c>
      <c r="F55" s="37"/>
      <c r="G55" s="38"/>
      <c r="H55" s="38"/>
      <c r="I55" s="34" t="e">
        <f t="shared" si="19"/>
        <v>#DIV/0!</v>
      </c>
      <c r="J55" s="2742"/>
      <c r="K55" s="36"/>
      <c r="L55" s="36"/>
      <c r="M55" s="36"/>
      <c r="N55" s="36"/>
      <c r="O55" s="36"/>
      <c r="P55" s="36"/>
      <c r="Q55" s="36"/>
      <c r="R55" s="36"/>
      <c r="S55" s="36"/>
      <c r="T55" s="36"/>
      <c r="U55" s="36"/>
      <c r="V55" s="36"/>
      <c r="W55" s="36"/>
      <c r="X55" s="36"/>
    </row>
    <row r="56" spans="1:24" ht="39" hidden="1" customHeight="1" outlineLevel="1">
      <c r="A56" s="49"/>
      <c r="B56" s="46" t="s">
        <v>285</v>
      </c>
      <c r="C56" s="35" t="s">
        <v>283</v>
      </c>
      <c r="D56" s="35" t="s">
        <v>11</v>
      </c>
      <c r="E56" s="37">
        <v>253636</v>
      </c>
      <c r="F56" s="37"/>
      <c r="G56" s="38"/>
      <c r="H56" s="38"/>
      <c r="I56" s="34" t="e">
        <f t="shared" si="19"/>
        <v>#DIV/0!</v>
      </c>
      <c r="J56" s="2742"/>
      <c r="K56" s="36"/>
      <c r="L56" s="36"/>
      <c r="M56" s="36"/>
      <c r="N56" s="36"/>
      <c r="O56" s="36"/>
      <c r="P56" s="36"/>
      <c r="Q56" s="36"/>
      <c r="R56" s="36"/>
      <c r="S56" s="36"/>
      <c r="T56" s="36"/>
      <c r="U56" s="36"/>
      <c r="V56" s="36"/>
      <c r="W56" s="36"/>
      <c r="X56" s="36"/>
    </row>
    <row r="57" spans="1:24" ht="39" hidden="1" customHeight="1" outlineLevel="1">
      <c r="A57" s="49"/>
      <c r="B57" s="46" t="s">
        <v>286</v>
      </c>
      <c r="C57" s="35" t="s">
        <v>283</v>
      </c>
      <c r="D57" s="35" t="s">
        <v>11</v>
      </c>
      <c r="E57" s="37">
        <v>320000</v>
      </c>
      <c r="F57" s="37"/>
      <c r="G57" s="38"/>
      <c r="H57" s="38"/>
      <c r="I57" s="34" t="e">
        <f t="shared" si="19"/>
        <v>#DIV/0!</v>
      </c>
      <c r="J57" s="2742"/>
      <c r="K57" s="36"/>
      <c r="L57" s="36"/>
      <c r="M57" s="36"/>
      <c r="N57" s="36"/>
      <c r="O57" s="36"/>
      <c r="P57" s="36"/>
      <c r="Q57" s="36"/>
      <c r="R57" s="36"/>
      <c r="S57" s="36"/>
      <c r="T57" s="36"/>
      <c r="U57" s="36"/>
      <c r="V57" s="36"/>
      <c r="W57" s="36"/>
      <c r="X57" s="36"/>
    </row>
    <row r="58" spans="1:24" ht="19.5" hidden="1" customHeight="1" outlineLevel="1">
      <c r="A58" s="49"/>
      <c r="B58" s="46" t="s">
        <v>287</v>
      </c>
      <c r="C58" s="35" t="s">
        <v>283</v>
      </c>
      <c r="D58" s="35" t="s">
        <v>11</v>
      </c>
      <c r="E58" s="37">
        <v>395454</v>
      </c>
      <c r="F58" s="37"/>
      <c r="G58" s="38"/>
      <c r="H58" s="38"/>
      <c r="I58" s="34" t="e">
        <f t="shared" si="19"/>
        <v>#DIV/0!</v>
      </c>
      <c r="J58" s="2742"/>
      <c r="K58" s="36"/>
      <c r="L58" s="36"/>
      <c r="M58" s="36"/>
      <c r="N58" s="36"/>
      <c r="O58" s="36"/>
      <c r="P58" s="36"/>
      <c r="Q58" s="36"/>
      <c r="R58" s="36"/>
      <c r="S58" s="36"/>
      <c r="T58" s="36"/>
      <c r="U58" s="36"/>
      <c r="V58" s="36"/>
      <c r="W58" s="36"/>
      <c r="X58" s="36"/>
    </row>
    <row r="59" spans="1:24" ht="19.5" hidden="1" customHeight="1" outlineLevel="1">
      <c r="A59" s="49"/>
      <c r="B59" s="46" t="s">
        <v>288</v>
      </c>
      <c r="C59" s="35" t="s">
        <v>283</v>
      </c>
      <c r="D59" s="35" t="s">
        <v>11</v>
      </c>
      <c r="E59" s="37">
        <v>484545</v>
      </c>
      <c r="F59" s="37"/>
      <c r="G59" s="38"/>
      <c r="H59" s="38"/>
      <c r="I59" s="34" t="e">
        <f t="shared" si="19"/>
        <v>#DIV/0!</v>
      </c>
      <c r="J59" s="2733"/>
      <c r="K59" s="36"/>
      <c r="L59" s="36"/>
      <c r="M59" s="36"/>
      <c r="N59" s="36"/>
      <c r="O59" s="36"/>
      <c r="P59" s="36"/>
      <c r="Q59" s="36"/>
      <c r="R59" s="36"/>
      <c r="S59" s="36"/>
      <c r="T59" s="36"/>
      <c r="U59" s="36"/>
      <c r="V59" s="36"/>
      <c r="W59" s="36"/>
      <c r="X59" s="36"/>
    </row>
    <row r="60" spans="1:24" ht="19.5" customHeight="1" collapsed="1">
      <c r="A60" s="12">
        <v>1</v>
      </c>
      <c r="B60" s="50" t="s">
        <v>14</v>
      </c>
      <c r="C60" s="26"/>
      <c r="D60" s="26"/>
      <c r="E60" s="27"/>
      <c r="F60" s="27"/>
      <c r="G60" s="28"/>
      <c r="H60" s="28"/>
      <c r="I60" s="29"/>
      <c r="J60" s="26"/>
      <c r="K60" s="30"/>
      <c r="L60" s="30"/>
      <c r="M60" s="30"/>
      <c r="N60" s="30"/>
      <c r="O60" s="30"/>
      <c r="P60" s="30"/>
      <c r="Q60" s="30"/>
      <c r="R60" s="30"/>
      <c r="S60" s="30"/>
      <c r="T60" s="30"/>
      <c r="U60" s="30"/>
      <c r="V60" s="30"/>
      <c r="W60" s="30"/>
      <c r="X60" s="30"/>
    </row>
    <row r="61" spans="1:24" ht="19.5" hidden="1" customHeight="1" outlineLevel="1">
      <c r="A61" s="12"/>
      <c r="B61" s="51" t="s">
        <v>62</v>
      </c>
      <c r="C61" s="35" t="s">
        <v>32</v>
      </c>
      <c r="D61" s="26"/>
      <c r="E61" s="27"/>
      <c r="F61" s="27"/>
      <c r="G61" s="28"/>
      <c r="H61" s="28">
        <v>15455</v>
      </c>
      <c r="I61" s="29"/>
      <c r="J61" s="26"/>
      <c r="K61" s="30"/>
      <c r="L61" s="30"/>
      <c r="M61" s="30"/>
      <c r="N61" s="30"/>
      <c r="O61" s="30"/>
      <c r="P61" s="30"/>
      <c r="Q61" s="30"/>
      <c r="R61" s="30"/>
      <c r="S61" s="30"/>
      <c r="T61" s="30"/>
      <c r="U61" s="30"/>
      <c r="V61" s="30"/>
      <c r="W61" s="30"/>
      <c r="X61" s="30"/>
    </row>
    <row r="62" spans="1:24" ht="19.5" hidden="1" customHeight="1" outlineLevel="1">
      <c r="A62" s="12"/>
      <c r="B62" s="51" t="s">
        <v>63</v>
      </c>
      <c r="C62" s="35" t="s">
        <v>32</v>
      </c>
      <c r="D62" s="26"/>
      <c r="E62" s="27"/>
      <c r="F62" s="27"/>
      <c r="G62" s="28"/>
      <c r="H62" s="28">
        <v>12273</v>
      </c>
      <c r="I62" s="29"/>
      <c r="J62" s="26"/>
      <c r="K62" s="30"/>
      <c r="L62" s="30"/>
      <c r="M62" s="30"/>
      <c r="N62" s="30"/>
      <c r="O62" s="30"/>
      <c r="P62" s="30"/>
      <c r="Q62" s="30"/>
      <c r="R62" s="30"/>
      <c r="S62" s="30"/>
      <c r="T62" s="30"/>
      <c r="U62" s="30"/>
      <c r="V62" s="30"/>
      <c r="W62" s="30"/>
      <c r="X62" s="30"/>
    </row>
    <row r="63" spans="1:24" ht="31.5" hidden="1" customHeight="1" outlineLevel="1">
      <c r="A63" s="49"/>
      <c r="B63" s="52" t="s">
        <v>30</v>
      </c>
      <c r="C63" s="35"/>
      <c r="D63" s="35" t="s">
        <v>45</v>
      </c>
      <c r="E63" s="53"/>
      <c r="F63" s="53"/>
      <c r="G63" s="38"/>
      <c r="H63" s="38"/>
      <c r="I63" s="34"/>
      <c r="J63" s="18"/>
      <c r="K63" s="36"/>
      <c r="L63" s="36"/>
      <c r="M63" s="36"/>
      <c r="N63" s="36"/>
      <c r="O63" s="36"/>
      <c r="P63" s="36"/>
      <c r="Q63" s="36"/>
      <c r="R63" s="36"/>
      <c r="S63" s="36"/>
      <c r="T63" s="36"/>
      <c r="U63" s="36"/>
      <c r="V63" s="36"/>
      <c r="W63" s="36"/>
      <c r="X63" s="36"/>
    </row>
    <row r="64" spans="1:24" ht="19.5" hidden="1" customHeight="1" outlineLevel="1">
      <c r="A64" s="49"/>
      <c r="B64" s="54" t="s">
        <v>44</v>
      </c>
      <c r="C64" s="35" t="s">
        <v>32</v>
      </c>
      <c r="D64" s="35" t="s">
        <v>11</v>
      </c>
      <c r="E64" s="37">
        <v>16000</v>
      </c>
      <c r="F64" s="37">
        <v>16000</v>
      </c>
      <c r="G64" s="38">
        <v>16000</v>
      </c>
      <c r="H64" s="38">
        <v>13636</v>
      </c>
      <c r="I64" s="34">
        <f t="shared" ref="I64:I71" si="20">(G64-F64)/F64</f>
        <v>0</v>
      </c>
      <c r="J64" s="18"/>
      <c r="K64" s="36"/>
      <c r="L64" s="36"/>
      <c r="M64" s="36"/>
      <c r="N64" s="36"/>
      <c r="O64" s="36"/>
      <c r="P64" s="36"/>
      <c r="Q64" s="36"/>
      <c r="R64" s="36"/>
      <c r="S64" s="36"/>
      <c r="T64" s="36"/>
      <c r="U64" s="36"/>
      <c r="V64" s="36"/>
      <c r="W64" s="36"/>
      <c r="X64" s="36"/>
    </row>
    <row r="65" spans="1:24" ht="19.5" hidden="1" customHeight="1" outlineLevel="1">
      <c r="A65" s="49"/>
      <c r="B65" s="54" t="s">
        <v>46</v>
      </c>
      <c r="C65" s="35" t="s">
        <v>281</v>
      </c>
      <c r="D65" s="35" t="s">
        <v>11</v>
      </c>
      <c r="E65" s="37">
        <v>16000</v>
      </c>
      <c r="F65" s="37">
        <v>16000</v>
      </c>
      <c r="G65" s="55"/>
      <c r="H65" s="28">
        <v>16000</v>
      </c>
      <c r="I65" s="34">
        <f t="shared" si="20"/>
        <v>-1</v>
      </c>
      <c r="J65" s="18"/>
      <c r="K65" s="36"/>
      <c r="L65" s="36"/>
      <c r="M65" s="36"/>
      <c r="N65" s="36"/>
      <c r="O65" s="36"/>
      <c r="P65" s="36"/>
      <c r="Q65" s="36"/>
      <c r="R65" s="36"/>
      <c r="S65" s="36"/>
      <c r="T65" s="36"/>
      <c r="U65" s="36"/>
      <c r="V65" s="36"/>
      <c r="W65" s="36"/>
      <c r="X65" s="36"/>
    </row>
    <row r="66" spans="1:24" ht="19.5" hidden="1" customHeight="1" outlineLevel="1">
      <c r="A66" s="49"/>
      <c r="B66" s="54" t="s">
        <v>47</v>
      </c>
      <c r="C66" s="35" t="s">
        <v>32</v>
      </c>
      <c r="D66" s="35" t="s">
        <v>11</v>
      </c>
      <c r="E66" s="37">
        <v>16000</v>
      </c>
      <c r="F66" s="37">
        <v>16000</v>
      </c>
      <c r="G66" s="38">
        <v>16000</v>
      </c>
      <c r="H66" s="28">
        <v>16000</v>
      </c>
      <c r="I66" s="34">
        <f t="shared" si="20"/>
        <v>0</v>
      </c>
      <c r="J66" s="18"/>
      <c r="K66" s="36"/>
      <c r="L66" s="36"/>
      <c r="M66" s="36"/>
      <c r="N66" s="36"/>
      <c r="O66" s="36"/>
      <c r="P66" s="36"/>
      <c r="Q66" s="36"/>
      <c r="R66" s="36"/>
      <c r="S66" s="36"/>
      <c r="T66" s="36"/>
      <c r="U66" s="36"/>
      <c r="V66" s="36"/>
      <c r="W66" s="36"/>
      <c r="X66" s="36"/>
    </row>
    <row r="67" spans="1:24" ht="19.5" hidden="1" customHeight="1" outlineLevel="1">
      <c r="A67" s="49"/>
      <c r="B67" s="54" t="s">
        <v>48</v>
      </c>
      <c r="C67" s="35" t="s">
        <v>32</v>
      </c>
      <c r="D67" s="35" t="s">
        <v>11</v>
      </c>
      <c r="E67" s="37">
        <v>16000</v>
      </c>
      <c r="F67" s="37">
        <v>16000</v>
      </c>
      <c r="G67" s="38">
        <v>16000</v>
      </c>
      <c r="H67" s="28">
        <v>16000</v>
      </c>
      <c r="I67" s="34">
        <f t="shared" si="20"/>
        <v>0</v>
      </c>
      <c r="J67" s="18"/>
      <c r="K67" s="36"/>
      <c r="L67" s="36"/>
      <c r="M67" s="36"/>
      <c r="N67" s="36"/>
      <c r="O67" s="36"/>
      <c r="P67" s="36"/>
      <c r="Q67" s="36"/>
      <c r="R67" s="36"/>
      <c r="S67" s="36"/>
      <c r="T67" s="36"/>
      <c r="U67" s="36"/>
      <c r="V67" s="36"/>
      <c r="W67" s="36"/>
      <c r="X67" s="36"/>
    </row>
    <row r="68" spans="1:24" ht="19.5" hidden="1" customHeight="1" outlineLevel="1">
      <c r="A68" s="49"/>
      <c r="B68" s="54" t="s">
        <v>49</v>
      </c>
      <c r="C68" s="35" t="s">
        <v>32</v>
      </c>
      <c r="D68" s="35" t="s">
        <v>11</v>
      </c>
      <c r="E68" s="37">
        <v>16000</v>
      </c>
      <c r="F68" s="37">
        <v>16000</v>
      </c>
      <c r="G68" s="38">
        <v>16000</v>
      </c>
      <c r="H68" s="28">
        <v>16000</v>
      </c>
      <c r="I68" s="34">
        <f t="shared" si="20"/>
        <v>0</v>
      </c>
      <c r="J68" s="18"/>
      <c r="K68" s="36"/>
      <c r="L68" s="36"/>
      <c r="M68" s="36"/>
      <c r="N68" s="36"/>
      <c r="O68" s="36"/>
      <c r="P68" s="36"/>
      <c r="Q68" s="36"/>
      <c r="R68" s="36"/>
      <c r="S68" s="36"/>
      <c r="T68" s="36"/>
      <c r="U68" s="36"/>
      <c r="V68" s="36"/>
      <c r="W68" s="36"/>
      <c r="X68" s="36"/>
    </row>
    <row r="69" spans="1:24" ht="19.5" hidden="1" customHeight="1" outlineLevel="1">
      <c r="A69" s="49"/>
      <c r="B69" s="54" t="s">
        <v>50</v>
      </c>
      <c r="C69" s="35" t="s">
        <v>32</v>
      </c>
      <c r="D69" s="35" t="s">
        <v>11</v>
      </c>
      <c r="E69" s="37">
        <v>16000</v>
      </c>
      <c r="F69" s="37">
        <v>16000</v>
      </c>
      <c r="G69" s="38">
        <v>16000</v>
      </c>
      <c r="H69" s="28">
        <v>16000</v>
      </c>
      <c r="I69" s="34">
        <f t="shared" si="20"/>
        <v>0</v>
      </c>
      <c r="J69" s="18"/>
      <c r="K69" s="36"/>
      <c r="L69" s="36"/>
      <c r="M69" s="36"/>
      <c r="N69" s="36"/>
      <c r="O69" s="36"/>
      <c r="P69" s="36"/>
      <c r="Q69" s="36"/>
      <c r="R69" s="36"/>
      <c r="S69" s="36"/>
      <c r="T69" s="36"/>
      <c r="U69" s="36"/>
      <c r="V69" s="36"/>
      <c r="W69" s="36"/>
      <c r="X69" s="36"/>
    </row>
    <row r="70" spans="1:24" ht="19.5" hidden="1" customHeight="1" outlineLevel="1">
      <c r="A70" s="49"/>
      <c r="B70" s="54" t="s">
        <v>51</v>
      </c>
      <c r="C70" s="35" t="s">
        <v>32</v>
      </c>
      <c r="D70" s="35" t="s">
        <v>11</v>
      </c>
      <c r="E70" s="37">
        <v>16000</v>
      </c>
      <c r="F70" s="37">
        <v>16000</v>
      </c>
      <c r="G70" s="38">
        <v>16000</v>
      </c>
      <c r="H70" s="28">
        <v>16000</v>
      </c>
      <c r="I70" s="34">
        <f t="shared" si="20"/>
        <v>0</v>
      </c>
      <c r="J70" s="18"/>
      <c r="K70" s="36"/>
      <c r="L70" s="36"/>
      <c r="M70" s="36"/>
      <c r="N70" s="36"/>
      <c r="O70" s="36"/>
      <c r="P70" s="36"/>
      <c r="Q70" s="36"/>
      <c r="R70" s="36"/>
      <c r="S70" s="36"/>
      <c r="T70" s="36"/>
      <c r="U70" s="36"/>
      <c r="V70" s="36"/>
      <c r="W70" s="36"/>
      <c r="X70" s="36"/>
    </row>
    <row r="71" spans="1:24" ht="19.5" hidden="1" customHeight="1" outlineLevel="1">
      <c r="A71" s="49"/>
      <c r="B71" s="54" t="s">
        <v>52</v>
      </c>
      <c r="C71" s="35" t="s">
        <v>32</v>
      </c>
      <c r="D71" s="35" t="s">
        <v>11</v>
      </c>
      <c r="E71" s="37">
        <v>16000</v>
      </c>
      <c r="F71" s="37">
        <v>16000</v>
      </c>
      <c r="G71" s="38">
        <v>16000</v>
      </c>
      <c r="H71" s="28">
        <v>16000</v>
      </c>
      <c r="I71" s="34">
        <f t="shared" si="20"/>
        <v>0</v>
      </c>
      <c r="J71" s="18"/>
      <c r="K71" s="36"/>
      <c r="L71" s="36"/>
      <c r="M71" s="36"/>
      <c r="N71" s="36"/>
      <c r="O71" s="36"/>
      <c r="P71" s="36"/>
      <c r="Q71" s="36"/>
      <c r="R71" s="36"/>
      <c r="S71" s="36"/>
      <c r="T71" s="36"/>
      <c r="U71" s="36"/>
      <c r="V71" s="36"/>
      <c r="W71" s="36"/>
      <c r="X71" s="36"/>
    </row>
    <row r="72" spans="1:24" ht="31.5" hidden="1" customHeight="1" outlineLevel="1">
      <c r="A72" s="49"/>
      <c r="B72" s="52" t="s">
        <v>43</v>
      </c>
      <c r="C72" s="35"/>
      <c r="D72" s="35" t="s">
        <v>33</v>
      </c>
      <c r="E72" s="53"/>
      <c r="F72" s="53"/>
      <c r="G72" s="56"/>
      <c r="H72" s="28"/>
      <c r="I72" s="34"/>
      <c r="J72" s="18"/>
      <c r="K72" s="36"/>
      <c r="L72" s="36"/>
      <c r="M72" s="36"/>
      <c r="N72" s="36"/>
      <c r="O72" s="36"/>
      <c r="P72" s="36"/>
      <c r="Q72" s="36"/>
      <c r="R72" s="36"/>
      <c r="S72" s="36"/>
      <c r="T72" s="36"/>
      <c r="U72" s="36"/>
      <c r="V72" s="36"/>
      <c r="W72" s="36"/>
      <c r="X72" s="36"/>
    </row>
    <row r="73" spans="1:24" ht="19.5" hidden="1" customHeight="1" outlineLevel="1">
      <c r="A73" s="49"/>
      <c r="B73" s="54" t="s">
        <v>44</v>
      </c>
      <c r="C73" s="35" t="s">
        <v>32</v>
      </c>
      <c r="D73" s="35" t="s">
        <v>11</v>
      </c>
      <c r="E73" s="37">
        <v>16000</v>
      </c>
      <c r="F73" s="37">
        <v>16000</v>
      </c>
      <c r="G73" s="38">
        <v>16000</v>
      </c>
      <c r="H73" s="28">
        <v>16000</v>
      </c>
      <c r="I73" s="34">
        <f t="shared" ref="I73:I80" si="21">(G73-F73)/F73</f>
        <v>0</v>
      </c>
      <c r="J73" s="18"/>
      <c r="K73" s="36"/>
      <c r="L73" s="36"/>
      <c r="M73" s="36"/>
      <c r="N73" s="36"/>
      <c r="O73" s="36"/>
      <c r="P73" s="36"/>
      <c r="Q73" s="36"/>
      <c r="R73" s="36"/>
      <c r="S73" s="36"/>
      <c r="T73" s="36"/>
      <c r="U73" s="36"/>
      <c r="V73" s="36"/>
      <c r="W73" s="36"/>
      <c r="X73" s="36"/>
    </row>
    <row r="74" spans="1:24" ht="19.5" hidden="1" customHeight="1" outlineLevel="1">
      <c r="A74" s="49"/>
      <c r="B74" s="54" t="s">
        <v>46</v>
      </c>
      <c r="C74" s="35" t="s">
        <v>32</v>
      </c>
      <c r="D74" s="35" t="s">
        <v>11</v>
      </c>
      <c r="E74" s="37">
        <v>16000</v>
      </c>
      <c r="F74" s="37">
        <v>16000</v>
      </c>
      <c r="G74" s="38">
        <v>16000</v>
      </c>
      <c r="H74" s="28">
        <v>16000</v>
      </c>
      <c r="I74" s="34">
        <f t="shared" si="21"/>
        <v>0</v>
      </c>
      <c r="J74" s="18"/>
      <c r="K74" s="36"/>
      <c r="L74" s="36"/>
      <c r="M74" s="36"/>
      <c r="N74" s="36"/>
      <c r="O74" s="36"/>
      <c r="P74" s="36"/>
      <c r="Q74" s="36"/>
      <c r="R74" s="36"/>
      <c r="S74" s="36"/>
      <c r="T74" s="36"/>
      <c r="U74" s="36"/>
      <c r="V74" s="36"/>
      <c r="W74" s="36"/>
      <c r="X74" s="36"/>
    </row>
    <row r="75" spans="1:24" ht="19.5" hidden="1" customHeight="1" outlineLevel="1">
      <c r="A75" s="49"/>
      <c r="B75" s="54" t="s">
        <v>47</v>
      </c>
      <c r="C75" s="35" t="s">
        <v>32</v>
      </c>
      <c r="D75" s="35" t="s">
        <v>11</v>
      </c>
      <c r="E75" s="37">
        <v>16000</v>
      </c>
      <c r="F75" s="37">
        <v>16000</v>
      </c>
      <c r="G75" s="38">
        <v>16000</v>
      </c>
      <c r="H75" s="28">
        <v>16000</v>
      </c>
      <c r="I75" s="34">
        <f t="shared" si="21"/>
        <v>0</v>
      </c>
      <c r="J75" s="18"/>
      <c r="K75" s="36"/>
      <c r="L75" s="36"/>
      <c r="M75" s="36"/>
      <c r="N75" s="36"/>
      <c r="O75" s="36"/>
      <c r="P75" s="36"/>
      <c r="Q75" s="36"/>
      <c r="R75" s="36"/>
      <c r="S75" s="36"/>
      <c r="T75" s="36"/>
      <c r="U75" s="36"/>
      <c r="V75" s="36"/>
      <c r="W75" s="36"/>
      <c r="X75" s="36"/>
    </row>
    <row r="76" spans="1:24" ht="19.5" hidden="1" customHeight="1" outlineLevel="1">
      <c r="A76" s="49"/>
      <c r="B76" s="54" t="s">
        <v>53</v>
      </c>
      <c r="C76" s="35" t="s">
        <v>32</v>
      </c>
      <c r="D76" s="35" t="s">
        <v>11</v>
      </c>
      <c r="E76" s="37">
        <v>16000</v>
      </c>
      <c r="F76" s="37">
        <v>16000</v>
      </c>
      <c r="G76" s="38">
        <v>16000</v>
      </c>
      <c r="H76" s="28">
        <v>16000</v>
      </c>
      <c r="I76" s="34">
        <f t="shared" si="21"/>
        <v>0</v>
      </c>
      <c r="J76" s="18"/>
      <c r="K76" s="36"/>
      <c r="L76" s="36"/>
      <c r="M76" s="36"/>
      <c r="N76" s="36"/>
      <c r="O76" s="36"/>
      <c r="P76" s="36"/>
      <c r="Q76" s="36"/>
      <c r="R76" s="36"/>
      <c r="S76" s="36"/>
      <c r="T76" s="36"/>
      <c r="U76" s="36"/>
      <c r="V76" s="36"/>
      <c r="W76" s="36"/>
      <c r="X76" s="36"/>
    </row>
    <row r="77" spans="1:24" ht="19.5" hidden="1" customHeight="1" outlineLevel="1">
      <c r="A77" s="49"/>
      <c r="B77" s="54" t="s">
        <v>49</v>
      </c>
      <c r="C77" s="35" t="s">
        <v>32</v>
      </c>
      <c r="D77" s="35" t="s">
        <v>11</v>
      </c>
      <c r="E77" s="37">
        <v>16000</v>
      </c>
      <c r="F77" s="37">
        <v>16000</v>
      </c>
      <c r="G77" s="38">
        <v>16000</v>
      </c>
      <c r="H77" s="28">
        <v>16000</v>
      </c>
      <c r="I77" s="34">
        <f t="shared" si="21"/>
        <v>0</v>
      </c>
      <c r="J77" s="18"/>
      <c r="K77" s="36"/>
      <c r="L77" s="36"/>
      <c r="M77" s="36"/>
      <c r="N77" s="36"/>
      <c r="O77" s="36"/>
      <c r="P77" s="36"/>
      <c r="Q77" s="36"/>
      <c r="R77" s="36"/>
      <c r="S77" s="36"/>
      <c r="T77" s="36"/>
      <c r="U77" s="36"/>
      <c r="V77" s="36"/>
      <c r="W77" s="36"/>
      <c r="X77" s="36"/>
    </row>
    <row r="78" spans="1:24" ht="19.5" hidden="1" customHeight="1" outlineLevel="1">
      <c r="A78" s="49"/>
      <c r="B78" s="54" t="s">
        <v>50</v>
      </c>
      <c r="C78" s="35" t="s">
        <v>32</v>
      </c>
      <c r="D78" s="35" t="s">
        <v>11</v>
      </c>
      <c r="E78" s="37">
        <v>16000</v>
      </c>
      <c r="F78" s="37">
        <v>16000</v>
      </c>
      <c r="G78" s="38">
        <v>16000</v>
      </c>
      <c r="H78" s="28">
        <v>16000</v>
      </c>
      <c r="I78" s="34">
        <f t="shared" si="21"/>
        <v>0</v>
      </c>
      <c r="J78" s="18"/>
      <c r="K78" s="36"/>
      <c r="L78" s="36"/>
      <c r="M78" s="36"/>
      <c r="N78" s="36"/>
      <c r="O78" s="36"/>
      <c r="P78" s="36"/>
      <c r="Q78" s="36"/>
      <c r="R78" s="36"/>
      <c r="S78" s="36"/>
      <c r="T78" s="36"/>
      <c r="U78" s="36"/>
      <c r="V78" s="36"/>
      <c r="W78" s="36"/>
      <c r="X78" s="36"/>
    </row>
    <row r="79" spans="1:24" ht="19.5" hidden="1" customHeight="1" outlineLevel="1">
      <c r="A79" s="49"/>
      <c r="B79" s="54" t="s">
        <v>51</v>
      </c>
      <c r="C79" s="35" t="s">
        <v>32</v>
      </c>
      <c r="D79" s="35" t="s">
        <v>11</v>
      </c>
      <c r="E79" s="37">
        <v>16000</v>
      </c>
      <c r="F79" s="37">
        <v>16000</v>
      </c>
      <c r="G79" s="38">
        <v>16000</v>
      </c>
      <c r="H79" s="28">
        <v>16000</v>
      </c>
      <c r="I79" s="34">
        <f t="shared" si="21"/>
        <v>0</v>
      </c>
      <c r="J79" s="18"/>
      <c r="K79" s="36"/>
      <c r="L79" s="36"/>
      <c r="M79" s="36"/>
      <c r="N79" s="36"/>
      <c r="O79" s="36"/>
      <c r="P79" s="36"/>
      <c r="Q79" s="36"/>
      <c r="R79" s="36"/>
      <c r="S79" s="36"/>
      <c r="T79" s="36"/>
      <c r="U79" s="36"/>
      <c r="V79" s="36"/>
      <c r="W79" s="36"/>
      <c r="X79" s="36"/>
    </row>
    <row r="80" spans="1:24" ht="19.5" hidden="1" customHeight="1" outlineLevel="1">
      <c r="A80" s="49"/>
      <c r="B80" s="54" t="s">
        <v>52</v>
      </c>
      <c r="C80" s="35" t="s">
        <v>32</v>
      </c>
      <c r="D80" s="35" t="s">
        <v>11</v>
      </c>
      <c r="E80" s="37">
        <v>16000</v>
      </c>
      <c r="F80" s="37">
        <v>16000</v>
      </c>
      <c r="G80" s="38">
        <v>16000</v>
      </c>
      <c r="H80" s="28">
        <v>16000</v>
      </c>
      <c r="I80" s="34">
        <f t="shared" si="21"/>
        <v>0</v>
      </c>
      <c r="J80" s="18"/>
      <c r="K80" s="36"/>
      <c r="L80" s="36"/>
      <c r="M80" s="36"/>
      <c r="N80" s="36"/>
      <c r="O80" s="36"/>
      <c r="P80" s="36"/>
      <c r="Q80" s="36"/>
      <c r="R80" s="36"/>
      <c r="S80" s="36"/>
      <c r="T80" s="36"/>
      <c r="U80" s="36"/>
      <c r="V80" s="36"/>
      <c r="W80" s="36"/>
      <c r="X80" s="36"/>
    </row>
    <row r="81" spans="1:24" ht="21.75" customHeight="1" collapsed="1">
      <c r="A81" s="49">
        <v>2</v>
      </c>
      <c r="B81" s="50" t="s">
        <v>23</v>
      </c>
      <c r="C81" s="18"/>
      <c r="D81" s="18"/>
      <c r="E81" s="20"/>
      <c r="F81" s="20"/>
      <c r="G81" s="28"/>
      <c r="H81" s="28"/>
      <c r="I81" s="34"/>
      <c r="J81" s="18"/>
      <c r="K81" s="36"/>
      <c r="L81" s="36"/>
      <c r="M81" s="36"/>
      <c r="N81" s="36"/>
      <c r="O81" s="36"/>
      <c r="P81" s="36"/>
      <c r="Q81" s="36"/>
      <c r="R81" s="36"/>
      <c r="S81" s="36"/>
      <c r="T81" s="36"/>
      <c r="U81" s="36"/>
      <c r="V81" s="36"/>
      <c r="W81" s="36"/>
      <c r="X81" s="36"/>
    </row>
    <row r="82" spans="1:24" ht="21.75" hidden="1" customHeight="1" outlineLevel="1">
      <c r="A82" s="49"/>
      <c r="B82" s="57" t="s">
        <v>30</v>
      </c>
      <c r="C82" s="18"/>
      <c r="D82" s="18"/>
      <c r="E82" s="20"/>
      <c r="F82" s="20"/>
      <c r="G82" s="28"/>
      <c r="H82" s="28"/>
      <c r="I82" s="34"/>
      <c r="J82" s="18"/>
      <c r="K82" s="36"/>
      <c r="L82" s="36"/>
      <c r="M82" s="36"/>
      <c r="N82" s="36"/>
      <c r="O82" s="36"/>
      <c r="P82" s="36"/>
      <c r="Q82" s="36"/>
      <c r="R82" s="36"/>
      <c r="S82" s="36"/>
      <c r="T82" s="36"/>
      <c r="U82" s="36"/>
      <c r="V82" s="36"/>
      <c r="W82" s="36"/>
      <c r="X82" s="36"/>
    </row>
    <row r="83" spans="1:24" ht="31.5" hidden="1" customHeight="1" outlineLevel="1">
      <c r="A83" s="49"/>
      <c r="B83" s="54" t="s">
        <v>31</v>
      </c>
      <c r="C83" s="35" t="s">
        <v>32</v>
      </c>
      <c r="D83" s="35" t="s">
        <v>33</v>
      </c>
      <c r="E83" s="37">
        <v>15500</v>
      </c>
      <c r="F83" s="37">
        <v>16500</v>
      </c>
      <c r="G83" s="38">
        <f t="shared" ref="G83:H83" si="22">F83</f>
        <v>16500</v>
      </c>
      <c r="H83" s="38">
        <f t="shared" si="22"/>
        <v>16500</v>
      </c>
      <c r="I83" s="34">
        <f t="shared" ref="I83:I91" si="23">(H83-G83)/G83</f>
        <v>0</v>
      </c>
      <c r="J83" s="18"/>
      <c r="K83" s="36"/>
      <c r="L83" s="36"/>
      <c r="M83" s="36"/>
      <c r="N83" s="36"/>
      <c r="O83" s="36"/>
      <c r="P83" s="36"/>
      <c r="Q83" s="36"/>
      <c r="R83" s="36"/>
      <c r="S83" s="36"/>
      <c r="T83" s="36"/>
      <c r="U83" s="36"/>
      <c r="V83" s="36"/>
      <c r="W83" s="36"/>
      <c r="X83" s="36"/>
    </row>
    <row r="84" spans="1:24" ht="19.5" hidden="1" customHeight="1" outlineLevel="1">
      <c r="A84" s="49"/>
      <c r="B84" s="54" t="s">
        <v>34</v>
      </c>
      <c r="C84" s="35" t="s">
        <v>32</v>
      </c>
      <c r="D84" s="35" t="s">
        <v>11</v>
      </c>
      <c r="E84" s="37">
        <v>15500</v>
      </c>
      <c r="F84" s="37">
        <v>16500</v>
      </c>
      <c r="G84" s="38">
        <f t="shared" ref="G84:H84" si="24">F84</f>
        <v>16500</v>
      </c>
      <c r="H84" s="38">
        <f t="shared" si="24"/>
        <v>16500</v>
      </c>
      <c r="I84" s="34">
        <f t="shared" si="23"/>
        <v>0</v>
      </c>
      <c r="J84" s="18"/>
      <c r="K84" s="36"/>
      <c r="L84" s="36"/>
      <c r="M84" s="36"/>
      <c r="N84" s="36"/>
      <c r="O84" s="36"/>
      <c r="P84" s="36"/>
      <c r="Q84" s="36"/>
      <c r="R84" s="36"/>
      <c r="S84" s="36"/>
      <c r="T84" s="36"/>
      <c r="U84" s="36"/>
      <c r="V84" s="36"/>
      <c r="W84" s="36"/>
      <c r="X84" s="36"/>
    </row>
    <row r="85" spans="1:24" ht="19.5" hidden="1" customHeight="1" outlineLevel="1">
      <c r="A85" s="49"/>
      <c r="B85" s="54" t="s">
        <v>35</v>
      </c>
      <c r="C85" s="35" t="s">
        <v>36</v>
      </c>
      <c r="D85" s="35" t="s">
        <v>11</v>
      </c>
      <c r="E85" s="37">
        <v>107100</v>
      </c>
      <c r="F85" s="37">
        <v>107100</v>
      </c>
      <c r="G85" s="38">
        <f t="shared" ref="G85:H85" si="25">F85</f>
        <v>107100</v>
      </c>
      <c r="H85" s="38">
        <f t="shared" si="25"/>
        <v>107100</v>
      </c>
      <c r="I85" s="34">
        <f t="shared" si="23"/>
        <v>0</v>
      </c>
      <c r="J85" s="18"/>
      <c r="K85" s="36"/>
      <c r="L85" s="36"/>
      <c r="M85" s="36"/>
      <c r="N85" s="36"/>
      <c r="O85" s="36"/>
      <c r="P85" s="36"/>
      <c r="Q85" s="36"/>
      <c r="R85" s="36"/>
      <c r="S85" s="36"/>
      <c r="T85" s="36"/>
      <c r="U85" s="36"/>
      <c r="V85" s="36"/>
      <c r="W85" s="36"/>
      <c r="X85" s="36"/>
    </row>
    <row r="86" spans="1:24" ht="19.5" hidden="1" customHeight="1" outlineLevel="1">
      <c r="A86" s="49"/>
      <c r="B86" s="54" t="s">
        <v>37</v>
      </c>
      <c r="C86" s="35" t="s">
        <v>36</v>
      </c>
      <c r="D86" s="35" t="s">
        <v>11</v>
      </c>
      <c r="E86" s="37">
        <v>153000</v>
      </c>
      <c r="F86" s="37">
        <v>153000</v>
      </c>
      <c r="G86" s="38">
        <f t="shared" ref="G86:G91" si="26">F86</f>
        <v>153000</v>
      </c>
      <c r="H86" s="38">
        <v>158000</v>
      </c>
      <c r="I86" s="34">
        <f t="shared" si="23"/>
        <v>3.2679738562091505E-2</v>
      </c>
      <c r="J86" s="18"/>
      <c r="K86" s="36"/>
      <c r="L86" s="36"/>
      <c r="M86" s="36"/>
      <c r="N86" s="36"/>
      <c r="O86" s="36"/>
      <c r="P86" s="36"/>
      <c r="Q86" s="36"/>
      <c r="R86" s="36"/>
      <c r="S86" s="36"/>
      <c r="T86" s="36"/>
      <c r="U86" s="36"/>
      <c r="V86" s="36"/>
      <c r="W86" s="36"/>
      <c r="X86" s="36"/>
    </row>
    <row r="87" spans="1:24" ht="19.5" hidden="1" customHeight="1" outlineLevel="1">
      <c r="A87" s="49"/>
      <c r="B87" s="54" t="s">
        <v>38</v>
      </c>
      <c r="C87" s="35" t="s">
        <v>36</v>
      </c>
      <c r="D87" s="35" t="s">
        <v>11</v>
      </c>
      <c r="E87" s="37">
        <v>207000</v>
      </c>
      <c r="F87" s="37">
        <v>207000</v>
      </c>
      <c r="G87" s="38">
        <f t="shared" si="26"/>
        <v>207000</v>
      </c>
      <c r="H87" s="38">
        <v>215000</v>
      </c>
      <c r="I87" s="34">
        <f t="shared" si="23"/>
        <v>3.864734299516908E-2</v>
      </c>
      <c r="J87" s="18"/>
      <c r="K87" s="36"/>
      <c r="L87" s="36"/>
      <c r="M87" s="36"/>
      <c r="N87" s="36"/>
      <c r="O87" s="36"/>
      <c r="P87" s="36"/>
      <c r="Q87" s="36"/>
      <c r="R87" s="36"/>
      <c r="S87" s="36"/>
      <c r="T87" s="36"/>
      <c r="U87" s="36"/>
      <c r="V87" s="36"/>
      <c r="W87" s="36"/>
      <c r="X87" s="36"/>
    </row>
    <row r="88" spans="1:24" ht="19.5" hidden="1" customHeight="1" outlineLevel="1">
      <c r="A88" s="49"/>
      <c r="B88" s="54" t="s">
        <v>39</v>
      </c>
      <c r="C88" s="35" t="s">
        <v>36</v>
      </c>
      <c r="D88" s="35" t="s">
        <v>11</v>
      </c>
      <c r="E88" s="37">
        <v>274500</v>
      </c>
      <c r="F88" s="37">
        <v>274500</v>
      </c>
      <c r="G88" s="38">
        <f t="shared" si="26"/>
        <v>274500</v>
      </c>
      <c r="H88" s="38">
        <v>280000</v>
      </c>
      <c r="I88" s="34">
        <f t="shared" si="23"/>
        <v>2.0036429872495445E-2</v>
      </c>
      <c r="J88" s="18"/>
      <c r="K88" s="36"/>
      <c r="L88" s="36"/>
      <c r="M88" s="36"/>
      <c r="N88" s="36"/>
      <c r="O88" s="36"/>
      <c r="P88" s="36"/>
      <c r="Q88" s="36"/>
      <c r="R88" s="36"/>
      <c r="S88" s="36"/>
      <c r="T88" s="36"/>
      <c r="U88" s="36"/>
      <c r="V88" s="36"/>
      <c r="W88" s="36"/>
      <c r="X88" s="36"/>
    </row>
    <row r="89" spans="1:24" ht="19.5" hidden="1" customHeight="1" outlineLevel="1">
      <c r="A89" s="49"/>
      <c r="B89" s="54" t="s">
        <v>40</v>
      </c>
      <c r="C89" s="35" t="s">
        <v>36</v>
      </c>
      <c r="D89" s="35" t="s">
        <v>11</v>
      </c>
      <c r="E89" s="37"/>
      <c r="F89" s="37">
        <v>347400</v>
      </c>
      <c r="G89" s="38">
        <f t="shared" si="26"/>
        <v>347400</v>
      </c>
      <c r="H89" s="38">
        <v>349400</v>
      </c>
      <c r="I89" s="34">
        <f t="shared" si="23"/>
        <v>5.7570523891767415E-3</v>
      </c>
      <c r="J89" s="58"/>
      <c r="K89" s="36"/>
      <c r="L89" s="36"/>
      <c r="M89" s="36"/>
      <c r="N89" s="36"/>
      <c r="O89" s="36"/>
      <c r="P89" s="36"/>
      <c r="Q89" s="36"/>
      <c r="R89" s="36"/>
      <c r="S89" s="36"/>
      <c r="T89" s="36"/>
      <c r="U89" s="36"/>
      <c r="V89" s="36"/>
      <c r="W89" s="36"/>
      <c r="X89" s="36"/>
    </row>
    <row r="90" spans="1:24" ht="19.5" hidden="1" customHeight="1" outlineLevel="1">
      <c r="A90" s="49"/>
      <c r="B90" s="54" t="s">
        <v>41</v>
      </c>
      <c r="C90" s="35" t="s">
        <v>36</v>
      </c>
      <c r="D90" s="35" t="s">
        <v>11</v>
      </c>
      <c r="E90" s="37"/>
      <c r="F90" s="37">
        <v>428400</v>
      </c>
      <c r="G90" s="38">
        <f t="shared" si="26"/>
        <v>428400</v>
      </c>
      <c r="H90" s="38">
        <f t="shared" ref="H90:H91" si="27">G90</f>
        <v>428400</v>
      </c>
      <c r="I90" s="34">
        <f t="shared" si="23"/>
        <v>0</v>
      </c>
      <c r="J90" s="58"/>
      <c r="K90" s="36"/>
      <c r="L90" s="36"/>
      <c r="M90" s="36"/>
      <c r="N90" s="36"/>
      <c r="O90" s="36"/>
      <c r="P90" s="36"/>
      <c r="Q90" s="36"/>
      <c r="R90" s="36"/>
      <c r="S90" s="36"/>
      <c r="T90" s="36"/>
      <c r="U90" s="36"/>
      <c r="V90" s="36"/>
      <c r="W90" s="36"/>
      <c r="X90" s="36"/>
    </row>
    <row r="91" spans="1:24" ht="19.5" hidden="1" customHeight="1" outlineLevel="1">
      <c r="A91" s="49"/>
      <c r="B91" s="54" t="s">
        <v>42</v>
      </c>
      <c r="C91" s="35" t="s">
        <v>36</v>
      </c>
      <c r="D91" s="35" t="s">
        <v>11</v>
      </c>
      <c r="E91" s="37"/>
      <c r="F91" s="37">
        <v>513000</v>
      </c>
      <c r="G91" s="38">
        <f t="shared" si="26"/>
        <v>513000</v>
      </c>
      <c r="H91" s="38">
        <f t="shared" si="27"/>
        <v>513000</v>
      </c>
      <c r="I91" s="34">
        <f t="shared" si="23"/>
        <v>0</v>
      </c>
      <c r="J91" s="18"/>
      <c r="K91" s="36"/>
      <c r="L91" s="36"/>
      <c r="M91" s="36"/>
      <c r="N91" s="36"/>
      <c r="O91" s="36"/>
      <c r="P91" s="36"/>
      <c r="Q91" s="36"/>
      <c r="R91" s="36"/>
      <c r="S91" s="36"/>
      <c r="T91" s="36"/>
      <c r="U91" s="36"/>
      <c r="V91" s="36"/>
      <c r="W91" s="36"/>
      <c r="X91" s="36"/>
    </row>
    <row r="92" spans="1:24" ht="21" customHeight="1" collapsed="1">
      <c r="A92" s="49">
        <v>3</v>
      </c>
      <c r="B92" s="50" t="s">
        <v>17</v>
      </c>
      <c r="C92" s="18"/>
      <c r="D92" s="18"/>
      <c r="E92" s="20"/>
      <c r="F92" s="20"/>
      <c r="G92" s="28"/>
      <c r="H92" s="28"/>
      <c r="I92" s="34"/>
      <c r="J92" s="18"/>
      <c r="K92" s="36"/>
      <c r="L92" s="36"/>
      <c r="M92" s="36"/>
      <c r="N92" s="36"/>
      <c r="O92" s="36"/>
      <c r="P92" s="36"/>
      <c r="Q92" s="36"/>
      <c r="R92" s="36"/>
      <c r="S92" s="36"/>
      <c r="T92" s="36"/>
      <c r="U92" s="36"/>
      <c r="V92" s="36"/>
      <c r="W92" s="36"/>
      <c r="X92" s="36"/>
    </row>
    <row r="93" spans="1:24" ht="21" hidden="1" customHeight="1" outlineLevel="1">
      <c r="A93" s="49"/>
      <c r="B93" s="52" t="s">
        <v>30</v>
      </c>
      <c r="C93" s="35"/>
      <c r="D93" s="35"/>
      <c r="E93" s="53"/>
      <c r="F93" s="53"/>
      <c r="G93" s="56"/>
      <c r="H93" s="56"/>
      <c r="I93" s="34"/>
      <c r="J93" s="18"/>
      <c r="K93" s="36"/>
      <c r="L93" s="36"/>
      <c r="M93" s="36"/>
      <c r="N93" s="36"/>
      <c r="O93" s="36"/>
      <c r="P93" s="36"/>
      <c r="Q93" s="36"/>
      <c r="R93" s="36"/>
      <c r="S93" s="36"/>
      <c r="T93" s="36"/>
      <c r="U93" s="36"/>
      <c r="V93" s="36"/>
      <c r="W93" s="36"/>
      <c r="X93" s="36"/>
    </row>
    <row r="94" spans="1:24" ht="31.5" hidden="1" customHeight="1" outlineLevel="1">
      <c r="A94" s="49"/>
      <c r="B94" s="54" t="s">
        <v>31</v>
      </c>
      <c r="C94" s="35" t="s">
        <v>32</v>
      </c>
      <c r="D94" s="35" t="s">
        <v>45</v>
      </c>
      <c r="E94" s="37">
        <v>16000</v>
      </c>
      <c r="F94" s="37">
        <v>17000</v>
      </c>
      <c r="G94" s="38">
        <f t="shared" ref="G94:H94" si="28">F94</f>
        <v>17000</v>
      </c>
      <c r="H94" s="39">
        <f t="shared" si="28"/>
        <v>17000</v>
      </c>
      <c r="I94" s="34">
        <f t="shared" ref="I94:I102" si="29">(G94-F94)/F94</f>
        <v>0</v>
      </c>
      <c r="J94" s="18"/>
      <c r="K94" s="36"/>
      <c r="L94" s="36"/>
      <c r="M94" s="36"/>
      <c r="N94" s="36"/>
      <c r="O94" s="36"/>
      <c r="P94" s="36"/>
      <c r="Q94" s="36"/>
      <c r="R94" s="36"/>
      <c r="S94" s="36"/>
      <c r="T94" s="36"/>
      <c r="U94" s="36"/>
      <c r="V94" s="36"/>
      <c r="W94" s="36"/>
      <c r="X94" s="36"/>
    </row>
    <row r="95" spans="1:24" ht="19.5" hidden="1" customHeight="1" outlineLevel="1">
      <c r="A95" s="49"/>
      <c r="B95" s="54" t="s">
        <v>34</v>
      </c>
      <c r="C95" s="35" t="s">
        <v>32</v>
      </c>
      <c r="D95" s="35" t="s">
        <v>11</v>
      </c>
      <c r="E95" s="37">
        <v>16000</v>
      </c>
      <c r="F95" s="37">
        <v>17000</v>
      </c>
      <c r="G95" s="38">
        <f t="shared" ref="G95:H95" si="30">F95</f>
        <v>17000</v>
      </c>
      <c r="H95" s="39">
        <f t="shared" si="30"/>
        <v>17000</v>
      </c>
      <c r="I95" s="34">
        <f t="shared" si="29"/>
        <v>0</v>
      </c>
      <c r="J95" s="18"/>
      <c r="K95" s="36"/>
      <c r="L95" s="36"/>
      <c r="M95" s="36"/>
      <c r="N95" s="36"/>
      <c r="O95" s="36"/>
      <c r="P95" s="36"/>
      <c r="Q95" s="36"/>
      <c r="R95" s="36"/>
      <c r="S95" s="36"/>
      <c r="T95" s="36"/>
      <c r="U95" s="36"/>
      <c r="V95" s="36"/>
      <c r="W95" s="36"/>
      <c r="X95" s="36"/>
    </row>
    <row r="96" spans="1:24" ht="19.5" hidden="1" customHeight="1" outlineLevel="1">
      <c r="A96" s="49"/>
      <c r="B96" s="54" t="s">
        <v>54</v>
      </c>
      <c r="C96" s="35" t="s">
        <v>36</v>
      </c>
      <c r="D96" s="35" t="s">
        <v>11</v>
      </c>
      <c r="E96" s="37">
        <v>110000</v>
      </c>
      <c r="F96" s="37">
        <v>115000</v>
      </c>
      <c r="G96" s="38">
        <f t="shared" ref="G96:H96" si="31">F96</f>
        <v>115000</v>
      </c>
      <c r="H96" s="39">
        <f t="shared" si="31"/>
        <v>115000</v>
      </c>
      <c r="I96" s="34">
        <f t="shared" si="29"/>
        <v>0</v>
      </c>
      <c r="J96" s="18"/>
      <c r="K96" s="36"/>
      <c r="L96" s="36"/>
      <c r="M96" s="36"/>
      <c r="N96" s="36"/>
      <c r="O96" s="36"/>
      <c r="P96" s="36"/>
      <c r="Q96" s="36"/>
      <c r="R96" s="36"/>
      <c r="S96" s="36"/>
      <c r="T96" s="36"/>
      <c r="U96" s="36"/>
      <c r="V96" s="36"/>
      <c r="W96" s="36"/>
      <c r="X96" s="36"/>
    </row>
    <row r="97" spans="1:24" ht="19.5" hidden="1" customHeight="1" outlineLevel="1">
      <c r="A97" s="49"/>
      <c r="B97" s="54" t="s">
        <v>37</v>
      </c>
      <c r="C97" s="35" t="s">
        <v>36</v>
      </c>
      <c r="D97" s="35" t="s">
        <v>11</v>
      </c>
      <c r="E97" s="37">
        <v>155000</v>
      </c>
      <c r="F97" s="37">
        <v>160000</v>
      </c>
      <c r="G97" s="38">
        <f t="shared" ref="G97:H97" si="32">F97</f>
        <v>160000</v>
      </c>
      <c r="H97" s="39">
        <f t="shared" si="32"/>
        <v>160000</v>
      </c>
      <c r="I97" s="34">
        <f t="shared" si="29"/>
        <v>0</v>
      </c>
      <c r="J97" s="18"/>
      <c r="K97" s="36"/>
      <c r="L97" s="36"/>
      <c r="M97" s="36"/>
      <c r="N97" s="36"/>
      <c r="O97" s="36"/>
      <c r="P97" s="36"/>
      <c r="Q97" s="36"/>
      <c r="R97" s="36"/>
      <c r="S97" s="36"/>
      <c r="T97" s="36"/>
      <c r="U97" s="36"/>
      <c r="V97" s="36"/>
      <c r="W97" s="36"/>
      <c r="X97" s="36"/>
    </row>
    <row r="98" spans="1:24" ht="19.5" hidden="1" customHeight="1" outlineLevel="1">
      <c r="A98" s="49"/>
      <c r="B98" s="54" t="s">
        <v>38</v>
      </c>
      <c r="C98" s="35" t="s">
        <v>36</v>
      </c>
      <c r="D98" s="35" t="s">
        <v>11</v>
      </c>
      <c r="E98" s="37">
        <v>210000</v>
      </c>
      <c r="F98" s="37">
        <v>215000</v>
      </c>
      <c r="G98" s="38">
        <f t="shared" ref="G98:H98" si="33">F98</f>
        <v>215000</v>
      </c>
      <c r="H98" s="39">
        <f t="shared" si="33"/>
        <v>215000</v>
      </c>
      <c r="I98" s="34">
        <f t="shared" si="29"/>
        <v>0</v>
      </c>
      <c r="J98" s="18"/>
      <c r="K98" s="36"/>
      <c r="L98" s="36"/>
      <c r="M98" s="36"/>
      <c r="N98" s="36"/>
      <c r="O98" s="36"/>
      <c r="P98" s="36"/>
      <c r="Q98" s="36"/>
      <c r="R98" s="36"/>
      <c r="S98" s="36"/>
      <c r="T98" s="36"/>
      <c r="U98" s="36"/>
      <c r="V98" s="36"/>
      <c r="W98" s="36"/>
      <c r="X98" s="36"/>
    </row>
    <row r="99" spans="1:24" ht="19.5" hidden="1" customHeight="1" outlineLevel="1">
      <c r="A99" s="49"/>
      <c r="B99" s="54" t="s">
        <v>289</v>
      </c>
      <c r="C99" s="35" t="s">
        <v>36</v>
      </c>
      <c r="D99" s="35" t="s">
        <v>11</v>
      </c>
      <c r="E99" s="37">
        <v>268000</v>
      </c>
      <c r="F99" s="37">
        <v>270000</v>
      </c>
      <c r="G99" s="38">
        <f t="shared" ref="G99:H99" si="34">F99</f>
        <v>270000</v>
      </c>
      <c r="H99" s="39">
        <f t="shared" si="34"/>
        <v>270000</v>
      </c>
      <c r="I99" s="34">
        <f t="shared" si="29"/>
        <v>0</v>
      </c>
      <c r="J99" s="18"/>
      <c r="K99" s="36"/>
      <c r="L99" s="36"/>
      <c r="M99" s="36"/>
      <c r="N99" s="36"/>
      <c r="O99" s="36"/>
      <c r="P99" s="36"/>
      <c r="Q99" s="36"/>
      <c r="R99" s="36"/>
      <c r="S99" s="36"/>
      <c r="T99" s="36"/>
      <c r="U99" s="36"/>
      <c r="V99" s="36"/>
      <c r="W99" s="36"/>
      <c r="X99" s="36"/>
    </row>
    <row r="100" spans="1:24" ht="19.5" hidden="1" customHeight="1" outlineLevel="1">
      <c r="A100" s="49"/>
      <c r="B100" s="54" t="s">
        <v>290</v>
      </c>
      <c r="C100" s="35" t="s">
        <v>36</v>
      </c>
      <c r="D100" s="35" t="s">
        <v>11</v>
      </c>
      <c r="E100" s="37">
        <v>339000</v>
      </c>
      <c r="F100" s="37">
        <v>340000</v>
      </c>
      <c r="G100" s="38">
        <f t="shared" ref="G100:H100" si="35">F100</f>
        <v>340000</v>
      </c>
      <c r="H100" s="39">
        <f t="shared" si="35"/>
        <v>340000</v>
      </c>
      <c r="I100" s="34">
        <f t="shared" si="29"/>
        <v>0</v>
      </c>
      <c r="J100" s="18"/>
      <c r="K100" s="36"/>
      <c r="L100" s="36"/>
      <c r="M100" s="36"/>
      <c r="N100" s="36"/>
      <c r="O100" s="36"/>
      <c r="P100" s="36"/>
      <c r="Q100" s="36"/>
      <c r="R100" s="36"/>
      <c r="S100" s="36"/>
      <c r="T100" s="36"/>
      <c r="U100" s="36"/>
      <c r="V100" s="36"/>
      <c r="W100" s="36"/>
      <c r="X100" s="36"/>
    </row>
    <row r="101" spans="1:24" ht="19.5" hidden="1" customHeight="1" outlineLevel="1">
      <c r="A101" s="49"/>
      <c r="B101" s="54" t="s">
        <v>291</v>
      </c>
      <c r="C101" s="35" t="s">
        <v>36</v>
      </c>
      <c r="D101" s="35" t="s">
        <v>11</v>
      </c>
      <c r="E101" s="37">
        <v>415000</v>
      </c>
      <c r="F101" s="37">
        <v>420000</v>
      </c>
      <c r="G101" s="38">
        <f t="shared" ref="G101:H101" si="36">F101</f>
        <v>420000</v>
      </c>
      <c r="H101" s="39">
        <f t="shared" si="36"/>
        <v>420000</v>
      </c>
      <c r="I101" s="34">
        <f t="shared" si="29"/>
        <v>0</v>
      </c>
      <c r="J101" s="18"/>
      <c r="K101" s="36"/>
      <c r="L101" s="36"/>
      <c r="M101" s="36"/>
      <c r="N101" s="36"/>
      <c r="O101" s="36"/>
      <c r="P101" s="36"/>
      <c r="Q101" s="36"/>
      <c r="R101" s="36"/>
      <c r="S101" s="36"/>
      <c r="T101" s="36"/>
      <c r="U101" s="36"/>
      <c r="V101" s="36"/>
      <c r="W101" s="36"/>
      <c r="X101" s="36"/>
    </row>
    <row r="102" spans="1:24" ht="19.5" hidden="1" customHeight="1" outlineLevel="1">
      <c r="A102" s="49"/>
      <c r="B102" s="54" t="s">
        <v>292</v>
      </c>
      <c r="C102" s="35" t="s">
        <v>36</v>
      </c>
      <c r="D102" s="35" t="s">
        <v>11</v>
      </c>
      <c r="E102" s="37">
        <v>510000</v>
      </c>
      <c r="F102" s="37">
        <v>510000</v>
      </c>
      <c r="G102" s="38">
        <f t="shared" ref="G102:H102" si="37">F102</f>
        <v>510000</v>
      </c>
      <c r="H102" s="39">
        <f t="shared" si="37"/>
        <v>510000</v>
      </c>
      <c r="I102" s="34">
        <f t="shared" si="29"/>
        <v>0</v>
      </c>
      <c r="J102" s="18"/>
      <c r="K102" s="36"/>
      <c r="L102" s="36"/>
      <c r="M102" s="36"/>
      <c r="N102" s="36"/>
      <c r="O102" s="36"/>
      <c r="P102" s="36"/>
      <c r="Q102" s="36"/>
      <c r="R102" s="36"/>
      <c r="S102" s="36"/>
      <c r="T102" s="36"/>
      <c r="U102" s="36"/>
      <c r="V102" s="36"/>
      <c r="W102" s="36"/>
      <c r="X102" s="36"/>
    </row>
    <row r="103" spans="1:24" ht="19.5" hidden="1" customHeight="1" outlineLevel="1">
      <c r="A103" s="49"/>
      <c r="B103" s="52" t="s">
        <v>61</v>
      </c>
      <c r="C103" s="35"/>
      <c r="D103" s="35"/>
      <c r="E103" s="53"/>
      <c r="F103" s="53"/>
      <c r="G103" s="56"/>
      <c r="H103" s="39">
        <f>G103</f>
        <v>0</v>
      </c>
      <c r="I103" s="34"/>
      <c r="J103" s="18"/>
      <c r="K103" s="36"/>
      <c r="L103" s="36"/>
      <c r="M103" s="36"/>
      <c r="N103" s="36"/>
      <c r="O103" s="36"/>
      <c r="P103" s="36"/>
      <c r="Q103" s="36"/>
      <c r="R103" s="36"/>
      <c r="S103" s="36"/>
      <c r="T103" s="36"/>
      <c r="U103" s="36"/>
      <c r="V103" s="36"/>
      <c r="W103" s="36"/>
      <c r="X103" s="36"/>
    </row>
    <row r="104" spans="1:24" ht="31.5" hidden="1" customHeight="1" outlineLevel="1">
      <c r="A104" s="49"/>
      <c r="B104" s="54" t="s">
        <v>31</v>
      </c>
      <c r="C104" s="35" t="s">
        <v>32</v>
      </c>
      <c r="D104" s="35" t="s">
        <v>45</v>
      </c>
      <c r="E104" s="37">
        <v>16000</v>
      </c>
      <c r="F104" s="37">
        <v>17000</v>
      </c>
      <c r="G104" s="38">
        <f t="shared" ref="G104:H104" si="38">F104</f>
        <v>17000</v>
      </c>
      <c r="H104" s="39">
        <f t="shared" si="38"/>
        <v>17000</v>
      </c>
      <c r="I104" s="34">
        <f t="shared" ref="I104:I112" si="39">(G104-F104)/F104</f>
        <v>0</v>
      </c>
      <c r="J104" s="18"/>
      <c r="K104" s="36"/>
      <c r="L104" s="36"/>
      <c r="M104" s="36"/>
      <c r="N104" s="36"/>
      <c r="O104" s="36"/>
      <c r="P104" s="36"/>
      <c r="Q104" s="36"/>
      <c r="R104" s="36"/>
      <c r="S104" s="36"/>
      <c r="T104" s="36"/>
      <c r="U104" s="36"/>
      <c r="V104" s="36"/>
      <c r="W104" s="36"/>
      <c r="X104" s="36"/>
    </row>
    <row r="105" spans="1:24" ht="19.5" hidden="1" customHeight="1" outlineLevel="1">
      <c r="A105" s="49"/>
      <c r="B105" s="54" t="s">
        <v>34</v>
      </c>
      <c r="C105" s="35" t="s">
        <v>32</v>
      </c>
      <c r="D105" s="35" t="s">
        <v>11</v>
      </c>
      <c r="E105" s="37">
        <v>16000</v>
      </c>
      <c r="F105" s="37">
        <v>17000</v>
      </c>
      <c r="G105" s="38">
        <f t="shared" ref="G105:H105" si="40">F105</f>
        <v>17000</v>
      </c>
      <c r="H105" s="39">
        <f t="shared" si="40"/>
        <v>17000</v>
      </c>
      <c r="I105" s="34">
        <f t="shared" si="39"/>
        <v>0</v>
      </c>
      <c r="J105" s="18"/>
      <c r="K105" s="36"/>
      <c r="L105" s="36"/>
      <c r="M105" s="36"/>
      <c r="N105" s="36"/>
      <c r="O105" s="36"/>
      <c r="P105" s="36"/>
      <c r="Q105" s="36"/>
      <c r="R105" s="36"/>
      <c r="S105" s="36"/>
      <c r="T105" s="36"/>
      <c r="U105" s="36"/>
      <c r="V105" s="36"/>
      <c r="W105" s="36"/>
      <c r="X105" s="36"/>
    </row>
    <row r="106" spans="1:24" ht="19.5" hidden="1" customHeight="1" outlineLevel="1">
      <c r="A106" s="49"/>
      <c r="B106" s="54" t="s">
        <v>54</v>
      </c>
      <c r="C106" s="35" t="s">
        <v>36</v>
      </c>
      <c r="D106" s="35" t="s">
        <v>11</v>
      </c>
      <c r="E106" s="37">
        <v>110000</v>
      </c>
      <c r="F106" s="37">
        <v>115000</v>
      </c>
      <c r="G106" s="38">
        <f t="shared" ref="G106:H106" si="41">F106</f>
        <v>115000</v>
      </c>
      <c r="H106" s="39">
        <f t="shared" si="41"/>
        <v>115000</v>
      </c>
      <c r="I106" s="34">
        <f t="shared" si="39"/>
        <v>0</v>
      </c>
      <c r="J106" s="18"/>
      <c r="K106" s="36"/>
      <c r="L106" s="36"/>
      <c r="M106" s="36"/>
      <c r="N106" s="36"/>
      <c r="O106" s="36"/>
      <c r="P106" s="36"/>
      <c r="Q106" s="36"/>
      <c r="R106" s="36"/>
      <c r="S106" s="36"/>
      <c r="T106" s="36"/>
      <c r="U106" s="36"/>
      <c r="V106" s="36"/>
      <c r="W106" s="36"/>
      <c r="X106" s="36"/>
    </row>
    <row r="107" spans="1:24" ht="19.5" hidden="1" customHeight="1" outlineLevel="1">
      <c r="A107" s="49"/>
      <c r="B107" s="54" t="s">
        <v>37</v>
      </c>
      <c r="C107" s="35" t="s">
        <v>36</v>
      </c>
      <c r="D107" s="35" t="s">
        <v>11</v>
      </c>
      <c r="E107" s="37">
        <v>155000</v>
      </c>
      <c r="F107" s="37">
        <v>160000</v>
      </c>
      <c r="G107" s="38">
        <f t="shared" ref="G107:H107" si="42">F107</f>
        <v>160000</v>
      </c>
      <c r="H107" s="39">
        <f t="shared" si="42"/>
        <v>160000</v>
      </c>
      <c r="I107" s="34">
        <f t="shared" si="39"/>
        <v>0</v>
      </c>
      <c r="J107" s="18"/>
      <c r="K107" s="36"/>
      <c r="L107" s="36"/>
      <c r="M107" s="36"/>
      <c r="N107" s="36"/>
      <c r="O107" s="36"/>
      <c r="P107" s="36"/>
      <c r="Q107" s="36"/>
      <c r="R107" s="36"/>
      <c r="S107" s="36"/>
      <c r="T107" s="36"/>
      <c r="U107" s="36"/>
      <c r="V107" s="36"/>
      <c r="W107" s="36"/>
      <c r="X107" s="36"/>
    </row>
    <row r="108" spans="1:24" ht="19.5" hidden="1" customHeight="1" outlineLevel="1">
      <c r="A108" s="49"/>
      <c r="B108" s="54" t="s">
        <v>38</v>
      </c>
      <c r="C108" s="35" t="s">
        <v>36</v>
      </c>
      <c r="D108" s="35" t="s">
        <v>11</v>
      </c>
      <c r="E108" s="37">
        <v>210000</v>
      </c>
      <c r="F108" s="37">
        <v>215000</v>
      </c>
      <c r="G108" s="38">
        <f t="shared" ref="G108:H108" si="43">F108</f>
        <v>215000</v>
      </c>
      <c r="H108" s="39">
        <f t="shared" si="43"/>
        <v>215000</v>
      </c>
      <c r="I108" s="34">
        <f t="shared" si="39"/>
        <v>0</v>
      </c>
      <c r="J108" s="18"/>
      <c r="K108" s="36"/>
      <c r="L108" s="36"/>
      <c r="M108" s="36"/>
      <c r="N108" s="36"/>
      <c r="O108" s="36"/>
      <c r="P108" s="36"/>
      <c r="Q108" s="36"/>
      <c r="R108" s="36"/>
      <c r="S108" s="36"/>
      <c r="T108" s="36"/>
      <c r="U108" s="36"/>
      <c r="V108" s="36"/>
      <c r="W108" s="36"/>
      <c r="X108" s="36"/>
    </row>
    <row r="109" spans="1:24" ht="19.5" hidden="1" customHeight="1" outlineLevel="1">
      <c r="A109" s="49"/>
      <c r="B109" s="54" t="s">
        <v>289</v>
      </c>
      <c r="C109" s="35" t="s">
        <v>36</v>
      </c>
      <c r="D109" s="35" t="s">
        <v>11</v>
      </c>
      <c r="E109" s="37">
        <v>268000</v>
      </c>
      <c r="F109" s="37">
        <v>270000</v>
      </c>
      <c r="G109" s="38">
        <f t="shared" ref="G109:H109" si="44">F109</f>
        <v>270000</v>
      </c>
      <c r="H109" s="39">
        <f t="shared" si="44"/>
        <v>270000</v>
      </c>
      <c r="I109" s="34">
        <f t="shared" si="39"/>
        <v>0</v>
      </c>
      <c r="J109" s="18"/>
      <c r="K109" s="36"/>
      <c r="L109" s="36"/>
      <c r="M109" s="36"/>
      <c r="N109" s="36"/>
      <c r="O109" s="36"/>
      <c r="P109" s="36"/>
      <c r="Q109" s="36"/>
      <c r="R109" s="36"/>
      <c r="S109" s="36"/>
      <c r="T109" s="36"/>
      <c r="U109" s="36"/>
      <c r="V109" s="36"/>
      <c r="W109" s="36"/>
      <c r="X109" s="36"/>
    </row>
    <row r="110" spans="1:24" ht="19.5" hidden="1" customHeight="1" outlineLevel="1">
      <c r="A110" s="49"/>
      <c r="B110" s="54" t="s">
        <v>290</v>
      </c>
      <c r="C110" s="35" t="s">
        <v>36</v>
      </c>
      <c r="D110" s="35" t="s">
        <v>11</v>
      </c>
      <c r="E110" s="37">
        <v>339000</v>
      </c>
      <c r="F110" s="37">
        <v>340000</v>
      </c>
      <c r="G110" s="38">
        <f t="shared" ref="G110:H110" si="45">F110</f>
        <v>340000</v>
      </c>
      <c r="H110" s="39">
        <f t="shared" si="45"/>
        <v>340000</v>
      </c>
      <c r="I110" s="34">
        <f t="shared" si="39"/>
        <v>0</v>
      </c>
      <c r="J110" s="18"/>
      <c r="K110" s="36"/>
      <c r="L110" s="36"/>
      <c r="M110" s="36"/>
      <c r="N110" s="36"/>
      <c r="O110" s="36"/>
      <c r="P110" s="36"/>
      <c r="Q110" s="36"/>
      <c r="R110" s="36"/>
      <c r="S110" s="36"/>
      <c r="T110" s="36"/>
      <c r="U110" s="36"/>
      <c r="V110" s="36"/>
      <c r="W110" s="36"/>
      <c r="X110" s="36"/>
    </row>
    <row r="111" spans="1:24" ht="19.5" hidden="1" customHeight="1" outlineLevel="1">
      <c r="A111" s="49"/>
      <c r="B111" s="54" t="s">
        <v>291</v>
      </c>
      <c r="C111" s="35" t="s">
        <v>36</v>
      </c>
      <c r="D111" s="35" t="s">
        <v>11</v>
      </c>
      <c r="E111" s="37">
        <v>415000</v>
      </c>
      <c r="F111" s="37">
        <v>420000</v>
      </c>
      <c r="G111" s="38">
        <f t="shared" ref="G111:H111" si="46">F111</f>
        <v>420000</v>
      </c>
      <c r="H111" s="39">
        <f t="shared" si="46"/>
        <v>420000</v>
      </c>
      <c r="I111" s="34">
        <f t="shared" si="39"/>
        <v>0</v>
      </c>
      <c r="J111" s="18"/>
      <c r="K111" s="36"/>
      <c r="L111" s="36"/>
      <c r="M111" s="36"/>
      <c r="N111" s="36"/>
      <c r="O111" s="36"/>
      <c r="P111" s="36"/>
      <c r="Q111" s="36"/>
      <c r="R111" s="36"/>
      <c r="S111" s="36"/>
      <c r="T111" s="36"/>
      <c r="U111" s="36"/>
      <c r="V111" s="36"/>
      <c r="W111" s="36"/>
      <c r="X111" s="36"/>
    </row>
    <row r="112" spans="1:24" ht="19.5" hidden="1" customHeight="1" outlineLevel="1">
      <c r="A112" s="49"/>
      <c r="B112" s="54" t="s">
        <v>292</v>
      </c>
      <c r="C112" s="35" t="s">
        <v>36</v>
      </c>
      <c r="D112" s="35" t="s">
        <v>11</v>
      </c>
      <c r="E112" s="37">
        <v>510000</v>
      </c>
      <c r="F112" s="37">
        <v>510000</v>
      </c>
      <c r="G112" s="38">
        <f t="shared" ref="G112:H112" si="47">F112</f>
        <v>510000</v>
      </c>
      <c r="H112" s="39">
        <f t="shared" si="47"/>
        <v>510000</v>
      </c>
      <c r="I112" s="34">
        <f t="shared" si="39"/>
        <v>0</v>
      </c>
      <c r="J112" s="18"/>
      <c r="K112" s="36"/>
      <c r="L112" s="36"/>
      <c r="M112" s="36"/>
      <c r="N112" s="36"/>
      <c r="O112" s="36"/>
      <c r="P112" s="36"/>
      <c r="Q112" s="36"/>
      <c r="R112" s="36"/>
      <c r="S112" s="36"/>
      <c r="T112" s="36"/>
      <c r="U112" s="36"/>
      <c r="V112" s="36"/>
      <c r="W112" s="36"/>
      <c r="X112" s="36"/>
    </row>
    <row r="113" spans="1:24" ht="19.5" customHeight="1" collapsed="1">
      <c r="A113" s="49">
        <v>4</v>
      </c>
      <c r="B113" s="50" t="s">
        <v>15</v>
      </c>
      <c r="C113" s="18"/>
      <c r="D113" s="18"/>
      <c r="E113" s="20"/>
      <c r="F113" s="20"/>
      <c r="G113" s="28"/>
      <c r="H113" s="28"/>
      <c r="I113" s="34"/>
      <c r="J113" s="18"/>
      <c r="K113" s="36"/>
      <c r="L113" s="36"/>
      <c r="M113" s="36"/>
      <c r="N113" s="36"/>
      <c r="O113" s="36"/>
      <c r="P113" s="36"/>
      <c r="Q113" s="36"/>
      <c r="R113" s="36"/>
      <c r="S113" s="36"/>
      <c r="T113" s="36"/>
      <c r="U113" s="36"/>
      <c r="V113" s="36"/>
      <c r="W113" s="36"/>
      <c r="X113" s="36"/>
    </row>
    <row r="114" spans="1:24" ht="31.5" hidden="1" customHeight="1" outlineLevel="1">
      <c r="A114" s="49"/>
      <c r="B114" s="54" t="s">
        <v>62</v>
      </c>
      <c r="C114" s="35" t="s">
        <v>32</v>
      </c>
      <c r="D114" s="35" t="s">
        <v>33</v>
      </c>
      <c r="E114" s="37">
        <v>15500</v>
      </c>
      <c r="F114" s="37">
        <v>15500</v>
      </c>
      <c r="G114" s="38">
        <f t="shared" ref="G114:H114" si="48">F114</f>
        <v>15500</v>
      </c>
      <c r="H114" s="38">
        <f t="shared" si="48"/>
        <v>15500</v>
      </c>
      <c r="I114" s="34">
        <f t="shared" ref="I114:I122" si="49">(H114-G114)/G114</f>
        <v>0</v>
      </c>
      <c r="J114" s="18"/>
      <c r="K114" s="36"/>
      <c r="L114" s="36"/>
      <c r="M114" s="36"/>
      <c r="N114" s="36"/>
      <c r="O114" s="36"/>
      <c r="P114" s="36"/>
      <c r="Q114" s="36"/>
      <c r="R114" s="36"/>
      <c r="S114" s="36"/>
      <c r="T114" s="36"/>
      <c r="U114" s="36"/>
      <c r="V114" s="36"/>
      <c r="W114" s="36"/>
      <c r="X114" s="36"/>
    </row>
    <row r="115" spans="1:24" ht="19.5" hidden="1" customHeight="1" outlineLevel="1">
      <c r="A115" s="49"/>
      <c r="B115" s="54" t="s">
        <v>63</v>
      </c>
      <c r="C115" s="35" t="s">
        <v>32</v>
      </c>
      <c r="D115" s="35" t="s">
        <v>11</v>
      </c>
      <c r="E115" s="37">
        <v>12600</v>
      </c>
      <c r="F115" s="37">
        <v>12600</v>
      </c>
      <c r="G115" s="38">
        <f t="shared" ref="G115:H115" si="50">F115</f>
        <v>12600</v>
      </c>
      <c r="H115" s="38">
        <f t="shared" si="50"/>
        <v>12600</v>
      </c>
      <c r="I115" s="34">
        <f t="shared" si="49"/>
        <v>0</v>
      </c>
      <c r="J115" s="18"/>
      <c r="K115" s="36"/>
      <c r="L115" s="36"/>
      <c r="M115" s="36"/>
      <c r="N115" s="36"/>
      <c r="O115" s="36"/>
      <c r="P115" s="36"/>
      <c r="Q115" s="36"/>
      <c r="R115" s="36"/>
      <c r="S115" s="36"/>
      <c r="T115" s="36"/>
      <c r="U115" s="36"/>
      <c r="V115" s="36"/>
      <c r="W115" s="36"/>
      <c r="X115" s="36"/>
    </row>
    <row r="116" spans="1:24" ht="19.5" hidden="1" customHeight="1" outlineLevel="1">
      <c r="A116" s="49"/>
      <c r="B116" s="54" t="s">
        <v>31</v>
      </c>
      <c r="C116" s="35" t="s">
        <v>32</v>
      </c>
      <c r="D116" s="35" t="s">
        <v>11</v>
      </c>
      <c r="E116" s="37">
        <v>14091</v>
      </c>
      <c r="F116" s="37">
        <v>14545</v>
      </c>
      <c r="G116" s="38">
        <f t="shared" ref="G116:H116" si="51">15000</f>
        <v>15000</v>
      </c>
      <c r="H116" s="38">
        <f t="shared" si="51"/>
        <v>15000</v>
      </c>
      <c r="I116" s="34">
        <f t="shared" si="49"/>
        <v>0</v>
      </c>
      <c r="J116" s="18"/>
      <c r="K116" s="36"/>
      <c r="L116" s="36"/>
      <c r="M116" s="36"/>
      <c r="N116" s="36"/>
      <c r="O116" s="36"/>
      <c r="P116" s="36"/>
      <c r="Q116" s="36"/>
      <c r="R116" s="36"/>
      <c r="S116" s="36"/>
      <c r="T116" s="36"/>
      <c r="U116" s="36"/>
      <c r="V116" s="36"/>
      <c r="W116" s="36"/>
      <c r="X116" s="36"/>
    </row>
    <row r="117" spans="1:24" ht="19.5" hidden="1" customHeight="1" outlineLevel="1">
      <c r="A117" s="49"/>
      <c r="B117" s="54" t="s">
        <v>34</v>
      </c>
      <c r="C117" s="35" t="s">
        <v>32</v>
      </c>
      <c r="D117" s="35" t="s">
        <v>11</v>
      </c>
      <c r="E117" s="37">
        <v>14091</v>
      </c>
      <c r="F117" s="37">
        <v>14545</v>
      </c>
      <c r="G117" s="38">
        <v>15000</v>
      </c>
      <c r="H117" s="38">
        <v>15000</v>
      </c>
      <c r="I117" s="34">
        <f t="shared" si="49"/>
        <v>0</v>
      </c>
      <c r="J117" s="18"/>
      <c r="K117" s="36"/>
      <c r="L117" s="36"/>
      <c r="M117" s="36"/>
      <c r="N117" s="36"/>
      <c r="O117" s="36"/>
      <c r="P117" s="36"/>
      <c r="Q117" s="36"/>
      <c r="R117" s="36"/>
      <c r="S117" s="36"/>
      <c r="T117" s="36"/>
      <c r="U117" s="36"/>
      <c r="V117" s="36"/>
      <c r="W117" s="36"/>
      <c r="X117" s="36"/>
    </row>
    <row r="118" spans="1:24" ht="19.5" hidden="1" customHeight="1" outlineLevel="1">
      <c r="A118" s="49"/>
      <c r="B118" s="54" t="s">
        <v>64</v>
      </c>
      <c r="C118" s="35" t="s">
        <v>36</v>
      </c>
      <c r="D118" s="35" t="s">
        <v>11</v>
      </c>
      <c r="E118" s="37">
        <v>95454</v>
      </c>
      <c r="F118" s="37">
        <v>100000</v>
      </c>
      <c r="G118" s="38">
        <v>100000</v>
      </c>
      <c r="H118" s="38">
        <v>100000</v>
      </c>
      <c r="I118" s="34">
        <f t="shared" si="49"/>
        <v>0</v>
      </c>
      <c r="J118" s="18"/>
      <c r="K118" s="36"/>
      <c r="L118" s="36"/>
      <c r="M118" s="36"/>
      <c r="N118" s="36"/>
      <c r="O118" s="36"/>
      <c r="P118" s="36"/>
      <c r="Q118" s="36"/>
      <c r="R118" s="36"/>
      <c r="S118" s="36"/>
      <c r="T118" s="36"/>
      <c r="U118" s="36"/>
      <c r="V118" s="36"/>
      <c r="W118" s="36"/>
      <c r="X118" s="36"/>
    </row>
    <row r="119" spans="1:24" ht="19.5" hidden="1" customHeight="1" outlineLevel="1">
      <c r="A119" s="49"/>
      <c r="B119" s="54" t="s">
        <v>65</v>
      </c>
      <c r="C119" s="35" t="s">
        <v>36</v>
      </c>
      <c r="D119" s="35" t="s">
        <v>11</v>
      </c>
      <c r="E119" s="37">
        <v>131818</v>
      </c>
      <c r="F119" s="37">
        <v>138000</v>
      </c>
      <c r="G119" s="38">
        <v>140000</v>
      </c>
      <c r="H119" s="38">
        <v>140000</v>
      </c>
      <c r="I119" s="34">
        <f t="shared" si="49"/>
        <v>0</v>
      </c>
      <c r="J119" s="18"/>
      <c r="K119" s="36"/>
      <c r="L119" s="36"/>
      <c r="M119" s="36"/>
      <c r="N119" s="36"/>
      <c r="O119" s="36"/>
      <c r="P119" s="36"/>
      <c r="Q119" s="36"/>
      <c r="R119" s="36"/>
      <c r="S119" s="36"/>
      <c r="T119" s="36"/>
      <c r="U119" s="36"/>
      <c r="V119" s="36"/>
      <c r="W119" s="36"/>
      <c r="X119" s="36"/>
    </row>
    <row r="120" spans="1:24" ht="19.5" hidden="1" customHeight="1" outlineLevel="1">
      <c r="A120" s="49"/>
      <c r="B120" s="54" t="s">
        <v>66</v>
      </c>
      <c r="C120" s="35" t="s">
        <v>36</v>
      </c>
      <c r="D120" s="35" t="s">
        <v>11</v>
      </c>
      <c r="E120" s="59">
        <v>200000</v>
      </c>
      <c r="F120" s="37">
        <v>200000</v>
      </c>
      <c r="G120" s="38">
        <v>190000</v>
      </c>
      <c r="H120" s="38">
        <v>190000</v>
      </c>
      <c r="I120" s="34">
        <f t="shared" si="49"/>
        <v>0</v>
      </c>
      <c r="J120" s="18"/>
      <c r="K120" s="36"/>
      <c r="L120" s="36"/>
      <c r="M120" s="36"/>
      <c r="N120" s="36"/>
      <c r="O120" s="36"/>
      <c r="P120" s="36"/>
      <c r="Q120" s="36"/>
      <c r="R120" s="36"/>
      <c r="S120" s="36"/>
      <c r="T120" s="36"/>
      <c r="U120" s="36"/>
      <c r="V120" s="36"/>
      <c r="W120" s="36"/>
      <c r="X120" s="36"/>
    </row>
    <row r="121" spans="1:24" ht="19.5" hidden="1" customHeight="1" outlineLevel="1">
      <c r="A121" s="49"/>
      <c r="B121" s="54" t="s">
        <v>57</v>
      </c>
      <c r="C121" s="35" t="s">
        <v>36</v>
      </c>
      <c r="D121" s="35" t="s">
        <v>11</v>
      </c>
      <c r="E121" s="59">
        <v>260000</v>
      </c>
      <c r="F121" s="37">
        <v>260000</v>
      </c>
      <c r="G121" s="38">
        <v>260000</v>
      </c>
      <c r="H121" s="38">
        <v>260000</v>
      </c>
      <c r="I121" s="34">
        <f t="shared" si="49"/>
        <v>0</v>
      </c>
      <c r="J121" s="18"/>
      <c r="K121" s="36"/>
      <c r="L121" s="36"/>
      <c r="M121" s="36"/>
      <c r="N121" s="36"/>
      <c r="O121" s="36"/>
      <c r="P121" s="36"/>
      <c r="Q121" s="36"/>
      <c r="R121" s="36"/>
      <c r="S121" s="36"/>
      <c r="T121" s="36"/>
      <c r="U121" s="36"/>
      <c r="V121" s="36"/>
      <c r="W121" s="36"/>
      <c r="X121" s="36"/>
    </row>
    <row r="122" spans="1:24" ht="19.5" hidden="1" customHeight="1" outlineLevel="1">
      <c r="A122" s="49"/>
      <c r="B122" s="54" t="s">
        <v>58</v>
      </c>
      <c r="C122" s="35" t="s">
        <v>36</v>
      </c>
      <c r="D122" s="35" t="s">
        <v>11</v>
      </c>
      <c r="E122" s="59">
        <v>330000</v>
      </c>
      <c r="F122" s="37">
        <v>330000</v>
      </c>
      <c r="G122" s="38">
        <v>350000</v>
      </c>
      <c r="H122" s="38">
        <v>350000</v>
      </c>
      <c r="I122" s="34">
        <f t="shared" si="49"/>
        <v>0</v>
      </c>
      <c r="J122" s="18"/>
      <c r="K122" s="36"/>
      <c r="L122" s="36"/>
      <c r="M122" s="36"/>
      <c r="N122" s="36"/>
      <c r="O122" s="36"/>
      <c r="P122" s="36"/>
      <c r="Q122" s="36"/>
      <c r="R122" s="36"/>
      <c r="S122" s="36"/>
      <c r="T122" s="36"/>
      <c r="U122" s="36"/>
      <c r="V122" s="36"/>
      <c r="W122" s="36"/>
      <c r="X122" s="36"/>
    </row>
    <row r="123" spans="1:24" ht="19.5" customHeight="1" collapsed="1">
      <c r="A123" s="49">
        <v>5</v>
      </c>
      <c r="B123" s="50" t="s">
        <v>16</v>
      </c>
      <c r="C123" s="18"/>
      <c r="D123" s="18"/>
      <c r="E123" s="20"/>
      <c r="F123" s="20"/>
      <c r="G123" s="28"/>
      <c r="H123" s="28"/>
      <c r="I123" s="34"/>
      <c r="J123" s="18"/>
      <c r="K123" s="36"/>
      <c r="L123" s="36"/>
      <c r="M123" s="36"/>
      <c r="N123" s="36"/>
      <c r="O123" s="36"/>
      <c r="P123" s="36"/>
      <c r="Q123" s="36"/>
      <c r="R123" s="36"/>
      <c r="S123" s="36"/>
      <c r="T123" s="36"/>
      <c r="U123" s="36"/>
      <c r="V123" s="36"/>
      <c r="W123" s="36"/>
      <c r="X123" s="36"/>
    </row>
    <row r="124" spans="1:24" ht="31.5" hidden="1" customHeight="1" outlineLevel="1">
      <c r="A124" s="49"/>
      <c r="B124" s="52" t="s">
        <v>30</v>
      </c>
      <c r="C124" s="35"/>
      <c r="D124" s="35" t="s">
        <v>45</v>
      </c>
      <c r="E124" s="53"/>
      <c r="F124" s="53"/>
      <c r="G124" s="56"/>
      <c r="H124" s="56"/>
      <c r="I124" s="34"/>
      <c r="J124" s="18"/>
      <c r="K124" s="36"/>
      <c r="L124" s="36"/>
      <c r="M124" s="36"/>
      <c r="N124" s="36"/>
      <c r="O124" s="36"/>
      <c r="P124" s="36"/>
      <c r="Q124" s="36"/>
      <c r="R124" s="36"/>
      <c r="S124" s="36"/>
      <c r="T124" s="36"/>
      <c r="U124" s="36"/>
      <c r="V124" s="36"/>
      <c r="W124" s="36"/>
      <c r="X124" s="36"/>
    </row>
    <row r="125" spans="1:24" ht="19.5" hidden="1" customHeight="1" outlineLevel="1">
      <c r="A125" s="49"/>
      <c r="B125" s="54" t="s">
        <v>67</v>
      </c>
      <c r="C125" s="35" t="s">
        <v>32</v>
      </c>
      <c r="D125" s="35" t="s">
        <v>11</v>
      </c>
      <c r="E125" s="37">
        <v>16000</v>
      </c>
      <c r="F125" s="37">
        <v>16000</v>
      </c>
      <c r="G125" s="38">
        <f t="shared" ref="G125:H125" si="52">F125</f>
        <v>16000</v>
      </c>
      <c r="H125" s="39">
        <f t="shared" si="52"/>
        <v>16000</v>
      </c>
      <c r="I125" s="34">
        <f t="shared" ref="I125:I133" si="53">(H125-G125)/G125</f>
        <v>0</v>
      </c>
      <c r="J125" s="18"/>
      <c r="K125" s="36"/>
      <c r="L125" s="36"/>
      <c r="M125" s="36"/>
      <c r="N125" s="36"/>
      <c r="O125" s="36"/>
      <c r="P125" s="36"/>
      <c r="Q125" s="36"/>
      <c r="R125" s="36"/>
      <c r="S125" s="36"/>
      <c r="T125" s="36"/>
      <c r="U125" s="36"/>
      <c r="V125" s="36"/>
      <c r="W125" s="36"/>
      <c r="X125" s="36"/>
    </row>
    <row r="126" spans="1:24" ht="19.5" hidden="1" customHeight="1" outlineLevel="1">
      <c r="A126" s="49"/>
      <c r="B126" s="54" t="s">
        <v>34</v>
      </c>
      <c r="C126" s="35" t="s">
        <v>32</v>
      </c>
      <c r="D126" s="35" t="s">
        <v>11</v>
      </c>
      <c r="E126" s="37">
        <v>16000</v>
      </c>
      <c r="F126" s="37">
        <v>16000</v>
      </c>
      <c r="G126" s="38">
        <f t="shared" ref="G126:H126" si="54">F126</f>
        <v>16000</v>
      </c>
      <c r="H126" s="39">
        <f t="shared" si="54"/>
        <v>16000</v>
      </c>
      <c r="I126" s="34">
        <f t="shared" si="53"/>
        <v>0</v>
      </c>
      <c r="J126" s="18"/>
      <c r="K126" s="36"/>
      <c r="L126" s="36"/>
      <c r="M126" s="36"/>
      <c r="N126" s="36"/>
      <c r="O126" s="36"/>
      <c r="P126" s="36"/>
      <c r="Q126" s="36"/>
      <c r="R126" s="36"/>
      <c r="S126" s="36"/>
      <c r="T126" s="36"/>
      <c r="U126" s="36"/>
      <c r="V126" s="36"/>
      <c r="W126" s="36"/>
      <c r="X126" s="36"/>
    </row>
    <row r="127" spans="1:24" ht="19.5" hidden="1" customHeight="1" outlineLevel="1">
      <c r="A127" s="49"/>
      <c r="B127" s="54" t="s">
        <v>54</v>
      </c>
      <c r="C127" s="35" t="s">
        <v>36</v>
      </c>
      <c r="D127" s="35" t="s">
        <v>11</v>
      </c>
      <c r="E127" s="37">
        <v>95000</v>
      </c>
      <c r="F127" s="37">
        <v>95000</v>
      </c>
      <c r="G127" s="38">
        <f t="shared" ref="G127:H127" si="55">F127</f>
        <v>95000</v>
      </c>
      <c r="H127" s="39">
        <f t="shared" si="55"/>
        <v>95000</v>
      </c>
      <c r="I127" s="34">
        <f t="shared" si="53"/>
        <v>0</v>
      </c>
      <c r="J127" s="18"/>
      <c r="K127" s="36"/>
      <c r="L127" s="36"/>
      <c r="M127" s="36"/>
      <c r="N127" s="36"/>
      <c r="O127" s="36"/>
      <c r="P127" s="36"/>
      <c r="Q127" s="36"/>
      <c r="R127" s="36"/>
      <c r="S127" s="36"/>
      <c r="T127" s="36"/>
      <c r="U127" s="36"/>
      <c r="V127" s="36"/>
      <c r="W127" s="36"/>
      <c r="X127" s="36"/>
    </row>
    <row r="128" spans="1:24" ht="19.5" hidden="1" customHeight="1" outlineLevel="1">
      <c r="A128" s="49"/>
      <c r="B128" s="54" t="s">
        <v>55</v>
      </c>
      <c r="C128" s="35" t="s">
        <v>36</v>
      </c>
      <c r="D128" s="35" t="s">
        <v>11</v>
      </c>
      <c r="E128" s="37">
        <v>146000</v>
      </c>
      <c r="F128" s="37">
        <v>146000</v>
      </c>
      <c r="G128" s="38">
        <f t="shared" ref="G128:H128" si="56">F128</f>
        <v>146000</v>
      </c>
      <c r="H128" s="39">
        <f t="shared" si="56"/>
        <v>146000</v>
      </c>
      <c r="I128" s="34">
        <f t="shared" si="53"/>
        <v>0</v>
      </c>
      <c r="J128" s="18"/>
      <c r="K128" s="36"/>
      <c r="L128" s="36"/>
      <c r="M128" s="36"/>
      <c r="N128" s="36"/>
      <c r="O128" s="36"/>
      <c r="P128" s="36"/>
      <c r="Q128" s="36"/>
      <c r="R128" s="36"/>
      <c r="S128" s="36"/>
      <c r="T128" s="36"/>
      <c r="U128" s="36"/>
      <c r="V128" s="36"/>
      <c r="W128" s="36"/>
      <c r="X128" s="36"/>
    </row>
    <row r="129" spans="1:24" ht="19.5" hidden="1" customHeight="1" outlineLevel="1">
      <c r="A129" s="49"/>
      <c r="B129" s="54" t="s">
        <v>56</v>
      </c>
      <c r="C129" s="35" t="s">
        <v>36</v>
      </c>
      <c r="D129" s="35" t="s">
        <v>11</v>
      </c>
      <c r="E129" s="37">
        <v>200000</v>
      </c>
      <c r="F129" s="37">
        <v>200000</v>
      </c>
      <c r="G129" s="38">
        <f t="shared" ref="G129:H129" si="57">F129</f>
        <v>200000</v>
      </c>
      <c r="H129" s="39">
        <f t="shared" si="57"/>
        <v>200000</v>
      </c>
      <c r="I129" s="34">
        <f t="shared" si="53"/>
        <v>0</v>
      </c>
      <c r="J129" s="18"/>
      <c r="K129" s="36"/>
      <c r="L129" s="36"/>
      <c r="M129" s="36"/>
      <c r="N129" s="36"/>
      <c r="O129" s="36"/>
      <c r="P129" s="36"/>
      <c r="Q129" s="36"/>
      <c r="R129" s="36"/>
      <c r="S129" s="36"/>
      <c r="T129" s="36"/>
      <c r="U129" s="36"/>
      <c r="V129" s="36"/>
      <c r="W129" s="36"/>
      <c r="X129" s="36"/>
    </row>
    <row r="130" spans="1:24" ht="19.5" hidden="1" customHeight="1" outlineLevel="1">
      <c r="A130" s="49"/>
      <c r="B130" s="54" t="s">
        <v>57</v>
      </c>
      <c r="C130" s="35" t="s">
        <v>36</v>
      </c>
      <c r="D130" s="35" t="s">
        <v>11</v>
      </c>
      <c r="E130" s="37">
        <v>260000</v>
      </c>
      <c r="F130" s="37">
        <v>260000</v>
      </c>
      <c r="G130" s="38">
        <f t="shared" ref="G130:H130" si="58">F130</f>
        <v>260000</v>
      </c>
      <c r="H130" s="39">
        <f t="shared" si="58"/>
        <v>260000</v>
      </c>
      <c r="I130" s="34">
        <f t="shared" si="53"/>
        <v>0</v>
      </c>
      <c r="J130" s="18"/>
      <c r="K130" s="36"/>
      <c r="L130" s="36"/>
      <c r="M130" s="36"/>
      <c r="N130" s="36"/>
      <c r="O130" s="36"/>
      <c r="P130" s="36"/>
      <c r="Q130" s="36"/>
      <c r="R130" s="36"/>
      <c r="S130" s="36"/>
      <c r="T130" s="36"/>
      <c r="U130" s="36"/>
      <c r="V130" s="36"/>
      <c r="W130" s="36"/>
      <c r="X130" s="36"/>
    </row>
    <row r="131" spans="1:24" ht="19.5" hidden="1" customHeight="1" outlineLevel="1">
      <c r="A131" s="49"/>
      <c r="B131" s="54" t="s">
        <v>58</v>
      </c>
      <c r="C131" s="35" t="s">
        <v>36</v>
      </c>
      <c r="D131" s="35" t="s">
        <v>11</v>
      </c>
      <c r="E131" s="37">
        <v>327000</v>
      </c>
      <c r="F131" s="37">
        <v>327000</v>
      </c>
      <c r="G131" s="38">
        <f t="shared" ref="G131:H131" si="59">F131</f>
        <v>327000</v>
      </c>
      <c r="H131" s="39">
        <f t="shared" si="59"/>
        <v>327000</v>
      </c>
      <c r="I131" s="34">
        <f t="shared" si="53"/>
        <v>0</v>
      </c>
      <c r="J131" s="18"/>
      <c r="K131" s="36"/>
      <c r="L131" s="36"/>
      <c r="M131" s="36"/>
      <c r="N131" s="36"/>
      <c r="O131" s="36"/>
      <c r="P131" s="36"/>
      <c r="Q131" s="36"/>
      <c r="R131" s="36"/>
      <c r="S131" s="36"/>
      <c r="T131" s="36"/>
      <c r="U131" s="36"/>
      <c r="V131" s="36"/>
      <c r="W131" s="36"/>
      <c r="X131" s="36"/>
    </row>
    <row r="132" spans="1:24" ht="19.5" hidden="1" customHeight="1" outlineLevel="1">
      <c r="A132" s="49"/>
      <c r="B132" s="54" t="s">
        <v>59</v>
      </c>
      <c r="C132" s="35" t="s">
        <v>36</v>
      </c>
      <c r="D132" s="35" t="s">
        <v>11</v>
      </c>
      <c r="E132" s="37">
        <v>407000</v>
      </c>
      <c r="F132" s="37">
        <v>407000</v>
      </c>
      <c r="G132" s="38">
        <f t="shared" ref="G132:H132" si="60">F132</f>
        <v>407000</v>
      </c>
      <c r="H132" s="39">
        <f t="shared" si="60"/>
        <v>407000</v>
      </c>
      <c r="I132" s="34">
        <f t="shared" si="53"/>
        <v>0</v>
      </c>
      <c r="J132" s="18"/>
      <c r="K132" s="36"/>
      <c r="L132" s="36"/>
      <c r="M132" s="36"/>
      <c r="N132" s="36"/>
      <c r="O132" s="36"/>
      <c r="P132" s="36"/>
      <c r="Q132" s="36"/>
      <c r="R132" s="36"/>
      <c r="S132" s="36"/>
      <c r="T132" s="36"/>
      <c r="U132" s="36"/>
      <c r="V132" s="36"/>
      <c r="W132" s="36"/>
      <c r="X132" s="36"/>
    </row>
    <row r="133" spans="1:24" ht="19.5" hidden="1" customHeight="1" outlineLevel="1">
      <c r="A133" s="49"/>
      <c r="B133" s="54" t="s">
        <v>60</v>
      </c>
      <c r="C133" s="35" t="s">
        <v>36</v>
      </c>
      <c r="D133" s="35" t="s">
        <v>11</v>
      </c>
      <c r="E133" s="37">
        <v>481000</v>
      </c>
      <c r="F133" s="37">
        <v>481000</v>
      </c>
      <c r="G133" s="38">
        <f t="shared" ref="G133:H133" si="61">F133</f>
        <v>481000</v>
      </c>
      <c r="H133" s="39">
        <f t="shared" si="61"/>
        <v>481000</v>
      </c>
      <c r="I133" s="34">
        <f t="shared" si="53"/>
        <v>0</v>
      </c>
      <c r="J133" s="18"/>
      <c r="K133" s="36"/>
      <c r="L133" s="36"/>
      <c r="M133" s="36"/>
      <c r="N133" s="36"/>
      <c r="O133" s="36"/>
      <c r="P133" s="36"/>
      <c r="Q133" s="36"/>
      <c r="R133" s="36"/>
      <c r="S133" s="36"/>
      <c r="T133" s="36"/>
      <c r="U133" s="36"/>
      <c r="V133" s="36"/>
      <c r="W133" s="36"/>
      <c r="X133" s="36"/>
    </row>
    <row r="134" spans="1:24" ht="31.5" hidden="1" customHeight="1" outlineLevel="1">
      <c r="A134" s="49"/>
      <c r="B134" s="52" t="s">
        <v>61</v>
      </c>
      <c r="C134" s="35"/>
      <c r="D134" s="35" t="s">
        <v>33</v>
      </c>
      <c r="E134" s="53"/>
      <c r="F134" s="53"/>
      <c r="G134" s="56"/>
      <c r="H134" s="60"/>
      <c r="I134" s="34"/>
      <c r="J134" s="18"/>
      <c r="K134" s="36"/>
      <c r="L134" s="36"/>
      <c r="M134" s="36"/>
      <c r="N134" s="36"/>
      <c r="O134" s="36"/>
      <c r="P134" s="36"/>
      <c r="Q134" s="36"/>
      <c r="R134" s="36"/>
      <c r="S134" s="36"/>
      <c r="T134" s="36"/>
      <c r="U134" s="36"/>
      <c r="V134" s="36"/>
      <c r="W134" s="36"/>
      <c r="X134" s="36"/>
    </row>
    <row r="135" spans="1:24" ht="19.5" hidden="1" customHeight="1" outlineLevel="1">
      <c r="A135" s="49"/>
      <c r="B135" s="54" t="s">
        <v>31</v>
      </c>
      <c r="C135" s="35" t="s">
        <v>32</v>
      </c>
      <c r="D135" s="35" t="s">
        <v>11</v>
      </c>
      <c r="E135" s="37">
        <v>14500</v>
      </c>
      <c r="F135" s="37">
        <v>14500</v>
      </c>
      <c r="G135" s="38">
        <f t="shared" ref="G135:H135" si="62">F135</f>
        <v>14500</v>
      </c>
      <c r="H135" s="39">
        <f t="shared" si="62"/>
        <v>14500</v>
      </c>
      <c r="I135" s="34">
        <f t="shared" ref="I135:I143" si="63">(H135-G135)/G135</f>
        <v>0</v>
      </c>
      <c r="J135" s="18"/>
      <c r="K135" s="36"/>
      <c r="L135" s="36"/>
      <c r="M135" s="36"/>
      <c r="N135" s="36"/>
      <c r="O135" s="36"/>
      <c r="P135" s="36"/>
      <c r="Q135" s="36"/>
      <c r="R135" s="36"/>
      <c r="S135" s="36"/>
      <c r="T135" s="36"/>
      <c r="U135" s="36"/>
      <c r="V135" s="36"/>
      <c r="W135" s="36"/>
      <c r="X135" s="36"/>
    </row>
    <row r="136" spans="1:24" ht="19.5" hidden="1" customHeight="1" outlineLevel="1">
      <c r="A136" s="49"/>
      <c r="B136" s="54" t="s">
        <v>34</v>
      </c>
      <c r="C136" s="35" t="s">
        <v>32</v>
      </c>
      <c r="D136" s="35" t="s">
        <v>11</v>
      </c>
      <c r="E136" s="37">
        <v>14500</v>
      </c>
      <c r="F136" s="37">
        <v>14500</v>
      </c>
      <c r="G136" s="38">
        <f t="shared" ref="G136:H136" si="64">F136</f>
        <v>14500</v>
      </c>
      <c r="H136" s="39">
        <f t="shared" si="64"/>
        <v>14500</v>
      </c>
      <c r="I136" s="34">
        <f t="shared" si="63"/>
        <v>0</v>
      </c>
      <c r="J136" s="18"/>
      <c r="K136" s="36"/>
      <c r="L136" s="36"/>
      <c r="M136" s="36"/>
      <c r="N136" s="36"/>
      <c r="O136" s="36"/>
      <c r="P136" s="36"/>
      <c r="Q136" s="36"/>
      <c r="R136" s="36"/>
      <c r="S136" s="36"/>
      <c r="T136" s="36"/>
      <c r="U136" s="36"/>
      <c r="V136" s="36"/>
      <c r="W136" s="36"/>
      <c r="X136" s="36"/>
    </row>
    <row r="137" spans="1:24" ht="19.5" hidden="1" customHeight="1" outlineLevel="1">
      <c r="A137" s="49"/>
      <c r="B137" s="54" t="s">
        <v>54</v>
      </c>
      <c r="C137" s="35" t="s">
        <v>36</v>
      </c>
      <c r="D137" s="35" t="s">
        <v>11</v>
      </c>
      <c r="E137" s="37">
        <v>85000</v>
      </c>
      <c r="F137" s="37">
        <v>85000</v>
      </c>
      <c r="G137" s="38">
        <f t="shared" ref="G137:H137" si="65">F137</f>
        <v>85000</v>
      </c>
      <c r="H137" s="39">
        <f t="shared" si="65"/>
        <v>85000</v>
      </c>
      <c r="I137" s="34">
        <f t="shared" si="63"/>
        <v>0</v>
      </c>
      <c r="J137" s="18"/>
      <c r="K137" s="36"/>
      <c r="L137" s="36"/>
      <c r="M137" s="36"/>
      <c r="N137" s="36"/>
      <c r="O137" s="36"/>
      <c r="P137" s="36"/>
      <c r="Q137" s="36"/>
      <c r="R137" s="36"/>
      <c r="S137" s="36"/>
      <c r="T137" s="36"/>
      <c r="U137" s="36"/>
      <c r="V137" s="36"/>
      <c r="W137" s="36"/>
      <c r="X137" s="36"/>
    </row>
    <row r="138" spans="1:24" ht="19.5" hidden="1" customHeight="1" outlineLevel="1">
      <c r="A138" s="49"/>
      <c r="B138" s="54" t="s">
        <v>68</v>
      </c>
      <c r="C138" s="35" t="s">
        <v>36</v>
      </c>
      <c r="D138" s="35" t="s">
        <v>11</v>
      </c>
      <c r="E138" s="37">
        <v>139000</v>
      </c>
      <c r="F138" s="37">
        <v>139000</v>
      </c>
      <c r="G138" s="38">
        <f t="shared" ref="G138:H138" si="66">F138</f>
        <v>139000</v>
      </c>
      <c r="H138" s="39">
        <f t="shared" si="66"/>
        <v>139000</v>
      </c>
      <c r="I138" s="34">
        <f t="shared" si="63"/>
        <v>0</v>
      </c>
      <c r="J138" s="18"/>
      <c r="K138" s="36"/>
      <c r="L138" s="36"/>
      <c r="M138" s="36"/>
      <c r="N138" s="36"/>
      <c r="O138" s="36"/>
      <c r="P138" s="36"/>
      <c r="Q138" s="36"/>
      <c r="R138" s="36"/>
      <c r="S138" s="36"/>
      <c r="T138" s="36"/>
      <c r="U138" s="36"/>
      <c r="V138" s="36"/>
      <c r="W138" s="36"/>
      <c r="X138" s="36"/>
    </row>
    <row r="139" spans="1:24" ht="19.5" hidden="1" customHeight="1" outlineLevel="1">
      <c r="A139" s="49"/>
      <c r="B139" s="54" t="s">
        <v>69</v>
      </c>
      <c r="C139" s="35" t="s">
        <v>36</v>
      </c>
      <c r="D139" s="35" t="s">
        <v>11</v>
      </c>
      <c r="E139" s="37">
        <v>193000</v>
      </c>
      <c r="F139" s="37">
        <v>193000</v>
      </c>
      <c r="G139" s="38">
        <f t="shared" ref="G139:H139" si="67">F139</f>
        <v>193000</v>
      </c>
      <c r="H139" s="39">
        <f t="shared" si="67"/>
        <v>193000</v>
      </c>
      <c r="I139" s="34">
        <f t="shared" si="63"/>
        <v>0</v>
      </c>
      <c r="J139" s="18"/>
      <c r="K139" s="36"/>
      <c r="L139" s="36"/>
      <c r="M139" s="36"/>
      <c r="N139" s="36"/>
      <c r="O139" s="36"/>
      <c r="P139" s="36"/>
      <c r="Q139" s="36"/>
      <c r="R139" s="36"/>
      <c r="S139" s="36"/>
      <c r="T139" s="36"/>
      <c r="U139" s="36"/>
      <c r="V139" s="36"/>
      <c r="W139" s="36"/>
      <c r="X139" s="36"/>
    </row>
    <row r="140" spans="1:24" ht="19.5" hidden="1" customHeight="1" outlineLevel="1">
      <c r="A140" s="49"/>
      <c r="B140" s="54" t="s">
        <v>57</v>
      </c>
      <c r="C140" s="35" t="s">
        <v>36</v>
      </c>
      <c r="D140" s="35" t="s">
        <v>11</v>
      </c>
      <c r="E140" s="37">
        <v>150000</v>
      </c>
      <c r="F140" s="37">
        <v>150000</v>
      </c>
      <c r="G140" s="38">
        <f t="shared" ref="G140:H140" si="68">F140</f>
        <v>150000</v>
      </c>
      <c r="H140" s="39">
        <f t="shared" si="68"/>
        <v>150000</v>
      </c>
      <c r="I140" s="34">
        <f t="shared" si="63"/>
        <v>0</v>
      </c>
      <c r="J140" s="18"/>
      <c r="K140" s="36"/>
      <c r="L140" s="36"/>
      <c r="M140" s="36"/>
      <c r="N140" s="36"/>
      <c r="O140" s="36"/>
      <c r="P140" s="36"/>
      <c r="Q140" s="36"/>
      <c r="R140" s="36"/>
      <c r="S140" s="36"/>
      <c r="T140" s="36"/>
      <c r="U140" s="36"/>
      <c r="V140" s="36"/>
      <c r="W140" s="36"/>
      <c r="X140" s="36"/>
    </row>
    <row r="141" spans="1:24" ht="19.5" hidden="1" customHeight="1" outlineLevel="1">
      <c r="A141" s="49"/>
      <c r="B141" s="54" t="s">
        <v>58</v>
      </c>
      <c r="C141" s="35" t="s">
        <v>36</v>
      </c>
      <c r="D141" s="35" t="s">
        <v>11</v>
      </c>
      <c r="E141" s="37">
        <v>320000</v>
      </c>
      <c r="F141" s="37">
        <v>320000</v>
      </c>
      <c r="G141" s="38">
        <f t="shared" ref="G141:H141" si="69">F141</f>
        <v>320000</v>
      </c>
      <c r="H141" s="39">
        <f t="shared" si="69"/>
        <v>320000</v>
      </c>
      <c r="I141" s="34">
        <f t="shared" si="63"/>
        <v>0</v>
      </c>
      <c r="J141" s="18"/>
      <c r="K141" s="36"/>
      <c r="L141" s="36"/>
      <c r="M141" s="36"/>
      <c r="N141" s="36"/>
      <c r="O141" s="36"/>
      <c r="P141" s="36"/>
      <c r="Q141" s="36"/>
      <c r="R141" s="36"/>
      <c r="S141" s="36"/>
      <c r="T141" s="36"/>
      <c r="U141" s="36"/>
      <c r="V141" s="36"/>
      <c r="W141" s="36"/>
      <c r="X141" s="36"/>
    </row>
    <row r="142" spans="1:24" ht="19.5" hidden="1" customHeight="1" outlineLevel="1">
      <c r="A142" s="49"/>
      <c r="B142" s="54" t="s">
        <v>59</v>
      </c>
      <c r="C142" s="35" t="s">
        <v>36</v>
      </c>
      <c r="D142" s="35" t="s">
        <v>11</v>
      </c>
      <c r="E142" s="37">
        <v>400000</v>
      </c>
      <c r="F142" s="37">
        <v>400000</v>
      </c>
      <c r="G142" s="38">
        <f t="shared" ref="G142:H142" si="70">F142</f>
        <v>400000</v>
      </c>
      <c r="H142" s="39">
        <f t="shared" si="70"/>
        <v>400000</v>
      </c>
      <c r="I142" s="34">
        <f t="shared" si="63"/>
        <v>0</v>
      </c>
      <c r="J142" s="18"/>
      <c r="K142" s="36"/>
      <c r="L142" s="36"/>
      <c r="M142" s="36"/>
      <c r="N142" s="36"/>
      <c r="O142" s="36"/>
      <c r="P142" s="36"/>
      <c r="Q142" s="36"/>
      <c r="R142" s="36"/>
      <c r="S142" s="36"/>
      <c r="T142" s="36"/>
      <c r="U142" s="36"/>
      <c r="V142" s="36"/>
      <c r="W142" s="36"/>
      <c r="X142" s="36"/>
    </row>
    <row r="143" spans="1:24" ht="19.5" hidden="1" customHeight="1" outlineLevel="1">
      <c r="A143" s="49"/>
      <c r="B143" s="54" t="s">
        <v>60</v>
      </c>
      <c r="C143" s="35" t="s">
        <v>36</v>
      </c>
      <c r="D143" s="35" t="s">
        <v>11</v>
      </c>
      <c r="E143" s="37">
        <v>470000</v>
      </c>
      <c r="F143" s="37">
        <v>470000</v>
      </c>
      <c r="G143" s="38">
        <f t="shared" ref="G143:H143" si="71">F143</f>
        <v>470000</v>
      </c>
      <c r="H143" s="39">
        <f t="shared" si="71"/>
        <v>470000</v>
      </c>
      <c r="I143" s="34">
        <f t="shared" si="63"/>
        <v>0</v>
      </c>
      <c r="J143" s="18"/>
      <c r="K143" s="36"/>
      <c r="L143" s="36"/>
      <c r="M143" s="36"/>
      <c r="N143" s="36"/>
      <c r="O143" s="36"/>
      <c r="P143" s="36"/>
      <c r="Q143" s="36"/>
      <c r="R143" s="36"/>
      <c r="S143" s="36"/>
      <c r="T143" s="36"/>
      <c r="U143" s="36"/>
      <c r="V143" s="36"/>
      <c r="W143" s="36"/>
      <c r="X143" s="36"/>
    </row>
    <row r="144" spans="1:24" ht="19.5" hidden="1" customHeight="1" outlineLevel="1">
      <c r="A144" s="49"/>
      <c r="B144" s="54" t="s">
        <v>293</v>
      </c>
      <c r="C144" s="35" t="s">
        <v>283</v>
      </c>
      <c r="D144" s="35"/>
      <c r="E144" s="37"/>
      <c r="F144" s="37">
        <v>980000</v>
      </c>
      <c r="G144" s="38"/>
      <c r="H144" s="38"/>
      <c r="I144" s="34">
        <f t="shared" ref="I144:I145" si="72">(G144-F144)/F144</f>
        <v>-1</v>
      </c>
      <c r="J144" s="2740" t="s">
        <v>294</v>
      </c>
      <c r="K144" s="36"/>
      <c r="L144" s="36"/>
      <c r="M144" s="36"/>
      <c r="N144" s="36"/>
      <c r="O144" s="36"/>
      <c r="P144" s="36"/>
      <c r="Q144" s="36"/>
      <c r="R144" s="36"/>
      <c r="S144" s="36"/>
      <c r="T144" s="36"/>
      <c r="U144" s="36"/>
      <c r="V144" s="36"/>
      <c r="W144" s="36"/>
      <c r="X144" s="36"/>
    </row>
    <row r="145" spans="1:24" ht="19.5" hidden="1" customHeight="1" outlineLevel="1">
      <c r="A145" s="49"/>
      <c r="B145" s="54" t="s">
        <v>295</v>
      </c>
      <c r="C145" s="35" t="s">
        <v>283</v>
      </c>
      <c r="D145" s="35"/>
      <c r="E145" s="37"/>
      <c r="F145" s="37">
        <v>1520000</v>
      </c>
      <c r="G145" s="38"/>
      <c r="H145" s="38"/>
      <c r="I145" s="34">
        <f t="shared" si="72"/>
        <v>-1</v>
      </c>
      <c r="J145" s="2733"/>
      <c r="K145" s="36"/>
      <c r="L145" s="36"/>
      <c r="M145" s="36"/>
      <c r="N145" s="36"/>
      <c r="O145" s="36"/>
      <c r="P145" s="36"/>
      <c r="Q145" s="36"/>
      <c r="R145" s="36"/>
      <c r="S145" s="36"/>
      <c r="T145" s="36"/>
      <c r="U145" s="36"/>
      <c r="V145" s="36"/>
      <c r="W145" s="36"/>
      <c r="X145" s="36"/>
    </row>
    <row r="146" spans="1:24" ht="19.5" customHeight="1" collapsed="1">
      <c r="A146" s="49">
        <v>6</v>
      </c>
      <c r="B146" s="50" t="s">
        <v>18</v>
      </c>
      <c r="C146" s="18"/>
      <c r="D146" s="18"/>
      <c r="E146" s="20"/>
      <c r="F146" s="20"/>
      <c r="G146" s="28"/>
      <c r="H146" s="28"/>
      <c r="I146" s="34"/>
      <c r="J146" s="18"/>
      <c r="K146" s="36"/>
      <c r="L146" s="36"/>
      <c r="M146" s="36"/>
      <c r="N146" s="36"/>
      <c r="O146" s="36"/>
      <c r="P146" s="36"/>
      <c r="Q146" s="36"/>
      <c r="R146" s="36"/>
      <c r="S146" s="36"/>
      <c r="T146" s="36"/>
      <c r="U146" s="36"/>
      <c r="V146" s="36"/>
      <c r="W146" s="36"/>
      <c r="X146" s="36"/>
    </row>
    <row r="147" spans="1:24" ht="31.5" hidden="1" customHeight="1" outlineLevel="1">
      <c r="A147" s="49"/>
      <c r="B147" s="52" t="s">
        <v>30</v>
      </c>
      <c r="C147" s="35"/>
      <c r="D147" s="35" t="s">
        <v>45</v>
      </c>
      <c r="E147" s="53"/>
      <c r="F147" s="53"/>
      <c r="G147" s="56"/>
      <c r="H147" s="56"/>
      <c r="I147" s="34"/>
      <c r="J147" s="18"/>
      <c r="K147" s="36"/>
      <c r="L147" s="36"/>
      <c r="M147" s="36"/>
      <c r="N147" s="36"/>
      <c r="O147" s="36"/>
      <c r="P147" s="36"/>
      <c r="Q147" s="36"/>
      <c r="R147" s="36"/>
      <c r="S147" s="36"/>
      <c r="T147" s="36"/>
      <c r="U147" s="36"/>
      <c r="V147" s="36"/>
      <c r="W147" s="36"/>
      <c r="X147" s="36"/>
    </row>
    <row r="148" spans="1:24" ht="19.5" hidden="1" customHeight="1" outlineLevel="1">
      <c r="A148" s="49"/>
      <c r="B148" s="54" t="s">
        <v>31</v>
      </c>
      <c r="C148" s="35" t="s">
        <v>32</v>
      </c>
      <c r="D148" s="35" t="s">
        <v>11</v>
      </c>
      <c r="E148" s="37">
        <v>14545</v>
      </c>
      <c r="F148" s="37">
        <v>15000</v>
      </c>
      <c r="G148" s="38">
        <f t="shared" ref="G148:H148" si="73">17000/1.1</f>
        <v>15454.545454545454</v>
      </c>
      <c r="H148" s="38">
        <f t="shared" si="73"/>
        <v>15454.545454545454</v>
      </c>
      <c r="I148" s="34">
        <f t="shared" ref="I148:I154" si="74">(H148-G148)/G148</f>
        <v>0</v>
      </c>
      <c r="J148" s="18"/>
      <c r="K148" s="36"/>
      <c r="L148" s="36"/>
      <c r="M148" s="36"/>
      <c r="N148" s="36"/>
      <c r="O148" s="36"/>
      <c r="P148" s="36"/>
      <c r="Q148" s="36"/>
      <c r="R148" s="36"/>
      <c r="S148" s="36"/>
      <c r="T148" s="36"/>
      <c r="U148" s="36"/>
      <c r="V148" s="36"/>
      <c r="W148" s="36"/>
      <c r="X148" s="36"/>
    </row>
    <row r="149" spans="1:24" ht="19.5" hidden="1" customHeight="1" outlineLevel="1">
      <c r="A149" s="49"/>
      <c r="B149" s="54" t="s">
        <v>34</v>
      </c>
      <c r="C149" s="35" t="s">
        <v>32</v>
      </c>
      <c r="D149" s="35" t="s">
        <v>11</v>
      </c>
      <c r="E149" s="37">
        <v>14545</v>
      </c>
      <c r="F149" s="37">
        <v>15000</v>
      </c>
      <c r="G149" s="38">
        <f>G148</f>
        <v>15454.545454545454</v>
      </c>
      <c r="H149" s="38">
        <f>17000/1.1</f>
        <v>15454.545454545454</v>
      </c>
      <c r="I149" s="34">
        <f t="shared" si="74"/>
        <v>0</v>
      </c>
      <c r="J149" s="18"/>
      <c r="K149" s="36"/>
      <c r="L149" s="36"/>
      <c r="M149" s="36"/>
      <c r="N149" s="36"/>
      <c r="O149" s="36"/>
      <c r="P149" s="36"/>
      <c r="Q149" s="36"/>
      <c r="R149" s="36"/>
      <c r="S149" s="36"/>
      <c r="T149" s="36"/>
      <c r="U149" s="36"/>
      <c r="V149" s="36"/>
      <c r="W149" s="36"/>
      <c r="X149" s="36"/>
    </row>
    <row r="150" spans="1:24" ht="19.5" hidden="1" customHeight="1" outlineLevel="1">
      <c r="A150" s="49"/>
      <c r="B150" s="54" t="s">
        <v>54</v>
      </c>
      <c r="C150" s="35" t="s">
        <v>36</v>
      </c>
      <c r="D150" s="35" t="s">
        <v>11</v>
      </c>
      <c r="E150" s="37">
        <v>90909</v>
      </c>
      <c r="F150" s="37">
        <v>95454</v>
      </c>
      <c r="G150" s="38">
        <f t="shared" ref="G150:H150" si="75">105000/1.1</f>
        <v>95454.545454545441</v>
      </c>
      <c r="H150" s="38">
        <f t="shared" si="75"/>
        <v>95454.545454545441</v>
      </c>
      <c r="I150" s="34">
        <f t="shared" si="74"/>
        <v>0</v>
      </c>
      <c r="J150" s="18"/>
      <c r="K150" s="36"/>
      <c r="L150" s="36"/>
      <c r="M150" s="36"/>
      <c r="N150" s="36"/>
      <c r="O150" s="36"/>
      <c r="P150" s="36"/>
      <c r="Q150" s="36"/>
      <c r="R150" s="36"/>
      <c r="S150" s="36"/>
      <c r="T150" s="36"/>
      <c r="U150" s="36"/>
      <c r="V150" s="36"/>
      <c r="W150" s="36"/>
      <c r="X150" s="36"/>
    </row>
    <row r="151" spans="1:24" ht="19.5" hidden="1" customHeight="1" outlineLevel="1">
      <c r="A151" s="49"/>
      <c r="B151" s="54" t="s">
        <v>68</v>
      </c>
      <c r="C151" s="35" t="s">
        <v>36</v>
      </c>
      <c r="D151" s="35" t="s">
        <v>11</v>
      </c>
      <c r="E151" s="37">
        <v>136364</v>
      </c>
      <c r="F151" s="37">
        <v>150000</v>
      </c>
      <c r="G151" s="38">
        <f t="shared" ref="G151:H151" si="76">165000/1.1</f>
        <v>150000</v>
      </c>
      <c r="H151" s="38">
        <f t="shared" si="76"/>
        <v>150000</v>
      </c>
      <c r="I151" s="34">
        <f t="shared" si="74"/>
        <v>0</v>
      </c>
      <c r="J151" s="18"/>
      <c r="K151" s="36"/>
      <c r="L151" s="36"/>
      <c r="M151" s="36"/>
      <c r="N151" s="36"/>
      <c r="O151" s="36"/>
      <c r="P151" s="36"/>
      <c r="Q151" s="36"/>
      <c r="R151" s="36"/>
      <c r="S151" s="36"/>
      <c r="T151" s="36"/>
      <c r="U151" s="36"/>
      <c r="V151" s="36"/>
      <c r="W151" s="36"/>
      <c r="X151" s="36"/>
    </row>
    <row r="152" spans="1:24" ht="19.5" hidden="1" customHeight="1" outlineLevel="1">
      <c r="A152" s="49"/>
      <c r="B152" s="54" t="s">
        <v>69</v>
      </c>
      <c r="C152" s="35" t="s">
        <v>36</v>
      </c>
      <c r="D152" s="35" t="s">
        <v>11</v>
      </c>
      <c r="E152" s="37">
        <v>190909</v>
      </c>
      <c r="F152" s="37">
        <v>200000</v>
      </c>
      <c r="G152" s="38">
        <f t="shared" ref="G152:H152" si="77">225000/1.1</f>
        <v>204545.45454545453</v>
      </c>
      <c r="H152" s="38">
        <f t="shared" si="77"/>
        <v>204545.45454545453</v>
      </c>
      <c r="I152" s="34">
        <f t="shared" si="74"/>
        <v>0</v>
      </c>
      <c r="J152" s="18"/>
      <c r="K152" s="36"/>
      <c r="L152" s="36"/>
      <c r="M152" s="36"/>
      <c r="N152" s="36"/>
      <c r="O152" s="36"/>
      <c r="P152" s="36"/>
      <c r="Q152" s="36"/>
      <c r="R152" s="36"/>
      <c r="S152" s="36"/>
      <c r="T152" s="36"/>
      <c r="U152" s="36"/>
      <c r="V152" s="36"/>
      <c r="W152" s="36"/>
      <c r="X152" s="36"/>
    </row>
    <row r="153" spans="1:24" ht="19.5" hidden="1" customHeight="1" outlineLevel="1">
      <c r="A153" s="49"/>
      <c r="B153" s="54" t="s">
        <v>57</v>
      </c>
      <c r="C153" s="35" t="s">
        <v>36</v>
      </c>
      <c r="D153" s="35" t="s">
        <v>11</v>
      </c>
      <c r="E153" s="37">
        <v>245454</v>
      </c>
      <c r="F153" s="37">
        <v>254545</v>
      </c>
      <c r="G153" s="38">
        <f t="shared" ref="G153:H153" si="78">285000/1.1</f>
        <v>259090.90909090906</v>
      </c>
      <c r="H153" s="38">
        <f t="shared" si="78"/>
        <v>259090.90909090906</v>
      </c>
      <c r="I153" s="34">
        <f t="shared" si="74"/>
        <v>0</v>
      </c>
      <c r="J153" s="18"/>
      <c r="K153" s="36"/>
      <c r="L153" s="36"/>
      <c r="M153" s="36"/>
      <c r="N153" s="36"/>
      <c r="O153" s="36"/>
      <c r="P153" s="36"/>
      <c r="Q153" s="36"/>
      <c r="R153" s="36"/>
      <c r="S153" s="36"/>
      <c r="T153" s="36"/>
      <c r="U153" s="36"/>
      <c r="V153" s="36"/>
      <c r="W153" s="36"/>
      <c r="X153" s="36"/>
    </row>
    <row r="154" spans="1:24" ht="19.5" hidden="1" customHeight="1" outlineLevel="1">
      <c r="A154" s="49"/>
      <c r="B154" s="54" t="s">
        <v>58</v>
      </c>
      <c r="C154" s="35" t="s">
        <v>36</v>
      </c>
      <c r="D154" s="35" t="s">
        <v>11</v>
      </c>
      <c r="E154" s="37">
        <v>318182</v>
      </c>
      <c r="F154" s="37">
        <v>318182</v>
      </c>
      <c r="G154" s="38">
        <f t="shared" ref="G154:H154" si="79">355000/1.1</f>
        <v>322727.27272727271</v>
      </c>
      <c r="H154" s="38">
        <f t="shared" si="79"/>
        <v>322727.27272727271</v>
      </c>
      <c r="I154" s="34">
        <f t="shared" si="74"/>
        <v>0</v>
      </c>
      <c r="J154" s="18"/>
      <c r="K154" s="36"/>
      <c r="L154" s="36"/>
      <c r="M154" s="36"/>
      <c r="N154" s="36"/>
      <c r="O154" s="36"/>
      <c r="P154" s="36"/>
      <c r="Q154" s="36"/>
      <c r="R154" s="36"/>
      <c r="S154" s="36"/>
      <c r="T154" s="36"/>
      <c r="U154" s="36"/>
      <c r="V154" s="36"/>
      <c r="W154" s="36"/>
      <c r="X154" s="36"/>
    </row>
    <row r="155" spans="1:24" ht="19.5" customHeight="1" collapsed="1">
      <c r="A155" s="49">
        <v>7</v>
      </c>
      <c r="B155" s="50" t="s">
        <v>21</v>
      </c>
      <c r="C155" s="18"/>
      <c r="D155" s="18"/>
      <c r="E155" s="20"/>
      <c r="F155" s="20"/>
      <c r="G155" s="28"/>
      <c r="H155" s="28"/>
      <c r="I155" s="34"/>
      <c r="J155" s="18"/>
      <c r="K155" s="36"/>
      <c r="L155" s="36"/>
      <c r="M155" s="36"/>
      <c r="N155" s="36"/>
      <c r="O155" s="36"/>
      <c r="P155" s="36"/>
      <c r="Q155" s="36"/>
      <c r="R155" s="36"/>
      <c r="S155" s="36"/>
      <c r="T155" s="36"/>
      <c r="U155" s="36"/>
      <c r="V155" s="36"/>
      <c r="W155" s="36"/>
      <c r="X155" s="36"/>
    </row>
    <row r="156" spans="1:24" ht="31.5" hidden="1" customHeight="1" outlineLevel="1">
      <c r="A156" s="49"/>
      <c r="B156" s="52" t="s">
        <v>30</v>
      </c>
      <c r="C156" s="35"/>
      <c r="D156" s="35" t="s">
        <v>33</v>
      </c>
      <c r="E156" s="53"/>
      <c r="F156" s="53"/>
      <c r="G156" s="56"/>
      <c r="H156" s="56"/>
      <c r="I156" s="34"/>
      <c r="J156" s="18"/>
      <c r="K156" s="36"/>
      <c r="L156" s="36"/>
      <c r="M156" s="36"/>
      <c r="N156" s="36"/>
      <c r="O156" s="36"/>
      <c r="P156" s="36"/>
      <c r="Q156" s="36"/>
      <c r="R156" s="36"/>
      <c r="S156" s="36"/>
      <c r="T156" s="36"/>
      <c r="U156" s="36"/>
      <c r="V156" s="36"/>
      <c r="W156" s="36"/>
      <c r="X156" s="36"/>
    </row>
    <row r="157" spans="1:24" ht="19.5" hidden="1" customHeight="1" outlineLevel="1">
      <c r="A157" s="49"/>
      <c r="B157" s="54" t="s">
        <v>31</v>
      </c>
      <c r="C157" s="35" t="s">
        <v>32</v>
      </c>
      <c r="D157" s="35" t="s">
        <v>11</v>
      </c>
      <c r="E157" s="37">
        <v>15600</v>
      </c>
      <c r="F157" s="37">
        <v>15600</v>
      </c>
      <c r="G157" s="38">
        <f t="shared" ref="G157:H157" si="80">F157</f>
        <v>15600</v>
      </c>
      <c r="H157" s="39">
        <f t="shared" si="80"/>
        <v>15600</v>
      </c>
      <c r="I157" s="34">
        <f t="shared" ref="I157:I165" si="81">(G157-F157)/F157</f>
        <v>0</v>
      </c>
      <c r="J157" s="18"/>
      <c r="K157" s="36"/>
      <c r="L157" s="36"/>
      <c r="M157" s="36"/>
      <c r="N157" s="36"/>
      <c r="O157" s="36"/>
      <c r="P157" s="36"/>
      <c r="Q157" s="36"/>
      <c r="R157" s="36"/>
      <c r="S157" s="36"/>
      <c r="T157" s="36"/>
      <c r="U157" s="36"/>
      <c r="V157" s="36"/>
      <c r="W157" s="36"/>
      <c r="X157" s="36"/>
    </row>
    <row r="158" spans="1:24" ht="19.5" hidden="1" customHeight="1" outlineLevel="1">
      <c r="A158" s="49"/>
      <c r="B158" s="54" t="s">
        <v>34</v>
      </c>
      <c r="C158" s="35" t="s">
        <v>32</v>
      </c>
      <c r="D158" s="35" t="s">
        <v>11</v>
      </c>
      <c r="E158" s="37">
        <v>15600</v>
      </c>
      <c r="F158" s="37">
        <v>15600</v>
      </c>
      <c r="G158" s="38">
        <f t="shared" ref="G158:H158" si="82">F158</f>
        <v>15600</v>
      </c>
      <c r="H158" s="39">
        <f t="shared" si="82"/>
        <v>15600</v>
      </c>
      <c r="I158" s="34">
        <f t="shared" si="81"/>
        <v>0</v>
      </c>
      <c r="J158" s="18"/>
      <c r="K158" s="36"/>
      <c r="L158" s="36"/>
      <c r="M158" s="36"/>
      <c r="N158" s="36"/>
      <c r="O158" s="36"/>
      <c r="P158" s="36"/>
      <c r="Q158" s="36"/>
      <c r="R158" s="36"/>
      <c r="S158" s="36"/>
      <c r="T158" s="36"/>
      <c r="U158" s="36"/>
      <c r="V158" s="36"/>
      <c r="W158" s="36"/>
      <c r="X158" s="36"/>
    </row>
    <row r="159" spans="1:24" ht="19.5" hidden="1" customHeight="1" outlineLevel="1">
      <c r="A159" s="49"/>
      <c r="B159" s="54" t="s">
        <v>54</v>
      </c>
      <c r="C159" s="35" t="s">
        <v>36</v>
      </c>
      <c r="D159" s="35" t="s">
        <v>11</v>
      </c>
      <c r="E159" s="37">
        <v>110000</v>
      </c>
      <c r="F159" s="37">
        <v>110000</v>
      </c>
      <c r="G159" s="38">
        <f t="shared" ref="G159:H159" si="83">F159</f>
        <v>110000</v>
      </c>
      <c r="H159" s="39">
        <f t="shared" si="83"/>
        <v>110000</v>
      </c>
      <c r="I159" s="34">
        <f t="shared" si="81"/>
        <v>0</v>
      </c>
      <c r="J159" s="18"/>
      <c r="K159" s="36"/>
      <c r="L159" s="36"/>
      <c r="M159" s="36"/>
      <c r="N159" s="36"/>
      <c r="O159" s="36"/>
      <c r="P159" s="36"/>
      <c r="Q159" s="36"/>
      <c r="R159" s="36"/>
      <c r="S159" s="36"/>
      <c r="T159" s="36"/>
      <c r="U159" s="36"/>
      <c r="V159" s="36"/>
      <c r="W159" s="36"/>
      <c r="X159" s="36"/>
    </row>
    <row r="160" spans="1:24" ht="19.5" hidden="1" customHeight="1" outlineLevel="1">
      <c r="A160" s="49"/>
      <c r="B160" s="54" t="s">
        <v>68</v>
      </c>
      <c r="C160" s="35" t="s">
        <v>36</v>
      </c>
      <c r="D160" s="35" t="s">
        <v>11</v>
      </c>
      <c r="E160" s="37">
        <v>130000</v>
      </c>
      <c r="F160" s="37">
        <v>130000</v>
      </c>
      <c r="G160" s="38">
        <f t="shared" ref="G160:H160" si="84">F160</f>
        <v>130000</v>
      </c>
      <c r="H160" s="39">
        <f t="shared" si="84"/>
        <v>130000</v>
      </c>
      <c r="I160" s="34">
        <f t="shared" si="81"/>
        <v>0</v>
      </c>
      <c r="J160" s="18"/>
      <c r="K160" s="36"/>
      <c r="L160" s="36"/>
      <c r="M160" s="36"/>
      <c r="N160" s="36"/>
      <c r="O160" s="36"/>
      <c r="P160" s="36"/>
      <c r="Q160" s="36"/>
      <c r="R160" s="36"/>
      <c r="S160" s="36"/>
      <c r="T160" s="36"/>
      <c r="U160" s="36"/>
      <c r="V160" s="36"/>
      <c r="W160" s="36"/>
      <c r="X160" s="36"/>
    </row>
    <row r="161" spans="1:24" ht="19.5" hidden="1" customHeight="1" outlineLevel="1">
      <c r="A161" s="49"/>
      <c r="B161" s="54" t="s">
        <v>69</v>
      </c>
      <c r="C161" s="35" t="s">
        <v>36</v>
      </c>
      <c r="D161" s="35" t="s">
        <v>11</v>
      </c>
      <c r="E161" s="37">
        <v>190000</v>
      </c>
      <c r="F161" s="37">
        <v>190000</v>
      </c>
      <c r="G161" s="38">
        <f t="shared" ref="G161:H161" si="85">F161</f>
        <v>190000</v>
      </c>
      <c r="H161" s="39">
        <f t="shared" si="85"/>
        <v>190000</v>
      </c>
      <c r="I161" s="34">
        <f t="shared" si="81"/>
        <v>0</v>
      </c>
      <c r="J161" s="18"/>
      <c r="K161" s="36"/>
      <c r="L161" s="36"/>
      <c r="M161" s="36"/>
      <c r="N161" s="36"/>
      <c r="O161" s="36"/>
      <c r="P161" s="36"/>
      <c r="Q161" s="36"/>
      <c r="R161" s="36"/>
      <c r="S161" s="36"/>
      <c r="T161" s="36"/>
      <c r="U161" s="36"/>
      <c r="V161" s="36"/>
      <c r="W161" s="36"/>
      <c r="X161" s="36"/>
    </row>
    <row r="162" spans="1:24" ht="19.5" hidden="1" customHeight="1" outlineLevel="1">
      <c r="A162" s="49"/>
      <c r="B162" s="54" t="s">
        <v>57</v>
      </c>
      <c r="C162" s="35" t="s">
        <v>36</v>
      </c>
      <c r="D162" s="35" t="s">
        <v>11</v>
      </c>
      <c r="E162" s="37">
        <v>240000</v>
      </c>
      <c r="F162" s="37">
        <v>240000</v>
      </c>
      <c r="G162" s="38">
        <f t="shared" ref="G162:H162" si="86">F162</f>
        <v>240000</v>
      </c>
      <c r="H162" s="39">
        <f t="shared" si="86"/>
        <v>240000</v>
      </c>
      <c r="I162" s="34">
        <f t="shared" si="81"/>
        <v>0</v>
      </c>
      <c r="J162" s="18"/>
      <c r="K162" s="36"/>
      <c r="L162" s="36"/>
      <c r="M162" s="36"/>
      <c r="N162" s="36"/>
      <c r="O162" s="36"/>
      <c r="P162" s="36"/>
      <c r="Q162" s="36"/>
      <c r="R162" s="36"/>
      <c r="S162" s="36"/>
      <c r="T162" s="36"/>
      <c r="U162" s="36"/>
      <c r="V162" s="36"/>
      <c r="W162" s="36"/>
      <c r="X162" s="36"/>
    </row>
    <row r="163" spans="1:24" ht="19.5" hidden="1" customHeight="1" outlineLevel="1">
      <c r="A163" s="49"/>
      <c r="B163" s="54" t="s">
        <v>58</v>
      </c>
      <c r="C163" s="35" t="s">
        <v>36</v>
      </c>
      <c r="D163" s="35" t="s">
        <v>11</v>
      </c>
      <c r="E163" s="37">
        <v>300000</v>
      </c>
      <c r="F163" s="37">
        <v>300000</v>
      </c>
      <c r="G163" s="38">
        <f t="shared" ref="G163:H163" si="87">F163</f>
        <v>300000</v>
      </c>
      <c r="H163" s="39">
        <f t="shared" si="87"/>
        <v>300000</v>
      </c>
      <c r="I163" s="34">
        <f t="shared" si="81"/>
        <v>0</v>
      </c>
      <c r="J163" s="18"/>
      <c r="K163" s="36"/>
      <c r="L163" s="36"/>
      <c r="M163" s="36"/>
      <c r="N163" s="36"/>
      <c r="O163" s="36"/>
      <c r="P163" s="36"/>
      <c r="Q163" s="36"/>
      <c r="R163" s="36"/>
      <c r="S163" s="36"/>
      <c r="T163" s="36"/>
      <c r="U163" s="36"/>
      <c r="V163" s="36"/>
      <c r="W163" s="36"/>
      <c r="X163" s="36"/>
    </row>
    <row r="164" spans="1:24" ht="19.5" hidden="1" customHeight="1" outlineLevel="1">
      <c r="A164" s="49"/>
      <c r="B164" s="54" t="s">
        <v>59</v>
      </c>
      <c r="C164" s="35" t="s">
        <v>36</v>
      </c>
      <c r="D164" s="35" t="s">
        <v>11</v>
      </c>
      <c r="E164" s="37">
        <v>330000</v>
      </c>
      <c r="F164" s="37">
        <v>330000</v>
      </c>
      <c r="G164" s="38">
        <f t="shared" ref="G164:H164" si="88">F164</f>
        <v>330000</v>
      </c>
      <c r="H164" s="39">
        <f t="shared" si="88"/>
        <v>330000</v>
      </c>
      <c r="I164" s="34">
        <f t="shared" si="81"/>
        <v>0</v>
      </c>
      <c r="J164" s="18"/>
      <c r="K164" s="36"/>
      <c r="L164" s="36"/>
      <c r="M164" s="36"/>
      <c r="N164" s="36"/>
      <c r="O164" s="36"/>
      <c r="P164" s="36"/>
      <c r="Q164" s="36"/>
      <c r="R164" s="36"/>
      <c r="S164" s="36"/>
      <c r="T164" s="36"/>
      <c r="U164" s="36"/>
      <c r="V164" s="36"/>
      <c r="W164" s="36"/>
      <c r="X164" s="36"/>
    </row>
    <row r="165" spans="1:24" ht="19.5" hidden="1" customHeight="1" outlineLevel="1">
      <c r="A165" s="49"/>
      <c r="B165" s="54" t="s">
        <v>70</v>
      </c>
      <c r="C165" s="35" t="s">
        <v>36</v>
      </c>
      <c r="D165" s="35" t="s">
        <v>11</v>
      </c>
      <c r="E165" s="37">
        <v>400000</v>
      </c>
      <c r="F165" s="37">
        <v>400000</v>
      </c>
      <c r="G165" s="38">
        <f t="shared" ref="G165:H165" si="89">F165</f>
        <v>400000</v>
      </c>
      <c r="H165" s="39">
        <f t="shared" si="89"/>
        <v>400000</v>
      </c>
      <c r="I165" s="34">
        <f t="shared" si="81"/>
        <v>0</v>
      </c>
      <c r="J165" s="18"/>
      <c r="K165" s="36"/>
      <c r="L165" s="36"/>
      <c r="M165" s="36"/>
      <c r="N165" s="36"/>
      <c r="O165" s="36"/>
      <c r="P165" s="36"/>
      <c r="Q165" s="36"/>
      <c r="R165" s="36"/>
      <c r="S165" s="36"/>
      <c r="T165" s="36"/>
      <c r="U165" s="36"/>
      <c r="V165" s="36"/>
      <c r="W165" s="36"/>
      <c r="X165" s="36"/>
    </row>
    <row r="166" spans="1:24" ht="21.75" customHeight="1" collapsed="1">
      <c r="A166" s="49">
        <v>8</v>
      </c>
      <c r="B166" s="50" t="s">
        <v>22</v>
      </c>
      <c r="C166" s="18"/>
      <c r="D166" s="18"/>
      <c r="E166" s="20"/>
      <c r="F166" s="20"/>
      <c r="G166" s="28"/>
      <c r="H166" s="28"/>
      <c r="I166" s="34"/>
      <c r="J166" s="18"/>
      <c r="K166" s="36"/>
      <c r="L166" s="36"/>
      <c r="M166" s="36"/>
      <c r="N166" s="36"/>
      <c r="O166" s="36"/>
      <c r="P166" s="36"/>
      <c r="Q166" s="36"/>
      <c r="R166" s="36"/>
      <c r="S166" s="36"/>
      <c r="T166" s="36"/>
      <c r="U166" s="36"/>
      <c r="V166" s="36"/>
      <c r="W166" s="36"/>
      <c r="X166" s="36"/>
    </row>
    <row r="167" spans="1:24" ht="31.5" hidden="1" customHeight="1" outlineLevel="1">
      <c r="A167" s="49"/>
      <c r="B167" s="54" t="s">
        <v>31</v>
      </c>
      <c r="C167" s="35" t="s">
        <v>32</v>
      </c>
      <c r="D167" s="35" t="s">
        <v>45</v>
      </c>
      <c r="E167" s="37">
        <v>17000</v>
      </c>
      <c r="F167" s="37">
        <v>17000</v>
      </c>
      <c r="G167" s="38">
        <f t="shared" ref="G167:H167" si="90">(17500+18000)/2</f>
        <v>17750</v>
      </c>
      <c r="H167" s="38">
        <f t="shared" si="90"/>
        <v>17750</v>
      </c>
      <c r="I167" s="34">
        <f t="shared" ref="I167:I172" si="91">(H167-G167)/G167</f>
        <v>0</v>
      </c>
      <c r="J167" s="18"/>
      <c r="K167" s="36"/>
      <c r="L167" s="36"/>
      <c r="M167" s="36"/>
      <c r="N167" s="36"/>
      <c r="O167" s="36"/>
      <c r="P167" s="36"/>
      <c r="Q167" s="36"/>
      <c r="R167" s="36"/>
      <c r="S167" s="36"/>
      <c r="T167" s="36"/>
      <c r="U167" s="36"/>
      <c r="V167" s="36"/>
      <c r="W167" s="36"/>
      <c r="X167" s="36"/>
    </row>
    <row r="168" spans="1:24" ht="19.5" hidden="1" customHeight="1" outlineLevel="1">
      <c r="A168" s="49"/>
      <c r="B168" s="54" t="s">
        <v>34</v>
      </c>
      <c r="C168" s="35" t="s">
        <v>32</v>
      </c>
      <c r="D168" s="35" t="s">
        <v>11</v>
      </c>
      <c r="E168" s="37">
        <v>17000</v>
      </c>
      <c r="F168" s="37">
        <v>17000</v>
      </c>
      <c r="G168" s="38">
        <f t="shared" ref="G168:H168" si="92">G167</f>
        <v>17750</v>
      </c>
      <c r="H168" s="38">
        <f t="shared" si="92"/>
        <v>17750</v>
      </c>
      <c r="I168" s="34">
        <f t="shared" si="91"/>
        <v>0</v>
      </c>
      <c r="J168" s="18"/>
      <c r="K168" s="36"/>
      <c r="L168" s="36"/>
      <c r="M168" s="36"/>
      <c r="N168" s="36"/>
      <c r="O168" s="36"/>
      <c r="P168" s="36"/>
      <c r="Q168" s="36"/>
      <c r="R168" s="36"/>
      <c r="S168" s="36"/>
      <c r="T168" s="36"/>
      <c r="U168" s="36"/>
      <c r="V168" s="36"/>
      <c r="W168" s="36"/>
      <c r="X168" s="36"/>
    </row>
    <row r="169" spans="1:24" ht="19.5" hidden="1" customHeight="1" outlineLevel="1">
      <c r="A169" s="49"/>
      <c r="B169" s="54" t="s">
        <v>35</v>
      </c>
      <c r="C169" s="35" t="s">
        <v>36</v>
      </c>
      <c r="D169" s="35" t="s">
        <v>11</v>
      </c>
      <c r="E169" s="37">
        <v>116000</v>
      </c>
      <c r="F169" s="37">
        <v>116000</v>
      </c>
      <c r="G169" s="38">
        <v>120000</v>
      </c>
      <c r="H169" s="38">
        <v>120000</v>
      </c>
      <c r="I169" s="34">
        <f t="shared" si="91"/>
        <v>0</v>
      </c>
      <c r="J169" s="18"/>
      <c r="K169" s="36"/>
      <c r="L169" s="36"/>
      <c r="M169" s="36"/>
      <c r="N169" s="36"/>
      <c r="O169" s="36"/>
      <c r="P169" s="36"/>
      <c r="Q169" s="36"/>
      <c r="R169" s="36"/>
      <c r="S169" s="36"/>
      <c r="T169" s="36"/>
      <c r="U169" s="36"/>
      <c r="V169" s="36"/>
      <c r="W169" s="36"/>
      <c r="X169" s="36"/>
    </row>
    <row r="170" spans="1:24" ht="19.5" hidden="1" customHeight="1" outlineLevel="1">
      <c r="A170" s="49"/>
      <c r="B170" s="54" t="s">
        <v>68</v>
      </c>
      <c r="C170" s="35" t="s">
        <v>36</v>
      </c>
      <c r="D170" s="35" t="s">
        <v>11</v>
      </c>
      <c r="E170" s="37">
        <v>160000</v>
      </c>
      <c r="F170" s="37">
        <v>160000</v>
      </c>
      <c r="G170" s="38">
        <v>166500</v>
      </c>
      <c r="H170" s="38">
        <v>166500</v>
      </c>
      <c r="I170" s="34">
        <f t="shared" si="91"/>
        <v>0</v>
      </c>
      <c r="J170" s="18"/>
      <c r="K170" s="36"/>
      <c r="L170" s="36"/>
      <c r="M170" s="36"/>
      <c r="N170" s="36"/>
      <c r="O170" s="36"/>
      <c r="P170" s="36"/>
      <c r="Q170" s="36"/>
      <c r="R170" s="36"/>
      <c r="S170" s="36"/>
      <c r="T170" s="36"/>
      <c r="U170" s="36"/>
      <c r="V170" s="36"/>
      <c r="W170" s="36"/>
      <c r="X170" s="36"/>
    </row>
    <row r="171" spans="1:24" ht="19.5" hidden="1" customHeight="1" outlineLevel="1">
      <c r="A171" s="49"/>
      <c r="B171" s="54" t="s">
        <v>69</v>
      </c>
      <c r="C171" s="35" t="s">
        <v>36</v>
      </c>
      <c r="D171" s="35" t="s">
        <v>11</v>
      </c>
      <c r="E171" s="37">
        <v>212500</v>
      </c>
      <c r="F171" s="37">
        <v>212500</v>
      </c>
      <c r="G171" s="38">
        <v>220500</v>
      </c>
      <c r="H171" s="38">
        <v>220500</v>
      </c>
      <c r="I171" s="34">
        <f t="shared" si="91"/>
        <v>0</v>
      </c>
      <c r="J171" s="18"/>
      <c r="K171" s="36"/>
      <c r="L171" s="36"/>
      <c r="M171" s="36"/>
      <c r="N171" s="36"/>
      <c r="O171" s="36"/>
      <c r="P171" s="36"/>
      <c r="Q171" s="36"/>
      <c r="R171" s="36"/>
      <c r="S171" s="36"/>
      <c r="T171" s="36"/>
      <c r="U171" s="36"/>
      <c r="V171" s="36"/>
      <c r="W171" s="36"/>
      <c r="X171" s="36"/>
    </row>
    <row r="172" spans="1:24" ht="19.5" hidden="1" customHeight="1" outlineLevel="1">
      <c r="A172" s="49"/>
      <c r="B172" s="54" t="s">
        <v>71</v>
      </c>
      <c r="C172" s="35" t="s">
        <v>36</v>
      </c>
      <c r="D172" s="35" t="s">
        <v>11</v>
      </c>
      <c r="E172" s="37">
        <v>276000</v>
      </c>
      <c r="F172" s="37">
        <v>276000</v>
      </c>
      <c r="G172" s="38">
        <v>288888</v>
      </c>
      <c r="H172" s="38">
        <v>288888</v>
      </c>
      <c r="I172" s="34">
        <f t="shared" si="91"/>
        <v>0</v>
      </c>
      <c r="J172" s="18"/>
      <c r="K172" s="36"/>
      <c r="L172" s="36"/>
      <c r="M172" s="36"/>
      <c r="N172" s="36"/>
      <c r="O172" s="36"/>
      <c r="P172" s="36"/>
      <c r="Q172" s="36"/>
      <c r="R172" s="36"/>
      <c r="S172" s="36"/>
      <c r="T172" s="36"/>
      <c r="U172" s="36"/>
      <c r="V172" s="36"/>
      <c r="W172" s="36"/>
      <c r="X172" s="36"/>
    </row>
    <row r="173" spans="1:24" ht="21" customHeight="1" collapsed="1">
      <c r="A173" s="49">
        <v>9</v>
      </c>
      <c r="B173" s="50" t="s">
        <v>19</v>
      </c>
      <c r="C173" s="18"/>
      <c r="D173" s="18"/>
      <c r="E173" s="20"/>
      <c r="F173" s="20"/>
      <c r="G173" s="28"/>
      <c r="H173" s="28"/>
      <c r="I173" s="34"/>
      <c r="J173" s="18"/>
      <c r="K173" s="36"/>
      <c r="L173" s="36"/>
      <c r="M173" s="36"/>
      <c r="N173" s="36"/>
      <c r="O173" s="36"/>
      <c r="P173" s="36"/>
      <c r="Q173" s="36"/>
      <c r="R173" s="36"/>
      <c r="S173" s="36"/>
      <c r="T173" s="36"/>
      <c r="U173" s="36"/>
      <c r="V173" s="36"/>
      <c r="W173" s="36"/>
      <c r="X173" s="36"/>
    </row>
    <row r="174" spans="1:24" ht="21" hidden="1" customHeight="1" outlineLevel="1">
      <c r="A174" s="49"/>
      <c r="B174" s="62" t="s">
        <v>30</v>
      </c>
      <c r="C174" s="18"/>
      <c r="D174" s="18"/>
      <c r="E174" s="20"/>
      <c r="F174" s="20"/>
      <c r="G174" s="28"/>
      <c r="H174" s="28"/>
      <c r="I174" s="34"/>
      <c r="J174" s="18"/>
      <c r="K174" s="36"/>
      <c r="L174" s="36"/>
      <c r="M174" s="36"/>
      <c r="N174" s="36"/>
      <c r="O174" s="36"/>
      <c r="P174" s="36"/>
      <c r="Q174" s="36"/>
      <c r="R174" s="36"/>
      <c r="S174" s="36"/>
      <c r="T174" s="36"/>
      <c r="U174" s="36"/>
      <c r="V174" s="36"/>
      <c r="W174" s="36"/>
      <c r="X174" s="36"/>
    </row>
    <row r="175" spans="1:24" ht="31.5" hidden="1" customHeight="1" outlineLevel="1">
      <c r="A175" s="49"/>
      <c r="B175" s="54" t="s">
        <v>31</v>
      </c>
      <c r="C175" s="35" t="s">
        <v>32</v>
      </c>
      <c r="D175" s="35" t="s">
        <v>45</v>
      </c>
      <c r="E175" s="37">
        <v>14545</v>
      </c>
      <c r="F175" s="37">
        <v>14545</v>
      </c>
      <c r="G175" s="38">
        <f t="shared" ref="G175:G182" si="93">F175</f>
        <v>14545</v>
      </c>
      <c r="H175" s="39">
        <v>14545</v>
      </c>
      <c r="I175" s="34">
        <f t="shared" ref="I175:I182" si="94">(H175-G175)/G175</f>
        <v>0</v>
      </c>
      <c r="J175" s="18"/>
      <c r="K175" s="36"/>
      <c r="L175" s="36"/>
      <c r="M175" s="36"/>
      <c r="N175" s="36"/>
      <c r="O175" s="36"/>
      <c r="P175" s="36"/>
      <c r="Q175" s="36"/>
      <c r="R175" s="36"/>
      <c r="S175" s="36"/>
      <c r="T175" s="36"/>
      <c r="U175" s="36"/>
      <c r="V175" s="36"/>
      <c r="W175" s="36"/>
      <c r="X175" s="36"/>
    </row>
    <row r="176" spans="1:24" ht="19.5" hidden="1" customHeight="1" outlineLevel="1">
      <c r="A176" s="49"/>
      <c r="B176" s="54" t="s">
        <v>34</v>
      </c>
      <c r="C176" s="35" t="s">
        <v>32</v>
      </c>
      <c r="D176" s="35" t="s">
        <v>11</v>
      </c>
      <c r="E176" s="37">
        <v>14545</v>
      </c>
      <c r="F176" s="37">
        <v>14545</v>
      </c>
      <c r="G176" s="38">
        <f t="shared" si="93"/>
        <v>14545</v>
      </c>
      <c r="H176" s="39">
        <v>14545</v>
      </c>
      <c r="I176" s="34">
        <f t="shared" si="94"/>
        <v>0</v>
      </c>
      <c r="J176" s="18"/>
      <c r="K176" s="36"/>
      <c r="L176" s="36"/>
      <c r="M176" s="36"/>
      <c r="N176" s="36"/>
      <c r="O176" s="36"/>
      <c r="P176" s="36"/>
      <c r="Q176" s="36"/>
      <c r="R176" s="36"/>
      <c r="S176" s="36"/>
      <c r="T176" s="36"/>
      <c r="U176" s="36"/>
      <c r="V176" s="36"/>
      <c r="W176" s="36"/>
      <c r="X176" s="36"/>
    </row>
    <row r="177" spans="1:24" ht="19.5" hidden="1" customHeight="1" outlineLevel="1">
      <c r="A177" s="49"/>
      <c r="B177" s="54" t="s">
        <v>54</v>
      </c>
      <c r="C177" s="35" t="s">
        <v>36</v>
      </c>
      <c r="D177" s="35" t="s">
        <v>11</v>
      </c>
      <c r="E177" s="37">
        <v>106000</v>
      </c>
      <c r="F177" s="37">
        <v>106000</v>
      </c>
      <c r="G177" s="38">
        <f t="shared" si="93"/>
        <v>106000</v>
      </c>
      <c r="H177" s="39">
        <v>106000</v>
      </c>
      <c r="I177" s="34">
        <f t="shared" si="94"/>
        <v>0</v>
      </c>
      <c r="J177" s="18"/>
      <c r="K177" s="36"/>
      <c r="L177" s="36"/>
      <c r="M177" s="36"/>
      <c r="N177" s="36"/>
      <c r="O177" s="36"/>
      <c r="P177" s="36"/>
      <c r="Q177" s="36"/>
      <c r="R177" s="36"/>
      <c r="S177" s="36"/>
      <c r="T177" s="36"/>
      <c r="U177" s="36"/>
      <c r="V177" s="36"/>
      <c r="W177" s="36"/>
      <c r="X177" s="36"/>
    </row>
    <row r="178" spans="1:24" ht="19.5" hidden="1" customHeight="1" outlineLevel="1">
      <c r="A178" s="49"/>
      <c r="B178" s="54" t="s">
        <v>72</v>
      </c>
      <c r="C178" s="35" t="s">
        <v>36</v>
      </c>
      <c r="D178" s="35" t="s">
        <v>11</v>
      </c>
      <c r="E178" s="37">
        <v>149500</v>
      </c>
      <c r="F178" s="37">
        <v>149500</v>
      </c>
      <c r="G178" s="38">
        <f t="shared" si="93"/>
        <v>149500</v>
      </c>
      <c r="H178" s="39">
        <v>149500</v>
      </c>
      <c r="I178" s="34">
        <f t="shared" si="94"/>
        <v>0</v>
      </c>
      <c r="J178" s="18"/>
      <c r="K178" s="36"/>
      <c r="L178" s="36"/>
      <c r="M178" s="36"/>
      <c r="N178" s="36"/>
      <c r="O178" s="36"/>
      <c r="P178" s="36"/>
      <c r="Q178" s="36"/>
      <c r="R178" s="36"/>
      <c r="S178" s="36"/>
      <c r="T178" s="36"/>
      <c r="U178" s="36"/>
      <c r="V178" s="36"/>
      <c r="W178" s="36"/>
      <c r="X178" s="36"/>
    </row>
    <row r="179" spans="1:24" ht="19.5" hidden="1" customHeight="1" outlineLevel="1">
      <c r="A179" s="49"/>
      <c r="B179" s="54" t="s">
        <v>73</v>
      </c>
      <c r="C179" s="35" t="s">
        <v>36</v>
      </c>
      <c r="D179" s="35" t="s">
        <v>11</v>
      </c>
      <c r="E179" s="37">
        <v>201500</v>
      </c>
      <c r="F179" s="37">
        <v>201500</v>
      </c>
      <c r="G179" s="38">
        <f t="shared" si="93"/>
        <v>201500</v>
      </c>
      <c r="H179" s="39">
        <v>201500</v>
      </c>
      <c r="I179" s="34">
        <f t="shared" si="94"/>
        <v>0</v>
      </c>
      <c r="J179" s="18"/>
      <c r="K179" s="36"/>
      <c r="L179" s="36"/>
      <c r="M179" s="36"/>
      <c r="N179" s="36"/>
      <c r="O179" s="36"/>
      <c r="P179" s="36"/>
      <c r="Q179" s="36"/>
      <c r="R179" s="36"/>
      <c r="S179" s="36"/>
      <c r="T179" s="36"/>
      <c r="U179" s="36"/>
      <c r="V179" s="36"/>
      <c r="W179" s="36"/>
      <c r="X179" s="36"/>
    </row>
    <row r="180" spans="1:24" ht="19.5" hidden="1" customHeight="1" outlineLevel="1">
      <c r="A180" s="49"/>
      <c r="B180" s="54" t="s">
        <v>39</v>
      </c>
      <c r="C180" s="35" t="s">
        <v>36</v>
      </c>
      <c r="D180" s="35" t="s">
        <v>11</v>
      </c>
      <c r="E180" s="37">
        <v>262000</v>
      </c>
      <c r="F180" s="37">
        <v>262000</v>
      </c>
      <c r="G180" s="38">
        <f t="shared" si="93"/>
        <v>262000</v>
      </c>
      <c r="H180" s="39">
        <v>262000</v>
      </c>
      <c r="I180" s="34">
        <f t="shared" si="94"/>
        <v>0</v>
      </c>
      <c r="J180" s="18"/>
      <c r="K180" s="36"/>
      <c r="L180" s="36"/>
      <c r="M180" s="36"/>
      <c r="N180" s="36"/>
      <c r="O180" s="36"/>
      <c r="P180" s="36"/>
      <c r="Q180" s="36"/>
      <c r="R180" s="36"/>
      <c r="S180" s="36"/>
      <c r="T180" s="36"/>
      <c r="U180" s="36"/>
      <c r="V180" s="36"/>
      <c r="W180" s="36"/>
      <c r="X180" s="36"/>
    </row>
    <row r="181" spans="1:24" ht="19.5" hidden="1" customHeight="1" outlineLevel="1">
      <c r="A181" s="49"/>
      <c r="B181" s="54" t="s">
        <v>40</v>
      </c>
      <c r="C181" s="35" t="s">
        <v>36</v>
      </c>
      <c r="D181" s="35" t="s">
        <v>11</v>
      </c>
      <c r="E181" s="37">
        <v>331000</v>
      </c>
      <c r="F181" s="37">
        <v>331000</v>
      </c>
      <c r="G181" s="38">
        <f t="shared" si="93"/>
        <v>331000</v>
      </c>
      <c r="H181" s="39">
        <v>331000</v>
      </c>
      <c r="I181" s="34">
        <f t="shared" si="94"/>
        <v>0</v>
      </c>
      <c r="J181" s="18"/>
      <c r="K181" s="36"/>
      <c r="L181" s="36"/>
      <c r="M181" s="36"/>
      <c r="N181" s="36"/>
      <c r="O181" s="36"/>
      <c r="P181" s="36"/>
      <c r="Q181" s="36"/>
      <c r="R181" s="36"/>
      <c r="S181" s="36"/>
      <c r="T181" s="36"/>
      <c r="U181" s="36"/>
      <c r="V181" s="36"/>
      <c r="W181" s="36"/>
      <c r="X181" s="36"/>
    </row>
    <row r="182" spans="1:24" ht="19.5" hidden="1" customHeight="1" outlineLevel="1">
      <c r="A182" s="49"/>
      <c r="B182" s="54" t="s">
        <v>41</v>
      </c>
      <c r="C182" s="35" t="s">
        <v>36</v>
      </c>
      <c r="D182" s="35" t="s">
        <v>11</v>
      </c>
      <c r="E182" s="37">
        <v>407000</v>
      </c>
      <c r="F182" s="37">
        <v>407000</v>
      </c>
      <c r="G182" s="38">
        <f t="shared" si="93"/>
        <v>407000</v>
      </c>
      <c r="H182" s="39">
        <v>407000</v>
      </c>
      <c r="I182" s="34">
        <f t="shared" si="94"/>
        <v>0</v>
      </c>
      <c r="J182" s="18"/>
      <c r="K182" s="36"/>
      <c r="L182" s="36"/>
      <c r="M182" s="36"/>
      <c r="N182" s="36"/>
      <c r="O182" s="36"/>
      <c r="P182" s="36"/>
      <c r="Q182" s="36"/>
      <c r="R182" s="36"/>
      <c r="S182" s="36"/>
      <c r="T182" s="36"/>
      <c r="U182" s="36"/>
      <c r="V182" s="36"/>
      <c r="W182" s="36"/>
      <c r="X182" s="36"/>
    </row>
    <row r="183" spans="1:24" ht="19.5" customHeight="1" collapsed="1">
      <c r="A183" s="49">
        <v>10</v>
      </c>
      <c r="B183" s="63" t="s">
        <v>24</v>
      </c>
      <c r="C183" s="35"/>
      <c r="D183" s="35"/>
      <c r="E183" s="53"/>
      <c r="F183" s="53"/>
      <c r="G183" s="56"/>
      <c r="H183" s="56"/>
      <c r="I183" s="34"/>
      <c r="J183" s="18"/>
      <c r="K183" s="36"/>
      <c r="L183" s="36"/>
      <c r="M183" s="36"/>
      <c r="N183" s="36"/>
      <c r="O183" s="36"/>
      <c r="P183" s="36"/>
      <c r="Q183" s="36"/>
      <c r="R183" s="36"/>
      <c r="S183" s="36"/>
      <c r="T183" s="36"/>
      <c r="U183" s="36"/>
      <c r="V183" s="36"/>
      <c r="W183" s="36"/>
      <c r="X183" s="36"/>
    </row>
    <row r="184" spans="1:24" ht="31.5" hidden="1" customHeight="1" outlineLevel="1">
      <c r="A184" s="49"/>
      <c r="B184" s="54" t="s">
        <v>74</v>
      </c>
      <c r="C184" s="35" t="s">
        <v>32</v>
      </c>
      <c r="D184" s="35" t="s">
        <v>33</v>
      </c>
      <c r="E184" s="37">
        <v>15500</v>
      </c>
      <c r="F184" s="37">
        <v>15500</v>
      </c>
      <c r="G184" s="38">
        <f t="shared" ref="G184:H184" si="95">F184</f>
        <v>15500</v>
      </c>
      <c r="H184" s="39">
        <f t="shared" si="95"/>
        <v>15500</v>
      </c>
      <c r="I184" s="34">
        <f t="shared" ref="I184:I185" si="96">(G184-F184)/F184</f>
        <v>0</v>
      </c>
      <c r="J184" s="18"/>
      <c r="K184" s="36"/>
      <c r="L184" s="36"/>
      <c r="M184" s="36"/>
      <c r="N184" s="36"/>
      <c r="O184" s="36"/>
      <c r="P184" s="36"/>
      <c r="Q184" s="36"/>
      <c r="R184" s="36"/>
      <c r="S184" s="36"/>
      <c r="T184" s="36"/>
      <c r="U184" s="36"/>
      <c r="V184" s="36"/>
      <c r="W184" s="36"/>
      <c r="X184" s="36"/>
    </row>
    <row r="185" spans="1:24" ht="19.5" hidden="1" customHeight="1" outlineLevel="1">
      <c r="A185" s="49"/>
      <c r="B185" s="54" t="s">
        <v>75</v>
      </c>
      <c r="C185" s="35" t="s">
        <v>32</v>
      </c>
      <c r="D185" s="35" t="s">
        <v>11</v>
      </c>
      <c r="E185" s="37">
        <v>15500</v>
      </c>
      <c r="F185" s="37">
        <v>15500</v>
      </c>
      <c r="G185" s="38">
        <f t="shared" ref="G185:H185" si="97">F185</f>
        <v>15500</v>
      </c>
      <c r="H185" s="39">
        <f t="shared" si="97"/>
        <v>15500</v>
      </c>
      <c r="I185" s="34">
        <f t="shared" si="96"/>
        <v>0</v>
      </c>
      <c r="J185" s="18"/>
      <c r="K185" s="36"/>
      <c r="L185" s="36"/>
      <c r="M185" s="36"/>
      <c r="N185" s="36"/>
      <c r="O185" s="36"/>
      <c r="P185" s="36"/>
      <c r="Q185" s="36"/>
      <c r="R185" s="36"/>
      <c r="S185" s="36"/>
      <c r="T185" s="36"/>
      <c r="U185" s="36"/>
      <c r="V185" s="36"/>
      <c r="W185" s="36"/>
      <c r="X185" s="36"/>
    </row>
    <row r="186" spans="1:24" ht="19.5" hidden="1" customHeight="1" outlineLevel="1">
      <c r="A186" s="49"/>
      <c r="B186" s="54" t="s">
        <v>76</v>
      </c>
      <c r="C186" s="35" t="s">
        <v>36</v>
      </c>
      <c r="D186" s="35" t="s">
        <v>11</v>
      </c>
      <c r="E186" s="37"/>
      <c r="F186" s="37"/>
      <c r="G186" s="38"/>
      <c r="H186" s="39">
        <v>115000</v>
      </c>
      <c r="I186" s="34" t="s">
        <v>20</v>
      </c>
      <c r="J186" s="18"/>
      <c r="K186" s="36"/>
      <c r="L186" s="36"/>
      <c r="M186" s="36"/>
      <c r="N186" s="36"/>
      <c r="O186" s="36"/>
      <c r="P186" s="36"/>
      <c r="Q186" s="36"/>
      <c r="R186" s="36"/>
      <c r="S186" s="36"/>
      <c r="T186" s="36"/>
      <c r="U186" s="36"/>
      <c r="V186" s="36"/>
      <c r="W186" s="36"/>
      <c r="X186" s="36"/>
    </row>
    <row r="187" spans="1:24" ht="19.5" hidden="1" customHeight="1" outlineLevel="1">
      <c r="A187" s="49"/>
      <c r="B187" s="54" t="s">
        <v>77</v>
      </c>
      <c r="C187" s="35"/>
      <c r="D187" s="35"/>
      <c r="E187" s="37"/>
      <c r="F187" s="37"/>
      <c r="G187" s="38"/>
      <c r="H187" s="39">
        <v>165000</v>
      </c>
      <c r="I187" s="34" t="s">
        <v>20</v>
      </c>
      <c r="J187" s="18"/>
      <c r="K187" s="36"/>
      <c r="L187" s="36"/>
      <c r="M187" s="36"/>
      <c r="N187" s="36"/>
      <c r="O187" s="36"/>
      <c r="P187" s="36"/>
      <c r="Q187" s="36"/>
      <c r="R187" s="36"/>
      <c r="S187" s="36"/>
      <c r="T187" s="36"/>
      <c r="U187" s="36"/>
      <c r="V187" s="36"/>
      <c r="W187" s="36"/>
      <c r="X187" s="36"/>
    </row>
    <row r="188" spans="1:24" ht="19.5" hidden="1" customHeight="1" outlineLevel="1">
      <c r="A188" s="49"/>
      <c r="B188" s="54" t="s">
        <v>78</v>
      </c>
      <c r="C188" s="35" t="s">
        <v>36</v>
      </c>
      <c r="D188" s="35" t="s">
        <v>11</v>
      </c>
      <c r="E188" s="37"/>
      <c r="F188" s="37"/>
      <c r="G188" s="38"/>
      <c r="H188" s="39">
        <v>220000</v>
      </c>
      <c r="I188" s="34" t="s">
        <v>20</v>
      </c>
      <c r="J188" s="18"/>
      <c r="K188" s="36"/>
      <c r="L188" s="36"/>
      <c r="M188" s="36"/>
      <c r="N188" s="36"/>
      <c r="O188" s="36"/>
      <c r="P188" s="36"/>
      <c r="Q188" s="36"/>
      <c r="R188" s="36"/>
      <c r="S188" s="36"/>
      <c r="T188" s="36"/>
      <c r="U188" s="36"/>
      <c r="V188" s="36"/>
      <c r="W188" s="36"/>
      <c r="X188" s="36"/>
    </row>
    <row r="189" spans="1:24" ht="19.5" hidden="1" customHeight="1" outlineLevel="1">
      <c r="A189" s="49"/>
      <c r="B189" s="54" t="s">
        <v>79</v>
      </c>
      <c r="C189" s="35" t="s">
        <v>36</v>
      </c>
      <c r="D189" s="35" t="s">
        <v>11</v>
      </c>
      <c r="E189" s="37"/>
      <c r="F189" s="37"/>
      <c r="G189" s="38"/>
      <c r="H189" s="39">
        <v>280000</v>
      </c>
      <c r="I189" s="34" t="s">
        <v>20</v>
      </c>
      <c r="J189" s="18"/>
      <c r="K189" s="36"/>
      <c r="L189" s="36"/>
      <c r="M189" s="36"/>
      <c r="N189" s="36"/>
      <c r="O189" s="36"/>
      <c r="P189" s="36"/>
      <c r="Q189" s="36"/>
      <c r="R189" s="36"/>
      <c r="S189" s="36"/>
      <c r="T189" s="36"/>
      <c r="U189" s="36"/>
      <c r="V189" s="36"/>
      <c r="W189" s="36"/>
      <c r="X189" s="36"/>
    </row>
    <row r="190" spans="1:24" ht="19.5" hidden="1" customHeight="1" outlineLevel="1">
      <c r="A190" s="49"/>
      <c r="B190" s="54" t="s">
        <v>80</v>
      </c>
      <c r="C190" s="35" t="s">
        <v>36</v>
      </c>
      <c r="D190" s="35" t="s">
        <v>11</v>
      </c>
      <c r="E190" s="64">
        <v>15500</v>
      </c>
      <c r="F190" s="37">
        <v>15500</v>
      </c>
      <c r="G190" s="38">
        <f t="shared" ref="G190:G192" si="98">F190</f>
        <v>15500</v>
      </c>
      <c r="H190" s="39">
        <v>350000</v>
      </c>
      <c r="I190" s="34" t="s">
        <v>20</v>
      </c>
      <c r="J190" s="18"/>
      <c r="K190" s="36"/>
      <c r="L190" s="36"/>
      <c r="M190" s="36"/>
      <c r="N190" s="36"/>
      <c r="O190" s="36"/>
      <c r="P190" s="36"/>
      <c r="Q190" s="36"/>
      <c r="R190" s="36"/>
      <c r="S190" s="36"/>
      <c r="T190" s="36"/>
      <c r="U190" s="36"/>
      <c r="V190" s="36"/>
      <c r="W190" s="36"/>
      <c r="X190" s="36"/>
    </row>
    <row r="191" spans="1:24" ht="19.5" hidden="1" customHeight="1" outlineLevel="1">
      <c r="A191" s="49"/>
      <c r="B191" s="54" t="s">
        <v>81</v>
      </c>
      <c r="C191" s="35" t="s">
        <v>36</v>
      </c>
      <c r="D191" s="35" t="s">
        <v>11</v>
      </c>
      <c r="E191" s="37">
        <v>15500</v>
      </c>
      <c r="F191" s="37">
        <v>15500</v>
      </c>
      <c r="G191" s="38">
        <f t="shared" si="98"/>
        <v>15500</v>
      </c>
      <c r="H191" s="39">
        <v>430000</v>
      </c>
      <c r="I191" s="34" t="s">
        <v>20</v>
      </c>
      <c r="J191" s="18"/>
      <c r="K191" s="36"/>
      <c r="L191" s="36"/>
      <c r="M191" s="36"/>
      <c r="N191" s="36"/>
      <c r="O191" s="36"/>
      <c r="P191" s="36"/>
      <c r="Q191" s="36"/>
      <c r="R191" s="36"/>
      <c r="S191" s="36"/>
      <c r="T191" s="36"/>
      <c r="U191" s="36"/>
      <c r="V191" s="36"/>
      <c r="W191" s="36"/>
      <c r="X191" s="36"/>
    </row>
    <row r="192" spans="1:24" ht="19.5" hidden="1" customHeight="1" outlineLevel="1">
      <c r="A192" s="49"/>
      <c r="B192" s="54" t="s">
        <v>82</v>
      </c>
      <c r="C192" s="35" t="s">
        <v>36</v>
      </c>
      <c r="D192" s="35" t="s">
        <v>11</v>
      </c>
      <c r="E192" s="37">
        <v>15500</v>
      </c>
      <c r="F192" s="37">
        <v>15500</v>
      </c>
      <c r="G192" s="38">
        <f t="shared" si="98"/>
        <v>15500</v>
      </c>
      <c r="H192" s="39">
        <v>520000</v>
      </c>
      <c r="I192" s="34" t="s">
        <v>20</v>
      </c>
      <c r="J192" s="18"/>
      <c r="K192" s="36"/>
      <c r="L192" s="36"/>
      <c r="M192" s="36"/>
      <c r="N192" s="36"/>
      <c r="O192" s="36"/>
      <c r="P192" s="36"/>
      <c r="Q192" s="36"/>
      <c r="R192" s="36"/>
      <c r="S192" s="36"/>
      <c r="T192" s="36"/>
      <c r="U192" s="36"/>
      <c r="V192" s="36"/>
      <c r="W192" s="36"/>
      <c r="X192" s="36"/>
    </row>
    <row r="193" spans="1:24" ht="19.5" customHeight="1" collapsed="1">
      <c r="A193" s="12">
        <v>11</v>
      </c>
      <c r="B193" s="63" t="s">
        <v>25</v>
      </c>
      <c r="C193" s="65"/>
      <c r="D193" s="65"/>
      <c r="E193" s="66"/>
      <c r="F193" s="66"/>
      <c r="G193" s="56"/>
      <c r="H193" s="56"/>
      <c r="I193" s="29"/>
      <c r="J193" s="26"/>
      <c r="K193" s="30"/>
      <c r="L193" s="30"/>
      <c r="M193" s="30"/>
      <c r="N193" s="30"/>
      <c r="O193" s="30"/>
      <c r="P193" s="30"/>
      <c r="Q193" s="30"/>
      <c r="R193" s="30"/>
      <c r="S193" s="30"/>
      <c r="T193" s="30"/>
      <c r="U193" s="30"/>
      <c r="V193" s="30"/>
      <c r="W193" s="30"/>
      <c r="X193" s="30"/>
    </row>
    <row r="194" spans="1:24" ht="31.5" hidden="1" customHeight="1" outlineLevel="1">
      <c r="A194" s="21"/>
      <c r="B194" s="46" t="s">
        <v>83</v>
      </c>
      <c r="C194" s="35" t="s">
        <v>32</v>
      </c>
      <c r="D194" s="35" t="s">
        <v>45</v>
      </c>
      <c r="E194" s="37">
        <v>15600</v>
      </c>
      <c r="F194" s="37">
        <v>15600</v>
      </c>
      <c r="G194" s="38">
        <f t="shared" ref="G194:G195" si="99">F194</f>
        <v>15600</v>
      </c>
      <c r="H194" s="38">
        <v>15600</v>
      </c>
      <c r="I194" s="34">
        <f t="shared" ref="I194:I195" si="100">(H194-G194)/G194</f>
        <v>0</v>
      </c>
      <c r="J194" s="18"/>
      <c r="K194" s="36"/>
      <c r="L194" s="36"/>
      <c r="M194" s="36"/>
      <c r="N194" s="36"/>
      <c r="O194" s="36"/>
      <c r="P194" s="36"/>
      <c r="Q194" s="36"/>
      <c r="R194" s="36"/>
      <c r="S194" s="36"/>
      <c r="T194" s="36"/>
      <c r="U194" s="36"/>
      <c r="V194" s="36"/>
      <c r="W194" s="36"/>
      <c r="X194" s="36"/>
    </row>
    <row r="195" spans="1:24" ht="19.5" hidden="1" customHeight="1" outlineLevel="1">
      <c r="A195" s="21"/>
      <c r="B195" s="46" t="s">
        <v>296</v>
      </c>
      <c r="C195" s="35" t="s">
        <v>32</v>
      </c>
      <c r="D195" s="18" t="s">
        <v>11</v>
      </c>
      <c r="E195" s="37">
        <v>13500</v>
      </c>
      <c r="F195" s="37">
        <v>13500</v>
      </c>
      <c r="G195" s="38">
        <f t="shared" si="99"/>
        <v>13500</v>
      </c>
      <c r="H195" s="38">
        <v>14100</v>
      </c>
      <c r="I195" s="34">
        <f t="shared" si="100"/>
        <v>4.4444444444444446E-2</v>
      </c>
      <c r="J195" s="18"/>
      <c r="K195" s="36"/>
      <c r="L195" s="36"/>
      <c r="M195" s="36"/>
      <c r="N195" s="36"/>
      <c r="O195" s="36"/>
      <c r="P195" s="36"/>
      <c r="Q195" s="36"/>
      <c r="R195" s="36"/>
      <c r="S195" s="36"/>
      <c r="T195" s="36"/>
      <c r="U195" s="36"/>
      <c r="V195" s="36"/>
      <c r="W195" s="36"/>
      <c r="X195" s="36"/>
    </row>
    <row r="196" spans="1:24" ht="43.5" customHeight="1" collapsed="1">
      <c r="A196" s="12">
        <v>12</v>
      </c>
      <c r="B196" s="2743" t="s">
        <v>297</v>
      </c>
      <c r="C196" s="2735"/>
      <c r="D196" s="2735"/>
      <c r="E196" s="2735"/>
      <c r="F196" s="2735"/>
      <c r="G196" s="2735"/>
      <c r="H196" s="2735"/>
      <c r="I196" s="2735"/>
      <c r="J196" s="2736"/>
      <c r="K196" s="30"/>
      <c r="L196" s="30"/>
      <c r="M196" s="30"/>
      <c r="N196" s="30"/>
      <c r="O196" s="30"/>
      <c r="P196" s="30"/>
      <c r="Q196" s="30"/>
      <c r="R196" s="30"/>
      <c r="S196" s="30"/>
      <c r="T196" s="30"/>
      <c r="U196" s="30"/>
      <c r="V196" s="30"/>
      <c r="W196" s="30"/>
      <c r="X196" s="30"/>
    </row>
    <row r="197" spans="1:24" ht="63" hidden="1" customHeight="1" outlineLevel="1">
      <c r="A197" s="21"/>
      <c r="B197" s="46" t="s">
        <v>298</v>
      </c>
      <c r="C197" s="35" t="s">
        <v>32</v>
      </c>
      <c r="D197" s="35" t="s">
        <v>299</v>
      </c>
      <c r="E197" s="37">
        <v>17900</v>
      </c>
      <c r="F197" s="37">
        <v>17900</v>
      </c>
      <c r="G197" s="38">
        <v>18200</v>
      </c>
      <c r="H197" s="38">
        <v>18200</v>
      </c>
      <c r="I197" s="34">
        <f t="shared" ref="I197:I209" si="101">(H197-G197)/G197</f>
        <v>0</v>
      </c>
      <c r="J197" s="2740" t="s">
        <v>300</v>
      </c>
      <c r="K197" s="36"/>
      <c r="L197" s="36"/>
      <c r="M197" s="36"/>
      <c r="N197" s="36"/>
      <c r="O197" s="36"/>
      <c r="P197" s="36"/>
      <c r="Q197" s="36"/>
      <c r="R197" s="36"/>
      <c r="S197" s="36"/>
      <c r="T197" s="36"/>
      <c r="U197" s="36"/>
      <c r="V197" s="36"/>
      <c r="W197" s="36"/>
      <c r="X197" s="36"/>
    </row>
    <row r="198" spans="1:24" ht="39" hidden="1" customHeight="1" outlineLevel="1">
      <c r="A198" s="21"/>
      <c r="B198" s="46" t="s">
        <v>301</v>
      </c>
      <c r="C198" s="35" t="s">
        <v>32</v>
      </c>
      <c r="D198" s="35" t="s">
        <v>11</v>
      </c>
      <c r="E198" s="37">
        <v>17900</v>
      </c>
      <c r="F198" s="37">
        <v>17900</v>
      </c>
      <c r="G198" s="38">
        <v>18200</v>
      </c>
      <c r="H198" s="38">
        <v>18200</v>
      </c>
      <c r="I198" s="34">
        <f t="shared" si="101"/>
        <v>0</v>
      </c>
      <c r="J198" s="2742"/>
      <c r="K198" s="36"/>
      <c r="L198" s="36"/>
      <c r="M198" s="36"/>
      <c r="N198" s="36"/>
      <c r="O198" s="36"/>
      <c r="P198" s="36"/>
      <c r="Q198" s="36"/>
      <c r="R198" s="36"/>
      <c r="S198" s="36"/>
      <c r="T198" s="36"/>
      <c r="U198" s="36"/>
      <c r="V198" s="36"/>
      <c r="W198" s="36"/>
      <c r="X198" s="36"/>
    </row>
    <row r="199" spans="1:24" ht="39" hidden="1" customHeight="1" outlineLevel="1">
      <c r="A199" s="21"/>
      <c r="B199" s="46" t="s">
        <v>302</v>
      </c>
      <c r="C199" s="35" t="s">
        <v>32</v>
      </c>
      <c r="D199" s="35" t="s">
        <v>11</v>
      </c>
      <c r="E199" s="37">
        <v>17600</v>
      </c>
      <c r="F199" s="37">
        <v>17600</v>
      </c>
      <c r="G199" s="38">
        <v>17900</v>
      </c>
      <c r="H199" s="38">
        <v>17900</v>
      </c>
      <c r="I199" s="34">
        <f t="shared" si="101"/>
        <v>0</v>
      </c>
      <c r="J199" s="2742"/>
      <c r="K199" s="36"/>
      <c r="L199" s="36"/>
      <c r="M199" s="36"/>
      <c r="N199" s="36"/>
      <c r="O199" s="36"/>
      <c r="P199" s="36"/>
      <c r="Q199" s="36"/>
      <c r="R199" s="36"/>
      <c r="S199" s="36"/>
      <c r="T199" s="36"/>
      <c r="U199" s="36"/>
      <c r="V199" s="36"/>
      <c r="W199" s="36"/>
      <c r="X199" s="36"/>
    </row>
    <row r="200" spans="1:24" ht="39" hidden="1" customHeight="1" outlineLevel="1">
      <c r="A200" s="21"/>
      <c r="B200" s="46" t="s">
        <v>303</v>
      </c>
      <c r="C200" s="35" t="s">
        <v>32</v>
      </c>
      <c r="D200" s="35" t="s">
        <v>11</v>
      </c>
      <c r="E200" s="37">
        <v>17600</v>
      </c>
      <c r="F200" s="37">
        <v>17600</v>
      </c>
      <c r="G200" s="38">
        <f t="shared" ref="G200:H200" si="102">G199</f>
        <v>17900</v>
      </c>
      <c r="H200" s="38">
        <f t="shared" si="102"/>
        <v>17900</v>
      </c>
      <c r="I200" s="34">
        <f t="shared" si="101"/>
        <v>0</v>
      </c>
      <c r="J200" s="2742"/>
      <c r="K200" s="36"/>
      <c r="L200" s="36"/>
      <c r="M200" s="36"/>
      <c r="N200" s="36"/>
      <c r="O200" s="36"/>
      <c r="P200" s="36"/>
      <c r="Q200" s="36"/>
      <c r="R200" s="36"/>
      <c r="S200" s="36"/>
      <c r="T200" s="36"/>
      <c r="U200" s="36"/>
      <c r="V200" s="36"/>
      <c r="W200" s="36"/>
      <c r="X200" s="36"/>
    </row>
    <row r="201" spans="1:24" ht="39" hidden="1" customHeight="1" outlineLevel="1">
      <c r="A201" s="21"/>
      <c r="B201" s="46" t="s">
        <v>304</v>
      </c>
      <c r="C201" s="35" t="s">
        <v>32</v>
      </c>
      <c r="D201" s="35" t="s">
        <v>11</v>
      </c>
      <c r="E201" s="37">
        <v>17800</v>
      </c>
      <c r="F201" s="37">
        <v>17800</v>
      </c>
      <c r="G201" s="38">
        <v>18100</v>
      </c>
      <c r="H201" s="38">
        <v>18100</v>
      </c>
      <c r="I201" s="34">
        <f t="shared" si="101"/>
        <v>0</v>
      </c>
      <c r="J201" s="2742"/>
      <c r="K201" s="36"/>
      <c r="L201" s="36"/>
      <c r="M201" s="36"/>
      <c r="N201" s="36"/>
      <c r="O201" s="36"/>
      <c r="P201" s="36"/>
      <c r="Q201" s="36"/>
      <c r="R201" s="36"/>
      <c r="S201" s="36"/>
      <c r="T201" s="36"/>
      <c r="U201" s="36"/>
      <c r="V201" s="36"/>
      <c r="W201" s="36"/>
      <c r="X201" s="36"/>
    </row>
    <row r="202" spans="1:24" ht="39" hidden="1" customHeight="1" outlineLevel="1">
      <c r="A202" s="21"/>
      <c r="B202" s="46" t="s">
        <v>305</v>
      </c>
      <c r="C202" s="35" t="s">
        <v>32</v>
      </c>
      <c r="D202" s="35" t="s">
        <v>11</v>
      </c>
      <c r="E202" s="37">
        <v>17600</v>
      </c>
      <c r="F202" s="37">
        <v>17600</v>
      </c>
      <c r="G202" s="38">
        <v>17900</v>
      </c>
      <c r="H202" s="38">
        <v>17900</v>
      </c>
      <c r="I202" s="34">
        <f t="shared" si="101"/>
        <v>0</v>
      </c>
      <c r="J202" s="2733"/>
      <c r="K202" s="36"/>
      <c r="L202" s="36"/>
      <c r="M202" s="36"/>
      <c r="N202" s="36"/>
      <c r="O202" s="36"/>
      <c r="P202" s="36"/>
      <c r="Q202" s="36"/>
      <c r="R202" s="36"/>
      <c r="S202" s="36"/>
      <c r="T202" s="36"/>
      <c r="U202" s="36"/>
      <c r="V202" s="36"/>
      <c r="W202" s="36"/>
      <c r="X202" s="36"/>
    </row>
    <row r="203" spans="1:24" ht="39" hidden="1" customHeight="1" outlineLevel="1">
      <c r="A203" s="21"/>
      <c r="B203" s="46" t="s">
        <v>306</v>
      </c>
      <c r="C203" s="35" t="s">
        <v>32</v>
      </c>
      <c r="D203" s="35" t="s">
        <v>11</v>
      </c>
      <c r="E203" s="37">
        <v>18600</v>
      </c>
      <c r="F203" s="37">
        <v>18600</v>
      </c>
      <c r="G203" s="38">
        <v>18900</v>
      </c>
      <c r="H203" s="38">
        <v>18900</v>
      </c>
      <c r="I203" s="34">
        <f t="shared" si="101"/>
        <v>0</v>
      </c>
      <c r="J203" s="2740" t="s">
        <v>300</v>
      </c>
      <c r="K203" s="36"/>
      <c r="L203" s="36"/>
      <c r="M203" s="36"/>
      <c r="N203" s="36"/>
      <c r="O203" s="36"/>
      <c r="P203" s="36"/>
      <c r="Q203" s="36"/>
      <c r="R203" s="36"/>
      <c r="S203" s="36"/>
      <c r="T203" s="36"/>
      <c r="U203" s="36"/>
      <c r="V203" s="36"/>
      <c r="W203" s="36"/>
      <c r="X203" s="36"/>
    </row>
    <row r="204" spans="1:24" ht="39" hidden="1" customHeight="1" outlineLevel="1">
      <c r="A204" s="21"/>
      <c r="B204" s="46" t="s">
        <v>307</v>
      </c>
      <c r="C204" s="35" t="s">
        <v>32</v>
      </c>
      <c r="D204" s="35" t="s">
        <v>11</v>
      </c>
      <c r="E204" s="37">
        <v>24300</v>
      </c>
      <c r="F204" s="37">
        <v>24300</v>
      </c>
      <c r="G204" s="38">
        <v>24600</v>
      </c>
      <c r="H204" s="38">
        <v>24600</v>
      </c>
      <c r="I204" s="34">
        <f t="shared" si="101"/>
        <v>0</v>
      </c>
      <c r="J204" s="2742"/>
      <c r="K204" s="36"/>
      <c r="L204" s="36"/>
      <c r="M204" s="36"/>
      <c r="N204" s="36"/>
      <c r="O204" s="36"/>
      <c r="P204" s="36"/>
      <c r="Q204" s="36"/>
      <c r="R204" s="36"/>
      <c r="S204" s="36"/>
      <c r="T204" s="36"/>
      <c r="U204" s="36"/>
      <c r="V204" s="36"/>
      <c r="W204" s="36"/>
      <c r="X204" s="36"/>
    </row>
    <row r="205" spans="1:24" ht="39" hidden="1" customHeight="1" outlineLevel="1">
      <c r="A205" s="21"/>
      <c r="B205" s="46" t="s">
        <v>308</v>
      </c>
      <c r="C205" s="35" t="s">
        <v>32</v>
      </c>
      <c r="D205" s="35" t="s">
        <v>11</v>
      </c>
      <c r="E205" s="37">
        <v>23500</v>
      </c>
      <c r="F205" s="37">
        <v>23500</v>
      </c>
      <c r="G205" s="38">
        <v>23800</v>
      </c>
      <c r="H205" s="38">
        <v>23800</v>
      </c>
      <c r="I205" s="34">
        <f t="shared" si="101"/>
        <v>0</v>
      </c>
      <c r="J205" s="2742"/>
      <c r="K205" s="36"/>
      <c r="L205" s="36"/>
      <c r="M205" s="36"/>
      <c r="N205" s="36"/>
      <c r="O205" s="36"/>
      <c r="P205" s="36"/>
      <c r="Q205" s="36"/>
      <c r="R205" s="36"/>
      <c r="S205" s="36"/>
      <c r="T205" s="36"/>
      <c r="U205" s="36"/>
      <c r="V205" s="36"/>
      <c r="W205" s="36"/>
      <c r="X205" s="36"/>
    </row>
    <row r="206" spans="1:24" ht="39" hidden="1" customHeight="1" outlineLevel="1">
      <c r="A206" s="21"/>
      <c r="B206" s="46" t="s">
        <v>309</v>
      </c>
      <c r="C206" s="35" t="s">
        <v>32</v>
      </c>
      <c r="D206" s="35" t="s">
        <v>11</v>
      </c>
      <c r="E206" s="37">
        <v>23500</v>
      </c>
      <c r="F206" s="37">
        <v>23500</v>
      </c>
      <c r="G206" s="38">
        <v>23800</v>
      </c>
      <c r="H206" s="38">
        <v>23800</v>
      </c>
      <c r="I206" s="34">
        <f t="shared" si="101"/>
        <v>0</v>
      </c>
      <c r="J206" s="2742"/>
      <c r="K206" s="36"/>
      <c r="L206" s="36"/>
      <c r="M206" s="36"/>
      <c r="N206" s="36"/>
      <c r="O206" s="36"/>
      <c r="P206" s="36"/>
      <c r="Q206" s="36"/>
      <c r="R206" s="36"/>
      <c r="S206" s="36"/>
      <c r="T206" s="36"/>
      <c r="U206" s="36"/>
      <c r="V206" s="36"/>
      <c r="W206" s="36"/>
      <c r="X206" s="36"/>
    </row>
    <row r="207" spans="1:24" ht="39" hidden="1" customHeight="1" outlineLevel="1">
      <c r="A207" s="21"/>
      <c r="B207" s="46" t="s">
        <v>310</v>
      </c>
      <c r="C207" s="35" t="s">
        <v>32</v>
      </c>
      <c r="D207" s="35" t="s">
        <v>11</v>
      </c>
      <c r="E207" s="37">
        <v>23700</v>
      </c>
      <c r="F207" s="37">
        <v>23700</v>
      </c>
      <c r="G207" s="38">
        <v>24000</v>
      </c>
      <c r="H207" s="38">
        <v>24000</v>
      </c>
      <c r="I207" s="34">
        <f t="shared" si="101"/>
        <v>0</v>
      </c>
      <c r="J207" s="2742"/>
      <c r="K207" s="36"/>
      <c r="L207" s="36"/>
      <c r="M207" s="36"/>
      <c r="N207" s="36"/>
      <c r="O207" s="36"/>
      <c r="P207" s="36"/>
      <c r="Q207" s="36"/>
      <c r="R207" s="36"/>
      <c r="S207" s="36"/>
      <c r="T207" s="36"/>
      <c r="U207" s="36"/>
      <c r="V207" s="36"/>
      <c r="W207" s="36"/>
      <c r="X207" s="36"/>
    </row>
    <row r="208" spans="1:24" ht="39" hidden="1" customHeight="1" outlineLevel="1">
      <c r="A208" s="21"/>
      <c r="B208" s="46" t="s">
        <v>311</v>
      </c>
      <c r="C208" s="35" t="s">
        <v>32</v>
      </c>
      <c r="D208" s="35" t="s">
        <v>11</v>
      </c>
      <c r="E208" s="37">
        <v>24500</v>
      </c>
      <c r="F208" s="37">
        <v>24500</v>
      </c>
      <c r="G208" s="38">
        <v>24800</v>
      </c>
      <c r="H208" s="38">
        <v>24800</v>
      </c>
      <c r="I208" s="34">
        <f t="shared" si="101"/>
        <v>0</v>
      </c>
      <c r="J208" s="2742"/>
      <c r="K208" s="36"/>
      <c r="L208" s="36"/>
      <c r="M208" s="36"/>
      <c r="N208" s="36"/>
      <c r="O208" s="36"/>
      <c r="P208" s="36"/>
      <c r="Q208" s="36"/>
      <c r="R208" s="36"/>
      <c r="S208" s="36"/>
      <c r="T208" s="36"/>
      <c r="U208" s="36"/>
      <c r="V208" s="36"/>
      <c r="W208" s="36"/>
      <c r="X208" s="36"/>
    </row>
    <row r="209" spans="1:24" ht="39" hidden="1" customHeight="1" outlineLevel="1">
      <c r="A209" s="21"/>
      <c r="B209" s="46" t="s">
        <v>312</v>
      </c>
      <c r="C209" s="35" t="s">
        <v>32</v>
      </c>
      <c r="D209" s="35" t="s">
        <v>313</v>
      </c>
      <c r="E209" s="37">
        <v>18900</v>
      </c>
      <c r="F209" s="37">
        <v>18900</v>
      </c>
      <c r="G209" s="38">
        <v>19200</v>
      </c>
      <c r="H209" s="38">
        <v>19200</v>
      </c>
      <c r="I209" s="34">
        <f t="shared" si="101"/>
        <v>0</v>
      </c>
      <c r="J209" s="2733"/>
      <c r="K209" s="36"/>
      <c r="L209" s="36"/>
      <c r="M209" s="36"/>
      <c r="N209" s="36"/>
      <c r="O209" s="36"/>
      <c r="P209" s="36"/>
      <c r="Q209" s="36"/>
      <c r="R209" s="36"/>
      <c r="S209" s="36"/>
      <c r="T209" s="36"/>
      <c r="U209" s="36"/>
      <c r="V209" s="36"/>
      <c r="W209" s="36"/>
      <c r="X209" s="36"/>
    </row>
    <row r="210" spans="1:24" ht="30" customHeight="1">
      <c r="A210" s="2744" t="s">
        <v>84</v>
      </c>
      <c r="B210" s="2735"/>
      <c r="C210" s="2735"/>
      <c r="D210" s="2735"/>
      <c r="E210" s="2735"/>
      <c r="F210" s="2735"/>
      <c r="G210" s="2735"/>
      <c r="H210" s="2735"/>
      <c r="I210" s="2735"/>
      <c r="J210" s="2736"/>
      <c r="K210" s="36"/>
      <c r="L210" s="36"/>
      <c r="M210" s="36"/>
      <c r="N210" s="36"/>
      <c r="O210" s="36"/>
      <c r="P210" s="36"/>
      <c r="Q210" s="36"/>
      <c r="R210" s="36"/>
      <c r="S210" s="36"/>
      <c r="T210" s="36"/>
      <c r="U210" s="36"/>
      <c r="V210" s="36"/>
      <c r="W210" s="36"/>
      <c r="X210" s="36"/>
    </row>
    <row r="211" spans="1:24" ht="23.25" customHeight="1">
      <c r="A211" s="2744" t="s">
        <v>85</v>
      </c>
      <c r="B211" s="2735"/>
      <c r="C211" s="2735"/>
      <c r="D211" s="2735"/>
      <c r="E211" s="2735"/>
      <c r="F211" s="2735"/>
      <c r="G211" s="2735"/>
      <c r="H211" s="2735"/>
      <c r="I211" s="2735"/>
      <c r="J211" s="2736"/>
      <c r="K211" s="36"/>
      <c r="L211" s="36"/>
      <c r="M211" s="36"/>
      <c r="N211" s="36"/>
      <c r="O211" s="36"/>
      <c r="P211" s="36"/>
      <c r="Q211" s="36"/>
      <c r="R211" s="36"/>
      <c r="S211" s="36"/>
      <c r="T211" s="36"/>
      <c r="U211" s="36"/>
      <c r="V211" s="36"/>
      <c r="W211" s="36"/>
      <c r="X211" s="36"/>
    </row>
    <row r="212" spans="1:24" ht="18.75" customHeight="1">
      <c r="A212" s="49">
        <v>1</v>
      </c>
      <c r="B212" s="50" t="s">
        <v>14</v>
      </c>
      <c r="C212" s="67"/>
      <c r="D212" s="51"/>
      <c r="E212" s="51"/>
      <c r="F212" s="51"/>
      <c r="G212" s="33"/>
      <c r="H212" s="33"/>
      <c r="I212" s="68"/>
      <c r="J212" s="51"/>
      <c r="K212" s="36"/>
      <c r="L212" s="36"/>
      <c r="M212" s="36"/>
      <c r="N212" s="36"/>
      <c r="O212" s="36"/>
      <c r="P212" s="36"/>
      <c r="Q212" s="36"/>
      <c r="R212" s="36"/>
      <c r="S212" s="36"/>
      <c r="T212" s="36"/>
      <c r="U212" s="36"/>
      <c r="V212" s="36"/>
      <c r="W212" s="36"/>
      <c r="X212" s="36"/>
    </row>
    <row r="213" spans="1:24" ht="37.5" hidden="1" customHeight="1" outlineLevel="1">
      <c r="A213" s="21"/>
      <c r="B213" s="51" t="s">
        <v>314</v>
      </c>
      <c r="C213" s="67" t="s">
        <v>87</v>
      </c>
      <c r="D213" s="69" t="s">
        <v>88</v>
      </c>
      <c r="E213" s="51"/>
      <c r="F213" s="51"/>
      <c r="G213" s="33">
        <v>1530</v>
      </c>
      <c r="H213" s="33">
        <v>1530</v>
      </c>
      <c r="I213" s="68">
        <f>(H213-G213)/G213</f>
        <v>0</v>
      </c>
      <c r="J213" s="51"/>
      <c r="K213" s="36"/>
      <c r="L213" s="36"/>
      <c r="M213" s="36"/>
      <c r="N213" s="36"/>
      <c r="O213" s="36"/>
      <c r="P213" s="36"/>
      <c r="Q213" s="36"/>
      <c r="R213" s="36"/>
      <c r="S213" s="36"/>
      <c r="T213" s="36"/>
      <c r="U213" s="36"/>
      <c r="V213" s="36"/>
      <c r="W213" s="36"/>
      <c r="X213" s="36"/>
    </row>
    <row r="214" spans="1:24" ht="18.75" customHeight="1" collapsed="1">
      <c r="A214" s="49">
        <v>2</v>
      </c>
      <c r="B214" s="50" t="s">
        <v>16</v>
      </c>
      <c r="C214" s="67"/>
      <c r="D214" s="51"/>
      <c r="E214" s="51"/>
      <c r="F214" s="51"/>
      <c r="G214" s="33"/>
      <c r="H214" s="33"/>
      <c r="I214" s="68"/>
      <c r="J214" s="51"/>
      <c r="K214" s="36"/>
      <c r="L214" s="36"/>
      <c r="M214" s="36"/>
      <c r="N214" s="36"/>
      <c r="O214" s="36"/>
      <c r="P214" s="36"/>
      <c r="Q214" s="36"/>
      <c r="R214" s="36"/>
      <c r="S214" s="36"/>
      <c r="T214" s="36"/>
      <c r="U214" s="36"/>
      <c r="V214" s="36"/>
      <c r="W214" s="36"/>
      <c r="X214" s="36"/>
    </row>
    <row r="215" spans="1:24" ht="18.75" hidden="1" customHeight="1" outlineLevel="1">
      <c r="A215" s="21"/>
      <c r="B215" s="51" t="s">
        <v>86</v>
      </c>
      <c r="C215" s="67" t="s">
        <v>87</v>
      </c>
      <c r="D215" s="67" t="s">
        <v>11</v>
      </c>
      <c r="E215" s="51"/>
      <c r="F215" s="51"/>
      <c r="G215" s="33">
        <v>1300</v>
      </c>
      <c r="H215" s="33">
        <f t="shared" ref="H215:H218" si="103">G215</f>
        <v>1300</v>
      </c>
      <c r="I215" s="68">
        <f t="shared" ref="I215:I218" si="104">(H215-G215)/G215</f>
        <v>0</v>
      </c>
      <c r="J215" s="51"/>
      <c r="K215" s="36"/>
      <c r="L215" s="36"/>
      <c r="M215" s="36"/>
      <c r="N215" s="36"/>
      <c r="O215" s="36"/>
      <c r="P215" s="36"/>
      <c r="Q215" s="36"/>
      <c r="R215" s="36"/>
      <c r="S215" s="36"/>
      <c r="T215" s="36"/>
      <c r="U215" s="36"/>
      <c r="V215" s="36"/>
      <c r="W215" s="36"/>
      <c r="X215" s="36"/>
    </row>
    <row r="216" spans="1:24" ht="18.75" hidden="1" customHeight="1" outlineLevel="1">
      <c r="A216" s="21"/>
      <c r="B216" s="51" t="s">
        <v>89</v>
      </c>
      <c r="C216" s="67" t="s">
        <v>87</v>
      </c>
      <c r="D216" s="67" t="s">
        <v>11</v>
      </c>
      <c r="E216" s="51"/>
      <c r="F216" s="51"/>
      <c r="G216" s="33">
        <v>1600</v>
      </c>
      <c r="H216" s="33">
        <f t="shared" si="103"/>
        <v>1600</v>
      </c>
      <c r="I216" s="68">
        <f t="shared" si="104"/>
        <v>0</v>
      </c>
      <c r="J216" s="51"/>
      <c r="K216" s="36"/>
      <c r="L216" s="36"/>
      <c r="M216" s="36"/>
      <c r="N216" s="36"/>
      <c r="O216" s="36"/>
      <c r="P216" s="36"/>
      <c r="Q216" s="36"/>
      <c r="R216" s="36"/>
      <c r="S216" s="36"/>
      <c r="T216" s="36"/>
      <c r="U216" s="36"/>
      <c r="V216" s="36"/>
      <c r="W216" s="36"/>
      <c r="X216" s="36"/>
    </row>
    <row r="217" spans="1:24" ht="18.75" hidden="1" customHeight="1" outlineLevel="1">
      <c r="A217" s="21"/>
      <c r="B217" s="51" t="s">
        <v>90</v>
      </c>
      <c r="C217" s="67" t="s">
        <v>87</v>
      </c>
      <c r="D217" s="67" t="s">
        <v>11</v>
      </c>
      <c r="E217" s="51"/>
      <c r="F217" s="51"/>
      <c r="G217" s="33">
        <v>1700</v>
      </c>
      <c r="H217" s="33">
        <f t="shared" si="103"/>
        <v>1700</v>
      </c>
      <c r="I217" s="68">
        <f t="shared" si="104"/>
        <v>0</v>
      </c>
      <c r="J217" s="51"/>
      <c r="K217" s="36"/>
      <c r="L217" s="36"/>
      <c r="M217" s="36"/>
      <c r="N217" s="36"/>
      <c r="O217" s="36"/>
      <c r="P217" s="36"/>
      <c r="Q217" s="36"/>
      <c r="R217" s="36"/>
      <c r="S217" s="36"/>
      <c r="T217" s="36"/>
      <c r="U217" s="36"/>
      <c r="V217" s="36"/>
      <c r="W217" s="36"/>
      <c r="X217" s="36"/>
    </row>
    <row r="218" spans="1:24" ht="18.75" hidden="1" customHeight="1" outlineLevel="1">
      <c r="A218" s="21"/>
      <c r="B218" s="51" t="s">
        <v>91</v>
      </c>
      <c r="C218" s="67" t="s">
        <v>87</v>
      </c>
      <c r="D218" s="67" t="s">
        <v>11</v>
      </c>
      <c r="E218" s="51"/>
      <c r="F218" s="51"/>
      <c r="G218" s="33">
        <v>880</v>
      </c>
      <c r="H218" s="33">
        <f t="shared" si="103"/>
        <v>880</v>
      </c>
      <c r="I218" s="68">
        <f t="shared" si="104"/>
        <v>0</v>
      </c>
      <c r="J218" s="51"/>
      <c r="K218" s="36"/>
      <c r="L218" s="36"/>
      <c r="M218" s="36"/>
      <c r="N218" s="36"/>
      <c r="O218" s="36"/>
      <c r="P218" s="36"/>
      <c r="Q218" s="36"/>
      <c r="R218" s="36"/>
      <c r="S218" s="36"/>
      <c r="T218" s="36"/>
      <c r="U218" s="36"/>
      <c r="V218" s="36"/>
      <c r="W218" s="36"/>
      <c r="X218" s="36"/>
    </row>
    <row r="219" spans="1:24" ht="18.75" customHeight="1" collapsed="1">
      <c r="A219" s="49">
        <v>3</v>
      </c>
      <c r="B219" s="50" t="s">
        <v>19</v>
      </c>
      <c r="C219" s="67"/>
      <c r="D219" s="51"/>
      <c r="E219" s="51"/>
      <c r="F219" s="51"/>
      <c r="G219" s="33"/>
      <c r="H219" s="33"/>
      <c r="I219" s="68"/>
      <c r="J219" s="51"/>
      <c r="K219" s="36"/>
      <c r="L219" s="36"/>
      <c r="M219" s="36"/>
      <c r="N219" s="36"/>
      <c r="O219" s="36"/>
      <c r="P219" s="36"/>
      <c r="Q219" s="36"/>
      <c r="R219" s="36"/>
      <c r="S219" s="36"/>
      <c r="T219" s="36"/>
      <c r="U219" s="36"/>
      <c r="V219" s="36"/>
      <c r="W219" s="36"/>
      <c r="X219" s="36"/>
    </row>
    <row r="220" spans="1:24" ht="18.75" hidden="1" customHeight="1" outlineLevel="1">
      <c r="A220" s="21"/>
      <c r="B220" s="51" t="s">
        <v>86</v>
      </c>
      <c r="C220" s="67" t="s">
        <v>87</v>
      </c>
      <c r="D220" s="67" t="s">
        <v>11</v>
      </c>
      <c r="E220" s="51"/>
      <c r="F220" s="51"/>
      <c r="G220" s="33">
        <v>1273</v>
      </c>
      <c r="H220" s="33">
        <v>1273</v>
      </c>
      <c r="I220" s="68">
        <f>(H220-G220)/G220</f>
        <v>0</v>
      </c>
      <c r="J220" s="51"/>
      <c r="K220" s="36"/>
      <c r="L220" s="36"/>
      <c r="M220" s="36"/>
      <c r="N220" s="36"/>
      <c r="O220" s="36"/>
      <c r="P220" s="36"/>
      <c r="Q220" s="36"/>
      <c r="R220" s="36"/>
      <c r="S220" s="36"/>
      <c r="T220" s="36"/>
      <c r="U220" s="36"/>
      <c r="V220" s="36"/>
      <c r="W220" s="36"/>
      <c r="X220" s="36"/>
    </row>
    <row r="221" spans="1:24" ht="18.75" customHeight="1" collapsed="1">
      <c r="A221" s="49">
        <v>4</v>
      </c>
      <c r="B221" s="50" t="s">
        <v>18</v>
      </c>
      <c r="C221" s="67"/>
      <c r="D221" s="51"/>
      <c r="E221" s="51"/>
      <c r="F221" s="51"/>
      <c r="G221" s="33"/>
      <c r="H221" s="33"/>
      <c r="I221" s="68"/>
      <c r="J221" s="51"/>
      <c r="K221" s="36"/>
      <c r="L221" s="36"/>
      <c r="M221" s="36"/>
      <c r="N221" s="36"/>
      <c r="O221" s="36"/>
      <c r="P221" s="36"/>
      <c r="Q221" s="36"/>
      <c r="R221" s="36"/>
      <c r="S221" s="36"/>
      <c r="T221" s="36"/>
      <c r="U221" s="36"/>
      <c r="V221" s="36"/>
      <c r="W221" s="36"/>
      <c r="X221" s="36"/>
    </row>
    <row r="222" spans="1:24" ht="18.75" hidden="1" customHeight="1" outlineLevel="1">
      <c r="A222" s="21"/>
      <c r="B222" s="51" t="s">
        <v>90</v>
      </c>
      <c r="C222" s="67" t="s">
        <v>87</v>
      </c>
      <c r="D222" s="67" t="s">
        <v>11</v>
      </c>
      <c r="E222" s="51"/>
      <c r="F222" s="51"/>
      <c r="G222" s="33">
        <v>1700</v>
      </c>
      <c r="H222" s="33">
        <f>1700/1.1</f>
        <v>1545.4545454545453</v>
      </c>
      <c r="I222" s="68">
        <f>(H222-G222)/G222</f>
        <v>-9.0909090909091023E-2</v>
      </c>
      <c r="J222" s="51"/>
      <c r="K222" s="36"/>
      <c r="L222" s="36"/>
      <c r="M222" s="36"/>
      <c r="N222" s="36"/>
      <c r="O222" s="36"/>
      <c r="P222" s="36"/>
      <c r="Q222" s="36"/>
      <c r="R222" s="36"/>
      <c r="S222" s="36"/>
      <c r="T222" s="36"/>
      <c r="U222" s="36"/>
      <c r="V222" s="36"/>
      <c r="W222" s="36"/>
      <c r="X222" s="36"/>
    </row>
    <row r="223" spans="1:24" ht="18.75" customHeight="1" collapsed="1">
      <c r="A223" s="49">
        <v>5</v>
      </c>
      <c r="B223" s="50" t="s">
        <v>15</v>
      </c>
      <c r="C223" s="67"/>
      <c r="D223" s="67"/>
      <c r="E223" s="51"/>
      <c r="F223" s="51"/>
      <c r="G223" s="33"/>
      <c r="H223" s="33"/>
      <c r="I223" s="68"/>
      <c r="J223" s="51"/>
      <c r="K223" s="36"/>
      <c r="L223" s="36"/>
      <c r="M223" s="36"/>
      <c r="N223" s="36"/>
      <c r="O223" s="36"/>
      <c r="P223" s="36"/>
      <c r="Q223" s="36"/>
      <c r="R223" s="36"/>
      <c r="S223" s="36"/>
      <c r="T223" s="36"/>
      <c r="U223" s="36"/>
      <c r="V223" s="36"/>
      <c r="W223" s="36"/>
      <c r="X223" s="36"/>
    </row>
    <row r="224" spans="1:24" ht="18.75" hidden="1" customHeight="1" outlineLevel="1">
      <c r="A224" s="49"/>
      <c r="B224" s="51" t="s">
        <v>86</v>
      </c>
      <c r="C224" s="67"/>
      <c r="D224" s="67"/>
      <c r="E224" s="51"/>
      <c r="F224" s="51"/>
      <c r="G224" s="33"/>
      <c r="H224" s="33">
        <v>1300</v>
      </c>
      <c r="I224" s="68"/>
      <c r="J224" s="51"/>
      <c r="K224" s="36"/>
      <c r="L224" s="36"/>
      <c r="M224" s="36"/>
      <c r="N224" s="36"/>
      <c r="O224" s="36"/>
      <c r="P224" s="36"/>
      <c r="Q224" s="36"/>
      <c r="R224" s="36"/>
      <c r="S224" s="36"/>
      <c r="T224" s="36"/>
      <c r="U224" s="36"/>
      <c r="V224" s="36"/>
      <c r="W224" s="36"/>
      <c r="X224" s="36"/>
    </row>
    <row r="225" spans="1:24" ht="18.75" hidden="1" customHeight="1" outlineLevel="1">
      <c r="A225" s="49"/>
      <c r="B225" s="51" t="s">
        <v>91</v>
      </c>
      <c r="C225" s="67"/>
      <c r="D225" s="67"/>
      <c r="E225" s="51"/>
      <c r="F225" s="51"/>
      <c r="G225" s="33"/>
      <c r="H225" s="33">
        <v>900</v>
      </c>
      <c r="I225" s="68"/>
      <c r="J225" s="51"/>
      <c r="K225" s="36"/>
      <c r="L225" s="36"/>
      <c r="M225" s="36"/>
      <c r="N225" s="36"/>
      <c r="O225" s="36"/>
      <c r="P225" s="36"/>
      <c r="Q225" s="36"/>
      <c r="R225" s="36"/>
      <c r="S225" s="36"/>
      <c r="T225" s="36"/>
      <c r="U225" s="36"/>
      <c r="V225" s="36"/>
      <c r="W225" s="36"/>
      <c r="X225" s="36"/>
    </row>
    <row r="226" spans="1:24" ht="18.75" customHeight="1" collapsed="1">
      <c r="A226" s="49">
        <v>6</v>
      </c>
      <c r="B226" s="50" t="s">
        <v>23</v>
      </c>
      <c r="C226" s="67"/>
      <c r="D226" s="51"/>
      <c r="E226" s="51"/>
      <c r="F226" s="51"/>
      <c r="G226" s="33"/>
      <c r="H226" s="33"/>
      <c r="I226" s="68"/>
      <c r="J226" s="51"/>
      <c r="K226" s="36"/>
      <c r="L226" s="36"/>
      <c r="M226" s="36"/>
      <c r="N226" s="36"/>
      <c r="O226" s="36"/>
      <c r="P226" s="36"/>
      <c r="Q226" s="36"/>
      <c r="R226" s="36"/>
      <c r="S226" s="36"/>
      <c r="T226" s="36"/>
      <c r="U226" s="36"/>
      <c r="V226" s="36"/>
      <c r="W226" s="36"/>
      <c r="X226" s="36"/>
    </row>
    <row r="227" spans="1:24" ht="18.75" hidden="1" customHeight="1" outlineLevel="1">
      <c r="A227" s="21"/>
      <c r="B227" s="51" t="s">
        <v>90</v>
      </c>
      <c r="C227" s="67" t="s">
        <v>87</v>
      </c>
      <c r="D227" s="67" t="s">
        <v>11</v>
      </c>
      <c r="E227" s="51"/>
      <c r="F227" s="51"/>
      <c r="G227" s="33">
        <v>1700</v>
      </c>
      <c r="H227" s="33">
        <v>1650</v>
      </c>
      <c r="I227" s="68">
        <f>(H227-G227)/G227</f>
        <v>-2.9411764705882353E-2</v>
      </c>
      <c r="J227" s="51"/>
      <c r="K227" s="36"/>
      <c r="L227" s="36"/>
      <c r="M227" s="36"/>
      <c r="N227" s="36"/>
      <c r="O227" s="36"/>
      <c r="P227" s="36"/>
      <c r="Q227" s="36"/>
      <c r="R227" s="36"/>
      <c r="S227" s="36"/>
      <c r="T227" s="36"/>
      <c r="U227" s="36"/>
      <c r="V227" s="36"/>
      <c r="W227" s="36"/>
      <c r="X227" s="36"/>
    </row>
    <row r="228" spans="1:24" ht="18.75" hidden="1" customHeight="1" collapsed="1">
      <c r="A228" s="70">
        <v>1</v>
      </c>
      <c r="B228" s="2734" t="s">
        <v>315</v>
      </c>
      <c r="C228" s="2735"/>
      <c r="D228" s="2735"/>
      <c r="E228" s="2735"/>
      <c r="F228" s="2735"/>
      <c r="G228" s="2735"/>
      <c r="H228" s="2735"/>
      <c r="I228" s="2735"/>
      <c r="J228" s="2736"/>
      <c r="K228" s="71"/>
      <c r="L228" s="71"/>
      <c r="M228" s="71"/>
      <c r="N228" s="71"/>
      <c r="O228" s="71"/>
      <c r="P228" s="71"/>
      <c r="Q228" s="71"/>
      <c r="R228" s="71"/>
      <c r="S228" s="71"/>
      <c r="T228" s="71"/>
      <c r="U228" s="71"/>
      <c r="V228" s="71"/>
      <c r="W228" s="71"/>
      <c r="X228" s="71"/>
    </row>
    <row r="229" spans="1:24" ht="37.5" hidden="1" customHeight="1" outlineLevel="1">
      <c r="A229" s="21"/>
      <c r="B229" s="54" t="s">
        <v>316</v>
      </c>
      <c r="C229" s="69" t="s">
        <v>317</v>
      </c>
      <c r="D229" s="69" t="s">
        <v>318</v>
      </c>
      <c r="E229" s="39">
        <v>1090</v>
      </c>
      <c r="F229" s="39">
        <v>1090</v>
      </c>
      <c r="G229" s="39"/>
      <c r="H229" s="39"/>
      <c r="I229" s="68">
        <f t="shared" ref="I229:I232" si="105">(G229-F229)/F229</f>
        <v>-1</v>
      </c>
      <c r="J229" s="2732" t="s">
        <v>319</v>
      </c>
      <c r="K229" s="36"/>
      <c r="L229" s="36"/>
      <c r="M229" s="36"/>
      <c r="N229" s="36"/>
      <c r="O229" s="36"/>
      <c r="P229" s="36"/>
      <c r="Q229" s="36"/>
      <c r="R229" s="36"/>
      <c r="S229" s="36"/>
      <c r="T229" s="36"/>
      <c r="U229" s="36"/>
      <c r="V229" s="36"/>
      <c r="W229" s="36"/>
      <c r="X229" s="36"/>
    </row>
    <row r="230" spans="1:24" ht="18.75" hidden="1" customHeight="1" outlineLevel="1">
      <c r="A230" s="21"/>
      <c r="B230" s="54" t="s">
        <v>320</v>
      </c>
      <c r="C230" s="69" t="s">
        <v>317</v>
      </c>
      <c r="D230" s="69" t="s">
        <v>11</v>
      </c>
      <c r="E230" s="39">
        <v>1545</v>
      </c>
      <c r="F230" s="39">
        <v>1545</v>
      </c>
      <c r="G230" s="39"/>
      <c r="H230" s="39"/>
      <c r="I230" s="68">
        <f t="shared" si="105"/>
        <v>-1</v>
      </c>
      <c r="J230" s="2733"/>
      <c r="K230" s="36"/>
      <c r="L230" s="36"/>
      <c r="M230" s="36"/>
      <c r="N230" s="36"/>
      <c r="O230" s="36"/>
      <c r="P230" s="36"/>
      <c r="Q230" s="36"/>
      <c r="R230" s="36"/>
      <c r="S230" s="36"/>
      <c r="T230" s="36"/>
      <c r="U230" s="36"/>
      <c r="V230" s="36"/>
      <c r="W230" s="36"/>
      <c r="X230" s="36"/>
    </row>
    <row r="231" spans="1:24" ht="18.75" hidden="1" customHeight="1" outlineLevel="1">
      <c r="A231" s="21"/>
      <c r="B231" s="54" t="s">
        <v>96</v>
      </c>
      <c r="C231" s="69" t="s">
        <v>317</v>
      </c>
      <c r="D231" s="69" t="s">
        <v>11</v>
      </c>
      <c r="E231" s="39">
        <v>1636</v>
      </c>
      <c r="F231" s="39">
        <v>1636</v>
      </c>
      <c r="G231" s="39"/>
      <c r="H231" s="39"/>
      <c r="I231" s="68">
        <f t="shared" si="105"/>
        <v>-1</v>
      </c>
      <c r="J231" s="2732" t="s">
        <v>321</v>
      </c>
      <c r="K231" s="36"/>
      <c r="L231" s="36"/>
      <c r="M231" s="36"/>
      <c r="N231" s="36"/>
      <c r="O231" s="36"/>
      <c r="P231" s="36"/>
      <c r="Q231" s="36"/>
      <c r="R231" s="36"/>
      <c r="S231" s="36"/>
      <c r="T231" s="36"/>
      <c r="U231" s="36"/>
      <c r="V231" s="36"/>
      <c r="W231" s="36"/>
      <c r="X231" s="36"/>
    </row>
    <row r="232" spans="1:24" ht="18.75" hidden="1" customHeight="1" outlineLevel="1">
      <c r="A232" s="21"/>
      <c r="B232" s="54" t="s">
        <v>322</v>
      </c>
      <c r="C232" s="69" t="s">
        <v>317</v>
      </c>
      <c r="D232" s="69" t="s">
        <v>11</v>
      </c>
      <c r="E232" s="60">
        <v>873</v>
      </c>
      <c r="F232" s="60">
        <v>873</v>
      </c>
      <c r="G232" s="60"/>
      <c r="H232" s="60"/>
      <c r="I232" s="68">
        <f t="shared" si="105"/>
        <v>-1</v>
      </c>
      <c r="J232" s="2733"/>
      <c r="K232" s="36"/>
      <c r="L232" s="36"/>
      <c r="M232" s="36"/>
      <c r="N232" s="36"/>
      <c r="O232" s="36"/>
      <c r="P232" s="36"/>
      <c r="Q232" s="36"/>
      <c r="R232" s="36"/>
      <c r="S232" s="36"/>
      <c r="T232" s="36"/>
      <c r="U232" s="36"/>
      <c r="V232" s="36"/>
      <c r="W232" s="36"/>
      <c r="X232" s="36"/>
    </row>
    <row r="233" spans="1:24" ht="18.75" hidden="1" customHeight="1" collapsed="1">
      <c r="A233" s="70">
        <v>2</v>
      </c>
      <c r="B233" s="2734" t="s">
        <v>323</v>
      </c>
      <c r="C233" s="2735"/>
      <c r="D233" s="2735"/>
      <c r="E233" s="2735"/>
      <c r="F233" s="2735"/>
      <c r="G233" s="2735"/>
      <c r="H233" s="2735"/>
      <c r="I233" s="2735"/>
      <c r="J233" s="2736"/>
      <c r="K233" s="71"/>
      <c r="L233" s="71"/>
      <c r="M233" s="71"/>
      <c r="N233" s="71"/>
      <c r="O233" s="71"/>
      <c r="P233" s="71"/>
      <c r="Q233" s="71"/>
      <c r="R233" s="71"/>
      <c r="S233" s="71"/>
      <c r="T233" s="71"/>
      <c r="U233" s="71"/>
      <c r="V233" s="71"/>
      <c r="W233" s="71"/>
      <c r="X233" s="71"/>
    </row>
    <row r="234" spans="1:24" ht="37.5" hidden="1" customHeight="1" outlineLevel="1">
      <c r="A234" s="21"/>
      <c r="B234" s="54" t="s">
        <v>324</v>
      </c>
      <c r="C234" s="69" t="s">
        <v>317</v>
      </c>
      <c r="D234" s="69" t="s">
        <v>318</v>
      </c>
      <c r="E234" s="39">
        <v>1500</v>
      </c>
      <c r="F234" s="39">
        <v>1500</v>
      </c>
      <c r="G234" s="39"/>
      <c r="H234" s="39"/>
      <c r="I234" s="68">
        <f t="shared" ref="I234:I238" si="106">(G234-F234)/F234</f>
        <v>-1</v>
      </c>
      <c r="J234" s="72"/>
      <c r="K234" s="36"/>
      <c r="L234" s="36"/>
      <c r="M234" s="36"/>
      <c r="N234" s="36"/>
      <c r="O234" s="36"/>
      <c r="P234" s="36"/>
      <c r="Q234" s="36"/>
      <c r="R234" s="36"/>
      <c r="S234" s="36"/>
      <c r="T234" s="36"/>
      <c r="U234" s="36"/>
      <c r="V234" s="36"/>
      <c r="W234" s="36"/>
      <c r="X234" s="36"/>
    </row>
    <row r="235" spans="1:24" ht="18.75" hidden="1" customHeight="1" outlineLevel="1">
      <c r="A235" s="21"/>
      <c r="B235" s="54" t="s">
        <v>325</v>
      </c>
      <c r="C235" s="69" t="s">
        <v>317</v>
      </c>
      <c r="D235" s="69" t="s">
        <v>11</v>
      </c>
      <c r="E235" s="39">
        <v>1274</v>
      </c>
      <c r="F235" s="39">
        <v>1274</v>
      </c>
      <c r="G235" s="39"/>
      <c r="H235" s="39"/>
      <c r="I235" s="68">
        <f t="shared" si="106"/>
        <v>-1</v>
      </c>
      <c r="J235" s="2732" t="s">
        <v>326</v>
      </c>
      <c r="K235" s="36"/>
      <c r="L235" s="36"/>
      <c r="M235" s="36"/>
      <c r="N235" s="36"/>
      <c r="O235" s="36"/>
      <c r="P235" s="36"/>
      <c r="Q235" s="36"/>
      <c r="R235" s="36"/>
      <c r="S235" s="36"/>
      <c r="T235" s="36"/>
      <c r="U235" s="36"/>
      <c r="V235" s="36"/>
      <c r="W235" s="36"/>
      <c r="X235" s="36"/>
    </row>
    <row r="236" spans="1:24" ht="18.75" hidden="1" customHeight="1" outlineLevel="1">
      <c r="A236" s="21"/>
      <c r="B236" s="54" t="s">
        <v>327</v>
      </c>
      <c r="C236" s="69" t="s">
        <v>317</v>
      </c>
      <c r="D236" s="69" t="s">
        <v>11</v>
      </c>
      <c r="E236" s="39">
        <v>1045</v>
      </c>
      <c r="F236" s="39">
        <v>1045</v>
      </c>
      <c r="G236" s="39"/>
      <c r="H236" s="39"/>
      <c r="I236" s="68">
        <f t="shared" si="106"/>
        <v>-1</v>
      </c>
      <c r="J236" s="2742"/>
      <c r="K236" s="36"/>
      <c r="L236" s="36"/>
      <c r="M236" s="36"/>
      <c r="N236" s="36"/>
      <c r="O236" s="36"/>
      <c r="P236" s="36"/>
      <c r="Q236" s="36"/>
      <c r="R236" s="36"/>
      <c r="S236" s="36"/>
      <c r="T236" s="36"/>
      <c r="U236" s="36"/>
      <c r="V236" s="36"/>
      <c r="W236" s="36"/>
      <c r="X236" s="36"/>
    </row>
    <row r="237" spans="1:24" ht="18.75" hidden="1" customHeight="1" outlineLevel="1">
      <c r="A237" s="21"/>
      <c r="B237" s="54" t="s">
        <v>328</v>
      </c>
      <c r="C237" s="69" t="s">
        <v>317</v>
      </c>
      <c r="D237" s="69" t="s">
        <v>11</v>
      </c>
      <c r="E237" s="60">
        <v>888</v>
      </c>
      <c r="F237" s="60">
        <v>888</v>
      </c>
      <c r="G237" s="60"/>
      <c r="H237" s="60"/>
      <c r="I237" s="68">
        <f t="shared" si="106"/>
        <v>-1</v>
      </c>
      <c r="J237" s="2742"/>
      <c r="K237" s="36"/>
      <c r="L237" s="36"/>
      <c r="M237" s="36"/>
      <c r="N237" s="36"/>
      <c r="O237" s="36"/>
      <c r="P237" s="36"/>
      <c r="Q237" s="36"/>
      <c r="R237" s="36"/>
      <c r="S237" s="36"/>
      <c r="T237" s="36"/>
      <c r="U237" s="36"/>
      <c r="V237" s="36"/>
      <c r="W237" s="36"/>
      <c r="X237" s="36"/>
    </row>
    <row r="238" spans="1:24" ht="18.75" hidden="1" customHeight="1" outlineLevel="1">
      <c r="A238" s="21"/>
      <c r="B238" s="54" t="s">
        <v>329</v>
      </c>
      <c r="C238" s="69" t="s">
        <v>317</v>
      </c>
      <c r="D238" s="69" t="s">
        <v>11</v>
      </c>
      <c r="E238" s="60">
        <v>863</v>
      </c>
      <c r="F238" s="60">
        <v>863</v>
      </c>
      <c r="G238" s="60"/>
      <c r="H238" s="60"/>
      <c r="I238" s="68">
        <f t="shared" si="106"/>
        <v>-1</v>
      </c>
      <c r="J238" s="2733"/>
      <c r="K238" s="36"/>
      <c r="L238" s="36"/>
      <c r="M238" s="36"/>
      <c r="N238" s="36"/>
      <c r="O238" s="36"/>
      <c r="P238" s="36"/>
      <c r="Q238" s="36"/>
      <c r="R238" s="36"/>
      <c r="S238" s="36"/>
      <c r="T238" s="36"/>
      <c r="U238" s="36"/>
      <c r="V238" s="36"/>
      <c r="W238" s="36"/>
      <c r="X238" s="36"/>
    </row>
    <row r="239" spans="1:24" ht="18.75" hidden="1" customHeight="1" outlineLevel="1">
      <c r="A239" s="49">
        <v>7</v>
      </c>
      <c r="B239" s="63" t="s">
        <v>17</v>
      </c>
      <c r="C239" s="69"/>
      <c r="D239" s="69"/>
      <c r="E239" s="60"/>
      <c r="F239" s="60"/>
      <c r="G239" s="60"/>
      <c r="H239" s="60"/>
      <c r="I239" s="68"/>
      <c r="J239" s="69"/>
      <c r="K239" s="36"/>
      <c r="L239" s="36"/>
      <c r="M239" s="36"/>
      <c r="N239" s="36"/>
      <c r="O239" s="36"/>
      <c r="P239" s="36"/>
      <c r="Q239" s="36"/>
      <c r="R239" s="36"/>
      <c r="S239" s="36"/>
      <c r="T239" s="36"/>
      <c r="U239" s="36"/>
      <c r="V239" s="36"/>
      <c r="W239" s="36"/>
      <c r="X239" s="36"/>
    </row>
    <row r="240" spans="1:24" ht="18.75" hidden="1" customHeight="1" outlineLevel="2">
      <c r="A240" s="21"/>
      <c r="B240" s="54" t="s">
        <v>92</v>
      </c>
      <c r="C240" s="69" t="s">
        <v>146</v>
      </c>
      <c r="D240" s="69"/>
      <c r="E240" s="60"/>
      <c r="F240" s="60"/>
      <c r="G240" s="60"/>
      <c r="H240" s="73">
        <v>820</v>
      </c>
      <c r="I240" s="68" t="s">
        <v>20</v>
      </c>
      <c r="J240" s="69"/>
      <c r="K240" s="36"/>
      <c r="L240" s="36"/>
      <c r="M240" s="36"/>
      <c r="N240" s="36"/>
      <c r="O240" s="36"/>
      <c r="P240" s="36"/>
      <c r="Q240" s="36"/>
      <c r="R240" s="36"/>
      <c r="S240" s="36"/>
      <c r="T240" s="36"/>
      <c r="U240" s="36"/>
      <c r="V240" s="36"/>
      <c r="W240" s="36"/>
      <c r="X240" s="36"/>
    </row>
    <row r="241" spans="1:24" ht="18.75" hidden="1" customHeight="1" outlineLevel="2">
      <c r="A241" s="21"/>
      <c r="B241" s="54" t="s">
        <v>93</v>
      </c>
      <c r="C241" s="69" t="s">
        <v>146</v>
      </c>
      <c r="D241" s="69"/>
      <c r="E241" s="60"/>
      <c r="F241" s="60"/>
      <c r="G241" s="60"/>
      <c r="H241" s="73">
        <v>1410</v>
      </c>
      <c r="I241" s="68" t="s">
        <v>20</v>
      </c>
      <c r="J241" s="69"/>
      <c r="K241" s="36"/>
      <c r="L241" s="36"/>
      <c r="M241" s="36"/>
      <c r="N241" s="36"/>
      <c r="O241" s="36"/>
      <c r="P241" s="36"/>
      <c r="Q241" s="36"/>
      <c r="R241" s="36"/>
      <c r="S241" s="36"/>
      <c r="T241" s="36"/>
      <c r="U241" s="36"/>
      <c r="V241" s="36"/>
      <c r="W241" s="36"/>
      <c r="X241" s="36"/>
    </row>
    <row r="242" spans="1:24" ht="18.75" hidden="1" customHeight="1" outlineLevel="2">
      <c r="A242" s="21"/>
      <c r="B242" s="54" t="s">
        <v>94</v>
      </c>
      <c r="C242" s="69" t="s">
        <v>146</v>
      </c>
      <c r="D242" s="69"/>
      <c r="E242" s="60"/>
      <c r="F242" s="60"/>
      <c r="G242" s="60"/>
      <c r="H242" s="73">
        <v>1410</v>
      </c>
      <c r="I242" s="68" t="s">
        <v>20</v>
      </c>
      <c r="J242" s="69"/>
      <c r="K242" s="36"/>
      <c r="L242" s="36"/>
      <c r="M242" s="36"/>
      <c r="N242" s="36"/>
      <c r="O242" s="36"/>
      <c r="P242" s="36"/>
      <c r="Q242" s="36"/>
      <c r="R242" s="36"/>
      <c r="S242" s="36"/>
      <c r="T242" s="36"/>
      <c r="U242" s="36"/>
      <c r="V242" s="36"/>
      <c r="W242" s="36"/>
      <c r="X242" s="36"/>
    </row>
    <row r="243" spans="1:24" ht="18.75" hidden="1" customHeight="1" outlineLevel="2">
      <c r="A243" s="21"/>
      <c r="B243" s="54" t="s">
        <v>95</v>
      </c>
      <c r="C243" s="69" t="s">
        <v>146</v>
      </c>
      <c r="D243" s="69"/>
      <c r="E243" s="60"/>
      <c r="F243" s="60"/>
      <c r="G243" s="60"/>
      <c r="H243" s="73">
        <v>700</v>
      </c>
      <c r="I243" s="68" t="s">
        <v>20</v>
      </c>
      <c r="J243" s="69"/>
      <c r="K243" s="36"/>
      <c r="L243" s="36"/>
      <c r="M243" s="36"/>
      <c r="N243" s="36"/>
      <c r="O243" s="36"/>
      <c r="P243" s="36"/>
      <c r="Q243" s="36"/>
      <c r="R243" s="36"/>
      <c r="S243" s="36"/>
      <c r="T243" s="36"/>
      <c r="U243" s="36"/>
      <c r="V243" s="36"/>
      <c r="W243" s="36"/>
      <c r="X243" s="36"/>
    </row>
    <row r="244" spans="1:24" ht="36" customHeight="1" collapsed="1">
      <c r="A244" s="49">
        <v>7</v>
      </c>
      <c r="B244" s="2779" t="s">
        <v>330</v>
      </c>
      <c r="C244" s="2735"/>
      <c r="D244" s="2735"/>
      <c r="E244" s="2735"/>
      <c r="F244" s="2735"/>
      <c r="G244" s="2735"/>
      <c r="H244" s="2735"/>
      <c r="I244" s="2735"/>
      <c r="J244" s="2736"/>
      <c r="K244" s="36"/>
      <c r="L244" s="36"/>
      <c r="M244" s="36"/>
      <c r="N244" s="36"/>
      <c r="O244" s="36"/>
      <c r="P244" s="36"/>
      <c r="Q244" s="36"/>
      <c r="R244" s="36"/>
      <c r="S244" s="36"/>
      <c r="T244" s="36"/>
      <c r="U244" s="36"/>
      <c r="V244" s="36"/>
      <c r="W244" s="36"/>
      <c r="X244" s="36"/>
    </row>
    <row r="245" spans="1:24" ht="31.5" hidden="1" customHeight="1" outlineLevel="1">
      <c r="A245" s="21"/>
      <c r="B245" s="46" t="s">
        <v>331</v>
      </c>
      <c r="C245" s="18" t="s">
        <v>87</v>
      </c>
      <c r="D245" s="35" t="s">
        <v>88</v>
      </c>
      <c r="E245" s="37">
        <v>1200</v>
      </c>
      <c r="F245" s="37">
        <f>E245</f>
        <v>1200</v>
      </c>
      <c r="G245" s="38">
        <v>1200</v>
      </c>
      <c r="H245" s="39">
        <v>1200</v>
      </c>
      <c r="I245" s="34">
        <f t="shared" ref="I245:I248" si="107">(H245-G245)/G245</f>
        <v>0</v>
      </c>
      <c r="J245" s="2740" t="s">
        <v>97</v>
      </c>
      <c r="K245" s="36"/>
      <c r="L245" s="36"/>
      <c r="M245" s="36"/>
      <c r="N245" s="36"/>
      <c r="O245" s="36"/>
      <c r="P245" s="36"/>
      <c r="Q245" s="36"/>
      <c r="R245" s="36"/>
      <c r="S245" s="36"/>
      <c r="T245" s="36"/>
      <c r="U245" s="36"/>
      <c r="V245" s="36"/>
      <c r="W245" s="36"/>
      <c r="X245" s="36"/>
    </row>
    <row r="246" spans="1:24" ht="19.5" hidden="1" customHeight="1" outlineLevel="1">
      <c r="A246" s="21"/>
      <c r="B246" s="46" t="s">
        <v>332</v>
      </c>
      <c r="C246" s="18" t="s">
        <v>87</v>
      </c>
      <c r="D246" s="35" t="s">
        <v>11</v>
      </c>
      <c r="E246" s="37">
        <v>1080</v>
      </c>
      <c r="F246" s="37">
        <v>1080</v>
      </c>
      <c r="G246" s="38">
        <v>1080</v>
      </c>
      <c r="H246" s="39">
        <v>1080</v>
      </c>
      <c r="I246" s="34">
        <f t="shared" si="107"/>
        <v>0</v>
      </c>
      <c r="J246" s="2742"/>
      <c r="K246" s="36"/>
      <c r="L246" s="36"/>
      <c r="M246" s="36"/>
      <c r="N246" s="36"/>
      <c r="O246" s="36"/>
      <c r="P246" s="36"/>
      <c r="Q246" s="36"/>
      <c r="R246" s="36"/>
      <c r="S246" s="36"/>
      <c r="T246" s="36"/>
      <c r="U246" s="36"/>
      <c r="V246" s="36"/>
      <c r="W246" s="36"/>
      <c r="X246" s="36"/>
    </row>
    <row r="247" spans="1:24" ht="19.5" hidden="1" customHeight="1" outlineLevel="1">
      <c r="A247" s="21"/>
      <c r="B247" s="46" t="s">
        <v>333</v>
      </c>
      <c r="C247" s="18" t="s">
        <v>87</v>
      </c>
      <c r="D247" s="35" t="s">
        <v>11</v>
      </c>
      <c r="E247" s="53">
        <v>860</v>
      </c>
      <c r="F247" s="53">
        <v>860</v>
      </c>
      <c r="G247" s="56">
        <v>860</v>
      </c>
      <c r="H247" s="60">
        <v>860</v>
      </c>
      <c r="I247" s="34">
        <f t="shared" si="107"/>
        <v>0</v>
      </c>
      <c r="J247" s="2742"/>
      <c r="K247" s="36"/>
      <c r="L247" s="36"/>
      <c r="M247" s="36"/>
      <c r="N247" s="36"/>
      <c r="O247" s="36"/>
      <c r="P247" s="36"/>
      <c r="Q247" s="36"/>
      <c r="R247" s="36"/>
      <c r="S247" s="36"/>
      <c r="T247" s="36"/>
      <c r="U247" s="36"/>
      <c r="V247" s="36"/>
      <c r="W247" s="36"/>
      <c r="X247" s="36"/>
    </row>
    <row r="248" spans="1:24" ht="19.5" hidden="1" customHeight="1" outlineLevel="1">
      <c r="A248" s="21"/>
      <c r="B248" s="46" t="s">
        <v>334</v>
      </c>
      <c r="C248" s="18" t="s">
        <v>87</v>
      </c>
      <c r="D248" s="35" t="s">
        <v>11</v>
      </c>
      <c r="E248" s="53">
        <v>680</v>
      </c>
      <c r="F248" s="53">
        <v>680</v>
      </c>
      <c r="G248" s="56">
        <v>680</v>
      </c>
      <c r="H248" s="60">
        <v>680</v>
      </c>
      <c r="I248" s="34">
        <f t="shared" si="107"/>
        <v>0</v>
      </c>
      <c r="J248" s="2733"/>
      <c r="K248" s="36"/>
      <c r="L248" s="36"/>
      <c r="M248" s="36"/>
      <c r="N248" s="36"/>
      <c r="O248" s="36"/>
      <c r="P248" s="36"/>
      <c r="Q248" s="36"/>
      <c r="R248" s="36"/>
      <c r="S248" s="36"/>
      <c r="T248" s="36"/>
      <c r="U248" s="36"/>
      <c r="V248" s="36"/>
      <c r="W248" s="36"/>
      <c r="X248" s="36"/>
    </row>
    <row r="249" spans="1:24" ht="18.75" customHeight="1">
      <c r="A249" s="2744" t="s">
        <v>98</v>
      </c>
      <c r="B249" s="2735"/>
      <c r="C249" s="2735"/>
      <c r="D249" s="2735"/>
      <c r="E249" s="2735"/>
      <c r="F249" s="2735"/>
      <c r="G249" s="2735"/>
      <c r="H249" s="2735"/>
      <c r="I249" s="2735"/>
      <c r="J249" s="2736"/>
      <c r="K249" s="36"/>
      <c r="L249" s="36"/>
      <c r="M249" s="36"/>
      <c r="N249" s="36"/>
      <c r="O249" s="36"/>
      <c r="P249" s="36"/>
      <c r="Q249" s="36"/>
      <c r="R249" s="36"/>
      <c r="S249" s="36"/>
      <c r="T249" s="36"/>
      <c r="U249" s="36"/>
      <c r="V249" s="36"/>
      <c r="W249" s="36"/>
      <c r="X249" s="36"/>
    </row>
    <row r="250" spans="1:24" ht="19.5" customHeight="1">
      <c r="A250" s="49">
        <v>1</v>
      </c>
      <c r="B250" s="74" t="s">
        <v>18</v>
      </c>
      <c r="C250" s="18"/>
      <c r="D250" s="75"/>
      <c r="E250" s="76"/>
      <c r="F250" s="76"/>
      <c r="G250" s="28"/>
      <c r="H250" s="28"/>
      <c r="I250" s="34"/>
      <c r="J250" s="77"/>
      <c r="K250" s="36"/>
      <c r="L250" s="36"/>
      <c r="M250" s="36"/>
      <c r="N250" s="36"/>
      <c r="O250" s="36"/>
      <c r="P250" s="36"/>
      <c r="Q250" s="36"/>
      <c r="R250" s="36"/>
      <c r="S250" s="36"/>
      <c r="T250" s="36"/>
      <c r="U250" s="36"/>
      <c r="V250" s="36"/>
      <c r="W250" s="36"/>
      <c r="X250" s="36"/>
    </row>
    <row r="251" spans="1:24" ht="31.5" hidden="1" customHeight="1" outlineLevel="1">
      <c r="A251" s="21"/>
      <c r="B251" s="78" t="s">
        <v>335</v>
      </c>
      <c r="C251" s="18" t="s">
        <v>87</v>
      </c>
      <c r="D251" s="35" t="s">
        <v>99</v>
      </c>
      <c r="E251" s="76"/>
      <c r="F251" s="76"/>
      <c r="G251" s="28">
        <f>G252</f>
        <v>1699.9999999999998</v>
      </c>
      <c r="H251" s="28">
        <f>1870/1.1</f>
        <v>1699.9999999999998</v>
      </c>
      <c r="I251" s="34">
        <f t="shared" ref="I251:I252" si="108">(H251-G251)/G251</f>
        <v>0</v>
      </c>
      <c r="J251" s="77"/>
      <c r="K251" s="36"/>
      <c r="L251" s="36"/>
      <c r="M251" s="36"/>
      <c r="N251" s="36"/>
      <c r="O251" s="36"/>
      <c r="P251" s="36"/>
      <c r="Q251" s="36"/>
      <c r="R251" s="36"/>
      <c r="S251" s="36"/>
      <c r="T251" s="36"/>
      <c r="U251" s="36"/>
      <c r="V251" s="36"/>
      <c r="W251" s="36"/>
      <c r="X251" s="36"/>
    </row>
    <row r="252" spans="1:24" ht="19.5" hidden="1" customHeight="1" outlineLevel="1">
      <c r="A252" s="21"/>
      <c r="B252" s="78" t="s">
        <v>336</v>
      </c>
      <c r="C252" s="18" t="s">
        <v>87</v>
      </c>
      <c r="D252" s="35" t="s">
        <v>11</v>
      </c>
      <c r="E252" s="76"/>
      <c r="F252" s="76"/>
      <c r="G252" s="28">
        <f t="shared" ref="G252:H252" si="109">1870/1.1</f>
        <v>1699.9999999999998</v>
      </c>
      <c r="H252" s="28">
        <f t="shared" si="109"/>
        <v>1699.9999999999998</v>
      </c>
      <c r="I252" s="34">
        <f t="shared" si="108"/>
        <v>0</v>
      </c>
      <c r="J252" s="77"/>
      <c r="K252" s="36"/>
      <c r="L252" s="36"/>
      <c r="M252" s="36"/>
      <c r="N252" s="36"/>
      <c r="O252" s="36"/>
      <c r="P252" s="36"/>
      <c r="Q252" s="36"/>
      <c r="R252" s="36"/>
      <c r="S252" s="36"/>
      <c r="T252" s="36"/>
      <c r="U252" s="36"/>
      <c r="V252" s="36"/>
      <c r="W252" s="36"/>
      <c r="X252" s="36"/>
    </row>
    <row r="253" spans="1:24" ht="19.5" customHeight="1" collapsed="1">
      <c r="A253" s="49">
        <v>2</v>
      </c>
      <c r="B253" s="74" t="s">
        <v>21</v>
      </c>
      <c r="C253" s="18"/>
      <c r="D253" s="75"/>
      <c r="E253" s="76"/>
      <c r="F253" s="76"/>
      <c r="G253" s="28"/>
      <c r="H253" s="28"/>
      <c r="I253" s="34"/>
      <c r="J253" s="77"/>
      <c r="K253" s="36"/>
      <c r="L253" s="36"/>
      <c r="M253" s="36"/>
      <c r="N253" s="36"/>
      <c r="O253" s="36"/>
      <c r="P253" s="36"/>
      <c r="Q253" s="36"/>
      <c r="R253" s="36"/>
      <c r="S253" s="36"/>
      <c r="T253" s="36"/>
      <c r="U253" s="36"/>
      <c r="V253" s="36"/>
      <c r="W253" s="36"/>
      <c r="X253" s="36"/>
    </row>
    <row r="254" spans="1:24" ht="31.5" hidden="1" customHeight="1" outlineLevel="1">
      <c r="A254" s="21"/>
      <c r="B254" s="78" t="s">
        <v>337</v>
      </c>
      <c r="C254" s="18" t="s">
        <v>87</v>
      </c>
      <c r="D254" s="35" t="s">
        <v>99</v>
      </c>
      <c r="E254" s="76"/>
      <c r="F254" s="76"/>
      <c r="G254" s="28">
        <v>1200</v>
      </c>
      <c r="H254" s="28">
        <v>1200</v>
      </c>
      <c r="I254" s="34">
        <f t="shared" ref="I254:I258" si="110">(H254-G254)/G254</f>
        <v>0</v>
      </c>
      <c r="J254" s="77"/>
      <c r="K254" s="36"/>
      <c r="L254" s="36"/>
      <c r="M254" s="36"/>
      <c r="N254" s="36"/>
      <c r="O254" s="36"/>
      <c r="P254" s="36"/>
      <c r="Q254" s="36"/>
      <c r="R254" s="36"/>
      <c r="S254" s="36"/>
      <c r="T254" s="36"/>
      <c r="U254" s="36"/>
      <c r="V254" s="36"/>
      <c r="W254" s="36"/>
      <c r="X254" s="36"/>
    </row>
    <row r="255" spans="1:24" ht="19.5" hidden="1" customHeight="1" outlineLevel="1">
      <c r="A255" s="21"/>
      <c r="B255" s="78" t="s">
        <v>338</v>
      </c>
      <c r="C255" s="18" t="s">
        <v>87</v>
      </c>
      <c r="D255" s="35" t="s">
        <v>11</v>
      </c>
      <c r="E255" s="76"/>
      <c r="F255" s="76"/>
      <c r="G255" s="28">
        <v>1800</v>
      </c>
      <c r="H255" s="28">
        <v>1800</v>
      </c>
      <c r="I255" s="34">
        <f t="shared" si="110"/>
        <v>0</v>
      </c>
      <c r="J255" s="77"/>
      <c r="K255" s="36"/>
      <c r="L255" s="36"/>
      <c r="M255" s="36"/>
      <c r="N255" s="36"/>
      <c r="O255" s="36"/>
      <c r="P255" s="36"/>
      <c r="Q255" s="36"/>
      <c r="R255" s="36"/>
      <c r="S255" s="36"/>
      <c r="T255" s="36"/>
      <c r="U255" s="36"/>
      <c r="V255" s="36"/>
      <c r="W255" s="36"/>
      <c r="X255" s="36"/>
    </row>
    <row r="256" spans="1:24" ht="19.5" hidden="1" customHeight="1" outlineLevel="1">
      <c r="A256" s="21"/>
      <c r="B256" s="78" t="s">
        <v>339</v>
      </c>
      <c r="C256" s="18" t="s">
        <v>87</v>
      </c>
      <c r="D256" s="35" t="s">
        <v>11</v>
      </c>
      <c r="E256" s="76"/>
      <c r="F256" s="76"/>
      <c r="G256" s="28">
        <v>6000</v>
      </c>
      <c r="H256" s="28">
        <v>6000</v>
      </c>
      <c r="I256" s="34">
        <f t="shared" si="110"/>
        <v>0</v>
      </c>
      <c r="J256" s="77"/>
      <c r="K256" s="36"/>
      <c r="L256" s="36"/>
      <c r="M256" s="36"/>
      <c r="N256" s="36"/>
      <c r="O256" s="36"/>
      <c r="P256" s="36"/>
      <c r="Q256" s="36"/>
      <c r="R256" s="36"/>
      <c r="S256" s="36"/>
      <c r="T256" s="36"/>
      <c r="U256" s="36"/>
      <c r="V256" s="36"/>
      <c r="W256" s="36"/>
      <c r="X256" s="36"/>
    </row>
    <row r="257" spans="1:24" ht="19.5" hidden="1" customHeight="1" outlineLevel="1">
      <c r="A257" s="21"/>
      <c r="B257" s="78" t="s">
        <v>340</v>
      </c>
      <c r="C257" s="18" t="s">
        <v>87</v>
      </c>
      <c r="D257" s="35" t="s">
        <v>11</v>
      </c>
      <c r="E257" s="76"/>
      <c r="F257" s="76"/>
      <c r="G257" s="28">
        <v>9000</v>
      </c>
      <c r="H257" s="28">
        <v>9000</v>
      </c>
      <c r="I257" s="34">
        <f t="shared" si="110"/>
        <v>0</v>
      </c>
      <c r="J257" s="77"/>
      <c r="K257" s="36"/>
      <c r="L257" s="36"/>
      <c r="M257" s="36"/>
      <c r="N257" s="36"/>
      <c r="O257" s="36"/>
      <c r="P257" s="36"/>
      <c r="Q257" s="36"/>
      <c r="R257" s="36"/>
      <c r="S257" s="36"/>
      <c r="T257" s="36"/>
      <c r="U257" s="36"/>
      <c r="V257" s="36"/>
      <c r="W257" s="36"/>
      <c r="X257" s="36"/>
    </row>
    <row r="258" spans="1:24" ht="19.5" hidden="1" customHeight="1" outlineLevel="1">
      <c r="A258" s="21"/>
      <c r="B258" s="78" t="s">
        <v>341</v>
      </c>
      <c r="C258" s="18" t="s">
        <v>87</v>
      </c>
      <c r="D258" s="35" t="s">
        <v>11</v>
      </c>
      <c r="E258" s="76"/>
      <c r="F258" s="76"/>
      <c r="G258" s="28">
        <v>12000</v>
      </c>
      <c r="H258" s="28">
        <v>12000</v>
      </c>
      <c r="I258" s="34">
        <f t="shared" si="110"/>
        <v>0</v>
      </c>
      <c r="J258" s="77"/>
      <c r="K258" s="36"/>
      <c r="L258" s="36"/>
      <c r="M258" s="36"/>
      <c r="N258" s="36"/>
      <c r="O258" s="36"/>
      <c r="P258" s="36"/>
      <c r="Q258" s="36"/>
      <c r="R258" s="36"/>
      <c r="S258" s="36"/>
      <c r="T258" s="36"/>
      <c r="U258" s="36"/>
      <c r="V258" s="36"/>
      <c r="W258" s="36"/>
      <c r="X258" s="36"/>
    </row>
    <row r="259" spans="1:24" ht="19.5" customHeight="1" collapsed="1">
      <c r="A259" s="49">
        <v>3</v>
      </c>
      <c r="B259" s="74" t="s">
        <v>14</v>
      </c>
      <c r="C259" s="18"/>
      <c r="D259" s="35"/>
      <c r="E259" s="76"/>
      <c r="F259" s="76"/>
      <c r="G259" s="28"/>
      <c r="H259" s="28"/>
      <c r="I259" s="48"/>
      <c r="J259" s="77"/>
      <c r="K259" s="36"/>
      <c r="L259" s="36"/>
      <c r="M259" s="36"/>
      <c r="N259" s="36"/>
      <c r="O259" s="36"/>
      <c r="P259" s="36"/>
      <c r="Q259" s="36"/>
      <c r="R259" s="36"/>
      <c r="S259" s="36"/>
      <c r="T259" s="36"/>
      <c r="U259" s="36"/>
      <c r="V259" s="36"/>
      <c r="W259" s="36"/>
      <c r="X259" s="36"/>
    </row>
    <row r="260" spans="1:24" ht="19.5" hidden="1" customHeight="1" outlineLevel="1">
      <c r="A260" s="21"/>
      <c r="B260" s="78" t="s">
        <v>342</v>
      </c>
      <c r="C260" s="18" t="s">
        <v>317</v>
      </c>
      <c r="D260" s="35"/>
      <c r="E260" s="76"/>
      <c r="F260" s="76"/>
      <c r="G260" s="28"/>
      <c r="H260" s="28">
        <v>1620</v>
      </c>
      <c r="I260" s="48"/>
      <c r="J260" s="77"/>
      <c r="K260" s="36"/>
      <c r="L260" s="36"/>
      <c r="M260" s="36"/>
      <c r="N260" s="36"/>
      <c r="O260" s="36"/>
      <c r="P260" s="36"/>
      <c r="Q260" s="36"/>
      <c r="R260" s="36"/>
      <c r="S260" s="36"/>
      <c r="T260" s="36"/>
      <c r="U260" s="36"/>
      <c r="V260" s="36"/>
      <c r="W260" s="36"/>
      <c r="X260" s="36"/>
    </row>
    <row r="261" spans="1:24" ht="19.5" hidden="1" customHeight="1" outlineLevel="1">
      <c r="A261" s="21"/>
      <c r="B261" s="78" t="s">
        <v>343</v>
      </c>
      <c r="C261" s="18" t="s">
        <v>317</v>
      </c>
      <c r="D261" s="35"/>
      <c r="E261" s="76"/>
      <c r="F261" s="76"/>
      <c r="G261" s="28"/>
      <c r="H261" s="28">
        <v>1975</v>
      </c>
      <c r="I261" s="48"/>
      <c r="J261" s="77"/>
      <c r="K261" s="36"/>
      <c r="L261" s="36"/>
      <c r="M261" s="36"/>
      <c r="N261" s="36"/>
      <c r="O261" s="36"/>
      <c r="P261" s="36"/>
      <c r="Q261" s="36"/>
      <c r="R261" s="36"/>
      <c r="S261" s="36"/>
      <c r="T261" s="36"/>
      <c r="U261" s="36"/>
      <c r="V261" s="36"/>
      <c r="W261" s="36"/>
      <c r="X261" s="36"/>
    </row>
    <row r="262" spans="1:24" ht="33" customHeight="1" collapsed="1">
      <c r="A262" s="12">
        <v>4</v>
      </c>
      <c r="B262" s="2780" t="s">
        <v>344</v>
      </c>
      <c r="C262" s="2735"/>
      <c r="D262" s="2735"/>
      <c r="E262" s="2735"/>
      <c r="F262" s="2735"/>
      <c r="G262" s="2735"/>
      <c r="H262" s="2735"/>
      <c r="I262" s="2735"/>
      <c r="J262" s="2736"/>
      <c r="K262" s="30"/>
      <c r="L262" s="30"/>
      <c r="M262" s="30"/>
      <c r="N262" s="30"/>
      <c r="O262" s="30"/>
      <c r="P262" s="30"/>
      <c r="Q262" s="30"/>
      <c r="R262" s="30"/>
      <c r="S262" s="30"/>
      <c r="T262" s="30"/>
      <c r="U262" s="30"/>
      <c r="V262" s="30"/>
      <c r="W262" s="30"/>
      <c r="X262" s="30"/>
    </row>
    <row r="263" spans="1:24" ht="31.5" hidden="1" customHeight="1" outlineLevel="1">
      <c r="A263" s="21"/>
      <c r="B263" s="79" t="s">
        <v>345</v>
      </c>
      <c r="C263" s="18"/>
      <c r="D263" s="35" t="s">
        <v>99</v>
      </c>
      <c r="E263" s="20"/>
      <c r="F263" s="20"/>
      <c r="G263" s="28"/>
      <c r="H263" s="28"/>
      <c r="I263" s="34"/>
      <c r="J263" s="2740" t="s">
        <v>346</v>
      </c>
      <c r="K263" s="36"/>
      <c r="L263" s="36"/>
      <c r="M263" s="36"/>
      <c r="N263" s="36"/>
      <c r="O263" s="36"/>
      <c r="P263" s="36"/>
      <c r="Q263" s="36"/>
      <c r="R263" s="36"/>
      <c r="S263" s="36"/>
      <c r="T263" s="36"/>
      <c r="U263" s="36"/>
      <c r="V263" s="36"/>
      <c r="W263" s="36"/>
      <c r="X263" s="36"/>
    </row>
    <row r="264" spans="1:24" ht="19.5" hidden="1" customHeight="1" outlineLevel="1">
      <c r="A264" s="21"/>
      <c r="B264" s="46" t="s">
        <v>347</v>
      </c>
      <c r="C264" s="18" t="s">
        <v>87</v>
      </c>
      <c r="D264" s="35" t="s">
        <v>11</v>
      </c>
      <c r="E264" s="53">
        <v>900</v>
      </c>
      <c r="F264" s="53">
        <v>900</v>
      </c>
      <c r="G264" s="56">
        <v>900</v>
      </c>
      <c r="H264" s="56">
        <v>900</v>
      </c>
      <c r="I264" s="34">
        <f t="shared" ref="I264:I269" si="111">(H264-G264)/G264</f>
        <v>0</v>
      </c>
      <c r="J264" s="2742"/>
      <c r="K264" s="36"/>
      <c r="L264" s="36"/>
      <c r="M264" s="36"/>
      <c r="N264" s="36"/>
      <c r="O264" s="36"/>
      <c r="P264" s="36"/>
      <c r="Q264" s="36"/>
      <c r="R264" s="36"/>
      <c r="S264" s="36"/>
      <c r="T264" s="36"/>
      <c r="U264" s="36"/>
      <c r="V264" s="36"/>
      <c r="W264" s="36"/>
      <c r="X264" s="36"/>
    </row>
    <row r="265" spans="1:24" ht="19.5" hidden="1" customHeight="1" outlineLevel="1">
      <c r="A265" s="21"/>
      <c r="B265" s="46" t="s">
        <v>348</v>
      </c>
      <c r="C265" s="18" t="s">
        <v>87</v>
      </c>
      <c r="D265" s="35" t="s">
        <v>11</v>
      </c>
      <c r="E265" s="37">
        <v>1200</v>
      </c>
      <c r="F265" s="37">
        <v>1200</v>
      </c>
      <c r="G265" s="38">
        <v>1200</v>
      </c>
      <c r="H265" s="38">
        <v>1200</v>
      </c>
      <c r="I265" s="34">
        <f t="shared" si="111"/>
        <v>0</v>
      </c>
      <c r="J265" s="2742"/>
      <c r="K265" s="36"/>
      <c r="L265" s="36"/>
      <c r="M265" s="36"/>
      <c r="N265" s="36"/>
      <c r="O265" s="36"/>
      <c r="P265" s="36"/>
      <c r="Q265" s="36"/>
      <c r="R265" s="36"/>
      <c r="S265" s="36"/>
      <c r="T265" s="36"/>
      <c r="U265" s="36"/>
      <c r="V265" s="36"/>
      <c r="W265" s="36"/>
      <c r="X265" s="36"/>
    </row>
    <row r="266" spans="1:24" ht="19.5" hidden="1" customHeight="1" outlineLevel="1">
      <c r="A266" s="21"/>
      <c r="B266" s="46" t="s">
        <v>349</v>
      </c>
      <c r="C266" s="18" t="s">
        <v>87</v>
      </c>
      <c r="D266" s="35" t="s">
        <v>11</v>
      </c>
      <c r="E266" s="37">
        <v>1800</v>
      </c>
      <c r="F266" s="37">
        <v>1800</v>
      </c>
      <c r="G266" s="38">
        <v>1800</v>
      </c>
      <c r="H266" s="38">
        <v>1800</v>
      </c>
      <c r="I266" s="34">
        <f t="shared" si="111"/>
        <v>0</v>
      </c>
      <c r="J266" s="2742"/>
      <c r="K266" s="36"/>
      <c r="L266" s="36"/>
      <c r="M266" s="36"/>
      <c r="N266" s="36"/>
      <c r="O266" s="36"/>
      <c r="P266" s="36"/>
      <c r="Q266" s="36"/>
      <c r="R266" s="36"/>
      <c r="S266" s="36"/>
      <c r="T266" s="36"/>
      <c r="U266" s="36"/>
      <c r="V266" s="36"/>
      <c r="W266" s="36"/>
      <c r="X266" s="36"/>
    </row>
    <row r="267" spans="1:24" ht="19.5" hidden="1" customHeight="1" outlineLevel="1">
      <c r="A267" s="21"/>
      <c r="B267" s="46" t="s">
        <v>350</v>
      </c>
      <c r="C267" s="18" t="s">
        <v>87</v>
      </c>
      <c r="D267" s="35" t="s">
        <v>11</v>
      </c>
      <c r="E267" s="37">
        <v>6000</v>
      </c>
      <c r="F267" s="37">
        <v>6000</v>
      </c>
      <c r="G267" s="38">
        <v>6000</v>
      </c>
      <c r="H267" s="38">
        <v>6000</v>
      </c>
      <c r="I267" s="34">
        <f t="shared" si="111"/>
        <v>0</v>
      </c>
      <c r="J267" s="2742"/>
      <c r="K267" s="36"/>
      <c r="L267" s="36"/>
      <c r="M267" s="36"/>
      <c r="N267" s="36"/>
      <c r="O267" s="36"/>
      <c r="P267" s="36"/>
      <c r="Q267" s="36"/>
      <c r="R267" s="36"/>
      <c r="S267" s="36"/>
      <c r="T267" s="36"/>
      <c r="U267" s="36"/>
      <c r="V267" s="36"/>
      <c r="W267" s="36"/>
      <c r="X267" s="36"/>
    </row>
    <row r="268" spans="1:24" ht="19.5" hidden="1" customHeight="1" outlineLevel="1">
      <c r="A268" s="21"/>
      <c r="B268" s="46" t="s">
        <v>351</v>
      </c>
      <c r="C268" s="18" t="s">
        <v>87</v>
      </c>
      <c r="D268" s="35" t="s">
        <v>11</v>
      </c>
      <c r="E268" s="37">
        <v>12727</v>
      </c>
      <c r="F268" s="37">
        <v>12727</v>
      </c>
      <c r="G268" s="38">
        <v>12000</v>
      </c>
      <c r="H268" s="38">
        <v>12000</v>
      </c>
      <c r="I268" s="34">
        <f t="shared" si="111"/>
        <v>0</v>
      </c>
      <c r="J268" s="2742"/>
      <c r="K268" s="36"/>
      <c r="L268" s="36"/>
      <c r="M268" s="36"/>
      <c r="N268" s="36"/>
      <c r="O268" s="36"/>
      <c r="P268" s="36"/>
      <c r="Q268" s="36"/>
      <c r="R268" s="36"/>
      <c r="S268" s="36"/>
      <c r="T268" s="36"/>
      <c r="U268" s="36"/>
      <c r="V268" s="36"/>
      <c r="W268" s="36"/>
      <c r="X268" s="36"/>
    </row>
    <row r="269" spans="1:24" ht="19.5" hidden="1" customHeight="1" outlineLevel="1">
      <c r="A269" s="21"/>
      <c r="B269" s="46" t="s">
        <v>352</v>
      </c>
      <c r="C269" s="18" t="s">
        <v>87</v>
      </c>
      <c r="D269" s="35" t="s">
        <v>11</v>
      </c>
      <c r="E269" s="37">
        <v>12000</v>
      </c>
      <c r="F269" s="37">
        <v>12000</v>
      </c>
      <c r="G269" s="38">
        <v>12000</v>
      </c>
      <c r="H269" s="38">
        <v>12000</v>
      </c>
      <c r="I269" s="34">
        <f t="shared" si="111"/>
        <v>0</v>
      </c>
      <c r="J269" s="2733"/>
      <c r="K269" s="36"/>
      <c r="L269" s="36"/>
      <c r="M269" s="36"/>
      <c r="N269" s="36"/>
      <c r="O269" s="36"/>
      <c r="P269" s="36"/>
      <c r="Q269" s="36"/>
      <c r="R269" s="36"/>
      <c r="S269" s="36"/>
      <c r="T269" s="36"/>
      <c r="U269" s="36"/>
      <c r="V269" s="36"/>
      <c r="W269" s="36"/>
      <c r="X269" s="36"/>
    </row>
    <row r="270" spans="1:24" ht="46.5" customHeight="1" collapsed="1">
      <c r="A270" s="12">
        <v>5</v>
      </c>
      <c r="B270" s="2779" t="s">
        <v>353</v>
      </c>
      <c r="C270" s="2735"/>
      <c r="D270" s="2735"/>
      <c r="E270" s="2735"/>
      <c r="F270" s="2735"/>
      <c r="G270" s="2735"/>
      <c r="H270" s="2735"/>
      <c r="I270" s="2735"/>
      <c r="J270" s="2736"/>
      <c r="K270" s="30"/>
      <c r="L270" s="30"/>
      <c r="M270" s="30"/>
      <c r="N270" s="30"/>
      <c r="O270" s="30"/>
      <c r="P270" s="30"/>
      <c r="Q270" s="30"/>
      <c r="R270" s="30"/>
      <c r="S270" s="30"/>
      <c r="T270" s="30"/>
      <c r="U270" s="30"/>
      <c r="V270" s="30"/>
      <c r="W270" s="30"/>
      <c r="X270" s="30"/>
    </row>
    <row r="271" spans="1:24" ht="31.5" hidden="1" customHeight="1" outlineLevel="1">
      <c r="A271" s="21"/>
      <c r="B271" s="80" t="s">
        <v>120</v>
      </c>
      <c r="C271" s="58" t="s">
        <v>105</v>
      </c>
      <c r="D271" s="58" t="s">
        <v>99</v>
      </c>
      <c r="E271" s="37">
        <v>114545</v>
      </c>
      <c r="F271" s="37">
        <v>114545</v>
      </c>
      <c r="G271" s="38">
        <v>96363</v>
      </c>
      <c r="H271" s="38">
        <v>96363</v>
      </c>
      <c r="I271" s="34">
        <f t="shared" ref="I271:I277" si="112">(H271-G271)/G271</f>
        <v>0</v>
      </c>
      <c r="J271" s="2740" t="s">
        <v>354</v>
      </c>
      <c r="K271" s="36"/>
      <c r="L271" s="36"/>
      <c r="M271" s="36"/>
      <c r="N271" s="36"/>
      <c r="O271" s="36"/>
      <c r="P271" s="36"/>
      <c r="Q271" s="36"/>
      <c r="R271" s="36"/>
      <c r="S271" s="36"/>
      <c r="T271" s="36"/>
      <c r="U271" s="36"/>
      <c r="V271" s="36"/>
      <c r="W271" s="36"/>
      <c r="X271" s="36"/>
    </row>
    <row r="272" spans="1:24" ht="39" hidden="1" customHeight="1" outlineLevel="1">
      <c r="A272" s="21"/>
      <c r="B272" s="80" t="s">
        <v>355</v>
      </c>
      <c r="C272" s="58" t="s">
        <v>105</v>
      </c>
      <c r="D272" s="58" t="s">
        <v>11</v>
      </c>
      <c r="E272" s="37">
        <v>118182</v>
      </c>
      <c r="F272" s="37">
        <v>118182</v>
      </c>
      <c r="G272" s="38">
        <v>100000</v>
      </c>
      <c r="H272" s="38">
        <v>100000</v>
      </c>
      <c r="I272" s="34">
        <f t="shared" si="112"/>
        <v>0</v>
      </c>
      <c r="J272" s="2742"/>
      <c r="K272" s="36"/>
      <c r="L272" s="36"/>
      <c r="M272" s="36"/>
      <c r="N272" s="36"/>
      <c r="O272" s="36"/>
      <c r="P272" s="36"/>
      <c r="Q272" s="36"/>
      <c r="R272" s="36"/>
      <c r="S272" s="36"/>
      <c r="T272" s="36"/>
      <c r="U272" s="36"/>
      <c r="V272" s="36"/>
      <c r="W272" s="36"/>
      <c r="X272" s="36"/>
    </row>
    <row r="273" spans="1:24" ht="19.5" hidden="1" customHeight="1" outlineLevel="1">
      <c r="A273" s="21"/>
      <c r="B273" s="80" t="s">
        <v>356</v>
      </c>
      <c r="C273" s="58" t="s">
        <v>105</v>
      </c>
      <c r="D273" s="58" t="s">
        <v>11</v>
      </c>
      <c r="E273" s="37">
        <v>112727</v>
      </c>
      <c r="F273" s="37">
        <v>112727</v>
      </c>
      <c r="G273" s="38">
        <v>94545</v>
      </c>
      <c r="H273" s="38">
        <v>94545</v>
      </c>
      <c r="I273" s="34">
        <f t="shared" si="112"/>
        <v>0</v>
      </c>
      <c r="J273" s="2742"/>
      <c r="K273" s="36"/>
      <c r="L273" s="36"/>
      <c r="M273" s="36"/>
      <c r="N273" s="36"/>
      <c r="O273" s="36"/>
      <c r="P273" s="36"/>
      <c r="Q273" s="36"/>
      <c r="R273" s="36"/>
      <c r="S273" s="36"/>
      <c r="T273" s="36"/>
      <c r="U273" s="36"/>
      <c r="V273" s="36"/>
      <c r="W273" s="36"/>
      <c r="X273" s="36"/>
    </row>
    <row r="274" spans="1:24" ht="39" hidden="1" customHeight="1" outlineLevel="1">
      <c r="A274" s="21"/>
      <c r="B274" s="80" t="s">
        <v>357</v>
      </c>
      <c r="C274" s="58" t="s">
        <v>105</v>
      </c>
      <c r="D274" s="58" t="s">
        <v>11</v>
      </c>
      <c r="E274" s="37">
        <v>116364</v>
      </c>
      <c r="F274" s="37">
        <v>116364</v>
      </c>
      <c r="G274" s="38">
        <v>98181</v>
      </c>
      <c r="H274" s="38">
        <v>98181</v>
      </c>
      <c r="I274" s="34">
        <f t="shared" si="112"/>
        <v>0</v>
      </c>
      <c r="J274" s="2742"/>
      <c r="K274" s="36"/>
      <c r="L274" s="36"/>
      <c r="M274" s="36"/>
      <c r="N274" s="36"/>
      <c r="O274" s="36"/>
      <c r="P274" s="36"/>
      <c r="Q274" s="36"/>
      <c r="R274" s="36"/>
      <c r="S274" s="36"/>
      <c r="T274" s="36"/>
      <c r="U274" s="36"/>
      <c r="V274" s="36"/>
      <c r="W274" s="36"/>
      <c r="X274" s="36"/>
    </row>
    <row r="275" spans="1:24" ht="39" hidden="1" customHeight="1" outlineLevel="1">
      <c r="A275" s="21"/>
      <c r="B275" s="80" t="s">
        <v>358</v>
      </c>
      <c r="C275" s="18" t="s">
        <v>87</v>
      </c>
      <c r="D275" s="58" t="s">
        <v>11</v>
      </c>
      <c r="E275" s="37">
        <v>1273</v>
      </c>
      <c r="F275" s="37">
        <v>1273</v>
      </c>
      <c r="G275" s="38">
        <v>1182</v>
      </c>
      <c r="H275" s="38">
        <v>1182</v>
      </c>
      <c r="I275" s="34">
        <f t="shared" si="112"/>
        <v>0</v>
      </c>
      <c r="J275" s="2742"/>
      <c r="K275" s="36"/>
      <c r="L275" s="36"/>
      <c r="M275" s="36"/>
      <c r="N275" s="36"/>
      <c r="O275" s="36"/>
      <c r="P275" s="36"/>
      <c r="Q275" s="36"/>
      <c r="R275" s="36"/>
      <c r="S275" s="36"/>
      <c r="T275" s="36"/>
      <c r="U275" s="36"/>
      <c r="V275" s="36"/>
      <c r="W275" s="36"/>
      <c r="X275" s="36"/>
    </row>
    <row r="276" spans="1:24" ht="39" hidden="1" customHeight="1" outlineLevel="1">
      <c r="A276" s="21"/>
      <c r="B276" s="80" t="s">
        <v>359</v>
      </c>
      <c r="C276" s="18" t="s">
        <v>87</v>
      </c>
      <c r="D276" s="58" t="s">
        <v>11</v>
      </c>
      <c r="E276" s="37">
        <v>1636</v>
      </c>
      <c r="F276" s="37">
        <v>1636</v>
      </c>
      <c r="G276" s="38">
        <v>1455</v>
      </c>
      <c r="H276" s="38">
        <v>1455</v>
      </c>
      <c r="I276" s="34">
        <f t="shared" si="112"/>
        <v>0</v>
      </c>
      <c r="J276" s="2742"/>
      <c r="K276" s="36"/>
      <c r="L276" s="36"/>
      <c r="M276" s="36"/>
      <c r="N276" s="36"/>
      <c r="O276" s="36"/>
      <c r="P276" s="36"/>
      <c r="Q276" s="36"/>
      <c r="R276" s="36"/>
      <c r="S276" s="36"/>
      <c r="T276" s="36"/>
      <c r="U276" s="36"/>
      <c r="V276" s="36"/>
      <c r="W276" s="36"/>
      <c r="X276" s="36"/>
    </row>
    <row r="277" spans="1:24" ht="19.5" hidden="1" customHeight="1" outlineLevel="1">
      <c r="A277" s="21"/>
      <c r="B277" s="80" t="s">
        <v>100</v>
      </c>
      <c r="C277" s="18" t="s">
        <v>87</v>
      </c>
      <c r="D277" s="58" t="s">
        <v>11</v>
      </c>
      <c r="E277" s="37">
        <v>6000</v>
      </c>
      <c r="F277" s="37">
        <v>6000</v>
      </c>
      <c r="G277" s="38">
        <v>5273</v>
      </c>
      <c r="H277" s="38">
        <v>5273</v>
      </c>
      <c r="I277" s="34">
        <f t="shared" si="112"/>
        <v>0</v>
      </c>
      <c r="J277" s="2742"/>
      <c r="K277" s="36"/>
      <c r="L277" s="36"/>
      <c r="M277" s="36"/>
      <c r="N277" s="36"/>
      <c r="O277" s="36"/>
      <c r="P277" s="36"/>
      <c r="Q277" s="36"/>
      <c r="R277" s="36"/>
      <c r="S277" s="36"/>
      <c r="T277" s="36"/>
      <c r="U277" s="36"/>
      <c r="V277" s="36"/>
      <c r="W277" s="36"/>
      <c r="X277" s="36"/>
    </row>
    <row r="278" spans="1:24" ht="19.5" hidden="1" customHeight="1" outlineLevel="1">
      <c r="A278" s="21"/>
      <c r="B278" s="80" t="s">
        <v>101</v>
      </c>
      <c r="C278" s="18" t="s">
        <v>87</v>
      </c>
      <c r="D278" s="58" t="s">
        <v>11</v>
      </c>
      <c r="E278" s="37"/>
      <c r="F278" s="37"/>
      <c r="G278" s="38"/>
      <c r="H278" s="38">
        <v>10455</v>
      </c>
      <c r="I278" s="34" t="s">
        <v>20</v>
      </c>
      <c r="J278" s="2742"/>
      <c r="K278" s="36"/>
      <c r="L278" s="36"/>
      <c r="M278" s="36"/>
      <c r="N278" s="36"/>
      <c r="O278" s="36"/>
      <c r="P278" s="36"/>
      <c r="Q278" s="36"/>
      <c r="R278" s="36"/>
      <c r="S278" s="36"/>
      <c r="T278" s="36"/>
      <c r="U278" s="36"/>
      <c r="V278" s="36"/>
      <c r="W278" s="36"/>
      <c r="X278" s="36"/>
    </row>
    <row r="279" spans="1:24" ht="39" hidden="1" customHeight="1" outlineLevel="1">
      <c r="A279" s="21"/>
      <c r="B279" s="80" t="s">
        <v>102</v>
      </c>
      <c r="C279" s="18" t="s">
        <v>87</v>
      </c>
      <c r="D279" s="58" t="s">
        <v>11</v>
      </c>
      <c r="E279" s="37">
        <v>12727</v>
      </c>
      <c r="F279" s="37">
        <v>12727</v>
      </c>
      <c r="G279" s="38">
        <v>11818</v>
      </c>
      <c r="H279" s="38">
        <v>11818</v>
      </c>
      <c r="I279" s="34">
        <f t="shared" ref="I279:I280" si="113">(H279-G279)/G279</f>
        <v>0</v>
      </c>
      <c r="J279" s="2742"/>
      <c r="K279" s="36"/>
      <c r="L279" s="36"/>
      <c r="M279" s="36"/>
      <c r="N279" s="36"/>
      <c r="O279" s="36"/>
      <c r="P279" s="36"/>
      <c r="Q279" s="36"/>
      <c r="R279" s="36"/>
      <c r="S279" s="36"/>
      <c r="T279" s="36"/>
      <c r="U279" s="36"/>
      <c r="V279" s="36"/>
      <c r="W279" s="36"/>
      <c r="X279" s="36"/>
    </row>
    <row r="280" spans="1:24" ht="39" hidden="1" customHeight="1" outlineLevel="1">
      <c r="A280" s="21"/>
      <c r="B280" s="80" t="s">
        <v>103</v>
      </c>
      <c r="C280" s="18" t="s">
        <v>87</v>
      </c>
      <c r="D280" s="58" t="s">
        <v>11</v>
      </c>
      <c r="E280" s="37">
        <v>40909</v>
      </c>
      <c r="F280" s="37">
        <v>40909</v>
      </c>
      <c r="G280" s="38">
        <v>32727</v>
      </c>
      <c r="H280" s="38">
        <v>32727</v>
      </c>
      <c r="I280" s="34">
        <f t="shared" si="113"/>
        <v>0</v>
      </c>
      <c r="J280" s="2733"/>
      <c r="K280" s="36"/>
      <c r="L280" s="36"/>
      <c r="M280" s="36"/>
      <c r="N280" s="36"/>
      <c r="O280" s="36"/>
      <c r="P280" s="36"/>
      <c r="Q280" s="36"/>
      <c r="R280" s="36"/>
      <c r="S280" s="36"/>
      <c r="T280" s="36"/>
      <c r="U280" s="36"/>
      <c r="V280" s="36"/>
      <c r="W280" s="36"/>
      <c r="X280" s="36"/>
    </row>
    <row r="281" spans="1:24" ht="38.25" customHeight="1" collapsed="1">
      <c r="A281" s="12">
        <v>6</v>
      </c>
      <c r="B281" s="2754" t="s">
        <v>360</v>
      </c>
      <c r="C281" s="2735"/>
      <c r="D281" s="2735"/>
      <c r="E281" s="2735"/>
      <c r="F281" s="2735"/>
      <c r="G281" s="2735"/>
      <c r="H281" s="2735"/>
      <c r="I281" s="2735"/>
      <c r="J281" s="2736"/>
      <c r="K281" s="30"/>
      <c r="L281" s="30"/>
      <c r="M281" s="30"/>
      <c r="N281" s="30"/>
      <c r="O281" s="30"/>
      <c r="P281" s="30"/>
      <c r="Q281" s="30"/>
      <c r="R281" s="30"/>
      <c r="S281" s="30"/>
      <c r="T281" s="30"/>
      <c r="U281" s="30"/>
      <c r="V281" s="30"/>
      <c r="W281" s="30"/>
      <c r="X281" s="30"/>
    </row>
    <row r="282" spans="1:24" ht="18" hidden="1" customHeight="1" outlineLevel="1">
      <c r="A282" s="12"/>
      <c r="B282" s="81" t="s">
        <v>361</v>
      </c>
      <c r="C282" s="18" t="s">
        <v>362</v>
      </c>
      <c r="D282" s="82"/>
      <c r="E282" s="82"/>
      <c r="F282" s="82"/>
      <c r="G282" s="82"/>
      <c r="H282" s="83">
        <v>250000</v>
      </c>
      <c r="I282" s="34" t="s">
        <v>20</v>
      </c>
      <c r="J282" s="82"/>
      <c r="K282" s="30"/>
      <c r="L282" s="30"/>
      <c r="M282" s="30"/>
      <c r="N282" s="30"/>
      <c r="O282" s="30"/>
      <c r="P282" s="30"/>
      <c r="Q282" s="30"/>
      <c r="R282" s="30"/>
      <c r="S282" s="30"/>
      <c r="T282" s="30"/>
      <c r="U282" s="30"/>
      <c r="V282" s="30"/>
      <c r="W282" s="30"/>
      <c r="X282" s="30"/>
    </row>
    <row r="283" spans="1:24" ht="18" hidden="1" customHeight="1" outlineLevel="1">
      <c r="A283" s="12"/>
      <c r="B283" s="81" t="s">
        <v>363</v>
      </c>
      <c r="C283" s="18" t="s">
        <v>362</v>
      </c>
      <c r="D283" s="82"/>
      <c r="E283" s="82"/>
      <c r="F283" s="82"/>
      <c r="G283" s="82"/>
      <c r="H283" s="83">
        <v>250000</v>
      </c>
      <c r="I283" s="34" t="s">
        <v>20</v>
      </c>
      <c r="J283" s="82"/>
      <c r="K283" s="30"/>
      <c r="L283" s="30"/>
      <c r="M283" s="30"/>
      <c r="N283" s="30"/>
      <c r="O283" s="30"/>
      <c r="P283" s="30"/>
      <c r="Q283" s="30"/>
      <c r="R283" s="30"/>
      <c r="S283" s="30"/>
      <c r="T283" s="30"/>
      <c r="U283" s="30"/>
      <c r="V283" s="30"/>
      <c r="W283" s="30"/>
      <c r="X283" s="30"/>
    </row>
    <row r="284" spans="1:24" ht="18" hidden="1" customHeight="1" outlineLevel="1">
      <c r="A284" s="12"/>
      <c r="B284" s="81" t="s">
        <v>364</v>
      </c>
      <c r="C284" s="18" t="s">
        <v>362</v>
      </c>
      <c r="D284" s="82"/>
      <c r="E284" s="82"/>
      <c r="F284" s="82"/>
      <c r="G284" s="82"/>
      <c r="H284" s="83">
        <v>49000</v>
      </c>
      <c r="I284" s="34" t="s">
        <v>20</v>
      </c>
      <c r="J284" s="82"/>
      <c r="K284" s="30"/>
      <c r="L284" s="30"/>
      <c r="M284" s="30"/>
      <c r="N284" s="30"/>
      <c r="O284" s="30"/>
      <c r="P284" s="30"/>
      <c r="Q284" s="30"/>
      <c r="R284" s="30"/>
      <c r="S284" s="30"/>
      <c r="T284" s="30"/>
      <c r="U284" s="30"/>
      <c r="V284" s="30"/>
      <c r="W284" s="30"/>
      <c r="X284" s="30"/>
    </row>
    <row r="285" spans="1:24" ht="18" hidden="1" customHeight="1" outlineLevel="1">
      <c r="A285" s="12"/>
      <c r="B285" s="81" t="s">
        <v>365</v>
      </c>
      <c r="C285" s="18" t="s">
        <v>362</v>
      </c>
      <c r="D285" s="82"/>
      <c r="E285" s="82"/>
      <c r="F285" s="82"/>
      <c r="G285" s="82"/>
      <c r="H285" s="83">
        <v>49000</v>
      </c>
      <c r="I285" s="82"/>
      <c r="J285" s="82"/>
      <c r="K285" s="30"/>
      <c r="L285" s="30"/>
      <c r="M285" s="30"/>
      <c r="N285" s="30"/>
      <c r="O285" s="30"/>
      <c r="P285" s="30"/>
      <c r="Q285" s="30"/>
      <c r="R285" s="30"/>
      <c r="S285" s="30"/>
      <c r="T285" s="30"/>
      <c r="U285" s="30"/>
      <c r="V285" s="30"/>
      <c r="W285" s="30"/>
      <c r="X285" s="30"/>
    </row>
    <row r="286" spans="1:24" ht="19.5" hidden="1" customHeight="1" outlineLevel="1">
      <c r="A286" s="21"/>
      <c r="B286" s="51" t="s">
        <v>366</v>
      </c>
      <c r="C286" s="18" t="s">
        <v>87</v>
      </c>
      <c r="D286" s="35"/>
      <c r="E286" s="20"/>
      <c r="F286" s="20"/>
      <c r="G286" s="28"/>
      <c r="H286" s="33">
        <v>6000</v>
      </c>
      <c r="I286" s="34" t="s">
        <v>20</v>
      </c>
      <c r="J286" s="2740" t="s">
        <v>367</v>
      </c>
      <c r="K286" s="36"/>
      <c r="L286" s="36"/>
      <c r="M286" s="36"/>
      <c r="N286" s="36"/>
      <c r="O286" s="36"/>
      <c r="P286" s="36"/>
      <c r="Q286" s="36"/>
      <c r="R286" s="36"/>
      <c r="S286" s="36"/>
      <c r="T286" s="36"/>
      <c r="U286" s="36"/>
      <c r="V286" s="36"/>
      <c r="W286" s="36"/>
      <c r="X286" s="36"/>
    </row>
    <row r="287" spans="1:24" ht="19.5" hidden="1" customHeight="1" outlineLevel="1">
      <c r="A287" s="21"/>
      <c r="B287" s="51" t="s">
        <v>368</v>
      </c>
      <c r="C287" s="18" t="s">
        <v>87</v>
      </c>
      <c r="D287" s="35"/>
      <c r="E287" s="20"/>
      <c r="F287" s="20"/>
      <c r="G287" s="28"/>
      <c r="H287" s="33">
        <v>9000</v>
      </c>
      <c r="I287" s="34" t="s">
        <v>20</v>
      </c>
      <c r="J287" s="2742"/>
      <c r="K287" s="36"/>
      <c r="L287" s="36"/>
      <c r="M287" s="36"/>
      <c r="N287" s="36"/>
      <c r="O287" s="36"/>
      <c r="P287" s="36"/>
      <c r="Q287" s="36"/>
      <c r="R287" s="36"/>
      <c r="S287" s="36"/>
      <c r="T287" s="36"/>
      <c r="U287" s="36"/>
      <c r="V287" s="36"/>
      <c r="W287" s="36"/>
      <c r="X287" s="36"/>
    </row>
    <row r="288" spans="1:24" ht="22.5" hidden="1" customHeight="1" outlineLevel="1">
      <c r="A288" s="21"/>
      <c r="B288" s="51" t="s">
        <v>369</v>
      </c>
      <c r="C288" s="18" t="s">
        <v>87</v>
      </c>
      <c r="D288" s="18" t="s">
        <v>11</v>
      </c>
      <c r="E288" s="20">
        <v>1200</v>
      </c>
      <c r="F288" s="20">
        <v>1200</v>
      </c>
      <c r="G288" s="28">
        <v>1200</v>
      </c>
      <c r="H288" s="33">
        <v>1200</v>
      </c>
      <c r="I288" s="34">
        <f t="shared" ref="I288:I290" si="114">(H288-G288)/G288</f>
        <v>0</v>
      </c>
      <c r="J288" s="2742"/>
      <c r="K288" s="36"/>
      <c r="L288" s="36"/>
      <c r="M288" s="36"/>
      <c r="N288" s="36"/>
      <c r="O288" s="36"/>
      <c r="P288" s="36"/>
      <c r="Q288" s="36"/>
      <c r="R288" s="36"/>
      <c r="S288" s="36"/>
      <c r="T288" s="36"/>
      <c r="U288" s="36"/>
      <c r="V288" s="36"/>
      <c r="W288" s="36"/>
      <c r="X288" s="36"/>
    </row>
    <row r="289" spans="1:24" ht="22.5" hidden="1" customHeight="1" outlineLevel="1">
      <c r="A289" s="21"/>
      <c r="B289" s="51" t="s">
        <v>370</v>
      </c>
      <c r="C289" s="18" t="s">
        <v>87</v>
      </c>
      <c r="D289" s="18" t="s">
        <v>11</v>
      </c>
      <c r="E289" s="20">
        <v>1800</v>
      </c>
      <c r="F289" s="20">
        <v>1800</v>
      </c>
      <c r="G289" s="28">
        <v>1800</v>
      </c>
      <c r="H289" s="33">
        <v>1800</v>
      </c>
      <c r="I289" s="34">
        <f t="shared" si="114"/>
        <v>0</v>
      </c>
      <c r="J289" s="2742"/>
      <c r="K289" s="36"/>
      <c r="L289" s="36"/>
      <c r="M289" s="36"/>
      <c r="N289" s="36"/>
      <c r="O289" s="36"/>
      <c r="P289" s="36"/>
      <c r="Q289" s="36"/>
      <c r="R289" s="36"/>
      <c r="S289" s="36"/>
      <c r="T289" s="36"/>
      <c r="U289" s="36"/>
      <c r="V289" s="36"/>
      <c r="W289" s="36"/>
      <c r="X289" s="36"/>
    </row>
    <row r="290" spans="1:24" ht="22.5" hidden="1" customHeight="1" outlineLevel="1">
      <c r="A290" s="21"/>
      <c r="B290" s="51" t="s">
        <v>371</v>
      </c>
      <c r="C290" s="18" t="s">
        <v>87</v>
      </c>
      <c r="D290" s="18" t="s">
        <v>11</v>
      </c>
      <c r="E290" s="20">
        <v>12000</v>
      </c>
      <c r="F290" s="20">
        <v>12000</v>
      </c>
      <c r="G290" s="28">
        <v>12000</v>
      </c>
      <c r="H290" s="33">
        <v>12000</v>
      </c>
      <c r="I290" s="34">
        <f t="shared" si="114"/>
        <v>0</v>
      </c>
      <c r="J290" s="2733"/>
      <c r="K290" s="36"/>
      <c r="L290" s="36"/>
      <c r="M290" s="36"/>
      <c r="N290" s="36"/>
      <c r="O290" s="36"/>
      <c r="P290" s="36"/>
      <c r="Q290" s="36"/>
      <c r="R290" s="36"/>
      <c r="S290" s="36"/>
      <c r="T290" s="36"/>
      <c r="U290" s="36"/>
      <c r="V290" s="36"/>
      <c r="W290" s="36"/>
      <c r="X290" s="36"/>
    </row>
    <row r="291" spans="1:24" ht="15" hidden="1" customHeight="1" collapsed="1">
      <c r="A291" s="49">
        <v>6</v>
      </c>
      <c r="B291" s="2753" t="s">
        <v>372</v>
      </c>
      <c r="C291" s="2735"/>
      <c r="D291" s="2735"/>
      <c r="E291" s="2735"/>
      <c r="F291" s="2735"/>
      <c r="G291" s="2735"/>
      <c r="H291" s="2735"/>
      <c r="I291" s="2735"/>
      <c r="J291" s="2736"/>
      <c r="K291" s="36"/>
      <c r="L291" s="36"/>
      <c r="M291" s="36"/>
      <c r="N291" s="36"/>
      <c r="O291" s="36"/>
      <c r="P291" s="36"/>
      <c r="Q291" s="36"/>
      <c r="R291" s="36"/>
      <c r="S291" s="36"/>
      <c r="T291" s="36"/>
      <c r="U291" s="36"/>
      <c r="V291" s="36"/>
      <c r="W291" s="36"/>
      <c r="X291" s="36"/>
    </row>
    <row r="292" spans="1:24" ht="47.25" hidden="1" customHeight="1" outlineLevel="1">
      <c r="A292" s="21"/>
      <c r="B292" s="78" t="s">
        <v>373</v>
      </c>
      <c r="C292" s="18" t="s">
        <v>374</v>
      </c>
      <c r="D292" s="35" t="s">
        <v>375</v>
      </c>
      <c r="E292" s="20">
        <v>6000</v>
      </c>
      <c r="F292" s="20">
        <v>6000</v>
      </c>
      <c r="G292" s="28"/>
      <c r="H292" s="28"/>
      <c r="I292" s="34">
        <f t="shared" ref="I292:I294" si="115">(G292-F292)/F292</f>
        <v>-1</v>
      </c>
      <c r="J292" s="2740" t="s">
        <v>376</v>
      </c>
      <c r="K292" s="36"/>
      <c r="L292" s="36"/>
      <c r="M292" s="36"/>
      <c r="N292" s="36"/>
      <c r="O292" s="36"/>
      <c r="P292" s="36"/>
      <c r="Q292" s="36"/>
      <c r="R292" s="36"/>
      <c r="S292" s="36"/>
      <c r="T292" s="36"/>
      <c r="U292" s="36"/>
      <c r="V292" s="36"/>
      <c r="W292" s="36"/>
      <c r="X292" s="36"/>
    </row>
    <row r="293" spans="1:24" ht="19.5" hidden="1" customHeight="1" outlineLevel="1">
      <c r="A293" s="21"/>
      <c r="B293" s="78" t="s">
        <v>377</v>
      </c>
      <c r="C293" s="18" t="s">
        <v>374</v>
      </c>
      <c r="D293" s="18" t="s">
        <v>11</v>
      </c>
      <c r="E293" s="20">
        <v>7000</v>
      </c>
      <c r="F293" s="20">
        <v>7000</v>
      </c>
      <c r="G293" s="28"/>
      <c r="H293" s="28"/>
      <c r="I293" s="34">
        <f t="shared" si="115"/>
        <v>-1</v>
      </c>
      <c r="J293" s="2742"/>
      <c r="K293" s="36"/>
      <c r="L293" s="36"/>
      <c r="M293" s="36"/>
      <c r="N293" s="36"/>
      <c r="O293" s="36"/>
      <c r="P293" s="36"/>
      <c r="Q293" s="36"/>
      <c r="R293" s="36"/>
      <c r="S293" s="36"/>
      <c r="T293" s="36"/>
      <c r="U293" s="36"/>
      <c r="V293" s="36"/>
      <c r="W293" s="36"/>
      <c r="X293" s="36"/>
    </row>
    <row r="294" spans="1:24" ht="19.5" hidden="1" customHeight="1" outlineLevel="1">
      <c r="A294" s="21"/>
      <c r="B294" s="78" t="s">
        <v>378</v>
      </c>
      <c r="C294" s="18" t="s">
        <v>374</v>
      </c>
      <c r="D294" s="18" t="s">
        <v>11</v>
      </c>
      <c r="E294" s="20">
        <v>10000</v>
      </c>
      <c r="F294" s="20">
        <v>10000</v>
      </c>
      <c r="G294" s="28"/>
      <c r="H294" s="28"/>
      <c r="I294" s="34">
        <f t="shared" si="115"/>
        <v>-1</v>
      </c>
      <c r="J294" s="2733"/>
      <c r="K294" s="36"/>
      <c r="L294" s="36"/>
      <c r="M294" s="36"/>
      <c r="N294" s="36"/>
      <c r="O294" s="36"/>
      <c r="P294" s="36"/>
      <c r="Q294" s="36"/>
      <c r="R294" s="36"/>
      <c r="S294" s="36"/>
      <c r="T294" s="36"/>
      <c r="U294" s="36"/>
      <c r="V294" s="36"/>
      <c r="W294" s="36"/>
      <c r="X294" s="36"/>
    </row>
    <row r="295" spans="1:24" ht="39" customHeight="1" collapsed="1">
      <c r="A295" s="12">
        <v>7</v>
      </c>
      <c r="B295" s="2754" t="s">
        <v>379</v>
      </c>
      <c r="C295" s="2735"/>
      <c r="D295" s="2735"/>
      <c r="E295" s="2735"/>
      <c r="F295" s="2735"/>
      <c r="G295" s="2735"/>
      <c r="H295" s="2735"/>
      <c r="I295" s="2735"/>
      <c r="J295" s="2736"/>
      <c r="K295" s="30"/>
      <c r="L295" s="30"/>
      <c r="M295" s="30"/>
      <c r="N295" s="30"/>
      <c r="O295" s="30"/>
      <c r="P295" s="30"/>
      <c r="Q295" s="30"/>
      <c r="R295" s="30"/>
      <c r="S295" s="30"/>
      <c r="T295" s="30"/>
      <c r="U295" s="30"/>
      <c r="V295" s="30"/>
      <c r="W295" s="30"/>
      <c r="X295" s="30"/>
    </row>
    <row r="296" spans="1:24" ht="26.25" hidden="1" customHeight="1" outlineLevel="1">
      <c r="A296" s="12"/>
      <c r="B296" s="82" t="s">
        <v>380</v>
      </c>
      <c r="C296" s="18" t="s">
        <v>87</v>
      </c>
      <c r="D296" s="18" t="s">
        <v>11</v>
      </c>
      <c r="E296" s="82"/>
      <c r="F296" s="82"/>
      <c r="G296" s="82"/>
      <c r="H296" s="33">
        <v>1600</v>
      </c>
      <c r="I296" s="82" t="s">
        <v>20</v>
      </c>
      <c r="J296" s="2740" t="s">
        <v>381</v>
      </c>
      <c r="K296" s="30"/>
      <c r="L296" s="30"/>
      <c r="M296" s="30"/>
      <c r="N296" s="30"/>
      <c r="O296" s="30"/>
      <c r="P296" s="30"/>
      <c r="Q296" s="30"/>
      <c r="R296" s="30"/>
      <c r="S296" s="30"/>
      <c r="T296" s="30"/>
      <c r="U296" s="30"/>
      <c r="V296" s="30"/>
      <c r="W296" s="30"/>
      <c r="X296" s="30"/>
    </row>
    <row r="297" spans="1:24" ht="19.5" hidden="1" customHeight="1" outlineLevel="1">
      <c r="A297" s="21"/>
      <c r="B297" s="78" t="s">
        <v>382</v>
      </c>
      <c r="C297" s="18" t="s">
        <v>87</v>
      </c>
      <c r="D297" s="18" t="s">
        <v>11</v>
      </c>
      <c r="E297" s="20">
        <v>11000</v>
      </c>
      <c r="F297" s="20">
        <v>11000</v>
      </c>
      <c r="G297" s="28">
        <v>11000</v>
      </c>
      <c r="H297" s="33">
        <v>12000</v>
      </c>
      <c r="I297" s="34">
        <f t="shared" ref="I297:I300" si="116">(H297-G297)/G297</f>
        <v>9.0909090909090912E-2</v>
      </c>
      <c r="J297" s="2742"/>
      <c r="K297" s="36"/>
      <c r="L297" s="36"/>
      <c r="M297" s="36"/>
      <c r="N297" s="36"/>
      <c r="O297" s="36"/>
      <c r="P297" s="36"/>
      <c r="Q297" s="36"/>
      <c r="R297" s="36"/>
      <c r="S297" s="36"/>
      <c r="T297" s="36"/>
      <c r="U297" s="36"/>
      <c r="V297" s="36"/>
      <c r="W297" s="36"/>
      <c r="X297" s="36"/>
    </row>
    <row r="298" spans="1:24" ht="19.5" hidden="1" customHeight="1" outlineLevel="1">
      <c r="A298" s="21"/>
      <c r="B298" s="78" t="s">
        <v>383</v>
      </c>
      <c r="C298" s="18" t="s">
        <v>87</v>
      </c>
      <c r="D298" s="18" t="s">
        <v>11</v>
      </c>
      <c r="E298" s="20">
        <v>5500</v>
      </c>
      <c r="F298" s="20">
        <v>5500</v>
      </c>
      <c r="G298" s="28">
        <v>5500</v>
      </c>
      <c r="H298" s="33">
        <v>6000</v>
      </c>
      <c r="I298" s="34">
        <f t="shared" si="116"/>
        <v>9.0909090909090912E-2</v>
      </c>
      <c r="J298" s="2742"/>
      <c r="K298" s="36"/>
      <c r="L298" s="36"/>
      <c r="M298" s="36"/>
      <c r="N298" s="36"/>
      <c r="O298" s="36"/>
      <c r="P298" s="36"/>
      <c r="Q298" s="36"/>
      <c r="R298" s="36"/>
      <c r="S298" s="36"/>
      <c r="T298" s="36"/>
      <c r="U298" s="36"/>
      <c r="V298" s="36"/>
      <c r="W298" s="36"/>
      <c r="X298" s="36"/>
    </row>
    <row r="299" spans="1:24" ht="19.5" hidden="1" customHeight="1" outlineLevel="1">
      <c r="A299" s="21"/>
      <c r="B299" s="78" t="s">
        <v>384</v>
      </c>
      <c r="C299" s="18" t="s">
        <v>87</v>
      </c>
      <c r="D299" s="18" t="s">
        <v>11</v>
      </c>
      <c r="E299" s="20">
        <v>5500</v>
      </c>
      <c r="F299" s="20">
        <v>5500</v>
      </c>
      <c r="G299" s="28">
        <v>5500</v>
      </c>
      <c r="H299" s="33">
        <v>6000</v>
      </c>
      <c r="I299" s="34">
        <f t="shared" si="116"/>
        <v>9.0909090909090912E-2</v>
      </c>
      <c r="J299" s="2742"/>
      <c r="K299" s="36"/>
      <c r="L299" s="36"/>
      <c r="M299" s="36"/>
      <c r="N299" s="36"/>
      <c r="O299" s="36"/>
      <c r="P299" s="36"/>
      <c r="Q299" s="36"/>
      <c r="R299" s="36"/>
      <c r="S299" s="36"/>
      <c r="T299" s="36"/>
      <c r="U299" s="36"/>
      <c r="V299" s="36"/>
      <c r="W299" s="36"/>
      <c r="X299" s="36"/>
    </row>
    <row r="300" spans="1:24" ht="19.5" hidden="1" customHeight="1" outlineLevel="1">
      <c r="A300" s="21"/>
      <c r="B300" s="78" t="s">
        <v>385</v>
      </c>
      <c r="C300" s="18" t="s">
        <v>87</v>
      </c>
      <c r="D300" s="18" t="s">
        <v>11</v>
      </c>
      <c r="E300" s="20">
        <v>2750</v>
      </c>
      <c r="F300" s="20">
        <v>2750</v>
      </c>
      <c r="G300" s="28">
        <v>2750</v>
      </c>
      <c r="H300" s="33">
        <v>3000</v>
      </c>
      <c r="I300" s="34">
        <f t="shared" si="116"/>
        <v>9.0909090909090912E-2</v>
      </c>
      <c r="J300" s="2733"/>
      <c r="K300" s="36"/>
      <c r="L300" s="36"/>
      <c r="M300" s="36"/>
      <c r="N300" s="36"/>
      <c r="O300" s="36"/>
      <c r="P300" s="36"/>
      <c r="Q300" s="36"/>
      <c r="R300" s="36"/>
      <c r="S300" s="36"/>
      <c r="T300" s="36"/>
      <c r="U300" s="36"/>
      <c r="V300" s="36"/>
      <c r="W300" s="36"/>
      <c r="X300" s="36"/>
    </row>
    <row r="301" spans="1:24" ht="33" hidden="1" customHeight="1" collapsed="1">
      <c r="A301" s="12">
        <v>7</v>
      </c>
      <c r="B301" s="2757" t="s">
        <v>386</v>
      </c>
      <c r="C301" s="2735"/>
      <c r="D301" s="2735"/>
      <c r="E301" s="2735"/>
      <c r="F301" s="2735"/>
      <c r="G301" s="2735"/>
      <c r="H301" s="2735"/>
      <c r="I301" s="2735"/>
      <c r="J301" s="2736"/>
      <c r="K301" s="30"/>
      <c r="L301" s="30"/>
      <c r="M301" s="30"/>
      <c r="N301" s="30"/>
      <c r="O301" s="30"/>
      <c r="P301" s="30"/>
      <c r="Q301" s="30"/>
      <c r="R301" s="30"/>
      <c r="S301" s="30"/>
      <c r="T301" s="30"/>
      <c r="U301" s="30"/>
      <c r="V301" s="30"/>
      <c r="W301" s="30"/>
      <c r="X301" s="30"/>
    </row>
    <row r="302" spans="1:24" ht="56.25" hidden="1" customHeight="1" outlineLevel="1">
      <c r="A302" s="21"/>
      <c r="B302" s="78" t="s">
        <v>387</v>
      </c>
      <c r="C302" s="18" t="s">
        <v>87</v>
      </c>
      <c r="D302" s="35" t="s">
        <v>99</v>
      </c>
      <c r="E302" s="20">
        <v>6800</v>
      </c>
      <c r="F302" s="20">
        <v>6800</v>
      </c>
      <c r="G302" s="28">
        <f t="shared" ref="G302:G303" si="117">F302</f>
        <v>6800</v>
      </c>
      <c r="H302" s="28"/>
      <c r="I302" s="34">
        <f t="shared" ref="I302:I303" si="118">(G302-F302)/F302</f>
        <v>0</v>
      </c>
      <c r="J302" s="2740" t="s">
        <v>388</v>
      </c>
      <c r="K302" s="36"/>
      <c r="L302" s="36"/>
      <c r="M302" s="36"/>
      <c r="N302" s="36"/>
      <c r="O302" s="36"/>
      <c r="P302" s="36"/>
      <c r="Q302" s="36"/>
      <c r="R302" s="36"/>
      <c r="S302" s="36"/>
      <c r="T302" s="36"/>
      <c r="U302" s="36"/>
      <c r="V302" s="36"/>
      <c r="W302" s="36"/>
      <c r="X302" s="36"/>
    </row>
    <row r="303" spans="1:24" ht="52.5" hidden="1" customHeight="1" outlineLevel="1">
      <c r="A303" s="21"/>
      <c r="B303" s="78" t="s">
        <v>389</v>
      </c>
      <c r="C303" s="18" t="s">
        <v>87</v>
      </c>
      <c r="D303" s="18" t="s">
        <v>11</v>
      </c>
      <c r="E303" s="20">
        <v>1800</v>
      </c>
      <c r="F303" s="20">
        <v>1800</v>
      </c>
      <c r="G303" s="28">
        <f t="shared" si="117"/>
        <v>1800</v>
      </c>
      <c r="H303" s="28"/>
      <c r="I303" s="34">
        <f t="shared" si="118"/>
        <v>0</v>
      </c>
      <c r="J303" s="2733"/>
      <c r="K303" s="36"/>
      <c r="L303" s="36"/>
      <c r="M303" s="36"/>
      <c r="N303" s="36"/>
      <c r="O303" s="36"/>
      <c r="P303" s="36"/>
      <c r="Q303" s="36"/>
      <c r="R303" s="36"/>
      <c r="S303" s="36"/>
      <c r="T303" s="36"/>
      <c r="U303" s="36"/>
      <c r="V303" s="36"/>
      <c r="W303" s="36"/>
      <c r="X303" s="36"/>
    </row>
    <row r="304" spans="1:24" ht="15" hidden="1" customHeight="1" collapsed="1">
      <c r="A304" s="21">
        <v>7</v>
      </c>
      <c r="B304" s="2753" t="s">
        <v>390</v>
      </c>
      <c r="C304" s="2735"/>
      <c r="D304" s="2735"/>
      <c r="E304" s="2735"/>
      <c r="F304" s="2735"/>
      <c r="G304" s="2735"/>
      <c r="H304" s="2735"/>
      <c r="I304" s="2735"/>
      <c r="J304" s="2736"/>
      <c r="K304" s="36"/>
      <c r="L304" s="36"/>
      <c r="M304" s="36"/>
      <c r="N304" s="36"/>
      <c r="O304" s="36"/>
      <c r="P304" s="36"/>
      <c r="Q304" s="36"/>
      <c r="R304" s="36"/>
      <c r="S304" s="36"/>
      <c r="T304" s="36"/>
      <c r="U304" s="36"/>
      <c r="V304" s="36"/>
      <c r="W304" s="36"/>
      <c r="X304" s="36"/>
    </row>
    <row r="305" spans="1:24" ht="31.5" hidden="1" customHeight="1" outlineLevel="1">
      <c r="A305" s="21"/>
      <c r="B305" s="78" t="s">
        <v>391</v>
      </c>
      <c r="C305" s="18" t="s">
        <v>317</v>
      </c>
      <c r="D305" s="35" t="s">
        <v>318</v>
      </c>
      <c r="E305" s="20">
        <v>1200</v>
      </c>
      <c r="F305" s="20">
        <v>1200</v>
      </c>
      <c r="G305" s="28"/>
      <c r="H305" s="28"/>
      <c r="I305" s="34">
        <f t="shared" ref="I305:I309" si="119">(G305-F305)/F305</f>
        <v>-1</v>
      </c>
      <c r="J305" s="2740" t="s">
        <v>392</v>
      </c>
      <c r="K305" s="36"/>
      <c r="L305" s="36"/>
      <c r="M305" s="36"/>
      <c r="N305" s="36"/>
      <c r="O305" s="36"/>
      <c r="P305" s="36"/>
      <c r="Q305" s="36"/>
      <c r="R305" s="36"/>
      <c r="S305" s="36"/>
      <c r="T305" s="36"/>
      <c r="U305" s="36"/>
      <c r="V305" s="36"/>
      <c r="W305" s="36"/>
      <c r="X305" s="36"/>
    </row>
    <row r="306" spans="1:24" ht="19.5" hidden="1" customHeight="1" outlineLevel="1">
      <c r="A306" s="21"/>
      <c r="B306" s="78" t="s">
        <v>393</v>
      </c>
      <c r="C306" s="18" t="s">
        <v>317</v>
      </c>
      <c r="D306" s="18" t="s">
        <v>11</v>
      </c>
      <c r="E306" s="20">
        <v>1200</v>
      </c>
      <c r="F306" s="20">
        <v>1200</v>
      </c>
      <c r="G306" s="28"/>
      <c r="H306" s="28"/>
      <c r="I306" s="34">
        <f t="shared" si="119"/>
        <v>-1</v>
      </c>
      <c r="J306" s="2733"/>
      <c r="K306" s="36"/>
      <c r="L306" s="36"/>
      <c r="M306" s="36"/>
      <c r="N306" s="36"/>
      <c r="O306" s="36"/>
      <c r="P306" s="36"/>
      <c r="Q306" s="36"/>
      <c r="R306" s="36"/>
      <c r="S306" s="36"/>
      <c r="T306" s="36"/>
      <c r="U306" s="36"/>
      <c r="V306" s="36"/>
      <c r="W306" s="36"/>
      <c r="X306" s="36"/>
    </row>
    <row r="307" spans="1:24" ht="19.5" hidden="1" customHeight="1" outlineLevel="1">
      <c r="A307" s="21"/>
      <c r="B307" s="78" t="s">
        <v>394</v>
      </c>
      <c r="C307" s="18" t="s">
        <v>317</v>
      </c>
      <c r="D307" s="18" t="s">
        <v>11</v>
      </c>
      <c r="E307" s="20">
        <v>1800</v>
      </c>
      <c r="F307" s="20">
        <v>1800</v>
      </c>
      <c r="G307" s="28"/>
      <c r="H307" s="28"/>
      <c r="I307" s="34">
        <f t="shared" si="119"/>
        <v>-1</v>
      </c>
      <c r="J307" s="2740"/>
      <c r="K307" s="36"/>
      <c r="L307" s="36"/>
      <c r="M307" s="36"/>
      <c r="N307" s="36"/>
      <c r="O307" s="36"/>
      <c r="P307" s="36"/>
      <c r="Q307" s="36"/>
      <c r="R307" s="36"/>
      <c r="S307" s="36"/>
      <c r="T307" s="36"/>
      <c r="U307" s="36"/>
      <c r="V307" s="36"/>
      <c r="W307" s="36"/>
      <c r="X307" s="36"/>
    </row>
    <row r="308" spans="1:24" ht="19.5" hidden="1" customHeight="1" outlineLevel="1">
      <c r="A308" s="21"/>
      <c r="B308" s="78" t="s">
        <v>395</v>
      </c>
      <c r="C308" s="18" t="s">
        <v>317</v>
      </c>
      <c r="D308" s="18" t="s">
        <v>11</v>
      </c>
      <c r="E308" s="20">
        <v>6000</v>
      </c>
      <c r="F308" s="20">
        <v>6000</v>
      </c>
      <c r="G308" s="28"/>
      <c r="H308" s="28"/>
      <c r="I308" s="34">
        <f t="shared" si="119"/>
        <v>-1</v>
      </c>
      <c r="J308" s="2742"/>
      <c r="K308" s="36"/>
      <c r="L308" s="36"/>
      <c r="M308" s="36"/>
      <c r="N308" s="36"/>
      <c r="O308" s="36"/>
      <c r="P308" s="36"/>
      <c r="Q308" s="36"/>
      <c r="R308" s="36"/>
      <c r="S308" s="36"/>
      <c r="T308" s="36"/>
      <c r="U308" s="36"/>
      <c r="V308" s="36"/>
      <c r="W308" s="36"/>
      <c r="X308" s="36"/>
    </row>
    <row r="309" spans="1:24" ht="19.5" hidden="1" customHeight="1" outlineLevel="1">
      <c r="A309" s="21"/>
      <c r="B309" s="78" t="s">
        <v>396</v>
      </c>
      <c r="C309" s="18" t="s">
        <v>317</v>
      </c>
      <c r="D309" s="18" t="s">
        <v>11</v>
      </c>
      <c r="E309" s="20">
        <v>12000</v>
      </c>
      <c r="F309" s="20">
        <v>12000</v>
      </c>
      <c r="G309" s="28"/>
      <c r="H309" s="28"/>
      <c r="I309" s="34">
        <f t="shared" si="119"/>
        <v>-1</v>
      </c>
      <c r="J309" s="2733"/>
      <c r="K309" s="36"/>
      <c r="L309" s="36"/>
      <c r="M309" s="36"/>
      <c r="N309" s="36"/>
      <c r="O309" s="36"/>
      <c r="P309" s="36"/>
      <c r="Q309" s="36"/>
      <c r="R309" s="36"/>
      <c r="S309" s="36"/>
      <c r="T309" s="36"/>
      <c r="U309" s="36"/>
      <c r="V309" s="36"/>
      <c r="W309" s="36"/>
      <c r="X309" s="36"/>
    </row>
    <row r="310" spans="1:24" ht="15" hidden="1" customHeight="1">
      <c r="A310" s="49">
        <v>8</v>
      </c>
      <c r="B310" s="2753" t="s">
        <v>397</v>
      </c>
      <c r="C310" s="2735"/>
      <c r="D310" s="2735"/>
      <c r="E310" s="2735"/>
      <c r="F310" s="2735"/>
      <c r="G310" s="2735"/>
      <c r="H310" s="2735"/>
      <c r="I310" s="2735"/>
      <c r="J310" s="2736"/>
      <c r="K310" s="36"/>
      <c r="L310" s="36"/>
      <c r="M310" s="36"/>
      <c r="N310" s="36"/>
      <c r="O310" s="36"/>
      <c r="P310" s="36"/>
      <c r="Q310" s="36"/>
      <c r="R310" s="36"/>
      <c r="S310" s="36"/>
      <c r="T310" s="36"/>
      <c r="U310" s="36"/>
      <c r="V310" s="36"/>
      <c r="W310" s="36"/>
      <c r="X310" s="36"/>
    </row>
    <row r="311" spans="1:24" ht="31.5" hidden="1" customHeight="1" outlineLevel="1">
      <c r="A311" s="21"/>
      <c r="B311" s="78" t="s">
        <v>398</v>
      </c>
      <c r="C311" s="18" t="s">
        <v>121</v>
      </c>
      <c r="D311" s="35" t="s">
        <v>318</v>
      </c>
      <c r="E311" s="20">
        <v>1227272</v>
      </c>
      <c r="F311" s="20">
        <v>1227272</v>
      </c>
      <c r="G311" s="28"/>
      <c r="H311" s="28"/>
      <c r="I311" s="34">
        <f t="shared" ref="I311:I320" si="120">(G311-F311)/F311</f>
        <v>-1</v>
      </c>
      <c r="J311" s="2741"/>
      <c r="K311" s="36"/>
      <c r="L311" s="36"/>
      <c r="M311" s="36"/>
      <c r="N311" s="36"/>
      <c r="O311" s="36"/>
      <c r="P311" s="36"/>
      <c r="Q311" s="36"/>
      <c r="R311" s="36"/>
      <c r="S311" s="36"/>
      <c r="T311" s="36"/>
      <c r="U311" s="36"/>
      <c r="V311" s="36"/>
      <c r="W311" s="36"/>
      <c r="X311" s="36"/>
    </row>
    <row r="312" spans="1:24" ht="19.5" hidden="1" customHeight="1" outlineLevel="1">
      <c r="A312" s="21"/>
      <c r="B312" s="78" t="s">
        <v>399</v>
      </c>
      <c r="C312" s="18" t="s">
        <v>121</v>
      </c>
      <c r="D312" s="18" t="s">
        <v>11</v>
      </c>
      <c r="E312" s="20">
        <v>1227272</v>
      </c>
      <c r="F312" s="20">
        <v>1227272</v>
      </c>
      <c r="G312" s="28"/>
      <c r="H312" s="28"/>
      <c r="I312" s="34">
        <f t="shared" si="120"/>
        <v>-1</v>
      </c>
      <c r="J312" s="2733"/>
      <c r="K312" s="36"/>
      <c r="L312" s="36"/>
      <c r="M312" s="36"/>
      <c r="N312" s="36"/>
      <c r="O312" s="36"/>
      <c r="P312" s="36"/>
      <c r="Q312" s="36"/>
      <c r="R312" s="36"/>
      <c r="S312" s="36"/>
      <c r="T312" s="36"/>
      <c r="U312" s="36"/>
      <c r="V312" s="36"/>
      <c r="W312" s="36"/>
      <c r="X312" s="36"/>
    </row>
    <row r="313" spans="1:24" ht="19.5" hidden="1" customHeight="1" outlineLevel="1">
      <c r="A313" s="21"/>
      <c r="B313" s="78" t="s">
        <v>400</v>
      </c>
      <c r="C313" s="18" t="s">
        <v>121</v>
      </c>
      <c r="D313" s="18" t="s">
        <v>11</v>
      </c>
      <c r="E313" s="20">
        <v>1227272</v>
      </c>
      <c r="F313" s="20">
        <v>1227272</v>
      </c>
      <c r="G313" s="28"/>
      <c r="H313" s="28"/>
      <c r="I313" s="34">
        <f t="shared" si="120"/>
        <v>-1</v>
      </c>
      <c r="J313" s="2740" t="s">
        <v>401</v>
      </c>
      <c r="K313" s="36"/>
      <c r="L313" s="36"/>
      <c r="M313" s="36"/>
      <c r="N313" s="36"/>
      <c r="O313" s="36"/>
      <c r="P313" s="36"/>
      <c r="Q313" s="36"/>
      <c r="R313" s="36"/>
      <c r="S313" s="36"/>
      <c r="T313" s="36"/>
      <c r="U313" s="36"/>
      <c r="V313" s="36"/>
      <c r="W313" s="36"/>
      <c r="X313" s="36"/>
    </row>
    <row r="314" spans="1:24" ht="19.5" hidden="1" customHeight="1" outlineLevel="1">
      <c r="A314" s="21"/>
      <c r="B314" s="78" t="s">
        <v>402</v>
      </c>
      <c r="C314" s="18" t="s">
        <v>121</v>
      </c>
      <c r="D314" s="18" t="s">
        <v>11</v>
      </c>
      <c r="E314" s="20">
        <v>1227272</v>
      </c>
      <c r="F314" s="20">
        <v>1227272</v>
      </c>
      <c r="G314" s="28"/>
      <c r="H314" s="28"/>
      <c r="I314" s="34">
        <f t="shared" si="120"/>
        <v>-1</v>
      </c>
      <c r="J314" s="2742"/>
      <c r="K314" s="36"/>
      <c r="L314" s="36"/>
      <c r="M314" s="36"/>
      <c r="N314" s="36"/>
      <c r="O314" s="36"/>
      <c r="P314" s="36"/>
      <c r="Q314" s="36"/>
      <c r="R314" s="36"/>
      <c r="S314" s="36"/>
      <c r="T314" s="36"/>
      <c r="U314" s="36"/>
      <c r="V314" s="36"/>
      <c r="W314" s="36"/>
      <c r="X314" s="36"/>
    </row>
    <row r="315" spans="1:24" ht="19.5" hidden="1" customHeight="1" outlineLevel="1">
      <c r="A315" s="21"/>
      <c r="B315" s="78" t="s">
        <v>403</v>
      </c>
      <c r="C315" s="18" t="s">
        <v>121</v>
      </c>
      <c r="D315" s="18" t="s">
        <v>11</v>
      </c>
      <c r="E315" s="20">
        <v>1227272</v>
      </c>
      <c r="F315" s="20">
        <v>1227272</v>
      </c>
      <c r="G315" s="28"/>
      <c r="H315" s="28"/>
      <c r="I315" s="34">
        <f t="shared" si="120"/>
        <v>-1</v>
      </c>
      <c r="J315" s="2742"/>
      <c r="K315" s="36"/>
      <c r="L315" s="36"/>
      <c r="M315" s="36"/>
      <c r="N315" s="36"/>
      <c r="O315" s="36"/>
      <c r="P315" s="36"/>
      <c r="Q315" s="36"/>
      <c r="R315" s="36"/>
      <c r="S315" s="36"/>
      <c r="T315" s="36"/>
      <c r="U315" s="36"/>
      <c r="V315" s="36"/>
      <c r="W315" s="36"/>
      <c r="X315" s="36"/>
    </row>
    <row r="316" spans="1:24" ht="19.5" hidden="1" customHeight="1" outlineLevel="1">
      <c r="A316" s="21"/>
      <c r="B316" s="79" t="s">
        <v>404</v>
      </c>
      <c r="C316" s="18"/>
      <c r="D316" s="18"/>
      <c r="E316" s="20"/>
      <c r="F316" s="20"/>
      <c r="G316" s="28"/>
      <c r="H316" s="28"/>
      <c r="I316" s="34" t="e">
        <f t="shared" si="120"/>
        <v>#DIV/0!</v>
      </c>
      <c r="J316" s="2742"/>
      <c r="K316" s="36"/>
      <c r="L316" s="36"/>
      <c r="M316" s="36"/>
      <c r="N316" s="36"/>
      <c r="O316" s="36"/>
      <c r="P316" s="36"/>
      <c r="Q316" s="36"/>
      <c r="R316" s="36"/>
      <c r="S316" s="36"/>
      <c r="T316" s="36"/>
      <c r="U316" s="36"/>
      <c r="V316" s="36"/>
      <c r="W316" s="36"/>
      <c r="X316" s="36"/>
    </row>
    <row r="317" spans="1:24" ht="19.5" hidden="1" customHeight="1" outlineLevel="1">
      <c r="A317" s="21"/>
      <c r="B317" s="78" t="s">
        <v>25</v>
      </c>
      <c r="C317" s="18" t="s">
        <v>121</v>
      </c>
      <c r="D317" s="18" t="s">
        <v>11</v>
      </c>
      <c r="E317" s="20">
        <v>250000</v>
      </c>
      <c r="F317" s="20">
        <v>250000</v>
      </c>
      <c r="G317" s="28"/>
      <c r="H317" s="28"/>
      <c r="I317" s="34">
        <f t="shared" si="120"/>
        <v>-1</v>
      </c>
      <c r="J317" s="2742"/>
      <c r="K317" s="36"/>
      <c r="L317" s="36"/>
      <c r="M317" s="36"/>
      <c r="N317" s="36"/>
      <c r="O317" s="36"/>
      <c r="P317" s="36"/>
      <c r="Q317" s="36"/>
      <c r="R317" s="36"/>
      <c r="S317" s="36"/>
      <c r="T317" s="36"/>
      <c r="U317" s="36"/>
      <c r="V317" s="36"/>
      <c r="W317" s="36"/>
      <c r="X317" s="36"/>
    </row>
    <row r="318" spans="1:24" ht="19.5" hidden="1" customHeight="1" outlineLevel="1">
      <c r="A318" s="21"/>
      <c r="B318" s="78" t="s">
        <v>15</v>
      </c>
      <c r="C318" s="18" t="s">
        <v>121</v>
      </c>
      <c r="D318" s="18" t="s">
        <v>11</v>
      </c>
      <c r="E318" s="20">
        <v>350000</v>
      </c>
      <c r="F318" s="20">
        <v>350000</v>
      </c>
      <c r="G318" s="28"/>
      <c r="H318" s="28"/>
      <c r="I318" s="34">
        <f t="shared" si="120"/>
        <v>-1</v>
      </c>
      <c r="J318" s="2742"/>
      <c r="K318" s="36"/>
      <c r="L318" s="36"/>
      <c r="M318" s="36"/>
      <c r="N318" s="36"/>
      <c r="O318" s="36"/>
      <c r="P318" s="36"/>
      <c r="Q318" s="36"/>
      <c r="R318" s="36"/>
      <c r="S318" s="36"/>
      <c r="T318" s="36"/>
      <c r="U318" s="36"/>
      <c r="V318" s="36"/>
      <c r="W318" s="36"/>
      <c r="X318" s="36"/>
    </row>
    <row r="319" spans="1:24" ht="19.5" hidden="1" customHeight="1" outlineLevel="1">
      <c r="A319" s="21"/>
      <c r="B319" s="78" t="s">
        <v>405</v>
      </c>
      <c r="C319" s="18" t="s">
        <v>121</v>
      </c>
      <c r="D319" s="18" t="s">
        <v>11</v>
      </c>
      <c r="E319" s="20">
        <v>400000</v>
      </c>
      <c r="F319" s="20">
        <v>400000</v>
      </c>
      <c r="G319" s="28"/>
      <c r="H319" s="28"/>
      <c r="I319" s="34">
        <f t="shared" si="120"/>
        <v>-1</v>
      </c>
      <c r="J319" s="2742"/>
      <c r="K319" s="36"/>
      <c r="L319" s="36"/>
      <c r="M319" s="36"/>
      <c r="N319" s="36"/>
      <c r="O319" s="36"/>
      <c r="P319" s="36"/>
      <c r="Q319" s="36"/>
      <c r="R319" s="36"/>
      <c r="S319" s="36"/>
      <c r="T319" s="36"/>
      <c r="U319" s="36"/>
      <c r="V319" s="36"/>
      <c r="W319" s="36"/>
      <c r="X319" s="36"/>
    </row>
    <row r="320" spans="1:24" ht="19.5" hidden="1" customHeight="1" outlineLevel="1">
      <c r="A320" s="21"/>
      <c r="B320" s="78" t="s">
        <v>12</v>
      </c>
      <c r="C320" s="18" t="s">
        <v>121</v>
      </c>
      <c r="D320" s="18" t="s">
        <v>11</v>
      </c>
      <c r="E320" s="20">
        <v>450000</v>
      </c>
      <c r="F320" s="20">
        <v>450000</v>
      </c>
      <c r="G320" s="28"/>
      <c r="H320" s="28"/>
      <c r="I320" s="34">
        <f t="shared" si="120"/>
        <v>-1</v>
      </c>
      <c r="J320" s="2733"/>
      <c r="K320" s="36"/>
      <c r="L320" s="36"/>
      <c r="M320" s="36"/>
      <c r="N320" s="36"/>
      <c r="O320" s="36"/>
      <c r="P320" s="36"/>
      <c r="Q320" s="36"/>
      <c r="R320" s="36"/>
      <c r="S320" s="36"/>
      <c r="T320" s="36"/>
      <c r="U320" s="36"/>
      <c r="V320" s="36"/>
      <c r="W320" s="36"/>
      <c r="X320" s="36"/>
    </row>
    <row r="321" spans="1:24" ht="18.75" customHeight="1">
      <c r="A321" s="2744" t="s">
        <v>104</v>
      </c>
      <c r="B321" s="2735"/>
      <c r="C321" s="2735"/>
      <c r="D321" s="2735"/>
      <c r="E321" s="2735"/>
      <c r="F321" s="2735"/>
      <c r="G321" s="2735"/>
      <c r="H321" s="2735"/>
      <c r="I321" s="2735"/>
      <c r="J321" s="2736"/>
      <c r="K321" s="36"/>
      <c r="L321" s="36"/>
      <c r="M321" s="36"/>
      <c r="N321" s="36"/>
      <c r="O321" s="36"/>
      <c r="P321" s="36"/>
      <c r="Q321" s="36"/>
      <c r="R321" s="36"/>
      <c r="S321" s="36"/>
      <c r="T321" s="36"/>
      <c r="U321" s="36"/>
      <c r="V321" s="36"/>
      <c r="W321" s="36"/>
      <c r="X321" s="36"/>
    </row>
    <row r="322" spans="1:24" ht="18.75" customHeight="1">
      <c r="A322" s="84">
        <v>1</v>
      </c>
      <c r="B322" s="50" t="s">
        <v>21</v>
      </c>
      <c r="C322" s="57"/>
      <c r="D322" s="57"/>
      <c r="E322" s="57"/>
      <c r="F322" s="57"/>
      <c r="G322" s="57"/>
      <c r="H322" s="57"/>
      <c r="I322" s="57"/>
      <c r="J322" s="57"/>
      <c r="K322" s="36"/>
      <c r="L322" s="36"/>
      <c r="M322" s="36"/>
      <c r="N322" s="36"/>
      <c r="O322" s="36"/>
      <c r="P322" s="36"/>
      <c r="Q322" s="36"/>
      <c r="R322" s="36"/>
      <c r="S322" s="36"/>
      <c r="T322" s="36"/>
      <c r="U322" s="36"/>
      <c r="V322" s="36"/>
      <c r="W322" s="36"/>
      <c r="X322" s="36"/>
    </row>
    <row r="323" spans="1:24" ht="18.75" hidden="1" customHeight="1" outlineLevel="1">
      <c r="A323" s="57"/>
      <c r="B323" s="51" t="s">
        <v>107</v>
      </c>
      <c r="C323" s="67" t="s">
        <v>105</v>
      </c>
      <c r="D323" s="57"/>
      <c r="E323" s="57"/>
      <c r="F323" s="57"/>
      <c r="G323" s="57"/>
      <c r="H323" s="85">
        <v>90000</v>
      </c>
      <c r="I323" s="84" t="s">
        <v>20</v>
      </c>
      <c r="J323" s="57"/>
      <c r="K323" s="36"/>
      <c r="L323" s="36"/>
      <c r="M323" s="36"/>
      <c r="N323" s="36"/>
      <c r="O323" s="36"/>
      <c r="P323" s="36"/>
      <c r="Q323" s="36"/>
      <c r="R323" s="36"/>
      <c r="S323" s="36"/>
      <c r="T323" s="36"/>
      <c r="U323" s="36"/>
      <c r="V323" s="36"/>
      <c r="W323" s="36"/>
      <c r="X323" s="36"/>
    </row>
    <row r="324" spans="1:24" ht="18.75" hidden="1" customHeight="1" outlineLevel="1">
      <c r="A324" s="57"/>
      <c r="B324" s="51" t="s">
        <v>113</v>
      </c>
      <c r="C324" s="67" t="s">
        <v>105</v>
      </c>
      <c r="D324" s="57"/>
      <c r="E324" s="57"/>
      <c r="F324" s="57"/>
      <c r="G324" s="57"/>
      <c r="H324" s="85">
        <v>140000</v>
      </c>
      <c r="I324" s="84" t="s">
        <v>20</v>
      </c>
      <c r="J324" s="57"/>
      <c r="K324" s="36"/>
      <c r="L324" s="36"/>
      <c r="M324" s="36"/>
      <c r="N324" s="36"/>
      <c r="O324" s="36"/>
      <c r="P324" s="36"/>
      <c r="Q324" s="36"/>
      <c r="R324" s="36"/>
      <c r="S324" s="36"/>
      <c r="T324" s="36"/>
      <c r="U324" s="36"/>
      <c r="V324" s="36"/>
      <c r="W324" s="36"/>
      <c r="X324" s="36"/>
    </row>
    <row r="325" spans="1:24" ht="18.75" hidden="1" customHeight="1" outlineLevel="1">
      <c r="A325" s="57"/>
      <c r="B325" s="51" t="s">
        <v>406</v>
      </c>
      <c r="C325" s="67" t="s">
        <v>105</v>
      </c>
      <c r="D325" s="57"/>
      <c r="E325" s="57"/>
      <c r="F325" s="57"/>
      <c r="G325" s="57"/>
      <c r="H325" s="85">
        <v>90000</v>
      </c>
      <c r="I325" s="84" t="s">
        <v>20</v>
      </c>
      <c r="J325" s="57"/>
      <c r="K325" s="36"/>
      <c r="L325" s="36"/>
      <c r="M325" s="36"/>
      <c r="N325" s="36"/>
      <c r="O325" s="36"/>
      <c r="P325" s="36"/>
      <c r="Q325" s="36"/>
      <c r="R325" s="36"/>
      <c r="S325" s="36"/>
      <c r="T325" s="36"/>
      <c r="U325" s="36"/>
      <c r="V325" s="36"/>
      <c r="W325" s="36"/>
      <c r="X325" s="36"/>
    </row>
    <row r="326" spans="1:24" ht="18.75" hidden="1" customHeight="1" outlineLevel="1">
      <c r="A326" s="57"/>
      <c r="B326" s="51" t="s">
        <v>407</v>
      </c>
      <c r="C326" s="67" t="s">
        <v>105</v>
      </c>
      <c r="D326" s="57"/>
      <c r="E326" s="57"/>
      <c r="F326" s="57"/>
      <c r="G326" s="57"/>
      <c r="H326" s="85">
        <v>120000</v>
      </c>
      <c r="I326" s="84" t="s">
        <v>20</v>
      </c>
      <c r="J326" s="57"/>
      <c r="K326" s="36"/>
      <c r="L326" s="36"/>
      <c r="M326" s="36"/>
      <c r="N326" s="36"/>
      <c r="O326" s="36"/>
      <c r="P326" s="36"/>
      <c r="Q326" s="36"/>
      <c r="R326" s="36"/>
      <c r="S326" s="36"/>
      <c r="T326" s="36"/>
      <c r="U326" s="36"/>
      <c r="V326" s="36"/>
      <c r="W326" s="36"/>
      <c r="X326" s="36"/>
    </row>
    <row r="327" spans="1:24" ht="18.75" hidden="1" customHeight="1" outlineLevel="1">
      <c r="A327" s="57"/>
      <c r="B327" s="51" t="s">
        <v>408</v>
      </c>
      <c r="C327" s="67" t="s">
        <v>105</v>
      </c>
      <c r="D327" s="57"/>
      <c r="E327" s="57"/>
      <c r="F327" s="57"/>
      <c r="G327" s="57"/>
      <c r="H327" s="85">
        <v>90000</v>
      </c>
      <c r="I327" s="84" t="s">
        <v>20</v>
      </c>
      <c r="J327" s="57"/>
      <c r="K327" s="36"/>
      <c r="L327" s="36"/>
      <c r="M327" s="36"/>
      <c r="N327" s="36"/>
      <c r="O327" s="36"/>
      <c r="P327" s="36"/>
      <c r="Q327" s="36"/>
      <c r="R327" s="36"/>
      <c r="S327" s="36"/>
      <c r="T327" s="36"/>
      <c r="U327" s="36"/>
      <c r="V327" s="36"/>
      <c r="W327" s="36"/>
      <c r="X327" s="36"/>
    </row>
    <row r="328" spans="1:24" ht="18.75" hidden="1" customHeight="1" outlineLevel="1">
      <c r="A328" s="57"/>
      <c r="B328" s="51" t="s">
        <v>409</v>
      </c>
      <c r="C328" s="67" t="s">
        <v>105</v>
      </c>
      <c r="D328" s="57"/>
      <c r="E328" s="57"/>
      <c r="F328" s="57"/>
      <c r="G328" s="57"/>
      <c r="H328" s="85">
        <v>160000</v>
      </c>
      <c r="I328" s="84" t="s">
        <v>20</v>
      </c>
      <c r="J328" s="57"/>
      <c r="K328" s="36"/>
      <c r="L328" s="36"/>
      <c r="M328" s="36"/>
      <c r="N328" s="36"/>
      <c r="O328" s="36"/>
      <c r="P328" s="36"/>
      <c r="Q328" s="36"/>
      <c r="R328" s="36"/>
      <c r="S328" s="36"/>
      <c r="T328" s="36"/>
      <c r="U328" s="36"/>
      <c r="V328" s="36"/>
      <c r="W328" s="36"/>
      <c r="X328" s="36"/>
    </row>
    <row r="329" spans="1:24" ht="18.75" hidden="1" customHeight="1" outlineLevel="1">
      <c r="A329" s="57"/>
      <c r="B329" s="51" t="s">
        <v>410</v>
      </c>
      <c r="C329" s="67" t="s">
        <v>105</v>
      </c>
      <c r="D329" s="57"/>
      <c r="E329" s="57"/>
      <c r="F329" s="57"/>
      <c r="G329" s="57"/>
      <c r="H329" s="85">
        <v>280000</v>
      </c>
      <c r="I329" s="84" t="s">
        <v>20</v>
      </c>
      <c r="J329" s="57"/>
      <c r="K329" s="36"/>
      <c r="L329" s="36"/>
      <c r="M329" s="36"/>
      <c r="N329" s="36"/>
      <c r="O329" s="36"/>
      <c r="P329" s="36"/>
      <c r="Q329" s="36"/>
      <c r="R329" s="36"/>
      <c r="S329" s="36"/>
      <c r="T329" s="36"/>
      <c r="U329" s="36"/>
      <c r="V329" s="36"/>
      <c r="W329" s="36"/>
      <c r="X329" s="36"/>
    </row>
    <row r="330" spans="1:24" ht="18.75" customHeight="1" collapsed="1">
      <c r="A330" s="84">
        <v>2</v>
      </c>
      <c r="B330" s="50" t="s">
        <v>14</v>
      </c>
      <c r="C330" s="84"/>
      <c r="D330" s="57"/>
      <c r="E330" s="57"/>
      <c r="F330" s="57"/>
      <c r="G330" s="86"/>
      <c r="H330" s="86"/>
      <c r="I330" s="57"/>
      <c r="J330" s="57"/>
      <c r="K330" s="36"/>
      <c r="L330" s="36"/>
      <c r="M330" s="36"/>
      <c r="N330" s="36"/>
      <c r="O330" s="36"/>
      <c r="P330" s="36"/>
      <c r="Q330" s="36"/>
      <c r="R330" s="36"/>
      <c r="S330" s="36"/>
      <c r="T330" s="36"/>
      <c r="U330" s="36"/>
      <c r="V330" s="36"/>
      <c r="W330" s="36"/>
      <c r="X330" s="36"/>
    </row>
    <row r="331" spans="1:24" ht="18.75" hidden="1" customHeight="1" outlineLevel="1">
      <c r="A331" s="67"/>
      <c r="B331" s="57" t="s">
        <v>106</v>
      </c>
      <c r="C331" s="84"/>
      <c r="D331" s="51"/>
      <c r="E331" s="51"/>
      <c r="F331" s="51"/>
      <c r="G331" s="33"/>
      <c r="H331" s="33"/>
      <c r="I331" s="51"/>
      <c r="J331" s="51"/>
      <c r="K331" s="36"/>
      <c r="L331" s="36"/>
      <c r="M331" s="36"/>
      <c r="N331" s="36"/>
      <c r="O331" s="36"/>
      <c r="P331" s="36"/>
      <c r="Q331" s="36"/>
      <c r="R331" s="36"/>
      <c r="S331" s="36"/>
      <c r="T331" s="36"/>
      <c r="U331" s="36"/>
      <c r="V331" s="36"/>
      <c r="W331" s="36"/>
      <c r="X331" s="36"/>
    </row>
    <row r="332" spans="1:24" ht="37.5" hidden="1" customHeight="1" outlineLevel="1">
      <c r="A332" s="67"/>
      <c r="B332" s="51" t="s">
        <v>112</v>
      </c>
      <c r="C332" s="67" t="s">
        <v>105</v>
      </c>
      <c r="D332" s="69" t="s">
        <v>99</v>
      </c>
      <c r="E332" s="51"/>
      <c r="F332" s="51"/>
      <c r="G332" s="33">
        <v>128182</v>
      </c>
      <c r="H332" s="33">
        <v>128182</v>
      </c>
      <c r="I332" s="68">
        <f t="shared" ref="I332:I341" si="121">(H332-G332)/G332</f>
        <v>0</v>
      </c>
      <c r="J332" s="51"/>
      <c r="K332" s="36"/>
      <c r="L332" s="36"/>
      <c r="M332" s="36"/>
      <c r="N332" s="36"/>
      <c r="O332" s="36"/>
      <c r="P332" s="36"/>
      <c r="Q332" s="36"/>
      <c r="R332" s="36"/>
      <c r="S332" s="36"/>
      <c r="T332" s="36"/>
      <c r="U332" s="36"/>
      <c r="V332" s="36"/>
      <c r="W332" s="36"/>
      <c r="X332" s="36"/>
    </row>
    <row r="333" spans="1:24" ht="18.75" hidden="1" customHeight="1" outlineLevel="1">
      <c r="A333" s="67"/>
      <c r="B333" s="51" t="s">
        <v>107</v>
      </c>
      <c r="C333" s="67" t="s">
        <v>105</v>
      </c>
      <c r="D333" s="67" t="s">
        <v>11</v>
      </c>
      <c r="E333" s="51"/>
      <c r="F333" s="51"/>
      <c r="G333" s="33">
        <v>138182</v>
      </c>
      <c r="H333" s="33">
        <v>138182</v>
      </c>
      <c r="I333" s="68">
        <f t="shared" si="121"/>
        <v>0</v>
      </c>
      <c r="J333" s="51"/>
      <c r="K333" s="36"/>
      <c r="L333" s="36"/>
      <c r="M333" s="36"/>
      <c r="N333" s="36"/>
      <c r="O333" s="36"/>
      <c r="P333" s="36"/>
      <c r="Q333" s="36"/>
      <c r="R333" s="36"/>
      <c r="S333" s="36"/>
      <c r="T333" s="36"/>
      <c r="U333" s="36"/>
      <c r="V333" s="36"/>
      <c r="W333" s="36"/>
      <c r="X333" s="36"/>
    </row>
    <row r="334" spans="1:24" ht="18.75" hidden="1" customHeight="1" outlineLevel="1">
      <c r="A334" s="67"/>
      <c r="B334" s="51" t="s">
        <v>113</v>
      </c>
      <c r="C334" s="67" t="s">
        <v>105</v>
      </c>
      <c r="D334" s="67" t="s">
        <v>11</v>
      </c>
      <c r="E334" s="51"/>
      <c r="F334" s="51"/>
      <c r="G334" s="33">
        <v>250000</v>
      </c>
      <c r="H334" s="33">
        <v>250000</v>
      </c>
      <c r="I334" s="68">
        <f t="shared" si="121"/>
        <v>0</v>
      </c>
      <c r="J334" s="51"/>
      <c r="K334" s="36"/>
      <c r="L334" s="36"/>
      <c r="M334" s="36"/>
      <c r="N334" s="36"/>
      <c r="O334" s="36"/>
      <c r="P334" s="36"/>
      <c r="Q334" s="36"/>
      <c r="R334" s="36"/>
      <c r="S334" s="36"/>
      <c r="T334" s="36"/>
      <c r="U334" s="36"/>
      <c r="V334" s="36"/>
      <c r="W334" s="36"/>
      <c r="X334" s="36"/>
    </row>
    <row r="335" spans="1:24" ht="18.75" hidden="1" customHeight="1" outlineLevel="1">
      <c r="A335" s="67"/>
      <c r="B335" s="51" t="s">
        <v>114</v>
      </c>
      <c r="C335" s="67" t="s">
        <v>105</v>
      </c>
      <c r="D335" s="67" t="s">
        <v>11</v>
      </c>
      <c r="E335" s="51"/>
      <c r="F335" s="51"/>
      <c r="G335" s="33">
        <v>128182</v>
      </c>
      <c r="H335" s="33">
        <v>128182</v>
      </c>
      <c r="I335" s="68">
        <f t="shared" si="121"/>
        <v>0</v>
      </c>
      <c r="J335" s="51"/>
      <c r="K335" s="36"/>
      <c r="L335" s="36"/>
      <c r="M335" s="36"/>
      <c r="N335" s="36"/>
      <c r="O335" s="36"/>
      <c r="P335" s="36"/>
      <c r="Q335" s="36"/>
      <c r="R335" s="36"/>
      <c r="S335" s="36"/>
      <c r="T335" s="36"/>
      <c r="U335" s="36"/>
      <c r="V335" s="36"/>
      <c r="W335" s="36"/>
      <c r="X335" s="36"/>
    </row>
    <row r="336" spans="1:24" ht="18.75" hidden="1" customHeight="1" outlineLevel="1">
      <c r="A336" s="67"/>
      <c r="B336" s="51" t="s">
        <v>108</v>
      </c>
      <c r="C336" s="67" t="s">
        <v>105</v>
      </c>
      <c r="D336" s="67" t="s">
        <v>11</v>
      </c>
      <c r="E336" s="51"/>
      <c r="F336" s="51"/>
      <c r="G336" s="33">
        <v>161818</v>
      </c>
      <c r="H336" s="33">
        <v>161818</v>
      </c>
      <c r="I336" s="68">
        <f t="shared" si="121"/>
        <v>0</v>
      </c>
      <c r="J336" s="51"/>
      <c r="K336" s="36"/>
      <c r="L336" s="36"/>
      <c r="M336" s="36"/>
      <c r="N336" s="36"/>
      <c r="O336" s="36"/>
      <c r="P336" s="36"/>
      <c r="Q336" s="36"/>
      <c r="R336" s="36"/>
      <c r="S336" s="36"/>
      <c r="T336" s="36"/>
      <c r="U336" s="36"/>
      <c r="V336" s="36"/>
      <c r="W336" s="36"/>
      <c r="X336" s="36"/>
    </row>
    <row r="337" spans="1:24" ht="18.75" hidden="1" customHeight="1" outlineLevel="1">
      <c r="A337" s="67"/>
      <c r="B337" s="51" t="s">
        <v>109</v>
      </c>
      <c r="C337" s="67" t="s">
        <v>105</v>
      </c>
      <c r="D337" s="67" t="s">
        <v>11</v>
      </c>
      <c r="E337" s="51"/>
      <c r="F337" s="51"/>
      <c r="G337" s="33">
        <v>170000</v>
      </c>
      <c r="H337" s="33">
        <v>170000</v>
      </c>
      <c r="I337" s="68">
        <f t="shared" si="121"/>
        <v>0</v>
      </c>
      <c r="J337" s="51"/>
      <c r="K337" s="36"/>
      <c r="L337" s="36"/>
      <c r="M337" s="36"/>
      <c r="N337" s="36"/>
      <c r="O337" s="36"/>
      <c r="P337" s="36"/>
      <c r="Q337" s="36"/>
      <c r="R337" s="36"/>
      <c r="S337" s="36"/>
      <c r="T337" s="36"/>
      <c r="U337" s="36"/>
      <c r="V337" s="36"/>
      <c r="W337" s="36"/>
      <c r="X337" s="36"/>
    </row>
    <row r="338" spans="1:24" ht="18.75" hidden="1" customHeight="1" outlineLevel="1">
      <c r="A338" s="67"/>
      <c r="B338" s="51" t="s">
        <v>115</v>
      </c>
      <c r="C338" s="67" t="s">
        <v>105</v>
      </c>
      <c r="D338" s="67" t="s">
        <v>11</v>
      </c>
      <c r="E338" s="51"/>
      <c r="F338" s="51"/>
      <c r="G338" s="33">
        <v>176364</v>
      </c>
      <c r="H338" s="33">
        <v>176364</v>
      </c>
      <c r="I338" s="68">
        <f t="shared" si="121"/>
        <v>0</v>
      </c>
      <c r="J338" s="51"/>
      <c r="K338" s="36"/>
      <c r="L338" s="36"/>
      <c r="M338" s="36"/>
      <c r="N338" s="36"/>
      <c r="O338" s="36"/>
      <c r="P338" s="36"/>
      <c r="Q338" s="36"/>
      <c r="R338" s="36"/>
      <c r="S338" s="36"/>
      <c r="T338" s="36"/>
      <c r="U338" s="36"/>
      <c r="V338" s="36"/>
      <c r="W338" s="36"/>
      <c r="X338" s="36"/>
    </row>
    <row r="339" spans="1:24" ht="18.75" hidden="1" customHeight="1" outlineLevel="1">
      <c r="A339" s="67"/>
      <c r="B339" s="51" t="s">
        <v>116</v>
      </c>
      <c r="C339" s="67" t="s">
        <v>105</v>
      </c>
      <c r="D339" s="67" t="s">
        <v>11</v>
      </c>
      <c r="E339" s="51"/>
      <c r="F339" s="51"/>
      <c r="G339" s="33">
        <v>286364</v>
      </c>
      <c r="H339" s="33">
        <v>286364</v>
      </c>
      <c r="I339" s="68">
        <f t="shared" si="121"/>
        <v>0</v>
      </c>
      <c r="J339" s="51"/>
      <c r="K339" s="36"/>
      <c r="L339" s="36"/>
      <c r="M339" s="36"/>
      <c r="N339" s="36"/>
      <c r="O339" s="36"/>
      <c r="P339" s="36"/>
      <c r="Q339" s="36"/>
      <c r="R339" s="36"/>
      <c r="S339" s="36"/>
      <c r="T339" s="36"/>
      <c r="U339" s="36"/>
      <c r="V339" s="36"/>
      <c r="W339" s="36"/>
      <c r="X339" s="36"/>
    </row>
    <row r="340" spans="1:24" ht="18.75" hidden="1" customHeight="1" outlineLevel="1">
      <c r="A340" s="67"/>
      <c r="B340" s="51" t="s">
        <v>117</v>
      </c>
      <c r="C340" s="67" t="s">
        <v>105</v>
      </c>
      <c r="D340" s="67" t="s">
        <v>11</v>
      </c>
      <c r="E340" s="51"/>
      <c r="F340" s="51"/>
      <c r="G340" s="33">
        <v>431818</v>
      </c>
      <c r="H340" s="33">
        <v>431818</v>
      </c>
      <c r="I340" s="68">
        <f t="shared" si="121"/>
        <v>0</v>
      </c>
      <c r="J340" s="51"/>
      <c r="K340" s="36"/>
      <c r="L340" s="36"/>
      <c r="M340" s="36"/>
      <c r="N340" s="36"/>
      <c r="O340" s="36"/>
      <c r="P340" s="36"/>
      <c r="Q340" s="36"/>
      <c r="R340" s="36"/>
      <c r="S340" s="36"/>
      <c r="T340" s="36"/>
      <c r="U340" s="36"/>
      <c r="V340" s="36"/>
      <c r="W340" s="36"/>
      <c r="X340" s="36"/>
    </row>
    <row r="341" spans="1:24" ht="18.75" hidden="1" customHeight="1" outlineLevel="1">
      <c r="A341" s="67"/>
      <c r="B341" s="51" t="s">
        <v>411</v>
      </c>
      <c r="C341" s="67" t="s">
        <v>105</v>
      </c>
      <c r="D341" s="67" t="s">
        <v>11</v>
      </c>
      <c r="E341" s="51"/>
      <c r="F341" s="51"/>
      <c r="G341" s="33">
        <v>235455</v>
      </c>
      <c r="H341" s="33">
        <v>235455</v>
      </c>
      <c r="I341" s="68">
        <f t="shared" si="121"/>
        <v>0</v>
      </c>
      <c r="J341" s="51"/>
      <c r="K341" s="36"/>
      <c r="L341" s="36"/>
      <c r="M341" s="36"/>
      <c r="N341" s="36"/>
      <c r="O341" s="36"/>
      <c r="P341" s="36"/>
      <c r="Q341" s="36"/>
      <c r="R341" s="36"/>
      <c r="S341" s="36"/>
      <c r="T341" s="36"/>
      <c r="U341" s="36"/>
      <c r="V341" s="36"/>
      <c r="W341" s="36"/>
      <c r="X341" s="36"/>
    </row>
    <row r="342" spans="1:24" ht="18.75" hidden="1" customHeight="1" outlineLevel="1">
      <c r="A342" s="67"/>
      <c r="B342" s="57" t="s">
        <v>110</v>
      </c>
      <c r="C342" s="67"/>
      <c r="D342" s="67"/>
      <c r="E342" s="51"/>
      <c r="F342" s="51"/>
      <c r="G342" s="33"/>
      <c r="H342" s="33"/>
      <c r="I342" s="68"/>
      <c r="J342" s="51"/>
      <c r="K342" s="36"/>
      <c r="L342" s="36"/>
      <c r="M342" s="36"/>
      <c r="N342" s="36"/>
      <c r="O342" s="36"/>
      <c r="P342" s="36"/>
      <c r="Q342" s="36"/>
      <c r="R342" s="36"/>
      <c r="S342" s="36"/>
      <c r="T342" s="36"/>
      <c r="U342" s="36"/>
      <c r="V342" s="36"/>
      <c r="W342" s="36"/>
      <c r="X342" s="36"/>
    </row>
    <row r="343" spans="1:24" ht="18.75" hidden="1" customHeight="1" outlineLevel="1">
      <c r="A343" s="67"/>
      <c r="B343" s="51" t="s">
        <v>113</v>
      </c>
      <c r="C343" s="67" t="s">
        <v>105</v>
      </c>
      <c r="D343" s="67"/>
      <c r="E343" s="51"/>
      <c r="F343" s="51"/>
      <c r="G343" s="33"/>
      <c r="H343" s="33">
        <v>181818</v>
      </c>
      <c r="I343" s="68"/>
      <c r="J343" s="51"/>
      <c r="K343" s="36"/>
      <c r="L343" s="36"/>
      <c r="M343" s="36"/>
      <c r="N343" s="36"/>
      <c r="O343" s="36"/>
      <c r="P343" s="36"/>
      <c r="Q343" s="36"/>
      <c r="R343" s="36"/>
      <c r="S343" s="36"/>
      <c r="T343" s="36"/>
      <c r="U343" s="36"/>
      <c r="V343" s="36"/>
      <c r="W343" s="36"/>
      <c r="X343" s="36"/>
    </row>
    <row r="344" spans="1:24" ht="18.75" hidden="1" customHeight="1" outlineLevel="1">
      <c r="A344" s="67"/>
      <c r="B344" s="51" t="s">
        <v>114</v>
      </c>
      <c r="C344" s="67"/>
      <c r="D344" s="67"/>
      <c r="E344" s="51"/>
      <c r="F344" s="51"/>
      <c r="G344" s="33"/>
      <c r="H344" s="33">
        <v>90909</v>
      </c>
      <c r="I344" s="68"/>
      <c r="J344" s="51"/>
      <c r="K344" s="36"/>
      <c r="L344" s="36"/>
      <c r="M344" s="36"/>
      <c r="N344" s="36"/>
      <c r="O344" s="36"/>
      <c r="P344" s="36"/>
      <c r="Q344" s="36"/>
      <c r="R344" s="36"/>
      <c r="S344" s="36"/>
      <c r="T344" s="36"/>
      <c r="U344" s="36"/>
      <c r="V344" s="36"/>
      <c r="W344" s="36"/>
      <c r="X344" s="36"/>
    </row>
    <row r="345" spans="1:24" ht="18.75" hidden="1" customHeight="1" outlineLevel="1">
      <c r="A345" s="67"/>
      <c r="B345" s="51" t="s">
        <v>109</v>
      </c>
      <c r="C345" s="67"/>
      <c r="D345" s="67"/>
      <c r="E345" s="51"/>
      <c r="F345" s="51"/>
      <c r="G345" s="33"/>
      <c r="H345" s="33">
        <v>72727</v>
      </c>
      <c r="I345" s="68"/>
      <c r="J345" s="51"/>
      <c r="K345" s="36"/>
      <c r="L345" s="36"/>
      <c r="M345" s="36"/>
      <c r="N345" s="36"/>
      <c r="O345" s="36"/>
      <c r="P345" s="36"/>
      <c r="Q345" s="36"/>
      <c r="R345" s="36"/>
      <c r="S345" s="36"/>
      <c r="T345" s="36"/>
      <c r="U345" s="36"/>
      <c r="V345" s="36"/>
      <c r="W345" s="36"/>
      <c r="X345" s="36"/>
    </row>
    <row r="346" spans="1:24" ht="18.75" hidden="1" customHeight="1" outlineLevel="1">
      <c r="A346" s="67"/>
      <c r="B346" s="51" t="s">
        <v>116</v>
      </c>
      <c r="C346" s="67"/>
      <c r="D346" s="67"/>
      <c r="E346" s="51"/>
      <c r="F346" s="51"/>
      <c r="G346" s="33"/>
      <c r="H346" s="33">
        <v>181818</v>
      </c>
      <c r="I346" s="68"/>
      <c r="J346" s="51"/>
      <c r="K346" s="36"/>
      <c r="L346" s="36"/>
      <c r="M346" s="36"/>
      <c r="N346" s="36"/>
      <c r="O346" s="36"/>
      <c r="P346" s="36"/>
      <c r="Q346" s="36"/>
      <c r="R346" s="36"/>
      <c r="S346" s="36"/>
      <c r="T346" s="36"/>
      <c r="U346" s="36"/>
      <c r="V346" s="36"/>
      <c r="W346" s="36"/>
      <c r="X346" s="36"/>
    </row>
    <row r="347" spans="1:24" ht="18.75" hidden="1" customHeight="1" outlineLevel="1">
      <c r="A347" s="67"/>
      <c r="B347" s="51" t="s">
        <v>117</v>
      </c>
      <c r="C347" s="67"/>
      <c r="D347" s="67"/>
      <c r="E347" s="51"/>
      <c r="F347" s="51"/>
      <c r="G347" s="33"/>
      <c r="H347" s="33">
        <v>318182</v>
      </c>
      <c r="I347" s="68"/>
      <c r="J347" s="51"/>
      <c r="K347" s="36"/>
      <c r="L347" s="36"/>
      <c r="M347" s="36"/>
      <c r="N347" s="36"/>
      <c r="O347" s="36"/>
      <c r="P347" s="36"/>
      <c r="Q347" s="36"/>
      <c r="R347" s="36"/>
      <c r="S347" s="36"/>
      <c r="T347" s="36"/>
      <c r="U347" s="36"/>
      <c r="V347" s="36"/>
      <c r="W347" s="36"/>
      <c r="X347" s="36"/>
    </row>
    <row r="348" spans="1:24" ht="18.75" customHeight="1" collapsed="1">
      <c r="A348" s="84">
        <v>3</v>
      </c>
      <c r="B348" s="50" t="s">
        <v>18</v>
      </c>
      <c r="C348" s="67"/>
      <c r="D348" s="67"/>
      <c r="E348" s="51"/>
      <c r="F348" s="51"/>
      <c r="G348" s="33"/>
      <c r="H348" s="33"/>
      <c r="I348" s="87"/>
      <c r="J348" s="51"/>
      <c r="K348" s="36"/>
      <c r="L348" s="36"/>
      <c r="M348" s="36"/>
      <c r="N348" s="36"/>
      <c r="O348" s="36"/>
      <c r="P348" s="36"/>
      <c r="Q348" s="36"/>
      <c r="R348" s="36"/>
      <c r="S348" s="36"/>
      <c r="T348" s="36"/>
      <c r="U348" s="36"/>
      <c r="V348" s="36"/>
      <c r="W348" s="36"/>
      <c r="X348" s="36"/>
    </row>
    <row r="349" spans="1:24" ht="18.75" hidden="1" customHeight="1" outlineLevel="1">
      <c r="A349" s="67"/>
      <c r="B349" s="51" t="s">
        <v>114</v>
      </c>
      <c r="C349" s="67" t="s">
        <v>105</v>
      </c>
      <c r="D349" s="67"/>
      <c r="E349" s="51"/>
      <c r="F349" s="51"/>
      <c r="G349" s="33"/>
      <c r="H349" s="33">
        <f>120000/1.1</f>
        <v>109090.90909090909</v>
      </c>
      <c r="I349" s="87" t="s">
        <v>20</v>
      </c>
      <c r="J349" s="51"/>
      <c r="K349" s="36"/>
      <c r="L349" s="36"/>
      <c r="M349" s="36"/>
      <c r="N349" s="36"/>
      <c r="O349" s="36"/>
      <c r="P349" s="36"/>
      <c r="Q349" s="36"/>
      <c r="R349" s="36"/>
      <c r="S349" s="36"/>
      <c r="T349" s="36"/>
      <c r="U349" s="36"/>
      <c r="V349" s="36"/>
      <c r="W349" s="36"/>
      <c r="X349" s="36"/>
    </row>
    <row r="350" spans="1:24" ht="20.25" customHeight="1" collapsed="1">
      <c r="A350" s="84">
        <v>4</v>
      </c>
      <c r="B350" s="50" t="s">
        <v>15</v>
      </c>
      <c r="C350" s="84"/>
      <c r="D350" s="57"/>
      <c r="E350" s="57"/>
      <c r="F350" s="57"/>
      <c r="G350" s="88"/>
      <c r="H350" s="88"/>
      <c r="I350" s="68"/>
      <c r="J350" s="57"/>
      <c r="K350" s="36"/>
      <c r="L350" s="36"/>
      <c r="M350" s="36"/>
      <c r="N350" s="36"/>
      <c r="O350" s="36"/>
      <c r="P350" s="36"/>
      <c r="Q350" s="36"/>
      <c r="R350" s="36"/>
      <c r="S350" s="36"/>
      <c r="T350" s="36"/>
      <c r="U350" s="36"/>
      <c r="V350" s="36"/>
      <c r="W350" s="36"/>
      <c r="X350" s="36"/>
    </row>
    <row r="351" spans="1:24" ht="20.25" hidden="1" customHeight="1" outlineLevel="1">
      <c r="A351" s="84"/>
      <c r="B351" s="57" t="s">
        <v>110</v>
      </c>
      <c r="C351" s="84"/>
      <c r="D351" s="57"/>
      <c r="E351" s="57"/>
      <c r="F351" s="57"/>
      <c r="G351" s="88"/>
      <c r="H351" s="88"/>
      <c r="I351" s="68"/>
      <c r="J351" s="57"/>
      <c r="K351" s="36"/>
      <c r="L351" s="36"/>
      <c r="M351" s="36"/>
      <c r="N351" s="36"/>
      <c r="O351" s="36"/>
      <c r="P351" s="36"/>
      <c r="Q351" s="36"/>
      <c r="R351" s="36"/>
      <c r="S351" s="36"/>
      <c r="T351" s="36"/>
      <c r="U351" s="36"/>
      <c r="V351" s="36"/>
      <c r="W351" s="36"/>
      <c r="X351" s="36"/>
    </row>
    <row r="352" spans="1:24" ht="37.5" hidden="1" customHeight="1" outlineLevel="1">
      <c r="A352" s="84"/>
      <c r="B352" s="51" t="s">
        <v>113</v>
      </c>
      <c r="C352" s="67" t="s">
        <v>105</v>
      </c>
      <c r="D352" s="69" t="s">
        <v>99</v>
      </c>
      <c r="E352" s="51"/>
      <c r="F352" s="51"/>
      <c r="G352" s="33">
        <v>183000</v>
      </c>
      <c r="H352" s="33">
        <v>183000</v>
      </c>
      <c r="I352" s="68">
        <f t="shared" ref="I352:I355" si="122">(H352-G352)/H352</f>
        <v>0</v>
      </c>
      <c r="J352" s="57"/>
      <c r="K352" s="36"/>
      <c r="L352" s="36"/>
      <c r="M352" s="36"/>
      <c r="N352" s="36"/>
      <c r="O352" s="36"/>
      <c r="P352" s="36"/>
      <c r="Q352" s="36"/>
      <c r="R352" s="36"/>
      <c r="S352" s="36"/>
      <c r="T352" s="36"/>
      <c r="U352" s="36"/>
      <c r="V352" s="36"/>
      <c r="W352" s="36"/>
      <c r="X352" s="36"/>
    </row>
    <row r="353" spans="1:24" ht="18.75" hidden="1" customHeight="1" outlineLevel="1">
      <c r="A353" s="84"/>
      <c r="B353" s="51" t="s">
        <v>109</v>
      </c>
      <c r="C353" s="67" t="s">
        <v>105</v>
      </c>
      <c r="D353" s="67" t="s">
        <v>11</v>
      </c>
      <c r="E353" s="51"/>
      <c r="F353" s="51"/>
      <c r="G353" s="33">
        <v>82000</v>
      </c>
      <c r="H353" s="33">
        <v>82000</v>
      </c>
      <c r="I353" s="68">
        <f t="shared" si="122"/>
        <v>0</v>
      </c>
      <c r="J353" s="57"/>
      <c r="K353" s="36"/>
      <c r="L353" s="36"/>
      <c r="M353" s="36"/>
      <c r="N353" s="36"/>
      <c r="O353" s="36"/>
      <c r="P353" s="36"/>
      <c r="Q353" s="36"/>
      <c r="R353" s="36"/>
      <c r="S353" s="36"/>
      <c r="T353" s="36"/>
      <c r="U353" s="36"/>
      <c r="V353" s="36"/>
      <c r="W353" s="36"/>
      <c r="X353" s="36"/>
    </row>
    <row r="354" spans="1:24" ht="18.75" hidden="1" customHeight="1" outlineLevel="1">
      <c r="A354" s="84"/>
      <c r="B354" s="51" t="s">
        <v>116</v>
      </c>
      <c r="C354" s="67" t="s">
        <v>105</v>
      </c>
      <c r="D354" s="67" t="s">
        <v>11</v>
      </c>
      <c r="E354" s="51"/>
      <c r="F354" s="51"/>
      <c r="G354" s="33">
        <v>195000</v>
      </c>
      <c r="H354" s="33">
        <v>195000</v>
      </c>
      <c r="I354" s="68">
        <f t="shared" si="122"/>
        <v>0</v>
      </c>
      <c r="J354" s="57"/>
      <c r="K354" s="36"/>
      <c r="L354" s="36"/>
      <c r="M354" s="36"/>
      <c r="N354" s="36"/>
      <c r="O354" s="36"/>
      <c r="P354" s="36"/>
      <c r="Q354" s="36"/>
      <c r="R354" s="36"/>
      <c r="S354" s="36"/>
      <c r="T354" s="36"/>
      <c r="U354" s="36"/>
      <c r="V354" s="36"/>
      <c r="W354" s="36"/>
      <c r="X354" s="36"/>
    </row>
    <row r="355" spans="1:24" ht="18.75" hidden="1" customHeight="1" outlineLevel="1">
      <c r="A355" s="84"/>
      <c r="B355" s="51" t="s">
        <v>117</v>
      </c>
      <c r="C355" s="67" t="s">
        <v>105</v>
      </c>
      <c r="D355" s="67" t="s">
        <v>11</v>
      </c>
      <c r="E355" s="51"/>
      <c r="F355" s="51"/>
      <c r="G355" s="33">
        <v>355000</v>
      </c>
      <c r="H355" s="33">
        <v>355000</v>
      </c>
      <c r="I355" s="68">
        <f t="shared" si="122"/>
        <v>0</v>
      </c>
      <c r="J355" s="57"/>
      <c r="K355" s="36"/>
      <c r="L355" s="36"/>
      <c r="M355" s="36"/>
      <c r="N355" s="36"/>
      <c r="O355" s="36"/>
      <c r="P355" s="36"/>
      <c r="Q355" s="36"/>
      <c r="R355" s="36"/>
      <c r="S355" s="36"/>
      <c r="T355" s="36"/>
      <c r="U355" s="36"/>
      <c r="V355" s="36"/>
      <c r="W355" s="36"/>
      <c r="X355" s="36"/>
    </row>
    <row r="356" spans="1:24" ht="18.75" hidden="1" customHeight="1" outlineLevel="1">
      <c r="A356" s="84"/>
      <c r="B356" s="51" t="s">
        <v>114</v>
      </c>
      <c r="C356" s="67" t="s">
        <v>105</v>
      </c>
      <c r="D356" s="67" t="s">
        <v>11</v>
      </c>
      <c r="E356" s="51"/>
      <c r="F356" s="51"/>
      <c r="G356" s="33"/>
      <c r="H356" s="33">
        <v>90909</v>
      </c>
      <c r="I356" s="87" t="s">
        <v>20</v>
      </c>
      <c r="J356" s="57"/>
      <c r="K356" s="36"/>
      <c r="L356" s="36"/>
      <c r="M356" s="36"/>
      <c r="N356" s="36"/>
      <c r="O356" s="36"/>
      <c r="P356" s="36"/>
      <c r="Q356" s="36"/>
      <c r="R356" s="36"/>
      <c r="S356" s="36"/>
      <c r="T356" s="36"/>
      <c r="U356" s="36"/>
      <c r="V356" s="36"/>
      <c r="W356" s="36"/>
      <c r="X356" s="36"/>
    </row>
    <row r="357" spans="1:24" ht="37.5" hidden="1" customHeight="1" outlineLevel="1">
      <c r="A357" s="84"/>
      <c r="B357" s="57" t="s">
        <v>106</v>
      </c>
      <c r="C357" s="84"/>
      <c r="D357" s="69" t="s">
        <v>99</v>
      </c>
      <c r="E357" s="57"/>
      <c r="F357" s="57"/>
      <c r="G357" s="88"/>
      <c r="H357" s="88"/>
      <c r="I357" s="68"/>
      <c r="J357" s="57"/>
      <c r="K357" s="36"/>
      <c r="L357" s="36"/>
      <c r="M357" s="36"/>
      <c r="N357" s="36"/>
      <c r="O357" s="36"/>
      <c r="P357" s="36"/>
      <c r="Q357" s="36"/>
      <c r="R357" s="36"/>
      <c r="S357" s="36"/>
      <c r="T357" s="36"/>
      <c r="U357" s="36"/>
      <c r="V357" s="36"/>
      <c r="W357" s="36"/>
      <c r="X357" s="36"/>
    </row>
    <row r="358" spans="1:24" ht="18.75" hidden="1" customHeight="1" outlineLevel="1">
      <c r="A358" s="84"/>
      <c r="B358" s="51" t="s">
        <v>108</v>
      </c>
      <c r="C358" s="67" t="s">
        <v>105</v>
      </c>
      <c r="D358" s="67" t="s">
        <v>11</v>
      </c>
      <c r="E358" s="57"/>
      <c r="F358" s="85"/>
      <c r="G358" s="33">
        <v>129090</v>
      </c>
      <c r="H358" s="33">
        <v>160000</v>
      </c>
      <c r="I358" s="68">
        <f t="shared" ref="I358:I359" si="123">(H358-G358)/H358</f>
        <v>0.19318750000000001</v>
      </c>
      <c r="J358" s="57"/>
      <c r="K358" s="36"/>
      <c r="L358" s="36"/>
      <c r="M358" s="36"/>
      <c r="N358" s="36"/>
      <c r="O358" s="36"/>
      <c r="P358" s="36"/>
      <c r="Q358" s="36"/>
      <c r="R358" s="36"/>
      <c r="S358" s="36"/>
      <c r="T358" s="36"/>
      <c r="U358" s="36"/>
      <c r="V358" s="36"/>
      <c r="W358" s="36"/>
      <c r="X358" s="36"/>
    </row>
    <row r="359" spans="1:24" ht="18.75" hidden="1" customHeight="1" outlineLevel="1">
      <c r="A359" s="84"/>
      <c r="B359" s="51" t="s">
        <v>109</v>
      </c>
      <c r="C359" s="67" t="s">
        <v>105</v>
      </c>
      <c r="D359" s="67" t="s">
        <v>11</v>
      </c>
      <c r="E359" s="57"/>
      <c r="F359" s="85"/>
      <c r="G359" s="33">
        <v>126363</v>
      </c>
      <c r="H359" s="33">
        <v>170000</v>
      </c>
      <c r="I359" s="68">
        <f t="shared" si="123"/>
        <v>0.25668823529411766</v>
      </c>
      <c r="J359" s="57"/>
      <c r="K359" s="36"/>
      <c r="L359" s="36"/>
      <c r="M359" s="36"/>
      <c r="N359" s="36"/>
      <c r="O359" s="36"/>
      <c r="P359" s="36"/>
      <c r="Q359" s="36"/>
      <c r="R359" s="36"/>
      <c r="S359" s="36"/>
      <c r="T359" s="36"/>
      <c r="U359" s="36"/>
      <c r="V359" s="36"/>
      <c r="W359" s="36"/>
      <c r="X359" s="36"/>
    </row>
    <row r="360" spans="1:24" ht="18.75" customHeight="1" collapsed="1">
      <c r="A360" s="84">
        <v>5</v>
      </c>
      <c r="B360" s="50" t="s">
        <v>16</v>
      </c>
      <c r="C360" s="84"/>
      <c r="D360" s="57"/>
      <c r="E360" s="57"/>
      <c r="F360" s="57"/>
      <c r="G360" s="88"/>
      <c r="H360" s="88"/>
      <c r="I360" s="68"/>
      <c r="J360" s="57"/>
      <c r="K360" s="36"/>
      <c r="L360" s="36"/>
      <c r="M360" s="36"/>
      <c r="N360" s="36"/>
      <c r="O360" s="36"/>
      <c r="P360" s="36"/>
      <c r="Q360" s="36"/>
      <c r="R360" s="36"/>
      <c r="S360" s="36"/>
      <c r="T360" s="36"/>
      <c r="U360" s="36"/>
      <c r="V360" s="36"/>
      <c r="W360" s="36"/>
      <c r="X360" s="36"/>
    </row>
    <row r="361" spans="1:24" ht="18.75" hidden="1" customHeight="1" outlineLevel="1">
      <c r="A361" s="84"/>
      <c r="B361" s="57" t="s">
        <v>110</v>
      </c>
      <c r="C361" s="84"/>
      <c r="D361" s="57"/>
      <c r="E361" s="57"/>
      <c r="F361" s="57"/>
      <c r="G361" s="88"/>
      <c r="H361" s="88"/>
      <c r="I361" s="68"/>
      <c r="J361" s="57"/>
      <c r="K361" s="36"/>
      <c r="L361" s="36"/>
      <c r="M361" s="36"/>
      <c r="N361" s="36"/>
      <c r="O361" s="36"/>
      <c r="P361" s="36"/>
      <c r="Q361" s="36"/>
      <c r="R361" s="36"/>
      <c r="S361" s="36"/>
      <c r="T361" s="36"/>
      <c r="U361" s="36"/>
      <c r="V361" s="36"/>
      <c r="W361" s="36"/>
      <c r="X361" s="36"/>
    </row>
    <row r="362" spans="1:24" ht="37.5" hidden="1" customHeight="1" outlineLevel="1">
      <c r="A362" s="84"/>
      <c r="B362" s="51" t="s">
        <v>412</v>
      </c>
      <c r="C362" s="67" t="s">
        <v>105</v>
      </c>
      <c r="D362" s="69" t="s">
        <v>99</v>
      </c>
      <c r="E362" s="57"/>
      <c r="F362" s="85"/>
      <c r="G362" s="33">
        <v>85000</v>
      </c>
      <c r="H362" s="33">
        <v>90000</v>
      </c>
      <c r="I362" s="68">
        <f t="shared" ref="I362:I369" si="124">(H362-G362)/G362</f>
        <v>5.8823529411764705E-2</v>
      </c>
      <c r="J362" s="57"/>
      <c r="K362" s="36"/>
      <c r="L362" s="36"/>
      <c r="M362" s="36"/>
      <c r="N362" s="36"/>
      <c r="O362" s="36"/>
      <c r="P362" s="36"/>
      <c r="Q362" s="36"/>
      <c r="R362" s="36"/>
      <c r="S362" s="36"/>
      <c r="T362" s="36"/>
      <c r="U362" s="36"/>
      <c r="V362" s="36"/>
      <c r="W362" s="36"/>
      <c r="X362" s="36"/>
    </row>
    <row r="363" spans="1:24" ht="18.75" hidden="1" customHeight="1" outlineLevel="1">
      <c r="A363" s="84"/>
      <c r="B363" s="51" t="s">
        <v>113</v>
      </c>
      <c r="C363" s="67" t="s">
        <v>105</v>
      </c>
      <c r="D363" s="67" t="s">
        <v>11</v>
      </c>
      <c r="E363" s="57"/>
      <c r="F363" s="85"/>
      <c r="G363" s="33">
        <v>160000</v>
      </c>
      <c r="H363" s="33">
        <f t="shared" ref="H363:H369" si="125">G363</f>
        <v>160000</v>
      </c>
      <c r="I363" s="68">
        <f t="shared" si="124"/>
        <v>0</v>
      </c>
      <c r="J363" s="57"/>
      <c r="K363" s="36"/>
      <c r="L363" s="36"/>
      <c r="M363" s="36"/>
      <c r="N363" s="36"/>
      <c r="O363" s="36"/>
      <c r="P363" s="36"/>
      <c r="Q363" s="36"/>
      <c r="R363" s="36"/>
      <c r="S363" s="36"/>
      <c r="T363" s="36"/>
      <c r="U363" s="36"/>
      <c r="V363" s="36"/>
      <c r="W363" s="36"/>
      <c r="X363" s="36"/>
    </row>
    <row r="364" spans="1:24" ht="18.75" hidden="1" customHeight="1" outlineLevel="1">
      <c r="A364" s="84"/>
      <c r="B364" s="51" t="s">
        <v>108</v>
      </c>
      <c r="C364" s="67" t="s">
        <v>105</v>
      </c>
      <c r="D364" s="67" t="s">
        <v>11</v>
      </c>
      <c r="E364" s="57"/>
      <c r="F364" s="85"/>
      <c r="G364" s="33">
        <v>160000</v>
      </c>
      <c r="H364" s="33">
        <f t="shared" si="125"/>
        <v>160000</v>
      </c>
      <c r="I364" s="68">
        <f t="shared" si="124"/>
        <v>0</v>
      </c>
      <c r="J364" s="57"/>
      <c r="K364" s="36"/>
      <c r="L364" s="36"/>
      <c r="M364" s="36"/>
      <c r="N364" s="36"/>
      <c r="O364" s="36"/>
      <c r="P364" s="36"/>
      <c r="Q364" s="36"/>
      <c r="R364" s="36"/>
      <c r="S364" s="36"/>
      <c r="T364" s="36"/>
      <c r="U364" s="36"/>
      <c r="V364" s="36"/>
      <c r="W364" s="36"/>
      <c r="X364" s="36"/>
    </row>
    <row r="365" spans="1:24" ht="18.75" hidden="1" customHeight="1" outlineLevel="1">
      <c r="A365" s="84"/>
      <c r="B365" s="51" t="s">
        <v>109</v>
      </c>
      <c r="C365" s="67" t="s">
        <v>105</v>
      </c>
      <c r="D365" s="67" t="s">
        <v>11</v>
      </c>
      <c r="E365" s="57"/>
      <c r="F365" s="85"/>
      <c r="G365" s="33">
        <v>80000</v>
      </c>
      <c r="H365" s="33">
        <f t="shared" si="125"/>
        <v>80000</v>
      </c>
      <c r="I365" s="68">
        <f t="shared" si="124"/>
        <v>0</v>
      </c>
      <c r="J365" s="57"/>
      <c r="K365" s="36"/>
      <c r="L365" s="36"/>
      <c r="M365" s="36"/>
      <c r="N365" s="36"/>
      <c r="O365" s="36"/>
      <c r="P365" s="36"/>
      <c r="Q365" s="36"/>
      <c r="R365" s="36"/>
      <c r="S365" s="36"/>
      <c r="T365" s="36"/>
      <c r="U365" s="36"/>
      <c r="V365" s="36"/>
      <c r="W365" s="36"/>
      <c r="X365" s="36"/>
    </row>
    <row r="366" spans="1:24" ht="18.75" hidden="1" customHeight="1" outlineLevel="1">
      <c r="A366" s="84"/>
      <c r="B366" s="51" t="s">
        <v>115</v>
      </c>
      <c r="C366" s="67" t="s">
        <v>105</v>
      </c>
      <c r="D366" s="67" t="s">
        <v>11</v>
      </c>
      <c r="E366" s="57"/>
      <c r="F366" s="85"/>
      <c r="G366" s="33">
        <v>100000</v>
      </c>
      <c r="H366" s="33">
        <f t="shared" si="125"/>
        <v>100000</v>
      </c>
      <c r="I366" s="68">
        <f t="shared" si="124"/>
        <v>0</v>
      </c>
      <c r="J366" s="57"/>
      <c r="K366" s="36"/>
      <c r="L366" s="36"/>
      <c r="M366" s="36"/>
      <c r="N366" s="36"/>
      <c r="O366" s="36"/>
      <c r="P366" s="36"/>
      <c r="Q366" s="36"/>
      <c r="R366" s="36"/>
      <c r="S366" s="36"/>
      <c r="T366" s="36"/>
      <c r="U366" s="36"/>
      <c r="V366" s="36"/>
      <c r="W366" s="36"/>
      <c r="X366" s="36"/>
    </row>
    <row r="367" spans="1:24" ht="18.75" hidden="1" customHeight="1" outlineLevel="1">
      <c r="A367" s="84"/>
      <c r="B367" s="51" t="s">
        <v>116</v>
      </c>
      <c r="C367" s="67" t="s">
        <v>105</v>
      </c>
      <c r="D367" s="67" t="s">
        <v>11</v>
      </c>
      <c r="E367" s="57"/>
      <c r="F367" s="85"/>
      <c r="G367" s="33">
        <v>200000</v>
      </c>
      <c r="H367" s="33">
        <f t="shared" si="125"/>
        <v>200000</v>
      </c>
      <c r="I367" s="68">
        <f t="shared" si="124"/>
        <v>0</v>
      </c>
      <c r="J367" s="57"/>
      <c r="K367" s="36"/>
      <c r="L367" s="36"/>
      <c r="M367" s="36"/>
      <c r="N367" s="36"/>
      <c r="O367" s="36"/>
      <c r="P367" s="36"/>
      <c r="Q367" s="36"/>
      <c r="R367" s="36"/>
      <c r="S367" s="36"/>
      <c r="T367" s="36"/>
      <c r="U367" s="36"/>
      <c r="V367" s="36"/>
      <c r="W367" s="36"/>
      <c r="X367" s="36"/>
    </row>
    <row r="368" spans="1:24" ht="18.75" hidden="1" customHeight="1" outlineLevel="1">
      <c r="A368" s="84"/>
      <c r="B368" s="51" t="s">
        <v>117</v>
      </c>
      <c r="C368" s="67" t="s">
        <v>105</v>
      </c>
      <c r="D368" s="67" t="s">
        <v>11</v>
      </c>
      <c r="E368" s="57"/>
      <c r="F368" s="85"/>
      <c r="G368" s="33">
        <v>300000</v>
      </c>
      <c r="H368" s="33">
        <f t="shared" si="125"/>
        <v>300000</v>
      </c>
      <c r="I368" s="68">
        <f t="shared" si="124"/>
        <v>0</v>
      </c>
      <c r="J368" s="57"/>
      <c r="K368" s="36"/>
      <c r="L368" s="36"/>
      <c r="M368" s="36"/>
      <c r="N368" s="36"/>
      <c r="O368" s="36"/>
      <c r="P368" s="36"/>
      <c r="Q368" s="36"/>
      <c r="R368" s="36"/>
      <c r="S368" s="36"/>
      <c r="T368" s="36"/>
      <c r="U368" s="36"/>
      <c r="V368" s="36"/>
      <c r="W368" s="36"/>
      <c r="X368" s="36"/>
    </row>
    <row r="369" spans="1:24" ht="18.75" hidden="1" customHeight="1" outlineLevel="1">
      <c r="A369" s="84"/>
      <c r="B369" s="51" t="s">
        <v>413</v>
      </c>
      <c r="C369" s="67" t="s">
        <v>105</v>
      </c>
      <c r="D369" s="67" t="s">
        <v>11</v>
      </c>
      <c r="E369" s="57"/>
      <c r="F369" s="85"/>
      <c r="G369" s="33">
        <v>250000</v>
      </c>
      <c r="H369" s="33">
        <f t="shared" si="125"/>
        <v>250000</v>
      </c>
      <c r="I369" s="68">
        <f t="shared" si="124"/>
        <v>0</v>
      </c>
      <c r="J369" s="57"/>
      <c r="K369" s="36"/>
      <c r="L369" s="36"/>
      <c r="M369" s="36"/>
      <c r="N369" s="36"/>
      <c r="O369" s="36"/>
      <c r="P369" s="36"/>
      <c r="Q369" s="36"/>
      <c r="R369" s="36"/>
      <c r="S369" s="36"/>
      <c r="T369" s="36"/>
      <c r="U369" s="36"/>
      <c r="V369" s="36"/>
      <c r="W369" s="36"/>
      <c r="X369" s="36"/>
    </row>
    <row r="370" spans="1:24" ht="18.75" hidden="1" customHeight="1" outlineLevel="1">
      <c r="A370" s="84"/>
      <c r="B370" s="57" t="s">
        <v>106</v>
      </c>
      <c r="C370" s="84"/>
      <c r="D370" s="57"/>
      <c r="E370" s="57"/>
      <c r="F370" s="85"/>
      <c r="G370" s="33"/>
      <c r="H370" s="33"/>
      <c r="I370" s="68"/>
      <c r="J370" s="57"/>
      <c r="K370" s="36"/>
      <c r="L370" s="36"/>
      <c r="M370" s="36"/>
      <c r="N370" s="36"/>
      <c r="O370" s="36"/>
      <c r="P370" s="36"/>
      <c r="Q370" s="36"/>
      <c r="R370" s="36"/>
      <c r="S370" s="36"/>
      <c r="T370" s="36"/>
      <c r="U370" s="36"/>
      <c r="V370" s="36"/>
      <c r="W370" s="36"/>
      <c r="X370" s="36"/>
    </row>
    <row r="371" spans="1:24" ht="37.5" hidden="1" customHeight="1" outlineLevel="1">
      <c r="A371" s="84"/>
      <c r="B371" s="51" t="s">
        <v>112</v>
      </c>
      <c r="C371" s="67" t="s">
        <v>105</v>
      </c>
      <c r="D371" s="69" t="s">
        <v>99</v>
      </c>
      <c r="E371" s="57"/>
      <c r="F371" s="85"/>
      <c r="G371" s="33">
        <v>130000</v>
      </c>
      <c r="H371" s="33">
        <f t="shared" ref="H371:H375" si="126">G371</f>
        <v>130000</v>
      </c>
      <c r="I371" s="68">
        <f t="shared" ref="I371:I380" si="127">(H371-G371)/G371</f>
        <v>0</v>
      </c>
      <c r="J371" s="57"/>
      <c r="K371" s="36"/>
      <c r="L371" s="36"/>
      <c r="M371" s="36"/>
      <c r="N371" s="36"/>
      <c r="O371" s="36"/>
      <c r="P371" s="36"/>
      <c r="Q371" s="36"/>
      <c r="R371" s="36"/>
      <c r="S371" s="36"/>
      <c r="T371" s="36"/>
      <c r="U371" s="36"/>
      <c r="V371" s="36"/>
      <c r="W371" s="36"/>
      <c r="X371" s="36"/>
    </row>
    <row r="372" spans="1:24" ht="18.75" hidden="1" customHeight="1" outlineLevel="1">
      <c r="A372" s="67"/>
      <c r="B372" s="51" t="s">
        <v>107</v>
      </c>
      <c r="C372" s="67" t="s">
        <v>105</v>
      </c>
      <c r="D372" s="67" t="s">
        <v>11</v>
      </c>
      <c r="E372" s="57"/>
      <c r="F372" s="85"/>
      <c r="G372" s="33">
        <v>150000</v>
      </c>
      <c r="H372" s="33">
        <f t="shared" si="126"/>
        <v>150000</v>
      </c>
      <c r="I372" s="68">
        <f t="shared" si="127"/>
        <v>0</v>
      </c>
      <c r="J372" s="57"/>
      <c r="K372" s="36"/>
      <c r="L372" s="36"/>
      <c r="M372" s="36"/>
      <c r="N372" s="36"/>
      <c r="O372" s="36"/>
      <c r="P372" s="36"/>
      <c r="Q372" s="36"/>
      <c r="R372" s="36"/>
      <c r="S372" s="36"/>
      <c r="T372" s="36"/>
      <c r="U372" s="36"/>
      <c r="V372" s="36"/>
      <c r="W372" s="36"/>
      <c r="X372" s="36"/>
    </row>
    <row r="373" spans="1:24" ht="18.75" hidden="1" customHeight="1" outlineLevel="1">
      <c r="A373" s="67"/>
      <c r="B373" s="51" t="s">
        <v>113</v>
      </c>
      <c r="C373" s="67" t="s">
        <v>105</v>
      </c>
      <c r="D373" s="67" t="s">
        <v>11</v>
      </c>
      <c r="E373" s="57"/>
      <c r="F373" s="85"/>
      <c r="G373" s="33">
        <v>230000</v>
      </c>
      <c r="H373" s="33">
        <f t="shared" si="126"/>
        <v>230000</v>
      </c>
      <c r="I373" s="68">
        <f t="shared" si="127"/>
        <v>0</v>
      </c>
      <c r="J373" s="57"/>
      <c r="K373" s="36"/>
      <c r="L373" s="36"/>
      <c r="M373" s="36"/>
      <c r="N373" s="36"/>
      <c r="O373" s="36"/>
      <c r="P373" s="36"/>
      <c r="Q373" s="36"/>
      <c r="R373" s="36"/>
      <c r="S373" s="36"/>
      <c r="T373" s="36"/>
      <c r="U373" s="36"/>
      <c r="V373" s="36"/>
      <c r="W373" s="36"/>
      <c r="X373" s="36"/>
    </row>
    <row r="374" spans="1:24" ht="18.75" hidden="1" customHeight="1" outlineLevel="1">
      <c r="A374" s="67"/>
      <c r="B374" s="51" t="s">
        <v>114</v>
      </c>
      <c r="C374" s="67" t="s">
        <v>105</v>
      </c>
      <c r="D374" s="67" t="s">
        <v>11</v>
      </c>
      <c r="E374" s="57"/>
      <c r="F374" s="85"/>
      <c r="G374" s="33">
        <v>125000</v>
      </c>
      <c r="H374" s="33">
        <f t="shared" si="126"/>
        <v>125000</v>
      </c>
      <c r="I374" s="68">
        <f t="shared" si="127"/>
        <v>0</v>
      </c>
      <c r="J374" s="57"/>
      <c r="K374" s="36"/>
      <c r="L374" s="36"/>
      <c r="M374" s="36"/>
      <c r="N374" s="36"/>
      <c r="O374" s="36"/>
      <c r="P374" s="36"/>
      <c r="Q374" s="36"/>
      <c r="R374" s="36"/>
      <c r="S374" s="36"/>
      <c r="T374" s="36"/>
      <c r="U374" s="36"/>
      <c r="V374" s="36"/>
      <c r="W374" s="36"/>
      <c r="X374" s="36"/>
    </row>
    <row r="375" spans="1:24" ht="18.75" hidden="1" customHeight="1" outlineLevel="1">
      <c r="A375" s="67"/>
      <c r="B375" s="51" t="s">
        <v>108</v>
      </c>
      <c r="C375" s="67" t="s">
        <v>105</v>
      </c>
      <c r="D375" s="67" t="s">
        <v>11</v>
      </c>
      <c r="E375" s="57"/>
      <c r="F375" s="85"/>
      <c r="G375" s="33">
        <v>150000</v>
      </c>
      <c r="H375" s="33">
        <f t="shared" si="126"/>
        <v>150000</v>
      </c>
      <c r="I375" s="68">
        <f t="shared" si="127"/>
        <v>0</v>
      </c>
      <c r="J375" s="57"/>
      <c r="K375" s="36"/>
      <c r="L375" s="36"/>
      <c r="M375" s="36"/>
      <c r="N375" s="36"/>
      <c r="O375" s="36"/>
      <c r="P375" s="36"/>
      <c r="Q375" s="36"/>
      <c r="R375" s="36"/>
      <c r="S375" s="36"/>
      <c r="T375" s="36"/>
      <c r="U375" s="36"/>
      <c r="V375" s="36"/>
      <c r="W375" s="36"/>
      <c r="X375" s="36"/>
    </row>
    <row r="376" spans="1:24" ht="18.75" hidden="1" customHeight="1" outlineLevel="1">
      <c r="A376" s="67"/>
      <c r="B376" s="51" t="s">
        <v>109</v>
      </c>
      <c r="C376" s="67" t="s">
        <v>105</v>
      </c>
      <c r="D376" s="67" t="s">
        <v>11</v>
      </c>
      <c r="E376" s="57"/>
      <c r="F376" s="85"/>
      <c r="G376" s="33">
        <v>170000</v>
      </c>
      <c r="H376" s="33">
        <v>175000</v>
      </c>
      <c r="I376" s="68">
        <f t="shared" si="127"/>
        <v>2.9411764705882353E-2</v>
      </c>
      <c r="J376" s="57"/>
      <c r="K376" s="36"/>
      <c r="L376" s="36"/>
      <c r="M376" s="36"/>
      <c r="N376" s="36"/>
      <c r="O376" s="36"/>
      <c r="P376" s="36"/>
      <c r="Q376" s="36"/>
      <c r="R376" s="36"/>
      <c r="S376" s="36"/>
      <c r="T376" s="36"/>
      <c r="U376" s="36"/>
      <c r="V376" s="36"/>
      <c r="W376" s="36"/>
      <c r="X376" s="36"/>
    </row>
    <row r="377" spans="1:24" ht="18.75" hidden="1" customHeight="1" outlineLevel="1">
      <c r="A377" s="67"/>
      <c r="B377" s="51" t="s">
        <v>115</v>
      </c>
      <c r="C377" s="67" t="s">
        <v>105</v>
      </c>
      <c r="D377" s="67" t="s">
        <v>11</v>
      </c>
      <c r="E377" s="57"/>
      <c r="F377" s="85"/>
      <c r="G377" s="33">
        <v>190000</v>
      </c>
      <c r="H377" s="33">
        <f t="shared" ref="H377:H380" si="128">G377</f>
        <v>190000</v>
      </c>
      <c r="I377" s="68">
        <f t="shared" si="127"/>
        <v>0</v>
      </c>
      <c r="J377" s="57"/>
      <c r="K377" s="36"/>
      <c r="L377" s="36"/>
      <c r="M377" s="36"/>
      <c r="N377" s="36"/>
      <c r="O377" s="36"/>
      <c r="P377" s="36"/>
      <c r="Q377" s="36"/>
      <c r="R377" s="36"/>
      <c r="S377" s="36"/>
      <c r="T377" s="36"/>
      <c r="U377" s="36"/>
      <c r="V377" s="36"/>
      <c r="W377" s="36"/>
      <c r="X377" s="36"/>
    </row>
    <row r="378" spans="1:24" ht="18.75" hidden="1" customHeight="1" outlineLevel="1">
      <c r="A378" s="67"/>
      <c r="B378" s="51" t="s">
        <v>116</v>
      </c>
      <c r="C378" s="67" t="s">
        <v>105</v>
      </c>
      <c r="D378" s="67" t="s">
        <v>11</v>
      </c>
      <c r="E378" s="57"/>
      <c r="F378" s="85"/>
      <c r="G378" s="33">
        <v>230000</v>
      </c>
      <c r="H378" s="33">
        <f t="shared" si="128"/>
        <v>230000</v>
      </c>
      <c r="I378" s="68">
        <f t="shared" si="127"/>
        <v>0</v>
      </c>
      <c r="J378" s="57"/>
      <c r="K378" s="36"/>
      <c r="L378" s="36"/>
      <c r="M378" s="36"/>
      <c r="N378" s="36"/>
      <c r="O378" s="36"/>
      <c r="P378" s="36"/>
      <c r="Q378" s="36"/>
      <c r="R378" s="36"/>
      <c r="S378" s="36"/>
      <c r="T378" s="36"/>
      <c r="U378" s="36"/>
      <c r="V378" s="36"/>
      <c r="W378" s="36"/>
      <c r="X378" s="36"/>
    </row>
    <row r="379" spans="1:24" ht="18.75" hidden="1" customHeight="1" outlineLevel="1">
      <c r="A379" s="67"/>
      <c r="B379" s="51" t="s">
        <v>117</v>
      </c>
      <c r="C379" s="67" t="s">
        <v>105</v>
      </c>
      <c r="D379" s="67" t="s">
        <v>11</v>
      </c>
      <c r="E379" s="57"/>
      <c r="F379" s="85"/>
      <c r="G379" s="33">
        <v>310000</v>
      </c>
      <c r="H379" s="33">
        <f t="shared" si="128"/>
        <v>310000</v>
      </c>
      <c r="I379" s="68">
        <f t="shared" si="127"/>
        <v>0</v>
      </c>
      <c r="J379" s="57"/>
      <c r="K379" s="36"/>
      <c r="L379" s="36"/>
      <c r="M379" s="36"/>
      <c r="N379" s="36"/>
      <c r="O379" s="36"/>
      <c r="P379" s="36"/>
      <c r="Q379" s="36"/>
      <c r="R379" s="36"/>
      <c r="S379" s="36"/>
      <c r="T379" s="36"/>
      <c r="U379" s="36"/>
      <c r="V379" s="36"/>
      <c r="W379" s="36"/>
      <c r="X379" s="36"/>
    </row>
    <row r="380" spans="1:24" ht="18.75" hidden="1" customHeight="1" outlineLevel="1">
      <c r="A380" s="67"/>
      <c r="B380" s="51" t="s">
        <v>414</v>
      </c>
      <c r="C380" s="67" t="s">
        <v>105</v>
      </c>
      <c r="D380" s="67" t="s">
        <v>11</v>
      </c>
      <c r="E380" s="57"/>
      <c r="F380" s="85"/>
      <c r="G380" s="33">
        <v>220000</v>
      </c>
      <c r="H380" s="33">
        <f t="shared" si="128"/>
        <v>220000</v>
      </c>
      <c r="I380" s="68">
        <f t="shared" si="127"/>
        <v>0</v>
      </c>
      <c r="J380" s="57"/>
      <c r="K380" s="36"/>
      <c r="L380" s="36"/>
      <c r="M380" s="36"/>
      <c r="N380" s="36"/>
      <c r="O380" s="36"/>
      <c r="P380" s="36"/>
      <c r="Q380" s="36"/>
      <c r="R380" s="36"/>
      <c r="S380" s="36"/>
      <c r="T380" s="36"/>
      <c r="U380" s="36"/>
      <c r="V380" s="36"/>
      <c r="W380" s="36"/>
      <c r="X380" s="36"/>
    </row>
    <row r="381" spans="1:24" ht="18.75" hidden="1" customHeight="1" outlineLevel="1">
      <c r="A381" s="67"/>
      <c r="B381" s="51" t="s">
        <v>415</v>
      </c>
      <c r="C381" s="67"/>
      <c r="D381" s="67"/>
      <c r="E381" s="57"/>
      <c r="F381" s="85"/>
      <c r="G381" s="33"/>
      <c r="H381" s="33">
        <v>230000</v>
      </c>
      <c r="I381" s="68" t="s">
        <v>20</v>
      </c>
      <c r="J381" s="57"/>
      <c r="K381" s="36"/>
      <c r="L381" s="36"/>
      <c r="M381" s="36"/>
      <c r="N381" s="36"/>
      <c r="O381" s="36"/>
      <c r="P381" s="36"/>
      <c r="Q381" s="36"/>
      <c r="R381" s="36"/>
      <c r="S381" s="36"/>
      <c r="T381" s="36"/>
      <c r="U381" s="36"/>
      <c r="V381" s="36"/>
      <c r="W381" s="36"/>
      <c r="X381" s="36"/>
    </row>
    <row r="382" spans="1:24" ht="18.75" customHeight="1" collapsed="1">
      <c r="A382" s="84">
        <v>6</v>
      </c>
      <c r="B382" s="50" t="s">
        <v>22</v>
      </c>
      <c r="C382" s="84"/>
      <c r="D382" s="57"/>
      <c r="E382" s="57"/>
      <c r="F382" s="57"/>
      <c r="G382" s="88"/>
      <c r="H382" s="88"/>
      <c r="I382" s="68"/>
      <c r="J382" s="57"/>
      <c r="K382" s="36"/>
      <c r="L382" s="36"/>
      <c r="M382" s="36"/>
      <c r="N382" s="36"/>
      <c r="O382" s="36"/>
      <c r="P382" s="36"/>
      <c r="Q382" s="36"/>
      <c r="R382" s="36"/>
      <c r="S382" s="36"/>
      <c r="T382" s="36"/>
      <c r="U382" s="36"/>
      <c r="V382" s="36"/>
      <c r="W382" s="36"/>
      <c r="X382" s="36"/>
    </row>
    <row r="383" spans="1:24" ht="18.75" hidden="1" customHeight="1" outlineLevel="1">
      <c r="A383" s="67"/>
      <c r="B383" s="57" t="s">
        <v>110</v>
      </c>
      <c r="C383" s="84"/>
      <c r="D383" s="57"/>
      <c r="E383" s="57"/>
      <c r="F383" s="57"/>
      <c r="G383" s="88"/>
      <c r="H383" s="88"/>
      <c r="I383" s="68"/>
      <c r="J383" s="57"/>
      <c r="K383" s="36"/>
      <c r="L383" s="36"/>
      <c r="M383" s="36"/>
      <c r="N383" s="36"/>
      <c r="O383" s="36"/>
      <c r="P383" s="36"/>
      <c r="Q383" s="36"/>
      <c r="R383" s="36"/>
      <c r="S383" s="36"/>
      <c r="T383" s="36"/>
      <c r="U383" s="36"/>
      <c r="V383" s="36"/>
      <c r="W383" s="36"/>
      <c r="X383" s="36"/>
    </row>
    <row r="384" spans="1:24" ht="37.5" hidden="1" customHeight="1" outlineLevel="1">
      <c r="A384" s="67"/>
      <c r="B384" s="51" t="s">
        <v>416</v>
      </c>
      <c r="C384" s="67" t="s">
        <v>105</v>
      </c>
      <c r="D384" s="69" t="s">
        <v>99</v>
      </c>
      <c r="E384" s="57"/>
      <c r="F384" s="57"/>
      <c r="G384" s="88"/>
      <c r="H384" s="33">
        <v>85000</v>
      </c>
      <c r="I384" s="68" t="s">
        <v>20</v>
      </c>
      <c r="J384" s="57"/>
      <c r="K384" s="36"/>
      <c r="L384" s="36"/>
      <c r="M384" s="36"/>
      <c r="N384" s="36"/>
      <c r="O384" s="36"/>
      <c r="P384" s="36"/>
      <c r="Q384" s="36"/>
      <c r="R384" s="36"/>
      <c r="S384" s="36"/>
      <c r="T384" s="36"/>
      <c r="U384" s="36"/>
      <c r="V384" s="36"/>
      <c r="W384" s="36"/>
      <c r="X384" s="36"/>
    </row>
    <row r="385" spans="1:24" ht="18.75" hidden="1" customHeight="1" outlineLevel="1">
      <c r="A385" s="67"/>
      <c r="B385" s="51" t="s">
        <v>114</v>
      </c>
      <c r="C385" s="67" t="s">
        <v>105</v>
      </c>
      <c r="D385" s="24" t="s">
        <v>11</v>
      </c>
      <c r="E385" s="57"/>
      <c r="F385" s="57"/>
      <c r="G385" s="33">
        <v>95000</v>
      </c>
      <c r="H385" s="33">
        <v>95000</v>
      </c>
      <c r="I385" s="68">
        <f t="shared" ref="I385:I388" si="129">(H385-G385)/H385</f>
        <v>0</v>
      </c>
      <c r="J385" s="57"/>
      <c r="K385" s="36"/>
      <c r="L385" s="36"/>
      <c r="M385" s="36"/>
      <c r="N385" s="36"/>
      <c r="O385" s="36"/>
      <c r="P385" s="36"/>
      <c r="Q385" s="36"/>
      <c r="R385" s="36"/>
      <c r="S385" s="36"/>
      <c r="T385" s="36"/>
      <c r="U385" s="36"/>
      <c r="V385" s="36"/>
      <c r="W385" s="36"/>
      <c r="X385" s="36"/>
    </row>
    <row r="386" spans="1:24" ht="18.75" hidden="1" customHeight="1" outlineLevel="1">
      <c r="A386" s="67"/>
      <c r="B386" s="51" t="s">
        <v>108</v>
      </c>
      <c r="C386" s="67" t="s">
        <v>105</v>
      </c>
      <c r="D386" s="67" t="s">
        <v>11</v>
      </c>
      <c r="E386" s="57"/>
      <c r="F386" s="57"/>
      <c r="G386" s="33">
        <f t="shared" ref="G386:H386" si="130">(95000+160000)/2</f>
        <v>127500</v>
      </c>
      <c r="H386" s="33">
        <f t="shared" si="130"/>
        <v>127500</v>
      </c>
      <c r="I386" s="68">
        <f t="shared" si="129"/>
        <v>0</v>
      </c>
      <c r="J386" s="57"/>
      <c r="K386" s="36"/>
      <c r="L386" s="36"/>
      <c r="M386" s="36"/>
      <c r="N386" s="36"/>
      <c r="O386" s="36"/>
      <c r="P386" s="36"/>
      <c r="Q386" s="36"/>
      <c r="R386" s="36"/>
      <c r="S386" s="36"/>
      <c r="T386" s="36"/>
      <c r="U386" s="36"/>
      <c r="V386" s="36"/>
      <c r="W386" s="36"/>
      <c r="X386" s="36"/>
    </row>
    <row r="387" spans="1:24" ht="18.75" hidden="1" customHeight="1" outlineLevel="1">
      <c r="A387" s="84"/>
      <c r="B387" s="51" t="s">
        <v>116</v>
      </c>
      <c r="C387" s="67" t="s">
        <v>105</v>
      </c>
      <c r="D387" s="67" t="s">
        <v>11</v>
      </c>
      <c r="E387" s="57"/>
      <c r="F387" s="57"/>
      <c r="G387" s="33">
        <v>150000</v>
      </c>
      <c r="H387" s="33">
        <v>150000</v>
      </c>
      <c r="I387" s="68">
        <f t="shared" si="129"/>
        <v>0</v>
      </c>
      <c r="J387" s="57"/>
      <c r="K387" s="36"/>
      <c r="L387" s="36"/>
      <c r="M387" s="36"/>
      <c r="N387" s="36"/>
      <c r="O387" s="36"/>
      <c r="P387" s="36"/>
      <c r="Q387" s="36"/>
      <c r="R387" s="36"/>
      <c r="S387" s="36"/>
      <c r="T387" s="36"/>
      <c r="U387" s="36"/>
      <c r="V387" s="36"/>
      <c r="W387" s="36"/>
      <c r="X387" s="36"/>
    </row>
    <row r="388" spans="1:24" ht="18.75" hidden="1" customHeight="1" outlineLevel="1">
      <c r="A388" s="84"/>
      <c r="B388" s="51" t="s">
        <v>417</v>
      </c>
      <c r="C388" s="67" t="s">
        <v>87</v>
      </c>
      <c r="D388" s="67" t="s">
        <v>11</v>
      </c>
      <c r="E388" s="57"/>
      <c r="F388" s="57"/>
      <c r="G388" s="33">
        <f t="shared" ref="G388:H388" si="131">(7000+15000)/2</f>
        <v>11000</v>
      </c>
      <c r="H388" s="33">
        <f t="shared" si="131"/>
        <v>11000</v>
      </c>
      <c r="I388" s="68">
        <f t="shared" si="129"/>
        <v>0</v>
      </c>
      <c r="J388" s="57"/>
      <c r="K388" s="36"/>
      <c r="L388" s="36"/>
      <c r="M388" s="36"/>
      <c r="N388" s="36"/>
      <c r="O388" s="36"/>
      <c r="P388" s="36"/>
      <c r="Q388" s="36"/>
      <c r="R388" s="36"/>
      <c r="S388" s="36"/>
      <c r="T388" s="36"/>
      <c r="U388" s="36"/>
      <c r="V388" s="36"/>
      <c r="W388" s="36"/>
      <c r="X388" s="36"/>
    </row>
    <row r="389" spans="1:24" ht="18.75" customHeight="1" collapsed="1">
      <c r="A389" s="84">
        <v>7</v>
      </c>
      <c r="B389" s="50" t="s">
        <v>17</v>
      </c>
      <c r="C389" s="84"/>
      <c r="D389" s="57"/>
      <c r="E389" s="57"/>
      <c r="F389" s="57"/>
      <c r="G389" s="86"/>
      <c r="H389" s="86"/>
      <c r="I389" s="68"/>
      <c r="J389" s="57"/>
      <c r="K389" s="36"/>
      <c r="L389" s="36"/>
      <c r="M389" s="36"/>
      <c r="N389" s="36"/>
      <c r="O389" s="36"/>
      <c r="P389" s="36"/>
      <c r="Q389" s="36"/>
      <c r="R389" s="36"/>
      <c r="S389" s="36"/>
      <c r="T389" s="36"/>
      <c r="U389" s="36"/>
      <c r="V389" s="36"/>
      <c r="W389" s="36"/>
      <c r="X389" s="36"/>
    </row>
    <row r="390" spans="1:24" ht="18.75" hidden="1" customHeight="1" outlineLevel="1">
      <c r="A390" s="21"/>
      <c r="B390" s="57" t="s">
        <v>110</v>
      </c>
      <c r="C390" s="84"/>
      <c r="D390" s="57"/>
      <c r="E390" s="57"/>
      <c r="F390" s="57"/>
      <c r="G390" s="86"/>
      <c r="H390" s="86"/>
      <c r="I390" s="68"/>
      <c r="J390" s="57"/>
      <c r="K390" s="36"/>
      <c r="L390" s="36"/>
      <c r="M390" s="36"/>
      <c r="N390" s="36"/>
      <c r="O390" s="36"/>
      <c r="P390" s="36"/>
      <c r="Q390" s="36"/>
      <c r="R390" s="36"/>
      <c r="S390" s="36"/>
      <c r="T390" s="36"/>
      <c r="U390" s="36"/>
      <c r="V390" s="36"/>
      <c r="W390" s="36"/>
      <c r="X390" s="36"/>
    </row>
    <row r="391" spans="1:24" ht="37.5" hidden="1" customHeight="1" outlineLevel="1">
      <c r="A391" s="21"/>
      <c r="B391" s="51" t="s">
        <v>412</v>
      </c>
      <c r="C391" s="67" t="s">
        <v>105</v>
      </c>
      <c r="D391" s="69" t="s">
        <v>99</v>
      </c>
      <c r="E391" s="51"/>
      <c r="F391" s="51"/>
      <c r="G391" s="33">
        <v>85000</v>
      </c>
      <c r="H391" s="33">
        <v>85000</v>
      </c>
      <c r="I391" s="68">
        <f t="shared" ref="I391:I397" si="132">(H391-G391)/G391</f>
        <v>0</v>
      </c>
      <c r="J391" s="51"/>
      <c r="K391" s="36"/>
      <c r="L391" s="36"/>
      <c r="M391" s="36"/>
      <c r="N391" s="36"/>
      <c r="O391" s="36"/>
      <c r="P391" s="36"/>
      <c r="Q391" s="36"/>
      <c r="R391" s="36"/>
      <c r="S391" s="36"/>
      <c r="T391" s="36"/>
      <c r="U391" s="36"/>
      <c r="V391" s="36"/>
      <c r="W391" s="36"/>
      <c r="X391" s="36"/>
    </row>
    <row r="392" spans="1:24" ht="18.75" hidden="1" customHeight="1" outlineLevel="1">
      <c r="A392" s="21"/>
      <c r="B392" s="51" t="s">
        <v>113</v>
      </c>
      <c r="C392" s="67" t="s">
        <v>105</v>
      </c>
      <c r="D392" s="67" t="s">
        <v>11</v>
      </c>
      <c r="E392" s="51"/>
      <c r="F392" s="51"/>
      <c r="G392" s="33">
        <v>165000</v>
      </c>
      <c r="H392" s="33">
        <v>165000</v>
      </c>
      <c r="I392" s="68">
        <f t="shared" si="132"/>
        <v>0</v>
      </c>
      <c r="J392" s="51"/>
      <c r="K392" s="36"/>
      <c r="L392" s="36"/>
      <c r="M392" s="36"/>
      <c r="N392" s="36"/>
      <c r="O392" s="36"/>
      <c r="P392" s="36"/>
      <c r="Q392" s="36"/>
      <c r="R392" s="36"/>
      <c r="S392" s="36"/>
      <c r="T392" s="36"/>
      <c r="U392" s="36"/>
      <c r="V392" s="36"/>
      <c r="W392" s="36"/>
      <c r="X392" s="36"/>
    </row>
    <row r="393" spans="1:24" ht="18.75" hidden="1" customHeight="1" outlineLevel="1">
      <c r="A393" s="21"/>
      <c r="B393" s="51" t="s">
        <v>114</v>
      </c>
      <c r="C393" s="67" t="s">
        <v>105</v>
      </c>
      <c r="D393" s="67" t="s">
        <v>11</v>
      </c>
      <c r="E393" s="57"/>
      <c r="F393" s="57"/>
      <c r="G393" s="33">
        <v>95000</v>
      </c>
      <c r="H393" s="33">
        <v>95000</v>
      </c>
      <c r="I393" s="68">
        <f t="shared" si="132"/>
        <v>0</v>
      </c>
      <c r="J393" s="57"/>
      <c r="K393" s="36"/>
      <c r="L393" s="36"/>
      <c r="M393" s="36"/>
      <c r="N393" s="36"/>
      <c r="O393" s="36"/>
      <c r="P393" s="36"/>
      <c r="Q393" s="36"/>
      <c r="R393" s="36"/>
      <c r="S393" s="36"/>
      <c r="T393" s="36"/>
      <c r="U393" s="36"/>
      <c r="V393" s="36"/>
      <c r="W393" s="36"/>
      <c r="X393" s="36"/>
    </row>
    <row r="394" spans="1:24" ht="18.75" hidden="1" customHeight="1" outlineLevel="1">
      <c r="A394" s="21"/>
      <c r="B394" s="51" t="s">
        <v>108</v>
      </c>
      <c r="C394" s="67" t="s">
        <v>105</v>
      </c>
      <c r="D394" s="67" t="s">
        <v>11</v>
      </c>
      <c r="E394" s="57"/>
      <c r="F394" s="57"/>
      <c r="G394" s="33">
        <v>130000</v>
      </c>
      <c r="H394" s="33">
        <v>130000</v>
      </c>
      <c r="I394" s="68">
        <f t="shared" si="132"/>
        <v>0</v>
      </c>
      <c r="J394" s="57"/>
      <c r="K394" s="36"/>
      <c r="L394" s="36"/>
      <c r="M394" s="36"/>
      <c r="N394" s="36"/>
      <c r="O394" s="36"/>
      <c r="P394" s="36"/>
      <c r="Q394" s="36"/>
      <c r="R394" s="36"/>
      <c r="S394" s="36"/>
      <c r="T394" s="36"/>
      <c r="U394" s="36"/>
      <c r="V394" s="36"/>
      <c r="W394" s="36"/>
      <c r="X394" s="36"/>
    </row>
    <row r="395" spans="1:24" ht="18.75" hidden="1" customHeight="1" outlineLevel="1">
      <c r="A395" s="21"/>
      <c r="B395" s="51" t="s">
        <v>109</v>
      </c>
      <c r="C395" s="67" t="s">
        <v>105</v>
      </c>
      <c r="D395" s="67" t="s">
        <v>11</v>
      </c>
      <c r="E395" s="57"/>
      <c r="F395" s="57"/>
      <c r="G395" s="33">
        <v>80000</v>
      </c>
      <c r="H395" s="33">
        <v>80000</v>
      </c>
      <c r="I395" s="68">
        <f t="shared" si="132"/>
        <v>0</v>
      </c>
      <c r="J395" s="57"/>
      <c r="K395" s="36"/>
      <c r="L395" s="36"/>
      <c r="M395" s="36"/>
      <c r="N395" s="36"/>
      <c r="O395" s="36"/>
      <c r="P395" s="36"/>
      <c r="Q395" s="36"/>
      <c r="R395" s="36"/>
      <c r="S395" s="36"/>
      <c r="T395" s="36"/>
      <c r="U395" s="36"/>
      <c r="V395" s="36"/>
      <c r="W395" s="36"/>
      <c r="X395" s="36"/>
    </row>
    <row r="396" spans="1:24" ht="18.75" hidden="1" customHeight="1" outlineLevel="1">
      <c r="A396" s="21"/>
      <c r="B396" s="51" t="s">
        <v>115</v>
      </c>
      <c r="C396" s="67" t="s">
        <v>105</v>
      </c>
      <c r="D396" s="67" t="s">
        <v>11</v>
      </c>
      <c r="E396" s="57"/>
      <c r="F396" s="57"/>
      <c r="G396" s="33">
        <v>110000</v>
      </c>
      <c r="H396" s="33">
        <v>110000</v>
      </c>
      <c r="I396" s="68">
        <f t="shared" si="132"/>
        <v>0</v>
      </c>
      <c r="J396" s="57"/>
      <c r="K396" s="36"/>
      <c r="L396" s="36"/>
      <c r="M396" s="36"/>
      <c r="N396" s="36"/>
      <c r="O396" s="36"/>
      <c r="P396" s="36"/>
      <c r="Q396" s="36"/>
      <c r="R396" s="36"/>
      <c r="S396" s="36"/>
      <c r="T396" s="36"/>
      <c r="U396" s="36"/>
      <c r="V396" s="36"/>
      <c r="W396" s="36"/>
      <c r="X396" s="36"/>
    </row>
    <row r="397" spans="1:24" ht="18.75" hidden="1" customHeight="1" outlineLevel="1">
      <c r="A397" s="49"/>
      <c r="B397" s="51" t="s">
        <v>116</v>
      </c>
      <c r="C397" s="67" t="s">
        <v>105</v>
      </c>
      <c r="D397" s="67" t="s">
        <v>11</v>
      </c>
      <c r="E397" s="57"/>
      <c r="F397" s="57"/>
      <c r="G397" s="33">
        <v>140000</v>
      </c>
      <c r="H397" s="33">
        <v>140000</v>
      </c>
      <c r="I397" s="68">
        <f t="shared" si="132"/>
        <v>0</v>
      </c>
      <c r="J397" s="57"/>
      <c r="K397" s="36"/>
      <c r="L397" s="36"/>
      <c r="M397" s="36"/>
      <c r="N397" s="36"/>
      <c r="O397" s="36"/>
      <c r="P397" s="36"/>
      <c r="Q397" s="36"/>
      <c r="R397" s="36"/>
      <c r="S397" s="36"/>
      <c r="T397" s="36"/>
      <c r="U397" s="36"/>
      <c r="V397" s="36"/>
      <c r="W397" s="36"/>
      <c r="X397" s="36"/>
    </row>
    <row r="398" spans="1:24" ht="18.75" hidden="1" customHeight="1" outlineLevel="1">
      <c r="A398" s="21"/>
      <c r="B398" s="57" t="s">
        <v>106</v>
      </c>
      <c r="C398" s="84"/>
      <c r="D398" s="57"/>
      <c r="E398" s="57"/>
      <c r="F398" s="57"/>
      <c r="G398" s="86"/>
      <c r="H398" s="86"/>
      <c r="I398" s="68"/>
      <c r="J398" s="57"/>
      <c r="K398" s="36"/>
      <c r="L398" s="36"/>
      <c r="M398" s="36"/>
      <c r="N398" s="36"/>
      <c r="O398" s="36"/>
      <c r="P398" s="36"/>
      <c r="Q398" s="36"/>
      <c r="R398" s="36"/>
      <c r="S398" s="36"/>
      <c r="T398" s="36"/>
      <c r="U398" s="36"/>
      <c r="V398" s="36"/>
      <c r="W398" s="36"/>
      <c r="X398" s="36"/>
    </row>
    <row r="399" spans="1:24" ht="37.5" hidden="1" customHeight="1" outlineLevel="1">
      <c r="A399" s="21"/>
      <c r="B399" s="51" t="s">
        <v>112</v>
      </c>
      <c r="C399" s="67" t="s">
        <v>105</v>
      </c>
      <c r="D399" s="69" t="s">
        <v>99</v>
      </c>
      <c r="E399" s="57"/>
      <c r="F399" s="57"/>
      <c r="G399" s="86"/>
      <c r="H399" s="33">
        <v>80000</v>
      </c>
      <c r="I399" s="68" t="s">
        <v>20</v>
      </c>
      <c r="J399" s="57"/>
      <c r="K399" s="36"/>
      <c r="L399" s="36"/>
      <c r="M399" s="36"/>
      <c r="N399" s="36"/>
      <c r="O399" s="36"/>
      <c r="P399" s="36"/>
      <c r="Q399" s="36"/>
      <c r="R399" s="36"/>
      <c r="S399" s="36"/>
      <c r="T399" s="36"/>
      <c r="U399" s="36"/>
      <c r="V399" s="36"/>
      <c r="W399" s="36"/>
      <c r="X399" s="36"/>
    </row>
    <row r="400" spans="1:24" ht="18.75" hidden="1" customHeight="1" outlineLevel="1">
      <c r="A400" s="21"/>
      <c r="B400" s="51" t="s">
        <v>107</v>
      </c>
      <c r="C400" s="67" t="s">
        <v>105</v>
      </c>
      <c r="D400" s="69"/>
      <c r="E400" s="51"/>
      <c r="F400" s="51"/>
      <c r="G400" s="33">
        <v>100000</v>
      </c>
      <c r="H400" s="33">
        <v>100000</v>
      </c>
      <c r="I400" s="68">
        <f t="shared" ref="I400:I407" si="133">(H400-G400)/G400</f>
        <v>0</v>
      </c>
      <c r="J400" s="51"/>
      <c r="K400" s="36"/>
      <c r="L400" s="36"/>
      <c r="M400" s="36"/>
      <c r="N400" s="36"/>
      <c r="O400" s="36"/>
      <c r="P400" s="36"/>
      <c r="Q400" s="36"/>
      <c r="R400" s="36"/>
      <c r="S400" s="36"/>
      <c r="T400" s="36"/>
      <c r="U400" s="36"/>
      <c r="V400" s="36"/>
      <c r="W400" s="36"/>
      <c r="X400" s="36"/>
    </row>
    <row r="401" spans="1:24" ht="18.75" hidden="1" customHeight="1" outlineLevel="1">
      <c r="A401" s="21"/>
      <c r="B401" s="51" t="s">
        <v>113</v>
      </c>
      <c r="C401" s="67" t="s">
        <v>105</v>
      </c>
      <c r="D401" s="67" t="s">
        <v>11</v>
      </c>
      <c r="E401" s="51"/>
      <c r="F401" s="51"/>
      <c r="G401" s="33">
        <v>195000</v>
      </c>
      <c r="H401" s="33">
        <v>195000</v>
      </c>
      <c r="I401" s="68">
        <f t="shared" si="133"/>
        <v>0</v>
      </c>
      <c r="J401" s="51"/>
      <c r="K401" s="36"/>
      <c r="L401" s="36"/>
      <c r="M401" s="36"/>
      <c r="N401" s="36"/>
      <c r="O401" s="36"/>
      <c r="P401" s="36"/>
      <c r="Q401" s="36"/>
      <c r="R401" s="36"/>
      <c r="S401" s="36"/>
      <c r="T401" s="36"/>
      <c r="U401" s="36"/>
      <c r="V401" s="36"/>
      <c r="W401" s="36"/>
      <c r="X401" s="36"/>
    </row>
    <row r="402" spans="1:24" ht="18.75" hidden="1" customHeight="1" outlineLevel="1">
      <c r="A402" s="21"/>
      <c r="B402" s="51" t="s">
        <v>114</v>
      </c>
      <c r="C402" s="67" t="s">
        <v>105</v>
      </c>
      <c r="D402" s="67" t="s">
        <v>11</v>
      </c>
      <c r="E402" s="57"/>
      <c r="F402" s="57"/>
      <c r="G402" s="33">
        <v>110000</v>
      </c>
      <c r="H402" s="33">
        <v>110000</v>
      </c>
      <c r="I402" s="68">
        <f t="shared" si="133"/>
        <v>0</v>
      </c>
      <c r="J402" s="57"/>
      <c r="K402" s="36"/>
      <c r="L402" s="36"/>
      <c r="M402" s="36"/>
      <c r="N402" s="36"/>
      <c r="O402" s="36"/>
      <c r="P402" s="36"/>
      <c r="Q402" s="36"/>
      <c r="R402" s="36"/>
      <c r="S402" s="36"/>
      <c r="T402" s="36"/>
      <c r="U402" s="36"/>
      <c r="V402" s="36"/>
      <c r="W402" s="36"/>
      <c r="X402" s="36"/>
    </row>
    <row r="403" spans="1:24" ht="18.75" hidden="1" customHeight="1" outlineLevel="1">
      <c r="A403" s="21"/>
      <c r="B403" s="51" t="s">
        <v>108</v>
      </c>
      <c r="C403" s="67" t="s">
        <v>105</v>
      </c>
      <c r="D403" s="67" t="s">
        <v>11</v>
      </c>
      <c r="E403" s="57"/>
      <c r="F403" s="57"/>
      <c r="G403" s="33">
        <v>130000</v>
      </c>
      <c r="H403" s="33">
        <v>130000</v>
      </c>
      <c r="I403" s="68">
        <f t="shared" si="133"/>
        <v>0</v>
      </c>
      <c r="J403" s="57"/>
      <c r="K403" s="36"/>
      <c r="L403" s="36"/>
      <c r="M403" s="36"/>
      <c r="N403" s="36"/>
      <c r="O403" s="36"/>
      <c r="P403" s="36"/>
      <c r="Q403" s="36"/>
      <c r="R403" s="36"/>
      <c r="S403" s="36"/>
      <c r="T403" s="36"/>
      <c r="U403" s="36"/>
      <c r="V403" s="36"/>
      <c r="W403" s="36"/>
      <c r="X403" s="36"/>
    </row>
    <row r="404" spans="1:24" ht="18.75" hidden="1" customHeight="1" outlineLevel="1">
      <c r="A404" s="21"/>
      <c r="B404" s="51" t="s">
        <v>109</v>
      </c>
      <c r="C404" s="67" t="s">
        <v>105</v>
      </c>
      <c r="D404" s="67" t="s">
        <v>11</v>
      </c>
      <c r="E404" s="57"/>
      <c r="F404" s="57"/>
      <c r="G404" s="33">
        <v>90000</v>
      </c>
      <c r="H404" s="33">
        <v>90000</v>
      </c>
      <c r="I404" s="68">
        <f t="shared" si="133"/>
        <v>0</v>
      </c>
      <c r="J404" s="57"/>
      <c r="K404" s="36"/>
      <c r="L404" s="36"/>
      <c r="M404" s="36"/>
      <c r="N404" s="36"/>
      <c r="O404" s="36"/>
      <c r="P404" s="36"/>
      <c r="Q404" s="36"/>
      <c r="R404" s="36"/>
      <c r="S404" s="36"/>
      <c r="T404" s="36"/>
      <c r="U404" s="36"/>
      <c r="V404" s="36"/>
      <c r="W404" s="36"/>
      <c r="X404" s="36"/>
    </row>
    <row r="405" spans="1:24" ht="18.75" hidden="1" customHeight="1" outlineLevel="1">
      <c r="A405" s="49"/>
      <c r="B405" s="51" t="s">
        <v>115</v>
      </c>
      <c r="C405" s="67" t="s">
        <v>105</v>
      </c>
      <c r="D405" s="67" t="s">
        <v>11</v>
      </c>
      <c r="E405" s="57"/>
      <c r="F405" s="57"/>
      <c r="G405" s="33">
        <v>110000</v>
      </c>
      <c r="H405" s="33">
        <v>110000</v>
      </c>
      <c r="I405" s="68">
        <f t="shared" si="133"/>
        <v>0</v>
      </c>
      <c r="J405" s="57"/>
      <c r="K405" s="36"/>
      <c r="L405" s="36"/>
      <c r="M405" s="36"/>
      <c r="N405" s="36"/>
      <c r="O405" s="36"/>
      <c r="P405" s="36"/>
      <c r="Q405" s="36"/>
      <c r="R405" s="36"/>
      <c r="S405" s="36"/>
      <c r="T405" s="36"/>
      <c r="U405" s="36"/>
      <c r="V405" s="36"/>
      <c r="W405" s="36"/>
      <c r="X405" s="36"/>
    </row>
    <row r="406" spans="1:24" ht="18.75" hidden="1" customHeight="1" outlineLevel="1">
      <c r="A406" s="49"/>
      <c r="B406" s="51" t="s">
        <v>116</v>
      </c>
      <c r="C406" s="67" t="s">
        <v>105</v>
      </c>
      <c r="D406" s="67" t="s">
        <v>11</v>
      </c>
      <c r="E406" s="57"/>
      <c r="F406" s="57"/>
      <c r="G406" s="33">
        <v>160000</v>
      </c>
      <c r="H406" s="33">
        <v>160000</v>
      </c>
      <c r="I406" s="68">
        <f t="shared" si="133"/>
        <v>0</v>
      </c>
      <c r="J406" s="57"/>
      <c r="K406" s="36"/>
      <c r="L406" s="36"/>
      <c r="M406" s="36"/>
      <c r="N406" s="36"/>
      <c r="O406" s="36"/>
      <c r="P406" s="36"/>
      <c r="Q406" s="36"/>
      <c r="R406" s="36"/>
      <c r="S406" s="36"/>
      <c r="T406" s="36"/>
      <c r="U406" s="36"/>
      <c r="V406" s="36"/>
      <c r="W406" s="36"/>
      <c r="X406" s="36"/>
    </row>
    <row r="407" spans="1:24" ht="18.75" hidden="1" customHeight="1" outlineLevel="1">
      <c r="A407" s="49"/>
      <c r="B407" s="51" t="s">
        <v>117</v>
      </c>
      <c r="C407" s="67" t="s">
        <v>105</v>
      </c>
      <c r="D407" s="67" t="s">
        <v>11</v>
      </c>
      <c r="E407" s="57"/>
      <c r="F407" s="57"/>
      <c r="G407" s="33">
        <v>240000</v>
      </c>
      <c r="H407" s="33">
        <v>240000</v>
      </c>
      <c r="I407" s="68">
        <f t="shared" si="133"/>
        <v>0</v>
      </c>
      <c r="J407" s="57"/>
      <c r="K407" s="36"/>
      <c r="L407" s="36"/>
      <c r="M407" s="36"/>
      <c r="N407" s="36"/>
      <c r="O407" s="36"/>
      <c r="P407" s="36"/>
      <c r="Q407" s="36"/>
      <c r="R407" s="36"/>
      <c r="S407" s="36"/>
      <c r="T407" s="36"/>
      <c r="U407" s="36"/>
      <c r="V407" s="36"/>
      <c r="W407" s="36"/>
      <c r="X407" s="36"/>
    </row>
    <row r="408" spans="1:24" ht="18.75" hidden="1" customHeight="1" outlineLevel="1">
      <c r="A408" s="49"/>
      <c r="B408" s="51" t="s">
        <v>118</v>
      </c>
      <c r="C408" s="67" t="s">
        <v>105</v>
      </c>
      <c r="D408" s="67" t="s">
        <v>11</v>
      </c>
      <c r="E408" s="57"/>
      <c r="F408" s="57"/>
      <c r="G408" s="33"/>
      <c r="H408" s="33">
        <v>36000</v>
      </c>
      <c r="I408" s="87" t="s">
        <v>20</v>
      </c>
      <c r="J408" s="57"/>
      <c r="K408" s="36"/>
      <c r="L408" s="36"/>
      <c r="M408" s="36"/>
      <c r="N408" s="36"/>
      <c r="O408" s="36"/>
      <c r="P408" s="36"/>
      <c r="Q408" s="36"/>
      <c r="R408" s="36"/>
      <c r="S408" s="36"/>
      <c r="T408" s="36"/>
      <c r="U408" s="36"/>
      <c r="V408" s="36"/>
      <c r="W408" s="36"/>
      <c r="X408" s="36"/>
    </row>
    <row r="409" spans="1:24" ht="18.75" hidden="1" customHeight="1" outlineLevel="1">
      <c r="A409" s="49"/>
      <c r="B409" s="51" t="s">
        <v>119</v>
      </c>
      <c r="C409" s="67" t="s">
        <v>105</v>
      </c>
      <c r="D409" s="67" t="s">
        <v>11</v>
      </c>
      <c r="E409" s="57"/>
      <c r="F409" s="57"/>
      <c r="G409" s="33"/>
      <c r="H409" s="33">
        <v>60000</v>
      </c>
      <c r="I409" s="87" t="s">
        <v>20</v>
      </c>
      <c r="J409" s="57"/>
      <c r="K409" s="36"/>
      <c r="L409" s="36"/>
      <c r="M409" s="36"/>
      <c r="N409" s="36"/>
      <c r="O409" s="36"/>
      <c r="P409" s="36"/>
      <c r="Q409" s="36"/>
      <c r="R409" s="36"/>
      <c r="S409" s="36"/>
      <c r="T409" s="36"/>
      <c r="U409" s="36"/>
      <c r="V409" s="36"/>
      <c r="W409" s="36"/>
      <c r="X409" s="36"/>
    </row>
    <row r="410" spans="1:24" ht="18.75" customHeight="1" collapsed="1">
      <c r="A410" s="49">
        <v>8</v>
      </c>
      <c r="B410" s="50" t="s">
        <v>19</v>
      </c>
      <c r="C410" s="67"/>
      <c r="D410" s="57"/>
      <c r="E410" s="57"/>
      <c r="F410" s="57"/>
      <c r="G410" s="33"/>
      <c r="H410" s="33"/>
      <c r="I410" s="68"/>
      <c r="J410" s="57"/>
      <c r="K410" s="36"/>
      <c r="L410" s="36"/>
      <c r="M410" s="36"/>
      <c r="N410" s="36"/>
      <c r="O410" s="36"/>
      <c r="P410" s="36"/>
      <c r="Q410" s="36"/>
      <c r="R410" s="36"/>
      <c r="S410" s="36"/>
      <c r="T410" s="36"/>
      <c r="U410" s="36"/>
      <c r="V410" s="36"/>
      <c r="W410" s="36"/>
      <c r="X410" s="36"/>
    </row>
    <row r="411" spans="1:24" ht="18.75" hidden="1" customHeight="1" outlineLevel="1">
      <c r="A411" s="21"/>
      <c r="B411" s="57" t="s">
        <v>110</v>
      </c>
      <c r="C411" s="84"/>
      <c r="D411" s="57"/>
      <c r="E411" s="57"/>
      <c r="F411" s="57"/>
      <c r="G411" s="86"/>
      <c r="H411" s="86"/>
      <c r="I411" s="68"/>
      <c r="J411" s="57"/>
      <c r="K411" s="36"/>
      <c r="L411" s="36"/>
      <c r="M411" s="36"/>
      <c r="N411" s="36"/>
      <c r="O411" s="36"/>
      <c r="P411" s="36"/>
      <c r="Q411" s="36"/>
      <c r="R411" s="36"/>
      <c r="S411" s="36"/>
      <c r="T411" s="36"/>
      <c r="U411" s="36"/>
      <c r="V411" s="36"/>
      <c r="W411" s="36"/>
      <c r="X411" s="36"/>
    </row>
    <row r="412" spans="1:24" ht="37.5" hidden="1" customHeight="1" outlineLevel="1">
      <c r="A412" s="21"/>
      <c r="B412" s="51" t="s">
        <v>412</v>
      </c>
      <c r="C412" s="67" t="s">
        <v>105</v>
      </c>
      <c r="D412" s="69" t="s">
        <v>99</v>
      </c>
      <c r="E412" s="51"/>
      <c r="F412" s="51"/>
      <c r="G412" s="33">
        <v>136363</v>
      </c>
      <c r="H412" s="33">
        <v>136363</v>
      </c>
      <c r="I412" s="68">
        <f t="shared" ref="I412:I417" si="134">(H412-G412)/G412</f>
        <v>0</v>
      </c>
      <c r="J412" s="51"/>
      <c r="K412" s="36"/>
      <c r="L412" s="36"/>
      <c r="M412" s="36"/>
      <c r="N412" s="36"/>
      <c r="O412" s="36"/>
      <c r="P412" s="36"/>
      <c r="Q412" s="36"/>
      <c r="R412" s="36"/>
      <c r="S412" s="36"/>
      <c r="T412" s="36"/>
      <c r="U412" s="36"/>
      <c r="V412" s="36"/>
      <c r="W412" s="36"/>
      <c r="X412" s="36"/>
    </row>
    <row r="413" spans="1:24" ht="18.75" hidden="1" customHeight="1" outlineLevel="1">
      <c r="A413" s="21"/>
      <c r="B413" s="51" t="s">
        <v>113</v>
      </c>
      <c r="C413" s="67" t="s">
        <v>105</v>
      </c>
      <c r="D413" s="67" t="s">
        <v>11</v>
      </c>
      <c r="E413" s="51"/>
      <c r="F413" s="51"/>
      <c r="G413" s="33">
        <v>136363</v>
      </c>
      <c r="H413" s="33">
        <v>136363</v>
      </c>
      <c r="I413" s="68">
        <f t="shared" si="134"/>
        <v>0</v>
      </c>
      <c r="J413" s="51"/>
      <c r="K413" s="36"/>
      <c r="L413" s="36"/>
      <c r="M413" s="36"/>
      <c r="N413" s="36"/>
      <c r="O413" s="36"/>
      <c r="P413" s="36"/>
      <c r="Q413" s="36"/>
      <c r="R413" s="36"/>
      <c r="S413" s="36"/>
      <c r="T413" s="36"/>
      <c r="U413" s="36"/>
      <c r="V413" s="36"/>
      <c r="W413" s="36"/>
      <c r="X413" s="36"/>
    </row>
    <row r="414" spans="1:24" ht="18.75" hidden="1" customHeight="1" outlineLevel="1">
      <c r="A414" s="21"/>
      <c r="B414" s="51" t="s">
        <v>109</v>
      </c>
      <c r="C414" s="67" t="s">
        <v>105</v>
      </c>
      <c r="D414" s="67" t="s">
        <v>11</v>
      </c>
      <c r="E414" s="57"/>
      <c r="F414" s="57"/>
      <c r="G414" s="33">
        <v>90909</v>
      </c>
      <c r="H414" s="33">
        <v>90909</v>
      </c>
      <c r="I414" s="68">
        <f t="shared" si="134"/>
        <v>0</v>
      </c>
      <c r="J414" s="57"/>
      <c r="K414" s="36"/>
      <c r="L414" s="36"/>
      <c r="M414" s="36"/>
      <c r="N414" s="36"/>
      <c r="O414" s="36"/>
      <c r="P414" s="36"/>
      <c r="Q414" s="36"/>
      <c r="R414" s="36"/>
      <c r="S414" s="36"/>
      <c r="T414" s="36"/>
      <c r="U414" s="36"/>
      <c r="V414" s="36"/>
      <c r="W414" s="36"/>
      <c r="X414" s="36"/>
    </row>
    <row r="415" spans="1:24" ht="18.75" hidden="1" customHeight="1" outlineLevel="1">
      <c r="A415" s="21"/>
      <c r="B415" s="51" t="s">
        <v>115</v>
      </c>
      <c r="C415" s="67" t="s">
        <v>105</v>
      </c>
      <c r="D415" s="67" t="s">
        <v>11</v>
      </c>
      <c r="E415" s="57"/>
      <c r="F415" s="57"/>
      <c r="G415" s="33">
        <v>109090</v>
      </c>
      <c r="H415" s="33">
        <v>109090</v>
      </c>
      <c r="I415" s="68">
        <f t="shared" si="134"/>
        <v>0</v>
      </c>
      <c r="J415" s="57"/>
      <c r="K415" s="36"/>
      <c r="L415" s="36"/>
      <c r="M415" s="36"/>
      <c r="N415" s="36"/>
      <c r="O415" s="36"/>
      <c r="P415" s="36"/>
      <c r="Q415" s="36"/>
      <c r="R415" s="36"/>
      <c r="S415" s="36"/>
      <c r="T415" s="36"/>
      <c r="U415" s="36"/>
      <c r="V415" s="36"/>
      <c r="W415" s="36"/>
      <c r="X415" s="36"/>
    </row>
    <row r="416" spans="1:24" ht="18.75" hidden="1" customHeight="1" outlineLevel="1">
      <c r="A416" s="57"/>
      <c r="B416" s="51" t="s">
        <v>116</v>
      </c>
      <c r="C416" s="67" t="s">
        <v>105</v>
      </c>
      <c r="D416" s="67" t="s">
        <v>11</v>
      </c>
      <c r="E416" s="57"/>
      <c r="F416" s="57"/>
      <c r="G416" s="33">
        <v>145454</v>
      </c>
      <c r="H416" s="33">
        <v>145454</v>
      </c>
      <c r="I416" s="68">
        <f t="shared" si="134"/>
        <v>0</v>
      </c>
      <c r="J416" s="57"/>
      <c r="K416" s="36"/>
      <c r="L416" s="36"/>
      <c r="M416" s="36"/>
      <c r="N416" s="36"/>
      <c r="O416" s="36"/>
      <c r="P416" s="36"/>
      <c r="Q416" s="36"/>
      <c r="R416" s="36"/>
      <c r="S416" s="36"/>
      <c r="T416" s="36"/>
      <c r="U416" s="36"/>
      <c r="V416" s="36"/>
      <c r="W416" s="36"/>
      <c r="X416" s="36"/>
    </row>
    <row r="417" spans="1:24" ht="18.75" hidden="1" customHeight="1" outlineLevel="1">
      <c r="A417" s="57"/>
      <c r="B417" s="51" t="s">
        <v>117</v>
      </c>
      <c r="C417" s="67" t="s">
        <v>105</v>
      </c>
      <c r="D417" s="67" t="s">
        <v>11</v>
      </c>
      <c r="E417" s="57"/>
      <c r="F417" s="57"/>
      <c r="G417" s="33">
        <v>254545</v>
      </c>
      <c r="H417" s="33">
        <v>254545</v>
      </c>
      <c r="I417" s="68">
        <f t="shared" si="134"/>
        <v>0</v>
      </c>
      <c r="J417" s="57"/>
      <c r="K417" s="36"/>
      <c r="L417" s="36"/>
      <c r="M417" s="36"/>
      <c r="N417" s="36"/>
      <c r="O417" s="36"/>
      <c r="P417" s="36"/>
      <c r="Q417" s="36"/>
      <c r="R417" s="36"/>
      <c r="S417" s="36"/>
      <c r="T417" s="36"/>
      <c r="U417" s="36"/>
      <c r="V417" s="36"/>
      <c r="W417" s="36"/>
      <c r="X417" s="36"/>
    </row>
    <row r="418" spans="1:24" ht="18.75" hidden="1" customHeight="1" outlineLevel="1">
      <c r="A418" s="21"/>
      <c r="B418" s="57" t="s">
        <v>106</v>
      </c>
      <c r="C418" s="84"/>
      <c r="D418" s="57"/>
      <c r="E418" s="57"/>
      <c r="F418" s="57"/>
      <c r="G418" s="86"/>
      <c r="H418" s="86"/>
      <c r="I418" s="68"/>
      <c r="J418" s="57"/>
      <c r="K418" s="36"/>
      <c r="L418" s="36"/>
      <c r="M418" s="36"/>
      <c r="N418" s="36"/>
      <c r="O418" s="36"/>
      <c r="P418" s="36"/>
      <c r="Q418" s="36"/>
      <c r="R418" s="36"/>
      <c r="S418" s="36"/>
      <c r="T418" s="36"/>
      <c r="U418" s="36"/>
      <c r="V418" s="36"/>
      <c r="W418" s="36"/>
      <c r="X418" s="36"/>
    </row>
    <row r="419" spans="1:24" ht="37.5" hidden="1" customHeight="1" outlineLevel="1">
      <c r="A419" s="21"/>
      <c r="B419" s="51" t="s">
        <v>107</v>
      </c>
      <c r="C419" s="67" t="s">
        <v>105</v>
      </c>
      <c r="D419" s="69" t="s">
        <v>99</v>
      </c>
      <c r="E419" s="51"/>
      <c r="F419" s="51"/>
      <c r="G419" s="33">
        <v>209090</v>
      </c>
      <c r="H419" s="33">
        <v>209090</v>
      </c>
      <c r="I419" s="68">
        <f t="shared" ref="I419:I423" si="135">(H419-G419)/G419</f>
        <v>0</v>
      </c>
      <c r="J419" s="51"/>
      <c r="K419" s="36"/>
      <c r="L419" s="36"/>
      <c r="M419" s="36"/>
      <c r="N419" s="36"/>
      <c r="O419" s="36"/>
      <c r="P419" s="36"/>
      <c r="Q419" s="36"/>
      <c r="R419" s="36"/>
      <c r="S419" s="36"/>
      <c r="T419" s="36"/>
      <c r="U419" s="36"/>
      <c r="V419" s="36"/>
      <c r="W419" s="36"/>
      <c r="X419" s="36"/>
    </row>
    <row r="420" spans="1:24" ht="21" hidden="1" customHeight="1" outlineLevel="1">
      <c r="A420" s="21"/>
      <c r="B420" s="51" t="s">
        <v>113</v>
      </c>
      <c r="C420" s="67" t="s">
        <v>105</v>
      </c>
      <c r="D420" s="67" t="s">
        <v>11</v>
      </c>
      <c r="E420" s="51"/>
      <c r="F420" s="51"/>
      <c r="G420" s="33">
        <f t="shared" ref="G420:G422" si="136">G419</f>
        <v>209090</v>
      </c>
      <c r="H420" s="33">
        <v>209090</v>
      </c>
      <c r="I420" s="68">
        <f t="shared" si="135"/>
        <v>0</v>
      </c>
      <c r="J420" s="51"/>
      <c r="K420" s="36"/>
      <c r="L420" s="36"/>
      <c r="M420" s="36"/>
      <c r="N420" s="36"/>
      <c r="O420" s="36"/>
      <c r="P420" s="36"/>
      <c r="Q420" s="36"/>
      <c r="R420" s="36"/>
      <c r="S420" s="36"/>
      <c r="T420" s="36"/>
      <c r="U420" s="36"/>
      <c r="V420" s="36"/>
      <c r="W420" s="36"/>
      <c r="X420" s="36"/>
    </row>
    <row r="421" spans="1:24" ht="21" hidden="1" customHeight="1" outlineLevel="1">
      <c r="A421" s="21"/>
      <c r="B421" s="51" t="s">
        <v>109</v>
      </c>
      <c r="C421" s="67" t="s">
        <v>105</v>
      </c>
      <c r="D421" s="67" t="s">
        <v>11</v>
      </c>
      <c r="E421" s="51"/>
      <c r="F421" s="51"/>
      <c r="G421" s="33">
        <f t="shared" si="136"/>
        <v>209090</v>
      </c>
      <c r="H421" s="33">
        <v>209090</v>
      </c>
      <c r="I421" s="68">
        <f t="shared" si="135"/>
        <v>0</v>
      </c>
      <c r="J421" s="51"/>
      <c r="K421" s="36"/>
      <c r="L421" s="36"/>
      <c r="M421" s="36"/>
      <c r="N421" s="36"/>
      <c r="O421" s="36"/>
      <c r="P421" s="36"/>
      <c r="Q421" s="36"/>
      <c r="R421" s="36"/>
      <c r="S421" s="36"/>
      <c r="T421" s="36"/>
      <c r="U421" s="36"/>
      <c r="V421" s="36"/>
      <c r="W421" s="36"/>
      <c r="X421" s="36"/>
    </row>
    <row r="422" spans="1:24" ht="21" hidden="1" customHeight="1" outlineLevel="1">
      <c r="A422" s="57"/>
      <c r="B422" s="51" t="s">
        <v>115</v>
      </c>
      <c r="C422" s="67" t="s">
        <v>105</v>
      </c>
      <c r="D422" s="67" t="s">
        <v>11</v>
      </c>
      <c r="E422" s="57"/>
      <c r="F422" s="57"/>
      <c r="G422" s="33">
        <f t="shared" si="136"/>
        <v>209090</v>
      </c>
      <c r="H422" s="33">
        <v>209090</v>
      </c>
      <c r="I422" s="68">
        <f t="shared" si="135"/>
        <v>0</v>
      </c>
      <c r="J422" s="57"/>
      <c r="K422" s="36"/>
      <c r="L422" s="36"/>
      <c r="M422" s="36"/>
      <c r="N422" s="36"/>
      <c r="O422" s="36"/>
      <c r="P422" s="36"/>
      <c r="Q422" s="36"/>
      <c r="R422" s="36"/>
      <c r="S422" s="36"/>
      <c r="T422" s="36"/>
      <c r="U422" s="36"/>
      <c r="V422" s="36"/>
      <c r="W422" s="36"/>
      <c r="X422" s="36"/>
    </row>
    <row r="423" spans="1:24" ht="21" hidden="1" customHeight="1" outlineLevel="1">
      <c r="A423" s="57"/>
      <c r="B423" s="51" t="s">
        <v>116</v>
      </c>
      <c r="C423" s="67" t="s">
        <v>105</v>
      </c>
      <c r="D423" s="67" t="s">
        <v>11</v>
      </c>
      <c r="E423" s="57"/>
      <c r="F423" s="57"/>
      <c r="G423" s="33">
        <v>254545</v>
      </c>
      <c r="H423" s="33">
        <v>254545</v>
      </c>
      <c r="I423" s="68">
        <f t="shared" si="135"/>
        <v>0</v>
      </c>
      <c r="J423" s="57"/>
      <c r="K423" s="36"/>
      <c r="L423" s="36"/>
      <c r="M423" s="36"/>
      <c r="N423" s="36"/>
      <c r="O423" s="36"/>
      <c r="P423" s="36"/>
      <c r="Q423" s="36"/>
      <c r="R423" s="36"/>
      <c r="S423" s="36"/>
      <c r="T423" s="36"/>
      <c r="U423" s="36"/>
      <c r="V423" s="36"/>
      <c r="W423" s="36"/>
      <c r="X423" s="36"/>
    </row>
    <row r="424" spans="1:24" ht="27.75" customHeight="1" collapsed="1">
      <c r="A424" s="12">
        <v>9</v>
      </c>
      <c r="B424" s="2755" t="s">
        <v>418</v>
      </c>
      <c r="C424" s="2735"/>
      <c r="D424" s="2735"/>
      <c r="E424" s="2735"/>
      <c r="F424" s="2735"/>
      <c r="G424" s="2735"/>
      <c r="H424" s="2735"/>
      <c r="I424" s="2735"/>
      <c r="J424" s="2736"/>
      <c r="K424" s="30"/>
      <c r="L424" s="30"/>
      <c r="M424" s="30"/>
      <c r="N424" s="30"/>
      <c r="O424" s="30"/>
      <c r="P424" s="30"/>
      <c r="Q424" s="30"/>
      <c r="R424" s="30"/>
      <c r="S424" s="30"/>
      <c r="T424" s="30"/>
      <c r="U424" s="30"/>
      <c r="V424" s="30"/>
      <c r="W424" s="30"/>
      <c r="X424" s="30"/>
    </row>
    <row r="425" spans="1:24" ht="37.5" hidden="1" customHeight="1" outlineLevel="1">
      <c r="A425" s="21"/>
      <c r="B425" s="62" t="s">
        <v>419</v>
      </c>
      <c r="C425" s="67"/>
      <c r="D425" s="69" t="s">
        <v>99</v>
      </c>
      <c r="E425" s="33"/>
      <c r="F425" s="33"/>
      <c r="G425" s="33"/>
      <c r="H425" s="33"/>
      <c r="I425" s="68"/>
      <c r="J425" s="2732" t="s">
        <v>420</v>
      </c>
      <c r="K425" s="36"/>
      <c r="L425" s="36"/>
      <c r="M425" s="36"/>
      <c r="N425" s="36"/>
      <c r="O425" s="36"/>
      <c r="P425" s="36"/>
      <c r="Q425" s="36"/>
      <c r="R425" s="36"/>
      <c r="S425" s="36"/>
      <c r="T425" s="36"/>
      <c r="U425" s="36"/>
      <c r="V425" s="36"/>
      <c r="W425" s="36"/>
      <c r="X425" s="36"/>
    </row>
    <row r="426" spans="1:24" ht="21.75" hidden="1" customHeight="1" outlineLevel="1">
      <c r="A426" s="21"/>
      <c r="B426" s="51" t="s">
        <v>421</v>
      </c>
      <c r="C426" s="67" t="s">
        <v>105</v>
      </c>
      <c r="D426" s="67" t="s">
        <v>11</v>
      </c>
      <c r="E426" s="33">
        <v>128341</v>
      </c>
      <c r="F426" s="33">
        <v>128341</v>
      </c>
      <c r="G426" s="33">
        <f t="shared" ref="G426:H426" si="137">141176/1.1</f>
        <v>128341.81818181818</v>
      </c>
      <c r="H426" s="33">
        <f t="shared" si="137"/>
        <v>128341.81818181818</v>
      </c>
      <c r="I426" s="68">
        <f t="shared" ref="I426:I427" si="138">(H426-G426)/G426</f>
        <v>0</v>
      </c>
      <c r="J426" s="2742"/>
      <c r="K426" s="36"/>
      <c r="L426" s="36"/>
      <c r="M426" s="36"/>
      <c r="N426" s="36"/>
      <c r="O426" s="36"/>
      <c r="P426" s="36"/>
      <c r="Q426" s="36"/>
      <c r="R426" s="36"/>
      <c r="S426" s="36"/>
      <c r="T426" s="36"/>
      <c r="U426" s="36"/>
      <c r="V426" s="36"/>
      <c r="W426" s="36"/>
      <c r="X426" s="36"/>
    </row>
    <row r="427" spans="1:24" ht="21.75" hidden="1" customHeight="1" outlineLevel="1">
      <c r="A427" s="21"/>
      <c r="B427" s="51" t="s">
        <v>422</v>
      </c>
      <c r="C427" s="67" t="s">
        <v>105</v>
      </c>
      <c r="D427" s="67" t="s">
        <v>11</v>
      </c>
      <c r="E427" s="33">
        <v>119251</v>
      </c>
      <c r="F427" s="33">
        <v>119251</v>
      </c>
      <c r="G427" s="33">
        <f t="shared" ref="G427:H427" si="139">131176/1.1</f>
        <v>119250.90909090909</v>
      </c>
      <c r="H427" s="33">
        <f t="shared" si="139"/>
        <v>119250.90909090909</v>
      </c>
      <c r="I427" s="68">
        <f t="shared" si="138"/>
        <v>0</v>
      </c>
      <c r="J427" s="2742"/>
      <c r="K427" s="36"/>
      <c r="L427" s="36"/>
      <c r="M427" s="36"/>
      <c r="N427" s="36"/>
      <c r="O427" s="36"/>
      <c r="P427" s="36"/>
      <c r="Q427" s="36"/>
      <c r="R427" s="36"/>
      <c r="S427" s="36"/>
      <c r="T427" s="36"/>
      <c r="U427" s="36"/>
      <c r="V427" s="36"/>
      <c r="W427" s="36"/>
      <c r="X427" s="36"/>
    </row>
    <row r="428" spans="1:24" ht="21.75" hidden="1" customHeight="1" outlineLevel="1">
      <c r="A428" s="21"/>
      <c r="B428" s="62" t="s">
        <v>423</v>
      </c>
      <c r="C428" s="67"/>
      <c r="D428" s="67" t="s">
        <v>11</v>
      </c>
      <c r="E428" s="33"/>
      <c r="F428" s="33"/>
      <c r="G428" s="33"/>
      <c r="H428" s="33"/>
      <c r="I428" s="68"/>
      <c r="J428" s="2742"/>
      <c r="K428" s="36"/>
      <c r="L428" s="36"/>
      <c r="M428" s="36"/>
      <c r="N428" s="36"/>
      <c r="O428" s="36"/>
      <c r="P428" s="36"/>
      <c r="Q428" s="36"/>
      <c r="R428" s="36"/>
      <c r="S428" s="36"/>
      <c r="T428" s="36"/>
      <c r="U428" s="36"/>
      <c r="V428" s="36"/>
      <c r="W428" s="36"/>
      <c r="X428" s="36"/>
    </row>
    <row r="429" spans="1:24" ht="21.75" hidden="1" customHeight="1" outlineLevel="1">
      <c r="A429" s="21"/>
      <c r="B429" s="51" t="s">
        <v>424</v>
      </c>
      <c r="C429" s="67" t="s">
        <v>105</v>
      </c>
      <c r="D429" s="67" t="s">
        <v>11</v>
      </c>
      <c r="E429" s="33">
        <v>163636</v>
      </c>
      <c r="F429" s="33">
        <v>163636</v>
      </c>
      <c r="G429" s="33">
        <f t="shared" ref="G429:H429" si="140">180000/1.1</f>
        <v>163636.36363636362</v>
      </c>
      <c r="H429" s="33">
        <f t="shared" si="140"/>
        <v>163636.36363636362</v>
      </c>
      <c r="I429" s="68">
        <f t="shared" ref="I429:I430" si="141">(H429-G429)/G429</f>
        <v>0</v>
      </c>
      <c r="J429" s="2742"/>
      <c r="K429" s="36"/>
      <c r="L429" s="36"/>
      <c r="M429" s="36"/>
      <c r="N429" s="36"/>
      <c r="O429" s="36"/>
      <c r="P429" s="36"/>
      <c r="Q429" s="36"/>
      <c r="R429" s="36"/>
      <c r="S429" s="36"/>
      <c r="T429" s="36"/>
      <c r="U429" s="36"/>
      <c r="V429" s="36"/>
      <c r="W429" s="36"/>
      <c r="X429" s="36"/>
    </row>
    <row r="430" spans="1:24" ht="21.75" hidden="1" customHeight="1" outlineLevel="1">
      <c r="A430" s="21"/>
      <c r="B430" s="51" t="s">
        <v>425</v>
      </c>
      <c r="C430" s="67" t="s">
        <v>105</v>
      </c>
      <c r="D430" s="67" t="s">
        <v>11</v>
      </c>
      <c r="E430" s="33">
        <v>139091</v>
      </c>
      <c r="F430" s="33">
        <v>139091</v>
      </c>
      <c r="G430" s="33">
        <f t="shared" ref="G430:H430" si="142">153000/1.1</f>
        <v>139090.90909090909</v>
      </c>
      <c r="H430" s="33">
        <f t="shared" si="142"/>
        <v>139090.90909090909</v>
      </c>
      <c r="I430" s="68">
        <f t="shared" si="141"/>
        <v>0</v>
      </c>
      <c r="J430" s="2742"/>
      <c r="K430" s="36"/>
      <c r="L430" s="36"/>
      <c r="M430" s="36"/>
      <c r="N430" s="36"/>
      <c r="O430" s="36"/>
      <c r="P430" s="36"/>
      <c r="Q430" s="36"/>
      <c r="R430" s="36"/>
      <c r="S430" s="36"/>
      <c r="T430" s="36"/>
      <c r="U430" s="36"/>
      <c r="V430" s="36"/>
      <c r="W430" s="36"/>
      <c r="X430" s="36"/>
    </row>
    <row r="431" spans="1:24" ht="21.75" hidden="1" customHeight="1" outlineLevel="1">
      <c r="A431" s="21"/>
      <c r="B431" s="62" t="s">
        <v>426</v>
      </c>
      <c r="C431" s="67"/>
      <c r="D431" s="67" t="s">
        <v>11</v>
      </c>
      <c r="E431" s="33"/>
      <c r="F431" s="33"/>
      <c r="G431" s="33"/>
      <c r="H431" s="33"/>
      <c r="I431" s="68"/>
      <c r="J431" s="2742"/>
      <c r="K431" s="36"/>
      <c r="L431" s="36"/>
      <c r="M431" s="36"/>
      <c r="N431" s="36"/>
      <c r="O431" s="36"/>
      <c r="P431" s="36"/>
      <c r="Q431" s="36"/>
      <c r="R431" s="36"/>
      <c r="S431" s="36"/>
      <c r="T431" s="36"/>
      <c r="U431" s="36"/>
      <c r="V431" s="36"/>
      <c r="W431" s="36"/>
      <c r="X431" s="36"/>
    </row>
    <row r="432" spans="1:24" ht="21.75" hidden="1" customHeight="1" outlineLevel="1">
      <c r="A432" s="21"/>
      <c r="B432" s="51" t="s">
        <v>427</v>
      </c>
      <c r="C432" s="67" t="s">
        <v>105</v>
      </c>
      <c r="D432" s="67" t="s">
        <v>11</v>
      </c>
      <c r="E432" s="33">
        <v>128342</v>
      </c>
      <c r="F432" s="33">
        <v>128342</v>
      </c>
      <c r="G432" s="33">
        <f t="shared" ref="G432:H432" si="143">141176/1.1</f>
        <v>128341.81818181818</v>
      </c>
      <c r="H432" s="33">
        <f t="shared" si="143"/>
        <v>128341.81818181818</v>
      </c>
      <c r="I432" s="68">
        <f t="shared" ref="I432:I433" si="144">(H432-G432)/G432</f>
        <v>0</v>
      </c>
      <c r="J432" s="2742"/>
      <c r="K432" s="36"/>
      <c r="L432" s="36"/>
      <c r="M432" s="36"/>
      <c r="N432" s="36"/>
      <c r="O432" s="36"/>
      <c r="P432" s="36"/>
      <c r="Q432" s="36"/>
      <c r="R432" s="36"/>
      <c r="S432" s="36"/>
      <c r="T432" s="36"/>
      <c r="U432" s="36"/>
      <c r="V432" s="36"/>
      <c r="W432" s="36"/>
      <c r="X432" s="36"/>
    </row>
    <row r="433" spans="1:24" ht="21.75" hidden="1" customHeight="1" outlineLevel="1">
      <c r="A433" s="21"/>
      <c r="B433" s="51" t="s">
        <v>428</v>
      </c>
      <c r="C433" s="67" t="s">
        <v>105</v>
      </c>
      <c r="D433" s="67" t="s">
        <v>11</v>
      </c>
      <c r="E433" s="33">
        <v>119251</v>
      </c>
      <c r="F433" s="33">
        <v>119251</v>
      </c>
      <c r="G433" s="33">
        <f t="shared" ref="G433:H433" si="145">131176/1.1</f>
        <v>119250.90909090909</v>
      </c>
      <c r="H433" s="33">
        <f t="shared" si="145"/>
        <v>119250.90909090909</v>
      </c>
      <c r="I433" s="68">
        <f t="shared" si="144"/>
        <v>0</v>
      </c>
      <c r="J433" s="2742"/>
      <c r="K433" s="36"/>
      <c r="L433" s="36"/>
      <c r="M433" s="36"/>
      <c r="N433" s="36"/>
      <c r="O433" s="36"/>
      <c r="P433" s="36"/>
      <c r="Q433" s="36"/>
      <c r="R433" s="36"/>
      <c r="S433" s="36"/>
      <c r="T433" s="36"/>
      <c r="U433" s="36"/>
      <c r="V433" s="36"/>
      <c r="W433" s="36"/>
      <c r="X433" s="36"/>
    </row>
    <row r="434" spans="1:24" ht="21.75" hidden="1" customHeight="1" outlineLevel="1">
      <c r="A434" s="21"/>
      <c r="B434" s="62" t="s">
        <v>429</v>
      </c>
      <c r="C434" s="67"/>
      <c r="D434" s="67" t="s">
        <v>11</v>
      </c>
      <c r="E434" s="33"/>
      <c r="F434" s="33"/>
      <c r="G434" s="33"/>
      <c r="H434" s="33"/>
      <c r="I434" s="68"/>
      <c r="J434" s="2742"/>
      <c r="K434" s="36"/>
      <c r="L434" s="36"/>
      <c r="M434" s="36"/>
      <c r="N434" s="36"/>
      <c r="O434" s="36"/>
      <c r="P434" s="36"/>
      <c r="Q434" s="36"/>
      <c r="R434" s="36"/>
      <c r="S434" s="36"/>
      <c r="T434" s="36"/>
      <c r="U434" s="36"/>
      <c r="V434" s="36"/>
      <c r="W434" s="36"/>
      <c r="X434" s="36"/>
    </row>
    <row r="435" spans="1:24" ht="21.75" hidden="1" customHeight="1" outlineLevel="1">
      <c r="A435" s="21"/>
      <c r="B435" s="51" t="s">
        <v>430</v>
      </c>
      <c r="C435" s="67" t="s">
        <v>105</v>
      </c>
      <c r="D435" s="67" t="s">
        <v>11</v>
      </c>
      <c r="E435" s="33">
        <v>171122</v>
      </c>
      <c r="F435" s="33">
        <v>171122</v>
      </c>
      <c r="G435" s="33">
        <f t="shared" ref="G435:H435" si="146">188235/1.1</f>
        <v>171122.72727272726</v>
      </c>
      <c r="H435" s="33">
        <f t="shared" si="146"/>
        <v>171122.72727272726</v>
      </c>
      <c r="I435" s="68">
        <f t="shared" ref="I435:I436" si="147">(H435-G435)/G435</f>
        <v>0</v>
      </c>
      <c r="J435" s="2742"/>
      <c r="K435" s="36"/>
      <c r="L435" s="36"/>
      <c r="M435" s="36"/>
      <c r="N435" s="36"/>
      <c r="O435" s="36"/>
      <c r="P435" s="36"/>
      <c r="Q435" s="36"/>
      <c r="R435" s="36"/>
      <c r="S435" s="36"/>
      <c r="T435" s="36"/>
      <c r="U435" s="36"/>
      <c r="V435" s="36"/>
      <c r="W435" s="36"/>
      <c r="X435" s="36"/>
    </row>
    <row r="436" spans="1:24" ht="21.75" hidden="1" customHeight="1" outlineLevel="1">
      <c r="A436" s="21"/>
      <c r="B436" s="51" t="s">
        <v>431</v>
      </c>
      <c r="C436" s="67" t="s">
        <v>105</v>
      </c>
      <c r="D436" s="67" t="s">
        <v>11</v>
      </c>
      <c r="E436" s="33">
        <v>145454</v>
      </c>
      <c r="F436" s="33">
        <v>145454</v>
      </c>
      <c r="G436" s="33">
        <f t="shared" ref="G436:H436" si="148">160000/1.1</f>
        <v>145454.54545454544</v>
      </c>
      <c r="H436" s="33">
        <f t="shared" si="148"/>
        <v>145454.54545454544</v>
      </c>
      <c r="I436" s="68">
        <f t="shared" si="147"/>
        <v>0</v>
      </c>
      <c r="J436" s="2742"/>
      <c r="K436" s="36"/>
      <c r="L436" s="36"/>
      <c r="M436" s="36"/>
      <c r="N436" s="36"/>
      <c r="O436" s="36"/>
      <c r="P436" s="36"/>
      <c r="Q436" s="36"/>
      <c r="R436" s="36"/>
      <c r="S436" s="36"/>
      <c r="T436" s="36"/>
      <c r="U436" s="36"/>
      <c r="V436" s="36"/>
      <c r="W436" s="36"/>
      <c r="X436" s="36"/>
    </row>
    <row r="437" spans="1:24" ht="21.75" hidden="1" customHeight="1" outlineLevel="1">
      <c r="A437" s="21"/>
      <c r="B437" s="62" t="s">
        <v>432</v>
      </c>
      <c r="C437" s="67"/>
      <c r="D437" s="67" t="s">
        <v>11</v>
      </c>
      <c r="E437" s="33"/>
      <c r="F437" s="33"/>
      <c r="G437" s="33"/>
      <c r="H437" s="33"/>
      <c r="I437" s="68"/>
      <c r="J437" s="2742"/>
      <c r="K437" s="36"/>
      <c r="L437" s="36"/>
      <c r="M437" s="36"/>
      <c r="N437" s="36"/>
      <c r="O437" s="36"/>
      <c r="P437" s="36"/>
      <c r="Q437" s="36"/>
      <c r="R437" s="36"/>
      <c r="S437" s="36"/>
      <c r="T437" s="36"/>
      <c r="U437" s="36"/>
      <c r="V437" s="36"/>
      <c r="W437" s="36"/>
      <c r="X437" s="36"/>
    </row>
    <row r="438" spans="1:24" ht="21.75" hidden="1" customHeight="1" outlineLevel="1">
      <c r="A438" s="21"/>
      <c r="B438" s="51" t="s">
        <v>433</v>
      </c>
      <c r="C438" s="67" t="s">
        <v>105</v>
      </c>
      <c r="D438" s="67" t="s">
        <v>11</v>
      </c>
      <c r="E438" s="33">
        <v>147593</v>
      </c>
      <c r="F438" s="33">
        <v>147593</v>
      </c>
      <c r="G438" s="33">
        <f t="shared" ref="G438:H438" si="149">162353/1.1</f>
        <v>147593.63636363635</v>
      </c>
      <c r="H438" s="33">
        <f t="shared" si="149"/>
        <v>147593.63636363635</v>
      </c>
      <c r="I438" s="68">
        <f t="shared" ref="I438:I439" si="150">(H438-G438)/G438</f>
        <v>0</v>
      </c>
      <c r="J438" s="2742"/>
      <c r="K438" s="36"/>
      <c r="L438" s="36"/>
      <c r="M438" s="36"/>
      <c r="N438" s="36"/>
      <c r="O438" s="36"/>
      <c r="P438" s="36"/>
      <c r="Q438" s="36"/>
      <c r="R438" s="36"/>
      <c r="S438" s="36"/>
      <c r="T438" s="36"/>
      <c r="U438" s="36"/>
      <c r="V438" s="36"/>
      <c r="W438" s="36"/>
      <c r="X438" s="36"/>
    </row>
    <row r="439" spans="1:24" ht="21.75" hidden="1" customHeight="1" outlineLevel="1">
      <c r="A439" s="21"/>
      <c r="B439" s="51" t="s">
        <v>434</v>
      </c>
      <c r="C439" s="67" t="s">
        <v>105</v>
      </c>
      <c r="D439" s="67" t="s">
        <v>11</v>
      </c>
      <c r="E439" s="33">
        <v>125454</v>
      </c>
      <c r="F439" s="33">
        <v>125454</v>
      </c>
      <c r="G439" s="33">
        <f t="shared" ref="G439:H439" si="151">138000/1.1</f>
        <v>125454.54545454544</v>
      </c>
      <c r="H439" s="33">
        <f t="shared" si="151"/>
        <v>125454.54545454544</v>
      </c>
      <c r="I439" s="68">
        <f t="shared" si="150"/>
        <v>0</v>
      </c>
      <c r="J439" s="2742"/>
      <c r="K439" s="36"/>
      <c r="L439" s="36"/>
      <c r="M439" s="36"/>
      <c r="N439" s="36"/>
      <c r="O439" s="36"/>
      <c r="P439" s="36"/>
      <c r="Q439" s="36"/>
      <c r="R439" s="36"/>
      <c r="S439" s="36"/>
      <c r="T439" s="36"/>
      <c r="U439" s="36"/>
      <c r="V439" s="36"/>
      <c r="W439" s="36"/>
      <c r="X439" s="36"/>
    </row>
    <row r="440" spans="1:24" ht="21.75" hidden="1" customHeight="1" outlineLevel="1">
      <c r="A440" s="21"/>
      <c r="B440" s="62" t="s">
        <v>435</v>
      </c>
      <c r="C440" s="67"/>
      <c r="D440" s="67" t="s">
        <v>11</v>
      </c>
      <c r="E440" s="33"/>
      <c r="F440" s="33"/>
      <c r="G440" s="33"/>
      <c r="H440" s="33"/>
      <c r="I440" s="68"/>
      <c r="J440" s="2742"/>
      <c r="K440" s="36"/>
      <c r="L440" s="36"/>
      <c r="M440" s="36"/>
      <c r="N440" s="36"/>
      <c r="O440" s="36"/>
      <c r="P440" s="36"/>
      <c r="Q440" s="36"/>
      <c r="R440" s="36"/>
      <c r="S440" s="36"/>
      <c r="T440" s="36"/>
      <c r="U440" s="36"/>
      <c r="V440" s="36"/>
      <c r="W440" s="36"/>
      <c r="X440" s="36"/>
    </row>
    <row r="441" spans="1:24" ht="21.75" hidden="1" customHeight="1" outlineLevel="1">
      <c r="A441" s="21"/>
      <c r="B441" s="51" t="s">
        <v>436</v>
      </c>
      <c r="C441" s="67" t="s">
        <v>105</v>
      </c>
      <c r="D441" s="67" t="s">
        <v>11</v>
      </c>
      <c r="E441" s="33">
        <v>174331</v>
      </c>
      <c r="F441" s="33">
        <v>174331</v>
      </c>
      <c r="G441" s="33">
        <f t="shared" ref="G441:H441" si="152">191765/1.1</f>
        <v>174331.81818181818</v>
      </c>
      <c r="H441" s="33">
        <f t="shared" si="152"/>
        <v>174331.81818181818</v>
      </c>
      <c r="I441" s="68">
        <f t="shared" ref="I441:I442" si="153">(H441-G441)/G441</f>
        <v>0</v>
      </c>
      <c r="J441" s="2742"/>
      <c r="K441" s="36"/>
      <c r="L441" s="36"/>
      <c r="M441" s="36"/>
      <c r="N441" s="36"/>
      <c r="O441" s="36"/>
      <c r="P441" s="36"/>
      <c r="Q441" s="36"/>
      <c r="R441" s="36"/>
      <c r="S441" s="36"/>
      <c r="T441" s="36"/>
      <c r="U441" s="36"/>
      <c r="V441" s="36"/>
      <c r="W441" s="36"/>
      <c r="X441" s="36"/>
    </row>
    <row r="442" spans="1:24" ht="21.75" hidden="1" customHeight="1" outlineLevel="1">
      <c r="A442" s="21"/>
      <c r="B442" s="51" t="s">
        <v>437</v>
      </c>
      <c r="C442" s="67" t="s">
        <v>105</v>
      </c>
      <c r="D442" s="67" t="s">
        <v>11</v>
      </c>
      <c r="E442" s="33">
        <v>148182</v>
      </c>
      <c r="F442" s="33">
        <v>148182</v>
      </c>
      <c r="G442" s="33">
        <f t="shared" ref="G442:H442" si="154">163000/1.1</f>
        <v>148181.81818181818</v>
      </c>
      <c r="H442" s="33">
        <f t="shared" si="154"/>
        <v>148181.81818181818</v>
      </c>
      <c r="I442" s="68">
        <f t="shared" si="153"/>
        <v>0</v>
      </c>
      <c r="J442" s="2742"/>
      <c r="K442" s="36"/>
      <c r="L442" s="36"/>
      <c r="M442" s="36"/>
      <c r="N442" s="36"/>
      <c r="O442" s="36"/>
      <c r="P442" s="36"/>
      <c r="Q442" s="36"/>
      <c r="R442" s="36"/>
      <c r="S442" s="36"/>
      <c r="T442" s="36"/>
      <c r="U442" s="36"/>
      <c r="V442" s="36"/>
      <c r="W442" s="36"/>
      <c r="X442" s="36"/>
    </row>
    <row r="443" spans="1:24" ht="21.75" hidden="1" customHeight="1" outlineLevel="1">
      <c r="A443" s="21"/>
      <c r="B443" s="62" t="s">
        <v>438</v>
      </c>
      <c r="C443" s="67"/>
      <c r="D443" s="67" t="s">
        <v>11</v>
      </c>
      <c r="E443" s="33"/>
      <c r="F443" s="33"/>
      <c r="G443" s="33"/>
      <c r="H443" s="33"/>
      <c r="I443" s="68"/>
      <c r="J443" s="2742"/>
      <c r="K443" s="36"/>
      <c r="L443" s="36"/>
      <c r="M443" s="36"/>
      <c r="N443" s="36"/>
      <c r="O443" s="36"/>
      <c r="P443" s="36"/>
      <c r="Q443" s="36"/>
      <c r="R443" s="36"/>
      <c r="S443" s="36"/>
      <c r="T443" s="36"/>
      <c r="U443" s="36"/>
      <c r="V443" s="36"/>
      <c r="W443" s="36"/>
      <c r="X443" s="36"/>
    </row>
    <row r="444" spans="1:24" ht="21.75" hidden="1" customHeight="1" outlineLevel="1">
      <c r="A444" s="21"/>
      <c r="B444" s="51" t="s">
        <v>439</v>
      </c>
      <c r="C444" s="67" t="s">
        <v>105</v>
      </c>
      <c r="D444" s="67" t="s">
        <v>11</v>
      </c>
      <c r="E444" s="33">
        <v>257753</v>
      </c>
      <c r="F444" s="33">
        <v>257753</v>
      </c>
      <c r="G444" s="33">
        <f t="shared" ref="G444:H444" si="155">283529/1.1</f>
        <v>257753.63636363635</v>
      </c>
      <c r="H444" s="33">
        <f t="shared" si="155"/>
        <v>257753.63636363635</v>
      </c>
      <c r="I444" s="68">
        <f t="shared" ref="I444:I445" si="156">(H444-G444)/G444</f>
        <v>0</v>
      </c>
      <c r="J444" s="2742"/>
      <c r="K444" s="36"/>
      <c r="L444" s="36"/>
      <c r="M444" s="36"/>
      <c r="N444" s="36"/>
      <c r="O444" s="36"/>
      <c r="P444" s="36"/>
      <c r="Q444" s="36"/>
      <c r="R444" s="36"/>
      <c r="S444" s="36"/>
      <c r="T444" s="36"/>
      <c r="U444" s="36"/>
      <c r="V444" s="36"/>
      <c r="W444" s="36"/>
      <c r="X444" s="36"/>
    </row>
    <row r="445" spans="1:24" ht="21.75" hidden="1" customHeight="1" outlineLevel="1">
      <c r="A445" s="21"/>
      <c r="B445" s="51" t="s">
        <v>440</v>
      </c>
      <c r="C445" s="67" t="s">
        <v>105</v>
      </c>
      <c r="D445" s="67" t="s">
        <v>11</v>
      </c>
      <c r="E445" s="33">
        <v>219091</v>
      </c>
      <c r="F445" s="33">
        <v>219091</v>
      </c>
      <c r="G445" s="33">
        <f t="shared" ref="G445:H445" si="157">241000/1.1</f>
        <v>219090.90909090906</v>
      </c>
      <c r="H445" s="33">
        <f t="shared" si="157"/>
        <v>219090.90909090906</v>
      </c>
      <c r="I445" s="68">
        <f t="shared" si="156"/>
        <v>0</v>
      </c>
      <c r="J445" s="2742"/>
      <c r="K445" s="36"/>
      <c r="L445" s="36"/>
      <c r="M445" s="36"/>
      <c r="N445" s="36"/>
      <c r="O445" s="36"/>
      <c r="P445" s="36"/>
      <c r="Q445" s="36"/>
      <c r="R445" s="36"/>
      <c r="S445" s="36"/>
      <c r="T445" s="36"/>
      <c r="U445" s="36"/>
      <c r="V445" s="36"/>
      <c r="W445" s="36"/>
      <c r="X445" s="36"/>
    </row>
    <row r="446" spans="1:24" ht="21.75" hidden="1" customHeight="1" outlineLevel="1">
      <c r="A446" s="21"/>
      <c r="B446" s="62" t="s">
        <v>441</v>
      </c>
      <c r="C446" s="67"/>
      <c r="D446" s="67" t="s">
        <v>11</v>
      </c>
      <c r="E446" s="33"/>
      <c r="F446" s="33"/>
      <c r="G446" s="33"/>
      <c r="H446" s="33"/>
      <c r="I446" s="68"/>
      <c r="J446" s="2742"/>
      <c r="K446" s="36"/>
      <c r="L446" s="36"/>
      <c r="M446" s="36"/>
      <c r="N446" s="36"/>
      <c r="O446" s="36"/>
      <c r="P446" s="36"/>
      <c r="Q446" s="36"/>
      <c r="R446" s="36"/>
      <c r="S446" s="36"/>
      <c r="T446" s="36"/>
      <c r="U446" s="36"/>
      <c r="V446" s="36"/>
      <c r="W446" s="36"/>
      <c r="X446" s="36"/>
    </row>
    <row r="447" spans="1:24" ht="21.75" hidden="1" customHeight="1" outlineLevel="1">
      <c r="A447" s="21"/>
      <c r="B447" s="51" t="s">
        <v>442</v>
      </c>
      <c r="C447" s="67" t="s">
        <v>105</v>
      </c>
      <c r="D447" s="67" t="s">
        <v>11</v>
      </c>
      <c r="E447" s="33"/>
      <c r="F447" s="33"/>
      <c r="G447" s="33">
        <f t="shared" ref="G447:H447" si="158">283529/1.1</f>
        <v>257753.63636363635</v>
      </c>
      <c r="H447" s="33">
        <f t="shared" si="158"/>
        <v>257753.63636363635</v>
      </c>
      <c r="I447" s="68">
        <f t="shared" ref="I447:I448" si="159">(H447-G447)/G447</f>
        <v>0</v>
      </c>
      <c r="J447" s="2742"/>
      <c r="K447" s="36"/>
      <c r="L447" s="36"/>
      <c r="M447" s="36"/>
      <c r="N447" s="36"/>
      <c r="O447" s="36"/>
      <c r="P447" s="36"/>
      <c r="Q447" s="36"/>
      <c r="R447" s="36"/>
      <c r="S447" s="36"/>
      <c r="T447" s="36"/>
      <c r="U447" s="36"/>
      <c r="V447" s="36"/>
      <c r="W447" s="36"/>
      <c r="X447" s="36"/>
    </row>
    <row r="448" spans="1:24" ht="21.75" hidden="1" customHeight="1" outlineLevel="1">
      <c r="A448" s="21"/>
      <c r="B448" s="51" t="s">
        <v>443</v>
      </c>
      <c r="C448" s="67" t="s">
        <v>105</v>
      </c>
      <c r="D448" s="67" t="s">
        <v>11</v>
      </c>
      <c r="E448" s="33"/>
      <c r="F448" s="33"/>
      <c r="G448" s="33">
        <f t="shared" ref="G448:H448" si="160">241000/1.1</f>
        <v>219090.90909090906</v>
      </c>
      <c r="H448" s="33">
        <f t="shared" si="160"/>
        <v>219090.90909090906</v>
      </c>
      <c r="I448" s="68">
        <f t="shared" si="159"/>
        <v>0</v>
      </c>
      <c r="J448" s="2742"/>
      <c r="K448" s="36"/>
      <c r="L448" s="36"/>
      <c r="M448" s="36"/>
      <c r="N448" s="36"/>
      <c r="O448" s="36"/>
      <c r="P448" s="36"/>
      <c r="Q448" s="36"/>
      <c r="R448" s="36"/>
      <c r="S448" s="36"/>
      <c r="T448" s="36"/>
      <c r="U448" s="36"/>
      <c r="V448" s="36"/>
      <c r="W448" s="36"/>
      <c r="X448" s="36"/>
    </row>
    <row r="449" spans="1:24" ht="21.75" hidden="1" customHeight="1" outlineLevel="1">
      <c r="A449" s="21"/>
      <c r="B449" s="62" t="s">
        <v>444</v>
      </c>
      <c r="C449" s="67"/>
      <c r="D449" s="67" t="s">
        <v>11</v>
      </c>
      <c r="E449" s="33"/>
      <c r="F449" s="33"/>
      <c r="G449" s="33"/>
      <c r="H449" s="33"/>
      <c r="I449" s="68"/>
      <c r="J449" s="2742"/>
      <c r="K449" s="36"/>
      <c r="L449" s="36"/>
      <c r="M449" s="36"/>
      <c r="N449" s="36"/>
      <c r="O449" s="36"/>
      <c r="P449" s="36"/>
      <c r="Q449" s="36"/>
      <c r="R449" s="36"/>
      <c r="S449" s="36"/>
      <c r="T449" s="36"/>
      <c r="U449" s="36"/>
      <c r="V449" s="36"/>
      <c r="W449" s="36"/>
      <c r="X449" s="36"/>
    </row>
    <row r="450" spans="1:24" ht="21.75" hidden="1" customHeight="1" outlineLevel="1">
      <c r="A450" s="21"/>
      <c r="B450" s="51" t="s">
        <v>445</v>
      </c>
      <c r="C450" s="67" t="s">
        <v>146</v>
      </c>
      <c r="D450" s="67" t="s">
        <v>11</v>
      </c>
      <c r="E450" s="33">
        <v>20320</v>
      </c>
      <c r="F450" s="33">
        <v>20320</v>
      </c>
      <c r="G450" s="33">
        <f t="shared" ref="G450:H450" si="161">22353/1.1</f>
        <v>20320.909090909088</v>
      </c>
      <c r="H450" s="33">
        <f t="shared" si="161"/>
        <v>20320.909090909088</v>
      </c>
      <c r="I450" s="68">
        <f t="shared" ref="I450:I451" si="162">(H450-G450)/G450</f>
        <v>0</v>
      </c>
      <c r="J450" s="2742"/>
      <c r="K450" s="36"/>
      <c r="L450" s="36"/>
      <c r="M450" s="36"/>
      <c r="N450" s="36"/>
      <c r="O450" s="36"/>
      <c r="P450" s="36"/>
      <c r="Q450" s="36"/>
      <c r="R450" s="36"/>
      <c r="S450" s="36"/>
      <c r="T450" s="36"/>
      <c r="U450" s="36"/>
      <c r="V450" s="36"/>
      <c r="W450" s="36"/>
      <c r="X450" s="36"/>
    </row>
    <row r="451" spans="1:24" ht="21.75" hidden="1" customHeight="1" outlineLevel="1">
      <c r="A451" s="21"/>
      <c r="B451" s="51" t="s">
        <v>446</v>
      </c>
      <c r="C451" s="67" t="s">
        <v>146</v>
      </c>
      <c r="D451" s="67" t="s">
        <v>11</v>
      </c>
      <c r="E451" s="33">
        <v>17273</v>
      </c>
      <c r="F451" s="33">
        <v>17273</v>
      </c>
      <c r="G451" s="33">
        <f t="shared" ref="G451:H451" si="163">19000/1.1</f>
        <v>17272.727272727272</v>
      </c>
      <c r="H451" s="33">
        <f t="shared" si="163"/>
        <v>17272.727272727272</v>
      </c>
      <c r="I451" s="68">
        <f t="shared" si="162"/>
        <v>0</v>
      </c>
      <c r="J451" s="2733"/>
      <c r="K451" s="36"/>
      <c r="L451" s="36"/>
      <c r="M451" s="36"/>
      <c r="N451" s="36"/>
      <c r="O451" s="36"/>
      <c r="P451" s="36"/>
      <c r="Q451" s="36"/>
      <c r="R451" s="36"/>
      <c r="S451" s="36"/>
      <c r="T451" s="36"/>
      <c r="U451" s="36"/>
      <c r="V451" s="36"/>
      <c r="W451" s="36"/>
      <c r="X451" s="36"/>
    </row>
    <row r="452" spans="1:24" ht="21.75" hidden="1" customHeight="1" collapsed="1">
      <c r="A452" s="12">
        <v>10</v>
      </c>
      <c r="B452" s="2734" t="s">
        <v>447</v>
      </c>
      <c r="C452" s="2735"/>
      <c r="D452" s="2735"/>
      <c r="E452" s="2735"/>
      <c r="F452" s="2735"/>
      <c r="G452" s="2735"/>
      <c r="H452" s="2735"/>
      <c r="I452" s="2735"/>
      <c r="J452" s="2736"/>
      <c r="K452" s="30"/>
      <c r="L452" s="30"/>
      <c r="M452" s="30"/>
      <c r="N452" s="30"/>
      <c r="O452" s="30"/>
      <c r="P452" s="30"/>
      <c r="Q452" s="30"/>
      <c r="R452" s="30"/>
      <c r="S452" s="30"/>
      <c r="T452" s="30"/>
      <c r="U452" s="30"/>
      <c r="V452" s="30"/>
      <c r="W452" s="30"/>
      <c r="X452" s="30"/>
    </row>
    <row r="453" spans="1:24" ht="19.5" hidden="1" customHeight="1" outlineLevel="1">
      <c r="A453" s="21"/>
      <c r="B453" s="62" t="s">
        <v>448</v>
      </c>
      <c r="C453" s="67"/>
      <c r="D453" s="67"/>
      <c r="E453" s="33"/>
      <c r="F453" s="33"/>
      <c r="G453" s="33"/>
      <c r="H453" s="33"/>
      <c r="I453" s="68"/>
      <c r="J453" s="2732" t="s">
        <v>449</v>
      </c>
      <c r="K453" s="36"/>
      <c r="L453" s="36"/>
      <c r="M453" s="36"/>
      <c r="N453" s="36"/>
      <c r="O453" s="36"/>
      <c r="P453" s="36"/>
      <c r="Q453" s="36"/>
      <c r="R453" s="36"/>
      <c r="S453" s="36"/>
      <c r="T453" s="36"/>
      <c r="U453" s="36"/>
      <c r="V453" s="36"/>
      <c r="W453" s="36"/>
      <c r="X453" s="36"/>
    </row>
    <row r="454" spans="1:24" ht="37.5" hidden="1" customHeight="1" outlineLevel="1">
      <c r="A454" s="21"/>
      <c r="B454" s="51" t="s">
        <v>450</v>
      </c>
      <c r="C454" s="67" t="s">
        <v>105</v>
      </c>
      <c r="D454" s="69" t="s">
        <v>99</v>
      </c>
      <c r="E454" s="33">
        <v>128182</v>
      </c>
      <c r="F454" s="33">
        <v>128182</v>
      </c>
      <c r="G454" s="33">
        <f t="shared" ref="G454:G465" si="164">F454</f>
        <v>128182</v>
      </c>
      <c r="H454" s="33"/>
      <c r="I454" s="68">
        <f t="shared" ref="I454:I465" si="165">(G454-F454)/F454</f>
        <v>0</v>
      </c>
      <c r="J454" s="2742"/>
      <c r="K454" s="36"/>
      <c r="L454" s="36"/>
      <c r="M454" s="36"/>
      <c r="N454" s="36"/>
      <c r="O454" s="36"/>
      <c r="P454" s="36"/>
      <c r="Q454" s="36"/>
      <c r="R454" s="36"/>
      <c r="S454" s="36"/>
      <c r="T454" s="36"/>
      <c r="U454" s="36"/>
      <c r="V454" s="36"/>
      <c r="W454" s="36"/>
      <c r="X454" s="36"/>
    </row>
    <row r="455" spans="1:24" ht="18.75" hidden="1" customHeight="1" outlineLevel="1">
      <c r="A455" s="21"/>
      <c r="B455" s="51" t="s">
        <v>451</v>
      </c>
      <c r="C455" s="67" t="s">
        <v>105</v>
      </c>
      <c r="D455" s="67" t="s">
        <v>11</v>
      </c>
      <c r="E455" s="33">
        <v>102727</v>
      </c>
      <c r="F455" s="33">
        <v>102727</v>
      </c>
      <c r="G455" s="33">
        <f t="shared" si="164"/>
        <v>102727</v>
      </c>
      <c r="H455" s="33"/>
      <c r="I455" s="68">
        <f t="shared" si="165"/>
        <v>0</v>
      </c>
      <c r="J455" s="2742"/>
      <c r="K455" s="36"/>
      <c r="L455" s="36"/>
      <c r="M455" s="36"/>
      <c r="N455" s="36"/>
      <c r="O455" s="36"/>
      <c r="P455" s="36"/>
      <c r="Q455" s="36"/>
      <c r="R455" s="36"/>
      <c r="S455" s="36"/>
      <c r="T455" s="36"/>
      <c r="U455" s="36"/>
      <c r="V455" s="36"/>
      <c r="W455" s="36"/>
      <c r="X455" s="36"/>
    </row>
    <row r="456" spans="1:24" ht="18.75" hidden="1" customHeight="1" outlineLevel="1">
      <c r="A456" s="21"/>
      <c r="B456" s="51" t="s">
        <v>452</v>
      </c>
      <c r="C456" s="67" t="s">
        <v>105</v>
      </c>
      <c r="D456" s="67" t="s">
        <v>11</v>
      </c>
      <c r="E456" s="33">
        <v>148182</v>
      </c>
      <c r="F456" s="33">
        <v>148182</v>
      </c>
      <c r="G456" s="33">
        <f t="shared" si="164"/>
        <v>148182</v>
      </c>
      <c r="H456" s="33"/>
      <c r="I456" s="68">
        <f t="shared" si="165"/>
        <v>0</v>
      </c>
      <c r="J456" s="2742"/>
      <c r="K456" s="36"/>
      <c r="L456" s="36"/>
      <c r="M456" s="36"/>
      <c r="N456" s="36"/>
      <c r="O456" s="36"/>
      <c r="P456" s="36"/>
      <c r="Q456" s="36"/>
      <c r="R456" s="36"/>
      <c r="S456" s="36"/>
      <c r="T456" s="36"/>
      <c r="U456" s="36"/>
      <c r="V456" s="36"/>
      <c r="W456" s="36"/>
      <c r="X456" s="36"/>
    </row>
    <row r="457" spans="1:24" ht="18.75" hidden="1" customHeight="1" outlineLevel="1">
      <c r="A457" s="21"/>
      <c r="B457" s="51" t="s">
        <v>453</v>
      </c>
      <c r="C457" s="67" t="s">
        <v>105</v>
      </c>
      <c r="D457" s="67" t="s">
        <v>11</v>
      </c>
      <c r="E457" s="33">
        <v>119090</v>
      </c>
      <c r="F457" s="33">
        <v>119090</v>
      </c>
      <c r="G457" s="33">
        <f t="shared" si="164"/>
        <v>119090</v>
      </c>
      <c r="H457" s="33"/>
      <c r="I457" s="68">
        <f t="shared" si="165"/>
        <v>0</v>
      </c>
      <c r="J457" s="2742"/>
      <c r="K457" s="36"/>
      <c r="L457" s="36"/>
      <c r="M457" s="36"/>
      <c r="N457" s="36"/>
      <c r="O457" s="36"/>
      <c r="P457" s="36"/>
      <c r="Q457" s="36"/>
      <c r="R457" s="36"/>
      <c r="S457" s="36"/>
      <c r="T457" s="36"/>
      <c r="U457" s="36"/>
      <c r="V457" s="36"/>
      <c r="W457" s="36"/>
      <c r="X457" s="36"/>
    </row>
    <row r="458" spans="1:24" ht="18.75" hidden="1" customHeight="1" outlineLevel="1">
      <c r="A458" s="21"/>
      <c r="B458" s="51" t="s">
        <v>454</v>
      </c>
      <c r="C458" s="67" t="s">
        <v>105</v>
      </c>
      <c r="D458" s="67" t="s">
        <v>11</v>
      </c>
      <c r="E458" s="33">
        <v>161181</v>
      </c>
      <c r="F458" s="33">
        <v>161181</v>
      </c>
      <c r="G458" s="33">
        <f t="shared" si="164"/>
        <v>161181</v>
      </c>
      <c r="H458" s="33"/>
      <c r="I458" s="68">
        <f t="shared" si="165"/>
        <v>0</v>
      </c>
      <c r="J458" s="2742"/>
      <c r="K458" s="36"/>
      <c r="L458" s="36"/>
      <c r="M458" s="36"/>
      <c r="N458" s="36"/>
      <c r="O458" s="36"/>
      <c r="P458" s="36"/>
      <c r="Q458" s="36"/>
      <c r="R458" s="36"/>
      <c r="S458" s="36"/>
      <c r="T458" s="36"/>
      <c r="U458" s="36"/>
      <c r="V458" s="36"/>
      <c r="W458" s="36"/>
      <c r="X458" s="36"/>
    </row>
    <row r="459" spans="1:24" ht="18.75" hidden="1" customHeight="1" outlineLevel="1">
      <c r="A459" s="21"/>
      <c r="B459" s="51" t="s">
        <v>455</v>
      </c>
      <c r="C459" s="67" t="s">
        <v>105</v>
      </c>
      <c r="D459" s="67" t="s">
        <v>11</v>
      </c>
      <c r="E459" s="33">
        <v>129091</v>
      </c>
      <c r="F459" s="33">
        <v>129091</v>
      </c>
      <c r="G459" s="33">
        <f t="shared" si="164"/>
        <v>129091</v>
      </c>
      <c r="H459" s="33"/>
      <c r="I459" s="68">
        <f t="shared" si="165"/>
        <v>0</v>
      </c>
      <c r="J459" s="2742"/>
      <c r="K459" s="36"/>
      <c r="L459" s="36"/>
      <c r="M459" s="36"/>
      <c r="N459" s="36"/>
      <c r="O459" s="36"/>
      <c r="P459" s="36"/>
      <c r="Q459" s="36"/>
      <c r="R459" s="36"/>
      <c r="S459" s="36"/>
      <c r="T459" s="36"/>
      <c r="U459" s="36"/>
      <c r="V459" s="36"/>
      <c r="W459" s="36"/>
      <c r="X459" s="36"/>
    </row>
    <row r="460" spans="1:24" ht="18.75" hidden="1" customHeight="1" outlineLevel="1">
      <c r="A460" s="21"/>
      <c r="B460" s="51" t="s">
        <v>456</v>
      </c>
      <c r="C460" s="67" t="s">
        <v>105</v>
      </c>
      <c r="D460" s="67" t="s">
        <v>11</v>
      </c>
      <c r="E460" s="33">
        <v>171000</v>
      </c>
      <c r="F460" s="33">
        <v>171000</v>
      </c>
      <c r="G460" s="33">
        <f t="shared" si="164"/>
        <v>171000</v>
      </c>
      <c r="H460" s="33"/>
      <c r="I460" s="68">
        <f t="shared" si="165"/>
        <v>0</v>
      </c>
      <c r="J460" s="2742"/>
      <c r="K460" s="36"/>
      <c r="L460" s="36"/>
      <c r="M460" s="36"/>
      <c r="N460" s="36"/>
      <c r="O460" s="36"/>
      <c r="P460" s="36"/>
      <c r="Q460" s="36"/>
      <c r="R460" s="36"/>
      <c r="S460" s="36"/>
      <c r="T460" s="36"/>
      <c r="U460" s="36"/>
      <c r="V460" s="36"/>
      <c r="W460" s="36"/>
      <c r="X460" s="36"/>
    </row>
    <row r="461" spans="1:24" ht="18.75" hidden="1" customHeight="1" outlineLevel="1">
      <c r="A461" s="21"/>
      <c r="B461" s="51" t="s">
        <v>457</v>
      </c>
      <c r="C461" s="67" t="s">
        <v>105</v>
      </c>
      <c r="D461" s="67" t="s">
        <v>11</v>
      </c>
      <c r="E461" s="33">
        <v>136364</v>
      </c>
      <c r="F461" s="33">
        <v>136364</v>
      </c>
      <c r="G461" s="33">
        <f t="shared" si="164"/>
        <v>136364</v>
      </c>
      <c r="H461" s="33"/>
      <c r="I461" s="68">
        <f t="shared" si="165"/>
        <v>0</v>
      </c>
      <c r="J461" s="2742"/>
      <c r="K461" s="36"/>
      <c r="L461" s="36"/>
      <c r="M461" s="36"/>
      <c r="N461" s="36"/>
      <c r="O461" s="36"/>
      <c r="P461" s="36"/>
      <c r="Q461" s="36"/>
      <c r="R461" s="36"/>
      <c r="S461" s="36"/>
      <c r="T461" s="36"/>
      <c r="U461" s="36"/>
      <c r="V461" s="36"/>
      <c r="W461" s="36"/>
      <c r="X461" s="36"/>
    </row>
    <row r="462" spans="1:24" ht="18.75" hidden="1" customHeight="1" outlineLevel="1">
      <c r="A462" s="21"/>
      <c r="B462" s="51" t="s">
        <v>458</v>
      </c>
      <c r="C462" s="67" t="s">
        <v>105</v>
      </c>
      <c r="D462" s="67" t="s">
        <v>11</v>
      </c>
      <c r="E462" s="33">
        <v>233636</v>
      </c>
      <c r="F462" s="33">
        <v>233636</v>
      </c>
      <c r="G462" s="33">
        <f t="shared" si="164"/>
        <v>233636</v>
      </c>
      <c r="H462" s="33"/>
      <c r="I462" s="68">
        <f t="shared" si="165"/>
        <v>0</v>
      </c>
      <c r="J462" s="2742"/>
      <c r="K462" s="36"/>
      <c r="L462" s="36"/>
      <c r="M462" s="36"/>
      <c r="N462" s="36"/>
      <c r="O462" s="36"/>
      <c r="P462" s="36"/>
      <c r="Q462" s="36"/>
      <c r="R462" s="36"/>
      <c r="S462" s="36"/>
      <c r="T462" s="36"/>
      <c r="U462" s="36"/>
      <c r="V462" s="36"/>
      <c r="W462" s="36"/>
      <c r="X462" s="36"/>
    </row>
    <row r="463" spans="1:24" ht="18.75" hidden="1" customHeight="1" outlineLevel="1">
      <c r="A463" s="21"/>
      <c r="B463" s="51" t="s">
        <v>459</v>
      </c>
      <c r="C463" s="67" t="s">
        <v>105</v>
      </c>
      <c r="D463" s="67" t="s">
        <v>11</v>
      </c>
      <c r="E463" s="33">
        <v>187273</v>
      </c>
      <c r="F463" s="33">
        <v>187273</v>
      </c>
      <c r="G463" s="33">
        <f t="shared" si="164"/>
        <v>187273</v>
      </c>
      <c r="H463" s="33"/>
      <c r="I463" s="68">
        <f t="shared" si="165"/>
        <v>0</v>
      </c>
      <c r="J463" s="2742"/>
      <c r="K463" s="36"/>
      <c r="L463" s="36"/>
      <c r="M463" s="36"/>
      <c r="N463" s="36"/>
      <c r="O463" s="36"/>
      <c r="P463" s="36"/>
      <c r="Q463" s="36"/>
      <c r="R463" s="36"/>
      <c r="S463" s="36"/>
      <c r="T463" s="36"/>
      <c r="U463" s="36"/>
      <c r="V463" s="36"/>
      <c r="W463" s="36"/>
      <c r="X463" s="36"/>
    </row>
    <row r="464" spans="1:24" ht="18.75" hidden="1" customHeight="1" outlineLevel="1">
      <c r="A464" s="21"/>
      <c r="B464" s="51" t="s">
        <v>460</v>
      </c>
      <c r="C464" s="67" t="s">
        <v>105</v>
      </c>
      <c r="D464" s="67" t="s">
        <v>11</v>
      </c>
      <c r="E464" s="33">
        <v>379901</v>
      </c>
      <c r="F464" s="33">
        <v>379901</v>
      </c>
      <c r="G464" s="33">
        <f t="shared" si="164"/>
        <v>379901</v>
      </c>
      <c r="H464" s="33"/>
      <c r="I464" s="68">
        <f t="shared" si="165"/>
        <v>0</v>
      </c>
      <c r="J464" s="2742"/>
      <c r="K464" s="36"/>
      <c r="L464" s="36"/>
      <c r="M464" s="36"/>
      <c r="N464" s="36"/>
      <c r="O464" s="36"/>
      <c r="P464" s="36"/>
      <c r="Q464" s="36"/>
      <c r="R464" s="36"/>
      <c r="S464" s="36"/>
      <c r="T464" s="36"/>
      <c r="U464" s="36"/>
      <c r="V464" s="36"/>
      <c r="W464" s="36"/>
      <c r="X464" s="36"/>
    </row>
    <row r="465" spans="1:24" ht="18.75" hidden="1" customHeight="1" outlineLevel="1">
      <c r="A465" s="21"/>
      <c r="B465" s="51" t="s">
        <v>460</v>
      </c>
      <c r="C465" s="67" t="s">
        <v>105</v>
      </c>
      <c r="D465" s="67" t="s">
        <v>11</v>
      </c>
      <c r="E465" s="33">
        <v>303636</v>
      </c>
      <c r="F465" s="33">
        <v>303636</v>
      </c>
      <c r="G465" s="33">
        <f t="shared" si="164"/>
        <v>303636</v>
      </c>
      <c r="H465" s="33"/>
      <c r="I465" s="68">
        <f t="shared" si="165"/>
        <v>0</v>
      </c>
      <c r="J465" s="2742"/>
      <c r="K465" s="36"/>
      <c r="L465" s="36"/>
      <c r="M465" s="36"/>
      <c r="N465" s="36"/>
      <c r="O465" s="36"/>
      <c r="P465" s="36"/>
      <c r="Q465" s="36"/>
      <c r="R465" s="36"/>
      <c r="S465" s="36"/>
      <c r="T465" s="36"/>
      <c r="U465" s="36"/>
      <c r="V465" s="36"/>
      <c r="W465" s="36"/>
      <c r="X465" s="36"/>
    </row>
    <row r="466" spans="1:24" ht="19.5" hidden="1" customHeight="1" outlineLevel="1">
      <c r="A466" s="21"/>
      <c r="B466" s="62" t="s">
        <v>461</v>
      </c>
      <c r="C466" s="67"/>
      <c r="D466" s="67"/>
      <c r="E466" s="33"/>
      <c r="F466" s="33"/>
      <c r="G466" s="33"/>
      <c r="H466" s="33"/>
      <c r="I466" s="68"/>
      <c r="J466" s="2742"/>
      <c r="K466" s="36"/>
      <c r="L466" s="36"/>
      <c r="M466" s="36"/>
      <c r="N466" s="36"/>
      <c r="O466" s="36"/>
      <c r="P466" s="36"/>
      <c r="Q466" s="36"/>
      <c r="R466" s="36"/>
      <c r="S466" s="36"/>
      <c r="T466" s="36"/>
      <c r="U466" s="36"/>
      <c r="V466" s="36"/>
      <c r="W466" s="36"/>
      <c r="X466" s="36"/>
    </row>
    <row r="467" spans="1:24" ht="37.5" hidden="1" customHeight="1" outlineLevel="1">
      <c r="A467" s="21"/>
      <c r="B467" s="51" t="s">
        <v>462</v>
      </c>
      <c r="C467" s="67" t="s">
        <v>105</v>
      </c>
      <c r="D467" s="69" t="s">
        <v>99</v>
      </c>
      <c r="E467" s="33">
        <v>163636</v>
      </c>
      <c r="F467" s="33">
        <v>163636</v>
      </c>
      <c r="G467" s="33">
        <f t="shared" ref="G467:G474" si="166">F467</f>
        <v>163636</v>
      </c>
      <c r="H467" s="33"/>
      <c r="I467" s="68">
        <f t="shared" ref="I467:I474" si="167">(G467-F467)/F467</f>
        <v>0</v>
      </c>
      <c r="J467" s="2742"/>
      <c r="K467" s="36"/>
      <c r="L467" s="36"/>
      <c r="M467" s="36"/>
      <c r="N467" s="36"/>
      <c r="O467" s="36"/>
      <c r="P467" s="36"/>
      <c r="Q467" s="36"/>
      <c r="R467" s="36"/>
      <c r="S467" s="36"/>
      <c r="T467" s="36"/>
      <c r="U467" s="36"/>
      <c r="V467" s="36"/>
      <c r="W467" s="36"/>
      <c r="X467" s="36"/>
    </row>
    <row r="468" spans="1:24" ht="18.75" hidden="1" customHeight="1" outlineLevel="1">
      <c r="A468" s="21"/>
      <c r="B468" s="51" t="s">
        <v>463</v>
      </c>
      <c r="C468" s="67" t="s">
        <v>105</v>
      </c>
      <c r="D468" s="67" t="s">
        <v>11</v>
      </c>
      <c r="E468" s="33">
        <v>130909</v>
      </c>
      <c r="F468" s="33">
        <v>130909</v>
      </c>
      <c r="G468" s="33">
        <f t="shared" si="166"/>
        <v>130909</v>
      </c>
      <c r="H468" s="33"/>
      <c r="I468" s="68">
        <f t="shared" si="167"/>
        <v>0</v>
      </c>
      <c r="J468" s="2742"/>
      <c r="K468" s="36"/>
      <c r="L468" s="36"/>
      <c r="M468" s="36"/>
      <c r="N468" s="36"/>
      <c r="O468" s="36"/>
      <c r="P468" s="36"/>
      <c r="Q468" s="36"/>
      <c r="R468" s="36"/>
      <c r="S468" s="36"/>
      <c r="T468" s="36"/>
      <c r="U468" s="36"/>
      <c r="V468" s="36"/>
      <c r="W468" s="36"/>
      <c r="X468" s="36"/>
    </row>
    <row r="469" spans="1:24" ht="18.75" hidden="1" customHeight="1" outlineLevel="1">
      <c r="A469" s="21"/>
      <c r="B469" s="51" t="s">
        <v>464</v>
      </c>
      <c r="C469" s="67" t="s">
        <v>105</v>
      </c>
      <c r="D469" s="67" t="s">
        <v>11</v>
      </c>
      <c r="E469" s="33">
        <v>128182</v>
      </c>
      <c r="F469" s="33">
        <v>128182</v>
      </c>
      <c r="G469" s="33">
        <f t="shared" si="166"/>
        <v>128182</v>
      </c>
      <c r="H469" s="33"/>
      <c r="I469" s="68">
        <f t="shared" si="167"/>
        <v>0</v>
      </c>
      <c r="J469" s="2742"/>
      <c r="K469" s="36"/>
      <c r="L469" s="36"/>
      <c r="M469" s="36"/>
      <c r="N469" s="36"/>
      <c r="O469" s="36"/>
      <c r="P469" s="36"/>
      <c r="Q469" s="36"/>
      <c r="R469" s="36"/>
      <c r="S469" s="36"/>
      <c r="T469" s="36"/>
      <c r="U469" s="36"/>
      <c r="V469" s="36"/>
      <c r="W469" s="36"/>
      <c r="X469" s="36"/>
    </row>
    <row r="470" spans="1:24" ht="18.75" hidden="1" customHeight="1" outlineLevel="1">
      <c r="A470" s="21"/>
      <c r="B470" s="51" t="s">
        <v>465</v>
      </c>
      <c r="C470" s="67" t="s">
        <v>105</v>
      </c>
      <c r="D470" s="67" t="s">
        <v>11</v>
      </c>
      <c r="E470" s="33">
        <v>102727</v>
      </c>
      <c r="F470" s="33">
        <v>102727</v>
      </c>
      <c r="G470" s="33">
        <f t="shared" si="166"/>
        <v>102727</v>
      </c>
      <c r="H470" s="33"/>
      <c r="I470" s="68">
        <f t="shared" si="167"/>
        <v>0</v>
      </c>
      <c r="J470" s="2742"/>
      <c r="K470" s="36"/>
      <c r="L470" s="36"/>
      <c r="M470" s="36"/>
      <c r="N470" s="36"/>
      <c r="O470" s="36"/>
      <c r="P470" s="36"/>
      <c r="Q470" s="36"/>
      <c r="R470" s="36"/>
      <c r="S470" s="36"/>
      <c r="T470" s="36"/>
      <c r="U470" s="36"/>
      <c r="V470" s="36"/>
      <c r="W470" s="36"/>
      <c r="X470" s="36"/>
    </row>
    <row r="471" spans="1:24" ht="18.75" hidden="1" customHeight="1" outlineLevel="1">
      <c r="A471" s="21"/>
      <c r="B471" s="51" t="s">
        <v>466</v>
      </c>
      <c r="C471" s="67" t="s">
        <v>105</v>
      </c>
      <c r="D471" s="67" t="s">
        <v>11</v>
      </c>
      <c r="E471" s="33">
        <v>167272</v>
      </c>
      <c r="F471" s="33">
        <v>167272</v>
      </c>
      <c r="G471" s="33">
        <f t="shared" si="166"/>
        <v>167272</v>
      </c>
      <c r="H471" s="33"/>
      <c r="I471" s="68">
        <f t="shared" si="167"/>
        <v>0</v>
      </c>
      <c r="J471" s="2742"/>
      <c r="K471" s="36"/>
      <c r="L471" s="36"/>
      <c r="M471" s="36"/>
      <c r="N471" s="36"/>
      <c r="O471" s="36"/>
      <c r="P471" s="36"/>
      <c r="Q471" s="36"/>
      <c r="R471" s="36"/>
      <c r="S471" s="36"/>
      <c r="T471" s="36"/>
      <c r="U471" s="36"/>
      <c r="V471" s="36"/>
      <c r="W471" s="36"/>
      <c r="X471" s="36"/>
    </row>
    <row r="472" spans="1:24" ht="18.75" hidden="1" customHeight="1" outlineLevel="1">
      <c r="A472" s="21"/>
      <c r="B472" s="51" t="s">
        <v>467</v>
      </c>
      <c r="C472" s="67" t="s">
        <v>105</v>
      </c>
      <c r="D472" s="67" t="s">
        <v>11</v>
      </c>
      <c r="E472" s="33">
        <v>133636</v>
      </c>
      <c r="F472" s="33">
        <v>133636</v>
      </c>
      <c r="G472" s="33">
        <f t="shared" si="166"/>
        <v>133636</v>
      </c>
      <c r="H472" s="33"/>
      <c r="I472" s="68">
        <f t="shared" si="167"/>
        <v>0</v>
      </c>
      <c r="J472" s="2742"/>
      <c r="K472" s="36"/>
      <c r="L472" s="36"/>
      <c r="M472" s="36"/>
      <c r="N472" s="36"/>
      <c r="O472" s="36"/>
      <c r="P472" s="36"/>
      <c r="Q472" s="36"/>
      <c r="R472" s="36"/>
      <c r="S472" s="36"/>
      <c r="T472" s="36"/>
      <c r="U472" s="36"/>
      <c r="V472" s="36"/>
      <c r="W472" s="36"/>
      <c r="X472" s="36"/>
    </row>
    <row r="473" spans="1:24" ht="18.75" hidden="1" customHeight="1" outlineLevel="1">
      <c r="A473" s="21"/>
      <c r="B473" s="51" t="s">
        <v>468</v>
      </c>
      <c r="C473" s="67" t="s">
        <v>105</v>
      </c>
      <c r="D473" s="67" t="s">
        <v>11</v>
      </c>
      <c r="E473" s="33">
        <v>230909</v>
      </c>
      <c r="F473" s="33">
        <v>230909</v>
      </c>
      <c r="G473" s="33">
        <f t="shared" si="166"/>
        <v>230909</v>
      </c>
      <c r="H473" s="33"/>
      <c r="I473" s="68">
        <f t="shared" si="167"/>
        <v>0</v>
      </c>
      <c r="J473" s="2742"/>
      <c r="K473" s="36"/>
      <c r="L473" s="36"/>
      <c r="M473" s="36"/>
      <c r="N473" s="36"/>
      <c r="O473" s="36"/>
      <c r="P473" s="36"/>
      <c r="Q473" s="36"/>
      <c r="R473" s="36"/>
      <c r="S473" s="36"/>
      <c r="T473" s="36"/>
      <c r="U473" s="36"/>
      <c r="V473" s="36"/>
      <c r="W473" s="36"/>
      <c r="X473" s="36"/>
    </row>
    <row r="474" spans="1:24" ht="18.75" hidden="1" customHeight="1" outlineLevel="1">
      <c r="A474" s="21"/>
      <c r="B474" s="51" t="s">
        <v>469</v>
      </c>
      <c r="C474" s="67" t="s">
        <v>105</v>
      </c>
      <c r="D474" s="67" t="s">
        <v>11</v>
      </c>
      <c r="E474" s="33">
        <v>184545</v>
      </c>
      <c r="F474" s="33">
        <v>184545</v>
      </c>
      <c r="G474" s="33">
        <f t="shared" si="166"/>
        <v>184545</v>
      </c>
      <c r="H474" s="33"/>
      <c r="I474" s="68">
        <f t="shared" si="167"/>
        <v>0</v>
      </c>
      <c r="J474" s="2742"/>
      <c r="K474" s="36"/>
      <c r="L474" s="36"/>
      <c r="M474" s="36"/>
      <c r="N474" s="36"/>
      <c r="O474" s="36"/>
      <c r="P474" s="36"/>
      <c r="Q474" s="36"/>
      <c r="R474" s="36"/>
      <c r="S474" s="36"/>
      <c r="T474" s="36"/>
      <c r="U474" s="36"/>
      <c r="V474" s="36"/>
      <c r="W474" s="36"/>
      <c r="X474" s="36"/>
    </row>
    <row r="475" spans="1:24" ht="19.5" hidden="1" customHeight="1" outlineLevel="1">
      <c r="A475" s="21"/>
      <c r="B475" s="62" t="s">
        <v>444</v>
      </c>
      <c r="C475" s="67"/>
      <c r="D475" s="67"/>
      <c r="E475" s="33"/>
      <c r="F475" s="33"/>
      <c r="G475" s="33"/>
      <c r="H475" s="33"/>
      <c r="I475" s="68"/>
      <c r="J475" s="2742"/>
      <c r="K475" s="36"/>
      <c r="L475" s="36"/>
      <c r="M475" s="36"/>
      <c r="N475" s="36"/>
      <c r="O475" s="36"/>
      <c r="P475" s="36"/>
      <c r="Q475" s="36"/>
      <c r="R475" s="36"/>
      <c r="S475" s="36"/>
      <c r="T475" s="36"/>
      <c r="U475" s="36"/>
      <c r="V475" s="36"/>
      <c r="W475" s="36"/>
      <c r="X475" s="36"/>
    </row>
    <row r="476" spans="1:24" ht="37.5" hidden="1" customHeight="1" outlineLevel="1">
      <c r="A476" s="21"/>
      <c r="B476" s="51" t="s">
        <v>470</v>
      </c>
      <c r="C476" s="67" t="s">
        <v>105</v>
      </c>
      <c r="D476" s="69" t="s">
        <v>99</v>
      </c>
      <c r="E476" s="33">
        <v>235000</v>
      </c>
      <c r="F476" s="33">
        <v>235000</v>
      </c>
      <c r="G476" s="33">
        <f t="shared" ref="G476:G481" si="168">F476</f>
        <v>235000</v>
      </c>
      <c r="H476" s="33"/>
      <c r="I476" s="68">
        <f t="shared" ref="I476:I481" si="169">(G476-F476)/F476</f>
        <v>0</v>
      </c>
      <c r="J476" s="2742"/>
      <c r="K476" s="36"/>
      <c r="L476" s="36"/>
      <c r="M476" s="36"/>
      <c r="N476" s="36"/>
      <c r="O476" s="36"/>
      <c r="P476" s="36"/>
      <c r="Q476" s="36"/>
      <c r="R476" s="36"/>
      <c r="S476" s="36"/>
      <c r="T476" s="36"/>
      <c r="U476" s="36"/>
      <c r="V476" s="36"/>
      <c r="W476" s="36"/>
      <c r="X476" s="36"/>
    </row>
    <row r="477" spans="1:24" ht="18.75" hidden="1" customHeight="1" outlineLevel="1">
      <c r="A477" s="21"/>
      <c r="B477" s="51" t="s">
        <v>471</v>
      </c>
      <c r="C477" s="67" t="s">
        <v>105</v>
      </c>
      <c r="D477" s="67" t="s">
        <v>11</v>
      </c>
      <c r="E477" s="33">
        <v>188000</v>
      </c>
      <c r="F477" s="33">
        <v>188000</v>
      </c>
      <c r="G477" s="33">
        <f t="shared" si="168"/>
        <v>188000</v>
      </c>
      <c r="H477" s="33"/>
      <c r="I477" s="68">
        <f t="shared" si="169"/>
        <v>0</v>
      </c>
      <c r="J477" s="2742"/>
      <c r="K477" s="36"/>
      <c r="L477" s="36"/>
      <c r="M477" s="36"/>
      <c r="N477" s="36"/>
      <c r="O477" s="36"/>
      <c r="P477" s="36"/>
      <c r="Q477" s="36"/>
      <c r="R477" s="36"/>
      <c r="S477" s="36"/>
      <c r="T477" s="36"/>
      <c r="U477" s="36"/>
      <c r="V477" s="36"/>
      <c r="W477" s="36"/>
      <c r="X477" s="36"/>
    </row>
    <row r="478" spans="1:24" ht="18.75" hidden="1" customHeight="1" outlineLevel="1">
      <c r="A478" s="21"/>
      <c r="B478" s="51" t="s">
        <v>472</v>
      </c>
      <c r="C478" s="67" t="s">
        <v>105</v>
      </c>
      <c r="D478" s="67" t="s">
        <v>11</v>
      </c>
      <c r="E478" s="33">
        <v>258000</v>
      </c>
      <c r="F478" s="33">
        <v>258000</v>
      </c>
      <c r="G478" s="33">
        <f t="shared" si="168"/>
        <v>258000</v>
      </c>
      <c r="H478" s="33"/>
      <c r="I478" s="68">
        <f t="shared" si="169"/>
        <v>0</v>
      </c>
      <c r="J478" s="2742"/>
      <c r="K478" s="36"/>
      <c r="L478" s="36"/>
      <c r="M478" s="36"/>
      <c r="N478" s="36"/>
      <c r="O478" s="36"/>
      <c r="P478" s="36"/>
      <c r="Q478" s="36"/>
      <c r="R478" s="36"/>
      <c r="S478" s="36"/>
      <c r="T478" s="36"/>
      <c r="U478" s="36"/>
      <c r="V478" s="36"/>
      <c r="W478" s="36"/>
      <c r="X478" s="36"/>
    </row>
    <row r="479" spans="1:24" ht="18.75" hidden="1" customHeight="1" outlineLevel="1">
      <c r="A479" s="21"/>
      <c r="B479" s="51" t="s">
        <v>473</v>
      </c>
      <c r="C479" s="67" t="s">
        <v>105</v>
      </c>
      <c r="D479" s="67" t="s">
        <v>11</v>
      </c>
      <c r="E479" s="33">
        <v>206400</v>
      </c>
      <c r="F479" s="33">
        <v>206400</v>
      </c>
      <c r="G479" s="33">
        <f t="shared" si="168"/>
        <v>206400</v>
      </c>
      <c r="H479" s="33"/>
      <c r="I479" s="68">
        <f t="shared" si="169"/>
        <v>0</v>
      </c>
      <c r="J479" s="2742"/>
      <c r="K479" s="36"/>
      <c r="L479" s="36"/>
      <c r="M479" s="36"/>
      <c r="N479" s="36"/>
      <c r="O479" s="36"/>
      <c r="P479" s="36"/>
      <c r="Q479" s="36"/>
      <c r="R479" s="36"/>
      <c r="S479" s="36"/>
      <c r="T479" s="36"/>
      <c r="U479" s="36"/>
      <c r="V479" s="36"/>
      <c r="W479" s="36"/>
      <c r="X479" s="36"/>
    </row>
    <row r="480" spans="1:24" ht="18.75" hidden="1" customHeight="1" outlineLevel="1">
      <c r="A480" s="21"/>
      <c r="B480" s="51" t="s">
        <v>474</v>
      </c>
      <c r="C480" s="67" t="s">
        <v>105</v>
      </c>
      <c r="D480" s="67" t="s">
        <v>11</v>
      </c>
      <c r="E480" s="33">
        <v>350000</v>
      </c>
      <c r="F480" s="33">
        <v>350000</v>
      </c>
      <c r="G480" s="33">
        <f t="shared" si="168"/>
        <v>350000</v>
      </c>
      <c r="H480" s="33"/>
      <c r="I480" s="68">
        <f t="shared" si="169"/>
        <v>0</v>
      </c>
      <c r="J480" s="2742"/>
      <c r="K480" s="36"/>
      <c r="L480" s="36"/>
      <c r="M480" s="36"/>
      <c r="N480" s="36"/>
      <c r="O480" s="36"/>
      <c r="P480" s="36"/>
      <c r="Q480" s="36"/>
      <c r="R480" s="36"/>
      <c r="S480" s="36"/>
      <c r="T480" s="36"/>
      <c r="U480" s="36"/>
      <c r="V480" s="36"/>
      <c r="W480" s="36"/>
      <c r="X480" s="36"/>
    </row>
    <row r="481" spans="1:24" ht="18.75" hidden="1" customHeight="1" outlineLevel="1">
      <c r="A481" s="21"/>
      <c r="B481" s="51" t="s">
        <v>475</v>
      </c>
      <c r="C481" s="67" t="s">
        <v>105</v>
      </c>
      <c r="D481" s="67" t="s">
        <v>11</v>
      </c>
      <c r="E481" s="33">
        <v>280000</v>
      </c>
      <c r="F481" s="33">
        <v>280000</v>
      </c>
      <c r="G481" s="33">
        <f t="shared" si="168"/>
        <v>280000</v>
      </c>
      <c r="H481" s="33"/>
      <c r="I481" s="68">
        <f t="shared" si="169"/>
        <v>0</v>
      </c>
      <c r="J481" s="2733"/>
      <c r="K481" s="36"/>
      <c r="L481" s="36"/>
      <c r="M481" s="36"/>
      <c r="N481" s="36"/>
      <c r="O481" s="36"/>
      <c r="P481" s="36"/>
      <c r="Q481" s="36"/>
      <c r="R481" s="36"/>
      <c r="S481" s="36"/>
      <c r="T481" s="36"/>
      <c r="U481" s="36"/>
      <c r="V481" s="36"/>
      <c r="W481" s="36"/>
      <c r="X481" s="36"/>
    </row>
    <row r="482" spans="1:24" ht="29.25" customHeight="1" collapsed="1">
      <c r="A482" s="89">
        <v>10</v>
      </c>
      <c r="B482" s="2755" t="s">
        <v>476</v>
      </c>
      <c r="C482" s="2735"/>
      <c r="D482" s="2735"/>
      <c r="E482" s="2735"/>
      <c r="F482" s="2735"/>
      <c r="G482" s="2735"/>
      <c r="H482" s="2735"/>
      <c r="I482" s="2735"/>
      <c r="J482" s="2736"/>
      <c r="K482" s="30"/>
      <c r="L482" s="30"/>
      <c r="M482" s="30"/>
      <c r="N482" s="30"/>
      <c r="O482" s="30"/>
      <c r="P482" s="30"/>
      <c r="Q482" s="30"/>
      <c r="R482" s="30"/>
      <c r="S482" s="30"/>
      <c r="T482" s="30"/>
      <c r="U482" s="30"/>
      <c r="V482" s="30"/>
      <c r="W482" s="30"/>
      <c r="X482" s="30"/>
    </row>
    <row r="483" spans="1:24" ht="39" hidden="1" customHeight="1" outlineLevel="1">
      <c r="A483" s="21"/>
      <c r="B483" s="46" t="s">
        <v>477</v>
      </c>
      <c r="C483" s="18" t="s">
        <v>105</v>
      </c>
      <c r="D483" s="35" t="s">
        <v>99</v>
      </c>
      <c r="E483" s="20">
        <v>170909</v>
      </c>
      <c r="F483" s="20">
        <v>170909</v>
      </c>
      <c r="G483" s="28">
        <f t="shared" ref="G483:H483" si="170">F483</f>
        <v>170909</v>
      </c>
      <c r="H483" s="33">
        <f t="shared" si="170"/>
        <v>170909</v>
      </c>
      <c r="I483" s="34">
        <f t="shared" ref="I483:I497" si="171">(H483-G483)/G483</f>
        <v>0</v>
      </c>
      <c r="J483" s="2740" t="s">
        <v>478</v>
      </c>
      <c r="K483" s="36"/>
      <c r="L483" s="36"/>
      <c r="M483" s="36"/>
      <c r="N483" s="36"/>
      <c r="O483" s="36"/>
      <c r="P483" s="36"/>
      <c r="Q483" s="36"/>
      <c r="R483" s="36"/>
      <c r="S483" s="36"/>
      <c r="T483" s="36"/>
      <c r="U483" s="36"/>
      <c r="V483" s="36"/>
      <c r="W483" s="36"/>
      <c r="X483" s="36"/>
    </row>
    <row r="484" spans="1:24" ht="39" hidden="1" customHeight="1" outlineLevel="1">
      <c r="A484" s="21"/>
      <c r="B484" s="46" t="s">
        <v>479</v>
      </c>
      <c r="C484" s="18" t="s">
        <v>105</v>
      </c>
      <c r="D484" s="18" t="s">
        <v>11</v>
      </c>
      <c r="E484" s="20">
        <v>170909</v>
      </c>
      <c r="F484" s="20">
        <v>170909</v>
      </c>
      <c r="G484" s="28">
        <f t="shared" ref="G484:H484" si="172">F484</f>
        <v>170909</v>
      </c>
      <c r="H484" s="33">
        <f t="shared" si="172"/>
        <v>170909</v>
      </c>
      <c r="I484" s="34">
        <f t="shared" si="171"/>
        <v>0</v>
      </c>
      <c r="J484" s="2742"/>
      <c r="K484" s="36"/>
      <c r="L484" s="36"/>
      <c r="M484" s="36"/>
      <c r="N484" s="36"/>
      <c r="O484" s="36"/>
      <c r="P484" s="36"/>
      <c r="Q484" s="36"/>
      <c r="R484" s="36"/>
      <c r="S484" s="36"/>
      <c r="T484" s="36"/>
      <c r="U484" s="36"/>
      <c r="V484" s="36"/>
      <c r="W484" s="36"/>
      <c r="X484" s="36"/>
    </row>
    <row r="485" spans="1:24" ht="39" hidden="1" customHeight="1" outlineLevel="1">
      <c r="A485" s="21"/>
      <c r="B485" s="46" t="s">
        <v>480</v>
      </c>
      <c r="C485" s="18" t="s">
        <v>146</v>
      </c>
      <c r="D485" s="18" t="s">
        <v>11</v>
      </c>
      <c r="E485" s="20">
        <v>36364</v>
      </c>
      <c r="F485" s="20">
        <v>36364</v>
      </c>
      <c r="G485" s="28">
        <f t="shared" ref="G485:H485" si="173">F485</f>
        <v>36364</v>
      </c>
      <c r="H485" s="33">
        <f t="shared" si="173"/>
        <v>36364</v>
      </c>
      <c r="I485" s="34">
        <f t="shared" si="171"/>
        <v>0</v>
      </c>
      <c r="J485" s="2742"/>
      <c r="K485" s="36"/>
      <c r="L485" s="36"/>
      <c r="M485" s="36"/>
      <c r="N485" s="36"/>
      <c r="O485" s="36"/>
      <c r="P485" s="36"/>
      <c r="Q485" s="36"/>
      <c r="R485" s="36"/>
      <c r="S485" s="36"/>
      <c r="T485" s="36"/>
      <c r="U485" s="36"/>
      <c r="V485" s="36"/>
      <c r="W485" s="36"/>
      <c r="X485" s="36"/>
    </row>
    <row r="486" spans="1:24" ht="39" hidden="1" customHeight="1" outlineLevel="1">
      <c r="A486" s="21"/>
      <c r="B486" s="46" t="s">
        <v>481</v>
      </c>
      <c r="C486" s="18" t="s">
        <v>105</v>
      </c>
      <c r="D486" s="18" t="s">
        <v>11</v>
      </c>
      <c r="E486" s="20">
        <v>180000</v>
      </c>
      <c r="F486" s="20">
        <v>180000</v>
      </c>
      <c r="G486" s="28">
        <f t="shared" ref="G486:H486" si="174">F486</f>
        <v>180000</v>
      </c>
      <c r="H486" s="33">
        <f t="shared" si="174"/>
        <v>180000</v>
      </c>
      <c r="I486" s="34">
        <f t="shared" si="171"/>
        <v>0</v>
      </c>
      <c r="J486" s="2742"/>
      <c r="K486" s="36"/>
      <c r="L486" s="36"/>
      <c r="M486" s="36"/>
      <c r="N486" s="36"/>
      <c r="O486" s="36"/>
      <c r="P486" s="36"/>
      <c r="Q486" s="36"/>
      <c r="R486" s="36"/>
      <c r="S486" s="36"/>
      <c r="T486" s="36"/>
      <c r="U486" s="36"/>
      <c r="V486" s="36"/>
      <c r="W486" s="36"/>
      <c r="X486" s="36"/>
    </row>
    <row r="487" spans="1:24" ht="39" hidden="1" customHeight="1" outlineLevel="1">
      <c r="A487" s="21"/>
      <c r="B487" s="46" t="s">
        <v>479</v>
      </c>
      <c r="C487" s="18" t="s">
        <v>105</v>
      </c>
      <c r="D487" s="18" t="s">
        <v>11</v>
      </c>
      <c r="E487" s="20">
        <v>180000</v>
      </c>
      <c r="F487" s="20">
        <v>180000</v>
      </c>
      <c r="G487" s="28">
        <f t="shared" ref="G487:H487" si="175">F487</f>
        <v>180000</v>
      </c>
      <c r="H487" s="33">
        <f t="shared" si="175"/>
        <v>180000</v>
      </c>
      <c r="I487" s="34">
        <f t="shared" si="171"/>
        <v>0</v>
      </c>
      <c r="J487" s="2742"/>
      <c r="K487" s="36"/>
      <c r="L487" s="36"/>
      <c r="M487" s="36"/>
      <c r="N487" s="36"/>
      <c r="O487" s="36"/>
      <c r="P487" s="36"/>
      <c r="Q487" s="36"/>
      <c r="R487" s="36"/>
      <c r="S487" s="36"/>
      <c r="T487" s="36"/>
      <c r="U487" s="36"/>
      <c r="V487" s="36"/>
      <c r="W487" s="36"/>
      <c r="X487" s="36"/>
    </row>
    <row r="488" spans="1:24" ht="39" hidden="1" customHeight="1" outlineLevel="1">
      <c r="A488" s="21"/>
      <c r="B488" s="46" t="s">
        <v>482</v>
      </c>
      <c r="C488" s="18" t="s">
        <v>146</v>
      </c>
      <c r="D488" s="18" t="s">
        <v>11</v>
      </c>
      <c r="E488" s="20">
        <v>36364</v>
      </c>
      <c r="F488" s="20">
        <v>36364</v>
      </c>
      <c r="G488" s="28">
        <f t="shared" ref="G488:H488" si="176">F488</f>
        <v>36364</v>
      </c>
      <c r="H488" s="33">
        <f t="shared" si="176"/>
        <v>36364</v>
      </c>
      <c r="I488" s="34">
        <f t="shared" si="171"/>
        <v>0</v>
      </c>
      <c r="J488" s="2742"/>
      <c r="K488" s="36"/>
      <c r="L488" s="36"/>
      <c r="M488" s="36"/>
      <c r="N488" s="36"/>
      <c r="O488" s="36"/>
      <c r="P488" s="36"/>
      <c r="Q488" s="36"/>
      <c r="R488" s="36"/>
      <c r="S488" s="36"/>
      <c r="T488" s="36"/>
      <c r="U488" s="36"/>
      <c r="V488" s="36"/>
      <c r="W488" s="36"/>
      <c r="X488" s="36"/>
    </row>
    <row r="489" spans="1:24" ht="39" hidden="1" customHeight="1" outlineLevel="1">
      <c r="A489" s="21"/>
      <c r="B489" s="46" t="s">
        <v>483</v>
      </c>
      <c r="C489" s="18" t="s">
        <v>146</v>
      </c>
      <c r="D489" s="18" t="s">
        <v>11</v>
      </c>
      <c r="E489" s="20">
        <v>36364</v>
      </c>
      <c r="F489" s="20">
        <v>36364</v>
      </c>
      <c r="G489" s="28">
        <f t="shared" ref="G489:H489" si="177">F489</f>
        <v>36364</v>
      </c>
      <c r="H489" s="33">
        <f t="shared" si="177"/>
        <v>36364</v>
      </c>
      <c r="I489" s="34">
        <f t="shared" si="171"/>
        <v>0</v>
      </c>
      <c r="J489" s="2742"/>
      <c r="K489" s="36"/>
      <c r="L489" s="36"/>
      <c r="M489" s="36"/>
      <c r="N489" s="36"/>
      <c r="O489" s="36"/>
      <c r="P489" s="36"/>
      <c r="Q489" s="36"/>
      <c r="R489" s="36"/>
      <c r="S489" s="36"/>
      <c r="T489" s="36"/>
      <c r="U489" s="36"/>
      <c r="V489" s="36"/>
      <c r="W489" s="36"/>
      <c r="X489" s="36"/>
    </row>
    <row r="490" spans="1:24" ht="39" hidden="1" customHeight="1" outlineLevel="1">
      <c r="A490" s="21"/>
      <c r="B490" s="46" t="s">
        <v>484</v>
      </c>
      <c r="C490" s="18" t="s">
        <v>105</v>
      </c>
      <c r="D490" s="18" t="s">
        <v>11</v>
      </c>
      <c r="E490" s="20">
        <v>222728</v>
      </c>
      <c r="F490" s="20">
        <v>222728</v>
      </c>
      <c r="G490" s="28">
        <f t="shared" ref="G490:H490" si="178">F490</f>
        <v>222728</v>
      </c>
      <c r="H490" s="33">
        <f t="shared" si="178"/>
        <v>222728</v>
      </c>
      <c r="I490" s="34">
        <f t="shared" si="171"/>
        <v>0</v>
      </c>
      <c r="J490" s="2742"/>
      <c r="K490" s="36"/>
      <c r="L490" s="36"/>
      <c r="M490" s="36"/>
      <c r="N490" s="36"/>
      <c r="O490" s="36"/>
      <c r="P490" s="36"/>
      <c r="Q490" s="36"/>
      <c r="R490" s="36"/>
      <c r="S490" s="36"/>
      <c r="T490" s="36"/>
      <c r="U490" s="36"/>
      <c r="V490" s="36"/>
      <c r="W490" s="36"/>
      <c r="X490" s="36"/>
    </row>
    <row r="491" spans="1:24" ht="39" hidden="1" customHeight="1" outlineLevel="1">
      <c r="A491" s="21"/>
      <c r="B491" s="46" t="s">
        <v>485</v>
      </c>
      <c r="C491" s="18" t="s">
        <v>105</v>
      </c>
      <c r="D491" s="18" t="s">
        <v>11</v>
      </c>
      <c r="E491" s="20">
        <v>250000</v>
      </c>
      <c r="F491" s="20">
        <v>250000</v>
      </c>
      <c r="G491" s="28">
        <f t="shared" ref="G491:H491" si="179">F491</f>
        <v>250000</v>
      </c>
      <c r="H491" s="33">
        <f t="shared" si="179"/>
        <v>250000</v>
      </c>
      <c r="I491" s="34">
        <f t="shared" si="171"/>
        <v>0</v>
      </c>
      <c r="J491" s="2742"/>
      <c r="K491" s="36"/>
      <c r="L491" s="36"/>
      <c r="M491" s="36"/>
      <c r="N491" s="36"/>
      <c r="O491" s="36"/>
      <c r="P491" s="36"/>
      <c r="Q491" s="36"/>
      <c r="R491" s="36"/>
      <c r="S491" s="36"/>
      <c r="T491" s="36"/>
      <c r="U491" s="36"/>
      <c r="V491" s="36"/>
      <c r="W491" s="36"/>
      <c r="X491" s="36"/>
    </row>
    <row r="492" spans="1:24" ht="39" hidden="1" customHeight="1" outlineLevel="1">
      <c r="A492" s="21"/>
      <c r="B492" s="46" t="s">
        <v>486</v>
      </c>
      <c r="C492" s="18" t="s">
        <v>105</v>
      </c>
      <c r="D492" s="18" t="s">
        <v>11</v>
      </c>
      <c r="E492" s="20">
        <v>272727</v>
      </c>
      <c r="F492" s="20">
        <v>272727</v>
      </c>
      <c r="G492" s="28">
        <f t="shared" ref="G492:H492" si="180">F492</f>
        <v>272727</v>
      </c>
      <c r="H492" s="33">
        <f t="shared" si="180"/>
        <v>272727</v>
      </c>
      <c r="I492" s="34">
        <f t="shared" si="171"/>
        <v>0</v>
      </c>
      <c r="J492" s="2742"/>
      <c r="K492" s="36"/>
      <c r="L492" s="36"/>
      <c r="M492" s="36"/>
      <c r="N492" s="36"/>
      <c r="O492" s="36"/>
      <c r="P492" s="36"/>
      <c r="Q492" s="36"/>
      <c r="R492" s="36"/>
      <c r="S492" s="36"/>
      <c r="T492" s="36"/>
      <c r="U492" s="36"/>
      <c r="V492" s="36"/>
      <c r="W492" s="36"/>
      <c r="X492" s="36"/>
    </row>
    <row r="493" spans="1:24" ht="39" hidden="1" customHeight="1" outlineLevel="1">
      <c r="A493" s="21"/>
      <c r="B493" s="46" t="s">
        <v>487</v>
      </c>
      <c r="C493" s="18" t="s">
        <v>105</v>
      </c>
      <c r="D493" s="18" t="s">
        <v>11</v>
      </c>
      <c r="E493" s="20">
        <v>281818</v>
      </c>
      <c r="F493" s="20">
        <v>281818</v>
      </c>
      <c r="G493" s="28">
        <f t="shared" ref="G493:H493" si="181">F493</f>
        <v>281818</v>
      </c>
      <c r="H493" s="33">
        <f t="shared" si="181"/>
        <v>281818</v>
      </c>
      <c r="I493" s="34">
        <f t="shared" si="171"/>
        <v>0</v>
      </c>
      <c r="J493" s="2742"/>
      <c r="K493" s="36"/>
      <c r="L493" s="36"/>
      <c r="M493" s="36"/>
      <c r="N493" s="36"/>
      <c r="O493" s="36"/>
      <c r="P493" s="36"/>
      <c r="Q493" s="36"/>
      <c r="R493" s="36"/>
      <c r="S493" s="36"/>
      <c r="T493" s="36"/>
      <c r="U493" s="36"/>
      <c r="V493" s="36"/>
      <c r="W493" s="36"/>
      <c r="X493" s="36"/>
    </row>
    <row r="494" spans="1:24" ht="39" hidden="1" customHeight="1" outlineLevel="1">
      <c r="A494" s="21"/>
      <c r="B494" s="46" t="s">
        <v>488</v>
      </c>
      <c r="C494" s="18" t="s">
        <v>105</v>
      </c>
      <c r="D494" s="18" t="s">
        <v>11</v>
      </c>
      <c r="E494" s="20">
        <v>281818</v>
      </c>
      <c r="F494" s="20">
        <v>281818</v>
      </c>
      <c r="G494" s="28">
        <f t="shared" ref="G494:H494" si="182">F494</f>
        <v>281818</v>
      </c>
      <c r="H494" s="33">
        <f t="shared" si="182"/>
        <v>281818</v>
      </c>
      <c r="I494" s="34">
        <f t="shared" si="171"/>
        <v>0</v>
      </c>
      <c r="J494" s="2742"/>
      <c r="K494" s="36"/>
      <c r="L494" s="36"/>
      <c r="M494" s="36"/>
      <c r="N494" s="36"/>
      <c r="O494" s="36"/>
      <c r="P494" s="36"/>
      <c r="Q494" s="36"/>
      <c r="R494" s="36"/>
      <c r="S494" s="36"/>
      <c r="T494" s="36"/>
      <c r="U494" s="36"/>
      <c r="V494" s="36"/>
      <c r="W494" s="36"/>
      <c r="X494" s="36"/>
    </row>
    <row r="495" spans="1:24" ht="39" hidden="1" customHeight="1" outlineLevel="1">
      <c r="A495" s="21"/>
      <c r="B495" s="46" t="s">
        <v>489</v>
      </c>
      <c r="C495" s="18" t="s">
        <v>105</v>
      </c>
      <c r="D495" s="18" t="s">
        <v>11</v>
      </c>
      <c r="E495" s="20">
        <v>372727</v>
      </c>
      <c r="F495" s="20">
        <v>372727</v>
      </c>
      <c r="G495" s="28">
        <f t="shared" ref="G495:H495" si="183">F495</f>
        <v>372727</v>
      </c>
      <c r="H495" s="33">
        <f t="shared" si="183"/>
        <v>372727</v>
      </c>
      <c r="I495" s="34">
        <f t="shared" si="171"/>
        <v>0</v>
      </c>
      <c r="J495" s="2742"/>
      <c r="K495" s="36"/>
      <c r="L495" s="36"/>
      <c r="M495" s="36"/>
      <c r="N495" s="36"/>
      <c r="O495" s="36"/>
      <c r="P495" s="36"/>
      <c r="Q495" s="36"/>
      <c r="R495" s="36"/>
      <c r="S495" s="36"/>
      <c r="T495" s="36"/>
      <c r="U495" s="36"/>
      <c r="V495" s="36"/>
      <c r="W495" s="36"/>
      <c r="X495" s="36"/>
    </row>
    <row r="496" spans="1:24" ht="39" hidden="1" customHeight="1" outlineLevel="1">
      <c r="A496" s="21"/>
      <c r="B496" s="46" t="s">
        <v>490</v>
      </c>
      <c r="C496" s="18" t="s">
        <v>105</v>
      </c>
      <c r="D496" s="18" t="s">
        <v>11</v>
      </c>
      <c r="E496" s="20">
        <v>222727</v>
      </c>
      <c r="F496" s="20">
        <v>222727</v>
      </c>
      <c r="G496" s="28">
        <f t="shared" ref="G496:H496" si="184">F496</f>
        <v>222727</v>
      </c>
      <c r="H496" s="33">
        <f t="shared" si="184"/>
        <v>222727</v>
      </c>
      <c r="I496" s="34">
        <f t="shared" si="171"/>
        <v>0</v>
      </c>
      <c r="J496" s="2742"/>
      <c r="K496" s="36"/>
      <c r="L496" s="36"/>
      <c r="M496" s="36"/>
      <c r="N496" s="36"/>
      <c r="O496" s="36"/>
      <c r="P496" s="36"/>
      <c r="Q496" s="36"/>
      <c r="R496" s="36"/>
      <c r="S496" s="36"/>
      <c r="T496" s="36"/>
      <c r="U496" s="36"/>
      <c r="V496" s="36"/>
      <c r="W496" s="36"/>
      <c r="X496" s="36"/>
    </row>
    <row r="497" spans="1:24" ht="39" hidden="1" customHeight="1" outlineLevel="1">
      <c r="A497" s="21"/>
      <c r="B497" s="46" t="s">
        <v>491</v>
      </c>
      <c r="C497" s="18" t="s">
        <v>105</v>
      </c>
      <c r="D497" s="18" t="s">
        <v>11</v>
      </c>
      <c r="E497" s="20">
        <v>295454</v>
      </c>
      <c r="F497" s="20">
        <v>295454</v>
      </c>
      <c r="G497" s="28">
        <f t="shared" ref="G497:H497" si="185">F497</f>
        <v>295454</v>
      </c>
      <c r="H497" s="33">
        <f t="shared" si="185"/>
        <v>295454</v>
      </c>
      <c r="I497" s="34">
        <f t="shared" si="171"/>
        <v>0</v>
      </c>
      <c r="J497" s="2733"/>
      <c r="K497" s="36"/>
      <c r="L497" s="36"/>
      <c r="M497" s="36"/>
      <c r="N497" s="36"/>
      <c r="O497" s="36"/>
      <c r="P497" s="36"/>
      <c r="Q497" s="36"/>
      <c r="R497" s="36"/>
      <c r="S497" s="36"/>
      <c r="T497" s="36"/>
      <c r="U497" s="36"/>
      <c r="V497" s="36"/>
      <c r="W497" s="36"/>
      <c r="X497" s="36"/>
    </row>
    <row r="498" spans="1:24" ht="15" hidden="1" customHeight="1">
      <c r="A498" s="70">
        <v>4</v>
      </c>
      <c r="B498" s="2756" t="s">
        <v>492</v>
      </c>
      <c r="C498" s="2735"/>
      <c r="D498" s="2735"/>
      <c r="E498" s="2735"/>
      <c r="F498" s="2735"/>
      <c r="G498" s="2735"/>
      <c r="H498" s="2735"/>
      <c r="I498" s="2735"/>
      <c r="J498" s="2736"/>
      <c r="K498" s="71"/>
      <c r="L498" s="71"/>
      <c r="M498" s="71"/>
      <c r="N498" s="71"/>
      <c r="O498" s="71"/>
      <c r="P498" s="71"/>
      <c r="Q498" s="71"/>
      <c r="R498" s="71"/>
      <c r="S498" s="71"/>
      <c r="T498" s="71"/>
      <c r="U498" s="71"/>
      <c r="V498" s="71"/>
      <c r="W498" s="71"/>
      <c r="X498" s="71"/>
    </row>
    <row r="499" spans="1:24" ht="31.5" hidden="1" customHeight="1">
      <c r="A499" s="21"/>
      <c r="B499" s="79" t="s">
        <v>493</v>
      </c>
      <c r="C499" s="18"/>
      <c r="D499" s="35" t="s">
        <v>122</v>
      </c>
      <c r="E499" s="20"/>
      <c r="F499" s="20"/>
      <c r="G499" s="28"/>
      <c r="H499" s="28"/>
      <c r="I499" s="34"/>
      <c r="J499" s="2740" t="s">
        <v>494</v>
      </c>
      <c r="K499" s="36"/>
      <c r="L499" s="36"/>
      <c r="M499" s="36"/>
      <c r="N499" s="36"/>
      <c r="O499" s="36"/>
      <c r="P499" s="36"/>
      <c r="Q499" s="36"/>
      <c r="R499" s="36"/>
      <c r="S499" s="36"/>
      <c r="T499" s="36"/>
      <c r="U499" s="36"/>
      <c r="V499" s="36"/>
      <c r="W499" s="36"/>
      <c r="X499" s="36"/>
    </row>
    <row r="500" spans="1:24" ht="19.5" hidden="1" customHeight="1">
      <c r="A500" s="21"/>
      <c r="B500" s="78" t="s">
        <v>495</v>
      </c>
      <c r="C500" s="18" t="s">
        <v>123</v>
      </c>
      <c r="D500" s="18" t="s">
        <v>11</v>
      </c>
      <c r="E500" s="20">
        <v>113636</v>
      </c>
      <c r="F500" s="20">
        <v>113636</v>
      </c>
      <c r="G500" s="28"/>
      <c r="H500" s="28"/>
      <c r="I500" s="34">
        <f>(F500-E500)/E500</f>
        <v>0</v>
      </c>
      <c r="J500" s="2742"/>
      <c r="K500" s="36"/>
      <c r="L500" s="36"/>
      <c r="M500" s="36"/>
      <c r="N500" s="36"/>
      <c r="O500" s="36"/>
      <c r="P500" s="36"/>
      <c r="Q500" s="36"/>
      <c r="R500" s="36"/>
      <c r="S500" s="36"/>
      <c r="T500" s="36"/>
      <c r="U500" s="36"/>
      <c r="V500" s="36"/>
      <c r="W500" s="36"/>
      <c r="X500" s="36"/>
    </row>
    <row r="501" spans="1:24" ht="19.5" hidden="1" customHeight="1">
      <c r="A501" s="21"/>
      <c r="B501" s="79" t="s">
        <v>496</v>
      </c>
      <c r="C501" s="18"/>
      <c r="D501" s="18"/>
      <c r="E501" s="20"/>
      <c r="F501" s="20"/>
      <c r="G501" s="28"/>
      <c r="H501" s="28"/>
      <c r="I501" s="34"/>
      <c r="J501" s="2742"/>
      <c r="K501" s="36"/>
      <c r="L501" s="36"/>
      <c r="M501" s="36"/>
      <c r="N501" s="36"/>
      <c r="O501" s="36"/>
      <c r="P501" s="36"/>
      <c r="Q501" s="36"/>
      <c r="R501" s="36"/>
      <c r="S501" s="36"/>
      <c r="T501" s="36"/>
      <c r="U501" s="36"/>
      <c r="V501" s="36"/>
      <c r="W501" s="36"/>
      <c r="X501" s="36"/>
    </row>
    <row r="502" spans="1:24" ht="19.5" hidden="1" customHeight="1">
      <c r="A502" s="21"/>
      <c r="B502" s="78" t="s">
        <v>497</v>
      </c>
      <c r="C502" s="18" t="s">
        <v>123</v>
      </c>
      <c r="D502" s="18" t="s">
        <v>11</v>
      </c>
      <c r="E502" s="20">
        <v>127273</v>
      </c>
      <c r="F502" s="20">
        <v>127273</v>
      </c>
      <c r="G502" s="28"/>
      <c r="H502" s="28"/>
      <c r="I502" s="34">
        <f t="shared" ref="I502:I503" si="186">(F502-E502)/E502</f>
        <v>0</v>
      </c>
      <c r="J502" s="2742"/>
      <c r="K502" s="36"/>
      <c r="L502" s="36"/>
      <c r="M502" s="36"/>
      <c r="N502" s="36"/>
      <c r="O502" s="36"/>
      <c r="P502" s="36"/>
      <c r="Q502" s="36"/>
      <c r="R502" s="36"/>
      <c r="S502" s="36"/>
      <c r="T502" s="36"/>
      <c r="U502" s="36"/>
      <c r="V502" s="36"/>
      <c r="W502" s="36"/>
      <c r="X502" s="36"/>
    </row>
    <row r="503" spans="1:24" ht="19.5" hidden="1" customHeight="1">
      <c r="A503" s="21"/>
      <c r="B503" s="78" t="s">
        <v>498</v>
      </c>
      <c r="C503" s="18" t="s">
        <v>123</v>
      </c>
      <c r="D503" s="18" t="s">
        <v>11</v>
      </c>
      <c r="E503" s="20">
        <v>165454</v>
      </c>
      <c r="F503" s="20">
        <v>165454</v>
      </c>
      <c r="G503" s="28"/>
      <c r="H503" s="28"/>
      <c r="I503" s="34">
        <f t="shared" si="186"/>
        <v>0</v>
      </c>
      <c r="J503" s="2742"/>
      <c r="K503" s="36"/>
      <c r="L503" s="36"/>
      <c r="M503" s="36"/>
      <c r="N503" s="36"/>
      <c r="O503" s="36"/>
      <c r="P503" s="36"/>
      <c r="Q503" s="36"/>
      <c r="R503" s="36"/>
      <c r="S503" s="36"/>
      <c r="T503" s="36"/>
      <c r="U503" s="36"/>
      <c r="V503" s="36"/>
      <c r="W503" s="36"/>
      <c r="X503" s="36"/>
    </row>
    <row r="504" spans="1:24" ht="19.5" hidden="1" customHeight="1">
      <c r="A504" s="21"/>
      <c r="B504" s="79" t="s">
        <v>499</v>
      </c>
      <c r="C504" s="18"/>
      <c r="D504" s="18"/>
      <c r="E504" s="20"/>
      <c r="F504" s="20"/>
      <c r="G504" s="28"/>
      <c r="H504" s="28"/>
      <c r="I504" s="34"/>
      <c r="J504" s="2742"/>
      <c r="K504" s="36"/>
      <c r="L504" s="36"/>
      <c r="M504" s="36"/>
      <c r="N504" s="36"/>
      <c r="O504" s="36"/>
      <c r="P504" s="36"/>
      <c r="Q504" s="36"/>
      <c r="R504" s="36"/>
      <c r="S504" s="36"/>
      <c r="T504" s="36"/>
      <c r="U504" s="36"/>
      <c r="V504" s="36"/>
      <c r="W504" s="36"/>
      <c r="X504" s="36"/>
    </row>
    <row r="505" spans="1:24" ht="19.5" hidden="1" customHeight="1">
      <c r="A505" s="21"/>
      <c r="B505" s="78" t="s">
        <v>500</v>
      </c>
      <c r="C505" s="18" t="s">
        <v>123</v>
      </c>
      <c r="D505" s="18" t="s">
        <v>11</v>
      </c>
      <c r="E505" s="20">
        <v>218182</v>
      </c>
      <c r="F505" s="20">
        <v>218182</v>
      </c>
      <c r="G505" s="28"/>
      <c r="H505" s="28"/>
      <c r="I505" s="34">
        <f t="shared" ref="I505:I508" si="187">(F505-E505)/E505</f>
        <v>0</v>
      </c>
      <c r="J505" s="2742"/>
      <c r="K505" s="36"/>
      <c r="L505" s="36"/>
      <c r="M505" s="36"/>
      <c r="N505" s="36"/>
      <c r="O505" s="36"/>
      <c r="P505" s="36"/>
      <c r="Q505" s="36"/>
      <c r="R505" s="36"/>
      <c r="S505" s="36"/>
      <c r="T505" s="36"/>
      <c r="U505" s="36"/>
      <c r="V505" s="36"/>
      <c r="W505" s="36"/>
      <c r="X505" s="36"/>
    </row>
    <row r="506" spans="1:24" ht="19.5" hidden="1" customHeight="1">
      <c r="A506" s="21"/>
      <c r="B506" s="78" t="s">
        <v>501</v>
      </c>
      <c r="C506" s="18" t="s">
        <v>123</v>
      </c>
      <c r="D506" s="18" t="s">
        <v>11</v>
      </c>
      <c r="E506" s="20">
        <v>231818</v>
      </c>
      <c r="F506" s="20">
        <v>231818</v>
      </c>
      <c r="G506" s="28"/>
      <c r="H506" s="28"/>
      <c r="I506" s="34">
        <f t="shared" si="187"/>
        <v>0</v>
      </c>
      <c r="J506" s="2742"/>
      <c r="K506" s="36"/>
      <c r="L506" s="36"/>
      <c r="M506" s="36"/>
      <c r="N506" s="36"/>
      <c r="O506" s="36"/>
      <c r="P506" s="36"/>
      <c r="Q506" s="36"/>
      <c r="R506" s="36"/>
      <c r="S506" s="36"/>
      <c r="T506" s="36"/>
      <c r="U506" s="36"/>
      <c r="V506" s="36"/>
      <c r="W506" s="36"/>
      <c r="X506" s="36"/>
    </row>
    <row r="507" spans="1:24" ht="19.5" hidden="1" customHeight="1">
      <c r="A507" s="21"/>
      <c r="B507" s="78" t="s">
        <v>502</v>
      </c>
      <c r="C507" s="18" t="s">
        <v>123</v>
      </c>
      <c r="D507" s="18" t="s">
        <v>11</v>
      </c>
      <c r="E507" s="20">
        <v>209091</v>
      </c>
      <c r="F507" s="20">
        <v>209091</v>
      </c>
      <c r="G507" s="28"/>
      <c r="H507" s="28"/>
      <c r="I507" s="34">
        <f t="shared" si="187"/>
        <v>0</v>
      </c>
      <c r="J507" s="2742"/>
      <c r="K507" s="36"/>
      <c r="L507" s="36"/>
      <c r="M507" s="36"/>
      <c r="N507" s="36"/>
      <c r="O507" s="36"/>
      <c r="P507" s="36"/>
      <c r="Q507" s="36"/>
      <c r="R507" s="36"/>
      <c r="S507" s="36"/>
      <c r="T507" s="36"/>
      <c r="U507" s="36"/>
      <c r="V507" s="36"/>
      <c r="W507" s="36"/>
      <c r="X507" s="36"/>
    </row>
    <row r="508" spans="1:24" ht="19.5" hidden="1" customHeight="1">
      <c r="A508" s="21"/>
      <c r="B508" s="78" t="s">
        <v>503</v>
      </c>
      <c r="C508" s="18" t="s">
        <v>123</v>
      </c>
      <c r="D508" s="18" t="s">
        <v>11</v>
      </c>
      <c r="E508" s="20">
        <v>213636</v>
      </c>
      <c r="F508" s="20">
        <v>213636</v>
      </c>
      <c r="G508" s="28"/>
      <c r="H508" s="28"/>
      <c r="I508" s="34">
        <f t="shared" si="187"/>
        <v>0</v>
      </c>
      <c r="J508" s="2742"/>
      <c r="K508" s="36"/>
      <c r="L508" s="36"/>
      <c r="M508" s="36"/>
      <c r="N508" s="36"/>
      <c r="O508" s="36"/>
      <c r="P508" s="36"/>
      <c r="Q508" s="36"/>
      <c r="R508" s="36"/>
      <c r="S508" s="36"/>
      <c r="T508" s="36"/>
      <c r="U508" s="36"/>
      <c r="V508" s="36"/>
      <c r="W508" s="36"/>
      <c r="X508" s="36"/>
    </row>
    <row r="509" spans="1:24" ht="19.5" hidden="1" customHeight="1">
      <c r="A509" s="21"/>
      <c r="B509" s="79" t="s">
        <v>504</v>
      </c>
      <c r="C509" s="18"/>
      <c r="D509" s="18"/>
      <c r="E509" s="20"/>
      <c r="F509" s="20"/>
      <c r="G509" s="28"/>
      <c r="H509" s="28"/>
      <c r="I509" s="34"/>
      <c r="J509" s="2742"/>
      <c r="K509" s="36"/>
      <c r="L509" s="36"/>
      <c r="M509" s="36"/>
      <c r="N509" s="36"/>
      <c r="O509" s="36"/>
      <c r="P509" s="36"/>
      <c r="Q509" s="36"/>
      <c r="R509" s="36"/>
      <c r="S509" s="36"/>
      <c r="T509" s="36"/>
      <c r="U509" s="36"/>
      <c r="V509" s="36"/>
      <c r="W509" s="36"/>
      <c r="X509" s="36"/>
    </row>
    <row r="510" spans="1:24" ht="19.5" hidden="1" customHeight="1">
      <c r="A510" s="21"/>
      <c r="B510" s="78" t="s">
        <v>505</v>
      </c>
      <c r="C510" s="18" t="s">
        <v>123</v>
      </c>
      <c r="D510" s="18" t="s">
        <v>11</v>
      </c>
      <c r="E510" s="20">
        <v>213636</v>
      </c>
      <c r="F510" s="20">
        <v>213636</v>
      </c>
      <c r="G510" s="28"/>
      <c r="H510" s="28"/>
      <c r="I510" s="34">
        <f t="shared" ref="I510:I513" si="188">(F510-E510)/E510</f>
        <v>0</v>
      </c>
      <c r="J510" s="2742"/>
      <c r="K510" s="36"/>
      <c r="L510" s="36"/>
      <c r="M510" s="36"/>
      <c r="N510" s="36"/>
      <c r="O510" s="36"/>
      <c r="P510" s="36"/>
      <c r="Q510" s="36"/>
      <c r="R510" s="36"/>
      <c r="S510" s="36"/>
      <c r="T510" s="36"/>
      <c r="U510" s="36"/>
      <c r="V510" s="36"/>
      <c r="W510" s="36"/>
      <c r="X510" s="36"/>
    </row>
    <row r="511" spans="1:24" ht="19.5" hidden="1" customHeight="1">
      <c r="A511" s="21"/>
      <c r="B511" s="78" t="s">
        <v>506</v>
      </c>
      <c r="C511" s="18" t="s">
        <v>123</v>
      </c>
      <c r="D511" s="18" t="s">
        <v>11</v>
      </c>
      <c r="E511" s="20">
        <v>240909</v>
      </c>
      <c r="F511" s="20">
        <v>240909</v>
      </c>
      <c r="G511" s="28"/>
      <c r="H511" s="28"/>
      <c r="I511" s="34">
        <f t="shared" si="188"/>
        <v>0</v>
      </c>
      <c r="J511" s="2742"/>
      <c r="K511" s="36"/>
      <c r="L511" s="36"/>
      <c r="M511" s="36"/>
      <c r="N511" s="36"/>
      <c r="O511" s="36"/>
      <c r="P511" s="36"/>
      <c r="Q511" s="36"/>
      <c r="R511" s="36"/>
      <c r="S511" s="36"/>
      <c r="T511" s="36"/>
      <c r="U511" s="36"/>
      <c r="V511" s="36"/>
      <c r="W511" s="36"/>
      <c r="X511" s="36"/>
    </row>
    <row r="512" spans="1:24" ht="19.5" hidden="1" customHeight="1">
      <c r="A512" s="21"/>
      <c r="B512" s="78" t="s">
        <v>507</v>
      </c>
      <c r="C512" s="18" t="s">
        <v>123</v>
      </c>
      <c r="D512" s="18" t="s">
        <v>11</v>
      </c>
      <c r="E512" s="20">
        <v>222727</v>
      </c>
      <c r="F512" s="20">
        <v>222727</v>
      </c>
      <c r="G512" s="28"/>
      <c r="H512" s="28"/>
      <c r="I512" s="34">
        <f t="shared" si="188"/>
        <v>0</v>
      </c>
      <c r="J512" s="2742"/>
      <c r="K512" s="36"/>
      <c r="L512" s="36"/>
      <c r="M512" s="36"/>
      <c r="N512" s="36"/>
      <c r="O512" s="36"/>
      <c r="P512" s="36"/>
      <c r="Q512" s="36"/>
      <c r="R512" s="36"/>
      <c r="S512" s="36"/>
      <c r="T512" s="36"/>
      <c r="U512" s="36"/>
      <c r="V512" s="36"/>
      <c r="W512" s="36"/>
      <c r="X512" s="36"/>
    </row>
    <row r="513" spans="1:24" ht="19.5" hidden="1" customHeight="1">
      <c r="A513" s="21"/>
      <c r="B513" s="78" t="s">
        <v>508</v>
      </c>
      <c r="C513" s="18" t="s">
        <v>123</v>
      </c>
      <c r="D513" s="18" t="s">
        <v>11</v>
      </c>
      <c r="E513" s="20">
        <v>309091</v>
      </c>
      <c r="F513" s="20">
        <v>309091</v>
      </c>
      <c r="G513" s="28"/>
      <c r="H513" s="28"/>
      <c r="I513" s="34">
        <f t="shared" si="188"/>
        <v>0</v>
      </c>
      <c r="J513" s="2742"/>
      <c r="K513" s="36"/>
      <c r="L513" s="36"/>
      <c r="M513" s="36"/>
      <c r="N513" s="36"/>
      <c r="O513" s="36"/>
      <c r="P513" s="36"/>
      <c r="Q513" s="36"/>
      <c r="R513" s="36"/>
      <c r="S513" s="36"/>
      <c r="T513" s="36"/>
      <c r="U513" s="36"/>
      <c r="V513" s="36"/>
      <c r="W513" s="36"/>
      <c r="X513" s="36"/>
    </row>
    <row r="514" spans="1:24" ht="19.5" hidden="1" customHeight="1">
      <c r="A514" s="21"/>
      <c r="B514" s="79" t="s">
        <v>509</v>
      </c>
      <c r="C514" s="18"/>
      <c r="D514" s="18"/>
      <c r="E514" s="20"/>
      <c r="F514" s="20"/>
      <c r="G514" s="28"/>
      <c r="H514" s="28"/>
      <c r="I514" s="34"/>
      <c r="J514" s="2742"/>
      <c r="K514" s="36"/>
      <c r="L514" s="36"/>
      <c r="M514" s="36"/>
      <c r="N514" s="36"/>
      <c r="O514" s="36"/>
      <c r="P514" s="36"/>
      <c r="Q514" s="36"/>
      <c r="R514" s="36"/>
      <c r="S514" s="36"/>
      <c r="T514" s="36"/>
      <c r="U514" s="36"/>
      <c r="V514" s="36"/>
      <c r="W514" s="36"/>
      <c r="X514" s="36"/>
    </row>
    <row r="515" spans="1:24" ht="19.5" hidden="1" customHeight="1">
      <c r="A515" s="21"/>
      <c r="B515" s="79" t="s">
        <v>510</v>
      </c>
      <c r="C515" s="18"/>
      <c r="D515" s="18"/>
      <c r="E515" s="20"/>
      <c r="F515" s="20"/>
      <c r="G515" s="28"/>
      <c r="H515" s="28"/>
      <c r="I515" s="34"/>
      <c r="J515" s="2742"/>
      <c r="K515" s="36"/>
      <c r="L515" s="36"/>
      <c r="M515" s="36"/>
      <c r="N515" s="36"/>
      <c r="O515" s="36"/>
      <c r="P515" s="36"/>
      <c r="Q515" s="36"/>
      <c r="R515" s="36"/>
      <c r="S515" s="36"/>
      <c r="T515" s="36"/>
      <c r="U515" s="36"/>
      <c r="V515" s="36"/>
      <c r="W515" s="36"/>
      <c r="X515" s="36"/>
    </row>
    <row r="516" spans="1:24" ht="19.5" hidden="1" customHeight="1">
      <c r="A516" s="21"/>
      <c r="B516" s="78" t="s">
        <v>511</v>
      </c>
      <c r="C516" s="18" t="s">
        <v>123</v>
      </c>
      <c r="D516" s="18" t="s">
        <v>11</v>
      </c>
      <c r="E516" s="20">
        <v>195454</v>
      </c>
      <c r="F516" s="20">
        <v>195454</v>
      </c>
      <c r="G516" s="28"/>
      <c r="H516" s="28"/>
      <c r="I516" s="34">
        <f t="shared" ref="I516:I519" si="189">(F516-E516)/E516</f>
        <v>0</v>
      </c>
      <c r="J516" s="2742"/>
      <c r="K516" s="36"/>
      <c r="L516" s="36"/>
      <c r="M516" s="36"/>
      <c r="N516" s="36"/>
      <c r="O516" s="36"/>
      <c r="P516" s="36"/>
      <c r="Q516" s="36"/>
      <c r="R516" s="36"/>
      <c r="S516" s="36"/>
      <c r="T516" s="36"/>
      <c r="U516" s="36"/>
      <c r="V516" s="36"/>
      <c r="W516" s="36"/>
      <c r="X516" s="36"/>
    </row>
    <row r="517" spans="1:24" ht="19.5" hidden="1" customHeight="1">
      <c r="A517" s="21"/>
      <c r="B517" s="78" t="s">
        <v>512</v>
      </c>
      <c r="C517" s="18" t="s">
        <v>123</v>
      </c>
      <c r="D517" s="18" t="s">
        <v>11</v>
      </c>
      <c r="E517" s="20">
        <v>195454</v>
      </c>
      <c r="F517" s="20">
        <v>195454</v>
      </c>
      <c r="G517" s="28"/>
      <c r="H517" s="28"/>
      <c r="I517" s="34">
        <f t="shared" si="189"/>
        <v>0</v>
      </c>
      <c r="J517" s="2742"/>
      <c r="K517" s="36"/>
      <c r="L517" s="36"/>
      <c r="M517" s="36"/>
      <c r="N517" s="36"/>
      <c r="O517" s="36"/>
      <c r="P517" s="36"/>
      <c r="Q517" s="36"/>
      <c r="R517" s="36"/>
      <c r="S517" s="36"/>
      <c r="T517" s="36"/>
      <c r="U517" s="36"/>
      <c r="V517" s="36"/>
      <c r="W517" s="36"/>
      <c r="X517" s="36"/>
    </row>
    <row r="518" spans="1:24" ht="19.5" hidden="1" customHeight="1">
      <c r="A518" s="21"/>
      <c r="B518" s="78" t="s">
        <v>513</v>
      </c>
      <c r="C518" s="18" t="s">
        <v>123</v>
      </c>
      <c r="D518" s="18" t="s">
        <v>11</v>
      </c>
      <c r="E518" s="20">
        <v>195454</v>
      </c>
      <c r="F518" s="20">
        <v>195454</v>
      </c>
      <c r="G518" s="28"/>
      <c r="H518" s="28"/>
      <c r="I518" s="34">
        <f t="shared" si="189"/>
        <v>0</v>
      </c>
      <c r="J518" s="2742"/>
      <c r="K518" s="36"/>
      <c r="L518" s="36"/>
      <c r="M518" s="36"/>
      <c r="N518" s="36"/>
      <c r="O518" s="36"/>
      <c r="P518" s="36"/>
      <c r="Q518" s="36"/>
      <c r="R518" s="36"/>
      <c r="S518" s="36"/>
      <c r="T518" s="36"/>
      <c r="U518" s="36"/>
      <c r="V518" s="36"/>
      <c r="W518" s="36"/>
      <c r="X518" s="36"/>
    </row>
    <row r="519" spans="1:24" ht="19.5" hidden="1" customHeight="1">
      <c r="A519" s="21"/>
      <c r="B519" s="78" t="s">
        <v>514</v>
      </c>
      <c r="C519" s="18" t="s">
        <v>123</v>
      </c>
      <c r="D519" s="18" t="s">
        <v>11</v>
      </c>
      <c r="E519" s="20">
        <v>195454</v>
      </c>
      <c r="F519" s="20">
        <v>195454</v>
      </c>
      <c r="G519" s="28"/>
      <c r="H519" s="28"/>
      <c r="I519" s="34">
        <f t="shared" si="189"/>
        <v>0</v>
      </c>
      <c r="J519" s="2733"/>
      <c r="K519" s="36"/>
      <c r="L519" s="36"/>
      <c r="M519" s="36"/>
      <c r="N519" s="36"/>
      <c r="O519" s="36"/>
      <c r="P519" s="36"/>
      <c r="Q519" s="36"/>
      <c r="R519" s="36"/>
      <c r="S519" s="36"/>
      <c r="T519" s="36"/>
      <c r="U519" s="36"/>
      <c r="V519" s="36"/>
      <c r="W519" s="36"/>
      <c r="X519" s="36"/>
    </row>
    <row r="520" spans="1:24" ht="15" hidden="1" customHeight="1">
      <c r="A520" s="70">
        <v>4</v>
      </c>
      <c r="B520" s="2762" t="s">
        <v>515</v>
      </c>
      <c r="C520" s="2735"/>
      <c r="D520" s="2735"/>
      <c r="E520" s="2735"/>
      <c r="F520" s="2735"/>
      <c r="G520" s="2735"/>
      <c r="H520" s="2735"/>
      <c r="I520" s="2735"/>
      <c r="J520" s="2736"/>
      <c r="K520" s="71"/>
      <c r="L520" s="71"/>
      <c r="M520" s="71"/>
      <c r="N520" s="71"/>
      <c r="O520" s="71"/>
      <c r="P520" s="71"/>
      <c r="Q520" s="71"/>
      <c r="R520" s="71"/>
      <c r="S520" s="71"/>
      <c r="T520" s="71"/>
      <c r="U520" s="71"/>
      <c r="V520" s="71"/>
      <c r="W520" s="71"/>
      <c r="X520" s="71"/>
    </row>
    <row r="521" spans="1:24" ht="39" hidden="1" customHeight="1">
      <c r="A521" s="21"/>
      <c r="B521" s="46" t="s">
        <v>516</v>
      </c>
      <c r="C521" s="18" t="s">
        <v>123</v>
      </c>
      <c r="D521" s="35" t="s">
        <v>318</v>
      </c>
      <c r="E521" s="20">
        <v>91250</v>
      </c>
      <c r="F521" s="20">
        <v>91250</v>
      </c>
      <c r="G521" s="28"/>
      <c r="H521" s="28"/>
      <c r="I521" s="34">
        <f t="shared" ref="I521:I529" si="190">(F521-E521)/E521</f>
        <v>0</v>
      </c>
      <c r="J521" s="2740" t="s">
        <v>517</v>
      </c>
      <c r="K521" s="36"/>
      <c r="L521" s="36"/>
      <c r="M521" s="36"/>
      <c r="N521" s="36"/>
      <c r="O521" s="36"/>
      <c r="P521" s="36"/>
      <c r="Q521" s="36"/>
      <c r="R521" s="36"/>
      <c r="S521" s="36"/>
      <c r="T521" s="36"/>
      <c r="U521" s="36"/>
      <c r="V521" s="36"/>
      <c r="W521" s="36"/>
      <c r="X521" s="36"/>
    </row>
    <row r="522" spans="1:24" ht="19.5" hidden="1" customHeight="1">
      <c r="A522" s="21"/>
      <c r="B522" s="78" t="s">
        <v>518</v>
      </c>
      <c r="C522" s="18" t="s">
        <v>123</v>
      </c>
      <c r="D522" s="18" t="s">
        <v>11</v>
      </c>
      <c r="E522" s="20">
        <v>83750</v>
      </c>
      <c r="F522" s="20">
        <v>83750</v>
      </c>
      <c r="G522" s="28"/>
      <c r="H522" s="28"/>
      <c r="I522" s="34">
        <f t="shared" si="190"/>
        <v>0</v>
      </c>
      <c r="J522" s="2742"/>
      <c r="K522" s="36"/>
      <c r="L522" s="36"/>
      <c r="M522" s="36"/>
      <c r="N522" s="36"/>
      <c r="O522" s="36"/>
      <c r="P522" s="36"/>
      <c r="Q522" s="36"/>
      <c r="R522" s="36"/>
      <c r="S522" s="36"/>
      <c r="T522" s="36"/>
      <c r="U522" s="36"/>
      <c r="V522" s="36"/>
      <c r="W522" s="36"/>
      <c r="X522" s="36"/>
    </row>
    <row r="523" spans="1:24" ht="19.5" hidden="1" customHeight="1">
      <c r="A523" s="21"/>
      <c r="B523" s="78" t="s">
        <v>519</v>
      </c>
      <c r="C523" s="18" t="s">
        <v>123</v>
      </c>
      <c r="D523" s="18" t="s">
        <v>11</v>
      </c>
      <c r="E523" s="20">
        <v>86250</v>
      </c>
      <c r="F523" s="20">
        <v>86250</v>
      </c>
      <c r="G523" s="28"/>
      <c r="H523" s="28"/>
      <c r="I523" s="34">
        <f t="shared" si="190"/>
        <v>0</v>
      </c>
      <c r="J523" s="2742"/>
      <c r="K523" s="36"/>
      <c r="L523" s="36"/>
      <c r="M523" s="36"/>
      <c r="N523" s="36"/>
      <c r="O523" s="36"/>
      <c r="P523" s="36"/>
      <c r="Q523" s="36"/>
      <c r="R523" s="36"/>
      <c r="S523" s="36"/>
      <c r="T523" s="36"/>
      <c r="U523" s="36"/>
      <c r="V523" s="36"/>
      <c r="W523" s="36"/>
      <c r="X523" s="36"/>
    </row>
    <row r="524" spans="1:24" ht="19.5" hidden="1" customHeight="1">
      <c r="A524" s="21"/>
      <c r="B524" s="78" t="s">
        <v>520</v>
      </c>
      <c r="C524" s="18" t="s">
        <v>123</v>
      </c>
      <c r="D524" s="18" t="s">
        <v>11</v>
      </c>
      <c r="E524" s="20">
        <v>93750</v>
      </c>
      <c r="F524" s="20">
        <v>93750</v>
      </c>
      <c r="G524" s="28"/>
      <c r="H524" s="28"/>
      <c r="I524" s="34">
        <f t="shared" si="190"/>
        <v>0</v>
      </c>
      <c r="J524" s="2742"/>
      <c r="K524" s="36"/>
      <c r="L524" s="36"/>
      <c r="M524" s="36"/>
      <c r="N524" s="36"/>
      <c r="O524" s="36"/>
      <c r="P524" s="36"/>
      <c r="Q524" s="36"/>
      <c r="R524" s="36"/>
      <c r="S524" s="36"/>
      <c r="T524" s="36"/>
      <c r="U524" s="36"/>
      <c r="V524" s="36"/>
      <c r="W524" s="36"/>
      <c r="X524" s="36"/>
    </row>
    <row r="525" spans="1:24" ht="39" hidden="1" customHeight="1">
      <c r="A525" s="21"/>
      <c r="B525" s="46" t="s">
        <v>521</v>
      </c>
      <c r="C525" s="18" t="s">
        <v>123</v>
      </c>
      <c r="D525" s="18" t="s">
        <v>11</v>
      </c>
      <c r="E525" s="20">
        <v>102500</v>
      </c>
      <c r="F525" s="20">
        <v>102500</v>
      </c>
      <c r="G525" s="28"/>
      <c r="H525" s="28"/>
      <c r="I525" s="34">
        <f t="shared" si="190"/>
        <v>0</v>
      </c>
      <c r="J525" s="2742"/>
      <c r="K525" s="36"/>
      <c r="L525" s="36"/>
      <c r="M525" s="36"/>
      <c r="N525" s="36"/>
      <c r="O525" s="36"/>
      <c r="P525" s="36"/>
      <c r="Q525" s="36"/>
      <c r="R525" s="36"/>
      <c r="S525" s="36"/>
      <c r="T525" s="36"/>
      <c r="U525" s="36"/>
      <c r="V525" s="36"/>
      <c r="W525" s="36"/>
      <c r="X525" s="36"/>
    </row>
    <row r="526" spans="1:24" ht="39" hidden="1" customHeight="1">
      <c r="A526" s="21"/>
      <c r="B526" s="46" t="s">
        <v>522</v>
      </c>
      <c r="C526" s="18" t="s">
        <v>123</v>
      </c>
      <c r="D526" s="18" t="s">
        <v>11</v>
      </c>
      <c r="E526" s="20">
        <v>122500</v>
      </c>
      <c r="F526" s="20">
        <v>122500</v>
      </c>
      <c r="G526" s="28"/>
      <c r="H526" s="28"/>
      <c r="I526" s="34">
        <f t="shared" si="190"/>
        <v>0</v>
      </c>
      <c r="J526" s="2742"/>
      <c r="K526" s="36"/>
      <c r="L526" s="36"/>
      <c r="M526" s="36"/>
      <c r="N526" s="36"/>
      <c r="O526" s="36"/>
      <c r="P526" s="36"/>
      <c r="Q526" s="36"/>
      <c r="R526" s="36"/>
      <c r="S526" s="36"/>
      <c r="T526" s="36"/>
      <c r="U526" s="36"/>
      <c r="V526" s="36"/>
      <c r="W526" s="36"/>
      <c r="X526" s="36"/>
    </row>
    <row r="527" spans="1:24" ht="58.5" hidden="1" customHeight="1">
      <c r="A527" s="21"/>
      <c r="B527" s="46" t="s">
        <v>523</v>
      </c>
      <c r="C527" s="18" t="s">
        <v>123</v>
      </c>
      <c r="D527" s="18" t="s">
        <v>11</v>
      </c>
      <c r="E527" s="20">
        <v>218750</v>
      </c>
      <c r="F527" s="20">
        <v>218750</v>
      </c>
      <c r="G527" s="28"/>
      <c r="H527" s="28"/>
      <c r="I527" s="34">
        <f t="shared" si="190"/>
        <v>0</v>
      </c>
      <c r="J527" s="2733"/>
      <c r="K527" s="36"/>
      <c r="L527" s="36"/>
      <c r="M527" s="36"/>
      <c r="N527" s="36"/>
      <c r="O527" s="36"/>
      <c r="P527" s="36"/>
      <c r="Q527" s="36"/>
      <c r="R527" s="36"/>
      <c r="S527" s="36"/>
      <c r="T527" s="36"/>
      <c r="U527" s="36"/>
      <c r="V527" s="36"/>
      <c r="W527" s="36"/>
      <c r="X527" s="36"/>
    </row>
    <row r="528" spans="1:24" ht="58.5" hidden="1" customHeight="1">
      <c r="A528" s="21"/>
      <c r="B528" s="46" t="s">
        <v>524</v>
      </c>
      <c r="C528" s="18" t="s">
        <v>123</v>
      </c>
      <c r="D528" s="18" t="s">
        <v>11</v>
      </c>
      <c r="E528" s="20">
        <v>237500</v>
      </c>
      <c r="F528" s="20">
        <v>237500</v>
      </c>
      <c r="G528" s="28"/>
      <c r="H528" s="28"/>
      <c r="I528" s="34">
        <f t="shared" si="190"/>
        <v>0</v>
      </c>
      <c r="J528" s="2740" t="s">
        <v>525</v>
      </c>
      <c r="K528" s="36"/>
      <c r="L528" s="36"/>
      <c r="M528" s="36"/>
      <c r="N528" s="36"/>
      <c r="O528" s="36"/>
      <c r="P528" s="36"/>
      <c r="Q528" s="36"/>
      <c r="R528" s="36"/>
      <c r="S528" s="36"/>
      <c r="T528" s="36"/>
      <c r="U528" s="36"/>
      <c r="V528" s="36"/>
      <c r="W528" s="36"/>
      <c r="X528" s="36"/>
    </row>
    <row r="529" spans="1:24" ht="58.5" hidden="1" customHeight="1">
      <c r="A529" s="21"/>
      <c r="B529" s="46" t="s">
        <v>526</v>
      </c>
      <c r="C529" s="18" t="s">
        <v>123</v>
      </c>
      <c r="D529" s="18" t="s">
        <v>11</v>
      </c>
      <c r="E529" s="20">
        <v>287500</v>
      </c>
      <c r="F529" s="20">
        <v>287500</v>
      </c>
      <c r="G529" s="28"/>
      <c r="H529" s="28"/>
      <c r="I529" s="34">
        <f t="shared" si="190"/>
        <v>0</v>
      </c>
      <c r="J529" s="2733"/>
      <c r="K529" s="36"/>
      <c r="L529" s="36"/>
      <c r="M529" s="36"/>
      <c r="N529" s="36"/>
      <c r="O529" s="36"/>
      <c r="P529" s="36"/>
      <c r="Q529" s="36"/>
      <c r="R529" s="36"/>
      <c r="S529" s="36"/>
      <c r="T529" s="36"/>
      <c r="U529" s="36"/>
      <c r="V529" s="36"/>
      <c r="W529" s="36"/>
      <c r="X529" s="36"/>
    </row>
    <row r="530" spans="1:24" ht="18.75" customHeight="1">
      <c r="A530" s="2744" t="s">
        <v>124</v>
      </c>
      <c r="B530" s="2735"/>
      <c r="C530" s="2735"/>
      <c r="D530" s="2735"/>
      <c r="E530" s="2735"/>
      <c r="F530" s="2735"/>
      <c r="G530" s="2735"/>
      <c r="H530" s="2735"/>
      <c r="I530" s="2735"/>
      <c r="J530" s="2736"/>
      <c r="K530" s="36"/>
      <c r="L530" s="36"/>
      <c r="M530" s="36"/>
      <c r="N530" s="36"/>
      <c r="O530" s="36"/>
      <c r="P530" s="36"/>
      <c r="Q530" s="36"/>
      <c r="R530" s="36"/>
      <c r="S530" s="36"/>
      <c r="T530" s="36"/>
      <c r="U530" s="36"/>
      <c r="V530" s="36"/>
      <c r="W530" s="36"/>
      <c r="X530" s="36"/>
    </row>
    <row r="531" spans="1:24" ht="31.5" customHeight="1">
      <c r="A531" s="57" t="s">
        <v>125</v>
      </c>
      <c r="B531" s="78"/>
      <c r="C531" s="18"/>
      <c r="D531" s="35" t="s">
        <v>99</v>
      </c>
      <c r="E531" s="20"/>
      <c r="F531" s="20"/>
      <c r="G531" s="28"/>
      <c r="H531" s="28"/>
      <c r="I531" s="34"/>
      <c r="J531" s="18"/>
      <c r="K531" s="36"/>
      <c r="L531" s="36"/>
      <c r="M531" s="36"/>
      <c r="N531" s="36"/>
      <c r="O531" s="36"/>
      <c r="P531" s="36"/>
      <c r="Q531" s="36"/>
      <c r="R531" s="36"/>
      <c r="S531" s="36"/>
      <c r="T531" s="36"/>
      <c r="U531" s="36"/>
      <c r="V531" s="36"/>
      <c r="W531" s="36"/>
      <c r="X531" s="36"/>
    </row>
    <row r="532" spans="1:24" ht="19.5" customHeight="1">
      <c r="A532" s="49">
        <v>1</v>
      </c>
      <c r="B532" s="74" t="s">
        <v>14</v>
      </c>
      <c r="C532" s="18"/>
      <c r="D532" s="90"/>
      <c r="E532" s="20"/>
      <c r="F532" s="20"/>
      <c r="G532" s="28"/>
      <c r="H532" s="28"/>
      <c r="I532" s="34"/>
      <c r="J532" s="90"/>
      <c r="K532" s="91"/>
      <c r="L532" s="91"/>
      <c r="M532" s="91"/>
      <c r="N532" s="91"/>
      <c r="O532" s="91"/>
      <c r="P532" s="91"/>
      <c r="Q532" s="91"/>
      <c r="R532" s="91"/>
      <c r="S532" s="91"/>
      <c r="T532" s="91"/>
      <c r="U532" s="91"/>
      <c r="V532" s="91"/>
      <c r="W532" s="91"/>
      <c r="X532" s="91"/>
    </row>
    <row r="533" spans="1:24" ht="19.5" hidden="1" customHeight="1" outlineLevel="1">
      <c r="A533" s="21"/>
      <c r="B533" s="78" t="s">
        <v>126</v>
      </c>
      <c r="C533" s="18" t="s">
        <v>87</v>
      </c>
      <c r="D533" s="35" t="s">
        <v>11</v>
      </c>
      <c r="E533" s="20"/>
      <c r="F533" s="20"/>
      <c r="G533" s="28">
        <v>7454</v>
      </c>
      <c r="H533" s="28">
        <v>7454</v>
      </c>
      <c r="I533" s="34">
        <f t="shared" ref="I533:I534" si="191">(H533-G533)/G533</f>
        <v>0</v>
      </c>
      <c r="J533" s="90"/>
      <c r="K533" s="91"/>
      <c r="L533" s="91"/>
      <c r="M533" s="91"/>
      <c r="N533" s="91"/>
      <c r="O533" s="91"/>
      <c r="P533" s="91"/>
      <c r="Q533" s="91"/>
      <c r="R533" s="91"/>
      <c r="S533" s="91"/>
      <c r="T533" s="91"/>
      <c r="U533" s="91"/>
      <c r="V533" s="91"/>
      <c r="W533" s="91"/>
      <c r="X533" s="91"/>
    </row>
    <row r="534" spans="1:24" ht="19.5" hidden="1" customHeight="1" outlineLevel="1">
      <c r="A534" s="21"/>
      <c r="B534" s="78" t="s">
        <v>127</v>
      </c>
      <c r="C534" s="18" t="s">
        <v>87</v>
      </c>
      <c r="D534" s="90" t="s">
        <v>11</v>
      </c>
      <c r="E534" s="20"/>
      <c r="F534" s="20"/>
      <c r="G534" s="28">
        <v>13500</v>
      </c>
      <c r="H534" s="28">
        <v>13500</v>
      </c>
      <c r="I534" s="34">
        <f t="shared" si="191"/>
        <v>0</v>
      </c>
      <c r="J534" s="90"/>
      <c r="K534" s="91"/>
      <c r="L534" s="91"/>
      <c r="M534" s="91"/>
      <c r="N534" s="91"/>
      <c r="O534" s="91"/>
      <c r="P534" s="91"/>
      <c r="Q534" s="91"/>
      <c r="R534" s="91"/>
      <c r="S534" s="91"/>
      <c r="T534" s="91"/>
      <c r="U534" s="91"/>
      <c r="V534" s="91"/>
      <c r="W534" s="91"/>
      <c r="X534" s="91"/>
    </row>
    <row r="535" spans="1:24" ht="19.5" hidden="1" customHeight="1" outlineLevel="1">
      <c r="A535" s="21"/>
      <c r="B535" s="78" t="s">
        <v>527</v>
      </c>
      <c r="C535" s="18" t="s">
        <v>87</v>
      </c>
      <c r="D535" s="90" t="s">
        <v>11</v>
      </c>
      <c r="E535" s="20"/>
      <c r="F535" s="20"/>
      <c r="G535" s="20"/>
      <c r="H535" s="28">
        <v>8864</v>
      </c>
      <c r="I535" s="34"/>
      <c r="J535" s="90"/>
      <c r="K535" s="91"/>
      <c r="L535" s="91"/>
      <c r="M535" s="91"/>
      <c r="N535" s="91"/>
      <c r="O535" s="91"/>
      <c r="P535" s="91"/>
      <c r="Q535" s="91"/>
      <c r="R535" s="91"/>
      <c r="S535" s="91"/>
      <c r="T535" s="91"/>
      <c r="U535" s="91"/>
      <c r="V535" s="91"/>
      <c r="W535" s="91"/>
      <c r="X535" s="91"/>
    </row>
    <row r="536" spans="1:24" ht="19.5" hidden="1" customHeight="1" outlineLevel="1">
      <c r="A536" s="21"/>
      <c r="B536" s="78" t="s">
        <v>528</v>
      </c>
      <c r="C536" s="18" t="s">
        <v>87</v>
      </c>
      <c r="D536" s="90" t="s">
        <v>11</v>
      </c>
      <c r="E536" s="20"/>
      <c r="F536" s="20"/>
      <c r="G536" s="20"/>
      <c r="H536" s="28">
        <v>21818</v>
      </c>
      <c r="I536" s="34"/>
      <c r="J536" s="90"/>
      <c r="K536" s="91"/>
      <c r="L536" s="91"/>
      <c r="M536" s="91"/>
      <c r="N536" s="91"/>
      <c r="O536" s="91"/>
      <c r="P536" s="91"/>
      <c r="Q536" s="91"/>
      <c r="R536" s="91"/>
      <c r="S536" s="91"/>
      <c r="T536" s="91"/>
      <c r="U536" s="91"/>
      <c r="V536" s="91"/>
      <c r="W536" s="91"/>
      <c r="X536" s="91"/>
    </row>
    <row r="537" spans="1:24" ht="19.5" hidden="1" customHeight="1" outlineLevel="1">
      <c r="A537" s="21"/>
      <c r="B537" s="78" t="s">
        <v>529</v>
      </c>
      <c r="C537" s="18" t="s">
        <v>87</v>
      </c>
      <c r="D537" s="90" t="s">
        <v>11</v>
      </c>
      <c r="E537" s="20"/>
      <c r="F537" s="20"/>
      <c r="G537" s="20"/>
      <c r="H537" s="28">
        <v>12273</v>
      </c>
      <c r="I537" s="34"/>
      <c r="J537" s="90"/>
      <c r="K537" s="91"/>
      <c r="L537" s="91"/>
      <c r="M537" s="91"/>
      <c r="N537" s="91"/>
      <c r="O537" s="91"/>
      <c r="P537" s="91"/>
      <c r="Q537" s="91"/>
      <c r="R537" s="91"/>
      <c r="S537" s="91"/>
      <c r="T537" s="91"/>
      <c r="U537" s="91"/>
      <c r="V537" s="91"/>
      <c r="W537" s="91"/>
      <c r="X537" s="91"/>
    </row>
    <row r="538" spans="1:24" ht="19.5" hidden="1" customHeight="1" outlineLevel="1">
      <c r="A538" s="21"/>
      <c r="B538" s="78" t="s">
        <v>530</v>
      </c>
      <c r="C538" s="18" t="s">
        <v>87</v>
      </c>
      <c r="D538" s="90" t="s">
        <v>11</v>
      </c>
      <c r="E538" s="20"/>
      <c r="F538" s="20"/>
      <c r="G538" s="20"/>
      <c r="H538" s="28">
        <v>35000</v>
      </c>
      <c r="I538" s="34"/>
      <c r="J538" s="90"/>
      <c r="K538" s="91"/>
      <c r="L538" s="91"/>
      <c r="M538" s="91"/>
      <c r="N538" s="91"/>
      <c r="O538" s="91"/>
      <c r="P538" s="91"/>
      <c r="Q538" s="91"/>
      <c r="R538" s="91"/>
      <c r="S538" s="91"/>
      <c r="T538" s="91"/>
      <c r="U538" s="91"/>
      <c r="V538" s="91"/>
      <c r="W538" s="91"/>
      <c r="X538" s="91"/>
    </row>
    <row r="539" spans="1:24" ht="19.5" customHeight="1" collapsed="1">
      <c r="A539" s="49">
        <v>2</v>
      </c>
      <c r="B539" s="74" t="s">
        <v>16</v>
      </c>
      <c r="C539" s="18"/>
      <c r="D539" s="90"/>
      <c r="E539" s="20"/>
      <c r="F539" s="20"/>
      <c r="G539" s="28"/>
      <c r="H539" s="28"/>
      <c r="I539" s="34"/>
      <c r="J539" s="90"/>
      <c r="K539" s="91"/>
      <c r="L539" s="91"/>
      <c r="M539" s="91"/>
      <c r="N539" s="91"/>
      <c r="O539" s="91"/>
      <c r="P539" s="91"/>
      <c r="Q539" s="91"/>
      <c r="R539" s="91"/>
      <c r="S539" s="91"/>
      <c r="T539" s="91"/>
      <c r="U539" s="91"/>
      <c r="V539" s="91"/>
      <c r="W539" s="91"/>
      <c r="X539" s="91"/>
    </row>
    <row r="540" spans="1:24" ht="19.5" hidden="1" customHeight="1" outlineLevel="1">
      <c r="A540" s="21"/>
      <c r="B540" s="78" t="s">
        <v>531</v>
      </c>
      <c r="C540" s="18" t="s">
        <v>87</v>
      </c>
      <c r="D540" s="90" t="s">
        <v>11</v>
      </c>
      <c r="E540" s="20"/>
      <c r="F540" s="20"/>
      <c r="G540" s="28">
        <v>8000</v>
      </c>
      <c r="H540" s="28">
        <v>8000</v>
      </c>
      <c r="I540" s="34">
        <f t="shared" ref="I540:I541" si="192">(H540-G540)/G540</f>
        <v>0</v>
      </c>
      <c r="J540" s="90"/>
      <c r="K540" s="91"/>
      <c r="L540" s="91"/>
      <c r="M540" s="91"/>
      <c r="N540" s="91"/>
      <c r="O540" s="91"/>
      <c r="P540" s="91"/>
      <c r="Q540" s="91"/>
      <c r="R540" s="91"/>
      <c r="S540" s="91"/>
      <c r="T540" s="91"/>
      <c r="U540" s="91"/>
      <c r="V540" s="91"/>
      <c r="W540" s="91"/>
      <c r="X540" s="91"/>
    </row>
    <row r="541" spans="1:24" ht="19.5" hidden="1" customHeight="1" outlineLevel="1">
      <c r="A541" s="21"/>
      <c r="B541" s="78" t="s">
        <v>136</v>
      </c>
      <c r="C541" s="18" t="s">
        <v>87</v>
      </c>
      <c r="D541" s="90" t="s">
        <v>11</v>
      </c>
      <c r="E541" s="20"/>
      <c r="F541" s="20"/>
      <c r="G541" s="28">
        <v>15000</v>
      </c>
      <c r="H541" s="28">
        <v>15000</v>
      </c>
      <c r="I541" s="34">
        <f t="shared" si="192"/>
        <v>0</v>
      </c>
      <c r="J541" s="90"/>
      <c r="K541" s="91"/>
      <c r="L541" s="91"/>
      <c r="M541" s="91"/>
      <c r="N541" s="91"/>
      <c r="O541" s="91"/>
      <c r="P541" s="91"/>
      <c r="Q541" s="91"/>
      <c r="R541" s="91"/>
      <c r="S541" s="91"/>
      <c r="T541" s="91"/>
      <c r="U541" s="91"/>
      <c r="V541" s="91"/>
      <c r="W541" s="91"/>
      <c r="X541" s="91"/>
    </row>
    <row r="542" spans="1:24" ht="19.5" customHeight="1" collapsed="1">
      <c r="A542" s="49">
        <v>3</v>
      </c>
      <c r="B542" s="74" t="s">
        <v>15</v>
      </c>
      <c r="C542" s="18"/>
      <c r="D542" s="90"/>
      <c r="E542" s="20"/>
      <c r="F542" s="20"/>
      <c r="G542" s="28"/>
      <c r="H542" s="28"/>
      <c r="I542" s="34"/>
      <c r="J542" s="90"/>
      <c r="K542" s="91"/>
      <c r="L542" s="91"/>
      <c r="M542" s="91"/>
      <c r="N542" s="91"/>
      <c r="O542" s="91"/>
      <c r="P542" s="91"/>
      <c r="Q542" s="91"/>
      <c r="R542" s="91"/>
      <c r="S542" s="91"/>
      <c r="T542" s="91"/>
      <c r="U542" s="91"/>
      <c r="V542" s="91"/>
      <c r="W542" s="91"/>
      <c r="X542" s="91"/>
    </row>
    <row r="543" spans="1:24" ht="19.5" hidden="1" customHeight="1" outlineLevel="1">
      <c r="A543" s="21"/>
      <c r="B543" s="78" t="s">
        <v>531</v>
      </c>
      <c r="C543" s="18" t="s">
        <v>87</v>
      </c>
      <c r="D543" s="90" t="s">
        <v>11</v>
      </c>
      <c r="E543" s="20"/>
      <c r="F543" s="20"/>
      <c r="G543" s="28">
        <v>7454</v>
      </c>
      <c r="H543" s="28">
        <v>7454</v>
      </c>
      <c r="I543" s="34">
        <f t="shared" ref="I543:I544" si="193">(H543-G543)/G543</f>
        <v>0</v>
      </c>
      <c r="J543" s="90"/>
      <c r="K543" s="91"/>
      <c r="L543" s="91"/>
      <c r="M543" s="91"/>
      <c r="N543" s="91"/>
      <c r="O543" s="91"/>
      <c r="P543" s="91"/>
      <c r="Q543" s="91"/>
      <c r="R543" s="91"/>
      <c r="S543" s="91"/>
      <c r="T543" s="91"/>
      <c r="U543" s="91"/>
      <c r="V543" s="91"/>
      <c r="W543" s="91"/>
      <c r="X543" s="91"/>
    </row>
    <row r="544" spans="1:24" ht="19.5" hidden="1" customHeight="1" outlineLevel="1">
      <c r="A544" s="21"/>
      <c r="B544" s="78" t="s">
        <v>136</v>
      </c>
      <c r="C544" s="18" t="s">
        <v>87</v>
      </c>
      <c r="D544" s="90" t="s">
        <v>11</v>
      </c>
      <c r="E544" s="20"/>
      <c r="F544" s="20"/>
      <c r="G544" s="28">
        <v>13500</v>
      </c>
      <c r="H544" s="28">
        <v>13500</v>
      </c>
      <c r="I544" s="34">
        <f t="shared" si="193"/>
        <v>0</v>
      </c>
      <c r="J544" s="90"/>
      <c r="K544" s="91"/>
      <c r="L544" s="91"/>
      <c r="M544" s="91"/>
      <c r="N544" s="91"/>
      <c r="O544" s="91"/>
      <c r="P544" s="91"/>
      <c r="Q544" s="91"/>
      <c r="R544" s="91"/>
      <c r="S544" s="91"/>
      <c r="T544" s="91"/>
      <c r="U544" s="91"/>
      <c r="V544" s="91"/>
      <c r="W544" s="91"/>
      <c r="X544" s="91"/>
    </row>
    <row r="545" spans="1:24" ht="19.5" customHeight="1" collapsed="1">
      <c r="A545" s="49">
        <v>4</v>
      </c>
      <c r="B545" s="74" t="s">
        <v>21</v>
      </c>
      <c r="C545" s="18"/>
      <c r="D545" s="90"/>
      <c r="E545" s="20"/>
      <c r="F545" s="20"/>
      <c r="G545" s="28"/>
      <c r="H545" s="28"/>
      <c r="I545" s="34"/>
      <c r="J545" s="90"/>
      <c r="K545" s="91"/>
      <c r="L545" s="91"/>
      <c r="M545" s="91"/>
      <c r="N545" s="91"/>
      <c r="O545" s="91"/>
      <c r="P545" s="91"/>
      <c r="Q545" s="91"/>
      <c r="R545" s="91"/>
      <c r="S545" s="91"/>
      <c r="T545" s="91"/>
      <c r="U545" s="91"/>
      <c r="V545" s="91"/>
      <c r="W545" s="91"/>
      <c r="X545" s="91"/>
    </row>
    <row r="546" spans="1:24" ht="19.5" hidden="1" customHeight="1" outlineLevel="1">
      <c r="A546" s="21"/>
      <c r="B546" s="78" t="s">
        <v>531</v>
      </c>
      <c r="C546" s="18" t="s">
        <v>87</v>
      </c>
      <c r="D546" s="90" t="s">
        <v>11</v>
      </c>
      <c r="E546" s="20"/>
      <c r="F546" s="20"/>
      <c r="G546" s="28">
        <v>8500</v>
      </c>
      <c r="H546" s="28">
        <v>8500</v>
      </c>
      <c r="I546" s="34">
        <f t="shared" ref="I546:I547" si="194">(H546-G546)/G546</f>
        <v>0</v>
      </c>
      <c r="J546" s="90"/>
      <c r="K546" s="91"/>
      <c r="L546" s="91"/>
      <c r="M546" s="91"/>
      <c r="N546" s="91"/>
      <c r="O546" s="91"/>
      <c r="P546" s="91"/>
      <c r="Q546" s="91"/>
      <c r="R546" s="91"/>
      <c r="S546" s="91"/>
      <c r="T546" s="91"/>
      <c r="U546" s="91"/>
      <c r="V546" s="91"/>
      <c r="W546" s="91"/>
      <c r="X546" s="91"/>
    </row>
    <row r="547" spans="1:24" ht="19.5" hidden="1" customHeight="1" outlineLevel="1">
      <c r="A547" s="21"/>
      <c r="B547" s="78" t="s">
        <v>136</v>
      </c>
      <c r="C547" s="18" t="s">
        <v>87</v>
      </c>
      <c r="D547" s="90" t="s">
        <v>11</v>
      </c>
      <c r="E547" s="20"/>
      <c r="F547" s="20"/>
      <c r="G547" s="28">
        <v>13500</v>
      </c>
      <c r="H547" s="28">
        <v>13500</v>
      </c>
      <c r="I547" s="34">
        <f t="shared" si="194"/>
        <v>0</v>
      </c>
      <c r="J547" s="90"/>
      <c r="K547" s="91"/>
      <c r="L547" s="91"/>
      <c r="M547" s="91"/>
      <c r="N547" s="91"/>
      <c r="O547" s="91"/>
      <c r="P547" s="91"/>
      <c r="Q547" s="91"/>
      <c r="R547" s="91"/>
      <c r="S547" s="91"/>
      <c r="T547" s="91"/>
      <c r="U547" s="91"/>
      <c r="V547" s="91"/>
      <c r="W547" s="91"/>
      <c r="X547" s="91"/>
    </row>
    <row r="548" spans="1:24" ht="19.5" customHeight="1" collapsed="1">
      <c r="A548" s="49">
        <v>5</v>
      </c>
      <c r="B548" s="74" t="s">
        <v>18</v>
      </c>
      <c r="C548" s="18"/>
      <c r="D548" s="90"/>
      <c r="E548" s="20"/>
      <c r="F548" s="20"/>
      <c r="G548" s="28"/>
      <c r="H548" s="28"/>
      <c r="I548" s="34"/>
      <c r="J548" s="90"/>
      <c r="K548" s="91"/>
      <c r="L548" s="91"/>
      <c r="M548" s="91"/>
      <c r="N548" s="91"/>
      <c r="O548" s="91"/>
      <c r="P548" s="91"/>
      <c r="Q548" s="91"/>
      <c r="R548" s="91"/>
      <c r="S548" s="91"/>
      <c r="T548" s="91"/>
      <c r="U548" s="91"/>
      <c r="V548" s="91"/>
      <c r="W548" s="91"/>
      <c r="X548" s="91"/>
    </row>
    <row r="549" spans="1:24" ht="19.5" hidden="1" customHeight="1" outlineLevel="1">
      <c r="A549" s="49"/>
      <c r="B549" s="78" t="s">
        <v>531</v>
      </c>
      <c r="C549" s="18" t="s">
        <v>87</v>
      </c>
      <c r="D549" s="90" t="s">
        <v>11</v>
      </c>
      <c r="E549" s="20"/>
      <c r="F549" s="20"/>
      <c r="G549" s="28">
        <f t="shared" ref="G549:H549" si="195">10000/1.1</f>
        <v>9090.9090909090901</v>
      </c>
      <c r="H549" s="28">
        <f t="shared" si="195"/>
        <v>9090.9090909090901</v>
      </c>
      <c r="I549" s="34">
        <f t="shared" ref="I549:I550" si="196">(H549-G549)/G549</f>
        <v>0</v>
      </c>
      <c r="J549" s="90"/>
      <c r="K549" s="91"/>
      <c r="L549" s="91"/>
      <c r="M549" s="91"/>
      <c r="N549" s="91"/>
      <c r="O549" s="91"/>
      <c r="P549" s="91"/>
      <c r="Q549" s="91"/>
      <c r="R549" s="91"/>
      <c r="S549" s="91"/>
      <c r="T549" s="91"/>
      <c r="U549" s="91"/>
      <c r="V549" s="91"/>
      <c r="W549" s="91"/>
      <c r="X549" s="91"/>
    </row>
    <row r="550" spans="1:24" ht="19.5" hidden="1" customHeight="1" outlineLevel="1">
      <c r="A550" s="21"/>
      <c r="B550" s="78" t="s">
        <v>136</v>
      </c>
      <c r="C550" s="18" t="s">
        <v>87</v>
      </c>
      <c r="D550" s="90" t="s">
        <v>11</v>
      </c>
      <c r="E550" s="20"/>
      <c r="F550" s="20"/>
      <c r="G550" s="28">
        <f t="shared" ref="G550:H550" si="197">25000/1.1</f>
        <v>22727.272727272724</v>
      </c>
      <c r="H550" s="28">
        <f t="shared" si="197"/>
        <v>22727.272727272724</v>
      </c>
      <c r="I550" s="34">
        <f t="shared" si="196"/>
        <v>0</v>
      </c>
      <c r="J550" s="90"/>
      <c r="K550" s="91"/>
      <c r="L550" s="91"/>
      <c r="M550" s="91"/>
      <c r="N550" s="91"/>
      <c r="O550" s="91"/>
      <c r="P550" s="91"/>
      <c r="Q550" s="91"/>
      <c r="R550" s="91"/>
      <c r="S550" s="91"/>
      <c r="T550" s="91"/>
      <c r="U550" s="91"/>
      <c r="V550" s="91"/>
      <c r="W550" s="91"/>
      <c r="X550" s="91"/>
    </row>
    <row r="551" spans="1:24" ht="19.5" customHeight="1" collapsed="1">
      <c r="A551" s="49">
        <v>6</v>
      </c>
      <c r="B551" s="74" t="s">
        <v>17</v>
      </c>
      <c r="C551" s="18"/>
      <c r="D551" s="90"/>
      <c r="E551" s="20"/>
      <c r="F551" s="20"/>
      <c r="G551" s="28"/>
      <c r="H551" s="28"/>
      <c r="I551" s="34"/>
      <c r="J551" s="90"/>
      <c r="K551" s="91"/>
      <c r="L551" s="91"/>
      <c r="M551" s="91"/>
      <c r="N551" s="91"/>
      <c r="O551" s="91"/>
      <c r="P551" s="91"/>
      <c r="Q551" s="91"/>
      <c r="R551" s="91"/>
      <c r="S551" s="91"/>
      <c r="T551" s="91"/>
      <c r="U551" s="91"/>
      <c r="V551" s="91"/>
      <c r="W551" s="91"/>
      <c r="X551" s="91"/>
    </row>
    <row r="552" spans="1:24" ht="19.5" hidden="1" customHeight="1" outlineLevel="1">
      <c r="A552" s="21"/>
      <c r="B552" s="78" t="s">
        <v>531</v>
      </c>
      <c r="C552" s="18" t="s">
        <v>87</v>
      </c>
      <c r="D552" s="90" t="s">
        <v>11</v>
      </c>
      <c r="E552" s="20"/>
      <c r="F552" s="20"/>
      <c r="G552" s="28">
        <v>7000</v>
      </c>
      <c r="H552" s="33">
        <v>7000</v>
      </c>
      <c r="I552" s="34">
        <f t="shared" ref="I552:I553" si="198">(H552-G552)/G552</f>
        <v>0</v>
      </c>
      <c r="J552" s="90"/>
      <c r="K552" s="91"/>
      <c r="L552" s="91"/>
      <c r="M552" s="91"/>
      <c r="N552" s="91"/>
      <c r="O552" s="91"/>
      <c r="P552" s="91"/>
      <c r="Q552" s="91"/>
      <c r="R552" s="91"/>
      <c r="S552" s="91"/>
      <c r="T552" s="91"/>
      <c r="U552" s="91"/>
      <c r="V552" s="91"/>
      <c r="W552" s="91"/>
      <c r="X552" s="91"/>
    </row>
    <row r="553" spans="1:24" ht="19.5" hidden="1" customHeight="1" outlineLevel="1">
      <c r="A553" s="92"/>
      <c r="B553" s="78" t="s">
        <v>136</v>
      </c>
      <c r="C553" s="18" t="s">
        <v>87</v>
      </c>
      <c r="D553" s="90" t="s">
        <v>11</v>
      </c>
      <c r="E553" s="20"/>
      <c r="F553" s="20"/>
      <c r="G553" s="28">
        <v>20000</v>
      </c>
      <c r="H553" s="33">
        <v>20000</v>
      </c>
      <c r="I553" s="34">
        <f t="shared" si="198"/>
        <v>0</v>
      </c>
      <c r="J553" s="90"/>
      <c r="K553" s="91"/>
      <c r="L553" s="91"/>
      <c r="M553" s="91"/>
      <c r="N553" s="91"/>
      <c r="O553" s="91"/>
      <c r="P553" s="91"/>
      <c r="Q553" s="91"/>
      <c r="R553" s="91"/>
      <c r="S553" s="91"/>
      <c r="T553" s="91"/>
      <c r="U553" s="91"/>
      <c r="V553" s="91"/>
      <c r="W553" s="91"/>
      <c r="X553" s="91"/>
    </row>
    <row r="554" spans="1:24" ht="15" hidden="1" customHeight="1">
      <c r="A554" s="49">
        <v>1</v>
      </c>
      <c r="B554" s="2763" t="s">
        <v>532</v>
      </c>
      <c r="C554" s="2735"/>
      <c r="D554" s="2735"/>
      <c r="E554" s="2735"/>
      <c r="F554" s="2735"/>
      <c r="G554" s="2735"/>
      <c r="H554" s="2735"/>
      <c r="I554" s="2735"/>
      <c r="J554" s="2736"/>
      <c r="K554" s="36"/>
      <c r="L554" s="36"/>
      <c r="M554" s="36"/>
      <c r="N554" s="36"/>
      <c r="O554" s="36"/>
      <c r="P554" s="36"/>
      <c r="Q554" s="36"/>
      <c r="R554" s="36"/>
      <c r="S554" s="36"/>
      <c r="T554" s="36"/>
      <c r="U554" s="36"/>
      <c r="V554" s="36"/>
      <c r="W554" s="36"/>
      <c r="X554" s="36"/>
    </row>
    <row r="555" spans="1:24" ht="20.25" hidden="1" customHeight="1" outlineLevel="1">
      <c r="A555" s="21"/>
      <c r="B555" s="93" t="s">
        <v>533</v>
      </c>
      <c r="C555" s="18"/>
      <c r="D555" s="35"/>
      <c r="E555" s="20"/>
      <c r="F555" s="20"/>
      <c r="G555" s="28"/>
      <c r="H555" s="28"/>
      <c r="I555" s="34"/>
      <c r="J555" s="94"/>
      <c r="K555" s="36"/>
      <c r="L555" s="36"/>
      <c r="M555" s="36"/>
      <c r="N555" s="36"/>
      <c r="O555" s="36"/>
      <c r="P555" s="36"/>
      <c r="Q555" s="36"/>
      <c r="R555" s="36"/>
      <c r="S555" s="36"/>
      <c r="T555" s="36"/>
      <c r="U555" s="36"/>
      <c r="V555" s="36"/>
      <c r="W555" s="36"/>
      <c r="X555" s="36"/>
    </row>
    <row r="556" spans="1:24" ht="31.5" hidden="1" customHeight="1" outlineLevel="1">
      <c r="A556" s="21"/>
      <c r="B556" s="78" t="s">
        <v>534</v>
      </c>
      <c r="C556" s="18" t="s">
        <v>317</v>
      </c>
      <c r="D556" s="35" t="s">
        <v>535</v>
      </c>
      <c r="E556" s="20">
        <v>13609</v>
      </c>
      <c r="F556" s="20">
        <v>13609</v>
      </c>
      <c r="G556" s="28"/>
      <c r="H556" s="28"/>
      <c r="I556" s="34">
        <f t="shared" ref="I556:I568" si="199">(G556-F556)/F556</f>
        <v>-1</v>
      </c>
      <c r="J556" s="94"/>
      <c r="K556" s="36"/>
      <c r="L556" s="36"/>
      <c r="M556" s="36"/>
      <c r="N556" s="36"/>
      <c r="O556" s="36"/>
      <c r="P556" s="36"/>
      <c r="Q556" s="36"/>
      <c r="R556" s="36"/>
      <c r="S556" s="36"/>
      <c r="T556" s="36"/>
      <c r="U556" s="36"/>
      <c r="V556" s="36"/>
      <c r="W556" s="36"/>
      <c r="X556" s="36"/>
    </row>
    <row r="557" spans="1:24" ht="19.5" hidden="1" customHeight="1" outlineLevel="1">
      <c r="A557" s="21"/>
      <c r="B557" s="78" t="s">
        <v>536</v>
      </c>
      <c r="C557" s="18" t="s">
        <v>317</v>
      </c>
      <c r="D557" s="18" t="s">
        <v>11</v>
      </c>
      <c r="E557" s="20">
        <v>23745</v>
      </c>
      <c r="F557" s="20">
        <v>23745</v>
      </c>
      <c r="G557" s="28"/>
      <c r="H557" s="28"/>
      <c r="I557" s="34">
        <f t="shared" si="199"/>
        <v>-1</v>
      </c>
      <c r="J557" s="94"/>
      <c r="K557" s="36"/>
      <c r="L557" s="36"/>
      <c r="M557" s="36"/>
      <c r="N557" s="36"/>
      <c r="O557" s="36"/>
      <c r="P557" s="36"/>
      <c r="Q557" s="36"/>
      <c r="R557" s="36"/>
      <c r="S557" s="36"/>
      <c r="T557" s="36"/>
      <c r="U557" s="36"/>
      <c r="V557" s="36"/>
      <c r="W557" s="36"/>
      <c r="X557" s="36"/>
    </row>
    <row r="558" spans="1:24" ht="19.5" hidden="1" customHeight="1" outlineLevel="1">
      <c r="A558" s="21"/>
      <c r="B558" s="78" t="s">
        <v>537</v>
      </c>
      <c r="C558" s="18" t="s">
        <v>317</v>
      </c>
      <c r="D558" s="18" t="s">
        <v>11</v>
      </c>
      <c r="E558" s="20">
        <v>23745</v>
      </c>
      <c r="F558" s="20">
        <v>23745</v>
      </c>
      <c r="G558" s="28"/>
      <c r="H558" s="28"/>
      <c r="I558" s="34">
        <f t="shared" si="199"/>
        <v>-1</v>
      </c>
      <c r="J558" s="94"/>
      <c r="K558" s="36"/>
      <c r="L558" s="36"/>
      <c r="M558" s="36"/>
      <c r="N558" s="36"/>
      <c r="O558" s="36"/>
      <c r="P558" s="36"/>
      <c r="Q558" s="36"/>
      <c r="R558" s="36"/>
      <c r="S558" s="36"/>
      <c r="T558" s="36"/>
      <c r="U558" s="36"/>
      <c r="V558" s="36"/>
      <c r="W558" s="36"/>
      <c r="X558" s="36"/>
    </row>
    <row r="559" spans="1:24" ht="19.5" hidden="1" customHeight="1" outlineLevel="1">
      <c r="A559" s="21"/>
      <c r="B559" s="78" t="s">
        <v>538</v>
      </c>
      <c r="C559" s="18" t="s">
        <v>317</v>
      </c>
      <c r="D559" s="18" t="s">
        <v>11</v>
      </c>
      <c r="E559" s="20">
        <v>35236</v>
      </c>
      <c r="F559" s="20">
        <v>35236</v>
      </c>
      <c r="G559" s="28"/>
      <c r="H559" s="28"/>
      <c r="I559" s="34">
        <f t="shared" si="199"/>
        <v>-1</v>
      </c>
      <c r="J559" s="94"/>
      <c r="K559" s="36"/>
      <c r="L559" s="36"/>
      <c r="M559" s="36"/>
      <c r="N559" s="36"/>
      <c r="O559" s="36"/>
      <c r="P559" s="36"/>
      <c r="Q559" s="36"/>
      <c r="R559" s="36"/>
      <c r="S559" s="36"/>
      <c r="T559" s="36"/>
      <c r="U559" s="36"/>
      <c r="V559" s="36"/>
      <c r="W559" s="36"/>
      <c r="X559" s="36"/>
    </row>
    <row r="560" spans="1:24" ht="19.5" hidden="1" customHeight="1" outlineLevel="1">
      <c r="A560" s="21"/>
      <c r="B560" s="78" t="s">
        <v>138</v>
      </c>
      <c r="C560" s="18" t="s">
        <v>317</v>
      </c>
      <c r="D560" s="18" t="s">
        <v>11</v>
      </c>
      <c r="E560" s="20">
        <v>35236</v>
      </c>
      <c r="F560" s="20">
        <v>35236</v>
      </c>
      <c r="G560" s="28"/>
      <c r="H560" s="28"/>
      <c r="I560" s="34">
        <f t="shared" si="199"/>
        <v>-1</v>
      </c>
      <c r="J560" s="94"/>
      <c r="K560" s="36"/>
      <c r="L560" s="36"/>
      <c r="M560" s="36"/>
      <c r="N560" s="36"/>
      <c r="O560" s="36"/>
      <c r="P560" s="36"/>
      <c r="Q560" s="36"/>
      <c r="R560" s="36"/>
      <c r="S560" s="36"/>
      <c r="T560" s="36"/>
      <c r="U560" s="36"/>
      <c r="V560" s="36"/>
      <c r="W560" s="36"/>
      <c r="X560" s="36"/>
    </row>
    <row r="561" spans="1:24" ht="19.5" hidden="1" customHeight="1" outlineLevel="1">
      <c r="A561" s="21"/>
      <c r="B561" s="78" t="s">
        <v>130</v>
      </c>
      <c r="C561" s="18" t="s">
        <v>317</v>
      </c>
      <c r="D561" s="18" t="s">
        <v>11</v>
      </c>
      <c r="E561" s="20">
        <v>36645</v>
      </c>
      <c r="F561" s="20">
        <v>36645</v>
      </c>
      <c r="G561" s="28"/>
      <c r="H561" s="28"/>
      <c r="I561" s="34">
        <f t="shared" si="199"/>
        <v>-1</v>
      </c>
      <c r="J561" s="94"/>
      <c r="K561" s="36"/>
      <c r="L561" s="36"/>
      <c r="M561" s="36"/>
      <c r="N561" s="36"/>
      <c r="O561" s="36"/>
      <c r="P561" s="36"/>
      <c r="Q561" s="36"/>
      <c r="R561" s="36"/>
      <c r="S561" s="36"/>
      <c r="T561" s="36"/>
      <c r="U561" s="36"/>
      <c r="V561" s="36"/>
      <c r="W561" s="36"/>
      <c r="X561" s="36"/>
    </row>
    <row r="562" spans="1:24" ht="19.5" hidden="1" customHeight="1" outlineLevel="1">
      <c r="A562" s="21"/>
      <c r="B562" s="78" t="s">
        <v>131</v>
      </c>
      <c r="C562" s="18" t="s">
        <v>317</v>
      </c>
      <c r="D562" s="18" t="s">
        <v>11</v>
      </c>
      <c r="E562" s="20">
        <v>36645</v>
      </c>
      <c r="F562" s="20">
        <v>36645</v>
      </c>
      <c r="G562" s="28"/>
      <c r="H562" s="28"/>
      <c r="I562" s="34">
        <f t="shared" si="199"/>
        <v>-1</v>
      </c>
      <c r="J562" s="94"/>
      <c r="K562" s="36"/>
      <c r="L562" s="36"/>
      <c r="M562" s="36"/>
      <c r="N562" s="36"/>
      <c r="O562" s="36"/>
      <c r="P562" s="36"/>
      <c r="Q562" s="36"/>
      <c r="R562" s="36"/>
      <c r="S562" s="36"/>
      <c r="T562" s="36"/>
      <c r="U562" s="36"/>
      <c r="V562" s="36"/>
      <c r="W562" s="36"/>
      <c r="X562" s="36"/>
    </row>
    <row r="563" spans="1:24" ht="19.5" hidden="1" customHeight="1" outlineLevel="1">
      <c r="A563" s="21"/>
      <c r="B563" s="78" t="s">
        <v>539</v>
      </c>
      <c r="C563" s="18" t="s">
        <v>317</v>
      </c>
      <c r="D563" s="18" t="s">
        <v>11</v>
      </c>
      <c r="E563" s="20">
        <v>53409</v>
      </c>
      <c r="F563" s="20">
        <v>53409</v>
      </c>
      <c r="G563" s="28"/>
      <c r="H563" s="28"/>
      <c r="I563" s="34">
        <f t="shared" si="199"/>
        <v>-1</v>
      </c>
      <c r="J563" s="94"/>
      <c r="K563" s="36"/>
      <c r="L563" s="36"/>
      <c r="M563" s="36"/>
      <c r="N563" s="36"/>
      <c r="O563" s="36"/>
      <c r="P563" s="36"/>
      <c r="Q563" s="36"/>
      <c r="R563" s="36"/>
      <c r="S563" s="36"/>
      <c r="T563" s="36"/>
      <c r="U563" s="36"/>
      <c r="V563" s="36"/>
      <c r="W563" s="36"/>
      <c r="X563" s="36"/>
    </row>
    <row r="564" spans="1:24" ht="19.5" hidden="1" customHeight="1" outlineLevel="1">
      <c r="A564" s="21"/>
      <c r="B564" s="78" t="s">
        <v>135</v>
      </c>
      <c r="C564" s="18" t="s">
        <v>317</v>
      </c>
      <c r="D564" s="18" t="s">
        <v>11</v>
      </c>
      <c r="E564" s="20">
        <v>53409</v>
      </c>
      <c r="F564" s="20">
        <v>53409</v>
      </c>
      <c r="G564" s="28"/>
      <c r="H564" s="28"/>
      <c r="I564" s="34">
        <f t="shared" si="199"/>
        <v>-1</v>
      </c>
      <c r="J564" s="94"/>
      <c r="K564" s="36"/>
      <c r="L564" s="36"/>
      <c r="M564" s="36"/>
      <c r="N564" s="36"/>
      <c r="O564" s="36"/>
      <c r="P564" s="36"/>
      <c r="Q564" s="36"/>
      <c r="R564" s="36"/>
      <c r="S564" s="36"/>
      <c r="T564" s="36"/>
      <c r="U564" s="36"/>
      <c r="V564" s="36"/>
      <c r="W564" s="36"/>
      <c r="X564" s="36"/>
    </row>
    <row r="565" spans="1:24" ht="19.5" hidden="1" customHeight="1" outlineLevel="1">
      <c r="A565" s="21"/>
      <c r="B565" s="78" t="s">
        <v>540</v>
      </c>
      <c r="C565" s="18" t="s">
        <v>317</v>
      </c>
      <c r="D565" s="18" t="s">
        <v>11</v>
      </c>
      <c r="E565" s="20">
        <v>186900</v>
      </c>
      <c r="F565" s="20">
        <v>186900</v>
      </c>
      <c r="G565" s="28"/>
      <c r="H565" s="28"/>
      <c r="I565" s="34">
        <f t="shared" si="199"/>
        <v>-1</v>
      </c>
      <c r="J565" s="94"/>
      <c r="K565" s="36"/>
      <c r="L565" s="36"/>
      <c r="M565" s="36"/>
      <c r="N565" s="36"/>
      <c r="O565" s="36"/>
      <c r="P565" s="36"/>
      <c r="Q565" s="36"/>
      <c r="R565" s="36"/>
      <c r="S565" s="36"/>
      <c r="T565" s="36"/>
      <c r="U565" s="36"/>
      <c r="V565" s="36"/>
      <c r="W565" s="36"/>
      <c r="X565" s="36"/>
    </row>
    <row r="566" spans="1:24" ht="19.5" hidden="1" customHeight="1" outlineLevel="1">
      <c r="A566" s="21"/>
      <c r="B566" s="78" t="s">
        <v>541</v>
      </c>
      <c r="C566" s="18" t="s">
        <v>317</v>
      </c>
      <c r="D566" s="18" t="s">
        <v>11</v>
      </c>
      <c r="E566" s="20">
        <v>186900</v>
      </c>
      <c r="F566" s="20">
        <v>186900</v>
      </c>
      <c r="G566" s="28"/>
      <c r="H566" s="28"/>
      <c r="I566" s="34">
        <f t="shared" si="199"/>
        <v>-1</v>
      </c>
      <c r="J566" s="94"/>
      <c r="K566" s="36"/>
      <c r="L566" s="36"/>
      <c r="M566" s="36"/>
      <c r="N566" s="36"/>
      <c r="O566" s="36"/>
      <c r="P566" s="36"/>
      <c r="Q566" s="36"/>
      <c r="R566" s="36"/>
      <c r="S566" s="36"/>
      <c r="T566" s="36"/>
      <c r="U566" s="36"/>
      <c r="V566" s="36"/>
      <c r="W566" s="36"/>
      <c r="X566" s="36"/>
    </row>
    <row r="567" spans="1:24" ht="19.5" hidden="1" customHeight="1" outlineLevel="1">
      <c r="A567" s="21"/>
      <c r="B567" s="78" t="s">
        <v>542</v>
      </c>
      <c r="C567" s="18" t="s">
        <v>543</v>
      </c>
      <c r="D567" s="18"/>
      <c r="E567" s="20">
        <v>98327</v>
      </c>
      <c r="F567" s="20">
        <v>98327</v>
      </c>
      <c r="G567" s="28"/>
      <c r="H567" s="28"/>
      <c r="I567" s="34">
        <f t="shared" si="199"/>
        <v>-1</v>
      </c>
      <c r="J567" s="94"/>
      <c r="K567" s="36"/>
      <c r="L567" s="36"/>
      <c r="M567" s="36"/>
      <c r="N567" s="36"/>
      <c r="O567" s="36"/>
      <c r="P567" s="36"/>
      <c r="Q567" s="36"/>
      <c r="R567" s="36"/>
      <c r="S567" s="36"/>
      <c r="T567" s="36"/>
      <c r="U567" s="36"/>
      <c r="V567" s="36"/>
      <c r="W567" s="36"/>
      <c r="X567" s="36"/>
    </row>
    <row r="568" spans="1:24" ht="19.5" hidden="1" customHeight="1" outlineLevel="1">
      <c r="A568" s="21"/>
      <c r="B568" s="78" t="s">
        <v>544</v>
      </c>
      <c r="C568" s="18" t="s">
        <v>205</v>
      </c>
      <c r="D568" s="18"/>
      <c r="E568" s="20">
        <v>445</v>
      </c>
      <c r="F568" s="20">
        <v>445</v>
      </c>
      <c r="G568" s="28"/>
      <c r="H568" s="28"/>
      <c r="I568" s="34">
        <f t="shared" si="199"/>
        <v>-1</v>
      </c>
      <c r="J568" s="94"/>
      <c r="K568" s="36"/>
      <c r="L568" s="36"/>
      <c r="M568" s="36"/>
      <c r="N568" s="36"/>
      <c r="O568" s="36"/>
      <c r="P568" s="36"/>
      <c r="Q568" s="36"/>
      <c r="R568" s="36"/>
      <c r="S568" s="36"/>
      <c r="T568" s="36"/>
      <c r="U568" s="36"/>
      <c r="V568" s="36"/>
      <c r="W568" s="36"/>
      <c r="X568" s="36"/>
    </row>
    <row r="569" spans="1:24" ht="31.5" hidden="1" customHeight="1" outlineLevel="1">
      <c r="A569" s="21"/>
      <c r="B569" s="93" t="s">
        <v>545</v>
      </c>
      <c r="C569" s="18"/>
      <c r="D569" s="35" t="s">
        <v>546</v>
      </c>
      <c r="E569" s="20"/>
      <c r="F569" s="20"/>
      <c r="G569" s="28"/>
      <c r="H569" s="28"/>
      <c r="I569" s="34"/>
      <c r="J569" s="94"/>
      <c r="K569" s="36"/>
      <c r="L569" s="36"/>
      <c r="M569" s="36"/>
      <c r="N569" s="36"/>
      <c r="O569" s="36"/>
      <c r="P569" s="36"/>
      <c r="Q569" s="36"/>
      <c r="R569" s="36"/>
      <c r="S569" s="36"/>
      <c r="T569" s="36"/>
      <c r="U569" s="36"/>
      <c r="V569" s="36"/>
      <c r="W569" s="36"/>
      <c r="X569" s="36"/>
    </row>
    <row r="570" spans="1:24" ht="19.5" hidden="1" customHeight="1" outlineLevel="1">
      <c r="A570" s="21"/>
      <c r="B570" s="78" t="s">
        <v>547</v>
      </c>
      <c r="C570" s="18" t="s">
        <v>317</v>
      </c>
      <c r="D570" s="18" t="s">
        <v>11</v>
      </c>
      <c r="E570" s="20">
        <v>7736</v>
      </c>
      <c r="F570" s="20">
        <v>7736</v>
      </c>
      <c r="G570" s="28"/>
      <c r="H570" s="28"/>
      <c r="I570" s="34">
        <f t="shared" ref="I570:I605" si="200">(G570-F570)/F570</f>
        <v>-1</v>
      </c>
      <c r="J570" s="94"/>
      <c r="K570" s="36"/>
      <c r="L570" s="36"/>
      <c r="M570" s="36"/>
      <c r="N570" s="36"/>
      <c r="O570" s="36"/>
      <c r="P570" s="36"/>
      <c r="Q570" s="36"/>
      <c r="R570" s="36"/>
      <c r="S570" s="36"/>
      <c r="T570" s="36"/>
      <c r="U570" s="36"/>
      <c r="V570" s="36"/>
      <c r="W570" s="36"/>
      <c r="X570" s="36"/>
    </row>
    <row r="571" spans="1:24" ht="19.5" hidden="1" customHeight="1" outlineLevel="1">
      <c r="A571" s="21"/>
      <c r="B571" s="78" t="s">
        <v>548</v>
      </c>
      <c r="C571" s="18" t="s">
        <v>317</v>
      </c>
      <c r="D571" s="18" t="s">
        <v>11</v>
      </c>
      <c r="E571" s="20">
        <v>8075</v>
      </c>
      <c r="F571" s="20">
        <v>8075</v>
      </c>
      <c r="G571" s="28"/>
      <c r="H571" s="28"/>
      <c r="I571" s="34">
        <f t="shared" si="200"/>
        <v>-1</v>
      </c>
      <c r="J571" s="94"/>
      <c r="K571" s="36"/>
      <c r="L571" s="36"/>
      <c r="M571" s="36"/>
      <c r="N571" s="36"/>
      <c r="O571" s="36"/>
      <c r="P571" s="36"/>
      <c r="Q571" s="36"/>
      <c r="R571" s="36"/>
      <c r="S571" s="36"/>
      <c r="T571" s="36"/>
      <c r="U571" s="36"/>
      <c r="V571" s="36"/>
      <c r="W571" s="36"/>
      <c r="X571" s="36"/>
    </row>
    <row r="572" spans="1:24" ht="19.5" hidden="1" customHeight="1" outlineLevel="1">
      <c r="A572" s="21"/>
      <c r="B572" s="78" t="s">
        <v>549</v>
      </c>
      <c r="C572" s="18" t="s">
        <v>317</v>
      </c>
      <c r="D572" s="18" t="s">
        <v>11</v>
      </c>
      <c r="E572" s="20">
        <v>7188</v>
      </c>
      <c r="F572" s="20">
        <v>7188</v>
      </c>
      <c r="G572" s="28"/>
      <c r="H572" s="28"/>
      <c r="I572" s="34">
        <f t="shared" si="200"/>
        <v>-1</v>
      </c>
      <c r="J572" s="94"/>
      <c r="K572" s="36"/>
      <c r="L572" s="36"/>
      <c r="M572" s="36"/>
      <c r="N572" s="36"/>
      <c r="O572" s="36"/>
      <c r="P572" s="36"/>
      <c r="Q572" s="36"/>
      <c r="R572" s="36"/>
      <c r="S572" s="36"/>
      <c r="T572" s="36"/>
      <c r="U572" s="36"/>
      <c r="V572" s="36"/>
      <c r="W572" s="36"/>
      <c r="X572" s="36"/>
    </row>
    <row r="573" spans="1:24" ht="19.5" hidden="1" customHeight="1" outlineLevel="1">
      <c r="A573" s="21"/>
      <c r="B573" s="78" t="s">
        <v>550</v>
      </c>
      <c r="C573" s="18" t="s">
        <v>317</v>
      </c>
      <c r="D573" s="18" t="s">
        <v>11</v>
      </c>
      <c r="E573" s="20">
        <v>4594</v>
      </c>
      <c r="F573" s="20">
        <v>4594</v>
      </c>
      <c r="G573" s="28"/>
      <c r="H573" s="28"/>
      <c r="I573" s="34">
        <f t="shared" si="200"/>
        <v>-1</v>
      </c>
      <c r="J573" s="94"/>
      <c r="K573" s="36"/>
      <c r="L573" s="36"/>
      <c r="M573" s="36"/>
      <c r="N573" s="36"/>
      <c r="O573" s="36"/>
      <c r="P573" s="36"/>
      <c r="Q573" s="36"/>
      <c r="R573" s="36"/>
      <c r="S573" s="36"/>
      <c r="T573" s="36"/>
      <c r="U573" s="36"/>
      <c r="V573" s="36"/>
      <c r="W573" s="36"/>
      <c r="X573" s="36"/>
    </row>
    <row r="574" spans="1:24" ht="19.5" hidden="1" customHeight="1" outlineLevel="1">
      <c r="A574" s="21"/>
      <c r="B574" s="78" t="s">
        <v>551</v>
      </c>
      <c r="C574" s="18" t="s">
        <v>317</v>
      </c>
      <c r="D574" s="18" t="s">
        <v>11</v>
      </c>
      <c r="E574" s="20">
        <v>4924</v>
      </c>
      <c r="F574" s="20">
        <v>4924</v>
      </c>
      <c r="G574" s="28"/>
      <c r="H574" s="28"/>
      <c r="I574" s="34">
        <f t="shared" si="200"/>
        <v>-1</v>
      </c>
      <c r="J574" s="94"/>
      <c r="K574" s="36"/>
      <c r="L574" s="36"/>
      <c r="M574" s="36"/>
      <c r="N574" s="36"/>
      <c r="O574" s="36"/>
      <c r="P574" s="36"/>
      <c r="Q574" s="36"/>
      <c r="R574" s="36"/>
      <c r="S574" s="36"/>
      <c r="T574" s="36"/>
      <c r="U574" s="36"/>
      <c r="V574" s="36"/>
      <c r="W574" s="36"/>
      <c r="X574" s="36"/>
    </row>
    <row r="575" spans="1:24" ht="19.5" hidden="1" customHeight="1" outlineLevel="1">
      <c r="A575" s="21"/>
      <c r="B575" s="78" t="s">
        <v>552</v>
      </c>
      <c r="C575" s="18" t="s">
        <v>317</v>
      </c>
      <c r="D575" s="18" t="s">
        <v>11</v>
      </c>
      <c r="E575" s="20">
        <v>15088</v>
      </c>
      <c r="F575" s="20">
        <v>15088</v>
      </c>
      <c r="G575" s="28"/>
      <c r="H575" s="28"/>
      <c r="I575" s="34">
        <f t="shared" si="200"/>
        <v>-1</v>
      </c>
      <c r="J575" s="94"/>
      <c r="K575" s="36"/>
      <c r="L575" s="36"/>
      <c r="M575" s="36"/>
      <c r="N575" s="36"/>
      <c r="O575" s="36"/>
      <c r="P575" s="36"/>
      <c r="Q575" s="36"/>
      <c r="R575" s="36"/>
      <c r="S575" s="36"/>
      <c r="T575" s="36"/>
      <c r="U575" s="36"/>
      <c r="V575" s="36"/>
      <c r="W575" s="36"/>
      <c r="X575" s="36"/>
    </row>
    <row r="576" spans="1:24" ht="19.5" hidden="1" customHeight="1" outlineLevel="1">
      <c r="A576" s="21"/>
      <c r="B576" s="78" t="s">
        <v>553</v>
      </c>
      <c r="C576" s="18" t="s">
        <v>317</v>
      </c>
      <c r="D576" s="18" t="s">
        <v>11</v>
      </c>
      <c r="E576" s="20">
        <v>15856</v>
      </c>
      <c r="F576" s="20">
        <v>15856</v>
      </c>
      <c r="G576" s="28"/>
      <c r="H576" s="28"/>
      <c r="I576" s="34">
        <f t="shared" si="200"/>
        <v>-1</v>
      </c>
      <c r="J576" s="94"/>
      <c r="K576" s="36"/>
      <c r="L576" s="36"/>
      <c r="M576" s="36"/>
      <c r="N576" s="36"/>
      <c r="O576" s="36"/>
      <c r="P576" s="36"/>
      <c r="Q576" s="36"/>
      <c r="R576" s="36"/>
      <c r="S576" s="36"/>
      <c r="T576" s="36"/>
      <c r="U576" s="36"/>
      <c r="V576" s="36"/>
      <c r="W576" s="36"/>
      <c r="X576" s="36"/>
    </row>
    <row r="577" spans="1:24" ht="19.5" hidden="1" customHeight="1" outlineLevel="1">
      <c r="A577" s="21"/>
      <c r="B577" s="78" t="s">
        <v>554</v>
      </c>
      <c r="C577" s="18" t="s">
        <v>317</v>
      </c>
      <c r="D577" s="18" t="s">
        <v>11</v>
      </c>
      <c r="E577" s="20">
        <v>17188</v>
      </c>
      <c r="F577" s="20">
        <v>17188</v>
      </c>
      <c r="G577" s="28"/>
      <c r="H577" s="28"/>
      <c r="I577" s="34">
        <f t="shared" si="200"/>
        <v>-1</v>
      </c>
      <c r="J577" s="94"/>
      <c r="K577" s="36"/>
      <c r="L577" s="36"/>
      <c r="M577" s="36"/>
      <c r="N577" s="36"/>
      <c r="O577" s="36"/>
      <c r="P577" s="36"/>
      <c r="Q577" s="36"/>
      <c r="R577" s="36"/>
      <c r="S577" s="36"/>
      <c r="T577" s="36"/>
      <c r="U577" s="36"/>
      <c r="V577" s="36"/>
      <c r="W577" s="36"/>
      <c r="X577" s="36"/>
    </row>
    <row r="578" spans="1:24" ht="19.5" hidden="1" customHeight="1" outlineLevel="1">
      <c r="A578" s="21"/>
      <c r="B578" s="78" t="s">
        <v>555</v>
      </c>
      <c r="C578" s="18" t="s">
        <v>317</v>
      </c>
      <c r="D578" s="18" t="s">
        <v>11</v>
      </c>
      <c r="E578" s="20">
        <v>37308</v>
      </c>
      <c r="F578" s="20">
        <v>37308</v>
      </c>
      <c r="G578" s="28"/>
      <c r="H578" s="28"/>
      <c r="I578" s="34">
        <f t="shared" si="200"/>
        <v>-1</v>
      </c>
      <c r="J578" s="94"/>
      <c r="K578" s="36"/>
      <c r="L578" s="36"/>
      <c r="M578" s="36"/>
      <c r="N578" s="36"/>
      <c r="O578" s="36"/>
      <c r="P578" s="36"/>
      <c r="Q578" s="36"/>
      <c r="R578" s="36"/>
      <c r="S578" s="36"/>
      <c r="T578" s="36"/>
      <c r="U578" s="36"/>
      <c r="V578" s="36"/>
      <c r="W578" s="36"/>
      <c r="X578" s="36"/>
    </row>
    <row r="579" spans="1:24" ht="19.5" hidden="1" customHeight="1" outlineLevel="1">
      <c r="A579" s="21"/>
      <c r="B579" s="78" t="s">
        <v>556</v>
      </c>
      <c r="C579" s="18" t="s">
        <v>317</v>
      </c>
      <c r="D579" s="18" t="s">
        <v>11</v>
      </c>
      <c r="E579" s="20">
        <v>71693</v>
      </c>
      <c r="F579" s="20">
        <v>71693</v>
      </c>
      <c r="G579" s="28"/>
      <c r="H579" s="28"/>
      <c r="I579" s="34">
        <f t="shared" si="200"/>
        <v>-1</v>
      </c>
      <c r="J579" s="94"/>
      <c r="K579" s="36"/>
      <c r="L579" s="36"/>
      <c r="M579" s="36"/>
      <c r="N579" s="36"/>
      <c r="O579" s="36"/>
      <c r="P579" s="36"/>
      <c r="Q579" s="36"/>
      <c r="R579" s="36"/>
      <c r="S579" s="36"/>
      <c r="T579" s="36"/>
      <c r="U579" s="36"/>
      <c r="V579" s="36"/>
      <c r="W579" s="36"/>
      <c r="X579" s="36"/>
    </row>
    <row r="580" spans="1:24" ht="19.5" hidden="1" customHeight="1" outlineLevel="1">
      <c r="A580" s="21"/>
      <c r="B580" s="78" t="s">
        <v>557</v>
      </c>
      <c r="C580" s="18" t="s">
        <v>317</v>
      </c>
      <c r="D580" s="18" t="s">
        <v>11</v>
      </c>
      <c r="E580" s="20">
        <v>87209</v>
      </c>
      <c r="F580" s="20">
        <v>87209</v>
      </c>
      <c r="G580" s="28"/>
      <c r="H580" s="28"/>
      <c r="I580" s="34">
        <f t="shared" si="200"/>
        <v>-1</v>
      </c>
      <c r="J580" s="94"/>
      <c r="K580" s="36"/>
      <c r="L580" s="36"/>
      <c r="M580" s="36"/>
      <c r="N580" s="36"/>
      <c r="O580" s="36"/>
      <c r="P580" s="36"/>
      <c r="Q580" s="36"/>
      <c r="R580" s="36"/>
      <c r="S580" s="36"/>
      <c r="T580" s="36"/>
      <c r="U580" s="36"/>
      <c r="V580" s="36"/>
      <c r="W580" s="36"/>
      <c r="X580" s="36"/>
    </row>
    <row r="581" spans="1:24" ht="19.5" hidden="1" customHeight="1" outlineLevel="1">
      <c r="A581" s="21"/>
      <c r="B581" s="78" t="s">
        <v>558</v>
      </c>
      <c r="C581" s="18" t="s">
        <v>317</v>
      </c>
      <c r="D581" s="18" t="s">
        <v>11</v>
      </c>
      <c r="E581" s="20">
        <v>5159</v>
      </c>
      <c r="F581" s="20">
        <v>5159</v>
      </c>
      <c r="G581" s="28"/>
      <c r="H581" s="28"/>
      <c r="I581" s="34">
        <f t="shared" si="200"/>
        <v>-1</v>
      </c>
      <c r="J581" s="94"/>
      <c r="K581" s="36"/>
      <c r="L581" s="36"/>
      <c r="M581" s="36"/>
      <c r="N581" s="36"/>
      <c r="O581" s="36"/>
      <c r="P581" s="36"/>
      <c r="Q581" s="36"/>
      <c r="R581" s="36"/>
      <c r="S581" s="36"/>
      <c r="T581" s="36"/>
      <c r="U581" s="36"/>
      <c r="V581" s="36"/>
      <c r="W581" s="36"/>
      <c r="X581" s="36"/>
    </row>
    <row r="582" spans="1:24" ht="19.5" hidden="1" customHeight="1" outlineLevel="1">
      <c r="A582" s="21"/>
      <c r="B582" s="78" t="s">
        <v>559</v>
      </c>
      <c r="C582" s="18" t="s">
        <v>317</v>
      </c>
      <c r="D582" s="18" t="s">
        <v>11</v>
      </c>
      <c r="E582" s="20">
        <v>5316</v>
      </c>
      <c r="F582" s="20">
        <v>5316</v>
      </c>
      <c r="G582" s="28"/>
      <c r="H582" s="28"/>
      <c r="I582" s="34">
        <f t="shared" si="200"/>
        <v>-1</v>
      </c>
      <c r="J582" s="94"/>
      <c r="K582" s="36"/>
      <c r="L582" s="36"/>
      <c r="M582" s="36"/>
      <c r="N582" s="36"/>
      <c r="O582" s="36"/>
      <c r="P582" s="36"/>
      <c r="Q582" s="36"/>
      <c r="R582" s="36"/>
      <c r="S582" s="36"/>
      <c r="T582" s="36"/>
      <c r="U582" s="36"/>
      <c r="V582" s="36"/>
      <c r="W582" s="36"/>
      <c r="X582" s="36"/>
    </row>
    <row r="583" spans="1:24" ht="19.5" hidden="1" customHeight="1" outlineLevel="1">
      <c r="A583" s="21"/>
      <c r="B583" s="78" t="s">
        <v>560</v>
      </c>
      <c r="C583" s="18" t="s">
        <v>317</v>
      </c>
      <c r="D583" s="18" t="s">
        <v>11</v>
      </c>
      <c r="E583" s="20">
        <v>5278</v>
      </c>
      <c r="F583" s="20">
        <v>5278</v>
      </c>
      <c r="G583" s="28"/>
      <c r="H583" s="28"/>
      <c r="I583" s="34">
        <f t="shared" si="200"/>
        <v>-1</v>
      </c>
      <c r="J583" s="94"/>
      <c r="K583" s="36"/>
      <c r="L583" s="36"/>
      <c r="M583" s="36"/>
      <c r="N583" s="36"/>
      <c r="O583" s="36"/>
      <c r="P583" s="36"/>
      <c r="Q583" s="36"/>
      <c r="R583" s="36"/>
      <c r="S583" s="36"/>
      <c r="T583" s="36"/>
      <c r="U583" s="36"/>
      <c r="V583" s="36"/>
      <c r="W583" s="36"/>
      <c r="X583" s="36"/>
    </row>
    <row r="584" spans="1:24" ht="19.5" hidden="1" customHeight="1" outlineLevel="1">
      <c r="A584" s="21"/>
      <c r="B584" s="78" t="s">
        <v>561</v>
      </c>
      <c r="C584" s="18" t="s">
        <v>317</v>
      </c>
      <c r="D584" s="18" t="s">
        <v>11</v>
      </c>
      <c r="E584" s="20">
        <v>5435</v>
      </c>
      <c r="F584" s="20">
        <v>5435</v>
      </c>
      <c r="G584" s="28"/>
      <c r="H584" s="28"/>
      <c r="I584" s="34">
        <f t="shared" si="200"/>
        <v>-1</v>
      </c>
      <c r="J584" s="94"/>
      <c r="K584" s="36"/>
      <c r="L584" s="36"/>
      <c r="M584" s="36"/>
      <c r="N584" s="36"/>
      <c r="O584" s="36"/>
      <c r="P584" s="36"/>
      <c r="Q584" s="36"/>
      <c r="R584" s="36"/>
      <c r="S584" s="36"/>
      <c r="T584" s="36"/>
      <c r="U584" s="36"/>
      <c r="V584" s="36"/>
      <c r="W584" s="36"/>
      <c r="X584" s="36"/>
    </row>
    <row r="585" spans="1:24" ht="19.5" hidden="1" customHeight="1" outlineLevel="1">
      <c r="A585" s="21"/>
      <c r="B585" s="78" t="s">
        <v>562</v>
      </c>
      <c r="C585" s="18" t="s">
        <v>563</v>
      </c>
      <c r="D585" s="18" t="s">
        <v>11</v>
      </c>
      <c r="E585" s="20">
        <v>52080</v>
      </c>
      <c r="F585" s="20">
        <v>52080</v>
      </c>
      <c r="G585" s="28"/>
      <c r="H585" s="28"/>
      <c r="I585" s="34">
        <f t="shared" si="200"/>
        <v>-1</v>
      </c>
      <c r="J585" s="94"/>
      <c r="K585" s="36"/>
      <c r="L585" s="36"/>
      <c r="M585" s="36"/>
      <c r="N585" s="36"/>
      <c r="O585" s="36"/>
      <c r="P585" s="36"/>
      <c r="Q585" s="36"/>
      <c r="R585" s="36"/>
      <c r="S585" s="36"/>
      <c r="T585" s="36"/>
      <c r="U585" s="36"/>
      <c r="V585" s="36"/>
      <c r="W585" s="36"/>
      <c r="X585" s="36"/>
    </row>
    <row r="586" spans="1:24" ht="19.5" hidden="1" customHeight="1" outlineLevel="1">
      <c r="A586" s="21"/>
      <c r="B586" s="78" t="s">
        <v>564</v>
      </c>
      <c r="C586" s="18" t="s">
        <v>563</v>
      </c>
      <c r="D586" s="18" t="s">
        <v>11</v>
      </c>
      <c r="E586" s="20">
        <v>52938</v>
      </c>
      <c r="F586" s="20">
        <v>52938</v>
      </c>
      <c r="G586" s="28"/>
      <c r="H586" s="28"/>
      <c r="I586" s="34">
        <f t="shared" si="200"/>
        <v>-1</v>
      </c>
      <c r="J586" s="94"/>
      <c r="K586" s="36"/>
      <c r="L586" s="36"/>
      <c r="M586" s="36"/>
      <c r="N586" s="36"/>
      <c r="O586" s="36"/>
      <c r="P586" s="36"/>
      <c r="Q586" s="36"/>
      <c r="R586" s="36"/>
      <c r="S586" s="36"/>
      <c r="T586" s="36"/>
      <c r="U586" s="36"/>
      <c r="V586" s="36"/>
      <c r="W586" s="36"/>
      <c r="X586" s="36"/>
    </row>
    <row r="587" spans="1:24" ht="19.5" hidden="1" customHeight="1" outlineLevel="1">
      <c r="A587" s="21"/>
      <c r="B587" s="78" t="s">
        <v>565</v>
      </c>
      <c r="C587" s="18" t="s">
        <v>317</v>
      </c>
      <c r="D587" s="18" t="s">
        <v>11</v>
      </c>
      <c r="E587" s="20">
        <v>5729</v>
      </c>
      <c r="F587" s="20">
        <v>5729</v>
      </c>
      <c r="G587" s="28"/>
      <c r="H587" s="28"/>
      <c r="I587" s="34">
        <f t="shared" si="200"/>
        <v>-1</v>
      </c>
      <c r="J587" s="94"/>
      <c r="K587" s="36"/>
      <c r="L587" s="36"/>
      <c r="M587" s="36"/>
      <c r="N587" s="36"/>
      <c r="O587" s="36"/>
      <c r="P587" s="36"/>
      <c r="Q587" s="36"/>
      <c r="R587" s="36"/>
      <c r="S587" s="36"/>
      <c r="T587" s="36"/>
      <c r="U587" s="36"/>
      <c r="V587" s="36"/>
      <c r="W587" s="36"/>
      <c r="X587" s="36"/>
    </row>
    <row r="588" spans="1:24" ht="19.5" hidden="1" customHeight="1" outlineLevel="1">
      <c r="A588" s="21"/>
      <c r="B588" s="78" t="s">
        <v>566</v>
      </c>
      <c r="C588" s="18" t="s">
        <v>317</v>
      </c>
      <c r="D588" s="18" t="s">
        <v>11</v>
      </c>
      <c r="E588" s="20">
        <v>6034</v>
      </c>
      <c r="F588" s="20">
        <v>6034</v>
      </c>
      <c r="G588" s="28"/>
      <c r="H588" s="28"/>
      <c r="I588" s="34">
        <f t="shared" si="200"/>
        <v>-1</v>
      </c>
      <c r="J588" s="94"/>
      <c r="K588" s="36"/>
      <c r="L588" s="36"/>
      <c r="M588" s="36"/>
      <c r="N588" s="36"/>
      <c r="O588" s="36"/>
      <c r="P588" s="36"/>
      <c r="Q588" s="36"/>
      <c r="R588" s="36"/>
      <c r="S588" s="36"/>
      <c r="T588" s="36"/>
      <c r="U588" s="36"/>
      <c r="V588" s="36"/>
      <c r="W588" s="36"/>
      <c r="X588" s="36"/>
    </row>
    <row r="589" spans="1:24" ht="19.5" hidden="1" customHeight="1" outlineLevel="1">
      <c r="A589" s="21"/>
      <c r="B589" s="78" t="s">
        <v>567</v>
      </c>
      <c r="C589" s="18" t="s">
        <v>317</v>
      </c>
      <c r="D589" s="18" t="s">
        <v>11</v>
      </c>
      <c r="E589" s="20">
        <v>6207</v>
      </c>
      <c r="F589" s="20">
        <v>6207</v>
      </c>
      <c r="G589" s="28"/>
      <c r="H589" s="28"/>
      <c r="I589" s="34">
        <f t="shared" si="200"/>
        <v>-1</v>
      </c>
      <c r="J589" s="94"/>
      <c r="K589" s="36"/>
      <c r="L589" s="36"/>
      <c r="M589" s="36"/>
      <c r="N589" s="36"/>
      <c r="O589" s="36"/>
      <c r="P589" s="36"/>
      <c r="Q589" s="36"/>
      <c r="R589" s="36"/>
      <c r="S589" s="36"/>
      <c r="T589" s="36"/>
      <c r="U589" s="36"/>
      <c r="V589" s="36"/>
      <c r="W589" s="36"/>
      <c r="X589" s="36"/>
    </row>
    <row r="590" spans="1:24" ht="19.5" hidden="1" customHeight="1" outlineLevel="1">
      <c r="A590" s="21"/>
      <c r="B590" s="78" t="s">
        <v>568</v>
      </c>
      <c r="C590" s="18" t="s">
        <v>317</v>
      </c>
      <c r="D590" s="18" t="s">
        <v>11</v>
      </c>
      <c r="E590" s="20">
        <v>6457</v>
      </c>
      <c r="F590" s="20">
        <v>6457</v>
      </c>
      <c r="G590" s="28"/>
      <c r="H590" s="28"/>
      <c r="I590" s="34">
        <f t="shared" si="200"/>
        <v>-1</v>
      </c>
      <c r="J590" s="94"/>
      <c r="K590" s="36"/>
      <c r="L590" s="36"/>
      <c r="M590" s="36"/>
      <c r="N590" s="36"/>
      <c r="O590" s="36"/>
      <c r="P590" s="36"/>
      <c r="Q590" s="36"/>
      <c r="R590" s="36"/>
      <c r="S590" s="36"/>
      <c r="T590" s="36"/>
      <c r="U590" s="36"/>
      <c r="V590" s="36"/>
      <c r="W590" s="36"/>
      <c r="X590" s="36"/>
    </row>
    <row r="591" spans="1:24" ht="19.5" hidden="1" customHeight="1" outlineLevel="1">
      <c r="A591" s="21"/>
      <c r="B591" s="78" t="s">
        <v>569</v>
      </c>
      <c r="C591" s="18" t="s">
        <v>317</v>
      </c>
      <c r="D591" s="18" t="s">
        <v>11</v>
      </c>
      <c r="E591" s="20">
        <v>4712</v>
      </c>
      <c r="F591" s="20">
        <v>4712</v>
      </c>
      <c r="G591" s="28"/>
      <c r="H591" s="28"/>
      <c r="I591" s="34">
        <f t="shared" si="200"/>
        <v>-1</v>
      </c>
      <c r="J591" s="94"/>
      <c r="K591" s="36"/>
      <c r="L591" s="36"/>
      <c r="M591" s="36"/>
      <c r="N591" s="36"/>
      <c r="O591" s="36"/>
      <c r="P591" s="36"/>
      <c r="Q591" s="36"/>
      <c r="R591" s="36"/>
      <c r="S591" s="36"/>
      <c r="T591" s="36"/>
      <c r="U591" s="36"/>
      <c r="V591" s="36"/>
      <c r="W591" s="36"/>
      <c r="X591" s="36"/>
    </row>
    <row r="592" spans="1:24" ht="19.5" hidden="1" customHeight="1" outlineLevel="1">
      <c r="A592" s="21"/>
      <c r="B592" s="78" t="s">
        <v>570</v>
      </c>
      <c r="C592" s="18" t="s">
        <v>317</v>
      </c>
      <c r="D592" s="18" t="s">
        <v>11</v>
      </c>
      <c r="E592" s="20">
        <v>4952</v>
      </c>
      <c r="F592" s="20">
        <v>4952</v>
      </c>
      <c r="G592" s="28"/>
      <c r="H592" s="28"/>
      <c r="I592" s="34">
        <f t="shared" si="200"/>
        <v>-1</v>
      </c>
      <c r="J592" s="94"/>
      <c r="K592" s="36"/>
      <c r="L592" s="36"/>
      <c r="M592" s="36"/>
      <c r="N592" s="36"/>
      <c r="O592" s="36"/>
      <c r="P592" s="36"/>
      <c r="Q592" s="36"/>
      <c r="R592" s="36"/>
      <c r="S592" s="36"/>
      <c r="T592" s="36"/>
      <c r="U592" s="36"/>
      <c r="V592" s="36"/>
      <c r="W592" s="36"/>
      <c r="X592" s="36"/>
    </row>
    <row r="593" spans="1:24" ht="19.5" hidden="1" customHeight="1" outlineLevel="1">
      <c r="A593" s="21"/>
      <c r="B593" s="78" t="s">
        <v>571</v>
      </c>
      <c r="C593" s="18" t="s">
        <v>317</v>
      </c>
      <c r="D593" s="18" t="s">
        <v>11</v>
      </c>
      <c r="E593" s="20">
        <v>5609</v>
      </c>
      <c r="F593" s="20">
        <v>5609</v>
      </c>
      <c r="G593" s="28"/>
      <c r="H593" s="28"/>
      <c r="I593" s="34">
        <f t="shared" si="200"/>
        <v>-1</v>
      </c>
      <c r="J593" s="94"/>
      <c r="K593" s="36"/>
      <c r="L593" s="36"/>
      <c r="M593" s="36"/>
      <c r="N593" s="36"/>
      <c r="O593" s="36"/>
      <c r="P593" s="36"/>
      <c r="Q593" s="36"/>
      <c r="R593" s="36"/>
      <c r="S593" s="36"/>
      <c r="T593" s="36"/>
      <c r="U593" s="36"/>
      <c r="V593" s="36"/>
      <c r="W593" s="36"/>
      <c r="X593" s="36"/>
    </row>
    <row r="594" spans="1:24" ht="19.5" hidden="1" customHeight="1" outlineLevel="1">
      <c r="A594" s="21"/>
      <c r="B594" s="78" t="s">
        <v>572</v>
      </c>
      <c r="C594" s="18" t="s">
        <v>317</v>
      </c>
      <c r="D594" s="18" t="s">
        <v>11</v>
      </c>
      <c r="E594" s="20">
        <v>5505</v>
      </c>
      <c r="F594" s="20">
        <v>5505</v>
      </c>
      <c r="G594" s="28"/>
      <c r="H594" s="28"/>
      <c r="I594" s="34">
        <f t="shared" si="200"/>
        <v>-1</v>
      </c>
      <c r="J594" s="94"/>
      <c r="K594" s="36"/>
      <c r="L594" s="36"/>
      <c r="M594" s="36"/>
      <c r="N594" s="36"/>
      <c r="O594" s="36"/>
      <c r="P594" s="36"/>
      <c r="Q594" s="36"/>
      <c r="R594" s="36"/>
      <c r="S594" s="36"/>
      <c r="T594" s="36"/>
      <c r="U594" s="36"/>
      <c r="V594" s="36"/>
      <c r="W594" s="36"/>
      <c r="X594" s="36"/>
    </row>
    <row r="595" spans="1:24" ht="19.5" hidden="1" customHeight="1" outlineLevel="1">
      <c r="A595" s="21"/>
      <c r="B595" s="78" t="s">
        <v>573</v>
      </c>
      <c r="C595" s="18" t="s">
        <v>317</v>
      </c>
      <c r="D595" s="18" t="s">
        <v>11</v>
      </c>
      <c r="E595" s="20">
        <v>5750</v>
      </c>
      <c r="F595" s="20">
        <v>5750</v>
      </c>
      <c r="G595" s="28"/>
      <c r="H595" s="28"/>
      <c r="I595" s="34">
        <f t="shared" si="200"/>
        <v>-1</v>
      </c>
      <c r="J595" s="94"/>
      <c r="K595" s="36"/>
      <c r="L595" s="36"/>
      <c r="M595" s="36"/>
      <c r="N595" s="36"/>
      <c r="O595" s="36"/>
      <c r="P595" s="36"/>
      <c r="Q595" s="36"/>
      <c r="R595" s="36"/>
      <c r="S595" s="36"/>
      <c r="T595" s="36"/>
      <c r="U595" s="36"/>
      <c r="V595" s="36"/>
      <c r="W595" s="36"/>
      <c r="X595" s="36"/>
    </row>
    <row r="596" spans="1:24" ht="19.5" hidden="1" customHeight="1" outlineLevel="1">
      <c r="A596" s="21"/>
      <c r="B596" s="78" t="s">
        <v>574</v>
      </c>
      <c r="C596" s="18" t="s">
        <v>317</v>
      </c>
      <c r="D596" s="18" t="s">
        <v>11</v>
      </c>
      <c r="E596" s="20">
        <v>3317</v>
      </c>
      <c r="F596" s="20">
        <v>3317</v>
      </c>
      <c r="G596" s="28"/>
      <c r="H596" s="28"/>
      <c r="I596" s="34">
        <f t="shared" si="200"/>
        <v>-1</v>
      </c>
      <c r="J596" s="94"/>
      <c r="K596" s="36"/>
      <c r="L596" s="36"/>
      <c r="M596" s="36"/>
      <c r="N596" s="36"/>
      <c r="O596" s="36"/>
      <c r="P596" s="36"/>
      <c r="Q596" s="36"/>
      <c r="R596" s="36"/>
      <c r="S596" s="36"/>
      <c r="T596" s="36"/>
      <c r="U596" s="36"/>
      <c r="V596" s="36"/>
      <c r="W596" s="36"/>
      <c r="X596" s="36"/>
    </row>
    <row r="597" spans="1:24" ht="19.5" hidden="1" customHeight="1" outlineLevel="1">
      <c r="A597" s="21"/>
      <c r="B597" s="78" t="s">
        <v>575</v>
      </c>
      <c r="C597" s="18" t="s">
        <v>317</v>
      </c>
      <c r="D597" s="18" t="s">
        <v>11</v>
      </c>
      <c r="E597" s="20">
        <v>3501</v>
      </c>
      <c r="F597" s="20">
        <v>3501</v>
      </c>
      <c r="G597" s="28"/>
      <c r="H597" s="28"/>
      <c r="I597" s="34">
        <f t="shared" si="200"/>
        <v>-1</v>
      </c>
      <c r="J597" s="94"/>
      <c r="K597" s="36"/>
      <c r="L597" s="36"/>
      <c r="M597" s="36"/>
      <c r="N597" s="36"/>
      <c r="O597" s="36"/>
      <c r="P597" s="36"/>
      <c r="Q597" s="36"/>
      <c r="R597" s="36"/>
      <c r="S597" s="36"/>
      <c r="T597" s="36"/>
      <c r="U597" s="36"/>
      <c r="V597" s="36"/>
      <c r="W597" s="36"/>
      <c r="X597" s="36"/>
    </row>
    <row r="598" spans="1:24" ht="19.5" hidden="1" customHeight="1" outlineLevel="1">
      <c r="A598" s="21"/>
      <c r="B598" s="78" t="s">
        <v>576</v>
      </c>
      <c r="C598" s="18" t="s">
        <v>317</v>
      </c>
      <c r="D598" s="18" t="s">
        <v>11</v>
      </c>
      <c r="E598" s="20">
        <v>8162</v>
      </c>
      <c r="F598" s="20">
        <v>8162</v>
      </c>
      <c r="G598" s="28"/>
      <c r="H598" s="28"/>
      <c r="I598" s="34">
        <f t="shared" si="200"/>
        <v>-1</v>
      </c>
      <c r="J598" s="94"/>
      <c r="K598" s="36"/>
      <c r="L598" s="36"/>
      <c r="M598" s="36"/>
      <c r="N598" s="36"/>
      <c r="O598" s="36"/>
      <c r="P598" s="36"/>
      <c r="Q598" s="36"/>
      <c r="R598" s="36"/>
      <c r="S598" s="36"/>
      <c r="T598" s="36"/>
      <c r="U598" s="36"/>
      <c r="V598" s="36"/>
      <c r="W598" s="36"/>
      <c r="X598" s="36"/>
    </row>
    <row r="599" spans="1:24" ht="19.5" hidden="1" customHeight="1" outlineLevel="1">
      <c r="A599" s="21"/>
      <c r="B599" s="78" t="s">
        <v>577</v>
      </c>
      <c r="C599" s="18" t="s">
        <v>317</v>
      </c>
      <c r="D599" s="18" t="s">
        <v>11</v>
      </c>
      <c r="E599" s="20">
        <v>8467</v>
      </c>
      <c r="F599" s="20">
        <v>8467</v>
      </c>
      <c r="G599" s="28"/>
      <c r="H599" s="28"/>
      <c r="I599" s="34">
        <f t="shared" si="200"/>
        <v>-1</v>
      </c>
      <c r="J599" s="94"/>
      <c r="K599" s="36"/>
      <c r="L599" s="36"/>
      <c r="M599" s="36"/>
      <c r="N599" s="36"/>
      <c r="O599" s="36"/>
      <c r="P599" s="36"/>
      <c r="Q599" s="36"/>
      <c r="R599" s="36"/>
      <c r="S599" s="36"/>
      <c r="T599" s="36"/>
      <c r="U599" s="36"/>
      <c r="V599" s="36"/>
      <c r="W599" s="36"/>
      <c r="X599" s="36"/>
    </row>
    <row r="600" spans="1:24" ht="19.5" hidden="1" customHeight="1" outlineLevel="1">
      <c r="A600" s="21"/>
      <c r="B600" s="78" t="s">
        <v>578</v>
      </c>
      <c r="C600" s="18" t="s">
        <v>317</v>
      </c>
      <c r="D600" s="18" t="s">
        <v>11</v>
      </c>
      <c r="E600" s="20">
        <v>4775</v>
      </c>
      <c r="F600" s="20">
        <v>4775</v>
      </c>
      <c r="G600" s="28"/>
      <c r="H600" s="28"/>
      <c r="I600" s="34">
        <f t="shared" si="200"/>
        <v>-1</v>
      </c>
      <c r="J600" s="94"/>
      <c r="K600" s="36"/>
      <c r="L600" s="36"/>
      <c r="M600" s="36"/>
      <c r="N600" s="36"/>
      <c r="O600" s="36"/>
      <c r="P600" s="36"/>
      <c r="Q600" s="36"/>
      <c r="R600" s="36"/>
      <c r="S600" s="36"/>
      <c r="T600" s="36"/>
      <c r="U600" s="36"/>
      <c r="V600" s="36"/>
      <c r="W600" s="36"/>
      <c r="X600" s="36"/>
    </row>
    <row r="601" spans="1:24" ht="19.5" hidden="1" customHeight="1" outlineLevel="1">
      <c r="A601" s="21"/>
      <c r="B601" s="78" t="s">
        <v>579</v>
      </c>
      <c r="C601" s="18" t="s">
        <v>317</v>
      </c>
      <c r="D601" s="18" t="s">
        <v>11</v>
      </c>
      <c r="E601" s="20">
        <v>10364</v>
      </c>
      <c r="F601" s="20">
        <v>10364</v>
      </c>
      <c r="G601" s="28"/>
      <c r="H601" s="28"/>
      <c r="I601" s="34">
        <f t="shared" si="200"/>
        <v>-1</v>
      </c>
      <c r="J601" s="94"/>
      <c r="K601" s="36"/>
      <c r="L601" s="36"/>
      <c r="M601" s="36"/>
      <c r="N601" s="36"/>
      <c r="O601" s="36"/>
      <c r="P601" s="36"/>
      <c r="Q601" s="36"/>
      <c r="R601" s="36"/>
      <c r="S601" s="36"/>
      <c r="T601" s="36"/>
      <c r="U601" s="36"/>
      <c r="V601" s="36"/>
      <c r="W601" s="36"/>
      <c r="X601" s="36"/>
    </row>
    <row r="602" spans="1:24" ht="19.5" hidden="1" customHeight="1" outlineLevel="1">
      <c r="A602" s="21"/>
      <c r="B602" s="78" t="s">
        <v>580</v>
      </c>
      <c r="C602" s="18" t="s">
        <v>317</v>
      </c>
      <c r="D602" s="18" t="s">
        <v>11</v>
      </c>
      <c r="E602" s="20">
        <v>10839</v>
      </c>
      <c r="F602" s="20">
        <v>10839</v>
      </c>
      <c r="G602" s="28"/>
      <c r="H602" s="28"/>
      <c r="I602" s="34">
        <f t="shared" si="200"/>
        <v>-1</v>
      </c>
      <c r="J602" s="94"/>
      <c r="K602" s="36"/>
      <c r="L602" s="36"/>
      <c r="M602" s="36"/>
      <c r="N602" s="36"/>
      <c r="O602" s="36"/>
      <c r="P602" s="36"/>
      <c r="Q602" s="36"/>
      <c r="R602" s="36"/>
      <c r="S602" s="36"/>
      <c r="T602" s="36"/>
      <c r="U602" s="36"/>
      <c r="V602" s="36"/>
      <c r="W602" s="36"/>
      <c r="X602" s="36"/>
    </row>
    <row r="603" spans="1:24" ht="19.5" hidden="1" customHeight="1" outlineLevel="1">
      <c r="A603" s="21"/>
      <c r="B603" s="78" t="s">
        <v>581</v>
      </c>
      <c r="C603" s="18" t="s">
        <v>317</v>
      </c>
      <c r="D603" s="18" t="s">
        <v>11</v>
      </c>
      <c r="E603" s="20">
        <v>6372</v>
      </c>
      <c r="F603" s="20">
        <v>6372</v>
      </c>
      <c r="G603" s="28"/>
      <c r="H603" s="28"/>
      <c r="I603" s="34">
        <f t="shared" si="200"/>
        <v>-1</v>
      </c>
      <c r="J603" s="94"/>
      <c r="K603" s="36"/>
      <c r="L603" s="36"/>
      <c r="M603" s="36"/>
      <c r="N603" s="36"/>
      <c r="O603" s="36"/>
      <c r="P603" s="36"/>
      <c r="Q603" s="36"/>
      <c r="R603" s="36"/>
      <c r="S603" s="36"/>
      <c r="T603" s="36"/>
      <c r="U603" s="36"/>
      <c r="V603" s="36"/>
      <c r="W603" s="36"/>
      <c r="X603" s="36"/>
    </row>
    <row r="604" spans="1:24" ht="19.5" hidden="1" customHeight="1" outlineLevel="1">
      <c r="A604" s="21"/>
      <c r="B604" s="78" t="s">
        <v>582</v>
      </c>
      <c r="C604" s="18" t="s">
        <v>317</v>
      </c>
      <c r="D604" s="18" t="s">
        <v>11</v>
      </c>
      <c r="E604" s="20">
        <v>8830</v>
      </c>
      <c r="F604" s="20">
        <v>8830</v>
      </c>
      <c r="G604" s="28"/>
      <c r="H604" s="28"/>
      <c r="I604" s="34">
        <f t="shared" si="200"/>
        <v>-1</v>
      </c>
      <c r="J604" s="94"/>
      <c r="K604" s="36"/>
      <c r="L604" s="36"/>
      <c r="M604" s="36"/>
      <c r="N604" s="36"/>
      <c r="O604" s="36"/>
      <c r="P604" s="36"/>
      <c r="Q604" s="36"/>
      <c r="R604" s="36"/>
      <c r="S604" s="36"/>
      <c r="T604" s="36"/>
      <c r="U604" s="36"/>
      <c r="V604" s="36"/>
      <c r="W604" s="36"/>
      <c r="X604" s="36"/>
    </row>
    <row r="605" spans="1:24" ht="19.5" hidden="1" customHeight="1" outlineLevel="1">
      <c r="A605" s="21"/>
      <c r="B605" s="78" t="s">
        <v>583</v>
      </c>
      <c r="C605" s="18" t="s">
        <v>317</v>
      </c>
      <c r="D605" s="18" t="s">
        <v>11</v>
      </c>
      <c r="E605" s="20">
        <v>6835</v>
      </c>
      <c r="F605" s="20">
        <v>6835</v>
      </c>
      <c r="G605" s="28"/>
      <c r="H605" s="28"/>
      <c r="I605" s="34">
        <f t="shared" si="200"/>
        <v>-1</v>
      </c>
      <c r="J605" s="94"/>
      <c r="K605" s="36"/>
      <c r="L605" s="36"/>
      <c r="M605" s="36"/>
      <c r="N605" s="36"/>
      <c r="O605" s="36"/>
      <c r="P605" s="36"/>
      <c r="Q605" s="36"/>
      <c r="R605" s="36"/>
      <c r="S605" s="36"/>
      <c r="T605" s="36"/>
      <c r="U605" s="36"/>
      <c r="V605" s="36"/>
      <c r="W605" s="36"/>
      <c r="X605" s="36"/>
    </row>
    <row r="606" spans="1:24" ht="20.25" hidden="1" customHeight="1" outlineLevel="1">
      <c r="A606" s="21"/>
      <c r="B606" s="93" t="s">
        <v>584</v>
      </c>
      <c r="C606" s="18"/>
      <c r="D606" s="18"/>
      <c r="E606" s="20"/>
      <c r="F606" s="20"/>
      <c r="G606" s="28"/>
      <c r="H606" s="28"/>
      <c r="I606" s="34"/>
      <c r="J606" s="95"/>
      <c r="K606" s="36"/>
      <c r="L606" s="36"/>
      <c r="M606" s="36"/>
      <c r="N606" s="36"/>
      <c r="O606" s="36"/>
      <c r="P606" s="36"/>
      <c r="Q606" s="36"/>
      <c r="R606" s="36"/>
      <c r="S606" s="36"/>
      <c r="T606" s="36"/>
      <c r="U606" s="36"/>
      <c r="V606" s="36"/>
      <c r="W606" s="36"/>
      <c r="X606" s="36"/>
    </row>
    <row r="607" spans="1:24" ht="19.5" hidden="1" customHeight="1" outlineLevel="1">
      <c r="A607" s="21"/>
      <c r="B607" s="78" t="s">
        <v>585</v>
      </c>
      <c r="C607" s="18" t="s">
        <v>317</v>
      </c>
      <c r="D607" s="18" t="s">
        <v>11</v>
      </c>
      <c r="E607" s="20">
        <v>7897</v>
      </c>
      <c r="F607" s="20">
        <v>7897</v>
      </c>
      <c r="G607" s="28"/>
      <c r="H607" s="28"/>
      <c r="I607" s="34">
        <f t="shared" ref="I607:I618" si="201">(G607-F607)/F607</f>
        <v>-1</v>
      </c>
      <c r="J607" s="94"/>
      <c r="K607" s="36"/>
      <c r="L607" s="36"/>
      <c r="M607" s="36"/>
      <c r="N607" s="36"/>
      <c r="O607" s="36"/>
      <c r="P607" s="36"/>
      <c r="Q607" s="36"/>
      <c r="R607" s="36"/>
      <c r="S607" s="36"/>
      <c r="T607" s="36"/>
      <c r="U607" s="36"/>
      <c r="V607" s="36"/>
      <c r="W607" s="36"/>
      <c r="X607" s="36"/>
    </row>
    <row r="608" spans="1:24" ht="19.5" hidden="1" customHeight="1" outlineLevel="1">
      <c r="A608" s="21"/>
      <c r="B608" s="78" t="s">
        <v>586</v>
      </c>
      <c r="C608" s="18" t="s">
        <v>317</v>
      </c>
      <c r="D608" s="18" t="s">
        <v>11</v>
      </c>
      <c r="E608" s="20">
        <v>8867</v>
      </c>
      <c r="F608" s="20">
        <v>8867</v>
      </c>
      <c r="G608" s="28"/>
      <c r="H608" s="28"/>
      <c r="I608" s="34">
        <f t="shared" si="201"/>
        <v>-1</v>
      </c>
      <c r="J608" s="94"/>
      <c r="K608" s="36"/>
      <c r="L608" s="36"/>
      <c r="M608" s="36"/>
      <c r="N608" s="36"/>
      <c r="O608" s="36"/>
      <c r="P608" s="36"/>
      <c r="Q608" s="36"/>
      <c r="R608" s="36"/>
      <c r="S608" s="36"/>
      <c r="T608" s="36"/>
      <c r="U608" s="36"/>
      <c r="V608" s="36"/>
      <c r="W608" s="36"/>
      <c r="X608" s="36"/>
    </row>
    <row r="609" spans="1:24" ht="19.5" hidden="1" customHeight="1" outlineLevel="1">
      <c r="A609" s="21"/>
      <c r="B609" s="78" t="s">
        <v>587</v>
      </c>
      <c r="C609" s="18" t="s">
        <v>317</v>
      </c>
      <c r="D609" s="18" t="s">
        <v>11</v>
      </c>
      <c r="E609" s="20">
        <v>13406</v>
      </c>
      <c r="F609" s="20">
        <v>13406</v>
      </c>
      <c r="G609" s="28"/>
      <c r="H609" s="28"/>
      <c r="I609" s="34">
        <f t="shared" si="201"/>
        <v>-1</v>
      </c>
      <c r="J609" s="94"/>
      <c r="K609" s="36"/>
      <c r="L609" s="36"/>
      <c r="M609" s="36"/>
      <c r="N609" s="36"/>
      <c r="O609" s="36"/>
      <c r="P609" s="36"/>
      <c r="Q609" s="36"/>
      <c r="R609" s="36"/>
      <c r="S609" s="36"/>
      <c r="T609" s="36"/>
      <c r="U609" s="36"/>
      <c r="V609" s="36"/>
      <c r="W609" s="36"/>
      <c r="X609" s="36"/>
    </row>
    <row r="610" spans="1:24" ht="19.5" hidden="1" customHeight="1" outlineLevel="1">
      <c r="A610" s="21"/>
      <c r="B610" s="78" t="s">
        <v>588</v>
      </c>
      <c r="C610" s="18" t="s">
        <v>317</v>
      </c>
      <c r="D610" s="18" t="s">
        <v>11</v>
      </c>
      <c r="E610" s="20">
        <v>14264</v>
      </c>
      <c r="F610" s="20">
        <v>14264</v>
      </c>
      <c r="G610" s="28"/>
      <c r="H610" s="28"/>
      <c r="I610" s="34">
        <f t="shared" si="201"/>
        <v>-1</v>
      </c>
      <c r="J610" s="94"/>
      <c r="K610" s="36"/>
      <c r="L610" s="36"/>
      <c r="M610" s="36"/>
      <c r="N610" s="36"/>
      <c r="O610" s="36"/>
      <c r="P610" s="36"/>
      <c r="Q610" s="36"/>
      <c r="R610" s="36"/>
      <c r="S610" s="36"/>
      <c r="T610" s="36"/>
      <c r="U610" s="36"/>
      <c r="V610" s="36"/>
      <c r="W610" s="36"/>
      <c r="X610" s="36"/>
    </row>
    <row r="611" spans="1:24" ht="19.5" hidden="1" customHeight="1" outlineLevel="1">
      <c r="A611" s="21"/>
      <c r="B611" s="78" t="s">
        <v>589</v>
      </c>
      <c r="C611" s="18" t="s">
        <v>317</v>
      </c>
      <c r="D611" s="18" t="s">
        <v>11</v>
      </c>
      <c r="E611" s="20">
        <v>17653</v>
      </c>
      <c r="F611" s="20">
        <v>17653</v>
      </c>
      <c r="G611" s="28"/>
      <c r="H611" s="28"/>
      <c r="I611" s="34">
        <f t="shared" si="201"/>
        <v>-1</v>
      </c>
      <c r="J611" s="94"/>
      <c r="K611" s="36"/>
      <c r="L611" s="36"/>
      <c r="M611" s="36"/>
      <c r="N611" s="36"/>
      <c r="O611" s="36"/>
      <c r="P611" s="36"/>
      <c r="Q611" s="36"/>
      <c r="R611" s="36"/>
      <c r="S611" s="36"/>
      <c r="T611" s="36"/>
      <c r="U611" s="36"/>
      <c r="V611" s="36"/>
      <c r="W611" s="36"/>
      <c r="X611" s="36"/>
    </row>
    <row r="612" spans="1:24" ht="19.5" hidden="1" customHeight="1" outlineLevel="1">
      <c r="A612" s="21"/>
      <c r="B612" s="78" t="s">
        <v>590</v>
      </c>
      <c r="C612" s="18" t="s">
        <v>317</v>
      </c>
      <c r="D612" s="18" t="s">
        <v>11</v>
      </c>
      <c r="E612" s="20">
        <v>12836</v>
      </c>
      <c r="F612" s="20">
        <v>12836</v>
      </c>
      <c r="G612" s="28"/>
      <c r="H612" s="28"/>
      <c r="I612" s="34">
        <f t="shared" si="201"/>
        <v>-1</v>
      </c>
      <c r="J612" s="94"/>
      <c r="K612" s="36"/>
      <c r="L612" s="36"/>
      <c r="M612" s="36"/>
      <c r="N612" s="36"/>
      <c r="O612" s="36"/>
      <c r="P612" s="36"/>
      <c r="Q612" s="36"/>
      <c r="R612" s="36"/>
      <c r="S612" s="36"/>
      <c r="T612" s="36"/>
      <c r="U612" s="36"/>
      <c r="V612" s="36"/>
      <c r="W612" s="36"/>
      <c r="X612" s="36"/>
    </row>
    <row r="613" spans="1:24" ht="19.5" hidden="1" customHeight="1" outlineLevel="1">
      <c r="A613" s="21"/>
      <c r="B613" s="78" t="s">
        <v>591</v>
      </c>
      <c r="C613" s="18" t="s">
        <v>317</v>
      </c>
      <c r="D613" s="18" t="s">
        <v>11</v>
      </c>
      <c r="E613" s="20">
        <v>13952</v>
      </c>
      <c r="F613" s="20">
        <v>13952</v>
      </c>
      <c r="G613" s="28"/>
      <c r="H613" s="28"/>
      <c r="I613" s="34">
        <f t="shared" si="201"/>
        <v>-1</v>
      </c>
      <c r="J613" s="94"/>
      <c r="K613" s="36"/>
      <c r="L613" s="36"/>
      <c r="M613" s="36"/>
      <c r="N613" s="36"/>
      <c r="O613" s="36"/>
      <c r="P613" s="36"/>
      <c r="Q613" s="36"/>
      <c r="R613" s="36"/>
      <c r="S613" s="36"/>
      <c r="T613" s="36"/>
      <c r="U613" s="36"/>
      <c r="V613" s="36"/>
      <c r="W613" s="36"/>
      <c r="X613" s="36"/>
    </row>
    <row r="614" spans="1:24" ht="19.5" hidden="1" customHeight="1" outlineLevel="1">
      <c r="A614" s="21"/>
      <c r="B614" s="78" t="s">
        <v>592</v>
      </c>
      <c r="C614" s="18" t="s">
        <v>317</v>
      </c>
      <c r="D614" s="18" t="s">
        <v>11</v>
      </c>
      <c r="E614" s="20">
        <v>83430</v>
      </c>
      <c r="F614" s="20">
        <v>83430</v>
      </c>
      <c r="G614" s="28"/>
      <c r="H614" s="28"/>
      <c r="I614" s="34">
        <f t="shared" si="201"/>
        <v>-1</v>
      </c>
      <c r="J614" s="94"/>
      <c r="K614" s="36"/>
      <c r="L614" s="36"/>
      <c r="M614" s="36"/>
      <c r="N614" s="36"/>
      <c r="O614" s="36"/>
      <c r="P614" s="36"/>
      <c r="Q614" s="36"/>
      <c r="R614" s="36"/>
      <c r="S614" s="36"/>
      <c r="T614" s="36"/>
      <c r="U614" s="36"/>
      <c r="V614" s="36"/>
      <c r="W614" s="36"/>
      <c r="X614" s="36"/>
    </row>
    <row r="615" spans="1:24" ht="19.5" hidden="1" customHeight="1" outlineLevel="1">
      <c r="A615" s="21"/>
      <c r="B615" s="78" t="s">
        <v>593</v>
      </c>
      <c r="C615" s="18" t="s">
        <v>317</v>
      </c>
      <c r="D615" s="18" t="s">
        <v>11</v>
      </c>
      <c r="E615" s="20">
        <v>10477</v>
      </c>
      <c r="F615" s="20">
        <v>10477</v>
      </c>
      <c r="G615" s="28"/>
      <c r="H615" s="28"/>
      <c r="I615" s="34">
        <f t="shared" si="201"/>
        <v>-1</v>
      </c>
      <c r="J615" s="2740"/>
      <c r="K615" s="36"/>
      <c r="L615" s="36"/>
      <c r="M615" s="36"/>
      <c r="N615" s="36"/>
      <c r="O615" s="36"/>
      <c r="P615" s="36"/>
      <c r="Q615" s="36"/>
      <c r="R615" s="36"/>
      <c r="S615" s="36"/>
      <c r="T615" s="36"/>
      <c r="U615" s="36"/>
      <c r="V615" s="36"/>
      <c r="W615" s="36"/>
      <c r="X615" s="36"/>
    </row>
    <row r="616" spans="1:24" ht="19.5" hidden="1" customHeight="1" outlineLevel="1">
      <c r="A616" s="21"/>
      <c r="B616" s="78" t="s">
        <v>594</v>
      </c>
      <c r="C616" s="18" t="s">
        <v>317</v>
      </c>
      <c r="D616" s="18" t="s">
        <v>11</v>
      </c>
      <c r="E616" s="20">
        <v>10530</v>
      </c>
      <c r="F616" s="20">
        <v>10530</v>
      </c>
      <c r="G616" s="28"/>
      <c r="H616" s="28"/>
      <c r="I616" s="34">
        <f t="shared" si="201"/>
        <v>-1</v>
      </c>
      <c r="J616" s="2742"/>
      <c r="K616" s="36"/>
      <c r="L616" s="36"/>
      <c r="M616" s="36"/>
      <c r="N616" s="36"/>
      <c r="O616" s="36"/>
      <c r="P616" s="36"/>
      <c r="Q616" s="36"/>
      <c r="R616" s="36"/>
      <c r="S616" s="36"/>
      <c r="T616" s="36"/>
      <c r="U616" s="36"/>
      <c r="V616" s="36"/>
      <c r="W616" s="36"/>
      <c r="X616" s="36"/>
    </row>
    <row r="617" spans="1:24" ht="19.5" hidden="1" customHeight="1" outlineLevel="1">
      <c r="A617" s="21"/>
      <c r="B617" s="78" t="s">
        <v>595</v>
      </c>
      <c r="C617" s="18" t="s">
        <v>317</v>
      </c>
      <c r="D617" s="18" t="s">
        <v>11</v>
      </c>
      <c r="E617" s="20">
        <v>21168</v>
      </c>
      <c r="F617" s="20">
        <v>21168</v>
      </c>
      <c r="G617" s="28"/>
      <c r="H617" s="28"/>
      <c r="I617" s="34">
        <f t="shared" si="201"/>
        <v>-1</v>
      </c>
      <c r="J617" s="2742"/>
      <c r="K617" s="36"/>
      <c r="L617" s="36"/>
      <c r="M617" s="36"/>
      <c r="N617" s="36"/>
      <c r="O617" s="36"/>
      <c r="P617" s="36"/>
      <c r="Q617" s="36"/>
      <c r="R617" s="36"/>
      <c r="S617" s="36"/>
      <c r="T617" s="36"/>
      <c r="U617" s="36"/>
      <c r="V617" s="36"/>
      <c r="W617" s="36"/>
      <c r="X617" s="36"/>
    </row>
    <row r="618" spans="1:24" ht="19.5" hidden="1" customHeight="1" outlineLevel="1">
      <c r="A618" s="21"/>
      <c r="B618" s="78" t="s">
        <v>596</v>
      </c>
      <c r="C618" s="18" t="s">
        <v>317</v>
      </c>
      <c r="D618" s="18" t="s">
        <v>11</v>
      </c>
      <c r="E618" s="20">
        <v>34610</v>
      </c>
      <c r="F618" s="20">
        <v>34610</v>
      </c>
      <c r="G618" s="28"/>
      <c r="H618" s="28"/>
      <c r="I618" s="34">
        <f t="shared" si="201"/>
        <v>-1</v>
      </c>
      <c r="J618" s="2733"/>
      <c r="K618" s="36"/>
      <c r="L618" s="36"/>
      <c r="M618" s="36"/>
      <c r="N618" s="36"/>
      <c r="O618" s="36"/>
      <c r="P618" s="36"/>
      <c r="Q618" s="36"/>
      <c r="R618" s="36"/>
      <c r="S618" s="36"/>
      <c r="T618" s="36"/>
      <c r="U618" s="36"/>
      <c r="V618" s="36"/>
      <c r="W618" s="36"/>
      <c r="X618" s="36"/>
    </row>
    <row r="619" spans="1:24" ht="15" hidden="1" customHeight="1">
      <c r="A619" s="70">
        <v>2</v>
      </c>
      <c r="B619" s="2762" t="s">
        <v>597</v>
      </c>
      <c r="C619" s="2735"/>
      <c r="D619" s="2735"/>
      <c r="E619" s="2735"/>
      <c r="F619" s="2735"/>
      <c r="G619" s="2735"/>
      <c r="H619" s="2735"/>
      <c r="I619" s="2735"/>
      <c r="J619" s="2736"/>
      <c r="K619" s="71"/>
      <c r="L619" s="71"/>
      <c r="M619" s="71"/>
      <c r="N619" s="71"/>
      <c r="O619" s="71"/>
      <c r="P619" s="71"/>
      <c r="Q619" s="71"/>
      <c r="R619" s="71"/>
      <c r="S619" s="71"/>
      <c r="T619" s="71"/>
      <c r="U619" s="71"/>
      <c r="V619" s="71"/>
      <c r="W619" s="71"/>
      <c r="X619" s="71"/>
    </row>
    <row r="620" spans="1:24" ht="31.5" hidden="1" customHeight="1" outlineLevel="1">
      <c r="A620" s="21"/>
      <c r="B620" s="78" t="s">
        <v>598</v>
      </c>
      <c r="C620" s="18" t="s">
        <v>123</v>
      </c>
      <c r="D620" s="35" t="s">
        <v>318</v>
      </c>
      <c r="E620" s="20">
        <v>17500</v>
      </c>
      <c r="F620" s="20">
        <v>17500</v>
      </c>
      <c r="G620" s="28"/>
      <c r="H620" s="28"/>
      <c r="I620" s="34">
        <f t="shared" ref="I620:I627" si="202">(G620-F620)/F620</f>
        <v>-1</v>
      </c>
      <c r="J620" s="2740" t="s">
        <v>599</v>
      </c>
      <c r="K620" s="36"/>
      <c r="L620" s="36"/>
      <c r="M620" s="36"/>
      <c r="N620" s="36"/>
      <c r="O620" s="36"/>
      <c r="P620" s="36"/>
      <c r="Q620" s="36"/>
      <c r="R620" s="36"/>
      <c r="S620" s="36"/>
      <c r="T620" s="36"/>
      <c r="U620" s="36"/>
      <c r="V620" s="36"/>
      <c r="W620" s="36"/>
      <c r="X620" s="36"/>
    </row>
    <row r="621" spans="1:24" ht="19.5" hidden="1" customHeight="1" outlineLevel="1">
      <c r="A621" s="21"/>
      <c r="B621" s="78" t="s">
        <v>600</v>
      </c>
      <c r="C621" s="18" t="s">
        <v>123</v>
      </c>
      <c r="D621" s="18" t="s">
        <v>11</v>
      </c>
      <c r="E621" s="20">
        <v>42500</v>
      </c>
      <c r="F621" s="20">
        <v>42500</v>
      </c>
      <c r="G621" s="28"/>
      <c r="H621" s="28"/>
      <c r="I621" s="34">
        <f t="shared" si="202"/>
        <v>-1</v>
      </c>
      <c r="J621" s="2742"/>
      <c r="K621" s="36"/>
      <c r="L621" s="36"/>
      <c r="M621" s="36"/>
      <c r="N621" s="36"/>
      <c r="O621" s="36"/>
      <c r="P621" s="36"/>
      <c r="Q621" s="36"/>
      <c r="R621" s="36"/>
      <c r="S621" s="36"/>
      <c r="T621" s="36"/>
      <c r="U621" s="36"/>
      <c r="V621" s="36"/>
      <c r="W621" s="36"/>
      <c r="X621" s="36"/>
    </row>
    <row r="622" spans="1:24" ht="19.5" hidden="1" customHeight="1" outlineLevel="1">
      <c r="A622" s="21"/>
      <c r="B622" s="78" t="s">
        <v>601</v>
      </c>
      <c r="C622" s="18" t="s">
        <v>123</v>
      </c>
      <c r="D622" s="18" t="s">
        <v>11</v>
      </c>
      <c r="E622" s="20">
        <v>82500</v>
      </c>
      <c r="F622" s="20">
        <v>82500</v>
      </c>
      <c r="G622" s="28"/>
      <c r="H622" s="28"/>
      <c r="I622" s="34">
        <f t="shared" si="202"/>
        <v>-1</v>
      </c>
      <c r="J622" s="2742"/>
      <c r="K622" s="36"/>
      <c r="L622" s="36"/>
      <c r="M622" s="36"/>
      <c r="N622" s="36"/>
      <c r="O622" s="36"/>
      <c r="P622" s="36"/>
      <c r="Q622" s="36"/>
      <c r="R622" s="36"/>
      <c r="S622" s="36"/>
      <c r="T622" s="36"/>
      <c r="U622" s="36"/>
      <c r="V622" s="36"/>
      <c r="W622" s="36"/>
      <c r="X622" s="36"/>
    </row>
    <row r="623" spans="1:24" ht="19.5" hidden="1" customHeight="1" outlineLevel="1">
      <c r="A623" s="21"/>
      <c r="B623" s="78" t="s">
        <v>602</v>
      </c>
      <c r="C623" s="18" t="s">
        <v>123</v>
      </c>
      <c r="D623" s="18" t="s">
        <v>11</v>
      </c>
      <c r="E623" s="20">
        <v>38750</v>
      </c>
      <c r="F623" s="20">
        <v>38750</v>
      </c>
      <c r="G623" s="28"/>
      <c r="H623" s="28"/>
      <c r="I623" s="34">
        <f t="shared" si="202"/>
        <v>-1</v>
      </c>
      <c r="J623" s="2742"/>
      <c r="K623" s="36"/>
      <c r="L623" s="36"/>
      <c r="M623" s="36"/>
      <c r="N623" s="36"/>
      <c r="O623" s="36"/>
      <c r="P623" s="36"/>
      <c r="Q623" s="36"/>
      <c r="R623" s="36"/>
      <c r="S623" s="36"/>
      <c r="T623" s="36"/>
      <c r="U623" s="36"/>
      <c r="V623" s="36"/>
      <c r="W623" s="36"/>
      <c r="X623" s="36"/>
    </row>
    <row r="624" spans="1:24" ht="19.5" hidden="1" customHeight="1" outlineLevel="1">
      <c r="A624" s="21"/>
      <c r="B624" s="78" t="s">
        <v>603</v>
      </c>
      <c r="C624" s="18" t="s">
        <v>123</v>
      </c>
      <c r="D624" s="18" t="s">
        <v>11</v>
      </c>
      <c r="E624" s="20">
        <v>42500</v>
      </c>
      <c r="F624" s="20">
        <v>42500</v>
      </c>
      <c r="G624" s="28"/>
      <c r="H624" s="28"/>
      <c r="I624" s="34">
        <f t="shared" si="202"/>
        <v>-1</v>
      </c>
      <c r="J624" s="2742"/>
      <c r="K624" s="36"/>
      <c r="L624" s="36"/>
      <c r="M624" s="36"/>
      <c r="N624" s="36"/>
      <c r="O624" s="36"/>
      <c r="P624" s="36"/>
      <c r="Q624" s="36"/>
      <c r="R624" s="36"/>
      <c r="S624" s="36"/>
      <c r="T624" s="36"/>
      <c r="U624" s="36"/>
      <c r="V624" s="36"/>
      <c r="W624" s="36"/>
      <c r="X624" s="36"/>
    </row>
    <row r="625" spans="1:24" ht="19.5" hidden="1" customHeight="1" outlineLevel="1">
      <c r="A625" s="21"/>
      <c r="B625" s="78" t="s">
        <v>604</v>
      </c>
      <c r="C625" s="18" t="s">
        <v>123</v>
      </c>
      <c r="D625" s="18" t="s">
        <v>11</v>
      </c>
      <c r="E625" s="20">
        <v>87500</v>
      </c>
      <c r="F625" s="20">
        <v>87500</v>
      </c>
      <c r="G625" s="28"/>
      <c r="H625" s="28"/>
      <c r="I625" s="34">
        <f t="shared" si="202"/>
        <v>-1</v>
      </c>
      <c r="J625" s="2742"/>
      <c r="K625" s="36"/>
      <c r="L625" s="36"/>
      <c r="M625" s="36"/>
      <c r="N625" s="36"/>
      <c r="O625" s="36"/>
      <c r="P625" s="36"/>
      <c r="Q625" s="36"/>
      <c r="R625" s="36"/>
      <c r="S625" s="36"/>
      <c r="T625" s="36"/>
      <c r="U625" s="36"/>
      <c r="V625" s="36"/>
      <c r="W625" s="36"/>
      <c r="X625" s="36"/>
    </row>
    <row r="626" spans="1:24" ht="19.5" hidden="1" customHeight="1" outlineLevel="1">
      <c r="A626" s="21"/>
      <c r="B626" s="78" t="s">
        <v>605</v>
      </c>
      <c r="C626" s="18" t="s">
        <v>123</v>
      </c>
      <c r="D626" s="18" t="s">
        <v>11</v>
      </c>
      <c r="E626" s="20">
        <v>110000</v>
      </c>
      <c r="F626" s="20">
        <v>110000</v>
      </c>
      <c r="G626" s="28"/>
      <c r="H626" s="28"/>
      <c r="I626" s="34">
        <f t="shared" si="202"/>
        <v>-1</v>
      </c>
      <c r="J626" s="2733"/>
      <c r="K626" s="36"/>
      <c r="L626" s="36"/>
      <c r="M626" s="36"/>
      <c r="N626" s="36"/>
      <c r="O626" s="36"/>
      <c r="P626" s="36"/>
      <c r="Q626" s="36"/>
      <c r="R626" s="36"/>
      <c r="S626" s="36"/>
      <c r="T626" s="36"/>
      <c r="U626" s="36"/>
      <c r="V626" s="36"/>
      <c r="W626" s="36"/>
      <c r="X626" s="36"/>
    </row>
    <row r="627" spans="1:24" ht="19.5" hidden="1" customHeight="1" outlineLevel="1">
      <c r="A627" s="21"/>
      <c r="B627" s="78" t="s">
        <v>606</v>
      </c>
      <c r="C627" s="18" t="s">
        <v>123</v>
      </c>
      <c r="D627" s="18" t="s">
        <v>11</v>
      </c>
      <c r="E627" s="20">
        <v>121250</v>
      </c>
      <c r="F627" s="20">
        <v>121250</v>
      </c>
      <c r="G627" s="28"/>
      <c r="H627" s="28"/>
      <c r="I627" s="34">
        <f t="shared" si="202"/>
        <v>-1</v>
      </c>
      <c r="J627" s="96"/>
      <c r="K627" s="36"/>
      <c r="L627" s="36"/>
      <c r="M627" s="36"/>
      <c r="N627" s="36"/>
      <c r="O627" s="36"/>
      <c r="P627" s="36"/>
      <c r="Q627" s="36"/>
      <c r="R627" s="36"/>
      <c r="S627" s="36"/>
      <c r="T627" s="36"/>
      <c r="U627" s="36"/>
      <c r="V627" s="36"/>
      <c r="W627" s="36"/>
      <c r="X627" s="36"/>
    </row>
    <row r="628" spans="1:24" ht="19.5" customHeight="1">
      <c r="A628" s="57" t="s">
        <v>607</v>
      </c>
      <c r="B628" s="78"/>
      <c r="C628" s="18"/>
      <c r="D628" s="18"/>
      <c r="E628" s="20"/>
      <c r="F628" s="20"/>
      <c r="G628" s="28"/>
      <c r="H628" s="28"/>
      <c r="I628" s="34"/>
      <c r="J628" s="18"/>
      <c r="K628" s="36"/>
      <c r="L628" s="36"/>
      <c r="M628" s="36"/>
      <c r="N628" s="36"/>
      <c r="O628" s="36"/>
      <c r="P628" s="36"/>
      <c r="Q628" s="36"/>
      <c r="R628" s="36"/>
      <c r="S628" s="36"/>
      <c r="T628" s="36"/>
      <c r="U628" s="36"/>
      <c r="V628" s="36"/>
      <c r="W628" s="36"/>
      <c r="X628" s="36"/>
    </row>
    <row r="629" spans="1:24" ht="21" customHeight="1">
      <c r="A629" s="13">
        <v>1</v>
      </c>
      <c r="B629" s="2752" t="s">
        <v>608</v>
      </c>
      <c r="C629" s="2735"/>
      <c r="D629" s="2735"/>
      <c r="E629" s="2735"/>
      <c r="F629" s="2735"/>
      <c r="G629" s="2735"/>
      <c r="H629" s="2735"/>
      <c r="I629" s="2735"/>
      <c r="J629" s="2736"/>
      <c r="K629" s="30"/>
      <c r="L629" s="30"/>
      <c r="M629" s="30"/>
      <c r="N629" s="30"/>
      <c r="O629" s="30"/>
      <c r="P629" s="30"/>
      <c r="Q629" s="30"/>
      <c r="R629" s="30"/>
      <c r="S629" s="30"/>
      <c r="T629" s="30"/>
      <c r="U629" s="30"/>
      <c r="V629" s="30"/>
      <c r="W629" s="30"/>
      <c r="X629" s="30"/>
    </row>
    <row r="630" spans="1:24" ht="31.5" hidden="1" customHeight="1" outlineLevel="1">
      <c r="A630" s="21"/>
      <c r="B630" s="25" t="s">
        <v>609</v>
      </c>
      <c r="C630" s="18"/>
      <c r="D630" s="35" t="s">
        <v>535</v>
      </c>
      <c r="E630" s="20"/>
      <c r="F630" s="20"/>
      <c r="G630" s="28"/>
      <c r="H630" s="28"/>
      <c r="I630" s="34"/>
      <c r="J630" s="94"/>
      <c r="K630" s="36"/>
      <c r="L630" s="36"/>
      <c r="M630" s="36"/>
      <c r="N630" s="36"/>
      <c r="O630" s="36"/>
      <c r="P630" s="36"/>
      <c r="Q630" s="36"/>
      <c r="R630" s="36"/>
      <c r="S630" s="36"/>
      <c r="T630" s="36"/>
      <c r="U630" s="36"/>
      <c r="V630" s="36"/>
      <c r="W630" s="36"/>
      <c r="X630" s="36"/>
    </row>
    <row r="631" spans="1:24" ht="66.75" hidden="1" customHeight="1" outlineLevel="1">
      <c r="A631" s="21"/>
      <c r="B631" s="46" t="s">
        <v>610</v>
      </c>
      <c r="C631" s="18" t="s">
        <v>87</v>
      </c>
      <c r="D631" s="18" t="s">
        <v>11</v>
      </c>
      <c r="E631" s="20">
        <v>13182</v>
      </c>
      <c r="F631" s="20">
        <v>13182</v>
      </c>
      <c r="G631" s="28">
        <f t="shared" ref="G631:G640" si="203">F631</f>
        <v>13182</v>
      </c>
      <c r="H631" s="33">
        <v>13182</v>
      </c>
      <c r="I631" s="34">
        <f t="shared" ref="I631:I656" si="204">(H631-G631)/G631</f>
        <v>0</v>
      </c>
      <c r="J631" s="2740" t="s">
        <v>611</v>
      </c>
      <c r="K631" s="36"/>
      <c r="L631" s="36"/>
      <c r="M631" s="36"/>
      <c r="N631" s="36"/>
      <c r="O631" s="36"/>
      <c r="P631" s="36"/>
      <c r="Q631" s="36"/>
      <c r="R631" s="36"/>
      <c r="S631" s="36"/>
      <c r="T631" s="36"/>
      <c r="U631" s="36"/>
      <c r="V631" s="36"/>
      <c r="W631" s="36"/>
      <c r="X631" s="36"/>
    </row>
    <row r="632" spans="1:24" ht="92.25" hidden="1" customHeight="1" outlineLevel="1">
      <c r="A632" s="21"/>
      <c r="B632" s="46" t="s">
        <v>612</v>
      </c>
      <c r="C632" s="18" t="s">
        <v>87</v>
      </c>
      <c r="D632" s="18" t="s">
        <v>11</v>
      </c>
      <c r="E632" s="20">
        <v>13636</v>
      </c>
      <c r="F632" s="20">
        <v>13636</v>
      </c>
      <c r="G632" s="28">
        <f t="shared" si="203"/>
        <v>13636</v>
      </c>
      <c r="H632" s="33">
        <v>13636</v>
      </c>
      <c r="I632" s="34">
        <f t="shared" si="204"/>
        <v>0</v>
      </c>
      <c r="J632" s="2742"/>
      <c r="K632" s="36"/>
      <c r="L632" s="36"/>
      <c r="M632" s="36"/>
      <c r="N632" s="36"/>
      <c r="O632" s="36"/>
      <c r="P632" s="36"/>
      <c r="Q632" s="36"/>
      <c r="R632" s="36"/>
      <c r="S632" s="36"/>
      <c r="T632" s="36"/>
      <c r="U632" s="36"/>
      <c r="V632" s="36"/>
      <c r="W632" s="36"/>
      <c r="X632" s="36"/>
    </row>
    <row r="633" spans="1:24" ht="22.5" hidden="1" customHeight="1" outlineLevel="1">
      <c r="A633" s="21"/>
      <c r="B633" s="78" t="s">
        <v>613</v>
      </c>
      <c r="C633" s="18" t="s">
        <v>87</v>
      </c>
      <c r="D633" s="18" t="s">
        <v>11</v>
      </c>
      <c r="E633" s="20">
        <v>25454</v>
      </c>
      <c r="F633" s="20">
        <v>25454</v>
      </c>
      <c r="G633" s="28">
        <f t="shared" si="203"/>
        <v>25454</v>
      </c>
      <c r="H633" s="33">
        <v>25454</v>
      </c>
      <c r="I633" s="34">
        <f t="shared" si="204"/>
        <v>0</v>
      </c>
      <c r="J633" s="2742"/>
      <c r="K633" s="36"/>
      <c r="L633" s="36"/>
      <c r="M633" s="36"/>
      <c r="N633" s="36"/>
      <c r="O633" s="36"/>
      <c r="P633" s="36"/>
      <c r="Q633" s="36"/>
      <c r="R633" s="36"/>
      <c r="S633" s="36"/>
      <c r="T633" s="36"/>
      <c r="U633" s="36"/>
      <c r="V633" s="36"/>
      <c r="W633" s="36"/>
      <c r="X633" s="36"/>
    </row>
    <row r="634" spans="1:24" ht="22.5" hidden="1" customHeight="1" outlineLevel="1">
      <c r="A634" s="21"/>
      <c r="B634" s="78" t="s">
        <v>137</v>
      </c>
      <c r="C634" s="18" t="s">
        <v>87</v>
      </c>
      <c r="D634" s="18" t="s">
        <v>11</v>
      </c>
      <c r="E634" s="20">
        <v>25454</v>
      </c>
      <c r="F634" s="20">
        <v>25454</v>
      </c>
      <c r="G634" s="28">
        <f t="shared" si="203"/>
        <v>25454</v>
      </c>
      <c r="H634" s="33">
        <v>25454</v>
      </c>
      <c r="I634" s="34">
        <f t="shared" si="204"/>
        <v>0</v>
      </c>
      <c r="J634" s="2742"/>
      <c r="K634" s="36"/>
      <c r="L634" s="36"/>
      <c r="M634" s="36"/>
      <c r="N634" s="36"/>
      <c r="O634" s="36"/>
      <c r="P634" s="36"/>
      <c r="Q634" s="36"/>
      <c r="R634" s="36"/>
      <c r="S634" s="36"/>
      <c r="T634" s="36"/>
      <c r="U634" s="36"/>
      <c r="V634" s="36"/>
      <c r="W634" s="36"/>
      <c r="X634" s="36"/>
    </row>
    <row r="635" spans="1:24" ht="22.5" hidden="1" customHeight="1" outlineLevel="1">
      <c r="A635" s="21"/>
      <c r="B635" s="78" t="s">
        <v>132</v>
      </c>
      <c r="C635" s="18" t="s">
        <v>87</v>
      </c>
      <c r="D635" s="18"/>
      <c r="E635" s="20">
        <v>34545</v>
      </c>
      <c r="F635" s="20">
        <v>34545</v>
      </c>
      <c r="G635" s="28">
        <f t="shared" si="203"/>
        <v>34545</v>
      </c>
      <c r="H635" s="33">
        <v>34545</v>
      </c>
      <c r="I635" s="34">
        <f t="shared" si="204"/>
        <v>0</v>
      </c>
      <c r="J635" s="2742"/>
      <c r="K635" s="36"/>
      <c r="L635" s="36"/>
      <c r="M635" s="36"/>
      <c r="N635" s="36"/>
      <c r="O635" s="36"/>
      <c r="P635" s="36"/>
      <c r="Q635" s="36"/>
      <c r="R635" s="36"/>
      <c r="S635" s="36"/>
      <c r="T635" s="36"/>
      <c r="U635" s="36"/>
      <c r="V635" s="36"/>
      <c r="W635" s="36"/>
      <c r="X635" s="36"/>
    </row>
    <row r="636" spans="1:24" ht="22.5" hidden="1" customHeight="1" outlineLevel="1">
      <c r="A636" s="21"/>
      <c r="B636" s="78" t="s">
        <v>614</v>
      </c>
      <c r="C636" s="18" t="s">
        <v>87</v>
      </c>
      <c r="D636" s="18" t="s">
        <v>11</v>
      </c>
      <c r="E636" s="20">
        <v>34545</v>
      </c>
      <c r="F636" s="20">
        <v>34545</v>
      </c>
      <c r="G636" s="28">
        <f t="shared" si="203"/>
        <v>34545</v>
      </c>
      <c r="H636" s="33">
        <v>34545</v>
      </c>
      <c r="I636" s="34">
        <f t="shared" si="204"/>
        <v>0</v>
      </c>
      <c r="J636" s="2742"/>
      <c r="K636" s="36"/>
      <c r="L636" s="36"/>
      <c r="M636" s="36"/>
      <c r="N636" s="36"/>
      <c r="O636" s="36"/>
      <c r="P636" s="36"/>
      <c r="Q636" s="36"/>
      <c r="R636" s="36"/>
      <c r="S636" s="36"/>
      <c r="T636" s="36"/>
      <c r="U636" s="36"/>
      <c r="V636" s="36"/>
      <c r="W636" s="36"/>
      <c r="X636" s="36"/>
    </row>
    <row r="637" spans="1:24" ht="22.5" hidden="1" customHeight="1" outlineLevel="1">
      <c r="A637" s="21"/>
      <c r="B637" s="78" t="s">
        <v>615</v>
      </c>
      <c r="C637" s="18" t="s">
        <v>87</v>
      </c>
      <c r="D637" s="18" t="s">
        <v>11</v>
      </c>
      <c r="E637" s="20">
        <v>38636</v>
      </c>
      <c r="F637" s="20">
        <v>38636</v>
      </c>
      <c r="G637" s="28">
        <f t="shared" si="203"/>
        <v>38636</v>
      </c>
      <c r="H637" s="33">
        <v>38636</v>
      </c>
      <c r="I637" s="34">
        <f t="shared" si="204"/>
        <v>0</v>
      </c>
      <c r="J637" s="2742"/>
      <c r="K637" s="36"/>
      <c r="L637" s="36"/>
      <c r="M637" s="36"/>
      <c r="N637" s="36"/>
      <c r="O637" s="36"/>
      <c r="P637" s="36"/>
      <c r="Q637" s="36"/>
      <c r="R637" s="36"/>
      <c r="S637" s="36"/>
      <c r="T637" s="36"/>
      <c r="U637" s="36"/>
      <c r="V637" s="36"/>
      <c r="W637" s="36"/>
      <c r="X637" s="36"/>
    </row>
    <row r="638" spans="1:24" ht="22.5" hidden="1" customHeight="1" outlineLevel="1">
      <c r="A638" s="21"/>
      <c r="B638" s="78" t="s">
        <v>616</v>
      </c>
      <c r="C638" s="18" t="s">
        <v>87</v>
      </c>
      <c r="D638" s="18" t="s">
        <v>11</v>
      </c>
      <c r="E638" s="20">
        <v>38636</v>
      </c>
      <c r="F638" s="20">
        <v>38636</v>
      </c>
      <c r="G638" s="28">
        <f t="shared" si="203"/>
        <v>38636</v>
      </c>
      <c r="H638" s="33">
        <v>38636</v>
      </c>
      <c r="I638" s="34">
        <f t="shared" si="204"/>
        <v>0</v>
      </c>
      <c r="J638" s="2742"/>
      <c r="K638" s="36"/>
      <c r="L638" s="36"/>
      <c r="M638" s="36"/>
      <c r="N638" s="36"/>
      <c r="O638" s="36"/>
      <c r="P638" s="36"/>
      <c r="Q638" s="36"/>
      <c r="R638" s="36"/>
      <c r="S638" s="36"/>
      <c r="T638" s="36"/>
      <c r="U638" s="36"/>
      <c r="V638" s="36"/>
      <c r="W638" s="36"/>
      <c r="X638" s="36"/>
    </row>
    <row r="639" spans="1:24" ht="22.5" hidden="1" customHeight="1" outlineLevel="1">
      <c r="A639" s="21"/>
      <c r="B639" s="78" t="s">
        <v>139</v>
      </c>
      <c r="C639" s="18" t="s">
        <v>87</v>
      </c>
      <c r="D639" s="18" t="s">
        <v>11</v>
      </c>
      <c r="E639" s="20">
        <v>44545</v>
      </c>
      <c r="F639" s="20">
        <v>44545</v>
      </c>
      <c r="G639" s="28">
        <f t="shared" si="203"/>
        <v>44545</v>
      </c>
      <c r="H639" s="33">
        <v>44545</v>
      </c>
      <c r="I639" s="34">
        <f t="shared" si="204"/>
        <v>0</v>
      </c>
      <c r="J639" s="2742"/>
      <c r="K639" s="36"/>
      <c r="L639" s="36"/>
      <c r="M639" s="36"/>
      <c r="N639" s="36"/>
      <c r="O639" s="36"/>
      <c r="P639" s="36"/>
      <c r="Q639" s="36"/>
      <c r="R639" s="36"/>
      <c r="S639" s="36"/>
      <c r="T639" s="36"/>
      <c r="U639" s="36"/>
      <c r="V639" s="36"/>
      <c r="W639" s="36"/>
      <c r="X639" s="36"/>
    </row>
    <row r="640" spans="1:24" ht="22.5" hidden="1" customHeight="1" outlineLevel="1">
      <c r="A640" s="21"/>
      <c r="B640" s="78" t="s">
        <v>617</v>
      </c>
      <c r="C640" s="18" t="s">
        <v>87</v>
      </c>
      <c r="D640" s="18" t="s">
        <v>11</v>
      </c>
      <c r="E640" s="20">
        <v>44545</v>
      </c>
      <c r="F640" s="20">
        <v>44545</v>
      </c>
      <c r="G640" s="28">
        <f t="shared" si="203"/>
        <v>44545</v>
      </c>
      <c r="H640" s="33">
        <v>44545</v>
      </c>
      <c r="I640" s="34">
        <f t="shared" si="204"/>
        <v>0</v>
      </c>
      <c r="J640" s="2733"/>
      <c r="K640" s="36"/>
      <c r="L640" s="36"/>
      <c r="M640" s="36"/>
      <c r="N640" s="36"/>
      <c r="O640" s="36"/>
      <c r="P640" s="36"/>
      <c r="Q640" s="36"/>
      <c r="R640" s="36"/>
      <c r="S640" s="36"/>
      <c r="T640" s="36"/>
      <c r="U640" s="36"/>
      <c r="V640" s="36"/>
      <c r="W640" s="36"/>
      <c r="X640" s="36"/>
    </row>
    <row r="641" spans="1:24" ht="21" hidden="1" customHeight="1" outlineLevel="1">
      <c r="A641" s="21"/>
      <c r="B641" s="93" t="s">
        <v>618</v>
      </c>
      <c r="C641" s="18"/>
      <c r="D641" s="18"/>
      <c r="E641" s="20"/>
      <c r="F641" s="20"/>
      <c r="G641" s="28"/>
      <c r="H641" s="33"/>
      <c r="I641" s="34" t="e">
        <f t="shared" si="204"/>
        <v>#DIV/0!</v>
      </c>
      <c r="J641" s="18"/>
      <c r="K641" s="36"/>
      <c r="L641" s="36"/>
      <c r="M641" s="36"/>
      <c r="N641" s="36"/>
      <c r="O641" s="36"/>
      <c r="P641" s="36"/>
      <c r="Q641" s="36"/>
      <c r="R641" s="36"/>
      <c r="S641" s="36"/>
      <c r="T641" s="36"/>
      <c r="U641" s="36"/>
      <c r="V641" s="36"/>
      <c r="W641" s="36"/>
      <c r="X641" s="36"/>
    </row>
    <row r="642" spans="1:24" ht="21" hidden="1" customHeight="1" outlineLevel="1">
      <c r="A642" s="21"/>
      <c r="B642" s="78" t="s">
        <v>619</v>
      </c>
      <c r="C642" s="18" t="s">
        <v>620</v>
      </c>
      <c r="D642" s="18"/>
      <c r="E642" s="20">
        <v>14081818</v>
      </c>
      <c r="F642" s="20">
        <v>14081818</v>
      </c>
      <c r="G642" s="28">
        <f t="shared" ref="G642:G647" si="205">F642</f>
        <v>14081818</v>
      </c>
      <c r="H642" s="33">
        <v>14081818</v>
      </c>
      <c r="I642" s="34">
        <f t="shared" si="204"/>
        <v>0</v>
      </c>
      <c r="J642" s="2740" t="s">
        <v>621</v>
      </c>
      <c r="K642" s="36"/>
      <c r="L642" s="36"/>
      <c r="M642" s="36"/>
      <c r="N642" s="36"/>
      <c r="O642" s="36"/>
      <c r="P642" s="36"/>
      <c r="Q642" s="36"/>
      <c r="R642" s="36"/>
      <c r="S642" s="36"/>
      <c r="T642" s="36"/>
      <c r="U642" s="36"/>
      <c r="V642" s="36"/>
      <c r="W642" s="36"/>
      <c r="X642" s="36"/>
    </row>
    <row r="643" spans="1:24" ht="21" hidden="1" customHeight="1" outlineLevel="1">
      <c r="A643" s="21"/>
      <c r="B643" s="78" t="s">
        <v>622</v>
      </c>
      <c r="C643" s="18" t="s">
        <v>620</v>
      </c>
      <c r="D643" s="18"/>
      <c r="E643" s="20">
        <v>17718182</v>
      </c>
      <c r="F643" s="20">
        <v>17718182</v>
      </c>
      <c r="G643" s="28">
        <f t="shared" si="205"/>
        <v>17718182</v>
      </c>
      <c r="H643" s="33">
        <v>17718182</v>
      </c>
      <c r="I643" s="34">
        <f t="shared" si="204"/>
        <v>0</v>
      </c>
      <c r="J643" s="2742"/>
      <c r="K643" s="36"/>
      <c r="L643" s="36"/>
      <c r="M643" s="36"/>
      <c r="N643" s="36"/>
      <c r="O643" s="36"/>
      <c r="P643" s="36"/>
      <c r="Q643" s="36"/>
      <c r="R643" s="36"/>
      <c r="S643" s="36"/>
      <c r="T643" s="36"/>
      <c r="U643" s="36"/>
      <c r="V643" s="36"/>
      <c r="W643" s="36"/>
      <c r="X643" s="36"/>
    </row>
    <row r="644" spans="1:24" ht="21" hidden="1" customHeight="1" outlineLevel="1">
      <c r="A644" s="21"/>
      <c r="B644" s="78" t="s">
        <v>623</v>
      </c>
      <c r="C644" s="18" t="s">
        <v>624</v>
      </c>
      <c r="D644" s="18"/>
      <c r="E644" s="20">
        <v>3272727</v>
      </c>
      <c r="F644" s="20">
        <v>3272727</v>
      </c>
      <c r="G644" s="28">
        <f t="shared" si="205"/>
        <v>3272727</v>
      </c>
      <c r="H644" s="33">
        <v>3272727</v>
      </c>
      <c r="I644" s="34">
        <f t="shared" si="204"/>
        <v>0</v>
      </c>
      <c r="J644" s="2742"/>
      <c r="K644" s="36"/>
      <c r="L644" s="36"/>
      <c r="M644" s="36"/>
      <c r="N644" s="36"/>
      <c r="O644" s="36"/>
      <c r="P644" s="36"/>
      <c r="Q644" s="36"/>
      <c r="R644" s="36"/>
      <c r="S644" s="36"/>
      <c r="T644" s="36"/>
      <c r="U644" s="36"/>
      <c r="V644" s="36"/>
      <c r="W644" s="36"/>
      <c r="X644" s="36"/>
    </row>
    <row r="645" spans="1:24" ht="39" hidden="1" customHeight="1" outlineLevel="1">
      <c r="A645" s="21"/>
      <c r="B645" s="46" t="s">
        <v>625</v>
      </c>
      <c r="C645" s="18" t="s">
        <v>624</v>
      </c>
      <c r="D645" s="18"/>
      <c r="E645" s="20">
        <v>2636364</v>
      </c>
      <c r="F645" s="20">
        <v>2636364</v>
      </c>
      <c r="G645" s="28">
        <f t="shared" si="205"/>
        <v>2636364</v>
      </c>
      <c r="H645" s="33">
        <v>2636364</v>
      </c>
      <c r="I645" s="34">
        <f t="shared" si="204"/>
        <v>0</v>
      </c>
      <c r="J645" s="2742"/>
      <c r="K645" s="36"/>
      <c r="L645" s="36"/>
      <c r="M645" s="36"/>
      <c r="N645" s="36"/>
      <c r="O645" s="36"/>
      <c r="P645" s="36"/>
      <c r="Q645" s="36"/>
      <c r="R645" s="36"/>
      <c r="S645" s="36"/>
      <c r="T645" s="36"/>
      <c r="U645" s="36"/>
      <c r="V645" s="36"/>
      <c r="W645" s="36"/>
      <c r="X645" s="36"/>
    </row>
    <row r="646" spans="1:24" ht="39" hidden="1" customHeight="1" outlineLevel="1">
      <c r="A646" s="21"/>
      <c r="B646" s="46" t="s">
        <v>626</v>
      </c>
      <c r="C646" s="18" t="s">
        <v>624</v>
      </c>
      <c r="D646" s="18"/>
      <c r="E646" s="20">
        <v>17170909</v>
      </c>
      <c r="F646" s="20">
        <v>17170909</v>
      </c>
      <c r="G646" s="28">
        <f t="shared" si="205"/>
        <v>17170909</v>
      </c>
      <c r="H646" s="33">
        <v>17170909</v>
      </c>
      <c r="I646" s="34">
        <f t="shared" si="204"/>
        <v>0</v>
      </c>
      <c r="J646" s="2742"/>
      <c r="K646" s="36"/>
      <c r="L646" s="36"/>
      <c r="M646" s="36"/>
      <c r="N646" s="36"/>
      <c r="O646" s="36"/>
      <c r="P646" s="36"/>
      <c r="Q646" s="36"/>
      <c r="R646" s="36"/>
      <c r="S646" s="36"/>
      <c r="T646" s="36"/>
      <c r="U646" s="36"/>
      <c r="V646" s="36"/>
      <c r="W646" s="36"/>
      <c r="X646" s="36"/>
    </row>
    <row r="647" spans="1:24" ht="39" hidden="1" customHeight="1" outlineLevel="1">
      <c r="A647" s="21"/>
      <c r="B647" s="46" t="s">
        <v>627</v>
      </c>
      <c r="C647" s="18" t="s">
        <v>624</v>
      </c>
      <c r="D647" s="18"/>
      <c r="E647" s="20">
        <v>20807272</v>
      </c>
      <c r="F647" s="20">
        <v>20807272</v>
      </c>
      <c r="G647" s="28">
        <f t="shared" si="205"/>
        <v>20807272</v>
      </c>
      <c r="H647" s="33">
        <v>20807272</v>
      </c>
      <c r="I647" s="34">
        <f t="shared" si="204"/>
        <v>0</v>
      </c>
      <c r="J647" s="2733"/>
      <c r="K647" s="36"/>
      <c r="L647" s="36"/>
      <c r="M647" s="36"/>
      <c r="N647" s="36"/>
      <c r="O647" s="36"/>
      <c r="P647" s="36"/>
      <c r="Q647" s="36"/>
      <c r="R647" s="36"/>
      <c r="S647" s="36"/>
      <c r="T647" s="36"/>
      <c r="U647" s="36"/>
      <c r="V647" s="36"/>
      <c r="W647" s="36"/>
      <c r="X647" s="36"/>
    </row>
    <row r="648" spans="1:24" ht="20.25" hidden="1" customHeight="1" outlineLevel="1">
      <c r="A648" s="21"/>
      <c r="B648" s="93" t="s">
        <v>628</v>
      </c>
      <c r="C648" s="18"/>
      <c r="D648" s="18"/>
      <c r="E648" s="20"/>
      <c r="F648" s="20"/>
      <c r="G648" s="28"/>
      <c r="H648" s="33"/>
      <c r="I648" s="34" t="e">
        <f t="shared" si="204"/>
        <v>#DIV/0!</v>
      </c>
      <c r="J648" s="19"/>
      <c r="K648" s="36"/>
      <c r="L648" s="36"/>
      <c r="M648" s="36"/>
      <c r="N648" s="36"/>
      <c r="O648" s="36"/>
      <c r="P648" s="36"/>
      <c r="Q648" s="36"/>
      <c r="R648" s="36"/>
      <c r="S648" s="36"/>
      <c r="T648" s="36"/>
      <c r="U648" s="36"/>
      <c r="V648" s="36"/>
      <c r="W648" s="36"/>
      <c r="X648" s="36"/>
    </row>
    <row r="649" spans="1:24" ht="19.5" hidden="1" customHeight="1" outlineLevel="1">
      <c r="A649" s="21"/>
      <c r="B649" s="78" t="s">
        <v>629</v>
      </c>
      <c r="C649" s="18" t="s">
        <v>190</v>
      </c>
      <c r="D649" s="18"/>
      <c r="E649" s="20">
        <v>709091</v>
      </c>
      <c r="F649" s="20">
        <v>709091</v>
      </c>
      <c r="G649" s="28">
        <f t="shared" ref="G649:G656" si="206">F649</f>
        <v>709091</v>
      </c>
      <c r="H649" s="33">
        <v>709091</v>
      </c>
      <c r="I649" s="34">
        <f t="shared" si="204"/>
        <v>0</v>
      </c>
      <c r="J649" s="2740"/>
      <c r="K649" s="36"/>
      <c r="L649" s="36"/>
      <c r="M649" s="36"/>
      <c r="N649" s="36"/>
      <c r="O649" s="36"/>
      <c r="P649" s="36"/>
      <c r="Q649" s="36"/>
      <c r="R649" s="36"/>
      <c r="S649" s="36"/>
      <c r="T649" s="36"/>
      <c r="U649" s="36"/>
      <c r="V649" s="36"/>
      <c r="W649" s="36"/>
      <c r="X649" s="36"/>
    </row>
    <row r="650" spans="1:24" ht="19.5" hidden="1" customHeight="1" outlineLevel="1">
      <c r="A650" s="21"/>
      <c r="B650" s="78" t="s">
        <v>630</v>
      </c>
      <c r="C650" s="18" t="s">
        <v>190</v>
      </c>
      <c r="D650" s="18"/>
      <c r="E650" s="20">
        <v>1068181</v>
      </c>
      <c r="F650" s="20">
        <v>1068181</v>
      </c>
      <c r="G650" s="28">
        <f t="shared" si="206"/>
        <v>1068181</v>
      </c>
      <c r="H650" s="33">
        <v>1068181</v>
      </c>
      <c r="I650" s="34">
        <f t="shared" si="204"/>
        <v>0</v>
      </c>
      <c r="J650" s="2742"/>
      <c r="K650" s="36"/>
      <c r="L650" s="36"/>
      <c r="M650" s="36"/>
      <c r="N650" s="36"/>
      <c r="O650" s="36"/>
      <c r="P650" s="36"/>
      <c r="Q650" s="36"/>
      <c r="R650" s="36"/>
      <c r="S650" s="36"/>
      <c r="T650" s="36"/>
      <c r="U650" s="36"/>
      <c r="V650" s="36"/>
      <c r="W650" s="36"/>
      <c r="X650" s="36"/>
    </row>
    <row r="651" spans="1:24" ht="19.5" hidden="1" customHeight="1" outlineLevel="1">
      <c r="A651" s="21"/>
      <c r="B651" s="78" t="s">
        <v>631</v>
      </c>
      <c r="C651" s="18" t="s">
        <v>632</v>
      </c>
      <c r="D651" s="18"/>
      <c r="E651" s="20">
        <v>62727</v>
      </c>
      <c r="F651" s="20">
        <v>62727</v>
      </c>
      <c r="G651" s="28">
        <f t="shared" si="206"/>
        <v>62727</v>
      </c>
      <c r="H651" s="33">
        <v>62727</v>
      </c>
      <c r="I651" s="34">
        <f t="shared" si="204"/>
        <v>0</v>
      </c>
      <c r="J651" s="2742"/>
      <c r="K651" s="36"/>
      <c r="L651" s="36"/>
      <c r="M651" s="36"/>
      <c r="N651" s="36"/>
      <c r="O651" s="36"/>
      <c r="P651" s="36"/>
      <c r="Q651" s="36"/>
      <c r="R651" s="36"/>
      <c r="S651" s="36"/>
      <c r="T651" s="36"/>
      <c r="U651" s="36"/>
      <c r="V651" s="36"/>
      <c r="W651" s="36"/>
      <c r="X651" s="36"/>
    </row>
    <row r="652" spans="1:24" ht="19.5" hidden="1" customHeight="1" outlineLevel="1">
      <c r="A652" s="21"/>
      <c r="B652" s="78" t="s">
        <v>633</v>
      </c>
      <c r="C652" s="18" t="s">
        <v>620</v>
      </c>
      <c r="D652" s="18"/>
      <c r="E652" s="20">
        <v>31818</v>
      </c>
      <c r="F652" s="20">
        <v>31818</v>
      </c>
      <c r="G652" s="28">
        <f t="shared" si="206"/>
        <v>31818</v>
      </c>
      <c r="H652" s="33">
        <v>31818</v>
      </c>
      <c r="I652" s="34">
        <f t="shared" si="204"/>
        <v>0</v>
      </c>
      <c r="J652" s="2742"/>
      <c r="K652" s="36"/>
      <c r="L652" s="36"/>
      <c r="M652" s="36"/>
      <c r="N652" s="36"/>
      <c r="O652" s="36"/>
      <c r="P652" s="36"/>
      <c r="Q652" s="36"/>
      <c r="R652" s="36"/>
      <c r="S652" s="36"/>
      <c r="T652" s="36"/>
      <c r="U652" s="36"/>
      <c r="V652" s="36"/>
      <c r="W652" s="36"/>
      <c r="X652" s="36"/>
    </row>
    <row r="653" spans="1:24" ht="19.5" hidden="1" customHeight="1" outlineLevel="1">
      <c r="A653" s="21"/>
      <c r="B653" s="78" t="s">
        <v>634</v>
      </c>
      <c r="C653" s="18" t="s">
        <v>620</v>
      </c>
      <c r="D653" s="18"/>
      <c r="E653" s="20">
        <v>109091</v>
      </c>
      <c r="F653" s="20">
        <v>109091</v>
      </c>
      <c r="G653" s="28">
        <f t="shared" si="206"/>
        <v>109091</v>
      </c>
      <c r="H653" s="33">
        <v>109091</v>
      </c>
      <c r="I653" s="34">
        <f t="shared" si="204"/>
        <v>0</v>
      </c>
      <c r="J653" s="2742"/>
      <c r="K653" s="36"/>
      <c r="L653" s="36"/>
      <c r="M653" s="36"/>
      <c r="N653" s="36"/>
      <c r="O653" s="36"/>
      <c r="P653" s="36"/>
      <c r="Q653" s="36"/>
      <c r="R653" s="36"/>
      <c r="S653" s="36"/>
      <c r="T653" s="36"/>
      <c r="U653" s="36"/>
      <c r="V653" s="36"/>
      <c r="W653" s="36"/>
      <c r="X653" s="36"/>
    </row>
    <row r="654" spans="1:24" ht="19.5" hidden="1" customHeight="1" outlineLevel="1">
      <c r="A654" s="21"/>
      <c r="B654" s="78" t="s">
        <v>635</v>
      </c>
      <c r="C654" s="18" t="s">
        <v>636</v>
      </c>
      <c r="D654" s="18"/>
      <c r="E654" s="20">
        <v>24545</v>
      </c>
      <c r="F654" s="20">
        <v>24545</v>
      </c>
      <c r="G654" s="28">
        <f t="shared" si="206"/>
        <v>24545</v>
      </c>
      <c r="H654" s="33">
        <v>24545</v>
      </c>
      <c r="I654" s="34">
        <f t="shared" si="204"/>
        <v>0</v>
      </c>
      <c r="J654" s="2742"/>
      <c r="K654" s="36"/>
      <c r="L654" s="36"/>
      <c r="M654" s="36"/>
      <c r="N654" s="36"/>
      <c r="O654" s="36"/>
      <c r="P654" s="36"/>
      <c r="Q654" s="36"/>
      <c r="R654" s="36"/>
      <c r="S654" s="36"/>
      <c r="T654" s="36"/>
      <c r="U654" s="36"/>
      <c r="V654" s="36"/>
      <c r="W654" s="36"/>
      <c r="X654" s="36"/>
    </row>
    <row r="655" spans="1:24" ht="19.5" hidden="1" customHeight="1" outlineLevel="1">
      <c r="A655" s="21"/>
      <c r="B655" s="78" t="s">
        <v>637</v>
      </c>
      <c r="C655" s="18" t="s">
        <v>620</v>
      </c>
      <c r="D655" s="18"/>
      <c r="E655" s="20">
        <v>9545</v>
      </c>
      <c r="F655" s="20">
        <v>9545</v>
      </c>
      <c r="G655" s="28">
        <f t="shared" si="206"/>
        <v>9545</v>
      </c>
      <c r="H655" s="33">
        <v>9545</v>
      </c>
      <c r="I655" s="34">
        <f t="shared" si="204"/>
        <v>0</v>
      </c>
      <c r="J655" s="2742"/>
      <c r="K655" s="36"/>
      <c r="L655" s="36"/>
      <c r="M655" s="36"/>
      <c r="N655" s="36"/>
      <c r="O655" s="36"/>
      <c r="P655" s="36"/>
      <c r="Q655" s="36"/>
      <c r="R655" s="36"/>
      <c r="S655" s="36"/>
      <c r="T655" s="36"/>
      <c r="U655" s="36"/>
      <c r="V655" s="36"/>
      <c r="W655" s="36"/>
      <c r="X655" s="36"/>
    </row>
    <row r="656" spans="1:24" ht="19.5" hidden="1" customHeight="1" outlineLevel="1">
      <c r="A656" s="21"/>
      <c r="B656" s="78" t="s">
        <v>638</v>
      </c>
      <c r="C656" s="18" t="s">
        <v>620</v>
      </c>
      <c r="D656" s="18"/>
      <c r="E656" s="20">
        <v>10000</v>
      </c>
      <c r="F656" s="20">
        <v>10000</v>
      </c>
      <c r="G656" s="28">
        <f t="shared" si="206"/>
        <v>10000</v>
      </c>
      <c r="H656" s="33">
        <v>10000</v>
      </c>
      <c r="I656" s="34">
        <f t="shared" si="204"/>
        <v>0</v>
      </c>
      <c r="J656" s="2733"/>
      <c r="K656" s="36"/>
      <c r="L656" s="36"/>
      <c r="M656" s="36"/>
      <c r="N656" s="36"/>
      <c r="O656" s="36"/>
      <c r="P656" s="36"/>
      <c r="Q656" s="36"/>
      <c r="R656" s="36"/>
      <c r="S656" s="36"/>
      <c r="T656" s="36"/>
      <c r="U656" s="36"/>
      <c r="V656" s="36"/>
      <c r="W656" s="36"/>
      <c r="X656" s="36"/>
    </row>
    <row r="657" spans="1:24" ht="15" hidden="1" customHeight="1">
      <c r="A657" s="49">
        <v>2</v>
      </c>
      <c r="B657" s="2763" t="s">
        <v>639</v>
      </c>
      <c r="C657" s="2735"/>
      <c r="D657" s="2735"/>
      <c r="E657" s="2735"/>
      <c r="F657" s="2735"/>
      <c r="G657" s="2735"/>
      <c r="H657" s="2735"/>
      <c r="I657" s="2735"/>
      <c r="J657" s="2736"/>
      <c r="K657" s="36"/>
      <c r="L657" s="36"/>
      <c r="M657" s="36"/>
      <c r="N657" s="36"/>
      <c r="O657" s="36"/>
      <c r="P657" s="36"/>
      <c r="Q657" s="36"/>
      <c r="R657" s="36"/>
      <c r="S657" s="36"/>
      <c r="T657" s="36"/>
      <c r="U657" s="36"/>
      <c r="V657" s="36"/>
      <c r="W657" s="36"/>
      <c r="X657" s="36"/>
    </row>
    <row r="658" spans="1:24" ht="39" hidden="1" customHeight="1">
      <c r="A658" s="21"/>
      <c r="B658" s="46" t="s">
        <v>640</v>
      </c>
      <c r="C658" s="18" t="s">
        <v>317</v>
      </c>
      <c r="D658" s="18"/>
      <c r="E658" s="20">
        <v>13000</v>
      </c>
      <c r="F658" s="20">
        <v>13000</v>
      </c>
      <c r="G658" s="28"/>
      <c r="H658" s="28"/>
      <c r="I658" s="34">
        <f t="shared" ref="I658:I671" si="207">(F658-E658)/E658</f>
        <v>0</v>
      </c>
      <c r="J658" s="2740" t="s">
        <v>641</v>
      </c>
      <c r="K658" s="36"/>
      <c r="L658" s="36"/>
      <c r="M658" s="36"/>
      <c r="N658" s="36"/>
      <c r="O658" s="36"/>
      <c r="P658" s="36"/>
      <c r="Q658" s="36"/>
      <c r="R658" s="36"/>
      <c r="S658" s="36"/>
      <c r="T658" s="36"/>
      <c r="U658" s="36"/>
      <c r="V658" s="36"/>
      <c r="W658" s="36"/>
      <c r="X658" s="36"/>
    </row>
    <row r="659" spans="1:24" ht="19.5" hidden="1" customHeight="1">
      <c r="A659" s="21"/>
      <c r="B659" s="78" t="s">
        <v>642</v>
      </c>
      <c r="C659" s="18" t="s">
        <v>317</v>
      </c>
      <c r="D659" s="18"/>
      <c r="E659" s="20">
        <v>15000</v>
      </c>
      <c r="F659" s="20">
        <v>15000</v>
      </c>
      <c r="G659" s="28"/>
      <c r="H659" s="28"/>
      <c r="I659" s="34">
        <f t="shared" si="207"/>
        <v>0</v>
      </c>
      <c r="J659" s="2742"/>
      <c r="K659" s="36"/>
      <c r="L659" s="36"/>
      <c r="M659" s="36"/>
      <c r="N659" s="36"/>
      <c r="O659" s="36"/>
      <c r="P659" s="36"/>
      <c r="Q659" s="36"/>
      <c r="R659" s="36"/>
      <c r="S659" s="36"/>
      <c r="T659" s="36"/>
      <c r="U659" s="36"/>
      <c r="V659" s="36"/>
      <c r="W659" s="36"/>
      <c r="X659" s="36"/>
    </row>
    <row r="660" spans="1:24" ht="58.5" hidden="1" customHeight="1">
      <c r="A660" s="21"/>
      <c r="B660" s="46" t="s">
        <v>643</v>
      </c>
      <c r="C660" s="18" t="s">
        <v>317</v>
      </c>
      <c r="D660" s="18"/>
      <c r="E660" s="20">
        <v>22000</v>
      </c>
      <c r="F660" s="20">
        <v>22000</v>
      </c>
      <c r="G660" s="28"/>
      <c r="H660" s="28"/>
      <c r="I660" s="34">
        <f t="shared" si="207"/>
        <v>0</v>
      </c>
      <c r="J660" s="2742"/>
      <c r="K660" s="36"/>
      <c r="L660" s="36"/>
      <c r="M660" s="36"/>
      <c r="N660" s="36"/>
      <c r="O660" s="36"/>
      <c r="P660" s="36"/>
      <c r="Q660" s="36"/>
      <c r="R660" s="36"/>
      <c r="S660" s="36"/>
      <c r="T660" s="36"/>
      <c r="U660" s="36"/>
      <c r="V660" s="36"/>
      <c r="W660" s="36"/>
      <c r="X660" s="36"/>
    </row>
    <row r="661" spans="1:24" ht="58.5" hidden="1" customHeight="1">
      <c r="A661" s="21"/>
      <c r="B661" s="46" t="s">
        <v>644</v>
      </c>
      <c r="C661" s="18" t="s">
        <v>317</v>
      </c>
      <c r="D661" s="18"/>
      <c r="E661" s="20">
        <v>25000</v>
      </c>
      <c r="F661" s="20">
        <v>25000</v>
      </c>
      <c r="G661" s="28"/>
      <c r="H661" s="28"/>
      <c r="I661" s="34">
        <f t="shared" si="207"/>
        <v>0</v>
      </c>
      <c r="J661" s="2742"/>
      <c r="K661" s="36"/>
      <c r="L661" s="36"/>
      <c r="M661" s="36"/>
      <c r="N661" s="36"/>
      <c r="O661" s="36"/>
      <c r="P661" s="36"/>
      <c r="Q661" s="36"/>
      <c r="R661" s="36"/>
      <c r="S661" s="36"/>
      <c r="T661" s="36"/>
      <c r="U661" s="36"/>
      <c r="V661" s="36"/>
      <c r="W661" s="36"/>
      <c r="X661" s="36"/>
    </row>
    <row r="662" spans="1:24" ht="58.5" hidden="1" customHeight="1">
      <c r="A662" s="21"/>
      <c r="B662" s="46" t="s">
        <v>645</v>
      </c>
      <c r="C662" s="18" t="s">
        <v>317</v>
      </c>
      <c r="D662" s="18"/>
      <c r="E662" s="20">
        <v>31000</v>
      </c>
      <c r="F662" s="20">
        <v>31000</v>
      </c>
      <c r="G662" s="28"/>
      <c r="H662" s="28"/>
      <c r="I662" s="34">
        <f t="shared" si="207"/>
        <v>0</v>
      </c>
      <c r="J662" s="2742"/>
      <c r="K662" s="36"/>
      <c r="L662" s="36"/>
      <c r="M662" s="36"/>
      <c r="N662" s="36"/>
      <c r="O662" s="36"/>
      <c r="P662" s="36"/>
      <c r="Q662" s="36"/>
      <c r="R662" s="36"/>
      <c r="S662" s="36"/>
      <c r="T662" s="36"/>
      <c r="U662" s="36"/>
      <c r="V662" s="36"/>
      <c r="W662" s="36"/>
      <c r="X662" s="36"/>
    </row>
    <row r="663" spans="1:24" ht="58.5" hidden="1" customHeight="1">
      <c r="A663" s="21"/>
      <c r="B663" s="46" t="s">
        <v>646</v>
      </c>
      <c r="C663" s="18" t="s">
        <v>317</v>
      </c>
      <c r="D663" s="18"/>
      <c r="E663" s="20">
        <v>34000</v>
      </c>
      <c r="F663" s="20">
        <v>34000</v>
      </c>
      <c r="G663" s="28"/>
      <c r="H663" s="28"/>
      <c r="I663" s="34">
        <f t="shared" si="207"/>
        <v>0</v>
      </c>
      <c r="J663" s="2733"/>
      <c r="K663" s="36"/>
      <c r="L663" s="36"/>
      <c r="M663" s="36"/>
      <c r="N663" s="36"/>
      <c r="O663" s="36"/>
      <c r="P663" s="36"/>
      <c r="Q663" s="36"/>
      <c r="R663" s="36"/>
      <c r="S663" s="36"/>
      <c r="T663" s="36"/>
      <c r="U663" s="36"/>
      <c r="V663" s="36"/>
      <c r="W663" s="36"/>
      <c r="X663" s="36"/>
    </row>
    <row r="664" spans="1:24" ht="78" hidden="1" customHeight="1">
      <c r="A664" s="21"/>
      <c r="B664" s="46" t="s">
        <v>647</v>
      </c>
      <c r="C664" s="18" t="s">
        <v>317</v>
      </c>
      <c r="D664" s="18"/>
      <c r="E664" s="20">
        <v>36000</v>
      </c>
      <c r="F664" s="20">
        <v>36000</v>
      </c>
      <c r="G664" s="28"/>
      <c r="H664" s="28"/>
      <c r="I664" s="34">
        <f t="shared" si="207"/>
        <v>0</v>
      </c>
      <c r="J664" s="2740" t="s">
        <v>641</v>
      </c>
      <c r="K664" s="36"/>
      <c r="L664" s="36"/>
      <c r="M664" s="36"/>
      <c r="N664" s="36"/>
      <c r="O664" s="36"/>
      <c r="P664" s="36"/>
      <c r="Q664" s="36"/>
      <c r="R664" s="36"/>
      <c r="S664" s="36"/>
      <c r="T664" s="36"/>
      <c r="U664" s="36"/>
      <c r="V664" s="36"/>
      <c r="W664" s="36"/>
      <c r="X664" s="36"/>
    </row>
    <row r="665" spans="1:24" ht="39" hidden="1" customHeight="1">
      <c r="A665" s="21"/>
      <c r="B665" s="46" t="s">
        <v>648</v>
      </c>
      <c r="C665" s="18" t="s">
        <v>317</v>
      </c>
      <c r="D665" s="18"/>
      <c r="E665" s="20">
        <v>34000</v>
      </c>
      <c r="F665" s="20">
        <v>34000</v>
      </c>
      <c r="G665" s="28"/>
      <c r="H665" s="28"/>
      <c r="I665" s="34">
        <f t="shared" si="207"/>
        <v>0</v>
      </c>
      <c r="J665" s="2742"/>
      <c r="K665" s="36"/>
      <c r="L665" s="36"/>
      <c r="M665" s="36"/>
      <c r="N665" s="36"/>
      <c r="O665" s="36"/>
      <c r="P665" s="36"/>
      <c r="Q665" s="36"/>
      <c r="R665" s="36"/>
      <c r="S665" s="36"/>
      <c r="T665" s="36"/>
      <c r="U665" s="36"/>
      <c r="V665" s="36"/>
      <c r="W665" s="36"/>
      <c r="X665" s="36"/>
    </row>
    <row r="666" spans="1:24" ht="58.5" hidden="1" customHeight="1">
      <c r="A666" s="21"/>
      <c r="B666" s="46" t="s">
        <v>649</v>
      </c>
      <c r="C666" s="18" t="s">
        <v>317</v>
      </c>
      <c r="D666" s="18"/>
      <c r="E666" s="20">
        <v>49000</v>
      </c>
      <c r="F666" s="20">
        <v>49000</v>
      </c>
      <c r="G666" s="28"/>
      <c r="H666" s="28"/>
      <c r="I666" s="34">
        <f t="shared" si="207"/>
        <v>0</v>
      </c>
      <c r="J666" s="2733"/>
      <c r="K666" s="36"/>
      <c r="L666" s="36"/>
      <c r="M666" s="36"/>
      <c r="N666" s="36"/>
      <c r="O666" s="36"/>
      <c r="P666" s="36"/>
      <c r="Q666" s="36"/>
      <c r="R666" s="36"/>
      <c r="S666" s="36"/>
      <c r="T666" s="36"/>
      <c r="U666" s="36"/>
      <c r="V666" s="36"/>
      <c r="W666" s="36"/>
      <c r="X666" s="36"/>
    </row>
    <row r="667" spans="1:24" ht="39" hidden="1" customHeight="1">
      <c r="A667" s="21"/>
      <c r="B667" s="46" t="s">
        <v>650</v>
      </c>
      <c r="C667" s="18" t="s">
        <v>317</v>
      </c>
      <c r="D667" s="18"/>
      <c r="E667" s="20">
        <v>50000</v>
      </c>
      <c r="F667" s="20">
        <v>50000</v>
      </c>
      <c r="G667" s="28"/>
      <c r="H667" s="28"/>
      <c r="I667" s="34">
        <f t="shared" si="207"/>
        <v>0</v>
      </c>
      <c r="J667" s="2740" t="s">
        <v>641</v>
      </c>
      <c r="K667" s="36"/>
      <c r="L667" s="36"/>
      <c r="M667" s="36"/>
      <c r="N667" s="36"/>
      <c r="O667" s="36"/>
      <c r="P667" s="36"/>
      <c r="Q667" s="36"/>
      <c r="R667" s="36"/>
      <c r="S667" s="36"/>
      <c r="T667" s="36"/>
      <c r="U667" s="36"/>
      <c r="V667" s="36"/>
      <c r="W667" s="36"/>
      <c r="X667" s="36"/>
    </row>
    <row r="668" spans="1:24" ht="58.5" hidden="1" customHeight="1">
      <c r="A668" s="21"/>
      <c r="B668" s="46" t="s">
        <v>651</v>
      </c>
      <c r="C668" s="18" t="s">
        <v>317</v>
      </c>
      <c r="D668" s="18"/>
      <c r="E668" s="20">
        <v>200000</v>
      </c>
      <c r="F668" s="20">
        <v>200000</v>
      </c>
      <c r="G668" s="28"/>
      <c r="H668" s="28"/>
      <c r="I668" s="34">
        <f t="shared" si="207"/>
        <v>0</v>
      </c>
      <c r="J668" s="2742"/>
      <c r="K668" s="36"/>
      <c r="L668" s="36"/>
      <c r="M668" s="36"/>
      <c r="N668" s="36"/>
      <c r="O668" s="36"/>
      <c r="P668" s="36"/>
      <c r="Q668" s="36"/>
      <c r="R668" s="36"/>
      <c r="S668" s="36"/>
      <c r="T668" s="36"/>
      <c r="U668" s="36"/>
      <c r="V668" s="36"/>
      <c r="W668" s="36"/>
      <c r="X668" s="36"/>
    </row>
    <row r="669" spans="1:24" ht="39" hidden="1" customHeight="1">
      <c r="A669" s="21"/>
      <c r="B669" s="46" t="s">
        <v>652</v>
      </c>
      <c r="C669" s="18" t="s">
        <v>317</v>
      </c>
      <c r="D669" s="18"/>
      <c r="E669" s="20">
        <v>219000</v>
      </c>
      <c r="F669" s="20">
        <v>219000</v>
      </c>
      <c r="G669" s="28"/>
      <c r="H669" s="28"/>
      <c r="I669" s="34">
        <f t="shared" si="207"/>
        <v>0</v>
      </c>
      <c r="J669" s="2742"/>
      <c r="K669" s="36"/>
      <c r="L669" s="36"/>
      <c r="M669" s="36"/>
      <c r="N669" s="36"/>
      <c r="O669" s="36"/>
      <c r="P669" s="36"/>
      <c r="Q669" s="36"/>
      <c r="R669" s="36"/>
      <c r="S669" s="36"/>
      <c r="T669" s="36"/>
      <c r="U669" s="36"/>
      <c r="V669" s="36"/>
      <c r="W669" s="36"/>
      <c r="X669" s="36"/>
    </row>
    <row r="670" spans="1:24" ht="78" hidden="1" customHeight="1">
      <c r="A670" s="21"/>
      <c r="B670" s="46" t="s">
        <v>653</v>
      </c>
      <c r="C670" s="18" t="s">
        <v>317</v>
      </c>
      <c r="D670" s="18"/>
      <c r="E670" s="20">
        <v>200000</v>
      </c>
      <c r="F670" s="20">
        <v>200000</v>
      </c>
      <c r="G670" s="28"/>
      <c r="H670" s="28"/>
      <c r="I670" s="34">
        <f t="shared" si="207"/>
        <v>0</v>
      </c>
      <c r="J670" s="2742"/>
      <c r="K670" s="36"/>
      <c r="L670" s="36"/>
      <c r="M670" s="36"/>
      <c r="N670" s="36"/>
      <c r="O670" s="36"/>
      <c r="P670" s="36"/>
      <c r="Q670" s="36"/>
      <c r="R670" s="36"/>
      <c r="S670" s="36"/>
      <c r="T670" s="36"/>
      <c r="U670" s="36"/>
      <c r="V670" s="36"/>
      <c r="W670" s="36"/>
      <c r="X670" s="36"/>
    </row>
    <row r="671" spans="1:24" ht="58.5" hidden="1" customHeight="1">
      <c r="A671" s="21"/>
      <c r="B671" s="46" t="s">
        <v>654</v>
      </c>
      <c r="C671" s="18" t="s">
        <v>317</v>
      </c>
      <c r="D671" s="18"/>
      <c r="E671" s="20">
        <v>219000</v>
      </c>
      <c r="F671" s="20">
        <v>219000</v>
      </c>
      <c r="G671" s="28"/>
      <c r="H671" s="28"/>
      <c r="I671" s="34">
        <f t="shared" si="207"/>
        <v>0</v>
      </c>
      <c r="J671" s="2733"/>
      <c r="K671" s="36"/>
      <c r="L671" s="36"/>
      <c r="M671" s="36"/>
      <c r="N671" s="36"/>
      <c r="O671" s="36"/>
      <c r="P671" s="36"/>
      <c r="Q671" s="36"/>
      <c r="R671" s="36"/>
      <c r="S671" s="36"/>
      <c r="T671" s="36"/>
      <c r="U671" s="36"/>
      <c r="V671" s="36"/>
      <c r="W671" s="36"/>
      <c r="X671" s="36"/>
    </row>
    <row r="672" spans="1:24" ht="21.75" customHeight="1">
      <c r="A672" s="12">
        <v>2</v>
      </c>
      <c r="B672" s="2768" t="s">
        <v>655</v>
      </c>
      <c r="C672" s="2735"/>
      <c r="D672" s="2735"/>
      <c r="E672" s="2735"/>
      <c r="F672" s="2735"/>
      <c r="G672" s="2735"/>
      <c r="H672" s="2735"/>
      <c r="I672" s="2735"/>
      <c r="J672" s="2736"/>
      <c r="K672" s="30"/>
      <c r="L672" s="30"/>
      <c r="M672" s="30"/>
      <c r="N672" s="30"/>
      <c r="O672" s="30"/>
      <c r="P672" s="30"/>
      <c r="Q672" s="30"/>
      <c r="R672" s="30"/>
      <c r="S672" s="30"/>
      <c r="T672" s="30"/>
      <c r="U672" s="30"/>
      <c r="V672" s="30"/>
      <c r="W672" s="30"/>
      <c r="X672" s="30"/>
    </row>
    <row r="673" spans="1:24" ht="31.5" hidden="1" customHeight="1" outlineLevel="1">
      <c r="A673" s="21"/>
      <c r="B673" s="79" t="s">
        <v>656</v>
      </c>
      <c r="C673" s="18"/>
      <c r="D673" s="35" t="s">
        <v>99</v>
      </c>
      <c r="E673" s="20"/>
      <c r="F673" s="20"/>
      <c r="G673" s="28"/>
      <c r="H673" s="28"/>
      <c r="I673" s="34"/>
      <c r="J673" s="2740" t="s">
        <v>657</v>
      </c>
      <c r="K673" s="36"/>
      <c r="L673" s="36"/>
      <c r="M673" s="36"/>
      <c r="N673" s="36"/>
      <c r="O673" s="36"/>
      <c r="P673" s="36"/>
      <c r="Q673" s="36"/>
      <c r="R673" s="36"/>
      <c r="S673" s="36"/>
      <c r="T673" s="36"/>
      <c r="U673" s="36"/>
      <c r="V673" s="36"/>
      <c r="W673" s="36"/>
      <c r="X673" s="36"/>
    </row>
    <row r="674" spans="1:24" ht="22.5" hidden="1" customHeight="1" outlineLevel="1">
      <c r="A674" s="21"/>
      <c r="B674" s="46" t="s">
        <v>129</v>
      </c>
      <c r="C674" s="35" t="s">
        <v>146</v>
      </c>
      <c r="D674" s="35" t="s">
        <v>11</v>
      </c>
      <c r="E674" s="37">
        <v>12500</v>
      </c>
      <c r="F674" s="37">
        <v>12500</v>
      </c>
      <c r="G674" s="38">
        <v>13000</v>
      </c>
      <c r="H674" s="38">
        <v>13000</v>
      </c>
      <c r="I674" s="34">
        <f t="shared" ref="I674:I682" si="208">(H674-G674)/G674</f>
        <v>0</v>
      </c>
      <c r="J674" s="2742"/>
      <c r="K674" s="36"/>
      <c r="L674" s="36"/>
      <c r="M674" s="36"/>
      <c r="N674" s="36"/>
      <c r="O674" s="36"/>
      <c r="P674" s="36"/>
      <c r="Q674" s="36"/>
      <c r="R674" s="36"/>
      <c r="S674" s="36"/>
      <c r="T674" s="36"/>
      <c r="U674" s="36"/>
      <c r="V674" s="36"/>
      <c r="W674" s="36"/>
      <c r="X674" s="36"/>
    </row>
    <row r="675" spans="1:24" ht="22.5" hidden="1" customHeight="1" outlineLevel="1">
      <c r="A675" s="21"/>
      <c r="B675" s="46" t="s">
        <v>658</v>
      </c>
      <c r="C675" s="35" t="s">
        <v>146</v>
      </c>
      <c r="D675" s="35" t="s">
        <v>11</v>
      </c>
      <c r="E675" s="37">
        <v>22000</v>
      </c>
      <c r="F675" s="37">
        <v>22000</v>
      </c>
      <c r="G675" s="38">
        <v>24000</v>
      </c>
      <c r="H675" s="38">
        <v>24000</v>
      </c>
      <c r="I675" s="34">
        <f t="shared" si="208"/>
        <v>0</v>
      </c>
      <c r="J675" s="2742"/>
      <c r="K675" s="36"/>
      <c r="L675" s="36"/>
      <c r="M675" s="36"/>
      <c r="N675" s="36"/>
      <c r="O675" s="36"/>
      <c r="P675" s="36"/>
      <c r="Q675" s="36"/>
      <c r="R675" s="36"/>
      <c r="S675" s="36"/>
      <c r="T675" s="36"/>
      <c r="U675" s="36"/>
      <c r="V675" s="36"/>
      <c r="W675" s="36"/>
      <c r="X675" s="36"/>
    </row>
    <row r="676" spans="1:24" ht="22.5" hidden="1" customHeight="1" outlineLevel="1">
      <c r="A676" s="21"/>
      <c r="B676" s="46" t="s">
        <v>130</v>
      </c>
      <c r="C676" s="35" t="s">
        <v>146</v>
      </c>
      <c r="D676" s="35" t="s">
        <v>11</v>
      </c>
      <c r="E676" s="37">
        <v>30200</v>
      </c>
      <c r="F676" s="37">
        <v>30200</v>
      </c>
      <c r="G676" s="38">
        <v>32000</v>
      </c>
      <c r="H676" s="38">
        <v>32000</v>
      </c>
      <c r="I676" s="34">
        <f t="shared" si="208"/>
        <v>0</v>
      </c>
      <c r="J676" s="2742"/>
      <c r="K676" s="36"/>
      <c r="L676" s="36"/>
      <c r="M676" s="36"/>
      <c r="N676" s="36"/>
      <c r="O676" s="36"/>
      <c r="P676" s="36"/>
      <c r="Q676" s="36"/>
      <c r="R676" s="36"/>
      <c r="S676" s="36"/>
      <c r="T676" s="36"/>
      <c r="U676" s="36"/>
      <c r="V676" s="36"/>
      <c r="W676" s="36"/>
      <c r="X676" s="36"/>
    </row>
    <row r="677" spans="1:24" ht="22.5" hidden="1" customHeight="1" outlineLevel="1">
      <c r="A677" s="21"/>
      <c r="B677" s="46" t="s">
        <v>131</v>
      </c>
      <c r="C677" s="35" t="s">
        <v>146</v>
      </c>
      <c r="D677" s="35" t="s">
        <v>11</v>
      </c>
      <c r="E677" s="37">
        <v>30200</v>
      </c>
      <c r="F677" s="37">
        <v>30200</v>
      </c>
      <c r="G677" s="38">
        <v>32000</v>
      </c>
      <c r="H677" s="38">
        <v>32000</v>
      </c>
      <c r="I677" s="34">
        <f t="shared" si="208"/>
        <v>0</v>
      </c>
      <c r="J677" s="2742"/>
      <c r="K677" s="36"/>
      <c r="L677" s="36"/>
      <c r="M677" s="36"/>
      <c r="N677" s="36"/>
      <c r="O677" s="36"/>
      <c r="P677" s="36"/>
      <c r="Q677" s="36"/>
      <c r="R677" s="36"/>
      <c r="S677" s="36"/>
      <c r="T677" s="36"/>
      <c r="U677" s="36"/>
      <c r="V677" s="36"/>
      <c r="W677" s="36"/>
      <c r="X677" s="36"/>
    </row>
    <row r="678" spans="1:24" ht="22.5" hidden="1" customHeight="1" outlineLevel="1">
      <c r="A678" s="21"/>
      <c r="B678" s="46" t="s">
        <v>137</v>
      </c>
      <c r="C678" s="35" t="s">
        <v>146</v>
      </c>
      <c r="D678" s="35" t="s">
        <v>11</v>
      </c>
      <c r="E678" s="37">
        <v>22000</v>
      </c>
      <c r="F678" s="37">
        <v>22000</v>
      </c>
      <c r="G678" s="38">
        <v>24000</v>
      </c>
      <c r="H678" s="38">
        <v>24000</v>
      </c>
      <c r="I678" s="34">
        <f t="shared" si="208"/>
        <v>0</v>
      </c>
      <c r="J678" s="2742"/>
      <c r="K678" s="36"/>
      <c r="L678" s="36"/>
      <c r="M678" s="36"/>
      <c r="N678" s="36"/>
      <c r="O678" s="36"/>
      <c r="P678" s="36"/>
      <c r="Q678" s="36"/>
      <c r="R678" s="36"/>
      <c r="S678" s="36"/>
      <c r="T678" s="36"/>
      <c r="U678" s="36"/>
      <c r="V678" s="36"/>
      <c r="W678" s="36"/>
      <c r="X678" s="36"/>
    </row>
    <row r="679" spans="1:24" ht="22.5" hidden="1" customHeight="1" outlineLevel="1">
      <c r="A679" s="21"/>
      <c r="B679" s="46" t="s">
        <v>132</v>
      </c>
      <c r="C679" s="35" t="s">
        <v>146</v>
      </c>
      <c r="D679" s="35" t="s">
        <v>11</v>
      </c>
      <c r="E679" s="37">
        <v>30200</v>
      </c>
      <c r="F679" s="37">
        <v>30200</v>
      </c>
      <c r="G679" s="38">
        <v>32000</v>
      </c>
      <c r="H679" s="38">
        <v>32000</v>
      </c>
      <c r="I679" s="34">
        <f t="shared" si="208"/>
        <v>0</v>
      </c>
      <c r="J679" s="2742"/>
      <c r="K679" s="36"/>
      <c r="L679" s="36"/>
      <c r="M679" s="36"/>
      <c r="N679" s="36"/>
      <c r="O679" s="36"/>
      <c r="P679" s="36"/>
      <c r="Q679" s="36"/>
      <c r="R679" s="36"/>
      <c r="S679" s="36"/>
      <c r="T679" s="36"/>
      <c r="U679" s="36"/>
      <c r="V679" s="36"/>
      <c r="W679" s="36"/>
      <c r="X679" s="36"/>
    </row>
    <row r="680" spans="1:24" ht="22.5" hidden="1" customHeight="1" outlineLevel="1">
      <c r="A680" s="21"/>
      <c r="B680" s="46" t="s">
        <v>133</v>
      </c>
      <c r="C680" s="35" t="s">
        <v>146</v>
      </c>
      <c r="D680" s="35" t="s">
        <v>11</v>
      </c>
      <c r="E680" s="37">
        <v>33200</v>
      </c>
      <c r="F680" s="37">
        <v>33200</v>
      </c>
      <c r="G680" s="38">
        <v>35000</v>
      </c>
      <c r="H680" s="38">
        <v>35000</v>
      </c>
      <c r="I680" s="34">
        <f t="shared" si="208"/>
        <v>0</v>
      </c>
      <c r="J680" s="2742"/>
      <c r="K680" s="36"/>
      <c r="L680" s="36"/>
      <c r="M680" s="36"/>
      <c r="N680" s="36"/>
      <c r="O680" s="36"/>
      <c r="P680" s="36"/>
      <c r="Q680" s="36"/>
      <c r="R680" s="36"/>
      <c r="S680" s="36"/>
      <c r="T680" s="36"/>
      <c r="U680" s="36"/>
      <c r="V680" s="36"/>
      <c r="W680" s="36"/>
      <c r="X680" s="36"/>
    </row>
    <row r="681" spans="1:24" ht="22.5" hidden="1" customHeight="1" outlineLevel="1">
      <c r="A681" s="21"/>
      <c r="B681" s="46" t="s">
        <v>134</v>
      </c>
      <c r="C681" s="35" t="s">
        <v>146</v>
      </c>
      <c r="D681" s="35" t="s">
        <v>11</v>
      </c>
      <c r="E681" s="37">
        <v>33200</v>
      </c>
      <c r="F681" s="37">
        <v>33200</v>
      </c>
      <c r="G681" s="38">
        <v>35000</v>
      </c>
      <c r="H681" s="38">
        <v>35000</v>
      </c>
      <c r="I681" s="34">
        <f t="shared" si="208"/>
        <v>0</v>
      </c>
      <c r="J681" s="2742"/>
      <c r="K681" s="36"/>
      <c r="L681" s="36"/>
      <c r="M681" s="36"/>
      <c r="N681" s="36"/>
      <c r="O681" s="36"/>
      <c r="P681" s="36"/>
      <c r="Q681" s="36"/>
      <c r="R681" s="36"/>
      <c r="S681" s="36"/>
      <c r="T681" s="36"/>
      <c r="U681" s="36"/>
      <c r="V681" s="36"/>
      <c r="W681" s="36"/>
      <c r="X681" s="36"/>
    </row>
    <row r="682" spans="1:24" ht="22.5" hidden="1" customHeight="1" outlineLevel="1">
      <c r="A682" s="21"/>
      <c r="B682" s="46" t="s">
        <v>135</v>
      </c>
      <c r="C682" s="35" t="s">
        <v>146</v>
      </c>
      <c r="D682" s="35" t="s">
        <v>11</v>
      </c>
      <c r="E682" s="37">
        <v>37200</v>
      </c>
      <c r="F682" s="37">
        <v>37200</v>
      </c>
      <c r="G682" s="38">
        <v>39000</v>
      </c>
      <c r="H682" s="38">
        <v>39000</v>
      </c>
      <c r="I682" s="34">
        <f t="shared" si="208"/>
        <v>0</v>
      </c>
      <c r="J682" s="2733"/>
      <c r="K682" s="36"/>
      <c r="L682" s="36"/>
      <c r="M682" s="36"/>
      <c r="N682" s="36"/>
      <c r="O682" s="36"/>
      <c r="P682" s="36"/>
      <c r="Q682" s="36"/>
      <c r="R682" s="36"/>
      <c r="S682" s="36"/>
      <c r="T682" s="36"/>
      <c r="U682" s="36"/>
      <c r="V682" s="36"/>
      <c r="W682" s="36"/>
      <c r="X682" s="36"/>
    </row>
    <row r="683" spans="1:24" ht="20.25" customHeight="1">
      <c r="A683" s="2744" t="s">
        <v>140</v>
      </c>
      <c r="B683" s="2735"/>
      <c r="C683" s="2735"/>
      <c r="D683" s="2735"/>
      <c r="E683" s="2735"/>
      <c r="F683" s="2735"/>
      <c r="G683" s="2735"/>
      <c r="H683" s="2735"/>
      <c r="I683" s="2735"/>
      <c r="J683" s="2736"/>
      <c r="K683" s="36"/>
      <c r="L683" s="36"/>
      <c r="M683" s="36"/>
      <c r="N683" s="36"/>
      <c r="O683" s="36"/>
      <c r="P683" s="36"/>
      <c r="Q683" s="36"/>
      <c r="R683" s="36"/>
      <c r="S683" s="36"/>
      <c r="T683" s="36"/>
      <c r="U683" s="36"/>
      <c r="V683" s="36"/>
      <c r="W683" s="36"/>
      <c r="X683" s="36"/>
    </row>
    <row r="684" spans="1:24" ht="20.25" customHeight="1">
      <c r="A684" s="12">
        <v>1</v>
      </c>
      <c r="B684" s="2769" t="s">
        <v>141</v>
      </c>
      <c r="C684" s="2735"/>
      <c r="D684" s="2735"/>
      <c r="E684" s="2735"/>
      <c r="F684" s="2735"/>
      <c r="G684" s="2735"/>
      <c r="H684" s="2735"/>
      <c r="I684" s="2735"/>
      <c r="J684" s="2736"/>
      <c r="K684" s="30"/>
      <c r="L684" s="30"/>
      <c r="M684" s="30"/>
      <c r="N684" s="30"/>
      <c r="O684" s="30"/>
      <c r="P684" s="30"/>
      <c r="Q684" s="30"/>
      <c r="R684" s="30"/>
      <c r="S684" s="30"/>
      <c r="T684" s="30"/>
      <c r="U684" s="30"/>
      <c r="V684" s="30"/>
      <c r="W684" s="30"/>
      <c r="X684" s="30"/>
    </row>
    <row r="685" spans="1:24" ht="31.5" hidden="1" customHeight="1" outlineLevel="1">
      <c r="A685" s="21"/>
      <c r="B685" s="44" t="s">
        <v>14</v>
      </c>
      <c r="C685" s="35" t="s">
        <v>142</v>
      </c>
      <c r="D685" s="35" t="s">
        <v>99</v>
      </c>
      <c r="E685" s="37">
        <v>440000</v>
      </c>
      <c r="F685" s="37">
        <v>380000</v>
      </c>
      <c r="G685" s="38">
        <v>440000</v>
      </c>
      <c r="H685" s="39">
        <v>380000</v>
      </c>
      <c r="I685" s="34">
        <f t="shared" ref="I685:I693" si="209">(H685-G685)/G685</f>
        <v>-0.13636363636363635</v>
      </c>
      <c r="J685" s="35"/>
      <c r="K685" s="36"/>
      <c r="L685" s="36"/>
      <c r="M685" s="36"/>
      <c r="N685" s="36"/>
      <c r="O685" s="36"/>
      <c r="P685" s="36"/>
      <c r="Q685" s="36"/>
      <c r="R685" s="36"/>
      <c r="S685" s="36"/>
      <c r="T685" s="36"/>
      <c r="U685" s="36"/>
      <c r="V685" s="36"/>
      <c r="W685" s="36"/>
      <c r="X685" s="36"/>
    </row>
    <row r="686" spans="1:24" ht="19.5" hidden="1" customHeight="1" outlineLevel="1">
      <c r="A686" s="21"/>
      <c r="B686" s="44" t="s">
        <v>16</v>
      </c>
      <c r="C686" s="35" t="s">
        <v>142</v>
      </c>
      <c r="D686" s="35" t="s">
        <v>11</v>
      </c>
      <c r="E686" s="37">
        <v>300000</v>
      </c>
      <c r="F686" s="37">
        <v>300000</v>
      </c>
      <c r="G686" s="38">
        <v>300000</v>
      </c>
      <c r="H686" s="39">
        <f t="shared" ref="H686:H688" si="210">G686</f>
        <v>300000</v>
      </c>
      <c r="I686" s="34">
        <f t="shared" si="209"/>
        <v>0</v>
      </c>
      <c r="J686" s="94"/>
      <c r="K686" s="36"/>
      <c r="L686" s="36"/>
      <c r="M686" s="36"/>
      <c r="N686" s="36"/>
      <c r="O686" s="36"/>
      <c r="P686" s="36"/>
      <c r="Q686" s="36"/>
      <c r="R686" s="36"/>
      <c r="S686" s="36"/>
      <c r="T686" s="36"/>
      <c r="U686" s="36"/>
      <c r="V686" s="36"/>
      <c r="W686" s="36"/>
      <c r="X686" s="36"/>
    </row>
    <row r="687" spans="1:24" ht="19.5" hidden="1" customHeight="1" outlineLevel="1">
      <c r="A687" s="21"/>
      <c r="B687" s="44" t="s">
        <v>15</v>
      </c>
      <c r="C687" s="35" t="s">
        <v>142</v>
      </c>
      <c r="D687" s="35" t="s">
        <v>11</v>
      </c>
      <c r="E687" s="37">
        <v>300000</v>
      </c>
      <c r="F687" s="37">
        <v>300000</v>
      </c>
      <c r="G687" s="38">
        <v>300000</v>
      </c>
      <c r="H687" s="39">
        <f t="shared" si="210"/>
        <v>300000</v>
      </c>
      <c r="I687" s="34">
        <f t="shared" si="209"/>
        <v>0</v>
      </c>
      <c r="J687" s="96"/>
      <c r="K687" s="36"/>
      <c r="L687" s="36"/>
      <c r="M687" s="36"/>
      <c r="N687" s="36"/>
      <c r="O687" s="36"/>
      <c r="P687" s="36"/>
      <c r="Q687" s="36"/>
      <c r="R687" s="36"/>
      <c r="S687" s="36"/>
      <c r="T687" s="36"/>
      <c r="U687" s="36"/>
      <c r="V687" s="36"/>
      <c r="W687" s="36"/>
      <c r="X687" s="36"/>
    </row>
    <row r="688" spans="1:24" ht="19.5" hidden="1" customHeight="1" outlineLevel="1">
      <c r="A688" s="21"/>
      <c r="B688" s="44" t="s">
        <v>17</v>
      </c>
      <c r="C688" s="35" t="s">
        <v>142</v>
      </c>
      <c r="D688" s="35" t="s">
        <v>11</v>
      </c>
      <c r="E688" s="37">
        <v>300000</v>
      </c>
      <c r="F688" s="37">
        <v>300000</v>
      </c>
      <c r="G688" s="38">
        <v>300000</v>
      </c>
      <c r="H688" s="39">
        <f t="shared" si="210"/>
        <v>300000</v>
      </c>
      <c r="I688" s="34">
        <f t="shared" si="209"/>
        <v>0</v>
      </c>
      <c r="J688" s="96"/>
      <c r="K688" s="36"/>
      <c r="L688" s="36"/>
      <c r="M688" s="36"/>
      <c r="N688" s="36"/>
      <c r="O688" s="36"/>
      <c r="P688" s="36"/>
      <c r="Q688" s="36"/>
      <c r="R688" s="36"/>
      <c r="S688" s="36"/>
      <c r="T688" s="36"/>
      <c r="U688" s="36"/>
      <c r="V688" s="36"/>
      <c r="W688" s="36"/>
      <c r="X688" s="36"/>
    </row>
    <row r="689" spans="1:24" ht="19.5" hidden="1" customHeight="1" outlineLevel="1">
      <c r="A689" s="21"/>
      <c r="B689" s="44" t="s">
        <v>23</v>
      </c>
      <c r="C689" s="35" t="s">
        <v>142</v>
      </c>
      <c r="D689" s="35" t="s">
        <v>11</v>
      </c>
      <c r="E689" s="37">
        <v>350000</v>
      </c>
      <c r="F689" s="37">
        <v>350000</v>
      </c>
      <c r="G689" s="38">
        <v>350000</v>
      </c>
      <c r="H689" s="39">
        <v>350000</v>
      </c>
      <c r="I689" s="34">
        <f t="shared" si="209"/>
        <v>0</v>
      </c>
      <c r="J689" s="96"/>
      <c r="K689" s="36"/>
      <c r="L689" s="36"/>
      <c r="M689" s="36"/>
      <c r="N689" s="36"/>
      <c r="O689" s="36"/>
      <c r="P689" s="36"/>
      <c r="Q689" s="36"/>
      <c r="R689" s="36"/>
      <c r="S689" s="36"/>
      <c r="T689" s="36"/>
      <c r="U689" s="36"/>
      <c r="V689" s="36"/>
      <c r="W689" s="36"/>
      <c r="X689" s="36"/>
    </row>
    <row r="690" spans="1:24" ht="19.5" hidden="1" customHeight="1" outlineLevel="1">
      <c r="A690" s="21"/>
      <c r="B690" s="44" t="s">
        <v>18</v>
      </c>
      <c r="C690" s="35" t="s">
        <v>142</v>
      </c>
      <c r="D690" s="35" t="s">
        <v>11</v>
      </c>
      <c r="E690" s="37">
        <v>300000</v>
      </c>
      <c r="F690" s="37">
        <v>300000</v>
      </c>
      <c r="G690" s="38">
        <f t="shared" ref="G690:H690" si="211">330000/1.1</f>
        <v>300000</v>
      </c>
      <c r="H690" s="39">
        <f t="shared" si="211"/>
        <v>300000</v>
      </c>
      <c r="I690" s="34">
        <f t="shared" si="209"/>
        <v>0</v>
      </c>
      <c r="J690" s="96"/>
      <c r="K690" s="36"/>
      <c r="L690" s="36"/>
      <c r="M690" s="36"/>
      <c r="N690" s="36"/>
      <c r="O690" s="36"/>
      <c r="P690" s="36"/>
      <c r="Q690" s="36"/>
      <c r="R690" s="36"/>
      <c r="S690" s="36"/>
      <c r="T690" s="36"/>
      <c r="U690" s="36"/>
      <c r="V690" s="36"/>
      <c r="W690" s="36"/>
      <c r="X690" s="36"/>
    </row>
    <row r="691" spans="1:24" ht="19.5" hidden="1" customHeight="1" outlineLevel="1">
      <c r="A691" s="21"/>
      <c r="B691" s="44" t="s">
        <v>19</v>
      </c>
      <c r="C691" s="35" t="s">
        <v>142</v>
      </c>
      <c r="D691" s="35" t="s">
        <v>11</v>
      </c>
      <c r="E691" s="37">
        <v>400000</v>
      </c>
      <c r="F691" s="37">
        <v>400000</v>
      </c>
      <c r="G691" s="38">
        <v>400000</v>
      </c>
      <c r="H691" s="39">
        <f>G691</f>
        <v>400000</v>
      </c>
      <c r="I691" s="34">
        <f t="shared" si="209"/>
        <v>0</v>
      </c>
      <c r="J691" s="96"/>
      <c r="K691" s="36"/>
      <c r="L691" s="36"/>
      <c r="M691" s="36"/>
      <c r="N691" s="36"/>
      <c r="O691" s="36"/>
      <c r="P691" s="36"/>
      <c r="Q691" s="36"/>
      <c r="R691" s="36"/>
      <c r="S691" s="36"/>
      <c r="T691" s="36"/>
      <c r="U691" s="36"/>
      <c r="V691" s="36"/>
      <c r="W691" s="36"/>
      <c r="X691" s="36"/>
    </row>
    <row r="692" spans="1:24" ht="19.5" hidden="1" customHeight="1" outlineLevel="1">
      <c r="A692" s="21"/>
      <c r="B692" s="44" t="s">
        <v>21</v>
      </c>
      <c r="C692" s="35" t="s">
        <v>142</v>
      </c>
      <c r="D692" s="35" t="s">
        <v>11</v>
      </c>
      <c r="E692" s="37">
        <v>350000</v>
      </c>
      <c r="F692" s="37">
        <v>350000</v>
      </c>
      <c r="G692" s="38">
        <v>350000</v>
      </c>
      <c r="H692" s="39">
        <v>350000</v>
      </c>
      <c r="I692" s="34">
        <f t="shared" si="209"/>
        <v>0</v>
      </c>
      <c r="J692" s="96"/>
      <c r="K692" s="36"/>
      <c r="L692" s="36"/>
      <c r="M692" s="36"/>
      <c r="N692" s="36"/>
      <c r="O692" s="36"/>
      <c r="P692" s="36"/>
      <c r="Q692" s="36"/>
      <c r="R692" s="36"/>
      <c r="S692" s="36"/>
      <c r="T692" s="36"/>
      <c r="U692" s="36"/>
      <c r="V692" s="36"/>
      <c r="W692" s="36"/>
      <c r="X692" s="36"/>
    </row>
    <row r="693" spans="1:24" ht="19.5" hidden="1" customHeight="1" outlineLevel="1">
      <c r="A693" s="21"/>
      <c r="B693" s="44" t="s">
        <v>22</v>
      </c>
      <c r="C693" s="35" t="s">
        <v>142</v>
      </c>
      <c r="D693" s="35" t="s">
        <v>11</v>
      </c>
      <c r="E693" s="37">
        <v>325000</v>
      </c>
      <c r="F693" s="37">
        <v>325000</v>
      </c>
      <c r="G693" s="38">
        <v>300000</v>
      </c>
      <c r="H693" s="39">
        <v>300000</v>
      </c>
      <c r="I693" s="34">
        <f t="shared" si="209"/>
        <v>0</v>
      </c>
      <c r="J693" s="96"/>
      <c r="K693" s="36"/>
      <c r="L693" s="36"/>
      <c r="M693" s="36"/>
      <c r="N693" s="36"/>
      <c r="O693" s="36"/>
      <c r="P693" s="36"/>
      <c r="Q693" s="36"/>
      <c r="R693" s="36"/>
      <c r="S693" s="36"/>
      <c r="T693" s="36"/>
      <c r="U693" s="36"/>
      <c r="V693" s="36"/>
      <c r="W693" s="36"/>
      <c r="X693" s="36"/>
    </row>
    <row r="694" spans="1:24" ht="19.5" hidden="1" customHeight="1" outlineLevel="1">
      <c r="A694" s="21"/>
      <c r="B694" s="44" t="s">
        <v>24</v>
      </c>
      <c r="C694" s="35" t="s">
        <v>142</v>
      </c>
      <c r="D694" s="35" t="s">
        <v>11</v>
      </c>
      <c r="E694" s="37">
        <v>240000</v>
      </c>
      <c r="F694" s="37">
        <v>240000</v>
      </c>
      <c r="G694" s="38" t="s">
        <v>20</v>
      </c>
      <c r="H694" s="39" t="s">
        <v>20</v>
      </c>
      <c r="I694" s="34"/>
      <c r="J694" s="96"/>
      <c r="K694" s="36"/>
      <c r="L694" s="36"/>
      <c r="M694" s="36"/>
      <c r="N694" s="36"/>
      <c r="O694" s="36"/>
      <c r="P694" s="36"/>
      <c r="Q694" s="36"/>
      <c r="R694" s="36"/>
      <c r="S694" s="36"/>
      <c r="T694" s="36"/>
      <c r="U694" s="36"/>
      <c r="V694" s="36"/>
      <c r="W694" s="36"/>
      <c r="X694" s="36"/>
    </row>
    <row r="695" spans="1:24" ht="19.5" hidden="1" customHeight="1" outlineLevel="1">
      <c r="A695" s="21"/>
      <c r="B695" s="44" t="s">
        <v>25</v>
      </c>
      <c r="C695" s="35" t="s">
        <v>142</v>
      </c>
      <c r="D695" s="35" t="s">
        <v>11</v>
      </c>
      <c r="E695" s="37">
        <v>350000</v>
      </c>
      <c r="F695" s="37">
        <v>330000</v>
      </c>
      <c r="G695" s="38">
        <v>330000</v>
      </c>
      <c r="H695" s="39">
        <v>335000</v>
      </c>
      <c r="I695" s="34">
        <f>(H695-G695)/G695</f>
        <v>1.5151515151515152E-2</v>
      </c>
      <c r="J695" s="96"/>
      <c r="K695" s="36"/>
      <c r="L695" s="36"/>
      <c r="M695" s="36"/>
      <c r="N695" s="36"/>
      <c r="O695" s="36"/>
      <c r="P695" s="36"/>
      <c r="Q695" s="36"/>
      <c r="R695" s="36"/>
      <c r="S695" s="36"/>
      <c r="T695" s="36"/>
      <c r="U695" s="36"/>
      <c r="V695" s="36"/>
      <c r="W695" s="36"/>
      <c r="X695" s="36"/>
    </row>
    <row r="696" spans="1:24" ht="36" hidden="1" customHeight="1" collapsed="1">
      <c r="A696" s="12">
        <v>2</v>
      </c>
      <c r="B696" s="2770" t="s">
        <v>659</v>
      </c>
      <c r="C696" s="2735"/>
      <c r="D696" s="2735"/>
      <c r="E696" s="2735"/>
      <c r="F696" s="2735"/>
      <c r="G696" s="2735"/>
      <c r="H696" s="2735"/>
      <c r="I696" s="2735"/>
      <c r="J696" s="2736"/>
      <c r="K696" s="30"/>
      <c r="L696" s="30"/>
      <c r="M696" s="30"/>
      <c r="N696" s="30"/>
      <c r="O696" s="30"/>
      <c r="P696" s="30"/>
      <c r="Q696" s="30"/>
      <c r="R696" s="30"/>
      <c r="S696" s="30"/>
      <c r="T696" s="30"/>
      <c r="U696" s="30"/>
      <c r="V696" s="30"/>
      <c r="W696" s="30"/>
      <c r="X696" s="30"/>
    </row>
    <row r="697" spans="1:24" ht="19.5" hidden="1" customHeight="1" outlineLevel="1">
      <c r="A697" s="2750"/>
      <c r="B697" s="2751" t="s">
        <v>660</v>
      </c>
      <c r="C697" s="2740" t="s">
        <v>143</v>
      </c>
      <c r="D697" s="2740" t="s">
        <v>99</v>
      </c>
      <c r="E697" s="2764"/>
      <c r="F697" s="2765">
        <v>405000</v>
      </c>
      <c r="G697" s="2766">
        <f>F697</f>
        <v>405000</v>
      </c>
      <c r="H697" s="97"/>
      <c r="I697" s="2767">
        <v>0</v>
      </c>
      <c r="J697" s="2740"/>
      <c r="K697" s="36"/>
      <c r="L697" s="36"/>
      <c r="M697" s="36"/>
      <c r="N697" s="36"/>
      <c r="O697" s="36"/>
      <c r="P697" s="36"/>
      <c r="Q697" s="36"/>
      <c r="R697" s="36"/>
      <c r="S697" s="36"/>
      <c r="T697" s="36"/>
      <c r="U697" s="36"/>
      <c r="V697" s="36"/>
      <c r="W697" s="36"/>
      <c r="X697" s="36"/>
    </row>
    <row r="698" spans="1:24" ht="19.5" hidden="1" customHeight="1" outlineLevel="1">
      <c r="A698" s="2733"/>
      <c r="B698" s="2733"/>
      <c r="C698" s="2733"/>
      <c r="D698" s="2733"/>
      <c r="E698" s="2733"/>
      <c r="F698" s="2733"/>
      <c r="G698" s="2733"/>
      <c r="H698" s="97"/>
      <c r="I698" s="2733"/>
      <c r="J698" s="2733"/>
      <c r="K698" s="36"/>
      <c r="L698" s="36"/>
      <c r="M698" s="36"/>
      <c r="N698" s="36"/>
      <c r="O698" s="36"/>
      <c r="P698" s="36"/>
      <c r="Q698" s="36"/>
      <c r="R698" s="36"/>
      <c r="S698" s="36"/>
      <c r="T698" s="36"/>
      <c r="U698" s="36"/>
      <c r="V698" s="36"/>
      <c r="W698" s="36"/>
      <c r="X698" s="36"/>
    </row>
    <row r="699" spans="1:24" ht="16.5" customHeight="1" collapsed="1">
      <c r="A699" s="12">
        <v>2</v>
      </c>
      <c r="B699" s="2752" t="s">
        <v>661</v>
      </c>
      <c r="C699" s="2735"/>
      <c r="D699" s="2735"/>
      <c r="E699" s="2735"/>
      <c r="F699" s="2735"/>
      <c r="G699" s="2735"/>
      <c r="H699" s="2735"/>
      <c r="I699" s="2735"/>
      <c r="J699" s="2736"/>
      <c r="K699" s="30"/>
      <c r="L699" s="30"/>
      <c r="M699" s="30"/>
      <c r="N699" s="30"/>
      <c r="O699" s="30"/>
      <c r="P699" s="30"/>
      <c r="Q699" s="30"/>
      <c r="R699" s="30"/>
      <c r="S699" s="30"/>
      <c r="T699" s="30"/>
      <c r="U699" s="30"/>
      <c r="V699" s="30"/>
      <c r="W699" s="30"/>
      <c r="X699" s="30"/>
    </row>
    <row r="700" spans="1:24" ht="31.5" hidden="1" customHeight="1" outlineLevel="1">
      <c r="A700" s="49"/>
      <c r="B700" s="46" t="s">
        <v>361</v>
      </c>
      <c r="C700" s="35" t="s">
        <v>143</v>
      </c>
      <c r="D700" s="35" t="s">
        <v>99</v>
      </c>
      <c r="E700" s="98"/>
      <c r="F700" s="98"/>
      <c r="G700" s="97">
        <v>250000</v>
      </c>
      <c r="H700" s="97">
        <v>250000</v>
      </c>
      <c r="I700" s="34">
        <f t="shared" ref="I700:I701" si="212">(H700-G700)/G700</f>
        <v>0</v>
      </c>
      <c r="J700" s="2740"/>
      <c r="K700" s="36"/>
      <c r="L700" s="36"/>
      <c r="M700" s="36"/>
      <c r="N700" s="36"/>
      <c r="O700" s="36"/>
      <c r="P700" s="36"/>
      <c r="Q700" s="36"/>
      <c r="R700" s="36"/>
      <c r="S700" s="36"/>
      <c r="T700" s="36"/>
      <c r="U700" s="36"/>
      <c r="V700" s="36"/>
      <c r="W700" s="36"/>
      <c r="X700" s="36"/>
    </row>
    <row r="701" spans="1:24" ht="19.5" hidden="1" customHeight="1" outlineLevel="1">
      <c r="A701" s="21"/>
      <c r="B701" s="46" t="s">
        <v>363</v>
      </c>
      <c r="C701" s="35" t="s">
        <v>143</v>
      </c>
      <c r="D701" s="35" t="s">
        <v>11</v>
      </c>
      <c r="E701" s="37">
        <v>300000</v>
      </c>
      <c r="F701" s="37">
        <v>300000</v>
      </c>
      <c r="G701" s="97">
        <v>250000</v>
      </c>
      <c r="H701" s="97">
        <v>250000</v>
      </c>
      <c r="I701" s="34">
        <f t="shared" si="212"/>
        <v>0</v>
      </c>
      <c r="J701" s="2733"/>
      <c r="K701" s="36"/>
      <c r="L701" s="36"/>
      <c r="M701" s="36"/>
      <c r="N701" s="36"/>
      <c r="O701" s="36"/>
      <c r="P701" s="36"/>
      <c r="Q701" s="36"/>
      <c r="R701" s="36"/>
      <c r="S701" s="36"/>
      <c r="T701" s="36"/>
      <c r="U701" s="36"/>
      <c r="V701" s="36"/>
      <c r="W701" s="36"/>
      <c r="X701" s="36"/>
    </row>
    <row r="702" spans="1:24" ht="20.25" customHeight="1">
      <c r="A702" s="2744" t="s">
        <v>144</v>
      </c>
      <c r="B702" s="2735"/>
      <c r="C702" s="2735"/>
      <c r="D702" s="2735"/>
      <c r="E702" s="2735"/>
      <c r="F702" s="2735"/>
      <c r="G702" s="2735"/>
      <c r="H702" s="2735"/>
      <c r="I702" s="2735"/>
      <c r="J702" s="2736"/>
      <c r="K702" s="36"/>
      <c r="L702" s="36"/>
      <c r="M702" s="36"/>
      <c r="N702" s="36"/>
      <c r="O702" s="36"/>
      <c r="P702" s="36"/>
      <c r="Q702" s="36"/>
      <c r="R702" s="36"/>
      <c r="S702" s="36"/>
      <c r="T702" s="36"/>
      <c r="U702" s="36"/>
      <c r="V702" s="36"/>
      <c r="W702" s="36"/>
      <c r="X702" s="36"/>
    </row>
    <row r="703" spans="1:24" ht="20.25" customHeight="1">
      <c r="A703" s="13">
        <v>1</v>
      </c>
      <c r="B703" s="2758" t="s">
        <v>145</v>
      </c>
      <c r="C703" s="2735"/>
      <c r="D703" s="2735"/>
      <c r="E703" s="2735"/>
      <c r="F703" s="2735"/>
      <c r="G703" s="2735"/>
      <c r="H703" s="2735"/>
      <c r="I703" s="2735"/>
      <c r="J703" s="2736"/>
      <c r="K703" s="30"/>
      <c r="L703" s="30"/>
      <c r="M703" s="30"/>
      <c r="N703" s="30"/>
      <c r="O703" s="30"/>
      <c r="P703" s="30"/>
      <c r="Q703" s="30"/>
      <c r="R703" s="30"/>
      <c r="S703" s="30"/>
      <c r="T703" s="30"/>
      <c r="U703" s="30"/>
      <c r="V703" s="30"/>
      <c r="W703" s="30"/>
      <c r="X703" s="30"/>
    </row>
    <row r="704" spans="1:24" ht="31.5" hidden="1" customHeight="1" outlineLevel="1">
      <c r="A704" s="21"/>
      <c r="B704" s="44" t="s">
        <v>14</v>
      </c>
      <c r="C704" s="35" t="s">
        <v>146</v>
      </c>
      <c r="D704" s="35" t="s">
        <v>88</v>
      </c>
      <c r="E704" s="37">
        <v>4200</v>
      </c>
      <c r="F704" s="37">
        <v>4200</v>
      </c>
      <c r="G704" s="38">
        <v>4200</v>
      </c>
      <c r="H704" s="39">
        <v>4200</v>
      </c>
      <c r="I704" s="34">
        <f t="shared" ref="I704:I711" si="213">(H704-G704)/G704</f>
        <v>0</v>
      </c>
      <c r="J704" s="2740"/>
      <c r="K704" s="36"/>
      <c r="L704" s="36"/>
      <c r="M704" s="36"/>
      <c r="N704" s="36"/>
      <c r="O704" s="36"/>
      <c r="P704" s="36"/>
      <c r="Q704" s="36"/>
      <c r="R704" s="36"/>
      <c r="S704" s="36"/>
      <c r="T704" s="36"/>
      <c r="U704" s="36"/>
      <c r="V704" s="36"/>
      <c r="W704" s="36"/>
      <c r="X704" s="36"/>
    </row>
    <row r="705" spans="1:24" ht="21.75" hidden="1" customHeight="1" outlineLevel="1">
      <c r="A705" s="21"/>
      <c r="B705" s="44" t="s">
        <v>16</v>
      </c>
      <c r="C705" s="35" t="s">
        <v>146</v>
      </c>
      <c r="D705" s="35" t="s">
        <v>11</v>
      </c>
      <c r="E705" s="37">
        <v>4000</v>
      </c>
      <c r="F705" s="37">
        <v>4000</v>
      </c>
      <c r="G705" s="38">
        <v>4000</v>
      </c>
      <c r="H705" s="39">
        <f t="shared" ref="H705:H706" si="214">G705</f>
        <v>4000</v>
      </c>
      <c r="I705" s="34">
        <f t="shared" si="213"/>
        <v>0</v>
      </c>
      <c r="J705" s="2742"/>
      <c r="K705" s="36"/>
      <c r="L705" s="36"/>
      <c r="M705" s="36"/>
      <c r="N705" s="36"/>
      <c r="O705" s="36"/>
      <c r="P705" s="36"/>
      <c r="Q705" s="36"/>
      <c r="R705" s="36"/>
      <c r="S705" s="36"/>
      <c r="T705" s="36"/>
      <c r="U705" s="36"/>
      <c r="V705" s="36"/>
      <c r="W705" s="36"/>
      <c r="X705" s="36"/>
    </row>
    <row r="706" spans="1:24" ht="21.75" hidden="1" customHeight="1" outlineLevel="1">
      <c r="A706" s="21"/>
      <c r="B706" s="44" t="s">
        <v>17</v>
      </c>
      <c r="C706" s="35" t="s">
        <v>146</v>
      </c>
      <c r="D706" s="35" t="s">
        <v>11</v>
      </c>
      <c r="E706" s="37">
        <v>7000</v>
      </c>
      <c r="F706" s="37">
        <v>7000</v>
      </c>
      <c r="G706" s="38">
        <v>7000</v>
      </c>
      <c r="H706" s="39">
        <f t="shared" si="214"/>
        <v>7000</v>
      </c>
      <c r="I706" s="34">
        <f t="shared" si="213"/>
        <v>0</v>
      </c>
      <c r="J706" s="2742"/>
      <c r="K706" s="36"/>
      <c r="L706" s="36"/>
      <c r="M706" s="36"/>
      <c r="N706" s="36"/>
      <c r="O706" s="36"/>
      <c r="P706" s="36"/>
      <c r="Q706" s="36"/>
      <c r="R706" s="36"/>
      <c r="S706" s="36"/>
      <c r="T706" s="36"/>
      <c r="U706" s="36"/>
      <c r="V706" s="36"/>
      <c r="W706" s="36"/>
      <c r="X706" s="36"/>
    </row>
    <row r="707" spans="1:24" ht="21.75" hidden="1" customHeight="1" outlineLevel="1">
      <c r="A707" s="21"/>
      <c r="B707" s="44" t="s">
        <v>23</v>
      </c>
      <c r="C707" s="35" t="s">
        <v>146</v>
      </c>
      <c r="D707" s="35" t="s">
        <v>11</v>
      </c>
      <c r="E707" s="37">
        <v>5000</v>
      </c>
      <c r="F707" s="37">
        <v>5000</v>
      </c>
      <c r="G707" s="38">
        <v>5000</v>
      </c>
      <c r="H707" s="39">
        <v>5000</v>
      </c>
      <c r="I707" s="34">
        <f t="shared" si="213"/>
        <v>0</v>
      </c>
      <c r="J707" s="2742"/>
      <c r="K707" s="36"/>
      <c r="L707" s="36"/>
      <c r="M707" s="36"/>
      <c r="N707" s="36"/>
      <c r="O707" s="36"/>
      <c r="P707" s="36"/>
      <c r="Q707" s="36"/>
      <c r="R707" s="36"/>
      <c r="S707" s="36"/>
      <c r="T707" s="36"/>
      <c r="U707" s="36"/>
      <c r="V707" s="36"/>
      <c r="W707" s="36"/>
      <c r="X707" s="36"/>
    </row>
    <row r="708" spans="1:24" ht="21.75" hidden="1" customHeight="1" outlineLevel="1">
      <c r="A708" s="21"/>
      <c r="B708" s="44" t="s">
        <v>18</v>
      </c>
      <c r="C708" s="35" t="s">
        <v>146</v>
      </c>
      <c r="D708" s="35" t="s">
        <v>11</v>
      </c>
      <c r="E708" s="37">
        <v>4364</v>
      </c>
      <c r="F708" s="37">
        <v>4364</v>
      </c>
      <c r="G708" s="38">
        <f t="shared" ref="G708:H708" si="215">4800/1.1</f>
        <v>4363.6363636363631</v>
      </c>
      <c r="H708" s="39">
        <f t="shared" si="215"/>
        <v>4363.6363636363631</v>
      </c>
      <c r="I708" s="34">
        <f t="shared" si="213"/>
        <v>0</v>
      </c>
      <c r="J708" s="2742"/>
      <c r="K708" s="36"/>
      <c r="L708" s="36"/>
      <c r="M708" s="36"/>
      <c r="N708" s="36"/>
      <c r="O708" s="36"/>
      <c r="P708" s="36"/>
      <c r="Q708" s="36"/>
      <c r="R708" s="36"/>
      <c r="S708" s="36"/>
      <c r="T708" s="36"/>
      <c r="U708" s="36"/>
      <c r="V708" s="36"/>
      <c r="W708" s="36"/>
      <c r="X708" s="36"/>
    </row>
    <row r="709" spans="1:24" ht="21.75" hidden="1" customHeight="1" outlineLevel="1">
      <c r="A709" s="21"/>
      <c r="B709" s="44" t="s">
        <v>15</v>
      </c>
      <c r="C709" s="35" t="s">
        <v>146</v>
      </c>
      <c r="D709" s="35" t="s">
        <v>11</v>
      </c>
      <c r="E709" s="37">
        <v>4100</v>
      </c>
      <c r="F709" s="37">
        <v>4100</v>
      </c>
      <c r="G709" s="38">
        <v>4100</v>
      </c>
      <c r="H709" s="39">
        <f t="shared" ref="H709:H711" si="216">G709</f>
        <v>4100</v>
      </c>
      <c r="I709" s="34">
        <f t="shared" si="213"/>
        <v>0</v>
      </c>
      <c r="J709" s="2742"/>
      <c r="K709" s="36"/>
      <c r="L709" s="36"/>
      <c r="M709" s="36"/>
      <c r="N709" s="36"/>
      <c r="O709" s="36"/>
      <c r="P709" s="36"/>
      <c r="Q709" s="36"/>
      <c r="R709" s="36"/>
      <c r="S709" s="36"/>
      <c r="T709" s="36"/>
      <c r="U709" s="36"/>
      <c r="V709" s="36"/>
      <c r="W709" s="36"/>
      <c r="X709" s="36"/>
    </row>
    <row r="710" spans="1:24" ht="21.75" hidden="1" customHeight="1" outlineLevel="1">
      <c r="A710" s="21"/>
      <c r="B710" s="44" t="s">
        <v>21</v>
      </c>
      <c r="C710" s="35" t="s">
        <v>146</v>
      </c>
      <c r="D710" s="35" t="s">
        <v>11</v>
      </c>
      <c r="E710" s="37">
        <v>6500</v>
      </c>
      <c r="F710" s="37">
        <v>6500</v>
      </c>
      <c r="G710" s="38">
        <v>6500</v>
      </c>
      <c r="H710" s="39">
        <f t="shared" si="216"/>
        <v>6500</v>
      </c>
      <c r="I710" s="34">
        <f t="shared" si="213"/>
        <v>0</v>
      </c>
      <c r="J710" s="2742"/>
      <c r="K710" s="36"/>
      <c r="L710" s="36"/>
      <c r="M710" s="36"/>
      <c r="N710" s="36"/>
      <c r="O710" s="36"/>
      <c r="P710" s="36"/>
      <c r="Q710" s="36"/>
      <c r="R710" s="36"/>
      <c r="S710" s="36"/>
      <c r="T710" s="36"/>
      <c r="U710" s="36"/>
      <c r="V710" s="36"/>
      <c r="W710" s="36"/>
      <c r="X710" s="36"/>
    </row>
    <row r="711" spans="1:24" ht="21.75" hidden="1" customHeight="1" outlineLevel="1">
      <c r="A711" s="21"/>
      <c r="B711" s="44" t="s">
        <v>22</v>
      </c>
      <c r="C711" s="35" t="s">
        <v>146</v>
      </c>
      <c r="D711" s="35" t="s">
        <v>11</v>
      </c>
      <c r="E711" s="37">
        <v>9000</v>
      </c>
      <c r="F711" s="37">
        <v>9000</v>
      </c>
      <c r="G711" s="38">
        <v>9000</v>
      </c>
      <c r="H711" s="39">
        <f t="shared" si="216"/>
        <v>9000</v>
      </c>
      <c r="I711" s="34">
        <f t="shared" si="213"/>
        <v>0</v>
      </c>
      <c r="J711" s="2742"/>
      <c r="K711" s="36"/>
      <c r="L711" s="36"/>
      <c r="M711" s="36"/>
      <c r="N711" s="36"/>
      <c r="O711" s="36"/>
      <c r="P711" s="36"/>
      <c r="Q711" s="36"/>
      <c r="R711" s="36"/>
      <c r="S711" s="36"/>
      <c r="T711" s="36"/>
      <c r="U711" s="36"/>
      <c r="V711" s="36"/>
      <c r="W711" s="36"/>
      <c r="X711" s="36"/>
    </row>
    <row r="712" spans="1:24" ht="19.5" hidden="1" customHeight="1" outlineLevel="1">
      <c r="A712" s="21"/>
      <c r="B712" s="44" t="s">
        <v>24</v>
      </c>
      <c r="C712" s="35" t="s">
        <v>146</v>
      </c>
      <c r="D712" s="35" t="s">
        <v>11</v>
      </c>
      <c r="E712" s="37">
        <v>5000</v>
      </c>
      <c r="F712" s="37">
        <v>5000</v>
      </c>
      <c r="G712" s="38">
        <v>0</v>
      </c>
      <c r="H712" s="39">
        <v>5000</v>
      </c>
      <c r="I712" s="34" t="s">
        <v>20</v>
      </c>
      <c r="J712" s="2742"/>
      <c r="K712" s="36"/>
      <c r="L712" s="36"/>
      <c r="M712" s="36"/>
      <c r="N712" s="36"/>
      <c r="O712" s="36"/>
      <c r="P712" s="36"/>
      <c r="Q712" s="36"/>
      <c r="R712" s="36"/>
      <c r="S712" s="36"/>
      <c r="T712" s="36"/>
      <c r="U712" s="36"/>
      <c r="V712" s="36"/>
      <c r="W712" s="36"/>
      <c r="X712" s="36"/>
    </row>
    <row r="713" spans="1:24" ht="19.5" hidden="1" customHeight="1" outlineLevel="1">
      <c r="A713" s="21"/>
      <c r="B713" s="44" t="s">
        <v>25</v>
      </c>
      <c r="C713" s="35" t="s">
        <v>146</v>
      </c>
      <c r="D713" s="35" t="s">
        <v>11</v>
      </c>
      <c r="E713" s="37">
        <v>4200</v>
      </c>
      <c r="F713" s="37">
        <v>4200</v>
      </c>
      <c r="G713" s="38">
        <v>4200</v>
      </c>
      <c r="H713" s="39">
        <v>4200</v>
      </c>
      <c r="I713" s="34">
        <f>(H713-G713)/G713</f>
        <v>0</v>
      </c>
      <c r="J713" s="2733"/>
      <c r="K713" s="36"/>
      <c r="L713" s="36"/>
      <c r="M713" s="36"/>
      <c r="N713" s="36"/>
      <c r="O713" s="36"/>
      <c r="P713" s="36"/>
      <c r="Q713" s="36"/>
      <c r="R713" s="36"/>
      <c r="S713" s="36"/>
      <c r="T713" s="36"/>
      <c r="U713" s="36"/>
      <c r="V713" s="36"/>
      <c r="W713" s="36"/>
      <c r="X713" s="36"/>
    </row>
    <row r="714" spans="1:24" ht="22.5" customHeight="1" collapsed="1">
      <c r="A714" s="13">
        <v>2</v>
      </c>
      <c r="B714" s="2758" t="s">
        <v>662</v>
      </c>
      <c r="C714" s="2735"/>
      <c r="D714" s="2735"/>
      <c r="E714" s="2735"/>
      <c r="F714" s="2735"/>
      <c r="G714" s="2735"/>
      <c r="H714" s="2735"/>
      <c r="I714" s="2735"/>
      <c r="J714" s="2736"/>
      <c r="K714" s="30"/>
      <c r="L714" s="30"/>
      <c r="M714" s="30"/>
      <c r="N714" s="30"/>
      <c r="O714" s="30"/>
      <c r="P714" s="30"/>
      <c r="Q714" s="30"/>
      <c r="R714" s="30"/>
      <c r="S714" s="30"/>
      <c r="T714" s="30"/>
      <c r="U714" s="30"/>
      <c r="V714" s="30"/>
      <c r="W714" s="30"/>
      <c r="X714" s="30"/>
    </row>
    <row r="715" spans="1:24" ht="22.5" hidden="1" customHeight="1" outlineLevel="1">
      <c r="A715" s="21"/>
      <c r="B715" s="44" t="s">
        <v>14</v>
      </c>
      <c r="C715" s="35" t="s">
        <v>143</v>
      </c>
      <c r="D715" s="35" t="s">
        <v>88</v>
      </c>
      <c r="E715" s="37"/>
      <c r="F715" s="37"/>
      <c r="G715" s="38">
        <v>280000</v>
      </c>
      <c r="H715" s="39">
        <v>272727</v>
      </c>
      <c r="I715" s="34">
        <f t="shared" ref="I715:I721" si="217">(H715-G715)/G715</f>
        <v>-2.5975000000000002E-2</v>
      </c>
      <c r="J715" s="2740"/>
      <c r="K715" s="36"/>
      <c r="L715" s="36"/>
      <c r="M715" s="36"/>
      <c r="N715" s="36"/>
      <c r="O715" s="36"/>
      <c r="P715" s="36"/>
      <c r="Q715" s="36"/>
      <c r="R715" s="36"/>
      <c r="S715" s="36"/>
      <c r="T715" s="36"/>
      <c r="U715" s="36"/>
      <c r="V715" s="36"/>
      <c r="W715" s="36"/>
      <c r="X715" s="36"/>
    </row>
    <row r="716" spans="1:24" ht="22.5" hidden="1" customHeight="1" outlineLevel="1">
      <c r="A716" s="21"/>
      <c r="B716" s="44" t="s">
        <v>16</v>
      </c>
      <c r="C716" s="35" t="s">
        <v>143</v>
      </c>
      <c r="D716" s="35" t="s">
        <v>11</v>
      </c>
      <c r="E716" s="37"/>
      <c r="F716" s="37"/>
      <c r="G716" s="38">
        <v>230000</v>
      </c>
      <c r="H716" s="39">
        <f t="shared" ref="H716:H717" si="218">G716</f>
        <v>230000</v>
      </c>
      <c r="I716" s="34">
        <f t="shared" si="217"/>
        <v>0</v>
      </c>
      <c r="J716" s="2742"/>
      <c r="K716" s="36"/>
      <c r="L716" s="36"/>
      <c r="M716" s="36"/>
      <c r="N716" s="36"/>
      <c r="O716" s="36"/>
      <c r="P716" s="36"/>
      <c r="Q716" s="36"/>
      <c r="R716" s="36"/>
      <c r="S716" s="36"/>
      <c r="T716" s="36"/>
      <c r="U716" s="36"/>
      <c r="V716" s="36"/>
      <c r="W716" s="36"/>
      <c r="X716" s="36"/>
    </row>
    <row r="717" spans="1:24" ht="22.5" hidden="1" customHeight="1" outlineLevel="1">
      <c r="A717" s="21"/>
      <c r="B717" s="44" t="s">
        <v>17</v>
      </c>
      <c r="C717" s="35" t="s">
        <v>143</v>
      </c>
      <c r="D717" s="35" t="s">
        <v>11</v>
      </c>
      <c r="E717" s="37"/>
      <c r="F717" s="37"/>
      <c r="G717" s="38">
        <v>350000</v>
      </c>
      <c r="H717" s="39">
        <f t="shared" si="218"/>
        <v>350000</v>
      </c>
      <c r="I717" s="34">
        <f t="shared" si="217"/>
        <v>0</v>
      </c>
      <c r="J717" s="2742"/>
      <c r="K717" s="36"/>
      <c r="L717" s="36"/>
      <c r="M717" s="36"/>
      <c r="N717" s="36"/>
      <c r="O717" s="36"/>
      <c r="P717" s="36"/>
      <c r="Q717" s="36"/>
      <c r="R717" s="36"/>
      <c r="S717" s="36"/>
      <c r="T717" s="36"/>
      <c r="U717" s="36"/>
      <c r="V717" s="36"/>
      <c r="W717" s="36"/>
      <c r="X717" s="36"/>
    </row>
    <row r="718" spans="1:24" ht="22.5" hidden="1" customHeight="1" outlineLevel="1">
      <c r="A718" s="21"/>
      <c r="B718" s="44" t="s">
        <v>23</v>
      </c>
      <c r="C718" s="35" t="s">
        <v>143</v>
      </c>
      <c r="D718" s="35" t="s">
        <v>11</v>
      </c>
      <c r="E718" s="37"/>
      <c r="F718" s="37"/>
      <c r="G718" s="38">
        <v>350000</v>
      </c>
      <c r="H718" s="39">
        <v>350000</v>
      </c>
      <c r="I718" s="34">
        <f t="shared" si="217"/>
        <v>0</v>
      </c>
      <c r="J718" s="2742"/>
      <c r="K718" s="36"/>
      <c r="L718" s="36"/>
      <c r="M718" s="36"/>
      <c r="N718" s="36"/>
      <c r="O718" s="36"/>
      <c r="P718" s="36"/>
      <c r="Q718" s="36"/>
      <c r="R718" s="36"/>
      <c r="S718" s="36"/>
      <c r="T718" s="36"/>
      <c r="U718" s="36"/>
      <c r="V718" s="36"/>
      <c r="W718" s="36"/>
      <c r="X718" s="36"/>
    </row>
    <row r="719" spans="1:24" ht="22.5" hidden="1" customHeight="1" outlineLevel="1">
      <c r="A719" s="21"/>
      <c r="B719" s="44" t="s">
        <v>15</v>
      </c>
      <c r="C719" s="35" t="s">
        <v>143</v>
      </c>
      <c r="D719" s="35" t="s">
        <v>11</v>
      </c>
      <c r="E719" s="37"/>
      <c r="F719" s="37"/>
      <c r="G719" s="38">
        <v>290909</v>
      </c>
      <c r="H719" s="39">
        <v>290909</v>
      </c>
      <c r="I719" s="34">
        <f t="shared" si="217"/>
        <v>0</v>
      </c>
      <c r="J719" s="2742"/>
      <c r="K719" s="36"/>
      <c r="L719" s="36"/>
      <c r="M719" s="36"/>
      <c r="N719" s="36"/>
      <c r="O719" s="36"/>
      <c r="P719" s="36"/>
      <c r="Q719" s="36"/>
      <c r="R719" s="36"/>
      <c r="S719" s="36"/>
      <c r="T719" s="36"/>
      <c r="U719" s="36"/>
      <c r="V719" s="36"/>
      <c r="W719" s="36"/>
      <c r="X719" s="36"/>
    </row>
    <row r="720" spans="1:24" ht="22.5" hidden="1" customHeight="1" outlineLevel="1">
      <c r="A720" s="21"/>
      <c r="B720" s="44" t="s">
        <v>21</v>
      </c>
      <c r="C720" s="35" t="s">
        <v>143</v>
      </c>
      <c r="D720" s="35" t="s">
        <v>11</v>
      </c>
      <c r="E720" s="37"/>
      <c r="F720" s="37"/>
      <c r="G720" s="38">
        <v>400000</v>
      </c>
      <c r="H720" s="39">
        <f t="shared" ref="H720:H721" si="219">G720</f>
        <v>400000</v>
      </c>
      <c r="I720" s="34">
        <f t="shared" si="217"/>
        <v>0</v>
      </c>
      <c r="J720" s="2742"/>
      <c r="K720" s="36"/>
      <c r="L720" s="36"/>
      <c r="M720" s="36"/>
      <c r="N720" s="36"/>
      <c r="O720" s="36"/>
      <c r="P720" s="36"/>
      <c r="Q720" s="36"/>
      <c r="R720" s="36"/>
      <c r="S720" s="36"/>
      <c r="T720" s="36"/>
      <c r="U720" s="36"/>
      <c r="V720" s="36"/>
      <c r="W720" s="36"/>
      <c r="X720" s="36"/>
    </row>
    <row r="721" spans="1:24" ht="22.5" hidden="1" customHeight="1" outlineLevel="1">
      <c r="A721" s="21"/>
      <c r="B721" s="44" t="s">
        <v>22</v>
      </c>
      <c r="C721" s="35" t="s">
        <v>143</v>
      </c>
      <c r="D721" s="35" t="s">
        <v>11</v>
      </c>
      <c r="E721" s="37"/>
      <c r="F721" s="37"/>
      <c r="G721" s="38">
        <f>(380000+450000)/2</f>
        <v>415000</v>
      </c>
      <c r="H721" s="39">
        <f t="shared" si="219"/>
        <v>415000</v>
      </c>
      <c r="I721" s="34">
        <f t="shared" si="217"/>
        <v>0</v>
      </c>
      <c r="J721" s="2742"/>
      <c r="K721" s="36"/>
      <c r="L721" s="36"/>
      <c r="M721" s="36"/>
      <c r="N721" s="36"/>
      <c r="O721" s="36"/>
      <c r="P721" s="36"/>
      <c r="Q721" s="36"/>
      <c r="R721" s="36"/>
      <c r="S721" s="36"/>
      <c r="T721" s="36"/>
      <c r="U721" s="36"/>
      <c r="V721" s="36"/>
      <c r="W721" s="36"/>
      <c r="X721" s="36"/>
    </row>
    <row r="722" spans="1:24" ht="19.5" hidden="1" customHeight="1" outlineLevel="1">
      <c r="A722" s="21"/>
      <c r="B722" s="44" t="s">
        <v>24</v>
      </c>
      <c r="C722" s="35" t="s">
        <v>143</v>
      </c>
      <c r="D722" s="35" t="s">
        <v>11</v>
      </c>
      <c r="E722" s="37"/>
      <c r="F722" s="37"/>
      <c r="G722" s="38"/>
      <c r="H722" s="99" t="s">
        <v>20</v>
      </c>
      <c r="I722" s="34"/>
      <c r="J722" s="2742"/>
      <c r="K722" s="36"/>
      <c r="L722" s="36"/>
      <c r="M722" s="36"/>
      <c r="N722" s="36"/>
      <c r="O722" s="36"/>
      <c r="P722" s="36"/>
      <c r="Q722" s="36"/>
      <c r="R722" s="36"/>
      <c r="S722" s="36"/>
      <c r="T722" s="36"/>
      <c r="U722" s="36"/>
      <c r="V722" s="36"/>
      <c r="W722" s="36"/>
      <c r="X722" s="36"/>
    </row>
    <row r="723" spans="1:24" ht="19.5" hidden="1" customHeight="1" outlineLevel="1">
      <c r="A723" s="21"/>
      <c r="B723" s="44" t="s">
        <v>19</v>
      </c>
      <c r="C723" s="35" t="s">
        <v>143</v>
      </c>
      <c r="D723" s="35" t="s">
        <v>11</v>
      </c>
      <c r="E723" s="37"/>
      <c r="F723" s="37"/>
      <c r="G723" s="38">
        <v>236363</v>
      </c>
      <c r="H723" s="39">
        <f>G723</f>
        <v>236363</v>
      </c>
      <c r="I723" s="34">
        <f t="shared" ref="I723:I724" si="220">(H723-G723)/G723</f>
        <v>0</v>
      </c>
      <c r="J723" s="2742"/>
      <c r="K723" s="36"/>
      <c r="L723" s="36"/>
      <c r="M723" s="36"/>
      <c r="N723" s="36"/>
      <c r="O723" s="36"/>
      <c r="P723" s="36"/>
      <c r="Q723" s="36"/>
      <c r="R723" s="36"/>
      <c r="S723" s="36"/>
      <c r="T723" s="36"/>
      <c r="U723" s="36"/>
      <c r="V723" s="36"/>
      <c r="W723" s="36"/>
      <c r="X723" s="36"/>
    </row>
    <row r="724" spans="1:24" ht="19.5" hidden="1" customHeight="1" outlineLevel="1">
      <c r="A724" s="21"/>
      <c r="B724" s="44" t="s">
        <v>25</v>
      </c>
      <c r="C724" s="35" t="s">
        <v>143</v>
      </c>
      <c r="D724" s="35" t="s">
        <v>11</v>
      </c>
      <c r="E724" s="37"/>
      <c r="F724" s="37"/>
      <c r="G724" s="38">
        <v>250000</v>
      </c>
      <c r="H724" s="39">
        <v>250000</v>
      </c>
      <c r="I724" s="34">
        <f t="shared" si="220"/>
        <v>0</v>
      </c>
      <c r="J724" s="2733"/>
      <c r="K724" s="36"/>
      <c r="L724" s="36"/>
      <c r="M724" s="36"/>
      <c r="N724" s="36"/>
      <c r="O724" s="36"/>
      <c r="P724" s="36"/>
      <c r="Q724" s="36"/>
      <c r="R724" s="36"/>
      <c r="S724" s="36"/>
      <c r="T724" s="36"/>
      <c r="U724" s="36"/>
      <c r="V724" s="36"/>
      <c r="W724" s="36"/>
      <c r="X724" s="36"/>
    </row>
    <row r="725" spans="1:24" ht="16.5" customHeight="1" collapsed="1">
      <c r="A725" s="13">
        <v>3</v>
      </c>
      <c r="B725" s="2758" t="s">
        <v>663</v>
      </c>
      <c r="C725" s="2735"/>
      <c r="D725" s="2735"/>
      <c r="E725" s="2735"/>
      <c r="F725" s="2735"/>
      <c r="G725" s="2735"/>
      <c r="H725" s="2735"/>
      <c r="I725" s="2735"/>
      <c r="J725" s="2736"/>
      <c r="K725" s="30"/>
      <c r="L725" s="30"/>
      <c r="M725" s="30"/>
      <c r="N725" s="30"/>
      <c r="O725" s="30"/>
      <c r="P725" s="30"/>
      <c r="Q725" s="30"/>
      <c r="R725" s="30"/>
      <c r="S725" s="30"/>
      <c r="T725" s="30"/>
      <c r="U725" s="30"/>
      <c r="V725" s="30"/>
      <c r="W725" s="30"/>
      <c r="X725" s="30"/>
    </row>
    <row r="726" spans="1:24" ht="31.5" hidden="1" customHeight="1" outlineLevel="1">
      <c r="A726" s="21"/>
      <c r="B726" s="44" t="s">
        <v>14</v>
      </c>
      <c r="C726" s="35" t="s">
        <v>143</v>
      </c>
      <c r="D726" s="35" t="s">
        <v>88</v>
      </c>
      <c r="E726" s="37"/>
      <c r="F726" s="37"/>
      <c r="G726" s="38">
        <v>250000</v>
      </c>
      <c r="H726" s="39">
        <v>254545</v>
      </c>
      <c r="I726" s="34">
        <f t="shared" ref="I726:I733" si="221">(H726-G726)/G726</f>
        <v>1.8180000000000002E-2</v>
      </c>
      <c r="J726" s="2740"/>
      <c r="K726" s="36"/>
      <c r="L726" s="36"/>
      <c r="M726" s="36"/>
      <c r="N726" s="36"/>
      <c r="O726" s="36"/>
      <c r="P726" s="36"/>
      <c r="Q726" s="36"/>
      <c r="R726" s="36"/>
      <c r="S726" s="36"/>
      <c r="T726" s="36"/>
      <c r="U726" s="36"/>
      <c r="V726" s="36"/>
      <c r="W726" s="36"/>
      <c r="X726" s="36"/>
    </row>
    <row r="727" spans="1:24" ht="22.5" hidden="1" customHeight="1" outlineLevel="1">
      <c r="A727" s="21"/>
      <c r="B727" s="44" t="s">
        <v>16</v>
      </c>
      <c r="C727" s="35" t="s">
        <v>143</v>
      </c>
      <c r="D727" s="35" t="s">
        <v>11</v>
      </c>
      <c r="E727" s="37"/>
      <c r="F727" s="37"/>
      <c r="G727" s="38">
        <v>160000</v>
      </c>
      <c r="H727" s="39">
        <f t="shared" ref="H727:H728" si="222">G727</f>
        <v>160000</v>
      </c>
      <c r="I727" s="34">
        <f t="shared" si="221"/>
        <v>0</v>
      </c>
      <c r="J727" s="2742"/>
      <c r="K727" s="36"/>
      <c r="L727" s="36"/>
      <c r="M727" s="36"/>
      <c r="N727" s="36"/>
      <c r="O727" s="36"/>
      <c r="P727" s="36"/>
      <c r="Q727" s="36"/>
      <c r="R727" s="36"/>
      <c r="S727" s="36"/>
      <c r="T727" s="36"/>
      <c r="U727" s="36"/>
      <c r="V727" s="36"/>
      <c r="W727" s="36"/>
      <c r="X727" s="36"/>
    </row>
    <row r="728" spans="1:24" ht="22.5" hidden="1" customHeight="1" outlineLevel="1">
      <c r="A728" s="21"/>
      <c r="B728" s="44" t="s">
        <v>17</v>
      </c>
      <c r="C728" s="35" t="s">
        <v>143</v>
      </c>
      <c r="D728" s="35" t="s">
        <v>11</v>
      </c>
      <c r="E728" s="37"/>
      <c r="F728" s="37"/>
      <c r="G728" s="38">
        <v>320000</v>
      </c>
      <c r="H728" s="39">
        <f t="shared" si="222"/>
        <v>320000</v>
      </c>
      <c r="I728" s="34">
        <f t="shared" si="221"/>
        <v>0</v>
      </c>
      <c r="J728" s="2742"/>
      <c r="K728" s="36"/>
      <c r="L728" s="36"/>
      <c r="M728" s="36"/>
      <c r="N728" s="36"/>
      <c r="O728" s="36"/>
      <c r="P728" s="36"/>
      <c r="Q728" s="36"/>
      <c r="R728" s="36"/>
      <c r="S728" s="36"/>
      <c r="T728" s="36"/>
      <c r="U728" s="36"/>
      <c r="V728" s="36"/>
      <c r="W728" s="36"/>
      <c r="X728" s="36"/>
    </row>
    <row r="729" spans="1:24" ht="22.5" hidden="1" customHeight="1" outlineLevel="1">
      <c r="A729" s="21"/>
      <c r="B729" s="44" t="s">
        <v>23</v>
      </c>
      <c r="C729" s="35" t="s">
        <v>143</v>
      </c>
      <c r="D729" s="35" t="s">
        <v>11</v>
      </c>
      <c r="E729" s="37"/>
      <c r="F729" s="37"/>
      <c r="G729" s="38">
        <v>300000</v>
      </c>
      <c r="H729" s="39">
        <v>300000</v>
      </c>
      <c r="I729" s="34">
        <f t="shared" si="221"/>
        <v>0</v>
      </c>
      <c r="J729" s="2742"/>
      <c r="K729" s="36"/>
      <c r="L729" s="36"/>
      <c r="M729" s="36"/>
      <c r="N729" s="36"/>
      <c r="O729" s="36"/>
      <c r="P729" s="36"/>
      <c r="Q729" s="36"/>
      <c r="R729" s="36"/>
      <c r="S729" s="36"/>
      <c r="T729" s="36"/>
      <c r="U729" s="36"/>
      <c r="V729" s="36"/>
      <c r="W729" s="36"/>
      <c r="X729" s="36"/>
    </row>
    <row r="730" spans="1:24" ht="22.5" hidden="1" customHeight="1" outlineLevel="1">
      <c r="A730" s="21"/>
      <c r="B730" s="44" t="s">
        <v>18</v>
      </c>
      <c r="C730" s="35" t="s">
        <v>143</v>
      </c>
      <c r="D730" s="35" t="s">
        <v>11</v>
      </c>
      <c r="E730" s="37"/>
      <c r="F730" s="37"/>
      <c r="G730" s="38">
        <f t="shared" ref="G730:H730" si="223">310000/1.1</f>
        <v>281818.18181818182</v>
      </c>
      <c r="H730" s="39">
        <f t="shared" si="223"/>
        <v>281818.18181818182</v>
      </c>
      <c r="I730" s="34">
        <f t="shared" si="221"/>
        <v>0</v>
      </c>
      <c r="J730" s="2742"/>
      <c r="K730" s="36"/>
      <c r="L730" s="36"/>
      <c r="M730" s="36"/>
      <c r="N730" s="36"/>
      <c r="O730" s="36"/>
      <c r="P730" s="36"/>
      <c r="Q730" s="36"/>
      <c r="R730" s="36"/>
      <c r="S730" s="36"/>
      <c r="T730" s="36"/>
      <c r="U730" s="36"/>
      <c r="V730" s="36"/>
      <c r="W730" s="36"/>
      <c r="X730" s="36"/>
    </row>
    <row r="731" spans="1:24" ht="22.5" hidden="1" customHeight="1" outlineLevel="1">
      <c r="A731" s="21"/>
      <c r="B731" s="44" t="s">
        <v>15</v>
      </c>
      <c r="C731" s="35" t="s">
        <v>143</v>
      </c>
      <c r="D731" s="35" t="s">
        <v>11</v>
      </c>
      <c r="E731" s="37"/>
      <c r="F731" s="37"/>
      <c r="G731" s="38">
        <v>272727</v>
      </c>
      <c r="H731" s="39">
        <v>272727</v>
      </c>
      <c r="I731" s="34">
        <f t="shared" si="221"/>
        <v>0</v>
      </c>
      <c r="J731" s="2742"/>
      <c r="K731" s="36"/>
      <c r="L731" s="36"/>
      <c r="M731" s="36"/>
      <c r="N731" s="36"/>
      <c r="O731" s="36"/>
      <c r="P731" s="36"/>
      <c r="Q731" s="36"/>
      <c r="R731" s="36"/>
      <c r="S731" s="36"/>
      <c r="T731" s="36"/>
      <c r="U731" s="36"/>
      <c r="V731" s="36"/>
      <c r="W731" s="36"/>
      <c r="X731" s="36"/>
    </row>
    <row r="732" spans="1:24" ht="22.5" hidden="1" customHeight="1" outlineLevel="1">
      <c r="A732" s="21"/>
      <c r="B732" s="44" t="s">
        <v>21</v>
      </c>
      <c r="C732" s="35" t="s">
        <v>143</v>
      </c>
      <c r="D732" s="35" t="s">
        <v>11</v>
      </c>
      <c r="E732" s="37"/>
      <c r="F732" s="37"/>
      <c r="G732" s="38">
        <v>350000</v>
      </c>
      <c r="H732" s="39">
        <f>G732</f>
        <v>350000</v>
      </c>
      <c r="I732" s="34">
        <f t="shared" si="221"/>
        <v>0</v>
      </c>
      <c r="J732" s="2742"/>
      <c r="K732" s="36"/>
      <c r="L732" s="36"/>
      <c r="M732" s="36"/>
      <c r="N732" s="36"/>
      <c r="O732" s="36"/>
      <c r="P732" s="36"/>
      <c r="Q732" s="36"/>
      <c r="R732" s="36"/>
      <c r="S732" s="36"/>
      <c r="T732" s="36"/>
      <c r="U732" s="36"/>
      <c r="V732" s="36"/>
      <c r="W732" s="36"/>
      <c r="X732" s="36"/>
    </row>
    <row r="733" spans="1:24" ht="22.5" hidden="1" customHeight="1" outlineLevel="1">
      <c r="A733" s="21"/>
      <c r="B733" s="44" t="s">
        <v>22</v>
      </c>
      <c r="C733" s="35" t="s">
        <v>143</v>
      </c>
      <c r="D733" s="35" t="s">
        <v>11</v>
      </c>
      <c r="E733" s="37"/>
      <c r="F733" s="37"/>
      <c r="G733" s="38">
        <f t="shared" ref="G733:H733" si="224">(380000+420000)/2</f>
        <v>400000</v>
      </c>
      <c r="H733" s="39">
        <f t="shared" si="224"/>
        <v>400000</v>
      </c>
      <c r="I733" s="34">
        <f t="shared" si="221"/>
        <v>0</v>
      </c>
      <c r="J733" s="2742"/>
      <c r="K733" s="36"/>
      <c r="L733" s="36"/>
      <c r="M733" s="36"/>
      <c r="N733" s="36"/>
      <c r="O733" s="36"/>
      <c r="P733" s="36"/>
      <c r="Q733" s="36"/>
      <c r="R733" s="36"/>
      <c r="S733" s="36"/>
      <c r="T733" s="36"/>
      <c r="U733" s="36"/>
      <c r="V733" s="36"/>
      <c r="W733" s="36"/>
      <c r="X733" s="36"/>
    </row>
    <row r="734" spans="1:24" ht="19.5" hidden="1" customHeight="1" outlineLevel="1">
      <c r="A734" s="21"/>
      <c r="B734" s="44" t="s">
        <v>24</v>
      </c>
      <c r="C734" s="35" t="s">
        <v>143</v>
      </c>
      <c r="D734" s="35" t="s">
        <v>11</v>
      </c>
      <c r="E734" s="37"/>
      <c r="F734" s="37"/>
      <c r="G734" s="38"/>
      <c r="H734" s="38"/>
      <c r="I734" s="34"/>
      <c r="J734" s="2742"/>
      <c r="K734" s="36"/>
      <c r="L734" s="36"/>
      <c r="M734" s="36"/>
      <c r="N734" s="36"/>
      <c r="O734" s="36"/>
      <c r="P734" s="36"/>
      <c r="Q734" s="36"/>
      <c r="R734" s="36"/>
      <c r="S734" s="36"/>
      <c r="T734" s="36"/>
      <c r="U734" s="36"/>
      <c r="V734" s="36"/>
      <c r="W734" s="36"/>
      <c r="X734" s="36"/>
    </row>
    <row r="735" spans="1:24" ht="23.25" hidden="1" customHeight="1" outlineLevel="1">
      <c r="A735" s="21"/>
      <c r="B735" s="44" t="s">
        <v>19</v>
      </c>
      <c r="C735" s="35" t="s">
        <v>143</v>
      </c>
      <c r="D735" s="35" t="s">
        <v>11</v>
      </c>
      <c r="E735" s="37"/>
      <c r="F735" s="37"/>
      <c r="G735" s="38">
        <v>172727</v>
      </c>
      <c r="H735" s="38">
        <f>G735</f>
        <v>172727</v>
      </c>
      <c r="I735" s="34">
        <f t="shared" ref="I735:I736" si="225">(H735-G735)/G735</f>
        <v>0</v>
      </c>
      <c r="J735" s="2742"/>
      <c r="K735" s="36"/>
      <c r="L735" s="36"/>
      <c r="M735" s="36"/>
      <c r="N735" s="36"/>
      <c r="O735" s="36"/>
      <c r="P735" s="36"/>
      <c r="Q735" s="36"/>
      <c r="R735" s="36"/>
      <c r="S735" s="36"/>
      <c r="T735" s="36"/>
      <c r="U735" s="36"/>
      <c r="V735" s="36"/>
      <c r="W735" s="36"/>
      <c r="X735" s="36"/>
    </row>
    <row r="736" spans="1:24" ht="23.25" hidden="1" customHeight="1" outlineLevel="1">
      <c r="A736" s="21"/>
      <c r="B736" s="44" t="s">
        <v>25</v>
      </c>
      <c r="C736" s="35" t="s">
        <v>143</v>
      </c>
      <c r="D736" s="35" t="s">
        <v>11</v>
      </c>
      <c r="E736" s="37"/>
      <c r="F736" s="37"/>
      <c r="G736" s="38">
        <v>200000</v>
      </c>
      <c r="H736" s="38">
        <v>200000</v>
      </c>
      <c r="I736" s="34">
        <f t="shared" si="225"/>
        <v>0</v>
      </c>
      <c r="J736" s="2733"/>
      <c r="K736" s="36"/>
      <c r="L736" s="36"/>
      <c r="M736" s="36"/>
      <c r="N736" s="36"/>
      <c r="O736" s="36"/>
      <c r="P736" s="36"/>
      <c r="Q736" s="36"/>
      <c r="R736" s="36"/>
      <c r="S736" s="36"/>
      <c r="T736" s="36"/>
      <c r="U736" s="36"/>
      <c r="V736" s="36"/>
      <c r="W736" s="36"/>
      <c r="X736" s="36"/>
    </row>
    <row r="737" spans="1:24" ht="16.5" customHeight="1" collapsed="1">
      <c r="A737" s="13">
        <v>4</v>
      </c>
      <c r="B737" s="2758" t="s">
        <v>664</v>
      </c>
      <c r="C737" s="2735"/>
      <c r="D737" s="2735"/>
      <c r="E737" s="2735"/>
      <c r="F737" s="2735"/>
      <c r="G737" s="2735"/>
      <c r="H737" s="2735"/>
      <c r="I737" s="2735"/>
      <c r="J737" s="2736"/>
      <c r="K737" s="30"/>
      <c r="L737" s="30"/>
      <c r="M737" s="30"/>
      <c r="N737" s="30"/>
      <c r="O737" s="30"/>
      <c r="P737" s="30"/>
      <c r="Q737" s="30"/>
      <c r="R737" s="30"/>
      <c r="S737" s="30"/>
      <c r="T737" s="30"/>
      <c r="U737" s="30"/>
      <c r="V737" s="30"/>
      <c r="W737" s="30"/>
      <c r="X737" s="30"/>
    </row>
    <row r="738" spans="1:24" ht="31.5" hidden="1" customHeight="1" outlineLevel="1">
      <c r="A738" s="21"/>
      <c r="B738" s="44" t="s">
        <v>14</v>
      </c>
      <c r="C738" s="35" t="s">
        <v>143</v>
      </c>
      <c r="D738" s="35" t="s">
        <v>88</v>
      </c>
      <c r="E738" s="37"/>
      <c r="F738" s="37"/>
      <c r="G738" s="38"/>
      <c r="H738" s="38"/>
      <c r="I738" s="34"/>
      <c r="J738" s="2740"/>
      <c r="K738" s="36"/>
      <c r="L738" s="36"/>
      <c r="M738" s="36"/>
      <c r="N738" s="36"/>
      <c r="O738" s="36"/>
      <c r="P738" s="36"/>
      <c r="Q738" s="36"/>
      <c r="R738" s="36"/>
      <c r="S738" s="36"/>
      <c r="T738" s="36"/>
      <c r="U738" s="36"/>
      <c r="V738" s="36"/>
      <c r="W738" s="36"/>
      <c r="X738" s="36"/>
    </row>
    <row r="739" spans="1:24" ht="19.5" hidden="1" customHeight="1" outlineLevel="1">
      <c r="A739" s="21"/>
      <c r="B739" s="44" t="s">
        <v>16</v>
      </c>
      <c r="C739" s="35" t="s">
        <v>143</v>
      </c>
      <c r="D739" s="35" t="s">
        <v>11</v>
      </c>
      <c r="E739" s="37"/>
      <c r="F739" s="37"/>
      <c r="G739" s="38">
        <v>160000</v>
      </c>
      <c r="H739" s="38">
        <f t="shared" ref="H739:H740" si="226">G739</f>
        <v>160000</v>
      </c>
      <c r="I739" s="34">
        <f t="shared" ref="I739:I742" si="227">(H739-G739)/G739</f>
        <v>0</v>
      </c>
      <c r="J739" s="2742"/>
      <c r="K739" s="36"/>
      <c r="L739" s="36"/>
      <c r="M739" s="36"/>
      <c r="N739" s="36"/>
      <c r="O739" s="36"/>
      <c r="P739" s="36"/>
      <c r="Q739" s="36"/>
      <c r="R739" s="36"/>
      <c r="S739" s="36"/>
      <c r="T739" s="36"/>
      <c r="U739" s="36"/>
      <c r="V739" s="36"/>
      <c r="W739" s="36"/>
      <c r="X739" s="36"/>
    </row>
    <row r="740" spans="1:24" ht="19.5" hidden="1" customHeight="1" outlineLevel="1">
      <c r="A740" s="21"/>
      <c r="B740" s="44" t="s">
        <v>17</v>
      </c>
      <c r="C740" s="35" t="s">
        <v>143</v>
      </c>
      <c r="D740" s="35" t="s">
        <v>11</v>
      </c>
      <c r="E740" s="37"/>
      <c r="F740" s="37"/>
      <c r="G740" s="38">
        <v>320000</v>
      </c>
      <c r="H740" s="38">
        <f t="shared" si="226"/>
        <v>320000</v>
      </c>
      <c r="I740" s="34">
        <f t="shared" si="227"/>
        <v>0</v>
      </c>
      <c r="J740" s="2742"/>
      <c r="K740" s="36"/>
      <c r="L740" s="36"/>
      <c r="M740" s="36"/>
      <c r="N740" s="36"/>
      <c r="O740" s="36"/>
      <c r="P740" s="36"/>
      <c r="Q740" s="36"/>
      <c r="R740" s="36"/>
      <c r="S740" s="36"/>
      <c r="T740" s="36"/>
      <c r="U740" s="36"/>
      <c r="V740" s="36"/>
      <c r="W740" s="36"/>
      <c r="X740" s="36"/>
    </row>
    <row r="741" spans="1:24" ht="19.5" hidden="1" customHeight="1" outlineLevel="1">
      <c r="A741" s="21"/>
      <c r="B741" s="44" t="s">
        <v>23</v>
      </c>
      <c r="C741" s="35" t="s">
        <v>143</v>
      </c>
      <c r="D741" s="35" t="s">
        <v>11</v>
      </c>
      <c r="E741" s="37"/>
      <c r="F741" s="37"/>
      <c r="G741" s="38">
        <v>300000</v>
      </c>
      <c r="H741" s="38">
        <v>300000</v>
      </c>
      <c r="I741" s="34">
        <f t="shared" si="227"/>
        <v>0</v>
      </c>
      <c r="J741" s="2742"/>
      <c r="K741" s="36"/>
      <c r="L741" s="36"/>
      <c r="M741" s="36"/>
      <c r="N741" s="36"/>
      <c r="O741" s="36"/>
      <c r="P741" s="36"/>
      <c r="Q741" s="36"/>
      <c r="R741" s="36"/>
      <c r="S741" s="36"/>
      <c r="T741" s="36"/>
      <c r="U741" s="36"/>
      <c r="V741" s="36"/>
      <c r="W741" s="36"/>
      <c r="X741" s="36"/>
    </row>
    <row r="742" spans="1:24" ht="19.5" hidden="1" customHeight="1" outlineLevel="1">
      <c r="A742" s="21"/>
      <c r="B742" s="44" t="s">
        <v>18</v>
      </c>
      <c r="C742" s="35" t="s">
        <v>143</v>
      </c>
      <c r="D742" s="35" t="s">
        <v>11</v>
      </c>
      <c r="E742" s="37"/>
      <c r="F742" s="37"/>
      <c r="G742" s="38">
        <f t="shared" ref="G742:H742" si="228">310000/1.1</f>
        <v>281818.18181818182</v>
      </c>
      <c r="H742" s="38">
        <f t="shared" si="228"/>
        <v>281818.18181818182</v>
      </c>
      <c r="I742" s="34">
        <f t="shared" si="227"/>
        <v>0</v>
      </c>
      <c r="J742" s="2742"/>
      <c r="K742" s="36"/>
      <c r="L742" s="36"/>
      <c r="M742" s="36"/>
      <c r="N742" s="36"/>
      <c r="O742" s="36"/>
      <c r="P742" s="36"/>
      <c r="Q742" s="36"/>
      <c r="R742" s="36"/>
      <c r="S742" s="36"/>
      <c r="T742" s="36"/>
      <c r="U742" s="36"/>
      <c r="V742" s="36"/>
      <c r="W742" s="36"/>
      <c r="X742" s="36"/>
    </row>
    <row r="743" spans="1:24" ht="19.5" hidden="1" customHeight="1" outlineLevel="1">
      <c r="A743" s="21"/>
      <c r="B743" s="44" t="s">
        <v>15</v>
      </c>
      <c r="C743" s="35" t="s">
        <v>143</v>
      </c>
      <c r="D743" s="35" t="s">
        <v>11</v>
      </c>
      <c r="E743" s="37"/>
      <c r="F743" s="37"/>
      <c r="G743" s="38"/>
      <c r="H743" s="38"/>
      <c r="I743" s="34"/>
      <c r="J743" s="2742"/>
      <c r="K743" s="36"/>
      <c r="L743" s="36"/>
      <c r="M743" s="36"/>
      <c r="N743" s="36"/>
      <c r="O743" s="36"/>
      <c r="P743" s="36"/>
      <c r="Q743" s="36"/>
      <c r="R743" s="36"/>
      <c r="S743" s="36"/>
      <c r="T743" s="36"/>
      <c r="U743" s="36"/>
      <c r="V743" s="36"/>
      <c r="W743" s="36"/>
      <c r="X743" s="36"/>
    </row>
    <row r="744" spans="1:24" ht="19.5" hidden="1" customHeight="1" outlineLevel="1">
      <c r="A744" s="21"/>
      <c r="B744" s="44" t="s">
        <v>21</v>
      </c>
      <c r="C744" s="35" t="s">
        <v>143</v>
      </c>
      <c r="D744" s="35" t="s">
        <v>11</v>
      </c>
      <c r="E744" s="37"/>
      <c r="F744" s="37"/>
      <c r="G744" s="38">
        <v>350000</v>
      </c>
      <c r="H744" s="38">
        <f>G744</f>
        <v>350000</v>
      </c>
      <c r="I744" s="34">
        <f>(H744-G744)/G744</f>
        <v>0</v>
      </c>
      <c r="J744" s="2733"/>
      <c r="K744" s="36"/>
      <c r="L744" s="36"/>
      <c r="M744" s="36"/>
      <c r="N744" s="36"/>
      <c r="O744" s="36"/>
      <c r="P744" s="36"/>
      <c r="Q744" s="36"/>
      <c r="R744" s="36"/>
      <c r="S744" s="36"/>
      <c r="T744" s="36"/>
      <c r="U744" s="36"/>
      <c r="V744" s="36"/>
      <c r="W744" s="36"/>
      <c r="X744" s="36"/>
    </row>
    <row r="745" spans="1:24" ht="15" hidden="1" customHeight="1">
      <c r="A745" s="100">
        <v>2</v>
      </c>
      <c r="B745" s="2761" t="s">
        <v>665</v>
      </c>
      <c r="C745" s="2735"/>
      <c r="D745" s="2735"/>
      <c r="E745" s="2735"/>
      <c r="F745" s="2735"/>
      <c r="G745" s="2735"/>
      <c r="H745" s="2735"/>
      <c r="I745" s="2735"/>
      <c r="J745" s="2736"/>
      <c r="K745" s="36"/>
      <c r="L745" s="36"/>
      <c r="M745" s="36"/>
      <c r="N745" s="36"/>
      <c r="O745" s="36"/>
      <c r="P745" s="36"/>
      <c r="Q745" s="36"/>
      <c r="R745" s="36"/>
      <c r="S745" s="36"/>
      <c r="T745" s="36"/>
      <c r="U745" s="36"/>
      <c r="V745" s="36"/>
      <c r="W745" s="36"/>
      <c r="X745" s="36"/>
    </row>
    <row r="746" spans="1:24" ht="31.5" hidden="1" customHeight="1">
      <c r="A746" s="21"/>
      <c r="B746" s="46" t="s">
        <v>666</v>
      </c>
      <c r="C746" s="35" t="s">
        <v>667</v>
      </c>
      <c r="D746" s="35" t="s">
        <v>88</v>
      </c>
      <c r="E746" s="37">
        <v>227273</v>
      </c>
      <c r="F746" s="37">
        <v>227273</v>
      </c>
      <c r="G746" s="38"/>
      <c r="H746" s="38"/>
      <c r="I746" s="34">
        <f t="shared" ref="I746:I758" si="229">(F746-E746)/E746</f>
        <v>0</v>
      </c>
      <c r="J746" s="2740" t="s">
        <v>668</v>
      </c>
      <c r="K746" s="36"/>
      <c r="L746" s="36"/>
      <c r="M746" s="36"/>
      <c r="N746" s="36"/>
      <c r="O746" s="36"/>
      <c r="P746" s="36"/>
      <c r="Q746" s="36"/>
      <c r="R746" s="36"/>
      <c r="S746" s="36"/>
      <c r="T746" s="36"/>
      <c r="U746" s="36"/>
      <c r="V746" s="36"/>
      <c r="W746" s="36"/>
      <c r="X746" s="36"/>
    </row>
    <row r="747" spans="1:24" ht="19.5" hidden="1" customHeight="1">
      <c r="A747" s="21"/>
      <c r="B747" s="46" t="s">
        <v>669</v>
      </c>
      <c r="C747" s="35" t="s">
        <v>667</v>
      </c>
      <c r="D747" s="35" t="s">
        <v>11</v>
      </c>
      <c r="E747" s="37">
        <v>218182</v>
      </c>
      <c r="F747" s="37">
        <v>218182</v>
      </c>
      <c r="G747" s="38"/>
      <c r="H747" s="38"/>
      <c r="I747" s="34">
        <f t="shared" si="229"/>
        <v>0</v>
      </c>
      <c r="J747" s="2742"/>
      <c r="K747" s="36"/>
      <c r="L747" s="36"/>
      <c r="M747" s="36"/>
      <c r="N747" s="36"/>
      <c r="O747" s="36"/>
      <c r="P747" s="36"/>
      <c r="Q747" s="36"/>
      <c r="R747" s="36"/>
      <c r="S747" s="36"/>
      <c r="T747" s="36"/>
      <c r="U747" s="36"/>
      <c r="V747" s="36"/>
      <c r="W747" s="36"/>
      <c r="X747" s="36"/>
    </row>
    <row r="748" spans="1:24" ht="19.5" hidden="1" customHeight="1">
      <c r="A748" s="21"/>
      <c r="B748" s="46" t="s">
        <v>670</v>
      </c>
      <c r="C748" s="35" t="s">
        <v>667</v>
      </c>
      <c r="D748" s="35" t="s">
        <v>11</v>
      </c>
      <c r="E748" s="37">
        <v>209091</v>
      </c>
      <c r="F748" s="37">
        <v>209091</v>
      </c>
      <c r="G748" s="38"/>
      <c r="H748" s="38"/>
      <c r="I748" s="34">
        <f t="shared" si="229"/>
        <v>0</v>
      </c>
      <c r="J748" s="2733"/>
      <c r="K748" s="36"/>
      <c r="L748" s="36"/>
      <c r="M748" s="36"/>
      <c r="N748" s="36"/>
      <c r="O748" s="36"/>
      <c r="P748" s="36"/>
      <c r="Q748" s="36"/>
      <c r="R748" s="36"/>
      <c r="S748" s="36"/>
      <c r="T748" s="36"/>
      <c r="U748" s="36"/>
      <c r="V748" s="36"/>
      <c r="W748" s="36"/>
      <c r="X748" s="36"/>
    </row>
    <row r="749" spans="1:24" ht="19.5" hidden="1" customHeight="1">
      <c r="A749" s="21"/>
      <c r="B749" s="46" t="s">
        <v>671</v>
      </c>
      <c r="C749" s="35" t="s">
        <v>667</v>
      </c>
      <c r="D749" s="35" t="s">
        <v>11</v>
      </c>
      <c r="E749" s="37">
        <v>163636</v>
      </c>
      <c r="F749" s="37">
        <v>163636</v>
      </c>
      <c r="G749" s="38"/>
      <c r="H749" s="38"/>
      <c r="I749" s="34">
        <f t="shared" si="229"/>
        <v>0</v>
      </c>
      <c r="J749" s="2740" t="s">
        <v>672</v>
      </c>
      <c r="K749" s="36"/>
      <c r="L749" s="36"/>
      <c r="M749" s="36"/>
      <c r="N749" s="36"/>
      <c r="O749" s="36"/>
      <c r="P749" s="36"/>
      <c r="Q749" s="36"/>
      <c r="R749" s="36"/>
      <c r="S749" s="36"/>
      <c r="T749" s="36"/>
      <c r="U749" s="36"/>
      <c r="V749" s="36"/>
      <c r="W749" s="36"/>
      <c r="X749" s="36"/>
    </row>
    <row r="750" spans="1:24" ht="19.5" hidden="1" customHeight="1">
      <c r="A750" s="21"/>
      <c r="B750" s="46" t="s">
        <v>673</v>
      </c>
      <c r="C750" s="35" t="s">
        <v>667</v>
      </c>
      <c r="D750" s="35" t="s">
        <v>11</v>
      </c>
      <c r="E750" s="37">
        <v>154545</v>
      </c>
      <c r="F750" s="37">
        <v>154545</v>
      </c>
      <c r="G750" s="38"/>
      <c r="H750" s="38"/>
      <c r="I750" s="34">
        <f t="shared" si="229"/>
        <v>0</v>
      </c>
      <c r="J750" s="2742"/>
      <c r="K750" s="36"/>
      <c r="L750" s="36"/>
      <c r="M750" s="36"/>
      <c r="N750" s="36"/>
      <c r="O750" s="36"/>
      <c r="P750" s="36"/>
      <c r="Q750" s="36"/>
      <c r="R750" s="36"/>
      <c r="S750" s="36"/>
      <c r="T750" s="36"/>
      <c r="U750" s="36"/>
      <c r="V750" s="36"/>
      <c r="W750" s="36"/>
      <c r="X750" s="36"/>
    </row>
    <row r="751" spans="1:24" ht="19.5" hidden="1" customHeight="1">
      <c r="A751" s="21"/>
      <c r="B751" s="46" t="s">
        <v>674</v>
      </c>
      <c r="C751" s="35" t="s">
        <v>667</v>
      </c>
      <c r="D751" s="35" t="s">
        <v>11</v>
      </c>
      <c r="E751" s="37">
        <v>154545</v>
      </c>
      <c r="F751" s="37">
        <v>154545</v>
      </c>
      <c r="G751" s="38"/>
      <c r="H751" s="38"/>
      <c r="I751" s="34">
        <f t="shared" si="229"/>
        <v>0</v>
      </c>
      <c r="J751" s="2742"/>
      <c r="K751" s="36"/>
      <c r="L751" s="36"/>
      <c r="M751" s="36"/>
      <c r="N751" s="36"/>
      <c r="O751" s="36"/>
      <c r="P751" s="36"/>
      <c r="Q751" s="36"/>
      <c r="R751" s="36"/>
      <c r="S751" s="36"/>
      <c r="T751" s="36"/>
      <c r="U751" s="36"/>
      <c r="V751" s="36"/>
      <c r="W751" s="36"/>
      <c r="X751" s="36"/>
    </row>
    <row r="752" spans="1:24" ht="19.5" hidden="1" customHeight="1">
      <c r="A752" s="21"/>
      <c r="B752" s="46" t="s">
        <v>675</v>
      </c>
      <c r="C752" s="35" t="s">
        <v>667</v>
      </c>
      <c r="D752" s="35" t="s">
        <v>11</v>
      </c>
      <c r="E752" s="37">
        <v>136364</v>
      </c>
      <c r="F752" s="37">
        <v>136364</v>
      </c>
      <c r="G752" s="38"/>
      <c r="H752" s="38"/>
      <c r="I752" s="34">
        <f t="shared" si="229"/>
        <v>0</v>
      </c>
      <c r="J752" s="2742"/>
      <c r="K752" s="36"/>
      <c r="L752" s="36"/>
      <c r="M752" s="36"/>
      <c r="N752" s="36"/>
      <c r="O752" s="36"/>
      <c r="P752" s="36"/>
      <c r="Q752" s="36"/>
      <c r="R752" s="36"/>
      <c r="S752" s="36"/>
      <c r="T752" s="36"/>
      <c r="U752" s="36"/>
      <c r="V752" s="36"/>
      <c r="W752" s="36"/>
      <c r="X752" s="36"/>
    </row>
    <row r="753" spans="1:24" ht="19.5" hidden="1" customHeight="1">
      <c r="A753" s="21"/>
      <c r="B753" s="46" t="s">
        <v>676</v>
      </c>
      <c r="C753" s="35" t="s">
        <v>667</v>
      </c>
      <c r="D753" s="35" t="s">
        <v>11</v>
      </c>
      <c r="E753" s="37">
        <v>136364</v>
      </c>
      <c r="F753" s="37">
        <v>136364</v>
      </c>
      <c r="G753" s="38"/>
      <c r="H753" s="38"/>
      <c r="I753" s="34">
        <f t="shared" si="229"/>
        <v>0</v>
      </c>
      <c r="J753" s="2742"/>
      <c r="K753" s="36"/>
      <c r="L753" s="36"/>
      <c r="M753" s="36"/>
      <c r="N753" s="36"/>
      <c r="O753" s="36"/>
      <c r="P753" s="36"/>
      <c r="Q753" s="36"/>
      <c r="R753" s="36"/>
      <c r="S753" s="36"/>
      <c r="T753" s="36"/>
      <c r="U753" s="36"/>
      <c r="V753" s="36"/>
      <c r="W753" s="36"/>
      <c r="X753" s="36"/>
    </row>
    <row r="754" spans="1:24" ht="19.5" hidden="1" customHeight="1">
      <c r="A754" s="21"/>
      <c r="B754" s="46" t="s">
        <v>677</v>
      </c>
      <c r="C754" s="35" t="s">
        <v>667</v>
      </c>
      <c r="D754" s="35" t="s">
        <v>11</v>
      </c>
      <c r="E754" s="37">
        <v>127273</v>
      </c>
      <c r="F754" s="37">
        <v>127273</v>
      </c>
      <c r="G754" s="38"/>
      <c r="H754" s="38"/>
      <c r="I754" s="34">
        <f t="shared" si="229"/>
        <v>0</v>
      </c>
      <c r="J754" s="2742"/>
      <c r="K754" s="36"/>
      <c r="L754" s="36"/>
      <c r="M754" s="36"/>
      <c r="N754" s="36"/>
      <c r="O754" s="36"/>
      <c r="P754" s="36"/>
      <c r="Q754" s="36"/>
      <c r="R754" s="36"/>
      <c r="S754" s="36"/>
      <c r="T754" s="36"/>
      <c r="U754" s="36"/>
      <c r="V754" s="36"/>
      <c r="W754" s="36"/>
      <c r="X754" s="36"/>
    </row>
    <row r="755" spans="1:24" ht="19.5" hidden="1" customHeight="1">
      <c r="A755" s="21"/>
      <c r="B755" s="46" t="s">
        <v>678</v>
      </c>
      <c r="C755" s="35" t="s">
        <v>667</v>
      </c>
      <c r="D755" s="35"/>
      <c r="E755" s="37">
        <v>163636</v>
      </c>
      <c r="F755" s="37">
        <v>163636</v>
      </c>
      <c r="G755" s="38"/>
      <c r="H755" s="38"/>
      <c r="I755" s="34">
        <f t="shared" si="229"/>
        <v>0</v>
      </c>
      <c r="J755" s="2742"/>
      <c r="K755" s="36"/>
      <c r="L755" s="36"/>
      <c r="M755" s="36"/>
      <c r="N755" s="36"/>
      <c r="O755" s="36"/>
      <c r="P755" s="36"/>
      <c r="Q755" s="36"/>
      <c r="R755" s="36"/>
      <c r="S755" s="36"/>
      <c r="T755" s="36"/>
      <c r="U755" s="36"/>
      <c r="V755" s="36"/>
      <c r="W755" s="36"/>
      <c r="X755" s="36"/>
    </row>
    <row r="756" spans="1:24" ht="19.5" hidden="1" customHeight="1">
      <c r="A756" s="21"/>
      <c r="B756" s="46" t="s">
        <v>679</v>
      </c>
      <c r="C756" s="35" t="s">
        <v>667</v>
      </c>
      <c r="D756" s="35"/>
      <c r="E756" s="37">
        <v>109091</v>
      </c>
      <c r="F756" s="37">
        <v>109091</v>
      </c>
      <c r="G756" s="38"/>
      <c r="H756" s="38"/>
      <c r="I756" s="34">
        <f t="shared" si="229"/>
        <v>0</v>
      </c>
      <c r="J756" s="2742"/>
      <c r="K756" s="36"/>
      <c r="L756" s="36"/>
      <c r="M756" s="36"/>
      <c r="N756" s="36"/>
      <c r="O756" s="36"/>
      <c r="P756" s="36"/>
      <c r="Q756" s="36"/>
      <c r="R756" s="36"/>
      <c r="S756" s="36"/>
      <c r="T756" s="36"/>
      <c r="U756" s="36"/>
      <c r="V756" s="36"/>
      <c r="W756" s="36"/>
      <c r="X756" s="36"/>
    </row>
    <row r="757" spans="1:24" ht="19.5" hidden="1" customHeight="1">
      <c r="A757" s="21"/>
      <c r="B757" s="46" t="s">
        <v>166</v>
      </c>
      <c r="C757" s="35" t="s">
        <v>667</v>
      </c>
      <c r="D757" s="35"/>
      <c r="E757" s="37">
        <v>127273</v>
      </c>
      <c r="F757" s="37">
        <v>127273</v>
      </c>
      <c r="G757" s="38"/>
      <c r="H757" s="38"/>
      <c r="I757" s="34">
        <f t="shared" si="229"/>
        <v>0</v>
      </c>
      <c r="J757" s="2742"/>
      <c r="K757" s="36"/>
      <c r="L757" s="36"/>
      <c r="M757" s="36"/>
      <c r="N757" s="36"/>
      <c r="O757" s="36"/>
      <c r="P757" s="36"/>
      <c r="Q757" s="36"/>
      <c r="R757" s="36"/>
      <c r="S757" s="36"/>
      <c r="T757" s="36"/>
      <c r="U757" s="36"/>
      <c r="V757" s="36"/>
      <c r="W757" s="36"/>
      <c r="X757" s="36"/>
    </row>
    <row r="758" spans="1:24" ht="19.5" hidden="1" customHeight="1">
      <c r="A758" s="21"/>
      <c r="B758" s="46" t="s">
        <v>167</v>
      </c>
      <c r="C758" s="35" t="s">
        <v>667</v>
      </c>
      <c r="D758" s="35"/>
      <c r="E758" s="37">
        <v>100000</v>
      </c>
      <c r="F758" s="37">
        <v>100000</v>
      </c>
      <c r="G758" s="38"/>
      <c r="H758" s="38"/>
      <c r="I758" s="34">
        <f t="shared" si="229"/>
        <v>0</v>
      </c>
      <c r="J758" s="2742"/>
      <c r="K758" s="36"/>
      <c r="L758" s="36"/>
      <c r="M758" s="36"/>
      <c r="N758" s="36"/>
      <c r="O758" s="36"/>
      <c r="P758" s="36"/>
      <c r="Q758" s="36"/>
      <c r="R758" s="36"/>
      <c r="S758" s="36"/>
      <c r="T758" s="36"/>
      <c r="U758" s="36"/>
      <c r="V758" s="36"/>
      <c r="W758" s="36"/>
      <c r="X758" s="36"/>
    </row>
    <row r="759" spans="1:24" ht="19.5" hidden="1" customHeight="1">
      <c r="A759" s="21"/>
      <c r="B759" s="46" t="s">
        <v>168</v>
      </c>
      <c r="C759" s="35"/>
      <c r="D759" s="35"/>
      <c r="E759" s="53"/>
      <c r="F759" s="53"/>
      <c r="G759" s="56"/>
      <c r="H759" s="56"/>
      <c r="I759" s="34"/>
      <c r="J759" s="2742"/>
      <c r="K759" s="36"/>
      <c r="L759" s="36"/>
      <c r="M759" s="36"/>
      <c r="N759" s="36"/>
      <c r="O759" s="36"/>
      <c r="P759" s="36"/>
      <c r="Q759" s="36"/>
      <c r="R759" s="36"/>
      <c r="S759" s="36"/>
      <c r="T759" s="36"/>
      <c r="U759" s="36"/>
      <c r="V759" s="36"/>
      <c r="W759" s="36"/>
      <c r="X759" s="36"/>
    </row>
    <row r="760" spans="1:24" ht="19.5" hidden="1" customHeight="1">
      <c r="A760" s="21"/>
      <c r="B760" s="46" t="s">
        <v>666</v>
      </c>
      <c r="C760" s="35" t="s">
        <v>667</v>
      </c>
      <c r="D760" s="35"/>
      <c r="E760" s="37">
        <v>245454</v>
      </c>
      <c r="F760" s="37">
        <v>245454</v>
      </c>
      <c r="G760" s="38"/>
      <c r="H760" s="38"/>
      <c r="I760" s="34">
        <f t="shared" ref="I760:I763" si="230">(F760-E760)/E760</f>
        <v>0</v>
      </c>
      <c r="J760" s="2742"/>
      <c r="K760" s="36"/>
      <c r="L760" s="36"/>
      <c r="M760" s="36"/>
      <c r="N760" s="36"/>
      <c r="O760" s="36"/>
      <c r="P760" s="36"/>
      <c r="Q760" s="36"/>
      <c r="R760" s="36"/>
      <c r="S760" s="36"/>
      <c r="T760" s="36"/>
      <c r="U760" s="36"/>
      <c r="V760" s="36"/>
      <c r="W760" s="36"/>
      <c r="X760" s="36"/>
    </row>
    <row r="761" spans="1:24" ht="19.5" hidden="1" customHeight="1">
      <c r="A761" s="21"/>
      <c r="B761" s="46" t="s">
        <v>680</v>
      </c>
      <c r="C761" s="35" t="s">
        <v>667</v>
      </c>
      <c r="D761" s="35"/>
      <c r="E761" s="37">
        <v>236363</v>
      </c>
      <c r="F761" s="37">
        <v>236363</v>
      </c>
      <c r="G761" s="38"/>
      <c r="H761" s="38"/>
      <c r="I761" s="34">
        <f t="shared" si="230"/>
        <v>0</v>
      </c>
      <c r="J761" s="2742"/>
      <c r="K761" s="36"/>
      <c r="L761" s="36"/>
      <c r="M761" s="36"/>
      <c r="N761" s="36"/>
      <c r="O761" s="36"/>
      <c r="P761" s="36"/>
      <c r="Q761" s="36"/>
      <c r="R761" s="36"/>
      <c r="S761" s="36"/>
      <c r="T761" s="36"/>
      <c r="U761" s="36"/>
      <c r="V761" s="36"/>
      <c r="W761" s="36"/>
      <c r="X761" s="36"/>
    </row>
    <row r="762" spans="1:24" ht="19.5" hidden="1" customHeight="1">
      <c r="A762" s="21"/>
      <c r="B762" s="46" t="s">
        <v>681</v>
      </c>
      <c r="C762" s="35" t="s">
        <v>667</v>
      </c>
      <c r="D762" s="35"/>
      <c r="E762" s="37">
        <v>227272</v>
      </c>
      <c r="F762" s="37">
        <v>227272</v>
      </c>
      <c r="G762" s="38"/>
      <c r="H762" s="38"/>
      <c r="I762" s="34">
        <f t="shared" si="230"/>
        <v>0</v>
      </c>
      <c r="J762" s="2742"/>
      <c r="K762" s="36"/>
      <c r="L762" s="36"/>
      <c r="M762" s="36"/>
      <c r="N762" s="36"/>
      <c r="O762" s="36"/>
      <c r="P762" s="36"/>
      <c r="Q762" s="36"/>
      <c r="R762" s="36"/>
      <c r="S762" s="36"/>
      <c r="T762" s="36"/>
      <c r="U762" s="36"/>
      <c r="V762" s="36"/>
      <c r="W762" s="36"/>
      <c r="X762" s="36"/>
    </row>
    <row r="763" spans="1:24" ht="19.5" hidden="1" customHeight="1">
      <c r="A763" s="21"/>
      <c r="B763" s="46" t="s">
        <v>165</v>
      </c>
      <c r="C763" s="35" t="s">
        <v>667</v>
      </c>
      <c r="D763" s="35"/>
      <c r="E763" s="37">
        <v>254545</v>
      </c>
      <c r="F763" s="37">
        <v>254545</v>
      </c>
      <c r="G763" s="38"/>
      <c r="H763" s="38"/>
      <c r="I763" s="34">
        <f t="shared" si="230"/>
        <v>0</v>
      </c>
      <c r="J763" s="2733"/>
      <c r="K763" s="36"/>
      <c r="L763" s="36"/>
      <c r="M763" s="36"/>
      <c r="N763" s="36"/>
      <c r="O763" s="36"/>
      <c r="P763" s="36"/>
      <c r="Q763" s="36"/>
      <c r="R763" s="36"/>
      <c r="S763" s="36"/>
      <c r="T763" s="36"/>
      <c r="U763" s="36"/>
      <c r="V763" s="36"/>
      <c r="W763" s="36"/>
      <c r="X763" s="36"/>
    </row>
    <row r="764" spans="1:24" ht="42" customHeight="1">
      <c r="A764" s="12">
        <v>5</v>
      </c>
      <c r="B764" s="2771" t="s">
        <v>682</v>
      </c>
      <c r="C764" s="2735"/>
      <c r="D764" s="2735"/>
      <c r="E764" s="2735"/>
      <c r="F764" s="2735"/>
      <c r="G764" s="2735"/>
      <c r="H764" s="2735"/>
      <c r="I764" s="2735"/>
      <c r="J764" s="2736"/>
      <c r="K764" s="30"/>
      <c r="L764" s="30"/>
      <c r="M764" s="30"/>
      <c r="N764" s="30"/>
      <c r="O764" s="30"/>
      <c r="P764" s="30"/>
      <c r="Q764" s="30"/>
      <c r="R764" s="30"/>
      <c r="S764" s="30"/>
      <c r="T764" s="30"/>
      <c r="U764" s="30"/>
      <c r="V764" s="30"/>
      <c r="W764" s="30"/>
      <c r="X764" s="30"/>
    </row>
    <row r="765" spans="1:24" ht="39" hidden="1" customHeight="1" outlineLevel="1">
      <c r="A765" s="21" t="s">
        <v>147</v>
      </c>
      <c r="B765" s="101" t="s">
        <v>148</v>
      </c>
      <c r="C765" s="36"/>
      <c r="D765" s="35" t="s">
        <v>88</v>
      </c>
      <c r="E765" s="53"/>
      <c r="F765" s="53"/>
      <c r="G765" s="56"/>
      <c r="H765" s="56"/>
      <c r="I765" s="34"/>
      <c r="J765" s="2740" t="s">
        <v>683</v>
      </c>
      <c r="K765" s="36"/>
      <c r="L765" s="36"/>
      <c r="M765" s="36"/>
      <c r="N765" s="36"/>
      <c r="O765" s="36"/>
      <c r="P765" s="36"/>
      <c r="Q765" s="36"/>
      <c r="R765" s="36"/>
      <c r="S765" s="36"/>
      <c r="T765" s="36"/>
      <c r="U765" s="36"/>
      <c r="V765" s="36"/>
      <c r="W765" s="36"/>
      <c r="X765" s="36"/>
    </row>
    <row r="766" spans="1:24" ht="19.5" hidden="1" customHeight="1" outlineLevel="1">
      <c r="A766" s="21"/>
      <c r="B766" s="46" t="s">
        <v>684</v>
      </c>
      <c r="C766" s="35" t="s">
        <v>143</v>
      </c>
      <c r="D766" s="35" t="s">
        <v>11</v>
      </c>
      <c r="E766" s="53"/>
      <c r="F766" s="53"/>
      <c r="G766" s="56"/>
      <c r="H766" s="73">
        <v>350000</v>
      </c>
      <c r="I766" s="34" t="s">
        <v>20</v>
      </c>
      <c r="J766" s="2742"/>
      <c r="K766" s="36"/>
      <c r="L766" s="36"/>
      <c r="M766" s="36"/>
      <c r="N766" s="36"/>
      <c r="O766" s="36"/>
      <c r="P766" s="36"/>
      <c r="Q766" s="36"/>
      <c r="R766" s="36"/>
      <c r="S766" s="36"/>
      <c r="T766" s="36"/>
      <c r="U766" s="36"/>
      <c r="V766" s="36"/>
      <c r="W766" s="36"/>
      <c r="X766" s="36"/>
    </row>
    <row r="767" spans="1:24" ht="19.5" hidden="1" customHeight="1" outlineLevel="1">
      <c r="A767" s="21"/>
      <c r="B767" s="46" t="s">
        <v>149</v>
      </c>
      <c r="C767" s="35" t="s">
        <v>143</v>
      </c>
      <c r="D767" s="35" t="s">
        <v>11</v>
      </c>
      <c r="E767" s="37">
        <v>240000</v>
      </c>
      <c r="F767" s="37">
        <v>240000</v>
      </c>
      <c r="G767" s="38">
        <v>240000</v>
      </c>
      <c r="H767" s="73">
        <v>300000</v>
      </c>
      <c r="I767" s="34">
        <f t="shared" ref="I767:I774" si="231">(H767-G767)/G767</f>
        <v>0.25</v>
      </c>
      <c r="J767" s="2742"/>
      <c r="K767" s="36"/>
      <c r="L767" s="36"/>
      <c r="M767" s="36"/>
      <c r="N767" s="36"/>
      <c r="O767" s="36"/>
      <c r="P767" s="36"/>
      <c r="Q767" s="36"/>
      <c r="R767" s="36"/>
      <c r="S767" s="36"/>
      <c r="T767" s="36"/>
      <c r="U767" s="36"/>
      <c r="V767" s="36"/>
      <c r="W767" s="36"/>
      <c r="X767" s="36"/>
    </row>
    <row r="768" spans="1:24" ht="19.5" hidden="1" customHeight="1" outlineLevel="1">
      <c r="A768" s="21"/>
      <c r="B768" s="46" t="s">
        <v>150</v>
      </c>
      <c r="C768" s="35" t="s">
        <v>143</v>
      </c>
      <c r="D768" s="35" t="s">
        <v>11</v>
      </c>
      <c r="E768" s="37">
        <v>170000</v>
      </c>
      <c r="F768" s="37">
        <v>170000</v>
      </c>
      <c r="G768" s="38">
        <v>170000</v>
      </c>
      <c r="H768" s="73">
        <v>213000</v>
      </c>
      <c r="I768" s="34">
        <f t="shared" si="231"/>
        <v>0.25294117647058822</v>
      </c>
      <c r="J768" s="2742"/>
      <c r="K768" s="36"/>
      <c r="L768" s="36"/>
      <c r="M768" s="36"/>
      <c r="N768" s="36"/>
      <c r="O768" s="36"/>
      <c r="P768" s="36"/>
      <c r="Q768" s="36"/>
      <c r="R768" s="36"/>
      <c r="S768" s="36"/>
      <c r="T768" s="36"/>
      <c r="U768" s="36"/>
      <c r="V768" s="36"/>
      <c r="W768" s="36"/>
      <c r="X768" s="36"/>
    </row>
    <row r="769" spans="1:24" ht="19.5" hidden="1" customHeight="1" outlineLevel="1">
      <c r="A769" s="21"/>
      <c r="B769" s="46" t="s">
        <v>151</v>
      </c>
      <c r="C769" s="35" t="s">
        <v>143</v>
      </c>
      <c r="D769" s="35" t="s">
        <v>11</v>
      </c>
      <c r="E769" s="37">
        <v>190000</v>
      </c>
      <c r="F769" s="37">
        <v>190000</v>
      </c>
      <c r="G769" s="38">
        <v>190000</v>
      </c>
      <c r="H769" s="73">
        <v>238000</v>
      </c>
      <c r="I769" s="34">
        <f t="shared" si="231"/>
        <v>0.25263157894736843</v>
      </c>
      <c r="J769" s="2742"/>
      <c r="K769" s="36"/>
      <c r="L769" s="36"/>
      <c r="M769" s="36"/>
      <c r="N769" s="36"/>
      <c r="O769" s="36"/>
      <c r="P769" s="36"/>
      <c r="Q769" s="36"/>
      <c r="R769" s="36"/>
      <c r="S769" s="36"/>
      <c r="T769" s="36"/>
      <c r="U769" s="36"/>
      <c r="V769" s="36"/>
      <c r="W769" s="36"/>
      <c r="X769" s="36"/>
    </row>
    <row r="770" spans="1:24" ht="19.5" hidden="1" customHeight="1" outlineLevel="1">
      <c r="A770" s="21"/>
      <c r="B770" s="46" t="s">
        <v>152</v>
      </c>
      <c r="C770" s="35" t="s">
        <v>143</v>
      </c>
      <c r="D770" s="35" t="s">
        <v>11</v>
      </c>
      <c r="E770" s="37">
        <v>190000</v>
      </c>
      <c r="F770" s="37">
        <v>190000</v>
      </c>
      <c r="G770" s="38">
        <v>190000</v>
      </c>
      <c r="H770" s="73">
        <v>238000</v>
      </c>
      <c r="I770" s="34">
        <f t="shared" si="231"/>
        <v>0.25263157894736843</v>
      </c>
      <c r="J770" s="2742"/>
      <c r="K770" s="36"/>
      <c r="L770" s="36"/>
      <c r="M770" s="36"/>
      <c r="N770" s="36"/>
      <c r="O770" s="36"/>
      <c r="P770" s="36"/>
      <c r="Q770" s="36"/>
      <c r="R770" s="36"/>
      <c r="S770" s="36"/>
      <c r="T770" s="36"/>
      <c r="U770" s="36"/>
      <c r="V770" s="36"/>
      <c r="W770" s="36"/>
      <c r="X770" s="36"/>
    </row>
    <row r="771" spans="1:24" ht="19.5" hidden="1" customHeight="1" outlineLevel="1">
      <c r="A771" s="21"/>
      <c r="B771" s="46" t="s">
        <v>153</v>
      </c>
      <c r="C771" s="35" t="s">
        <v>143</v>
      </c>
      <c r="D771" s="35" t="s">
        <v>11</v>
      </c>
      <c r="E771" s="37">
        <v>190000</v>
      </c>
      <c r="F771" s="37">
        <v>190000</v>
      </c>
      <c r="G771" s="38">
        <v>190000</v>
      </c>
      <c r="H771" s="73">
        <v>238000</v>
      </c>
      <c r="I771" s="34">
        <f t="shared" si="231"/>
        <v>0.25263157894736843</v>
      </c>
      <c r="J771" s="2742"/>
      <c r="K771" s="36"/>
      <c r="L771" s="36"/>
      <c r="M771" s="36"/>
      <c r="N771" s="36"/>
      <c r="O771" s="36"/>
      <c r="P771" s="36"/>
      <c r="Q771" s="36"/>
      <c r="R771" s="36"/>
      <c r="S771" s="36"/>
      <c r="T771" s="36"/>
      <c r="U771" s="36"/>
      <c r="V771" s="36"/>
      <c r="W771" s="36"/>
      <c r="X771" s="36"/>
    </row>
    <row r="772" spans="1:24" ht="19.5" hidden="1" customHeight="1" outlineLevel="1">
      <c r="A772" s="21"/>
      <c r="B772" s="46" t="s">
        <v>159</v>
      </c>
      <c r="C772" s="35" t="s">
        <v>143</v>
      </c>
      <c r="D772" s="35" t="s">
        <v>11</v>
      </c>
      <c r="E772" s="37">
        <v>190000</v>
      </c>
      <c r="F772" s="37">
        <v>190000</v>
      </c>
      <c r="G772" s="38">
        <v>190000</v>
      </c>
      <c r="H772" s="73">
        <v>238000</v>
      </c>
      <c r="I772" s="34">
        <f t="shared" si="231"/>
        <v>0.25263157894736843</v>
      </c>
      <c r="J772" s="2742"/>
      <c r="K772" s="36"/>
      <c r="L772" s="36"/>
      <c r="M772" s="36"/>
      <c r="N772" s="36"/>
      <c r="O772" s="36"/>
      <c r="P772" s="36"/>
      <c r="Q772" s="36"/>
      <c r="R772" s="36"/>
      <c r="S772" s="36"/>
      <c r="T772" s="36"/>
      <c r="U772" s="36"/>
      <c r="V772" s="36"/>
      <c r="W772" s="36"/>
      <c r="X772" s="36"/>
    </row>
    <row r="773" spans="1:24" ht="19.5" hidden="1" customHeight="1" outlineLevel="1">
      <c r="A773" s="21"/>
      <c r="B773" s="46" t="s">
        <v>154</v>
      </c>
      <c r="C773" s="35" t="s">
        <v>143</v>
      </c>
      <c r="D773" s="35" t="s">
        <v>11</v>
      </c>
      <c r="E773" s="37">
        <v>115000</v>
      </c>
      <c r="F773" s="37">
        <v>115000</v>
      </c>
      <c r="G773" s="38">
        <v>115000</v>
      </c>
      <c r="H773" s="73">
        <v>144000</v>
      </c>
      <c r="I773" s="34">
        <f t="shared" si="231"/>
        <v>0.25217391304347825</v>
      </c>
      <c r="J773" s="2742"/>
      <c r="K773" s="36"/>
      <c r="L773" s="36"/>
      <c r="M773" s="36"/>
      <c r="N773" s="36"/>
      <c r="O773" s="36"/>
      <c r="P773" s="36"/>
      <c r="Q773" s="36"/>
      <c r="R773" s="36"/>
      <c r="S773" s="36"/>
      <c r="T773" s="36"/>
      <c r="U773" s="36"/>
      <c r="V773" s="36"/>
      <c r="W773" s="36"/>
      <c r="X773" s="36"/>
    </row>
    <row r="774" spans="1:24" ht="19.5" hidden="1" customHeight="1" outlineLevel="1">
      <c r="A774" s="21"/>
      <c r="B774" s="46" t="s">
        <v>155</v>
      </c>
      <c r="C774" s="35" t="s">
        <v>143</v>
      </c>
      <c r="D774" s="35" t="s">
        <v>11</v>
      </c>
      <c r="E774" s="37">
        <v>81818</v>
      </c>
      <c r="F774" s="37">
        <v>81818</v>
      </c>
      <c r="G774" s="38">
        <v>63636</v>
      </c>
      <c r="H774" s="73">
        <v>85000</v>
      </c>
      <c r="I774" s="34">
        <f t="shared" si="231"/>
        <v>0.33572191841096233</v>
      </c>
      <c r="J774" s="2742"/>
      <c r="K774" s="36"/>
      <c r="L774" s="36"/>
      <c r="M774" s="36"/>
      <c r="N774" s="36"/>
      <c r="O774" s="36"/>
      <c r="P774" s="36"/>
      <c r="Q774" s="36"/>
      <c r="R774" s="36"/>
      <c r="S774" s="36"/>
      <c r="T774" s="36"/>
      <c r="U774" s="36"/>
      <c r="V774" s="36"/>
      <c r="W774" s="36"/>
      <c r="X774" s="36"/>
    </row>
    <row r="775" spans="1:24" ht="31.5" hidden="1" customHeight="1" outlineLevel="1">
      <c r="A775" s="21" t="s">
        <v>156</v>
      </c>
      <c r="B775" s="101" t="s">
        <v>157</v>
      </c>
      <c r="C775" s="35"/>
      <c r="D775" s="35" t="s">
        <v>88</v>
      </c>
      <c r="E775" s="53"/>
      <c r="F775" s="53"/>
      <c r="G775" s="56"/>
      <c r="H775" s="56"/>
      <c r="I775" s="34"/>
      <c r="J775" s="2742"/>
      <c r="K775" s="36"/>
      <c r="L775" s="36"/>
      <c r="M775" s="36"/>
      <c r="N775" s="36"/>
      <c r="O775" s="36"/>
      <c r="P775" s="36"/>
      <c r="Q775" s="36"/>
      <c r="R775" s="36"/>
      <c r="S775" s="36"/>
      <c r="T775" s="36"/>
      <c r="U775" s="36"/>
      <c r="V775" s="36"/>
      <c r="W775" s="36"/>
      <c r="X775" s="36"/>
    </row>
    <row r="776" spans="1:24" ht="19.5" hidden="1" customHeight="1" outlineLevel="1">
      <c r="A776" s="21"/>
      <c r="B776" s="46" t="s">
        <v>158</v>
      </c>
      <c r="C776" s="35" t="s">
        <v>143</v>
      </c>
      <c r="D776" s="35" t="s">
        <v>11</v>
      </c>
      <c r="E776" s="37">
        <v>242727</v>
      </c>
      <c r="F776" s="37">
        <v>242727</v>
      </c>
      <c r="G776" s="38">
        <f t="shared" ref="G776:G782" si="232">F776</f>
        <v>242727</v>
      </c>
      <c r="H776" s="39">
        <v>300000</v>
      </c>
      <c r="I776" s="34">
        <f t="shared" ref="I776:I782" si="233">(G776-F776)/F776</f>
        <v>0</v>
      </c>
      <c r="J776" s="2742"/>
      <c r="K776" s="36"/>
      <c r="L776" s="36"/>
      <c r="M776" s="36"/>
      <c r="N776" s="36"/>
      <c r="O776" s="36"/>
      <c r="P776" s="36"/>
      <c r="Q776" s="36"/>
      <c r="R776" s="36"/>
      <c r="S776" s="36"/>
      <c r="T776" s="36"/>
      <c r="U776" s="36"/>
      <c r="V776" s="36"/>
      <c r="W776" s="36"/>
      <c r="X776" s="36"/>
    </row>
    <row r="777" spans="1:24" ht="19.5" hidden="1" customHeight="1" outlineLevel="1">
      <c r="A777" s="21"/>
      <c r="B777" s="46" t="s">
        <v>150</v>
      </c>
      <c r="C777" s="35" t="s">
        <v>143</v>
      </c>
      <c r="D777" s="35" t="s">
        <v>11</v>
      </c>
      <c r="E777" s="37">
        <v>170000</v>
      </c>
      <c r="F777" s="37">
        <v>170000</v>
      </c>
      <c r="G777" s="38">
        <f t="shared" si="232"/>
        <v>170000</v>
      </c>
      <c r="H777" s="39">
        <v>213000</v>
      </c>
      <c r="I777" s="34">
        <f t="shared" si="233"/>
        <v>0</v>
      </c>
      <c r="J777" s="2742"/>
      <c r="K777" s="36"/>
      <c r="L777" s="36"/>
      <c r="M777" s="36"/>
      <c r="N777" s="36"/>
      <c r="O777" s="36"/>
      <c r="P777" s="36"/>
      <c r="Q777" s="36"/>
      <c r="R777" s="36"/>
      <c r="S777" s="36"/>
      <c r="T777" s="36"/>
      <c r="U777" s="36"/>
      <c r="V777" s="36"/>
      <c r="W777" s="36"/>
      <c r="X777" s="36"/>
    </row>
    <row r="778" spans="1:24" ht="19.5" hidden="1" customHeight="1" outlineLevel="1">
      <c r="A778" s="21"/>
      <c r="B778" s="46" t="s">
        <v>152</v>
      </c>
      <c r="C778" s="35" t="s">
        <v>143</v>
      </c>
      <c r="D778" s="35" t="s">
        <v>11</v>
      </c>
      <c r="E778" s="37">
        <v>190000</v>
      </c>
      <c r="F778" s="37">
        <v>190000</v>
      </c>
      <c r="G778" s="38">
        <f t="shared" si="232"/>
        <v>190000</v>
      </c>
      <c r="H778" s="39">
        <v>238000</v>
      </c>
      <c r="I778" s="34">
        <f t="shared" si="233"/>
        <v>0</v>
      </c>
      <c r="J778" s="2742"/>
      <c r="K778" s="36"/>
      <c r="L778" s="36"/>
      <c r="M778" s="36"/>
      <c r="N778" s="36"/>
      <c r="O778" s="36"/>
      <c r="P778" s="36"/>
      <c r="Q778" s="36"/>
      <c r="R778" s="36"/>
      <c r="S778" s="36"/>
      <c r="T778" s="36"/>
      <c r="U778" s="36"/>
      <c r="V778" s="36"/>
      <c r="W778" s="36"/>
      <c r="X778" s="36"/>
    </row>
    <row r="779" spans="1:24" ht="19.5" hidden="1" customHeight="1" outlineLevel="1">
      <c r="A779" s="21"/>
      <c r="B779" s="46" t="s">
        <v>153</v>
      </c>
      <c r="C779" s="35" t="s">
        <v>143</v>
      </c>
      <c r="D779" s="35" t="s">
        <v>11</v>
      </c>
      <c r="E779" s="37">
        <v>171818</v>
      </c>
      <c r="F779" s="37">
        <v>171818</v>
      </c>
      <c r="G779" s="38">
        <f t="shared" si="232"/>
        <v>171818</v>
      </c>
      <c r="H779" s="39">
        <v>210000</v>
      </c>
      <c r="I779" s="34">
        <f t="shared" si="233"/>
        <v>0</v>
      </c>
      <c r="J779" s="2742"/>
      <c r="K779" s="36"/>
      <c r="L779" s="36"/>
      <c r="M779" s="36"/>
      <c r="N779" s="36"/>
      <c r="O779" s="36"/>
      <c r="P779" s="36"/>
      <c r="Q779" s="36"/>
      <c r="R779" s="36"/>
      <c r="S779" s="36"/>
      <c r="T779" s="36"/>
      <c r="U779" s="36"/>
      <c r="V779" s="36"/>
      <c r="W779" s="36"/>
      <c r="X779" s="36"/>
    </row>
    <row r="780" spans="1:24" ht="19.5" hidden="1" customHeight="1" outlineLevel="1">
      <c r="A780" s="21"/>
      <c r="B780" s="46" t="s">
        <v>159</v>
      </c>
      <c r="C780" s="35" t="s">
        <v>143</v>
      </c>
      <c r="D780" s="35" t="s">
        <v>11</v>
      </c>
      <c r="E780" s="37">
        <v>151818</v>
      </c>
      <c r="F780" s="37">
        <v>151818</v>
      </c>
      <c r="G780" s="38">
        <f t="shared" si="232"/>
        <v>151818</v>
      </c>
      <c r="H780" s="39">
        <v>190000</v>
      </c>
      <c r="I780" s="34">
        <f t="shared" si="233"/>
        <v>0</v>
      </c>
      <c r="J780" s="2742"/>
      <c r="K780" s="36"/>
      <c r="L780" s="36"/>
      <c r="M780" s="36"/>
      <c r="N780" s="36"/>
      <c r="O780" s="36"/>
      <c r="P780" s="36"/>
      <c r="Q780" s="36"/>
      <c r="R780" s="36"/>
      <c r="S780" s="36"/>
      <c r="T780" s="36"/>
      <c r="U780" s="36"/>
      <c r="V780" s="36"/>
      <c r="W780" s="36"/>
      <c r="X780" s="36"/>
    </row>
    <row r="781" spans="1:24" ht="19.5" hidden="1" customHeight="1" outlineLevel="1">
      <c r="A781" s="21"/>
      <c r="B781" s="46" t="s">
        <v>154</v>
      </c>
      <c r="C781" s="35" t="s">
        <v>143</v>
      </c>
      <c r="D781" s="35" t="s">
        <v>11</v>
      </c>
      <c r="E781" s="37">
        <v>142727</v>
      </c>
      <c r="F781" s="37">
        <v>142727</v>
      </c>
      <c r="G781" s="38">
        <f t="shared" si="232"/>
        <v>142727</v>
      </c>
      <c r="H781" s="39">
        <v>144000</v>
      </c>
      <c r="I781" s="34">
        <f t="shared" si="233"/>
        <v>0</v>
      </c>
      <c r="J781" s="2742"/>
      <c r="K781" s="36"/>
      <c r="L781" s="36"/>
      <c r="M781" s="36"/>
      <c r="N781" s="36"/>
      <c r="O781" s="36"/>
      <c r="P781" s="36"/>
      <c r="Q781" s="36"/>
      <c r="R781" s="36"/>
      <c r="S781" s="36"/>
      <c r="T781" s="36"/>
      <c r="U781" s="36"/>
      <c r="V781" s="36"/>
      <c r="W781" s="36"/>
      <c r="X781" s="36"/>
    </row>
    <row r="782" spans="1:24" ht="19.5" hidden="1" customHeight="1" outlineLevel="1">
      <c r="A782" s="21"/>
      <c r="B782" s="46" t="s">
        <v>155</v>
      </c>
      <c r="C782" s="35" t="s">
        <v>143</v>
      </c>
      <c r="D782" s="35" t="s">
        <v>11</v>
      </c>
      <c r="E782" s="37">
        <v>72727</v>
      </c>
      <c r="F782" s="37">
        <v>72727</v>
      </c>
      <c r="G782" s="38">
        <f t="shared" si="232"/>
        <v>72727</v>
      </c>
      <c r="H782" s="39">
        <v>85000</v>
      </c>
      <c r="I782" s="34">
        <f t="shared" si="233"/>
        <v>0</v>
      </c>
      <c r="J782" s="2733"/>
      <c r="K782" s="36"/>
      <c r="L782" s="36"/>
      <c r="M782" s="36"/>
      <c r="N782" s="36"/>
      <c r="O782" s="36"/>
      <c r="P782" s="36"/>
      <c r="Q782" s="36"/>
      <c r="R782" s="36"/>
      <c r="S782" s="36"/>
      <c r="T782" s="36"/>
      <c r="U782" s="36"/>
      <c r="V782" s="36"/>
      <c r="W782" s="36"/>
      <c r="X782" s="36"/>
    </row>
    <row r="783" spans="1:24" ht="29.25" hidden="1" customHeight="1" collapsed="1">
      <c r="A783" s="49">
        <v>6</v>
      </c>
      <c r="B783" s="2739" t="s">
        <v>685</v>
      </c>
      <c r="C783" s="2735"/>
      <c r="D783" s="2735"/>
      <c r="E783" s="2735"/>
      <c r="F783" s="2735"/>
      <c r="G783" s="2735"/>
      <c r="H783" s="2735"/>
      <c r="I783" s="2735"/>
      <c r="J783" s="2736"/>
      <c r="K783" s="36"/>
      <c r="L783" s="36"/>
      <c r="M783" s="36"/>
      <c r="N783" s="36"/>
      <c r="O783" s="36"/>
      <c r="P783" s="36"/>
      <c r="Q783" s="36"/>
      <c r="R783" s="36"/>
      <c r="S783" s="36"/>
      <c r="T783" s="36"/>
      <c r="U783" s="36"/>
      <c r="V783" s="36"/>
      <c r="W783" s="36"/>
      <c r="X783" s="36"/>
    </row>
    <row r="784" spans="1:24" ht="31.5" hidden="1" customHeight="1" outlineLevel="1">
      <c r="A784" s="21"/>
      <c r="B784" s="46" t="s">
        <v>686</v>
      </c>
      <c r="C784" s="35" t="s">
        <v>143</v>
      </c>
      <c r="D784" s="35" t="s">
        <v>318</v>
      </c>
      <c r="E784" s="37"/>
      <c r="F784" s="37"/>
      <c r="G784" s="38">
        <f>360000/1.1</f>
        <v>327272.72727272724</v>
      </c>
      <c r="H784" s="38"/>
      <c r="I784" s="48">
        <v>0</v>
      </c>
      <c r="J784" s="2740" t="s">
        <v>687</v>
      </c>
      <c r="K784" s="36"/>
      <c r="L784" s="36"/>
      <c r="M784" s="36"/>
      <c r="N784" s="36"/>
      <c r="O784" s="36"/>
      <c r="P784" s="36"/>
      <c r="Q784" s="36"/>
      <c r="R784" s="36"/>
      <c r="S784" s="36"/>
      <c r="T784" s="36"/>
      <c r="U784" s="36"/>
      <c r="V784" s="36"/>
      <c r="W784" s="36"/>
      <c r="X784" s="36"/>
    </row>
    <row r="785" spans="1:24" ht="19.5" hidden="1" customHeight="1" outlineLevel="1">
      <c r="A785" s="21"/>
      <c r="B785" s="46" t="s">
        <v>688</v>
      </c>
      <c r="C785" s="35" t="s">
        <v>143</v>
      </c>
      <c r="D785" s="35" t="s">
        <v>11</v>
      </c>
      <c r="E785" s="37"/>
      <c r="F785" s="37"/>
      <c r="G785" s="38">
        <f>325000/1.1</f>
        <v>295454.54545454541</v>
      </c>
      <c r="H785" s="38"/>
      <c r="I785" s="48">
        <v>0</v>
      </c>
      <c r="J785" s="2742"/>
      <c r="K785" s="36"/>
      <c r="L785" s="36"/>
      <c r="M785" s="36"/>
      <c r="N785" s="36"/>
      <c r="O785" s="36"/>
      <c r="P785" s="36"/>
      <c r="Q785" s="36"/>
      <c r="R785" s="36"/>
      <c r="S785" s="36"/>
      <c r="T785" s="36"/>
      <c r="U785" s="36"/>
      <c r="V785" s="36"/>
      <c r="W785" s="36"/>
      <c r="X785" s="36"/>
    </row>
    <row r="786" spans="1:24" ht="19.5" hidden="1" customHeight="1" outlineLevel="1">
      <c r="A786" s="21"/>
      <c r="B786" s="46" t="s">
        <v>689</v>
      </c>
      <c r="C786" s="35" t="s">
        <v>143</v>
      </c>
      <c r="D786" s="35" t="s">
        <v>11</v>
      </c>
      <c r="E786" s="37"/>
      <c r="F786" s="37"/>
      <c r="G786" s="38">
        <f>300000/1.1</f>
        <v>272727.27272727271</v>
      </c>
      <c r="H786" s="38"/>
      <c r="I786" s="48">
        <v>0</v>
      </c>
      <c r="J786" s="2742"/>
      <c r="K786" s="36"/>
      <c r="L786" s="36"/>
      <c r="M786" s="36"/>
      <c r="N786" s="36"/>
      <c r="O786" s="36"/>
      <c r="P786" s="36"/>
      <c r="Q786" s="36"/>
      <c r="R786" s="36"/>
      <c r="S786" s="36"/>
      <c r="T786" s="36"/>
      <c r="U786" s="36"/>
      <c r="V786" s="36"/>
      <c r="W786" s="36"/>
      <c r="X786" s="36"/>
    </row>
    <row r="787" spans="1:24" ht="19.5" hidden="1" customHeight="1" outlineLevel="1">
      <c r="A787" s="21"/>
      <c r="B787" s="46" t="s">
        <v>690</v>
      </c>
      <c r="C787" s="35" t="s">
        <v>143</v>
      </c>
      <c r="D787" s="35" t="s">
        <v>11</v>
      </c>
      <c r="E787" s="64"/>
      <c r="F787" s="64"/>
      <c r="G787" s="38">
        <f t="shared" ref="G787:G788" si="234">240000/1.1</f>
        <v>218181.81818181818</v>
      </c>
      <c r="H787" s="38"/>
      <c r="I787" s="48">
        <v>0</v>
      </c>
      <c r="J787" s="2742"/>
      <c r="K787" s="36"/>
      <c r="L787" s="36"/>
      <c r="M787" s="36"/>
      <c r="N787" s="36"/>
      <c r="O787" s="36"/>
      <c r="P787" s="36"/>
      <c r="Q787" s="36"/>
      <c r="R787" s="36"/>
      <c r="S787" s="36"/>
      <c r="T787" s="36"/>
      <c r="U787" s="36"/>
      <c r="V787" s="36"/>
      <c r="W787" s="36"/>
      <c r="X787" s="36"/>
    </row>
    <row r="788" spans="1:24" ht="19.5" hidden="1" customHeight="1" outlineLevel="1">
      <c r="A788" s="21"/>
      <c r="B788" s="46" t="s">
        <v>691</v>
      </c>
      <c r="C788" s="35" t="s">
        <v>143</v>
      </c>
      <c r="D788" s="35" t="s">
        <v>11</v>
      </c>
      <c r="E788" s="64"/>
      <c r="F788" s="64"/>
      <c r="G788" s="38">
        <f t="shared" si="234"/>
        <v>218181.81818181818</v>
      </c>
      <c r="H788" s="38"/>
      <c r="I788" s="48">
        <v>0</v>
      </c>
      <c r="J788" s="2742"/>
      <c r="K788" s="36"/>
      <c r="L788" s="36"/>
      <c r="M788" s="36"/>
      <c r="N788" s="36"/>
      <c r="O788" s="36"/>
      <c r="P788" s="36"/>
      <c r="Q788" s="36"/>
      <c r="R788" s="36"/>
      <c r="S788" s="36"/>
      <c r="T788" s="36"/>
      <c r="U788" s="36"/>
      <c r="V788" s="36"/>
      <c r="W788" s="36"/>
      <c r="X788" s="36"/>
    </row>
    <row r="789" spans="1:24" ht="19.5" hidden="1" customHeight="1" outlineLevel="1">
      <c r="A789" s="21"/>
      <c r="B789" s="46" t="s">
        <v>165</v>
      </c>
      <c r="C789" s="35" t="s">
        <v>143</v>
      </c>
      <c r="D789" s="35" t="s">
        <v>11</v>
      </c>
      <c r="E789" s="64"/>
      <c r="F789" s="64"/>
      <c r="G789" s="38">
        <f>250000/1.1</f>
        <v>227272.72727272726</v>
      </c>
      <c r="H789" s="38"/>
      <c r="I789" s="48">
        <v>0</v>
      </c>
      <c r="J789" s="2742"/>
      <c r="K789" s="36"/>
      <c r="L789" s="36"/>
      <c r="M789" s="36"/>
      <c r="N789" s="36"/>
      <c r="O789" s="36"/>
      <c r="P789" s="36"/>
      <c r="Q789" s="36"/>
      <c r="R789" s="36"/>
      <c r="S789" s="36"/>
      <c r="T789" s="36"/>
      <c r="U789" s="36"/>
      <c r="V789" s="36"/>
      <c r="W789" s="36"/>
      <c r="X789" s="36"/>
    </row>
    <row r="790" spans="1:24" ht="19.5" hidden="1" customHeight="1" outlineLevel="1">
      <c r="A790" s="21"/>
      <c r="B790" s="46" t="s">
        <v>167</v>
      </c>
      <c r="C790" s="35" t="s">
        <v>143</v>
      </c>
      <c r="D790" s="35"/>
      <c r="E790" s="37"/>
      <c r="F790" s="37"/>
      <c r="G790" s="38">
        <f>210000/1.1</f>
        <v>190909.09090909088</v>
      </c>
      <c r="H790" s="38"/>
      <c r="I790" s="48">
        <v>0</v>
      </c>
      <c r="J790" s="2733"/>
      <c r="K790" s="36"/>
      <c r="L790" s="36"/>
      <c r="M790" s="36"/>
      <c r="N790" s="36"/>
      <c r="O790" s="36"/>
      <c r="P790" s="36"/>
      <c r="Q790" s="36"/>
      <c r="R790" s="36"/>
      <c r="S790" s="36"/>
      <c r="T790" s="36"/>
      <c r="U790" s="36"/>
      <c r="V790" s="36"/>
      <c r="W790" s="36"/>
      <c r="X790" s="36"/>
    </row>
    <row r="791" spans="1:24" ht="28.5" customHeight="1" collapsed="1">
      <c r="A791" s="13">
        <v>6</v>
      </c>
      <c r="B791" s="2758" t="s">
        <v>692</v>
      </c>
      <c r="C791" s="2735"/>
      <c r="D791" s="2735"/>
      <c r="E791" s="2735"/>
      <c r="F791" s="2735"/>
      <c r="G791" s="2735"/>
      <c r="H791" s="2735"/>
      <c r="I791" s="2735"/>
      <c r="J791" s="2736"/>
      <c r="K791" s="30"/>
      <c r="L791" s="30"/>
      <c r="M791" s="30"/>
      <c r="N791" s="30"/>
      <c r="O791" s="30"/>
      <c r="P791" s="30"/>
      <c r="Q791" s="30"/>
      <c r="R791" s="30"/>
      <c r="S791" s="30"/>
      <c r="T791" s="30"/>
      <c r="U791" s="30"/>
      <c r="V791" s="30"/>
      <c r="W791" s="30"/>
      <c r="X791" s="30"/>
    </row>
    <row r="792" spans="1:24" ht="31.5" hidden="1" customHeight="1" outlineLevel="1">
      <c r="A792" s="100" t="s">
        <v>693</v>
      </c>
      <c r="B792" s="102" t="s">
        <v>694</v>
      </c>
      <c r="C792" s="35"/>
      <c r="D792" s="35" t="s">
        <v>318</v>
      </c>
      <c r="E792" s="37"/>
      <c r="F792" s="37"/>
      <c r="G792" s="38"/>
      <c r="H792" s="38"/>
      <c r="I792" s="34"/>
      <c r="J792" s="2740" t="s">
        <v>695</v>
      </c>
      <c r="K792" s="36"/>
      <c r="L792" s="36"/>
      <c r="M792" s="36"/>
      <c r="N792" s="36"/>
      <c r="O792" s="36"/>
      <c r="P792" s="36"/>
      <c r="Q792" s="36"/>
      <c r="R792" s="36"/>
      <c r="S792" s="36"/>
      <c r="T792" s="36"/>
      <c r="U792" s="36"/>
      <c r="V792" s="36"/>
      <c r="W792" s="36"/>
      <c r="X792" s="36"/>
    </row>
    <row r="793" spans="1:24" ht="19.5" hidden="1" customHeight="1" outlineLevel="1">
      <c r="A793" s="21"/>
      <c r="B793" s="46" t="s">
        <v>169</v>
      </c>
      <c r="C793" s="35" t="s">
        <v>143</v>
      </c>
      <c r="D793" s="35" t="s">
        <v>11</v>
      </c>
      <c r="E793" s="37">
        <v>115000</v>
      </c>
      <c r="F793" s="37">
        <v>115000</v>
      </c>
      <c r="G793" s="38">
        <v>115000</v>
      </c>
      <c r="H793" s="38">
        <v>145000</v>
      </c>
      <c r="I793" s="34">
        <f t="shared" ref="I793:I795" si="235">(H793-G793)/G793</f>
        <v>0.2608695652173913</v>
      </c>
      <c r="J793" s="2742"/>
      <c r="K793" s="36"/>
      <c r="L793" s="36"/>
      <c r="M793" s="36"/>
      <c r="N793" s="36"/>
      <c r="O793" s="36"/>
      <c r="P793" s="36"/>
      <c r="Q793" s="36"/>
      <c r="R793" s="36"/>
      <c r="S793" s="36"/>
      <c r="T793" s="36"/>
      <c r="U793" s="36"/>
      <c r="V793" s="36"/>
      <c r="W793" s="36"/>
      <c r="X793" s="36"/>
    </row>
    <row r="794" spans="1:24" ht="19.5" hidden="1" customHeight="1" outlineLevel="1">
      <c r="A794" s="21"/>
      <c r="B794" s="46" t="s">
        <v>158</v>
      </c>
      <c r="C794" s="35" t="s">
        <v>143</v>
      </c>
      <c r="D794" s="35" t="s">
        <v>11</v>
      </c>
      <c r="E794" s="37">
        <v>240000</v>
      </c>
      <c r="F794" s="37">
        <v>240000</v>
      </c>
      <c r="G794" s="38">
        <v>240000</v>
      </c>
      <c r="H794" s="38">
        <v>325000</v>
      </c>
      <c r="I794" s="34">
        <f t="shared" si="235"/>
        <v>0.35416666666666669</v>
      </c>
      <c r="J794" s="2742"/>
      <c r="K794" s="36"/>
      <c r="L794" s="36"/>
      <c r="M794" s="36"/>
      <c r="N794" s="36"/>
      <c r="O794" s="36"/>
      <c r="P794" s="36"/>
      <c r="Q794" s="36"/>
      <c r="R794" s="36"/>
      <c r="S794" s="36"/>
      <c r="T794" s="36"/>
      <c r="U794" s="36"/>
      <c r="V794" s="36"/>
      <c r="W794" s="36"/>
      <c r="X794" s="36"/>
    </row>
    <row r="795" spans="1:24" ht="19.5" hidden="1" customHeight="1" outlineLevel="1">
      <c r="A795" s="21"/>
      <c r="B795" s="46" t="s">
        <v>150</v>
      </c>
      <c r="C795" s="35" t="s">
        <v>143</v>
      </c>
      <c r="D795" s="35" t="s">
        <v>11</v>
      </c>
      <c r="E795" s="37">
        <v>170000</v>
      </c>
      <c r="F795" s="37">
        <v>170000</v>
      </c>
      <c r="G795" s="38">
        <v>170000</v>
      </c>
      <c r="H795" s="38">
        <v>270000</v>
      </c>
      <c r="I795" s="34">
        <f t="shared" si="235"/>
        <v>0.58823529411764708</v>
      </c>
      <c r="J795" s="2742"/>
      <c r="K795" s="36"/>
      <c r="L795" s="36"/>
      <c r="M795" s="36"/>
      <c r="N795" s="36"/>
      <c r="O795" s="36"/>
      <c r="P795" s="36"/>
      <c r="Q795" s="36"/>
      <c r="R795" s="36"/>
      <c r="S795" s="36"/>
      <c r="T795" s="36"/>
      <c r="U795" s="36"/>
      <c r="V795" s="36"/>
      <c r="W795" s="36"/>
      <c r="X795" s="36"/>
    </row>
    <row r="796" spans="1:24" ht="19.5" hidden="1" customHeight="1" outlineLevel="1">
      <c r="A796" s="21"/>
      <c r="B796" s="46" t="s">
        <v>696</v>
      </c>
      <c r="C796" s="35" t="s">
        <v>143</v>
      </c>
      <c r="D796" s="35" t="s">
        <v>11</v>
      </c>
      <c r="E796" s="37"/>
      <c r="F796" s="37"/>
      <c r="G796" s="38"/>
      <c r="H796" s="38">
        <v>290000</v>
      </c>
      <c r="I796" s="34" t="s">
        <v>20</v>
      </c>
      <c r="J796" s="2742"/>
      <c r="K796" s="36"/>
      <c r="L796" s="36"/>
      <c r="M796" s="36"/>
      <c r="N796" s="36"/>
      <c r="O796" s="36"/>
      <c r="P796" s="36"/>
      <c r="Q796" s="36"/>
      <c r="R796" s="36"/>
      <c r="S796" s="36"/>
      <c r="T796" s="36"/>
      <c r="U796" s="36"/>
      <c r="V796" s="36"/>
      <c r="W796" s="36"/>
      <c r="X796" s="36"/>
    </row>
    <row r="797" spans="1:24" ht="19.5" hidden="1" customHeight="1" outlineLevel="1">
      <c r="A797" s="21"/>
      <c r="B797" s="46" t="s">
        <v>153</v>
      </c>
      <c r="C797" s="35" t="s">
        <v>143</v>
      </c>
      <c r="D797" s="35" t="s">
        <v>11</v>
      </c>
      <c r="E797" s="37">
        <v>190000</v>
      </c>
      <c r="F797" s="37">
        <v>190000</v>
      </c>
      <c r="G797" s="38">
        <v>190000</v>
      </c>
      <c r="H797" s="38">
        <v>270000</v>
      </c>
      <c r="I797" s="34">
        <f>(H797-G797)/G797</f>
        <v>0.42105263157894735</v>
      </c>
      <c r="J797" s="2733"/>
      <c r="K797" s="36"/>
      <c r="L797" s="36"/>
      <c r="M797" s="36"/>
      <c r="N797" s="36"/>
      <c r="O797" s="36"/>
      <c r="P797" s="36"/>
      <c r="Q797" s="36"/>
      <c r="R797" s="36"/>
      <c r="S797" s="36"/>
      <c r="T797" s="36"/>
      <c r="U797" s="36"/>
      <c r="V797" s="36"/>
      <c r="W797" s="36"/>
      <c r="X797" s="36"/>
    </row>
    <row r="798" spans="1:24" ht="19.5" hidden="1" customHeight="1" outlineLevel="1">
      <c r="A798" s="21"/>
      <c r="B798" s="46" t="s">
        <v>697</v>
      </c>
      <c r="C798" s="35" t="s">
        <v>143</v>
      </c>
      <c r="D798" s="35"/>
      <c r="E798" s="37"/>
      <c r="F798" s="37"/>
      <c r="G798" s="38"/>
      <c r="H798" s="38">
        <v>350000</v>
      </c>
      <c r="I798" s="34" t="s">
        <v>20</v>
      </c>
      <c r="J798" s="18"/>
      <c r="K798" s="36"/>
      <c r="L798" s="36"/>
      <c r="M798" s="36"/>
      <c r="N798" s="36"/>
      <c r="O798" s="36"/>
      <c r="P798" s="36"/>
      <c r="Q798" s="36"/>
      <c r="R798" s="36"/>
      <c r="S798" s="36"/>
      <c r="T798" s="36"/>
      <c r="U798" s="36"/>
      <c r="V798" s="36"/>
      <c r="W798" s="36"/>
      <c r="X798" s="36"/>
    </row>
    <row r="799" spans="1:24" ht="31.5" hidden="1" customHeight="1" outlineLevel="1">
      <c r="A799" s="49" t="s">
        <v>698</v>
      </c>
      <c r="B799" s="102" t="s">
        <v>699</v>
      </c>
      <c r="C799" s="35"/>
      <c r="D799" s="35" t="s">
        <v>318</v>
      </c>
      <c r="E799" s="53"/>
      <c r="F799" s="53"/>
      <c r="G799" s="56"/>
      <c r="H799" s="56"/>
      <c r="I799" s="34"/>
      <c r="J799" s="18"/>
      <c r="K799" s="36"/>
      <c r="L799" s="36"/>
      <c r="M799" s="36"/>
      <c r="N799" s="36"/>
      <c r="O799" s="36"/>
      <c r="P799" s="36"/>
      <c r="Q799" s="36"/>
      <c r="R799" s="36"/>
      <c r="S799" s="36"/>
      <c r="T799" s="36"/>
      <c r="U799" s="36"/>
      <c r="V799" s="36"/>
      <c r="W799" s="36"/>
      <c r="X799" s="36"/>
    </row>
    <row r="800" spans="1:24" ht="19.5" hidden="1" customHeight="1" outlineLevel="1">
      <c r="A800" s="21"/>
      <c r="B800" s="46" t="s">
        <v>169</v>
      </c>
      <c r="C800" s="35" t="s">
        <v>143</v>
      </c>
      <c r="D800" s="35" t="s">
        <v>11</v>
      </c>
      <c r="E800" s="64">
        <v>115000</v>
      </c>
      <c r="F800" s="64">
        <v>115000</v>
      </c>
      <c r="G800" s="38">
        <v>115000</v>
      </c>
      <c r="H800" s="38">
        <v>145000</v>
      </c>
      <c r="I800" s="34">
        <f t="shared" ref="I800:I802" si="236">(H800-G800)/G800</f>
        <v>0.2608695652173913</v>
      </c>
      <c r="J800" s="2740" t="s">
        <v>695</v>
      </c>
      <c r="K800" s="36"/>
      <c r="L800" s="36"/>
      <c r="M800" s="36"/>
      <c r="N800" s="36"/>
      <c r="O800" s="36"/>
      <c r="P800" s="36"/>
      <c r="Q800" s="36"/>
      <c r="R800" s="36"/>
      <c r="S800" s="36"/>
      <c r="T800" s="36"/>
      <c r="U800" s="36"/>
      <c r="V800" s="36"/>
      <c r="W800" s="36"/>
      <c r="X800" s="36"/>
    </row>
    <row r="801" spans="1:24" ht="19.5" hidden="1" customHeight="1" outlineLevel="1">
      <c r="A801" s="21"/>
      <c r="B801" s="46" t="s">
        <v>158</v>
      </c>
      <c r="C801" s="35" t="s">
        <v>143</v>
      </c>
      <c r="D801" s="35" t="s">
        <v>11</v>
      </c>
      <c r="E801" s="37">
        <v>240000</v>
      </c>
      <c r="F801" s="37">
        <v>240000</v>
      </c>
      <c r="G801" s="38">
        <v>240000</v>
      </c>
      <c r="H801" s="38">
        <v>305000</v>
      </c>
      <c r="I801" s="34">
        <f t="shared" si="236"/>
        <v>0.27083333333333331</v>
      </c>
      <c r="J801" s="2742"/>
      <c r="K801" s="36"/>
      <c r="L801" s="36"/>
      <c r="M801" s="36"/>
      <c r="N801" s="36"/>
      <c r="O801" s="36"/>
      <c r="P801" s="36"/>
      <c r="Q801" s="36"/>
      <c r="R801" s="36"/>
      <c r="S801" s="36"/>
      <c r="T801" s="36"/>
      <c r="U801" s="36"/>
      <c r="V801" s="36"/>
      <c r="W801" s="36"/>
      <c r="X801" s="36"/>
    </row>
    <row r="802" spans="1:24" ht="19.5" hidden="1" customHeight="1" outlineLevel="1">
      <c r="A802" s="21"/>
      <c r="B802" s="46" t="s">
        <v>696</v>
      </c>
      <c r="C802" s="35" t="s">
        <v>143</v>
      </c>
      <c r="D802" s="35" t="s">
        <v>11</v>
      </c>
      <c r="E802" s="37">
        <v>170000</v>
      </c>
      <c r="F802" s="37">
        <v>170000</v>
      </c>
      <c r="G802" s="38">
        <v>170000</v>
      </c>
      <c r="H802" s="38">
        <v>250000</v>
      </c>
      <c r="I802" s="34">
        <f t="shared" si="236"/>
        <v>0.47058823529411764</v>
      </c>
      <c r="J802" s="2742"/>
      <c r="K802" s="36"/>
      <c r="L802" s="36"/>
      <c r="M802" s="36"/>
      <c r="N802" s="36"/>
      <c r="O802" s="36"/>
      <c r="P802" s="36"/>
      <c r="Q802" s="36"/>
      <c r="R802" s="36"/>
      <c r="S802" s="36"/>
      <c r="T802" s="36"/>
      <c r="U802" s="36"/>
      <c r="V802" s="36"/>
      <c r="W802" s="36"/>
      <c r="X802" s="36"/>
    </row>
    <row r="803" spans="1:24" ht="19.5" hidden="1" customHeight="1" outlineLevel="1">
      <c r="A803" s="21"/>
      <c r="B803" s="46" t="s">
        <v>700</v>
      </c>
      <c r="C803" s="35" t="s">
        <v>143</v>
      </c>
      <c r="D803" s="35" t="s">
        <v>11</v>
      </c>
      <c r="E803" s="37"/>
      <c r="F803" s="37"/>
      <c r="G803" s="38"/>
      <c r="H803" s="38">
        <v>220000</v>
      </c>
      <c r="I803" s="34" t="s">
        <v>20</v>
      </c>
      <c r="J803" s="2742"/>
      <c r="K803" s="36"/>
      <c r="L803" s="36"/>
      <c r="M803" s="36"/>
      <c r="N803" s="36"/>
      <c r="O803" s="36"/>
      <c r="P803" s="36"/>
      <c r="Q803" s="36"/>
      <c r="R803" s="36"/>
      <c r="S803" s="36"/>
      <c r="T803" s="36"/>
      <c r="U803" s="36"/>
      <c r="V803" s="36"/>
      <c r="W803" s="36"/>
      <c r="X803" s="36"/>
    </row>
    <row r="804" spans="1:24" ht="19.5" hidden="1" customHeight="1" outlineLevel="1">
      <c r="A804" s="21"/>
      <c r="B804" s="46" t="s">
        <v>153</v>
      </c>
      <c r="C804" s="35" t="s">
        <v>143</v>
      </c>
      <c r="D804" s="35" t="s">
        <v>11</v>
      </c>
      <c r="E804" s="37">
        <v>190000</v>
      </c>
      <c r="F804" s="37">
        <v>190000</v>
      </c>
      <c r="G804" s="38">
        <v>190000</v>
      </c>
      <c r="H804" s="38">
        <v>250000</v>
      </c>
      <c r="I804" s="34">
        <f>(H804-G804)/G804</f>
        <v>0.31578947368421051</v>
      </c>
      <c r="J804" s="2733"/>
      <c r="K804" s="36"/>
      <c r="L804" s="36"/>
      <c r="M804" s="36"/>
      <c r="N804" s="36"/>
      <c r="O804" s="36"/>
      <c r="P804" s="36"/>
      <c r="Q804" s="36"/>
      <c r="R804" s="36"/>
      <c r="S804" s="36"/>
      <c r="T804" s="36"/>
      <c r="U804" s="36"/>
      <c r="V804" s="36"/>
      <c r="W804" s="36"/>
      <c r="X804" s="36"/>
    </row>
    <row r="805" spans="1:24" ht="40.5" customHeight="1" collapsed="1">
      <c r="A805" s="49">
        <v>7</v>
      </c>
      <c r="B805" s="2772" t="s">
        <v>701</v>
      </c>
      <c r="C805" s="2735"/>
      <c r="D805" s="2735"/>
      <c r="E805" s="2735"/>
      <c r="F805" s="2735"/>
      <c r="G805" s="2735"/>
      <c r="H805" s="2735"/>
      <c r="I805" s="2735"/>
      <c r="J805" s="2736"/>
      <c r="K805" s="36"/>
      <c r="L805" s="36"/>
      <c r="M805" s="36"/>
      <c r="N805" s="36"/>
      <c r="O805" s="36"/>
      <c r="P805" s="36"/>
      <c r="Q805" s="36"/>
      <c r="R805" s="36"/>
      <c r="S805" s="36"/>
      <c r="T805" s="36"/>
      <c r="U805" s="36"/>
      <c r="V805" s="36"/>
      <c r="W805" s="36"/>
      <c r="X805" s="36"/>
    </row>
    <row r="806" spans="1:24" ht="32.25" hidden="1" customHeight="1" outlineLevel="1">
      <c r="A806" s="21"/>
      <c r="B806" s="2776" t="s">
        <v>702</v>
      </c>
      <c r="C806" s="2736"/>
      <c r="D806" s="35" t="s">
        <v>99</v>
      </c>
      <c r="E806" s="53"/>
      <c r="F806" s="53"/>
      <c r="G806" s="56"/>
      <c r="H806" s="56"/>
      <c r="I806" s="34"/>
      <c r="J806" s="2740" t="s">
        <v>703</v>
      </c>
      <c r="K806" s="36"/>
      <c r="L806" s="36"/>
      <c r="M806" s="36"/>
      <c r="N806" s="36"/>
      <c r="O806" s="36"/>
      <c r="P806" s="36"/>
      <c r="Q806" s="36"/>
      <c r="R806" s="36"/>
      <c r="S806" s="36"/>
      <c r="T806" s="36"/>
      <c r="U806" s="36"/>
      <c r="V806" s="36"/>
      <c r="W806" s="36"/>
      <c r="X806" s="36"/>
    </row>
    <row r="807" spans="1:24" ht="19.5" hidden="1" customHeight="1" outlineLevel="1">
      <c r="A807" s="21"/>
      <c r="B807" s="46" t="s">
        <v>704</v>
      </c>
      <c r="C807" s="35" t="s">
        <v>143</v>
      </c>
      <c r="D807" s="18" t="s">
        <v>11</v>
      </c>
      <c r="E807" s="37">
        <v>230000</v>
      </c>
      <c r="F807" s="37">
        <v>335000</v>
      </c>
      <c r="G807" s="38">
        <f>F807</f>
        <v>335000</v>
      </c>
      <c r="H807" s="39">
        <v>275000</v>
      </c>
      <c r="I807" s="34">
        <f>(H807-G807)/G807</f>
        <v>-0.17910447761194029</v>
      </c>
      <c r="J807" s="2742"/>
      <c r="K807" s="36"/>
      <c r="L807" s="36"/>
      <c r="M807" s="36"/>
      <c r="N807" s="36"/>
      <c r="O807" s="36"/>
      <c r="P807" s="36"/>
      <c r="Q807" s="36"/>
      <c r="R807" s="36"/>
      <c r="S807" s="36"/>
      <c r="T807" s="36"/>
      <c r="U807" s="36"/>
      <c r="V807" s="36"/>
      <c r="W807" s="36"/>
      <c r="X807" s="36"/>
    </row>
    <row r="808" spans="1:24" ht="19.5" hidden="1" customHeight="1" outlineLevel="1">
      <c r="A808" s="21"/>
      <c r="B808" s="46" t="s">
        <v>705</v>
      </c>
      <c r="C808" s="35" t="s">
        <v>143</v>
      </c>
      <c r="D808" s="18" t="s">
        <v>11</v>
      </c>
      <c r="E808" s="37"/>
      <c r="F808" s="37"/>
      <c r="G808" s="38"/>
      <c r="H808" s="39">
        <v>308000</v>
      </c>
      <c r="I808" s="34" t="s">
        <v>20</v>
      </c>
      <c r="J808" s="2742"/>
      <c r="K808" s="36"/>
      <c r="L808" s="36"/>
      <c r="M808" s="36"/>
      <c r="N808" s="36"/>
      <c r="O808" s="36"/>
      <c r="P808" s="36"/>
      <c r="Q808" s="36"/>
      <c r="R808" s="36"/>
      <c r="S808" s="36"/>
      <c r="T808" s="36"/>
      <c r="U808" s="36"/>
      <c r="V808" s="36"/>
      <c r="W808" s="36"/>
      <c r="X808" s="36"/>
    </row>
    <row r="809" spans="1:24" ht="19.5" hidden="1" customHeight="1" outlineLevel="1">
      <c r="A809" s="21"/>
      <c r="B809" s="46" t="s">
        <v>150</v>
      </c>
      <c r="C809" s="35" t="s">
        <v>143</v>
      </c>
      <c r="D809" s="18" t="s">
        <v>11</v>
      </c>
      <c r="E809" s="37"/>
      <c r="F809" s="37"/>
      <c r="G809" s="38"/>
      <c r="H809" s="39">
        <v>176000</v>
      </c>
      <c r="I809" s="34"/>
      <c r="J809" s="2742"/>
      <c r="K809" s="36"/>
      <c r="L809" s="36"/>
      <c r="M809" s="36"/>
      <c r="N809" s="36"/>
      <c r="O809" s="36"/>
      <c r="P809" s="36"/>
      <c r="Q809" s="36"/>
      <c r="R809" s="36"/>
      <c r="S809" s="36"/>
      <c r="T809" s="36"/>
      <c r="U809" s="36"/>
      <c r="V809" s="36"/>
      <c r="W809" s="36"/>
      <c r="X809" s="36"/>
    </row>
    <row r="810" spans="1:24" ht="19.5" hidden="1" customHeight="1" outlineLevel="1">
      <c r="A810" s="21"/>
      <c r="B810" s="46" t="s">
        <v>160</v>
      </c>
      <c r="C810" s="35" t="s">
        <v>143</v>
      </c>
      <c r="D810" s="35" t="s">
        <v>11</v>
      </c>
      <c r="E810" s="37">
        <v>240000</v>
      </c>
      <c r="F810" s="37">
        <v>315000</v>
      </c>
      <c r="G810" s="38">
        <f t="shared" ref="G810:G817" si="237">F810</f>
        <v>315000</v>
      </c>
      <c r="H810" s="39">
        <v>275000</v>
      </c>
      <c r="I810" s="34">
        <f t="shared" ref="I810:I817" si="238">(H810-G810)/G810</f>
        <v>-0.12698412698412698</v>
      </c>
      <c r="J810" s="2742"/>
      <c r="K810" s="36"/>
      <c r="L810" s="36"/>
      <c r="M810" s="36"/>
      <c r="N810" s="36"/>
      <c r="O810" s="36"/>
      <c r="P810" s="36"/>
      <c r="Q810" s="36"/>
      <c r="R810" s="36"/>
      <c r="S810" s="36"/>
      <c r="T810" s="36"/>
      <c r="U810" s="36"/>
      <c r="V810" s="36"/>
      <c r="W810" s="36"/>
      <c r="X810" s="36"/>
    </row>
    <row r="811" spans="1:24" ht="19.5" hidden="1" customHeight="1" outlineLevel="1">
      <c r="A811" s="21"/>
      <c r="B811" s="46" t="s">
        <v>165</v>
      </c>
      <c r="C811" s="35" t="s">
        <v>143</v>
      </c>
      <c r="D811" s="35" t="s">
        <v>11</v>
      </c>
      <c r="E811" s="37">
        <v>160000</v>
      </c>
      <c r="F811" s="37">
        <v>285000</v>
      </c>
      <c r="G811" s="38">
        <f t="shared" si="237"/>
        <v>285000</v>
      </c>
      <c r="H811" s="39">
        <v>182000</v>
      </c>
      <c r="I811" s="34">
        <f t="shared" si="238"/>
        <v>-0.36140350877192984</v>
      </c>
      <c r="J811" s="2742"/>
      <c r="K811" s="36"/>
      <c r="L811" s="36"/>
      <c r="M811" s="36"/>
      <c r="N811" s="36"/>
      <c r="O811" s="36"/>
      <c r="P811" s="36"/>
      <c r="Q811" s="36"/>
      <c r="R811" s="36"/>
      <c r="S811" s="36"/>
      <c r="T811" s="36"/>
      <c r="U811" s="36"/>
      <c r="V811" s="36"/>
      <c r="W811" s="36"/>
      <c r="X811" s="36"/>
    </row>
    <row r="812" spans="1:24" ht="19.5" hidden="1" customHeight="1" outlineLevel="1">
      <c r="A812" s="21"/>
      <c r="B812" s="46" t="s">
        <v>706</v>
      </c>
      <c r="C812" s="35" t="s">
        <v>143</v>
      </c>
      <c r="D812" s="35" t="s">
        <v>11</v>
      </c>
      <c r="E812" s="64">
        <v>140000</v>
      </c>
      <c r="F812" s="64">
        <v>140000</v>
      </c>
      <c r="G812" s="38">
        <f t="shared" si="237"/>
        <v>140000</v>
      </c>
      <c r="H812" s="39">
        <v>154000</v>
      </c>
      <c r="I812" s="34">
        <f t="shared" si="238"/>
        <v>0.1</v>
      </c>
      <c r="J812" s="2742"/>
      <c r="K812" s="36"/>
      <c r="L812" s="36"/>
      <c r="M812" s="36"/>
      <c r="N812" s="36"/>
      <c r="O812" s="36"/>
      <c r="P812" s="36"/>
      <c r="Q812" s="36"/>
      <c r="R812" s="36"/>
      <c r="S812" s="36"/>
      <c r="T812" s="36"/>
      <c r="U812" s="36"/>
      <c r="V812" s="36"/>
      <c r="W812" s="36"/>
      <c r="X812" s="36"/>
    </row>
    <row r="813" spans="1:24" ht="19.5" hidden="1" customHeight="1" outlineLevel="1">
      <c r="A813" s="21"/>
      <c r="B813" s="46" t="s">
        <v>153</v>
      </c>
      <c r="C813" s="35" t="s">
        <v>143</v>
      </c>
      <c r="D813" s="35" t="s">
        <v>11</v>
      </c>
      <c r="E813" s="37">
        <v>160000</v>
      </c>
      <c r="F813" s="37">
        <v>160000</v>
      </c>
      <c r="G813" s="38">
        <f t="shared" si="237"/>
        <v>160000</v>
      </c>
      <c r="H813" s="39">
        <v>176000</v>
      </c>
      <c r="I813" s="34">
        <f t="shared" si="238"/>
        <v>0.1</v>
      </c>
      <c r="J813" s="2742"/>
      <c r="K813" s="36"/>
      <c r="L813" s="36"/>
      <c r="M813" s="36"/>
      <c r="N813" s="36"/>
      <c r="O813" s="36"/>
      <c r="P813" s="36"/>
      <c r="Q813" s="36"/>
      <c r="R813" s="36"/>
      <c r="S813" s="36"/>
      <c r="T813" s="36"/>
      <c r="U813" s="36"/>
      <c r="V813" s="36"/>
      <c r="W813" s="36"/>
      <c r="X813" s="36"/>
    </row>
    <row r="814" spans="1:24" ht="19.5" hidden="1" customHeight="1" outlineLevel="1">
      <c r="A814" s="21"/>
      <c r="B814" s="46" t="s">
        <v>707</v>
      </c>
      <c r="C814" s="35" t="s">
        <v>143</v>
      </c>
      <c r="D814" s="35" t="s">
        <v>11</v>
      </c>
      <c r="E814" s="37">
        <v>140000</v>
      </c>
      <c r="F814" s="37">
        <v>140000</v>
      </c>
      <c r="G814" s="38">
        <f t="shared" si="237"/>
        <v>140000</v>
      </c>
      <c r="H814" s="39">
        <v>154000</v>
      </c>
      <c r="I814" s="34">
        <f t="shared" si="238"/>
        <v>0.1</v>
      </c>
      <c r="J814" s="2742"/>
      <c r="K814" s="36"/>
      <c r="L814" s="36"/>
      <c r="M814" s="36"/>
      <c r="N814" s="36"/>
      <c r="O814" s="36"/>
      <c r="P814" s="36"/>
      <c r="Q814" s="36"/>
      <c r="R814" s="36"/>
      <c r="S814" s="36"/>
      <c r="T814" s="36"/>
      <c r="U814" s="36"/>
      <c r="V814" s="36"/>
      <c r="W814" s="36"/>
      <c r="X814" s="36"/>
    </row>
    <row r="815" spans="1:24" ht="19.5" hidden="1" customHeight="1" outlineLevel="1">
      <c r="A815" s="21"/>
      <c r="B815" s="46" t="s">
        <v>708</v>
      </c>
      <c r="C815" s="35" t="s">
        <v>143</v>
      </c>
      <c r="D815" s="35" t="s">
        <v>11</v>
      </c>
      <c r="E815" s="37">
        <v>110000</v>
      </c>
      <c r="F815" s="37">
        <v>110000</v>
      </c>
      <c r="G815" s="38">
        <f t="shared" si="237"/>
        <v>110000</v>
      </c>
      <c r="H815" s="39">
        <v>121000</v>
      </c>
      <c r="I815" s="34">
        <f t="shared" si="238"/>
        <v>0.1</v>
      </c>
      <c r="J815" s="2742"/>
      <c r="K815" s="36"/>
      <c r="L815" s="36"/>
      <c r="M815" s="36"/>
      <c r="N815" s="36"/>
      <c r="O815" s="36"/>
      <c r="P815" s="36"/>
      <c r="Q815" s="36"/>
      <c r="R815" s="36"/>
      <c r="S815" s="36"/>
      <c r="T815" s="36"/>
      <c r="U815" s="36"/>
      <c r="V815" s="36"/>
      <c r="W815" s="36"/>
      <c r="X815" s="36"/>
    </row>
    <row r="816" spans="1:24" ht="19.5" hidden="1" customHeight="1" outlineLevel="1">
      <c r="A816" s="21"/>
      <c r="B816" s="46" t="s">
        <v>709</v>
      </c>
      <c r="C816" s="35" t="s">
        <v>143</v>
      </c>
      <c r="D816" s="35" t="s">
        <v>11</v>
      </c>
      <c r="E816" s="37">
        <v>150000</v>
      </c>
      <c r="F816" s="37">
        <v>220000</v>
      </c>
      <c r="G816" s="38">
        <f t="shared" si="237"/>
        <v>220000</v>
      </c>
      <c r="H816" s="39">
        <v>176000</v>
      </c>
      <c r="I816" s="34">
        <f t="shared" si="238"/>
        <v>-0.2</v>
      </c>
      <c r="J816" s="2742"/>
      <c r="K816" s="36"/>
      <c r="L816" s="36"/>
      <c r="M816" s="36"/>
      <c r="N816" s="36"/>
      <c r="O816" s="36"/>
      <c r="P816" s="36"/>
      <c r="Q816" s="36"/>
      <c r="R816" s="36"/>
      <c r="S816" s="36"/>
      <c r="T816" s="36"/>
      <c r="U816" s="36"/>
      <c r="V816" s="36"/>
      <c r="W816" s="36"/>
      <c r="X816" s="36"/>
    </row>
    <row r="817" spans="1:24" ht="19.5" hidden="1" customHeight="1" outlineLevel="1">
      <c r="A817" s="21"/>
      <c r="B817" s="46" t="s">
        <v>710</v>
      </c>
      <c r="C817" s="35" t="s">
        <v>143</v>
      </c>
      <c r="D817" s="35" t="s">
        <v>11</v>
      </c>
      <c r="E817" s="37">
        <v>160000</v>
      </c>
      <c r="F817" s="37">
        <v>235000</v>
      </c>
      <c r="G817" s="38">
        <f t="shared" si="237"/>
        <v>235000</v>
      </c>
      <c r="H817" s="39">
        <v>187000</v>
      </c>
      <c r="I817" s="34">
        <f t="shared" si="238"/>
        <v>-0.20425531914893616</v>
      </c>
      <c r="J817" s="2733"/>
      <c r="K817" s="36"/>
      <c r="L817" s="36"/>
      <c r="M817" s="36"/>
      <c r="N817" s="36"/>
      <c r="O817" s="36"/>
      <c r="P817" s="36"/>
      <c r="Q817" s="36"/>
      <c r="R817" s="36"/>
      <c r="S817" s="36"/>
      <c r="T817" s="36"/>
      <c r="U817" s="36"/>
      <c r="V817" s="36"/>
      <c r="W817" s="36"/>
      <c r="X817" s="36"/>
    </row>
    <row r="818" spans="1:24" ht="25.5" customHeight="1" collapsed="1">
      <c r="A818" s="12">
        <v>8</v>
      </c>
      <c r="B818" s="2743" t="s">
        <v>711</v>
      </c>
      <c r="C818" s="2735"/>
      <c r="D818" s="2735"/>
      <c r="E818" s="2735"/>
      <c r="F818" s="2735"/>
      <c r="G818" s="2735"/>
      <c r="H818" s="2735"/>
      <c r="I818" s="2735"/>
      <c r="J818" s="2736"/>
      <c r="K818" s="30"/>
      <c r="L818" s="30"/>
      <c r="M818" s="30"/>
      <c r="N818" s="30"/>
      <c r="O818" s="30"/>
      <c r="P818" s="30"/>
      <c r="Q818" s="30"/>
      <c r="R818" s="30"/>
      <c r="S818" s="30"/>
      <c r="T818" s="30"/>
      <c r="U818" s="30"/>
      <c r="V818" s="30"/>
      <c r="W818" s="30"/>
      <c r="X818" s="30"/>
    </row>
    <row r="819" spans="1:24" ht="31.5" hidden="1" customHeight="1" outlineLevel="1">
      <c r="A819" s="21"/>
      <c r="B819" s="46" t="s">
        <v>170</v>
      </c>
      <c r="C819" s="35" t="s">
        <v>143</v>
      </c>
      <c r="D819" s="35" t="s">
        <v>712</v>
      </c>
      <c r="E819" s="37"/>
      <c r="F819" s="37">
        <v>272727</v>
      </c>
      <c r="G819" s="38">
        <f t="shared" ref="G819:G824" si="239">F819</f>
        <v>272727</v>
      </c>
      <c r="H819" s="39">
        <v>272727</v>
      </c>
      <c r="I819" s="34">
        <f t="shared" ref="I819:I824" si="240">(G819-F819)/F819</f>
        <v>0</v>
      </c>
      <c r="J819" s="2740" t="s">
        <v>713</v>
      </c>
      <c r="K819" s="36"/>
      <c r="L819" s="36"/>
      <c r="M819" s="36"/>
      <c r="N819" s="36"/>
      <c r="O819" s="36"/>
      <c r="P819" s="36"/>
      <c r="Q819" s="36"/>
      <c r="R819" s="36"/>
      <c r="S819" s="36"/>
      <c r="T819" s="36"/>
      <c r="U819" s="36"/>
      <c r="V819" s="36"/>
      <c r="W819" s="36"/>
      <c r="X819" s="36"/>
    </row>
    <row r="820" spans="1:24" ht="19.5" hidden="1" customHeight="1" outlineLevel="1">
      <c r="A820" s="21"/>
      <c r="B820" s="46" t="s">
        <v>171</v>
      </c>
      <c r="C820" s="35" t="s">
        <v>143</v>
      </c>
      <c r="D820" s="35" t="s">
        <v>11</v>
      </c>
      <c r="E820" s="37"/>
      <c r="F820" s="37">
        <v>245455</v>
      </c>
      <c r="G820" s="38">
        <f t="shared" si="239"/>
        <v>245455</v>
      </c>
      <c r="H820" s="39">
        <v>245455</v>
      </c>
      <c r="I820" s="34">
        <f t="shared" si="240"/>
        <v>0</v>
      </c>
      <c r="J820" s="2742"/>
      <c r="K820" s="36"/>
      <c r="L820" s="36"/>
      <c r="M820" s="36"/>
      <c r="N820" s="36"/>
      <c r="O820" s="36"/>
      <c r="P820" s="36"/>
      <c r="Q820" s="36"/>
      <c r="R820" s="36"/>
      <c r="S820" s="36"/>
      <c r="T820" s="36"/>
      <c r="U820" s="36"/>
      <c r="V820" s="36"/>
      <c r="W820" s="36"/>
      <c r="X820" s="36"/>
    </row>
    <row r="821" spans="1:24" ht="19.5" hidden="1" customHeight="1" outlineLevel="1">
      <c r="A821" s="21"/>
      <c r="B821" s="46" t="s">
        <v>172</v>
      </c>
      <c r="C821" s="35" t="s">
        <v>143</v>
      </c>
      <c r="D821" s="35" t="s">
        <v>11</v>
      </c>
      <c r="E821" s="37"/>
      <c r="F821" s="37">
        <v>170000</v>
      </c>
      <c r="G821" s="38">
        <f t="shared" si="239"/>
        <v>170000</v>
      </c>
      <c r="H821" s="39">
        <v>170000</v>
      </c>
      <c r="I821" s="34">
        <f t="shared" si="240"/>
        <v>0</v>
      </c>
      <c r="J821" s="2742"/>
      <c r="K821" s="36"/>
      <c r="L821" s="36"/>
      <c r="M821" s="36"/>
      <c r="N821" s="36"/>
      <c r="O821" s="36"/>
      <c r="P821" s="36"/>
      <c r="Q821" s="36"/>
      <c r="R821" s="36"/>
      <c r="S821" s="36"/>
      <c r="T821" s="36"/>
      <c r="U821" s="36"/>
      <c r="V821" s="36"/>
      <c r="W821" s="36"/>
      <c r="X821" s="36"/>
    </row>
    <row r="822" spans="1:24" ht="19.5" hidden="1" customHeight="1" outlineLevel="1">
      <c r="A822" s="21"/>
      <c r="B822" s="46" t="s">
        <v>173</v>
      </c>
      <c r="C822" s="35" t="s">
        <v>143</v>
      </c>
      <c r="D822" s="35" t="s">
        <v>11</v>
      </c>
      <c r="E822" s="37"/>
      <c r="F822" s="37">
        <v>230000</v>
      </c>
      <c r="G822" s="38">
        <f t="shared" si="239"/>
        <v>230000</v>
      </c>
      <c r="H822" s="39">
        <v>230000</v>
      </c>
      <c r="I822" s="34">
        <f t="shared" si="240"/>
        <v>0</v>
      </c>
      <c r="J822" s="2742"/>
      <c r="K822" s="36"/>
      <c r="L822" s="36"/>
      <c r="M822" s="36"/>
      <c r="N822" s="36"/>
      <c r="O822" s="36"/>
      <c r="P822" s="36"/>
      <c r="Q822" s="36"/>
      <c r="R822" s="36"/>
      <c r="S822" s="36"/>
      <c r="T822" s="36"/>
      <c r="U822" s="36"/>
      <c r="V822" s="36"/>
      <c r="W822" s="36"/>
      <c r="X822" s="36"/>
    </row>
    <row r="823" spans="1:24" ht="19.5" hidden="1" customHeight="1" outlineLevel="1">
      <c r="A823" s="21"/>
      <c r="B823" s="46" t="s">
        <v>174</v>
      </c>
      <c r="C823" s="35" t="s">
        <v>143</v>
      </c>
      <c r="D823" s="35" t="s">
        <v>11</v>
      </c>
      <c r="E823" s="37"/>
      <c r="F823" s="37">
        <v>172727</v>
      </c>
      <c r="G823" s="38">
        <f t="shared" si="239"/>
        <v>172727</v>
      </c>
      <c r="H823" s="39">
        <v>172727</v>
      </c>
      <c r="I823" s="34">
        <f t="shared" si="240"/>
        <v>0</v>
      </c>
      <c r="J823" s="2733"/>
      <c r="K823" s="36"/>
      <c r="L823" s="36"/>
      <c r="M823" s="36"/>
      <c r="N823" s="36"/>
      <c r="O823" s="36"/>
      <c r="P823" s="36"/>
      <c r="Q823" s="36"/>
      <c r="R823" s="36"/>
      <c r="S823" s="36"/>
      <c r="T823" s="36"/>
      <c r="U823" s="36"/>
      <c r="V823" s="36"/>
      <c r="W823" s="36"/>
      <c r="X823" s="36"/>
    </row>
    <row r="824" spans="1:24" ht="19.5" hidden="1" customHeight="1" outlineLevel="1">
      <c r="A824" s="21"/>
      <c r="B824" s="78" t="s">
        <v>175</v>
      </c>
      <c r="C824" s="35" t="s">
        <v>143</v>
      </c>
      <c r="D824" s="18" t="s">
        <v>11</v>
      </c>
      <c r="E824" s="21"/>
      <c r="F824" s="40">
        <v>145455</v>
      </c>
      <c r="G824" s="38">
        <f t="shared" si="239"/>
        <v>145455</v>
      </c>
      <c r="H824" s="39">
        <v>145455</v>
      </c>
      <c r="I824" s="34">
        <f t="shared" si="240"/>
        <v>0</v>
      </c>
      <c r="J824" s="94"/>
      <c r="K824" s="36"/>
      <c r="L824" s="36"/>
      <c r="M824" s="36"/>
      <c r="N824" s="36"/>
      <c r="O824" s="36"/>
      <c r="P824" s="36"/>
      <c r="Q824" s="36"/>
      <c r="R824" s="36"/>
      <c r="S824" s="36"/>
      <c r="T824" s="36"/>
      <c r="U824" s="36"/>
      <c r="V824" s="36"/>
      <c r="W824" s="36"/>
      <c r="X824" s="36"/>
    </row>
    <row r="825" spans="1:24" ht="16.5" customHeight="1" collapsed="1">
      <c r="A825" s="12">
        <v>9</v>
      </c>
      <c r="B825" s="2769" t="s">
        <v>714</v>
      </c>
      <c r="C825" s="2735"/>
      <c r="D825" s="2735"/>
      <c r="E825" s="2735"/>
      <c r="F825" s="2735"/>
      <c r="G825" s="2735"/>
      <c r="H825" s="2735"/>
      <c r="I825" s="2735"/>
      <c r="J825" s="2736"/>
      <c r="K825" s="36"/>
      <c r="L825" s="36"/>
      <c r="M825" s="36"/>
      <c r="N825" s="36"/>
      <c r="O825" s="36"/>
      <c r="P825" s="36"/>
      <c r="Q825" s="36"/>
      <c r="R825" s="36"/>
      <c r="S825" s="36"/>
      <c r="T825" s="36"/>
      <c r="U825" s="36"/>
      <c r="V825" s="36"/>
      <c r="W825" s="36"/>
      <c r="X825" s="36"/>
    </row>
    <row r="826" spans="1:24" ht="19.5" hidden="1" customHeight="1" outlineLevel="1">
      <c r="A826" s="21"/>
      <c r="B826" s="78" t="s">
        <v>171</v>
      </c>
      <c r="C826" s="35"/>
      <c r="D826" s="18"/>
      <c r="E826" s="21"/>
      <c r="F826" s="40"/>
      <c r="G826" s="38"/>
      <c r="H826" s="38">
        <f>330000/1.1</f>
        <v>300000</v>
      </c>
      <c r="I826" s="34">
        <v>0</v>
      </c>
      <c r="J826" s="94"/>
      <c r="K826" s="36"/>
      <c r="L826" s="36"/>
      <c r="M826" s="36"/>
      <c r="N826" s="36"/>
      <c r="O826" s="36"/>
      <c r="P826" s="36"/>
      <c r="Q826" s="36"/>
      <c r="R826" s="36"/>
      <c r="S826" s="36"/>
      <c r="T826" s="36"/>
      <c r="U826" s="36"/>
      <c r="V826" s="36"/>
      <c r="W826" s="36"/>
      <c r="X826" s="36"/>
    </row>
    <row r="827" spans="1:24" ht="19.5" hidden="1" customHeight="1" outlineLevel="1">
      <c r="A827" s="21"/>
      <c r="B827" s="78" t="s">
        <v>172</v>
      </c>
      <c r="C827" s="35"/>
      <c r="D827" s="18"/>
      <c r="E827" s="21"/>
      <c r="F827" s="40"/>
      <c r="G827" s="38"/>
      <c r="H827" s="38">
        <f>257000/1.1</f>
        <v>233636.36363636362</v>
      </c>
      <c r="I827" s="34">
        <v>0</v>
      </c>
      <c r="J827" s="94"/>
      <c r="K827" s="36"/>
      <c r="L827" s="36"/>
      <c r="M827" s="36"/>
      <c r="N827" s="36"/>
      <c r="O827" s="36"/>
      <c r="P827" s="36"/>
      <c r="Q827" s="36"/>
      <c r="R827" s="36"/>
      <c r="S827" s="36"/>
      <c r="T827" s="36"/>
      <c r="U827" s="36"/>
      <c r="V827" s="36"/>
      <c r="W827" s="36"/>
      <c r="X827" s="36"/>
    </row>
    <row r="828" spans="1:24" ht="19.5" hidden="1" customHeight="1" outlineLevel="1">
      <c r="A828" s="21"/>
      <c r="B828" s="78" t="s">
        <v>715</v>
      </c>
      <c r="C828" s="35"/>
      <c r="D828" s="18"/>
      <c r="E828" s="21"/>
      <c r="F828" s="40"/>
      <c r="G828" s="38"/>
      <c r="H828" s="38">
        <f>261000/1.1</f>
        <v>237272.72727272726</v>
      </c>
      <c r="I828" s="34">
        <v>0</v>
      </c>
      <c r="J828" s="94"/>
      <c r="K828" s="36"/>
      <c r="L828" s="36"/>
      <c r="M828" s="36"/>
      <c r="N828" s="36"/>
      <c r="O828" s="36"/>
      <c r="P828" s="36"/>
      <c r="Q828" s="36"/>
      <c r="R828" s="36"/>
      <c r="S828" s="36"/>
      <c r="T828" s="36"/>
      <c r="U828" s="36"/>
      <c r="V828" s="36"/>
      <c r="W828" s="36"/>
      <c r="X828" s="36"/>
    </row>
    <row r="829" spans="1:24" ht="19.5" hidden="1" customHeight="1" outlineLevel="1">
      <c r="A829" s="21"/>
      <c r="B829" s="78" t="s">
        <v>165</v>
      </c>
      <c r="C829" s="35"/>
      <c r="D829" s="18"/>
      <c r="E829" s="21"/>
      <c r="F829" s="40"/>
      <c r="G829" s="38"/>
      <c r="H829" s="38">
        <f>187000/1.1</f>
        <v>170000</v>
      </c>
      <c r="I829" s="34">
        <v>0</v>
      </c>
      <c r="J829" s="94"/>
      <c r="K829" s="36"/>
      <c r="L829" s="36"/>
      <c r="M829" s="36"/>
      <c r="N829" s="36"/>
      <c r="O829" s="36"/>
      <c r="P829" s="36"/>
      <c r="Q829" s="36"/>
      <c r="R829" s="36"/>
      <c r="S829" s="36"/>
      <c r="T829" s="36"/>
      <c r="U829" s="36"/>
      <c r="V829" s="36"/>
      <c r="W829" s="36"/>
      <c r="X829" s="36"/>
    </row>
    <row r="830" spans="1:24" ht="19.5" hidden="1" customHeight="1" outlineLevel="1">
      <c r="A830" s="21"/>
      <c r="B830" s="78" t="s">
        <v>716</v>
      </c>
      <c r="C830" s="35"/>
      <c r="D830" s="18"/>
      <c r="E830" s="21"/>
      <c r="F830" s="40"/>
      <c r="G830" s="38"/>
      <c r="H830" s="38">
        <f>88000/1.1</f>
        <v>80000</v>
      </c>
      <c r="I830" s="34">
        <v>0</v>
      </c>
      <c r="J830" s="94"/>
      <c r="K830" s="36"/>
      <c r="L830" s="36"/>
      <c r="M830" s="36"/>
      <c r="N830" s="36"/>
      <c r="O830" s="36"/>
      <c r="P830" s="36"/>
      <c r="Q830" s="36"/>
      <c r="R830" s="36"/>
      <c r="S830" s="36"/>
      <c r="T830" s="36"/>
      <c r="U830" s="36"/>
      <c r="V830" s="36"/>
      <c r="W830" s="36"/>
      <c r="X830" s="36"/>
    </row>
    <row r="831" spans="1:24" ht="19.5" hidden="1" customHeight="1" outlineLevel="1">
      <c r="A831" s="21"/>
      <c r="B831" s="78" t="s">
        <v>717</v>
      </c>
      <c r="C831" s="35"/>
      <c r="D831" s="18"/>
      <c r="E831" s="21"/>
      <c r="F831" s="40"/>
      <c r="G831" s="38"/>
      <c r="H831" s="38">
        <f>191400/1.1</f>
        <v>174000</v>
      </c>
      <c r="I831" s="34">
        <v>0</v>
      </c>
      <c r="J831" s="94"/>
      <c r="K831" s="36"/>
      <c r="L831" s="36"/>
      <c r="M831" s="36"/>
      <c r="N831" s="36"/>
      <c r="O831" s="36"/>
      <c r="P831" s="36"/>
      <c r="Q831" s="36"/>
      <c r="R831" s="36"/>
      <c r="S831" s="36"/>
      <c r="T831" s="36"/>
      <c r="U831" s="36"/>
      <c r="V831" s="36"/>
      <c r="W831" s="36"/>
      <c r="X831" s="36"/>
    </row>
    <row r="832" spans="1:24" ht="19.5" customHeight="1" collapsed="1">
      <c r="A832" s="49">
        <v>10</v>
      </c>
      <c r="B832" s="50" t="s">
        <v>718</v>
      </c>
      <c r="C832" s="35"/>
      <c r="D832" s="18"/>
      <c r="E832" s="21"/>
      <c r="F832" s="40"/>
      <c r="G832" s="38"/>
      <c r="H832" s="38"/>
      <c r="I832" s="34"/>
      <c r="J832" s="94"/>
      <c r="K832" s="36"/>
      <c r="L832" s="36"/>
      <c r="M832" s="36"/>
      <c r="N832" s="36"/>
      <c r="O832" s="36"/>
      <c r="P832" s="36"/>
      <c r="Q832" s="36"/>
      <c r="R832" s="36"/>
      <c r="S832" s="36"/>
      <c r="T832" s="36"/>
      <c r="U832" s="36"/>
      <c r="V832" s="36"/>
      <c r="W832" s="36"/>
      <c r="X832" s="36"/>
    </row>
    <row r="833" spans="1:24" ht="21.75" hidden="1" customHeight="1" outlineLevel="1">
      <c r="A833" s="21"/>
      <c r="B833" s="57" t="s">
        <v>161</v>
      </c>
      <c r="C833" s="35"/>
      <c r="D833" s="18"/>
      <c r="E833" s="21"/>
      <c r="F833" s="40"/>
      <c r="G833" s="38"/>
      <c r="H833" s="38"/>
      <c r="I833" s="34"/>
      <c r="J833" s="2740" t="s">
        <v>719</v>
      </c>
      <c r="K833" s="36"/>
      <c r="L833" s="36"/>
      <c r="M833" s="36"/>
      <c r="N833" s="36"/>
      <c r="O833" s="36"/>
      <c r="P833" s="36"/>
      <c r="Q833" s="36"/>
      <c r="R833" s="36"/>
      <c r="S833" s="36"/>
      <c r="T833" s="36"/>
      <c r="U833" s="36"/>
      <c r="V833" s="36"/>
      <c r="W833" s="36"/>
      <c r="X833" s="36"/>
    </row>
    <row r="834" spans="1:24" ht="19.5" hidden="1" customHeight="1" outlineLevel="1">
      <c r="A834" s="21"/>
      <c r="B834" s="51" t="s">
        <v>666</v>
      </c>
      <c r="C834" s="35" t="s">
        <v>121</v>
      </c>
      <c r="D834" s="18"/>
      <c r="E834" s="21"/>
      <c r="F834" s="40"/>
      <c r="G834" s="36"/>
      <c r="H834" s="38">
        <v>227272.72727272726</v>
      </c>
      <c r="I834" s="34"/>
      <c r="J834" s="2742"/>
      <c r="K834" s="36"/>
      <c r="L834" s="36"/>
      <c r="M834" s="36"/>
      <c r="N834" s="36"/>
      <c r="O834" s="36"/>
      <c r="P834" s="36"/>
      <c r="Q834" s="36"/>
      <c r="R834" s="36"/>
      <c r="S834" s="36"/>
      <c r="T834" s="36"/>
      <c r="U834" s="36"/>
      <c r="V834" s="36"/>
      <c r="W834" s="36"/>
      <c r="X834" s="36"/>
    </row>
    <row r="835" spans="1:24" ht="19.5" hidden="1" customHeight="1" outlineLevel="1">
      <c r="A835" s="21"/>
      <c r="B835" s="51" t="s">
        <v>680</v>
      </c>
      <c r="C835" s="35" t="s">
        <v>121</v>
      </c>
      <c r="D835" s="18"/>
      <c r="E835" s="21"/>
      <c r="F835" s="40"/>
      <c r="G835" s="38"/>
      <c r="H835" s="38">
        <v>218181.81818181818</v>
      </c>
      <c r="I835" s="34"/>
      <c r="J835" s="2742"/>
      <c r="K835" s="36"/>
      <c r="L835" s="36"/>
      <c r="M835" s="36"/>
      <c r="N835" s="36"/>
      <c r="O835" s="36"/>
      <c r="P835" s="36"/>
      <c r="Q835" s="36"/>
      <c r="R835" s="36"/>
      <c r="S835" s="36"/>
      <c r="T835" s="36"/>
      <c r="U835" s="36"/>
      <c r="V835" s="36"/>
      <c r="W835" s="36"/>
      <c r="X835" s="36"/>
    </row>
    <row r="836" spans="1:24" ht="19.5" hidden="1" customHeight="1" outlineLevel="1">
      <c r="A836" s="21"/>
      <c r="B836" s="51" t="s">
        <v>720</v>
      </c>
      <c r="C836" s="35" t="s">
        <v>121</v>
      </c>
      <c r="D836" s="18"/>
      <c r="E836" s="21"/>
      <c r="F836" s="40"/>
      <c r="G836" s="38"/>
      <c r="H836" s="38">
        <v>209090.90909090909</v>
      </c>
      <c r="I836" s="34"/>
      <c r="J836" s="2742"/>
      <c r="K836" s="36"/>
      <c r="L836" s="36"/>
      <c r="M836" s="36"/>
      <c r="N836" s="36"/>
      <c r="O836" s="36"/>
      <c r="P836" s="36"/>
      <c r="Q836" s="36"/>
      <c r="R836" s="36"/>
      <c r="S836" s="36"/>
      <c r="T836" s="36"/>
      <c r="U836" s="36"/>
      <c r="V836" s="36"/>
      <c r="W836" s="36"/>
      <c r="X836" s="36"/>
    </row>
    <row r="837" spans="1:24" ht="19.5" hidden="1" customHeight="1" outlineLevel="1">
      <c r="A837" s="21"/>
      <c r="B837" s="51" t="s">
        <v>721</v>
      </c>
      <c r="C837" s="35" t="s">
        <v>121</v>
      </c>
      <c r="D837" s="18"/>
      <c r="E837" s="21"/>
      <c r="F837" s="40"/>
      <c r="G837" s="38"/>
      <c r="H837" s="38">
        <v>172727.27272727271</v>
      </c>
      <c r="I837" s="34"/>
      <c r="J837" s="2742"/>
      <c r="K837" s="36"/>
      <c r="L837" s="36"/>
      <c r="M837" s="36"/>
      <c r="N837" s="36"/>
      <c r="O837" s="36"/>
      <c r="P837" s="36"/>
      <c r="Q837" s="36"/>
      <c r="R837" s="36"/>
      <c r="S837" s="36"/>
      <c r="T837" s="36"/>
      <c r="U837" s="36"/>
      <c r="V837" s="36"/>
      <c r="W837" s="36"/>
      <c r="X837" s="36"/>
    </row>
    <row r="838" spans="1:24" ht="19.5" hidden="1" customHeight="1" outlineLevel="1">
      <c r="A838" s="21"/>
      <c r="B838" s="51" t="s">
        <v>722</v>
      </c>
      <c r="C838" s="35" t="s">
        <v>121</v>
      </c>
      <c r="D838" s="18"/>
      <c r="E838" s="21"/>
      <c r="F838" s="40"/>
      <c r="G838" s="38"/>
      <c r="H838" s="38">
        <v>163636.36363636362</v>
      </c>
      <c r="I838" s="34"/>
      <c r="J838" s="2742"/>
      <c r="K838" s="36"/>
      <c r="L838" s="36"/>
      <c r="M838" s="36"/>
      <c r="N838" s="36"/>
      <c r="O838" s="36"/>
      <c r="P838" s="36"/>
      <c r="Q838" s="36"/>
      <c r="R838" s="36"/>
      <c r="S838" s="36"/>
      <c r="T838" s="36"/>
      <c r="U838" s="36"/>
      <c r="V838" s="36"/>
      <c r="W838" s="36"/>
      <c r="X838" s="36"/>
    </row>
    <row r="839" spans="1:24" ht="19.5" hidden="1" customHeight="1" outlineLevel="1">
      <c r="A839" s="21"/>
      <c r="B839" s="51" t="s">
        <v>162</v>
      </c>
      <c r="C839" s="35" t="s">
        <v>121</v>
      </c>
      <c r="D839" s="18"/>
      <c r="E839" s="21"/>
      <c r="F839" s="40"/>
      <c r="G839" s="38"/>
      <c r="H839" s="38">
        <v>154545.45454545453</v>
      </c>
      <c r="I839" s="34"/>
      <c r="J839" s="2742"/>
      <c r="K839" s="36"/>
      <c r="L839" s="36"/>
      <c r="M839" s="36"/>
      <c r="N839" s="36"/>
      <c r="O839" s="36"/>
      <c r="P839" s="36"/>
      <c r="Q839" s="36"/>
      <c r="R839" s="36"/>
      <c r="S839" s="36"/>
      <c r="T839" s="36"/>
      <c r="U839" s="36"/>
      <c r="V839" s="36"/>
      <c r="W839" s="36"/>
      <c r="X839" s="36"/>
    </row>
    <row r="840" spans="1:24" ht="19.5" hidden="1" customHeight="1" outlineLevel="1">
      <c r="A840" s="21"/>
      <c r="B840" s="51" t="s">
        <v>163</v>
      </c>
      <c r="C840" s="35" t="s">
        <v>121</v>
      </c>
      <c r="D840" s="18"/>
      <c r="E840" s="21"/>
      <c r="F840" s="40"/>
      <c r="G840" s="38"/>
      <c r="H840" s="38">
        <v>145454.54545454544</v>
      </c>
      <c r="I840" s="34"/>
      <c r="J840" s="2742"/>
      <c r="K840" s="36"/>
      <c r="L840" s="36"/>
      <c r="M840" s="36"/>
      <c r="N840" s="36"/>
      <c r="O840" s="36"/>
      <c r="P840" s="36"/>
      <c r="Q840" s="36"/>
      <c r="R840" s="36"/>
      <c r="S840" s="36"/>
      <c r="T840" s="36"/>
      <c r="U840" s="36"/>
      <c r="V840" s="36"/>
      <c r="W840" s="36"/>
      <c r="X840" s="36"/>
    </row>
    <row r="841" spans="1:24" ht="19.5" hidden="1" customHeight="1" outlineLevel="1">
      <c r="A841" s="21"/>
      <c r="B841" s="51" t="s">
        <v>164</v>
      </c>
      <c r="C841" s="35" t="s">
        <v>121</v>
      </c>
      <c r="D841" s="18"/>
      <c r="E841" s="21"/>
      <c r="F841" s="40"/>
      <c r="G841" s="38"/>
      <c r="H841" s="38">
        <v>136363.63636363635</v>
      </c>
      <c r="I841" s="34"/>
      <c r="J841" s="2742"/>
      <c r="K841" s="36"/>
      <c r="L841" s="36"/>
      <c r="M841" s="36"/>
      <c r="N841" s="36"/>
      <c r="O841" s="36"/>
      <c r="P841" s="36"/>
      <c r="Q841" s="36"/>
      <c r="R841" s="36"/>
      <c r="S841" s="36"/>
      <c r="T841" s="36"/>
      <c r="U841" s="36"/>
      <c r="V841" s="36"/>
      <c r="W841" s="36"/>
      <c r="X841" s="36"/>
    </row>
    <row r="842" spans="1:24" ht="19.5" hidden="1" customHeight="1" outlineLevel="1">
      <c r="A842" s="21"/>
      <c r="B842" s="51" t="s">
        <v>723</v>
      </c>
      <c r="C842" s="35" t="s">
        <v>121</v>
      </c>
      <c r="D842" s="18"/>
      <c r="E842" s="21"/>
      <c r="F842" s="40"/>
      <c r="G842" s="38"/>
      <c r="H842" s="38">
        <v>127272.72727272726</v>
      </c>
      <c r="I842" s="34"/>
      <c r="J842" s="2742"/>
      <c r="K842" s="36"/>
      <c r="L842" s="36"/>
      <c r="M842" s="36"/>
      <c r="N842" s="36"/>
      <c r="O842" s="36"/>
      <c r="P842" s="36"/>
      <c r="Q842" s="36"/>
      <c r="R842" s="36"/>
      <c r="S842" s="36"/>
      <c r="T842" s="36"/>
      <c r="U842" s="36"/>
      <c r="V842" s="36"/>
      <c r="W842" s="36"/>
      <c r="X842" s="36"/>
    </row>
    <row r="843" spans="1:24" ht="19.5" hidden="1" customHeight="1" outlineLevel="1">
      <c r="A843" s="21"/>
      <c r="B843" s="51" t="s">
        <v>165</v>
      </c>
      <c r="C843" s="35" t="s">
        <v>121</v>
      </c>
      <c r="D843" s="18"/>
      <c r="E843" s="21"/>
      <c r="F843" s="40"/>
      <c r="G843" s="38"/>
      <c r="H843" s="38">
        <v>163636.36363636362</v>
      </c>
      <c r="I843" s="34"/>
      <c r="J843" s="2742"/>
      <c r="K843" s="36"/>
      <c r="L843" s="36"/>
      <c r="M843" s="36"/>
      <c r="N843" s="36"/>
      <c r="O843" s="36"/>
      <c r="P843" s="36"/>
      <c r="Q843" s="36"/>
      <c r="R843" s="36"/>
      <c r="S843" s="36"/>
      <c r="T843" s="36"/>
      <c r="U843" s="36"/>
      <c r="V843" s="36"/>
      <c r="W843" s="36"/>
      <c r="X843" s="36"/>
    </row>
    <row r="844" spans="1:24" ht="19.5" hidden="1" customHeight="1" outlineLevel="1">
      <c r="A844" s="21"/>
      <c r="B844" s="51" t="s">
        <v>724</v>
      </c>
      <c r="C844" s="35" t="s">
        <v>121</v>
      </c>
      <c r="D844" s="18"/>
      <c r="E844" s="21"/>
      <c r="F844" s="40"/>
      <c r="G844" s="38"/>
      <c r="H844" s="38">
        <v>118181.81818181818</v>
      </c>
      <c r="I844" s="34"/>
      <c r="J844" s="2742"/>
      <c r="K844" s="36"/>
      <c r="L844" s="36"/>
      <c r="M844" s="36"/>
      <c r="N844" s="36"/>
      <c r="O844" s="36"/>
      <c r="P844" s="36"/>
      <c r="Q844" s="36"/>
      <c r="R844" s="36"/>
      <c r="S844" s="36"/>
      <c r="T844" s="36"/>
      <c r="U844" s="36"/>
      <c r="V844" s="36"/>
      <c r="W844" s="36"/>
      <c r="X844" s="36"/>
    </row>
    <row r="845" spans="1:24" ht="19.5" hidden="1" customHeight="1" outlineLevel="1">
      <c r="A845" s="21"/>
      <c r="B845" s="51" t="s">
        <v>166</v>
      </c>
      <c r="C845" s="35" t="s">
        <v>121</v>
      </c>
      <c r="D845" s="18"/>
      <c r="E845" s="21"/>
      <c r="F845" s="40"/>
      <c r="G845" s="38"/>
      <c r="H845" s="38">
        <v>127272.72727272726</v>
      </c>
      <c r="I845" s="34"/>
      <c r="J845" s="2742"/>
      <c r="K845" s="36"/>
      <c r="L845" s="36"/>
      <c r="M845" s="36"/>
      <c r="N845" s="36"/>
      <c r="O845" s="36"/>
      <c r="P845" s="36"/>
      <c r="Q845" s="36"/>
      <c r="R845" s="36"/>
      <c r="S845" s="36"/>
      <c r="T845" s="36"/>
      <c r="U845" s="36"/>
      <c r="V845" s="36"/>
      <c r="W845" s="36"/>
      <c r="X845" s="36"/>
    </row>
    <row r="846" spans="1:24" ht="19.5" hidden="1" customHeight="1" outlineLevel="1">
      <c r="A846" s="21"/>
      <c r="B846" s="51" t="s">
        <v>167</v>
      </c>
      <c r="C846" s="35" t="s">
        <v>121</v>
      </c>
      <c r="D846" s="18"/>
      <c r="E846" s="21"/>
      <c r="F846" s="40"/>
      <c r="G846" s="38"/>
      <c r="H846" s="38">
        <v>109090.90909090909</v>
      </c>
      <c r="I846" s="34"/>
      <c r="J846" s="2742"/>
      <c r="K846" s="36"/>
      <c r="L846" s="36"/>
      <c r="M846" s="36"/>
      <c r="N846" s="36"/>
      <c r="O846" s="36"/>
      <c r="P846" s="36"/>
      <c r="Q846" s="36"/>
      <c r="R846" s="36"/>
      <c r="S846" s="36"/>
      <c r="T846" s="36"/>
      <c r="U846" s="36"/>
      <c r="V846" s="36"/>
      <c r="W846" s="36"/>
      <c r="X846" s="36"/>
    </row>
    <row r="847" spans="1:24" ht="19.5" hidden="1" customHeight="1" outlineLevel="1">
      <c r="A847" s="21"/>
      <c r="B847" s="57" t="s">
        <v>168</v>
      </c>
      <c r="C847" s="35"/>
      <c r="D847" s="18"/>
      <c r="E847" s="21"/>
      <c r="F847" s="40"/>
      <c r="G847" s="38"/>
      <c r="H847" s="38"/>
      <c r="I847" s="34"/>
      <c r="J847" s="2742"/>
      <c r="K847" s="36"/>
      <c r="L847" s="36"/>
      <c r="M847" s="36"/>
      <c r="N847" s="36"/>
      <c r="O847" s="36"/>
      <c r="P847" s="36"/>
      <c r="Q847" s="36"/>
      <c r="R847" s="36"/>
      <c r="S847" s="36"/>
      <c r="T847" s="36"/>
      <c r="U847" s="36"/>
      <c r="V847" s="36"/>
      <c r="W847" s="36"/>
      <c r="X847" s="36"/>
    </row>
    <row r="848" spans="1:24" ht="19.5" hidden="1" customHeight="1" outlineLevel="1">
      <c r="A848" s="21"/>
      <c r="B848" s="51" t="s">
        <v>666</v>
      </c>
      <c r="C848" s="35" t="s">
        <v>121</v>
      </c>
      <c r="D848" s="18"/>
      <c r="E848" s="21"/>
      <c r="F848" s="40"/>
      <c r="G848" s="38"/>
      <c r="H848" s="38">
        <v>254545.45454545453</v>
      </c>
      <c r="I848" s="34"/>
      <c r="J848" s="2742"/>
      <c r="K848" s="36"/>
      <c r="L848" s="36"/>
      <c r="M848" s="36"/>
      <c r="N848" s="36"/>
      <c r="O848" s="36"/>
      <c r="P848" s="36"/>
      <c r="Q848" s="36"/>
      <c r="R848" s="36"/>
      <c r="S848" s="36"/>
      <c r="T848" s="36"/>
      <c r="U848" s="36"/>
      <c r="V848" s="36"/>
      <c r="W848" s="36"/>
      <c r="X848" s="36"/>
    </row>
    <row r="849" spans="1:24" ht="19.5" hidden="1" customHeight="1" outlineLevel="1">
      <c r="A849" s="21"/>
      <c r="B849" s="51" t="s">
        <v>680</v>
      </c>
      <c r="C849" s="35" t="s">
        <v>121</v>
      </c>
      <c r="D849" s="18"/>
      <c r="E849" s="21"/>
      <c r="F849" s="40"/>
      <c r="G849" s="38"/>
      <c r="H849" s="38">
        <v>245454.54545454544</v>
      </c>
      <c r="I849" s="34"/>
      <c r="J849" s="2742"/>
      <c r="K849" s="36"/>
      <c r="L849" s="36"/>
      <c r="M849" s="36"/>
      <c r="N849" s="36"/>
      <c r="O849" s="36"/>
      <c r="P849" s="36"/>
      <c r="Q849" s="36"/>
      <c r="R849" s="36"/>
      <c r="S849" s="36"/>
      <c r="T849" s="36"/>
      <c r="U849" s="36"/>
      <c r="V849" s="36"/>
      <c r="W849" s="36"/>
      <c r="X849" s="36"/>
    </row>
    <row r="850" spans="1:24" ht="19.5" hidden="1" customHeight="1" outlineLevel="1">
      <c r="A850" s="21"/>
      <c r="B850" s="51" t="s">
        <v>725</v>
      </c>
      <c r="C850" s="35" t="s">
        <v>121</v>
      </c>
      <c r="D850" s="18"/>
      <c r="E850" s="21"/>
      <c r="F850" s="40"/>
      <c r="G850" s="38"/>
      <c r="H850" s="38">
        <v>236363.63636363635</v>
      </c>
      <c r="I850" s="34"/>
      <c r="J850" s="2742"/>
      <c r="K850" s="36"/>
      <c r="L850" s="36"/>
      <c r="M850" s="36"/>
      <c r="N850" s="36"/>
      <c r="O850" s="36"/>
      <c r="P850" s="36"/>
      <c r="Q850" s="36"/>
      <c r="R850" s="36"/>
      <c r="S850" s="36"/>
      <c r="T850" s="36"/>
      <c r="U850" s="36"/>
      <c r="V850" s="36"/>
      <c r="W850" s="36"/>
      <c r="X850" s="36"/>
    </row>
    <row r="851" spans="1:24" ht="19.5" hidden="1" customHeight="1" outlineLevel="1">
      <c r="A851" s="21"/>
      <c r="B851" s="51" t="s">
        <v>165</v>
      </c>
      <c r="C851" s="35" t="s">
        <v>121</v>
      </c>
      <c r="D851" s="18"/>
      <c r="E851" s="21"/>
      <c r="F851" s="40"/>
      <c r="G851" s="38"/>
      <c r="H851" s="38">
        <v>263636.36363636359</v>
      </c>
      <c r="I851" s="34"/>
      <c r="J851" s="2733"/>
      <c r="K851" s="36"/>
      <c r="L851" s="36"/>
      <c r="M851" s="36"/>
      <c r="N851" s="36"/>
      <c r="O851" s="36"/>
      <c r="P851" s="36"/>
      <c r="Q851" s="36"/>
      <c r="R851" s="36"/>
      <c r="S851" s="36"/>
      <c r="T851" s="36"/>
      <c r="U851" s="36"/>
      <c r="V851" s="36"/>
      <c r="W851" s="36"/>
      <c r="X851" s="36"/>
    </row>
    <row r="852" spans="1:24" ht="18.75" customHeight="1">
      <c r="A852" s="2744" t="s">
        <v>176</v>
      </c>
      <c r="B852" s="2735"/>
      <c r="C852" s="2735"/>
      <c r="D852" s="2735"/>
      <c r="E852" s="2735"/>
      <c r="F852" s="2735"/>
      <c r="G852" s="2735"/>
      <c r="H852" s="2735"/>
      <c r="I852" s="2735"/>
      <c r="J852" s="2736"/>
      <c r="K852" s="36"/>
      <c r="L852" s="36"/>
      <c r="M852" s="36"/>
      <c r="N852" s="36"/>
      <c r="O852" s="36"/>
      <c r="P852" s="36"/>
      <c r="Q852" s="36"/>
      <c r="R852" s="36"/>
      <c r="S852" s="36"/>
      <c r="T852" s="36"/>
      <c r="U852" s="36"/>
      <c r="V852" s="36"/>
      <c r="W852" s="36"/>
      <c r="X852" s="36"/>
    </row>
    <row r="853" spans="1:24" ht="26.25" customHeight="1">
      <c r="A853" s="13">
        <v>1</v>
      </c>
      <c r="B853" s="2752" t="s">
        <v>726</v>
      </c>
      <c r="C853" s="2735"/>
      <c r="D853" s="2735"/>
      <c r="E853" s="2735"/>
      <c r="F853" s="2735"/>
      <c r="G853" s="2735"/>
      <c r="H853" s="2735"/>
      <c r="I853" s="2735"/>
      <c r="J853" s="2736"/>
      <c r="K853" s="30"/>
      <c r="L853" s="30"/>
      <c r="M853" s="30"/>
      <c r="N853" s="30"/>
      <c r="O853" s="30"/>
      <c r="P853" s="30"/>
      <c r="Q853" s="30"/>
      <c r="R853" s="30"/>
      <c r="S853" s="30"/>
      <c r="T853" s="30"/>
      <c r="U853" s="30"/>
      <c r="V853" s="30"/>
      <c r="W853" s="30"/>
      <c r="X853" s="30"/>
    </row>
    <row r="854" spans="1:24" ht="19.5" hidden="1" customHeight="1" outlineLevel="1">
      <c r="A854" s="21"/>
      <c r="B854" s="103" t="s">
        <v>727</v>
      </c>
      <c r="C854" s="35"/>
      <c r="D854" s="35" t="s">
        <v>177</v>
      </c>
      <c r="E854" s="53"/>
      <c r="F854" s="53"/>
      <c r="G854" s="56"/>
      <c r="H854" s="56"/>
      <c r="I854" s="34"/>
      <c r="J854" s="2740" t="s">
        <v>728</v>
      </c>
      <c r="K854" s="36"/>
      <c r="L854" s="36"/>
      <c r="M854" s="36"/>
      <c r="N854" s="36"/>
      <c r="O854" s="36"/>
      <c r="P854" s="36"/>
      <c r="Q854" s="36"/>
      <c r="R854" s="36"/>
      <c r="S854" s="36"/>
      <c r="T854" s="36"/>
      <c r="U854" s="36"/>
      <c r="V854" s="36"/>
      <c r="W854" s="36"/>
      <c r="X854" s="36"/>
    </row>
    <row r="855" spans="1:24" ht="19.5" hidden="1" customHeight="1" outlineLevel="1">
      <c r="A855" s="21"/>
      <c r="B855" s="46" t="s">
        <v>729</v>
      </c>
      <c r="C855" s="35" t="s">
        <v>178</v>
      </c>
      <c r="D855" s="35" t="s">
        <v>11</v>
      </c>
      <c r="E855" s="37">
        <v>1630</v>
      </c>
      <c r="F855" s="37">
        <v>1630</v>
      </c>
      <c r="G855" s="38">
        <f t="shared" ref="G855:H855" si="241">F855</f>
        <v>1630</v>
      </c>
      <c r="H855" s="38">
        <f t="shared" si="241"/>
        <v>1630</v>
      </c>
      <c r="I855" s="34">
        <f t="shared" ref="I855:I856" si="242">(H855-G855)/G855</f>
        <v>0</v>
      </c>
      <c r="J855" s="2742"/>
      <c r="K855" s="36"/>
      <c r="L855" s="36"/>
      <c r="M855" s="36"/>
      <c r="N855" s="36"/>
      <c r="O855" s="36"/>
      <c r="P855" s="36"/>
      <c r="Q855" s="36"/>
      <c r="R855" s="36"/>
      <c r="S855" s="36"/>
      <c r="T855" s="36"/>
      <c r="U855" s="36"/>
      <c r="V855" s="36"/>
      <c r="W855" s="36"/>
      <c r="X855" s="36"/>
    </row>
    <row r="856" spans="1:24" ht="19.5" hidden="1" customHeight="1" outlineLevel="1">
      <c r="A856" s="21"/>
      <c r="B856" s="46" t="s">
        <v>730</v>
      </c>
      <c r="C856" s="35" t="s">
        <v>178</v>
      </c>
      <c r="D856" s="35" t="s">
        <v>11</v>
      </c>
      <c r="E856" s="37">
        <v>2710</v>
      </c>
      <c r="F856" s="37">
        <v>2710</v>
      </c>
      <c r="G856" s="38">
        <f t="shared" ref="G856:H856" si="243">F856</f>
        <v>2710</v>
      </c>
      <c r="H856" s="38">
        <f t="shared" si="243"/>
        <v>2710</v>
      </c>
      <c r="I856" s="34">
        <f t="shared" si="242"/>
        <v>0</v>
      </c>
      <c r="J856" s="2742"/>
      <c r="K856" s="36"/>
      <c r="L856" s="36"/>
      <c r="M856" s="36"/>
      <c r="N856" s="36"/>
      <c r="O856" s="36"/>
      <c r="P856" s="36"/>
      <c r="Q856" s="36"/>
      <c r="R856" s="36"/>
      <c r="S856" s="36"/>
      <c r="T856" s="36"/>
      <c r="U856" s="36"/>
      <c r="V856" s="36"/>
      <c r="W856" s="36"/>
      <c r="X856" s="36"/>
    </row>
    <row r="857" spans="1:24" ht="19.5" hidden="1" customHeight="1" outlineLevel="1">
      <c r="A857" s="21"/>
      <c r="B857" s="103" t="s">
        <v>179</v>
      </c>
      <c r="C857" s="35"/>
      <c r="D857" s="35" t="s">
        <v>731</v>
      </c>
      <c r="E857" s="53"/>
      <c r="F857" s="53"/>
      <c r="G857" s="38"/>
      <c r="H857" s="38"/>
      <c r="I857" s="34"/>
      <c r="J857" s="2742"/>
      <c r="K857" s="36"/>
      <c r="L857" s="36"/>
      <c r="M857" s="36"/>
      <c r="N857" s="36"/>
      <c r="O857" s="36"/>
      <c r="P857" s="36"/>
      <c r="Q857" s="36"/>
      <c r="R857" s="36"/>
      <c r="S857" s="36"/>
      <c r="T857" s="36"/>
      <c r="U857" s="36"/>
      <c r="V857" s="36"/>
      <c r="W857" s="36"/>
      <c r="X857" s="36"/>
    </row>
    <row r="858" spans="1:24" ht="19.5" hidden="1" customHeight="1" outlineLevel="1">
      <c r="A858" s="21"/>
      <c r="B858" s="46" t="s">
        <v>180</v>
      </c>
      <c r="C858" s="35" t="s">
        <v>178</v>
      </c>
      <c r="D858" s="35" t="s">
        <v>11</v>
      </c>
      <c r="E858" s="37">
        <v>5550</v>
      </c>
      <c r="F858" s="37">
        <v>5550</v>
      </c>
      <c r="G858" s="38">
        <f t="shared" ref="G858:H858" si="244">F858</f>
        <v>5550</v>
      </c>
      <c r="H858" s="38">
        <f t="shared" si="244"/>
        <v>5550</v>
      </c>
      <c r="I858" s="34">
        <f t="shared" ref="I858:I859" si="245">(H858-G858)/G858</f>
        <v>0</v>
      </c>
      <c r="J858" s="2742"/>
      <c r="K858" s="36"/>
      <c r="L858" s="36"/>
      <c r="M858" s="36"/>
      <c r="N858" s="36"/>
      <c r="O858" s="36"/>
      <c r="P858" s="36"/>
      <c r="Q858" s="36"/>
      <c r="R858" s="36"/>
      <c r="S858" s="36"/>
      <c r="T858" s="36"/>
      <c r="U858" s="36"/>
      <c r="V858" s="36"/>
      <c r="W858" s="36"/>
      <c r="X858" s="36"/>
    </row>
    <row r="859" spans="1:24" ht="19.5" hidden="1" customHeight="1" outlineLevel="1">
      <c r="A859" s="21"/>
      <c r="B859" s="46" t="s">
        <v>732</v>
      </c>
      <c r="C859" s="35" t="s">
        <v>178</v>
      </c>
      <c r="D859" s="35" t="s">
        <v>11</v>
      </c>
      <c r="E859" s="37">
        <v>7920</v>
      </c>
      <c r="F859" s="37">
        <v>7920</v>
      </c>
      <c r="G859" s="38">
        <f t="shared" ref="G859:H859" si="246">F859</f>
        <v>7920</v>
      </c>
      <c r="H859" s="38">
        <f t="shared" si="246"/>
        <v>7920</v>
      </c>
      <c r="I859" s="34">
        <f t="shared" si="245"/>
        <v>0</v>
      </c>
      <c r="J859" s="2742"/>
      <c r="K859" s="36"/>
      <c r="L859" s="36"/>
      <c r="M859" s="36"/>
      <c r="N859" s="36"/>
      <c r="O859" s="36"/>
      <c r="P859" s="36"/>
      <c r="Q859" s="36"/>
      <c r="R859" s="36"/>
      <c r="S859" s="36"/>
      <c r="T859" s="36"/>
      <c r="U859" s="36"/>
      <c r="V859" s="36"/>
      <c r="W859" s="36"/>
      <c r="X859" s="36"/>
    </row>
    <row r="860" spans="1:24" ht="19.5" hidden="1" customHeight="1" outlineLevel="1">
      <c r="A860" s="21"/>
      <c r="B860" s="103" t="s">
        <v>181</v>
      </c>
      <c r="C860" s="35"/>
      <c r="D860" s="35" t="s">
        <v>182</v>
      </c>
      <c r="E860" s="53"/>
      <c r="F860" s="53"/>
      <c r="G860" s="38"/>
      <c r="H860" s="38"/>
      <c r="I860" s="34"/>
      <c r="J860" s="2733"/>
      <c r="K860" s="36"/>
      <c r="L860" s="36"/>
      <c r="M860" s="36"/>
      <c r="N860" s="36"/>
      <c r="O860" s="36"/>
      <c r="P860" s="36"/>
      <c r="Q860" s="36"/>
      <c r="R860" s="36"/>
      <c r="S860" s="36"/>
      <c r="T860" s="36"/>
      <c r="U860" s="36"/>
      <c r="V860" s="36"/>
      <c r="W860" s="36"/>
      <c r="X860" s="36"/>
    </row>
    <row r="861" spans="1:24" ht="19.5" hidden="1" customHeight="1" outlineLevel="1">
      <c r="A861" s="21"/>
      <c r="B861" s="46" t="s">
        <v>183</v>
      </c>
      <c r="C861" s="35" t="s">
        <v>178</v>
      </c>
      <c r="D861" s="35" t="s">
        <v>11</v>
      </c>
      <c r="E861" s="37">
        <v>6450</v>
      </c>
      <c r="F861" s="37">
        <v>6450</v>
      </c>
      <c r="G861" s="38">
        <f t="shared" ref="G861:H861" si="247">F861</f>
        <v>6450</v>
      </c>
      <c r="H861" s="38">
        <f t="shared" si="247"/>
        <v>6450</v>
      </c>
      <c r="I861" s="34">
        <f t="shared" ref="I861:I863" si="248">(H861-G861)/G861</f>
        <v>0</v>
      </c>
      <c r="J861" s="2740" t="s">
        <v>733</v>
      </c>
      <c r="K861" s="36"/>
      <c r="L861" s="36"/>
      <c r="M861" s="36"/>
      <c r="N861" s="36"/>
      <c r="O861" s="36"/>
      <c r="P861" s="36"/>
      <c r="Q861" s="36"/>
      <c r="R861" s="36"/>
      <c r="S861" s="36"/>
      <c r="T861" s="36"/>
      <c r="U861" s="36"/>
      <c r="V861" s="36"/>
      <c r="W861" s="36"/>
      <c r="X861" s="36"/>
    </row>
    <row r="862" spans="1:24" ht="19.5" hidden="1" customHeight="1" outlineLevel="1">
      <c r="A862" s="21"/>
      <c r="B862" s="46" t="s">
        <v>184</v>
      </c>
      <c r="C862" s="35" t="s">
        <v>178</v>
      </c>
      <c r="D862" s="35" t="s">
        <v>11</v>
      </c>
      <c r="E862" s="37">
        <v>9090</v>
      </c>
      <c r="F862" s="37">
        <v>9090</v>
      </c>
      <c r="G862" s="38">
        <f t="shared" ref="G862:H862" si="249">F862</f>
        <v>9090</v>
      </c>
      <c r="H862" s="38">
        <f t="shared" si="249"/>
        <v>9090</v>
      </c>
      <c r="I862" s="34">
        <f t="shared" si="248"/>
        <v>0</v>
      </c>
      <c r="J862" s="2742"/>
      <c r="K862" s="36"/>
      <c r="L862" s="36"/>
      <c r="M862" s="36"/>
      <c r="N862" s="36"/>
      <c r="O862" s="36"/>
      <c r="P862" s="36"/>
      <c r="Q862" s="36"/>
      <c r="R862" s="36"/>
      <c r="S862" s="36"/>
      <c r="T862" s="36"/>
      <c r="U862" s="36"/>
      <c r="V862" s="36"/>
      <c r="W862" s="36"/>
      <c r="X862" s="36"/>
    </row>
    <row r="863" spans="1:24" ht="19.5" hidden="1" customHeight="1" outlineLevel="1">
      <c r="A863" s="21"/>
      <c r="B863" s="46" t="s">
        <v>185</v>
      </c>
      <c r="C863" s="35" t="s">
        <v>178</v>
      </c>
      <c r="D863" s="35" t="s">
        <v>11</v>
      </c>
      <c r="E863" s="37">
        <v>33100</v>
      </c>
      <c r="F863" s="37">
        <v>33100</v>
      </c>
      <c r="G863" s="38">
        <f t="shared" ref="G863:H863" si="250">F863</f>
        <v>33100</v>
      </c>
      <c r="H863" s="38">
        <f t="shared" si="250"/>
        <v>33100</v>
      </c>
      <c r="I863" s="34">
        <f t="shared" si="248"/>
        <v>0</v>
      </c>
      <c r="J863" s="2742"/>
      <c r="K863" s="36"/>
      <c r="L863" s="36"/>
      <c r="M863" s="36"/>
      <c r="N863" s="36"/>
      <c r="O863" s="36"/>
      <c r="P863" s="36"/>
      <c r="Q863" s="36"/>
      <c r="R863" s="36"/>
      <c r="S863" s="36"/>
      <c r="T863" s="36"/>
      <c r="U863" s="36"/>
      <c r="V863" s="36"/>
      <c r="W863" s="36"/>
      <c r="X863" s="36"/>
    </row>
    <row r="864" spans="1:24" ht="19.5" hidden="1" customHeight="1" outlineLevel="1">
      <c r="A864" s="21"/>
      <c r="B864" s="103" t="s">
        <v>734</v>
      </c>
      <c r="C864" s="35"/>
      <c r="D864" s="35"/>
      <c r="E864" s="53"/>
      <c r="F864" s="53"/>
      <c r="G864" s="38"/>
      <c r="H864" s="38"/>
      <c r="I864" s="34"/>
      <c r="J864" s="2742"/>
      <c r="K864" s="36"/>
      <c r="L864" s="36"/>
      <c r="M864" s="36"/>
      <c r="N864" s="36"/>
      <c r="O864" s="36"/>
      <c r="P864" s="36"/>
      <c r="Q864" s="36"/>
      <c r="R864" s="36"/>
      <c r="S864" s="36"/>
      <c r="T864" s="36"/>
      <c r="U864" s="36"/>
      <c r="V864" s="36"/>
      <c r="W864" s="36"/>
      <c r="X864" s="36"/>
    </row>
    <row r="865" spans="1:24" ht="19.5" hidden="1" customHeight="1" outlineLevel="1">
      <c r="A865" s="21"/>
      <c r="B865" s="46" t="s">
        <v>735</v>
      </c>
      <c r="C865" s="35" t="s">
        <v>620</v>
      </c>
      <c r="D865" s="35" t="s">
        <v>11</v>
      </c>
      <c r="E865" s="37">
        <v>33100</v>
      </c>
      <c r="F865" s="37">
        <v>33100</v>
      </c>
      <c r="G865" s="38">
        <f t="shared" ref="G865:H865" si="251">F865</f>
        <v>33100</v>
      </c>
      <c r="H865" s="38">
        <f t="shared" si="251"/>
        <v>33100</v>
      </c>
      <c r="I865" s="34">
        <f t="shared" ref="I865:I866" si="252">(H865-G865)/G865</f>
        <v>0</v>
      </c>
      <c r="J865" s="2742"/>
      <c r="K865" s="36"/>
      <c r="L865" s="36"/>
      <c r="M865" s="36"/>
      <c r="N865" s="36"/>
      <c r="O865" s="36"/>
      <c r="P865" s="36"/>
      <c r="Q865" s="36"/>
      <c r="R865" s="36"/>
      <c r="S865" s="36"/>
      <c r="T865" s="36"/>
      <c r="U865" s="36"/>
      <c r="V865" s="36"/>
      <c r="W865" s="36"/>
      <c r="X865" s="36"/>
    </row>
    <row r="866" spans="1:24" ht="19.5" hidden="1" customHeight="1" outlineLevel="1">
      <c r="A866" s="21"/>
      <c r="B866" s="46" t="s">
        <v>736</v>
      </c>
      <c r="C866" s="35" t="s">
        <v>620</v>
      </c>
      <c r="D866" s="35" t="s">
        <v>11</v>
      </c>
      <c r="E866" s="37">
        <v>42300</v>
      </c>
      <c r="F866" s="37">
        <v>42300</v>
      </c>
      <c r="G866" s="38">
        <f t="shared" ref="G866:H866" si="253">F866</f>
        <v>42300</v>
      </c>
      <c r="H866" s="38">
        <f t="shared" si="253"/>
        <v>42300</v>
      </c>
      <c r="I866" s="34">
        <f t="shared" si="252"/>
        <v>0</v>
      </c>
      <c r="J866" s="2742"/>
      <c r="K866" s="36"/>
      <c r="L866" s="36"/>
      <c r="M866" s="36"/>
      <c r="N866" s="36"/>
      <c r="O866" s="36"/>
      <c r="P866" s="36"/>
      <c r="Q866" s="36"/>
      <c r="R866" s="36"/>
      <c r="S866" s="36"/>
      <c r="T866" s="36"/>
      <c r="U866" s="36"/>
      <c r="V866" s="36"/>
      <c r="W866" s="36"/>
      <c r="X866" s="36"/>
    </row>
    <row r="867" spans="1:24" ht="19.5" hidden="1" customHeight="1" outlineLevel="1">
      <c r="A867" s="21"/>
      <c r="B867" s="103" t="s">
        <v>186</v>
      </c>
      <c r="C867" s="35"/>
      <c r="D867" s="35"/>
      <c r="E867" s="53"/>
      <c r="F867" s="53"/>
      <c r="G867" s="38"/>
      <c r="H867" s="38"/>
      <c r="I867" s="34"/>
      <c r="J867" s="2742"/>
      <c r="K867" s="36"/>
      <c r="L867" s="36"/>
      <c r="M867" s="36"/>
      <c r="N867" s="36"/>
      <c r="O867" s="36"/>
      <c r="P867" s="36"/>
      <c r="Q867" s="36"/>
      <c r="R867" s="36"/>
      <c r="S867" s="36"/>
      <c r="T867" s="36"/>
      <c r="U867" s="36"/>
      <c r="V867" s="36"/>
      <c r="W867" s="36"/>
      <c r="X867" s="36"/>
    </row>
    <row r="868" spans="1:24" ht="19.5" hidden="1" customHeight="1" outlineLevel="1">
      <c r="A868" s="21"/>
      <c r="B868" s="46" t="s">
        <v>187</v>
      </c>
      <c r="C868" s="35" t="s">
        <v>188</v>
      </c>
      <c r="D868" s="35" t="s">
        <v>11</v>
      </c>
      <c r="E868" s="37">
        <v>18600</v>
      </c>
      <c r="F868" s="37">
        <v>18600</v>
      </c>
      <c r="G868" s="38">
        <f t="shared" ref="G868:H868" si="254">F868</f>
        <v>18600</v>
      </c>
      <c r="H868" s="38">
        <f t="shared" si="254"/>
        <v>18600</v>
      </c>
      <c r="I868" s="34">
        <f t="shared" ref="I868:I869" si="255">(H868-G868)/G868</f>
        <v>0</v>
      </c>
      <c r="J868" s="2742"/>
      <c r="K868" s="36"/>
      <c r="L868" s="36"/>
      <c r="M868" s="36"/>
      <c r="N868" s="36"/>
      <c r="O868" s="36"/>
      <c r="P868" s="36"/>
      <c r="Q868" s="36"/>
      <c r="R868" s="36"/>
      <c r="S868" s="36"/>
      <c r="T868" s="36"/>
      <c r="U868" s="36"/>
      <c r="V868" s="36"/>
      <c r="W868" s="36"/>
      <c r="X868" s="36"/>
    </row>
    <row r="869" spans="1:24" ht="19.5" hidden="1" customHeight="1" outlineLevel="1">
      <c r="A869" s="21"/>
      <c r="B869" s="46" t="s">
        <v>189</v>
      </c>
      <c r="C869" s="35" t="s">
        <v>188</v>
      </c>
      <c r="D869" s="35" t="s">
        <v>11</v>
      </c>
      <c r="E869" s="37">
        <v>23700</v>
      </c>
      <c r="F869" s="37">
        <v>23700</v>
      </c>
      <c r="G869" s="38">
        <f t="shared" ref="G869:H869" si="256">F869</f>
        <v>23700</v>
      </c>
      <c r="H869" s="38">
        <f t="shared" si="256"/>
        <v>23700</v>
      </c>
      <c r="I869" s="34">
        <f t="shared" si="255"/>
        <v>0</v>
      </c>
      <c r="J869" s="2733"/>
      <c r="K869" s="36"/>
      <c r="L869" s="36"/>
      <c r="M869" s="36"/>
      <c r="N869" s="36"/>
      <c r="O869" s="36"/>
      <c r="P869" s="36"/>
      <c r="Q869" s="36"/>
      <c r="R869" s="36"/>
      <c r="S869" s="36"/>
      <c r="T869" s="36"/>
      <c r="U869" s="36"/>
      <c r="V869" s="36"/>
      <c r="W869" s="36"/>
      <c r="X869" s="36"/>
    </row>
    <row r="870" spans="1:24" ht="15" hidden="1" customHeight="1">
      <c r="A870" s="49">
        <v>2</v>
      </c>
      <c r="B870" s="2763" t="s">
        <v>737</v>
      </c>
      <c r="C870" s="2735"/>
      <c r="D870" s="2735"/>
      <c r="E870" s="2735"/>
      <c r="F870" s="2735"/>
      <c r="G870" s="2735"/>
      <c r="H870" s="2735"/>
      <c r="I870" s="2735"/>
      <c r="J870" s="2736"/>
      <c r="K870" s="36"/>
      <c r="L870" s="36"/>
      <c r="M870" s="36"/>
      <c r="N870" s="36"/>
      <c r="O870" s="36"/>
      <c r="P870" s="36"/>
      <c r="Q870" s="36"/>
      <c r="R870" s="36"/>
      <c r="S870" s="36"/>
      <c r="T870" s="36"/>
      <c r="U870" s="36"/>
      <c r="V870" s="36"/>
      <c r="W870" s="36"/>
      <c r="X870" s="36"/>
    </row>
    <row r="871" spans="1:24" ht="20.25" hidden="1" customHeight="1">
      <c r="A871" s="21"/>
      <c r="B871" s="93" t="s">
        <v>738</v>
      </c>
      <c r="C871" s="18"/>
      <c r="D871" s="18" t="s">
        <v>739</v>
      </c>
      <c r="E871" s="20"/>
      <c r="F871" s="20"/>
      <c r="G871" s="38"/>
      <c r="H871" s="38"/>
      <c r="I871" s="34"/>
      <c r="J871" s="18"/>
      <c r="K871" s="36"/>
      <c r="L871" s="36"/>
      <c r="M871" s="36"/>
      <c r="N871" s="36"/>
      <c r="O871" s="36"/>
      <c r="P871" s="36"/>
      <c r="Q871" s="36"/>
      <c r="R871" s="36"/>
      <c r="S871" s="36"/>
      <c r="T871" s="36"/>
      <c r="U871" s="36"/>
      <c r="V871" s="36"/>
      <c r="W871" s="36"/>
      <c r="X871" s="36"/>
    </row>
    <row r="872" spans="1:24" ht="19.5" hidden="1" customHeight="1">
      <c r="A872" s="21"/>
      <c r="B872" s="78" t="s">
        <v>740</v>
      </c>
      <c r="C872" s="18" t="s">
        <v>741</v>
      </c>
      <c r="D872" s="18" t="s">
        <v>11</v>
      </c>
      <c r="E872" s="20">
        <v>2010</v>
      </c>
      <c r="F872" s="20">
        <v>2010</v>
      </c>
      <c r="G872" s="38">
        <f t="shared" ref="G872:G873" si="257">F872</f>
        <v>2010</v>
      </c>
      <c r="H872" s="38"/>
      <c r="I872" s="34">
        <f t="shared" ref="I872:I873" si="258">(F872-E872)/E872</f>
        <v>0</v>
      </c>
      <c r="J872" s="18"/>
      <c r="K872" s="36"/>
      <c r="L872" s="36"/>
      <c r="M872" s="36"/>
      <c r="N872" s="36"/>
      <c r="O872" s="36"/>
      <c r="P872" s="36"/>
      <c r="Q872" s="36"/>
      <c r="R872" s="36"/>
      <c r="S872" s="36"/>
      <c r="T872" s="36"/>
      <c r="U872" s="36"/>
      <c r="V872" s="36"/>
      <c r="W872" s="36"/>
      <c r="X872" s="36"/>
    </row>
    <row r="873" spans="1:24" ht="19.5" hidden="1" customHeight="1">
      <c r="A873" s="21"/>
      <c r="B873" s="78" t="s">
        <v>742</v>
      </c>
      <c r="C873" s="18" t="s">
        <v>741</v>
      </c>
      <c r="D873" s="18" t="s">
        <v>11</v>
      </c>
      <c r="E873" s="20">
        <v>9940</v>
      </c>
      <c r="F873" s="20">
        <v>9940</v>
      </c>
      <c r="G873" s="38">
        <f t="shared" si="257"/>
        <v>9940</v>
      </c>
      <c r="H873" s="38"/>
      <c r="I873" s="34">
        <f t="shared" si="258"/>
        <v>0</v>
      </c>
      <c r="J873" s="18"/>
      <c r="K873" s="36"/>
      <c r="L873" s="36"/>
      <c r="M873" s="36"/>
      <c r="N873" s="36"/>
      <c r="O873" s="36"/>
      <c r="P873" s="36"/>
      <c r="Q873" s="36"/>
      <c r="R873" s="36"/>
      <c r="S873" s="36"/>
      <c r="T873" s="36"/>
      <c r="U873" s="36"/>
      <c r="V873" s="36"/>
      <c r="W873" s="36"/>
      <c r="X873" s="36"/>
    </row>
    <row r="874" spans="1:24" ht="20.25" hidden="1" customHeight="1">
      <c r="A874" s="21"/>
      <c r="B874" s="93" t="s">
        <v>743</v>
      </c>
      <c r="C874" s="18"/>
      <c r="D874" s="18" t="s">
        <v>177</v>
      </c>
      <c r="E874" s="20"/>
      <c r="F874" s="20"/>
      <c r="G874" s="38"/>
      <c r="H874" s="38"/>
      <c r="I874" s="34"/>
      <c r="J874" s="18"/>
      <c r="K874" s="36"/>
      <c r="L874" s="36"/>
      <c r="M874" s="36"/>
      <c r="N874" s="36"/>
      <c r="O874" s="36"/>
      <c r="P874" s="36"/>
      <c r="Q874" s="36"/>
      <c r="R874" s="36"/>
      <c r="S874" s="36"/>
      <c r="T874" s="36"/>
      <c r="U874" s="36"/>
      <c r="V874" s="36"/>
      <c r="W874" s="36"/>
      <c r="X874" s="36"/>
    </row>
    <row r="875" spans="1:24" ht="19.5" hidden="1" customHeight="1">
      <c r="A875" s="21"/>
      <c r="B875" s="78" t="s">
        <v>744</v>
      </c>
      <c r="C875" s="18" t="s">
        <v>741</v>
      </c>
      <c r="D875" s="18" t="s">
        <v>11</v>
      </c>
      <c r="E875" s="20">
        <v>700</v>
      </c>
      <c r="F875" s="20">
        <v>700</v>
      </c>
      <c r="G875" s="38">
        <f t="shared" ref="G875:G879" si="259">F875</f>
        <v>700</v>
      </c>
      <c r="H875" s="38"/>
      <c r="I875" s="34">
        <f t="shared" ref="I875:I879" si="260">(F875-E875)/E875</f>
        <v>0</v>
      </c>
      <c r="J875" s="18"/>
      <c r="K875" s="36"/>
      <c r="L875" s="36"/>
      <c r="M875" s="36"/>
      <c r="N875" s="36"/>
      <c r="O875" s="36"/>
      <c r="P875" s="36"/>
      <c r="Q875" s="36"/>
      <c r="R875" s="36"/>
      <c r="S875" s="36"/>
      <c r="T875" s="36"/>
      <c r="U875" s="36"/>
      <c r="V875" s="36"/>
      <c r="W875" s="36"/>
      <c r="X875" s="36"/>
    </row>
    <row r="876" spans="1:24" ht="19.5" hidden="1" customHeight="1">
      <c r="A876" s="21"/>
      <c r="B876" s="78" t="s">
        <v>745</v>
      </c>
      <c r="C876" s="18" t="s">
        <v>741</v>
      </c>
      <c r="D876" s="18" t="s">
        <v>11</v>
      </c>
      <c r="E876" s="20">
        <v>1240</v>
      </c>
      <c r="F876" s="20">
        <v>1240</v>
      </c>
      <c r="G876" s="38">
        <f t="shared" si="259"/>
        <v>1240</v>
      </c>
      <c r="H876" s="38"/>
      <c r="I876" s="34">
        <f t="shared" si="260"/>
        <v>0</v>
      </c>
      <c r="J876" s="18"/>
      <c r="K876" s="36"/>
      <c r="L876" s="36"/>
      <c r="M876" s="36"/>
      <c r="N876" s="36"/>
      <c r="O876" s="36"/>
      <c r="P876" s="36"/>
      <c r="Q876" s="36"/>
      <c r="R876" s="36"/>
      <c r="S876" s="36"/>
      <c r="T876" s="36"/>
      <c r="U876" s="36"/>
      <c r="V876" s="36"/>
      <c r="W876" s="36"/>
      <c r="X876" s="36"/>
    </row>
    <row r="877" spans="1:24" ht="19.5" hidden="1" customHeight="1">
      <c r="A877" s="21"/>
      <c r="B877" s="78" t="s">
        <v>746</v>
      </c>
      <c r="C877" s="18" t="s">
        <v>741</v>
      </c>
      <c r="D877" s="18" t="s">
        <v>11</v>
      </c>
      <c r="E877" s="20">
        <v>2090</v>
      </c>
      <c r="F877" s="20">
        <v>2090</v>
      </c>
      <c r="G877" s="38">
        <f t="shared" si="259"/>
        <v>2090</v>
      </c>
      <c r="H877" s="38"/>
      <c r="I877" s="34">
        <f t="shared" si="260"/>
        <v>0</v>
      </c>
      <c r="J877" s="18"/>
      <c r="K877" s="36"/>
      <c r="L877" s="36"/>
      <c r="M877" s="36"/>
      <c r="N877" s="36"/>
      <c r="O877" s="36"/>
      <c r="P877" s="36"/>
      <c r="Q877" s="36"/>
      <c r="R877" s="36"/>
      <c r="S877" s="36"/>
      <c r="T877" s="36"/>
      <c r="U877" s="36"/>
      <c r="V877" s="36"/>
      <c r="W877" s="36"/>
      <c r="X877" s="36"/>
    </row>
    <row r="878" spans="1:24" ht="19.5" hidden="1" customHeight="1">
      <c r="A878" s="21"/>
      <c r="B878" s="78" t="s">
        <v>747</v>
      </c>
      <c r="C878" s="18" t="s">
        <v>741</v>
      </c>
      <c r="D878" s="18" t="s">
        <v>11</v>
      </c>
      <c r="E878" s="20">
        <v>3100</v>
      </c>
      <c r="F878" s="20">
        <v>3100</v>
      </c>
      <c r="G878" s="38">
        <f t="shared" si="259"/>
        <v>3100</v>
      </c>
      <c r="H878" s="38"/>
      <c r="I878" s="34">
        <f t="shared" si="260"/>
        <v>0</v>
      </c>
      <c r="J878" s="18"/>
      <c r="K878" s="36"/>
      <c r="L878" s="36"/>
      <c r="M878" s="36"/>
      <c r="N878" s="36"/>
      <c r="O878" s="36"/>
      <c r="P878" s="36"/>
      <c r="Q878" s="36"/>
      <c r="R878" s="36"/>
      <c r="S878" s="36"/>
      <c r="T878" s="36"/>
      <c r="U878" s="36"/>
      <c r="V878" s="36"/>
      <c r="W878" s="36"/>
      <c r="X878" s="36"/>
    </row>
    <row r="879" spans="1:24" ht="19.5" hidden="1" customHeight="1">
      <c r="A879" s="21"/>
      <c r="B879" s="78" t="s">
        <v>748</v>
      </c>
      <c r="C879" s="18" t="s">
        <v>741</v>
      </c>
      <c r="D879" s="18" t="s">
        <v>11</v>
      </c>
      <c r="E879" s="20">
        <v>4950</v>
      </c>
      <c r="F879" s="20">
        <v>4950</v>
      </c>
      <c r="G879" s="38">
        <f t="shared" si="259"/>
        <v>4950</v>
      </c>
      <c r="H879" s="38"/>
      <c r="I879" s="34">
        <f t="shared" si="260"/>
        <v>0</v>
      </c>
      <c r="J879" s="18"/>
      <c r="K879" s="36"/>
      <c r="L879" s="36"/>
      <c r="M879" s="36"/>
      <c r="N879" s="36"/>
      <c r="O879" s="36"/>
      <c r="P879" s="36"/>
      <c r="Q879" s="36"/>
      <c r="R879" s="36"/>
      <c r="S879" s="36"/>
      <c r="T879" s="36"/>
      <c r="U879" s="36"/>
      <c r="V879" s="36"/>
      <c r="W879" s="36"/>
      <c r="X879" s="36"/>
    </row>
    <row r="880" spans="1:24" ht="20.25" hidden="1" customHeight="1">
      <c r="A880" s="21"/>
      <c r="B880" s="93" t="s">
        <v>749</v>
      </c>
      <c r="C880" s="18"/>
      <c r="D880" s="18" t="s">
        <v>177</v>
      </c>
      <c r="E880" s="20"/>
      <c r="F880" s="20"/>
      <c r="G880" s="28"/>
      <c r="H880" s="28"/>
      <c r="I880" s="34"/>
      <c r="J880" s="18"/>
      <c r="K880" s="36"/>
      <c r="L880" s="36"/>
      <c r="M880" s="36"/>
      <c r="N880" s="36"/>
      <c r="O880" s="36"/>
      <c r="P880" s="36"/>
      <c r="Q880" s="36"/>
      <c r="R880" s="36"/>
      <c r="S880" s="36"/>
      <c r="T880" s="36"/>
      <c r="U880" s="36"/>
      <c r="V880" s="36"/>
      <c r="W880" s="36"/>
      <c r="X880" s="36"/>
    </row>
    <row r="881" spans="1:24" ht="19.5" hidden="1" customHeight="1">
      <c r="A881" s="21"/>
      <c r="B881" s="78" t="s">
        <v>750</v>
      </c>
      <c r="C881" s="18" t="s">
        <v>741</v>
      </c>
      <c r="D881" s="18" t="s">
        <v>11</v>
      </c>
      <c r="E881" s="20">
        <v>1480</v>
      </c>
      <c r="F881" s="20">
        <v>1480</v>
      </c>
      <c r="G881" s="38">
        <f t="shared" ref="G881:G884" si="261">F881</f>
        <v>1480</v>
      </c>
      <c r="H881" s="38"/>
      <c r="I881" s="34">
        <f t="shared" ref="I881:I884" si="262">(F881-E881)/E881</f>
        <v>0</v>
      </c>
      <c r="J881" s="18"/>
      <c r="K881" s="36"/>
      <c r="L881" s="36"/>
      <c r="M881" s="36"/>
      <c r="N881" s="36"/>
      <c r="O881" s="36"/>
      <c r="P881" s="36"/>
      <c r="Q881" s="36"/>
      <c r="R881" s="36"/>
      <c r="S881" s="36"/>
      <c r="T881" s="36"/>
      <c r="U881" s="36"/>
      <c r="V881" s="36"/>
      <c r="W881" s="36"/>
      <c r="X881" s="36"/>
    </row>
    <row r="882" spans="1:24" ht="19.5" hidden="1" customHeight="1">
      <c r="A882" s="21"/>
      <c r="B882" s="78" t="s">
        <v>751</v>
      </c>
      <c r="C882" s="18" t="s">
        <v>741</v>
      </c>
      <c r="D882" s="18" t="s">
        <v>11</v>
      </c>
      <c r="E882" s="20">
        <v>9680</v>
      </c>
      <c r="F882" s="20">
        <v>9680</v>
      </c>
      <c r="G882" s="38">
        <f t="shared" si="261"/>
        <v>9680</v>
      </c>
      <c r="H882" s="38"/>
      <c r="I882" s="34">
        <f t="shared" si="262"/>
        <v>0</v>
      </c>
      <c r="J882" s="18"/>
      <c r="K882" s="36"/>
      <c r="L882" s="36"/>
      <c r="M882" s="36"/>
      <c r="N882" s="36"/>
      <c r="O882" s="36"/>
      <c r="P882" s="36"/>
      <c r="Q882" s="36"/>
      <c r="R882" s="36"/>
      <c r="S882" s="36"/>
      <c r="T882" s="36"/>
      <c r="U882" s="36"/>
      <c r="V882" s="36"/>
      <c r="W882" s="36"/>
      <c r="X882" s="36"/>
    </row>
    <row r="883" spans="1:24" ht="19.5" hidden="1" customHeight="1">
      <c r="A883" s="21"/>
      <c r="B883" s="78" t="s">
        <v>752</v>
      </c>
      <c r="C883" s="18" t="s">
        <v>741</v>
      </c>
      <c r="D883" s="18" t="s">
        <v>182</v>
      </c>
      <c r="E883" s="20">
        <v>5830</v>
      </c>
      <c r="F883" s="20">
        <v>5830</v>
      </c>
      <c r="G883" s="38">
        <f t="shared" si="261"/>
        <v>5830</v>
      </c>
      <c r="H883" s="38"/>
      <c r="I883" s="34">
        <f t="shared" si="262"/>
        <v>0</v>
      </c>
      <c r="J883" s="18"/>
      <c r="K883" s="36"/>
      <c r="L883" s="36"/>
      <c r="M883" s="36"/>
      <c r="N883" s="36"/>
      <c r="O883" s="36"/>
      <c r="P883" s="36"/>
      <c r="Q883" s="36"/>
      <c r="R883" s="36"/>
      <c r="S883" s="36"/>
      <c r="T883" s="36"/>
      <c r="U883" s="36"/>
      <c r="V883" s="36"/>
      <c r="W883" s="36"/>
      <c r="X883" s="36"/>
    </row>
    <row r="884" spans="1:24" ht="19.5" hidden="1" customHeight="1">
      <c r="A884" s="21"/>
      <c r="B884" s="78" t="s">
        <v>753</v>
      </c>
      <c r="C884" s="18" t="s">
        <v>741</v>
      </c>
      <c r="D884" s="18" t="s">
        <v>11</v>
      </c>
      <c r="E884" s="20">
        <v>36480</v>
      </c>
      <c r="F884" s="20">
        <v>36480</v>
      </c>
      <c r="G884" s="38">
        <f t="shared" si="261"/>
        <v>36480</v>
      </c>
      <c r="H884" s="38"/>
      <c r="I884" s="34">
        <f t="shared" si="262"/>
        <v>0</v>
      </c>
      <c r="J884" s="18"/>
      <c r="K884" s="36"/>
      <c r="L884" s="36"/>
      <c r="M884" s="36"/>
      <c r="N884" s="36"/>
      <c r="O884" s="36"/>
      <c r="P884" s="36"/>
      <c r="Q884" s="36"/>
      <c r="R884" s="36"/>
      <c r="S884" s="36"/>
      <c r="T884" s="36"/>
      <c r="U884" s="36"/>
      <c r="V884" s="36"/>
      <c r="W884" s="36"/>
      <c r="X884" s="36"/>
    </row>
    <row r="885" spans="1:24" ht="20.25" hidden="1" customHeight="1">
      <c r="A885" s="21"/>
      <c r="B885" s="93" t="s">
        <v>754</v>
      </c>
      <c r="C885" s="18"/>
      <c r="D885" s="18" t="s">
        <v>182</v>
      </c>
      <c r="E885" s="20"/>
      <c r="F885" s="20"/>
      <c r="G885" s="38"/>
      <c r="H885" s="38"/>
      <c r="I885" s="34"/>
      <c r="J885" s="18"/>
      <c r="K885" s="36"/>
      <c r="L885" s="36"/>
      <c r="M885" s="36"/>
      <c r="N885" s="36"/>
      <c r="O885" s="36"/>
      <c r="P885" s="36"/>
      <c r="Q885" s="36"/>
      <c r="R885" s="36"/>
      <c r="S885" s="36"/>
      <c r="T885" s="36"/>
      <c r="U885" s="36"/>
      <c r="V885" s="36"/>
      <c r="W885" s="36"/>
      <c r="X885" s="36"/>
    </row>
    <row r="886" spans="1:24" ht="19.5" hidden="1" customHeight="1">
      <c r="A886" s="21"/>
      <c r="B886" s="78" t="s">
        <v>755</v>
      </c>
      <c r="C886" s="18" t="s">
        <v>205</v>
      </c>
      <c r="D886" s="18" t="s">
        <v>11</v>
      </c>
      <c r="E886" s="20">
        <v>130000</v>
      </c>
      <c r="F886" s="20">
        <v>130000</v>
      </c>
      <c r="G886" s="38">
        <f t="shared" ref="G886:G888" si="263">F886</f>
        <v>130000</v>
      </c>
      <c r="H886" s="38"/>
      <c r="I886" s="34">
        <f t="shared" ref="I886:I888" si="264">(F886-E886)/E886</f>
        <v>0</v>
      </c>
      <c r="J886" s="18"/>
      <c r="K886" s="36"/>
      <c r="L886" s="36"/>
      <c r="M886" s="36"/>
      <c r="N886" s="36"/>
      <c r="O886" s="36"/>
      <c r="P886" s="36"/>
      <c r="Q886" s="36"/>
      <c r="R886" s="36"/>
      <c r="S886" s="36"/>
      <c r="T886" s="36"/>
      <c r="U886" s="36"/>
      <c r="V886" s="36"/>
      <c r="W886" s="36"/>
      <c r="X886" s="36"/>
    </row>
    <row r="887" spans="1:24" ht="19.5" hidden="1" customHeight="1">
      <c r="A887" s="21"/>
      <c r="B887" s="78" t="s">
        <v>756</v>
      </c>
      <c r="C887" s="18" t="s">
        <v>205</v>
      </c>
      <c r="D887" s="18" t="s">
        <v>11</v>
      </c>
      <c r="E887" s="20">
        <v>252000</v>
      </c>
      <c r="F887" s="20">
        <v>252000</v>
      </c>
      <c r="G887" s="38">
        <f t="shared" si="263"/>
        <v>252000</v>
      </c>
      <c r="H887" s="38"/>
      <c r="I887" s="34">
        <f t="shared" si="264"/>
        <v>0</v>
      </c>
      <c r="J887" s="18"/>
      <c r="K887" s="36"/>
      <c r="L887" s="36"/>
      <c r="M887" s="36"/>
      <c r="N887" s="36"/>
      <c r="O887" s="36"/>
      <c r="P887" s="36"/>
      <c r="Q887" s="36"/>
      <c r="R887" s="36"/>
      <c r="S887" s="36"/>
      <c r="T887" s="36"/>
      <c r="U887" s="36"/>
      <c r="V887" s="36"/>
      <c r="W887" s="36"/>
      <c r="X887" s="36"/>
    </row>
    <row r="888" spans="1:24" ht="19.5" hidden="1" customHeight="1">
      <c r="A888" s="21"/>
      <c r="B888" s="78" t="s">
        <v>757</v>
      </c>
      <c r="C888" s="18" t="s">
        <v>205</v>
      </c>
      <c r="D888" s="18" t="s">
        <v>11</v>
      </c>
      <c r="E888" s="20">
        <v>225000</v>
      </c>
      <c r="F888" s="20">
        <v>225000</v>
      </c>
      <c r="G888" s="38">
        <f t="shared" si="263"/>
        <v>225000</v>
      </c>
      <c r="H888" s="38"/>
      <c r="I888" s="34">
        <f t="shared" si="264"/>
        <v>0</v>
      </c>
      <c r="J888" s="18"/>
      <c r="K888" s="36"/>
      <c r="L888" s="36"/>
      <c r="M888" s="36"/>
      <c r="N888" s="36"/>
      <c r="O888" s="36"/>
      <c r="P888" s="36"/>
      <c r="Q888" s="36"/>
      <c r="R888" s="36"/>
      <c r="S888" s="36"/>
      <c r="T888" s="36"/>
      <c r="U888" s="36"/>
      <c r="V888" s="36"/>
      <c r="W888" s="36"/>
      <c r="X888" s="36"/>
    </row>
    <row r="889" spans="1:24" ht="20.25" hidden="1" customHeight="1">
      <c r="A889" s="21"/>
      <c r="B889" s="93" t="s">
        <v>758</v>
      </c>
      <c r="C889" s="18"/>
      <c r="D889" s="18" t="s">
        <v>182</v>
      </c>
      <c r="E889" s="20"/>
      <c r="F889" s="20"/>
      <c r="G889" s="38"/>
      <c r="H889" s="38"/>
      <c r="I889" s="34"/>
      <c r="J889" s="18"/>
      <c r="K889" s="36"/>
      <c r="L889" s="36"/>
      <c r="M889" s="36"/>
      <c r="N889" s="36"/>
      <c r="O889" s="36"/>
      <c r="P889" s="36"/>
      <c r="Q889" s="36"/>
      <c r="R889" s="36"/>
      <c r="S889" s="36"/>
      <c r="T889" s="36"/>
      <c r="U889" s="36"/>
      <c r="V889" s="36"/>
      <c r="W889" s="36"/>
      <c r="X889" s="36"/>
    </row>
    <row r="890" spans="1:24" ht="19.5" hidden="1" customHeight="1">
      <c r="A890" s="21"/>
      <c r="B890" s="78" t="s">
        <v>759</v>
      </c>
      <c r="C890" s="18" t="s">
        <v>205</v>
      </c>
      <c r="D890" s="18" t="s">
        <v>11</v>
      </c>
      <c r="E890" s="20">
        <v>163000</v>
      </c>
      <c r="F890" s="20">
        <v>163000</v>
      </c>
      <c r="G890" s="38">
        <f>F890</f>
        <v>163000</v>
      </c>
      <c r="H890" s="38"/>
      <c r="I890" s="34">
        <f>(F890-E890)/E890</f>
        <v>0</v>
      </c>
      <c r="J890" s="18"/>
      <c r="K890" s="36"/>
      <c r="L890" s="36"/>
      <c r="M890" s="36"/>
      <c r="N890" s="36"/>
      <c r="O890" s="36"/>
      <c r="P890" s="36"/>
      <c r="Q890" s="36"/>
      <c r="R890" s="36"/>
      <c r="S890" s="36"/>
      <c r="T890" s="36"/>
      <c r="U890" s="36"/>
      <c r="V890" s="36"/>
      <c r="W890" s="36"/>
      <c r="X890" s="36"/>
    </row>
    <row r="891" spans="1:24" ht="20.25" hidden="1" customHeight="1">
      <c r="A891" s="21"/>
      <c r="B891" s="93" t="s">
        <v>760</v>
      </c>
      <c r="C891" s="18"/>
      <c r="D891" s="18" t="s">
        <v>182</v>
      </c>
      <c r="E891" s="20"/>
      <c r="F891" s="20"/>
      <c r="G891" s="38"/>
      <c r="H891" s="38"/>
      <c r="I891" s="34"/>
      <c r="J891" s="18"/>
      <c r="K891" s="36"/>
      <c r="L891" s="36"/>
      <c r="M891" s="36"/>
      <c r="N891" s="36"/>
      <c r="O891" s="36"/>
      <c r="P891" s="36"/>
      <c r="Q891" s="36"/>
      <c r="R891" s="36"/>
      <c r="S891" s="36"/>
      <c r="T891" s="36"/>
      <c r="U891" s="36"/>
      <c r="V891" s="36"/>
      <c r="W891" s="36"/>
      <c r="X891" s="36"/>
    </row>
    <row r="892" spans="1:24" ht="19.5" hidden="1" customHeight="1">
      <c r="A892" s="21"/>
      <c r="B892" s="78" t="s">
        <v>761</v>
      </c>
      <c r="C892" s="18" t="s">
        <v>205</v>
      </c>
      <c r="D892" s="18" t="s">
        <v>11</v>
      </c>
      <c r="E892" s="20">
        <v>206000</v>
      </c>
      <c r="F892" s="20">
        <v>206000</v>
      </c>
      <c r="G892" s="38">
        <f t="shared" ref="G892:G894" si="265">F892</f>
        <v>206000</v>
      </c>
      <c r="H892" s="38"/>
      <c r="I892" s="34">
        <f t="shared" ref="I892:I894" si="266">(F892-E892)/E892</f>
        <v>0</v>
      </c>
      <c r="J892" s="18"/>
      <c r="K892" s="36"/>
      <c r="L892" s="36"/>
      <c r="M892" s="36"/>
      <c r="N892" s="36"/>
      <c r="O892" s="36"/>
      <c r="P892" s="36"/>
      <c r="Q892" s="36"/>
      <c r="R892" s="36"/>
      <c r="S892" s="36"/>
      <c r="T892" s="36"/>
      <c r="U892" s="36"/>
      <c r="V892" s="36"/>
      <c r="W892" s="36"/>
      <c r="X892" s="36"/>
    </row>
    <row r="893" spans="1:24" ht="19.5" hidden="1" customHeight="1">
      <c r="A893" s="21"/>
      <c r="B893" s="78" t="s">
        <v>762</v>
      </c>
      <c r="C893" s="18" t="s">
        <v>205</v>
      </c>
      <c r="D893" s="18" t="s">
        <v>11</v>
      </c>
      <c r="E893" s="20">
        <v>296000</v>
      </c>
      <c r="F893" s="20">
        <v>296000</v>
      </c>
      <c r="G893" s="38">
        <f t="shared" si="265"/>
        <v>296000</v>
      </c>
      <c r="H893" s="38"/>
      <c r="I893" s="34">
        <f t="shared" si="266"/>
        <v>0</v>
      </c>
      <c r="J893" s="18"/>
      <c r="K893" s="36"/>
      <c r="L893" s="36"/>
      <c r="M893" s="36"/>
      <c r="N893" s="36"/>
      <c r="O893" s="36"/>
      <c r="P893" s="36"/>
      <c r="Q893" s="36"/>
      <c r="R893" s="36"/>
      <c r="S893" s="36"/>
      <c r="T893" s="36"/>
      <c r="U893" s="36"/>
      <c r="V893" s="36"/>
      <c r="W893" s="36"/>
      <c r="X893" s="36"/>
    </row>
    <row r="894" spans="1:24" ht="19.5" hidden="1" customHeight="1">
      <c r="A894" s="21"/>
      <c r="B894" s="78" t="s">
        <v>763</v>
      </c>
      <c r="C894" s="18" t="s">
        <v>205</v>
      </c>
      <c r="D894" s="18" t="s">
        <v>11</v>
      </c>
      <c r="E894" s="20">
        <v>388000</v>
      </c>
      <c r="F894" s="20">
        <v>388000</v>
      </c>
      <c r="G894" s="38">
        <f t="shared" si="265"/>
        <v>388000</v>
      </c>
      <c r="H894" s="38"/>
      <c r="I894" s="34">
        <f t="shared" si="266"/>
        <v>0</v>
      </c>
      <c r="J894" s="18"/>
      <c r="K894" s="36"/>
      <c r="L894" s="36"/>
      <c r="M894" s="36"/>
      <c r="N894" s="36"/>
      <c r="O894" s="36"/>
      <c r="P894" s="36"/>
      <c r="Q894" s="36"/>
      <c r="R894" s="36"/>
      <c r="S894" s="36"/>
      <c r="T894" s="36"/>
      <c r="U894" s="36"/>
      <c r="V894" s="36"/>
      <c r="W894" s="36"/>
      <c r="X894" s="36"/>
    </row>
    <row r="895" spans="1:24" ht="20.25" hidden="1" customHeight="1">
      <c r="A895" s="21"/>
      <c r="B895" s="93" t="s">
        <v>764</v>
      </c>
      <c r="C895" s="18"/>
      <c r="D895" s="18" t="s">
        <v>182</v>
      </c>
      <c r="E895" s="20"/>
      <c r="F895" s="20"/>
      <c r="G895" s="38"/>
      <c r="H895" s="38"/>
      <c r="I895" s="34"/>
      <c r="J895" s="18"/>
      <c r="K895" s="36"/>
      <c r="L895" s="36"/>
      <c r="M895" s="36"/>
      <c r="N895" s="36"/>
      <c r="O895" s="36"/>
      <c r="P895" s="36"/>
      <c r="Q895" s="36"/>
      <c r="R895" s="36"/>
      <c r="S895" s="36"/>
      <c r="T895" s="36"/>
      <c r="U895" s="36"/>
      <c r="V895" s="36"/>
      <c r="W895" s="36"/>
      <c r="X895" s="36"/>
    </row>
    <row r="896" spans="1:24" ht="19.5" hidden="1" customHeight="1">
      <c r="A896" s="21"/>
      <c r="B896" s="78" t="s">
        <v>765</v>
      </c>
      <c r="C896" s="18" t="s">
        <v>205</v>
      </c>
      <c r="D896" s="18" t="s">
        <v>11</v>
      </c>
      <c r="E896" s="20">
        <v>224000</v>
      </c>
      <c r="F896" s="20">
        <v>224000</v>
      </c>
      <c r="G896" s="38">
        <f>F896</f>
        <v>224000</v>
      </c>
      <c r="H896" s="38"/>
      <c r="I896" s="34">
        <f>(F896-E896)/E896</f>
        <v>0</v>
      </c>
      <c r="J896" s="18"/>
      <c r="K896" s="36"/>
      <c r="L896" s="36"/>
      <c r="M896" s="36"/>
      <c r="N896" s="36"/>
      <c r="O896" s="36"/>
      <c r="P896" s="36"/>
      <c r="Q896" s="36"/>
      <c r="R896" s="36"/>
      <c r="S896" s="36"/>
      <c r="T896" s="36"/>
      <c r="U896" s="36"/>
      <c r="V896" s="36"/>
      <c r="W896" s="36"/>
      <c r="X896" s="36"/>
    </row>
    <row r="897" spans="1:24" ht="20.25" hidden="1" customHeight="1">
      <c r="A897" s="21"/>
      <c r="B897" s="93" t="s">
        <v>766</v>
      </c>
      <c r="C897" s="18"/>
      <c r="D897" s="18" t="s">
        <v>182</v>
      </c>
      <c r="E897" s="20"/>
      <c r="F897" s="20"/>
      <c r="G897" s="38"/>
      <c r="H897" s="38"/>
      <c r="I897" s="34"/>
      <c r="J897" s="18"/>
      <c r="K897" s="36"/>
      <c r="L897" s="36"/>
      <c r="M897" s="36"/>
      <c r="N897" s="36"/>
      <c r="O897" s="36"/>
      <c r="P897" s="36"/>
      <c r="Q897" s="36"/>
      <c r="R897" s="36"/>
      <c r="S897" s="36"/>
      <c r="T897" s="36"/>
      <c r="U897" s="36"/>
      <c r="V897" s="36"/>
      <c r="W897" s="36"/>
      <c r="X897" s="36"/>
    </row>
    <row r="898" spans="1:24" ht="19.5" hidden="1" customHeight="1">
      <c r="A898" s="21"/>
      <c r="B898" s="78" t="s">
        <v>767</v>
      </c>
      <c r="C898" s="18" t="s">
        <v>205</v>
      </c>
      <c r="D898" s="18" t="s">
        <v>11</v>
      </c>
      <c r="E898" s="20">
        <v>564000</v>
      </c>
      <c r="F898" s="20">
        <v>564000</v>
      </c>
      <c r="G898" s="38">
        <f>F898</f>
        <v>564000</v>
      </c>
      <c r="H898" s="38"/>
      <c r="I898" s="34">
        <f>(F898-E898)/E898</f>
        <v>0</v>
      </c>
      <c r="J898" s="18"/>
      <c r="K898" s="36"/>
      <c r="L898" s="36"/>
      <c r="M898" s="36"/>
      <c r="N898" s="36"/>
      <c r="O898" s="36"/>
      <c r="P898" s="36"/>
      <c r="Q898" s="36"/>
      <c r="R898" s="36"/>
      <c r="S898" s="36"/>
      <c r="T898" s="36"/>
      <c r="U898" s="36"/>
      <c r="V898" s="36"/>
      <c r="W898" s="36"/>
      <c r="X898" s="36"/>
    </row>
    <row r="899" spans="1:24" ht="20.25" hidden="1" customHeight="1">
      <c r="A899" s="21"/>
      <c r="B899" s="93" t="s">
        <v>768</v>
      </c>
      <c r="C899" s="18"/>
      <c r="D899" s="18" t="s">
        <v>182</v>
      </c>
      <c r="E899" s="20"/>
      <c r="F899" s="20"/>
      <c r="G899" s="38"/>
      <c r="H899" s="38"/>
      <c r="I899" s="34"/>
      <c r="J899" s="18"/>
      <c r="K899" s="36"/>
      <c r="L899" s="36"/>
      <c r="M899" s="36"/>
      <c r="N899" s="36"/>
      <c r="O899" s="36"/>
      <c r="P899" s="36"/>
      <c r="Q899" s="36"/>
      <c r="R899" s="36"/>
      <c r="S899" s="36"/>
      <c r="T899" s="36"/>
      <c r="U899" s="36"/>
      <c r="V899" s="36"/>
      <c r="W899" s="36"/>
      <c r="X899" s="36"/>
    </row>
    <row r="900" spans="1:24" ht="20.25" hidden="1" customHeight="1">
      <c r="A900" s="21"/>
      <c r="B900" s="93" t="s">
        <v>769</v>
      </c>
      <c r="C900" s="18"/>
      <c r="D900" s="18"/>
      <c r="E900" s="20"/>
      <c r="F900" s="20"/>
      <c r="G900" s="38"/>
      <c r="H900" s="38"/>
      <c r="I900" s="34"/>
      <c r="J900" s="18"/>
      <c r="K900" s="36"/>
      <c r="L900" s="36"/>
      <c r="M900" s="36"/>
      <c r="N900" s="36"/>
      <c r="O900" s="36"/>
      <c r="P900" s="36"/>
      <c r="Q900" s="36"/>
      <c r="R900" s="36"/>
      <c r="S900" s="36"/>
      <c r="T900" s="36"/>
      <c r="U900" s="36"/>
      <c r="V900" s="36"/>
      <c r="W900" s="36"/>
      <c r="X900" s="36"/>
    </row>
    <row r="901" spans="1:24" ht="19.5" hidden="1" customHeight="1">
      <c r="A901" s="21"/>
      <c r="B901" s="78" t="s">
        <v>770</v>
      </c>
      <c r="C901" s="18" t="s">
        <v>205</v>
      </c>
      <c r="D901" s="18" t="s">
        <v>11</v>
      </c>
      <c r="E901" s="20">
        <v>61000</v>
      </c>
      <c r="F901" s="20">
        <v>61000</v>
      </c>
      <c r="G901" s="38">
        <f t="shared" ref="G901:G902" si="267">F901</f>
        <v>61000</v>
      </c>
      <c r="H901" s="38"/>
      <c r="I901" s="34">
        <f t="shared" ref="I901:I902" si="268">(F901-E901)/E901</f>
        <v>0</v>
      </c>
      <c r="J901" s="18"/>
      <c r="K901" s="36"/>
      <c r="L901" s="36"/>
      <c r="M901" s="36"/>
      <c r="N901" s="36"/>
      <c r="O901" s="36"/>
      <c r="P901" s="36"/>
      <c r="Q901" s="36"/>
      <c r="R901" s="36"/>
      <c r="S901" s="36"/>
      <c r="T901" s="36"/>
      <c r="U901" s="36"/>
      <c r="V901" s="36"/>
      <c r="W901" s="36"/>
      <c r="X901" s="36"/>
    </row>
    <row r="902" spans="1:24" ht="19.5" hidden="1" customHeight="1">
      <c r="A902" s="21"/>
      <c r="B902" s="78" t="s">
        <v>771</v>
      </c>
      <c r="C902" s="18" t="s">
        <v>205</v>
      </c>
      <c r="D902" s="18" t="s">
        <v>11</v>
      </c>
      <c r="E902" s="20">
        <v>66000</v>
      </c>
      <c r="F902" s="20">
        <v>66000</v>
      </c>
      <c r="G902" s="38">
        <f t="shared" si="267"/>
        <v>66000</v>
      </c>
      <c r="H902" s="38"/>
      <c r="I902" s="34">
        <f t="shared" si="268"/>
        <v>0</v>
      </c>
      <c r="J902" s="18"/>
      <c r="K902" s="36"/>
      <c r="L902" s="36"/>
      <c r="M902" s="36"/>
      <c r="N902" s="36"/>
      <c r="O902" s="36"/>
      <c r="P902" s="36"/>
      <c r="Q902" s="36"/>
      <c r="R902" s="36"/>
      <c r="S902" s="36"/>
      <c r="T902" s="36"/>
      <c r="U902" s="36"/>
      <c r="V902" s="36"/>
      <c r="W902" s="36"/>
      <c r="X902" s="36"/>
    </row>
    <row r="903" spans="1:24" ht="20.25" hidden="1" customHeight="1">
      <c r="A903" s="21"/>
      <c r="B903" s="93" t="s">
        <v>772</v>
      </c>
      <c r="C903" s="18"/>
      <c r="D903" s="18"/>
      <c r="E903" s="20"/>
      <c r="F903" s="20"/>
      <c r="G903" s="38"/>
      <c r="H903" s="38"/>
      <c r="I903" s="34"/>
      <c r="J903" s="18"/>
      <c r="K903" s="36"/>
      <c r="L903" s="36"/>
      <c r="M903" s="36"/>
      <c r="N903" s="36"/>
      <c r="O903" s="36"/>
      <c r="P903" s="36"/>
      <c r="Q903" s="36"/>
      <c r="R903" s="36"/>
      <c r="S903" s="36"/>
      <c r="T903" s="36"/>
      <c r="U903" s="36"/>
      <c r="V903" s="36"/>
      <c r="W903" s="36"/>
      <c r="X903" s="36"/>
    </row>
    <row r="904" spans="1:24" ht="19.5" hidden="1" customHeight="1">
      <c r="A904" s="21"/>
      <c r="B904" s="78" t="s">
        <v>773</v>
      </c>
      <c r="C904" s="18" t="s">
        <v>205</v>
      </c>
      <c r="D904" s="18" t="s">
        <v>11</v>
      </c>
      <c r="E904" s="20">
        <v>122000</v>
      </c>
      <c r="F904" s="20">
        <v>122000</v>
      </c>
      <c r="G904" s="38">
        <f t="shared" ref="G904:G905" si="269">F904</f>
        <v>122000</v>
      </c>
      <c r="H904" s="38"/>
      <c r="I904" s="34">
        <f t="shared" ref="I904:I905" si="270">(F904-E904)/E904</f>
        <v>0</v>
      </c>
      <c r="J904" s="18"/>
      <c r="K904" s="36"/>
      <c r="L904" s="36"/>
      <c r="M904" s="36"/>
      <c r="N904" s="36"/>
      <c r="O904" s="36"/>
      <c r="P904" s="36"/>
      <c r="Q904" s="36"/>
      <c r="R904" s="36"/>
      <c r="S904" s="36"/>
      <c r="T904" s="36"/>
      <c r="U904" s="36"/>
      <c r="V904" s="36"/>
      <c r="W904" s="36"/>
      <c r="X904" s="36"/>
    </row>
    <row r="905" spans="1:24" ht="19.5" hidden="1" customHeight="1">
      <c r="A905" s="21"/>
      <c r="B905" s="78" t="s">
        <v>774</v>
      </c>
      <c r="C905" s="18" t="s">
        <v>205</v>
      </c>
      <c r="D905" s="18" t="s">
        <v>11</v>
      </c>
      <c r="E905" s="20">
        <v>160000</v>
      </c>
      <c r="F905" s="20">
        <v>160000</v>
      </c>
      <c r="G905" s="38">
        <f t="shared" si="269"/>
        <v>160000</v>
      </c>
      <c r="H905" s="38"/>
      <c r="I905" s="34">
        <f t="shared" si="270"/>
        <v>0</v>
      </c>
      <c r="J905" s="18"/>
      <c r="K905" s="36"/>
      <c r="L905" s="36"/>
      <c r="M905" s="36"/>
      <c r="N905" s="36"/>
      <c r="O905" s="36"/>
      <c r="P905" s="36"/>
      <c r="Q905" s="36"/>
      <c r="R905" s="36"/>
      <c r="S905" s="36"/>
      <c r="T905" s="36"/>
      <c r="U905" s="36"/>
      <c r="V905" s="36"/>
      <c r="W905" s="36"/>
      <c r="X905" s="36"/>
    </row>
    <row r="906" spans="1:24" ht="33.75" customHeight="1">
      <c r="A906" s="12">
        <v>2</v>
      </c>
      <c r="B906" s="2758" t="s">
        <v>775</v>
      </c>
      <c r="C906" s="2735"/>
      <c r="D906" s="2735"/>
      <c r="E906" s="2735"/>
      <c r="F906" s="2735"/>
      <c r="G906" s="2735"/>
      <c r="H906" s="2735"/>
      <c r="I906" s="2735"/>
      <c r="J906" s="2736"/>
      <c r="K906" s="30"/>
      <c r="L906" s="30"/>
      <c r="M906" s="30"/>
      <c r="N906" s="30"/>
      <c r="O906" s="30"/>
      <c r="P906" s="30"/>
      <c r="Q906" s="30"/>
      <c r="R906" s="30"/>
      <c r="S906" s="30"/>
      <c r="T906" s="30"/>
      <c r="U906" s="30"/>
      <c r="V906" s="30"/>
      <c r="W906" s="30"/>
      <c r="X906" s="30"/>
    </row>
    <row r="907" spans="1:24" ht="47.25" hidden="1" customHeight="1" outlineLevel="1">
      <c r="A907" s="21"/>
      <c r="B907" s="46" t="s">
        <v>776</v>
      </c>
      <c r="C907" s="18" t="s">
        <v>624</v>
      </c>
      <c r="D907" s="35" t="s">
        <v>777</v>
      </c>
      <c r="E907" s="20">
        <v>501818</v>
      </c>
      <c r="F907" s="20">
        <v>501818</v>
      </c>
      <c r="G907" s="28">
        <f t="shared" ref="G907:G909" si="271">F907</f>
        <v>501818</v>
      </c>
      <c r="H907" s="28">
        <v>501818</v>
      </c>
      <c r="I907" s="34">
        <f t="shared" ref="I907:I915" si="272">(H907-G907)/G907</f>
        <v>0</v>
      </c>
      <c r="J907" s="2740" t="s">
        <v>778</v>
      </c>
      <c r="K907" s="36"/>
      <c r="L907" s="36"/>
      <c r="M907" s="36"/>
      <c r="N907" s="36"/>
      <c r="O907" s="36"/>
      <c r="P907" s="36"/>
      <c r="Q907" s="36"/>
      <c r="R907" s="36"/>
      <c r="S907" s="36"/>
      <c r="T907" s="36"/>
      <c r="U907" s="36"/>
      <c r="V907" s="36"/>
      <c r="W907" s="36"/>
      <c r="X907" s="36"/>
    </row>
    <row r="908" spans="1:24" ht="39" hidden="1" customHeight="1" outlineLevel="1">
      <c r="A908" s="21"/>
      <c r="B908" s="46" t="s">
        <v>779</v>
      </c>
      <c r="C908" s="18" t="s">
        <v>624</v>
      </c>
      <c r="D908" s="18" t="s">
        <v>11</v>
      </c>
      <c r="E908" s="20">
        <v>1257273</v>
      </c>
      <c r="F908" s="20">
        <v>1257273</v>
      </c>
      <c r="G908" s="28">
        <f t="shared" si="271"/>
        <v>1257273</v>
      </c>
      <c r="H908" s="28">
        <v>1257273</v>
      </c>
      <c r="I908" s="34">
        <f t="shared" si="272"/>
        <v>0</v>
      </c>
      <c r="J908" s="2742"/>
      <c r="K908" s="36"/>
      <c r="L908" s="36"/>
      <c r="M908" s="36"/>
      <c r="N908" s="36"/>
      <c r="O908" s="36"/>
      <c r="P908" s="36"/>
      <c r="Q908" s="36"/>
      <c r="R908" s="36"/>
      <c r="S908" s="36"/>
      <c r="T908" s="36"/>
      <c r="U908" s="36"/>
      <c r="V908" s="36"/>
      <c r="W908" s="36"/>
      <c r="X908" s="36"/>
    </row>
    <row r="909" spans="1:24" ht="58.5" hidden="1" customHeight="1" outlineLevel="1">
      <c r="A909" s="21"/>
      <c r="B909" s="46" t="s">
        <v>780</v>
      </c>
      <c r="C909" s="18" t="s">
        <v>624</v>
      </c>
      <c r="D909" s="18" t="s">
        <v>11</v>
      </c>
      <c r="E909" s="20">
        <v>667273</v>
      </c>
      <c r="F909" s="20">
        <v>667273</v>
      </c>
      <c r="G909" s="28">
        <f t="shared" si="271"/>
        <v>667273</v>
      </c>
      <c r="H909" s="28">
        <v>667273</v>
      </c>
      <c r="I909" s="34">
        <f t="shared" si="272"/>
        <v>0</v>
      </c>
      <c r="J909" s="2742"/>
      <c r="K909" s="36"/>
      <c r="L909" s="36"/>
      <c r="M909" s="36"/>
      <c r="N909" s="36"/>
      <c r="O909" s="36"/>
      <c r="P909" s="36"/>
      <c r="Q909" s="36"/>
      <c r="R909" s="36"/>
      <c r="S909" s="36"/>
      <c r="T909" s="36"/>
      <c r="U909" s="36"/>
      <c r="V909" s="36"/>
      <c r="W909" s="36"/>
      <c r="X909" s="36"/>
    </row>
    <row r="910" spans="1:24" ht="58.5" hidden="1" customHeight="1" outlineLevel="1">
      <c r="A910" s="21"/>
      <c r="B910" s="46" t="s">
        <v>781</v>
      </c>
      <c r="C910" s="18" t="s">
        <v>624</v>
      </c>
      <c r="D910" s="18" t="s">
        <v>11</v>
      </c>
      <c r="E910" s="20"/>
      <c r="F910" s="20"/>
      <c r="G910" s="28">
        <v>177273</v>
      </c>
      <c r="H910" s="28">
        <v>177273</v>
      </c>
      <c r="I910" s="34">
        <f t="shared" si="272"/>
        <v>0</v>
      </c>
      <c r="J910" s="2742"/>
      <c r="K910" s="36"/>
      <c r="L910" s="36"/>
      <c r="M910" s="36"/>
      <c r="N910" s="36"/>
      <c r="O910" s="36"/>
      <c r="P910" s="36"/>
      <c r="Q910" s="36"/>
      <c r="R910" s="36"/>
      <c r="S910" s="36"/>
      <c r="T910" s="36"/>
      <c r="U910" s="36"/>
      <c r="V910" s="36"/>
      <c r="W910" s="36"/>
      <c r="X910" s="36"/>
    </row>
    <row r="911" spans="1:24" ht="58.5" hidden="1" customHeight="1" outlineLevel="1">
      <c r="A911" s="21"/>
      <c r="B911" s="46" t="s">
        <v>782</v>
      </c>
      <c r="C911" s="18" t="s">
        <v>620</v>
      </c>
      <c r="D911" s="18" t="s">
        <v>11</v>
      </c>
      <c r="E911" s="20"/>
      <c r="F911" s="20"/>
      <c r="G911" s="28">
        <v>73636</v>
      </c>
      <c r="H911" s="28">
        <v>73636</v>
      </c>
      <c r="I911" s="34">
        <f t="shared" si="272"/>
        <v>0</v>
      </c>
      <c r="J911" s="2742"/>
      <c r="K911" s="36"/>
      <c r="L911" s="36"/>
      <c r="M911" s="36"/>
      <c r="N911" s="36"/>
      <c r="O911" s="36"/>
      <c r="P911" s="36"/>
      <c r="Q911" s="36"/>
      <c r="R911" s="36"/>
      <c r="S911" s="36"/>
      <c r="T911" s="36"/>
      <c r="U911" s="36"/>
      <c r="V911" s="36"/>
      <c r="W911" s="36"/>
      <c r="X911" s="36"/>
    </row>
    <row r="912" spans="1:24" ht="47.25" hidden="1" customHeight="1" outlineLevel="1">
      <c r="A912" s="21"/>
      <c r="B912" s="78" t="s">
        <v>783</v>
      </c>
      <c r="C912" s="18" t="s">
        <v>620</v>
      </c>
      <c r="D912" s="35" t="s">
        <v>784</v>
      </c>
      <c r="E912" s="20">
        <v>7340000</v>
      </c>
      <c r="F912" s="20">
        <v>9162727</v>
      </c>
      <c r="G912" s="28">
        <f t="shared" ref="G912:G915" si="273">F912</f>
        <v>9162727</v>
      </c>
      <c r="H912" s="28">
        <v>9162727</v>
      </c>
      <c r="I912" s="34">
        <f t="shared" si="272"/>
        <v>0</v>
      </c>
      <c r="J912" s="2742"/>
      <c r="K912" s="36"/>
      <c r="L912" s="36"/>
      <c r="M912" s="36"/>
      <c r="N912" s="36"/>
      <c r="O912" s="36"/>
      <c r="P912" s="36"/>
      <c r="Q912" s="36"/>
      <c r="R912" s="36"/>
      <c r="S912" s="36"/>
      <c r="T912" s="36"/>
      <c r="U912" s="36"/>
      <c r="V912" s="36"/>
      <c r="W912" s="36"/>
      <c r="X912" s="36"/>
    </row>
    <row r="913" spans="1:24" ht="19.5" hidden="1" customHeight="1" outlineLevel="1">
      <c r="A913" s="21"/>
      <c r="B913" s="78" t="s">
        <v>785</v>
      </c>
      <c r="C913" s="18" t="s">
        <v>620</v>
      </c>
      <c r="D913" s="18" t="s">
        <v>11</v>
      </c>
      <c r="E913" s="20">
        <v>8000000</v>
      </c>
      <c r="F913" s="20">
        <v>10000000</v>
      </c>
      <c r="G913" s="28">
        <f t="shared" si="273"/>
        <v>10000000</v>
      </c>
      <c r="H913" s="28">
        <v>10000000</v>
      </c>
      <c r="I913" s="34">
        <f t="shared" si="272"/>
        <v>0</v>
      </c>
      <c r="J913" s="2742"/>
      <c r="K913" s="36"/>
      <c r="L913" s="36"/>
      <c r="M913" s="36"/>
      <c r="N913" s="36"/>
      <c r="O913" s="36"/>
      <c r="P913" s="36"/>
      <c r="Q913" s="36"/>
      <c r="R913" s="36"/>
      <c r="S913" s="36"/>
      <c r="T913" s="36"/>
      <c r="U913" s="36"/>
      <c r="V913" s="36"/>
      <c r="W913" s="36"/>
      <c r="X913" s="36"/>
    </row>
    <row r="914" spans="1:24" ht="19.5" hidden="1" customHeight="1" outlineLevel="1">
      <c r="A914" s="21"/>
      <c r="B914" s="78" t="s">
        <v>786</v>
      </c>
      <c r="C914" s="18" t="s">
        <v>620</v>
      </c>
      <c r="D914" s="18" t="s">
        <v>11</v>
      </c>
      <c r="E914" s="20">
        <v>9060000</v>
      </c>
      <c r="F914" s="20">
        <v>11314545</v>
      </c>
      <c r="G914" s="28">
        <f t="shared" si="273"/>
        <v>11314545</v>
      </c>
      <c r="H914" s="28">
        <v>11314545</v>
      </c>
      <c r="I914" s="34">
        <f t="shared" si="272"/>
        <v>0</v>
      </c>
      <c r="J914" s="2742"/>
      <c r="K914" s="36"/>
      <c r="L914" s="36"/>
      <c r="M914" s="36"/>
      <c r="N914" s="36"/>
      <c r="O914" s="36"/>
      <c r="P914" s="36"/>
      <c r="Q914" s="36"/>
      <c r="R914" s="36"/>
      <c r="S914" s="36"/>
      <c r="T914" s="36"/>
      <c r="U914" s="36"/>
      <c r="V914" s="36"/>
      <c r="W914" s="36"/>
      <c r="X914" s="36"/>
    </row>
    <row r="915" spans="1:24" ht="19.5" hidden="1" customHeight="1" outlineLevel="1">
      <c r="A915" s="21"/>
      <c r="B915" s="78" t="s">
        <v>787</v>
      </c>
      <c r="C915" s="18" t="s">
        <v>620</v>
      </c>
      <c r="D915" s="18" t="s">
        <v>11</v>
      </c>
      <c r="E915" s="20">
        <v>10030000</v>
      </c>
      <c r="F915" s="20">
        <v>12525455</v>
      </c>
      <c r="G915" s="28">
        <f t="shared" si="273"/>
        <v>12525455</v>
      </c>
      <c r="H915" s="28">
        <v>12525455</v>
      </c>
      <c r="I915" s="34">
        <f t="shared" si="272"/>
        <v>0</v>
      </c>
      <c r="J915" s="2733"/>
      <c r="K915" s="36"/>
      <c r="L915" s="36"/>
      <c r="M915" s="36"/>
      <c r="N915" s="36"/>
      <c r="O915" s="36"/>
      <c r="P915" s="36"/>
      <c r="Q915" s="36"/>
      <c r="R915" s="36"/>
      <c r="S915" s="36"/>
      <c r="T915" s="36"/>
      <c r="U915" s="36"/>
      <c r="V915" s="36"/>
      <c r="W915" s="36"/>
      <c r="X915" s="36"/>
    </row>
    <row r="916" spans="1:24" ht="18.75" customHeight="1">
      <c r="A916" s="2783" t="s">
        <v>206</v>
      </c>
      <c r="B916" s="2735"/>
      <c r="C916" s="2735"/>
      <c r="D916" s="2735"/>
      <c r="E916" s="2735"/>
      <c r="F916" s="2735"/>
      <c r="G916" s="2735"/>
      <c r="H916" s="2735"/>
      <c r="I916" s="2735"/>
      <c r="J916" s="2736"/>
      <c r="K916" s="36"/>
      <c r="L916" s="36"/>
      <c r="M916" s="36"/>
      <c r="N916" s="36"/>
      <c r="O916" s="36"/>
      <c r="P916" s="36"/>
      <c r="Q916" s="36"/>
      <c r="R916" s="36"/>
      <c r="S916" s="36"/>
      <c r="T916" s="36"/>
      <c r="U916" s="36"/>
      <c r="V916" s="36"/>
      <c r="W916" s="36"/>
      <c r="X916" s="36"/>
    </row>
    <row r="917" spans="1:24" ht="37.5" customHeight="1">
      <c r="A917" s="104">
        <v>1</v>
      </c>
      <c r="B917" s="2758" t="s">
        <v>788</v>
      </c>
      <c r="C917" s="2735"/>
      <c r="D917" s="2735"/>
      <c r="E917" s="2735"/>
      <c r="F917" s="2735"/>
      <c r="G917" s="2735"/>
      <c r="H917" s="2735"/>
      <c r="I917" s="2735"/>
      <c r="J917" s="2736"/>
      <c r="K917" s="30"/>
      <c r="L917" s="30"/>
      <c r="M917" s="30"/>
      <c r="N917" s="30"/>
      <c r="O917" s="30"/>
      <c r="P917" s="30"/>
      <c r="Q917" s="30"/>
      <c r="R917" s="30"/>
      <c r="S917" s="30"/>
      <c r="T917" s="30"/>
      <c r="U917" s="30"/>
      <c r="V917" s="30"/>
      <c r="W917" s="30"/>
      <c r="X917" s="30"/>
    </row>
    <row r="918" spans="1:24" ht="31.5" hidden="1" customHeight="1" outlineLevel="1">
      <c r="A918" s="100"/>
      <c r="B918" s="46" t="s">
        <v>789</v>
      </c>
      <c r="C918" s="35" t="s">
        <v>207</v>
      </c>
      <c r="D918" s="35" t="s">
        <v>790</v>
      </c>
      <c r="E918" s="37">
        <v>12090909</v>
      </c>
      <c r="F918" s="37">
        <v>12090909</v>
      </c>
      <c r="G918" s="38">
        <f>F918</f>
        <v>12090909</v>
      </c>
      <c r="H918" s="38"/>
      <c r="I918" s="34">
        <f>(G918-F918)/F918</f>
        <v>0</v>
      </c>
      <c r="J918" s="35" t="s">
        <v>791</v>
      </c>
      <c r="K918" s="36"/>
      <c r="L918" s="36"/>
      <c r="M918" s="36"/>
      <c r="N918" s="36"/>
      <c r="O918" s="36"/>
      <c r="P918" s="36"/>
      <c r="Q918" s="36"/>
      <c r="R918" s="36"/>
      <c r="S918" s="36"/>
      <c r="T918" s="36"/>
      <c r="U918" s="36"/>
      <c r="V918" s="36"/>
      <c r="W918" s="36"/>
      <c r="X918" s="36"/>
    </row>
    <row r="919" spans="1:24" ht="15" hidden="1" customHeight="1" collapsed="1">
      <c r="A919" s="105">
        <v>2</v>
      </c>
      <c r="B919" s="2759" t="s">
        <v>792</v>
      </c>
      <c r="C919" s="2735"/>
      <c r="D919" s="2735"/>
      <c r="E919" s="2735"/>
      <c r="F919" s="2735"/>
      <c r="G919" s="2735"/>
      <c r="H919" s="2735"/>
      <c r="I919" s="2735"/>
      <c r="J919" s="2736"/>
      <c r="K919" s="71"/>
      <c r="L919" s="71"/>
      <c r="M919" s="71"/>
      <c r="N919" s="71"/>
      <c r="O919" s="71"/>
      <c r="P919" s="71"/>
      <c r="Q919" s="71"/>
      <c r="R919" s="71"/>
      <c r="S919" s="71"/>
      <c r="T919" s="71"/>
      <c r="U919" s="71"/>
      <c r="V919" s="71"/>
      <c r="W919" s="71"/>
      <c r="X919" s="71"/>
    </row>
    <row r="920" spans="1:24" ht="31.5" hidden="1" customHeight="1" outlineLevel="1">
      <c r="A920" s="100"/>
      <c r="B920" s="46" t="s">
        <v>793</v>
      </c>
      <c r="C920" s="18" t="s">
        <v>543</v>
      </c>
      <c r="D920" s="35" t="s">
        <v>794</v>
      </c>
      <c r="E920" s="20">
        <v>10500</v>
      </c>
      <c r="F920" s="20">
        <v>10500</v>
      </c>
      <c r="G920" s="28"/>
      <c r="H920" s="28"/>
      <c r="I920" s="34">
        <f t="shared" ref="I920:I925" si="274">(G920-F920)/F920</f>
        <v>-1</v>
      </c>
      <c r="J920" s="2740" t="s">
        <v>795</v>
      </c>
      <c r="K920" s="36"/>
      <c r="L920" s="36"/>
      <c r="M920" s="36"/>
      <c r="N920" s="36"/>
      <c r="O920" s="36"/>
      <c r="P920" s="36"/>
      <c r="Q920" s="36"/>
      <c r="R920" s="36"/>
      <c r="S920" s="36"/>
      <c r="T920" s="36"/>
      <c r="U920" s="36"/>
      <c r="V920" s="36"/>
      <c r="W920" s="36"/>
      <c r="X920" s="36"/>
    </row>
    <row r="921" spans="1:24" ht="31.5" hidden="1" customHeight="1" outlineLevel="1">
      <c r="A921" s="100"/>
      <c r="B921" s="46" t="s">
        <v>796</v>
      </c>
      <c r="C921" s="18" t="s">
        <v>543</v>
      </c>
      <c r="D921" s="35" t="s">
        <v>794</v>
      </c>
      <c r="E921" s="20">
        <v>11900</v>
      </c>
      <c r="F921" s="20">
        <v>11900</v>
      </c>
      <c r="G921" s="28"/>
      <c r="H921" s="28"/>
      <c r="I921" s="34">
        <f t="shared" si="274"/>
        <v>-1</v>
      </c>
      <c r="J921" s="2742"/>
      <c r="K921" s="36"/>
      <c r="L921" s="36"/>
      <c r="M921" s="36"/>
      <c r="N921" s="36"/>
      <c r="O921" s="36"/>
      <c r="P921" s="36"/>
      <c r="Q921" s="36"/>
      <c r="R921" s="36"/>
      <c r="S921" s="36"/>
      <c r="T921" s="36"/>
      <c r="U921" s="36"/>
      <c r="V921" s="36"/>
      <c r="W921" s="36"/>
      <c r="X921" s="36"/>
    </row>
    <row r="922" spans="1:24" ht="31.5" hidden="1" customHeight="1" outlineLevel="1">
      <c r="A922" s="21"/>
      <c r="B922" s="78" t="s">
        <v>797</v>
      </c>
      <c r="C922" s="18" t="s">
        <v>543</v>
      </c>
      <c r="D922" s="35" t="s">
        <v>798</v>
      </c>
      <c r="E922" s="20">
        <v>8900</v>
      </c>
      <c r="F922" s="20">
        <v>8900</v>
      </c>
      <c r="G922" s="28"/>
      <c r="H922" s="28"/>
      <c r="I922" s="34">
        <f t="shared" si="274"/>
        <v>-1</v>
      </c>
      <c r="J922" s="2742"/>
      <c r="K922" s="36"/>
      <c r="L922" s="36"/>
      <c r="M922" s="36"/>
      <c r="N922" s="36"/>
      <c r="O922" s="36"/>
      <c r="P922" s="36"/>
      <c r="Q922" s="36"/>
      <c r="R922" s="36"/>
      <c r="S922" s="36"/>
      <c r="T922" s="36"/>
      <c r="U922" s="36"/>
      <c r="V922" s="36"/>
      <c r="W922" s="36"/>
      <c r="X922" s="36"/>
    </row>
    <row r="923" spans="1:24" ht="31.5" hidden="1" customHeight="1" outlineLevel="1">
      <c r="A923" s="21"/>
      <c r="B923" s="78" t="s">
        <v>799</v>
      </c>
      <c r="C923" s="18" t="s">
        <v>543</v>
      </c>
      <c r="D923" s="35" t="s">
        <v>800</v>
      </c>
      <c r="E923" s="20">
        <v>14000</v>
      </c>
      <c r="F923" s="20">
        <v>14000</v>
      </c>
      <c r="G923" s="28"/>
      <c r="H923" s="28"/>
      <c r="I923" s="34">
        <f t="shared" si="274"/>
        <v>-1</v>
      </c>
      <c r="J923" s="2742"/>
      <c r="K923" s="36"/>
      <c r="L923" s="36"/>
      <c r="M923" s="36"/>
      <c r="N923" s="36"/>
      <c r="O923" s="36"/>
      <c r="P923" s="36"/>
      <c r="Q923" s="36"/>
      <c r="R923" s="36"/>
      <c r="S923" s="36"/>
      <c r="T923" s="36"/>
      <c r="U923" s="36"/>
      <c r="V923" s="36"/>
      <c r="W923" s="36"/>
      <c r="X923" s="36"/>
    </row>
    <row r="924" spans="1:24" ht="31.5" hidden="1" customHeight="1" outlineLevel="1">
      <c r="A924" s="21"/>
      <c r="B924" s="78" t="s">
        <v>801</v>
      </c>
      <c r="C924" s="18" t="s">
        <v>543</v>
      </c>
      <c r="D924" s="35" t="s">
        <v>802</v>
      </c>
      <c r="E924" s="20">
        <v>14500</v>
      </c>
      <c r="F924" s="20">
        <v>14500</v>
      </c>
      <c r="G924" s="28"/>
      <c r="H924" s="28"/>
      <c r="I924" s="34">
        <f t="shared" si="274"/>
        <v>-1</v>
      </c>
      <c r="J924" s="2733"/>
      <c r="K924" s="36"/>
      <c r="L924" s="36"/>
      <c r="M924" s="36"/>
      <c r="N924" s="36"/>
      <c r="O924" s="36"/>
      <c r="P924" s="36"/>
      <c r="Q924" s="36"/>
      <c r="R924" s="36"/>
      <c r="S924" s="36"/>
      <c r="T924" s="36"/>
      <c r="U924" s="36"/>
      <c r="V924" s="36"/>
      <c r="W924" s="36"/>
      <c r="X924" s="36"/>
    </row>
    <row r="925" spans="1:24" ht="31.5" hidden="1" customHeight="1" outlineLevel="1">
      <c r="A925" s="21"/>
      <c r="B925" s="78" t="s">
        <v>803</v>
      </c>
      <c r="C925" s="18" t="s">
        <v>543</v>
      </c>
      <c r="D925" s="35" t="s">
        <v>804</v>
      </c>
      <c r="E925" s="20">
        <v>13000</v>
      </c>
      <c r="F925" s="20">
        <v>13000</v>
      </c>
      <c r="G925" s="28"/>
      <c r="H925" s="28"/>
      <c r="I925" s="34">
        <f t="shared" si="274"/>
        <v>-1</v>
      </c>
      <c r="J925" s="96"/>
      <c r="K925" s="36"/>
      <c r="L925" s="36"/>
      <c r="M925" s="36"/>
      <c r="N925" s="36"/>
      <c r="O925" s="36"/>
      <c r="P925" s="36"/>
      <c r="Q925" s="36"/>
      <c r="R925" s="36"/>
      <c r="S925" s="36"/>
      <c r="T925" s="36"/>
      <c r="U925" s="36"/>
      <c r="V925" s="36"/>
      <c r="W925" s="36"/>
      <c r="X925" s="36"/>
    </row>
    <row r="926" spans="1:24" ht="15" hidden="1" customHeight="1" collapsed="1">
      <c r="A926" s="70">
        <v>3</v>
      </c>
      <c r="B926" s="2760" t="s">
        <v>805</v>
      </c>
      <c r="C926" s="2735"/>
      <c r="D926" s="2735"/>
      <c r="E926" s="2735"/>
      <c r="F926" s="2735"/>
      <c r="G926" s="2735"/>
      <c r="H926" s="2735"/>
      <c r="I926" s="2735"/>
      <c r="J926" s="2736"/>
      <c r="K926" s="71"/>
      <c r="L926" s="71"/>
      <c r="M926" s="71"/>
      <c r="N926" s="71"/>
      <c r="O926" s="71"/>
      <c r="P926" s="71"/>
      <c r="Q926" s="71"/>
      <c r="R926" s="71"/>
      <c r="S926" s="71"/>
      <c r="T926" s="71"/>
      <c r="U926" s="71"/>
      <c r="V926" s="71"/>
      <c r="W926" s="71"/>
      <c r="X926" s="71"/>
    </row>
    <row r="927" spans="1:24" ht="78.75" hidden="1" customHeight="1" outlineLevel="1">
      <c r="A927" s="21"/>
      <c r="B927" s="46" t="s">
        <v>806</v>
      </c>
      <c r="C927" s="35" t="s">
        <v>807</v>
      </c>
      <c r="D927" s="35"/>
      <c r="E927" s="106">
        <v>3740000</v>
      </c>
      <c r="F927" s="106">
        <v>3740000</v>
      </c>
      <c r="G927" s="97"/>
      <c r="H927" s="97"/>
      <c r="I927" s="34">
        <f>(G927-F927)/F927</f>
        <v>-1</v>
      </c>
      <c r="J927" s="35" t="s">
        <v>808</v>
      </c>
      <c r="K927" s="36"/>
      <c r="L927" s="36"/>
      <c r="M927" s="36"/>
      <c r="N927" s="36"/>
      <c r="O927" s="36"/>
      <c r="P927" s="36"/>
      <c r="Q927" s="36"/>
      <c r="R927" s="36"/>
      <c r="S927" s="36"/>
      <c r="T927" s="36"/>
      <c r="U927" s="36"/>
      <c r="V927" s="36"/>
      <c r="W927" s="36"/>
      <c r="X927" s="36"/>
    </row>
    <row r="928" spans="1:24" ht="18.75" customHeight="1">
      <c r="A928" s="2744" t="s">
        <v>208</v>
      </c>
      <c r="B928" s="2735"/>
      <c r="C928" s="2735"/>
      <c r="D928" s="2735"/>
      <c r="E928" s="2735"/>
      <c r="F928" s="2735"/>
      <c r="G928" s="2735"/>
      <c r="H928" s="2735"/>
      <c r="I928" s="2735"/>
      <c r="J928" s="2736"/>
      <c r="K928" s="36"/>
      <c r="L928" s="36"/>
      <c r="M928" s="36"/>
      <c r="N928" s="36"/>
      <c r="O928" s="36"/>
      <c r="P928" s="36"/>
      <c r="Q928" s="36"/>
      <c r="R928" s="36"/>
      <c r="S928" s="36"/>
      <c r="T928" s="36"/>
      <c r="U928" s="36"/>
      <c r="V928" s="36"/>
      <c r="W928" s="36"/>
      <c r="X928" s="36"/>
    </row>
    <row r="929" spans="1:24" ht="15" hidden="1" customHeight="1">
      <c r="A929" s="49">
        <v>1</v>
      </c>
      <c r="B929" s="2761" t="s">
        <v>809</v>
      </c>
      <c r="C929" s="2735"/>
      <c r="D929" s="2735"/>
      <c r="E929" s="2735"/>
      <c r="F929" s="2735"/>
      <c r="G929" s="2735"/>
      <c r="H929" s="2735"/>
      <c r="I929" s="2735"/>
      <c r="J929" s="2736"/>
      <c r="K929" s="36"/>
      <c r="L929" s="36"/>
      <c r="M929" s="36"/>
      <c r="N929" s="36"/>
      <c r="O929" s="36"/>
      <c r="P929" s="36"/>
      <c r="Q929" s="36"/>
      <c r="R929" s="36"/>
      <c r="S929" s="36"/>
      <c r="T929" s="36"/>
      <c r="U929" s="36"/>
      <c r="V929" s="36"/>
      <c r="W929" s="36"/>
      <c r="X929" s="36"/>
    </row>
    <row r="930" spans="1:24" ht="31.5" hidden="1" customHeight="1">
      <c r="A930" s="21"/>
      <c r="B930" s="79" t="s">
        <v>810</v>
      </c>
      <c r="C930" s="18" t="s">
        <v>741</v>
      </c>
      <c r="D930" s="35" t="s">
        <v>811</v>
      </c>
      <c r="E930" s="20">
        <v>4600</v>
      </c>
      <c r="F930" s="20">
        <v>4600</v>
      </c>
      <c r="G930" s="28"/>
      <c r="H930" s="28"/>
      <c r="I930" s="34">
        <f t="shared" ref="I930:I942" si="275">(F930-E930)/E930</f>
        <v>0</v>
      </c>
      <c r="J930" s="2740" t="s">
        <v>812</v>
      </c>
      <c r="K930" s="36"/>
      <c r="L930" s="36"/>
      <c r="M930" s="36"/>
      <c r="N930" s="36"/>
      <c r="O930" s="36"/>
      <c r="P930" s="36"/>
      <c r="Q930" s="36"/>
      <c r="R930" s="36"/>
      <c r="S930" s="36"/>
      <c r="T930" s="36"/>
      <c r="U930" s="36"/>
      <c r="V930" s="36"/>
      <c r="W930" s="36"/>
      <c r="X930" s="36"/>
    </row>
    <row r="931" spans="1:24" ht="19.5" hidden="1" customHeight="1">
      <c r="A931" s="21"/>
      <c r="B931" s="78" t="s">
        <v>813</v>
      </c>
      <c r="C931" s="18" t="s">
        <v>741</v>
      </c>
      <c r="D931" s="18" t="s">
        <v>11</v>
      </c>
      <c r="E931" s="20">
        <v>7500</v>
      </c>
      <c r="F931" s="20">
        <v>7500</v>
      </c>
      <c r="G931" s="28"/>
      <c r="H931" s="28"/>
      <c r="I931" s="34">
        <f t="shared" si="275"/>
        <v>0</v>
      </c>
      <c r="J931" s="2742"/>
      <c r="K931" s="36"/>
      <c r="L931" s="36"/>
      <c r="M931" s="36"/>
      <c r="N931" s="36"/>
      <c r="O931" s="36"/>
      <c r="P931" s="36"/>
      <c r="Q931" s="36"/>
      <c r="R931" s="36"/>
      <c r="S931" s="36"/>
      <c r="T931" s="36"/>
      <c r="U931" s="36"/>
      <c r="V931" s="36"/>
      <c r="W931" s="36"/>
      <c r="X931" s="36"/>
    </row>
    <row r="932" spans="1:24" ht="19.5" hidden="1" customHeight="1">
      <c r="A932" s="21"/>
      <c r="B932" s="78" t="s">
        <v>814</v>
      </c>
      <c r="C932" s="18" t="s">
        <v>741</v>
      </c>
      <c r="D932" s="18" t="s">
        <v>11</v>
      </c>
      <c r="E932" s="20">
        <v>8750</v>
      </c>
      <c r="F932" s="20">
        <v>8750</v>
      </c>
      <c r="G932" s="28"/>
      <c r="H932" s="28"/>
      <c r="I932" s="34">
        <f t="shared" si="275"/>
        <v>0</v>
      </c>
      <c r="J932" s="2742"/>
      <c r="K932" s="36"/>
      <c r="L932" s="36"/>
      <c r="M932" s="36"/>
      <c r="N932" s="36"/>
      <c r="O932" s="36"/>
      <c r="P932" s="36"/>
      <c r="Q932" s="36"/>
      <c r="R932" s="36"/>
      <c r="S932" s="36"/>
      <c r="T932" s="36"/>
      <c r="U932" s="36"/>
      <c r="V932" s="36"/>
      <c r="W932" s="36"/>
      <c r="X932" s="36"/>
    </row>
    <row r="933" spans="1:24" ht="19.5" hidden="1" customHeight="1">
      <c r="A933" s="21"/>
      <c r="B933" s="78" t="s">
        <v>815</v>
      </c>
      <c r="C933" s="18" t="s">
        <v>741</v>
      </c>
      <c r="D933" s="18" t="s">
        <v>11</v>
      </c>
      <c r="E933" s="20">
        <v>13700</v>
      </c>
      <c r="F933" s="20">
        <v>13700</v>
      </c>
      <c r="G933" s="28"/>
      <c r="H933" s="28"/>
      <c r="I933" s="34">
        <f t="shared" si="275"/>
        <v>0</v>
      </c>
      <c r="J933" s="2742"/>
      <c r="K933" s="36"/>
      <c r="L933" s="36"/>
      <c r="M933" s="36"/>
      <c r="N933" s="36"/>
      <c r="O933" s="36"/>
      <c r="P933" s="36"/>
      <c r="Q933" s="36"/>
      <c r="R933" s="36"/>
      <c r="S933" s="36"/>
      <c r="T933" s="36"/>
      <c r="U933" s="36"/>
      <c r="V933" s="36"/>
      <c r="W933" s="36"/>
      <c r="X933" s="36"/>
    </row>
    <row r="934" spans="1:24" ht="19.5" hidden="1" customHeight="1">
      <c r="A934" s="21"/>
      <c r="B934" s="78" t="s">
        <v>816</v>
      </c>
      <c r="C934" s="18" t="s">
        <v>741</v>
      </c>
      <c r="D934" s="18" t="s">
        <v>11</v>
      </c>
      <c r="E934" s="20">
        <v>12250</v>
      </c>
      <c r="F934" s="20">
        <v>12250</v>
      </c>
      <c r="G934" s="28"/>
      <c r="H934" s="28"/>
      <c r="I934" s="34">
        <f t="shared" si="275"/>
        <v>0</v>
      </c>
      <c r="J934" s="2742"/>
      <c r="K934" s="36"/>
      <c r="L934" s="36"/>
      <c r="M934" s="36"/>
      <c r="N934" s="36"/>
      <c r="O934" s="36"/>
      <c r="P934" s="36"/>
      <c r="Q934" s="36"/>
      <c r="R934" s="36"/>
      <c r="S934" s="36"/>
      <c r="T934" s="36"/>
      <c r="U934" s="36"/>
      <c r="V934" s="36"/>
      <c r="W934" s="36"/>
      <c r="X934" s="36"/>
    </row>
    <row r="935" spans="1:24" ht="19.5" hidden="1" customHeight="1">
      <c r="A935" s="21"/>
      <c r="B935" s="78" t="s">
        <v>817</v>
      </c>
      <c r="C935" s="18" t="s">
        <v>741</v>
      </c>
      <c r="D935" s="18" t="s">
        <v>11</v>
      </c>
      <c r="E935" s="20">
        <v>16350</v>
      </c>
      <c r="F935" s="20">
        <v>16350</v>
      </c>
      <c r="G935" s="28"/>
      <c r="H935" s="28"/>
      <c r="I935" s="34">
        <f t="shared" si="275"/>
        <v>0</v>
      </c>
      <c r="J935" s="2742"/>
      <c r="K935" s="36"/>
      <c r="L935" s="36"/>
      <c r="M935" s="36"/>
      <c r="N935" s="36"/>
      <c r="O935" s="36"/>
      <c r="P935" s="36"/>
      <c r="Q935" s="36"/>
      <c r="R935" s="36"/>
      <c r="S935" s="36"/>
      <c r="T935" s="36"/>
      <c r="U935" s="36"/>
      <c r="V935" s="36"/>
      <c r="W935" s="36"/>
      <c r="X935" s="36"/>
    </row>
    <row r="936" spans="1:24" ht="19.5" hidden="1" customHeight="1">
      <c r="A936" s="21"/>
      <c r="B936" s="78" t="s">
        <v>818</v>
      </c>
      <c r="C936" s="18" t="s">
        <v>741</v>
      </c>
      <c r="D936" s="18" t="s">
        <v>11</v>
      </c>
      <c r="E936" s="20">
        <v>21350</v>
      </c>
      <c r="F936" s="20">
        <v>21350</v>
      </c>
      <c r="G936" s="28"/>
      <c r="H936" s="28"/>
      <c r="I936" s="34">
        <f t="shared" si="275"/>
        <v>0</v>
      </c>
      <c r="J936" s="2742"/>
      <c r="K936" s="36"/>
      <c r="L936" s="36"/>
      <c r="M936" s="36"/>
      <c r="N936" s="36"/>
      <c r="O936" s="36"/>
      <c r="P936" s="36"/>
      <c r="Q936" s="36"/>
      <c r="R936" s="36"/>
      <c r="S936" s="36"/>
      <c r="T936" s="36"/>
      <c r="U936" s="36"/>
      <c r="V936" s="36"/>
      <c r="W936" s="36"/>
      <c r="X936" s="36"/>
    </row>
    <row r="937" spans="1:24" ht="19.5" hidden="1" customHeight="1">
      <c r="A937" s="21"/>
      <c r="B937" s="78" t="s">
        <v>819</v>
      </c>
      <c r="C937" s="18" t="s">
        <v>741</v>
      </c>
      <c r="D937" s="18" t="s">
        <v>11</v>
      </c>
      <c r="E937" s="20">
        <v>22550</v>
      </c>
      <c r="F937" s="20">
        <v>22550</v>
      </c>
      <c r="G937" s="28"/>
      <c r="H937" s="28"/>
      <c r="I937" s="34">
        <f t="shared" si="275"/>
        <v>0</v>
      </c>
      <c r="J937" s="2742"/>
      <c r="K937" s="36"/>
      <c r="L937" s="36"/>
      <c r="M937" s="36"/>
      <c r="N937" s="36"/>
      <c r="O937" s="36"/>
      <c r="P937" s="36"/>
      <c r="Q937" s="36"/>
      <c r="R937" s="36"/>
      <c r="S937" s="36"/>
      <c r="T937" s="36"/>
      <c r="U937" s="36"/>
      <c r="V937" s="36"/>
      <c r="W937" s="36"/>
      <c r="X937" s="36"/>
    </row>
    <row r="938" spans="1:24" ht="19.5" hidden="1" customHeight="1">
      <c r="A938" s="21"/>
      <c r="B938" s="78" t="s">
        <v>820</v>
      </c>
      <c r="C938" s="18" t="s">
        <v>741</v>
      </c>
      <c r="D938" s="18" t="s">
        <v>11</v>
      </c>
      <c r="E938" s="20">
        <v>31150</v>
      </c>
      <c r="F938" s="20">
        <v>31150</v>
      </c>
      <c r="G938" s="28"/>
      <c r="H938" s="28"/>
      <c r="I938" s="34">
        <f t="shared" si="275"/>
        <v>0</v>
      </c>
      <c r="J938" s="2742"/>
      <c r="K938" s="36"/>
      <c r="L938" s="36"/>
      <c r="M938" s="36"/>
      <c r="N938" s="36"/>
      <c r="O938" s="36"/>
      <c r="P938" s="36"/>
      <c r="Q938" s="36"/>
      <c r="R938" s="36"/>
      <c r="S938" s="36"/>
      <c r="T938" s="36"/>
      <c r="U938" s="36"/>
      <c r="V938" s="36"/>
      <c r="W938" s="36"/>
      <c r="X938" s="36"/>
    </row>
    <row r="939" spans="1:24" ht="19.5" hidden="1" customHeight="1">
      <c r="A939" s="21"/>
      <c r="B939" s="78" t="s">
        <v>821</v>
      </c>
      <c r="C939" s="18" t="s">
        <v>741</v>
      </c>
      <c r="D939" s="18" t="s">
        <v>11</v>
      </c>
      <c r="E939" s="20">
        <v>28100</v>
      </c>
      <c r="F939" s="20">
        <v>28100</v>
      </c>
      <c r="G939" s="28"/>
      <c r="H939" s="28"/>
      <c r="I939" s="34">
        <f t="shared" si="275"/>
        <v>0</v>
      </c>
      <c r="J939" s="2742"/>
      <c r="K939" s="36"/>
      <c r="L939" s="36"/>
      <c r="M939" s="36"/>
      <c r="N939" s="36"/>
      <c r="O939" s="36"/>
      <c r="P939" s="36"/>
      <c r="Q939" s="36"/>
      <c r="R939" s="36"/>
      <c r="S939" s="36"/>
      <c r="T939" s="36"/>
      <c r="U939" s="36"/>
      <c r="V939" s="36"/>
      <c r="W939" s="36"/>
      <c r="X939" s="36"/>
    </row>
    <row r="940" spans="1:24" ht="19.5" hidden="1" customHeight="1">
      <c r="A940" s="21"/>
      <c r="B940" s="78" t="s">
        <v>822</v>
      </c>
      <c r="C940" s="18" t="s">
        <v>741</v>
      </c>
      <c r="D940" s="18" t="s">
        <v>11</v>
      </c>
      <c r="E940" s="20">
        <v>68700</v>
      </c>
      <c r="F940" s="20">
        <v>68700</v>
      </c>
      <c r="G940" s="28"/>
      <c r="H940" s="28"/>
      <c r="I940" s="34">
        <f t="shared" si="275"/>
        <v>0</v>
      </c>
      <c r="J940" s="2742"/>
      <c r="K940" s="36"/>
      <c r="L940" s="36"/>
      <c r="M940" s="36"/>
      <c r="N940" s="36"/>
      <c r="O940" s="36"/>
      <c r="P940" s="36"/>
      <c r="Q940" s="36"/>
      <c r="R940" s="36"/>
      <c r="S940" s="36"/>
      <c r="T940" s="36"/>
      <c r="U940" s="36"/>
      <c r="V940" s="36"/>
      <c r="W940" s="36"/>
      <c r="X940" s="36"/>
    </row>
    <row r="941" spans="1:24" ht="19.5" hidden="1" customHeight="1">
      <c r="A941" s="21"/>
      <c r="B941" s="78" t="s">
        <v>823</v>
      </c>
      <c r="C941" s="18" t="s">
        <v>741</v>
      </c>
      <c r="D941" s="18" t="s">
        <v>11</v>
      </c>
      <c r="E941" s="20">
        <v>108200</v>
      </c>
      <c r="F941" s="20">
        <v>108200</v>
      </c>
      <c r="G941" s="28"/>
      <c r="H941" s="28"/>
      <c r="I941" s="34">
        <f t="shared" si="275"/>
        <v>0</v>
      </c>
      <c r="J941" s="2733"/>
      <c r="K941" s="36"/>
      <c r="L941" s="36"/>
      <c r="M941" s="36"/>
      <c r="N941" s="36"/>
      <c r="O941" s="36"/>
      <c r="P941" s="36"/>
      <c r="Q941" s="36"/>
      <c r="R941" s="36"/>
      <c r="S941" s="36"/>
      <c r="T941" s="36"/>
      <c r="U941" s="36"/>
      <c r="V941" s="36"/>
      <c r="W941" s="36"/>
      <c r="X941" s="36"/>
    </row>
    <row r="942" spans="1:24" ht="19.5" hidden="1" customHeight="1">
      <c r="A942" s="21"/>
      <c r="B942" s="78" t="s">
        <v>824</v>
      </c>
      <c r="C942" s="18" t="s">
        <v>741</v>
      </c>
      <c r="D942" s="18" t="s">
        <v>11</v>
      </c>
      <c r="E942" s="20">
        <v>170200</v>
      </c>
      <c r="F942" s="20">
        <v>170200</v>
      </c>
      <c r="G942" s="28"/>
      <c r="H942" s="28"/>
      <c r="I942" s="34">
        <f t="shared" si="275"/>
        <v>0</v>
      </c>
      <c r="J942" s="2740" t="s">
        <v>812</v>
      </c>
      <c r="K942" s="36"/>
      <c r="L942" s="36"/>
      <c r="M942" s="36"/>
      <c r="N942" s="36"/>
      <c r="O942" s="36"/>
      <c r="P942" s="36"/>
      <c r="Q942" s="36"/>
      <c r="R942" s="36"/>
      <c r="S942" s="36"/>
      <c r="T942" s="36"/>
      <c r="U942" s="36"/>
      <c r="V942" s="36"/>
      <c r="W942" s="36"/>
      <c r="X942" s="36"/>
    </row>
    <row r="943" spans="1:24" ht="19.5" hidden="1" customHeight="1">
      <c r="A943" s="21"/>
      <c r="B943" s="79" t="s">
        <v>825</v>
      </c>
      <c r="C943" s="18"/>
      <c r="D943" s="18" t="s">
        <v>826</v>
      </c>
      <c r="E943" s="20"/>
      <c r="F943" s="20"/>
      <c r="G943" s="28"/>
      <c r="H943" s="28"/>
      <c r="I943" s="34"/>
      <c r="J943" s="2742"/>
      <c r="K943" s="36"/>
      <c r="L943" s="36"/>
      <c r="M943" s="36"/>
      <c r="N943" s="36"/>
      <c r="O943" s="36"/>
      <c r="P943" s="36"/>
      <c r="Q943" s="36"/>
      <c r="R943" s="36"/>
      <c r="S943" s="36"/>
      <c r="T943" s="36"/>
      <c r="U943" s="36"/>
      <c r="V943" s="36"/>
      <c r="W943" s="36"/>
      <c r="X943" s="36"/>
    </row>
    <row r="944" spans="1:24" ht="19.5" hidden="1" customHeight="1">
      <c r="A944" s="21"/>
      <c r="B944" s="79" t="s">
        <v>827</v>
      </c>
      <c r="C944" s="18"/>
      <c r="D944" s="18"/>
      <c r="E944" s="20"/>
      <c r="F944" s="20"/>
      <c r="G944" s="28"/>
      <c r="H944" s="28"/>
      <c r="I944" s="34"/>
      <c r="J944" s="2742"/>
      <c r="K944" s="36"/>
      <c r="L944" s="36"/>
      <c r="M944" s="36"/>
      <c r="N944" s="36"/>
      <c r="O944" s="36"/>
      <c r="P944" s="36"/>
      <c r="Q944" s="36"/>
      <c r="R944" s="36"/>
      <c r="S944" s="36"/>
      <c r="T944" s="36"/>
      <c r="U944" s="36"/>
      <c r="V944" s="36"/>
      <c r="W944" s="36"/>
      <c r="X944" s="36"/>
    </row>
    <row r="945" spans="1:24" ht="19.5" hidden="1" customHeight="1">
      <c r="A945" s="21"/>
      <c r="B945" s="78" t="s">
        <v>828</v>
      </c>
      <c r="C945" s="18" t="s">
        <v>741</v>
      </c>
      <c r="D945" s="18" t="s">
        <v>11</v>
      </c>
      <c r="E945" s="20">
        <v>7400</v>
      </c>
      <c r="F945" s="20">
        <v>7400</v>
      </c>
      <c r="G945" s="28"/>
      <c r="H945" s="28"/>
      <c r="I945" s="34">
        <f t="shared" ref="I945:I952" si="276">(F945-E945)/E945</f>
        <v>0</v>
      </c>
      <c r="J945" s="2742"/>
      <c r="K945" s="36"/>
      <c r="L945" s="36"/>
      <c r="M945" s="36"/>
      <c r="N945" s="36"/>
      <c r="O945" s="36"/>
      <c r="P945" s="36"/>
      <c r="Q945" s="36"/>
      <c r="R945" s="36"/>
      <c r="S945" s="36"/>
      <c r="T945" s="36"/>
      <c r="U945" s="36"/>
      <c r="V945" s="36"/>
      <c r="W945" s="36"/>
      <c r="X945" s="36"/>
    </row>
    <row r="946" spans="1:24" ht="19.5" hidden="1" customHeight="1">
      <c r="A946" s="21"/>
      <c r="B946" s="78" t="s">
        <v>829</v>
      </c>
      <c r="C946" s="18" t="s">
        <v>741</v>
      </c>
      <c r="D946" s="18" t="s">
        <v>11</v>
      </c>
      <c r="E946" s="20">
        <v>10000</v>
      </c>
      <c r="F946" s="20">
        <v>10000</v>
      </c>
      <c r="G946" s="28"/>
      <c r="H946" s="28"/>
      <c r="I946" s="34">
        <f t="shared" si="276"/>
        <v>0</v>
      </c>
      <c r="J946" s="2742"/>
      <c r="K946" s="36"/>
      <c r="L946" s="36"/>
      <c r="M946" s="36"/>
      <c r="N946" s="36"/>
      <c r="O946" s="36"/>
      <c r="P946" s="36"/>
      <c r="Q946" s="36"/>
      <c r="R946" s="36"/>
      <c r="S946" s="36"/>
      <c r="T946" s="36"/>
      <c r="U946" s="36"/>
      <c r="V946" s="36"/>
      <c r="W946" s="36"/>
      <c r="X946" s="36"/>
    </row>
    <row r="947" spans="1:24" ht="19.5" hidden="1" customHeight="1">
      <c r="A947" s="21"/>
      <c r="B947" s="78" t="s">
        <v>830</v>
      </c>
      <c r="C947" s="18" t="s">
        <v>741</v>
      </c>
      <c r="D947" s="18" t="s">
        <v>11</v>
      </c>
      <c r="E947" s="20">
        <v>15500</v>
      </c>
      <c r="F947" s="20">
        <v>15500</v>
      </c>
      <c r="G947" s="28"/>
      <c r="H947" s="28"/>
      <c r="I947" s="34">
        <f t="shared" si="276"/>
        <v>0</v>
      </c>
      <c r="J947" s="2742"/>
      <c r="K947" s="36"/>
      <c r="L947" s="36"/>
      <c r="M947" s="36"/>
      <c r="N947" s="36"/>
      <c r="O947" s="36"/>
      <c r="P947" s="36"/>
      <c r="Q947" s="36"/>
      <c r="R947" s="36"/>
      <c r="S947" s="36"/>
      <c r="T947" s="36"/>
      <c r="U947" s="36"/>
      <c r="V947" s="36"/>
      <c r="W947" s="36"/>
      <c r="X947" s="36"/>
    </row>
    <row r="948" spans="1:24" ht="19.5" hidden="1" customHeight="1">
      <c r="A948" s="21"/>
      <c r="B948" s="78" t="s">
        <v>831</v>
      </c>
      <c r="C948" s="18" t="s">
        <v>741</v>
      </c>
      <c r="D948" s="18" t="s">
        <v>11</v>
      </c>
      <c r="E948" s="20">
        <v>23900</v>
      </c>
      <c r="F948" s="20">
        <v>23900</v>
      </c>
      <c r="G948" s="28"/>
      <c r="H948" s="28"/>
      <c r="I948" s="34">
        <f t="shared" si="276"/>
        <v>0</v>
      </c>
      <c r="J948" s="2742"/>
      <c r="K948" s="36"/>
      <c r="L948" s="36"/>
      <c r="M948" s="36"/>
      <c r="N948" s="36"/>
      <c r="O948" s="36"/>
      <c r="P948" s="36"/>
      <c r="Q948" s="36"/>
      <c r="R948" s="36"/>
      <c r="S948" s="36"/>
      <c r="T948" s="36"/>
      <c r="U948" s="36"/>
      <c r="V948" s="36"/>
      <c r="W948" s="36"/>
      <c r="X948" s="36"/>
    </row>
    <row r="949" spans="1:24" ht="19.5" hidden="1" customHeight="1">
      <c r="A949" s="21"/>
      <c r="B949" s="78" t="s">
        <v>832</v>
      </c>
      <c r="C949" s="18" t="s">
        <v>741</v>
      </c>
      <c r="D949" s="18" t="s">
        <v>11</v>
      </c>
      <c r="E949" s="20">
        <v>58900</v>
      </c>
      <c r="F949" s="20">
        <v>58900</v>
      </c>
      <c r="G949" s="28"/>
      <c r="H949" s="28"/>
      <c r="I949" s="34">
        <f t="shared" si="276"/>
        <v>0</v>
      </c>
      <c r="J949" s="2742"/>
      <c r="K949" s="36"/>
      <c r="L949" s="36"/>
      <c r="M949" s="36"/>
      <c r="N949" s="36"/>
      <c r="O949" s="36"/>
      <c r="P949" s="36"/>
      <c r="Q949" s="36"/>
      <c r="R949" s="36"/>
      <c r="S949" s="36"/>
      <c r="T949" s="36"/>
      <c r="U949" s="36"/>
      <c r="V949" s="36"/>
      <c r="W949" s="36"/>
      <c r="X949" s="36"/>
    </row>
    <row r="950" spans="1:24" ht="19.5" hidden="1" customHeight="1">
      <c r="A950" s="21"/>
      <c r="B950" s="78" t="s">
        <v>833</v>
      </c>
      <c r="C950" s="18" t="s">
        <v>741</v>
      </c>
      <c r="D950" s="18" t="s">
        <v>11</v>
      </c>
      <c r="E950" s="20">
        <v>119500</v>
      </c>
      <c r="F950" s="20">
        <v>119500</v>
      </c>
      <c r="G950" s="28"/>
      <c r="H950" s="28"/>
      <c r="I950" s="34">
        <f t="shared" si="276"/>
        <v>0</v>
      </c>
      <c r="J950" s="2742"/>
      <c r="K950" s="36"/>
      <c r="L950" s="36"/>
      <c r="M950" s="36"/>
      <c r="N950" s="36"/>
      <c r="O950" s="36"/>
      <c r="P950" s="36"/>
      <c r="Q950" s="36"/>
      <c r="R950" s="36"/>
      <c r="S950" s="36"/>
      <c r="T950" s="36"/>
      <c r="U950" s="36"/>
      <c r="V950" s="36"/>
      <c r="W950" s="36"/>
      <c r="X950" s="36"/>
    </row>
    <row r="951" spans="1:24" ht="19.5" hidden="1" customHeight="1">
      <c r="A951" s="21"/>
      <c r="B951" s="78" t="s">
        <v>834</v>
      </c>
      <c r="C951" s="18" t="s">
        <v>741</v>
      </c>
      <c r="D951" s="18" t="s">
        <v>11</v>
      </c>
      <c r="E951" s="20">
        <v>208900</v>
      </c>
      <c r="F951" s="20">
        <v>208900</v>
      </c>
      <c r="G951" s="28"/>
      <c r="H951" s="28"/>
      <c r="I951" s="34">
        <f t="shared" si="276"/>
        <v>0</v>
      </c>
      <c r="J951" s="2742"/>
      <c r="K951" s="36"/>
      <c r="L951" s="36"/>
      <c r="M951" s="36"/>
      <c r="N951" s="36"/>
      <c r="O951" s="36"/>
      <c r="P951" s="36"/>
      <c r="Q951" s="36"/>
      <c r="R951" s="36"/>
      <c r="S951" s="36"/>
      <c r="T951" s="36"/>
      <c r="U951" s="36"/>
      <c r="V951" s="36"/>
      <c r="W951" s="36"/>
      <c r="X951" s="36"/>
    </row>
    <row r="952" spans="1:24" ht="19.5" hidden="1" customHeight="1">
      <c r="A952" s="21"/>
      <c r="B952" s="78" t="s">
        <v>835</v>
      </c>
      <c r="C952" s="18" t="s">
        <v>741</v>
      </c>
      <c r="D952" s="18" t="s">
        <v>11</v>
      </c>
      <c r="E952" s="20">
        <v>120545</v>
      </c>
      <c r="F952" s="20">
        <v>120545</v>
      </c>
      <c r="G952" s="28"/>
      <c r="H952" s="28"/>
      <c r="I952" s="34">
        <f t="shared" si="276"/>
        <v>0</v>
      </c>
      <c r="J952" s="2733"/>
      <c r="K952" s="36"/>
      <c r="L952" s="36"/>
      <c r="M952" s="36"/>
      <c r="N952" s="36"/>
      <c r="O952" s="36"/>
      <c r="P952" s="36"/>
      <c r="Q952" s="36"/>
      <c r="R952" s="36"/>
      <c r="S952" s="36"/>
      <c r="T952" s="36"/>
      <c r="U952" s="36"/>
      <c r="V952" s="36"/>
      <c r="W952" s="36"/>
      <c r="X952" s="36"/>
    </row>
    <row r="953" spans="1:24" ht="24.75" customHeight="1">
      <c r="A953" s="100">
        <v>1</v>
      </c>
      <c r="B953" s="2758" t="s">
        <v>836</v>
      </c>
      <c r="C953" s="2735"/>
      <c r="D953" s="2735"/>
      <c r="E953" s="2735"/>
      <c r="F953" s="2735"/>
      <c r="G953" s="2735"/>
      <c r="H953" s="2735"/>
      <c r="I953" s="2735"/>
      <c r="J953" s="2736"/>
      <c r="K953" s="36"/>
      <c r="L953" s="36"/>
      <c r="M953" s="36"/>
      <c r="N953" s="36"/>
      <c r="O953" s="36"/>
      <c r="P953" s="36"/>
      <c r="Q953" s="36"/>
      <c r="R953" s="36"/>
      <c r="S953" s="36"/>
      <c r="T953" s="36"/>
      <c r="U953" s="36"/>
      <c r="V953" s="36"/>
      <c r="W953" s="36"/>
      <c r="X953" s="36"/>
    </row>
    <row r="954" spans="1:24" ht="39" hidden="1" customHeight="1" outlineLevel="1">
      <c r="A954" s="100"/>
      <c r="B954" s="101" t="s">
        <v>837</v>
      </c>
      <c r="C954" s="4"/>
      <c r="D954" s="35"/>
      <c r="E954" s="107"/>
      <c r="F954" s="107"/>
      <c r="G954" s="108"/>
      <c r="H954" s="108"/>
      <c r="I954" s="34"/>
      <c r="J954" s="2740" t="s">
        <v>733</v>
      </c>
      <c r="K954" s="36"/>
      <c r="L954" s="36"/>
      <c r="M954" s="36"/>
      <c r="N954" s="36"/>
      <c r="O954" s="36"/>
      <c r="P954" s="36"/>
      <c r="Q954" s="36"/>
      <c r="R954" s="36"/>
      <c r="S954" s="36"/>
      <c r="T954" s="36"/>
      <c r="U954" s="36"/>
      <c r="V954" s="36"/>
      <c r="W954" s="36"/>
      <c r="X954" s="36"/>
    </row>
    <row r="955" spans="1:24" ht="31.5" hidden="1" customHeight="1" outlineLevel="1">
      <c r="A955" s="100"/>
      <c r="B955" s="46" t="s">
        <v>838</v>
      </c>
      <c r="C955" s="18" t="s">
        <v>178</v>
      </c>
      <c r="D955" s="35" t="s">
        <v>839</v>
      </c>
      <c r="E955" s="20">
        <v>10500</v>
      </c>
      <c r="F955" s="20">
        <v>10500</v>
      </c>
      <c r="G955" s="28">
        <f t="shared" ref="G955:G962" si="277">F955</f>
        <v>10500</v>
      </c>
      <c r="H955" s="28">
        <v>10500</v>
      </c>
      <c r="I955" s="34">
        <f t="shared" ref="I955:I977" si="278">(H955-G955)/G955</f>
        <v>0</v>
      </c>
      <c r="J955" s="2742"/>
      <c r="K955" s="36"/>
      <c r="L955" s="36"/>
      <c r="M955" s="36"/>
      <c r="N955" s="36"/>
      <c r="O955" s="36"/>
      <c r="P955" s="36"/>
      <c r="Q955" s="36"/>
      <c r="R955" s="36"/>
      <c r="S955" s="36"/>
      <c r="T955" s="36"/>
      <c r="U955" s="36"/>
      <c r="V955" s="36"/>
      <c r="W955" s="36"/>
      <c r="X955" s="36"/>
    </row>
    <row r="956" spans="1:24" ht="19.5" hidden="1" customHeight="1" outlineLevel="1">
      <c r="A956" s="21"/>
      <c r="B956" s="78" t="s">
        <v>840</v>
      </c>
      <c r="C956" s="18" t="s">
        <v>178</v>
      </c>
      <c r="D956" s="18" t="s">
        <v>11</v>
      </c>
      <c r="E956" s="20">
        <v>13700</v>
      </c>
      <c r="F956" s="20">
        <v>13700</v>
      </c>
      <c r="G956" s="28">
        <f t="shared" si="277"/>
        <v>13700</v>
      </c>
      <c r="H956" s="28">
        <v>13700</v>
      </c>
      <c r="I956" s="34">
        <f t="shared" si="278"/>
        <v>0</v>
      </c>
      <c r="J956" s="2742"/>
      <c r="K956" s="36"/>
      <c r="L956" s="36"/>
      <c r="M956" s="36"/>
      <c r="N956" s="36"/>
      <c r="O956" s="36"/>
      <c r="P956" s="36"/>
      <c r="Q956" s="36"/>
      <c r="R956" s="36"/>
      <c r="S956" s="36"/>
      <c r="T956" s="36"/>
      <c r="U956" s="36"/>
      <c r="V956" s="36"/>
      <c r="W956" s="36"/>
      <c r="X956" s="36"/>
    </row>
    <row r="957" spans="1:24" ht="19.5" hidden="1" customHeight="1" outlineLevel="1">
      <c r="A957" s="21"/>
      <c r="B957" s="78" t="s">
        <v>841</v>
      </c>
      <c r="C957" s="18" t="s">
        <v>178</v>
      </c>
      <c r="D957" s="18" t="s">
        <v>11</v>
      </c>
      <c r="E957" s="20">
        <v>17500</v>
      </c>
      <c r="F957" s="20">
        <v>17500</v>
      </c>
      <c r="G957" s="28">
        <f t="shared" si="277"/>
        <v>17500</v>
      </c>
      <c r="H957" s="28">
        <v>17500</v>
      </c>
      <c r="I957" s="34">
        <f t="shared" si="278"/>
        <v>0</v>
      </c>
      <c r="J957" s="2742"/>
      <c r="K957" s="36"/>
      <c r="L957" s="36"/>
      <c r="M957" s="36"/>
      <c r="N957" s="36"/>
      <c r="O957" s="36"/>
      <c r="P957" s="36"/>
      <c r="Q957" s="36"/>
      <c r="R957" s="36"/>
      <c r="S957" s="36"/>
      <c r="T957" s="36"/>
      <c r="U957" s="36"/>
      <c r="V957" s="36"/>
      <c r="W957" s="36"/>
      <c r="X957" s="36"/>
    </row>
    <row r="958" spans="1:24" ht="19.5" hidden="1" customHeight="1" outlineLevel="1">
      <c r="A958" s="21"/>
      <c r="B958" s="78" t="s">
        <v>842</v>
      </c>
      <c r="C958" s="18" t="s">
        <v>178</v>
      </c>
      <c r="D958" s="18" t="s">
        <v>11</v>
      </c>
      <c r="E958" s="20">
        <v>22500</v>
      </c>
      <c r="F958" s="20">
        <v>22500</v>
      </c>
      <c r="G958" s="28">
        <f t="shared" si="277"/>
        <v>22500</v>
      </c>
      <c r="H958" s="28">
        <v>22500</v>
      </c>
      <c r="I958" s="34">
        <f t="shared" si="278"/>
        <v>0</v>
      </c>
      <c r="J958" s="2742"/>
      <c r="K958" s="36"/>
      <c r="L958" s="36"/>
      <c r="M958" s="36"/>
      <c r="N958" s="36"/>
      <c r="O958" s="36"/>
      <c r="P958" s="36"/>
      <c r="Q958" s="36"/>
      <c r="R958" s="36"/>
      <c r="S958" s="36"/>
      <c r="T958" s="36"/>
      <c r="U958" s="36"/>
      <c r="V958" s="36"/>
      <c r="W958" s="36"/>
      <c r="X958" s="36"/>
    </row>
    <row r="959" spans="1:24" ht="19.5" hidden="1" customHeight="1" outlineLevel="1">
      <c r="A959" s="21"/>
      <c r="B959" s="78" t="s">
        <v>843</v>
      </c>
      <c r="C959" s="18" t="s">
        <v>178</v>
      </c>
      <c r="D959" s="18" t="s">
        <v>11</v>
      </c>
      <c r="E959" s="20">
        <v>26200</v>
      </c>
      <c r="F959" s="20">
        <v>26200</v>
      </c>
      <c r="G959" s="28">
        <f t="shared" si="277"/>
        <v>26200</v>
      </c>
      <c r="H959" s="28">
        <v>26200</v>
      </c>
      <c r="I959" s="34">
        <f t="shared" si="278"/>
        <v>0</v>
      </c>
      <c r="J959" s="2742"/>
      <c r="K959" s="36"/>
      <c r="L959" s="36"/>
      <c r="M959" s="36"/>
      <c r="N959" s="36"/>
      <c r="O959" s="36"/>
      <c r="P959" s="36"/>
      <c r="Q959" s="36"/>
      <c r="R959" s="36"/>
      <c r="S959" s="36"/>
      <c r="T959" s="36"/>
      <c r="U959" s="36"/>
      <c r="V959" s="36"/>
      <c r="W959" s="36"/>
      <c r="X959" s="36"/>
    </row>
    <row r="960" spans="1:24" ht="19.5" hidden="1" customHeight="1" outlineLevel="1">
      <c r="A960" s="21"/>
      <c r="B960" s="78" t="s">
        <v>844</v>
      </c>
      <c r="C960" s="18" t="s">
        <v>178</v>
      </c>
      <c r="D960" s="18" t="s">
        <v>11</v>
      </c>
      <c r="E960" s="20">
        <v>32900</v>
      </c>
      <c r="F960" s="20">
        <v>32900</v>
      </c>
      <c r="G960" s="28">
        <f t="shared" si="277"/>
        <v>32900</v>
      </c>
      <c r="H960" s="28">
        <v>32900</v>
      </c>
      <c r="I960" s="34">
        <f t="shared" si="278"/>
        <v>0</v>
      </c>
      <c r="J960" s="2742"/>
      <c r="K960" s="36"/>
      <c r="L960" s="36"/>
      <c r="M960" s="36"/>
      <c r="N960" s="36"/>
      <c r="O960" s="36"/>
      <c r="P960" s="36"/>
      <c r="Q960" s="36"/>
      <c r="R960" s="36"/>
      <c r="S960" s="36"/>
      <c r="T960" s="36"/>
      <c r="U960" s="36"/>
      <c r="V960" s="36"/>
      <c r="W960" s="36"/>
      <c r="X960" s="36"/>
    </row>
    <row r="961" spans="1:24" ht="19.5" hidden="1" customHeight="1" outlineLevel="1">
      <c r="A961" s="21"/>
      <c r="B961" s="78" t="s">
        <v>845</v>
      </c>
      <c r="C961" s="18" t="s">
        <v>178</v>
      </c>
      <c r="D961" s="18" t="s">
        <v>11</v>
      </c>
      <c r="E961" s="20">
        <v>49300</v>
      </c>
      <c r="F961" s="20">
        <v>49300</v>
      </c>
      <c r="G961" s="28">
        <f t="shared" si="277"/>
        <v>49300</v>
      </c>
      <c r="H961" s="28">
        <v>49300</v>
      </c>
      <c r="I961" s="34">
        <f t="shared" si="278"/>
        <v>0</v>
      </c>
      <c r="J961" s="2742"/>
      <c r="K961" s="36"/>
      <c r="L961" s="36"/>
      <c r="M961" s="36"/>
      <c r="N961" s="36"/>
      <c r="O961" s="36"/>
      <c r="P961" s="36"/>
      <c r="Q961" s="36"/>
      <c r="R961" s="36"/>
      <c r="S961" s="36"/>
      <c r="T961" s="36"/>
      <c r="U961" s="36"/>
      <c r="V961" s="36"/>
      <c r="W961" s="36"/>
      <c r="X961" s="36"/>
    </row>
    <row r="962" spans="1:24" ht="19.5" hidden="1" customHeight="1" outlineLevel="1">
      <c r="A962" s="21"/>
      <c r="B962" s="78" t="s">
        <v>846</v>
      </c>
      <c r="C962" s="18" t="s">
        <v>178</v>
      </c>
      <c r="D962" s="18" t="s">
        <v>11</v>
      </c>
      <c r="E962" s="20">
        <v>118500</v>
      </c>
      <c r="F962" s="20">
        <v>118500</v>
      </c>
      <c r="G962" s="28">
        <f t="shared" si="277"/>
        <v>118500</v>
      </c>
      <c r="H962" s="28">
        <v>118500</v>
      </c>
      <c r="I962" s="34">
        <f t="shared" si="278"/>
        <v>0</v>
      </c>
      <c r="J962" s="2742"/>
      <c r="K962" s="36"/>
      <c r="L962" s="36"/>
      <c r="M962" s="36"/>
      <c r="N962" s="36"/>
      <c r="O962" s="36"/>
      <c r="P962" s="36"/>
      <c r="Q962" s="36"/>
      <c r="R962" s="36"/>
      <c r="S962" s="36"/>
      <c r="T962" s="36"/>
      <c r="U962" s="36"/>
      <c r="V962" s="36"/>
      <c r="W962" s="36"/>
      <c r="X962" s="36"/>
    </row>
    <row r="963" spans="1:24" ht="39" hidden="1" customHeight="1" outlineLevel="1">
      <c r="A963" s="49"/>
      <c r="B963" s="109" t="s">
        <v>847</v>
      </c>
      <c r="C963" s="2"/>
      <c r="D963" s="2"/>
      <c r="E963" s="110"/>
      <c r="F963" s="110"/>
      <c r="G963" s="111"/>
      <c r="H963" s="111"/>
      <c r="I963" s="34" t="e">
        <f t="shared" si="278"/>
        <v>#DIV/0!</v>
      </c>
      <c r="J963" s="2742"/>
      <c r="K963" s="112"/>
      <c r="L963" s="112"/>
      <c r="M963" s="112"/>
      <c r="N963" s="112"/>
      <c r="O963" s="112"/>
      <c r="P963" s="112"/>
      <c r="Q963" s="112"/>
      <c r="R963" s="112"/>
      <c r="S963" s="112"/>
      <c r="T963" s="112"/>
      <c r="U963" s="112"/>
      <c r="V963" s="112"/>
      <c r="W963" s="112"/>
      <c r="X963" s="112"/>
    </row>
    <row r="964" spans="1:24" ht="19.5" hidden="1" customHeight="1" outlineLevel="1">
      <c r="A964" s="21"/>
      <c r="B964" s="78" t="s">
        <v>848</v>
      </c>
      <c r="C964" s="18" t="s">
        <v>178</v>
      </c>
      <c r="D964" s="18" t="s">
        <v>849</v>
      </c>
      <c r="E964" s="20">
        <v>6100</v>
      </c>
      <c r="F964" s="20">
        <v>6100</v>
      </c>
      <c r="G964" s="28">
        <f>F964</f>
        <v>6100</v>
      </c>
      <c r="H964" s="28">
        <v>6100</v>
      </c>
      <c r="I964" s="34">
        <f t="shared" si="278"/>
        <v>0</v>
      </c>
      <c r="J964" s="2742"/>
      <c r="K964" s="36"/>
      <c r="L964" s="36"/>
      <c r="M964" s="36"/>
      <c r="N964" s="36"/>
      <c r="O964" s="36"/>
      <c r="P964" s="36"/>
      <c r="Q964" s="36"/>
      <c r="R964" s="36"/>
      <c r="S964" s="36"/>
      <c r="T964" s="36"/>
      <c r="U964" s="36"/>
      <c r="V964" s="36"/>
      <c r="W964" s="36"/>
      <c r="X964" s="36"/>
    </row>
    <row r="965" spans="1:24" ht="19.5" hidden="1" customHeight="1" outlineLevel="1">
      <c r="A965" s="21"/>
      <c r="B965" s="78" t="s">
        <v>850</v>
      </c>
      <c r="C965" s="18" t="s">
        <v>178</v>
      </c>
      <c r="D965" s="18" t="s">
        <v>11</v>
      </c>
      <c r="E965" s="20">
        <v>9000</v>
      </c>
      <c r="F965" s="20">
        <v>9000</v>
      </c>
      <c r="G965" s="28">
        <v>9000</v>
      </c>
      <c r="H965" s="28">
        <v>9000</v>
      </c>
      <c r="I965" s="34">
        <f t="shared" si="278"/>
        <v>0</v>
      </c>
      <c r="J965" s="2742"/>
      <c r="K965" s="36"/>
      <c r="L965" s="36"/>
      <c r="M965" s="36"/>
      <c r="N965" s="36"/>
      <c r="O965" s="36"/>
      <c r="P965" s="36"/>
      <c r="Q965" s="36"/>
      <c r="R965" s="36"/>
      <c r="S965" s="36"/>
      <c r="T965" s="36"/>
      <c r="U965" s="36"/>
      <c r="V965" s="36"/>
      <c r="W965" s="36"/>
      <c r="X965" s="36"/>
    </row>
    <row r="966" spans="1:24" ht="19.5" hidden="1" customHeight="1" outlineLevel="1">
      <c r="A966" s="21"/>
      <c r="B966" s="78" t="s">
        <v>851</v>
      </c>
      <c r="C966" s="18" t="s">
        <v>178</v>
      </c>
      <c r="D966" s="18" t="s">
        <v>11</v>
      </c>
      <c r="E966" s="20">
        <v>11500</v>
      </c>
      <c r="F966" s="20">
        <v>11500</v>
      </c>
      <c r="G966" s="28">
        <f t="shared" ref="G966:G977" si="279">F966</f>
        <v>11500</v>
      </c>
      <c r="H966" s="28">
        <v>11500</v>
      </c>
      <c r="I966" s="34">
        <f t="shared" si="278"/>
        <v>0</v>
      </c>
      <c r="J966" s="2742"/>
      <c r="K966" s="36"/>
      <c r="L966" s="36"/>
      <c r="M966" s="36"/>
      <c r="N966" s="36"/>
      <c r="O966" s="36"/>
      <c r="P966" s="36"/>
      <c r="Q966" s="36"/>
      <c r="R966" s="36"/>
      <c r="S966" s="36"/>
      <c r="T966" s="36"/>
      <c r="U966" s="36"/>
      <c r="V966" s="36"/>
      <c r="W966" s="36"/>
      <c r="X966" s="36"/>
    </row>
    <row r="967" spans="1:24" ht="19.5" hidden="1" customHeight="1" outlineLevel="1">
      <c r="A967" s="21"/>
      <c r="B967" s="78" t="s">
        <v>852</v>
      </c>
      <c r="C967" s="18" t="s">
        <v>178</v>
      </c>
      <c r="D967" s="18" t="s">
        <v>11</v>
      </c>
      <c r="E967" s="20">
        <v>14200</v>
      </c>
      <c r="F967" s="20">
        <v>14200</v>
      </c>
      <c r="G967" s="28">
        <f t="shared" si="279"/>
        <v>14200</v>
      </c>
      <c r="H967" s="28">
        <v>14200</v>
      </c>
      <c r="I967" s="34">
        <f t="shared" si="278"/>
        <v>0</v>
      </c>
      <c r="J967" s="2742"/>
      <c r="K967" s="36"/>
      <c r="L967" s="36"/>
      <c r="M967" s="36"/>
      <c r="N967" s="36"/>
      <c r="O967" s="36"/>
      <c r="P967" s="36"/>
      <c r="Q967" s="36"/>
      <c r="R967" s="36"/>
      <c r="S967" s="36"/>
      <c r="T967" s="36"/>
      <c r="U967" s="36"/>
      <c r="V967" s="36"/>
      <c r="W967" s="36"/>
      <c r="X967" s="36"/>
    </row>
    <row r="968" spans="1:24" ht="19.5" hidden="1" customHeight="1" outlineLevel="1">
      <c r="A968" s="21"/>
      <c r="B968" s="78" t="s">
        <v>853</v>
      </c>
      <c r="C968" s="18" t="s">
        <v>178</v>
      </c>
      <c r="D968" s="18" t="s">
        <v>11</v>
      </c>
      <c r="E968" s="20">
        <v>18700</v>
      </c>
      <c r="F968" s="20">
        <v>18700</v>
      </c>
      <c r="G968" s="28">
        <f t="shared" si="279"/>
        <v>18700</v>
      </c>
      <c r="H968" s="28">
        <v>18700</v>
      </c>
      <c r="I968" s="34">
        <f t="shared" si="278"/>
        <v>0</v>
      </c>
      <c r="J968" s="2742"/>
      <c r="K968" s="36"/>
      <c r="L968" s="36"/>
      <c r="M968" s="36"/>
      <c r="N968" s="36"/>
      <c r="O968" s="36"/>
      <c r="P968" s="36"/>
      <c r="Q968" s="36"/>
      <c r="R968" s="36"/>
      <c r="S968" s="36"/>
      <c r="T968" s="36"/>
      <c r="U968" s="36"/>
      <c r="V968" s="36"/>
      <c r="W968" s="36"/>
      <c r="X968" s="36"/>
    </row>
    <row r="969" spans="1:24" ht="19.5" hidden="1" customHeight="1" outlineLevel="1">
      <c r="A969" s="21"/>
      <c r="B969" s="78" t="s">
        <v>854</v>
      </c>
      <c r="C969" s="18" t="s">
        <v>178</v>
      </c>
      <c r="D969" s="18" t="s">
        <v>11</v>
      </c>
      <c r="E969" s="20">
        <v>22000</v>
      </c>
      <c r="F969" s="20">
        <v>22000</v>
      </c>
      <c r="G969" s="28">
        <f t="shared" si="279"/>
        <v>22000</v>
      </c>
      <c r="H969" s="28">
        <v>22000</v>
      </c>
      <c r="I969" s="34">
        <f t="shared" si="278"/>
        <v>0</v>
      </c>
      <c r="J969" s="2742"/>
      <c r="K969" s="36"/>
      <c r="L969" s="36"/>
      <c r="M969" s="36"/>
      <c r="N969" s="36"/>
      <c r="O969" s="36"/>
      <c r="P969" s="36"/>
      <c r="Q969" s="36"/>
      <c r="R969" s="36"/>
      <c r="S969" s="36"/>
      <c r="T969" s="36"/>
      <c r="U969" s="36"/>
      <c r="V969" s="36"/>
      <c r="W969" s="36"/>
      <c r="X969" s="36"/>
    </row>
    <row r="970" spans="1:24" ht="19.5" hidden="1" customHeight="1" outlineLevel="1">
      <c r="A970" s="21"/>
      <c r="B970" s="78" t="s">
        <v>855</v>
      </c>
      <c r="C970" s="18" t="s">
        <v>178</v>
      </c>
      <c r="D970" s="18" t="s">
        <v>11</v>
      </c>
      <c r="E970" s="20">
        <v>23900</v>
      </c>
      <c r="F970" s="20">
        <v>23900</v>
      </c>
      <c r="G970" s="28">
        <f t="shared" si="279"/>
        <v>23900</v>
      </c>
      <c r="H970" s="28">
        <v>23900</v>
      </c>
      <c r="I970" s="34">
        <f t="shared" si="278"/>
        <v>0</v>
      </c>
      <c r="J970" s="2742"/>
      <c r="K970" s="36"/>
      <c r="L970" s="36"/>
      <c r="M970" s="36"/>
      <c r="N970" s="36"/>
      <c r="O970" s="36"/>
      <c r="P970" s="36"/>
      <c r="Q970" s="36"/>
      <c r="R970" s="36"/>
      <c r="S970" s="36"/>
      <c r="T970" s="36"/>
      <c r="U970" s="36"/>
      <c r="V970" s="36"/>
      <c r="W970" s="36"/>
      <c r="X970" s="36"/>
    </row>
    <row r="971" spans="1:24" ht="19.5" hidden="1" customHeight="1" outlineLevel="1">
      <c r="A971" s="21"/>
      <c r="B971" s="78" t="s">
        <v>856</v>
      </c>
      <c r="C971" s="18" t="s">
        <v>178</v>
      </c>
      <c r="D971" s="18" t="s">
        <v>11</v>
      </c>
      <c r="E971" s="20">
        <v>30400</v>
      </c>
      <c r="F971" s="20">
        <v>30400</v>
      </c>
      <c r="G971" s="28">
        <f t="shared" si="279"/>
        <v>30400</v>
      </c>
      <c r="H971" s="28">
        <v>30400</v>
      </c>
      <c r="I971" s="34">
        <f t="shared" si="278"/>
        <v>0</v>
      </c>
      <c r="J971" s="2742"/>
      <c r="K971" s="36"/>
      <c r="L971" s="36"/>
      <c r="M971" s="36"/>
      <c r="N971" s="36"/>
      <c r="O971" s="36"/>
      <c r="P971" s="36"/>
      <c r="Q971" s="36"/>
      <c r="R971" s="36"/>
      <c r="S971" s="36"/>
      <c r="T971" s="36"/>
      <c r="U971" s="36"/>
      <c r="V971" s="36"/>
      <c r="W971" s="36"/>
      <c r="X971" s="36"/>
    </row>
    <row r="972" spans="1:24" ht="19.5" hidden="1" customHeight="1" outlineLevel="1">
      <c r="A972" s="21"/>
      <c r="B972" s="78" t="s">
        <v>857</v>
      </c>
      <c r="C972" s="18" t="s">
        <v>178</v>
      </c>
      <c r="D972" s="18" t="s">
        <v>11</v>
      </c>
      <c r="E972" s="20">
        <v>39400</v>
      </c>
      <c r="F972" s="20">
        <v>39400</v>
      </c>
      <c r="G972" s="28">
        <f t="shared" si="279"/>
        <v>39400</v>
      </c>
      <c r="H972" s="28">
        <v>39400</v>
      </c>
      <c r="I972" s="34">
        <f t="shared" si="278"/>
        <v>0</v>
      </c>
      <c r="J972" s="2742"/>
      <c r="K972" s="36"/>
      <c r="L972" s="36"/>
      <c r="M972" s="36"/>
      <c r="N972" s="36"/>
      <c r="O972" s="36"/>
      <c r="P972" s="36"/>
      <c r="Q972" s="36"/>
      <c r="R972" s="36"/>
      <c r="S972" s="36"/>
      <c r="T972" s="36"/>
      <c r="U972" s="36"/>
      <c r="V972" s="36"/>
      <c r="W972" s="36"/>
      <c r="X972" s="36"/>
    </row>
    <row r="973" spans="1:24" ht="19.5" hidden="1" customHeight="1" outlineLevel="1">
      <c r="A973" s="21"/>
      <c r="B973" s="78" t="s">
        <v>858</v>
      </c>
      <c r="C973" s="18" t="s">
        <v>178</v>
      </c>
      <c r="D973" s="18" t="s">
        <v>11</v>
      </c>
      <c r="E973" s="20">
        <v>55600</v>
      </c>
      <c r="F973" s="20">
        <v>55600</v>
      </c>
      <c r="G973" s="28">
        <f t="shared" si="279"/>
        <v>55600</v>
      </c>
      <c r="H973" s="28">
        <v>55600</v>
      </c>
      <c r="I973" s="34">
        <f t="shared" si="278"/>
        <v>0</v>
      </c>
      <c r="J973" s="2742"/>
      <c r="K973" s="36"/>
      <c r="L973" s="36"/>
      <c r="M973" s="36"/>
      <c r="N973" s="36"/>
      <c r="O973" s="36"/>
      <c r="P973" s="36"/>
      <c r="Q973" s="36"/>
      <c r="R973" s="36"/>
      <c r="S973" s="36"/>
      <c r="T973" s="36"/>
      <c r="U973" s="36"/>
      <c r="V973" s="36"/>
      <c r="W973" s="36"/>
      <c r="X973" s="36"/>
    </row>
    <row r="974" spans="1:24" ht="19.5" hidden="1" customHeight="1" outlineLevel="1">
      <c r="A974" s="21"/>
      <c r="B974" s="78" t="s">
        <v>859</v>
      </c>
      <c r="C974" s="18" t="s">
        <v>178</v>
      </c>
      <c r="D974" s="18" t="s">
        <v>11</v>
      </c>
      <c r="E974" s="20">
        <v>79800</v>
      </c>
      <c r="F974" s="20">
        <v>79800</v>
      </c>
      <c r="G974" s="28">
        <f t="shared" si="279"/>
        <v>79800</v>
      </c>
      <c r="H974" s="28">
        <v>79800</v>
      </c>
      <c r="I974" s="34">
        <f t="shared" si="278"/>
        <v>0</v>
      </c>
      <c r="J974" s="2742"/>
      <c r="K974" s="36"/>
      <c r="L974" s="36"/>
      <c r="M974" s="36"/>
      <c r="N974" s="36"/>
      <c r="O974" s="36"/>
      <c r="P974" s="36"/>
      <c r="Q974" s="36"/>
      <c r="R974" s="36"/>
      <c r="S974" s="36"/>
      <c r="T974" s="36"/>
      <c r="U974" s="36"/>
      <c r="V974" s="36"/>
      <c r="W974" s="36"/>
      <c r="X974" s="36"/>
    </row>
    <row r="975" spans="1:24" ht="19.5" hidden="1" customHeight="1" outlineLevel="1">
      <c r="A975" s="21"/>
      <c r="B975" s="78" t="s">
        <v>860</v>
      </c>
      <c r="C975" s="18" t="s">
        <v>178</v>
      </c>
      <c r="D975" s="18" t="s">
        <v>11</v>
      </c>
      <c r="E975" s="20">
        <v>96400</v>
      </c>
      <c r="F975" s="20">
        <v>96400</v>
      </c>
      <c r="G975" s="28">
        <f t="shared" si="279"/>
        <v>96400</v>
      </c>
      <c r="H975" s="28">
        <v>96400</v>
      </c>
      <c r="I975" s="34">
        <f t="shared" si="278"/>
        <v>0</v>
      </c>
      <c r="J975" s="2742"/>
      <c r="K975" s="36"/>
      <c r="L975" s="36"/>
      <c r="M975" s="36"/>
      <c r="N975" s="36"/>
      <c r="O975" s="36"/>
      <c r="P975" s="36"/>
      <c r="Q975" s="36"/>
      <c r="R975" s="36"/>
      <c r="S975" s="36"/>
      <c r="T975" s="36"/>
      <c r="U975" s="36"/>
      <c r="V975" s="36"/>
      <c r="W975" s="36"/>
      <c r="X975" s="36"/>
    </row>
    <row r="976" spans="1:24" ht="19.5" hidden="1" customHeight="1" outlineLevel="1">
      <c r="A976" s="21"/>
      <c r="B976" s="78" t="s">
        <v>861</v>
      </c>
      <c r="C976" s="18" t="s">
        <v>178</v>
      </c>
      <c r="D976" s="18" t="s">
        <v>11</v>
      </c>
      <c r="E976" s="20">
        <v>205600</v>
      </c>
      <c r="F976" s="20">
        <v>205600</v>
      </c>
      <c r="G976" s="28">
        <f t="shared" si="279"/>
        <v>205600</v>
      </c>
      <c r="H976" s="28">
        <v>205600</v>
      </c>
      <c r="I976" s="34">
        <f t="shared" si="278"/>
        <v>0</v>
      </c>
      <c r="J976" s="2742"/>
      <c r="K976" s="36"/>
      <c r="L976" s="36"/>
      <c r="M976" s="36"/>
      <c r="N976" s="36"/>
      <c r="O976" s="36"/>
      <c r="P976" s="36"/>
      <c r="Q976" s="36"/>
      <c r="R976" s="36"/>
      <c r="S976" s="36"/>
      <c r="T976" s="36"/>
      <c r="U976" s="36"/>
      <c r="V976" s="36"/>
      <c r="W976" s="36"/>
      <c r="X976" s="36"/>
    </row>
    <row r="977" spans="1:24" ht="19.5" hidden="1" customHeight="1" outlineLevel="1">
      <c r="A977" s="21"/>
      <c r="B977" s="78" t="s">
        <v>862</v>
      </c>
      <c r="C977" s="18" t="s">
        <v>178</v>
      </c>
      <c r="D977" s="18" t="s">
        <v>11</v>
      </c>
      <c r="E977" s="20">
        <v>306000</v>
      </c>
      <c r="F977" s="20">
        <v>306000</v>
      </c>
      <c r="G977" s="28">
        <f t="shared" si="279"/>
        <v>306000</v>
      </c>
      <c r="H977" s="28">
        <v>306000</v>
      </c>
      <c r="I977" s="34">
        <f t="shared" si="278"/>
        <v>0</v>
      </c>
      <c r="J977" s="2733"/>
      <c r="K977" s="36"/>
      <c r="L977" s="36"/>
      <c r="M977" s="36"/>
      <c r="N977" s="36"/>
      <c r="O977" s="36"/>
      <c r="P977" s="36"/>
      <c r="Q977" s="36"/>
      <c r="R977" s="36"/>
      <c r="S977" s="36"/>
      <c r="T977" s="36"/>
      <c r="U977" s="36"/>
      <c r="V977" s="36"/>
      <c r="W977" s="36"/>
      <c r="X977" s="36"/>
    </row>
    <row r="978" spans="1:24" ht="15" hidden="1" customHeight="1">
      <c r="A978" s="49">
        <v>3</v>
      </c>
      <c r="B978" s="2753" t="s">
        <v>863</v>
      </c>
      <c r="C978" s="2735"/>
      <c r="D978" s="2735"/>
      <c r="E978" s="2735"/>
      <c r="F978" s="2735"/>
      <c r="G978" s="2735"/>
      <c r="H978" s="2735"/>
      <c r="I978" s="2735"/>
      <c r="J978" s="2736"/>
      <c r="K978" s="36"/>
      <c r="L978" s="36"/>
      <c r="M978" s="36"/>
      <c r="N978" s="36"/>
      <c r="O978" s="36"/>
      <c r="P978" s="36"/>
      <c r="Q978" s="36"/>
      <c r="R978" s="36"/>
      <c r="S978" s="36"/>
      <c r="T978" s="36"/>
      <c r="U978" s="36"/>
      <c r="V978" s="36"/>
      <c r="W978" s="36"/>
      <c r="X978" s="36"/>
    </row>
    <row r="979" spans="1:24" ht="31.5" hidden="1" customHeight="1">
      <c r="A979" s="21"/>
      <c r="B979" s="78" t="s">
        <v>864</v>
      </c>
      <c r="C979" s="18" t="s">
        <v>741</v>
      </c>
      <c r="D979" s="35" t="s">
        <v>865</v>
      </c>
      <c r="E979" s="20">
        <v>9818</v>
      </c>
      <c r="F979" s="20">
        <v>9818</v>
      </c>
      <c r="G979" s="28"/>
      <c r="H979" s="28"/>
      <c r="I979" s="34">
        <f t="shared" ref="I979:I988" si="280">(F979-E979)/E979</f>
        <v>0</v>
      </c>
      <c r="J979" s="2740" t="s">
        <v>866</v>
      </c>
      <c r="K979" s="36"/>
      <c r="L979" s="36"/>
      <c r="M979" s="36"/>
      <c r="N979" s="36"/>
      <c r="O979" s="36"/>
      <c r="P979" s="36"/>
      <c r="Q979" s="36"/>
      <c r="R979" s="36"/>
      <c r="S979" s="36"/>
      <c r="T979" s="36"/>
      <c r="U979" s="36"/>
      <c r="V979" s="36"/>
      <c r="W979" s="36"/>
      <c r="X979" s="36"/>
    </row>
    <row r="980" spans="1:24" ht="19.5" hidden="1" customHeight="1">
      <c r="A980" s="21"/>
      <c r="B980" s="78" t="s">
        <v>867</v>
      </c>
      <c r="C980" s="18" t="s">
        <v>741</v>
      </c>
      <c r="D980" s="18" t="s">
        <v>11</v>
      </c>
      <c r="E980" s="20">
        <v>12364</v>
      </c>
      <c r="F980" s="20">
        <v>12364</v>
      </c>
      <c r="G980" s="28"/>
      <c r="H980" s="28"/>
      <c r="I980" s="34">
        <f t="shared" si="280"/>
        <v>0</v>
      </c>
      <c r="J980" s="2742"/>
      <c r="K980" s="36"/>
      <c r="L980" s="36"/>
      <c r="M980" s="36"/>
      <c r="N980" s="36"/>
      <c r="O980" s="36"/>
      <c r="P980" s="36"/>
      <c r="Q980" s="36"/>
      <c r="R980" s="36"/>
      <c r="S980" s="36"/>
      <c r="T980" s="36"/>
      <c r="U980" s="36"/>
      <c r="V980" s="36"/>
      <c r="W980" s="36"/>
      <c r="X980" s="36"/>
    </row>
    <row r="981" spans="1:24" ht="19.5" hidden="1" customHeight="1">
      <c r="A981" s="21"/>
      <c r="B981" s="78" t="s">
        <v>868</v>
      </c>
      <c r="C981" s="18" t="s">
        <v>741</v>
      </c>
      <c r="D981" s="18" t="s">
        <v>11</v>
      </c>
      <c r="E981" s="20">
        <v>15909</v>
      </c>
      <c r="F981" s="20">
        <v>15909</v>
      </c>
      <c r="G981" s="28"/>
      <c r="H981" s="28"/>
      <c r="I981" s="34">
        <f t="shared" si="280"/>
        <v>0</v>
      </c>
      <c r="J981" s="2742"/>
      <c r="K981" s="36"/>
      <c r="L981" s="36"/>
      <c r="M981" s="36"/>
      <c r="N981" s="36"/>
      <c r="O981" s="36"/>
      <c r="P981" s="36"/>
      <c r="Q981" s="36"/>
      <c r="R981" s="36"/>
      <c r="S981" s="36"/>
      <c r="T981" s="36"/>
      <c r="U981" s="36"/>
      <c r="V981" s="36"/>
      <c r="W981" s="36"/>
      <c r="X981" s="36"/>
    </row>
    <row r="982" spans="1:24" ht="19.5" hidden="1" customHeight="1">
      <c r="A982" s="21"/>
      <c r="B982" s="78" t="s">
        <v>869</v>
      </c>
      <c r="C982" s="18" t="s">
        <v>741</v>
      </c>
      <c r="D982" s="18" t="s">
        <v>11</v>
      </c>
      <c r="E982" s="20">
        <v>20909</v>
      </c>
      <c r="F982" s="20">
        <v>20909</v>
      </c>
      <c r="G982" s="28"/>
      <c r="H982" s="28"/>
      <c r="I982" s="34">
        <f t="shared" si="280"/>
        <v>0</v>
      </c>
      <c r="J982" s="2742"/>
      <c r="K982" s="36"/>
      <c r="L982" s="36"/>
      <c r="M982" s="36"/>
      <c r="N982" s="36"/>
      <c r="O982" s="36"/>
      <c r="P982" s="36"/>
      <c r="Q982" s="36"/>
      <c r="R982" s="36"/>
      <c r="S982" s="36"/>
      <c r="T982" s="36"/>
      <c r="U982" s="36"/>
      <c r="V982" s="36"/>
      <c r="W982" s="36"/>
      <c r="X982" s="36"/>
    </row>
    <row r="983" spans="1:24" ht="19.5" hidden="1" customHeight="1">
      <c r="A983" s="21"/>
      <c r="B983" s="78" t="s">
        <v>870</v>
      </c>
      <c r="C983" s="18" t="s">
        <v>741</v>
      </c>
      <c r="D983" s="18" t="s">
        <v>11</v>
      </c>
      <c r="E983" s="20">
        <v>24818</v>
      </c>
      <c r="F983" s="20">
        <v>24818</v>
      </c>
      <c r="G983" s="28"/>
      <c r="H983" s="28"/>
      <c r="I983" s="34">
        <f t="shared" si="280"/>
        <v>0</v>
      </c>
      <c r="J983" s="2742"/>
      <c r="K983" s="36"/>
      <c r="L983" s="36"/>
      <c r="M983" s="36"/>
      <c r="N983" s="36"/>
      <c r="O983" s="36"/>
      <c r="P983" s="36"/>
      <c r="Q983" s="36"/>
      <c r="R983" s="36"/>
      <c r="S983" s="36"/>
      <c r="T983" s="36"/>
      <c r="U983" s="36"/>
      <c r="V983" s="36"/>
      <c r="W983" s="36"/>
      <c r="X983" s="36"/>
    </row>
    <row r="984" spans="1:24" ht="19.5" hidden="1" customHeight="1">
      <c r="A984" s="21"/>
      <c r="B984" s="78" t="s">
        <v>871</v>
      </c>
      <c r="C984" s="18" t="s">
        <v>741</v>
      </c>
      <c r="D984" s="18" t="s">
        <v>11</v>
      </c>
      <c r="E984" s="20">
        <v>1364</v>
      </c>
      <c r="F984" s="20">
        <v>1364</v>
      </c>
      <c r="G984" s="28"/>
      <c r="H984" s="28"/>
      <c r="I984" s="34">
        <f t="shared" si="280"/>
        <v>0</v>
      </c>
      <c r="J984" s="2742"/>
      <c r="K984" s="36"/>
      <c r="L984" s="36"/>
      <c r="M984" s="36"/>
      <c r="N984" s="36"/>
      <c r="O984" s="36"/>
      <c r="P984" s="36"/>
      <c r="Q984" s="36"/>
      <c r="R984" s="36"/>
      <c r="S984" s="36"/>
      <c r="T984" s="36"/>
      <c r="U984" s="36"/>
      <c r="V984" s="36"/>
      <c r="W984" s="36"/>
      <c r="X984" s="36"/>
    </row>
    <row r="985" spans="1:24" ht="19.5" hidden="1" customHeight="1">
      <c r="A985" s="21"/>
      <c r="B985" s="78" t="s">
        <v>872</v>
      </c>
      <c r="C985" s="18" t="s">
        <v>741</v>
      </c>
      <c r="D985" s="18" t="s">
        <v>11</v>
      </c>
      <c r="E985" s="20">
        <v>1818</v>
      </c>
      <c r="F985" s="20">
        <v>1818</v>
      </c>
      <c r="G985" s="28"/>
      <c r="H985" s="28"/>
      <c r="I985" s="34">
        <f t="shared" si="280"/>
        <v>0</v>
      </c>
      <c r="J985" s="2742"/>
      <c r="K985" s="36"/>
      <c r="L985" s="36"/>
      <c r="M985" s="36"/>
      <c r="N985" s="36"/>
      <c r="O985" s="36"/>
      <c r="P985" s="36"/>
      <c r="Q985" s="36"/>
      <c r="R985" s="36"/>
      <c r="S985" s="36"/>
      <c r="T985" s="36"/>
      <c r="U985" s="36"/>
      <c r="V985" s="36"/>
      <c r="W985" s="36"/>
      <c r="X985" s="36"/>
    </row>
    <row r="986" spans="1:24" ht="19.5" hidden="1" customHeight="1">
      <c r="A986" s="21"/>
      <c r="B986" s="78" t="s">
        <v>873</v>
      </c>
      <c r="C986" s="18" t="s">
        <v>741</v>
      </c>
      <c r="D986" s="18" t="s">
        <v>11</v>
      </c>
      <c r="E986" s="20">
        <v>2455</v>
      </c>
      <c r="F986" s="20">
        <v>2455</v>
      </c>
      <c r="G986" s="28"/>
      <c r="H986" s="28"/>
      <c r="I986" s="34">
        <f t="shared" si="280"/>
        <v>0</v>
      </c>
      <c r="J986" s="2742"/>
      <c r="K986" s="36"/>
      <c r="L986" s="36"/>
      <c r="M986" s="36"/>
      <c r="N986" s="36"/>
      <c r="O986" s="36"/>
      <c r="P986" s="36"/>
      <c r="Q986" s="36"/>
      <c r="R986" s="36"/>
      <c r="S986" s="36"/>
      <c r="T986" s="36"/>
      <c r="U986" s="36"/>
      <c r="V986" s="36"/>
      <c r="W986" s="36"/>
      <c r="X986" s="36"/>
    </row>
    <row r="987" spans="1:24" ht="19.5" hidden="1" customHeight="1">
      <c r="A987" s="21"/>
      <c r="B987" s="78" t="s">
        <v>874</v>
      </c>
      <c r="C987" s="18" t="s">
        <v>741</v>
      </c>
      <c r="D987" s="18" t="s">
        <v>11</v>
      </c>
      <c r="E987" s="20">
        <v>4091</v>
      </c>
      <c r="F987" s="20">
        <v>4091</v>
      </c>
      <c r="G987" s="28"/>
      <c r="H987" s="28"/>
      <c r="I987" s="34">
        <f t="shared" si="280"/>
        <v>0</v>
      </c>
      <c r="J987" s="2742"/>
      <c r="K987" s="36"/>
      <c r="L987" s="36"/>
      <c r="M987" s="36"/>
      <c r="N987" s="36"/>
      <c r="O987" s="36"/>
      <c r="P987" s="36"/>
      <c r="Q987" s="36"/>
      <c r="R987" s="36"/>
      <c r="S987" s="36"/>
      <c r="T987" s="36"/>
      <c r="U987" s="36"/>
      <c r="V987" s="36"/>
      <c r="W987" s="36"/>
      <c r="X987" s="36"/>
    </row>
    <row r="988" spans="1:24" ht="19.5" hidden="1" customHeight="1">
      <c r="A988" s="21"/>
      <c r="B988" s="78" t="s">
        <v>875</v>
      </c>
      <c r="C988" s="18" t="s">
        <v>741</v>
      </c>
      <c r="D988" s="18" t="s">
        <v>11</v>
      </c>
      <c r="E988" s="20">
        <v>10000</v>
      </c>
      <c r="F988" s="20">
        <v>10000</v>
      </c>
      <c r="G988" s="28"/>
      <c r="H988" s="28"/>
      <c r="I988" s="34">
        <f t="shared" si="280"/>
        <v>0</v>
      </c>
      <c r="J988" s="2733"/>
      <c r="K988" s="36"/>
      <c r="L988" s="36"/>
      <c r="M988" s="36"/>
      <c r="N988" s="36"/>
      <c r="O988" s="36"/>
      <c r="P988" s="36"/>
      <c r="Q988" s="36"/>
      <c r="R988" s="36"/>
      <c r="S988" s="36"/>
      <c r="T988" s="36"/>
      <c r="U988" s="36"/>
      <c r="V988" s="36"/>
      <c r="W988" s="36"/>
      <c r="X988" s="36"/>
    </row>
    <row r="989" spans="1:24" ht="24" customHeight="1">
      <c r="A989" s="49">
        <v>2</v>
      </c>
      <c r="B989" s="2773" t="s">
        <v>876</v>
      </c>
      <c r="C989" s="2735"/>
      <c r="D989" s="2735"/>
      <c r="E989" s="2735"/>
      <c r="F989" s="2735"/>
      <c r="G989" s="2735"/>
      <c r="H989" s="2735"/>
      <c r="I989" s="2735"/>
      <c r="J989" s="2736"/>
      <c r="K989" s="36"/>
      <c r="L989" s="36"/>
      <c r="M989" s="36"/>
      <c r="N989" s="36"/>
      <c r="O989" s="36"/>
      <c r="P989" s="36"/>
      <c r="Q989" s="36"/>
      <c r="R989" s="36"/>
      <c r="S989" s="36"/>
      <c r="T989" s="36"/>
      <c r="U989" s="36"/>
      <c r="V989" s="36"/>
      <c r="W989" s="36"/>
      <c r="X989" s="36"/>
    </row>
    <row r="990" spans="1:24" ht="19.5" hidden="1" customHeight="1" outlineLevel="1">
      <c r="A990" s="21"/>
      <c r="B990" s="25" t="s">
        <v>877</v>
      </c>
      <c r="C990" s="18"/>
      <c r="D990" s="18"/>
      <c r="E990" s="20"/>
      <c r="F990" s="20"/>
      <c r="G990" s="28"/>
      <c r="H990" s="28"/>
      <c r="I990" s="34"/>
      <c r="J990" s="2740" t="s">
        <v>733</v>
      </c>
      <c r="K990" s="36"/>
      <c r="L990" s="36"/>
      <c r="M990" s="36"/>
      <c r="N990" s="36"/>
      <c r="O990" s="36"/>
      <c r="P990" s="36"/>
      <c r="Q990" s="36"/>
      <c r="R990" s="36"/>
      <c r="S990" s="36"/>
      <c r="T990" s="36"/>
      <c r="U990" s="36"/>
      <c r="V990" s="36"/>
      <c r="W990" s="36"/>
      <c r="X990" s="36"/>
    </row>
    <row r="991" spans="1:24" ht="31.5" hidden="1" customHeight="1" outlineLevel="1">
      <c r="A991" s="21"/>
      <c r="B991" s="78" t="s">
        <v>878</v>
      </c>
      <c r="C991" s="18" t="s">
        <v>178</v>
      </c>
      <c r="D991" s="35" t="s">
        <v>879</v>
      </c>
      <c r="E991" s="20">
        <v>4500</v>
      </c>
      <c r="F991" s="20">
        <v>4500</v>
      </c>
      <c r="G991" s="28">
        <f t="shared" ref="G991:G1015" si="281">F991</f>
        <v>4500</v>
      </c>
      <c r="H991" s="28">
        <v>4500</v>
      </c>
      <c r="I991" s="34">
        <f t="shared" ref="I991:I1029" si="282">(H991-G991)/G991</f>
        <v>0</v>
      </c>
      <c r="J991" s="2742"/>
      <c r="K991" s="36"/>
      <c r="L991" s="36"/>
      <c r="M991" s="36"/>
      <c r="N991" s="36"/>
      <c r="O991" s="36"/>
      <c r="P991" s="36"/>
      <c r="Q991" s="36"/>
      <c r="R991" s="36"/>
      <c r="S991" s="36"/>
      <c r="T991" s="36"/>
      <c r="U991" s="36"/>
      <c r="V991" s="36"/>
      <c r="W991" s="36"/>
      <c r="X991" s="36"/>
    </row>
    <row r="992" spans="1:24" ht="19.5" hidden="1" customHeight="1" outlineLevel="1">
      <c r="A992" s="21"/>
      <c r="B992" s="78" t="s">
        <v>880</v>
      </c>
      <c r="C992" s="18" t="s">
        <v>178</v>
      </c>
      <c r="D992" s="18" t="s">
        <v>11</v>
      </c>
      <c r="E992" s="20">
        <v>6200</v>
      </c>
      <c r="F992" s="20">
        <v>6200</v>
      </c>
      <c r="G992" s="28">
        <f t="shared" si="281"/>
        <v>6200</v>
      </c>
      <c r="H992" s="28">
        <v>6200</v>
      </c>
      <c r="I992" s="34">
        <f t="shared" si="282"/>
        <v>0</v>
      </c>
      <c r="J992" s="2742"/>
      <c r="K992" s="36"/>
      <c r="L992" s="36"/>
      <c r="M992" s="36"/>
      <c r="N992" s="36"/>
      <c r="O992" s="36"/>
      <c r="P992" s="36"/>
      <c r="Q992" s="36"/>
      <c r="R992" s="36"/>
      <c r="S992" s="36"/>
      <c r="T992" s="36"/>
      <c r="U992" s="36"/>
      <c r="V992" s="36"/>
      <c r="W992" s="36"/>
      <c r="X992" s="36"/>
    </row>
    <row r="993" spans="1:24" ht="19.5" hidden="1" customHeight="1" outlineLevel="1">
      <c r="A993" s="21"/>
      <c r="B993" s="78" t="s">
        <v>881</v>
      </c>
      <c r="C993" s="18" t="s">
        <v>178</v>
      </c>
      <c r="D993" s="18" t="s">
        <v>11</v>
      </c>
      <c r="E993" s="20">
        <v>10500</v>
      </c>
      <c r="F993" s="20">
        <v>10500</v>
      </c>
      <c r="G993" s="28">
        <f t="shared" si="281"/>
        <v>10500</v>
      </c>
      <c r="H993" s="28">
        <v>10500</v>
      </c>
      <c r="I993" s="34">
        <f t="shared" si="282"/>
        <v>0</v>
      </c>
      <c r="J993" s="2742"/>
      <c r="K993" s="36"/>
      <c r="L993" s="36"/>
      <c r="M993" s="36"/>
      <c r="N993" s="36"/>
      <c r="O993" s="36"/>
      <c r="P993" s="36"/>
      <c r="Q993" s="36"/>
      <c r="R993" s="36"/>
      <c r="S993" s="36"/>
      <c r="T993" s="36"/>
      <c r="U993" s="36"/>
      <c r="V993" s="36"/>
      <c r="W993" s="36"/>
      <c r="X993" s="36"/>
    </row>
    <row r="994" spans="1:24" ht="19.5" hidden="1" customHeight="1" outlineLevel="1">
      <c r="A994" s="21"/>
      <c r="B994" s="78" t="s">
        <v>882</v>
      </c>
      <c r="C994" s="18" t="s">
        <v>178</v>
      </c>
      <c r="D994" s="18" t="s">
        <v>11</v>
      </c>
      <c r="E994" s="20">
        <v>13600</v>
      </c>
      <c r="F994" s="20">
        <v>13600</v>
      </c>
      <c r="G994" s="28">
        <f t="shared" si="281"/>
        <v>13600</v>
      </c>
      <c r="H994" s="28">
        <v>13600</v>
      </c>
      <c r="I994" s="34">
        <f t="shared" si="282"/>
        <v>0</v>
      </c>
      <c r="J994" s="2742"/>
      <c r="K994" s="36"/>
      <c r="L994" s="36"/>
      <c r="M994" s="36"/>
      <c r="N994" s="36"/>
      <c r="O994" s="36"/>
      <c r="P994" s="36"/>
      <c r="Q994" s="36"/>
      <c r="R994" s="36"/>
      <c r="S994" s="36"/>
      <c r="T994" s="36"/>
      <c r="U994" s="36"/>
      <c r="V994" s="36"/>
      <c r="W994" s="36"/>
      <c r="X994" s="36"/>
    </row>
    <row r="995" spans="1:24" ht="19.5" hidden="1" customHeight="1" outlineLevel="1">
      <c r="A995" s="21"/>
      <c r="B995" s="78" t="s">
        <v>883</v>
      </c>
      <c r="C995" s="18" t="s">
        <v>178</v>
      </c>
      <c r="D995" s="18" t="s">
        <v>11</v>
      </c>
      <c r="E995" s="20">
        <v>8800</v>
      </c>
      <c r="F995" s="20">
        <v>8800</v>
      </c>
      <c r="G995" s="28">
        <f t="shared" si="281"/>
        <v>8800</v>
      </c>
      <c r="H995" s="28">
        <v>8800</v>
      </c>
      <c r="I995" s="34">
        <f t="shared" si="282"/>
        <v>0</v>
      </c>
      <c r="J995" s="2742"/>
      <c r="K995" s="36"/>
      <c r="L995" s="36"/>
      <c r="M995" s="36"/>
      <c r="N995" s="36"/>
      <c r="O995" s="36"/>
      <c r="P995" s="36"/>
      <c r="Q995" s="36"/>
      <c r="R995" s="36"/>
      <c r="S995" s="36"/>
      <c r="T995" s="36"/>
      <c r="U995" s="36"/>
      <c r="V995" s="36"/>
      <c r="W995" s="36"/>
      <c r="X995" s="36"/>
    </row>
    <row r="996" spans="1:24" ht="19.5" hidden="1" customHeight="1" outlineLevel="1">
      <c r="A996" s="21"/>
      <c r="B996" s="78" t="s">
        <v>884</v>
      </c>
      <c r="C996" s="18" t="s">
        <v>178</v>
      </c>
      <c r="D996" s="18" t="s">
        <v>11</v>
      </c>
      <c r="E996" s="20">
        <v>17400</v>
      </c>
      <c r="F996" s="20">
        <v>17400</v>
      </c>
      <c r="G996" s="28">
        <f t="shared" si="281"/>
        <v>17400</v>
      </c>
      <c r="H996" s="28">
        <v>17400</v>
      </c>
      <c r="I996" s="34">
        <f t="shared" si="282"/>
        <v>0</v>
      </c>
      <c r="J996" s="2742"/>
      <c r="K996" s="36"/>
      <c r="L996" s="36"/>
      <c r="M996" s="36"/>
      <c r="N996" s="36"/>
      <c r="O996" s="36"/>
      <c r="P996" s="36"/>
      <c r="Q996" s="36"/>
      <c r="R996" s="36"/>
      <c r="S996" s="36"/>
      <c r="T996" s="36"/>
      <c r="U996" s="36"/>
      <c r="V996" s="36"/>
      <c r="W996" s="36"/>
      <c r="X996" s="36"/>
    </row>
    <row r="997" spans="1:24" ht="19.5" hidden="1" customHeight="1" outlineLevel="1">
      <c r="A997" s="21"/>
      <c r="B997" s="78" t="s">
        <v>885</v>
      </c>
      <c r="C997" s="18" t="s">
        <v>178</v>
      </c>
      <c r="D997" s="18" t="s">
        <v>11</v>
      </c>
      <c r="E997" s="20">
        <v>22400</v>
      </c>
      <c r="F997" s="20">
        <v>22400</v>
      </c>
      <c r="G997" s="28">
        <f t="shared" si="281"/>
        <v>22400</v>
      </c>
      <c r="H997" s="28">
        <v>22400</v>
      </c>
      <c r="I997" s="34">
        <f t="shared" si="282"/>
        <v>0</v>
      </c>
      <c r="J997" s="2742"/>
      <c r="K997" s="36"/>
      <c r="L997" s="36"/>
      <c r="M997" s="36"/>
      <c r="N997" s="36"/>
      <c r="O997" s="36"/>
      <c r="P997" s="36"/>
      <c r="Q997" s="36"/>
      <c r="R997" s="36"/>
      <c r="S997" s="36"/>
      <c r="T997" s="36"/>
      <c r="U997" s="36"/>
      <c r="V997" s="36"/>
      <c r="W997" s="36"/>
      <c r="X997" s="36"/>
    </row>
    <row r="998" spans="1:24" ht="19.5" hidden="1" customHeight="1" outlineLevel="1">
      <c r="A998" s="21"/>
      <c r="B998" s="78" t="s">
        <v>886</v>
      </c>
      <c r="C998" s="18" t="s">
        <v>178</v>
      </c>
      <c r="D998" s="18" t="s">
        <v>11</v>
      </c>
      <c r="E998" s="20">
        <v>26100</v>
      </c>
      <c r="F998" s="20">
        <v>26100</v>
      </c>
      <c r="G998" s="28">
        <f t="shared" si="281"/>
        <v>26100</v>
      </c>
      <c r="H998" s="28">
        <v>26100</v>
      </c>
      <c r="I998" s="34">
        <f t="shared" si="282"/>
        <v>0</v>
      </c>
      <c r="J998" s="2742"/>
      <c r="K998" s="36"/>
      <c r="L998" s="36"/>
      <c r="M998" s="36"/>
      <c r="N998" s="36"/>
      <c r="O998" s="36"/>
      <c r="P998" s="36"/>
      <c r="Q998" s="36"/>
      <c r="R998" s="36"/>
      <c r="S998" s="36"/>
      <c r="T998" s="36"/>
      <c r="U998" s="36"/>
      <c r="V998" s="36"/>
      <c r="W998" s="36"/>
      <c r="X998" s="36"/>
    </row>
    <row r="999" spans="1:24" ht="19.5" hidden="1" customHeight="1" outlineLevel="1">
      <c r="A999" s="21"/>
      <c r="B999" s="78" t="s">
        <v>887</v>
      </c>
      <c r="C999" s="18" t="s">
        <v>178</v>
      </c>
      <c r="D999" s="18" t="s">
        <v>11</v>
      </c>
      <c r="E999" s="20">
        <v>32800</v>
      </c>
      <c r="F999" s="20">
        <v>32800</v>
      </c>
      <c r="G999" s="28">
        <f t="shared" si="281"/>
        <v>32800</v>
      </c>
      <c r="H999" s="28">
        <v>32800</v>
      </c>
      <c r="I999" s="34">
        <f t="shared" si="282"/>
        <v>0</v>
      </c>
      <c r="J999" s="2742"/>
      <c r="K999" s="36"/>
      <c r="L999" s="36"/>
      <c r="M999" s="36"/>
      <c r="N999" s="36"/>
      <c r="O999" s="36"/>
      <c r="P999" s="36"/>
      <c r="Q999" s="36"/>
      <c r="R999" s="36"/>
      <c r="S999" s="36"/>
      <c r="T999" s="36"/>
      <c r="U999" s="36"/>
      <c r="V999" s="36"/>
      <c r="W999" s="36"/>
      <c r="X999" s="36"/>
    </row>
    <row r="1000" spans="1:24" ht="19.5" hidden="1" customHeight="1" outlineLevel="1">
      <c r="A1000" s="21"/>
      <c r="B1000" s="78" t="s">
        <v>888</v>
      </c>
      <c r="C1000" s="18" t="s">
        <v>178</v>
      </c>
      <c r="D1000" s="18" t="s">
        <v>11</v>
      </c>
      <c r="E1000" s="20">
        <v>41100</v>
      </c>
      <c r="F1000" s="20">
        <v>41100</v>
      </c>
      <c r="G1000" s="28">
        <f t="shared" si="281"/>
        <v>41100</v>
      </c>
      <c r="H1000" s="28">
        <v>41100</v>
      </c>
      <c r="I1000" s="34">
        <f t="shared" si="282"/>
        <v>0</v>
      </c>
      <c r="J1000" s="2742"/>
      <c r="K1000" s="36"/>
      <c r="L1000" s="36"/>
      <c r="M1000" s="36"/>
      <c r="N1000" s="36"/>
      <c r="O1000" s="36"/>
      <c r="P1000" s="36"/>
      <c r="Q1000" s="36"/>
      <c r="R1000" s="36"/>
      <c r="S1000" s="36"/>
      <c r="T1000" s="36"/>
      <c r="U1000" s="36"/>
      <c r="V1000" s="36"/>
      <c r="W1000" s="36"/>
      <c r="X1000" s="36"/>
    </row>
    <row r="1001" spans="1:24" ht="19.5" hidden="1" customHeight="1" outlineLevel="1">
      <c r="A1001" s="21"/>
      <c r="B1001" s="78" t="s">
        <v>889</v>
      </c>
      <c r="C1001" s="18" t="s">
        <v>178</v>
      </c>
      <c r="D1001" s="18" t="s">
        <v>11</v>
      </c>
      <c r="E1001" s="20">
        <v>49200</v>
      </c>
      <c r="F1001" s="20">
        <v>49200</v>
      </c>
      <c r="G1001" s="28">
        <f t="shared" si="281"/>
        <v>49200</v>
      </c>
      <c r="H1001" s="28">
        <v>49200</v>
      </c>
      <c r="I1001" s="34">
        <f t="shared" si="282"/>
        <v>0</v>
      </c>
      <c r="J1001" s="2742"/>
      <c r="K1001" s="36"/>
      <c r="L1001" s="36"/>
      <c r="M1001" s="36"/>
      <c r="N1001" s="36"/>
      <c r="O1001" s="36"/>
      <c r="P1001" s="36"/>
      <c r="Q1001" s="36"/>
      <c r="R1001" s="36"/>
      <c r="S1001" s="36"/>
      <c r="T1001" s="36"/>
      <c r="U1001" s="36"/>
      <c r="V1001" s="36"/>
      <c r="W1001" s="36"/>
      <c r="X1001" s="36"/>
    </row>
    <row r="1002" spans="1:24" ht="19.5" hidden="1" customHeight="1" outlineLevel="1">
      <c r="A1002" s="21"/>
      <c r="B1002" s="78" t="s">
        <v>890</v>
      </c>
      <c r="C1002" s="18" t="s">
        <v>178</v>
      </c>
      <c r="D1002" s="18" t="s">
        <v>11</v>
      </c>
      <c r="E1002" s="20">
        <v>68700</v>
      </c>
      <c r="F1002" s="20">
        <v>68700</v>
      </c>
      <c r="G1002" s="28">
        <f t="shared" si="281"/>
        <v>68700</v>
      </c>
      <c r="H1002" s="28">
        <v>68700</v>
      </c>
      <c r="I1002" s="34">
        <f t="shared" si="282"/>
        <v>0</v>
      </c>
      <c r="J1002" s="2742"/>
      <c r="K1002" s="36"/>
      <c r="L1002" s="36"/>
      <c r="M1002" s="36"/>
      <c r="N1002" s="36"/>
      <c r="O1002" s="36"/>
      <c r="P1002" s="36"/>
      <c r="Q1002" s="36"/>
      <c r="R1002" s="36"/>
      <c r="S1002" s="36"/>
      <c r="T1002" s="36"/>
      <c r="U1002" s="36"/>
      <c r="V1002" s="36"/>
      <c r="W1002" s="36"/>
      <c r="X1002" s="36"/>
    </row>
    <row r="1003" spans="1:24" ht="19.5" hidden="1" customHeight="1" outlineLevel="1">
      <c r="A1003" s="21"/>
      <c r="B1003" s="78" t="s">
        <v>891</v>
      </c>
      <c r="C1003" s="18" t="s">
        <v>178</v>
      </c>
      <c r="D1003" s="18" t="s">
        <v>11</v>
      </c>
      <c r="E1003" s="20">
        <v>91100</v>
      </c>
      <c r="F1003" s="20">
        <v>91100</v>
      </c>
      <c r="G1003" s="28">
        <f t="shared" si="281"/>
        <v>91100</v>
      </c>
      <c r="H1003" s="28">
        <v>91100</v>
      </c>
      <c r="I1003" s="34">
        <f t="shared" si="282"/>
        <v>0</v>
      </c>
      <c r="J1003" s="2742"/>
      <c r="K1003" s="36"/>
      <c r="L1003" s="36"/>
      <c r="M1003" s="36"/>
      <c r="N1003" s="36"/>
      <c r="O1003" s="36"/>
      <c r="P1003" s="36"/>
      <c r="Q1003" s="36"/>
      <c r="R1003" s="36"/>
      <c r="S1003" s="36"/>
      <c r="T1003" s="36"/>
      <c r="U1003" s="36"/>
      <c r="V1003" s="36"/>
      <c r="W1003" s="36"/>
      <c r="X1003" s="36"/>
    </row>
    <row r="1004" spans="1:24" ht="19.5" hidden="1" customHeight="1" outlineLevel="1">
      <c r="A1004" s="21"/>
      <c r="B1004" s="78" t="s">
        <v>892</v>
      </c>
      <c r="C1004" s="18" t="s">
        <v>178</v>
      </c>
      <c r="D1004" s="18" t="s">
        <v>11</v>
      </c>
      <c r="E1004" s="20">
        <v>135500</v>
      </c>
      <c r="F1004" s="20">
        <v>135500</v>
      </c>
      <c r="G1004" s="28">
        <f t="shared" si="281"/>
        <v>135500</v>
      </c>
      <c r="H1004" s="28">
        <v>135500</v>
      </c>
      <c r="I1004" s="34">
        <f t="shared" si="282"/>
        <v>0</v>
      </c>
      <c r="J1004" s="2742"/>
      <c r="K1004" s="36"/>
      <c r="L1004" s="36"/>
      <c r="M1004" s="36"/>
      <c r="N1004" s="36"/>
      <c r="O1004" s="36"/>
      <c r="P1004" s="36"/>
      <c r="Q1004" s="36"/>
      <c r="R1004" s="36"/>
      <c r="S1004" s="36"/>
      <c r="T1004" s="36"/>
      <c r="U1004" s="36"/>
      <c r="V1004" s="36"/>
      <c r="W1004" s="36"/>
      <c r="X1004" s="36"/>
    </row>
    <row r="1005" spans="1:24" ht="19.5" hidden="1" customHeight="1" outlineLevel="1">
      <c r="A1005" s="21"/>
      <c r="B1005" s="78" t="s">
        <v>893</v>
      </c>
      <c r="C1005" s="18" t="s">
        <v>178</v>
      </c>
      <c r="D1005" s="18" t="s">
        <v>11</v>
      </c>
      <c r="E1005" s="20">
        <v>210000</v>
      </c>
      <c r="F1005" s="20">
        <v>210000</v>
      </c>
      <c r="G1005" s="28">
        <f t="shared" si="281"/>
        <v>210000</v>
      </c>
      <c r="H1005" s="28">
        <v>210000</v>
      </c>
      <c r="I1005" s="34">
        <f t="shared" si="282"/>
        <v>0</v>
      </c>
      <c r="J1005" s="2742"/>
      <c r="K1005" s="36"/>
      <c r="L1005" s="36"/>
      <c r="M1005" s="36"/>
      <c r="N1005" s="36"/>
      <c r="O1005" s="36"/>
      <c r="P1005" s="36"/>
      <c r="Q1005" s="36"/>
      <c r="R1005" s="36"/>
      <c r="S1005" s="36"/>
      <c r="T1005" s="36"/>
      <c r="U1005" s="36"/>
      <c r="V1005" s="36"/>
      <c r="W1005" s="36"/>
      <c r="X1005" s="36"/>
    </row>
    <row r="1006" spans="1:24" ht="19.5" hidden="1" customHeight="1" outlineLevel="1">
      <c r="A1006" s="21"/>
      <c r="B1006" s="78" t="s">
        <v>894</v>
      </c>
      <c r="C1006" s="18" t="s">
        <v>620</v>
      </c>
      <c r="D1006" s="18" t="s">
        <v>11</v>
      </c>
      <c r="E1006" s="20">
        <v>2100</v>
      </c>
      <c r="F1006" s="20">
        <v>2100</v>
      </c>
      <c r="G1006" s="28">
        <f t="shared" si="281"/>
        <v>2100</v>
      </c>
      <c r="H1006" s="28">
        <v>2100</v>
      </c>
      <c r="I1006" s="34">
        <f t="shared" si="282"/>
        <v>0</v>
      </c>
      <c r="J1006" s="2742"/>
      <c r="K1006" s="36"/>
      <c r="L1006" s="36"/>
      <c r="M1006" s="36"/>
      <c r="N1006" s="36"/>
      <c r="O1006" s="36"/>
      <c r="P1006" s="36"/>
      <c r="Q1006" s="36"/>
      <c r="R1006" s="36"/>
      <c r="S1006" s="36"/>
      <c r="T1006" s="36"/>
      <c r="U1006" s="36"/>
      <c r="V1006" s="36"/>
      <c r="W1006" s="36"/>
      <c r="X1006" s="36"/>
    </row>
    <row r="1007" spans="1:24" ht="19.5" hidden="1" customHeight="1" outlineLevel="1">
      <c r="A1007" s="21"/>
      <c r="B1007" s="78" t="s">
        <v>895</v>
      </c>
      <c r="C1007" s="18" t="s">
        <v>620</v>
      </c>
      <c r="D1007" s="18" t="s">
        <v>11</v>
      </c>
      <c r="E1007" s="20">
        <v>3400</v>
      </c>
      <c r="F1007" s="20">
        <v>3400</v>
      </c>
      <c r="G1007" s="28">
        <f t="shared" si="281"/>
        <v>3400</v>
      </c>
      <c r="H1007" s="28">
        <v>3400</v>
      </c>
      <c r="I1007" s="34">
        <f t="shared" si="282"/>
        <v>0</v>
      </c>
      <c r="J1007" s="2742"/>
      <c r="K1007" s="36"/>
      <c r="L1007" s="36"/>
      <c r="M1007" s="36"/>
      <c r="N1007" s="36"/>
      <c r="O1007" s="36"/>
      <c r="P1007" s="36"/>
      <c r="Q1007" s="36"/>
      <c r="R1007" s="36"/>
      <c r="S1007" s="36"/>
      <c r="T1007" s="36"/>
      <c r="U1007" s="36"/>
      <c r="V1007" s="36"/>
      <c r="W1007" s="36"/>
      <c r="X1007" s="36"/>
    </row>
    <row r="1008" spans="1:24" ht="19.5" hidden="1" customHeight="1" outlineLevel="1">
      <c r="A1008" s="21"/>
      <c r="B1008" s="78" t="s">
        <v>896</v>
      </c>
      <c r="C1008" s="18" t="s">
        <v>620</v>
      </c>
      <c r="D1008" s="18" t="s">
        <v>11</v>
      </c>
      <c r="E1008" s="20">
        <v>4800</v>
      </c>
      <c r="F1008" s="20">
        <v>4800</v>
      </c>
      <c r="G1008" s="28">
        <f t="shared" si="281"/>
        <v>4800</v>
      </c>
      <c r="H1008" s="28">
        <v>4800</v>
      </c>
      <c r="I1008" s="34">
        <f t="shared" si="282"/>
        <v>0</v>
      </c>
      <c r="J1008" s="2742"/>
      <c r="K1008" s="36"/>
      <c r="L1008" s="36"/>
      <c r="M1008" s="36"/>
      <c r="N1008" s="36"/>
      <c r="O1008" s="36"/>
      <c r="P1008" s="36"/>
      <c r="Q1008" s="36"/>
      <c r="R1008" s="36"/>
      <c r="S1008" s="36"/>
      <c r="T1008" s="36"/>
      <c r="U1008" s="36"/>
      <c r="V1008" s="36"/>
      <c r="W1008" s="36"/>
      <c r="X1008" s="36"/>
    </row>
    <row r="1009" spans="1:24" ht="19.5" hidden="1" customHeight="1" outlineLevel="1">
      <c r="A1009" s="21"/>
      <c r="B1009" s="78" t="s">
        <v>897</v>
      </c>
      <c r="C1009" s="18" t="s">
        <v>620</v>
      </c>
      <c r="D1009" s="18" t="s">
        <v>11</v>
      </c>
      <c r="E1009" s="20">
        <v>7300</v>
      </c>
      <c r="F1009" s="20">
        <v>7300</v>
      </c>
      <c r="G1009" s="28">
        <f t="shared" si="281"/>
        <v>7300</v>
      </c>
      <c r="H1009" s="28">
        <v>7300</v>
      </c>
      <c r="I1009" s="34">
        <f t="shared" si="282"/>
        <v>0</v>
      </c>
      <c r="J1009" s="2742"/>
      <c r="K1009" s="36"/>
      <c r="L1009" s="36"/>
      <c r="M1009" s="36"/>
      <c r="N1009" s="36"/>
      <c r="O1009" s="36"/>
      <c r="P1009" s="36"/>
      <c r="Q1009" s="36"/>
      <c r="R1009" s="36"/>
      <c r="S1009" s="36"/>
      <c r="T1009" s="36"/>
      <c r="U1009" s="36"/>
      <c r="V1009" s="36"/>
      <c r="W1009" s="36"/>
      <c r="X1009" s="36"/>
    </row>
    <row r="1010" spans="1:24" ht="19.5" hidden="1" customHeight="1" outlineLevel="1">
      <c r="A1010" s="21"/>
      <c r="B1010" s="78" t="s">
        <v>898</v>
      </c>
      <c r="C1010" s="18" t="s">
        <v>620</v>
      </c>
      <c r="D1010" s="18" t="s">
        <v>11</v>
      </c>
      <c r="E1010" s="20">
        <v>11400</v>
      </c>
      <c r="F1010" s="20">
        <v>11400</v>
      </c>
      <c r="G1010" s="28">
        <f t="shared" si="281"/>
        <v>11400</v>
      </c>
      <c r="H1010" s="28">
        <v>11400</v>
      </c>
      <c r="I1010" s="34">
        <f t="shared" si="282"/>
        <v>0</v>
      </c>
      <c r="J1010" s="2742"/>
      <c r="K1010" s="36"/>
      <c r="L1010" s="36"/>
      <c r="M1010" s="36"/>
      <c r="N1010" s="36"/>
      <c r="O1010" s="36"/>
      <c r="P1010" s="36"/>
      <c r="Q1010" s="36"/>
      <c r="R1010" s="36"/>
      <c r="S1010" s="36"/>
      <c r="T1010" s="36"/>
      <c r="U1010" s="36"/>
      <c r="V1010" s="36"/>
      <c r="W1010" s="36"/>
      <c r="X1010" s="36"/>
    </row>
    <row r="1011" spans="1:24" ht="19.5" hidden="1" customHeight="1" outlineLevel="1">
      <c r="A1011" s="21"/>
      <c r="B1011" s="78" t="s">
        <v>899</v>
      </c>
      <c r="C1011" s="18" t="s">
        <v>620</v>
      </c>
      <c r="D1011" s="18" t="s">
        <v>11</v>
      </c>
      <c r="E1011" s="20">
        <v>2400</v>
      </c>
      <c r="F1011" s="20">
        <v>2400</v>
      </c>
      <c r="G1011" s="28">
        <f t="shared" si="281"/>
        <v>2400</v>
      </c>
      <c r="H1011" s="28">
        <v>2400</v>
      </c>
      <c r="I1011" s="34">
        <f t="shared" si="282"/>
        <v>0</v>
      </c>
      <c r="J1011" s="2742"/>
      <c r="K1011" s="36"/>
      <c r="L1011" s="36"/>
      <c r="M1011" s="36"/>
      <c r="N1011" s="36"/>
      <c r="O1011" s="36"/>
      <c r="P1011" s="36"/>
      <c r="Q1011" s="36"/>
      <c r="R1011" s="36"/>
      <c r="S1011" s="36"/>
      <c r="T1011" s="36"/>
      <c r="U1011" s="36"/>
      <c r="V1011" s="36"/>
      <c r="W1011" s="36"/>
      <c r="X1011" s="36"/>
    </row>
    <row r="1012" spans="1:24" ht="19.5" hidden="1" customHeight="1" outlineLevel="1">
      <c r="A1012" s="21"/>
      <c r="B1012" s="78" t="s">
        <v>900</v>
      </c>
      <c r="C1012" s="18" t="s">
        <v>620</v>
      </c>
      <c r="D1012" s="18" t="s">
        <v>11</v>
      </c>
      <c r="E1012" s="20">
        <v>10100</v>
      </c>
      <c r="F1012" s="20">
        <v>10100</v>
      </c>
      <c r="G1012" s="28">
        <f t="shared" si="281"/>
        <v>10100</v>
      </c>
      <c r="H1012" s="28">
        <v>10100</v>
      </c>
      <c r="I1012" s="34">
        <f t="shared" si="282"/>
        <v>0</v>
      </c>
      <c r="J1012" s="2742"/>
      <c r="K1012" s="36"/>
      <c r="L1012" s="36"/>
      <c r="M1012" s="36"/>
      <c r="N1012" s="36"/>
      <c r="O1012" s="36"/>
      <c r="P1012" s="36"/>
      <c r="Q1012" s="36"/>
      <c r="R1012" s="36"/>
      <c r="S1012" s="36"/>
      <c r="T1012" s="36"/>
      <c r="U1012" s="36"/>
      <c r="V1012" s="36"/>
      <c r="W1012" s="36"/>
      <c r="X1012" s="36"/>
    </row>
    <row r="1013" spans="1:24" ht="19.5" hidden="1" customHeight="1" outlineLevel="1">
      <c r="A1013" s="21"/>
      <c r="B1013" s="78" t="s">
        <v>901</v>
      </c>
      <c r="C1013" s="18" t="s">
        <v>620</v>
      </c>
      <c r="D1013" s="18" t="s">
        <v>11</v>
      </c>
      <c r="E1013" s="20">
        <v>13900</v>
      </c>
      <c r="F1013" s="20">
        <v>13900</v>
      </c>
      <c r="G1013" s="28">
        <f t="shared" si="281"/>
        <v>13900</v>
      </c>
      <c r="H1013" s="28">
        <v>13900</v>
      </c>
      <c r="I1013" s="34">
        <f t="shared" si="282"/>
        <v>0</v>
      </c>
      <c r="J1013" s="2742"/>
      <c r="K1013" s="36"/>
      <c r="L1013" s="36"/>
      <c r="M1013" s="36"/>
      <c r="N1013" s="36"/>
      <c r="O1013" s="36"/>
      <c r="P1013" s="36"/>
      <c r="Q1013" s="36"/>
      <c r="R1013" s="36"/>
      <c r="S1013" s="36"/>
      <c r="T1013" s="36"/>
      <c r="U1013" s="36"/>
      <c r="V1013" s="36"/>
      <c r="W1013" s="36"/>
      <c r="X1013" s="36"/>
    </row>
    <row r="1014" spans="1:24" ht="19.5" hidden="1" customHeight="1" outlineLevel="1">
      <c r="A1014" s="21"/>
      <c r="B1014" s="78" t="s">
        <v>902</v>
      </c>
      <c r="C1014" s="18" t="s">
        <v>620</v>
      </c>
      <c r="D1014" s="18" t="s">
        <v>11</v>
      </c>
      <c r="E1014" s="20">
        <v>2800</v>
      </c>
      <c r="F1014" s="20">
        <v>2800</v>
      </c>
      <c r="G1014" s="28">
        <f t="shared" si="281"/>
        <v>2800</v>
      </c>
      <c r="H1014" s="28">
        <v>2800</v>
      </c>
      <c r="I1014" s="34">
        <f t="shared" si="282"/>
        <v>0</v>
      </c>
      <c r="J1014" s="2742"/>
      <c r="K1014" s="36"/>
      <c r="L1014" s="36"/>
      <c r="M1014" s="36"/>
      <c r="N1014" s="36"/>
      <c r="O1014" s="36"/>
      <c r="P1014" s="36"/>
      <c r="Q1014" s="36"/>
      <c r="R1014" s="36"/>
      <c r="S1014" s="36"/>
      <c r="T1014" s="36"/>
      <c r="U1014" s="36"/>
      <c r="V1014" s="36"/>
      <c r="W1014" s="36"/>
      <c r="X1014" s="36"/>
    </row>
    <row r="1015" spans="1:24" ht="19.5" hidden="1" customHeight="1" outlineLevel="1">
      <c r="A1015" s="21"/>
      <c r="B1015" s="78" t="s">
        <v>903</v>
      </c>
      <c r="C1015" s="18" t="s">
        <v>620</v>
      </c>
      <c r="D1015" s="18" t="s">
        <v>11</v>
      </c>
      <c r="E1015" s="20">
        <v>2800</v>
      </c>
      <c r="F1015" s="20">
        <v>2800</v>
      </c>
      <c r="G1015" s="28">
        <f t="shared" si="281"/>
        <v>2800</v>
      </c>
      <c r="H1015" s="28">
        <v>2800</v>
      </c>
      <c r="I1015" s="34">
        <f t="shared" si="282"/>
        <v>0</v>
      </c>
      <c r="J1015" s="2742"/>
      <c r="K1015" s="36"/>
      <c r="L1015" s="36"/>
      <c r="M1015" s="36"/>
      <c r="N1015" s="36"/>
      <c r="O1015" s="36"/>
      <c r="P1015" s="36"/>
      <c r="Q1015" s="36"/>
      <c r="R1015" s="36"/>
      <c r="S1015" s="36"/>
      <c r="T1015" s="36"/>
      <c r="U1015" s="36"/>
      <c r="V1015" s="36"/>
      <c r="W1015" s="36"/>
      <c r="X1015" s="36"/>
    </row>
    <row r="1016" spans="1:24" ht="31.5" hidden="1" customHeight="1" outlineLevel="1">
      <c r="A1016" s="21"/>
      <c r="B1016" s="25" t="s">
        <v>904</v>
      </c>
      <c r="C1016" s="18"/>
      <c r="D1016" s="35" t="s">
        <v>905</v>
      </c>
      <c r="E1016" s="20"/>
      <c r="F1016" s="20"/>
      <c r="G1016" s="28"/>
      <c r="H1016" s="28"/>
      <c r="I1016" s="34" t="e">
        <f t="shared" si="282"/>
        <v>#DIV/0!</v>
      </c>
      <c r="J1016" s="2742"/>
      <c r="K1016" s="36"/>
      <c r="L1016" s="36"/>
      <c r="M1016" s="36"/>
      <c r="N1016" s="36"/>
      <c r="O1016" s="36"/>
      <c r="P1016" s="36"/>
      <c r="Q1016" s="36"/>
      <c r="R1016" s="36"/>
      <c r="S1016" s="36"/>
      <c r="T1016" s="36"/>
      <c r="U1016" s="36"/>
      <c r="V1016" s="36"/>
      <c r="W1016" s="36"/>
      <c r="X1016" s="36"/>
    </row>
    <row r="1017" spans="1:24" ht="19.5" hidden="1" customHeight="1" outlineLevel="1">
      <c r="A1017" s="21"/>
      <c r="B1017" s="78" t="s">
        <v>906</v>
      </c>
      <c r="C1017" s="18" t="s">
        <v>178</v>
      </c>
      <c r="D1017" s="18" t="s">
        <v>11</v>
      </c>
      <c r="E1017" s="20">
        <v>6500</v>
      </c>
      <c r="F1017" s="20">
        <v>6500</v>
      </c>
      <c r="G1017" s="28">
        <f t="shared" ref="G1017:G1025" si="283">F1017</f>
        <v>6500</v>
      </c>
      <c r="H1017" s="28">
        <v>6500</v>
      </c>
      <c r="I1017" s="34">
        <f t="shared" si="282"/>
        <v>0</v>
      </c>
      <c r="J1017" s="2742"/>
      <c r="K1017" s="36"/>
      <c r="L1017" s="36"/>
      <c r="M1017" s="36"/>
      <c r="N1017" s="36"/>
      <c r="O1017" s="36"/>
      <c r="P1017" s="36"/>
      <c r="Q1017" s="36"/>
      <c r="R1017" s="36"/>
      <c r="S1017" s="36"/>
      <c r="T1017" s="36"/>
      <c r="U1017" s="36"/>
      <c r="V1017" s="36"/>
      <c r="W1017" s="36"/>
      <c r="X1017" s="36"/>
    </row>
    <row r="1018" spans="1:24" ht="19.5" hidden="1" customHeight="1" outlineLevel="1">
      <c r="A1018" s="21"/>
      <c r="B1018" s="78" t="s">
        <v>907</v>
      </c>
      <c r="C1018" s="18" t="s">
        <v>178</v>
      </c>
      <c r="D1018" s="18" t="s">
        <v>11</v>
      </c>
      <c r="E1018" s="20">
        <v>7727</v>
      </c>
      <c r="F1018" s="20">
        <v>7727</v>
      </c>
      <c r="G1018" s="28">
        <f t="shared" si="283"/>
        <v>7727</v>
      </c>
      <c r="H1018" s="28">
        <v>7727</v>
      </c>
      <c r="I1018" s="34">
        <f t="shared" si="282"/>
        <v>0</v>
      </c>
      <c r="J1018" s="2742"/>
      <c r="K1018" s="36"/>
      <c r="L1018" s="36"/>
      <c r="M1018" s="36"/>
      <c r="N1018" s="36"/>
      <c r="O1018" s="36"/>
      <c r="P1018" s="36"/>
      <c r="Q1018" s="36"/>
      <c r="R1018" s="36"/>
      <c r="S1018" s="36"/>
      <c r="T1018" s="36"/>
      <c r="U1018" s="36"/>
      <c r="V1018" s="36"/>
      <c r="W1018" s="36"/>
      <c r="X1018" s="36"/>
    </row>
    <row r="1019" spans="1:24" ht="19.5" hidden="1" customHeight="1" outlineLevel="1">
      <c r="A1019" s="21"/>
      <c r="B1019" s="78" t="s">
        <v>908</v>
      </c>
      <c r="C1019" s="18" t="s">
        <v>178</v>
      </c>
      <c r="D1019" s="18" t="s">
        <v>11</v>
      </c>
      <c r="E1019" s="20">
        <v>8900</v>
      </c>
      <c r="F1019" s="20">
        <v>8900</v>
      </c>
      <c r="G1019" s="28">
        <f t="shared" si="283"/>
        <v>8900</v>
      </c>
      <c r="H1019" s="28">
        <v>8900</v>
      </c>
      <c r="I1019" s="34">
        <f t="shared" si="282"/>
        <v>0</v>
      </c>
      <c r="J1019" s="2742"/>
      <c r="K1019" s="36"/>
      <c r="L1019" s="36"/>
      <c r="M1019" s="36"/>
      <c r="N1019" s="36"/>
      <c r="O1019" s="36"/>
      <c r="P1019" s="36"/>
      <c r="Q1019" s="36"/>
      <c r="R1019" s="36"/>
      <c r="S1019" s="36"/>
      <c r="T1019" s="36"/>
      <c r="U1019" s="36"/>
      <c r="V1019" s="36"/>
      <c r="W1019" s="36"/>
      <c r="X1019" s="36"/>
    </row>
    <row r="1020" spans="1:24" ht="19.5" hidden="1" customHeight="1" outlineLevel="1">
      <c r="A1020" s="21"/>
      <c r="B1020" s="78" t="s">
        <v>909</v>
      </c>
      <c r="C1020" s="18" t="s">
        <v>178</v>
      </c>
      <c r="D1020" s="18" t="s">
        <v>11</v>
      </c>
      <c r="E1020" s="20">
        <v>13091</v>
      </c>
      <c r="F1020" s="20">
        <v>13091</v>
      </c>
      <c r="G1020" s="28">
        <f t="shared" si="283"/>
        <v>13091</v>
      </c>
      <c r="H1020" s="28">
        <v>13091</v>
      </c>
      <c r="I1020" s="34">
        <f t="shared" si="282"/>
        <v>0</v>
      </c>
      <c r="J1020" s="2742"/>
      <c r="K1020" s="36"/>
      <c r="L1020" s="36"/>
      <c r="M1020" s="36"/>
      <c r="N1020" s="36"/>
      <c r="O1020" s="36"/>
      <c r="P1020" s="36"/>
      <c r="Q1020" s="36"/>
      <c r="R1020" s="36"/>
      <c r="S1020" s="36"/>
      <c r="T1020" s="36"/>
      <c r="U1020" s="36"/>
      <c r="V1020" s="36"/>
      <c r="W1020" s="36"/>
      <c r="X1020" s="36"/>
    </row>
    <row r="1021" spans="1:24" ht="19.5" hidden="1" customHeight="1" outlineLevel="1">
      <c r="A1021" s="21"/>
      <c r="B1021" s="78" t="s">
        <v>910</v>
      </c>
      <c r="C1021" s="18" t="s">
        <v>178</v>
      </c>
      <c r="D1021" s="18" t="s">
        <v>11</v>
      </c>
      <c r="E1021" s="20">
        <v>16545</v>
      </c>
      <c r="F1021" s="20">
        <v>16545</v>
      </c>
      <c r="G1021" s="28">
        <f t="shared" si="283"/>
        <v>16545</v>
      </c>
      <c r="H1021" s="28">
        <v>16545</v>
      </c>
      <c r="I1021" s="34">
        <f t="shared" si="282"/>
        <v>0</v>
      </c>
      <c r="J1021" s="2742"/>
      <c r="K1021" s="36"/>
      <c r="L1021" s="36"/>
      <c r="M1021" s="36"/>
      <c r="N1021" s="36"/>
      <c r="O1021" s="36"/>
      <c r="P1021" s="36"/>
      <c r="Q1021" s="36"/>
      <c r="R1021" s="36"/>
      <c r="S1021" s="36"/>
      <c r="T1021" s="36"/>
      <c r="U1021" s="36"/>
      <c r="V1021" s="36"/>
      <c r="W1021" s="36"/>
      <c r="X1021" s="36"/>
    </row>
    <row r="1022" spans="1:24" ht="19.5" hidden="1" customHeight="1" outlineLevel="1">
      <c r="A1022" s="21"/>
      <c r="B1022" s="78" t="s">
        <v>911</v>
      </c>
      <c r="C1022" s="18" t="s">
        <v>178</v>
      </c>
      <c r="D1022" s="18" t="s">
        <v>11</v>
      </c>
      <c r="E1022" s="20">
        <v>25182</v>
      </c>
      <c r="F1022" s="20">
        <v>25182</v>
      </c>
      <c r="G1022" s="28">
        <f t="shared" si="283"/>
        <v>25182</v>
      </c>
      <c r="H1022" s="28">
        <v>25182</v>
      </c>
      <c r="I1022" s="34">
        <f t="shared" si="282"/>
        <v>0</v>
      </c>
      <c r="J1022" s="2742"/>
      <c r="K1022" s="36"/>
      <c r="L1022" s="36"/>
      <c r="M1022" s="36"/>
      <c r="N1022" s="36"/>
      <c r="O1022" s="36"/>
      <c r="P1022" s="36"/>
      <c r="Q1022" s="36"/>
      <c r="R1022" s="36"/>
      <c r="S1022" s="36"/>
      <c r="T1022" s="36"/>
      <c r="U1022" s="36"/>
      <c r="V1022" s="36"/>
      <c r="W1022" s="36"/>
      <c r="X1022" s="36"/>
    </row>
    <row r="1023" spans="1:24" ht="19.5" hidden="1" customHeight="1" outlineLevel="1">
      <c r="A1023" s="21"/>
      <c r="B1023" s="78" t="s">
        <v>912</v>
      </c>
      <c r="C1023" s="18" t="s">
        <v>178</v>
      </c>
      <c r="D1023" s="18" t="s">
        <v>11</v>
      </c>
      <c r="E1023" s="20">
        <v>39545</v>
      </c>
      <c r="F1023" s="20">
        <v>39545</v>
      </c>
      <c r="G1023" s="28">
        <f t="shared" si="283"/>
        <v>39545</v>
      </c>
      <c r="H1023" s="28">
        <v>39545</v>
      </c>
      <c r="I1023" s="34">
        <f t="shared" si="282"/>
        <v>0</v>
      </c>
      <c r="J1023" s="2742"/>
      <c r="K1023" s="36"/>
      <c r="L1023" s="36"/>
      <c r="M1023" s="36"/>
      <c r="N1023" s="36"/>
      <c r="O1023" s="36"/>
      <c r="P1023" s="36"/>
      <c r="Q1023" s="36"/>
      <c r="R1023" s="36"/>
      <c r="S1023" s="36"/>
      <c r="T1023" s="36"/>
      <c r="U1023" s="36"/>
      <c r="V1023" s="36"/>
      <c r="W1023" s="36"/>
      <c r="X1023" s="36"/>
    </row>
    <row r="1024" spans="1:24" ht="19.5" hidden="1" customHeight="1" outlineLevel="1">
      <c r="A1024" s="21"/>
      <c r="B1024" s="78" t="s">
        <v>913</v>
      </c>
      <c r="C1024" s="18" t="s">
        <v>178</v>
      </c>
      <c r="D1024" s="18" t="s">
        <v>11</v>
      </c>
      <c r="E1024" s="20">
        <v>56455</v>
      </c>
      <c r="F1024" s="20">
        <v>56455</v>
      </c>
      <c r="G1024" s="28">
        <f t="shared" si="283"/>
        <v>56455</v>
      </c>
      <c r="H1024" s="28">
        <v>56455</v>
      </c>
      <c r="I1024" s="34">
        <f t="shared" si="282"/>
        <v>0</v>
      </c>
      <c r="J1024" s="2742"/>
      <c r="K1024" s="36"/>
      <c r="L1024" s="36"/>
      <c r="M1024" s="36"/>
      <c r="N1024" s="36"/>
      <c r="O1024" s="36"/>
      <c r="P1024" s="36"/>
      <c r="Q1024" s="36"/>
      <c r="R1024" s="36"/>
      <c r="S1024" s="36"/>
      <c r="T1024" s="36"/>
      <c r="U1024" s="36"/>
      <c r="V1024" s="36"/>
      <c r="W1024" s="36"/>
      <c r="X1024" s="36"/>
    </row>
    <row r="1025" spans="1:24" ht="19.5" hidden="1" customHeight="1" outlineLevel="1">
      <c r="A1025" s="21"/>
      <c r="B1025" s="78" t="s">
        <v>914</v>
      </c>
      <c r="C1025" s="18" t="s">
        <v>178</v>
      </c>
      <c r="D1025" s="18" t="s">
        <v>11</v>
      </c>
      <c r="E1025" s="20">
        <v>81000</v>
      </c>
      <c r="F1025" s="20">
        <v>81000</v>
      </c>
      <c r="G1025" s="28">
        <f t="shared" si="283"/>
        <v>81000</v>
      </c>
      <c r="H1025" s="28">
        <v>81000</v>
      </c>
      <c r="I1025" s="34">
        <f t="shared" si="282"/>
        <v>0</v>
      </c>
      <c r="J1025" s="2742"/>
      <c r="K1025" s="36"/>
      <c r="L1025" s="36"/>
      <c r="M1025" s="36"/>
      <c r="N1025" s="36"/>
      <c r="O1025" s="36"/>
      <c r="P1025" s="36"/>
      <c r="Q1025" s="36"/>
      <c r="R1025" s="36"/>
      <c r="S1025" s="36"/>
      <c r="T1025" s="36"/>
      <c r="U1025" s="36"/>
      <c r="V1025" s="36"/>
      <c r="W1025" s="36"/>
      <c r="X1025" s="36"/>
    </row>
    <row r="1026" spans="1:24" ht="19.5" hidden="1" customHeight="1" outlineLevel="1">
      <c r="A1026" s="21"/>
      <c r="B1026" s="78" t="s">
        <v>915</v>
      </c>
      <c r="C1026" s="18" t="s">
        <v>178</v>
      </c>
      <c r="D1026" s="18" t="s">
        <v>11</v>
      </c>
      <c r="E1026" s="20">
        <v>81000</v>
      </c>
      <c r="F1026" s="20">
        <v>81000</v>
      </c>
      <c r="G1026" s="28">
        <v>96818</v>
      </c>
      <c r="H1026" s="28">
        <v>96818</v>
      </c>
      <c r="I1026" s="34">
        <f t="shared" si="282"/>
        <v>0</v>
      </c>
      <c r="J1026" s="2742"/>
      <c r="K1026" s="36"/>
      <c r="L1026" s="36"/>
      <c r="M1026" s="36"/>
      <c r="N1026" s="36"/>
      <c r="O1026" s="36"/>
      <c r="P1026" s="36"/>
      <c r="Q1026" s="36"/>
      <c r="R1026" s="36"/>
      <c r="S1026" s="36"/>
      <c r="T1026" s="36"/>
      <c r="U1026" s="36"/>
      <c r="V1026" s="36"/>
      <c r="W1026" s="36"/>
      <c r="X1026" s="36"/>
    </row>
    <row r="1027" spans="1:24" ht="19.5" hidden="1" customHeight="1" outlineLevel="1">
      <c r="A1027" s="21"/>
      <c r="B1027" s="78" t="s">
        <v>916</v>
      </c>
      <c r="C1027" s="18" t="s">
        <v>178</v>
      </c>
      <c r="D1027" s="18" t="s">
        <v>11</v>
      </c>
      <c r="E1027" s="20">
        <v>125000</v>
      </c>
      <c r="F1027" s="20">
        <v>125000</v>
      </c>
      <c r="G1027" s="28">
        <f t="shared" ref="G1027:G1029" si="284">F1027</f>
        <v>125000</v>
      </c>
      <c r="H1027" s="28">
        <v>125000</v>
      </c>
      <c r="I1027" s="34">
        <f t="shared" si="282"/>
        <v>0</v>
      </c>
      <c r="J1027" s="2742"/>
      <c r="K1027" s="36"/>
      <c r="L1027" s="36"/>
      <c r="M1027" s="36"/>
      <c r="N1027" s="36"/>
      <c r="O1027" s="36"/>
      <c r="P1027" s="36"/>
      <c r="Q1027" s="36"/>
      <c r="R1027" s="36"/>
      <c r="S1027" s="36"/>
      <c r="T1027" s="36"/>
      <c r="U1027" s="36"/>
      <c r="V1027" s="36"/>
      <c r="W1027" s="36"/>
      <c r="X1027" s="36"/>
    </row>
    <row r="1028" spans="1:24" ht="19.5" hidden="1" customHeight="1" outlineLevel="1">
      <c r="A1028" s="21"/>
      <c r="B1028" s="78" t="s">
        <v>917</v>
      </c>
      <c r="C1028" s="18" t="s">
        <v>178</v>
      </c>
      <c r="D1028" s="18" t="s">
        <v>11</v>
      </c>
      <c r="E1028" s="20">
        <v>156818</v>
      </c>
      <c r="F1028" s="20">
        <v>156818</v>
      </c>
      <c r="G1028" s="28">
        <f t="shared" si="284"/>
        <v>156818</v>
      </c>
      <c r="H1028" s="28">
        <v>156818</v>
      </c>
      <c r="I1028" s="34">
        <f t="shared" si="282"/>
        <v>0</v>
      </c>
      <c r="J1028" s="2742"/>
      <c r="K1028" s="36"/>
      <c r="L1028" s="36"/>
      <c r="M1028" s="36"/>
      <c r="N1028" s="36"/>
      <c r="O1028" s="36"/>
      <c r="P1028" s="36"/>
      <c r="Q1028" s="36"/>
      <c r="R1028" s="36"/>
      <c r="S1028" s="36"/>
      <c r="T1028" s="36"/>
      <c r="U1028" s="36"/>
      <c r="V1028" s="36"/>
      <c r="W1028" s="36"/>
      <c r="X1028" s="36"/>
    </row>
    <row r="1029" spans="1:24" ht="19.5" hidden="1" customHeight="1" outlineLevel="1">
      <c r="A1029" s="21"/>
      <c r="B1029" s="78" t="s">
        <v>918</v>
      </c>
      <c r="C1029" s="18" t="s">
        <v>178</v>
      </c>
      <c r="D1029" s="18" t="s">
        <v>11</v>
      </c>
      <c r="E1029" s="20">
        <v>206273</v>
      </c>
      <c r="F1029" s="20">
        <v>206273</v>
      </c>
      <c r="G1029" s="28">
        <f t="shared" si="284"/>
        <v>206273</v>
      </c>
      <c r="H1029" s="28">
        <v>206273</v>
      </c>
      <c r="I1029" s="34">
        <f t="shared" si="282"/>
        <v>0</v>
      </c>
      <c r="J1029" s="2733"/>
      <c r="K1029" s="36"/>
      <c r="L1029" s="36"/>
      <c r="M1029" s="36"/>
      <c r="N1029" s="36"/>
      <c r="O1029" s="36"/>
      <c r="P1029" s="36"/>
      <c r="Q1029" s="36"/>
      <c r="R1029" s="36"/>
      <c r="S1029" s="36"/>
      <c r="T1029" s="36"/>
      <c r="U1029" s="36"/>
      <c r="V1029" s="36"/>
      <c r="W1029" s="36"/>
      <c r="X1029" s="36"/>
    </row>
    <row r="1030" spans="1:24" ht="24" customHeight="1" collapsed="1">
      <c r="A1030" s="100">
        <v>3</v>
      </c>
      <c r="B1030" s="2774" t="s">
        <v>209</v>
      </c>
      <c r="C1030" s="2735"/>
      <c r="D1030" s="2735"/>
      <c r="E1030" s="2735"/>
      <c r="F1030" s="2735"/>
      <c r="G1030" s="2735"/>
      <c r="H1030" s="2735"/>
      <c r="I1030" s="2735"/>
      <c r="J1030" s="2736"/>
      <c r="K1030" s="36"/>
      <c r="L1030" s="36"/>
      <c r="M1030" s="36"/>
      <c r="N1030" s="36"/>
      <c r="O1030" s="36"/>
      <c r="P1030" s="36"/>
      <c r="Q1030" s="36"/>
      <c r="R1030" s="36"/>
      <c r="S1030" s="36"/>
      <c r="T1030" s="36"/>
      <c r="U1030" s="36"/>
      <c r="V1030" s="36"/>
      <c r="W1030" s="36"/>
      <c r="X1030" s="36"/>
    </row>
    <row r="1031" spans="1:24" ht="19.5" hidden="1" customHeight="1" outlineLevel="1">
      <c r="A1031" s="113"/>
      <c r="B1031" s="114" t="s">
        <v>14</v>
      </c>
      <c r="C1031" s="6"/>
      <c r="D1031" s="115"/>
      <c r="E1031" s="116"/>
      <c r="F1031" s="116"/>
      <c r="G1031" s="117"/>
      <c r="H1031" s="117"/>
      <c r="I1031" s="34"/>
      <c r="J1031" s="115"/>
      <c r="K1031" s="118"/>
      <c r="L1031" s="118"/>
      <c r="M1031" s="118"/>
      <c r="N1031" s="118"/>
      <c r="O1031" s="118"/>
      <c r="P1031" s="118"/>
      <c r="Q1031" s="118"/>
      <c r="R1031" s="118"/>
      <c r="S1031" s="118"/>
      <c r="T1031" s="118"/>
      <c r="U1031" s="118"/>
      <c r="V1031" s="118"/>
      <c r="W1031" s="118"/>
      <c r="X1031" s="118"/>
    </row>
    <row r="1032" spans="1:24" ht="39" hidden="1" customHeight="1" outlineLevel="1">
      <c r="A1032" s="113"/>
      <c r="B1032" s="119" t="s">
        <v>210</v>
      </c>
      <c r="C1032" s="35" t="s">
        <v>191</v>
      </c>
      <c r="D1032" s="120"/>
      <c r="E1032" s="121"/>
      <c r="F1032" s="121"/>
      <c r="G1032" s="97"/>
      <c r="H1032" s="97">
        <v>2520000</v>
      </c>
      <c r="I1032" s="34" t="s">
        <v>20</v>
      </c>
      <c r="J1032" s="115"/>
      <c r="K1032" s="118"/>
      <c r="L1032" s="118"/>
      <c r="M1032" s="118"/>
      <c r="N1032" s="118"/>
      <c r="O1032" s="118"/>
      <c r="P1032" s="118"/>
      <c r="Q1032" s="118"/>
      <c r="R1032" s="118"/>
      <c r="S1032" s="118"/>
      <c r="T1032" s="118"/>
      <c r="U1032" s="118"/>
      <c r="V1032" s="118"/>
      <c r="W1032" s="118"/>
      <c r="X1032" s="118"/>
    </row>
    <row r="1033" spans="1:24" ht="19.5" hidden="1" customHeight="1" outlineLevel="1">
      <c r="A1033" s="113"/>
      <c r="B1033" s="119" t="s">
        <v>919</v>
      </c>
      <c r="C1033" s="122"/>
      <c r="D1033" s="120"/>
      <c r="E1033" s="121"/>
      <c r="F1033" s="121"/>
      <c r="G1033" s="97"/>
      <c r="H1033" s="97">
        <v>2350000</v>
      </c>
      <c r="I1033" s="34" t="s">
        <v>20</v>
      </c>
      <c r="J1033" s="115"/>
      <c r="K1033" s="118"/>
      <c r="L1033" s="118"/>
      <c r="M1033" s="118"/>
      <c r="N1033" s="118"/>
      <c r="O1033" s="118"/>
      <c r="P1033" s="118"/>
      <c r="Q1033" s="118"/>
      <c r="R1033" s="118"/>
      <c r="S1033" s="118"/>
      <c r="T1033" s="118"/>
      <c r="U1033" s="118"/>
      <c r="V1033" s="118"/>
      <c r="W1033" s="118"/>
      <c r="X1033" s="118"/>
    </row>
    <row r="1034" spans="1:24" ht="19.5" hidden="1" customHeight="1" outlineLevel="1">
      <c r="A1034" s="123"/>
      <c r="B1034" s="46" t="s">
        <v>920</v>
      </c>
      <c r="C1034" s="35" t="s">
        <v>191</v>
      </c>
      <c r="D1034" s="120"/>
      <c r="E1034" s="121"/>
      <c r="F1034" s="121"/>
      <c r="G1034" s="97">
        <v>5400000</v>
      </c>
      <c r="H1034" s="97">
        <v>5400000</v>
      </c>
      <c r="I1034" s="34">
        <f t="shared" ref="I1034:I1037" si="285">(H1034-G1034)/G1034</f>
        <v>0</v>
      </c>
      <c r="J1034" s="120"/>
      <c r="K1034" s="91"/>
      <c r="L1034" s="91"/>
      <c r="M1034" s="91"/>
      <c r="N1034" s="91"/>
      <c r="O1034" s="91"/>
      <c r="P1034" s="91"/>
      <c r="Q1034" s="91"/>
      <c r="R1034" s="91"/>
      <c r="S1034" s="91"/>
      <c r="T1034" s="91"/>
      <c r="U1034" s="91"/>
      <c r="V1034" s="91"/>
      <c r="W1034" s="91"/>
      <c r="X1034" s="91"/>
    </row>
    <row r="1035" spans="1:24" ht="19.5" hidden="1" customHeight="1" outlineLevel="1">
      <c r="A1035" s="123"/>
      <c r="B1035" s="46" t="s">
        <v>213</v>
      </c>
      <c r="C1035" s="35" t="s">
        <v>191</v>
      </c>
      <c r="D1035" s="120"/>
      <c r="E1035" s="121"/>
      <c r="F1035" s="121"/>
      <c r="G1035" s="97">
        <v>5700000</v>
      </c>
      <c r="H1035" s="97">
        <v>5700000</v>
      </c>
      <c r="I1035" s="34">
        <f t="shared" si="285"/>
        <v>0</v>
      </c>
      <c r="J1035" s="120"/>
      <c r="K1035" s="91"/>
      <c r="L1035" s="91"/>
      <c r="M1035" s="91"/>
      <c r="N1035" s="91"/>
      <c r="O1035" s="91"/>
      <c r="P1035" s="91"/>
      <c r="Q1035" s="91"/>
      <c r="R1035" s="91"/>
      <c r="S1035" s="91"/>
      <c r="T1035" s="91"/>
      <c r="U1035" s="91"/>
      <c r="V1035" s="91"/>
      <c r="W1035" s="91"/>
      <c r="X1035" s="91"/>
    </row>
    <row r="1036" spans="1:24" ht="19.5" hidden="1" customHeight="1" outlineLevel="1">
      <c r="A1036" s="123"/>
      <c r="B1036" s="46" t="s">
        <v>211</v>
      </c>
      <c r="C1036" s="35" t="s">
        <v>191</v>
      </c>
      <c r="D1036" s="120"/>
      <c r="E1036" s="121"/>
      <c r="F1036" s="121"/>
      <c r="G1036" s="97">
        <v>5000000</v>
      </c>
      <c r="H1036" s="97">
        <v>5000000</v>
      </c>
      <c r="I1036" s="34">
        <f t="shared" si="285"/>
        <v>0</v>
      </c>
      <c r="J1036" s="120"/>
      <c r="K1036" s="91"/>
      <c r="L1036" s="91"/>
      <c r="M1036" s="91"/>
      <c r="N1036" s="91"/>
      <c r="O1036" s="91"/>
      <c r="P1036" s="91"/>
      <c r="Q1036" s="91"/>
      <c r="R1036" s="91"/>
      <c r="S1036" s="91"/>
      <c r="T1036" s="91"/>
      <c r="U1036" s="91"/>
      <c r="V1036" s="91"/>
      <c r="W1036" s="91"/>
      <c r="X1036" s="91"/>
    </row>
    <row r="1037" spans="1:24" ht="19.5" hidden="1" customHeight="1" outlineLevel="1">
      <c r="A1037" s="123"/>
      <c r="B1037" s="46" t="s">
        <v>212</v>
      </c>
      <c r="C1037" s="35" t="s">
        <v>191</v>
      </c>
      <c r="D1037" s="120"/>
      <c r="E1037" s="121"/>
      <c r="F1037" s="121"/>
      <c r="G1037" s="97">
        <v>5300000</v>
      </c>
      <c r="H1037" s="97">
        <v>5300000</v>
      </c>
      <c r="I1037" s="34">
        <f t="shared" si="285"/>
        <v>0</v>
      </c>
      <c r="J1037" s="120"/>
      <c r="K1037" s="91"/>
      <c r="L1037" s="91"/>
      <c r="M1037" s="91"/>
      <c r="N1037" s="91"/>
      <c r="O1037" s="91"/>
      <c r="P1037" s="91"/>
      <c r="Q1037" s="91"/>
      <c r="R1037" s="91"/>
      <c r="S1037" s="91"/>
      <c r="T1037" s="91"/>
      <c r="U1037" s="91"/>
      <c r="V1037" s="91"/>
      <c r="W1037" s="91"/>
      <c r="X1037" s="91"/>
    </row>
    <row r="1038" spans="1:24" ht="19.5" hidden="1" customHeight="1" outlineLevel="1">
      <c r="A1038" s="100"/>
      <c r="B1038" s="124" t="s">
        <v>15</v>
      </c>
      <c r="C1038" s="35"/>
      <c r="D1038" s="35"/>
      <c r="E1038" s="37"/>
      <c r="F1038" s="37"/>
      <c r="G1038" s="38"/>
      <c r="H1038" s="38"/>
      <c r="I1038" s="34"/>
      <c r="J1038" s="94"/>
      <c r="K1038" s="36"/>
      <c r="L1038" s="36"/>
      <c r="M1038" s="36"/>
      <c r="N1038" s="36"/>
      <c r="O1038" s="36"/>
      <c r="P1038" s="36"/>
      <c r="Q1038" s="36"/>
      <c r="R1038" s="36"/>
      <c r="S1038" s="36"/>
      <c r="T1038" s="36"/>
      <c r="U1038" s="36"/>
      <c r="V1038" s="36"/>
      <c r="W1038" s="36"/>
      <c r="X1038" s="36"/>
    </row>
    <row r="1039" spans="1:24" ht="19.5" hidden="1" customHeight="1" outlineLevel="1">
      <c r="A1039" s="100"/>
      <c r="B1039" s="46" t="s">
        <v>921</v>
      </c>
      <c r="C1039" s="35" t="s">
        <v>191</v>
      </c>
      <c r="D1039" s="35"/>
      <c r="E1039" s="37"/>
      <c r="F1039" s="37"/>
      <c r="G1039" s="38">
        <v>2800000</v>
      </c>
      <c r="H1039" s="38">
        <v>2800000</v>
      </c>
      <c r="I1039" s="34">
        <f>(H1039-G1039)/G1039</f>
        <v>0</v>
      </c>
      <c r="J1039" s="94"/>
      <c r="K1039" s="36"/>
      <c r="L1039" s="36"/>
      <c r="M1039" s="36"/>
      <c r="N1039" s="36"/>
      <c r="O1039" s="36"/>
      <c r="P1039" s="36"/>
      <c r="Q1039" s="36"/>
      <c r="R1039" s="36"/>
      <c r="S1039" s="36"/>
      <c r="T1039" s="36"/>
      <c r="U1039" s="36"/>
      <c r="V1039" s="36"/>
      <c r="W1039" s="36"/>
      <c r="X1039" s="36"/>
    </row>
    <row r="1040" spans="1:24" ht="19.5" hidden="1" customHeight="1" outlineLevel="1">
      <c r="A1040" s="100"/>
      <c r="B1040" s="124" t="s">
        <v>16</v>
      </c>
      <c r="C1040" s="35"/>
      <c r="D1040" s="35"/>
      <c r="E1040" s="37"/>
      <c r="F1040" s="37"/>
      <c r="G1040" s="38"/>
      <c r="H1040" s="38"/>
      <c r="I1040" s="34"/>
      <c r="J1040" s="94"/>
      <c r="K1040" s="36"/>
      <c r="L1040" s="36"/>
      <c r="M1040" s="36"/>
      <c r="N1040" s="36"/>
      <c r="O1040" s="36"/>
      <c r="P1040" s="36"/>
      <c r="Q1040" s="36"/>
      <c r="R1040" s="36"/>
      <c r="S1040" s="36"/>
      <c r="T1040" s="36"/>
      <c r="U1040" s="36"/>
      <c r="V1040" s="36"/>
      <c r="W1040" s="36"/>
      <c r="X1040" s="36"/>
    </row>
    <row r="1041" spans="1:24" ht="19.5" hidden="1" customHeight="1" outlineLevel="1">
      <c r="A1041" s="100"/>
      <c r="B1041" s="46" t="s">
        <v>920</v>
      </c>
      <c r="C1041" s="35" t="s">
        <v>191</v>
      </c>
      <c r="D1041" s="35"/>
      <c r="E1041" s="37"/>
      <c r="F1041" s="37"/>
      <c r="G1041" s="38">
        <v>6540000</v>
      </c>
      <c r="H1041" s="38">
        <f t="shared" ref="H1041:H1042" si="286">G1041</f>
        <v>6540000</v>
      </c>
      <c r="I1041" s="34">
        <f t="shared" ref="I1041:I1042" si="287">(H1041-G1041)/G1041</f>
        <v>0</v>
      </c>
      <c r="J1041" s="94"/>
      <c r="K1041" s="36"/>
      <c r="L1041" s="36"/>
      <c r="M1041" s="36"/>
      <c r="N1041" s="36"/>
      <c r="O1041" s="36"/>
      <c r="P1041" s="36"/>
      <c r="Q1041" s="36"/>
      <c r="R1041" s="36"/>
      <c r="S1041" s="36"/>
      <c r="T1041" s="36"/>
      <c r="U1041" s="36"/>
      <c r="V1041" s="36"/>
      <c r="W1041" s="36"/>
      <c r="X1041" s="36"/>
    </row>
    <row r="1042" spans="1:24" ht="19.5" hidden="1" customHeight="1" outlineLevel="1">
      <c r="A1042" s="100"/>
      <c r="B1042" s="46" t="s">
        <v>213</v>
      </c>
      <c r="C1042" s="35" t="s">
        <v>191</v>
      </c>
      <c r="D1042" s="35"/>
      <c r="E1042" s="37"/>
      <c r="F1042" s="37"/>
      <c r="G1042" s="38">
        <v>6750000</v>
      </c>
      <c r="H1042" s="38">
        <f t="shared" si="286"/>
        <v>6750000</v>
      </c>
      <c r="I1042" s="34">
        <f t="shared" si="287"/>
        <v>0</v>
      </c>
      <c r="J1042" s="94"/>
      <c r="K1042" s="36"/>
      <c r="L1042" s="36"/>
      <c r="M1042" s="36"/>
      <c r="N1042" s="36"/>
      <c r="O1042" s="36"/>
      <c r="P1042" s="36"/>
      <c r="Q1042" s="36"/>
      <c r="R1042" s="36"/>
      <c r="S1042" s="36"/>
      <c r="T1042" s="36"/>
      <c r="U1042" s="36"/>
      <c r="V1042" s="36"/>
      <c r="W1042" s="36"/>
      <c r="X1042" s="36"/>
    </row>
    <row r="1043" spans="1:24" ht="19.5" hidden="1" customHeight="1" outlineLevel="1">
      <c r="A1043" s="100"/>
      <c r="B1043" s="124" t="s">
        <v>18</v>
      </c>
      <c r="C1043" s="35"/>
      <c r="D1043" s="35"/>
      <c r="E1043" s="37">
        <v>5450000</v>
      </c>
      <c r="F1043" s="37">
        <v>5450000</v>
      </c>
      <c r="G1043" s="38"/>
      <c r="H1043" s="38"/>
      <c r="I1043" s="34"/>
      <c r="J1043" s="96"/>
      <c r="K1043" s="36"/>
      <c r="L1043" s="36"/>
      <c r="M1043" s="36"/>
      <c r="N1043" s="36"/>
      <c r="O1043" s="36"/>
      <c r="P1043" s="36"/>
      <c r="Q1043" s="36"/>
      <c r="R1043" s="36"/>
      <c r="S1043" s="36"/>
      <c r="T1043" s="36"/>
      <c r="U1043" s="36"/>
      <c r="V1043" s="36"/>
      <c r="W1043" s="36"/>
      <c r="X1043" s="36"/>
    </row>
    <row r="1044" spans="1:24" ht="19.5" hidden="1" customHeight="1" outlineLevel="1">
      <c r="A1044" s="125"/>
      <c r="B1044" s="46" t="s">
        <v>212</v>
      </c>
      <c r="C1044" s="35" t="s">
        <v>191</v>
      </c>
      <c r="D1044" s="35"/>
      <c r="E1044" s="37"/>
      <c r="F1044" s="37"/>
      <c r="G1044" s="38">
        <f>5500000/1.1</f>
        <v>5000000</v>
      </c>
      <c r="H1044" s="38">
        <f>G1044</f>
        <v>5000000</v>
      </c>
      <c r="I1044" s="34">
        <f>(H1044-G1044)/G1044</f>
        <v>0</v>
      </c>
      <c r="J1044" s="96"/>
      <c r="K1044" s="36"/>
      <c r="L1044" s="36"/>
      <c r="M1044" s="36"/>
      <c r="N1044" s="36"/>
      <c r="O1044" s="36"/>
      <c r="P1044" s="36"/>
      <c r="Q1044" s="36"/>
      <c r="R1044" s="36"/>
      <c r="S1044" s="36"/>
      <c r="T1044" s="36"/>
      <c r="U1044" s="36"/>
      <c r="V1044" s="36"/>
      <c r="W1044" s="36"/>
      <c r="X1044" s="36"/>
    </row>
    <row r="1045" spans="1:24" ht="19.5" hidden="1" customHeight="1" outlineLevel="1">
      <c r="A1045" s="125"/>
      <c r="B1045" s="124" t="s">
        <v>22</v>
      </c>
      <c r="C1045" s="35"/>
      <c r="D1045" s="35"/>
      <c r="E1045" s="37"/>
      <c r="F1045" s="37"/>
      <c r="G1045" s="38"/>
      <c r="H1045" s="38"/>
      <c r="I1045" s="34"/>
      <c r="J1045" s="96"/>
      <c r="K1045" s="36"/>
      <c r="L1045" s="36"/>
      <c r="M1045" s="36"/>
      <c r="N1045" s="36"/>
      <c r="O1045" s="36"/>
      <c r="P1045" s="36"/>
      <c r="Q1045" s="36"/>
      <c r="R1045" s="36"/>
      <c r="S1045" s="36"/>
      <c r="T1045" s="36"/>
      <c r="U1045" s="36"/>
      <c r="V1045" s="36"/>
      <c r="W1045" s="36"/>
      <c r="X1045" s="36"/>
    </row>
    <row r="1046" spans="1:24" ht="19.5" hidden="1" customHeight="1" outlineLevel="1">
      <c r="A1046" s="125"/>
      <c r="B1046" s="46" t="s">
        <v>922</v>
      </c>
      <c r="C1046" s="35" t="s">
        <v>191</v>
      </c>
      <c r="D1046" s="35"/>
      <c r="E1046" s="37"/>
      <c r="F1046" s="37"/>
      <c r="G1046" s="38">
        <v>3100000</v>
      </c>
      <c r="H1046" s="38">
        <v>3100000</v>
      </c>
      <c r="I1046" s="34">
        <f t="shared" ref="I1046:I1047" si="288">(H1046-G1046)/G1046</f>
        <v>0</v>
      </c>
      <c r="J1046" s="96"/>
      <c r="K1046" s="36"/>
      <c r="L1046" s="36"/>
      <c r="M1046" s="36"/>
      <c r="N1046" s="36"/>
      <c r="O1046" s="36"/>
      <c r="P1046" s="36"/>
      <c r="Q1046" s="36"/>
      <c r="R1046" s="36"/>
      <c r="S1046" s="36"/>
      <c r="T1046" s="36"/>
      <c r="U1046" s="36"/>
      <c r="V1046" s="36"/>
      <c r="W1046" s="36"/>
      <c r="X1046" s="36"/>
    </row>
    <row r="1047" spans="1:24" ht="19.5" hidden="1" customHeight="1" outlineLevel="1">
      <c r="A1047" s="125"/>
      <c r="B1047" s="46" t="s">
        <v>923</v>
      </c>
      <c r="C1047" s="35" t="s">
        <v>191</v>
      </c>
      <c r="D1047" s="35"/>
      <c r="E1047" s="37"/>
      <c r="F1047" s="37"/>
      <c r="G1047" s="38">
        <v>3000000</v>
      </c>
      <c r="H1047" s="38">
        <v>3000000</v>
      </c>
      <c r="I1047" s="34">
        <f t="shared" si="288"/>
        <v>0</v>
      </c>
      <c r="J1047" s="96"/>
      <c r="K1047" s="112"/>
      <c r="L1047" s="112"/>
      <c r="M1047" s="112"/>
      <c r="N1047" s="112"/>
      <c r="O1047" s="112"/>
      <c r="P1047" s="112"/>
      <c r="Q1047" s="112"/>
      <c r="R1047" s="112"/>
      <c r="S1047" s="112"/>
      <c r="T1047" s="112"/>
      <c r="U1047" s="112"/>
      <c r="V1047" s="112"/>
      <c r="W1047" s="112"/>
      <c r="X1047" s="112"/>
    </row>
    <row r="1048" spans="1:24" ht="19.5" hidden="1" customHeight="1" outlineLevel="1">
      <c r="A1048" s="125"/>
      <c r="B1048" s="124" t="s">
        <v>17</v>
      </c>
      <c r="C1048" s="35"/>
      <c r="D1048" s="35"/>
      <c r="E1048" s="37"/>
      <c r="F1048" s="37"/>
      <c r="G1048" s="38"/>
      <c r="H1048" s="38"/>
      <c r="I1048" s="34"/>
      <c r="J1048" s="96"/>
      <c r="K1048" s="36"/>
      <c r="L1048" s="36"/>
      <c r="M1048" s="36"/>
      <c r="N1048" s="36"/>
      <c r="O1048" s="36"/>
      <c r="P1048" s="36"/>
      <c r="Q1048" s="36"/>
      <c r="R1048" s="36"/>
      <c r="S1048" s="36"/>
      <c r="T1048" s="36"/>
      <c r="U1048" s="36"/>
      <c r="V1048" s="36"/>
      <c r="W1048" s="36"/>
      <c r="X1048" s="36"/>
    </row>
    <row r="1049" spans="1:24" ht="19.5" hidden="1" customHeight="1" outlineLevel="1">
      <c r="A1049" s="125"/>
      <c r="B1049" s="103" t="s">
        <v>214</v>
      </c>
      <c r="C1049" s="35"/>
      <c r="D1049" s="35"/>
      <c r="E1049" s="37"/>
      <c r="F1049" s="37"/>
      <c r="G1049" s="38"/>
      <c r="H1049" s="38"/>
      <c r="I1049" s="34"/>
      <c r="J1049" s="96"/>
      <c r="K1049" s="36"/>
      <c r="L1049" s="36"/>
      <c r="M1049" s="36"/>
      <c r="N1049" s="36"/>
      <c r="O1049" s="36"/>
      <c r="P1049" s="36"/>
      <c r="Q1049" s="36"/>
      <c r="R1049" s="36"/>
      <c r="S1049" s="36"/>
      <c r="T1049" s="36"/>
      <c r="U1049" s="36"/>
      <c r="V1049" s="36"/>
      <c r="W1049" s="36"/>
      <c r="X1049" s="36"/>
    </row>
    <row r="1050" spans="1:24" ht="19.5" hidden="1" customHeight="1" outlineLevel="1">
      <c r="A1050" s="125"/>
      <c r="B1050" s="46" t="s">
        <v>215</v>
      </c>
      <c r="C1050" s="35" t="s">
        <v>191</v>
      </c>
      <c r="D1050" s="35"/>
      <c r="E1050" s="37"/>
      <c r="F1050" s="37"/>
      <c r="G1050" s="38"/>
      <c r="H1050" s="38">
        <v>1950000</v>
      </c>
      <c r="I1050" s="34" t="s">
        <v>20</v>
      </c>
      <c r="J1050" s="96"/>
      <c r="K1050" s="36"/>
      <c r="L1050" s="36"/>
      <c r="M1050" s="36"/>
      <c r="N1050" s="36"/>
      <c r="O1050" s="36"/>
      <c r="P1050" s="36"/>
      <c r="Q1050" s="36"/>
      <c r="R1050" s="36"/>
      <c r="S1050" s="36"/>
      <c r="T1050" s="36"/>
      <c r="U1050" s="36"/>
      <c r="V1050" s="36"/>
      <c r="W1050" s="36"/>
      <c r="X1050" s="36"/>
    </row>
    <row r="1051" spans="1:24" ht="19.5" hidden="1" customHeight="1" outlineLevel="1">
      <c r="A1051" s="125"/>
      <c r="B1051" s="46" t="s">
        <v>216</v>
      </c>
      <c r="C1051" s="35" t="s">
        <v>191</v>
      </c>
      <c r="D1051" s="35"/>
      <c r="E1051" s="37"/>
      <c r="F1051" s="37"/>
      <c r="G1051" s="38"/>
      <c r="H1051" s="38">
        <v>2700000</v>
      </c>
      <c r="I1051" s="34" t="s">
        <v>20</v>
      </c>
      <c r="J1051" s="96"/>
      <c r="K1051" s="36"/>
      <c r="L1051" s="36"/>
      <c r="M1051" s="36"/>
      <c r="N1051" s="36"/>
      <c r="O1051" s="36"/>
      <c r="P1051" s="36"/>
      <c r="Q1051" s="36"/>
      <c r="R1051" s="36"/>
      <c r="S1051" s="36"/>
      <c r="T1051" s="36"/>
      <c r="U1051" s="36"/>
      <c r="V1051" s="36"/>
      <c r="W1051" s="36"/>
      <c r="X1051" s="36"/>
    </row>
    <row r="1052" spans="1:24" ht="19.5" hidden="1" customHeight="1" outlineLevel="1">
      <c r="A1052" s="125"/>
      <c r="B1052" s="46" t="s">
        <v>217</v>
      </c>
      <c r="C1052" s="35" t="s">
        <v>191</v>
      </c>
      <c r="D1052" s="35"/>
      <c r="E1052" s="37"/>
      <c r="F1052" s="37"/>
      <c r="G1052" s="38"/>
      <c r="H1052" s="38">
        <v>3800000</v>
      </c>
      <c r="I1052" s="34" t="s">
        <v>20</v>
      </c>
      <c r="J1052" s="96"/>
      <c r="K1052" s="36"/>
      <c r="L1052" s="36"/>
      <c r="M1052" s="36"/>
      <c r="N1052" s="36"/>
      <c r="O1052" s="36"/>
      <c r="P1052" s="36"/>
      <c r="Q1052" s="36"/>
      <c r="R1052" s="36"/>
      <c r="S1052" s="36"/>
      <c r="T1052" s="36"/>
      <c r="U1052" s="36"/>
      <c r="V1052" s="36"/>
      <c r="W1052" s="36"/>
      <c r="X1052" s="36"/>
    </row>
    <row r="1053" spans="1:24" ht="19.5" hidden="1" customHeight="1" outlineLevel="1">
      <c r="A1053" s="125"/>
      <c r="B1053" s="46" t="s">
        <v>218</v>
      </c>
      <c r="C1053" s="35" t="s">
        <v>191</v>
      </c>
      <c r="D1053" s="35"/>
      <c r="E1053" s="37"/>
      <c r="F1053" s="37"/>
      <c r="G1053" s="38"/>
      <c r="H1053" s="38">
        <v>4800000</v>
      </c>
      <c r="I1053" s="34" t="s">
        <v>20</v>
      </c>
      <c r="J1053" s="96"/>
      <c r="K1053" s="36"/>
      <c r="L1053" s="36"/>
      <c r="M1053" s="36"/>
      <c r="N1053" s="36"/>
      <c r="O1053" s="36"/>
      <c r="P1053" s="36"/>
      <c r="Q1053" s="36"/>
      <c r="R1053" s="36"/>
      <c r="S1053" s="36"/>
      <c r="T1053" s="36"/>
      <c r="U1053" s="36"/>
      <c r="V1053" s="36"/>
      <c r="W1053" s="36"/>
      <c r="X1053" s="36"/>
    </row>
    <row r="1054" spans="1:24" ht="19.5" hidden="1" customHeight="1" outlineLevel="1">
      <c r="A1054" s="125"/>
      <c r="B1054" s="46" t="s">
        <v>219</v>
      </c>
      <c r="C1054" s="35" t="s">
        <v>191</v>
      </c>
      <c r="D1054" s="35"/>
      <c r="E1054" s="37"/>
      <c r="F1054" s="37"/>
      <c r="G1054" s="38"/>
      <c r="H1054" s="38">
        <v>1950000</v>
      </c>
      <c r="I1054" s="34" t="s">
        <v>20</v>
      </c>
      <c r="J1054" s="96"/>
      <c r="K1054" s="36"/>
      <c r="L1054" s="36"/>
      <c r="M1054" s="36"/>
      <c r="N1054" s="36"/>
      <c r="O1054" s="36"/>
      <c r="P1054" s="36"/>
      <c r="Q1054" s="36"/>
      <c r="R1054" s="36"/>
      <c r="S1054" s="36"/>
      <c r="T1054" s="36"/>
      <c r="U1054" s="36"/>
      <c r="V1054" s="36"/>
      <c r="W1054" s="36"/>
      <c r="X1054" s="36"/>
    </row>
    <row r="1055" spans="1:24" ht="19.5" hidden="1" customHeight="1" outlineLevel="1">
      <c r="A1055" s="125"/>
      <c r="B1055" s="46" t="s">
        <v>220</v>
      </c>
      <c r="C1055" s="35" t="s">
        <v>191</v>
      </c>
      <c r="D1055" s="35"/>
      <c r="E1055" s="37"/>
      <c r="F1055" s="37"/>
      <c r="G1055" s="38"/>
      <c r="H1055" s="38">
        <v>2900000</v>
      </c>
      <c r="I1055" s="34" t="s">
        <v>20</v>
      </c>
      <c r="J1055" s="96"/>
      <c r="K1055" s="36"/>
      <c r="L1055" s="36"/>
      <c r="M1055" s="36"/>
      <c r="N1055" s="36"/>
      <c r="O1055" s="36"/>
      <c r="P1055" s="36"/>
      <c r="Q1055" s="36"/>
      <c r="R1055" s="36"/>
      <c r="S1055" s="36"/>
      <c r="T1055" s="36"/>
      <c r="U1055" s="36"/>
      <c r="V1055" s="36"/>
      <c r="W1055" s="36"/>
      <c r="X1055" s="36"/>
    </row>
    <row r="1056" spans="1:24" ht="19.5" hidden="1" customHeight="1" outlineLevel="1">
      <c r="A1056" s="125"/>
      <c r="B1056" s="46" t="s">
        <v>221</v>
      </c>
      <c r="C1056" s="35" t="s">
        <v>191</v>
      </c>
      <c r="D1056" s="35"/>
      <c r="E1056" s="37"/>
      <c r="F1056" s="37"/>
      <c r="G1056" s="38"/>
      <c r="H1056" s="38">
        <v>4000000</v>
      </c>
      <c r="I1056" s="34" t="s">
        <v>20</v>
      </c>
      <c r="J1056" s="96"/>
      <c r="K1056" s="36"/>
      <c r="L1056" s="36"/>
      <c r="M1056" s="36"/>
      <c r="N1056" s="36"/>
      <c r="O1056" s="36"/>
      <c r="P1056" s="36"/>
      <c r="Q1056" s="36"/>
      <c r="R1056" s="36"/>
      <c r="S1056" s="36"/>
      <c r="T1056" s="36"/>
      <c r="U1056" s="36"/>
      <c r="V1056" s="36"/>
      <c r="W1056" s="36"/>
      <c r="X1056" s="36"/>
    </row>
    <row r="1057" spans="1:24" ht="19.5" hidden="1" customHeight="1" outlineLevel="1">
      <c r="A1057" s="125"/>
      <c r="B1057" s="46" t="s">
        <v>222</v>
      </c>
      <c r="C1057" s="35" t="s">
        <v>191</v>
      </c>
      <c r="D1057" s="35"/>
      <c r="E1057" s="37"/>
      <c r="F1057" s="37"/>
      <c r="G1057" s="38"/>
      <c r="H1057" s="38">
        <v>5000000</v>
      </c>
      <c r="I1057" s="34" t="s">
        <v>20</v>
      </c>
      <c r="J1057" s="96"/>
      <c r="K1057" s="36"/>
      <c r="L1057" s="36"/>
      <c r="M1057" s="36"/>
      <c r="N1057" s="36"/>
      <c r="O1057" s="36"/>
      <c r="P1057" s="36"/>
      <c r="Q1057" s="36"/>
      <c r="R1057" s="36"/>
      <c r="S1057" s="36"/>
      <c r="T1057" s="36"/>
      <c r="U1057" s="36"/>
      <c r="V1057" s="36"/>
      <c r="W1057" s="36"/>
      <c r="X1057" s="36"/>
    </row>
    <row r="1058" spans="1:24" ht="19.5" hidden="1" customHeight="1" outlineLevel="1">
      <c r="A1058" s="125"/>
      <c r="B1058" s="103" t="s">
        <v>223</v>
      </c>
      <c r="C1058" s="35"/>
      <c r="D1058" s="35"/>
      <c r="E1058" s="37"/>
      <c r="F1058" s="37"/>
      <c r="G1058" s="38"/>
      <c r="H1058" s="38"/>
      <c r="I1058" s="34"/>
      <c r="J1058" s="96"/>
      <c r="K1058" s="36"/>
      <c r="L1058" s="36"/>
      <c r="M1058" s="36"/>
      <c r="N1058" s="36"/>
      <c r="O1058" s="36"/>
      <c r="P1058" s="36"/>
      <c r="Q1058" s="36"/>
      <c r="R1058" s="36"/>
      <c r="S1058" s="36"/>
      <c r="T1058" s="36"/>
      <c r="U1058" s="36"/>
      <c r="V1058" s="36"/>
      <c r="W1058" s="36"/>
      <c r="X1058" s="36"/>
    </row>
    <row r="1059" spans="1:24" ht="19.5" hidden="1" customHeight="1" outlineLevel="1">
      <c r="A1059" s="125"/>
      <c r="B1059" s="46" t="s">
        <v>215</v>
      </c>
      <c r="C1059" s="35" t="s">
        <v>191</v>
      </c>
      <c r="D1059" s="35"/>
      <c r="E1059" s="37"/>
      <c r="F1059" s="37"/>
      <c r="G1059" s="38"/>
      <c r="H1059" s="38">
        <v>2250000</v>
      </c>
      <c r="I1059" s="34" t="s">
        <v>20</v>
      </c>
      <c r="J1059" s="96"/>
      <c r="K1059" s="36"/>
      <c r="L1059" s="36"/>
      <c r="M1059" s="36"/>
      <c r="N1059" s="36"/>
      <c r="O1059" s="36"/>
      <c r="P1059" s="36"/>
      <c r="Q1059" s="36"/>
      <c r="R1059" s="36"/>
      <c r="S1059" s="36"/>
      <c r="T1059" s="36"/>
      <c r="U1059" s="36"/>
      <c r="V1059" s="36"/>
      <c r="W1059" s="36"/>
      <c r="X1059" s="36"/>
    </row>
    <row r="1060" spans="1:24" ht="19.5" hidden="1" customHeight="1" outlineLevel="1">
      <c r="A1060" s="125"/>
      <c r="B1060" s="46" t="s">
        <v>216</v>
      </c>
      <c r="C1060" s="35" t="s">
        <v>191</v>
      </c>
      <c r="D1060" s="35"/>
      <c r="E1060" s="37"/>
      <c r="F1060" s="37"/>
      <c r="G1060" s="38"/>
      <c r="H1060" s="38">
        <v>3000000</v>
      </c>
      <c r="I1060" s="34" t="s">
        <v>20</v>
      </c>
      <c r="J1060" s="96"/>
      <c r="K1060" s="36"/>
      <c r="L1060" s="36"/>
      <c r="M1060" s="36"/>
      <c r="N1060" s="36"/>
      <c r="O1060" s="36"/>
      <c r="P1060" s="36"/>
      <c r="Q1060" s="36"/>
      <c r="R1060" s="36"/>
      <c r="S1060" s="36"/>
      <c r="T1060" s="36"/>
      <c r="U1060" s="36"/>
      <c r="V1060" s="36"/>
      <c r="W1060" s="36"/>
      <c r="X1060" s="36"/>
    </row>
    <row r="1061" spans="1:24" ht="19.5" hidden="1" customHeight="1" outlineLevel="1">
      <c r="A1061" s="125"/>
      <c r="B1061" s="46" t="s">
        <v>217</v>
      </c>
      <c r="C1061" s="35" t="s">
        <v>191</v>
      </c>
      <c r="D1061" s="35"/>
      <c r="E1061" s="37"/>
      <c r="F1061" s="37"/>
      <c r="G1061" s="38"/>
      <c r="H1061" s="38">
        <v>4100000</v>
      </c>
      <c r="I1061" s="34" t="s">
        <v>20</v>
      </c>
      <c r="J1061" s="96"/>
      <c r="K1061" s="36"/>
      <c r="L1061" s="36"/>
      <c r="M1061" s="36"/>
      <c r="N1061" s="36"/>
      <c r="O1061" s="36"/>
      <c r="P1061" s="36"/>
      <c r="Q1061" s="36"/>
      <c r="R1061" s="36"/>
      <c r="S1061" s="36"/>
      <c r="T1061" s="36"/>
      <c r="U1061" s="36"/>
      <c r="V1061" s="36"/>
      <c r="W1061" s="36"/>
      <c r="X1061" s="36"/>
    </row>
    <row r="1062" spans="1:24" ht="19.5" hidden="1" customHeight="1" outlineLevel="1">
      <c r="A1062" s="125"/>
      <c r="B1062" s="46" t="s">
        <v>218</v>
      </c>
      <c r="C1062" s="35" t="s">
        <v>191</v>
      </c>
      <c r="D1062" s="35"/>
      <c r="E1062" s="37"/>
      <c r="F1062" s="37"/>
      <c r="G1062" s="38"/>
      <c r="H1062" s="38">
        <v>5100000</v>
      </c>
      <c r="I1062" s="34" t="s">
        <v>20</v>
      </c>
      <c r="J1062" s="96"/>
      <c r="K1062" s="36"/>
      <c r="L1062" s="36"/>
      <c r="M1062" s="36"/>
      <c r="N1062" s="36"/>
      <c r="O1062" s="36"/>
      <c r="P1062" s="36"/>
      <c r="Q1062" s="36"/>
      <c r="R1062" s="36"/>
      <c r="S1062" s="36"/>
      <c r="T1062" s="36"/>
      <c r="U1062" s="36"/>
      <c r="V1062" s="36"/>
      <c r="W1062" s="36"/>
      <c r="X1062" s="36"/>
    </row>
    <row r="1063" spans="1:24" ht="19.5" hidden="1" customHeight="1" outlineLevel="1">
      <c r="A1063" s="125"/>
      <c r="B1063" s="46" t="s">
        <v>219</v>
      </c>
      <c r="C1063" s="35" t="s">
        <v>191</v>
      </c>
      <c r="D1063" s="35"/>
      <c r="E1063" s="37"/>
      <c r="F1063" s="37"/>
      <c r="G1063" s="38"/>
      <c r="H1063" s="38">
        <v>2250000</v>
      </c>
      <c r="I1063" s="34" t="s">
        <v>20</v>
      </c>
      <c r="J1063" s="96"/>
      <c r="K1063" s="36"/>
      <c r="L1063" s="36"/>
      <c r="M1063" s="36"/>
      <c r="N1063" s="36"/>
      <c r="O1063" s="36"/>
      <c r="P1063" s="36"/>
      <c r="Q1063" s="36"/>
      <c r="R1063" s="36"/>
      <c r="S1063" s="36"/>
      <c r="T1063" s="36"/>
      <c r="U1063" s="36"/>
      <c r="V1063" s="36"/>
      <c r="W1063" s="36"/>
      <c r="X1063" s="36"/>
    </row>
    <row r="1064" spans="1:24" ht="19.5" hidden="1" customHeight="1" outlineLevel="1">
      <c r="A1064" s="125"/>
      <c r="B1064" s="46" t="s">
        <v>220</v>
      </c>
      <c r="C1064" s="35" t="s">
        <v>191</v>
      </c>
      <c r="D1064" s="35"/>
      <c r="E1064" s="37"/>
      <c r="F1064" s="37"/>
      <c r="G1064" s="38"/>
      <c r="H1064" s="38">
        <v>3200000</v>
      </c>
      <c r="I1064" s="34" t="s">
        <v>20</v>
      </c>
      <c r="J1064" s="96"/>
      <c r="K1064" s="36"/>
      <c r="L1064" s="36"/>
      <c r="M1064" s="36"/>
      <c r="N1064" s="36"/>
      <c r="O1064" s="36"/>
      <c r="P1064" s="36"/>
      <c r="Q1064" s="36"/>
      <c r="R1064" s="36"/>
      <c r="S1064" s="36"/>
      <c r="T1064" s="36"/>
      <c r="U1064" s="36"/>
      <c r="V1064" s="36"/>
      <c r="W1064" s="36"/>
      <c r="X1064" s="36"/>
    </row>
    <row r="1065" spans="1:24" ht="19.5" hidden="1" customHeight="1" outlineLevel="1">
      <c r="A1065" s="125"/>
      <c r="B1065" s="46" t="s">
        <v>221</v>
      </c>
      <c r="C1065" s="35" t="s">
        <v>191</v>
      </c>
      <c r="D1065" s="35"/>
      <c r="E1065" s="37"/>
      <c r="F1065" s="37"/>
      <c r="G1065" s="38"/>
      <c r="H1065" s="38">
        <v>4300000</v>
      </c>
      <c r="I1065" s="34" t="s">
        <v>20</v>
      </c>
      <c r="J1065" s="96"/>
      <c r="K1065" s="36"/>
      <c r="L1065" s="36"/>
      <c r="M1065" s="36"/>
      <c r="N1065" s="36"/>
      <c r="O1065" s="36"/>
      <c r="P1065" s="36"/>
      <c r="Q1065" s="36"/>
      <c r="R1065" s="36"/>
      <c r="S1065" s="36"/>
      <c r="T1065" s="36"/>
      <c r="U1065" s="36"/>
      <c r="V1065" s="36"/>
      <c r="W1065" s="36"/>
      <c r="X1065" s="36"/>
    </row>
    <row r="1066" spans="1:24" ht="19.5" hidden="1" customHeight="1" outlineLevel="1">
      <c r="A1066" s="125"/>
      <c r="B1066" s="46" t="s">
        <v>222</v>
      </c>
      <c r="C1066" s="35" t="s">
        <v>191</v>
      </c>
      <c r="D1066" s="35"/>
      <c r="E1066" s="37"/>
      <c r="F1066" s="37"/>
      <c r="G1066" s="38"/>
      <c r="H1066" s="38">
        <v>5300000</v>
      </c>
      <c r="I1066" s="34" t="s">
        <v>20</v>
      </c>
      <c r="J1066" s="96"/>
      <c r="K1066" s="36"/>
      <c r="L1066" s="36"/>
      <c r="M1066" s="36"/>
      <c r="N1066" s="36"/>
      <c r="O1066" s="36"/>
      <c r="P1066" s="36"/>
      <c r="Q1066" s="36"/>
      <c r="R1066" s="36"/>
      <c r="S1066" s="36"/>
      <c r="T1066" s="36"/>
      <c r="U1066" s="36"/>
      <c r="V1066" s="36"/>
      <c r="W1066" s="36"/>
      <c r="X1066" s="36"/>
    </row>
    <row r="1067" spans="1:24" ht="19.5" hidden="1" customHeight="1" outlineLevel="1">
      <c r="A1067" s="125"/>
      <c r="B1067" s="46"/>
      <c r="C1067" s="35"/>
      <c r="D1067" s="35"/>
      <c r="E1067" s="37"/>
      <c r="F1067" s="37"/>
      <c r="G1067" s="38"/>
      <c r="H1067" s="38"/>
      <c r="I1067" s="34"/>
      <c r="J1067" s="96"/>
      <c r="K1067" s="36"/>
      <c r="L1067" s="36"/>
      <c r="M1067" s="36"/>
      <c r="N1067" s="36"/>
      <c r="O1067" s="36"/>
      <c r="P1067" s="36"/>
      <c r="Q1067" s="36"/>
      <c r="R1067" s="36"/>
      <c r="S1067" s="36"/>
      <c r="T1067" s="36"/>
      <c r="U1067" s="36"/>
      <c r="V1067" s="36"/>
      <c r="W1067" s="36"/>
      <c r="X1067" s="36"/>
    </row>
    <row r="1068" spans="1:24" ht="16.5" customHeight="1">
      <c r="A1068" s="12">
        <v>4</v>
      </c>
      <c r="B1068" s="2758" t="s">
        <v>924</v>
      </c>
      <c r="C1068" s="2735"/>
      <c r="D1068" s="2735"/>
      <c r="E1068" s="2735"/>
      <c r="F1068" s="2735"/>
      <c r="G1068" s="2735"/>
      <c r="H1068" s="2735"/>
      <c r="I1068" s="2735"/>
      <c r="J1068" s="2736"/>
      <c r="K1068" s="30"/>
      <c r="L1068" s="30"/>
      <c r="M1068" s="30"/>
      <c r="N1068" s="30"/>
      <c r="O1068" s="30"/>
      <c r="P1068" s="30"/>
      <c r="Q1068" s="30"/>
      <c r="R1068" s="30"/>
      <c r="S1068" s="30"/>
      <c r="T1068" s="30"/>
      <c r="U1068" s="30"/>
      <c r="V1068" s="30"/>
      <c r="W1068" s="30"/>
      <c r="X1068" s="30"/>
    </row>
    <row r="1069" spans="1:24" ht="15" hidden="1" customHeight="1">
      <c r="A1069" s="126"/>
      <c r="B1069" s="2761" t="s">
        <v>925</v>
      </c>
      <c r="C1069" s="2735"/>
      <c r="D1069" s="2735"/>
      <c r="E1069" s="2735"/>
      <c r="F1069" s="2735"/>
      <c r="G1069" s="2735"/>
      <c r="H1069" s="2735"/>
      <c r="I1069" s="2735"/>
      <c r="J1069" s="2736"/>
      <c r="K1069" s="127"/>
      <c r="L1069" s="127"/>
      <c r="M1069" s="127"/>
      <c r="N1069" s="127"/>
      <c r="O1069" s="127"/>
      <c r="P1069" s="127"/>
      <c r="Q1069" s="127"/>
      <c r="R1069" s="127"/>
      <c r="S1069" s="127"/>
      <c r="T1069" s="127"/>
      <c r="U1069" s="127"/>
      <c r="V1069" s="127"/>
      <c r="W1069" s="127"/>
      <c r="X1069" s="127"/>
    </row>
    <row r="1070" spans="1:24" ht="19.5" hidden="1" customHeight="1">
      <c r="A1070" s="21"/>
      <c r="B1070" s="78" t="s">
        <v>926</v>
      </c>
      <c r="C1070" s="18" t="s">
        <v>741</v>
      </c>
      <c r="D1070" s="18"/>
      <c r="E1070" s="20">
        <v>540000</v>
      </c>
      <c r="F1070" s="20">
        <v>540000</v>
      </c>
      <c r="G1070" s="28"/>
      <c r="H1070" s="28"/>
      <c r="I1070" s="34">
        <f t="shared" ref="I1070:I1081" si="289">(F1070-E1070)/E1070</f>
        <v>0</v>
      </c>
      <c r="J1070" s="2740" t="s">
        <v>927</v>
      </c>
      <c r="K1070" s="36"/>
      <c r="L1070" s="36"/>
      <c r="M1070" s="36"/>
      <c r="N1070" s="36"/>
      <c r="O1070" s="36"/>
      <c r="P1070" s="36"/>
      <c r="Q1070" s="36"/>
      <c r="R1070" s="36"/>
      <c r="S1070" s="36"/>
      <c r="T1070" s="36"/>
      <c r="U1070" s="36"/>
      <c r="V1070" s="36"/>
      <c r="W1070" s="36"/>
      <c r="X1070" s="36"/>
    </row>
    <row r="1071" spans="1:24" ht="19.5" hidden="1" customHeight="1">
      <c r="A1071" s="21"/>
      <c r="B1071" s="78" t="s">
        <v>928</v>
      </c>
      <c r="C1071" s="18" t="s">
        <v>741</v>
      </c>
      <c r="D1071" s="18"/>
      <c r="E1071" s="20">
        <v>600000</v>
      </c>
      <c r="F1071" s="20">
        <v>600000</v>
      </c>
      <c r="G1071" s="28"/>
      <c r="H1071" s="28"/>
      <c r="I1071" s="34">
        <f t="shared" si="289"/>
        <v>0</v>
      </c>
      <c r="J1071" s="2742"/>
      <c r="K1071" s="36"/>
      <c r="L1071" s="36"/>
      <c r="M1071" s="36"/>
      <c r="N1071" s="36"/>
      <c r="O1071" s="36"/>
      <c r="P1071" s="36"/>
      <c r="Q1071" s="36"/>
      <c r="R1071" s="36"/>
      <c r="S1071" s="36"/>
      <c r="T1071" s="36"/>
      <c r="U1071" s="36"/>
      <c r="V1071" s="36"/>
      <c r="W1071" s="36"/>
      <c r="X1071" s="36"/>
    </row>
    <row r="1072" spans="1:24" ht="19.5" hidden="1" customHeight="1">
      <c r="A1072" s="21"/>
      <c r="B1072" s="78" t="s">
        <v>929</v>
      </c>
      <c r="C1072" s="18" t="s">
        <v>741</v>
      </c>
      <c r="D1072" s="18"/>
      <c r="E1072" s="20">
        <v>710000</v>
      </c>
      <c r="F1072" s="20">
        <v>710000</v>
      </c>
      <c r="G1072" s="28"/>
      <c r="H1072" s="28"/>
      <c r="I1072" s="34">
        <f t="shared" si="289"/>
        <v>0</v>
      </c>
      <c r="J1072" s="2742"/>
      <c r="K1072" s="36"/>
      <c r="L1072" s="36"/>
      <c r="M1072" s="36"/>
      <c r="N1072" s="36"/>
      <c r="O1072" s="36"/>
      <c r="P1072" s="36"/>
      <c r="Q1072" s="36"/>
      <c r="R1072" s="36"/>
      <c r="S1072" s="36"/>
      <c r="T1072" s="36"/>
      <c r="U1072" s="36"/>
      <c r="V1072" s="36"/>
      <c r="W1072" s="36"/>
      <c r="X1072" s="36"/>
    </row>
    <row r="1073" spans="1:24" ht="19.5" hidden="1" customHeight="1">
      <c r="A1073" s="21"/>
      <c r="B1073" s="78" t="s">
        <v>930</v>
      </c>
      <c r="C1073" s="18" t="s">
        <v>741</v>
      </c>
      <c r="D1073" s="18"/>
      <c r="E1073" s="20">
        <v>790000</v>
      </c>
      <c r="F1073" s="20">
        <v>790000</v>
      </c>
      <c r="G1073" s="28"/>
      <c r="H1073" s="28"/>
      <c r="I1073" s="34">
        <f t="shared" si="289"/>
        <v>0</v>
      </c>
      <c r="J1073" s="2742"/>
      <c r="K1073" s="36"/>
      <c r="L1073" s="36"/>
      <c r="M1073" s="36"/>
      <c r="N1073" s="36"/>
      <c r="O1073" s="36"/>
      <c r="P1073" s="36"/>
      <c r="Q1073" s="36"/>
      <c r="R1073" s="36"/>
      <c r="S1073" s="36"/>
      <c r="T1073" s="36"/>
      <c r="U1073" s="36"/>
      <c r="V1073" s="36"/>
      <c r="W1073" s="36"/>
      <c r="X1073" s="36"/>
    </row>
    <row r="1074" spans="1:24" ht="19.5" hidden="1" customHeight="1">
      <c r="A1074" s="21"/>
      <c r="B1074" s="78" t="s">
        <v>931</v>
      </c>
      <c r="C1074" s="18" t="s">
        <v>741</v>
      </c>
      <c r="D1074" s="18"/>
      <c r="E1074" s="20">
        <v>860000</v>
      </c>
      <c r="F1074" s="20">
        <v>860000</v>
      </c>
      <c r="G1074" s="28"/>
      <c r="H1074" s="28"/>
      <c r="I1074" s="34">
        <f t="shared" si="289"/>
        <v>0</v>
      </c>
      <c r="J1074" s="2742"/>
      <c r="K1074" s="36"/>
      <c r="L1074" s="36"/>
      <c r="M1074" s="36"/>
      <c r="N1074" s="36"/>
      <c r="O1074" s="36"/>
      <c r="P1074" s="36"/>
      <c r="Q1074" s="36"/>
      <c r="R1074" s="36"/>
      <c r="S1074" s="36"/>
      <c r="T1074" s="36"/>
      <c r="U1074" s="36"/>
      <c r="V1074" s="36"/>
      <c r="W1074" s="36"/>
      <c r="X1074" s="36"/>
    </row>
    <row r="1075" spans="1:24" ht="19.5" hidden="1" customHeight="1">
      <c r="A1075" s="21"/>
      <c r="B1075" s="78" t="s">
        <v>932</v>
      </c>
      <c r="C1075" s="18" t="s">
        <v>741</v>
      </c>
      <c r="D1075" s="18"/>
      <c r="E1075" s="20">
        <v>1030000</v>
      </c>
      <c r="F1075" s="20">
        <v>1030000</v>
      </c>
      <c r="G1075" s="28"/>
      <c r="H1075" s="28"/>
      <c r="I1075" s="34">
        <f t="shared" si="289"/>
        <v>0</v>
      </c>
      <c r="J1075" s="2742"/>
      <c r="K1075" s="36"/>
      <c r="L1075" s="36"/>
      <c r="M1075" s="36"/>
      <c r="N1075" s="36"/>
      <c r="O1075" s="36"/>
      <c r="P1075" s="36"/>
      <c r="Q1075" s="36"/>
      <c r="R1075" s="36"/>
      <c r="S1075" s="36"/>
      <c r="T1075" s="36"/>
      <c r="U1075" s="36"/>
      <c r="V1075" s="36"/>
      <c r="W1075" s="36"/>
      <c r="X1075" s="36"/>
    </row>
    <row r="1076" spans="1:24" ht="19.5" hidden="1" customHeight="1">
      <c r="A1076" s="21"/>
      <c r="B1076" s="78" t="s">
        <v>933</v>
      </c>
      <c r="C1076" s="18" t="s">
        <v>741</v>
      </c>
      <c r="D1076" s="18"/>
      <c r="E1076" s="20">
        <v>1110000</v>
      </c>
      <c r="F1076" s="20">
        <v>1110000</v>
      </c>
      <c r="G1076" s="28"/>
      <c r="H1076" s="28"/>
      <c r="I1076" s="34">
        <f t="shared" si="289"/>
        <v>0</v>
      </c>
      <c r="J1076" s="2742"/>
      <c r="K1076" s="36"/>
      <c r="L1076" s="36"/>
      <c r="M1076" s="36"/>
      <c r="N1076" s="36"/>
      <c r="O1076" s="36"/>
      <c r="P1076" s="36"/>
      <c r="Q1076" s="36"/>
      <c r="R1076" s="36"/>
      <c r="S1076" s="36"/>
      <c r="T1076" s="36"/>
      <c r="U1076" s="36"/>
      <c r="V1076" s="36"/>
      <c r="W1076" s="36"/>
      <c r="X1076" s="36"/>
    </row>
    <row r="1077" spans="1:24" ht="19.5" hidden="1" customHeight="1">
      <c r="A1077" s="21"/>
      <c r="B1077" s="78" t="s">
        <v>934</v>
      </c>
      <c r="C1077" s="18" t="s">
        <v>741</v>
      </c>
      <c r="D1077" s="18"/>
      <c r="E1077" s="20">
        <v>1180000</v>
      </c>
      <c r="F1077" s="20">
        <v>1180000</v>
      </c>
      <c r="G1077" s="28"/>
      <c r="H1077" s="28"/>
      <c r="I1077" s="34">
        <f t="shared" si="289"/>
        <v>0</v>
      </c>
      <c r="J1077" s="2742"/>
      <c r="K1077" s="36"/>
      <c r="L1077" s="36"/>
      <c r="M1077" s="36"/>
      <c r="N1077" s="36"/>
      <c r="O1077" s="36"/>
      <c r="P1077" s="36"/>
      <c r="Q1077" s="36"/>
      <c r="R1077" s="36"/>
      <c r="S1077" s="36"/>
      <c r="T1077" s="36"/>
      <c r="U1077" s="36"/>
      <c r="V1077" s="36"/>
      <c r="W1077" s="36"/>
      <c r="X1077" s="36"/>
    </row>
    <row r="1078" spans="1:24" ht="19.5" hidden="1" customHeight="1">
      <c r="A1078" s="21"/>
      <c r="B1078" s="78" t="s">
        <v>935</v>
      </c>
      <c r="C1078" s="18" t="s">
        <v>741</v>
      </c>
      <c r="D1078" s="18"/>
      <c r="E1078" s="20">
        <v>1800000</v>
      </c>
      <c r="F1078" s="20">
        <v>1800000</v>
      </c>
      <c r="G1078" s="28"/>
      <c r="H1078" s="28"/>
      <c r="I1078" s="34">
        <f t="shared" si="289"/>
        <v>0</v>
      </c>
      <c r="J1078" s="2742"/>
      <c r="K1078" s="36"/>
      <c r="L1078" s="36"/>
      <c r="M1078" s="36"/>
      <c r="N1078" s="36"/>
      <c r="O1078" s="36"/>
      <c r="P1078" s="36"/>
      <c r="Q1078" s="36"/>
      <c r="R1078" s="36"/>
      <c r="S1078" s="36"/>
      <c r="T1078" s="36"/>
      <c r="U1078" s="36"/>
      <c r="V1078" s="36"/>
      <c r="W1078" s="36"/>
      <c r="X1078" s="36"/>
    </row>
    <row r="1079" spans="1:24" ht="19.5" hidden="1" customHeight="1">
      <c r="A1079" s="21"/>
      <c r="B1079" s="78" t="s">
        <v>936</v>
      </c>
      <c r="C1079" s="18" t="s">
        <v>741</v>
      </c>
      <c r="D1079" s="18"/>
      <c r="E1079" s="20">
        <v>1950000</v>
      </c>
      <c r="F1079" s="20">
        <v>1950000</v>
      </c>
      <c r="G1079" s="28"/>
      <c r="H1079" s="28"/>
      <c r="I1079" s="34">
        <f t="shared" si="289"/>
        <v>0</v>
      </c>
      <c r="J1079" s="2742"/>
      <c r="K1079" s="36"/>
      <c r="L1079" s="36"/>
      <c r="M1079" s="36"/>
      <c r="N1079" s="36"/>
      <c r="O1079" s="36"/>
      <c r="P1079" s="36"/>
      <c r="Q1079" s="36"/>
      <c r="R1079" s="36"/>
      <c r="S1079" s="36"/>
      <c r="T1079" s="36"/>
      <c r="U1079" s="36"/>
      <c r="V1079" s="36"/>
      <c r="W1079" s="36"/>
      <c r="X1079" s="36"/>
    </row>
    <row r="1080" spans="1:24" ht="19.5" hidden="1" customHeight="1">
      <c r="A1080" s="21"/>
      <c r="B1080" s="78" t="s">
        <v>937</v>
      </c>
      <c r="C1080" s="18" t="s">
        <v>741</v>
      </c>
      <c r="D1080" s="18"/>
      <c r="E1080" s="20">
        <v>2600000</v>
      </c>
      <c r="F1080" s="20">
        <v>2600000</v>
      </c>
      <c r="G1080" s="28"/>
      <c r="H1080" s="28"/>
      <c r="I1080" s="34">
        <f t="shared" si="289"/>
        <v>0</v>
      </c>
      <c r="J1080" s="2733"/>
      <c r="K1080" s="36"/>
      <c r="L1080" s="36"/>
      <c r="M1080" s="36"/>
      <c r="N1080" s="36"/>
      <c r="O1080" s="36"/>
      <c r="P1080" s="36"/>
      <c r="Q1080" s="36"/>
      <c r="R1080" s="36"/>
      <c r="S1080" s="36"/>
      <c r="T1080" s="36"/>
      <c r="U1080" s="36"/>
      <c r="V1080" s="36"/>
      <c r="W1080" s="36"/>
      <c r="X1080" s="36"/>
    </row>
    <row r="1081" spans="1:24" ht="19.5" hidden="1" customHeight="1">
      <c r="A1081" s="21"/>
      <c r="B1081" s="78" t="s">
        <v>938</v>
      </c>
      <c r="C1081" s="18" t="s">
        <v>741</v>
      </c>
      <c r="D1081" s="18"/>
      <c r="E1081" s="20">
        <v>2670000</v>
      </c>
      <c r="F1081" s="20">
        <v>2670000</v>
      </c>
      <c r="G1081" s="28"/>
      <c r="H1081" s="28"/>
      <c r="I1081" s="34">
        <f t="shared" si="289"/>
        <v>0</v>
      </c>
      <c r="J1081" s="96"/>
      <c r="K1081" s="36"/>
      <c r="L1081" s="36"/>
      <c r="M1081" s="36"/>
      <c r="N1081" s="36"/>
      <c r="O1081" s="36"/>
      <c r="P1081" s="36"/>
      <c r="Q1081" s="36"/>
      <c r="R1081" s="36"/>
      <c r="S1081" s="36"/>
      <c r="T1081" s="36"/>
      <c r="U1081" s="36"/>
      <c r="V1081" s="36"/>
      <c r="W1081" s="36"/>
      <c r="X1081" s="36"/>
    </row>
    <row r="1082" spans="1:24" ht="30.75" customHeight="1">
      <c r="A1082" s="12"/>
      <c r="B1082" s="2743" t="s">
        <v>939</v>
      </c>
      <c r="C1082" s="2735"/>
      <c r="D1082" s="2735"/>
      <c r="E1082" s="2735"/>
      <c r="F1082" s="2735"/>
      <c r="G1082" s="2735"/>
      <c r="H1082" s="2735"/>
      <c r="I1082" s="2735"/>
      <c r="J1082" s="2736"/>
      <c r="K1082" s="30"/>
      <c r="L1082" s="30"/>
      <c r="M1082" s="30"/>
      <c r="N1082" s="30"/>
      <c r="O1082" s="30"/>
      <c r="P1082" s="30"/>
      <c r="Q1082" s="30"/>
      <c r="R1082" s="30"/>
      <c r="S1082" s="30"/>
      <c r="T1082" s="30"/>
      <c r="U1082" s="30"/>
      <c r="V1082" s="30"/>
      <c r="W1082" s="30"/>
      <c r="X1082" s="30"/>
    </row>
    <row r="1083" spans="1:24" ht="31.5" hidden="1" customHeight="1" outlineLevel="1">
      <c r="A1083" s="21"/>
      <c r="B1083" s="78" t="s">
        <v>940</v>
      </c>
      <c r="C1083" s="18" t="s">
        <v>178</v>
      </c>
      <c r="D1083" s="35" t="s">
        <v>941</v>
      </c>
      <c r="E1083" s="20">
        <v>710000</v>
      </c>
      <c r="F1083" s="20">
        <v>710000</v>
      </c>
      <c r="G1083" s="28">
        <f t="shared" ref="G1083:G1089" si="290">F1083</f>
        <v>710000</v>
      </c>
      <c r="H1083" s="28">
        <v>968000</v>
      </c>
      <c r="I1083" s="34">
        <f t="shared" ref="I1083:I1089" si="291">(H1083-G1083)/G1083</f>
        <v>0.36338028169014086</v>
      </c>
      <c r="J1083" s="2740" t="s">
        <v>942</v>
      </c>
      <c r="K1083" s="36"/>
      <c r="L1083" s="36"/>
      <c r="M1083" s="36"/>
      <c r="N1083" s="36"/>
      <c r="O1083" s="36"/>
      <c r="P1083" s="36"/>
      <c r="Q1083" s="36"/>
      <c r="R1083" s="36"/>
      <c r="S1083" s="36"/>
      <c r="T1083" s="36"/>
      <c r="U1083" s="36"/>
      <c r="V1083" s="36"/>
      <c r="W1083" s="36"/>
      <c r="X1083" s="36"/>
    </row>
    <row r="1084" spans="1:24" ht="19.5" hidden="1" customHeight="1" outlineLevel="1">
      <c r="A1084" s="21"/>
      <c r="B1084" s="78" t="s">
        <v>943</v>
      </c>
      <c r="C1084" s="18" t="s">
        <v>178</v>
      </c>
      <c r="D1084" s="18" t="s">
        <v>11</v>
      </c>
      <c r="E1084" s="20">
        <v>795000</v>
      </c>
      <c r="F1084" s="20">
        <v>795000</v>
      </c>
      <c r="G1084" s="28">
        <f t="shared" si="290"/>
        <v>795000</v>
      </c>
      <c r="H1084" s="28">
        <v>1083000</v>
      </c>
      <c r="I1084" s="34">
        <f t="shared" si="291"/>
        <v>0.3622641509433962</v>
      </c>
      <c r="J1084" s="2742"/>
      <c r="K1084" s="36"/>
      <c r="L1084" s="36"/>
      <c r="M1084" s="36"/>
      <c r="N1084" s="36"/>
      <c r="O1084" s="36"/>
      <c r="P1084" s="36"/>
      <c r="Q1084" s="36"/>
      <c r="R1084" s="36"/>
      <c r="S1084" s="36"/>
      <c r="T1084" s="36"/>
      <c r="U1084" s="36"/>
      <c r="V1084" s="36"/>
      <c r="W1084" s="36"/>
      <c r="X1084" s="36"/>
    </row>
    <row r="1085" spans="1:24" ht="19.5" hidden="1" customHeight="1" outlineLevel="1">
      <c r="A1085" s="21"/>
      <c r="B1085" s="78" t="s">
        <v>944</v>
      </c>
      <c r="C1085" s="18" t="s">
        <v>178</v>
      </c>
      <c r="D1085" s="18" t="s">
        <v>11</v>
      </c>
      <c r="E1085" s="20">
        <v>865000</v>
      </c>
      <c r="F1085" s="20">
        <v>865000</v>
      </c>
      <c r="G1085" s="28">
        <f t="shared" si="290"/>
        <v>865000</v>
      </c>
      <c r="H1085" s="28">
        <v>1170000</v>
      </c>
      <c r="I1085" s="34">
        <f t="shared" si="291"/>
        <v>0.35260115606936415</v>
      </c>
      <c r="J1085" s="2742"/>
      <c r="K1085" s="36"/>
      <c r="L1085" s="36"/>
      <c r="M1085" s="36"/>
      <c r="N1085" s="36"/>
      <c r="O1085" s="36"/>
      <c r="P1085" s="36"/>
      <c r="Q1085" s="36"/>
      <c r="R1085" s="36"/>
      <c r="S1085" s="36"/>
      <c r="T1085" s="36"/>
      <c r="U1085" s="36"/>
      <c r="V1085" s="36"/>
      <c r="W1085" s="36"/>
      <c r="X1085" s="36"/>
    </row>
    <row r="1086" spans="1:24" ht="19.5" hidden="1" customHeight="1" outlineLevel="1">
      <c r="A1086" s="21"/>
      <c r="B1086" s="78" t="s">
        <v>945</v>
      </c>
      <c r="C1086" s="18" t="s">
        <v>178</v>
      </c>
      <c r="D1086" s="18" t="s">
        <v>11</v>
      </c>
      <c r="E1086" s="20">
        <v>1040000</v>
      </c>
      <c r="F1086" s="20">
        <v>1040000</v>
      </c>
      <c r="G1086" s="28">
        <f t="shared" si="290"/>
        <v>1040000</v>
      </c>
      <c r="H1086" s="28">
        <v>1451000</v>
      </c>
      <c r="I1086" s="34">
        <f t="shared" si="291"/>
        <v>0.39519230769230768</v>
      </c>
      <c r="J1086" s="2742"/>
      <c r="K1086" s="36"/>
      <c r="L1086" s="36"/>
      <c r="M1086" s="36"/>
      <c r="N1086" s="36"/>
      <c r="O1086" s="36"/>
      <c r="P1086" s="36"/>
      <c r="Q1086" s="36"/>
      <c r="R1086" s="36"/>
      <c r="S1086" s="36"/>
      <c r="T1086" s="36"/>
      <c r="U1086" s="36"/>
      <c r="V1086" s="36"/>
      <c r="W1086" s="36"/>
      <c r="X1086" s="36"/>
    </row>
    <row r="1087" spans="1:24" ht="19.5" hidden="1" customHeight="1" outlineLevel="1">
      <c r="A1087" s="21"/>
      <c r="B1087" s="78" t="s">
        <v>946</v>
      </c>
      <c r="C1087" s="18" t="s">
        <v>178</v>
      </c>
      <c r="D1087" s="18" t="s">
        <v>11</v>
      </c>
      <c r="E1087" s="20">
        <v>1120000</v>
      </c>
      <c r="F1087" s="20">
        <v>1120000</v>
      </c>
      <c r="G1087" s="28">
        <f t="shared" si="290"/>
        <v>1120000</v>
      </c>
      <c r="H1087" s="28">
        <v>1549000</v>
      </c>
      <c r="I1087" s="34">
        <f t="shared" si="291"/>
        <v>0.38303571428571431</v>
      </c>
      <c r="J1087" s="2742"/>
      <c r="K1087" s="36"/>
      <c r="L1087" s="36"/>
      <c r="M1087" s="36"/>
      <c r="N1087" s="36"/>
      <c r="O1087" s="36"/>
      <c r="P1087" s="36"/>
      <c r="Q1087" s="36"/>
      <c r="R1087" s="36"/>
      <c r="S1087" s="36"/>
      <c r="T1087" s="36"/>
      <c r="U1087" s="36"/>
      <c r="V1087" s="36"/>
      <c r="W1087" s="36"/>
      <c r="X1087" s="36"/>
    </row>
    <row r="1088" spans="1:24" ht="19.5" hidden="1" customHeight="1" outlineLevel="1">
      <c r="A1088" s="21"/>
      <c r="B1088" s="78" t="s">
        <v>947</v>
      </c>
      <c r="C1088" s="18" t="s">
        <v>178</v>
      </c>
      <c r="D1088" s="18" t="s">
        <v>11</v>
      </c>
      <c r="E1088" s="20">
        <v>1190000</v>
      </c>
      <c r="F1088" s="20">
        <v>1190000</v>
      </c>
      <c r="G1088" s="28">
        <f t="shared" si="290"/>
        <v>1190000</v>
      </c>
      <c r="H1088" s="28">
        <v>1641000</v>
      </c>
      <c r="I1088" s="34">
        <f t="shared" si="291"/>
        <v>0.37899159663865545</v>
      </c>
      <c r="J1088" s="2742"/>
      <c r="K1088" s="36"/>
      <c r="L1088" s="36"/>
      <c r="M1088" s="36"/>
      <c r="N1088" s="36"/>
      <c r="O1088" s="36"/>
      <c r="P1088" s="36"/>
      <c r="Q1088" s="36"/>
      <c r="R1088" s="36"/>
      <c r="S1088" s="36"/>
      <c r="T1088" s="36"/>
      <c r="U1088" s="36"/>
      <c r="V1088" s="36"/>
      <c r="W1088" s="36"/>
      <c r="X1088" s="36"/>
    </row>
    <row r="1089" spans="1:24" ht="19.5" hidden="1" customHeight="1" outlineLevel="1">
      <c r="A1089" s="21"/>
      <c r="B1089" s="78" t="s">
        <v>948</v>
      </c>
      <c r="C1089" s="18" t="s">
        <v>178</v>
      </c>
      <c r="D1089" s="18" t="s">
        <v>11</v>
      </c>
      <c r="E1089" s="20">
        <v>2690000</v>
      </c>
      <c r="F1089" s="20">
        <v>2690000</v>
      </c>
      <c r="G1089" s="28">
        <f t="shared" si="290"/>
        <v>2690000</v>
      </c>
      <c r="H1089" s="28">
        <v>3527000</v>
      </c>
      <c r="I1089" s="34">
        <f t="shared" si="291"/>
        <v>0.31115241635687735</v>
      </c>
      <c r="J1089" s="2733"/>
      <c r="K1089" s="36"/>
      <c r="L1089" s="36"/>
      <c r="M1089" s="36"/>
      <c r="N1089" s="36"/>
      <c r="O1089" s="36"/>
      <c r="P1089" s="36"/>
      <c r="Q1089" s="36"/>
      <c r="R1089" s="36"/>
      <c r="S1089" s="36"/>
      <c r="T1089" s="36"/>
      <c r="U1089" s="36"/>
      <c r="V1089" s="36"/>
      <c r="W1089" s="36"/>
      <c r="X1089" s="36"/>
    </row>
    <row r="1090" spans="1:24" ht="24" customHeight="1">
      <c r="A1090" s="2744" t="s">
        <v>224</v>
      </c>
      <c r="B1090" s="2735"/>
      <c r="C1090" s="2735"/>
      <c r="D1090" s="2735"/>
      <c r="E1090" s="2735"/>
      <c r="F1090" s="2735"/>
      <c r="G1090" s="2735"/>
      <c r="H1090" s="2735"/>
      <c r="I1090" s="2735"/>
      <c r="J1090" s="2736"/>
      <c r="K1090" s="36"/>
      <c r="L1090" s="36"/>
      <c r="M1090" s="36"/>
      <c r="N1090" s="36"/>
      <c r="O1090" s="36"/>
      <c r="P1090" s="36"/>
      <c r="Q1090" s="36"/>
      <c r="R1090" s="36"/>
      <c r="S1090" s="36"/>
      <c r="T1090" s="36"/>
      <c r="U1090" s="36"/>
      <c r="V1090" s="36"/>
      <c r="W1090" s="36"/>
      <c r="X1090" s="36"/>
    </row>
    <row r="1091" spans="1:24" ht="19.5" customHeight="1">
      <c r="A1091" s="128">
        <v>1</v>
      </c>
      <c r="B1091" s="129" t="s">
        <v>949</v>
      </c>
      <c r="C1091" s="90"/>
      <c r="D1091" s="122"/>
      <c r="E1091" s="92"/>
      <c r="F1091" s="92"/>
      <c r="G1091" s="28"/>
      <c r="H1091" s="28"/>
      <c r="I1091" s="34"/>
      <c r="J1091" s="61"/>
      <c r="K1091" s="91"/>
      <c r="L1091" s="91"/>
      <c r="M1091" s="91"/>
      <c r="N1091" s="91"/>
      <c r="O1091" s="91"/>
      <c r="P1091" s="91"/>
      <c r="Q1091" s="91"/>
      <c r="R1091" s="91"/>
      <c r="S1091" s="91"/>
      <c r="T1091" s="91"/>
      <c r="U1091" s="91"/>
      <c r="V1091" s="91"/>
      <c r="W1091" s="91"/>
      <c r="X1091" s="91"/>
    </row>
    <row r="1092" spans="1:24" ht="19.5" hidden="1" customHeight="1" outlineLevel="1">
      <c r="A1092" s="130"/>
      <c r="B1092" s="131" t="s">
        <v>14</v>
      </c>
      <c r="C1092" s="90"/>
      <c r="D1092" s="61"/>
      <c r="E1092" s="92"/>
      <c r="F1092" s="92"/>
      <c r="G1092" s="28"/>
      <c r="H1092" s="28"/>
      <c r="I1092" s="34"/>
      <c r="J1092" s="61"/>
      <c r="K1092" s="91"/>
      <c r="L1092" s="91"/>
      <c r="M1092" s="91"/>
      <c r="N1092" s="91"/>
      <c r="O1092" s="91"/>
      <c r="P1092" s="91"/>
      <c r="Q1092" s="91"/>
      <c r="R1092" s="91"/>
      <c r="S1092" s="91"/>
      <c r="T1092" s="91"/>
      <c r="U1092" s="91"/>
      <c r="V1092" s="91"/>
      <c r="W1092" s="91"/>
      <c r="X1092" s="91"/>
    </row>
    <row r="1093" spans="1:24" ht="31.5" hidden="1" customHeight="1" outlineLevel="1">
      <c r="A1093" s="130"/>
      <c r="B1093" s="132" t="s">
        <v>950</v>
      </c>
      <c r="C1093" s="90" t="s">
        <v>225</v>
      </c>
      <c r="D1093" s="122" t="s">
        <v>318</v>
      </c>
      <c r="E1093" s="92"/>
      <c r="F1093" s="92"/>
      <c r="G1093" s="28">
        <v>44727</v>
      </c>
      <c r="H1093" s="28">
        <v>44727</v>
      </c>
      <c r="I1093" s="34">
        <f t="shared" ref="I1093:I1097" si="292">(H1093-G1093)/G1093</f>
        <v>0</v>
      </c>
      <c r="J1093" s="61"/>
      <c r="K1093" s="91"/>
      <c r="L1093" s="91"/>
      <c r="M1093" s="91"/>
      <c r="N1093" s="91"/>
      <c r="O1093" s="91"/>
      <c r="P1093" s="91"/>
      <c r="Q1093" s="91"/>
      <c r="R1093" s="91"/>
      <c r="S1093" s="91"/>
      <c r="T1093" s="91"/>
      <c r="U1093" s="91"/>
      <c r="V1093" s="91"/>
      <c r="W1093" s="91"/>
      <c r="X1093" s="91"/>
    </row>
    <row r="1094" spans="1:24" ht="19.5" hidden="1" customHeight="1" outlineLevel="1">
      <c r="A1094" s="130"/>
      <c r="B1094" s="132" t="s">
        <v>951</v>
      </c>
      <c r="C1094" s="90" t="s">
        <v>225</v>
      </c>
      <c r="D1094" s="90" t="s">
        <v>11</v>
      </c>
      <c r="E1094" s="92"/>
      <c r="F1094" s="92"/>
      <c r="G1094" s="28">
        <v>3318</v>
      </c>
      <c r="H1094" s="28">
        <v>3318</v>
      </c>
      <c r="I1094" s="34">
        <f t="shared" si="292"/>
        <v>0</v>
      </c>
      <c r="J1094" s="61"/>
      <c r="K1094" s="91"/>
      <c r="L1094" s="91"/>
      <c r="M1094" s="91"/>
      <c r="N1094" s="91"/>
      <c r="O1094" s="91"/>
      <c r="P1094" s="91"/>
      <c r="Q1094" s="91"/>
      <c r="R1094" s="91"/>
      <c r="S1094" s="91"/>
      <c r="T1094" s="91"/>
      <c r="U1094" s="91"/>
      <c r="V1094" s="91"/>
      <c r="W1094" s="91"/>
      <c r="X1094" s="91"/>
    </row>
    <row r="1095" spans="1:24" ht="19.5" hidden="1" customHeight="1" outlineLevel="1">
      <c r="A1095" s="130"/>
      <c r="B1095" s="132" t="s">
        <v>952</v>
      </c>
      <c r="C1095" s="90" t="s">
        <v>225</v>
      </c>
      <c r="D1095" s="90" t="s">
        <v>11</v>
      </c>
      <c r="E1095" s="92"/>
      <c r="F1095" s="92"/>
      <c r="G1095" s="28">
        <v>83818</v>
      </c>
      <c r="H1095" s="28">
        <v>83818</v>
      </c>
      <c r="I1095" s="34">
        <f t="shared" si="292"/>
        <v>0</v>
      </c>
      <c r="J1095" s="61"/>
      <c r="K1095" s="91"/>
      <c r="L1095" s="91"/>
      <c r="M1095" s="91"/>
      <c r="N1095" s="91"/>
      <c r="O1095" s="91"/>
      <c r="P1095" s="91"/>
      <c r="Q1095" s="91"/>
      <c r="R1095" s="91"/>
      <c r="S1095" s="91"/>
      <c r="T1095" s="91"/>
      <c r="U1095" s="91"/>
      <c r="V1095" s="91"/>
      <c r="W1095" s="91"/>
      <c r="X1095" s="91"/>
    </row>
    <row r="1096" spans="1:24" ht="19.5" hidden="1" customHeight="1" outlineLevel="1">
      <c r="A1096" s="130"/>
      <c r="B1096" s="132" t="s">
        <v>953</v>
      </c>
      <c r="C1096" s="90" t="s">
        <v>225</v>
      </c>
      <c r="D1096" s="90" t="s">
        <v>11</v>
      </c>
      <c r="E1096" s="92"/>
      <c r="F1096" s="92"/>
      <c r="G1096" s="28">
        <v>112273</v>
      </c>
      <c r="H1096" s="28">
        <v>112273</v>
      </c>
      <c r="I1096" s="34">
        <f t="shared" si="292"/>
        <v>0</v>
      </c>
      <c r="J1096" s="61"/>
      <c r="K1096" s="91"/>
      <c r="L1096" s="91"/>
      <c r="M1096" s="91"/>
      <c r="N1096" s="91"/>
      <c r="O1096" s="91"/>
      <c r="P1096" s="91"/>
      <c r="Q1096" s="91"/>
      <c r="R1096" s="91"/>
      <c r="S1096" s="91"/>
      <c r="T1096" s="91"/>
      <c r="U1096" s="91"/>
      <c r="V1096" s="91"/>
      <c r="W1096" s="91"/>
      <c r="X1096" s="91"/>
    </row>
    <row r="1097" spans="1:24" ht="19.5" hidden="1" customHeight="1" outlineLevel="1">
      <c r="A1097" s="130"/>
      <c r="B1097" s="132" t="s">
        <v>954</v>
      </c>
      <c r="C1097" s="90" t="s">
        <v>225</v>
      </c>
      <c r="D1097" s="90" t="s">
        <v>11</v>
      </c>
      <c r="E1097" s="92"/>
      <c r="F1097" s="92"/>
      <c r="G1097" s="28">
        <v>3636</v>
      </c>
      <c r="H1097" s="28">
        <v>3636</v>
      </c>
      <c r="I1097" s="34">
        <f t="shared" si="292"/>
        <v>0</v>
      </c>
      <c r="J1097" s="61"/>
      <c r="K1097" s="91"/>
      <c r="L1097" s="91"/>
      <c r="M1097" s="91"/>
      <c r="N1097" s="91"/>
      <c r="O1097" s="91"/>
      <c r="P1097" s="91"/>
      <c r="Q1097" s="91"/>
      <c r="R1097" s="91"/>
      <c r="S1097" s="91"/>
      <c r="T1097" s="91"/>
      <c r="U1097" s="91"/>
      <c r="V1097" s="91"/>
      <c r="W1097" s="91"/>
      <c r="X1097" s="91"/>
    </row>
    <row r="1098" spans="1:24" ht="19.5" hidden="1" customHeight="1" outlineLevel="1">
      <c r="A1098" s="130"/>
      <c r="B1098" s="131" t="s">
        <v>16</v>
      </c>
      <c r="C1098" s="90"/>
      <c r="D1098" s="90"/>
      <c r="E1098" s="92"/>
      <c r="F1098" s="92"/>
      <c r="G1098" s="28"/>
      <c r="H1098" s="28"/>
      <c r="I1098" s="34"/>
      <c r="J1098" s="61"/>
      <c r="K1098" s="91"/>
      <c r="L1098" s="91"/>
      <c r="M1098" s="91"/>
      <c r="N1098" s="91"/>
      <c r="O1098" s="91"/>
      <c r="P1098" s="91"/>
      <c r="Q1098" s="91"/>
      <c r="R1098" s="91"/>
      <c r="S1098" s="91"/>
      <c r="T1098" s="91"/>
      <c r="U1098" s="91"/>
      <c r="V1098" s="91"/>
      <c r="W1098" s="91"/>
      <c r="X1098" s="91"/>
    </row>
    <row r="1099" spans="1:24" ht="31.5" hidden="1" customHeight="1" outlineLevel="1">
      <c r="A1099" s="130"/>
      <c r="B1099" s="132" t="s">
        <v>951</v>
      </c>
      <c r="C1099" s="90" t="s">
        <v>226</v>
      </c>
      <c r="D1099" s="122" t="s">
        <v>318</v>
      </c>
      <c r="E1099" s="92"/>
      <c r="F1099" s="92"/>
      <c r="G1099" s="28">
        <v>250000</v>
      </c>
      <c r="H1099" s="33">
        <v>250000</v>
      </c>
      <c r="I1099" s="34">
        <f t="shared" ref="I1099:I1106" si="293">(H1099-G1099)/G1099</f>
        <v>0</v>
      </c>
      <c r="J1099" s="61"/>
      <c r="K1099" s="91"/>
      <c r="L1099" s="91"/>
      <c r="M1099" s="91"/>
      <c r="N1099" s="91"/>
      <c r="O1099" s="91"/>
      <c r="P1099" s="91"/>
      <c r="Q1099" s="91"/>
      <c r="R1099" s="91"/>
      <c r="S1099" s="91"/>
      <c r="T1099" s="91"/>
      <c r="U1099" s="91"/>
      <c r="V1099" s="91"/>
      <c r="W1099" s="91"/>
      <c r="X1099" s="91"/>
    </row>
    <row r="1100" spans="1:24" ht="19.5" hidden="1" customHeight="1" outlineLevel="1">
      <c r="A1100" s="130"/>
      <c r="B1100" s="132" t="s">
        <v>236</v>
      </c>
      <c r="C1100" s="90" t="s">
        <v>235</v>
      </c>
      <c r="D1100" s="90" t="s">
        <v>11</v>
      </c>
      <c r="E1100" s="92"/>
      <c r="F1100" s="92"/>
      <c r="G1100" s="28">
        <v>185000</v>
      </c>
      <c r="H1100" s="33">
        <v>185000</v>
      </c>
      <c r="I1100" s="34">
        <f t="shared" si="293"/>
        <v>0</v>
      </c>
      <c r="J1100" s="61"/>
      <c r="K1100" s="91"/>
      <c r="L1100" s="91"/>
      <c r="M1100" s="91"/>
      <c r="N1100" s="91"/>
      <c r="O1100" s="91"/>
      <c r="P1100" s="91"/>
      <c r="Q1100" s="91"/>
      <c r="R1100" s="91"/>
      <c r="S1100" s="91"/>
      <c r="T1100" s="91"/>
      <c r="U1100" s="91"/>
      <c r="V1100" s="91"/>
      <c r="W1100" s="91"/>
      <c r="X1100" s="91"/>
    </row>
    <row r="1101" spans="1:24" ht="19.5" hidden="1" customHeight="1" outlineLevel="1">
      <c r="A1101" s="130"/>
      <c r="B1101" s="132" t="s">
        <v>237</v>
      </c>
      <c r="C1101" s="90" t="s">
        <v>235</v>
      </c>
      <c r="D1101" s="90" t="s">
        <v>11</v>
      </c>
      <c r="E1101" s="92"/>
      <c r="F1101" s="92"/>
      <c r="G1101" s="28">
        <v>165000</v>
      </c>
      <c r="H1101" s="33">
        <v>165000</v>
      </c>
      <c r="I1101" s="34">
        <f t="shared" si="293"/>
        <v>0</v>
      </c>
      <c r="J1101" s="61"/>
      <c r="K1101" s="91"/>
      <c r="L1101" s="91"/>
      <c r="M1101" s="91"/>
      <c r="N1101" s="91"/>
      <c r="O1101" s="91"/>
      <c r="P1101" s="91"/>
      <c r="Q1101" s="91"/>
      <c r="R1101" s="91"/>
      <c r="S1101" s="91"/>
      <c r="T1101" s="91"/>
      <c r="U1101" s="91"/>
      <c r="V1101" s="91"/>
      <c r="W1101" s="91"/>
      <c r="X1101" s="91"/>
    </row>
    <row r="1102" spans="1:24" ht="19.5" hidden="1" customHeight="1" outlineLevel="1">
      <c r="A1102" s="130"/>
      <c r="B1102" s="132" t="s">
        <v>954</v>
      </c>
      <c r="C1102" s="90" t="s">
        <v>226</v>
      </c>
      <c r="D1102" s="90" t="s">
        <v>11</v>
      </c>
      <c r="E1102" s="92"/>
      <c r="F1102" s="92"/>
      <c r="G1102" s="28">
        <v>280000</v>
      </c>
      <c r="H1102" s="33">
        <v>280000</v>
      </c>
      <c r="I1102" s="34">
        <f t="shared" si="293"/>
        <v>0</v>
      </c>
      <c r="J1102" s="61"/>
      <c r="K1102" s="91"/>
      <c r="L1102" s="91"/>
      <c r="M1102" s="91"/>
      <c r="N1102" s="91"/>
      <c r="O1102" s="91"/>
      <c r="P1102" s="91"/>
      <c r="Q1102" s="91"/>
      <c r="R1102" s="91"/>
      <c r="S1102" s="91"/>
      <c r="T1102" s="91"/>
      <c r="U1102" s="91"/>
      <c r="V1102" s="91"/>
      <c r="W1102" s="91"/>
      <c r="X1102" s="91"/>
    </row>
    <row r="1103" spans="1:24" ht="19.5" hidden="1" customHeight="1" outlineLevel="1">
      <c r="A1103" s="130"/>
      <c r="B1103" s="132" t="s">
        <v>955</v>
      </c>
      <c r="C1103" s="90" t="s">
        <v>235</v>
      </c>
      <c r="D1103" s="90" t="s">
        <v>11</v>
      </c>
      <c r="E1103" s="92"/>
      <c r="F1103" s="92"/>
      <c r="G1103" s="28">
        <v>190000</v>
      </c>
      <c r="H1103" s="33">
        <v>190000</v>
      </c>
      <c r="I1103" s="34">
        <f t="shared" si="293"/>
        <v>0</v>
      </c>
      <c r="J1103" s="61"/>
      <c r="K1103" s="91"/>
      <c r="L1103" s="91"/>
      <c r="M1103" s="91"/>
      <c r="N1103" s="91"/>
      <c r="O1103" s="91"/>
      <c r="P1103" s="91"/>
      <c r="Q1103" s="91"/>
      <c r="R1103" s="91"/>
      <c r="S1103" s="91"/>
      <c r="T1103" s="91"/>
      <c r="U1103" s="91"/>
      <c r="V1103" s="91"/>
      <c r="W1103" s="91"/>
      <c r="X1103" s="91"/>
    </row>
    <row r="1104" spans="1:24" ht="19.5" hidden="1" customHeight="1" outlineLevel="1">
      <c r="A1104" s="130"/>
      <c r="B1104" s="132" t="s">
        <v>956</v>
      </c>
      <c r="C1104" s="90" t="s">
        <v>235</v>
      </c>
      <c r="D1104" s="90" t="s">
        <v>11</v>
      </c>
      <c r="E1104" s="92"/>
      <c r="F1104" s="92"/>
      <c r="G1104" s="28">
        <v>200000</v>
      </c>
      <c r="H1104" s="33">
        <v>200000</v>
      </c>
      <c r="I1104" s="34">
        <f t="shared" si="293"/>
        <v>0</v>
      </c>
      <c r="J1104" s="61"/>
      <c r="K1104" s="91"/>
      <c r="L1104" s="91"/>
      <c r="M1104" s="91"/>
      <c r="N1104" s="91"/>
      <c r="O1104" s="91"/>
      <c r="P1104" s="91"/>
      <c r="Q1104" s="91"/>
      <c r="R1104" s="91"/>
      <c r="S1104" s="91"/>
      <c r="T1104" s="91"/>
      <c r="U1104" s="91"/>
      <c r="V1104" s="91"/>
      <c r="W1104" s="91"/>
      <c r="X1104" s="91"/>
    </row>
    <row r="1105" spans="1:24" ht="19.5" hidden="1" customHeight="1" outlineLevel="1">
      <c r="A1105" s="130"/>
      <c r="B1105" s="132" t="s">
        <v>238</v>
      </c>
      <c r="C1105" s="90" t="s">
        <v>235</v>
      </c>
      <c r="D1105" s="90" t="s">
        <v>11</v>
      </c>
      <c r="E1105" s="92"/>
      <c r="F1105" s="92"/>
      <c r="G1105" s="28">
        <v>180000</v>
      </c>
      <c r="H1105" s="33">
        <v>180000</v>
      </c>
      <c r="I1105" s="34">
        <f t="shared" si="293"/>
        <v>0</v>
      </c>
      <c r="J1105" s="61"/>
      <c r="K1105" s="91"/>
      <c r="L1105" s="91"/>
      <c r="M1105" s="91"/>
      <c r="N1105" s="91"/>
      <c r="O1105" s="91"/>
      <c r="P1105" s="91"/>
      <c r="Q1105" s="91"/>
      <c r="R1105" s="91"/>
      <c r="S1105" s="91"/>
      <c r="T1105" s="91"/>
      <c r="U1105" s="91"/>
      <c r="V1105" s="91"/>
      <c r="W1105" s="91"/>
      <c r="X1105" s="91"/>
    </row>
    <row r="1106" spans="1:24" ht="19.5" hidden="1" customHeight="1" outlineLevel="1">
      <c r="A1106" s="130"/>
      <c r="B1106" s="132" t="s">
        <v>239</v>
      </c>
      <c r="C1106" s="90" t="s">
        <v>235</v>
      </c>
      <c r="D1106" s="90" t="s">
        <v>11</v>
      </c>
      <c r="E1106" s="92"/>
      <c r="F1106" s="92"/>
      <c r="G1106" s="28">
        <v>180000</v>
      </c>
      <c r="H1106" s="33">
        <v>180000</v>
      </c>
      <c r="I1106" s="34">
        <f t="shared" si="293"/>
        <v>0</v>
      </c>
      <c r="J1106" s="61"/>
      <c r="K1106" s="91"/>
      <c r="L1106" s="91"/>
      <c r="M1106" s="91"/>
      <c r="N1106" s="91"/>
      <c r="O1106" s="91"/>
      <c r="P1106" s="91"/>
      <c r="Q1106" s="91"/>
      <c r="R1106" s="91"/>
      <c r="S1106" s="91"/>
      <c r="T1106" s="91"/>
      <c r="U1106" s="91"/>
      <c r="V1106" s="91"/>
      <c r="W1106" s="91"/>
      <c r="X1106" s="91"/>
    </row>
    <row r="1107" spans="1:24" ht="19.5" hidden="1" customHeight="1" outlineLevel="1">
      <c r="A1107" s="130"/>
      <c r="B1107" s="131" t="s">
        <v>15</v>
      </c>
      <c r="C1107" s="90"/>
      <c r="D1107" s="90"/>
      <c r="E1107" s="92"/>
      <c r="F1107" s="92"/>
      <c r="G1107" s="28"/>
      <c r="H1107" s="28"/>
      <c r="I1107" s="34"/>
      <c r="J1107" s="61"/>
      <c r="K1107" s="91"/>
      <c r="L1107" s="91"/>
      <c r="M1107" s="91"/>
      <c r="N1107" s="91"/>
      <c r="O1107" s="91"/>
      <c r="P1107" s="91"/>
      <c r="Q1107" s="91"/>
      <c r="R1107" s="91"/>
      <c r="S1107" s="91"/>
      <c r="T1107" s="91"/>
      <c r="U1107" s="91"/>
      <c r="V1107" s="91"/>
      <c r="W1107" s="91"/>
      <c r="X1107" s="91"/>
    </row>
    <row r="1108" spans="1:24" ht="19.5" hidden="1" customHeight="1" outlineLevel="1">
      <c r="A1108" s="130"/>
      <c r="B1108" s="132" t="s">
        <v>228</v>
      </c>
      <c r="C1108" s="90"/>
      <c r="D1108" s="90"/>
      <c r="E1108" s="92"/>
      <c r="F1108" s="92"/>
      <c r="G1108" s="28"/>
      <c r="H1108" s="28"/>
      <c r="I1108" s="34"/>
      <c r="J1108" s="61"/>
      <c r="K1108" s="91"/>
      <c r="L1108" s="91"/>
      <c r="M1108" s="91"/>
      <c r="N1108" s="91"/>
      <c r="O1108" s="91"/>
      <c r="P1108" s="91"/>
      <c r="Q1108" s="91"/>
      <c r="R1108" s="91"/>
      <c r="S1108" s="91"/>
      <c r="T1108" s="91"/>
      <c r="U1108" s="91"/>
      <c r="V1108" s="91"/>
      <c r="W1108" s="91"/>
      <c r="X1108" s="91"/>
    </row>
    <row r="1109" spans="1:24" ht="19.5" hidden="1" customHeight="1" outlineLevel="1">
      <c r="A1109" s="130"/>
      <c r="B1109" s="132" t="s">
        <v>951</v>
      </c>
      <c r="C1109" s="90" t="s">
        <v>32</v>
      </c>
      <c r="D1109" s="90"/>
      <c r="E1109" s="92"/>
      <c r="F1109" s="92"/>
      <c r="G1109" s="28"/>
      <c r="H1109" s="28">
        <v>5375</v>
      </c>
      <c r="I1109" s="34" t="s">
        <v>20</v>
      </c>
      <c r="J1109" s="61"/>
      <c r="K1109" s="91"/>
      <c r="L1109" s="91"/>
      <c r="M1109" s="91"/>
      <c r="N1109" s="91"/>
      <c r="O1109" s="91"/>
      <c r="P1109" s="91"/>
      <c r="Q1109" s="91"/>
      <c r="R1109" s="91"/>
      <c r="S1109" s="91"/>
      <c r="T1109" s="91"/>
      <c r="U1109" s="91"/>
      <c r="V1109" s="91"/>
      <c r="W1109" s="91"/>
      <c r="X1109" s="91"/>
    </row>
    <row r="1110" spans="1:24" ht="19.5" hidden="1" customHeight="1" outlineLevel="1">
      <c r="A1110" s="130"/>
      <c r="B1110" s="132" t="s">
        <v>957</v>
      </c>
      <c r="C1110" s="90" t="s">
        <v>229</v>
      </c>
      <c r="D1110" s="90"/>
      <c r="E1110" s="92"/>
      <c r="F1110" s="92"/>
      <c r="G1110" s="28"/>
      <c r="H1110" s="28">
        <v>77000</v>
      </c>
      <c r="I1110" s="34" t="s">
        <v>20</v>
      </c>
      <c r="J1110" s="61"/>
      <c r="K1110" s="91"/>
      <c r="L1110" s="91"/>
      <c r="M1110" s="91"/>
      <c r="N1110" s="91"/>
      <c r="O1110" s="91"/>
      <c r="P1110" s="91"/>
      <c r="Q1110" s="91"/>
      <c r="R1110" s="91"/>
      <c r="S1110" s="91"/>
      <c r="T1110" s="91"/>
      <c r="U1110" s="91"/>
      <c r="V1110" s="91"/>
      <c r="W1110" s="91"/>
      <c r="X1110" s="91"/>
    </row>
    <row r="1111" spans="1:24" ht="19.5" hidden="1" customHeight="1" outlineLevel="1">
      <c r="A1111" s="130"/>
      <c r="B1111" s="132" t="s">
        <v>958</v>
      </c>
      <c r="C1111" s="90" t="s">
        <v>229</v>
      </c>
      <c r="D1111" s="90"/>
      <c r="E1111" s="92"/>
      <c r="F1111" s="92"/>
      <c r="G1111" s="28"/>
      <c r="H1111" s="28">
        <v>61525</v>
      </c>
      <c r="I1111" s="34" t="s">
        <v>20</v>
      </c>
      <c r="J1111" s="61"/>
      <c r="K1111" s="91"/>
      <c r="L1111" s="91"/>
      <c r="M1111" s="91"/>
      <c r="N1111" s="91"/>
      <c r="O1111" s="91"/>
      <c r="P1111" s="91"/>
      <c r="Q1111" s="91"/>
      <c r="R1111" s="91"/>
      <c r="S1111" s="91"/>
      <c r="T1111" s="91"/>
      <c r="U1111" s="91"/>
      <c r="V1111" s="91"/>
      <c r="W1111" s="91"/>
      <c r="X1111" s="91"/>
    </row>
    <row r="1112" spans="1:24" ht="19.5" hidden="1" customHeight="1" outlineLevel="1">
      <c r="A1112" s="130"/>
      <c r="B1112" s="132" t="s">
        <v>959</v>
      </c>
      <c r="C1112" s="90" t="s">
        <v>229</v>
      </c>
      <c r="D1112" s="90"/>
      <c r="E1112" s="92"/>
      <c r="F1112" s="92"/>
      <c r="G1112" s="28"/>
      <c r="H1112" s="28">
        <v>47264</v>
      </c>
      <c r="I1112" s="34" t="s">
        <v>20</v>
      </c>
      <c r="J1112" s="61"/>
      <c r="K1112" s="91"/>
      <c r="L1112" s="91"/>
      <c r="M1112" s="91"/>
      <c r="N1112" s="91"/>
      <c r="O1112" s="91"/>
      <c r="P1112" s="91"/>
      <c r="Q1112" s="91"/>
      <c r="R1112" s="91"/>
      <c r="S1112" s="91"/>
      <c r="T1112" s="91"/>
      <c r="U1112" s="91"/>
      <c r="V1112" s="91"/>
      <c r="W1112" s="91"/>
      <c r="X1112" s="91"/>
    </row>
    <row r="1113" spans="1:24" ht="19.5" hidden="1" customHeight="1" outlineLevel="1">
      <c r="A1113" s="130"/>
      <c r="B1113" s="129" t="s">
        <v>230</v>
      </c>
      <c r="C1113" s="90"/>
      <c r="D1113" s="90"/>
      <c r="E1113" s="92"/>
      <c r="F1113" s="92"/>
      <c r="G1113" s="28"/>
      <c r="H1113" s="28"/>
      <c r="I1113" s="34" t="s">
        <v>20</v>
      </c>
      <c r="J1113" s="61"/>
      <c r="K1113" s="91"/>
      <c r="L1113" s="91"/>
      <c r="M1113" s="91"/>
      <c r="N1113" s="91"/>
      <c r="O1113" s="91"/>
      <c r="P1113" s="91"/>
      <c r="Q1113" s="91"/>
      <c r="R1113" s="91"/>
      <c r="S1113" s="91"/>
      <c r="T1113" s="91"/>
      <c r="U1113" s="91"/>
      <c r="V1113" s="91"/>
      <c r="W1113" s="91"/>
      <c r="X1113" s="91"/>
    </row>
    <row r="1114" spans="1:24" ht="19.5" hidden="1" customHeight="1" outlineLevel="1">
      <c r="A1114" s="130"/>
      <c r="B1114" s="132" t="s">
        <v>951</v>
      </c>
      <c r="C1114" s="90" t="s">
        <v>229</v>
      </c>
      <c r="D1114" s="90"/>
      <c r="E1114" s="92"/>
      <c r="F1114" s="92"/>
      <c r="G1114" s="28"/>
      <c r="H1114" s="28">
        <v>5375</v>
      </c>
      <c r="I1114" s="34" t="s">
        <v>20</v>
      </c>
      <c r="J1114" s="61"/>
      <c r="K1114" s="91"/>
      <c r="L1114" s="91"/>
      <c r="M1114" s="91"/>
      <c r="N1114" s="91"/>
      <c r="O1114" s="91"/>
      <c r="P1114" s="91"/>
      <c r="Q1114" s="91"/>
      <c r="R1114" s="91"/>
      <c r="S1114" s="91"/>
      <c r="T1114" s="91"/>
      <c r="U1114" s="91"/>
      <c r="V1114" s="91"/>
      <c r="W1114" s="91"/>
      <c r="X1114" s="91"/>
    </row>
    <row r="1115" spans="1:24" ht="19.5" hidden="1" customHeight="1" outlineLevel="1">
      <c r="A1115" s="130"/>
      <c r="B1115" s="132" t="s">
        <v>231</v>
      </c>
      <c r="C1115" s="90" t="s">
        <v>229</v>
      </c>
      <c r="D1115" s="90"/>
      <c r="E1115" s="92"/>
      <c r="F1115" s="92"/>
      <c r="G1115" s="28"/>
      <c r="H1115" s="28">
        <v>66000</v>
      </c>
      <c r="I1115" s="34" t="s">
        <v>20</v>
      </c>
      <c r="J1115" s="61"/>
      <c r="K1115" s="91"/>
      <c r="L1115" s="91"/>
      <c r="M1115" s="91"/>
      <c r="N1115" s="91"/>
      <c r="O1115" s="91"/>
      <c r="P1115" s="91"/>
      <c r="Q1115" s="91"/>
      <c r="R1115" s="91"/>
      <c r="S1115" s="91"/>
      <c r="T1115" s="91"/>
      <c r="U1115" s="91"/>
      <c r="V1115" s="91"/>
      <c r="W1115" s="91"/>
      <c r="X1115" s="91"/>
    </row>
    <row r="1116" spans="1:24" ht="19.5" hidden="1" customHeight="1" outlineLevel="1">
      <c r="A1116" s="130"/>
      <c r="B1116" s="132" t="s">
        <v>232</v>
      </c>
      <c r="C1116" s="90" t="s">
        <v>229</v>
      </c>
      <c r="D1116" s="90"/>
      <c r="E1116" s="92"/>
      <c r="F1116" s="92"/>
      <c r="G1116" s="28"/>
      <c r="H1116" s="28">
        <v>95230</v>
      </c>
      <c r="I1116" s="34" t="s">
        <v>20</v>
      </c>
      <c r="J1116" s="61"/>
      <c r="K1116" s="91"/>
      <c r="L1116" s="91"/>
      <c r="M1116" s="91"/>
      <c r="N1116" s="91"/>
      <c r="O1116" s="91"/>
      <c r="P1116" s="91"/>
      <c r="Q1116" s="91"/>
      <c r="R1116" s="91"/>
      <c r="S1116" s="91"/>
      <c r="T1116" s="91"/>
      <c r="U1116" s="91"/>
      <c r="V1116" s="91"/>
      <c r="W1116" s="91"/>
      <c r="X1116" s="91"/>
    </row>
    <row r="1117" spans="1:24" ht="19.5" hidden="1" customHeight="1" outlineLevel="1">
      <c r="A1117" s="130"/>
      <c r="B1117" s="132" t="s">
        <v>233</v>
      </c>
      <c r="C1117" s="90" t="s">
        <v>229</v>
      </c>
      <c r="D1117" s="90"/>
      <c r="E1117" s="92"/>
      <c r="F1117" s="92"/>
      <c r="G1117" s="28"/>
      <c r="H1117" s="28">
        <v>76384</v>
      </c>
      <c r="I1117" s="34" t="s">
        <v>20</v>
      </c>
      <c r="J1117" s="61"/>
      <c r="K1117" s="91"/>
      <c r="L1117" s="91"/>
      <c r="M1117" s="91"/>
      <c r="N1117" s="91"/>
      <c r="O1117" s="91"/>
      <c r="P1117" s="91"/>
      <c r="Q1117" s="91"/>
      <c r="R1117" s="91"/>
      <c r="S1117" s="91"/>
      <c r="T1117" s="91"/>
      <c r="U1117" s="91"/>
      <c r="V1117" s="91"/>
      <c r="W1117" s="91"/>
      <c r="X1117" s="91"/>
    </row>
    <row r="1118" spans="1:24" ht="19.5" hidden="1" customHeight="1" outlineLevel="1">
      <c r="A1118" s="130"/>
      <c r="B1118" s="132" t="s">
        <v>234</v>
      </c>
      <c r="C1118" s="90"/>
      <c r="D1118" s="90"/>
      <c r="E1118" s="92"/>
      <c r="F1118" s="92"/>
      <c r="G1118" s="28"/>
      <c r="H1118" s="28">
        <v>77880</v>
      </c>
      <c r="I1118" s="34" t="s">
        <v>20</v>
      </c>
      <c r="J1118" s="61"/>
      <c r="K1118" s="91"/>
      <c r="L1118" s="91"/>
      <c r="M1118" s="91"/>
      <c r="N1118" s="91"/>
      <c r="O1118" s="91"/>
      <c r="P1118" s="91"/>
      <c r="Q1118" s="91"/>
      <c r="R1118" s="91"/>
      <c r="S1118" s="91"/>
      <c r="T1118" s="91"/>
      <c r="U1118" s="91"/>
      <c r="V1118" s="91"/>
      <c r="W1118" s="91"/>
      <c r="X1118" s="91"/>
    </row>
    <row r="1119" spans="1:24" ht="19.5" hidden="1" customHeight="1" outlineLevel="1">
      <c r="A1119" s="130"/>
      <c r="B1119" s="131" t="s">
        <v>18</v>
      </c>
      <c r="C1119" s="90"/>
      <c r="D1119" s="90"/>
      <c r="E1119" s="92"/>
      <c r="F1119" s="92"/>
      <c r="G1119" s="28"/>
      <c r="H1119" s="28"/>
      <c r="I1119" s="34"/>
      <c r="J1119" s="61"/>
      <c r="K1119" s="91"/>
      <c r="L1119" s="91"/>
      <c r="M1119" s="91"/>
      <c r="N1119" s="91"/>
      <c r="O1119" s="91"/>
      <c r="P1119" s="91"/>
      <c r="Q1119" s="91"/>
      <c r="R1119" s="91"/>
      <c r="S1119" s="91"/>
      <c r="T1119" s="91"/>
      <c r="U1119" s="91"/>
      <c r="V1119" s="91"/>
      <c r="W1119" s="91"/>
      <c r="X1119" s="91"/>
    </row>
    <row r="1120" spans="1:24" ht="31.5" hidden="1" customHeight="1" outlineLevel="1">
      <c r="A1120" s="130"/>
      <c r="B1120" s="132" t="s">
        <v>951</v>
      </c>
      <c r="C1120" s="90" t="s">
        <v>225</v>
      </c>
      <c r="D1120" s="122" t="s">
        <v>318</v>
      </c>
      <c r="E1120" s="92"/>
      <c r="F1120" s="92"/>
      <c r="G1120" s="28">
        <f t="shared" ref="G1120:H1120" si="294">7000/1.1</f>
        <v>6363.6363636363631</v>
      </c>
      <c r="H1120" s="28">
        <f t="shared" si="294"/>
        <v>6363.6363636363631</v>
      </c>
      <c r="I1120" s="34">
        <f t="shared" ref="I1120:I1124" si="295">(H1120-G1120)/G1120</f>
        <v>0</v>
      </c>
      <c r="J1120" s="61"/>
      <c r="K1120" s="91"/>
      <c r="L1120" s="91"/>
      <c r="M1120" s="91"/>
      <c r="N1120" s="91"/>
      <c r="O1120" s="91"/>
      <c r="P1120" s="91"/>
      <c r="Q1120" s="91"/>
      <c r="R1120" s="91"/>
      <c r="S1120" s="91"/>
      <c r="T1120" s="91"/>
      <c r="U1120" s="91"/>
      <c r="V1120" s="91"/>
      <c r="W1120" s="91"/>
      <c r="X1120" s="91"/>
    </row>
    <row r="1121" spans="1:24" ht="23.25" hidden="1" customHeight="1" outlineLevel="1">
      <c r="A1121" s="130"/>
      <c r="B1121" s="132" t="s">
        <v>236</v>
      </c>
      <c r="C1121" s="90" t="s">
        <v>235</v>
      </c>
      <c r="D1121" s="90" t="s">
        <v>11</v>
      </c>
      <c r="E1121" s="92"/>
      <c r="F1121" s="92"/>
      <c r="G1121" s="28">
        <f t="shared" ref="G1121:H1121" si="296">55000/1.1</f>
        <v>49999.999999999993</v>
      </c>
      <c r="H1121" s="28">
        <f t="shared" si="296"/>
        <v>49999.999999999993</v>
      </c>
      <c r="I1121" s="34">
        <f t="shared" si="295"/>
        <v>0</v>
      </c>
      <c r="J1121" s="61"/>
      <c r="K1121" s="91"/>
      <c r="L1121" s="91"/>
      <c r="M1121" s="91"/>
      <c r="N1121" s="91"/>
      <c r="O1121" s="91"/>
      <c r="P1121" s="91"/>
      <c r="Q1121" s="91"/>
      <c r="R1121" s="91"/>
      <c r="S1121" s="91"/>
      <c r="T1121" s="91"/>
      <c r="U1121" s="91"/>
      <c r="V1121" s="91"/>
      <c r="W1121" s="91"/>
      <c r="X1121" s="91"/>
    </row>
    <row r="1122" spans="1:24" ht="23.25" hidden="1" customHeight="1" outlineLevel="1">
      <c r="A1122" s="130"/>
      <c r="B1122" s="132" t="s">
        <v>954</v>
      </c>
      <c r="C1122" s="90" t="s">
        <v>225</v>
      </c>
      <c r="D1122" s="90" t="s">
        <v>11</v>
      </c>
      <c r="E1122" s="92"/>
      <c r="F1122" s="92"/>
      <c r="G1122" s="28">
        <f t="shared" ref="G1122:H1122" si="297">7000/1.1</f>
        <v>6363.6363636363631</v>
      </c>
      <c r="H1122" s="28">
        <f t="shared" si="297"/>
        <v>6363.6363636363631</v>
      </c>
      <c r="I1122" s="34">
        <f t="shared" si="295"/>
        <v>0</v>
      </c>
      <c r="J1122" s="61"/>
      <c r="K1122" s="91"/>
      <c r="L1122" s="91"/>
      <c r="M1122" s="91"/>
      <c r="N1122" s="91"/>
      <c r="O1122" s="91"/>
      <c r="P1122" s="91"/>
      <c r="Q1122" s="91"/>
      <c r="R1122" s="91"/>
      <c r="S1122" s="91"/>
      <c r="T1122" s="91"/>
      <c r="U1122" s="91"/>
      <c r="V1122" s="91"/>
      <c r="W1122" s="91"/>
      <c r="X1122" s="91"/>
    </row>
    <row r="1123" spans="1:24" ht="23.25" hidden="1" customHeight="1" outlineLevel="1">
      <c r="A1123" s="130"/>
      <c r="B1123" s="132" t="s">
        <v>955</v>
      </c>
      <c r="C1123" s="90" t="s">
        <v>235</v>
      </c>
      <c r="D1123" s="90" t="s">
        <v>11</v>
      </c>
      <c r="E1123" s="92"/>
      <c r="F1123" s="92"/>
      <c r="G1123" s="28">
        <f t="shared" ref="G1123:H1123" si="298">60000/1.1</f>
        <v>54545.454545454544</v>
      </c>
      <c r="H1123" s="28">
        <f t="shared" si="298"/>
        <v>54545.454545454544</v>
      </c>
      <c r="I1123" s="34">
        <f t="shared" si="295"/>
        <v>0</v>
      </c>
      <c r="J1123" s="61"/>
      <c r="K1123" s="91"/>
      <c r="L1123" s="91"/>
      <c r="M1123" s="91"/>
      <c r="N1123" s="91"/>
      <c r="O1123" s="91"/>
      <c r="P1123" s="91"/>
      <c r="Q1123" s="91"/>
      <c r="R1123" s="91"/>
      <c r="S1123" s="91"/>
      <c r="T1123" s="91"/>
      <c r="U1123" s="91"/>
      <c r="V1123" s="91"/>
      <c r="W1123" s="91"/>
      <c r="X1123" s="91"/>
    </row>
    <row r="1124" spans="1:24" ht="23.25" hidden="1" customHeight="1" outlineLevel="1">
      <c r="A1124" s="130"/>
      <c r="B1124" s="132" t="s">
        <v>956</v>
      </c>
      <c r="C1124" s="90" t="s">
        <v>235</v>
      </c>
      <c r="D1124" s="90" t="s">
        <v>11</v>
      </c>
      <c r="E1124" s="92"/>
      <c r="F1124" s="92"/>
      <c r="G1124" s="28">
        <f t="shared" ref="G1124:H1124" si="299">70000/1.1</f>
        <v>63636.363636363632</v>
      </c>
      <c r="H1124" s="28">
        <f t="shared" si="299"/>
        <v>63636.363636363632</v>
      </c>
      <c r="I1124" s="34">
        <f t="shared" si="295"/>
        <v>0</v>
      </c>
      <c r="J1124" s="61"/>
      <c r="K1124" s="91"/>
      <c r="L1124" s="91"/>
      <c r="M1124" s="91"/>
      <c r="N1124" s="91"/>
      <c r="O1124" s="91"/>
      <c r="P1124" s="91"/>
      <c r="Q1124" s="91"/>
      <c r="R1124" s="91"/>
      <c r="S1124" s="91"/>
      <c r="T1124" s="91"/>
      <c r="U1124" s="91"/>
      <c r="V1124" s="91"/>
      <c r="W1124" s="91"/>
      <c r="X1124" s="91"/>
    </row>
    <row r="1125" spans="1:24" ht="23.25" hidden="1" customHeight="1" outlineLevel="1">
      <c r="A1125" s="130"/>
      <c r="B1125" s="131" t="s">
        <v>23</v>
      </c>
      <c r="C1125" s="90"/>
      <c r="D1125" s="90"/>
      <c r="E1125" s="92"/>
      <c r="F1125" s="92"/>
      <c r="G1125" s="28"/>
      <c r="H1125" s="28"/>
      <c r="I1125" s="34"/>
      <c r="J1125" s="61"/>
      <c r="K1125" s="91"/>
      <c r="L1125" s="91"/>
      <c r="M1125" s="91"/>
      <c r="N1125" s="91"/>
      <c r="O1125" s="91"/>
      <c r="P1125" s="91"/>
      <c r="Q1125" s="91"/>
      <c r="R1125" s="91"/>
      <c r="S1125" s="91"/>
      <c r="T1125" s="91"/>
      <c r="U1125" s="91"/>
      <c r="V1125" s="91"/>
      <c r="W1125" s="91"/>
      <c r="X1125" s="91"/>
    </row>
    <row r="1126" spans="1:24" ht="23.25" hidden="1" customHeight="1" outlineLevel="1">
      <c r="A1126" s="130"/>
      <c r="B1126" s="132" t="s">
        <v>951</v>
      </c>
      <c r="C1126" s="90" t="s">
        <v>235</v>
      </c>
      <c r="D1126" s="90"/>
      <c r="E1126" s="92"/>
      <c r="F1126" s="92"/>
      <c r="G1126" s="28"/>
      <c r="H1126" s="28">
        <v>180000</v>
      </c>
      <c r="I1126" s="34" t="s">
        <v>20</v>
      </c>
      <c r="J1126" s="61"/>
      <c r="K1126" s="91"/>
      <c r="L1126" s="91"/>
      <c r="M1126" s="91"/>
      <c r="N1126" s="91"/>
      <c r="O1126" s="91"/>
      <c r="P1126" s="91"/>
      <c r="Q1126" s="91"/>
      <c r="R1126" s="91"/>
      <c r="S1126" s="91"/>
      <c r="T1126" s="91"/>
      <c r="U1126" s="91"/>
      <c r="V1126" s="91"/>
      <c r="W1126" s="91"/>
      <c r="X1126" s="91"/>
    </row>
    <row r="1127" spans="1:24" ht="23.25" hidden="1" customHeight="1" outlineLevel="1">
      <c r="A1127" s="130"/>
      <c r="B1127" s="132" t="s">
        <v>954</v>
      </c>
      <c r="C1127" s="90" t="s">
        <v>235</v>
      </c>
      <c r="D1127" s="90"/>
      <c r="E1127" s="92"/>
      <c r="F1127" s="92"/>
      <c r="G1127" s="28"/>
      <c r="H1127" s="28">
        <v>220000</v>
      </c>
      <c r="I1127" s="34" t="s">
        <v>20</v>
      </c>
      <c r="J1127" s="61"/>
      <c r="K1127" s="91"/>
      <c r="L1127" s="91"/>
      <c r="M1127" s="91"/>
      <c r="N1127" s="91"/>
      <c r="O1127" s="91"/>
      <c r="P1127" s="91"/>
      <c r="Q1127" s="91"/>
      <c r="R1127" s="91"/>
      <c r="S1127" s="91"/>
      <c r="T1127" s="91"/>
      <c r="U1127" s="91"/>
      <c r="V1127" s="91"/>
      <c r="W1127" s="91"/>
      <c r="X1127" s="91"/>
    </row>
    <row r="1128" spans="1:24" ht="23.25" hidden="1" customHeight="1" outlineLevel="1">
      <c r="A1128" s="130"/>
      <c r="B1128" s="131" t="s">
        <v>17</v>
      </c>
      <c r="C1128" s="90"/>
      <c r="D1128" s="90"/>
      <c r="E1128" s="92"/>
      <c r="F1128" s="92"/>
      <c r="G1128" s="28"/>
      <c r="H1128" s="28"/>
      <c r="I1128" s="34"/>
      <c r="J1128" s="61"/>
      <c r="K1128" s="91"/>
      <c r="L1128" s="91"/>
      <c r="M1128" s="91"/>
      <c r="N1128" s="91"/>
      <c r="O1128" s="91"/>
      <c r="P1128" s="91"/>
      <c r="Q1128" s="91"/>
      <c r="R1128" s="91"/>
      <c r="S1128" s="91"/>
      <c r="T1128" s="91"/>
      <c r="U1128" s="91"/>
      <c r="V1128" s="91"/>
      <c r="W1128" s="91"/>
      <c r="X1128" s="91"/>
    </row>
    <row r="1129" spans="1:24" ht="31.5" hidden="1" customHeight="1" outlineLevel="1">
      <c r="A1129" s="130"/>
      <c r="B1129" s="132" t="s">
        <v>951</v>
      </c>
      <c r="C1129" s="90" t="s">
        <v>225</v>
      </c>
      <c r="D1129" s="122" t="s">
        <v>318</v>
      </c>
      <c r="E1129" s="92"/>
      <c r="F1129" s="92"/>
      <c r="G1129" s="28">
        <v>4200</v>
      </c>
      <c r="H1129" s="28">
        <v>4200</v>
      </c>
      <c r="I1129" s="34">
        <f t="shared" ref="I1129:I1134" si="300">(H1129-G1129)/G1129</f>
        <v>0</v>
      </c>
      <c r="J1129" s="61"/>
      <c r="K1129" s="91"/>
      <c r="L1129" s="91"/>
      <c r="M1129" s="91"/>
      <c r="N1129" s="91"/>
      <c r="O1129" s="91"/>
      <c r="P1129" s="91"/>
      <c r="Q1129" s="91"/>
      <c r="R1129" s="91"/>
      <c r="S1129" s="91"/>
      <c r="T1129" s="91"/>
      <c r="U1129" s="91"/>
      <c r="V1129" s="91"/>
      <c r="W1129" s="91"/>
      <c r="X1129" s="91"/>
    </row>
    <row r="1130" spans="1:24" ht="19.5" hidden="1" customHeight="1" outlineLevel="1">
      <c r="A1130" s="130"/>
      <c r="B1130" s="132" t="s">
        <v>236</v>
      </c>
      <c r="C1130" s="90" t="s">
        <v>235</v>
      </c>
      <c r="D1130" s="90" t="s">
        <v>11</v>
      </c>
      <c r="E1130" s="92"/>
      <c r="F1130" s="92"/>
      <c r="G1130" s="28">
        <v>48000</v>
      </c>
      <c r="H1130" s="28">
        <v>48000</v>
      </c>
      <c r="I1130" s="34">
        <f t="shared" si="300"/>
        <v>0</v>
      </c>
      <c r="J1130" s="61"/>
      <c r="K1130" s="91"/>
      <c r="L1130" s="91"/>
      <c r="M1130" s="91"/>
      <c r="N1130" s="91"/>
      <c r="O1130" s="91"/>
      <c r="P1130" s="91"/>
      <c r="Q1130" s="91"/>
      <c r="R1130" s="91"/>
      <c r="S1130" s="91"/>
      <c r="T1130" s="91"/>
      <c r="U1130" s="91"/>
      <c r="V1130" s="91"/>
      <c r="W1130" s="91"/>
      <c r="X1130" s="91"/>
    </row>
    <row r="1131" spans="1:24" ht="19.5" hidden="1" customHeight="1" outlineLevel="1">
      <c r="A1131" s="130"/>
      <c r="B1131" s="132" t="s">
        <v>237</v>
      </c>
      <c r="C1131" s="90" t="s">
        <v>235</v>
      </c>
      <c r="D1131" s="90" t="s">
        <v>11</v>
      </c>
      <c r="E1131" s="92"/>
      <c r="F1131" s="92"/>
      <c r="G1131" s="28">
        <v>54000</v>
      </c>
      <c r="H1131" s="28">
        <v>54000</v>
      </c>
      <c r="I1131" s="34">
        <f t="shared" si="300"/>
        <v>0</v>
      </c>
      <c r="J1131" s="61"/>
      <c r="K1131" s="91"/>
      <c r="L1131" s="91"/>
      <c r="M1131" s="91"/>
      <c r="N1131" s="91"/>
      <c r="O1131" s="91"/>
      <c r="P1131" s="91"/>
      <c r="Q1131" s="91"/>
      <c r="R1131" s="91"/>
      <c r="S1131" s="91"/>
      <c r="T1131" s="91"/>
      <c r="U1131" s="91"/>
      <c r="V1131" s="91"/>
      <c r="W1131" s="91"/>
      <c r="X1131" s="91"/>
    </row>
    <row r="1132" spans="1:24" ht="19.5" hidden="1" customHeight="1" outlineLevel="1">
      <c r="A1132" s="130"/>
      <c r="B1132" s="132" t="s">
        <v>954</v>
      </c>
      <c r="C1132" s="90" t="s">
        <v>225</v>
      </c>
      <c r="D1132" s="90" t="s">
        <v>11</v>
      </c>
      <c r="E1132" s="92"/>
      <c r="F1132" s="92"/>
      <c r="G1132" s="28">
        <v>4500</v>
      </c>
      <c r="H1132" s="28">
        <v>4500</v>
      </c>
      <c r="I1132" s="34">
        <f t="shared" si="300"/>
        <v>0</v>
      </c>
      <c r="J1132" s="61"/>
      <c r="K1132" s="91"/>
      <c r="L1132" s="91"/>
      <c r="M1132" s="91"/>
      <c r="N1132" s="91"/>
      <c r="O1132" s="91"/>
      <c r="P1132" s="91"/>
      <c r="Q1132" s="91"/>
      <c r="R1132" s="91"/>
      <c r="S1132" s="91"/>
      <c r="T1132" s="91"/>
      <c r="U1132" s="91"/>
      <c r="V1132" s="91"/>
      <c r="W1132" s="91"/>
      <c r="X1132" s="91"/>
    </row>
    <row r="1133" spans="1:24" ht="19.5" hidden="1" customHeight="1" outlineLevel="1">
      <c r="A1133" s="130"/>
      <c r="B1133" s="132" t="s">
        <v>238</v>
      </c>
      <c r="C1133" s="90" t="s">
        <v>235</v>
      </c>
      <c r="D1133" s="90" t="s">
        <v>11</v>
      </c>
      <c r="E1133" s="92"/>
      <c r="F1133" s="92"/>
      <c r="G1133" s="28">
        <v>66700</v>
      </c>
      <c r="H1133" s="28">
        <v>66700</v>
      </c>
      <c r="I1133" s="34">
        <f t="shared" si="300"/>
        <v>0</v>
      </c>
      <c r="J1133" s="61"/>
      <c r="K1133" s="91"/>
      <c r="L1133" s="91"/>
      <c r="M1133" s="91"/>
      <c r="N1133" s="91"/>
      <c r="O1133" s="91"/>
      <c r="P1133" s="91"/>
      <c r="Q1133" s="91"/>
      <c r="R1133" s="91"/>
      <c r="S1133" s="91"/>
      <c r="T1133" s="91"/>
      <c r="U1133" s="91"/>
      <c r="V1133" s="91"/>
      <c r="W1133" s="91"/>
      <c r="X1133" s="91"/>
    </row>
    <row r="1134" spans="1:24" ht="19.5" hidden="1" customHeight="1" outlineLevel="1">
      <c r="A1134" s="130"/>
      <c r="B1134" s="132" t="s">
        <v>239</v>
      </c>
      <c r="C1134" s="90" t="s">
        <v>235</v>
      </c>
      <c r="D1134" s="90" t="s">
        <v>11</v>
      </c>
      <c r="E1134" s="92"/>
      <c r="F1134" s="92"/>
      <c r="G1134" s="28">
        <v>122200</v>
      </c>
      <c r="H1134" s="28">
        <v>122200</v>
      </c>
      <c r="I1134" s="34">
        <f t="shared" si="300"/>
        <v>0</v>
      </c>
      <c r="J1134" s="61"/>
      <c r="K1134" s="91"/>
      <c r="L1134" s="91"/>
      <c r="M1134" s="91"/>
      <c r="N1134" s="91"/>
      <c r="O1134" s="91"/>
      <c r="P1134" s="91"/>
      <c r="Q1134" s="91"/>
      <c r="R1134" s="91"/>
      <c r="S1134" s="91"/>
      <c r="T1134" s="91"/>
      <c r="U1134" s="91"/>
      <c r="V1134" s="91"/>
      <c r="W1134" s="91"/>
      <c r="X1134" s="91"/>
    </row>
    <row r="1135" spans="1:24" ht="19.5" hidden="1" customHeight="1" outlineLevel="1">
      <c r="A1135" s="130"/>
      <c r="B1135" s="131" t="s">
        <v>19</v>
      </c>
      <c r="C1135" s="90"/>
      <c r="D1135" s="90"/>
      <c r="E1135" s="92"/>
      <c r="F1135" s="92"/>
      <c r="G1135" s="28"/>
      <c r="H1135" s="28"/>
      <c r="I1135" s="34"/>
      <c r="J1135" s="61"/>
      <c r="K1135" s="91"/>
      <c r="L1135" s="91"/>
      <c r="M1135" s="91"/>
      <c r="N1135" s="91"/>
      <c r="O1135" s="91"/>
      <c r="P1135" s="91"/>
      <c r="Q1135" s="91"/>
      <c r="R1135" s="91"/>
      <c r="S1135" s="91"/>
      <c r="T1135" s="91"/>
      <c r="U1135" s="91"/>
      <c r="V1135" s="91"/>
      <c r="W1135" s="91"/>
      <c r="X1135" s="91"/>
    </row>
    <row r="1136" spans="1:24" ht="31.5" hidden="1" customHeight="1" outlineLevel="1">
      <c r="A1136" s="130"/>
      <c r="B1136" s="132" t="s">
        <v>951</v>
      </c>
      <c r="C1136" s="90" t="s">
        <v>226</v>
      </c>
      <c r="D1136" s="122" t="s">
        <v>318</v>
      </c>
      <c r="E1136" s="92"/>
      <c r="F1136" s="92"/>
      <c r="G1136" s="28">
        <v>236363</v>
      </c>
      <c r="H1136" s="28">
        <v>236363</v>
      </c>
      <c r="I1136" s="34">
        <f t="shared" ref="I1136:I1139" si="301">(H1136-G1136)/G1136</f>
        <v>0</v>
      </c>
      <c r="J1136" s="61"/>
      <c r="K1136" s="91"/>
      <c r="L1136" s="91"/>
      <c r="M1136" s="91"/>
      <c r="N1136" s="91"/>
      <c r="O1136" s="91"/>
      <c r="P1136" s="91"/>
      <c r="Q1136" s="91"/>
      <c r="R1136" s="91"/>
      <c r="S1136" s="91"/>
      <c r="T1136" s="91"/>
      <c r="U1136" s="91"/>
      <c r="V1136" s="91"/>
      <c r="W1136" s="91"/>
      <c r="X1136" s="91"/>
    </row>
    <row r="1137" spans="1:24" ht="19.5" hidden="1" customHeight="1" outlineLevel="1">
      <c r="A1137" s="130"/>
      <c r="B1137" s="132" t="s">
        <v>237</v>
      </c>
      <c r="C1137" s="90" t="s">
        <v>235</v>
      </c>
      <c r="D1137" s="90" t="s">
        <v>11</v>
      </c>
      <c r="E1137" s="92"/>
      <c r="F1137" s="92"/>
      <c r="G1137" s="28">
        <v>55555</v>
      </c>
      <c r="H1137" s="28">
        <v>55555</v>
      </c>
      <c r="I1137" s="34">
        <f t="shared" si="301"/>
        <v>0</v>
      </c>
      <c r="J1137" s="61"/>
      <c r="K1137" s="91"/>
      <c r="L1137" s="91"/>
      <c r="M1137" s="91"/>
      <c r="N1137" s="91"/>
      <c r="O1137" s="91"/>
      <c r="P1137" s="91"/>
      <c r="Q1137" s="91"/>
      <c r="R1137" s="91"/>
      <c r="S1137" s="91"/>
      <c r="T1137" s="91"/>
      <c r="U1137" s="91"/>
      <c r="V1137" s="91"/>
      <c r="W1137" s="91"/>
      <c r="X1137" s="91"/>
    </row>
    <row r="1138" spans="1:24" ht="19.5" hidden="1" customHeight="1" outlineLevel="1">
      <c r="A1138" s="130"/>
      <c r="B1138" s="132" t="s">
        <v>954</v>
      </c>
      <c r="C1138" s="90" t="s">
        <v>226</v>
      </c>
      <c r="D1138" s="90" t="s">
        <v>11</v>
      </c>
      <c r="E1138" s="92"/>
      <c r="F1138" s="92"/>
      <c r="G1138" s="28">
        <v>263636</v>
      </c>
      <c r="H1138" s="28">
        <v>263636</v>
      </c>
      <c r="I1138" s="34">
        <f t="shared" si="301"/>
        <v>0</v>
      </c>
      <c r="J1138" s="61"/>
      <c r="K1138" s="91"/>
      <c r="L1138" s="91"/>
      <c r="M1138" s="91"/>
      <c r="N1138" s="91"/>
      <c r="O1138" s="91"/>
      <c r="P1138" s="91"/>
      <c r="Q1138" s="91"/>
      <c r="R1138" s="91"/>
      <c r="S1138" s="91"/>
      <c r="T1138" s="91"/>
      <c r="U1138" s="91"/>
      <c r="V1138" s="91"/>
      <c r="W1138" s="91"/>
      <c r="X1138" s="91"/>
    </row>
    <row r="1139" spans="1:24" ht="19.5" hidden="1" customHeight="1" outlineLevel="1">
      <c r="A1139" s="130"/>
      <c r="B1139" s="132" t="s">
        <v>239</v>
      </c>
      <c r="C1139" s="90" t="s">
        <v>235</v>
      </c>
      <c r="D1139" s="90" t="s">
        <v>11</v>
      </c>
      <c r="E1139" s="92"/>
      <c r="F1139" s="92"/>
      <c r="G1139" s="28">
        <v>80808</v>
      </c>
      <c r="H1139" s="28">
        <v>80808</v>
      </c>
      <c r="I1139" s="34">
        <f t="shared" si="301"/>
        <v>0</v>
      </c>
      <c r="J1139" s="61"/>
      <c r="K1139" s="91"/>
      <c r="L1139" s="91"/>
      <c r="M1139" s="91"/>
      <c r="N1139" s="91"/>
      <c r="O1139" s="91"/>
      <c r="P1139" s="91"/>
      <c r="Q1139" s="91"/>
      <c r="R1139" s="91"/>
      <c r="S1139" s="91"/>
      <c r="T1139" s="91"/>
      <c r="U1139" s="91"/>
      <c r="V1139" s="91"/>
      <c r="W1139" s="91"/>
      <c r="X1139" s="91"/>
    </row>
    <row r="1140" spans="1:24" ht="19.5" hidden="1" customHeight="1" outlineLevel="1">
      <c r="A1140" s="130"/>
      <c r="B1140" s="131" t="s">
        <v>21</v>
      </c>
      <c r="C1140" s="90"/>
      <c r="D1140" s="90"/>
      <c r="E1140" s="92"/>
      <c r="F1140" s="92"/>
      <c r="G1140" s="28"/>
      <c r="H1140" s="28"/>
      <c r="I1140" s="34"/>
      <c r="J1140" s="61"/>
      <c r="K1140" s="91"/>
      <c r="L1140" s="91"/>
      <c r="M1140" s="91"/>
      <c r="N1140" s="91"/>
      <c r="O1140" s="91"/>
      <c r="P1140" s="91"/>
      <c r="Q1140" s="91"/>
      <c r="R1140" s="91"/>
      <c r="S1140" s="91"/>
      <c r="T1140" s="91"/>
      <c r="U1140" s="91"/>
      <c r="V1140" s="91"/>
      <c r="W1140" s="91"/>
      <c r="X1140" s="91"/>
    </row>
    <row r="1141" spans="1:24" ht="31.5" hidden="1" customHeight="1" outlineLevel="1">
      <c r="A1141" s="130"/>
      <c r="B1141" s="132" t="s">
        <v>960</v>
      </c>
      <c r="C1141" s="90" t="s">
        <v>226</v>
      </c>
      <c r="D1141" s="122" t="s">
        <v>318</v>
      </c>
      <c r="E1141" s="92"/>
      <c r="F1141" s="92"/>
      <c r="G1141" s="28">
        <v>150000</v>
      </c>
      <c r="H1141" s="28">
        <v>150000</v>
      </c>
      <c r="I1141" s="34">
        <f t="shared" ref="I1141:I1144" si="302">(H1141-G1141)/H1141</f>
        <v>0</v>
      </c>
      <c r="J1141" s="61"/>
      <c r="K1141" s="91"/>
      <c r="L1141" s="91"/>
      <c r="M1141" s="91"/>
      <c r="N1141" s="91"/>
      <c r="O1141" s="91"/>
      <c r="P1141" s="91"/>
      <c r="Q1141" s="91"/>
      <c r="R1141" s="91"/>
      <c r="S1141" s="91"/>
      <c r="T1141" s="91"/>
      <c r="U1141" s="91"/>
      <c r="V1141" s="91"/>
      <c r="W1141" s="91"/>
      <c r="X1141" s="91"/>
    </row>
    <row r="1142" spans="1:24" ht="21.75" hidden="1" customHeight="1" outlineLevel="1">
      <c r="A1142" s="130"/>
      <c r="B1142" s="132" t="s">
        <v>961</v>
      </c>
      <c r="C1142" s="90" t="s">
        <v>226</v>
      </c>
      <c r="D1142" s="90" t="s">
        <v>11</v>
      </c>
      <c r="E1142" s="92"/>
      <c r="F1142" s="92"/>
      <c r="G1142" s="28">
        <v>181818</v>
      </c>
      <c r="H1142" s="28">
        <v>181818</v>
      </c>
      <c r="I1142" s="34">
        <f t="shared" si="302"/>
        <v>0</v>
      </c>
      <c r="J1142" s="61"/>
      <c r="K1142" s="91"/>
      <c r="L1142" s="91"/>
      <c r="M1142" s="91"/>
      <c r="N1142" s="91"/>
      <c r="O1142" s="91"/>
      <c r="P1142" s="91"/>
      <c r="Q1142" s="91"/>
      <c r="R1142" s="91"/>
      <c r="S1142" s="91"/>
      <c r="T1142" s="91"/>
      <c r="U1142" s="91"/>
      <c r="V1142" s="91"/>
      <c r="W1142" s="91"/>
      <c r="X1142" s="91"/>
    </row>
    <row r="1143" spans="1:24" ht="21.75" hidden="1" customHeight="1" outlineLevel="1">
      <c r="A1143" s="130"/>
      <c r="B1143" s="132" t="s">
        <v>962</v>
      </c>
      <c r="C1143" s="90"/>
      <c r="D1143" s="90"/>
      <c r="E1143" s="92"/>
      <c r="F1143" s="92"/>
      <c r="G1143" s="28"/>
      <c r="H1143" s="28">
        <v>186367</v>
      </c>
      <c r="I1143" s="34">
        <f t="shared" si="302"/>
        <v>1</v>
      </c>
      <c r="J1143" s="61"/>
      <c r="K1143" s="91"/>
      <c r="L1143" s="91"/>
      <c r="M1143" s="91"/>
      <c r="N1143" s="91"/>
      <c r="O1143" s="91"/>
      <c r="P1143" s="91"/>
      <c r="Q1143" s="91"/>
      <c r="R1143" s="91"/>
      <c r="S1143" s="91"/>
      <c r="T1143" s="91"/>
      <c r="U1143" s="91"/>
      <c r="V1143" s="91"/>
      <c r="W1143" s="91"/>
      <c r="X1143" s="91"/>
    </row>
    <row r="1144" spans="1:24" ht="21.75" hidden="1" customHeight="1" outlineLevel="1">
      <c r="A1144" s="130"/>
      <c r="B1144" s="132" t="s">
        <v>963</v>
      </c>
      <c r="C1144" s="90" t="s">
        <v>227</v>
      </c>
      <c r="D1144" s="90" t="s">
        <v>11</v>
      </c>
      <c r="E1144" s="92"/>
      <c r="F1144" s="92"/>
      <c r="G1144" s="28">
        <v>474545</v>
      </c>
      <c r="H1144" s="28">
        <v>474545</v>
      </c>
      <c r="I1144" s="34">
        <f t="shared" si="302"/>
        <v>0</v>
      </c>
      <c r="J1144" s="61"/>
      <c r="K1144" s="91"/>
      <c r="L1144" s="91"/>
      <c r="M1144" s="91"/>
      <c r="N1144" s="91"/>
      <c r="O1144" s="91"/>
      <c r="P1144" s="91"/>
      <c r="Q1144" s="91"/>
      <c r="R1144" s="91"/>
      <c r="S1144" s="91"/>
      <c r="T1144" s="91"/>
      <c r="U1144" s="91"/>
      <c r="V1144" s="91"/>
      <c r="W1144" s="91"/>
      <c r="X1144" s="91"/>
    </row>
    <row r="1145" spans="1:24" ht="21.75" hidden="1" customHeight="1" outlineLevel="1">
      <c r="A1145" s="130"/>
      <c r="B1145" s="132" t="s">
        <v>964</v>
      </c>
      <c r="C1145" s="90" t="s">
        <v>227</v>
      </c>
      <c r="D1145" s="90" t="s">
        <v>11</v>
      </c>
      <c r="E1145" s="92"/>
      <c r="F1145" s="92"/>
      <c r="G1145" s="28"/>
      <c r="H1145" s="28">
        <v>627272</v>
      </c>
      <c r="I1145" s="34" t="s">
        <v>20</v>
      </c>
      <c r="J1145" s="61"/>
      <c r="K1145" s="91"/>
      <c r="L1145" s="91"/>
      <c r="M1145" s="91"/>
      <c r="N1145" s="91"/>
      <c r="O1145" s="91"/>
      <c r="P1145" s="91"/>
      <c r="Q1145" s="91"/>
      <c r="R1145" s="91"/>
      <c r="S1145" s="91"/>
      <c r="T1145" s="91"/>
      <c r="U1145" s="91"/>
      <c r="V1145" s="91"/>
      <c r="W1145" s="91"/>
      <c r="X1145" s="91"/>
    </row>
    <row r="1146" spans="1:24" ht="21.75" hidden="1" customHeight="1" outlineLevel="1">
      <c r="A1146" s="130"/>
      <c r="B1146" s="132" t="s">
        <v>965</v>
      </c>
      <c r="C1146" s="90" t="s">
        <v>227</v>
      </c>
      <c r="D1146" s="90" t="s">
        <v>11</v>
      </c>
      <c r="E1146" s="92"/>
      <c r="F1146" s="92"/>
      <c r="G1146" s="28">
        <v>681818</v>
      </c>
      <c r="H1146" s="28">
        <v>681818</v>
      </c>
      <c r="I1146" s="34">
        <f t="shared" ref="I1146:I1149" si="303">(H1146-G1146)/H1146</f>
        <v>0</v>
      </c>
      <c r="J1146" s="61"/>
      <c r="K1146" s="91"/>
      <c r="L1146" s="91"/>
      <c r="M1146" s="91"/>
      <c r="N1146" s="91"/>
      <c r="O1146" s="91"/>
      <c r="P1146" s="91"/>
      <c r="Q1146" s="91"/>
      <c r="R1146" s="91"/>
      <c r="S1146" s="91"/>
      <c r="T1146" s="91"/>
      <c r="U1146" s="91"/>
      <c r="V1146" s="91"/>
      <c r="W1146" s="91"/>
      <c r="X1146" s="91"/>
    </row>
    <row r="1147" spans="1:24" ht="21.75" hidden="1" customHeight="1" outlineLevel="1">
      <c r="A1147" s="130"/>
      <c r="B1147" s="132" t="s">
        <v>966</v>
      </c>
      <c r="C1147" s="90" t="s">
        <v>227</v>
      </c>
      <c r="D1147" s="90" t="s">
        <v>11</v>
      </c>
      <c r="E1147" s="92"/>
      <c r="F1147" s="92"/>
      <c r="G1147" s="28">
        <v>300000</v>
      </c>
      <c r="H1147" s="28">
        <v>300000</v>
      </c>
      <c r="I1147" s="34">
        <f t="shared" si="303"/>
        <v>0</v>
      </c>
      <c r="J1147" s="61"/>
      <c r="K1147" s="91"/>
      <c r="L1147" s="91"/>
      <c r="M1147" s="91"/>
      <c r="N1147" s="91"/>
      <c r="O1147" s="91"/>
      <c r="P1147" s="91"/>
      <c r="Q1147" s="91"/>
      <c r="R1147" s="91"/>
      <c r="S1147" s="91"/>
      <c r="T1147" s="91"/>
      <c r="U1147" s="91"/>
      <c r="V1147" s="91"/>
      <c r="W1147" s="91"/>
      <c r="X1147" s="91"/>
    </row>
    <row r="1148" spans="1:24" ht="24.75" hidden="1" customHeight="1" outlineLevel="1">
      <c r="A1148" s="130"/>
      <c r="B1148" s="132" t="s">
        <v>967</v>
      </c>
      <c r="C1148" s="90" t="s">
        <v>226</v>
      </c>
      <c r="D1148" s="90" t="s">
        <v>11</v>
      </c>
      <c r="E1148" s="92"/>
      <c r="F1148" s="92"/>
      <c r="G1148" s="28">
        <v>177273</v>
      </c>
      <c r="H1148" s="28">
        <v>177273</v>
      </c>
      <c r="I1148" s="34">
        <f t="shared" si="303"/>
        <v>0</v>
      </c>
      <c r="J1148" s="61"/>
      <c r="K1148" s="91"/>
      <c r="L1148" s="91"/>
      <c r="M1148" s="91"/>
      <c r="N1148" s="91"/>
      <c r="O1148" s="91"/>
      <c r="P1148" s="91"/>
      <c r="Q1148" s="91"/>
      <c r="R1148" s="91"/>
      <c r="S1148" s="91"/>
      <c r="T1148" s="91"/>
      <c r="U1148" s="91"/>
      <c r="V1148" s="91"/>
      <c r="W1148" s="91"/>
      <c r="X1148" s="91"/>
    </row>
    <row r="1149" spans="1:24" ht="24.75" hidden="1" customHeight="1" outlineLevel="1">
      <c r="A1149" s="130"/>
      <c r="B1149" s="132" t="s">
        <v>968</v>
      </c>
      <c r="C1149" s="90" t="s">
        <v>226</v>
      </c>
      <c r="D1149" s="90" t="s">
        <v>11</v>
      </c>
      <c r="E1149" s="92"/>
      <c r="F1149" s="92"/>
      <c r="G1149" s="28">
        <v>200000</v>
      </c>
      <c r="H1149" s="28">
        <v>200000</v>
      </c>
      <c r="I1149" s="34">
        <f t="shared" si="303"/>
        <v>0</v>
      </c>
      <c r="J1149" s="61"/>
      <c r="K1149" s="91"/>
      <c r="L1149" s="91"/>
      <c r="M1149" s="91"/>
      <c r="N1149" s="91"/>
      <c r="O1149" s="91"/>
      <c r="P1149" s="91"/>
      <c r="Q1149" s="91"/>
      <c r="R1149" s="91"/>
      <c r="S1149" s="91"/>
      <c r="T1149" s="91"/>
      <c r="U1149" s="91"/>
      <c r="V1149" s="91"/>
      <c r="W1149" s="91"/>
      <c r="X1149" s="91"/>
    </row>
    <row r="1150" spans="1:24" ht="24.75" hidden="1" customHeight="1" outlineLevel="1">
      <c r="A1150" s="130"/>
      <c r="B1150" s="132" t="s">
        <v>969</v>
      </c>
      <c r="C1150" s="90" t="s">
        <v>226</v>
      </c>
      <c r="D1150" s="90" t="s">
        <v>11</v>
      </c>
      <c r="E1150" s="92"/>
      <c r="F1150" s="92"/>
      <c r="G1150" s="28"/>
      <c r="H1150" s="28">
        <v>222727</v>
      </c>
      <c r="I1150" s="34" t="s">
        <v>20</v>
      </c>
      <c r="J1150" s="61"/>
      <c r="K1150" s="91"/>
      <c r="L1150" s="91"/>
      <c r="M1150" s="91"/>
      <c r="N1150" s="91"/>
      <c r="O1150" s="91"/>
      <c r="P1150" s="91"/>
      <c r="Q1150" s="91"/>
      <c r="R1150" s="91"/>
      <c r="S1150" s="91"/>
      <c r="T1150" s="91"/>
      <c r="U1150" s="91"/>
      <c r="V1150" s="91"/>
      <c r="W1150" s="91"/>
      <c r="X1150" s="91"/>
    </row>
    <row r="1151" spans="1:24" ht="24.75" hidden="1" customHeight="1" outlineLevel="1">
      <c r="A1151" s="130"/>
      <c r="B1151" s="132" t="s">
        <v>970</v>
      </c>
      <c r="C1151" s="90" t="s">
        <v>227</v>
      </c>
      <c r="D1151" s="90" t="s">
        <v>11</v>
      </c>
      <c r="E1151" s="92"/>
      <c r="F1151" s="92"/>
      <c r="G1151" s="28">
        <v>900000</v>
      </c>
      <c r="H1151" s="28">
        <f>G1151</f>
        <v>900000</v>
      </c>
      <c r="I1151" s="34">
        <f t="shared" ref="I1151:I1154" si="304">(H1151-G1151)/H1151</f>
        <v>0</v>
      </c>
      <c r="J1151" s="61"/>
      <c r="K1151" s="91"/>
      <c r="L1151" s="91"/>
      <c r="M1151" s="91"/>
      <c r="N1151" s="91"/>
      <c r="O1151" s="91"/>
      <c r="P1151" s="91"/>
      <c r="Q1151" s="91"/>
      <c r="R1151" s="91"/>
      <c r="S1151" s="91"/>
      <c r="T1151" s="91"/>
      <c r="U1151" s="91"/>
      <c r="V1151" s="91"/>
      <c r="W1151" s="91"/>
      <c r="X1151" s="91"/>
    </row>
    <row r="1152" spans="1:24" ht="24.75" hidden="1" customHeight="1" outlineLevel="1">
      <c r="A1152" s="130"/>
      <c r="B1152" s="132" t="s">
        <v>964</v>
      </c>
      <c r="C1152" s="90" t="s">
        <v>227</v>
      </c>
      <c r="D1152" s="90" t="s">
        <v>11</v>
      </c>
      <c r="E1152" s="92"/>
      <c r="F1152" s="92"/>
      <c r="G1152" s="28"/>
      <c r="H1152" s="28">
        <v>1127273</v>
      </c>
      <c r="I1152" s="34">
        <f t="shared" si="304"/>
        <v>1</v>
      </c>
      <c r="J1152" s="61"/>
      <c r="K1152" s="91"/>
      <c r="L1152" s="91"/>
      <c r="M1152" s="91"/>
      <c r="N1152" s="91"/>
      <c r="O1152" s="91"/>
      <c r="P1152" s="91"/>
      <c r="Q1152" s="91"/>
      <c r="R1152" s="91"/>
      <c r="S1152" s="91"/>
      <c r="T1152" s="91"/>
      <c r="U1152" s="91"/>
      <c r="V1152" s="91"/>
      <c r="W1152" s="91"/>
      <c r="X1152" s="91"/>
    </row>
    <row r="1153" spans="1:24" ht="24.75" hidden="1" customHeight="1" outlineLevel="1">
      <c r="A1153" s="130"/>
      <c r="B1153" s="132" t="s">
        <v>971</v>
      </c>
      <c r="C1153" s="90" t="s">
        <v>227</v>
      </c>
      <c r="D1153" s="90" t="s">
        <v>11</v>
      </c>
      <c r="E1153" s="92"/>
      <c r="F1153" s="92"/>
      <c r="G1153" s="28">
        <v>750000</v>
      </c>
      <c r="H1153" s="28">
        <f t="shared" ref="H1153:H1154" si="305">G1153</f>
        <v>750000</v>
      </c>
      <c r="I1153" s="34">
        <f t="shared" si="304"/>
        <v>0</v>
      </c>
      <c r="J1153" s="61"/>
      <c r="K1153" s="91"/>
      <c r="L1153" s="91"/>
      <c r="M1153" s="91"/>
      <c r="N1153" s="91"/>
      <c r="O1153" s="91"/>
      <c r="P1153" s="91"/>
      <c r="Q1153" s="91"/>
      <c r="R1153" s="91"/>
      <c r="S1153" s="91"/>
      <c r="T1153" s="91"/>
      <c r="U1153" s="91"/>
      <c r="V1153" s="91"/>
      <c r="W1153" s="91"/>
      <c r="X1153" s="91"/>
    </row>
    <row r="1154" spans="1:24" ht="24.75" hidden="1" customHeight="1" outlineLevel="1">
      <c r="A1154" s="130"/>
      <c r="B1154" s="132" t="s">
        <v>972</v>
      </c>
      <c r="C1154" s="90" t="s">
        <v>227</v>
      </c>
      <c r="D1154" s="90" t="s">
        <v>11</v>
      </c>
      <c r="E1154" s="92"/>
      <c r="F1154" s="92"/>
      <c r="G1154" s="28">
        <v>313636</v>
      </c>
      <c r="H1154" s="28">
        <f t="shared" si="305"/>
        <v>313636</v>
      </c>
      <c r="I1154" s="34">
        <f t="shared" si="304"/>
        <v>0</v>
      </c>
      <c r="J1154" s="61"/>
      <c r="K1154" s="91"/>
      <c r="L1154" s="91"/>
      <c r="M1154" s="91"/>
      <c r="N1154" s="91"/>
      <c r="O1154" s="91"/>
      <c r="P1154" s="91"/>
      <c r="Q1154" s="91"/>
      <c r="R1154" s="91"/>
      <c r="S1154" s="91"/>
      <c r="T1154" s="91"/>
      <c r="U1154" s="91"/>
      <c r="V1154" s="91"/>
      <c r="W1154" s="91"/>
      <c r="X1154" s="91"/>
    </row>
    <row r="1155" spans="1:24" ht="19.5" hidden="1" customHeight="1" outlineLevel="1">
      <c r="A1155" s="21"/>
      <c r="B1155" s="124" t="s">
        <v>22</v>
      </c>
      <c r="C1155" s="18"/>
      <c r="D1155" s="18"/>
      <c r="E1155" s="20"/>
      <c r="F1155" s="20"/>
      <c r="G1155" s="28"/>
      <c r="H1155" s="28"/>
      <c r="I1155" s="34"/>
      <c r="J1155" s="18"/>
      <c r="K1155" s="36"/>
      <c r="L1155" s="36"/>
      <c r="M1155" s="36"/>
      <c r="N1155" s="36"/>
      <c r="O1155" s="36"/>
      <c r="P1155" s="36"/>
      <c r="Q1155" s="36"/>
      <c r="R1155" s="36"/>
      <c r="S1155" s="36"/>
      <c r="T1155" s="36"/>
      <c r="U1155" s="36"/>
      <c r="V1155" s="36"/>
      <c r="W1155" s="36"/>
      <c r="X1155" s="36"/>
    </row>
    <row r="1156" spans="1:24" ht="31.5" hidden="1" customHeight="1" outlineLevel="1">
      <c r="A1156" s="21"/>
      <c r="B1156" s="46" t="s">
        <v>951</v>
      </c>
      <c r="C1156" s="35" t="s">
        <v>973</v>
      </c>
      <c r="D1156" s="18"/>
      <c r="E1156" s="20"/>
      <c r="F1156" s="20"/>
      <c r="G1156" s="28"/>
      <c r="H1156" s="28">
        <f>(125000+140000)/2</f>
        <v>132500</v>
      </c>
      <c r="I1156" s="34"/>
      <c r="J1156" s="18"/>
      <c r="K1156" s="36"/>
      <c r="L1156" s="36"/>
      <c r="M1156" s="36"/>
      <c r="N1156" s="36"/>
      <c r="O1156" s="36"/>
      <c r="P1156" s="36"/>
      <c r="Q1156" s="36"/>
      <c r="R1156" s="36"/>
      <c r="S1156" s="36"/>
      <c r="T1156" s="36"/>
      <c r="U1156" s="36"/>
      <c r="V1156" s="36"/>
      <c r="W1156" s="36"/>
      <c r="X1156" s="36"/>
    </row>
    <row r="1157" spans="1:24" ht="31.5" hidden="1" customHeight="1" outlineLevel="1">
      <c r="A1157" s="21"/>
      <c r="B1157" s="46" t="s">
        <v>954</v>
      </c>
      <c r="C1157" s="35" t="s">
        <v>973</v>
      </c>
      <c r="D1157" s="18"/>
      <c r="E1157" s="20"/>
      <c r="F1157" s="20"/>
      <c r="G1157" s="28"/>
      <c r="H1157" s="28">
        <f>(145000+180000)/2</f>
        <v>162500</v>
      </c>
      <c r="I1157" s="34"/>
      <c r="J1157" s="18"/>
      <c r="K1157" s="36"/>
      <c r="L1157" s="36"/>
      <c r="M1157" s="36"/>
      <c r="N1157" s="36"/>
      <c r="O1157" s="36"/>
      <c r="P1157" s="36"/>
      <c r="Q1157" s="36"/>
      <c r="R1157" s="36"/>
      <c r="S1157" s="36"/>
      <c r="T1157" s="36"/>
      <c r="U1157" s="36"/>
      <c r="V1157" s="36"/>
      <c r="W1157" s="36"/>
      <c r="X1157" s="36"/>
    </row>
    <row r="1158" spans="1:24" ht="31.5" hidden="1" customHeight="1" outlineLevel="1">
      <c r="A1158" s="21"/>
      <c r="B1158" s="46" t="s">
        <v>974</v>
      </c>
      <c r="C1158" s="35" t="s">
        <v>975</v>
      </c>
      <c r="D1158" s="18"/>
      <c r="E1158" s="20"/>
      <c r="F1158" s="20"/>
      <c r="G1158" s="28"/>
      <c r="H1158" s="28">
        <f>(725000+900000)/2</f>
        <v>812500</v>
      </c>
      <c r="I1158" s="34"/>
      <c r="J1158" s="18"/>
      <c r="K1158" s="36"/>
      <c r="L1158" s="36"/>
      <c r="M1158" s="36"/>
      <c r="N1158" s="36"/>
      <c r="O1158" s="36"/>
      <c r="P1158" s="36"/>
      <c r="Q1158" s="36"/>
      <c r="R1158" s="36"/>
      <c r="S1158" s="36"/>
      <c r="T1158" s="36"/>
      <c r="U1158" s="36"/>
      <c r="V1158" s="36"/>
      <c r="W1158" s="36"/>
      <c r="X1158" s="36"/>
    </row>
    <row r="1159" spans="1:24" ht="31.5" hidden="1" customHeight="1" outlineLevel="1">
      <c r="A1159" s="21"/>
      <c r="B1159" s="46" t="s">
        <v>976</v>
      </c>
      <c r="C1159" s="35" t="s">
        <v>975</v>
      </c>
      <c r="D1159" s="18"/>
      <c r="E1159" s="20"/>
      <c r="F1159" s="20"/>
      <c r="G1159" s="28"/>
      <c r="H1159" s="28">
        <f>(1548000+1900000)/2</f>
        <v>1724000</v>
      </c>
      <c r="I1159" s="34"/>
      <c r="J1159" s="18"/>
      <c r="K1159" s="36"/>
      <c r="L1159" s="36"/>
      <c r="M1159" s="36"/>
      <c r="N1159" s="36"/>
      <c r="O1159" s="36"/>
      <c r="P1159" s="36"/>
      <c r="Q1159" s="36"/>
      <c r="R1159" s="36"/>
      <c r="S1159" s="36"/>
      <c r="T1159" s="36"/>
      <c r="U1159" s="36"/>
      <c r="V1159" s="36"/>
      <c r="W1159" s="36"/>
      <c r="X1159" s="36"/>
    </row>
    <row r="1160" spans="1:24" ht="18.75" hidden="1" customHeight="1" collapsed="1">
      <c r="A1160" s="49">
        <v>2</v>
      </c>
      <c r="B1160" s="2775" t="s">
        <v>977</v>
      </c>
      <c r="C1160" s="2735"/>
      <c r="D1160" s="2735"/>
      <c r="E1160" s="2735"/>
      <c r="F1160" s="2735"/>
      <c r="G1160" s="2735"/>
      <c r="H1160" s="2735"/>
      <c r="I1160" s="2735"/>
      <c r="J1160" s="2736"/>
      <c r="K1160" s="36"/>
      <c r="L1160" s="36"/>
      <c r="M1160" s="36"/>
      <c r="N1160" s="36"/>
      <c r="O1160" s="36"/>
      <c r="P1160" s="36"/>
      <c r="Q1160" s="36"/>
      <c r="R1160" s="36"/>
      <c r="S1160" s="36"/>
      <c r="T1160" s="36"/>
      <c r="U1160" s="36"/>
      <c r="V1160" s="36"/>
      <c r="W1160" s="36"/>
      <c r="X1160" s="36"/>
    </row>
    <row r="1161" spans="1:24" ht="31.5" hidden="1" customHeight="1" outlineLevel="1">
      <c r="A1161" s="21"/>
      <c r="B1161" s="25" t="s">
        <v>978</v>
      </c>
      <c r="C1161" s="18"/>
      <c r="D1161" s="35" t="s">
        <v>979</v>
      </c>
      <c r="E1161" s="20"/>
      <c r="F1161" s="20"/>
      <c r="G1161" s="28"/>
      <c r="H1161" s="28"/>
      <c r="I1161" s="34"/>
      <c r="J1161" s="2740" t="s">
        <v>980</v>
      </c>
      <c r="K1161" s="36"/>
      <c r="L1161" s="36"/>
      <c r="M1161" s="36"/>
      <c r="N1161" s="36"/>
      <c r="O1161" s="36"/>
      <c r="P1161" s="36"/>
      <c r="Q1161" s="36"/>
      <c r="R1161" s="36"/>
      <c r="S1161" s="36"/>
      <c r="T1161" s="36"/>
      <c r="U1161" s="36"/>
      <c r="V1161" s="36"/>
      <c r="W1161" s="36"/>
      <c r="X1161" s="36"/>
    </row>
    <row r="1162" spans="1:24" ht="19.5" hidden="1" customHeight="1" outlineLevel="1">
      <c r="A1162" s="21"/>
      <c r="B1162" s="78" t="s">
        <v>981</v>
      </c>
      <c r="C1162" s="18" t="s">
        <v>982</v>
      </c>
      <c r="D1162" s="18" t="s">
        <v>11</v>
      </c>
      <c r="E1162" s="20">
        <v>474545</v>
      </c>
      <c r="F1162" s="20">
        <v>474545</v>
      </c>
      <c r="G1162" s="28"/>
      <c r="H1162" s="28"/>
      <c r="I1162" s="34">
        <f t="shared" ref="I1162:I1166" si="306">(F1162-E1162)/E1162</f>
        <v>0</v>
      </c>
      <c r="J1162" s="2742"/>
      <c r="K1162" s="36"/>
      <c r="L1162" s="36"/>
      <c r="M1162" s="36"/>
      <c r="N1162" s="36"/>
      <c r="O1162" s="36"/>
      <c r="P1162" s="36"/>
      <c r="Q1162" s="36"/>
      <c r="R1162" s="36"/>
      <c r="S1162" s="36"/>
      <c r="T1162" s="36"/>
      <c r="U1162" s="36"/>
      <c r="V1162" s="36"/>
      <c r="W1162" s="36"/>
      <c r="X1162" s="36"/>
    </row>
    <row r="1163" spans="1:24" ht="19.5" hidden="1" customHeight="1" outlineLevel="1">
      <c r="A1163" s="21"/>
      <c r="B1163" s="78" t="s">
        <v>983</v>
      </c>
      <c r="C1163" s="18" t="s">
        <v>982</v>
      </c>
      <c r="D1163" s="18" t="s">
        <v>11</v>
      </c>
      <c r="E1163" s="20">
        <v>627272</v>
      </c>
      <c r="F1163" s="20">
        <v>627272</v>
      </c>
      <c r="G1163" s="28"/>
      <c r="H1163" s="28"/>
      <c r="I1163" s="34">
        <f t="shared" si="306"/>
        <v>0</v>
      </c>
      <c r="J1163" s="2742"/>
      <c r="K1163" s="36"/>
      <c r="L1163" s="36"/>
      <c r="M1163" s="36"/>
      <c r="N1163" s="36"/>
      <c r="O1163" s="36"/>
      <c r="P1163" s="36"/>
      <c r="Q1163" s="36"/>
      <c r="R1163" s="36"/>
      <c r="S1163" s="36"/>
      <c r="T1163" s="36"/>
      <c r="U1163" s="36"/>
      <c r="V1163" s="36"/>
      <c r="W1163" s="36"/>
      <c r="X1163" s="36"/>
    </row>
    <row r="1164" spans="1:24" ht="19.5" hidden="1" customHeight="1" outlineLevel="1">
      <c r="A1164" s="21"/>
      <c r="B1164" s="78" t="s">
        <v>984</v>
      </c>
      <c r="C1164" s="18" t="s">
        <v>982</v>
      </c>
      <c r="D1164" s="18" t="s">
        <v>11</v>
      </c>
      <c r="E1164" s="20">
        <v>1045454</v>
      </c>
      <c r="F1164" s="20">
        <v>1045454</v>
      </c>
      <c r="G1164" s="28"/>
      <c r="H1164" s="28"/>
      <c r="I1164" s="34">
        <f t="shared" si="306"/>
        <v>0</v>
      </c>
      <c r="J1164" s="2742"/>
      <c r="K1164" s="36"/>
      <c r="L1164" s="36"/>
      <c r="M1164" s="36"/>
      <c r="N1164" s="36"/>
      <c r="O1164" s="36"/>
      <c r="P1164" s="36"/>
      <c r="Q1164" s="36"/>
      <c r="R1164" s="36"/>
      <c r="S1164" s="36"/>
      <c r="T1164" s="36"/>
      <c r="U1164" s="36"/>
      <c r="V1164" s="36"/>
      <c r="W1164" s="36"/>
      <c r="X1164" s="36"/>
    </row>
    <row r="1165" spans="1:24" ht="19.5" hidden="1" customHeight="1" outlineLevel="1">
      <c r="A1165" s="21"/>
      <c r="B1165" s="78" t="s">
        <v>985</v>
      </c>
      <c r="C1165" s="18" t="s">
        <v>986</v>
      </c>
      <c r="D1165" s="18" t="s">
        <v>11</v>
      </c>
      <c r="E1165" s="20">
        <v>681818</v>
      </c>
      <c r="F1165" s="20">
        <v>681818</v>
      </c>
      <c r="G1165" s="28"/>
      <c r="H1165" s="28"/>
      <c r="I1165" s="34">
        <f t="shared" si="306"/>
        <v>0</v>
      </c>
      <c r="J1165" s="2742"/>
      <c r="K1165" s="36"/>
      <c r="L1165" s="36"/>
      <c r="M1165" s="36"/>
      <c r="N1165" s="36"/>
      <c r="O1165" s="36"/>
      <c r="P1165" s="36"/>
      <c r="Q1165" s="36"/>
      <c r="R1165" s="36"/>
      <c r="S1165" s="36"/>
      <c r="T1165" s="36"/>
      <c r="U1165" s="36"/>
      <c r="V1165" s="36"/>
      <c r="W1165" s="36"/>
      <c r="X1165" s="36"/>
    </row>
    <row r="1166" spans="1:24" ht="19.5" hidden="1" customHeight="1" outlineLevel="1">
      <c r="A1166" s="21"/>
      <c r="B1166" s="78" t="s">
        <v>987</v>
      </c>
      <c r="C1166" s="18" t="s">
        <v>986</v>
      </c>
      <c r="D1166" s="18" t="s">
        <v>11</v>
      </c>
      <c r="E1166" s="20">
        <v>786364</v>
      </c>
      <c r="F1166" s="20">
        <v>786364</v>
      </c>
      <c r="G1166" s="28"/>
      <c r="H1166" s="28"/>
      <c r="I1166" s="34">
        <f t="shared" si="306"/>
        <v>0</v>
      </c>
      <c r="J1166" s="2733"/>
      <c r="K1166" s="36"/>
      <c r="L1166" s="36"/>
      <c r="M1166" s="36"/>
      <c r="N1166" s="36"/>
      <c r="O1166" s="36"/>
      <c r="P1166" s="36"/>
      <c r="Q1166" s="36"/>
      <c r="R1166" s="36"/>
      <c r="S1166" s="36"/>
      <c r="T1166" s="36"/>
      <c r="U1166" s="36"/>
      <c r="V1166" s="36"/>
      <c r="W1166" s="36"/>
      <c r="X1166" s="36"/>
    </row>
    <row r="1167" spans="1:24" ht="31.5" hidden="1" customHeight="1" outlineLevel="1">
      <c r="A1167" s="21"/>
      <c r="B1167" s="25" t="s">
        <v>988</v>
      </c>
      <c r="C1167" s="18"/>
      <c r="D1167" s="35" t="s">
        <v>318</v>
      </c>
      <c r="E1167" s="20"/>
      <c r="F1167" s="20"/>
      <c r="G1167" s="28"/>
      <c r="H1167" s="28"/>
      <c r="I1167" s="34"/>
      <c r="J1167" s="2740" t="s">
        <v>980</v>
      </c>
      <c r="K1167" s="36"/>
      <c r="L1167" s="36"/>
      <c r="M1167" s="36"/>
      <c r="N1167" s="36"/>
      <c r="O1167" s="36"/>
      <c r="P1167" s="36"/>
      <c r="Q1167" s="36"/>
      <c r="R1167" s="36"/>
      <c r="S1167" s="36"/>
      <c r="T1167" s="36"/>
      <c r="U1167" s="36"/>
      <c r="V1167" s="36"/>
      <c r="W1167" s="36"/>
      <c r="X1167" s="36"/>
    </row>
    <row r="1168" spans="1:24" ht="19.5" hidden="1" customHeight="1" outlineLevel="1">
      <c r="A1168" s="21"/>
      <c r="B1168" s="78" t="s">
        <v>981</v>
      </c>
      <c r="C1168" s="18" t="s">
        <v>982</v>
      </c>
      <c r="D1168" s="18" t="s">
        <v>11</v>
      </c>
      <c r="E1168" s="20">
        <v>900000</v>
      </c>
      <c r="F1168" s="20">
        <v>900000</v>
      </c>
      <c r="G1168" s="28"/>
      <c r="H1168" s="28"/>
      <c r="I1168" s="34">
        <f t="shared" ref="I1168:I1172" si="307">(F1168-E1168)/E1168</f>
        <v>0</v>
      </c>
      <c r="J1168" s="2742"/>
      <c r="K1168" s="36"/>
      <c r="L1168" s="36"/>
      <c r="M1168" s="36"/>
      <c r="N1168" s="36"/>
      <c r="O1168" s="36"/>
      <c r="P1168" s="36"/>
      <c r="Q1168" s="36"/>
      <c r="R1168" s="36"/>
      <c r="S1168" s="36"/>
      <c r="T1168" s="36"/>
      <c r="U1168" s="36"/>
      <c r="V1168" s="36"/>
      <c r="W1168" s="36"/>
      <c r="X1168" s="36"/>
    </row>
    <row r="1169" spans="1:24" ht="19.5" hidden="1" customHeight="1" outlineLevel="1">
      <c r="A1169" s="21"/>
      <c r="B1169" s="78" t="s">
        <v>983</v>
      </c>
      <c r="C1169" s="18" t="s">
        <v>982</v>
      </c>
      <c r="D1169" s="18" t="s">
        <v>11</v>
      </c>
      <c r="E1169" s="20">
        <v>1127273</v>
      </c>
      <c r="F1169" s="20">
        <v>1127273</v>
      </c>
      <c r="G1169" s="28"/>
      <c r="H1169" s="28"/>
      <c r="I1169" s="34">
        <f t="shared" si="307"/>
        <v>0</v>
      </c>
      <c r="J1169" s="2742"/>
      <c r="K1169" s="36"/>
      <c r="L1169" s="36"/>
      <c r="M1169" s="36"/>
      <c r="N1169" s="36"/>
      <c r="O1169" s="36"/>
      <c r="P1169" s="36"/>
      <c r="Q1169" s="36"/>
      <c r="R1169" s="36"/>
      <c r="S1169" s="36"/>
      <c r="T1169" s="36"/>
      <c r="U1169" s="36"/>
      <c r="V1169" s="36"/>
      <c r="W1169" s="36"/>
      <c r="X1169" s="36"/>
    </row>
    <row r="1170" spans="1:24" ht="19.5" hidden="1" customHeight="1" outlineLevel="1">
      <c r="A1170" s="21"/>
      <c r="B1170" s="78" t="s">
        <v>989</v>
      </c>
      <c r="C1170" s="18" t="s">
        <v>982</v>
      </c>
      <c r="D1170" s="18" t="s">
        <v>11</v>
      </c>
      <c r="E1170" s="20">
        <v>1372727</v>
      </c>
      <c r="F1170" s="20">
        <v>1372727</v>
      </c>
      <c r="G1170" s="28"/>
      <c r="H1170" s="28"/>
      <c r="I1170" s="34">
        <f t="shared" si="307"/>
        <v>0</v>
      </c>
      <c r="J1170" s="2742"/>
      <c r="K1170" s="36"/>
      <c r="L1170" s="36"/>
      <c r="M1170" s="36"/>
      <c r="N1170" s="36"/>
      <c r="O1170" s="36"/>
      <c r="P1170" s="36"/>
      <c r="Q1170" s="36"/>
      <c r="R1170" s="36"/>
      <c r="S1170" s="36"/>
      <c r="T1170" s="36"/>
      <c r="U1170" s="36"/>
      <c r="V1170" s="36"/>
      <c r="W1170" s="36"/>
      <c r="X1170" s="36"/>
    </row>
    <row r="1171" spans="1:24" ht="19.5" hidden="1" customHeight="1" outlineLevel="1">
      <c r="A1171" s="21"/>
      <c r="B1171" s="78" t="s">
        <v>990</v>
      </c>
      <c r="C1171" s="18" t="s">
        <v>986</v>
      </c>
      <c r="D1171" s="18" t="s">
        <v>11</v>
      </c>
      <c r="E1171" s="20">
        <v>750000</v>
      </c>
      <c r="F1171" s="20">
        <v>750000</v>
      </c>
      <c r="G1171" s="28"/>
      <c r="H1171" s="28"/>
      <c r="I1171" s="34">
        <f t="shared" si="307"/>
        <v>0</v>
      </c>
      <c r="J1171" s="2742"/>
      <c r="K1171" s="36"/>
      <c r="L1171" s="36"/>
      <c r="M1171" s="36"/>
      <c r="N1171" s="36"/>
      <c r="O1171" s="36"/>
      <c r="P1171" s="36"/>
      <c r="Q1171" s="36"/>
      <c r="R1171" s="36"/>
      <c r="S1171" s="36"/>
      <c r="T1171" s="36"/>
      <c r="U1171" s="36"/>
      <c r="V1171" s="36"/>
      <c r="W1171" s="36"/>
      <c r="X1171" s="36"/>
    </row>
    <row r="1172" spans="1:24" ht="19.5" hidden="1" customHeight="1" outlineLevel="1">
      <c r="A1172" s="21"/>
      <c r="B1172" s="78" t="s">
        <v>991</v>
      </c>
      <c r="C1172" s="18" t="s">
        <v>986</v>
      </c>
      <c r="D1172" s="18" t="s">
        <v>11</v>
      </c>
      <c r="E1172" s="20">
        <v>900000</v>
      </c>
      <c r="F1172" s="20">
        <v>900000</v>
      </c>
      <c r="G1172" s="28"/>
      <c r="H1172" s="28"/>
      <c r="I1172" s="34">
        <f t="shared" si="307"/>
        <v>0</v>
      </c>
      <c r="J1172" s="2742"/>
      <c r="K1172" s="36"/>
      <c r="L1172" s="36"/>
      <c r="M1172" s="36"/>
      <c r="N1172" s="36"/>
      <c r="O1172" s="36"/>
      <c r="P1172" s="36"/>
      <c r="Q1172" s="36"/>
      <c r="R1172" s="36"/>
      <c r="S1172" s="36"/>
      <c r="T1172" s="36"/>
      <c r="U1172" s="36"/>
      <c r="V1172" s="36"/>
      <c r="W1172" s="36"/>
      <c r="X1172" s="36"/>
    </row>
    <row r="1173" spans="1:24" ht="31.5" hidden="1" customHeight="1" outlineLevel="1">
      <c r="A1173" s="49"/>
      <c r="B1173" s="25" t="s">
        <v>992</v>
      </c>
      <c r="C1173" s="2"/>
      <c r="D1173" s="35" t="s">
        <v>318</v>
      </c>
      <c r="E1173" s="110"/>
      <c r="F1173" s="110"/>
      <c r="G1173" s="111"/>
      <c r="H1173" s="111"/>
      <c r="I1173" s="134"/>
      <c r="J1173" s="2742"/>
      <c r="K1173" s="112"/>
      <c r="L1173" s="112"/>
      <c r="M1173" s="112"/>
      <c r="N1173" s="112"/>
      <c r="O1173" s="112"/>
      <c r="P1173" s="112"/>
      <c r="Q1173" s="112"/>
      <c r="R1173" s="112"/>
      <c r="S1173" s="112"/>
      <c r="T1173" s="112"/>
      <c r="U1173" s="112"/>
      <c r="V1173" s="112"/>
      <c r="W1173" s="112"/>
      <c r="X1173" s="112"/>
    </row>
    <row r="1174" spans="1:24" ht="19.5" hidden="1" customHeight="1" outlineLevel="1">
      <c r="A1174" s="21"/>
      <c r="B1174" s="78" t="s">
        <v>993</v>
      </c>
      <c r="C1174" s="18" t="s">
        <v>994</v>
      </c>
      <c r="D1174" s="18" t="s">
        <v>11</v>
      </c>
      <c r="E1174" s="20">
        <v>286364</v>
      </c>
      <c r="F1174" s="20">
        <v>286364</v>
      </c>
      <c r="G1174" s="28"/>
      <c r="H1174" s="28"/>
      <c r="I1174" s="34">
        <f t="shared" ref="I1174:I1177" si="308">(F1174-E1174)/E1174</f>
        <v>0</v>
      </c>
      <c r="J1174" s="2742"/>
      <c r="K1174" s="36"/>
      <c r="L1174" s="36"/>
      <c r="M1174" s="36"/>
      <c r="N1174" s="36"/>
      <c r="O1174" s="36"/>
      <c r="P1174" s="36"/>
      <c r="Q1174" s="36"/>
      <c r="R1174" s="36"/>
      <c r="S1174" s="36"/>
      <c r="T1174" s="36"/>
      <c r="U1174" s="36"/>
      <c r="V1174" s="36"/>
      <c r="W1174" s="36"/>
      <c r="X1174" s="36"/>
    </row>
    <row r="1175" spans="1:24" ht="19.5" hidden="1" customHeight="1" outlineLevel="1">
      <c r="A1175" s="21"/>
      <c r="B1175" s="78" t="s">
        <v>995</v>
      </c>
      <c r="C1175" s="18" t="s">
        <v>994</v>
      </c>
      <c r="D1175" s="18" t="s">
        <v>11</v>
      </c>
      <c r="E1175" s="20">
        <v>300000</v>
      </c>
      <c r="F1175" s="20">
        <v>300000</v>
      </c>
      <c r="G1175" s="28"/>
      <c r="H1175" s="28"/>
      <c r="I1175" s="34">
        <f t="shared" si="308"/>
        <v>0</v>
      </c>
      <c r="J1175" s="2742"/>
      <c r="K1175" s="36"/>
      <c r="L1175" s="36"/>
      <c r="M1175" s="36"/>
      <c r="N1175" s="36"/>
      <c r="O1175" s="36"/>
      <c r="P1175" s="36"/>
      <c r="Q1175" s="36"/>
      <c r="R1175" s="36"/>
      <c r="S1175" s="36"/>
      <c r="T1175" s="36"/>
      <c r="U1175" s="36"/>
      <c r="V1175" s="36"/>
      <c r="W1175" s="36"/>
      <c r="X1175" s="36"/>
    </row>
    <row r="1176" spans="1:24" ht="19.5" hidden="1" customHeight="1" outlineLevel="1">
      <c r="A1176" s="21"/>
      <c r="B1176" s="78" t="s">
        <v>996</v>
      </c>
      <c r="C1176" s="18" t="s">
        <v>994</v>
      </c>
      <c r="D1176" s="18" t="s">
        <v>11</v>
      </c>
      <c r="E1176" s="20">
        <v>313636</v>
      </c>
      <c r="F1176" s="20">
        <v>313636</v>
      </c>
      <c r="G1176" s="28"/>
      <c r="H1176" s="28"/>
      <c r="I1176" s="34">
        <f t="shared" si="308"/>
        <v>0</v>
      </c>
      <c r="J1176" s="2742"/>
      <c r="K1176" s="36"/>
      <c r="L1176" s="36"/>
      <c r="M1176" s="36"/>
      <c r="N1176" s="36"/>
      <c r="O1176" s="36"/>
      <c r="P1176" s="36"/>
      <c r="Q1176" s="36"/>
      <c r="R1176" s="36"/>
      <c r="S1176" s="36"/>
      <c r="T1176" s="36"/>
      <c r="U1176" s="36"/>
      <c r="V1176" s="36"/>
      <c r="W1176" s="36"/>
      <c r="X1176" s="36"/>
    </row>
    <row r="1177" spans="1:24" ht="19.5" hidden="1" customHeight="1" outlineLevel="1">
      <c r="A1177" s="21"/>
      <c r="B1177" s="78" t="s">
        <v>997</v>
      </c>
      <c r="C1177" s="18" t="s">
        <v>986</v>
      </c>
      <c r="D1177" s="18" t="s">
        <v>11</v>
      </c>
      <c r="E1177" s="20">
        <v>500000</v>
      </c>
      <c r="F1177" s="20">
        <v>500000</v>
      </c>
      <c r="G1177" s="28"/>
      <c r="H1177" s="28"/>
      <c r="I1177" s="34">
        <f t="shared" si="308"/>
        <v>0</v>
      </c>
      <c r="J1177" s="2733"/>
      <c r="K1177" s="36"/>
      <c r="L1177" s="36"/>
      <c r="M1177" s="36"/>
      <c r="N1177" s="36"/>
      <c r="O1177" s="36"/>
      <c r="P1177" s="36"/>
      <c r="Q1177" s="36"/>
      <c r="R1177" s="36"/>
      <c r="S1177" s="36"/>
      <c r="T1177" s="36"/>
      <c r="U1177" s="36"/>
      <c r="V1177" s="36"/>
      <c r="W1177" s="36"/>
      <c r="X1177" s="36"/>
    </row>
    <row r="1178" spans="1:24" ht="31.5" hidden="1" customHeight="1" outlineLevel="1">
      <c r="A1178" s="21"/>
      <c r="B1178" s="25" t="s">
        <v>998</v>
      </c>
      <c r="C1178" s="18"/>
      <c r="D1178" s="35" t="s">
        <v>318</v>
      </c>
      <c r="E1178" s="20"/>
      <c r="F1178" s="20"/>
      <c r="G1178" s="28"/>
      <c r="H1178" s="28"/>
      <c r="I1178" s="34"/>
      <c r="J1178" s="2740" t="s">
        <v>980</v>
      </c>
      <c r="K1178" s="36"/>
      <c r="L1178" s="36"/>
      <c r="M1178" s="36"/>
      <c r="N1178" s="36"/>
      <c r="O1178" s="36"/>
      <c r="P1178" s="36"/>
      <c r="Q1178" s="36"/>
      <c r="R1178" s="36"/>
      <c r="S1178" s="36"/>
      <c r="T1178" s="36"/>
      <c r="U1178" s="36"/>
      <c r="V1178" s="36"/>
      <c r="W1178" s="36"/>
      <c r="X1178" s="36"/>
    </row>
    <row r="1179" spans="1:24" ht="19.5" hidden="1" customHeight="1" outlineLevel="1">
      <c r="A1179" s="21"/>
      <c r="B1179" s="78" t="s">
        <v>999</v>
      </c>
      <c r="C1179" s="18" t="s">
        <v>1000</v>
      </c>
      <c r="D1179" s="18" t="s">
        <v>11</v>
      </c>
      <c r="E1179" s="20">
        <v>150000</v>
      </c>
      <c r="F1179" s="20">
        <v>150000</v>
      </c>
      <c r="G1179" s="28"/>
      <c r="H1179" s="28"/>
      <c r="I1179" s="34">
        <f t="shared" ref="I1179:I1186" si="309">(F1179-E1179)/E1179</f>
        <v>0</v>
      </c>
      <c r="J1179" s="2742"/>
      <c r="K1179" s="36"/>
      <c r="L1179" s="36"/>
      <c r="M1179" s="36"/>
      <c r="N1179" s="36"/>
      <c r="O1179" s="36"/>
      <c r="P1179" s="36"/>
      <c r="Q1179" s="36"/>
      <c r="R1179" s="36"/>
      <c r="S1179" s="36"/>
      <c r="T1179" s="36"/>
      <c r="U1179" s="36"/>
      <c r="V1179" s="36"/>
      <c r="W1179" s="36"/>
      <c r="X1179" s="36"/>
    </row>
    <row r="1180" spans="1:24" ht="19.5" hidden="1" customHeight="1" outlineLevel="1">
      <c r="A1180" s="21"/>
      <c r="B1180" s="78" t="s">
        <v>1001</v>
      </c>
      <c r="C1180" s="18" t="s">
        <v>1000</v>
      </c>
      <c r="D1180" s="18" t="s">
        <v>11</v>
      </c>
      <c r="E1180" s="20">
        <v>177273</v>
      </c>
      <c r="F1180" s="20">
        <v>177273</v>
      </c>
      <c r="G1180" s="28"/>
      <c r="H1180" s="28"/>
      <c r="I1180" s="34">
        <f t="shared" si="309"/>
        <v>0</v>
      </c>
      <c r="J1180" s="2742"/>
      <c r="K1180" s="36"/>
      <c r="L1180" s="36"/>
      <c r="M1180" s="36"/>
      <c r="N1180" s="36"/>
      <c r="O1180" s="36"/>
      <c r="P1180" s="36"/>
      <c r="Q1180" s="36"/>
      <c r="R1180" s="36"/>
      <c r="S1180" s="36"/>
      <c r="T1180" s="36"/>
      <c r="U1180" s="36"/>
      <c r="V1180" s="36"/>
      <c r="W1180" s="36"/>
      <c r="X1180" s="36"/>
    </row>
    <row r="1181" spans="1:24" ht="19.5" hidden="1" customHeight="1" outlineLevel="1">
      <c r="A1181" s="21"/>
      <c r="B1181" s="78" t="s">
        <v>1002</v>
      </c>
      <c r="C1181" s="18" t="s">
        <v>1000</v>
      </c>
      <c r="D1181" s="18" t="s">
        <v>11</v>
      </c>
      <c r="E1181" s="20">
        <v>181818</v>
      </c>
      <c r="F1181" s="20">
        <v>181818</v>
      </c>
      <c r="G1181" s="28"/>
      <c r="H1181" s="28"/>
      <c r="I1181" s="34">
        <f t="shared" si="309"/>
        <v>0</v>
      </c>
      <c r="J1181" s="2742"/>
      <c r="K1181" s="36"/>
      <c r="L1181" s="36"/>
      <c r="M1181" s="36"/>
      <c r="N1181" s="36"/>
      <c r="O1181" s="36"/>
      <c r="P1181" s="36"/>
      <c r="Q1181" s="36"/>
      <c r="R1181" s="36"/>
      <c r="S1181" s="36"/>
      <c r="T1181" s="36"/>
      <c r="U1181" s="36"/>
      <c r="V1181" s="36"/>
      <c r="W1181" s="36"/>
      <c r="X1181" s="36"/>
    </row>
    <row r="1182" spans="1:24" ht="19.5" hidden="1" customHeight="1" outlineLevel="1">
      <c r="A1182" s="21"/>
      <c r="B1182" s="78" t="s">
        <v>1003</v>
      </c>
      <c r="C1182" s="18" t="s">
        <v>1000</v>
      </c>
      <c r="D1182" s="18" t="s">
        <v>11</v>
      </c>
      <c r="E1182" s="20">
        <v>200000</v>
      </c>
      <c r="F1182" s="20">
        <v>200000</v>
      </c>
      <c r="G1182" s="28"/>
      <c r="H1182" s="28"/>
      <c r="I1182" s="34">
        <f t="shared" si="309"/>
        <v>0</v>
      </c>
      <c r="J1182" s="2742"/>
      <c r="K1182" s="36"/>
      <c r="L1182" s="36"/>
      <c r="M1182" s="36"/>
      <c r="N1182" s="36"/>
      <c r="O1182" s="36"/>
      <c r="P1182" s="36"/>
      <c r="Q1182" s="36"/>
      <c r="R1182" s="36"/>
      <c r="S1182" s="36"/>
      <c r="T1182" s="36"/>
      <c r="U1182" s="36"/>
      <c r="V1182" s="36"/>
      <c r="W1182" s="36"/>
      <c r="X1182" s="36"/>
    </row>
    <row r="1183" spans="1:24" ht="19.5" hidden="1" customHeight="1" outlineLevel="1">
      <c r="A1183" s="21"/>
      <c r="B1183" s="78" t="s">
        <v>1004</v>
      </c>
      <c r="C1183" s="18" t="s">
        <v>1000</v>
      </c>
      <c r="D1183" s="18" t="s">
        <v>11</v>
      </c>
      <c r="E1183" s="20">
        <v>186367</v>
      </c>
      <c r="F1183" s="20">
        <v>186367</v>
      </c>
      <c r="G1183" s="28"/>
      <c r="H1183" s="28"/>
      <c r="I1183" s="34">
        <f t="shared" si="309"/>
        <v>0</v>
      </c>
      <c r="J1183" s="2742"/>
      <c r="K1183" s="36"/>
      <c r="L1183" s="36"/>
      <c r="M1183" s="36"/>
      <c r="N1183" s="36"/>
      <c r="O1183" s="36"/>
      <c r="P1183" s="36"/>
      <c r="Q1183" s="36"/>
      <c r="R1183" s="36"/>
      <c r="S1183" s="36"/>
      <c r="T1183" s="36"/>
      <c r="U1183" s="36"/>
      <c r="V1183" s="36"/>
      <c r="W1183" s="36"/>
      <c r="X1183" s="36"/>
    </row>
    <row r="1184" spans="1:24" ht="19.5" hidden="1" customHeight="1" outlineLevel="1">
      <c r="A1184" s="21"/>
      <c r="B1184" s="78" t="s">
        <v>1005</v>
      </c>
      <c r="C1184" s="18" t="s">
        <v>1000</v>
      </c>
      <c r="D1184" s="18" t="s">
        <v>11</v>
      </c>
      <c r="E1184" s="20">
        <v>222727</v>
      </c>
      <c r="F1184" s="20">
        <v>222727</v>
      </c>
      <c r="G1184" s="28"/>
      <c r="H1184" s="28"/>
      <c r="I1184" s="34">
        <f t="shared" si="309"/>
        <v>0</v>
      </c>
      <c r="J1184" s="2742"/>
      <c r="K1184" s="36"/>
      <c r="L1184" s="36"/>
      <c r="M1184" s="36"/>
      <c r="N1184" s="36"/>
      <c r="O1184" s="36"/>
      <c r="P1184" s="36"/>
      <c r="Q1184" s="36"/>
      <c r="R1184" s="36"/>
      <c r="S1184" s="36"/>
      <c r="T1184" s="36"/>
      <c r="U1184" s="36"/>
      <c r="V1184" s="36"/>
      <c r="W1184" s="36"/>
      <c r="X1184" s="36"/>
    </row>
    <row r="1185" spans="1:24" ht="19.5" hidden="1" customHeight="1" outlineLevel="1">
      <c r="A1185" s="21"/>
      <c r="B1185" s="78" t="s">
        <v>1006</v>
      </c>
      <c r="C1185" s="18" t="s">
        <v>1000</v>
      </c>
      <c r="D1185" s="18" t="s">
        <v>11</v>
      </c>
      <c r="E1185" s="20">
        <v>240909</v>
      </c>
      <c r="F1185" s="20">
        <v>240909</v>
      </c>
      <c r="G1185" s="28"/>
      <c r="H1185" s="28"/>
      <c r="I1185" s="34">
        <f t="shared" si="309"/>
        <v>0</v>
      </c>
      <c r="J1185" s="2742"/>
      <c r="K1185" s="36"/>
      <c r="L1185" s="36"/>
      <c r="M1185" s="36"/>
      <c r="N1185" s="36"/>
      <c r="O1185" s="36"/>
      <c r="P1185" s="36"/>
      <c r="Q1185" s="36"/>
      <c r="R1185" s="36"/>
      <c r="S1185" s="36"/>
      <c r="T1185" s="36"/>
      <c r="U1185" s="36"/>
      <c r="V1185" s="36"/>
      <c r="W1185" s="36"/>
      <c r="X1185" s="36"/>
    </row>
    <row r="1186" spans="1:24" ht="19.5" hidden="1" customHeight="1" outlineLevel="1">
      <c r="A1186" s="21"/>
      <c r="B1186" s="78" t="s">
        <v>1007</v>
      </c>
      <c r="C1186" s="18" t="s">
        <v>1000</v>
      </c>
      <c r="D1186" s="18" t="s">
        <v>11</v>
      </c>
      <c r="E1186" s="20">
        <v>290909</v>
      </c>
      <c r="F1186" s="20">
        <v>290909</v>
      </c>
      <c r="G1186" s="28"/>
      <c r="H1186" s="28"/>
      <c r="I1186" s="34">
        <f t="shared" si="309"/>
        <v>0</v>
      </c>
      <c r="J1186" s="2742"/>
      <c r="K1186" s="36"/>
      <c r="L1186" s="36"/>
      <c r="M1186" s="36"/>
      <c r="N1186" s="36"/>
      <c r="O1186" s="36"/>
      <c r="P1186" s="36"/>
      <c r="Q1186" s="36"/>
      <c r="R1186" s="36"/>
      <c r="S1186" s="36"/>
      <c r="T1186" s="36"/>
      <c r="U1186" s="36"/>
      <c r="V1186" s="36"/>
      <c r="W1186" s="36"/>
      <c r="X1186" s="36"/>
    </row>
    <row r="1187" spans="1:24" ht="19.5" hidden="1" customHeight="1" outlineLevel="1">
      <c r="A1187" s="21"/>
      <c r="B1187" s="25" t="s">
        <v>1008</v>
      </c>
      <c r="C1187" s="18"/>
      <c r="D1187" s="18"/>
      <c r="E1187" s="20"/>
      <c r="F1187" s="20"/>
      <c r="G1187" s="28"/>
      <c r="H1187" s="28"/>
      <c r="I1187" s="34"/>
      <c r="J1187" s="2742"/>
      <c r="K1187" s="36"/>
      <c r="L1187" s="36"/>
      <c r="M1187" s="36"/>
      <c r="N1187" s="36"/>
      <c r="O1187" s="36"/>
      <c r="P1187" s="36"/>
      <c r="Q1187" s="36"/>
      <c r="R1187" s="36"/>
      <c r="S1187" s="36"/>
      <c r="T1187" s="36"/>
      <c r="U1187" s="36"/>
      <c r="V1187" s="36"/>
      <c r="W1187" s="36"/>
      <c r="X1187" s="36"/>
    </row>
    <row r="1188" spans="1:24" ht="19.5" hidden="1" customHeight="1" outlineLevel="1">
      <c r="A1188" s="21"/>
      <c r="B1188" s="78" t="s">
        <v>1009</v>
      </c>
      <c r="C1188" s="22" t="s">
        <v>1010</v>
      </c>
      <c r="D1188" s="18"/>
      <c r="E1188" s="20">
        <v>1318182</v>
      </c>
      <c r="F1188" s="20">
        <v>1318182</v>
      </c>
      <c r="G1188" s="28"/>
      <c r="H1188" s="28"/>
      <c r="I1188" s="34">
        <f t="shared" ref="I1188:I1189" si="310">(F1188-E1188)/E1188</f>
        <v>0</v>
      </c>
      <c r="J1188" s="2742"/>
      <c r="K1188" s="36"/>
      <c r="L1188" s="36"/>
      <c r="M1188" s="36"/>
      <c r="N1188" s="36"/>
      <c r="O1188" s="36"/>
      <c r="P1188" s="36"/>
      <c r="Q1188" s="36"/>
      <c r="R1188" s="36"/>
      <c r="S1188" s="36"/>
      <c r="T1188" s="36"/>
      <c r="U1188" s="36"/>
      <c r="V1188" s="36"/>
      <c r="W1188" s="36"/>
      <c r="X1188" s="36"/>
    </row>
    <row r="1189" spans="1:24" ht="19.5" hidden="1" customHeight="1" outlineLevel="1">
      <c r="A1189" s="21"/>
      <c r="B1189" s="78" t="s">
        <v>1011</v>
      </c>
      <c r="C1189" s="22" t="s">
        <v>982</v>
      </c>
      <c r="D1189" s="18"/>
      <c r="E1189" s="20">
        <v>1863636</v>
      </c>
      <c r="F1189" s="20">
        <v>1863636</v>
      </c>
      <c r="G1189" s="28"/>
      <c r="H1189" s="28"/>
      <c r="I1189" s="34">
        <f t="shared" si="310"/>
        <v>0</v>
      </c>
      <c r="J1189" s="2733"/>
      <c r="K1189" s="36"/>
      <c r="L1189" s="36"/>
      <c r="M1189" s="36"/>
      <c r="N1189" s="36"/>
      <c r="O1189" s="36"/>
      <c r="P1189" s="36"/>
      <c r="Q1189" s="36"/>
      <c r="R1189" s="36"/>
      <c r="S1189" s="36"/>
      <c r="T1189" s="36"/>
      <c r="U1189" s="36"/>
      <c r="V1189" s="36"/>
      <c r="W1189" s="36"/>
      <c r="X1189" s="36"/>
    </row>
    <row r="1190" spans="1:24" ht="18.75" hidden="1" customHeight="1" collapsed="1">
      <c r="A1190" s="49">
        <v>3</v>
      </c>
      <c r="B1190" s="2775" t="s">
        <v>1012</v>
      </c>
      <c r="C1190" s="2735"/>
      <c r="D1190" s="2735"/>
      <c r="E1190" s="2735"/>
      <c r="F1190" s="2735"/>
      <c r="G1190" s="2735"/>
      <c r="H1190" s="2735"/>
      <c r="I1190" s="2735"/>
      <c r="J1190" s="2736"/>
      <c r="K1190" s="36"/>
      <c r="L1190" s="36"/>
      <c r="M1190" s="36"/>
      <c r="N1190" s="36"/>
      <c r="O1190" s="36"/>
      <c r="P1190" s="36"/>
      <c r="Q1190" s="36"/>
      <c r="R1190" s="36"/>
      <c r="S1190" s="36"/>
      <c r="T1190" s="36"/>
      <c r="U1190" s="36"/>
      <c r="V1190" s="36"/>
      <c r="W1190" s="36"/>
      <c r="X1190" s="36"/>
    </row>
    <row r="1191" spans="1:24" ht="31.5" hidden="1" customHeight="1" outlineLevel="1">
      <c r="A1191" s="21"/>
      <c r="B1191" s="78" t="s">
        <v>1013</v>
      </c>
      <c r="C1191" s="18" t="s">
        <v>986</v>
      </c>
      <c r="D1191" s="35" t="s">
        <v>318</v>
      </c>
      <c r="E1191" s="20">
        <v>171818</v>
      </c>
      <c r="F1191" s="20">
        <v>171818</v>
      </c>
      <c r="G1191" s="28"/>
      <c r="H1191" s="28"/>
      <c r="I1191" s="34">
        <f t="shared" ref="I1191:I1203" si="311">(F1191-E1191)/E1191</f>
        <v>0</v>
      </c>
      <c r="J1191" s="2740" t="s">
        <v>1014</v>
      </c>
      <c r="K1191" s="36"/>
      <c r="L1191" s="36"/>
      <c r="M1191" s="36"/>
      <c r="N1191" s="36"/>
      <c r="O1191" s="36"/>
      <c r="P1191" s="36"/>
      <c r="Q1191" s="36"/>
      <c r="R1191" s="36"/>
      <c r="S1191" s="36"/>
      <c r="T1191" s="36"/>
      <c r="U1191" s="36"/>
      <c r="V1191" s="36"/>
      <c r="W1191" s="36"/>
      <c r="X1191" s="36"/>
    </row>
    <row r="1192" spans="1:24" ht="19.5" hidden="1" customHeight="1" outlineLevel="1">
      <c r="A1192" s="21"/>
      <c r="B1192" s="78" t="s">
        <v>1015</v>
      </c>
      <c r="C1192" s="18" t="s">
        <v>986</v>
      </c>
      <c r="D1192" s="18" t="s">
        <v>11</v>
      </c>
      <c r="E1192" s="20">
        <v>271818</v>
      </c>
      <c r="F1192" s="20">
        <v>271818</v>
      </c>
      <c r="G1192" s="28"/>
      <c r="H1192" s="28"/>
      <c r="I1192" s="34">
        <f t="shared" si="311"/>
        <v>0</v>
      </c>
      <c r="J1192" s="2742"/>
      <c r="K1192" s="36"/>
      <c r="L1192" s="36"/>
      <c r="M1192" s="36"/>
      <c r="N1192" s="36"/>
      <c r="O1192" s="36"/>
      <c r="P1192" s="36"/>
      <c r="Q1192" s="36"/>
      <c r="R1192" s="36"/>
      <c r="S1192" s="36"/>
      <c r="T1192" s="36"/>
      <c r="U1192" s="36"/>
      <c r="V1192" s="36"/>
      <c r="W1192" s="36"/>
      <c r="X1192" s="36"/>
    </row>
    <row r="1193" spans="1:24" ht="39" hidden="1" customHeight="1" outlineLevel="1">
      <c r="A1193" s="21"/>
      <c r="B1193" s="46" t="s">
        <v>1016</v>
      </c>
      <c r="C1193" s="18" t="s">
        <v>986</v>
      </c>
      <c r="D1193" s="18" t="s">
        <v>11</v>
      </c>
      <c r="E1193" s="20">
        <v>390000</v>
      </c>
      <c r="F1193" s="20">
        <v>390000</v>
      </c>
      <c r="G1193" s="28"/>
      <c r="H1193" s="28"/>
      <c r="I1193" s="34">
        <f t="shared" si="311"/>
        <v>0</v>
      </c>
      <c r="J1193" s="2742"/>
      <c r="K1193" s="36"/>
      <c r="L1193" s="36"/>
      <c r="M1193" s="36"/>
      <c r="N1193" s="36"/>
      <c r="O1193" s="36"/>
      <c r="P1193" s="36"/>
      <c r="Q1193" s="36"/>
      <c r="R1193" s="36"/>
      <c r="S1193" s="36"/>
      <c r="T1193" s="36"/>
      <c r="U1193" s="36"/>
      <c r="V1193" s="36"/>
      <c r="W1193" s="36"/>
      <c r="X1193" s="36"/>
    </row>
    <row r="1194" spans="1:24" ht="39" hidden="1" customHeight="1" outlineLevel="1">
      <c r="A1194" s="21"/>
      <c r="B1194" s="46" t="s">
        <v>1017</v>
      </c>
      <c r="C1194" s="18" t="s">
        <v>986</v>
      </c>
      <c r="D1194" s="18" t="s">
        <v>11</v>
      </c>
      <c r="E1194" s="20">
        <v>790000</v>
      </c>
      <c r="F1194" s="20">
        <v>790000</v>
      </c>
      <c r="G1194" s="28"/>
      <c r="H1194" s="28"/>
      <c r="I1194" s="34">
        <f t="shared" si="311"/>
        <v>0</v>
      </c>
      <c r="J1194" s="2742"/>
      <c r="K1194" s="36"/>
      <c r="L1194" s="36"/>
      <c r="M1194" s="36"/>
      <c r="N1194" s="36"/>
      <c r="O1194" s="36"/>
      <c r="P1194" s="36"/>
      <c r="Q1194" s="36"/>
      <c r="R1194" s="36"/>
      <c r="S1194" s="36"/>
      <c r="T1194" s="36"/>
      <c r="U1194" s="36"/>
      <c r="V1194" s="36"/>
      <c r="W1194" s="36"/>
      <c r="X1194" s="36"/>
    </row>
    <row r="1195" spans="1:24" ht="39" hidden="1" customHeight="1" outlineLevel="1">
      <c r="A1195" s="21"/>
      <c r="B1195" s="46" t="s">
        <v>1018</v>
      </c>
      <c r="C1195" s="18" t="s">
        <v>986</v>
      </c>
      <c r="D1195" s="18" t="s">
        <v>11</v>
      </c>
      <c r="E1195" s="20">
        <v>208182</v>
      </c>
      <c r="F1195" s="20">
        <v>208182</v>
      </c>
      <c r="G1195" s="28"/>
      <c r="H1195" s="28"/>
      <c r="I1195" s="34">
        <f t="shared" si="311"/>
        <v>0</v>
      </c>
      <c r="J1195" s="2742"/>
      <c r="K1195" s="36"/>
      <c r="L1195" s="36"/>
      <c r="M1195" s="36"/>
      <c r="N1195" s="36"/>
      <c r="O1195" s="36"/>
      <c r="P1195" s="36"/>
      <c r="Q1195" s="36"/>
      <c r="R1195" s="36"/>
      <c r="S1195" s="36"/>
      <c r="T1195" s="36"/>
      <c r="U1195" s="36"/>
      <c r="V1195" s="36"/>
      <c r="W1195" s="36"/>
      <c r="X1195" s="36"/>
    </row>
    <row r="1196" spans="1:24" ht="19.5" hidden="1" customHeight="1" outlineLevel="1">
      <c r="A1196" s="21"/>
      <c r="B1196" s="78" t="s">
        <v>1019</v>
      </c>
      <c r="C1196" s="18" t="s">
        <v>986</v>
      </c>
      <c r="D1196" s="18" t="s">
        <v>11</v>
      </c>
      <c r="E1196" s="20">
        <v>535454</v>
      </c>
      <c r="F1196" s="20">
        <v>535454</v>
      </c>
      <c r="G1196" s="28"/>
      <c r="H1196" s="28"/>
      <c r="I1196" s="34">
        <f t="shared" si="311"/>
        <v>0</v>
      </c>
      <c r="J1196" s="2742"/>
      <c r="K1196" s="36"/>
      <c r="L1196" s="36"/>
      <c r="M1196" s="36"/>
      <c r="N1196" s="36"/>
      <c r="O1196" s="36"/>
      <c r="P1196" s="36"/>
      <c r="Q1196" s="36"/>
      <c r="R1196" s="36"/>
      <c r="S1196" s="36"/>
      <c r="T1196" s="36"/>
      <c r="U1196" s="36"/>
      <c r="V1196" s="36"/>
      <c r="W1196" s="36"/>
      <c r="X1196" s="36"/>
    </row>
    <row r="1197" spans="1:24" ht="19.5" hidden="1" customHeight="1" outlineLevel="1">
      <c r="A1197" s="21"/>
      <c r="B1197" s="78" t="s">
        <v>1020</v>
      </c>
      <c r="C1197" s="18" t="s">
        <v>986</v>
      </c>
      <c r="D1197" s="18" t="s">
        <v>11</v>
      </c>
      <c r="E1197" s="20">
        <v>817272</v>
      </c>
      <c r="F1197" s="20">
        <v>817272</v>
      </c>
      <c r="G1197" s="28"/>
      <c r="H1197" s="28"/>
      <c r="I1197" s="34">
        <f t="shared" si="311"/>
        <v>0</v>
      </c>
      <c r="J1197" s="2733"/>
      <c r="K1197" s="36"/>
      <c r="L1197" s="36"/>
      <c r="M1197" s="36"/>
      <c r="N1197" s="36"/>
      <c r="O1197" s="36"/>
      <c r="P1197" s="36"/>
      <c r="Q1197" s="36"/>
      <c r="R1197" s="36"/>
      <c r="S1197" s="36"/>
      <c r="T1197" s="36"/>
      <c r="U1197" s="36"/>
      <c r="V1197" s="36"/>
      <c r="W1197" s="36"/>
      <c r="X1197" s="36"/>
    </row>
    <row r="1198" spans="1:24" ht="39" hidden="1" customHeight="1" outlineLevel="1">
      <c r="A1198" s="21"/>
      <c r="B1198" s="46" t="s">
        <v>1021</v>
      </c>
      <c r="C1198" s="18" t="s">
        <v>986</v>
      </c>
      <c r="D1198" s="18" t="s">
        <v>11</v>
      </c>
      <c r="E1198" s="20">
        <v>1117273</v>
      </c>
      <c r="F1198" s="20">
        <v>1117273</v>
      </c>
      <c r="G1198" s="28"/>
      <c r="H1198" s="28"/>
      <c r="I1198" s="34">
        <f t="shared" si="311"/>
        <v>0</v>
      </c>
      <c r="J1198" s="2740" t="s">
        <v>1022</v>
      </c>
      <c r="K1198" s="36"/>
      <c r="L1198" s="36"/>
      <c r="M1198" s="36"/>
      <c r="N1198" s="36"/>
      <c r="O1198" s="36"/>
      <c r="P1198" s="36"/>
      <c r="Q1198" s="36"/>
      <c r="R1198" s="36"/>
      <c r="S1198" s="36"/>
      <c r="T1198" s="36"/>
      <c r="U1198" s="36"/>
      <c r="V1198" s="36"/>
      <c r="W1198" s="36"/>
      <c r="X1198" s="36"/>
    </row>
    <row r="1199" spans="1:24" ht="58.5" hidden="1" customHeight="1" outlineLevel="1">
      <c r="A1199" s="21"/>
      <c r="B1199" s="46" t="s">
        <v>1023</v>
      </c>
      <c r="C1199" s="18" t="s">
        <v>1024</v>
      </c>
      <c r="D1199" s="18" t="s">
        <v>11</v>
      </c>
      <c r="E1199" s="20">
        <v>517273</v>
      </c>
      <c r="F1199" s="20">
        <v>517273</v>
      </c>
      <c r="G1199" s="28"/>
      <c r="H1199" s="28"/>
      <c r="I1199" s="34">
        <f t="shared" si="311"/>
        <v>0</v>
      </c>
      <c r="J1199" s="2733"/>
      <c r="K1199" s="36"/>
      <c r="L1199" s="36"/>
      <c r="M1199" s="36"/>
      <c r="N1199" s="36"/>
      <c r="O1199" s="36"/>
      <c r="P1199" s="36"/>
      <c r="Q1199" s="36"/>
      <c r="R1199" s="36"/>
      <c r="S1199" s="36"/>
      <c r="T1199" s="36"/>
      <c r="U1199" s="36"/>
      <c r="V1199" s="36"/>
      <c r="W1199" s="36"/>
      <c r="X1199" s="36"/>
    </row>
    <row r="1200" spans="1:24" ht="58.5" hidden="1" customHeight="1" outlineLevel="1">
      <c r="A1200" s="21"/>
      <c r="B1200" s="46" t="s">
        <v>1025</v>
      </c>
      <c r="C1200" s="18" t="s">
        <v>986</v>
      </c>
      <c r="D1200" s="18" t="s">
        <v>11</v>
      </c>
      <c r="E1200" s="20">
        <v>626365</v>
      </c>
      <c r="F1200" s="20">
        <v>626365</v>
      </c>
      <c r="G1200" s="28"/>
      <c r="H1200" s="28"/>
      <c r="I1200" s="34">
        <f t="shared" si="311"/>
        <v>0</v>
      </c>
      <c r="J1200" s="2740" t="s">
        <v>1026</v>
      </c>
      <c r="K1200" s="36"/>
      <c r="L1200" s="36"/>
      <c r="M1200" s="36"/>
      <c r="N1200" s="36"/>
      <c r="O1200" s="36"/>
      <c r="P1200" s="36"/>
      <c r="Q1200" s="36"/>
      <c r="R1200" s="36"/>
      <c r="S1200" s="36"/>
      <c r="T1200" s="36"/>
      <c r="U1200" s="36"/>
      <c r="V1200" s="36"/>
      <c r="W1200" s="36"/>
      <c r="X1200" s="36"/>
    </row>
    <row r="1201" spans="1:24" ht="19.5" hidden="1" customHeight="1" outlineLevel="1">
      <c r="A1201" s="21"/>
      <c r="B1201" s="78" t="s">
        <v>1027</v>
      </c>
      <c r="C1201" s="18" t="s">
        <v>986</v>
      </c>
      <c r="D1201" s="18" t="s">
        <v>11</v>
      </c>
      <c r="E1201" s="20">
        <v>653636</v>
      </c>
      <c r="F1201" s="20">
        <v>653636</v>
      </c>
      <c r="G1201" s="28"/>
      <c r="H1201" s="28"/>
      <c r="I1201" s="34">
        <f t="shared" si="311"/>
        <v>0</v>
      </c>
      <c r="J1201" s="2742"/>
      <c r="K1201" s="36"/>
      <c r="L1201" s="36"/>
      <c r="M1201" s="36"/>
      <c r="N1201" s="36"/>
      <c r="O1201" s="36"/>
      <c r="P1201" s="36"/>
      <c r="Q1201" s="36"/>
      <c r="R1201" s="36"/>
      <c r="S1201" s="36"/>
      <c r="T1201" s="36"/>
      <c r="U1201" s="36"/>
      <c r="V1201" s="36"/>
      <c r="W1201" s="36"/>
      <c r="X1201" s="36"/>
    </row>
    <row r="1202" spans="1:24" ht="39" hidden="1" customHeight="1" outlineLevel="1">
      <c r="A1202" s="21"/>
      <c r="B1202" s="46" t="s">
        <v>1028</v>
      </c>
      <c r="C1202" s="18" t="s">
        <v>1000</v>
      </c>
      <c r="D1202" s="18" t="s">
        <v>11</v>
      </c>
      <c r="E1202" s="20">
        <v>244545</v>
      </c>
      <c r="F1202" s="20">
        <v>244545</v>
      </c>
      <c r="G1202" s="28"/>
      <c r="H1202" s="28"/>
      <c r="I1202" s="34">
        <f t="shared" si="311"/>
        <v>0</v>
      </c>
      <c r="J1202" s="2742"/>
      <c r="K1202" s="36"/>
      <c r="L1202" s="36"/>
      <c r="M1202" s="36"/>
      <c r="N1202" s="36"/>
      <c r="O1202" s="36"/>
      <c r="P1202" s="36"/>
      <c r="Q1202" s="36"/>
      <c r="R1202" s="36"/>
      <c r="S1202" s="36"/>
      <c r="T1202" s="36"/>
      <c r="U1202" s="36"/>
      <c r="V1202" s="36"/>
      <c r="W1202" s="36"/>
      <c r="X1202" s="36"/>
    </row>
    <row r="1203" spans="1:24" ht="39" hidden="1" customHeight="1" outlineLevel="1">
      <c r="A1203" s="21"/>
      <c r="B1203" s="46" t="s">
        <v>1029</v>
      </c>
      <c r="C1203" s="18" t="s">
        <v>1000</v>
      </c>
      <c r="D1203" s="18" t="s">
        <v>11</v>
      </c>
      <c r="E1203" s="20">
        <v>317272</v>
      </c>
      <c r="F1203" s="20">
        <v>317272</v>
      </c>
      <c r="G1203" s="28"/>
      <c r="H1203" s="28"/>
      <c r="I1203" s="34">
        <f t="shared" si="311"/>
        <v>0</v>
      </c>
      <c r="J1203" s="2733"/>
      <c r="K1203" s="36"/>
      <c r="L1203" s="36"/>
      <c r="M1203" s="36"/>
      <c r="N1203" s="36"/>
      <c r="O1203" s="36"/>
      <c r="P1203" s="36"/>
      <c r="Q1203" s="36"/>
      <c r="R1203" s="36"/>
      <c r="S1203" s="36"/>
      <c r="T1203" s="36"/>
      <c r="U1203" s="36"/>
      <c r="V1203" s="36"/>
      <c r="W1203" s="36"/>
      <c r="X1203" s="36"/>
    </row>
    <row r="1204" spans="1:24" ht="24" customHeight="1" collapsed="1">
      <c r="A1204" s="128">
        <v>2</v>
      </c>
      <c r="B1204" s="2781" t="s">
        <v>1030</v>
      </c>
      <c r="C1204" s="2735"/>
      <c r="D1204" s="2735"/>
      <c r="E1204" s="2735"/>
      <c r="F1204" s="2735"/>
      <c r="G1204" s="2735"/>
      <c r="H1204" s="2735"/>
      <c r="I1204" s="2735"/>
      <c r="J1204" s="2736"/>
      <c r="K1204" s="118"/>
      <c r="L1204" s="118"/>
      <c r="M1204" s="118"/>
      <c r="N1204" s="118"/>
      <c r="O1204" s="118"/>
      <c r="P1204" s="118"/>
      <c r="Q1204" s="118"/>
      <c r="R1204" s="118"/>
      <c r="S1204" s="118"/>
      <c r="T1204" s="118"/>
      <c r="U1204" s="118"/>
      <c r="V1204" s="118"/>
      <c r="W1204" s="118"/>
      <c r="X1204" s="118"/>
    </row>
    <row r="1205" spans="1:24" ht="21" hidden="1" customHeight="1" outlineLevel="1">
      <c r="A1205" s="130"/>
      <c r="B1205" s="2782" t="s">
        <v>1031</v>
      </c>
      <c r="C1205" s="2735"/>
      <c r="D1205" s="2735"/>
      <c r="E1205" s="2735"/>
      <c r="F1205" s="2735"/>
      <c r="G1205" s="2735"/>
      <c r="H1205" s="2735"/>
      <c r="I1205" s="2736"/>
      <c r="J1205" s="2778" t="s">
        <v>1032</v>
      </c>
      <c r="K1205" s="91"/>
      <c r="L1205" s="91"/>
      <c r="M1205" s="91"/>
      <c r="N1205" s="91"/>
      <c r="O1205" s="91"/>
      <c r="P1205" s="91"/>
      <c r="Q1205" s="91"/>
      <c r="R1205" s="91"/>
      <c r="S1205" s="91"/>
      <c r="T1205" s="91"/>
      <c r="U1205" s="91"/>
      <c r="V1205" s="91"/>
      <c r="W1205" s="91"/>
      <c r="X1205" s="91"/>
    </row>
    <row r="1206" spans="1:24" ht="39" hidden="1" customHeight="1" outlineLevel="1">
      <c r="A1206" s="130"/>
      <c r="B1206" s="135" t="s">
        <v>1033</v>
      </c>
      <c r="C1206" s="122" t="s">
        <v>1034</v>
      </c>
      <c r="D1206" s="122" t="s">
        <v>318</v>
      </c>
      <c r="E1206" s="92"/>
      <c r="F1206" s="92"/>
      <c r="G1206" s="28">
        <v>355000</v>
      </c>
      <c r="H1206" s="28">
        <v>355000</v>
      </c>
      <c r="I1206" s="48">
        <v>0</v>
      </c>
      <c r="J1206" s="2742"/>
      <c r="K1206" s="91"/>
      <c r="L1206" s="91"/>
      <c r="M1206" s="91"/>
      <c r="N1206" s="91"/>
      <c r="O1206" s="91"/>
      <c r="P1206" s="91"/>
      <c r="Q1206" s="91"/>
      <c r="R1206" s="91"/>
      <c r="S1206" s="91"/>
      <c r="T1206" s="91"/>
      <c r="U1206" s="91"/>
      <c r="V1206" s="91"/>
      <c r="W1206" s="91"/>
      <c r="X1206" s="91"/>
    </row>
    <row r="1207" spans="1:24" ht="19.5" hidden="1" customHeight="1" outlineLevel="1">
      <c r="A1207" s="130"/>
      <c r="B1207" s="135" t="s">
        <v>1035</v>
      </c>
      <c r="C1207" s="90" t="s">
        <v>1036</v>
      </c>
      <c r="D1207" s="122"/>
      <c r="E1207" s="92"/>
      <c r="F1207" s="92"/>
      <c r="G1207" s="28"/>
      <c r="H1207" s="28">
        <v>150000</v>
      </c>
      <c r="I1207" s="48">
        <v>0</v>
      </c>
      <c r="J1207" s="2742"/>
      <c r="K1207" s="91"/>
      <c r="L1207" s="91"/>
      <c r="M1207" s="91"/>
      <c r="N1207" s="91"/>
      <c r="O1207" s="91"/>
      <c r="P1207" s="91"/>
      <c r="Q1207" s="91"/>
      <c r="R1207" s="91"/>
      <c r="S1207" s="91"/>
      <c r="T1207" s="91"/>
      <c r="U1207" s="91"/>
      <c r="V1207" s="91"/>
      <c r="W1207" s="91"/>
      <c r="X1207" s="91"/>
    </row>
    <row r="1208" spans="1:24" ht="39" hidden="1" customHeight="1" outlineLevel="1">
      <c r="A1208" s="130"/>
      <c r="B1208" s="135" t="s">
        <v>1037</v>
      </c>
      <c r="C1208" s="90" t="s">
        <v>1036</v>
      </c>
      <c r="D1208" s="122"/>
      <c r="E1208" s="92"/>
      <c r="F1208" s="92"/>
      <c r="G1208" s="28"/>
      <c r="H1208" s="28">
        <v>105000</v>
      </c>
      <c r="I1208" s="48">
        <v>0</v>
      </c>
      <c r="J1208" s="2742"/>
      <c r="K1208" s="91"/>
      <c r="L1208" s="91"/>
      <c r="M1208" s="91"/>
      <c r="N1208" s="91"/>
      <c r="O1208" s="91"/>
      <c r="P1208" s="91"/>
      <c r="Q1208" s="91"/>
      <c r="R1208" s="91"/>
      <c r="S1208" s="91"/>
      <c r="T1208" s="91"/>
      <c r="U1208" s="91"/>
      <c r="V1208" s="91"/>
      <c r="W1208" s="91"/>
      <c r="X1208" s="91"/>
    </row>
    <row r="1209" spans="1:24" ht="39" hidden="1" customHeight="1" outlineLevel="1">
      <c r="A1209" s="130"/>
      <c r="B1209" s="135" t="s">
        <v>1038</v>
      </c>
      <c r="C1209" s="90" t="s">
        <v>1036</v>
      </c>
      <c r="D1209" s="122"/>
      <c r="E1209" s="92"/>
      <c r="F1209" s="92"/>
      <c r="G1209" s="28"/>
      <c r="H1209" s="28">
        <v>165000</v>
      </c>
      <c r="I1209" s="48">
        <v>0</v>
      </c>
      <c r="J1209" s="2742"/>
      <c r="K1209" s="91"/>
      <c r="L1209" s="91"/>
      <c r="M1209" s="91"/>
      <c r="N1209" s="91"/>
      <c r="O1209" s="91"/>
      <c r="P1209" s="91"/>
      <c r="Q1209" s="91"/>
      <c r="R1209" s="91"/>
      <c r="S1209" s="91"/>
      <c r="T1209" s="91"/>
      <c r="U1209" s="91"/>
      <c r="V1209" s="91"/>
      <c r="W1209" s="91"/>
      <c r="X1209" s="91"/>
    </row>
    <row r="1210" spans="1:24" ht="19.5" hidden="1" customHeight="1" outlineLevel="1">
      <c r="A1210" s="130"/>
      <c r="B1210" s="135" t="s">
        <v>1039</v>
      </c>
      <c r="C1210" s="90" t="s">
        <v>1036</v>
      </c>
      <c r="D1210" s="122"/>
      <c r="E1210" s="92"/>
      <c r="F1210" s="92"/>
      <c r="G1210" s="28"/>
      <c r="H1210" s="28">
        <v>165000</v>
      </c>
      <c r="I1210" s="48">
        <v>0</v>
      </c>
      <c r="J1210" s="2742"/>
      <c r="K1210" s="91"/>
      <c r="L1210" s="91"/>
      <c r="M1210" s="91"/>
      <c r="N1210" s="91"/>
      <c r="O1210" s="91"/>
      <c r="P1210" s="91"/>
      <c r="Q1210" s="91"/>
      <c r="R1210" s="91"/>
      <c r="S1210" s="91"/>
      <c r="T1210" s="91"/>
      <c r="U1210" s="91"/>
      <c r="V1210" s="91"/>
      <c r="W1210" s="91"/>
      <c r="X1210" s="91"/>
    </row>
    <row r="1211" spans="1:24" ht="19.5" hidden="1" customHeight="1" outlineLevel="1">
      <c r="A1211" s="130"/>
      <c r="B1211" s="135" t="s">
        <v>1040</v>
      </c>
      <c r="C1211" s="90" t="s">
        <v>1036</v>
      </c>
      <c r="D1211" s="122"/>
      <c r="E1211" s="92"/>
      <c r="F1211" s="92"/>
      <c r="G1211" s="28"/>
      <c r="H1211" s="28">
        <v>115000</v>
      </c>
      <c r="I1211" s="48">
        <v>0</v>
      </c>
      <c r="J1211" s="2742"/>
      <c r="K1211" s="91"/>
      <c r="L1211" s="91"/>
      <c r="M1211" s="91"/>
      <c r="N1211" s="91"/>
      <c r="O1211" s="91"/>
      <c r="P1211" s="91"/>
      <c r="Q1211" s="91"/>
      <c r="R1211" s="91"/>
      <c r="S1211" s="91"/>
      <c r="T1211" s="91"/>
      <c r="U1211" s="91"/>
      <c r="V1211" s="91"/>
      <c r="W1211" s="91"/>
      <c r="X1211" s="91"/>
    </row>
    <row r="1212" spans="1:24" ht="19.5" hidden="1" customHeight="1" outlineLevel="1">
      <c r="A1212" s="130"/>
      <c r="B1212" s="135" t="s">
        <v>1041</v>
      </c>
      <c r="C1212" s="90" t="s">
        <v>1036</v>
      </c>
      <c r="D1212" s="122"/>
      <c r="E1212" s="92"/>
      <c r="F1212" s="92"/>
      <c r="G1212" s="28"/>
      <c r="H1212" s="28">
        <v>155000</v>
      </c>
      <c r="I1212" s="48">
        <v>0</v>
      </c>
      <c r="J1212" s="2742"/>
      <c r="K1212" s="91"/>
      <c r="L1212" s="91"/>
      <c r="M1212" s="91"/>
      <c r="N1212" s="91"/>
      <c r="O1212" s="91"/>
      <c r="P1212" s="91"/>
      <c r="Q1212" s="91"/>
      <c r="R1212" s="91"/>
      <c r="S1212" s="91"/>
      <c r="T1212" s="91"/>
      <c r="U1212" s="91"/>
      <c r="V1212" s="91"/>
      <c r="W1212" s="91"/>
      <c r="X1212" s="91"/>
    </row>
    <row r="1213" spans="1:24" ht="19.5" hidden="1" customHeight="1" outlineLevel="1">
      <c r="A1213" s="130"/>
      <c r="B1213" s="135" t="s">
        <v>1042</v>
      </c>
      <c r="C1213" s="90" t="s">
        <v>1036</v>
      </c>
      <c r="D1213" s="122"/>
      <c r="E1213" s="92"/>
      <c r="F1213" s="92"/>
      <c r="G1213" s="28"/>
      <c r="H1213" s="28">
        <v>95000</v>
      </c>
      <c r="I1213" s="48">
        <v>0</v>
      </c>
      <c r="J1213" s="2742"/>
      <c r="K1213" s="91"/>
      <c r="L1213" s="91"/>
      <c r="M1213" s="91"/>
      <c r="N1213" s="91"/>
      <c r="O1213" s="91"/>
      <c r="P1213" s="91"/>
      <c r="Q1213" s="91"/>
      <c r="R1213" s="91"/>
      <c r="S1213" s="91"/>
      <c r="T1213" s="91"/>
      <c r="U1213" s="91"/>
      <c r="V1213" s="91"/>
      <c r="W1213" s="91"/>
      <c r="X1213" s="91"/>
    </row>
    <row r="1214" spans="1:24" ht="31.5" hidden="1" customHeight="1">
      <c r="A1214" s="21"/>
      <c r="B1214" s="25" t="s">
        <v>1043</v>
      </c>
      <c r="C1214" s="18"/>
      <c r="D1214" s="35" t="s">
        <v>318</v>
      </c>
      <c r="E1214" s="20"/>
      <c r="F1214" s="20"/>
      <c r="G1214" s="28"/>
      <c r="H1214" s="28"/>
      <c r="I1214" s="34"/>
      <c r="J1214" s="94"/>
      <c r="K1214" s="36"/>
      <c r="L1214" s="36"/>
      <c r="M1214" s="36"/>
      <c r="N1214" s="36"/>
      <c r="O1214" s="36"/>
      <c r="P1214" s="36"/>
      <c r="Q1214" s="36"/>
      <c r="R1214" s="36"/>
      <c r="S1214" s="36"/>
      <c r="T1214" s="36"/>
      <c r="U1214" s="36"/>
      <c r="V1214" s="36"/>
      <c r="W1214" s="36"/>
      <c r="X1214" s="36"/>
    </row>
    <row r="1215" spans="1:24" ht="39" hidden="1" customHeight="1">
      <c r="A1215" s="21"/>
      <c r="B1215" s="46" t="s">
        <v>1044</v>
      </c>
      <c r="C1215" s="18" t="s">
        <v>982</v>
      </c>
      <c r="D1215" s="18"/>
      <c r="E1215" s="20">
        <v>1890909</v>
      </c>
      <c r="F1215" s="20">
        <v>1890909</v>
      </c>
      <c r="G1215" s="28"/>
      <c r="H1215" s="28"/>
      <c r="I1215" s="34">
        <f t="shared" ref="I1215:I1219" si="312">(F1215-E1215)/E1215</f>
        <v>0</v>
      </c>
      <c r="J1215" s="2740" t="s">
        <v>1045</v>
      </c>
      <c r="K1215" s="36"/>
      <c r="L1215" s="36"/>
      <c r="M1215" s="36"/>
      <c r="N1215" s="36"/>
      <c r="O1215" s="36"/>
      <c r="P1215" s="36"/>
      <c r="Q1215" s="36"/>
      <c r="R1215" s="36"/>
      <c r="S1215" s="36"/>
      <c r="T1215" s="36"/>
      <c r="U1215" s="36"/>
      <c r="V1215" s="36"/>
      <c r="W1215" s="36"/>
      <c r="X1215" s="36"/>
    </row>
    <row r="1216" spans="1:24" ht="39" hidden="1" customHeight="1">
      <c r="A1216" s="21"/>
      <c r="B1216" s="46" t="s">
        <v>1046</v>
      </c>
      <c r="C1216" s="18" t="s">
        <v>982</v>
      </c>
      <c r="D1216" s="18"/>
      <c r="E1216" s="20">
        <v>2695727</v>
      </c>
      <c r="F1216" s="20">
        <v>2695727</v>
      </c>
      <c r="G1216" s="28"/>
      <c r="H1216" s="28"/>
      <c r="I1216" s="34">
        <f t="shared" si="312"/>
        <v>0</v>
      </c>
      <c r="J1216" s="2742"/>
      <c r="K1216" s="36"/>
      <c r="L1216" s="36"/>
      <c r="M1216" s="36"/>
      <c r="N1216" s="36"/>
      <c r="O1216" s="36"/>
      <c r="P1216" s="36"/>
      <c r="Q1216" s="36"/>
      <c r="R1216" s="36"/>
      <c r="S1216" s="36"/>
      <c r="T1216" s="36"/>
      <c r="U1216" s="36"/>
      <c r="V1216" s="36"/>
      <c r="W1216" s="36"/>
      <c r="X1216" s="36"/>
    </row>
    <row r="1217" spans="1:24" ht="39" hidden="1" customHeight="1">
      <c r="A1217" s="21"/>
      <c r="B1217" s="46" t="s">
        <v>1047</v>
      </c>
      <c r="C1217" s="18" t="s">
        <v>982</v>
      </c>
      <c r="D1217" s="18" t="s">
        <v>11</v>
      </c>
      <c r="E1217" s="20">
        <v>1347273</v>
      </c>
      <c r="F1217" s="20">
        <v>1347273</v>
      </c>
      <c r="G1217" s="28"/>
      <c r="H1217" s="28"/>
      <c r="I1217" s="34">
        <f t="shared" si="312"/>
        <v>0</v>
      </c>
      <c r="J1217" s="2742"/>
      <c r="K1217" s="36"/>
      <c r="L1217" s="36"/>
      <c r="M1217" s="36"/>
      <c r="N1217" s="36"/>
      <c r="O1217" s="36"/>
      <c r="P1217" s="36"/>
      <c r="Q1217" s="36"/>
      <c r="R1217" s="36"/>
      <c r="S1217" s="36"/>
      <c r="T1217" s="36"/>
      <c r="U1217" s="36"/>
      <c r="V1217" s="36"/>
      <c r="W1217" s="36"/>
      <c r="X1217" s="36"/>
    </row>
    <row r="1218" spans="1:24" ht="39" hidden="1" customHeight="1">
      <c r="A1218" s="21"/>
      <c r="B1218" s="46" t="s">
        <v>1048</v>
      </c>
      <c r="C1218" s="18" t="s">
        <v>1049</v>
      </c>
      <c r="D1218" s="18" t="s">
        <v>11</v>
      </c>
      <c r="E1218" s="20">
        <v>2115454</v>
      </c>
      <c r="F1218" s="20">
        <v>2115454</v>
      </c>
      <c r="G1218" s="28"/>
      <c r="H1218" s="28"/>
      <c r="I1218" s="34">
        <f t="shared" si="312"/>
        <v>0</v>
      </c>
      <c r="J1218" s="2742"/>
      <c r="K1218" s="36"/>
      <c r="L1218" s="36"/>
      <c r="M1218" s="36"/>
      <c r="N1218" s="36"/>
      <c r="O1218" s="36"/>
      <c r="P1218" s="36"/>
      <c r="Q1218" s="36"/>
      <c r="R1218" s="36"/>
      <c r="S1218" s="36"/>
      <c r="T1218" s="36"/>
      <c r="U1218" s="36"/>
      <c r="V1218" s="36"/>
      <c r="W1218" s="36"/>
      <c r="X1218" s="36"/>
    </row>
    <row r="1219" spans="1:24" ht="39" hidden="1" customHeight="1">
      <c r="A1219" s="21"/>
      <c r="B1219" s="46" t="s">
        <v>1050</v>
      </c>
      <c r="C1219" s="18" t="s">
        <v>1000</v>
      </c>
      <c r="D1219" s="18" t="s">
        <v>11</v>
      </c>
      <c r="E1219" s="20">
        <v>393545</v>
      </c>
      <c r="F1219" s="20">
        <v>393545</v>
      </c>
      <c r="G1219" s="28"/>
      <c r="H1219" s="28"/>
      <c r="I1219" s="34">
        <f t="shared" si="312"/>
        <v>0</v>
      </c>
      <c r="J1219" s="2742"/>
      <c r="K1219" s="36"/>
      <c r="L1219" s="36"/>
      <c r="M1219" s="36"/>
      <c r="N1219" s="36"/>
      <c r="O1219" s="36"/>
      <c r="P1219" s="36"/>
      <c r="Q1219" s="36"/>
      <c r="R1219" s="36"/>
      <c r="S1219" s="36"/>
      <c r="T1219" s="36"/>
      <c r="U1219" s="36"/>
      <c r="V1219" s="36"/>
      <c r="W1219" s="36"/>
      <c r="X1219" s="36"/>
    </row>
    <row r="1220" spans="1:24" ht="19.5" hidden="1" customHeight="1">
      <c r="A1220" s="21"/>
      <c r="B1220" s="25" t="s">
        <v>1051</v>
      </c>
      <c r="C1220" s="18"/>
      <c r="D1220" s="18"/>
      <c r="E1220" s="20"/>
      <c r="F1220" s="20"/>
      <c r="G1220" s="28"/>
      <c r="H1220" s="28"/>
      <c r="I1220" s="34"/>
      <c r="J1220" s="2742"/>
      <c r="K1220" s="36"/>
      <c r="L1220" s="36"/>
      <c r="M1220" s="36"/>
      <c r="N1220" s="36"/>
      <c r="O1220" s="36"/>
      <c r="P1220" s="36"/>
      <c r="Q1220" s="36"/>
      <c r="R1220" s="36"/>
      <c r="S1220" s="36"/>
      <c r="T1220" s="36"/>
      <c r="U1220" s="36"/>
      <c r="V1220" s="36"/>
      <c r="W1220" s="36"/>
      <c r="X1220" s="36"/>
    </row>
    <row r="1221" spans="1:24" ht="39" hidden="1" customHeight="1">
      <c r="A1221" s="21"/>
      <c r="B1221" s="46" t="s">
        <v>1052</v>
      </c>
      <c r="C1221" s="18" t="s">
        <v>1000</v>
      </c>
      <c r="D1221" s="18" t="s">
        <v>11</v>
      </c>
      <c r="E1221" s="20">
        <v>334454</v>
      </c>
      <c r="F1221" s="20">
        <v>334454</v>
      </c>
      <c r="G1221" s="28"/>
      <c r="H1221" s="28"/>
      <c r="I1221" s="34">
        <f t="shared" ref="I1221:I1224" si="313">(F1221-E1221)/E1221</f>
        <v>0</v>
      </c>
      <c r="J1221" s="2733"/>
      <c r="K1221" s="36"/>
      <c r="L1221" s="36"/>
      <c r="M1221" s="36"/>
      <c r="N1221" s="36"/>
      <c r="O1221" s="36"/>
      <c r="P1221" s="36"/>
      <c r="Q1221" s="36"/>
      <c r="R1221" s="36"/>
      <c r="S1221" s="36"/>
      <c r="T1221" s="36"/>
      <c r="U1221" s="36"/>
      <c r="V1221" s="36"/>
      <c r="W1221" s="36"/>
      <c r="X1221" s="36"/>
    </row>
    <row r="1222" spans="1:24" ht="39" hidden="1" customHeight="1">
      <c r="A1222" s="21"/>
      <c r="B1222" s="46" t="s">
        <v>1053</v>
      </c>
      <c r="C1222" s="18" t="s">
        <v>982</v>
      </c>
      <c r="D1222" s="18" t="s">
        <v>11</v>
      </c>
      <c r="E1222" s="20">
        <v>1486727</v>
      </c>
      <c r="F1222" s="20">
        <v>1486727</v>
      </c>
      <c r="G1222" s="28"/>
      <c r="H1222" s="28"/>
      <c r="I1222" s="34">
        <f t="shared" si="313"/>
        <v>0</v>
      </c>
      <c r="J1222" s="2740" t="s">
        <v>1045</v>
      </c>
      <c r="K1222" s="36"/>
      <c r="L1222" s="36"/>
      <c r="M1222" s="36"/>
      <c r="N1222" s="36"/>
      <c r="O1222" s="36"/>
      <c r="P1222" s="36"/>
      <c r="Q1222" s="36"/>
      <c r="R1222" s="36"/>
      <c r="S1222" s="36"/>
      <c r="T1222" s="36"/>
      <c r="U1222" s="36"/>
      <c r="V1222" s="36"/>
      <c r="W1222" s="36"/>
      <c r="X1222" s="36"/>
    </row>
    <row r="1223" spans="1:24" ht="39" hidden="1" customHeight="1">
      <c r="A1223" s="21"/>
      <c r="B1223" s="46" t="s">
        <v>1054</v>
      </c>
      <c r="C1223" s="18" t="s">
        <v>982</v>
      </c>
      <c r="D1223" s="18" t="s">
        <v>11</v>
      </c>
      <c r="E1223" s="20">
        <v>809545</v>
      </c>
      <c r="F1223" s="20">
        <v>809545</v>
      </c>
      <c r="G1223" s="28"/>
      <c r="H1223" s="28"/>
      <c r="I1223" s="34">
        <f t="shared" si="313"/>
        <v>0</v>
      </c>
      <c r="J1223" s="2742"/>
      <c r="K1223" s="36"/>
      <c r="L1223" s="36"/>
      <c r="M1223" s="36"/>
      <c r="N1223" s="36"/>
      <c r="O1223" s="36"/>
      <c r="P1223" s="36"/>
      <c r="Q1223" s="36"/>
      <c r="R1223" s="36"/>
      <c r="S1223" s="36"/>
      <c r="T1223" s="36"/>
      <c r="U1223" s="36"/>
      <c r="V1223" s="36"/>
      <c r="W1223" s="36"/>
      <c r="X1223" s="36"/>
    </row>
    <row r="1224" spans="1:24" ht="39" hidden="1" customHeight="1">
      <c r="A1224" s="21"/>
      <c r="B1224" s="46" t="s">
        <v>1055</v>
      </c>
      <c r="C1224" s="18" t="s">
        <v>982</v>
      </c>
      <c r="D1224" s="18" t="s">
        <v>11</v>
      </c>
      <c r="E1224" s="20">
        <v>1801090</v>
      </c>
      <c r="F1224" s="20">
        <v>1801090</v>
      </c>
      <c r="G1224" s="28"/>
      <c r="H1224" s="28"/>
      <c r="I1224" s="34">
        <f t="shared" si="313"/>
        <v>0</v>
      </c>
      <c r="J1224" s="2733"/>
      <c r="K1224" s="36"/>
      <c r="L1224" s="36"/>
      <c r="M1224" s="36"/>
      <c r="N1224" s="36"/>
      <c r="O1224" s="36"/>
      <c r="P1224" s="36"/>
      <c r="Q1224" s="36"/>
      <c r="R1224" s="36"/>
      <c r="S1224" s="36"/>
      <c r="T1224" s="36"/>
      <c r="U1224" s="36"/>
      <c r="V1224" s="36"/>
      <c r="W1224" s="36"/>
      <c r="X1224" s="36"/>
    </row>
    <row r="1225" spans="1:24" ht="15" hidden="1" customHeight="1">
      <c r="A1225" s="100">
        <v>4</v>
      </c>
      <c r="B1225" s="2761" t="s">
        <v>1056</v>
      </c>
      <c r="C1225" s="2735"/>
      <c r="D1225" s="2735"/>
      <c r="E1225" s="2735"/>
      <c r="F1225" s="2735"/>
      <c r="G1225" s="2735"/>
      <c r="H1225" s="2735"/>
      <c r="I1225" s="2735"/>
      <c r="J1225" s="2736"/>
      <c r="K1225" s="36"/>
      <c r="L1225" s="36"/>
      <c r="M1225" s="36"/>
      <c r="N1225" s="36"/>
      <c r="O1225" s="36"/>
      <c r="P1225" s="36"/>
      <c r="Q1225" s="36"/>
      <c r="R1225" s="36"/>
      <c r="S1225" s="36"/>
      <c r="T1225" s="36"/>
      <c r="U1225" s="36"/>
      <c r="V1225" s="36"/>
      <c r="W1225" s="36"/>
      <c r="X1225" s="36"/>
    </row>
    <row r="1226" spans="1:24" ht="31.5" hidden="1" customHeight="1">
      <c r="A1226" s="21"/>
      <c r="B1226" s="25" t="s">
        <v>1057</v>
      </c>
      <c r="C1226" s="18"/>
      <c r="D1226" s="35" t="s">
        <v>979</v>
      </c>
      <c r="E1226" s="20"/>
      <c r="F1226" s="20"/>
      <c r="G1226" s="28"/>
      <c r="H1226" s="28"/>
      <c r="I1226" s="34"/>
      <c r="J1226" s="2740" t="s">
        <v>1058</v>
      </c>
      <c r="K1226" s="36"/>
      <c r="L1226" s="36"/>
      <c r="M1226" s="36"/>
      <c r="N1226" s="36"/>
      <c r="O1226" s="36"/>
      <c r="P1226" s="36"/>
      <c r="Q1226" s="36"/>
      <c r="R1226" s="36"/>
      <c r="S1226" s="36"/>
      <c r="T1226" s="36"/>
      <c r="U1226" s="36"/>
      <c r="V1226" s="36"/>
      <c r="W1226" s="36"/>
      <c r="X1226" s="36"/>
    </row>
    <row r="1227" spans="1:24" ht="19.5" hidden="1" customHeight="1">
      <c r="A1227" s="21"/>
      <c r="B1227" s="79" t="s">
        <v>1059</v>
      </c>
      <c r="C1227" s="18"/>
      <c r="D1227" s="18"/>
      <c r="E1227" s="20"/>
      <c r="F1227" s="20"/>
      <c r="G1227" s="28"/>
      <c r="H1227" s="28"/>
      <c r="I1227" s="34"/>
      <c r="J1227" s="2742"/>
      <c r="K1227" s="36"/>
      <c r="L1227" s="36"/>
      <c r="M1227" s="36"/>
      <c r="N1227" s="36"/>
      <c r="O1227" s="36"/>
      <c r="P1227" s="36"/>
      <c r="Q1227" s="36"/>
      <c r="R1227" s="36"/>
      <c r="S1227" s="36"/>
      <c r="T1227" s="36"/>
      <c r="U1227" s="36"/>
      <c r="V1227" s="36"/>
      <c r="W1227" s="36"/>
      <c r="X1227" s="36"/>
    </row>
    <row r="1228" spans="1:24" ht="19.5" hidden="1" customHeight="1">
      <c r="A1228" s="21"/>
      <c r="B1228" s="78" t="s">
        <v>1060</v>
      </c>
      <c r="C1228" s="18" t="s">
        <v>1061</v>
      </c>
      <c r="D1228" s="18" t="s">
        <v>11</v>
      </c>
      <c r="E1228" s="20">
        <v>1041818</v>
      </c>
      <c r="F1228" s="20">
        <v>1041818</v>
      </c>
      <c r="G1228" s="28"/>
      <c r="H1228" s="28"/>
      <c r="I1228" s="34">
        <f t="shared" ref="I1228:I1231" si="314">(F1228-E1228)/E1228</f>
        <v>0</v>
      </c>
      <c r="J1228" s="2742"/>
      <c r="K1228" s="36"/>
      <c r="L1228" s="36"/>
      <c r="M1228" s="36"/>
      <c r="N1228" s="36"/>
      <c r="O1228" s="36"/>
      <c r="P1228" s="36"/>
      <c r="Q1228" s="36"/>
      <c r="R1228" s="36"/>
      <c r="S1228" s="36"/>
      <c r="T1228" s="36"/>
      <c r="U1228" s="36"/>
      <c r="V1228" s="36"/>
      <c r="W1228" s="36"/>
      <c r="X1228" s="36"/>
    </row>
    <row r="1229" spans="1:24" ht="19.5" hidden="1" customHeight="1">
      <c r="A1229" s="21"/>
      <c r="B1229" s="78" t="s">
        <v>1062</v>
      </c>
      <c r="C1229" s="18" t="s">
        <v>1063</v>
      </c>
      <c r="D1229" s="18" t="s">
        <v>11</v>
      </c>
      <c r="E1229" s="20">
        <v>2945454</v>
      </c>
      <c r="F1229" s="20">
        <v>2945454</v>
      </c>
      <c r="G1229" s="28"/>
      <c r="H1229" s="28"/>
      <c r="I1229" s="34">
        <f t="shared" si="314"/>
        <v>0</v>
      </c>
      <c r="J1229" s="2742"/>
      <c r="K1229" s="36"/>
      <c r="L1229" s="36"/>
      <c r="M1229" s="36"/>
      <c r="N1229" s="36"/>
      <c r="O1229" s="36"/>
      <c r="P1229" s="36"/>
      <c r="Q1229" s="36"/>
      <c r="R1229" s="36"/>
      <c r="S1229" s="36"/>
      <c r="T1229" s="36"/>
      <c r="U1229" s="36"/>
      <c r="V1229" s="36"/>
      <c r="W1229" s="36"/>
      <c r="X1229" s="36"/>
    </row>
    <row r="1230" spans="1:24" ht="19.5" hidden="1" customHeight="1">
      <c r="A1230" s="21"/>
      <c r="B1230" s="78" t="s">
        <v>1064</v>
      </c>
      <c r="C1230" s="18" t="s">
        <v>1065</v>
      </c>
      <c r="D1230" s="18"/>
      <c r="E1230" s="20">
        <v>2021818</v>
      </c>
      <c r="F1230" s="20">
        <v>2021818</v>
      </c>
      <c r="G1230" s="28"/>
      <c r="H1230" s="28"/>
      <c r="I1230" s="34">
        <f t="shared" si="314"/>
        <v>0</v>
      </c>
      <c r="J1230" s="2742"/>
      <c r="K1230" s="36"/>
      <c r="L1230" s="36"/>
      <c r="M1230" s="36"/>
      <c r="N1230" s="36"/>
      <c r="O1230" s="36"/>
      <c r="P1230" s="36"/>
      <c r="Q1230" s="36"/>
      <c r="R1230" s="36"/>
      <c r="S1230" s="36"/>
      <c r="T1230" s="36"/>
      <c r="U1230" s="36"/>
      <c r="V1230" s="36"/>
      <c r="W1230" s="36"/>
      <c r="X1230" s="36"/>
    </row>
    <row r="1231" spans="1:24" ht="19.5" hidden="1" customHeight="1">
      <c r="A1231" s="21"/>
      <c r="B1231" s="78" t="s">
        <v>1066</v>
      </c>
      <c r="C1231" s="18" t="s">
        <v>1067</v>
      </c>
      <c r="D1231" s="18" t="s">
        <v>11</v>
      </c>
      <c r="E1231" s="20">
        <v>1440000</v>
      </c>
      <c r="F1231" s="20">
        <v>1440000</v>
      </c>
      <c r="G1231" s="28"/>
      <c r="H1231" s="28"/>
      <c r="I1231" s="34">
        <f t="shared" si="314"/>
        <v>0</v>
      </c>
      <c r="J1231" s="2742"/>
      <c r="K1231" s="36"/>
      <c r="L1231" s="36"/>
      <c r="M1231" s="36"/>
      <c r="N1231" s="36"/>
      <c r="O1231" s="36"/>
      <c r="P1231" s="36"/>
      <c r="Q1231" s="36"/>
      <c r="R1231" s="36"/>
      <c r="S1231" s="36"/>
      <c r="T1231" s="36"/>
      <c r="U1231" s="36"/>
      <c r="V1231" s="36"/>
      <c r="W1231" s="36"/>
      <c r="X1231" s="36"/>
    </row>
    <row r="1232" spans="1:24" ht="19.5" hidden="1" customHeight="1">
      <c r="A1232" s="21"/>
      <c r="B1232" s="79" t="s">
        <v>974</v>
      </c>
      <c r="C1232" s="18"/>
      <c r="D1232" s="18"/>
      <c r="E1232" s="20"/>
      <c r="F1232" s="20"/>
      <c r="G1232" s="28"/>
      <c r="H1232" s="28"/>
      <c r="I1232" s="34"/>
      <c r="J1232" s="2742"/>
      <c r="K1232" s="36"/>
      <c r="L1232" s="36"/>
      <c r="M1232" s="36"/>
      <c r="N1232" s="36"/>
      <c r="O1232" s="36"/>
      <c r="P1232" s="36"/>
      <c r="Q1232" s="36"/>
      <c r="R1232" s="36"/>
      <c r="S1232" s="36"/>
      <c r="T1232" s="36"/>
      <c r="U1232" s="36"/>
      <c r="V1232" s="36"/>
      <c r="W1232" s="36"/>
      <c r="X1232" s="36"/>
    </row>
    <row r="1233" spans="1:24" ht="19.5" hidden="1" customHeight="1">
      <c r="A1233" s="21"/>
      <c r="B1233" s="78" t="s">
        <v>1068</v>
      </c>
      <c r="C1233" s="18" t="s">
        <v>1069</v>
      </c>
      <c r="D1233" s="18" t="s">
        <v>11</v>
      </c>
      <c r="E1233" s="20">
        <v>2419090</v>
      </c>
      <c r="F1233" s="20">
        <v>2419090</v>
      </c>
      <c r="G1233" s="28"/>
      <c r="H1233" s="28"/>
      <c r="I1233" s="34">
        <f t="shared" ref="I1233:I1237" si="315">(F1233-E1233)/E1233</f>
        <v>0</v>
      </c>
      <c r="J1233" s="2742"/>
      <c r="K1233" s="36"/>
      <c r="L1233" s="36"/>
      <c r="M1233" s="36"/>
      <c r="N1233" s="36"/>
      <c r="O1233" s="36"/>
      <c r="P1233" s="36"/>
      <c r="Q1233" s="36"/>
      <c r="R1233" s="36"/>
      <c r="S1233" s="36"/>
      <c r="T1233" s="36"/>
      <c r="U1233" s="36"/>
      <c r="V1233" s="36"/>
      <c r="W1233" s="36"/>
      <c r="X1233" s="36"/>
    </row>
    <row r="1234" spans="1:24" ht="19.5" hidden="1" customHeight="1">
      <c r="A1234" s="21"/>
      <c r="B1234" s="78" t="s">
        <v>1070</v>
      </c>
      <c r="C1234" s="18" t="s">
        <v>1071</v>
      </c>
      <c r="D1234" s="18" t="s">
        <v>11</v>
      </c>
      <c r="E1234" s="20">
        <v>1991818</v>
      </c>
      <c r="F1234" s="20">
        <v>1991818</v>
      </c>
      <c r="G1234" s="28"/>
      <c r="H1234" s="28"/>
      <c r="I1234" s="34">
        <f t="shared" si="315"/>
        <v>0</v>
      </c>
      <c r="J1234" s="2733"/>
      <c r="K1234" s="36"/>
      <c r="L1234" s="36"/>
      <c r="M1234" s="36"/>
      <c r="N1234" s="36"/>
      <c r="O1234" s="36"/>
      <c r="P1234" s="36"/>
      <c r="Q1234" s="36"/>
      <c r="R1234" s="36"/>
      <c r="S1234" s="36"/>
      <c r="T1234" s="36"/>
      <c r="U1234" s="36"/>
      <c r="V1234" s="36"/>
      <c r="W1234" s="36"/>
      <c r="X1234" s="36"/>
    </row>
    <row r="1235" spans="1:24" ht="19.5" hidden="1" customHeight="1">
      <c r="A1235" s="21"/>
      <c r="B1235" s="78" t="s">
        <v>1072</v>
      </c>
      <c r="C1235" s="18" t="s">
        <v>1073</v>
      </c>
      <c r="D1235" s="18" t="s">
        <v>11</v>
      </c>
      <c r="E1235" s="20">
        <v>1984545</v>
      </c>
      <c r="F1235" s="20">
        <v>1984545</v>
      </c>
      <c r="G1235" s="28"/>
      <c r="H1235" s="28"/>
      <c r="I1235" s="34">
        <f t="shared" si="315"/>
        <v>0</v>
      </c>
      <c r="J1235" s="2740" t="s">
        <v>1074</v>
      </c>
      <c r="K1235" s="36"/>
      <c r="L1235" s="36"/>
      <c r="M1235" s="36"/>
      <c r="N1235" s="36"/>
      <c r="O1235" s="36"/>
      <c r="P1235" s="36"/>
      <c r="Q1235" s="36"/>
      <c r="R1235" s="36"/>
      <c r="S1235" s="36"/>
      <c r="T1235" s="36"/>
      <c r="U1235" s="36"/>
      <c r="V1235" s="36"/>
      <c r="W1235" s="36"/>
      <c r="X1235" s="36"/>
    </row>
    <row r="1236" spans="1:24" ht="19.5" hidden="1" customHeight="1">
      <c r="A1236" s="21"/>
      <c r="B1236" s="78" t="s">
        <v>1075</v>
      </c>
      <c r="C1236" s="18" t="s">
        <v>1076</v>
      </c>
      <c r="D1236" s="18" t="s">
        <v>11</v>
      </c>
      <c r="E1236" s="20">
        <v>637273</v>
      </c>
      <c r="F1236" s="20">
        <v>637273</v>
      </c>
      <c r="G1236" s="28"/>
      <c r="H1236" s="28"/>
      <c r="I1236" s="34">
        <f t="shared" si="315"/>
        <v>0</v>
      </c>
      <c r="J1236" s="2742"/>
      <c r="K1236" s="36"/>
      <c r="L1236" s="36"/>
      <c r="M1236" s="36"/>
      <c r="N1236" s="36"/>
      <c r="O1236" s="36"/>
      <c r="P1236" s="36"/>
      <c r="Q1236" s="36"/>
      <c r="R1236" s="36"/>
      <c r="S1236" s="36"/>
      <c r="T1236" s="36"/>
      <c r="U1236" s="36"/>
      <c r="V1236" s="36"/>
      <c r="W1236" s="36"/>
      <c r="X1236" s="36"/>
    </row>
    <row r="1237" spans="1:24" ht="19.5" hidden="1" customHeight="1">
      <c r="A1237" s="21"/>
      <c r="B1237" s="78" t="s">
        <v>1077</v>
      </c>
      <c r="C1237" s="18" t="s">
        <v>1078</v>
      </c>
      <c r="D1237" s="18" t="s">
        <v>11</v>
      </c>
      <c r="E1237" s="20">
        <v>511818</v>
      </c>
      <c r="F1237" s="20">
        <v>511818</v>
      </c>
      <c r="G1237" s="28"/>
      <c r="H1237" s="28"/>
      <c r="I1237" s="34">
        <f t="shared" si="315"/>
        <v>0</v>
      </c>
      <c r="J1237" s="2742"/>
      <c r="K1237" s="36"/>
      <c r="L1237" s="36"/>
      <c r="M1237" s="36"/>
      <c r="N1237" s="36"/>
      <c r="O1237" s="36"/>
      <c r="P1237" s="36"/>
      <c r="Q1237" s="36"/>
      <c r="R1237" s="36"/>
      <c r="S1237" s="36"/>
      <c r="T1237" s="36"/>
      <c r="U1237" s="36"/>
      <c r="V1237" s="36"/>
      <c r="W1237" s="36"/>
      <c r="X1237" s="36"/>
    </row>
    <row r="1238" spans="1:24" ht="19.5" hidden="1" customHeight="1">
      <c r="A1238" s="21"/>
      <c r="B1238" s="79" t="s">
        <v>1079</v>
      </c>
      <c r="C1238" s="18"/>
      <c r="D1238" s="18"/>
      <c r="E1238" s="20"/>
      <c r="F1238" s="20"/>
      <c r="G1238" s="28"/>
      <c r="H1238" s="28"/>
      <c r="I1238" s="34"/>
      <c r="J1238" s="2742"/>
      <c r="K1238" s="36"/>
      <c r="L1238" s="36"/>
      <c r="M1238" s="36"/>
      <c r="N1238" s="36"/>
      <c r="O1238" s="36"/>
      <c r="P1238" s="36"/>
      <c r="Q1238" s="36"/>
      <c r="R1238" s="36"/>
      <c r="S1238" s="36"/>
      <c r="T1238" s="36"/>
      <c r="U1238" s="36"/>
      <c r="V1238" s="36"/>
      <c r="W1238" s="36"/>
      <c r="X1238" s="36"/>
    </row>
    <row r="1239" spans="1:24" ht="19.5" hidden="1" customHeight="1">
      <c r="A1239" s="21"/>
      <c r="B1239" s="78" t="s">
        <v>1080</v>
      </c>
      <c r="C1239" s="18" t="s">
        <v>1081</v>
      </c>
      <c r="D1239" s="18" t="s">
        <v>11</v>
      </c>
      <c r="E1239" s="20">
        <v>1909090</v>
      </c>
      <c r="F1239" s="20">
        <v>1909090</v>
      </c>
      <c r="G1239" s="28"/>
      <c r="H1239" s="28"/>
      <c r="I1239" s="34">
        <f t="shared" ref="I1239:I1240" si="316">(F1239-E1239)/E1239</f>
        <v>0</v>
      </c>
      <c r="J1239" s="2742"/>
      <c r="K1239" s="36"/>
      <c r="L1239" s="36"/>
      <c r="M1239" s="36"/>
      <c r="N1239" s="36"/>
      <c r="O1239" s="36"/>
      <c r="P1239" s="36"/>
      <c r="Q1239" s="36"/>
      <c r="R1239" s="36"/>
      <c r="S1239" s="36"/>
      <c r="T1239" s="36"/>
      <c r="U1239" s="36"/>
      <c r="V1239" s="36"/>
      <c r="W1239" s="36"/>
      <c r="X1239" s="36"/>
    </row>
    <row r="1240" spans="1:24" ht="19.5" hidden="1" customHeight="1">
      <c r="A1240" s="21"/>
      <c r="B1240" s="78" t="s">
        <v>1082</v>
      </c>
      <c r="C1240" s="18" t="s">
        <v>1083</v>
      </c>
      <c r="D1240" s="18" t="s">
        <v>11</v>
      </c>
      <c r="E1240" s="20">
        <v>1199090</v>
      </c>
      <c r="F1240" s="20">
        <v>1199090</v>
      </c>
      <c r="G1240" s="28"/>
      <c r="H1240" s="28"/>
      <c r="I1240" s="34">
        <f t="shared" si="316"/>
        <v>0</v>
      </c>
      <c r="J1240" s="2742"/>
      <c r="K1240" s="36"/>
      <c r="L1240" s="36"/>
      <c r="M1240" s="36"/>
      <c r="N1240" s="36"/>
      <c r="O1240" s="36"/>
      <c r="P1240" s="36"/>
      <c r="Q1240" s="36"/>
      <c r="R1240" s="36"/>
      <c r="S1240" s="36"/>
      <c r="T1240" s="36"/>
      <c r="U1240" s="36"/>
      <c r="V1240" s="36"/>
      <c r="W1240" s="36"/>
      <c r="X1240" s="36"/>
    </row>
    <row r="1241" spans="1:24" ht="19.5" hidden="1" customHeight="1">
      <c r="A1241" s="21"/>
      <c r="B1241" s="79" t="s">
        <v>1084</v>
      </c>
      <c r="C1241" s="18"/>
      <c r="D1241" s="18"/>
      <c r="E1241" s="20"/>
      <c r="F1241" s="20"/>
      <c r="G1241" s="28"/>
      <c r="H1241" s="28"/>
      <c r="I1241" s="34"/>
      <c r="J1241" s="2742"/>
      <c r="K1241" s="36"/>
      <c r="L1241" s="36"/>
      <c r="M1241" s="36"/>
      <c r="N1241" s="36"/>
      <c r="O1241" s="36"/>
      <c r="P1241" s="36"/>
      <c r="Q1241" s="36"/>
      <c r="R1241" s="36"/>
      <c r="S1241" s="36"/>
      <c r="T1241" s="36"/>
      <c r="U1241" s="36"/>
      <c r="V1241" s="36"/>
      <c r="W1241" s="36"/>
      <c r="X1241" s="36"/>
    </row>
    <row r="1242" spans="1:24" ht="19.5" hidden="1" customHeight="1">
      <c r="A1242" s="21"/>
      <c r="B1242" s="78" t="s">
        <v>1085</v>
      </c>
      <c r="C1242" s="18" t="s">
        <v>1083</v>
      </c>
      <c r="D1242" s="18" t="s">
        <v>11</v>
      </c>
      <c r="E1242" s="20">
        <v>1969090</v>
      </c>
      <c r="F1242" s="20">
        <v>1969090</v>
      </c>
      <c r="G1242" s="28"/>
      <c r="H1242" s="28"/>
      <c r="I1242" s="34">
        <f>(F1242-E1242)/E1242</f>
        <v>0</v>
      </c>
      <c r="J1242" s="2733"/>
      <c r="K1242" s="36"/>
      <c r="L1242" s="36"/>
      <c r="M1242" s="36"/>
      <c r="N1242" s="36"/>
      <c r="O1242" s="36"/>
      <c r="P1242" s="36"/>
      <c r="Q1242" s="36"/>
      <c r="R1242" s="36"/>
      <c r="S1242" s="36"/>
      <c r="T1242" s="36"/>
      <c r="U1242" s="36"/>
      <c r="V1242" s="36"/>
      <c r="W1242" s="36"/>
      <c r="X1242" s="36"/>
    </row>
    <row r="1243" spans="1:24" ht="19.5" hidden="1" customHeight="1">
      <c r="A1243" s="21"/>
      <c r="B1243" s="79" t="s">
        <v>1086</v>
      </c>
      <c r="C1243" s="18"/>
      <c r="D1243" s="18"/>
      <c r="E1243" s="20"/>
      <c r="F1243" s="20"/>
      <c r="G1243" s="28"/>
      <c r="H1243" s="28"/>
      <c r="I1243" s="34"/>
      <c r="J1243" s="2740" t="s">
        <v>1074</v>
      </c>
      <c r="K1243" s="36"/>
      <c r="L1243" s="36"/>
      <c r="M1243" s="36"/>
      <c r="N1243" s="36"/>
      <c r="O1243" s="36"/>
      <c r="P1243" s="36"/>
      <c r="Q1243" s="36"/>
      <c r="R1243" s="36"/>
      <c r="S1243" s="36"/>
      <c r="T1243" s="36"/>
      <c r="U1243" s="36"/>
      <c r="V1243" s="36"/>
      <c r="W1243" s="36"/>
      <c r="X1243" s="36"/>
    </row>
    <row r="1244" spans="1:24" ht="19.5" hidden="1" customHeight="1">
      <c r="A1244" s="21"/>
      <c r="B1244" s="78" t="s">
        <v>1087</v>
      </c>
      <c r="C1244" s="18" t="s">
        <v>1088</v>
      </c>
      <c r="D1244" s="18" t="s">
        <v>11</v>
      </c>
      <c r="E1244" s="20">
        <v>591818</v>
      </c>
      <c r="F1244" s="20">
        <v>591818</v>
      </c>
      <c r="G1244" s="28"/>
      <c r="H1244" s="28"/>
      <c r="I1244" s="34">
        <f t="shared" ref="I1244:I1247" si="317">(F1244-E1244)/E1244</f>
        <v>0</v>
      </c>
      <c r="J1244" s="2742"/>
      <c r="K1244" s="36"/>
      <c r="L1244" s="36"/>
      <c r="M1244" s="36"/>
      <c r="N1244" s="36"/>
      <c r="O1244" s="36"/>
      <c r="P1244" s="36"/>
      <c r="Q1244" s="36"/>
      <c r="R1244" s="36"/>
      <c r="S1244" s="36"/>
      <c r="T1244" s="36"/>
      <c r="U1244" s="36"/>
      <c r="V1244" s="36"/>
      <c r="W1244" s="36"/>
      <c r="X1244" s="36"/>
    </row>
    <row r="1245" spans="1:24" ht="19.5" hidden="1" customHeight="1">
      <c r="A1245" s="21"/>
      <c r="B1245" s="78" t="s">
        <v>1089</v>
      </c>
      <c r="C1245" s="18" t="s">
        <v>1088</v>
      </c>
      <c r="D1245" s="18" t="s">
        <v>11</v>
      </c>
      <c r="E1245" s="20">
        <v>578182</v>
      </c>
      <c r="F1245" s="20">
        <v>578182</v>
      </c>
      <c r="G1245" s="28"/>
      <c r="H1245" s="28"/>
      <c r="I1245" s="34">
        <f t="shared" si="317"/>
        <v>0</v>
      </c>
      <c r="J1245" s="2742"/>
      <c r="K1245" s="36"/>
      <c r="L1245" s="36"/>
      <c r="M1245" s="36"/>
      <c r="N1245" s="36"/>
      <c r="O1245" s="36"/>
      <c r="P1245" s="36"/>
      <c r="Q1245" s="36"/>
      <c r="R1245" s="36"/>
      <c r="S1245" s="36"/>
      <c r="T1245" s="36"/>
      <c r="U1245" s="36"/>
      <c r="V1245" s="36"/>
      <c r="W1245" s="36"/>
      <c r="X1245" s="36"/>
    </row>
    <row r="1246" spans="1:24" ht="19.5" hidden="1" customHeight="1">
      <c r="A1246" s="21"/>
      <c r="B1246" s="78" t="s">
        <v>1090</v>
      </c>
      <c r="C1246" s="18" t="s">
        <v>1091</v>
      </c>
      <c r="D1246" s="18" t="s">
        <v>11</v>
      </c>
      <c r="E1246" s="20">
        <v>449090</v>
      </c>
      <c r="F1246" s="20">
        <v>449090</v>
      </c>
      <c r="G1246" s="28"/>
      <c r="H1246" s="28"/>
      <c r="I1246" s="34">
        <f t="shared" si="317"/>
        <v>0</v>
      </c>
      <c r="J1246" s="2742"/>
      <c r="K1246" s="36"/>
      <c r="L1246" s="36"/>
      <c r="M1246" s="36"/>
      <c r="N1246" s="36"/>
      <c r="O1246" s="36"/>
      <c r="P1246" s="36"/>
      <c r="Q1246" s="36"/>
      <c r="R1246" s="36"/>
      <c r="S1246" s="36"/>
      <c r="T1246" s="36"/>
      <c r="U1246" s="36"/>
      <c r="V1246" s="36"/>
      <c r="W1246" s="36"/>
      <c r="X1246" s="36"/>
    </row>
    <row r="1247" spans="1:24" ht="19.5" hidden="1" customHeight="1">
      <c r="A1247" s="21"/>
      <c r="B1247" s="78" t="s">
        <v>1092</v>
      </c>
      <c r="C1247" s="18" t="s">
        <v>1091</v>
      </c>
      <c r="D1247" s="18" t="s">
        <v>11</v>
      </c>
      <c r="E1247" s="20">
        <v>387272</v>
      </c>
      <c r="F1247" s="20">
        <v>387272</v>
      </c>
      <c r="G1247" s="28"/>
      <c r="H1247" s="28"/>
      <c r="I1247" s="34">
        <f t="shared" si="317"/>
        <v>0</v>
      </c>
      <c r="J1247" s="2742"/>
      <c r="K1247" s="36"/>
      <c r="L1247" s="36"/>
      <c r="M1247" s="36"/>
      <c r="N1247" s="36"/>
      <c r="O1247" s="36"/>
      <c r="P1247" s="36"/>
      <c r="Q1247" s="36"/>
      <c r="R1247" s="36"/>
      <c r="S1247" s="36"/>
      <c r="T1247" s="36"/>
      <c r="U1247" s="36"/>
      <c r="V1247" s="36"/>
      <c r="W1247" s="36"/>
      <c r="X1247" s="36"/>
    </row>
    <row r="1248" spans="1:24" ht="19.5" hidden="1" customHeight="1">
      <c r="A1248" s="21"/>
      <c r="B1248" s="79" t="s">
        <v>1093</v>
      </c>
      <c r="C1248" s="18"/>
      <c r="D1248" s="18"/>
      <c r="E1248" s="20"/>
      <c r="F1248" s="20"/>
      <c r="G1248" s="28"/>
      <c r="H1248" s="28"/>
      <c r="I1248" s="34"/>
      <c r="J1248" s="2742"/>
      <c r="K1248" s="36"/>
      <c r="L1248" s="36"/>
      <c r="M1248" s="36"/>
      <c r="N1248" s="36"/>
      <c r="O1248" s="36"/>
      <c r="P1248" s="36"/>
      <c r="Q1248" s="36"/>
      <c r="R1248" s="36"/>
      <c r="S1248" s="36"/>
      <c r="T1248" s="36"/>
      <c r="U1248" s="36"/>
      <c r="V1248" s="36"/>
      <c r="W1248" s="36"/>
      <c r="X1248" s="36"/>
    </row>
    <row r="1249" spans="1:24" ht="19.5" hidden="1" customHeight="1">
      <c r="A1249" s="21"/>
      <c r="B1249" s="78" t="s">
        <v>1094</v>
      </c>
      <c r="C1249" s="18" t="s">
        <v>1095</v>
      </c>
      <c r="D1249" s="18" t="s">
        <v>11</v>
      </c>
      <c r="E1249" s="20">
        <v>214545</v>
      </c>
      <c r="F1249" s="20">
        <v>214545</v>
      </c>
      <c r="G1249" s="28"/>
      <c r="H1249" s="28"/>
      <c r="I1249" s="34">
        <f t="shared" ref="I1249:I1252" si="318">(F1249-E1249)/E1249</f>
        <v>0</v>
      </c>
      <c r="J1249" s="2742"/>
      <c r="K1249" s="36"/>
      <c r="L1249" s="36"/>
      <c r="M1249" s="36"/>
      <c r="N1249" s="36"/>
      <c r="O1249" s="36"/>
      <c r="P1249" s="36"/>
      <c r="Q1249" s="36"/>
      <c r="R1249" s="36"/>
      <c r="S1249" s="36"/>
      <c r="T1249" s="36"/>
      <c r="U1249" s="36"/>
      <c r="V1249" s="36"/>
      <c r="W1249" s="36"/>
      <c r="X1249" s="36"/>
    </row>
    <row r="1250" spans="1:24" ht="19.5" hidden="1" customHeight="1">
      <c r="A1250" s="21"/>
      <c r="B1250" s="78" t="s">
        <v>1096</v>
      </c>
      <c r="C1250" s="18" t="s">
        <v>1095</v>
      </c>
      <c r="D1250" s="18" t="s">
        <v>11</v>
      </c>
      <c r="E1250" s="20">
        <v>185454</v>
      </c>
      <c r="F1250" s="20">
        <v>185454</v>
      </c>
      <c r="G1250" s="28"/>
      <c r="H1250" s="28"/>
      <c r="I1250" s="34">
        <f t="shared" si="318"/>
        <v>0</v>
      </c>
      <c r="J1250" s="2742"/>
      <c r="K1250" s="36"/>
      <c r="L1250" s="36"/>
      <c r="M1250" s="36"/>
      <c r="N1250" s="36"/>
      <c r="O1250" s="36"/>
      <c r="P1250" s="36"/>
      <c r="Q1250" s="36"/>
      <c r="R1250" s="36"/>
      <c r="S1250" s="36"/>
      <c r="T1250" s="36"/>
      <c r="U1250" s="36"/>
      <c r="V1250" s="36"/>
      <c r="W1250" s="36"/>
      <c r="X1250" s="36"/>
    </row>
    <row r="1251" spans="1:24" ht="19.5" hidden="1" customHeight="1">
      <c r="A1251" s="21"/>
      <c r="B1251" s="78" t="s">
        <v>1097</v>
      </c>
      <c r="C1251" s="18" t="s">
        <v>1000</v>
      </c>
      <c r="D1251" s="18" t="s">
        <v>11</v>
      </c>
      <c r="E1251" s="20">
        <v>323636</v>
      </c>
      <c r="F1251" s="20">
        <v>323636</v>
      </c>
      <c r="G1251" s="28"/>
      <c r="H1251" s="28"/>
      <c r="I1251" s="34">
        <f t="shared" si="318"/>
        <v>0</v>
      </c>
      <c r="J1251" s="2742"/>
      <c r="K1251" s="36"/>
      <c r="L1251" s="36"/>
      <c r="M1251" s="36"/>
      <c r="N1251" s="36"/>
      <c r="O1251" s="36"/>
      <c r="P1251" s="36"/>
      <c r="Q1251" s="36"/>
      <c r="R1251" s="36"/>
      <c r="S1251" s="36"/>
      <c r="T1251" s="36"/>
      <c r="U1251" s="36"/>
      <c r="V1251" s="36"/>
      <c r="W1251" s="36"/>
      <c r="X1251" s="36"/>
    </row>
    <row r="1252" spans="1:24" ht="19.5" hidden="1" customHeight="1">
      <c r="A1252" s="21"/>
      <c r="B1252" s="78" t="s">
        <v>1098</v>
      </c>
      <c r="C1252" s="18" t="s">
        <v>1000</v>
      </c>
      <c r="D1252" s="18" t="s">
        <v>11</v>
      </c>
      <c r="E1252" s="20">
        <v>200000</v>
      </c>
      <c r="F1252" s="20">
        <v>200000</v>
      </c>
      <c r="G1252" s="28"/>
      <c r="H1252" s="28"/>
      <c r="I1252" s="34">
        <f t="shared" si="318"/>
        <v>0</v>
      </c>
      <c r="J1252" s="2733"/>
      <c r="K1252" s="36"/>
      <c r="L1252" s="36"/>
      <c r="M1252" s="36"/>
      <c r="N1252" s="36"/>
      <c r="O1252" s="36"/>
      <c r="P1252" s="36"/>
      <c r="Q1252" s="36"/>
      <c r="R1252" s="36"/>
      <c r="S1252" s="36"/>
      <c r="T1252" s="36"/>
      <c r="U1252" s="36"/>
      <c r="V1252" s="36"/>
      <c r="W1252" s="36"/>
      <c r="X1252" s="36"/>
    </row>
    <row r="1253" spans="1:24" ht="24.75" customHeight="1">
      <c r="A1253" s="2744" t="s">
        <v>1099</v>
      </c>
      <c r="B1253" s="2735"/>
      <c r="C1253" s="2735"/>
      <c r="D1253" s="2735"/>
      <c r="E1253" s="2735"/>
      <c r="F1253" s="2735"/>
      <c r="G1253" s="2735"/>
      <c r="H1253" s="2735"/>
      <c r="I1253" s="2735"/>
      <c r="J1253" s="2736"/>
      <c r="K1253" s="36"/>
      <c r="L1253" s="36"/>
      <c r="M1253" s="36"/>
      <c r="N1253" s="36"/>
      <c r="O1253" s="36"/>
      <c r="P1253" s="36"/>
      <c r="Q1253" s="36"/>
      <c r="R1253" s="36"/>
      <c r="S1253" s="36"/>
      <c r="T1253" s="36"/>
      <c r="U1253" s="36"/>
      <c r="V1253" s="36"/>
      <c r="W1253" s="36"/>
      <c r="X1253" s="36"/>
    </row>
    <row r="1254" spans="1:24" ht="45.75" customHeight="1">
      <c r="A1254" s="12"/>
      <c r="B1254" s="2743" t="s">
        <v>1100</v>
      </c>
      <c r="C1254" s="2735"/>
      <c r="D1254" s="2735"/>
      <c r="E1254" s="2735"/>
      <c r="F1254" s="2735"/>
      <c r="G1254" s="2735"/>
      <c r="H1254" s="2735"/>
      <c r="I1254" s="2735"/>
      <c r="J1254" s="2736"/>
      <c r="K1254" s="30"/>
      <c r="L1254" s="30"/>
      <c r="M1254" s="30"/>
      <c r="N1254" s="30"/>
      <c r="O1254" s="30"/>
      <c r="P1254" s="30"/>
      <c r="Q1254" s="30"/>
      <c r="R1254" s="30"/>
      <c r="S1254" s="30"/>
      <c r="T1254" s="30"/>
      <c r="U1254" s="30"/>
      <c r="V1254" s="30"/>
      <c r="W1254" s="30"/>
      <c r="X1254" s="30"/>
    </row>
    <row r="1255" spans="1:24" ht="31.5" hidden="1" customHeight="1" outlineLevel="1">
      <c r="A1255" s="21"/>
      <c r="B1255" s="78" t="s">
        <v>1101</v>
      </c>
      <c r="C1255" s="18" t="s">
        <v>105</v>
      </c>
      <c r="D1255" s="35" t="s">
        <v>1102</v>
      </c>
      <c r="E1255" s="20">
        <v>1919000</v>
      </c>
      <c r="F1255" s="20">
        <v>1919000</v>
      </c>
      <c r="G1255" s="28">
        <f t="shared" ref="G1255:H1255" si="319">F1255</f>
        <v>1919000</v>
      </c>
      <c r="H1255" s="28">
        <f t="shared" si="319"/>
        <v>1919000</v>
      </c>
      <c r="I1255" s="34">
        <f t="shared" ref="I1255:I1263" si="320">(H1255-G1255)/H1255</f>
        <v>0</v>
      </c>
      <c r="J1255" s="2740" t="s">
        <v>1103</v>
      </c>
      <c r="K1255" s="36"/>
      <c r="L1255" s="36"/>
      <c r="M1255" s="36"/>
      <c r="N1255" s="36"/>
      <c r="O1255" s="36"/>
      <c r="P1255" s="36"/>
      <c r="Q1255" s="36"/>
      <c r="R1255" s="36"/>
      <c r="S1255" s="36"/>
      <c r="T1255" s="36"/>
      <c r="U1255" s="36"/>
      <c r="V1255" s="36"/>
      <c r="W1255" s="36"/>
      <c r="X1255" s="36"/>
    </row>
    <row r="1256" spans="1:24" ht="19.5" hidden="1" customHeight="1" outlineLevel="1">
      <c r="A1256" s="21"/>
      <c r="B1256" s="78" t="s">
        <v>1104</v>
      </c>
      <c r="C1256" s="18" t="s">
        <v>105</v>
      </c>
      <c r="D1256" s="18" t="s">
        <v>11</v>
      </c>
      <c r="E1256" s="20">
        <v>2251000</v>
      </c>
      <c r="F1256" s="20">
        <v>2251000</v>
      </c>
      <c r="G1256" s="28">
        <f t="shared" ref="G1256:H1256" si="321">F1256</f>
        <v>2251000</v>
      </c>
      <c r="H1256" s="28">
        <f t="shared" si="321"/>
        <v>2251000</v>
      </c>
      <c r="I1256" s="34">
        <f t="shared" si="320"/>
        <v>0</v>
      </c>
      <c r="J1256" s="2742"/>
      <c r="K1256" s="36"/>
      <c r="L1256" s="36"/>
      <c r="M1256" s="36"/>
      <c r="N1256" s="36"/>
      <c r="O1256" s="36"/>
      <c r="P1256" s="36"/>
      <c r="Q1256" s="36"/>
      <c r="R1256" s="36"/>
      <c r="S1256" s="36"/>
      <c r="T1256" s="36"/>
      <c r="U1256" s="36"/>
      <c r="V1256" s="36"/>
      <c r="W1256" s="36"/>
      <c r="X1256" s="36"/>
    </row>
    <row r="1257" spans="1:24" ht="39" hidden="1" customHeight="1" outlineLevel="1">
      <c r="A1257" s="21"/>
      <c r="B1257" s="46" t="s">
        <v>1105</v>
      </c>
      <c r="C1257" s="18" t="s">
        <v>105</v>
      </c>
      <c r="D1257" s="18" t="s">
        <v>11</v>
      </c>
      <c r="E1257" s="20">
        <v>3212000</v>
      </c>
      <c r="F1257" s="20">
        <v>3212000</v>
      </c>
      <c r="G1257" s="28">
        <f t="shared" ref="G1257:H1257" si="322">F1257</f>
        <v>3212000</v>
      </c>
      <c r="H1257" s="28">
        <f t="shared" si="322"/>
        <v>3212000</v>
      </c>
      <c r="I1257" s="34">
        <f t="shared" si="320"/>
        <v>0</v>
      </c>
      <c r="J1257" s="2742"/>
      <c r="K1257" s="36"/>
      <c r="L1257" s="36"/>
      <c r="M1257" s="36"/>
      <c r="N1257" s="36"/>
      <c r="O1257" s="36"/>
      <c r="P1257" s="36"/>
      <c r="Q1257" s="36"/>
      <c r="R1257" s="36"/>
      <c r="S1257" s="36"/>
      <c r="T1257" s="36"/>
      <c r="U1257" s="36"/>
      <c r="V1257" s="36"/>
      <c r="W1257" s="36"/>
      <c r="X1257" s="36"/>
    </row>
    <row r="1258" spans="1:24" ht="39" hidden="1" customHeight="1" outlineLevel="1">
      <c r="A1258" s="21"/>
      <c r="B1258" s="46" t="s">
        <v>1106</v>
      </c>
      <c r="C1258" s="18" t="s">
        <v>105</v>
      </c>
      <c r="D1258" s="18" t="s">
        <v>11</v>
      </c>
      <c r="E1258" s="20">
        <v>3016000</v>
      </c>
      <c r="F1258" s="20">
        <v>3016000</v>
      </c>
      <c r="G1258" s="28">
        <f t="shared" ref="G1258:H1258" si="323">F1258</f>
        <v>3016000</v>
      </c>
      <c r="H1258" s="28">
        <f t="shared" si="323"/>
        <v>3016000</v>
      </c>
      <c r="I1258" s="34">
        <f t="shared" si="320"/>
        <v>0</v>
      </c>
      <c r="J1258" s="2742"/>
      <c r="K1258" s="36"/>
      <c r="L1258" s="36"/>
      <c r="M1258" s="36"/>
      <c r="N1258" s="36"/>
      <c r="O1258" s="36"/>
      <c r="P1258" s="36"/>
      <c r="Q1258" s="36"/>
      <c r="R1258" s="36"/>
      <c r="S1258" s="36"/>
      <c r="T1258" s="36"/>
      <c r="U1258" s="36"/>
      <c r="V1258" s="36"/>
      <c r="W1258" s="36"/>
      <c r="X1258" s="36"/>
    </row>
    <row r="1259" spans="1:24" ht="39" hidden="1" customHeight="1" outlineLevel="1">
      <c r="A1259" s="21"/>
      <c r="B1259" s="46" t="s">
        <v>1107</v>
      </c>
      <c r="C1259" s="18" t="s">
        <v>105</v>
      </c>
      <c r="D1259" s="18" t="s">
        <v>11</v>
      </c>
      <c r="E1259" s="20">
        <v>3074000</v>
      </c>
      <c r="F1259" s="20">
        <v>3074000</v>
      </c>
      <c r="G1259" s="28">
        <f t="shared" ref="G1259:H1259" si="324">F1259</f>
        <v>3074000</v>
      </c>
      <c r="H1259" s="28">
        <f t="shared" si="324"/>
        <v>3074000</v>
      </c>
      <c r="I1259" s="34">
        <f t="shared" si="320"/>
        <v>0</v>
      </c>
      <c r="J1259" s="2742"/>
      <c r="K1259" s="36"/>
      <c r="L1259" s="36"/>
      <c r="M1259" s="36"/>
      <c r="N1259" s="36"/>
      <c r="O1259" s="36"/>
      <c r="P1259" s="36"/>
      <c r="Q1259" s="36"/>
      <c r="R1259" s="36"/>
      <c r="S1259" s="36"/>
      <c r="T1259" s="36"/>
      <c r="U1259" s="36"/>
      <c r="V1259" s="36"/>
      <c r="W1259" s="36"/>
      <c r="X1259" s="36"/>
    </row>
    <row r="1260" spans="1:24" ht="39" hidden="1" customHeight="1" outlineLevel="1">
      <c r="A1260" s="21"/>
      <c r="B1260" s="46" t="s">
        <v>1108</v>
      </c>
      <c r="C1260" s="18" t="s">
        <v>105</v>
      </c>
      <c r="D1260" s="18" t="s">
        <v>11</v>
      </c>
      <c r="E1260" s="20">
        <v>3098000</v>
      </c>
      <c r="F1260" s="20">
        <v>3098000</v>
      </c>
      <c r="G1260" s="28">
        <f t="shared" ref="G1260:H1260" si="325">F1260</f>
        <v>3098000</v>
      </c>
      <c r="H1260" s="28">
        <f t="shared" si="325"/>
        <v>3098000</v>
      </c>
      <c r="I1260" s="34">
        <f t="shared" si="320"/>
        <v>0</v>
      </c>
      <c r="J1260" s="2742"/>
      <c r="K1260" s="36"/>
      <c r="L1260" s="36"/>
      <c r="M1260" s="36"/>
      <c r="N1260" s="36"/>
      <c r="O1260" s="36"/>
      <c r="P1260" s="36"/>
      <c r="Q1260" s="36"/>
      <c r="R1260" s="36"/>
      <c r="S1260" s="36"/>
      <c r="T1260" s="36"/>
      <c r="U1260" s="36"/>
      <c r="V1260" s="36"/>
      <c r="W1260" s="36"/>
      <c r="X1260" s="36"/>
    </row>
    <row r="1261" spans="1:24" ht="39" hidden="1" customHeight="1" outlineLevel="1">
      <c r="A1261" s="21"/>
      <c r="B1261" s="46" t="s">
        <v>1109</v>
      </c>
      <c r="C1261" s="18" t="s">
        <v>105</v>
      </c>
      <c r="D1261" s="18" t="s">
        <v>11</v>
      </c>
      <c r="E1261" s="20">
        <v>3613000</v>
      </c>
      <c r="F1261" s="20">
        <v>3613000</v>
      </c>
      <c r="G1261" s="28">
        <f t="shared" ref="G1261:H1261" si="326">F1261</f>
        <v>3613000</v>
      </c>
      <c r="H1261" s="28">
        <f t="shared" si="326"/>
        <v>3613000</v>
      </c>
      <c r="I1261" s="34">
        <f t="shared" si="320"/>
        <v>0</v>
      </c>
      <c r="J1261" s="2742"/>
      <c r="K1261" s="36"/>
      <c r="L1261" s="36"/>
      <c r="M1261" s="36"/>
      <c r="N1261" s="36"/>
      <c r="O1261" s="36"/>
      <c r="P1261" s="36"/>
      <c r="Q1261" s="36"/>
      <c r="R1261" s="36"/>
      <c r="S1261" s="36"/>
      <c r="T1261" s="36"/>
      <c r="U1261" s="36"/>
      <c r="V1261" s="36"/>
      <c r="W1261" s="36"/>
      <c r="X1261" s="36"/>
    </row>
    <row r="1262" spans="1:24" ht="39" hidden="1" customHeight="1" outlineLevel="1">
      <c r="A1262" s="21"/>
      <c r="B1262" s="46" t="s">
        <v>1110</v>
      </c>
      <c r="C1262" s="18" t="s">
        <v>105</v>
      </c>
      <c r="D1262" s="18" t="s">
        <v>11</v>
      </c>
      <c r="E1262" s="20">
        <v>4033000</v>
      </c>
      <c r="F1262" s="20">
        <v>4033000</v>
      </c>
      <c r="G1262" s="28">
        <f t="shared" ref="G1262:H1262" si="327">F1262</f>
        <v>4033000</v>
      </c>
      <c r="H1262" s="28">
        <f t="shared" si="327"/>
        <v>4033000</v>
      </c>
      <c r="I1262" s="34">
        <f t="shared" si="320"/>
        <v>0</v>
      </c>
      <c r="J1262" s="2742"/>
      <c r="K1262" s="36"/>
      <c r="L1262" s="36"/>
      <c r="M1262" s="36"/>
      <c r="N1262" s="36"/>
      <c r="O1262" s="36"/>
      <c r="P1262" s="36"/>
      <c r="Q1262" s="36"/>
      <c r="R1262" s="36"/>
      <c r="S1262" s="36"/>
      <c r="T1262" s="36"/>
      <c r="U1262" s="36"/>
      <c r="V1262" s="36"/>
      <c r="W1262" s="36"/>
      <c r="X1262" s="36"/>
    </row>
    <row r="1263" spans="1:24" ht="19.5" hidden="1" customHeight="1" outlineLevel="1">
      <c r="A1263" s="21"/>
      <c r="B1263" s="78" t="s">
        <v>1111</v>
      </c>
      <c r="C1263" s="18" t="s">
        <v>105</v>
      </c>
      <c r="D1263" s="18" t="s">
        <v>11</v>
      </c>
      <c r="E1263" s="20">
        <v>3798000</v>
      </c>
      <c r="F1263" s="20">
        <v>3798000</v>
      </c>
      <c r="G1263" s="28">
        <f t="shared" ref="G1263:H1263" si="328">F1263</f>
        <v>3798000</v>
      </c>
      <c r="H1263" s="28">
        <f t="shared" si="328"/>
        <v>3798000</v>
      </c>
      <c r="I1263" s="34">
        <f t="shared" si="320"/>
        <v>0</v>
      </c>
      <c r="J1263" s="2733"/>
      <c r="K1263" s="36"/>
      <c r="L1263" s="36"/>
      <c r="M1263" s="36"/>
      <c r="N1263" s="36"/>
      <c r="O1263" s="36"/>
      <c r="P1263" s="36"/>
      <c r="Q1263" s="36"/>
      <c r="R1263" s="36"/>
      <c r="S1263" s="36"/>
      <c r="T1263" s="36"/>
      <c r="U1263" s="36"/>
      <c r="V1263" s="36"/>
      <c r="W1263" s="36"/>
      <c r="X1263" s="36"/>
    </row>
    <row r="1264" spans="1:24" ht="15" hidden="1" customHeight="1">
      <c r="A1264" s="49">
        <v>2</v>
      </c>
      <c r="B1264" s="2753" t="s">
        <v>1112</v>
      </c>
      <c r="C1264" s="2735"/>
      <c r="D1264" s="2735"/>
      <c r="E1264" s="2735"/>
      <c r="F1264" s="2735"/>
      <c r="G1264" s="2735"/>
      <c r="H1264" s="2735"/>
      <c r="I1264" s="2735"/>
      <c r="J1264" s="2736"/>
      <c r="K1264" s="36"/>
      <c r="L1264" s="36"/>
      <c r="M1264" s="36"/>
      <c r="N1264" s="36"/>
      <c r="O1264" s="36"/>
      <c r="P1264" s="36"/>
      <c r="Q1264" s="36"/>
      <c r="R1264" s="36"/>
      <c r="S1264" s="36"/>
      <c r="T1264" s="36"/>
      <c r="U1264" s="36"/>
      <c r="V1264" s="36"/>
      <c r="W1264" s="36"/>
      <c r="X1264" s="36"/>
    </row>
    <row r="1265" spans="1:24" ht="117" hidden="1" customHeight="1">
      <c r="A1265" s="21"/>
      <c r="B1265" s="46" t="s">
        <v>1113</v>
      </c>
      <c r="C1265" s="18" t="s">
        <v>123</v>
      </c>
      <c r="D1265" s="18"/>
      <c r="E1265" s="20">
        <v>300000</v>
      </c>
      <c r="F1265" s="20">
        <v>300000</v>
      </c>
      <c r="G1265" s="28"/>
      <c r="H1265" s="28"/>
      <c r="I1265" s="34">
        <f t="shared" ref="I1265:I1270" si="329">(F1265-E1265)/E1265</f>
        <v>0</v>
      </c>
      <c r="J1265" s="2740" t="s">
        <v>1114</v>
      </c>
      <c r="K1265" s="36"/>
      <c r="L1265" s="36"/>
      <c r="M1265" s="36"/>
      <c r="N1265" s="36"/>
      <c r="O1265" s="36"/>
      <c r="P1265" s="36"/>
      <c r="Q1265" s="36"/>
      <c r="R1265" s="36"/>
      <c r="S1265" s="36"/>
      <c r="T1265" s="36"/>
      <c r="U1265" s="36"/>
      <c r="V1265" s="36"/>
      <c r="W1265" s="36"/>
      <c r="X1265" s="36"/>
    </row>
    <row r="1266" spans="1:24" ht="117" hidden="1" customHeight="1">
      <c r="A1266" s="21"/>
      <c r="B1266" s="46" t="s">
        <v>1115</v>
      </c>
      <c r="C1266" s="18" t="s">
        <v>123</v>
      </c>
      <c r="D1266" s="18"/>
      <c r="E1266" s="20">
        <v>320000</v>
      </c>
      <c r="F1266" s="20">
        <v>320000</v>
      </c>
      <c r="G1266" s="28"/>
      <c r="H1266" s="28"/>
      <c r="I1266" s="34">
        <f t="shared" si="329"/>
        <v>0</v>
      </c>
      <c r="J1266" s="2733"/>
      <c r="K1266" s="36"/>
      <c r="L1266" s="36"/>
      <c r="M1266" s="36"/>
      <c r="N1266" s="36"/>
      <c r="O1266" s="36"/>
      <c r="P1266" s="36"/>
      <c r="Q1266" s="36"/>
      <c r="R1266" s="36"/>
      <c r="S1266" s="36"/>
      <c r="T1266" s="36"/>
      <c r="U1266" s="36"/>
      <c r="V1266" s="36"/>
      <c r="W1266" s="36"/>
      <c r="X1266" s="36"/>
    </row>
    <row r="1267" spans="1:24" ht="117" hidden="1" customHeight="1">
      <c r="A1267" s="21"/>
      <c r="B1267" s="46" t="s">
        <v>1116</v>
      </c>
      <c r="C1267" s="18" t="s">
        <v>123</v>
      </c>
      <c r="D1267" s="18"/>
      <c r="E1267" s="20">
        <v>250000</v>
      </c>
      <c r="F1267" s="20">
        <v>250000</v>
      </c>
      <c r="G1267" s="28"/>
      <c r="H1267" s="28"/>
      <c r="I1267" s="34">
        <f t="shared" si="329"/>
        <v>0</v>
      </c>
      <c r="J1267" s="2740" t="s">
        <v>1114</v>
      </c>
      <c r="K1267" s="36"/>
      <c r="L1267" s="36"/>
      <c r="M1267" s="36"/>
      <c r="N1267" s="36"/>
      <c r="O1267" s="36"/>
      <c r="P1267" s="36"/>
      <c r="Q1267" s="36"/>
      <c r="R1267" s="36"/>
      <c r="S1267" s="36"/>
      <c r="T1267" s="36"/>
      <c r="U1267" s="36"/>
      <c r="V1267" s="36"/>
      <c r="W1267" s="36"/>
      <c r="X1267" s="36"/>
    </row>
    <row r="1268" spans="1:24" ht="78" hidden="1" customHeight="1">
      <c r="A1268" s="21"/>
      <c r="B1268" s="46" t="s">
        <v>1117</v>
      </c>
      <c r="C1268" s="18" t="s">
        <v>123</v>
      </c>
      <c r="D1268" s="18"/>
      <c r="E1268" s="20">
        <v>340000</v>
      </c>
      <c r="F1268" s="20">
        <v>340000</v>
      </c>
      <c r="G1268" s="28"/>
      <c r="H1268" s="28"/>
      <c r="I1268" s="34">
        <f t="shared" si="329"/>
        <v>0</v>
      </c>
      <c r="J1268" s="2742"/>
      <c r="K1268" s="36"/>
      <c r="L1268" s="36"/>
      <c r="M1268" s="36"/>
      <c r="N1268" s="36"/>
      <c r="O1268" s="36"/>
      <c r="P1268" s="36"/>
      <c r="Q1268" s="36"/>
      <c r="R1268" s="36"/>
      <c r="S1268" s="36"/>
      <c r="T1268" s="36"/>
      <c r="U1268" s="36"/>
      <c r="V1268" s="36"/>
      <c r="W1268" s="36"/>
      <c r="X1268" s="36"/>
    </row>
    <row r="1269" spans="1:24" ht="117" hidden="1" customHeight="1">
      <c r="A1269" s="21"/>
      <c r="B1269" s="46" t="s">
        <v>1118</v>
      </c>
      <c r="C1269" s="18" t="s">
        <v>123</v>
      </c>
      <c r="D1269" s="18"/>
      <c r="E1269" s="20">
        <v>320000</v>
      </c>
      <c r="F1269" s="20">
        <v>320000</v>
      </c>
      <c r="G1269" s="28"/>
      <c r="H1269" s="28"/>
      <c r="I1269" s="34">
        <f t="shared" si="329"/>
        <v>0</v>
      </c>
      <c r="J1269" s="2742"/>
      <c r="K1269" s="36"/>
      <c r="L1269" s="36"/>
      <c r="M1269" s="36"/>
      <c r="N1269" s="36"/>
      <c r="O1269" s="36"/>
      <c r="P1269" s="36"/>
      <c r="Q1269" s="36"/>
      <c r="R1269" s="36"/>
      <c r="S1269" s="36"/>
      <c r="T1269" s="36"/>
      <c r="U1269" s="36"/>
      <c r="V1269" s="36"/>
      <c r="W1269" s="36"/>
      <c r="X1269" s="36"/>
    </row>
    <row r="1270" spans="1:24" ht="78" hidden="1" customHeight="1">
      <c r="A1270" s="21"/>
      <c r="B1270" s="46" t="s">
        <v>1119</v>
      </c>
      <c r="C1270" s="18" t="s">
        <v>123</v>
      </c>
      <c r="D1270" s="18"/>
      <c r="E1270" s="20">
        <v>420000</v>
      </c>
      <c r="F1270" s="20">
        <v>420000</v>
      </c>
      <c r="G1270" s="28"/>
      <c r="H1270" s="28"/>
      <c r="I1270" s="34">
        <f t="shared" si="329"/>
        <v>0</v>
      </c>
      <c r="J1270" s="2733"/>
      <c r="K1270" s="36"/>
      <c r="L1270" s="36"/>
      <c r="M1270" s="36"/>
      <c r="N1270" s="36"/>
      <c r="O1270" s="36"/>
      <c r="P1270" s="36"/>
      <c r="Q1270" s="36"/>
      <c r="R1270" s="36"/>
      <c r="S1270" s="36"/>
      <c r="T1270" s="36"/>
      <c r="U1270" s="36"/>
      <c r="V1270" s="36"/>
      <c r="W1270" s="36"/>
      <c r="X1270" s="36"/>
    </row>
    <row r="1271" spans="1:24" ht="24" customHeight="1">
      <c r="A1271" s="2744" t="s">
        <v>1120</v>
      </c>
      <c r="B1271" s="2735"/>
      <c r="C1271" s="2735"/>
      <c r="D1271" s="2735"/>
      <c r="E1271" s="2735"/>
      <c r="F1271" s="2735"/>
      <c r="G1271" s="2735"/>
      <c r="H1271" s="2735"/>
      <c r="I1271" s="2735"/>
      <c r="J1271" s="2736"/>
      <c r="K1271" s="36"/>
      <c r="L1271" s="36"/>
      <c r="M1271" s="36"/>
      <c r="N1271" s="36"/>
      <c r="O1271" s="36"/>
      <c r="P1271" s="36"/>
      <c r="Q1271" s="36"/>
      <c r="R1271" s="36"/>
      <c r="S1271" s="36"/>
      <c r="T1271" s="36"/>
      <c r="U1271" s="36"/>
      <c r="V1271" s="36"/>
      <c r="W1271" s="36"/>
      <c r="X1271" s="36"/>
    </row>
    <row r="1272" spans="1:24" ht="30" customHeight="1">
      <c r="A1272" s="49">
        <v>1</v>
      </c>
      <c r="B1272" s="25" t="s">
        <v>1121</v>
      </c>
      <c r="C1272" s="18"/>
      <c r="D1272" s="18"/>
      <c r="E1272" s="20"/>
      <c r="F1272" s="20"/>
      <c r="G1272" s="28"/>
      <c r="H1272" s="33"/>
      <c r="I1272" s="34"/>
      <c r="J1272" s="2740" t="s">
        <v>1122</v>
      </c>
      <c r="K1272" s="36"/>
      <c r="L1272" s="36"/>
      <c r="M1272" s="36"/>
      <c r="N1272" s="36"/>
      <c r="O1272" s="36"/>
      <c r="P1272" s="36"/>
      <c r="Q1272" s="36"/>
      <c r="R1272" s="36"/>
      <c r="S1272" s="36"/>
      <c r="T1272" s="36"/>
      <c r="U1272" s="36"/>
      <c r="V1272" s="36"/>
      <c r="W1272" s="36"/>
      <c r="X1272" s="36"/>
    </row>
    <row r="1273" spans="1:24" ht="22.5" hidden="1" customHeight="1" outlineLevel="1">
      <c r="A1273" s="21"/>
      <c r="B1273" s="32" t="s">
        <v>17</v>
      </c>
      <c r="C1273" s="18" t="s">
        <v>143</v>
      </c>
      <c r="D1273" s="18"/>
      <c r="E1273" s="20">
        <v>5800000</v>
      </c>
      <c r="F1273" s="20">
        <v>5800000</v>
      </c>
      <c r="G1273" s="28">
        <v>5800000</v>
      </c>
      <c r="H1273" s="33"/>
      <c r="I1273" s="34"/>
      <c r="J1273" s="2742"/>
      <c r="K1273" s="36"/>
      <c r="L1273" s="36"/>
      <c r="M1273" s="36"/>
      <c r="N1273" s="36"/>
      <c r="O1273" s="36"/>
      <c r="P1273" s="36"/>
      <c r="Q1273" s="36"/>
      <c r="R1273" s="36"/>
      <c r="S1273" s="36"/>
      <c r="T1273" s="36"/>
      <c r="U1273" s="36"/>
      <c r="V1273" s="36"/>
      <c r="W1273" s="36"/>
      <c r="X1273" s="36"/>
    </row>
    <row r="1274" spans="1:24" ht="22.5" hidden="1" customHeight="1" outlineLevel="1">
      <c r="A1274" s="21"/>
      <c r="B1274" s="32" t="s">
        <v>18</v>
      </c>
      <c r="C1274" s="18" t="s">
        <v>143</v>
      </c>
      <c r="D1274" s="18"/>
      <c r="E1274" s="20">
        <v>6000000</v>
      </c>
      <c r="F1274" s="20">
        <v>6000000</v>
      </c>
      <c r="G1274" s="28">
        <f t="shared" ref="G1274:H1274" si="330">6600000/1.1</f>
        <v>5999999.9999999991</v>
      </c>
      <c r="H1274" s="33">
        <f t="shared" si="330"/>
        <v>5999999.9999999991</v>
      </c>
      <c r="I1274" s="34">
        <f t="shared" ref="I1274:I1275" si="331">(H1274-G1274)/G1274</f>
        <v>0</v>
      </c>
      <c r="J1274" s="2742"/>
      <c r="K1274" s="36"/>
      <c r="L1274" s="36"/>
      <c r="M1274" s="36"/>
      <c r="N1274" s="36"/>
      <c r="O1274" s="36"/>
      <c r="P1274" s="36"/>
      <c r="Q1274" s="36"/>
      <c r="R1274" s="36"/>
      <c r="S1274" s="36"/>
      <c r="T1274" s="36"/>
      <c r="U1274" s="36"/>
      <c r="V1274" s="36"/>
      <c r="W1274" s="36"/>
      <c r="X1274" s="36"/>
    </row>
    <row r="1275" spans="1:24" ht="22.5" hidden="1" customHeight="1" outlineLevel="1">
      <c r="A1275" s="21"/>
      <c r="B1275" s="32" t="s">
        <v>15</v>
      </c>
      <c r="C1275" s="18" t="s">
        <v>143</v>
      </c>
      <c r="D1275" s="18"/>
      <c r="E1275" s="20">
        <v>4700000</v>
      </c>
      <c r="F1275" s="20">
        <v>4700000</v>
      </c>
      <c r="G1275" s="28">
        <v>4700000</v>
      </c>
      <c r="H1275" s="33">
        <f>G1275</f>
        <v>4700000</v>
      </c>
      <c r="I1275" s="34">
        <f t="shared" si="331"/>
        <v>0</v>
      </c>
      <c r="J1275" s="2742"/>
      <c r="K1275" s="36"/>
      <c r="L1275" s="36"/>
      <c r="M1275" s="36"/>
      <c r="N1275" s="36"/>
      <c r="O1275" s="36"/>
      <c r="P1275" s="36"/>
      <c r="Q1275" s="36"/>
      <c r="R1275" s="36"/>
      <c r="S1275" s="36"/>
      <c r="T1275" s="36"/>
      <c r="U1275" s="36"/>
      <c r="V1275" s="36"/>
      <c r="W1275" s="36"/>
      <c r="X1275" s="36"/>
    </row>
    <row r="1276" spans="1:24" ht="22.5" hidden="1" customHeight="1" outlineLevel="1">
      <c r="A1276" s="21"/>
      <c r="B1276" s="32" t="s">
        <v>24</v>
      </c>
      <c r="C1276" s="18" t="s">
        <v>143</v>
      </c>
      <c r="D1276" s="18"/>
      <c r="E1276" s="20">
        <v>4500000</v>
      </c>
      <c r="F1276" s="20">
        <v>4500000</v>
      </c>
      <c r="G1276" s="28"/>
      <c r="H1276" s="33">
        <v>4500000</v>
      </c>
      <c r="I1276" s="34" t="s">
        <v>20</v>
      </c>
      <c r="J1276" s="2742"/>
      <c r="K1276" s="36"/>
      <c r="L1276" s="36"/>
      <c r="M1276" s="36"/>
      <c r="N1276" s="36"/>
      <c r="O1276" s="36"/>
      <c r="P1276" s="36"/>
      <c r="Q1276" s="36"/>
      <c r="R1276" s="36"/>
      <c r="S1276" s="36"/>
      <c r="T1276" s="36"/>
      <c r="U1276" s="36"/>
      <c r="V1276" s="36"/>
      <c r="W1276" s="36"/>
      <c r="X1276" s="36"/>
    </row>
    <row r="1277" spans="1:24" ht="22.5" hidden="1" customHeight="1" outlineLevel="1">
      <c r="A1277" s="21"/>
      <c r="B1277" s="32" t="s">
        <v>16</v>
      </c>
      <c r="C1277" s="18" t="s">
        <v>143</v>
      </c>
      <c r="D1277" s="18"/>
      <c r="E1277" s="20">
        <v>6500000</v>
      </c>
      <c r="F1277" s="20">
        <v>6500000</v>
      </c>
      <c r="G1277" s="28">
        <v>6500000</v>
      </c>
      <c r="H1277" s="33">
        <f>G1277</f>
        <v>6500000</v>
      </c>
      <c r="I1277" s="34">
        <f t="shared" ref="I1277:I1279" si="332">(H1277-G1277)/G1277</f>
        <v>0</v>
      </c>
      <c r="J1277" s="2742"/>
      <c r="K1277" s="36"/>
      <c r="L1277" s="36"/>
      <c r="M1277" s="36"/>
      <c r="N1277" s="36"/>
      <c r="O1277" s="36"/>
      <c r="P1277" s="36"/>
      <c r="Q1277" s="36"/>
      <c r="R1277" s="36"/>
      <c r="S1277" s="36"/>
      <c r="T1277" s="36"/>
      <c r="U1277" s="36"/>
      <c r="V1277" s="36"/>
      <c r="W1277" s="36"/>
      <c r="X1277" s="36"/>
    </row>
    <row r="1278" spans="1:24" ht="22.5" hidden="1" customHeight="1" outlineLevel="1">
      <c r="A1278" s="21"/>
      <c r="B1278" s="32" t="s">
        <v>25</v>
      </c>
      <c r="C1278" s="18" t="s">
        <v>143</v>
      </c>
      <c r="D1278" s="18"/>
      <c r="E1278" s="20">
        <v>4600000</v>
      </c>
      <c r="F1278" s="20"/>
      <c r="G1278" s="28">
        <v>5000000</v>
      </c>
      <c r="H1278" s="33">
        <v>5000000</v>
      </c>
      <c r="I1278" s="34">
        <f t="shared" si="332"/>
        <v>0</v>
      </c>
      <c r="J1278" s="2742"/>
      <c r="K1278" s="36"/>
      <c r="L1278" s="36"/>
      <c r="M1278" s="36"/>
      <c r="N1278" s="36"/>
      <c r="O1278" s="36"/>
      <c r="P1278" s="36"/>
      <c r="Q1278" s="36"/>
      <c r="R1278" s="36"/>
      <c r="S1278" s="36"/>
      <c r="T1278" s="36"/>
      <c r="U1278" s="36"/>
      <c r="V1278" s="36"/>
      <c r="W1278" s="36"/>
      <c r="X1278" s="36"/>
    </row>
    <row r="1279" spans="1:24" ht="22.5" hidden="1" customHeight="1" outlineLevel="1">
      <c r="A1279" s="21"/>
      <c r="B1279" s="32" t="s">
        <v>21</v>
      </c>
      <c r="C1279" s="18" t="s">
        <v>143</v>
      </c>
      <c r="D1279" s="18"/>
      <c r="E1279" s="20">
        <v>4600000</v>
      </c>
      <c r="F1279" s="20">
        <v>4600000</v>
      </c>
      <c r="G1279" s="28">
        <v>4600000</v>
      </c>
      <c r="H1279" s="33">
        <v>4600000</v>
      </c>
      <c r="I1279" s="34">
        <f t="shared" si="332"/>
        <v>0</v>
      </c>
      <c r="J1279" s="2742"/>
      <c r="K1279" s="36"/>
      <c r="L1279" s="36"/>
      <c r="M1279" s="36"/>
      <c r="N1279" s="36"/>
      <c r="O1279" s="36"/>
      <c r="P1279" s="36"/>
      <c r="Q1279" s="36"/>
      <c r="R1279" s="36"/>
      <c r="S1279" s="36"/>
      <c r="T1279" s="36"/>
      <c r="U1279" s="36"/>
      <c r="V1279" s="36"/>
      <c r="W1279" s="36"/>
      <c r="X1279" s="36"/>
    </row>
    <row r="1280" spans="1:24" ht="22.5" hidden="1" customHeight="1" outlineLevel="1">
      <c r="A1280" s="21"/>
      <c r="B1280" s="32" t="s">
        <v>25</v>
      </c>
      <c r="C1280" s="18" t="s">
        <v>143</v>
      </c>
      <c r="D1280" s="18"/>
      <c r="E1280" s="20"/>
      <c r="F1280" s="20"/>
      <c r="G1280" s="28"/>
      <c r="H1280" s="33">
        <v>5000000</v>
      </c>
      <c r="I1280" s="34" t="s">
        <v>20</v>
      </c>
      <c r="J1280" s="2742"/>
      <c r="K1280" s="36"/>
      <c r="L1280" s="36"/>
      <c r="M1280" s="36"/>
      <c r="N1280" s="36"/>
      <c r="O1280" s="36"/>
      <c r="P1280" s="36"/>
      <c r="Q1280" s="36"/>
      <c r="R1280" s="36"/>
      <c r="S1280" s="36"/>
      <c r="T1280" s="36"/>
      <c r="U1280" s="36"/>
      <c r="V1280" s="36"/>
      <c r="W1280" s="36"/>
      <c r="X1280" s="36"/>
    </row>
    <row r="1281" spans="1:24" ht="22.5" hidden="1" customHeight="1" outlineLevel="1">
      <c r="A1281" s="21"/>
      <c r="B1281" s="32" t="s">
        <v>23</v>
      </c>
      <c r="C1281" s="18" t="s">
        <v>143</v>
      </c>
      <c r="D1281" s="18"/>
      <c r="E1281" s="20"/>
      <c r="F1281" s="20">
        <v>6100000</v>
      </c>
      <c r="G1281" s="28">
        <v>6100000</v>
      </c>
      <c r="H1281" s="33">
        <v>6100000</v>
      </c>
      <c r="I1281" s="34">
        <f>(H1281-G1281)/G1281</f>
        <v>0</v>
      </c>
      <c r="J1281" s="2742"/>
      <c r="K1281" s="36"/>
      <c r="L1281" s="36"/>
      <c r="M1281" s="36"/>
      <c r="N1281" s="36"/>
      <c r="O1281" s="36"/>
      <c r="P1281" s="36"/>
      <c r="Q1281" s="36"/>
      <c r="R1281" s="36"/>
      <c r="S1281" s="36"/>
      <c r="T1281" s="36"/>
      <c r="U1281" s="36"/>
      <c r="V1281" s="36"/>
      <c r="W1281" s="36"/>
      <c r="X1281" s="36"/>
    </row>
    <row r="1282" spans="1:24" ht="22.5" customHeight="1" collapsed="1">
      <c r="A1282" s="49">
        <v>2</v>
      </c>
      <c r="B1282" s="25" t="s">
        <v>1123</v>
      </c>
      <c r="C1282" s="18"/>
      <c r="D1282" s="18"/>
      <c r="E1282" s="20"/>
      <c r="F1282" s="20"/>
      <c r="G1282" s="28"/>
      <c r="H1282" s="33"/>
      <c r="I1282" s="34"/>
      <c r="J1282" s="2742"/>
      <c r="K1282" s="36"/>
      <c r="L1282" s="36"/>
      <c r="M1282" s="36"/>
      <c r="N1282" s="36"/>
      <c r="O1282" s="36"/>
      <c r="P1282" s="36"/>
      <c r="Q1282" s="36"/>
      <c r="R1282" s="36"/>
      <c r="S1282" s="36"/>
      <c r="T1282" s="36"/>
      <c r="U1282" s="36"/>
      <c r="V1282" s="36"/>
      <c r="W1282" s="36"/>
      <c r="X1282" s="36"/>
    </row>
    <row r="1283" spans="1:24" ht="22.5" hidden="1" customHeight="1" outlineLevel="1">
      <c r="A1283" s="21"/>
      <c r="B1283" s="32" t="s">
        <v>14</v>
      </c>
      <c r="C1283" s="18" t="s">
        <v>143</v>
      </c>
      <c r="D1283" s="18"/>
      <c r="E1283" s="20">
        <v>5900000</v>
      </c>
      <c r="F1283" s="20">
        <v>5900000</v>
      </c>
      <c r="G1283" s="28">
        <v>5900000</v>
      </c>
      <c r="H1283" s="33">
        <v>5900000</v>
      </c>
      <c r="I1283" s="34">
        <f t="shared" ref="I1283:I1285" si="333">(H1283-G1283)/G1283</f>
        <v>0</v>
      </c>
      <c r="J1283" s="2742"/>
      <c r="K1283" s="36"/>
      <c r="L1283" s="36"/>
      <c r="M1283" s="36"/>
      <c r="N1283" s="36"/>
      <c r="O1283" s="36"/>
      <c r="P1283" s="36"/>
      <c r="Q1283" s="36"/>
      <c r="R1283" s="36"/>
      <c r="S1283" s="36"/>
      <c r="T1283" s="36"/>
      <c r="U1283" s="36"/>
      <c r="V1283" s="36"/>
      <c r="W1283" s="36"/>
      <c r="X1283" s="36"/>
    </row>
    <row r="1284" spans="1:24" ht="22.5" hidden="1" customHeight="1" outlineLevel="1">
      <c r="A1284" s="21"/>
      <c r="B1284" s="32" t="s">
        <v>15</v>
      </c>
      <c r="C1284" s="18" t="s">
        <v>143</v>
      </c>
      <c r="D1284" s="18"/>
      <c r="E1284" s="20">
        <v>6000000</v>
      </c>
      <c r="F1284" s="20">
        <v>6000000</v>
      </c>
      <c r="G1284" s="28">
        <v>6000000</v>
      </c>
      <c r="H1284" s="33">
        <v>6000000</v>
      </c>
      <c r="I1284" s="34">
        <f t="shared" si="333"/>
        <v>0</v>
      </c>
      <c r="J1284" s="2742"/>
      <c r="K1284" s="36"/>
      <c r="L1284" s="36"/>
      <c r="M1284" s="36"/>
      <c r="N1284" s="36"/>
      <c r="O1284" s="36"/>
      <c r="P1284" s="36"/>
      <c r="Q1284" s="36"/>
      <c r="R1284" s="36"/>
      <c r="S1284" s="36"/>
      <c r="T1284" s="36"/>
      <c r="U1284" s="36"/>
      <c r="V1284" s="36"/>
      <c r="W1284" s="36"/>
      <c r="X1284" s="36"/>
    </row>
    <row r="1285" spans="1:24" ht="22.5" hidden="1" customHeight="1" outlineLevel="1">
      <c r="A1285" s="21"/>
      <c r="B1285" s="78" t="s">
        <v>17</v>
      </c>
      <c r="C1285" s="18" t="s">
        <v>143</v>
      </c>
      <c r="D1285" s="18"/>
      <c r="E1285" s="20">
        <v>6500000</v>
      </c>
      <c r="F1285" s="20">
        <v>6500000</v>
      </c>
      <c r="G1285" s="28">
        <v>6500000</v>
      </c>
      <c r="H1285" s="33"/>
      <c r="I1285" s="34">
        <f t="shared" si="333"/>
        <v>-1</v>
      </c>
      <c r="J1285" s="2742"/>
      <c r="K1285" s="36"/>
      <c r="L1285" s="36"/>
      <c r="M1285" s="36"/>
      <c r="N1285" s="36"/>
      <c r="O1285" s="36"/>
      <c r="P1285" s="36"/>
      <c r="Q1285" s="36"/>
      <c r="R1285" s="36"/>
      <c r="S1285" s="36"/>
      <c r="T1285" s="36"/>
      <c r="U1285" s="36"/>
      <c r="V1285" s="36"/>
      <c r="W1285" s="36"/>
      <c r="X1285" s="36"/>
    </row>
    <row r="1286" spans="1:24" ht="19.5" hidden="1" customHeight="1" outlineLevel="1">
      <c r="A1286" s="21"/>
      <c r="B1286" s="32" t="s">
        <v>24</v>
      </c>
      <c r="C1286" s="18" t="s">
        <v>143</v>
      </c>
      <c r="D1286" s="18"/>
      <c r="E1286" s="20">
        <v>6200000</v>
      </c>
      <c r="F1286" s="20">
        <f>E1286</f>
        <v>6200000</v>
      </c>
      <c r="G1286" s="28"/>
      <c r="H1286" s="33"/>
      <c r="I1286" s="34" t="s">
        <v>20</v>
      </c>
      <c r="J1286" s="2742"/>
      <c r="K1286" s="36"/>
      <c r="L1286" s="36"/>
      <c r="M1286" s="36"/>
      <c r="N1286" s="36"/>
      <c r="O1286" s="36"/>
      <c r="P1286" s="36"/>
      <c r="Q1286" s="36"/>
      <c r="R1286" s="36"/>
      <c r="S1286" s="36"/>
      <c r="T1286" s="36"/>
      <c r="U1286" s="36"/>
      <c r="V1286" s="36"/>
      <c r="W1286" s="36"/>
      <c r="X1286" s="36"/>
    </row>
    <row r="1287" spans="1:24" ht="19.5" hidden="1" customHeight="1" outlineLevel="1">
      <c r="A1287" s="21"/>
      <c r="B1287" s="78" t="s">
        <v>16</v>
      </c>
      <c r="C1287" s="18" t="s">
        <v>143</v>
      </c>
      <c r="D1287" s="18"/>
      <c r="E1287" s="20">
        <v>7000000</v>
      </c>
      <c r="F1287" s="20">
        <v>7000000</v>
      </c>
      <c r="G1287" s="28">
        <v>7000000</v>
      </c>
      <c r="H1287" s="33">
        <f>G1287</f>
        <v>7000000</v>
      </c>
      <c r="I1287" s="34">
        <f>(H1287-G1287)/G1287</f>
        <v>0</v>
      </c>
      <c r="J1287" s="2733"/>
      <c r="K1287" s="36"/>
      <c r="L1287" s="36"/>
      <c r="M1287" s="36"/>
      <c r="N1287" s="36"/>
      <c r="O1287" s="36"/>
      <c r="P1287" s="36"/>
      <c r="Q1287" s="36"/>
      <c r="R1287" s="36"/>
      <c r="S1287" s="36"/>
      <c r="T1287" s="36"/>
      <c r="U1287" s="36"/>
      <c r="V1287" s="36"/>
      <c r="W1287" s="36"/>
      <c r="X1287" s="36"/>
    </row>
    <row r="1288" spans="1:24" ht="24" customHeight="1">
      <c r="A1288" s="2744" t="s">
        <v>1124</v>
      </c>
      <c r="B1288" s="2735"/>
      <c r="C1288" s="2735"/>
      <c r="D1288" s="2735"/>
      <c r="E1288" s="2735"/>
      <c r="F1288" s="2735"/>
      <c r="G1288" s="2735"/>
      <c r="H1288" s="2735"/>
      <c r="I1288" s="2735"/>
      <c r="J1288" s="2736"/>
      <c r="K1288" s="36"/>
      <c r="L1288" s="36"/>
      <c r="M1288" s="36"/>
      <c r="N1288" s="36"/>
      <c r="O1288" s="36"/>
      <c r="P1288" s="36"/>
      <c r="Q1288" s="36"/>
      <c r="R1288" s="36"/>
      <c r="S1288" s="36"/>
      <c r="T1288" s="36"/>
      <c r="U1288" s="36"/>
      <c r="V1288" s="36"/>
      <c r="W1288" s="36"/>
      <c r="X1288" s="36"/>
    </row>
    <row r="1289" spans="1:24" ht="27.75" customHeight="1">
      <c r="A1289" s="13"/>
      <c r="B1289" s="2752" t="s">
        <v>639</v>
      </c>
      <c r="C1289" s="2735"/>
      <c r="D1289" s="2735"/>
      <c r="E1289" s="2735"/>
      <c r="F1289" s="2735"/>
      <c r="G1289" s="2735"/>
      <c r="H1289" s="2735"/>
      <c r="I1289" s="2735"/>
      <c r="J1289" s="2736"/>
      <c r="K1289" s="30"/>
      <c r="L1289" s="30"/>
      <c r="M1289" s="30"/>
      <c r="N1289" s="30"/>
      <c r="O1289" s="30"/>
      <c r="P1289" s="30"/>
      <c r="Q1289" s="30"/>
      <c r="R1289" s="30"/>
      <c r="S1289" s="30"/>
      <c r="T1289" s="30"/>
      <c r="U1289" s="30"/>
      <c r="V1289" s="30"/>
      <c r="W1289" s="30"/>
      <c r="X1289" s="30"/>
    </row>
    <row r="1290" spans="1:24" ht="19.5" hidden="1" customHeight="1" outlineLevel="1">
      <c r="A1290" s="21"/>
      <c r="B1290" s="25" t="s">
        <v>1125</v>
      </c>
      <c r="C1290" s="18"/>
      <c r="D1290" s="18"/>
      <c r="E1290" s="20"/>
      <c r="F1290" s="20"/>
      <c r="G1290" s="28"/>
      <c r="H1290" s="28"/>
      <c r="I1290" s="34"/>
      <c r="J1290" s="2740"/>
      <c r="K1290" s="36"/>
      <c r="L1290" s="36"/>
      <c r="M1290" s="36"/>
      <c r="N1290" s="36"/>
      <c r="O1290" s="36"/>
      <c r="P1290" s="36"/>
      <c r="Q1290" s="36"/>
      <c r="R1290" s="36"/>
      <c r="S1290" s="36"/>
      <c r="T1290" s="36"/>
      <c r="U1290" s="36"/>
      <c r="V1290" s="36"/>
      <c r="W1290" s="36"/>
      <c r="X1290" s="36"/>
    </row>
    <row r="1291" spans="1:24" ht="43.5" hidden="1" customHeight="1" outlineLevel="1">
      <c r="A1291" s="21"/>
      <c r="B1291" s="46" t="s">
        <v>1126</v>
      </c>
      <c r="C1291" s="35" t="s">
        <v>624</v>
      </c>
      <c r="D1291" s="35"/>
      <c r="E1291" s="37">
        <v>1566000</v>
      </c>
      <c r="F1291" s="37">
        <v>1566000</v>
      </c>
      <c r="G1291" s="38">
        <f t="shared" ref="G1291:H1291" si="334">F1291</f>
        <v>1566000</v>
      </c>
      <c r="H1291" s="38">
        <f t="shared" si="334"/>
        <v>1566000</v>
      </c>
      <c r="I1291" s="34">
        <f t="shared" ref="I1291:I1292" si="335">(H1291-G1291)/G1291</f>
        <v>0</v>
      </c>
      <c r="J1291" s="2742"/>
      <c r="K1291" s="36"/>
      <c r="L1291" s="36"/>
      <c r="M1291" s="36"/>
      <c r="N1291" s="36"/>
      <c r="O1291" s="36"/>
      <c r="P1291" s="36"/>
      <c r="Q1291" s="36"/>
      <c r="R1291" s="36"/>
      <c r="S1291" s="36"/>
      <c r="T1291" s="36"/>
      <c r="U1291" s="36"/>
      <c r="V1291" s="36"/>
      <c r="W1291" s="36"/>
      <c r="X1291" s="36"/>
    </row>
    <row r="1292" spans="1:24" ht="43.5" hidden="1" customHeight="1" outlineLevel="1">
      <c r="A1292" s="21"/>
      <c r="B1292" s="46" t="s">
        <v>1127</v>
      </c>
      <c r="C1292" s="35" t="s">
        <v>624</v>
      </c>
      <c r="D1292" s="35"/>
      <c r="E1292" s="37">
        <v>1566000</v>
      </c>
      <c r="F1292" s="37">
        <v>1566000</v>
      </c>
      <c r="G1292" s="38">
        <f t="shared" ref="G1292:H1292" si="336">F1292</f>
        <v>1566000</v>
      </c>
      <c r="H1292" s="38">
        <f t="shared" si="336"/>
        <v>1566000</v>
      </c>
      <c r="I1292" s="34">
        <f t="shared" si="335"/>
        <v>0</v>
      </c>
      <c r="J1292" s="2742"/>
      <c r="K1292" s="36"/>
      <c r="L1292" s="36"/>
      <c r="M1292" s="36"/>
      <c r="N1292" s="36"/>
      <c r="O1292" s="36"/>
      <c r="P1292" s="36"/>
      <c r="Q1292" s="36"/>
      <c r="R1292" s="36"/>
      <c r="S1292" s="36"/>
      <c r="T1292" s="36"/>
      <c r="U1292" s="36"/>
      <c r="V1292" s="36"/>
      <c r="W1292" s="36"/>
      <c r="X1292" s="36"/>
    </row>
    <row r="1293" spans="1:24" ht="19.5" hidden="1" customHeight="1" outlineLevel="1">
      <c r="A1293" s="21"/>
      <c r="B1293" s="101" t="s">
        <v>1128</v>
      </c>
      <c r="C1293" s="35"/>
      <c r="D1293" s="35"/>
      <c r="E1293" s="53"/>
      <c r="F1293" s="53"/>
      <c r="G1293" s="38"/>
      <c r="H1293" s="38"/>
      <c r="I1293" s="34"/>
      <c r="J1293" s="2742"/>
      <c r="K1293" s="36"/>
      <c r="L1293" s="36"/>
      <c r="M1293" s="36"/>
      <c r="N1293" s="36"/>
      <c r="O1293" s="36"/>
      <c r="P1293" s="36"/>
      <c r="Q1293" s="36"/>
      <c r="R1293" s="36"/>
      <c r="S1293" s="36"/>
      <c r="T1293" s="36"/>
      <c r="U1293" s="36"/>
      <c r="V1293" s="36"/>
      <c r="W1293" s="36"/>
      <c r="X1293" s="36"/>
    </row>
    <row r="1294" spans="1:24" ht="19.5" hidden="1" customHeight="1" outlineLevel="1">
      <c r="A1294" s="21"/>
      <c r="B1294" s="101" t="s">
        <v>1128</v>
      </c>
      <c r="C1294" s="35" t="s">
        <v>624</v>
      </c>
      <c r="D1294" s="35"/>
      <c r="E1294" s="37">
        <v>2500000</v>
      </c>
      <c r="F1294" s="37">
        <v>2500000</v>
      </c>
      <c r="G1294" s="38">
        <f t="shared" ref="G1294:H1294" si="337">F1294</f>
        <v>2500000</v>
      </c>
      <c r="H1294" s="38">
        <f t="shared" si="337"/>
        <v>2500000</v>
      </c>
      <c r="I1294" s="34">
        <f t="shared" ref="I1294:I1296" si="338">(H1294-G1294)/G1294</f>
        <v>0</v>
      </c>
      <c r="J1294" s="2742"/>
      <c r="K1294" s="36"/>
      <c r="L1294" s="36"/>
      <c r="M1294" s="36"/>
      <c r="N1294" s="36"/>
      <c r="O1294" s="36"/>
      <c r="P1294" s="36"/>
      <c r="Q1294" s="36"/>
      <c r="R1294" s="36"/>
      <c r="S1294" s="36"/>
      <c r="T1294" s="36"/>
      <c r="U1294" s="36"/>
      <c r="V1294" s="36"/>
      <c r="W1294" s="36"/>
      <c r="X1294" s="36"/>
    </row>
    <row r="1295" spans="1:24" ht="39" hidden="1" customHeight="1" outlineLevel="1">
      <c r="A1295" s="21"/>
      <c r="B1295" s="46" t="s">
        <v>1129</v>
      </c>
      <c r="C1295" s="35" t="s">
        <v>624</v>
      </c>
      <c r="D1295" s="35"/>
      <c r="E1295" s="37">
        <v>2533000</v>
      </c>
      <c r="F1295" s="37">
        <v>2533000</v>
      </c>
      <c r="G1295" s="38">
        <f t="shared" ref="G1295:H1295" si="339">F1295</f>
        <v>2533000</v>
      </c>
      <c r="H1295" s="38">
        <f t="shared" si="339"/>
        <v>2533000</v>
      </c>
      <c r="I1295" s="34">
        <f t="shared" si="338"/>
        <v>0</v>
      </c>
      <c r="J1295" s="2733"/>
      <c r="K1295" s="36"/>
      <c r="L1295" s="36"/>
      <c r="M1295" s="36"/>
      <c r="N1295" s="36"/>
      <c r="O1295" s="36"/>
      <c r="P1295" s="36"/>
      <c r="Q1295" s="36"/>
      <c r="R1295" s="36"/>
      <c r="S1295" s="36"/>
      <c r="T1295" s="36"/>
      <c r="U1295" s="36"/>
      <c r="V1295" s="36"/>
      <c r="W1295" s="36"/>
      <c r="X1295" s="36"/>
    </row>
    <row r="1296" spans="1:24" ht="58.5" hidden="1" customHeight="1" outlineLevel="1">
      <c r="A1296" s="21"/>
      <c r="B1296" s="46" t="s">
        <v>1130</v>
      </c>
      <c r="C1296" s="35" t="s">
        <v>624</v>
      </c>
      <c r="D1296" s="35"/>
      <c r="E1296" s="37">
        <v>2703000</v>
      </c>
      <c r="F1296" s="37">
        <v>2703000</v>
      </c>
      <c r="G1296" s="38">
        <f t="shared" ref="G1296:H1296" si="340">F1296</f>
        <v>2703000</v>
      </c>
      <c r="H1296" s="38">
        <f t="shared" si="340"/>
        <v>2703000</v>
      </c>
      <c r="I1296" s="34">
        <f t="shared" si="338"/>
        <v>0</v>
      </c>
      <c r="J1296" s="96"/>
      <c r="K1296" s="36"/>
      <c r="L1296" s="36"/>
      <c r="M1296" s="36"/>
      <c r="N1296" s="36"/>
      <c r="O1296" s="36"/>
      <c r="P1296" s="36"/>
      <c r="Q1296" s="36"/>
      <c r="R1296" s="36"/>
      <c r="S1296" s="36"/>
      <c r="T1296" s="36"/>
      <c r="U1296" s="36"/>
      <c r="V1296" s="36"/>
      <c r="W1296" s="36"/>
      <c r="X1296" s="36"/>
    </row>
    <row r="1297" spans="1:24" ht="24.75" hidden="1" customHeight="1" outlineLevel="1">
      <c r="A1297" s="21"/>
      <c r="B1297" s="25" t="s">
        <v>1131</v>
      </c>
      <c r="C1297" s="35"/>
      <c r="D1297" s="35"/>
      <c r="E1297" s="53"/>
      <c r="F1297" s="53"/>
      <c r="G1297" s="38"/>
      <c r="H1297" s="38"/>
      <c r="I1297" s="34"/>
      <c r="J1297" s="2740"/>
      <c r="K1297" s="36"/>
      <c r="L1297" s="36"/>
      <c r="M1297" s="36"/>
      <c r="N1297" s="36"/>
      <c r="O1297" s="36"/>
      <c r="P1297" s="36"/>
      <c r="Q1297" s="36"/>
      <c r="R1297" s="36"/>
      <c r="S1297" s="36"/>
      <c r="T1297" s="36"/>
      <c r="U1297" s="36"/>
      <c r="V1297" s="36"/>
      <c r="W1297" s="36"/>
      <c r="X1297" s="36"/>
    </row>
    <row r="1298" spans="1:24" ht="24.75" hidden="1" customHeight="1" outlineLevel="1">
      <c r="A1298" s="21"/>
      <c r="B1298" s="78" t="s">
        <v>1132</v>
      </c>
      <c r="C1298" s="35" t="s">
        <v>624</v>
      </c>
      <c r="D1298" s="35"/>
      <c r="E1298" s="37">
        <v>979000</v>
      </c>
      <c r="F1298" s="37">
        <v>979000</v>
      </c>
      <c r="G1298" s="38">
        <f t="shared" ref="G1298:H1298" si="341">F1298</f>
        <v>979000</v>
      </c>
      <c r="H1298" s="38">
        <f t="shared" si="341"/>
        <v>979000</v>
      </c>
      <c r="I1298" s="34">
        <f t="shared" ref="I1298:I1300" si="342">(H1298-G1298)/G1298</f>
        <v>0</v>
      </c>
      <c r="J1298" s="2742"/>
      <c r="K1298" s="36"/>
      <c r="L1298" s="36"/>
      <c r="M1298" s="36"/>
      <c r="N1298" s="36"/>
      <c r="O1298" s="36"/>
      <c r="P1298" s="36"/>
      <c r="Q1298" s="36"/>
      <c r="R1298" s="36"/>
      <c r="S1298" s="36"/>
      <c r="T1298" s="36"/>
      <c r="U1298" s="36"/>
      <c r="V1298" s="36"/>
      <c r="W1298" s="36"/>
      <c r="X1298" s="36"/>
    </row>
    <row r="1299" spans="1:24" ht="24.75" hidden="1" customHeight="1" outlineLevel="1">
      <c r="A1299" s="21"/>
      <c r="B1299" s="78" t="s">
        <v>1133</v>
      </c>
      <c r="C1299" s="35" t="s">
        <v>624</v>
      </c>
      <c r="D1299" s="35"/>
      <c r="E1299" s="37">
        <v>1082000</v>
      </c>
      <c r="F1299" s="37">
        <v>1082000</v>
      </c>
      <c r="G1299" s="38">
        <f t="shared" ref="G1299:H1299" si="343">F1299</f>
        <v>1082000</v>
      </c>
      <c r="H1299" s="38">
        <f t="shared" si="343"/>
        <v>1082000</v>
      </c>
      <c r="I1299" s="34">
        <f t="shared" si="342"/>
        <v>0</v>
      </c>
      <c r="J1299" s="2742"/>
      <c r="K1299" s="36"/>
      <c r="L1299" s="36"/>
      <c r="M1299" s="36"/>
      <c r="N1299" s="36"/>
      <c r="O1299" s="36"/>
      <c r="P1299" s="36"/>
      <c r="Q1299" s="36"/>
      <c r="R1299" s="36"/>
      <c r="S1299" s="36"/>
      <c r="T1299" s="36"/>
      <c r="U1299" s="36"/>
      <c r="V1299" s="36"/>
      <c r="W1299" s="36"/>
      <c r="X1299" s="36"/>
    </row>
    <row r="1300" spans="1:24" ht="24.75" hidden="1" customHeight="1" outlineLevel="1">
      <c r="A1300" s="21"/>
      <c r="B1300" s="78" t="s">
        <v>1134</v>
      </c>
      <c r="C1300" s="35" t="s">
        <v>624</v>
      </c>
      <c r="D1300" s="35"/>
      <c r="E1300" s="37">
        <v>1358000</v>
      </c>
      <c r="F1300" s="37">
        <v>1358000</v>
      </c>
      <c r="G1300" s="38">
        <f t="shared" ref="G1300:H1300" si="344">F1300</f>
        <v>1358000</v>
      </c>
      <c r="H1300" s="38">
        <f t="shared" si="344"/>
        <v>1358000</v>
      </c>
      <c r="I1300" s="34">
        <f t="shared" si="342"/>
        <v>0</v>
      </c>
      <c r="J1300" s="2733"/>
      <c r="K1300" s="36"/>
      <c r="L1300" s="36"/>
      <c r="M1300" s="36"/>
      <c r="N1300" s="36"/>
      <c r="O1300" s="36"/>
      <c r="P1300" s="36"/>
      <c r="Q1300" s="36"/>
      <c r="R1300" s="36"/>
      <c r="S1300" s="36"/>
      <c r="T1300" s="36"/>
      <c r="U1300" s="36"/>
      <c r="V1300" s="36"/>
      <c r="W1300" s="36"/>
      <c r="X1300" s="36"/>
    </row>
    <row r="1301" spans="1:24" ht="24.75" hidden="1" customHeight="1" outlineLevel="1">
      <c r="A1301" s="21"/>
      <c r="B1301" s="25" t="s">
        <v>1135</v>
      </c>
      <c r="C1301" s="35"/>
      <c r="D1301" s="35"/>
      <c r="E1301" s="53"/>
      <c r="F1301" s="53"/>
      <c r="G1301" s="38">
        <f t="shared" ref="G1301:G1304" si="345">F1301</f>
        <v>0</v>
      </c>
      <c r="H1301" s="38"/>
      <c r="I1301" s="34"/>
      <c r="J1301" s="2740"/>
      <c r="K1301" s="36"/>
      <c r="L1301" s="36"/>
      <c r="M1301" s="36"/>
      <c r="N1301" s="36"/>
      <c r="O1301" s="36"/>
      <c r="P1301" s="36"/>
      <c r="Q1301" s="36"/>
      <c r="R1301" s="36"/>
      <c r="S1301" s="36"/>
      <c r="T1301" s="36"/>
      <c r="U1301" s="36"/>
      <c r="V1301" s="36"/>
      <c r="W1301" s="36"/>
      <c r="X1301" s="36"/>
    </row>
    <row r="1302" spans="1:24" ht="39" hidden="1" customHeight="1" outlineLevel="1">
      <c r="A1302" s="21"/>
      <c r="B1302" s="46" t="s">
        <v>1136</v>
      </c>
      <c r="C1302" s="35" t="s">
        <v>624</v>
      </c>
      <c r="D1302" s="35"/>
      <c r="E1302" s="37">
        <v>2360000</v>
      </c>
      <c r="F1302" s="37">
        <v>2360000</v>
      </c>
      <c r="G1302" s="38">
        <f t="shared" si="345"/>
        <v>2360000</v>
      </c>
      <c r="H1302" s="38">
        <f t="shared" ref="H1302:H1304" si="346">G1302</f>
        <v>2360000</v>
      </c>
      <c r="I1302" s="34">
        <f t="shared" ref="I1302:I1304" si="347">(H1302-G1302)/G1302</f>
        <v>0</v>
      </c>
      <c r="J1302" s="2742"/>
      <c r="K1302" s="36"/>
      <c r="L1302" s="36"/>
      <c r="M1302" s="36"/>
      <c r="N1302" s="36"/>
      <c r="O1302" s="36"/>
      <c r="P1302" s="36"/>
      <c r="Q1302" s="36"/>
      <c r="R1302" s="36"/>
      <c r="S1302" s="36"/>
      <c r="T1302" s="36"/>
      <c r="U1302" s="36"/>
      <c r="V1302" s="36"/>
      <c r="W1302" s="36"/>
      <c r="X1302" s="36"/>
    </row>
    <row r="1303" spans="1:24" ht="39" hidden="1" customHeight="1" outlineLevel="1">
      <c r="A1303" s="21"/>
      <c r="B1303" s="46" t="s">
        <v>1137</v>
      </c>
      <c r="C1303" s="35" t="s">
        <v>624</v>
      </c>
      <c r="D1303" s="35"/>
      <c r="E1303" s="37">
        <v>2450000</v>
      </c>
      <c r="F1303" s="37">
        <v>2450000</v>
      </c>
      <c r="G1303" s="38">
        <f t="shared" si="345"/>
        <v>2450000</v>
      </c>
      <c r="H1303" s="38">
        <f t="shared" si="346"/>
        <v>2450000</v>
      </c>
      <c r="I1303" s="34">
        <f t="shared" si="347"/>
        <v>0</v>
      </c>
      <c r="J1303" s="2742"/>
      <c r="K1303" s="36"/>
      <c r="L1303" s="36"/>
      <c r="M1303" s="36"/>
      <c r="N1303" s="36"/>
      <c r="O1303" s="36"/>
      <c r="P1303" s="36"/>
      <c r="Q1303" s="36"/>
      <c r="R1303" s="36"/>
      <c r="S1303" s="36"/>
      <c r="T1303" s="36"/>
      <c r="U1303" s="36"/>
      <c r="V1303" s="36"/>
      <c r="W1303" s="36"/>
      <c r="X1303" s="36"/>
    </row>
    <row r="1304" spans="1:24" ht="39" hidden="1" customHeight="1" outlineLevel="1">
      <c r="A1304" s="21"/>
      <c r="B1304" s="46" t="s">
        <v>1138</v>
      </c>
      <c r="C1304" s="35" t="s">
        <v>624</v>
      </c>
      <c r="D1304" s="35"/>
      <c r="E1304" s="37">
        <v>2900000</v>
      </c>
      <c r="F1304" s="37">
        <v>2900000</v>
      </c>
      <c r="G1304" s="38">
        <f t="shared" si="345"/>
        <v>2900000</v>
      </c>
      <c r="H1304" s="38">
        <f t="shared" si="346"/>
        <v>2900000</v>
      </c>
      <c r="I1304" s="34">
        <f t="shared" si="347"/>
        <v>0</v>
      </c>
      <c r="J1304" s="2742"/>
      <c r="K1304" s="36"/>
      <c r="L1304" s="36"/>
      <c r="M1304" s="36"/>
      <c r="N1304" s="36"/>
      <c r="O1304" s="36"/>
      <c r="P1304" s="36"/>
      <c r="Q1304" s="36"/>
      <c r="R1304" s="36"/>
      <c r="S1304" s="36"/>
      <c r="T1304" s="36"/>
      <c r="U1304" s="36"/>
      <c r="V1304" s="36"/>
      <c r="W1304" s="36"/>
      <c r="X1304" s="36"/>
    </row>
    <row r="1305" spans="1:24" ht="23.25" hidden="1" customHeight="1" outlineLevel="1">
      <c r="A1305" s="21"/>
      <c r="B1305" s="25" t="s">
        <v>1139</v>
      </c>
      <c r="C1305" s="35"/>
      <c r="D1305" s="35"/>
      <c r="E1305" s="53"/>
      <c r="F1305" s="53"/>
      <c r="G1305" s="38"/>
      <c r="H1305" s="38"/>
      <c r="I1305" s="34"/>
      <c r="J1305" s="2742"/>
      <c r="K1305" s="36"/>
      <c r="L1305" s="36"/>
      <c r="M1305" s="36"/>
      <c r="N1305" s="36"/>
      <c r="O1305" s="36"/>
      <c r="P1305" s="36"/>
      <c r="Q1305" s="36"/>
      <c r="R1305" s="36"/>
      <c r="S1305" s="36"/>
      <c r="T1305" s="36"/>
      <c r="U1305" s="36"/>
      <c r="V1305" s="36"/>
      <c r="W1305" s="36"/>
      <c r="X1305" s="36"/>
    </row>
    <row r="1306" spans="1:24" ht="23.25" hidden="1" customHeight="1" outlineLevel="1">
      <c r="A1306" s="21"/>
      <c r="B1306" s="78" t="s">
        <v>1140</v>
      </c>
      <c r="C1306" s="35" t="s">
        <v>620</v>
      </c>
      <c r="D1306" s="35"/>
      <c r="E1306" s="37">
        <v>250000</v>
      </c>
      <c r="F1306" s="37">
        <v>250000</v>
      </c>
      <c r="G1306" s="38">
        <f t="shared" ref="G1306:H1306" si="348">F1306</f>
        <v>250000</v>
      </c>
      <c r="H1306" s="38">
        <f t="shared" si="348"/>
        <v>250000</v>
      </c>
      <c r="I1306" s="34">
        <f t="shared" ref="I1306:I1308" si="349">(H1306-G1306)/G1306</f>
        <v>0</v>
      </c>
      <c r="J1306" s="2742"/>
      <c r="K1306" s="36"/>
      <c r="L1306" s="36"/>
      <c r="M1306" s="36"/>
      <c r="N1306" s="36"/>
      <c r="O1306" s="36"/>
      <c r="P1306" s="36"/>
      <c r="Q1306" s="36"/>
      <c r="R1306" s="36"/>
      <c r="S1306" s="36"/>
      <c r="T1306" s="36"/>
      <c r="U1306" s="36"/>
      <c r="V1306" s="36"/>
      <c r="W1306" s="36"/>
      <c r="X1306" s="36"/>
    </row>
    <row r="1307" spans="1:24" ht="23.25" hidden="1" customHeight="1" outlineLevel="1">
      <c r="A1307" s="21"/>
      <c r="B1307" s="78" t="s">
        <v>1141</v>
      </c>
      <c r="C1307" s="35" t="s">
        <v>620</v>
      </c>
      <c r="D1307" s="35"/>
      <c r="E1307" s="37">
        <v>244000</v>
      </c>
      <c r="F1307" s="37">
        <v>244000</v>
      </c>
      <c r="G1307" s="38">
        <f t="shared" ref="G1307:H1307" si="350">F1307</f>
        <v>244000</v>
      </c>
      <c r="H1307" s="38">
        <f t="shared" si="350"/>
        <v>244000</v>
      </c>
      <c r="I1307" s="34">
        <f t="shared" si="349"/>
        <v>0</v>
      </c>
      <c r="J1307" s="2742"/>
      <c r="K1307" s="36"/>
      <c r="L1307" s="36"/>
      <c r="M1307" s="36"/>
      <c r="N1307" s="36"/>
      <c r="O1307" s="36"/>
      <c r="P1307" s="36"/>
      <c r="Q1307" s="36"/>
      <c r="R1307" s="36"/>
      <c r="S1307" s="36"/>
      <c r="T1307" s="36"/>
      <c r="U1307" s="36"/>
      <c r="V1307" s="36"/>
      <c r="W1307" s="36"/>
      <c r="X1307" s="36"/>
    </row>
    <row r="1308" spans="1:24" ht="23.25" hidden="1" customHeight="1" outlineLevel="1">
      <c r="A1308" s="21"/>
      <c r="B1308" s="78" t="s">
        <v>1142</v>
      </c>
      <c r="C1308" s="35" t="s">
        <v>620</v>
      </c>
      <c r="D1308" s="35"/>
      <c r="E1308" s="37">
        <v>225000</v>
      </c>
      <c r="F1308" s="37">
        <v>225000</v>
      </c>
      <c r="G1308" s="38">
        <f t="shared" ref="G1308:H1308" si="351">F1308</f>
        <v>225000</v>
      </c>
      <c r="H1308" s="38">
        <f t="shared" si="351"/>
        <v>225000</v>
      </c>
      <c r="I1308" s="34">
        <f t="shared" si="349"/>
        <v>0</v>
      </c>
      <c r="J1308" s="2742"/>
      <c r="K1308" s="36"/>
      <c r="L1308" s="36"/>
      <c r="M1308" s="36"/>
      <c r="N1308" s="36"/>
      <c r="O1308" s="36"/>
      <c r="P1308" s="36"/>
      <c r="Q1308" s="36"/>
      <c r="R1308" s="36"/>
      <c r="S1308" s="36"/>
      <c r="T1308" s="36"/>
      <c r="U1308" s="36"/>
      <c r="V1308" s="36"/>
      <c r="W1308" s="36"/>
      <c r="X1308" s="36"/>
    </row>
    <row r="1309" spans="1:24" ht="23.25" hidden="1" customHeight="1" outlineLevel="1">
      <c r="A1309" s="21"/>
      <c r="B1309" s="25" t="s">
        <v>1143</v>
      </c>
      <c r="C1309" s="35"/>
      <c r="D1309" s="35"/>
      <c r="E1309" s="53"/>
      <c r="F1309" s="53"/>
      <c r="G1309" s="38"/>
      <c r="H1309" s="38"/>
      <c r="I1309" s="34"/>
      <c r="J1309" s="2742"/>
      <c r="K1309" s="36"/>
      <c r="L1309" s="36"/>
      <c r="M1309" s="36"/>
      <c r="N1309" s="36"/>
      <c r="O1309" s="36"/>
      <c r="P1309" s="36"/>
      <c r="Q1309" s="36"/>
      <c r="R1309" s="36"/>
      <c r="S1309" s="36"/>
      <c r="T1309" s="36"/>
      <c r="U1309" s="36"/>
      <c r="V1309" s="36"/>
      <c r="W1309" s="36"/>
      <c r="X1309" s="36"/>
    </row>
    <row r="1310" spans="1:24" ht="23.25" hidden="1" customHeight="1" outlineLevel="1">
      <c r="A1310" s="21"/>
      <c r="B1310" s="78" t="s">
        <v>1144</v>
      </c>
      <c r="C1310" s="35" t="s">
        <v>620</v>
      </c>
      <c r="D1310" s="35"/>
      <c r="E1310" s="37">
        <v>190000</v>
      </c>
      <c r="F1310" s="37">
        <v>190000</v>
      </c>
      <c r="G1310" s="38">
        <f t="shared" ref="G1310:H1310" si="352">F1310</f>
        <v>190000</v>
      </c>
      <c r="H1310" s="38">
        <f t="shared" si="352"/>
        <v>190000</v>
      </c>
      <c r="I1310" s="34">
        <f t="shared" ref="I1310:I1312" si="353">(H1310-G1310)/G1310</f>
        <v>0</v>
      </c>
      <c r="J1310" s="2742"/>
      <c r="K1310" s="36"/>
      <c r="L1310" s="36"/>
      <c r="M1310" s="36"/>
      <c r="N1310" s="36"/>
      <c r="O1310" s="36"/>
      <c r="P1310" s="36"/>
      <c r="Q1310" s="36"/>
      <c r="R1310" s="36"/>
      <c r="S1310" s="36"/>
      <c r="T1310" s="36"/>
      <c r="U1310" s="36"/>
      <c r="V1310" s="36"/>
      <c r="W1310" s="36"/>
      <c r="X1310" s="36"/>
    </row>
    <row r="1311" spans="1:24" ht="23.25" hidden="1" customHeight="1" outlineLevel="1">
      <c r="A1311" s="21"/>
      <c r="B1311" s="78" t="s">
        <v>1145</v>
      </c>
      <c r="C1311" s="35" t="s">
        <v>620</v>
      </c>
      <c r="D1311" s="35"/>
      <c r="E1311" s="37">
        <v>400000</v>
      </c>
      <c r="F1311" s="37">
        <v>400000</v>
      </c>
      <c r="G1311" s="38">
        <f t="shared" ref="G1311:H1311" si="354">F1311</f>
        <v>400000</v>
      </c>
      <c r="H1311" s="38">
        <f t="shared" si="354"/>
        <v>400000</v>
      </c>
      <c r="I1311" s="34">
        <f t="shared" si="353"/>
        <v>0</v>
      </c>
      <c r="J1311" s="2742"/>
      <c r="K1311" s="36"/>
      <c r="L1311" s="36"/>
      <c r="M1311" s="36"/>
      <c r="N1311" s="36"/>
      <c r="O1311" s="36"/>
      <c r="P1311" s="36"/>
      <c r="Q1311" s="36"/>
      <c r="R1311" s="36"/>
      <c r="S1311" s="36"/>
      <c r="T1311" s="36"/>
      <c r="U1311" s="36"/>
      <c r="V1311" s="36"/>
      <c r="W1311" s="36"/>
      <c r="X1311" s="36"/>
    </row>
    <row r="1312" spans="1:24" ht="23.25" hidden="1" customHeight="1" outlineLevel="1">
      <c r="A1312" s="21"/>
      <c r="B1312" s="78" t="s">
        <v>1146</v>
      </c>
      <c r="C1312" s="35" t="s">
        <v>620</v>
      </c>
      <c r="D1312" s="35"/>
      <c r="E1312" s="37">
        <v>545000</v>
      </c>
      <c r="F1312" s="37">
        <v>545000</v>
      </c>
      <c r="G1312" s="38">
        <f t="shared" ref="G1312:H1312" si="355">F1312</f>
        <v>545000</v>
      </c>
      <c r="H1312" s="38">
        <f t="shared" si="355"/>
        <v>545000</v>
      </c>
      <c r="I1312" s="34">
        <f t="shared" si="353"/>
        <v>0</v>
      </c>
      <c r="J1312" s="2733"/>
      <c r="K1312" s="36"/>
      <c r="L1312" s="36"/>
      <c r="M1312" s="36"/>
      <c r="N1312" s="36"/>
      <c r="O1312" s="36"/>
      <c r="P1312" s="36"/>
      <c r="Q1312" s="36"/>
      <c r="R1312" s="36"/>
      <c r="S1312" s="36"/>
      <c r="T1312" s="36"/>
      <c r="U1312" s="36"/>
      <c r="V1312" s="36"/>
      <c r="W1312" s="36"/>
      <c r="X1312" s="36"/>
    </row>
    <row r="1313" spans="1:24" ht="25.5" customHeight="1">
      <c r="A1313" s="2744" t="s">
        <v>242</v>
      </c>
      <c r="B1313" s="2735"/>
      <c r="C1313" s="2735"/>
      <c r="D1313" s="2735"/>
      <c r="E1313" s="2735"/>
      <c r="F1313" s="2735"/>
      <c r="G1313" s="2735"/>
      <c r="H1313" s="2735"/>
      <c r="I1313" s="2735"/>
      <c r="J1313" s="2736"/>
      <c r="K1313" s="36"/>
      <c r="L1313" s="36"/>
      <c r="M1313" s="36"/>
      <c r="N1313" s="36"/>
      <c r="O1313" s="36"/>
      <c r="P1313" s="36"/>
      <c r="Q1313" s="36"/>
      <c r="R1313" s="36"/>
      <c r="S1313" s="36"/>
      <c r="T1313" s="36"/>
      <c r="U1313" s="36"/>
      <c r="V1313" s="36"/>
      <c r="W1313" s="36"/>
      <c r="X1313" s="36"/>
    </row>
    <row r="1314" spans="1:24" ht="33" customHeight="1">
      <c r="A1314" s="12"/>
      <c r="B1314" s="2743" t="s">
        <v>1147</v>
      </c>
      <c r="C1314" s="2735"/>
      <c r="D1314" s="2735"/>
      <c r="E1314" s="2735"/>
      <c r="F1314" s="2735"/>
      <c r="G1314" s="2735"/>
      <c r="H1314" s="2735"/>
      <c r="I1314" s="2735"/>
      <c r="J1314" s="2736"/>
      <c r="K1314" s="30"/>
      <c r="L1314" s="30"/>
      <c r="M1314" s="30"/>
      <c r="N1314" s="30"/>
      <c r="O1314" s="30"/>
      <c r="P1314" s="30"/>
      <c r="Q1314" s="30"/>
      <c r="R1314" s="30"/>
      <c r="S1314" s="30"/>
      <c r="T1314" s="30"/>
      <c r="U1314" s="30"/>
      <c r="V1314" s="30"/>
      <c r="W1314" s="30"/>
      <c r="X1314" s="30"/>
    </row>
    <row r="1315" spans="1:24" ht="24.75" hidden="1" customHeight="1" outlineLevel="1">
      <c r="A1315" s="21"/>
      <c r="B1315" s="78" t="s">
        <v>1148</v>
      </c>
      <c r="C1315" s="18" t="s">
        <v>143</v>
      </c>
      <c r="D1315" s="18"/>
      <c r="E1315" s="20">
        <v>1045455</v>
      </c>
      <c r="F1315" s="20">
        <v>1045455</v>
      </c>
      <c r="G1315" s="28">
        <f>1150000/1.1</f>
        <v>1045454.5454545454</v>
      </c>
      <c r="H1315" s="33">
        <f>1185000/1.1</f>
        <v>1077272.7272727273</v>
      </c>
      <c r="I1315" s="34">
        <f t="shared" ref="I1315:I1326" si="356">(H1315-G1315)/G1315</f>
        <v>3.0434782608695716E-2</v>
      </c>
      <c r="J1315" s="2740" t="s">
        <v>1149</v>
      </c>
      <c r="K1315" s="36"/>
      <c r="L1315" s="36"/>
      <c r="M1315" s="36"/>
      <c r="N1315" s="36"/>
      <c r="O1315" s="36"/>
      <c r="P1315" s="36"/>
      <c r="Q1315" s="36"/>
      <c r="R1315" s="36"/>
      <c r="S1315" s="36"/>
      <c r="T1315" s="36"/>
      <c r="U1315" s="36"/>
      <c r="V1315" s="36"/>
      <c r="W1315" s="36"/>
      <c r="X1315" s="36"/>
    </row>
    <row r="1316" spans="1:24" ht="24.75" hidden="1" customHeight="1" outlineLevel="1">
      <c r="A1316" s="21"/>
      <c r="B1316" s="78" t="s">
        <v>1150</v>
      </c>
      <c r="C1316" s="18" t="s">
        <v>143</v>
      </c>
      <c r="D1316" s="18"/>
      <c r="E1316" s="20">
        <v>1100000</v>
      </c>
      <c r="F1316" s="20">
        <v>1100000</v>
      </c>
      <c r="G1316" s="28">
        <f>F1316</f>
        <v>1100000</v>
      </c>
      <c r="H1316" s="33">
        <f>1245000/1.1</f>
        <v>1131818.1818181816</v>
      </c>
      <c r="I1316" s="34">
        <f t="shared" si="356"/>
        <v>2.8925619834710588E-2</v>
      </c>
      <c r="J1316" s="2742"/>
      <c r="K1316" s="36"/>
      <c r="L1316" s="36"/>
      <c r="M1316" s="36"/>
      <c r="N1316" s="36"/>
      <c r="O1316" s="36"/>
      <c r="P1316" s="36"/>
      <c r="Q1316" s="36"/>
      <c r="R1316" s="36"/>
      <c r="S1316" s="36"/>
      <c r="T1316" s="36"/>
      <c r="U1316" s="36"/>
      <c r="V1316" s="36"/>
      <c r="W1316" s="36"/>
      <c r="X1316" s="36"/>
    </row>
    <row r="1317" spans="1:24" ht="24.75" hidden="1" customHeight="1" outlineLevel="1">
      <c r="A1317" s="21"/>
      <c r="B1317" s="78" t="s">
        <v>1151</v>
      </c>
      <c r="C1317" s="18" t="s">
        <v>143</v>
      </c>
      <c r="D1317" s="18"/>
      <c r="E1317" s="20">
        <v>1145455</v>
      </c>
      <c r="F1317" s="20">
        <v>1145455</v>
      </c>
      <c r="G1317" s="28">
        <f>1260000/1.1</f>
        <v>1145454.5454545454</v>
      </c>
      <c r="H1317" s="33">
        <f>1295000/1.1</f>
        <v>1177272.7272727273</v>
      </c>
      <c r="I1317" s="34">
        <f t="shared" si="356"/>
        <v>2.7777777777777835E-2</v>
      </c>
      <c r="J1317" s="2742"/>
      <c r="K1317" s="36"/>
      <c r="L1317" s="36"/>
      <c r="M1317" s="36"/>
      <c r="N1317" s="36"/>
      <c r="O1317" s="36"/>
      <c r="P1317" s="36"/>
      <c r="Q1317" s="36"/>
      <c r="R1317" s="36"/>
      <c r="S1317" s="36"/>
      <c r="T1317" s="36"/>
      <c r="U1317" s="36"/>
      <c r="V1317" s="36"/>
      <c r="W1317" s="36"/>
      <c r="X1317" s="36"/>
    </row>
    <row r="1318" spans="1:24" ht="24.75" hidden="1" customHeight="1" outlineLevel="1">
      <c r="A1318" s="21"/>
      <c r="B1318" s="78" t="s">
        <v>1152</v>
      </c>
      <c r="C1318" s="18" t="s">
        <v>143</v>
      </c>
      <c r="D1318" s="18"/>
      <c r="E1318" s="20">
        <v>1200000</v>
      </c>
      <c r="F1318" s="20">
        <v>1200000</v>
      </c>
      <c r="G1318" s="28">
        <f>1320000/1.1</f>
        <v>1200000</v>
      </c>
      <c r="H1318" s="33">
        <f>1355000/1.1</f>
        <v>1231818.1818181816</v>
      </c>
      <c r="I1318" s="34">
        <f t="shared" si="356"/>
        <v>2.6515151515151374E-2</v>
      </c>
      <c r="J1318" s="2742"/>
      <c r="K1318" s="36"/>
      <c r="L1318" s="36"/>
      <c r="M1318" s="36"/>
      <c r="N1318" s="36"/>
      <c r="O1318" s="36"/>
      <c r="P1318" s="36"/>
      <c r="Q1318" s="36"/>
      <c r="R1318" s="36"/>
      <c r="S1318" s="36"/>
      <c r="T1318" s="36"/>
      <c r="U1318" s="36"/>
      <c r="V1318" s="36"/>
      <c r="W1318" s="36"/>
      <c r="X1318" s="36"/>
    </row>
    <row r="1319" spans="1:24" ht="24.75" hidden="1" customHeight="1" outlineLevel="1">
      <c r="A1319" s="21"/>
      <c r="B1319" s="78" t="s">
        <v>1153</v>
      </c>
      <c r="C1319" s="18" t="s">
        <v>143</v>
      </c>
      <c r="D1319" s="18"/>
      <c r="E1319" s="20">
        <v>1254545</v>
      </c>
      <c r="F1319" s="20">
        <v>1254545</v>
      </c>
      <c r="G1319" s="28">
        <f>1380000/1.1</f>
        <v>1254545.4545454544</v>
      </c>
      <c r="H1319" s="33">
        <f>1415000/1.1</f>
        <v>1286363.6363636362</v>
      </c>
      <c r="I1319" s="34">
        <f t="shared" si="356"/>
        <v>2.5362318840579764E-2</v>
      </c>
      <c r="J1319" s="2742"/>
      <c r="K1319" s="36"/>
      <c r="L1319" s="36"/>
      <c r="M1319" s="36"/>
      <c r="N1319" s="36"/>
      <c r="O1319" s="36"/>
      <c r="P1319" s="36"/>
      <c r="Q1319" s="36"/>
      <c r="R1319" s="36"/>
      <c r="S1319" s="36"/>
      <c r="T1319" s="36"/>
      <c r="U1319" s="36"/>
      <c r="V1319" s="36"/>
      <c r="W1319" s="36"/>
      <c r="X1319" s="36"/>
    </row>
    <row r="1320" spans="1:24" ht="24.75" hidden="1" customHeight="1" outlineLevel="1">
      <c r="A1320" s="21"/>
      <c r="B1320" s="78" t="s">
        <v>1154</v>
      </c>
      <c r="C1320" s="18" t="s">
        <v>143</v>
      </c>
      <c r="D1320" s="18"/>
      <c r="E1320" s="20">
        <v>1327273</v>
      </c>
      <c r="F1320" s="20">
        <v>1327273</v>
      </c>
      <c r="G1320" s="28">
        <f>1460000/1.1</f>
        <v>1327272.7272727271</v>
      </c>
      <c r="H1320" s="33">
        <f>1495000/1.1</f>
        <v>1359090.9090909089</v>
      </c>
      <c r="I1320" s="34">
        <f t="shared" si="356"/>
        <v>2.3972602739726078E-2</v>
      </c>
      <c r="J1320" s="2742"/>
      <c r="K1320" s="36"/>
      <c r="L1320" s="36"/>
      <c r="M1320" s="36"/>
      <c r="N1320" s="36"/>
      <c r="O1320" s="36"/>
      <c r="P1320" s="36"/>
      <c r="Q1320" s="36"/>
      <c r="R1320" s="36"/>
      <c r="S1320" s="36"/>
      <c r="T1320" s="36"/>
      <c r="U1320" s="36"/>
      <c r="V1320" s="36"/>
      <c r="W1320" s="36"/>
      <c r="X1320" s="36"/>
    </row>
    <row r="1321" spans="1:24" ht="39" hidden="1" customHeight="1" outlineLevel="1">
      <c r="A1321" s="21"/>
      <c r="B1321" s="46" t="s">
        <v>1155</v>
      </c>
      <c r="C1321" s="18" t="s">
        <v>1156</v>
      </c>
      <c r="D1321" s="18"/>
      <c r="E1321" s="20">
        <v>1818182</v>
      </c>
      <c r="F1321" s="20">
        <v>1818182</v>
      </c>
      <c r="G1321" s="28">
        <f>F1321</f>
        <v>1818182</v>
      </c>
      <c r="H1321" s="33">
        <f>2000000/1.1</f>
        <v>1818181.8181818181</v>
      </c>
      <c r="I1321" s="34">
        <f t="shared" si="356"/>
        <v>-9.9999990034925589E-8</v>
      </c>
      <c r="J1321" s="2742"/>
      <c r="K1321" s="36"/>
      <c r="L1321" s="36"/>
      <c r="M1321" s="36"/>
      <c r="N1321" s="36"/>
      <c r="O1321" s="36"/>
      <c r="P1321" s="36"/>
      <c r="Q1321" s="36"/>
      <c r="R1321" s="36"/>
      <c r="S1321" s="36"/>
      <c r="T1321" s="36"/>
      <c r="U1321" s="36"/>
      <c r="V1321" s="36"/>
      <c r="W1321" s="36"/>
      <c r="X1321" s="36"/>
    </row>
    <row r="1322" spans="1:24" ht="39" hidden="1" customHeight="1" outlineLevel="1">
      <c r="A1322" s="21"/>
      <c r="B1322" s="46" t="s">
        <v>1157</v>
      </c>
      <c r="C1322" s="18" t="s">
        <v>1156</v>
      </c>
      <c r="D1322" s="18"/>
      <c r="E1322" s="20">
        <v>3636364</v>
      </c>
      <c r="F1322" s="20">
        <v>3636364</v>
      </c>
      <c r="G1322" s="28">
        <f t="shared" ref="G1322:H1322" si="357">4000000/1.1</f>
        <v>3636363.6363636362</v>
      </c>
      <c r="H1322" s="33">
        <f t="shared" si="357"/>
        <v>3636363.6363636362</v>
      </c>
      <c r="I1322" s="34">
        <f t="shared" si="356"/>
        <v>0</v>
      </c>
      <c r="J1322" s="2742"/>
      <c r="K1322" s="36"/>
      <c r="L1322" s="36"/>
      <c r="M1322" s="36"/>
      <c r="N1322" s="36"/>
      <c r="O1322" s="36"/>
      <c r="P1322" s="36"/>
      <c r="Q1322" s="36"/>
      <c r="R1322" s="36"/>
      <c r="S1322" s="36"/>
      <c r="T1322" s="36"/>
      <c r="U1322" s="36"/>
      <c r="V1322" s="36"/>
      <c r="W1322" s="36"/>
      <c r="X1322" s="36"/>
    </row>
    <row r="1323" spans="1:24" ht="23.25" hidden="1" customHeight="1" outlineLevel="1">
      <c r="A1323" s="21"/>
      <c r="B1323" s="78" t="s">
        <v>1158</v>
      </c>
      <c r="C1323" s="18" t="s">
        <v>143</v>
      </c>
      <c r="D1323" s="18"/>
      <c r="E1323" s="20">
        <v>54545</v>
      </c>
      <c r="F1323" s="20">
        <v>54545</v>
      </c>
      <c r="G1323" s="28">
        <f t="shared" ref="G1323:H1323" si="358">60000/1.1</f>
        <v>54545.454545454544</v>
      </c>
      <c r="H1323" s="33">
        <f t="shared" si="358"/>
        <v>54545.454545454544</v>
      </c>
      <c r="I1323" s="34">
        <f t="shared" si="356"/>
        <v>0</v>
      </c>
      <c r="J1323" s="2742"/>
      <c r="K1323" s="36"/>
      <c r="L1323" s="36"/>
      <c r="M1323" s="36"/>
      <c r="N1323" s="36"/>
      <c r="O1323" s="36"/>
      <c r="P1323" s="36"/>
      <c r="Q1323" s="36"/>
      <c r="R1323" s="36"/>
      <c r="S1323" s="36"/>
      <c r="T1323" s="36"/>
      <c r="U1323" s="36"/>
      <c r="V1323" s="36"/>
      <c r="W1323" s="36"/>
      <c r="X1323" s="36"/>
    </row>
    <row r="1324" spans="1:24" ht="23.25" hidden="1" customHeight="1" outlineLevel="1">
      <c r="A1324" s="21"/>
      <c r="B1324" s="78" t="s">
        <v>1159</v>
      </c>
      <c r="C1324" s="18" t="s">
        <v>143</v>
      </c>
      <c r="D1324" s="18"/>
      <c r="E1324" s="20">
        <v>63636</v>
      </c>
      <c r="F1324" s="20">
        <v>63636</v>
      </c>
      <c r="G1324" s="28">
        <f t="shared" ref="G1324:H1324" si="359">70000/1.1</f>
        <v>63636.363636363632</v>
      </c>
      <c r="H1324" s="33">
        <f t="shared" si="359"/>
        <v>63636.363636363632</v>
      </c>
      <c r="I1324" s="34">
        <f t="shared" si="356"/>
        <v>0</v>
      </c>
      <c r="J1324" s="2742"/>
      <c r="K1324" s="36"/>
      <c r="L1324" s="36"/>
      <c r="M1324" s="36"/>
      <c r="N1324" s="36"/>
      <c r="O1324" s="36"/>
      <c r="P1324" s="36"/>
      <c r="Q1324" s="36"/>
      <c r="R1324" s="36"/>
      <c r="S1324" s="36"/>
      <c r="T1324" s="36"/>
      <c r="U1324" s="36"/>
      <c r="V1324" s="36"/>
      <c r="W1324" s="36"/>
      <c r="X1324" s="36"/>
    </row>
    <row r="1325" spans="1:24" ht="23.25" hidden="1" customHeight="1" outlineLevel="1">
      <c r="A1325" s="21"/>
      <c r="B1325" s="78" t="s">
        <v>1160</v>
      </c>
      <c r="C1325" s="18" t="s">
        <v>143</v>
      </c>
      <c r="D1325" s="18"/>
      <c r="E1325" s="20">
        <v>18182</v>
      </c>
      <c r="F1325" s="20">
        <v>18182</v>
      </c>
      <c r="G1325" s="28">
        <f t="shared" ref="G1325:H1325" si="360">20000/1.1</f>
        <v>18181.81818181818</v>
      </c>
      <c r="H1325" s="33">
        <f t="shared" si="360"/>
        <v>18181.81818181818</v>
      </c>
      <c r="I1325" s="34">
        <f t="shared" si="356"/>
        <v>0</v>
      </c>
      <c r="J1325" s="2742"/>
      <c r="K1325" s="36"/>
      <c r="L1325" s="36"/>
      <c r="M1325" s="36"/>
      <c r="N1325" s="36"/>
      <c r="O1325" s="36"/>
      <c r="P1325" s="36"/>
      <c r="Q1325" s="36"/>
      <c r="R1325" s="36"/>
      <c r="S1325" s="36"/>
      <c r="T1325" s="36"/>
      <c r="U1325" s="36"/>
      <c r="V1325" s="36"/>
      <c r="W1325" s="36"/>
      <c r="X1325" s="36"/>
    </row>
    <row r="1326" spans="1:24" ht="23.25" hidden="1" customHeight="1" outlineLevel="1">
      <c r="A1326" s="21"/>
      <c r="B1326" s="78" t="s">
        <v>1161</v>
      </c>
      <c r="C1326" s="18" t="s">
        <v>143</v>
      </c>
      <c r="D1326" s="18"/>
      <c r="E1326" s="20">
        <v>63636</v>
      </c>
      <c r="F1326" s="20">
        <v>63636</v>
      </c>
      <c r="G1326" s="28">
        <f t="shared" ref="G1326:H1326" si="361">70000/1.1</f>
        <v>63636.363636363632</v>
      </c>
      <c r="H1326" s="33">
        <f t="shared" si="361"/>
        <v>63636.363636363632</v>
      </c>
      <c r="I1326" s="34">
        <f t="shared" si="356"/>
        <v>0</v>
      </c>
      <c r="J1326" s="2733"/>
      <c r="K1326" s="36"/>
      <c r="L1326" s="36"/>
      <c r="M1326" s="36"/>
      <c r="N1326" s="36"/>
      <c r="O1326" s="36"/>
      <c r="P1326" s="36"/>
      <c r="Q1326" s="36"/>
      <c r="R1326" s="36"/>
      <c r="S1326" s="36"/>
      <c r="T1326" s="36"/>
      <c r="U1326" s="36"/>
      <c r="V1326" s="36"/>
      <c r="W1326" s="36"/>
      <c r="X1326" s="36"/>
    </row>
    <row r="1327" spans="1:24" ht="23.25" customHeight="1">
      <c r="A1327" s="84" t="s">
        <v>243</v>
      </c>
      <c r="B1327" s="57" t="s">
        <v>1162</v>
      </c>
      <c r="C1327" s="18"/>
      <c r="D1327" s="18"/>
      <c r="E1327" s="20"/>
      <c r="F1327" s="20"/>
      <c r="G1327" s="28"/>
      <c r="H1327" s="33"/>
      <c r="I1327" s="34"/>
      <c r="J1327" s="35"/>
      <c r="K1327" s="36"/>
      <c r="L1327" s="36"/>
      <c r="M1327" s="36"/>
      <c r="N1327" s="36"/>
      <c r="O1327" s="36"/>
      <c r="P1327" s="36"/>
      <c r="Q1327" s="36"/>
      <c r="R1327" s="36"/>
      <c r="S1327" s="36"/>
      <c r="T1327" s="36"/>
      <c r="U1327" s="36"/>
      <c r="V1327" s="36"/>
      <c r="W1327" s="36"/>
      <c r="X1327" s="36"/>
    </row>
    <row r="1328" spans="1:24" ht="23.25" customHeight="1">
      <c r="A1328" s="84">
        <v>1</v>
      </c>
      <c r="B1328" s="74" t="s">
        <v>21</v>
      </c>
      <c r="C1328" s="18"/>
      <c r="D1328" s="18"/>
      <c r="E1328" s="20"/>
      <c r="F1328" s="20"/>
      <c r="G1328" s="28"/>
      <c r="H1328" s="33"/>
      <c r="I1328" s="34"/>
      <c r="J1328" s="35"/>
      <c r="K1328" s="36"/>
      <c r="L1328" s="36"/>
      <c r="M1328" s="36"/>
      <c r="N1328" s="36"/>
      <c r="O1328" s="36"/>
      <c r="P1328" s="36"/>
      <c r="Q1328" s="36"/>
      <c r="R1328" s="36"/>
      <c r="S1328" s="36"/>
      <c r="T1328" s="36"/>
      <c r="U1328" s="36"/>
      <c r="V1328" s="36"/>
      <c r="W1328" s="36"/>
      <c r="X1328" s="36"/>
    </row>
    <row r="1329" spans="1:24" ht="23.25" hidden="1" customHeight="1" outlineLevel="1">
      <c r="A1329" s="84"/>
      <c r="B1329" s="78" t="s">
        <v>245</v>
      </c>
      <c r="C1329" s="18" t="s">
        <v>105</v>
      </c>
      <c r="D1329" s="18"/>
      <c r="E1329" s="20"/>
      <c r="F1329" s="20"/>
      <c r="G1329" s="28"/>
      <c r="H1329" s="33">
        <v>94600</v>
      </c>
      <c r="I1329" s="34"/>
      <c r="J1329" s="35"/>
      <c r="K1329" s="36"/>
      <c r="L1329" s="36"/>
      <c r="M1329" s="36"/>
      <c r="N1329" s="36"/>
      <c r="O1329" s="36"/>
      <c r="P1329" s="36"/>
      <c r="Q1329" s="36"/>
      <c r="R1329" s="36"/>
      <c r="S1329" s="36"/>
      <c r="T1329" s="36"/>
      <c r="U1329" s="36"/>
      <c r="V1329" s="36"/>
      <c r="W1329" s="36"/>
      <c r="X1329" s="36"/>
    </row>
    <row r="1330" spans="1:24" ht="23.25" hidden="1" customHeight="1" outlineLevel="1">
      <c r="A1330" s="84"/>
      <c r="B1330" s="78" t="s">
        <v>244</v>
      </c>
      <c r="C1330" s="18" t="s">
        <v>105</v>
      </c>
      <c r="D1330" s="18"/>
      <c r="E1330" s="20"/>
      <c r="F1330" s="20"/>
      <c r="G1330" s="28"/>
      <c r="H1330" s="33">
        <v>94600</v>
      </c>
      <c r="I1330" s="34"/>
      <c r="J1330" s="35"/>
      <c r="K1330" s="36"/>
      <c r="L1330" s="36"/>
      <c r="M1330" s="36"/>
      <c r="N1330" s="36"/>
      <c r="O1330" s="36"/>
      <c r="P1330" s="36"/>
      <c r="Q1330" s="36"/>
      <c r="R1330" s="36"/>
      <c r="S1330" s="36"/>
      <c r="T1330" s="36"/>
      <c r="U1330" s="36"/>
      <c r="V1330" s="36"/>
      <c r="W1330" s="36"/>
      <c r="X1330" s="36"/>
    </row>
    <row r="1331" spans="1:24" ht="23.25" hidden="1" customHeight="1" outlineLevel="1">
      <c r="A1331" s="84"/>
      <c r="B1331" s="78" t="s">
        <v>1163</v>
      </c>
      <c r="C1331" s="18" t="s">
        <v>105</v>
      </c>
      <c r="D1331" s="18"/>
      <c r="E1331" s="20"/>
      <c r="F1331" s="20"/>
      <c r="G1331" s="28"/>
      <c r="H1331" s="33">
        <v>102600</v>
      </c>
      <c r="I1331" s="34"/>
      <c r="J1331" s="35"/>
      <c r="K1331" s="36"/>
      <c r="L1331" s="36"/>
      <c r="M1331" s="36"/>
      <c r="N1331" s="36"/>
      <c r="O1331" s="36"/>
      <c r="P1331" s="36"/>
      <c r="Q1331" s="36"/>
      <c r="R1331" s="36"/>
      <c r="S1331" s="36"/>
      <c r="T1331" s="36"/>
      <c r="U1331" s="36"/>
      <c r="V1331" s="36"/>
      <c r="W1331" s="36"/>
      <c r="X1331" s="36"/>
    </row>
    <row r="1332" spans="1:24" ht="23.25" hidden="1" customHeight="1" outlineLevel="1">
      <c r="A1332" s="84"/>
      <c r="B1332" s="78" t="s">
        <v>247</v>
      </c>
      <c r="C1332" s="18" t="s">
        <v>105</v>
      </c>
      <c r="D1332" s="18"/>
      <c r="E1332" s="20"/>
      <c r="F1332" s="20"/>
      <c r="G1332" s="28"/>
      <c r="H1332" s="33">
        <v>80000</v>
      </c>
      <c r="I1332" s="34"/>
      <c r="J1332" s="35"/>
      <c r="K1332" s="36"/>
      <c r="L1332" s="36"/>
      <c r="M1332" s="36"/>
      <c r="N1332" s="36"/>
      <c r="O1332" s="36"/>
      <c r="P1332" s="36"/>
      <c r="Q1332" s="36"/>
      <c r="R1332" s="36"/>
      <c r="S1332" s="36"/>
      <c r="T1332" s="36"/>
      <c r="U1332" s="36"/>
      <c r="V1332" s="36"/>
      <c r="W1332" s="36"/>
      <c r="X1332" s="36"/>
    </row>
    <row r="1333" spans="1:24" ht="23.25" hidden="1" customHeight="1" outlineLevel="1">
      <c r="A1333" s="84"/>
      <c r="B1333" s="78" t="s">
        <v>248</v>
      </c>
      <c r="C1333" s="18" t="s">
        <v>105</v>
      </c>
      <c r="D1333" s="18"/>
      <c r="E1333" s="20"/>
      <c r="F1333" s="20"/>
      <c r="G1333" s="28"/>
      <c r="H1333" s="33">
        <v>87900</v>
      </c>
      <c r="I1333" s="34"/>
      <c r="J1333" s="35"/>
      <c r="K1333" s="36"/>
      <c r="L1333" s="36"/>
      <c r="M1333" s="36"/>
      <c r="N1333" s="36"/>
      <c r="O1333" s="36"/>
      <c r="P1333" s="36"/>
      <c r="Q1333" s="36"/>
      <c r="R1333" s="36"/>
      <c r="S1333" s="36"/>
      <c r="T1333" s="36"/>
      <c r="U1333" s="36"/>
      <c r="V1333" s="36"/>
      <c r="W1333" s="36"/>
      <c r="X1333" s="36"/>
    </row>
    <row r="1334" spans="1:24" ht="23.25" customHeight="1" collapsed="1">
      <c r="A1334" s="84">
        <v>2</v>
      </c>
      <c r="B1334" s="74" t="s">
        <v>14</v>
      </c>
      <c r="C1334" s="18"/>
      <c r="D1334" s="18"/>
      <c r="E1334" s="20"/>
      <c r="F1334" s="20"/>
      <c r="G1334" s="28"/>
      <c r="H1334" s="33"/>
      <c r="I1334" s="34"/>
      <c r="J1334" s="35"/>
      <c r="K1334" s="36"/>
      <c r="L1334" s="36"/>
      <c r="M1334" s="36"/>
      <c r="N1334" s="36"/>
      <c r="O1334" s="36"/>
      <c r="P1334" s="36"/>
      <c r="Q1334" s="36"/>
      <c r="R1334" s="36"/>
      <c r="S1334" s="36"/>
      <c r="T1334" s="36"/>
      <c r="U1334" s="36"/>
      <c r="V1334" s="36"/>
      <c r="W1334" s="36"/>
      <c r="X1334" s="36"/>
    </row>
    <row r="1335" spans="1:24" ht="23.25" hidden="1" customHeight="1" outlineLevel="1">
      <c r="A1335" s="84"/>
      <c r="B1335" s="78" t="s">
        <v>244</v>
      </c>
      <c r="C1335" s="18" t="s">
        <v>105</v>
      </c>
      <c r="D1335" s="18"/>
      <c r="E1335" s="20"/>
      <c r="F1335" s="20"/>
      <c r="G1335" s="28"/>
      <c r="H1335" s="33">
        <v>78000</v>
      </c>
      <c r="I1335" s="34"/>
      <c r="J1335" s="35"/>
      <c r="K1335" s="36"/>
      <c r="L1335" s="36"/>
      <c r="M1335" s="36"/>
      <c r="N1335" s="36"/>
      <c r="O1335" s="36"/>
      <c r="P1335" s="36"/>
      <c r="Q1335" s="36"/>
      <c r="R1335" s="36"/>
      <c r="S1335" s="36"/>
      <c r="T1335" s="36"/>
      <c r="U1335" s="36"/>
      <c r="V1335" s="36"/>
      <c r="W1335" s="36"/>
      <c r="X1335" s="36"/>
    </row>
    <row r="1336" spans="1:24" ht="23.25" hidden="1" customHeight="1" outlineLevel="1">
      <c r="A1336" s="84"/>
      <c r="B1336" s="78" t="s">
        <v>1164</v>
      </c>
      <c r="C1336" s="18" t="s">
        <v>105</v>
      </c>
      <c r="D1336" s="18"/>
      <c r="E1336" s="20"/>
      <c r="F1336" s="20"/>
      <c r="G1336" s="28"/>
      <c r="H1336" s="33">
        <v>85750</v>
      </c>
      <c r="I1336" s="34"/>
      <c r="J1336" s="35"/>
      <c r="K1336" s="36"/>
      <c r="L1336" s="36"/>
      <c r="M1336" s="36"/>
      <c r="N1336" s="36"/>
      <c r="O1336" s="36"/>
      <c r="P1336" s="36"/>
      <c r="Q1336" s="36"/>
      <c r="R1336" s="36"/>
      <c r="S1336" s="36"/>
      <c r="T1336" s="36"/>
      <c r="U1336" s="36"/>
      <c r="V1336" s="36"/>
      <c r="W1336" s="36"/>
      <c r="X1336" s="36"/>
    </row>
    <row r="1337" spans="1:24" ht="23.25" customHeight="1" collapsed="1">
      <c r="A1337" s="84">
        <v>3</v>
      </c>
      <c r="B1337" s="74" t="s">
        <v>15</v>
      </c>
      <c r="C1337" s="18"/>
      <c r="D1337" s="18"/>
      <c r="E1337" s="20"/>
      <c r="F1337" s="20"/>
      <c r="G1337" s="28"/>
      <c r="H1337" s="33"/>
      <c r="I1337" s="34"/>
      <c r="J1337" s="35"/>
      <c r="K1337" s="36"/>
      <c r="L1337" s="36"/>
      <c r="M1337" s="36"/>
      <c r="N1337" s="36"/>
      <c r="O1337" s="36"/>
      <c r="P1337" s="36"/>
      <c r="Q1337" s="36"/>
      <c r="R1337" s="36"/>
      <c r="S1337" s="36"/>
      <c r="T1337" s="36"/>
      <c r="U1337" s="36"/>
      <c r="V1337" s="36"/>
      <c r="W1337" s="36"/>
      <c r="X1337" s="36"/>
    </row>
    <row r="1338" spans="1:24" ht="23.25" hidden="1" customHeight="1" outlineLevel="1">
      <c r="A1338" s="21"/>
      <c r="B1338" s="78" t="s">
        <v>244</v>
      </c>
      <c r="C1338" s="18" t="s">
        <v>105</v>
      </c>
      <c r="D1338" s="18"/>
      <c r="E1338" s="20"/>
      <c r="F1338" s="20"/>
      <c r="G1338" s="28"/>
      <c r="H1338" s="33">
        <v>78000</v>
      </c>
      <c r="I1338" s="34"/>
      <c r="J1338" s="35"/>
      <c r="K1338" s="36"/>
      <c r="L1338" s="36"/>
      <c r="M1338" s="36"/>
      <c r="N1338" s="36"/>
      <c r="O1338" s="36"/>
      <c r="P1338" s="36"/>
      <c r="Q1338" s="36"/>
      <c r="R1338" s="36"/>
      <c r="S1338" s="36"/>
      <c r="T1338" s="36"/>
      <c r="U1338" s="36"/>
      <c r="V1338" s="36"/>
      <c r="W1338" s="36"/>
      <c r="X1338" s="36"/>
    </row>
    <row r="1339" spans="1:24" ht="23.25" hidden="1" customHeight="1" outlineLevel="1">
      <c r="A1339" s="21"/>
      <c r="B1339" s="78" t="s">
        <v>1164</v>
      </c>
      <c r="C1339" s="18" t="s">
        <v>105</v>
      </c>
      <c r="D1339" s="18"/>
      <c r="E1339" s="20"/>
      <c r="F1339" s="20"/>
      <c r="G1339" s="28"/>
      <c r="H1339" s="33">
        <v>85750</v>
      </c>
      <c r="I1339" s="34"/>
      <c r="J1339" s="35"/>
      <c r="K1339" s="36"/>
      <c r="L1339" s="36"/>
      <c r="M1339" s="36"/>
      <c r="N1339" s="36"/>
      <c r="O1339" s="36"/>
      <c r="P1339" s="36"/>
      <c r="Q1339" s="36"/>
      <c r="R1339" s="36"/>
      <c r="S1339" s="36"/>
      <c r="T1339" s="36"/>
      <c r="U1339" s="36"/>
      <c r="V1339" s="36"/>
      <c r="W1339" s="36"/>
      <c r="X1339" s="36"/>
    </row>
    <row r="1340" spans="1:24" ht="23.25" customHeight="1" collapsed="1">
      <c r="A1340" s="84">
        <v>4</v>
      </c>
      <c r="B1340" s="50" t="s">
        <v>19</v>
      </c>
      <c r="C1340" s="18"/>
      <c r="D1340" s="18"/>
      <c r="E1340" s="20"/>
      <c r="F1340" s="20"/>
      <c r="G1340" s="28"/>
      <c r="H1340" s="33"/>
      <c r="I1340" s="34"/>
      <c r="J1340" s="35"/>
      <c r="K1340" s="36"/>
      <c r="L1340" s="36"/>
      <c r="M1340" s="36"/>
      <c r="N1340" s="36"/>
      <c r="O1340" s="36"/>
      <c r="P1340" s="36"/>
      <c r="Q1340" s="36"/>
      <c r="R1340" s="36"/>
      <c r="S1340" s="36"/>
      <c r="T1340" s="36"/>
      <c r="U1340" s="36"/>
      <c r="V1340" s="36"/>
      <c r="W1340" s="36"/>
      <c r="X1340" s="36"/>
    </row>
    <row r="1341" spans="1:24" ht="23.25" hidden="1" customHeight="1" outlineLevel="1">
      <c r="A1341" s="21"/>
      <c r="B1341" s="78" t="s">
        <v>1165</v>
      </c>
      <c r="C1341" s="18"/>
      <c r="D1341" s="18"/>
      <c r="E1341" s="20"/>
      <c r="F1341" s="20"/>
      <c r="G1341" s="28"/>
      <c r="H1341" s="33">
        <v>91000</v>
      </c>
      <c r="I1341" s="34"/>
      <c r="J1341" s="35"/>
      <c r="K1341" s="36"/>
      <c r="L1341" s="36"/>
      <c r="M1341" s="36"/>
      <c r="N1341" s="36"/>
      <c r="O1341" s="36"/>
      <c r="P1341" s="36"/>
      <c r="Q1341" s="36"/>
      <c r="R1341" s="36"/>
      <c r="S1341" s="36"/>
      <c r="T1341" s="36"/>
      <c r="U1341" s="36"/>
      <c r="V1341" s="36"/>
      <c r="W1341" s="36"/>
      <c r="X1341" s="36"/>
    </row>
    <row r="1342" spans="1:24" ht="23.25" customHeight="1" collapsed="1">
      <c r="A1342" s="84">
        <v>5</v>
      </c>
      <c r="B1342" s="74" t="s">
        <v>16</v>
      </c>
      <c r="C1342" s="18"/>
      <c r="D1342" s="18"/>
      <c r="E1342" s="20"/>
      <c r="F1342" s="20"/>
      <c r="G1342" s="28"/>
      <c r="H1342" s="33"/>
      <c r="I1342" s="34"/>
      <c r="J1342" s="35"/>
      <c r="K1342" s="36"/>
      <c r="L1342" s="36"/>
      <c r="M1342" s="36"/>
      <c r="N1342" s="36"/>
      <c r="O1342" s="36"/>
      <c r="P1342" s="36"/>
      <c r="Q1342" s="36"/>
      <c r="R1342" s="36"/>
      <c r="S1342" s="36"/>
      <c r="T1342" s="36"/>
      <c r="U1342" s="36"/>
      <c r="V1342" s="36"/>
      <c r="W1342" s="36"/>
      <c r="X1342" s="36"/>
    </row>
    <row r="1343" spans="1:24" ht="23.25" hidden="1" customHeight="1" outlineLevel="1">
      <c r="A1343" s="21"/>
      <c r="B1343" s="78" t="s">
        <v>245</v>
      </c>
      <c r="C1343" s="18" t="s">
        <v>105</v>
      </c>
      <c r="D1343" s="18"/>
      <c r="E1343" s="20"/>
      <c r="F1343" s="20"/>
      <c r="G1343" s="28"/>
      <c r="H1343" s="33">
        <v>78000</v>
      </c>
      <c r="I1343" s="34"/>
      <c r="J1343" s="35"/>
      <c r="K1343" s="36"/>
      <c r="L1343" s="36"/>
      <c r="M1343" s="36"/>
      <c r="N1343" s="36"/>
      <c r="O1343" s="36"/>
      <c r="P1343" s="36"/>
      <c r="Q1343" s="36"/>
      <c r="R1343" s="36"/>
      <c r="S1343" s="36"/>
      <c r="T1343" s="36"/>
      <c r="U1343" s="36"/>
      <c r="V1343" s="36"/>
      <c r="W1343" s="36"/>
      <c r="X1343" s="36"/>
    </row>
    <row r="1344" spans="1:24" ht="23.25" hidden="1" customHeight="1" outlineLevel="1">
      <c r="A1344" s="21"/>
      <c r="B1344" s="78" t="s">
        <v>244</v>
      </c>
      <c r="C1344" s="18" t="s">
        <v>105</v>
      </c>
      <c r="D1344" s="18"/>
      <c r="E1344" s="20"/>
      <c r="F1344" s="20"/>
      <c r="G1344" s="28"/>
      <c r="H1344" s="33">
        <v>78000</v>
      </c>
      <c r="I1344" s="34"/>
      <c r="J1344" s="35"/>
      <c r="K1344" s="36"/>
      <c r="L1344" s="36"/>
      <c r="M1344" s="36"/>
      <c r="N1344" s="36"/>
      <c r="O1344" s="36"/>
      <c r="P1344" s="36"/>
      <c r="Q1344" s="36"/>
      <c r="R1344" s="36"/>
      <c r="S1344" s="36"/>
      <c r="T1344" s="36"/>
      <c r="U1344" s="36"/>
      <c r="V1344" s="36"/>
      <c r="W1344" s="36"/>
      <c r="X1344" s="36"/>
    </row>
    <row r="1345" spans="1:24" ht="23.25" hidden="1" customHeight="1" outlineLevel="1">
      <c r="A1345" s="21"/>
      <c r="B1345" s="78" t="s">
        <v>1166</v>
      </c>
      <c r="C1345" s="18" t="s">
        <v>105</v>
      </c>
      <c r="D1345" s="18"/>
      <c r="E1345" s="20"/>
      <c r="F1345" s="20"/>
      <c r="G1345" s="28"/>
      <c r="H1345" s="33">
        <v>91000</v>
      </c>
      <c r="I1345" s="34"/>
      <c r="J1345" s="35"/>
      <c r="K1345" s="36"/>
      <c r="L1345" s="36"/>
      <c r="M1345" s="36"/>
      <c r="N1345" s="36"/>
      <c r="O1345" s="36"/>
      <c r="P1345" s="36"/>
      <c r="Q1345" s="36"/>
      <c r="R1345" s="36"/>
      <c r="S1345" s="36"/>
      <c r="T1345" s="36"/>
      <c r="U1345" s="36"/>
      <c r="V1345" s="36"/>
      <c r="W1345" s="36"/>
      <c r="X1345" s="36"/>
    </row>
    <row r="1346" spans="1:24" ht="23.25" hidden="1" customHeight="1" outlineLevel="1">
      <c r="A1346" s="21"/>
      <c r="B1346" s="78" t="s">
        <v>246</v>
      </c>
      <c r="C1346" s="18" t="s">
        <v>105</v>
      </c>
      <c r="D1346" s="18"/>
      <c r="E1346" s="20"/>
      <c r="F1346" s="20"/>
      <c r="G1346" s="28"/>
      <c r="H1346" s="33">
        <v>87000</v>
      </c>
      <c r="I1346" s="34"/>
      <c r="J1346" s="35"/>
      <c r="K1346" s="36"/>
      <c r="L1346" s="36"/>
      <c r="M1346" s="36"/>
      <c r="N1346" s="36"/>
      <c r="O1346" s="36"/>
      <c r="P1346" s="36"/>
      <c r="Q1346" s="36"/>
      <c r="R1346" s="36"/>
      <c r="S1346" s="36"/>
      <c r="T1346" s="36"/>
      <c r="U1346" s="36"/>
      <c r="V1346" s="36"/>
      <c r="W1346" s="36"/>
      <c r="X1346" s="36"/>
    </row>
    <row r="1347" spans="1:24" ht="23.25" hidden="1" customHeight="1" outlineLevel="1">
      <c r="A1347" s="21"/>
      <c r="B1347" s="78" t="s">
        <v>247</v>
      </c>
      <c r="C1347" s="18" t="s">
        <v>105</v>
      </c>
      <c r="D1347" s="18"/>
      <c r="E1347" s="20"/>
      <c r="F1347" s="20"/>
      <c r="G1347" s="28"/>
      <c r="H1347" s="33">
        <v>87000</v>
      </c>
      <c r="I1347" s="34"/>
      <c r="J1347" s="35"/>
      <c r="K1347" s="36"/>
      <c r="L1347" s="36"/>
      <c r="M1347" s="36"/>
      <c r="N1347" s="36"/>
      <c r="O1347" s="36"/>
      <c r="P1347" s="36"/>
      <c r="Q1347" s="36"/>
      <c r="R1347" s="36"/>
      <c r="S1347" s="36"/>
      <c r="T1347" s="36"/>
      <c r="U1347" s="36"/>
      <c r="V1347" s="36"/>
      <c r="W1347" s="36"/>
      <c r="X1347" s="36"/>
    </row>
    <row r="1348" spans="1:24" ht="23.25" hidden="1" customHeight="1" outlineLevel="1">
      <c r="A1348" s="21"/>
      <c r="B1348" s="78" t="s">
        <v>248</v>
      </c>
      <c r="C1348" s="18" t="s">
        <v>105</v>
      </c>
      <c r="D1348" s="18"/>
      <c r="E1348" s="20"/>
      <c r="F1348" s="20"/>
      <c r="G1348" s="28"/>
      <c r="H1348" s="33">
        <v>94000</v>
      </c>
      <c r="I1348" s="34"/>
      <c r="J1348" s="35"/>
      <c r="K1348" s="36"/>
      <c r="L1348" s="36"/>
      <c r="M1348" s="36"/>
      <c r="N1348" s="36"/>
      <c r="O1348" s="36"/>
      <c r="P1348" s="36"/>
      <c r="Q1348" s="36"/>
      <c r="R1348" s="36"/>
      <c r="S1348" s="36"/>
      <c r="T1348" s="36"/>
      <c r="U1348" s="36"/>
      <c r="V1348" s="36"/>
      <c r="W1348" s="36"/>
      <c r="X1348" s="36"/>
    </row>
    <row r="1349" spans="1:24" ht="23.25" hidden="1" customHeight="1" outlineLevel="1">
      <c r="A1349" s="21"/>
      <c r="B1349" s="78" t="s">
        <v>249</v>
      </c>
      <c r="C1349" s="18" t="s">
        <v>105</v>
      </c>
      <c r="D1349" s="18"/>
      <c r="E1349" s="20"/>
      <c r="F1349" s="20"/>
      <c r="G1349" s="28"/>
      <c r="H1349" s="33">
        <v>80400</v>
      </c>
      <c r="I1349" s="34"/>
      <c r="J1349" s="35"/>
      <c r="K1349" s="36"/>
      <c r="L1349" s="36"/>
      <c r="M1349" s="36"/>
      <c r="N1349" s="36"/>
      <c r="O1349" s="36"/>
      <c r="P1349" s="36"/>
      <c r="Q1349" s="36"/>
      <c r="R1349" s="36"/>
      <c r="S1349" s="36"/>
      <c r="T1349" s="36"/>
      <c r="U1349" s="36"/>
      <c r="V1349" s="36"/>
      <c r="W1349" s="36"/>
      <c r="X1349" s="36"/>
    </row>
    <row r="1350" spans="1:24" ht="23.25" hidden="1" customHeight="1" outlineLevel="1">
      <c r="A1350" s="21"/>
      <c r="B1350" s="78" t="s">
        <v>250</v>
      </c>
      <c r="C1350" s="18" t="s">
        <v>105</v>
      </c>
      <c r="D1350" s="18"/>
      <c r="E1350" s="20"/>
      <c r="F1350" s="20"/>
      <c r="G1350" s="28"/>
      <c r="H1350" s="33">
        <v>80400</v>
      </c>
      <c r="I1350" s="34"/>
      <c r="J1350" s="35"/>
      <c r="K1350" s="36"/>
      <c r="L1350" s="36"/>
      <c r="M1350" s="36"/>
      <c r="N1350" s="36"/>
      <c r="O1350" s="36"/>
      <c r="P1350" s="36"/>
      <c r="Q1350" s="36"/>
      <c r="R1350" s="36"/>
      <c r="S1350" s="36"/>
      <c r="T1350" s="36"/>
      <c r="U1350" s="36"/>
      <c r="V1350" s="36"/>
      <c r="W1350" s="36"/>
      <c r="X1350" s="36"/>
    </row>
    <row r="1351" spans="1:24" ht="23.25" customHeight="1" collapsed="1">
      <c r="A1351" s="136">
        <v>6</v>
      </c>
      <c r="B1351" s="74" t="s">
        <v>17</v>
      </c>
      <c r="C1351" s="18"/>
      <c r="D1351" s="18"/>
      <c r="E1351" s="20"/>
      <c r="F1351" s="20"/>
      <c r="G1351" s="28"/>
      <c r="H1351" s="33"/>
      <c r="I1351" s="34"/>
      <c r="J1351" s="35"/>
      <c r="K1351" s="36"/>
      <c r="L1351" s="36"/>
      <c r="M1351" s="36"/>
      <c r="N1351" s="36"/>
      <c r="O1351" s="36"/>
      <c r="P1351" s="36"/>
      <c r="Q1351" s="36"/>
      <c r="R1351" s="36"/>
      <c r="S1351" s="36"/>
      <c r="T1351" s="36"/>
      <c r="U1351" s="36"/>
      <c r="V1351" s="36"/>
      <c r="W1351" s="36"/>
      <c r="X1351" s="36"/>
    </row>
    <row r="1352" spans="1:24" ht="23.25" hidden="1" customHeight="1" outlineLevel="1">
      <c r="A1352" s="21"/>
      <c r="B1352" s="78" t="s">
        <v>245</v>
      </c>
      <c r="C1352" s="18" t="s">
        <v>105</v>
      </c>
      <c r="D1352" s="18"/>
      <c r="E1352" s="20"/>
      <c r="F1352" s="20"/>
      <c r="G1352" s="28"/>
      <c r="H1352" s="33">
        <v>85000</v>
      </c>
      <c r="I1352" s="34"/>
      <c r="J1352" s="35"/>
      <c r="K1352" s="36"/>
      <c r="L1352" s="36"/>
      <c r="M1352" s="36"/>
      <c r="N1352" s="36"/>
      <c r="O1352" s="36"/>
      <c r="P1352" s="36"/>
      <c r="Q1352" s="36"/>
      <c r="R1352" s="36"/>
      <c r="S1352" s="36"/>
      <c r="T1352" s="36"/>
      <c r="U1352" s="36"/>
      <c r="V1352" s="36"/>
      <c r="W1352" s="36"/>
      <c r="X1352" s="36"/>
    </row>
    <row r="1353" spans="1:24" ht="23.25" hidden="1" customHeight="1" outlineLevel="1">
      <c r="A1353" s="21"/>
      <c r="B1353" s="78" t="s">
        <v>244</v>
      </c>
      <c r="C1353" s="18" t="s">
        <v>105</v>
      </c>
      <c r="D1353" s="18"/>
      <c r="E1353" s="20"/>
      <c r="F1353" s="20"/>
      <c r="G1353" s="28"/>
      <c r="H1353" s="33">
        <v>85000</v>
      </c>
      <c r="I1353" s="34"/>
      <c r="J1353" s="35"/>
      <c r="K1353" s="36"/>
      <c r="L1353" s="36"/>
      <c r="M1353" s="36"/>
      <c r="N1353" s="36"/>
      <c r="O1353" s="36"/>
      <c r="P1353" s="36"/>
      <c r="Q1353" s="36"/>
      <c r="R1353" s="36"/>
      <c r="S1353" s="36"/>
      <c r="T1353" s="36"/>
      <c r="U1353" s="36"/>
      <c r="V1353" s="36"/>
      <c r="W1353" s="36"/>
      <c r="X1353" s="36"/>
    </row>
    <row r="1354" spans="1:24" ht="23.25" hidden="1" customHeight="1" outlineLevel="1">
      <c r="A1354" s="21"/>
      <c r="B1354" s="78" t="s">
        <v>1164</v>
      </c>
      <c r="C1354" s="18" t="s">
        <v>105</v>
      </c>
      <c r="D1354" s="18"/>
      <c r="E1354" s="20"/>
      <c r="F1354" s="20"/>
      <c r="G1354" s="28"/>
      <c r="H1354" s="33">
        <v>87000</v>
      </c>
      <c r="I1354" s="34"/>
      <c r="J1354" s="35"/>
      <c r="K1354" s="36"/>
      <c r="L1354" s="36"/>
      <c r="M1354" s="36"/>
      <c r="N1354" s="36"/>
      <c r="O1354" s="36"/>
      <c r="P1354" s="36"/>
      <c r="Q1354" s="36"/>
      <c r="R1354" s="36"/>
      <c r="S1354" s="36"/>
      <c r="T1354" s="36"/>
      <c r="U1354" s="36"/>
      <c r="V1354" s="36"/>
      <c r="W1354" s="36"/>
      <c r="X1354" s="36"/>
    </row>
    <row r="1355" spans="1:24" ht="23.25" hidden="1" customHeight="1" outlineLevel="1">
      <c r="A1355" s="21"/>
      <c r="B1355" s="78" t="s">
        <v>246</v>
      </c>
      <c r="C1355" s="18" t="s">
        <v>105</v>
      </c>
      <c r="D1355" s="18"/>
      <c r="E1355" s="20"/>
      <c r="F1355" s="20"/>
      <c r="G1355" s="28"/>
      <c r="H1355" s="33">
        <v>82000</v>
      </c>
      <c r="I1355" s="34"/>
      <c r="J1355" s="35"/>
      <c r="K1355" s="36"/>
      <c r="L1355" s="36"/>
      <c r="M1355" s="36"/>
      <c r="N1355" s="36"/>
      <c r="O1355" s="36"/>
      <c r="P1355" s="36"/>
      <c r="Q1355" s="36"/>
      <c r="R1355" s="36"/>
      <c r="S1355" s="36"/>
      <c r="T1355" s="36"/>
      <c r="U1355" s="36"/>
      <c r="V1355" s="36"/>
      <c r="W1355" s="36"/>
      <c r="X1355" s="36"/>
    </row>
    <row r="1356" spans="1:24" ht="23.25" hidden="1" customHeight="1" outlineLevel="1">
      <c r="A1356" s="21"/>
      <c r="B1356" s="78" t="s">
        <v>247</v>
      </c>
      <c r="C1356" s="18" t="s">
        <v>105</v>
      </c>
      <c r="D1356" s="18"/>
      <c r="E1356" s="20"/>
      <c r="F1356" s="20"/>
      <c r="G1356" s="28"/>
      <c r="H1356" s="33">
        <v>82000</v>
      </c>
      <c r="I1356" s="34"/>
      <c r="J1356" s="35"/>
      <c r="K1356" s="36"/>
      <c r="L1356" s="36"/>
      <c r="M1356" s="36"/>
      <c r="N1356" s="36"/>
      <c r="O1356" s="36"/>
      <c r="P1356" s="36"/>
      <c r="Q1356" s="36"/>
      <c r="R1356" s="36"/>
      <c r="S1356" s="36"/>
      <c r="T1356" s="36"/>
      <c r="U1356" s="36"/>
      <c r="V1356" s="36"/>
      <c r="W1356" s="36"/>
      <c r="X1356" s="36"/>
    </row>
    <row r="1357" spans="1:24" ht="23.25" hidden="1" customHeight="1" outlineLevel="1">
      <c r="A1357" s="21"/>
      <c r="B1357" s="78" t="s">
        <v>248</v>
      </c>
      <c r="C1357" s="18" t="s">
        <v>105</v>
      </c>
      <c r="D1357" s="18"/>
      <c r="E1357" s="20"/>
      <c r="F1357" s="20"/>
      <c r="G1357" s="28"/>
      <c r="H1357" s="33">
        <v>87000</v>
      </c>
      <c r="I1357" s="34"/>
      <c r="J1357" s="35"/>
      <c r="K1357" s="36"/>
      <c r="L1357" s="36"/>
      <c r="M1357" s="36"/>
      <c r="N1357" s="36"/>
      <c r="O1357" s="36"/>
      <c r="P1357" s="36"/>
      <c r="Q1357" s="36"/>
      <c r="R1357" s="36"/>
      <c r="S1357" s="36"/>
      <c r="T1357" s="36"/>
      <c r="U1357" s="36"/>
      <c r="V1357" s="36"/>
      <c r="W1357" s="36"/>
      <c r="X1357" s="36"/>
    </row>
    <row r="1358" spans="1:24" ht="23.25" hidden="1" customHeight="1" outlineLevel="1">
      <c r="A1358" s="21"/>
      <c r="B1358" s="78" t="s">
        <v>249</v>
      </c>
      <c r="C1358" s="18" t="s">
        <v>105</v>
      </c>
      <c r="D1358" s="18"/>
      <c r="E1358" s="20"/>
      <c r="F1358" s="20"/>
      <c r="G1358" s="28"/>
      <c r="H1358" s="33">
        <v>82000</v>
      </c>
      <c r="I1358" s="34"/>
      <c r="J1358" s="35"/>
      <c r="K1358" s="36"/>
      <c r="L1358" s="36"/>
      <c r="M1358" s="36"/>
      <c r="N1358" s="36"/>
      <c r="O1358" s="36"/>
      <c r="P1358" s="36"/>
      <c r="Q1358" s="36"/>
      <c r="R1358" s="36"/>
      <c r="S1358" s="36"/>
      <c r="T1358" s="36"/>
      <c r="U1358" s="36"/>
      <c r="V1358" s="36"/>
      <c r="W1358" s="36"/>
      <c r="X1358" s="36"/>
    </row>
    <row r="1359" spans="1:24" ht="23.25" hidden="1" customHeight="1" outlineLevel="1">
      <c r="A1359" s="21"/>
      <c r="B1359" s="78" t="s">
        <v>250</v>
      </c>
      <c r="C1359" s="18" t="s">
        <v>105</v>
      </c>
      <c r="D1359" s="18"/>
      <c r="E1359" s="20"/>
      <c r="F1359" s="20"/>
      <c r="G1359" s="28"/>
      <c r="H1359" s="33">
        <v>82000</v>
      </c>
      <c r="I1359" s="34"/>
      <c r="J1359" s="35"/>
      <c r="K1359" s="36"/>
      <c r="L1359" s="36"/>
      <c r="M1359" s="36"/>
      <c r="N1359" s="36"/>
      <c r="O1359" s="36"/>
      <c r="P1359" s="36"/>
      <c r="Q1359" s="36"/>
      <c r="R1359" s="36"/>
      <c r="S1359" s="36"/>
      <c r="T1359" s="36"/>
      <c r="U1359" s="36"/>
      <c r="V1359" s="36"/>
      <c r="W1359" s="36"/>
      <c r="X1359" s="36"/>
    </row>
    <row r="1360" spans="1:24" ht="23.25" hidden="1" customHeight="1" outlineLevel="1">
      <c r="A1360" s="21"/>
      <c r="B1360" s="78" t="s">
        <v>251</v>
      </c>
      <c r="C1360" s="18" t="s">
        <v>105</v>
      </c>
      <c r="D1360" s="18"/>
      <c r="E1360" s="20"/>
      <c r="F1360" s="20"/>
      <c r="G1360" s="28"/>
      <c r="H1360" s="33">
        <v>87000</v>
      </c>
      <c r="I1360" s="34"/>
      <c r="J1360" s="35"/>
      <c r="K1360" s="36"/>
      <c r="L1360" s="36"/>
      <c r="M1360" s="36"/>
      <c r="N1360" s="36"/>
      <c r="O1360" s="36"/>
      <c r="P1360" s="36"/>
      <c r="Q1360" s="36"/>
      <c r="R1360" s="36"/>
      <c r="S1360" s="36"/>
      <c r="T1360" s="36"/>
      <c r="U1360" s="36"/>
      <c r="V1360" s="36"/>
      <c r="W1360" s="36"/>
      <c r="X1360" s="36"/>
    </row>
    <row r="1361" spans="1:24" ht="23.25" hidden="1" customHeight="1" outlineLevel="1">
      <c r="A1361" s="21"/>
      <c r="B1361" s="78" t="s">
        <v>252</v>
      </c>
      <c r="C1361" s="18" t="s">
        <v>105</v>
      </c>
      <c r="D1361" s="18"/>
      <c r="E1361" s="20"/>
      <c r="F1361" s="20"/>
      <c r="G1361" s="28"/>
      <c r="H1361" s="33">
        <v>87000</v>
      </c>
      <c r="I1361" s="34"/>
      <c r="J1361" s="35"/>
      <c r="K1361" s="36"/>
      <c r="L1361" s="36"/>
      <c r="M1361" s="36"/>
      <c r="N1361" s="36"/>
      <c r="O1361" s="36"/>
      <c r="P1361" s="36"/>
      <c r="Q1361" s="36"/>
      <c r="R1361" s="36"/>
      <c r="S1361" s="36"/>
      <c r="T1361" s="36"/>
      <c r="U1361" s="36"/>
      <c r="V1361" s="36"/>
      <c r="W1361" s="36"/>
      <c r="X1361" s="36"/>
    </row>
    <row r="1362" spans="1:24" ht="23.25" customHeight="1">
      <c r="A1362" s="36"/>
      <c r="B1362" s="5"/>
      <c r="C1362" s="7"/>
      <c r="D1362" s="7"/>
      <c r="E1362" s="8"/>
      <c r="F1362" s="8"/>
      <c r="G1362" s="9"/>
      <c r="H1362" s="137"/>
      <c r="I1362" s="10"/>
      <c r="J1362" s="133"/>
      <c r="K1362" s="36"/>
      <c r="L1362" s="36"/>
      <c r="M1362" s="36"/>
      <c r="N1362" s="36"/>
      <c r="O1362" s="36"/>
      <c r="P1362" s="36"/>
      <c r="Q1362" s="36"/>
      <c r="R1362" s="36"/>
      <c r="S1362" s="36"/>
      <c r="T1362" s="36"/>
      <c r="U1362" s="36"/>
      <c r="V1362" s="36"/>
      <c r="W1362" s="36"/>
      <c r="X1362" s="36"/>
    </row>
    <row r="1363" spans="1:24" ht="19.5" customHeight="1">
      <c r="A1363" s="3"/>
      <c r="B1363" s="138" t="s">
        <v>253</v>
      </c>
      <c r="C1363" s="7"/>
      <c r="D1363" s="7"/>
      <c r="E1363" s="8"/>
      <c r="F1363" s="8"/>
      <c r="G1363" s="9"/>
      <c r="H1363" s="9"/>
      <c r="I1363" s="10"/>
      <c r="J1363" s="7"/>
      <c r="K1363" s="11"/>
      <c r="L1363" s="11"/>
      <c r="M1363" s="11"/>
      <c r="N1363" s="11"/>
      <c r="O1363" s="11"/>
      <c r="P1363" s="11"/>
      <c r="Q1363" s="11"/>
      <c r="R1363" s="11"/>
      <c r="S1363" s="11"/>
      <c r="T1363" s="11"/>
      <c r="U1363" s="11"/>
      <c r="V1363" s="11"/>
      <c r="W1363" s="11"/>
      <c r="X1363" s="11"/>
    </row>
    <row r="1364" spans="1:24" ht="19.5" customHeight="1">
      <c r="A1364" s="3"/>
      <c r="B1364" s="5"/>
      <c r="C1364" s="7"/>
      <c r="D1364" s="7"/>
      <c r="E1364" s="8"/>
      <c r="F1364" s="8"/>
      <c r="G1364" s="9"/>
      <c r="H1364" s="9"/>
      <c r="I1364" s="10"/>
      <c r="J1364" s="7"/>
      <c r="K1364" s="11"/>
      <c r="L1364" s="11"/>
      <c r="M1364" s="11"/>
      <c r="N1364" s="11"/>
      <c r="O1364" s="11"/>
      <c r="P1364" s="11"/>
      <c r="Q1364" s="11"/>
      <c r="R1364" s="11"/>
      <c r="S1364" s="11"/>
      <c r="T1364" s="11"/>
      <c r="U1364" s="11"/>
      <c r="V1364" s="11"/>
      <c r="W1364" s="11"/>
      <c r="X1364" s="11"/>
    </row>
    <row r="1365" spans="1:24" ht="19.5" customHeight="1">
      <c r="A1365" s="3"/>
      <c r="B1365" s="5"/>
      <c r="C1365" s="7"/>
      <c r="D1365" s="7"/>
      <c r="E1365" s="8"/>
      <c r="F1365" s="8"/>
      <c r="G1365" s="9"/>
      <c r="H1365" s="9"/>
      <c r="I1365" s="10"/>
      <c r="J1365" s="7"/>
      <c r="K1365" s="11"/>
      <c r="L1365" s="11"/>
      <c r="M1365" s="11"/>
      <c r="N1365" s="11"/>
      <c r="O1365" s="11"/>
      <c r="P1365" s="11"/>
      <c r="Q1365" s="11"/>
      <c r="R1365" s="11"/>
      <c r="S1365" s="11"/>
      <c r="T1365" s="11"/>
      <c r="U1365" s="11"/>
      <c r="V1365" s="11"/>
      <c r="W1365" s="11"/>
      <c r="X1365" s="11"/>
    </row>
    <row r="1366" spans="1:24" ht="19.5" customHeight="1">
      <c r="A1366" s="3"/>
      <c r="B1366" s="5"/>
      <c r="C1366" s="7"/>
      <c r="D1366" s="7"/>
      <c r="E1366" s="8"/>
      <c r="F1366" s="8"/>
      <c r="G1366" s="9"/>
      <c r="H1366" s="9"/>
      <c r="I1366" s="10"/>
      <c r="J1366" s="7"/>
      <c r="K1366" s="11"/>
      <c r="L1366" s="11"/>
      <c r="M1366" s="11"/>
      <c r="N1366" s="11"/>
      <c r="O1366" s="11"/>
      <c r="P1366" s="11"/>
      <c r="Q1366" s="11"/>
      <c r="R1366" s="11"/>
      <c r="S1366" s="11"/>
      <c r="T1366" s="11"/>
      <c r="U1366" s="11"/>
      <c r="V1366" s="11"/>
      <c r="W1366" s="11"/>
      <c r="X1366" s="11"/>
    </row>
    <row r="1367" spans="1:24" ht="39.75" customHeight="1">
      <c r="A1367" s="139"/>
      <c r="B1367" s="2777" t="s">
        <v>254</v>
      </c>
      <c r="C1367" s="2746"/>
      <c r="D1367" s="2746"/>
      <c r="E1367" s="2746"/>
      <c r="F1367" s="2746"/>
      <c r="G1367" s="2746"/>
      <c r="H1367" s="2746"/>
      <c r="I1367" s="2746"/>
      <c r="J1367" s="2746"/>
      <c r="K1367" s="23"/>
      <c r="L1367" s="23"/>
      <c r="M1367" s="23"/>
      <c r="N1367" s="23"/>
      <c r="O1367" s="23"/>
      <c r="P1367" s="23"/>
      <c r="Q1367" s="23"/>
      <c r="R1367" s="23"/>
      <c r="S1367" s="23"/>
      <c r="T1367" s="23"/>
      <c r="U1367" s="23"/>
      <c r="V1367" s="23"/>
      <c r="W1367" s="23"/>
      <c r="X1367" s="23"/>
    </row>
    <row r="1368" spans="1:24" ht="39.75" customHeight="1">
      <c r="A1368" s="139"/>
      <c r="B1368" s="2777" t="s">
        <v>1167</v>
      </c>
      <c r="C1368" s="2746"/>
      <c r="D1368" s="2746"/>
      <c r="E1368" s="2746"/>
      <c r="F1368" s="2746"/>
      <c r="G1368" s="2746"/>
      <c r="H1368" s="2746"/>
      <c r="I1368" s="2746"/>
      <c r="J1368" s="2746"/>
      <c r="K1368" s="23"/>
      <c r="L1368" s="23"/>
      <c r="M1368" s="23"/>
      <c r="N1368" s="23"/>
      <c r="O1368" s="23"/>
      <c r="P1368" s="23"/>
      <c r="Q1368" s="23"/>
      <c r="R1368" s="23"/>
      <c r="S1368" s="23"/>
      <c r="T1368" s="23"/>
      <c r="U1368" s="23"/>
      <c r="V1368" s="23"/>
      <c r="W1368" s="23"/>
      <c r="X1368" s="23"/>
    </row>
    <row r="1369" spans="1:24" ht="19.5" customHeight="1">
      <c r="A1369" s="3"/>
      <c r="B1369" s="5"/>
      <c r="C1369" s="7"/>
      <c r="D1369" s="140"/>
      <c r="E1369" s="141"/>
      <c r="F1369" s="141"/>
      <c r="G1369" s="142"/>
      <c r="H1369" s="142"/>
      <c r="I1369" s="141"/>
      <c r="J1369" s="7"/>
      <c r="K1369" s="11"/>
      <c r="L1369" s="11"/>
      <c r="M1369" s="11"/>
      <c r="N1369" s="11"/>
      <c r="O1369" s="11"/>
      <c r="P1369" s="11"/>
      <c r="Q1369" s="11"/>
      <c r="R1369" s="11"/>
      <c r="S1369" s="11"/>
      <c r="T1369" s="11"/>
      <c r="U1369" s="11"/>
      <c r="V1369" s="11"/>
      <c r="W1369" s="11"/>
      <c r="X1369" s="11"/>
    </row>
  </sheetData>
  <mergeCells count="180">
    <mergeCell ref="J1290:J1295"/>
    <mergeCell ref="J1297:J1300"/>
    <mergeCell ref="J1301:J1312"/>
    <mergeCell ref="J1315:J1326"/>
    <mergeCell ref="J819:J823"/>
    <mergeCell ref="J833:J851"/>
    <mergeCell ref="J854:J860"/>
    <mergeCell ref="J861:J869"/>
    <mergeCell ref="J907:J915"/>
    <mergeCell ref="J920:J924"/>
    <mergeCell ref="J930:J941"/>
    <mergeCell ref="J942:J952"/>
    <mergeCell ref="J954:J977"/>
    <mergeCell ref="B1190:J1190"/>
    <mergeCell ref="B1204:J1204"/>
    <mergeCell ref="B1205:I1205"/>
    <mergeCell ref="B1225:J1225"/>
    <mergeCell ref="A1253:J1253"/>
    <mergeCell ref="B1254:J1254"/>
    <mergeCell ref="B1264:J1264"/>
    <mergeCell ref="A1271:J1271"/>
    <mergeCell ref="J1167:J1177"/>
    <mergeCell ref="B906:J906"/>
    <mergeCell ref="A916:J916"/>
    <mergeCell ref="J667:J671"/>
    <mergeCell ref="J673:J682"/>
    <mergeCell ref="J700:J701"/>
    <mergeCell ref="J704:J713"/>
    <mergeCell ref="J715:J724"/>
    <mergeCell ref="J726:J736"/>
    <mergeCell ref="J738:J744"/>
    <mergeCell ref="J746:J748"/>
    <mergeCell ref="J749:J763"/>
    <mergeCell ref="B703:J703"/>
    <mergeCell ref="B714:J714"/>
    <mergeCell ref="B725:J725"/>
    <mergeCell ref="B737:J737"/>
    <mergeCell ref="B745:J745"/>
    <mergeCell ref="J615:J618"/>
    <mergeCell ref="J620:J626"/>
    <mergeCell ref="J631:J640"/>
    <mergeCell ref="J642:J647"/>
    <mergeCell ref="J649:J656"/>
    <mergeCell ref="J658:J663"/>
    <mergeCell ref="J664:J666"/>
    <mergeCell ref="J235:J238"/>
    <mergeCell ref="B244:J244"/>
    <mergeCell ref="J245:J248"/>
    <mergeCell ref="A249:J249"/>
    <mergeCell ref="B262:J262"/>
    <mergeCell ref="J263:J269"/>
    <mergeCell ref="B270:J270"/>
    <mergeCell ref="J271:J280"/>
    <mergeCell ref="B281:J281"/>
    <mergeCell ref="J307:J309"/>
    <mergeCell ref="J311:J312"/>
    <mergeCell ref="J313:J320"/>
    <mergeCell ref="B806:C806"/>
    <mergeCell ref="B818:J818"/>
    <mergeCell ref="B825:J825"/>
    <mergeCell ref="A1288:J1288"/>
    <mergeCell ref="B1289:J1289"/>
    <mergeCell ref="A1313:J1313"/>
    <mergeCell ref="B1314:J1314"/>
    <mergeCell ref="B1367:J1367"/>
    <mergeCell ref="B1368:J1368"/>
    <mergeCell ref="J1178:J1189"/>
    <mergeCell ref="J1191:J1197"/>
    <mergeCell ref="J1198:J1199"/>
    <mergeCell ref="J1200:J1203"/>
    <mergeCell ref="J1205:J1213"/>
    <mergeCell ref="J1215:J1221"/>
    <mergeCell ref="J1222:J1224"/>
    <mergeCell ref="J1226:J1234"/>
    <mergeCell ref="J1235:J1242"/>
    <mergeCell ref="J1243:J1252"/>
    <mergeCell ref="J1255:J1263"/>
    <mergeCell ref="J1265:J1266"/>
    <mergeCell ref="J1267:J1270"/>
    <mergeCell ref="J1272:J1287"/>
    <mergeCell ref="J806:J817"/>
    <mergeCell ref="B764:J764"/>
    <mergeCell ref="B783:J783"/>
    <mergeCell ref="B791:J791"/>
    <mergeCell ref="B805:J805"/>
    <mergeCell ref="J765:J782"/>
    <mergeCell ref="J784:J790"/>
    <mergeCell ref="J792:J797"/>
    <mergeCell ref="J800:J804"/>
    <mergeCell ref="J1161:J1166"/>
    <mergeCell ref="B953:J953"/>
    <mergeCell ref="B978:J978"/>
    <mergeCell ref="B989:J989"/>
    <mergeCell ref="B1030:J1030"/>
    <mergeCell ref="B1068:J1068"/>
    <mergeCell ref="B1069:J1069"/>
    <mergeCell ref="B1082:J1082"/>
    <mergeCell ref="A1090:J1090"/>
    <mergeCell ref="B1160:J1160"/>
    <mergeCell ref="J979:J988"/>
    <mergeCell ref="J990:J1029"/>
    <mergeCell ref="J1070:J1080"/>
    <mergeCell ref="J1083:J1089"/>
    <mergeCell ref="B853:J853"/>
    <mergeCell ref="B870:J870"/>
    <mergeCell ref="B917:J917"/>
    <mergeCell ref="B919:J919"/>
    <mergeCell ref="B926:J926"/>
    <mergeCell ref="A928:J928"/>
    <mergeCell ref="B929:J929"/>
    <mergeCell ref="B520:J520"/>
    <mergeCell ref="J521:J527"/>
    <mergeCell ref="J528:J529"/>
    <mergeCell ref="A530:J530"/>
    <mergeCell ref="B554:J554"/>
    <mergeCell ref="B619:J619"/>
    <mergeCell ref="B629:J629"/>
    <mergeCell ref="B657:J657"/>
    <mergeCell ref="A852:J852"/>
    <mergeCell ref="D697:D698"/>
    <mergeCell ref="E697:E698"/>
    <mergeCell ref="F697:F698"/>
    <mergeCell ref="G697:G698"/>
    <mergeCell ref="I697:I698"/>
    <mergeCell ref="J697:J698"/>
    <mergeCell ref="B672:J672"/>
    <mergeCell ref="A683:J683"/>
    <mergeCell ref="B684:J684"/>
    <mergeCell ref="B696:J696"/>
    <mergeCell ref="A697:A698"/>
    <mergeCell ref="B697:B698"/>
    <mergeCell ref="C697:C698"/>
    <mergeCell ref="B699:J699"/>
    <mergeCell ref="A702:J702"/>
    <mergeCell ref="J286:J290"/>
    <mergeCell ref="B291:J291"/>
    <mergeCell ref="B295:J295"/>
    <mergeCell ref="J425:J451"/>
    <mergeCell ref="J453:J481"/>
    <mergeCell ref="B482:J482"/>
    <mergeCell ref="J483:J497"/>
    <mergeCell ref="B498:J498"/>
    <mergeCell ref="J499:J519"/>
    <mergeCell ref="B301:J301"/>
    <mergeCell ref="B304:J304"/>
    <mergeCell ref="B310:J310"/>
    <mergeCell ref="A321:J321"/>
    <mergeCell ref="B424:J424"/>
    <mergeCell ref="B452:J452"/>
    <mergeCell ref="J292:J294"/>
    <mergeCell ref="J296:J300"/>
    <mergeCell ref="J302:J303"/>
    <mergeCell ref="J305:J306"/>
    <mergeCell ref="A1:J1"/>
    <mergeCell ref="A5:J5"/>
    <mergeCell ref="J9:J16"/>
    <mergeCell ref="J19:J27"/>
    <mergeCell ref="B28:J28"/>
    <mergeCell ref="J29:J30"/>
    <mergeCell ref="B37:J37"/>
    <mergeCell ref="J31:J36"/>
    <mergeCell ref="J38:J39"/>
    <mergeCell ref="J229:J230"/>
    <mergeCell ref="J231:J232"/>
    <mergeCell ref="B233:J233"/>
    <mergeCell ref="B40:J40"/>
    <mergeCell ref="B43:J43"/>
    <mergeCell ref="B46:J46"/>
    <mergeCell ref="A49:J49"/>
    <mergeCell ref="J41:J42"/>
    <mergeCell ref="J44:J45"/>
    <mergeCell ref="J47:J48"/>
    <mergeCell ref="J51:J59"/>
    <mergeCell ref="J144:J145"/>
    <mergeCell ref="B196:J196"/>
    <mergeCell ref="J197:J202"/>
    <mergeCell ref="J203:J209"/>
    <mergeCell ref="A210:J210"/>
    <mergeCell ref="A211:J211"/>
    <mergeCell ref="B228:J228"/>
  </mergeCells>
  <pageMargins left="0.7" right="0.7" top="0.75" bottom="0.75" header="0" footer="0"/>
  <pageSetup orientation="landscape" r:id="rId1"/>
  <headerFooter>
    <oddFooter>&amp;CPage &amp;P of &amp;RCông bố giá VLXD tháng 3 năm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16"/>
  <sheetViews>
    <sheetView view="pageBreakPreview" topLeftCell="A412" zoomScale="70" zoomScaleNormal="70" zoomScaleSheetLayoutView="70" workbookViewId="0">
      <selection activeCell="B310" sqref="B310:R310"/>
    </sheetView>
  </sheetViews>
  <sheetFormatPr defaultRowHeight="16.5"/>
  <cols>
    <col min="1" max="1" width="6.5703125" style="1815" customWidth="1"/>
    <col min="2" max="2" width="32.85546875" style="1382" customWidth="1"/>
    <col min="3" max="3" width="9.140625" style="1802"/>
    <col min="4" max="4" width="15.42578125" style="1802" customWidth="1"/>
    <col min="5" max="5" width="12.42578125" style="1382" customWidth="1"/>
    <col min="6" max="6" width="14.7109375" style="1382" customWidth="1"/>
    <col min="7" max="8" width="14.5703125" style="1382" customWidth="1"/>
    <col min="9" max="10" width="13.140625" style="1382" customWidth="1"/>
    <col min="11" max="11" width="16.5703125" style="1382" customWidth="1"/>
    <col min="12" max="12" width="15.140625" style="1814" customWidth="1"/>
    <col min="13" max="14" width="13.140625" style="1382" customWidth="1"/>
    <col min="15" max="18" width="12.42578125" style="1382" customWidth="1"/>
    <col min="19" max="16384" width="9.140625" style="1382"/>
  </cols>
  <sheetData>
    <row r="1" spans="1:18">
      <c r="A1" s="1818"/>
      <c r="B1" s="3393" t="s">
        <v>2270</v>
      </c>
      <c r="C1" s="3393"/>
      <c r="D1" s="3393"/>
      <c r="E1" s="3393"/>
      <c r="F1" s="3393"/>
      <c r="G1" s="3393"/>
      <c r="H1" s="3393"/>
      <c r="I1" s="3393"/>
      <c r="J1" s="3393"/>
      <c r="K1" s="3393"/>
      <c r="L1" s="3393"/>
      <c r="M1" s="3393"/>
      <c r="N1" s="3393"/>
      <c r="O1" s="3393"/>
      <c r="P1" s="3393"/>
      <c r="Q1" s="3393"/>
      <c r="R1" s="3393"/>
    </row>
    <row r="2" spans="1:18">
      <c r="A2" s="3394" t="s">
        <v>2392</v>
      </c>
      <c r="B2" s="3395"/>
      <c r="C2" s="3395"/>
      <c r="D2" s="3395"/>
      <c r="E2" s="3395"/>
      <c r="F2" s="3395"/>
      <c r="G2" s="3395"/>
      <c r="H2" s="3395"/>
      <c r="I2" s="3395"/>
      <c r="J2" s="3395"/>
      <c r="K2" s="3395"/>
      <c r="L2" s="3395"/>
      <c r="M2" s="3395"/>
      <c r="N2" s="3395"/>
      <c r="O2" s="3395"/>
      <c r="P2" s="3395"/>
      <c r="Q2" s="3395"/>
      <c r="R2" s="3395"/>
    </row>
    <row r="3" spans="1:18">
      <c r="A3" s="1383"/>
      <c r="B3" s="3184" t="s">
        <v>2393</v>
      </c>
      <c r="C3" s="3184"/>
      <c r="D3" s="3184"/>
      <c r="E3" s="3184"/>
      <c r="F3" s="3184"/>
      <c r="G3" s="3184"/>
      <c r="H3" s="3184"/>
      <c r="I3" s="3184"/>
      <c r="J3" s="3184"/>
      <c r="K3" s="3184"/>
      <c r="L3" s="3184"/>
      <c r="M3" s="3184"/>
      <c r="N3" s="3184"/>
      <c r="O3" s="3184"/>
      <c r="P3" s="3184"/>
      <c r="Q3" s="3184"/>
      <c r="R3" s="3184"/>
    </row>
    <row r="4" spans="1:18">
      <c r="A4" s="1383"/>
      <c r="B4" s="1284"/>
      <c r="C4" s="1284"/>
      <c r="D4" s="1284"/>
      <c r="E4" s="1284"/>
      <c r="F4" s="1284"/>
      <c r="G4" s="1284"/>
      <c r="H4" s="1284"/>
      <c r="I4" s="1284"/>
      <c r="J4" s="1284"/>
      <c r="K4" s="1284"/>
      <c r="L4" s="1381"/>
      <c r="M4" s="1284"/>
      <c r="N4" s="1284"/>
      <c r="O4" s="1284"/>
      <c r="P4" s="3185" t="s">
        <v>1609</v>
      </c>
      <c r="Q4" s="3185"/>
      <c r="R4" s="3185"/>
    </row>
    <row r="5" spans="1:18" s="1815" customFormat="1" ht="25.5" customHeight="1">
      <c r="A5" s="3396" t="s">
        <v>0</v>
      </c>
      <c r="B5" s="3398" t="s">
        <v>1605</v>
      </c>
      <c r="C5" s="3380" t="s">
        <v>1289</v>
      </c>
      <c r="D5" s="3400" t="s">
        <v>1521</v>
      </c>
      <c r="E5" s="3402" t="s">
        <v>1326</v>
      </c>
      <c r="F5" s="3402"/>
      <c r="G5" s="3402"/>
      <c r="H5" s="3402"/>
      <c r="I5" s="3402"/>
      <c r="J5" s="3402"/>
      <c r="K5" s="3402"/>
      <c r="L5" s="3402"/>
      <c r="M5" s="3402"/>
      <c r="N5" s="3402"/>
      <c r="O5" s="3402"/>
      <c r="P5" s="3402"/>
      <c r="Q5" s="3402"/>
      <c r="R5" s="3402"/>
    </row>
    <row r="6" spans="1:18" s="1815" customFormat="1" ht="90" customHeight="1">
      <c r="A6" s="3397"/>
      <c r="B6" s="3399"/>
      <c r="C6" s="3396"/>
      <c r="D6" s="3401"/>
      <c r="E6" s="1384" t="s">
        <v>1341</v>
      </c>
      <c r="F6" s="1384" t="s">
        <v>1342</v>
      </c>
      <c r="G6" s="1385" t="s">
        <v>1280</v>
      </c>
      <c r="H6" s="1386" t="s">
        <v>1295</v>
      </c>
      <c r="I6" s="1387" t="s">
        <v>1281</v>
      </c>
      <c r="J6" s="1388" t="s">
        <v>1283</v>
      </c>
      <c r="K6" s="1384" t="s">
        <v>1282</v>
      </c>
      <c r="L6" s="1388" t="s">
        <v>1279</v>
      </c>
      <c r="M6" s="1388" t="s">
        <v>1284</v>
      </c>
      <c r="N6" s="1388" t="s">
        <v>1285</v>
      </c>
      <c r="O6" s="1388" t="s">
        <v>1286</v>
      </c>
      <c r="P6" s="1388" t="s">
        <v>1523</v>
      </c>
      <c r="Q6" s="1389" t="s">
        <v>1287</v>
      </c>
      <c r="R6" s="1386" t="s">
        <v>1288</v>
      </c>
    </row>
    <row r="7" spans="1:18" s="1802" customFormat="1" ht="17.25" customHeight="1">
      <c r="A7" s="1390"/>
      <c r="B7" s="1391" t="s">
        <v>1623</v>
      </c>
      <c r="C7" s="1390" t="s">
        <v>1624</v>
      </c>
      <c r="D7" s="1392" t="s">
        <v>1625</v>
      </c>
      <c r="E7" s="1393" t="s">
        <v>1626</v>
      </c>
      <c r="F7" s="1390" t="s">
        <v>1627</v>
      </c>
      <c r="G7" s="1390">
        <v>1</v>
      </c>
      <c r="H7" s="1391">
        <v>2</v>
      </c>
      <c r="I7" s="1390">
        <v>3</v>
      </c>
      <c r="J7" s="1391">
        <v>4</v>
      </c>
      <c r="K7" s="1390">
        <v>5</v>
      </c>
      <c r="L7" s="1391">
        <v>6</v>
      </c>
      <c r="M7" s="1390">
        <v>7</v>
      </c>
      <c r="N7" s="1391">
        <v>8</v>
      </c>
      <c r="O7" s="1390">
        <v>9</v>
      </c>
      <c r="P7" s="1391">
        <v>10</v>
      </c>
      <c r="Q7" s="1390">
        <v>11</v>
      </c>
      <c r="R7" s="1390">
        <v>12</v>
      </c>
    </row>
    <row r="8" spans="1:18" ht="26.25" customHeight="1">
      <c r="A8" s="1390" t="s">
        <v>1839</v>
      </c>
      <c r="B8" s="1395" t="s">
        <v>1840</v>
      </c>
      <c r="C8" s="1396"/>
      <c r="D8" s="1396"/>
      <c r="E8" s="1397"/>
      <c r="F8" s="1397"/>
      <c r="G8" s="1397"/>
      <c r="H8" s="1397"/>
      <c r="I8" s="1397"/>
      <c r="J8" s="1397"/>
      <c r="K8" s="1397"/>
      <c r="L8" s="1398"/>
      <c r="M8" s="1397"/>
      <c r="N8" s="1397"/>
      <c r="O8" s="1397"/>
      <c r="P8" s="1397"/>
      <c r="Q8" s="1397"/>
      <c r="R8" s="1399"/>
    </row>
    <row r="9" spans="1:18" ht="90.75" customHeight="1">
      <c r="A9" s="3380">
        <v>1</v>
      </c>
      <c r="B9" s="3381" t="s">
        <v>2372</v>
      </c>
      <c r="C9" s="3381"/>
      <c r="D9" s="3381"/>
      <c r="E9" s="3381"/>
      <c r="F9" s="3381"/>
      <c r="G9" s="3381"/>
      <c r="H9" s="3381"/>
      <c r="I9" s="3381"/>
      <c r="J9" s="3381"/>
      <c r="K9" s="3381"/>
      <c r="L9" s="3381"/>
      <c r="M9" s="3381"/>
      <c r="N9" s="3381"/>
      <c r="O9" s="3381"/>
      <c r="P9" s="3381"/>
      <c r="Q9" s="3381"/>
      <c r="R9" s="3381"/>
    </row>
    <row r="10" spans="1:18" ht="32.25" customHeight="1">
      <c r="A10" s="3380"/>
      <c r="B10" s="3382" t="s">
        <v>1838</v>
      </c>
      <c r="C10" s="3383"/>
      <c r="D10" s="3383"/>
      <c r="E10" s="3383"/>
      <c r="F10" s="3383"/>
      <c r="G10" s="3383"/>
      <c r="H10" s="3383"/>
      <c r="I10" s="3383"/>
      <c r="J10" s="3383"/>
      <c r="K10" s="3383"/>
      <c r="L10" s="3383"/>
      <c r="M10" s="3383"/>
      <c r="N10" s="3383"/>
      <c r="O10" s="3383"/>
      <c r="P10" s="3383"/>
      <c r="Q10" s="3383"/>
      <c r="R10" s="3384"/>
    </row>
    <row r="11" spans="1:18" ht="46.5" customHeight="1">
      <c r="A11" s="1390">
        <v>2</v>
      </c>
      <c r="B11" s="3385" t="s">
        <v>2391</v>
      </c>
      <c r="C11" s="3386"/>
      <c r="D11" s="3386"/>
      <c r="E11" s="3386"/>
      <c r="F11" s="3386"/>
      <c r="G11" s="3387"/>
      <c r="H11" s="3387"/>
      <c r="I11" s="3387"/>
      <c r="J11" s="3387"/>
      <c r="K11" s="3387"/>
      <c r="L11" s="3387"/>
      <c r="M11" s="3387"/>
      <c r="N11" s="3387"/>
      <c r="O11" s="3387"/>
      <c r="P11" s="3387"/>
      <c r="Q11" s="3387"/>
      <c r="R11" s="3388"/>
    </row>
    <row r="12" spans="1:18" ht="29.25" customHeight="1">
      <c r="A12" s="1393"/>
      <c r="B12" s="1400"/>
      <c r="C12" s="1391"/>
      <c r="D12" s="1391"/>
      <c r="E12" s="1401"/>
      <c r="F12" s="1401"/>
      <c r="G12" s="3389" t="s">
        <v>1359</v>
      </c>
      <c r="H12" s="3380"/>
      <c r="I12" s="3380"/>
      <c r="J12" s="3380"/>
      <c r="K12" s="3380"/>
      <c r="L12" s="3380"/>
      <c r="M12" s="3380"/>
      <c r="N12" s="3380"/>
      <c r="O12" s="3380"/>
      <c r="P12" s="3380"/>
      <c r="Q12" s="3380"/>
      <c r="R12" s="3380"/>
    </row>
    <row r="13" spans="1:18" ht="59.25" customHeight="1">
      <c r="A13" s="1402"/>
      <c r="B13" s="1403" t="s">
        <v>1522</v>
      </c>
      <c r="C13" s="1404" t="s">
        <v>28</v>
      </c>
      <c r="D13" s="1404" t="s">
        <v>2277</v>
      </c>
      <c r="E13" s="1405"/>
      <c r="F13" s="1406"/>
      <c r="G13" s="1407">
        <f>100000/1.1</f>
        <v>90909.090909090897</v>
      </c>
      <c r="H13" s="1408"/>
      <c r="I13" s="1409"/>
      <c r="J13" s="1408">
        <f>G13</f>
        <v>90909.090909090897</v>
      </c>
      <c r="K13" s="1408">
        <f>G13</f>
        <v>90909.090909090897</v>
      </c>
      <c r="L13" s="1410"/>
      <c r="M13" s="1411">
        <f>G13</f>
        <v>90909.090909090897</v>
      </c>
      <c r="N13" s="1408">
        <f>G13</f>
        <v>90909.090909090897</v>
      </c>
      <c r="O13" s="1408">
        <f>G13</f>
        <v>90909.090909090897</v>
      </c>
      <c r="P13" s="1408">
        <f>G13</f>
        <v>90909.090909090897</v>
      </c>
      <c r="Q13" s="1407">
        <f>G13</f>
        <v>90909.090909090897</v>
      </c>
      <c r="R13" s="1408"/>
    </row>
    <row r="14" spans="1:18" ht="57" customHeight="1">
      <c r="A14" s="1390">
        <v>3</v>
      </c>
      <c r="B14" s="3390" t="s">
        <v>2049</v>
      </c>
      <c r="C14" s="3391"/>
      <c r="D14" s="3391"/>
      <c r="E14" s="3391"/>
      <c r="F14" s="3391"/>
      <c r="G14" s="3391"/>
      <c r="H14" s="3391"/>
      <c r="I14" s="3391"/>
      <c r="J14" s="3391"/>
      <c r="K14" s="3391"/>
      <c r="L14" s="3391"/>
      <c r="M14" s="3391"/>
      <c r="N14" s="3391"/>
      <c r="O14" s="3391"/>
      <c r="P14" s="3391"/>
      <c r="Q14" s="3391"/>
      <c r="R14" s="3392"/>
    </row>
    <row r="15" spans="1:18" ht="33" customHeight="1">
      <c r="A15" s="1402"/>
      <c r="B15" s="1412"/>
      <c r="C15" s="1391"/>
      <c r="D15" s="1413"/>
      <c r="E15" s="1414"/>
      <c r="F15" s="1414"/>
      <c r="G15" s="3413" t="s">
        <v>2028</v>
      </c>
      <c r="H15" s="3413"/>
      <c r="I15" s="3413"/>
      <c r="J15" s="3413"/>
      <c r="K15" s="3413"/>
      <c r="L15" s="3413"/>
      <c r="M15" s="3413"/>
      <c r="N15" s="3413"/>
      <c r="O15" s="3413"/>
      <c r="P15" s="3413"/>
      <c r="Q15" s="3413"/>
      <c r="R15" s="3414"/>
    </row>
    <row r="16" spans="1:18" ht="60.75" customHeight="1">
      <c r="A16" s="1402"/>
      <c r="B16" s="1415" t="s">
        <v>2040</v>
      </c>
      <c r="C16" s="1416" t="s">
        <v>2030</v>
      </c>
      <c r="D16" s="3415" t="s">
        <v>2027</v>
      </c>
      <c r="E16" s="1417"/>
      <c r="F16" s="1417"/>
      <c r="G16" s="1418"/>
      <c r="H16" s="1413"/>
      <c r="I16" s="1413"/>
      <c r="J16" s="1413"/>
      <c r="K16" s="1413"/>
      <c r="L16" s="1410">
        <v>93046</v>
      </c>
      <c r="M16" s="1413"/>
      <c r="N16" s="1413"/>
      <c r="O16" s="1413"/>
      <c r="P16" s="1413"/>
      <c r="Q16" s="1413"/>
      <c r="R16" s="1419"/>
    </row>
    <row r="17" spans="1:18" ht="60.75" customHeight="1">
      <c r="A17" s="1402"/>
      <c r="B17" s="1415" t="s">
        <v>2041</v>
      </c>
      <c r="C17" s="1416" t="s">
        <v>2031</v>
      </c>
      <c r="D17" s="3416"/>
      <c r="E17" s="1420"/>
      <c r="F17" s="1421"/>
      <c r="G17" s="1422"/>
      <c r="H17" s="1423"/>
      <c r="I17" s="1423"/>
      <c r="J17" s="1423"/>
      <c r="K17" s="1423"/>
      <c r="L17" s="1424">
        <v>1530303</v>
      </c>
      <c r="M17" s="1425"/>
      <c r="N17" s="1423"/>
      <c r="O17" s="1423"/>
      <c r="P17" s="1423"/>
      <c r="Q17" s="1423"/>
      <c r="R17" s="1426"/>
    </row>
    <row r="18" spans="1:18" ht="57" customHeight="1">
      <c r="A18" s="1390">
        <v>4</v>
      </c>
      <c r="B18" s="3417" t="s">
        <v>2050</v>
      </c>
      <c r="C18" s="3418"/>
      <c r="D18" s="3418"/>
      <c r="E18" s="3418"/>
      <c r="F18" s="3418"/>
      <c r="G18" s="3419"/>
      <c r="H18" s="3419"/>
      <c r="I18" s="3419"/>
      <c r="J18" s="3419"/>
      <c r="K18" s="3419"/>
      <c r="L18" s="3419"/>
      <c r="M18" s="3419"/>
      <c r="N18" s="3419"/>
      <c r="O18" s="3419"/>
      <c r="P18" s="3419"/>
      <c r="Q18" s="3419"/>
      <c r="R18" s="3420"/>
    </row>
    <row r="19" spans="1:18" ht="36" customHeight="1">
      <c r="A19" s="1402"/>
      <c r="B19" s="1427"/>
      <c r="C19" s="1428"/>
      <c r="D19" s="1428"/>
      <c r="E19" s="1429"/>
      <c r="F19" s="1424"/>
      <c r="G19" s="3421" t="s">
        <v>1847</v>
      </c>
      <c r="H19" s="3421"/>
      <c r="I19" s="3421"/>
      <c r="J19" s="3421"/>
      <c r="K19" s="3421"/>
      <c r="L19" s="3421"/>
      <c r="M19" s="3421"/>
      <c r="N19" s="3421"/>
      <c r="O19" s="3421"/>
      <c r="P19" s="3421"/>
      <c r="Q19" s="3421"/>
      <c r="R19" s="3422"/>
    </row>
    <row r="20" spans="1:18" ht="57.75" customHeight="1">
      <c r="A20" s="1402"/>
      <c r="B20" s="1415" t="s">
        <v>1848</v>
      </c>
      <c r="C20" s="1416" t="s">
        <v>28</v>
      </c>
      <c r="D20" s="3423" t="s">
        <v>1932</v>
      </c>
      <c r="E20" s="1430"/>
      <c r="F20" s="1431"/>
      <c r="G20" s="3425">
        <v>100000</v>
      </c>
      <c r="H20" s="3426"/>
      <c r="I20" s="3426"/>
      <c r="J20" s="3426"/>
      <c r="K20" s="3426"/>
      <c r="L20" s="3426"/>
      <c r="M20" s="3426"/>
      <c r="N20" s="3426"/>
      <c r="O20" s="3426"/>
      <c r="P20" s="3426"/>
      <c r="Q20" s="3426"/>
      <c r="R20" s="3427"/>
    </row>
    <row r="21" spans="1:18" ht="51.75" customHeight="1">
      <c r="A21" s="1402"/>
      <c r="B21" s="1415" t="s">
        <v>1850</v>
      </c>
      <c r="C21" s="1416" t="s">
        <v>28</v>
      </c>
      <c r="D21" s="3424"/>
      <c r="E21" s="1430"/>
      <c r="F21" s="1431"/>
      <c r="G21" s="3425">
        <v>98000</v>
      </c>
      <c r="H21" s="3426"/>
      <c r="I21" s="3426"/>
      <c r="J21" s="3426"/>
      <c r="K21" s="3426"/>
      <c r="L21" s="3426"/>
      <c r="M21" s="3426"/>
      <c r="N21" s="3426"/>
      <c r="O21" s="3426"/>
      <c r="P21" s="3426"/>
      <c r="Q21" s="3426"/>
      <c r="R21" s="3427"/>
    </row>
    <row r="22" spans="1:18" ht="51.75" customHeight="1">
      <c r="A22" s="1390">
        <v>4</v>
      </c>
      <c r="B22" s="3403" t="s">
        <v>1935</v>
      </c>
      <c r="C22" s="3387"/>
      <c r="D22" s="3387"/>
      <c r="E22" s="3387"/>
      <c r="F22" s="3387"/>
      <c r="G22" s="3387"/>
      <c r="H22" s="3387"/>
      <c r="I22" s="3387"/>
      <c r="J22" s="3387"/>
      <c r="K22" s="3387"/>
      <c r="L22" s="3387"/>
      <c r="M22" s="3387"/>
      <c r="N22" s="3387"/>
      <c r="O22" s="3387"/>
      <c r="P22" s="3387"/>
      <c r="Q22" s="3387"/>
      <c r="R22" s="3388"/>
    </row>
    <row r="23" spans="1:18" ht="36.75" customHeight="1">
      <c r="A23" s="1390"/>
      <c r="B23" s="1432"/>
      <c r="C23" s="1433"/>
      <c r="D23" s="1433"/>
      <c r="E23" s="1432"/>
      <c r="F23" s="1432"/>
      <c r="G23" s="3380" t="s">
        <v>1934</v>
      </c>
      <c r="H23" s="3380"/>
      <c r="I23" s="3380"/>
      <c r="J23" s="3380"/>
      <c r="K23" s="3380"/>
      <c r="L23" s="3380"/>
      <c r="M23" s="3380"/>
      <c r="N23" s="3380"/>
      <c r="O23" s="3380"/>
      <c r="P23" s="3380"/>
      <c r="Q23" s="3380"/>
      <c r="R23" s="3380"/>
    </row>
    <row r="24" spans="1:18" ht="90.75" customHeight="1">
      <c r="A24" s="1402"/>
      <c r="B24" s="1403" t="s">
        <v>1933</v>
      </c>
      <c r="C24" s="1434" t="s">
        <v>13</v>
      </c>
      <c r="D24" s="1435" t="s">
        <v>1936</v>
      </c>
      <c r="E24" s="1436"/>
      <c r="F24" s="1406"/>
      <c r="G24" s="1407">
        <v>1855000</v>
      </c>
      <c r="H24" s="1408">
        <v>1900000</v>
      </c>
      <c r="I24" s="1408">
        <v>1900000</v>
      </c>
      <c r="J24" s="1408">
        <v>1970000</v>
      </c>
      <c r="K24" s="1408">
        <v>1900000</v>
      </c>
      <c r="L24" s="1410">
        <v>2000000</v>
      </c>
      <c r="M24" s="1411">
        <v>1940000</v>
      </c>
      <c r="N24" s="1408"/>
      <c r="O24" s="1408"/>
      <c r="P24" s="1408"/>
      <c r="Q24" s="1407">
        <v>1820000</v>
      </c>
      <c r="R24" s="1408"/>
    </row>
    <row r="25" spans="1:18" ht="37.5" customHeight="1">
      <c r="A25" s="1390" t="s">
        <v>128</v>
      </c>
      <c r="B25" s="3404" t="s">
        <v>2100</v>
      </c>
      <c r="C25" s="3405"/>
      <c r="D25" s="1437"/>
      <c r="E25" s="1420"/>
      <c r="F25" s="1420"/>
      <c r="G25" s="1407"/>
      <c r="H25" s="1409"/>
      <c r="I25" s="1409"/>
      <c r="J25" s="1409"/>
      <c r="K25" s="1409"/>
      <c r="L25" s="1410"/>
      <c r="M25" s="1438"/>
      <c r="N25" s="1409"/>
      <c r="O25" s="1409"/>
      <c r="P25" s="1409"/>
      <c r="Q25" s="1409"/>
      <c r="R25" s="1439"/>
    </row>
    <row r="26" spans="1:18" ht="53.25" customHeight="1">
      <c r="A26" s="1390">
        <v>1</v>
      </c>
      <c r="B26" s="3390" t="s">
        <v>2267</v>
      </c>
      <c r="C26" s="3391"/>
      <c r="D26" s="3391"/>
      <c r="E26" s="3391"/>
      <c r="F26" s="3391"/>
      <c r="G26" s="3391"/>
      <c r="H26" s="3391"/>
      <c r="I26" s="3391"/>
      <c r="J26" s="3391"/>
      <c r="K26" s="3391"/>
      <c r="L26" s="3391"/>
      <c r="M26" s="3391"/>
      <c r="N26" s="3391"/>
      <c r="O26" s="3391"/>
      <c r="P26" s="3391"/>
      <c r="Q26" s="3391"/>
      <c r="R26" s="3392"/>
    </row>
    <row r="27" spans="1:18" ht="26.25" customHeight="1">
      <c r="A27" s="1402"/>
      <c r="B27" s="1412"/>
      <c r="C27" s="1391"/>
      <c r="D27" s="1414"/>
      <c r="E27" s="3406" t="s">
        <v>2272</v>
      </c>
      <c r="F27" s="3407"/>
      <c r="G27" s="3407"/>
      <c r="H27" s="3407"/>
      <c r="I27" s="3407"/>
      <c r="J27" s="3407"/>
      <c r="K27" s="3407"/>
      <c r="L27" s="3407"/>
      <c r="M27" s="3407"/>
      <c r="N27" s="3407"/>
      <c r="O27" s="3407"/>
      <c r="P27" s="3407"/>
      <c r="Q27" s="3407"/>
      <c r="R27" s="3389"/>
    </row>
    <row r="28" spans="1:18" ht="53.25" customHeight="1">
      <c r="A28" s="1402"/>
      <c r="B28" s="1440" t="s">
        <v>2102</v>
      </c>
      <c r="C28" s="1402" t="s">
        <v>28</v>
      </c>
      <c r="D28" s="1435" t="s">
        <v>2101</v>
      </c>
      <c r="E28" s="1441">
        <f>130000/1.08</f>
        <v>120370.37037037036</v>
      </c>
      <c r="F28" s="1441">
        <v>156481.48148148146</v>
      </c>
      <c r="G28" s="1441">
        <v>156481.48148148146</v>
      </c>
      <c r="H28" s="1441">
        <v>156481.48148148146</v>
      </c>
      <c r="I28" s="1441">
        <v>156481.48148148146</v>
      </c>
      <c r="J28" s="1441">
        <v>156481.48148148146</v>
      </c>
      <c r="K28" s="1441">
        <v>156481.48148148146</v>
      </c>
      <c r="L28" s="1442">
        <v>156481.48148148146</v>
      </c>
      <c r="M28" s="1441">
        <v>156481.48148148146</v>
      </c>
      <c r="N28" s="1441">
        <v>156481.48148148146</v>
      </c>
      <c r="O28" s="1441">
        <v>156481.48148148146</v>
      </c>
      <c r="P28" s="1441">
        <v>156481.48148148146</v>
      </c>
      <c r="Q28" s="1441">
        <v>156481.48148148146</v>
      </c>
      <c r="R28" s="1441">
        <v>156481.48148148146</v>
      </c>
    </row>
    <row r="29" spans="1:18" ht="53.25" customHeight="1">
      <c r="A29" s="1402"/>
      <c r="B29" s="1440" t="s">
        <v>2103</v>
      </c>
      <c r="C29" s="1402" t="s">
        <v>28</v>
      </c>
      <c r="D29" s="1435" t="s">
        <v>2101</v>
      </c>
      <c r="E29" s="1441">
        <f>120000/1.08</f>
        <v>111111.11111111111</v>
      </c>
      <c r="F29" s="1441">
        <v>142592.59259259258</v>
      </c>
      <c r="G29" s="1441">
        <v>142592.59259259258</v>
      </c>
      <c r="H29" s="1441">
        <v>142592.59259259258</v>
      </c>
      <c r="I29" s="1441">
        <v>142592.59259259258</v>
      </c>
      <c r="J29" s="1441">
        <v>142592.59259259258</v>
      </c>
      <c r="K29" s="1441">
        <v>142592.59259259258</v>
      </c>
      <c r="L29" s="1442">
        <v>142592.59259259258</v>
      </c>
      <c r="M29" s="1441">
        <v>142592.59259259258</v>
      </c>
      <c r="N29" s="1441">
        <v>142592.59259259258</v>
      </c>
      <c r="O29" s="1441">
        <v>142592.59259259258</v>
      </c>
      <c r="P29" s="1441">
        <v>142592.59259259258</v>
      </c>
      <c r="Q29" s="1441">
        <v>142592.59259259258</v>
      </c>
      <c r="R29" s="1441">
        <v>142592.59259259258</v>
      </c>
    </row>
    <row r="30" spans="1:18" ht="53.25" customHeight="1">
      <c r="A30" s="1402"/>
      <c r="B30" s="1440" t="s">
        <v>2104</v>
      </c>
      <c r="C30" s="1402" t="s">
        <v>28</v>
      </c>
      <c r="D30" s="1435" t="s">
        <v>2101</v>
      </c>
      <c r="E30" s="1441">
        <f>130000/1.08</f>
        <v>120370.37037037036</v>
      </c>
      <c r="F30" s="1441">
        <v>156481.48148148146</v>
      </c>
      <c r="G30" s="1441">
        <v>156481.48148148146</v>
      </c>
      <c r="H30" s="1441">
        <v>156481.48148148146</v>
      </c>
      <c r="I30" s="1441">
        <v>156481.48148148146</v>
      </c>
      <c r="J30" s="1441">
        <v>156481.48148148146</v>
      </c>
      <c r="K30" s="1441">
        <v>156481.48148148146</v>
      </c>
      <c r="L30" s="1442">
        <v>156481.48148148146</v>
      </c>
      <c r="M30" s="1441">
        <v>156481.48148148146</v>
      </c>
      <c r="N30" s="1441">
        <v>156481.48148148146</v>
      </c>
      <c r="O30" s="1441">
        <v>156481.48148148146</v>
      </c>
      <c r="P30" s="1441">
        <v>156481.48148148146</v>
      </c>
      <c r="Q30" s="1441">
        <v>156481.48148148146</v>
      </c>
      <c r="R30" s="1441">
        <v>156481.48148148146</v>
      </c>
    </row>
    <row r="31" spans="1:18" ht="45.75" customHeight="1">
      <c r="A31" s="1402"/>
      <c r="B31" s="1440" t="s">
        <v>2105</v>
      </c>
      <c r="C31" s="1402" t="s">
        <v>28</v>
      </c>
      <c r="D31" s="1435" t="s">
        <v>2101</v>
      </c>
      <c r="E31" s="1441">
        <f>145000/1.08</f>
        <v>134259.25925925924</v>
      </c>
      <c r="F31" s="1441">
        <v>175925.92592592593</v>
      </c>
      <c r="G31" s="1441">
        <v>175925.92592592593</v>
      </c>
      <c r="H31" s="1441">
        <v>175925.92592592593</v>
      </c>
      <c r="I31" s="1441">
        <v>175925.92592592593</v>
      </c>
      <c r="J31" s="1441">
        <v>175925.92592592593</v>
      </c>
      <c r="K31" s="1441">
        <v>175925.92592592593</v>
      </c>
      <c r="L31" s="1442">
        <v>175925.92592592593</v>
      </c>
      <c r="M31" s="1441">
        <v>175925.92592592593</v>
      </c>
      <c r="N31" s="1441">
        <v>175925.92592592593</v>
      </c>
      <c r="O31" s="1441">
        <v>175925.92592592593</v>
      </c>
      <c r="P31" s="1441">
        <v>175925.92592592593</v>
      </c>
      <c r="Q31" s="1441">
        <v>175925.92592592593</v>
      </c>
      <c r="R31" s="1441">
        <v>175925.92592592593</v>
      </c>
    </row>
    <row r="32" spans="1:18" ht="49.5" customHeight="1">
      <c r="A32" s="1402"/>
      <c r="B32" s="1440" t="s">
        <v>2106</v>
      </c>
      <c r="C32" s="1402" t="s">
        <v>28</v>
      </c>
      <c r="D32" s="1435" t="s">
        <v>2101</v>
      </c>
      <c r="E32" s="1441">
        <f>150000/1.08</f>
        <v>138888.88888888888</v>
      </c>
      <c r="F32" s="1441">
        <v>175925.92592592593</v>
      </c>
      <c r="G32" s="1441">
        <v>175925.92592592593</v>
      </c>
      <c r="H32" s="1441">
        <v>175925.92592592593</v>
      </c>
      <c r="I32" s="1441">
        <v>175925.92592592593</v>
      </c>
      <c r="J32" s="1441">
        <v>175925.92592592593</v>
      </c>
      <c r="K32" s="1441">
        <v>175925.92592592593</v>
      </c>
      <c r="L32" s="1442">
        <v>175925.92592592593</v>
      </c>
      <c r="M32" s="1441">
        <v>175925.92592592593</v>
      </c>
      <c r="N32" s="1441">
        <v>175925.92592592593</v>
      </c>
      <c r="O32" s="1441">
        <v>175925.92592592593</v>
      </c>
      <c r="P32" s="1441">
        <v>175925.92592592593</v>
      </c>
      <c r="Q32" s="1441">
        <v>175925.92592592593</v>
      </c>
      <c r="R32" s="1441">
        <v>175925.92592592593</v>
      </c>
    </row>
    <row r="33" spans="1:18" ht="24.75" customHeight="1">
      <c r="A33" s="1390" t="s">
        <v>1835</v>
      </c>
      <c r="B33" s="3408" t="s">
        <v>1294</v>
      </c>
      <c r="C33" s="3409"/>
      <c r="D33" s="1443"/>
      <c r="E33" s="1444"/>
      <c r="F33" s="1445"/>
      <c r="G33" s="3410"/>
      <c r="H33" s="3411"/>
      <c r="I33" s="3411"/>
      <c r="J33" s="3411"/>
      <c r="K33" s="3411"/>
      <c r="L33" s="3411"/>
      <c r="M33" s="3411"/>
      <c r="N33" s="3411"/>
      <c r="O33" s="3411"/>
      <c r="P33" s="3411"/>
      <c r="Q33" s="3411"/>
      <c r="R33" s="3412"/>
    </row>
    <row r="34" spans="1:18" ht="35.25" customHeight="1">
      <c r="A34" s="1393">
        <v>1</v>
      </c>
      <c r="B34" s="3403" t="s">
        <v>2228</v>
      </c>
      <c r="C34" s="3387"/>
      <c r="D34" s="3387"/>
      <c r="E34" s="3386"/>
      <c r="F34" s="3386"/>
      <c r="G34" s="3386"/>
      <c r="H34" s="3386"/>
      <c r="I34" s="3386"/>
      <c r="J34" s="3386"/>
      <c r="K34" s="3386"/>
      <c r="L34" s="3386"/>
      <c r="M34" s="3386"/>
      <c r="N34" s="3386"/>
      <c r="O34" s="3386"/>
      <c r="P34" s="3386"/>
      <c r="Q34" s="3386"/>
      <c r="R34" s="3388"/>
    </row>
    <row r="35" spans="1:18" ht="24.75" customHeight="1">
      <c r="A35" s="1393"/>
      <c r="B35" s="3434" t="s">
        <v>1883</v>
      </c>
      <c r="C35" s="3435"/>
      <c r="D35" s="3436"/>
      <c r="E35" s="1446"/>
      <c r="F35" s="1447"/>
      <c r="G35" s="3437" t="s">
        <v>1911</v>
      </c>
      <c r="H35" s="3380"/>
      <c r="I35" s="3380"/>
      <c r="J35" s="3380"/>
      <c r="K35" s="3380"/>
      <c r="L35" s="3380"/>
      <c r="M35" s="3380"/>
      <c r="N35" s="3380"/>
      <c r="O35" s="3380"/>
      <c r="P35" s="3380"/>
      <c r="Q35" s="3380"/>
      <c r="R35" s="3380"/>
    </row>
    <row r="36" spans="1:18" ht="24.75" customHeight="1">
      <c r="A36" s="1393"/>
      <c r="B36" s="3417" t="s">
        <v>1611</v>
      </c>
      <c r="C36" s="3418"/>
      <c r="D36" s="3418"/>
      <c r="E36" s="1448"/>
      <c r="F36" s="1448"/>
      <c r="G36" s="1391"/>
      <c r="H36" s="1391"/>
      <c r="I36" s="1391"/>
      <c r="J36" s="1391"/>
      <c r="K36" s="1391"/>
      <c r="L36" s="1394"/>
      <c r="M36" s="1391"/>
      <c r="N36" s="1391"/>
      <c r="O36" s="1391"/>
      <c r="P36" s="1391"/>
      <c r="Q36" s="1391"/>
      <c r="R36" s="1449"/>
    </row>
    <row r="37" spans="1:18" ht="24.75" customHeight="1">
      <c r="A37" s="1393"/>
      <c r="B37" s="3417" t="s">
        <v>1903</v>
      </c>
      <c r="C37" s="3418"/>
      <c r="D37" s="3418"/>
      <c r="E37" s="1448"/>
      <c r="F37" s="1448"/>
      <c r="G37" s="1391"/>
      <c r="H37" s="1391"/>
      <c r="I37" s="1391"/>
      <c r="J37" s="1391"/>
      <c r="K37" s="1391"/>
      <c r="L37" s="1394"/>
      <c r="M37" s="1391"/>
      <c r="N37" s="1391"/>
      <c r="O37" s="1391"/>
      <c r="P37" s="1391"/>
      <c r="Q37" s="1391"/>
      <c r="R37" s="1449"/>
    </row>
    <row r="38" spans="1:18" ht="79.5" customHeight="1">
      <c r="A38" s="1393"/>
      <c r="B38" s="1427" t="s">
        <v>1884</v>
      </c>
      <c r="C38" s="1402" t="s">
        <v>2373</v>
      </c>
      <c r="D38" s="3428" t="s">
        <v>1930</v>
      </c>
      <c r="E38" s="1450"/>
      <c r="F38" s="1450"/>
      <c r="G38" s="1451"/>
      <c r="H38" s="1451"/>
      <c r="I38" s="1451"/>
      <c r="J38" s="1451"/>
      <c r="K38" s="1452">
        <v>377800</v>
      </c>
      <c r="L38" s="1445"/>
      <c r="M38" s="1453"/>
      <c r="N38" s="1451"/>
      <c r="O38" s="1452"/>
      <c r="P38" s="1452"/>
      <c r="Q38" s="1452"/>
      <c r="R38" s="1454"/>
    </row>
    <row r="39" spans="1:18" ht="79.5" customHeight="1">
      <c r="A39" s="1393"/>
      <c r="B39" s="1427" t="s">
        <v>1885</v>
      </c>
      <c r="C39" s="1402" t="s">
        <v>2373</v>
      </c>
      <c r="D39" s="3429"/>
      <c r="E39" s="1445"/>
      <c r="F39" s="1445"/>
      <c r="G39" s="1451"/>
      <c r="H39" s="1451"/>
      <c r="I39" s="1451"/>
      <c r="J39" s="1451"/>
      <c r="K39" s="1452">
        <v>250000</v>
      </c>
      <c r="L39" s="1445"/>
      <c r="M39" s="1453"/>
      <c r="N39" s="1451"/>
      <c r="O39" s="1452"/>
      <c r="P39" s="1452"/>
      <c r="Q39" s="1452"/>
      <c r="R39" s="1454"/>
    </row>
    <row r="40" spans="1:18" ht="79.5" customHeight="1">
      <c r="A40" s="1393"/>
      <c r="B40" s="1427" t="s">
        <v>1886</v>
      </c>
      <c r="C40" s="1402" t="s">
        <v>2373</v>
      </c>
      <c r="D40" s="3430"/>
      <c r="E40" s="1455"/>
      <c r="F40" s="1455"/>
      <c r="G40" s="1456"/>
      <c r="H40" s="1451"/>
      <c r="I40" s="1451"/>
      <c r="J40" s="1451"/>
      <c r="K40" s="1452">
        <v>196300</v>
      </c>
      <c r="L40" s="1445"/>
      <c r="M40" s="1453"/>
      <c r="N40" s="1451"/>
      <c r="O40" s="1452"/>
      <c r="P40" s="1452"/>
      <c r="Q40" s="1452"/>
      <c r="R40" s="1454"/>
    </row>
    <row r="41" spans="1:18" ht="79.5" customHeight="1">
      <c r="A41" s="1393"/>
      <c r="B41" s="1427" t="s">
        <v>1887</v>
      </c>
      <c r="C41" s="1457" t="s">
        <v>2373</v>
      </c>
      <c r="D41" s="3428" t="s">
        <v>1930</v>
      </c>
      <c r="E41" s="1458"/>
      <c r="F41" s="1459"/>
      <c r="G41" s="1460"/>
      <c r="H41" s="1451"/>
      <c r="I41" s="1451"/>
      <c r="J41" s="1451"/>
      <c r="K41" s="1452">
        <v>250000</v>
      </c>
      <c r="L41" s="1445"/>
      <c r="M41" s="1453"/>
      <c r="N41" s="1452"/>
      <c r="O41" s="1452"/>
      <c r="P41" s="1452"/>
      <c r="Q41" s="1452"/>
      <c r="R41" s="1454"/>
    </row>
    <row r="42" spans="1:18" ht="79.5" customHeight="1">
      <c r="A42" s="1393"/>
      <c r="B42" s="1427" t="s">
        <v>1888</v>
      </c>
      <c r="C42" s="1457" t="s">
        <v>2373</v>
      </c>
      <c r="D42" s="3429"/>
      <c r="E42" s="1458"/>
      <c r="F42" s="1459"/>
      <c r="G42" s="1460"/>
      <c r="H42" s="1451"/>
      <c r="I42" s="1451"/>
      <c r="J42" s="1451"/>
      <c r="K42" s="1452">
        <v>264000</v>
      </c>
      <c r="L42" s="1445"/>
      <c r="M42" s="1453"/>
      <c r="N42" s="1452"/>
      <c r="O42" s="1452"/>
      <c r="P42" s="1452"/>
      <c r="Q42" s="1452"/>
      <c r="R42" s="1454"/>
    </row>
    <row r="43" spans="1:18" ht="79.5" customHeight="1">
      <c r="A43" s="1393"/>
      <c r="B43" s="1427" t="s">
        <v>1889</v>
      </c>
      <c r="C43" s="1457" t="s">
        <v>2373</v>
      </c>
      <c r="D43" s="3429"/>
      <c r="E43" s="1458"/>
      <c r="F43" s="1459"/>
      <c r="G43" s="1460"/>
      <c r="H43" s="1451"/>
      <c r="I43" s="1451"/>
      <c r="J43" s="1451"/>
      <c r="K43" s="1452">
        <v>234000</v>
      </c>
      <c r="L43" s="1445"/>
      <c r="M43" s="1453"/>
      <c r="N43" s="1452"/>
      <c r="O43" s="1452"/>
      <c r="P43" s="1452"/>
      <c r="Q43" s="1452"/>
      <c r="R43" s="1454"/>
    </row>
    <row r="44" spans="1:18" ht="79.5" customHeight="1">
      <c r="A44" s="1393"/>
      <c r="B44" s="1427" t="s">
        <v>1890</v>
      </c>
      <c r="C44" s="1457" t="s">
        <v>2373</v>
      </c>
      <c r="D44" s="3429"/>
      <c r="E44" s="1458"/>
      <c r="F44" s="1459"/>
      <c r="G44" s="1460"/>
      <c r="H44" s="1451"/>
      <c r="I44" s="1451"/>
      <c r="J44" s="1451"/>
      <c r="K44" s="1452">
        <v>245000</v>
      </c>
      <c r="L44" s="1445"/>
      <c r="M44" s="1453"/>
      <c r="N44" s="1452"/>
      <c r="O44" s="1452"/>
      <c r="P44" s="1452"/>
      <c r="Q44" s="1452"/>
      <c r="R44" s="1454"/>
    </row>
    <row r="45" spans="1:18" ht="79.5" customHeight="1">
      <c r="A45" s="1393"/>
      <c r="B45" s="1427" t="s">
        <v>1891</v>
      </c>
      <c r="C45" s="1402" t="s">
        <v>2373</v>
      </c>
      <c r="D45" s="3430"/>
      <c r="E45" s="1458"/>
      <c r="F45" s="1461"/>
      <c r="G45" s="1460"/>
      <c r="H45" s="1451"/>
      <c r="I45" s="1451"/>
      <c r="J45" s="1451"/>
      <c r="K45" s="1452">
        <v>259000</v>
      </c>
      <c r="L45" s="1445"/>
      <c r="M45" s="1453"/>
      <c r="N45" s="1452"/>
      <c r="O45" s="1452"/>
      <c r="P45" s="1452"/>
      <c r="Q45" s="1452"/>
      <c r="R45" s="1454"/>
    </row>
    <row r="46" spans="1:18" ht="79.5" customHeight="1">
      <c r="A46" s="1393"/>
      <c r="B46" s="1427" t="s">
        <v>1892</v>
      </c>
      <c r="C46" s="1457" t="s">
        <v>2373</v>
      </c>
      <c r="D46" s="3428" t="s">
        <v>1930</v>
      </c>
      <c r="E46" s="1458"/>
      <c r="F46" s="1462"/>
      <c r="G46" s="1460"/>
      <c r="H46" s="1451"/>
      <c r="I46" s="1451"/>
      <c r="J46" s="1451"/>
      <c r="K46" s="1452">
        <v>287000</v>
      </c>
      <c r="L46" s="1445"/>
      <c r="M46" s="1453"/>
      <c r="N46" s="1452"/>
      <c r="O46" s="1452"/>
      <c r="P46" s="1452"/>
      <c r="Q46" s="1452"/>
      <c r="R46" s="1454"/>
    </row>
    <row r="47" spans="1:18" ht="79.5" customHeight="1">
      <c r="A47" s="1393"/>
      <c r="B47" s="1427" t="s">
        <v>1893</v>
      </c>
      <c r="C47" s="1457" t="s">
        <v>2373</v>
      </c>
      <c r="D47" s="3429"/>
      <c r="E47" s="1458"/>
      <c r="F47" s="1459"/>
      <c r="G47" s="1460"/>
      <c r="H47" s="1451"/>
      <c r="I47" s="1451"/>
      <c r="J47" s="1451"/>
      <c r="K47" s="1452">
        <v>315000</v>
      </c>
      <c r="L47" s="1445"/>
      <c r="M47" s="1453"/>
      <c r="N47" s="1452"/>
      <c r="O47" s="1452"/>
      <c r="P47" s="1452"/>
      <c r="Q47" s="1452"/>
      <c r="R47" s="1454"/>
    </row>
    <row r="48" spans="1:18" ht="79.5" customHeight="1">
      <c r="A48" s="1393"/>
      <c r="B48" s="1427" t="s">
        <v>1894</v>
      </c>
      <c r="C48" s="1457" t="s">
        <v>2373</v>
      </c>
      <c r="D48" s="3429"/>
      <c r="E48" s="1458"/>
      <c r="F48" s="1459"/>
      <c r="G48" s="1460"/>
      <c r="H48" s="1451"/>
      <c r="I48" s="1451"/>
      <c r="J48" s="1451"/>
      <c r="K48" s="1452">
        <v>345000</v>
      </c>
      <c r="L48" s="1445"/>
      <c r="M48" s="1453"/>
      <c r="N48" s="1452"/>
      <c r="O48" s="1452"/>
      <c r="P48" s="1452"/>
      <c r="Q48" s="1452"/>
      <c r="R48" s="1454"/>
    </row>
    <row r="49" spans="1:18" ht="79.5" customHeight="1">
      <c r="A49" s="1393"/>
      <c r="B49" s="1427" t="s">
        <v>1895</v>
      </c>
      <c r="C49" s="1457" t="s">
        <v>2373</v>
      </c>
      <c r="D49" s="3429"/>
      <c r="E49" s="1458"/>
      <c r="F49" s="1459"/>
      <c r="G49" s="1460"/>
      <c r="H49" s="1451"/>
      <c r="I49" s="1451"/>
      <c r="J49" s="1451"/>
      <c r="K49" s="1452">
        <v>432000</v>
      </c>
      <c r="L49" s="1445"/>
      <c r="M49" s="1453"/>
      <c r="N49" s="1452"/>
      <c r="O49" s="1452"/>
      <c r="P49" s="1452"/>
      <c r="Q49" s="1452"/>
      <c r="R49" s="1454"/>
    </row>
    <row r="50" spans="1:18" ht="79.5" customHeight="1">
      <c r="A50" s="1393"/>
      <c r="B50" s="1427" t="s">
        <v>1896</v>
      </c>
      <c r="C50" s="1457" t="s">
        <v>2373</v>
      </c>
      <c r="D50" s="3429"/>
      <c r="E50" s="1458"/>
      <c r="F50" s="1459"/>
      <c r="G50" s="1460"/>
      <c r="H50" s="1451"/>
      <c r="I50" s="1451"/>
      <c r="J50" s="1451"/>
      <c r="K50" s="1452">
        <v>542000</v>
      </c>
      <c r="L50" s="1445"/>
      <c r="M50" s="1453"/>
      <c r="N50" s="1452"/>
      <c r="O50" s="1452"/>
      <c r="P50" s="1452"/>
      <c r="Q50" s="1452"/>
      <c r="R50" s="1454"/>
    </row>
    <row r="51" spans="1:18" ht="79.5" customHeight="1">
      <c r="A51" s="1393"/>
      <c r="B51" s="1427" t="s">
        <v>2034</v>
      </c>
      <c r="C51" s="1457" t="s">
        <v>2373</v>
      </c>
      <c r="D51" s="3429"/>
      <c r="E51" s="1458"/>
      <c r="F51" s="1459"/>
      <c r="G51" s="1460"/>
      <c r="H51" s="1451"/>
      <c r="I51" s="1451"/>
      <c r="J51" s="1451"/>
      <c r="K51" s="1452">
        <v>583000</v>
      </c>
      <c r="L51" s="1445"/>
      <c r="M51" s="1453"/>
      <c r="N51" s="1452"/>
      <c r="O51" s="1452"/>
      <c r="P51" s="1452"/>
      <c r="Q51" s="1452"/>
      <c r="R51" s="1454"/>
    </row>
    <row r="52" spans="1:18" ht="79.5" customHeight="1">
      <c r="A52" s="1393"/>
      <c r="B52" s="1427" t="s">
        <v>1898</v>
      </c>
      <c r="C52" s="1402" t="s">
        <v>2373</v>
      </c>
      <c r="D52" s="1463"/>
      <c r="E52" s="1450"/>
      <c r="F52" s="1445"/>
      <c r="G52" s="1464"/>
      <c r="H52" s="1451"/>
      <c r="I52" s="1451"/>
      <c r="J52" s="1451"/>
      <c r="K52" s="1452">
        <v>574000</v>
      </c>
      <c r="L52" s="1445"/>
      <c r="M52" s="1453"/>
      <c r="N52" s="1452"/>
      <c r="O52" s="1452"/>
      <c r="P52" s="1452"/>
      <c r="Q52" s="1452"/>
      <c r="R52" s="1454"/>
    </row>
    <row r="53" spans="1:18" ht="79.5" customHeight="1">
      <c r="A53" s="1393"/>
      <c r="B53" s="1427" t="s">
        <v>1899</v>
      </c>
      <c r="C53" s="1457" t="s">
        <v>2373</v>
      </c>
      <c r="D53" s="1465"/>
      <c r="E53" s="1450"/>
      <c r="F53" s="1466"/>
      <c r="G53" s="1464"/>
      <c r="H53" s="1451"/>
      <c r="I53" s="1451"/>
      <c r="J53" s="1451"/>
      <c r="K53" s="1452">
        <v>660000</v>
      </c>
      <c r="L53" s="1445"/>
      <c r="M53" s="1453"/>
      <c r="N53" s="1452"/>
      <c r="O53" s="1452"/>
      <c r="P53" s="1452"/>
      <c r="Q53" s="1452"/>
      <c r="R53" s="1454"/>
    </row>
    <row r="54" spans="1:18" ht="79.5" customHeight="1">
      <c r="A54" s="1393"/>
      <c r="B54" s="1427" t="s">
        <v>1900</v>
      </c>
      <c r="C54" s="1457" t="s">
        <v>2373</v>
      </c>
      <c r="D54" s="1465"/>
      <c r="E54" s="1450"/>
      <c r="F54" s="1466"/>
      <c r="G54" s="1464"/>
      <c r="H54" s="1451"/>
      <c r="I54" s="1451"/>
      <c r="J54" s="1451"/>
      <c r="K54" s="1452">
        <v>224000</v>
      </c>
      <c r="L54" s="1445"/>
      <c r="M54" s="1453"/>
      <c r="N54" s="1452"/>
      <c r="O54" s="1452"/>
      <c r="P54" s="1452"/>
      <c r="Q54" s="1452"/>
      <c r="R54" s="1454"/>
    </row>
    <row r="55" spans="1:18" ht="79.5" customHeight="1">
      <c r="A55" s="1393"/>
      <c r="B55" s="1427" t="s">
        <v>1901</v>
      </c>
      <c r="C55" s="1402" t="s">
        <v>2373</v>
      </c>
      <c r="D55" s="1463"/>
      <c r="E55" s="1445"/>
      <c r="F55" s="1445"/>
      <c r="G55" s="1451"/>
      <c r="H55" s="1451"/>
      <c r="I55" s="1451"/>
      <c r="J55" s="1451"/>
      <c r="K55" s="1452">
        <v>300000</v>
      </c>
      <c r="L55" s="1445"/>
      <c r="M55" s="1453"/>
      <c r="N55" s="1452"/>
      <c r="O55" s="1452"/>
      <c r="P55" s="1452"/>
      <c r="Q55" s="1452"/>
      <c r="R55" s="1454"/>
    </row>
    <row r="56" spans="1:18" ht="79.5" customHeight="1">
      <c r="A56" s="1393"/>
      <c r="B56" s="3417" t="s">
        <v>1902</v>
      </c>
      <c r="C56" s="3418"/>
      <c r="D56" s="3418"/>
      <c r="E56" s="1450"/>
      <c r="F56" s="1445"/>
      <c r="G56" s="1464"/>
      <c r="H56" s="1451"/>
      <c r="I56" s="1451"/>
      <c r="J56" s="1451"/>
      <c r="K56" s="1452"/>
      <c r="L56" s="1445"/>
      <c r="M56" s="1453"/>
      <c r="N56" s="1451"/>
      <c r="O56" s="1452"/>
      <c r="P56" s="1452"/>
      <c r="Q56" s="1452"/>
      <c r="R56" s="1454"/>
    </row>
    <row r="57" spans="1:18" ht="79.5" customHeight="1">
      <c r="A57" s="1393"/>
      <c r="B57" s="1427" t="s">
        <v>1904</v>
      </c>
      <c r="C57" s="1402" t="s">
        <v>2373</v>
      </c>
      <c r="D57" s="3428" t="s">
        <v>1930</v>
      </c>
      <c r="E57" s="1445"/>
      <c r="F57" s="1445"/>
      <c r="G57" s="1451"/>
      <c r="H57" s="1451"/>
      <c r="I57" s="1451"/>
      <c r="J57" s="1451"/>
      <c r="K57" s="1452">
        <v>147200</v>
      </c>
      <c r="L57" s="1445"/>
      <c r="M57" s="1453"/>
      <c r="N57" s="1451"/>
      <c r="O57" s="1452"/>
      <c r="P57" s="1452"/>
      <c r="Q57" s="1452"/>
      <c r="R57" s="1454"/>
    </row>
    <row r="58" spans="1:18" ht="79.5" customHeight="1">
      <c r="A58" s="1393"/>
      <c r="B58" s="1427" t="s">
        <v>1905</v>
      </c>
      <c r="C58" s="1402" t="s">
        <v>2373</v>
      </c>
      <c r="D58" s="3429"/>
      <c r="E58" s="1445"/>
      <c r="F58" s="1445"/>
      <c r="G58" s="1451"/>
      <c r="H58" s="1451"/>
      <c r="I58" s="1451"/>
      <c r="J58" s="1451"/>
      <c r="K58" s="1452">
        <v>177300</v>
      </c>
      <c r="L58" s="1445"/>
      <c r="M58" s="1453"/>
      <c r="N58" s="1451"/>
      <c r="O58" s="1452"/>
      <c r="P58" s="1452"/>
      <c r="Q58" s="1452"/>
      <c r="R58" s="1454"/>
    </row>
    <row r="59" spans="1:18" ht="79.5" customHeight="1">
      <c r="A59" s="1393"/>
      <c r="B59" s="1427" t="s">
        <v>1906</v>
      </c>
      <c r="C59" s="1402" t="s">
        <v>2373</v>
      </c>
      <c r="D59" s="3429"/>
      <c r="E59" s="1445"/>
      <c r="F59" s="1445"/>
      <c r="G59" s="1451"/>
      <c r="H59" s="1451"/>
      <c r="I59" s="1451"/>
      <c r="J59" s="1451"/>
      <c r="K59" s="1452">
        <v>157500</v>
      </c>
      <c r="L59" s="1445"/>
      <c r="M59" s="1453"/>
      <c r="N59" s="1451"/>
      <c r="O59" s="1452"/>
      <c r="P59" s="1452"/>
      <c r="Q59" s="1452"/>
      <c r="R59" s="1454"/>
    </row>
    <row r="60" spans="1:18" ht="79.5" customHeight="1">
      <c r="A60" s="1393"/>
      <c r="B60" s="1427" t="s">
        <v>1907</v>
      </c>
      <c r="C60" s="1402" t="s">
        <v>2373</v>
      </c>
      <c r="D60" s="3429"/>
      <c r="E60" s="1445"/>
      <c r="F60" s="1445"/>
      <c r="G60" s="1451"/>
      <c r="H60" s="1451"/>
      <c r="I60" s="1451"/>
      <c r="J60" s="1451"/>
      <c r="K60" s="1452">
        <v>296000</v>
      </c>
      <c r="L60" s="1445"/>
      <c r="M60" s="1453"/>
      <c r="N60" s="1451"/>
      <c r="O60" s="1452"/>
      <c r="P60" s="1452"/>
      <c r="Q60" s="1452"/>
      <c r="R60" s="1454"/>
    </row>
    <row r="61" spans="1:18" ht="79.5" customHeight="1">
      <c r="A61" s="1393"/>
      <c r="B61" s="1427" t="s">
        <v>1908</v>
      </c>
      <c r="C61" s="1402" t="s">
        <v>2373</v>
      </c>
      <c r="D61" s="3430"/>
      <c r="E61" s="1445"/>
      <c r="F61" s="1445"/>
      <c r="G61" s="1451"/>
      <c r="H61" s="1451"/>
      <c r="I61" s="1451"/>
      <c r="J61" s="1451"/>
      <c r="K61" s="1452">
        <v>157000</v>
      </c>
      <c r="L61" s="1445"/>
      <c r="M61" s="1453"/>
      <c r="N61" s="1451"/>
      <c r="O61" s="1452"/>
      <c r="P61" s="1452"/>
      <c r="Q61" s="1452"/>
      <c r="R61" s="1454"/>
    </row>
    <row r="62" spans="1:18" ht="79.5" customHeight="1">
      <c r="A62" s="1393"/>
      <c r="B62" s="1427" t="s">
        <v>1909</v>
      </c>
      <c r="C62" s="1402" t="s">
        <v>2373</v>
      </c>
      <c r="D62" s="1467"/>
      <c r="E62" s="1450"/>
      <c r="F62" s="1466"/>
      <c r="G62" s="1464"/>
      <c r="H62" s="1451"/>
      <c r="I62" s="1451"/>
      <c r="J62" s="1451"/>
      <c r="K62" s="1452">
        <v>245000</v>
      </c>
      <c r="L62" s="1445"/>
      <c r="M62" s="1453"/>
      <c r="N62" s="1451"/>
      <c r="O62" s="1452"/>
      <c r="P62" s="1452"/>
      <c r="Q62" s="1452"/>
      <c r="R62" s="1454"/>
    </row>
    <row r="63" spans="1:18" ht="51.75" customHeight="1">
      <c r="A63" s="1393">
        <v>2</v>
      </c>
      <c r="B63" s="3390" t="s">
        <v>2051</v>
      </c>
      <c r="C63" s="3391"/>
      <c r="D63" s="3391"/>
      <c r="E63" s="3391"/>
      <c r="F63" s="3391"/>
      <c r="G63" s="3391"/>
      <c r="H63" s="3391"/>
      <c r="I63" s="3391"/>
      <c r="J63" s="3391"/>
      <c r="K63" s="3391"/>
      <c r="L63" s="3391"/>
      <c r="M63" s="3391"/>
      <c r="N63" s="3391"/>
      <c r="O63" s="3391"/>
      <c r="P63" s="3391"/>
      <c r="Q63" s="3391"/>
      <c r="R63" s="3392"/>
    </row>
    <row r="64" spans="1:18" ht="42" customHeight="1">
      <c r="A64" s="1468"/>
      <c r="B64" s="3431" t="s">
        <v>2052</v>
      </c>
      <c r="C64" s="3432"/>
      <c r="D64" s="3433"/>
      <c r="E64" s="1414"/>
      <c r="F64" s="1414"/>
      <c r="G64" s="1414"/>
      <c r="H64" s="1414"/>
      <c r="I64" s="1414"/>
      <c r="J64" s="1414"/>
      <c r="K64" s="1414"/>
      <c r="L64" s="1394"/>
      <c r="M64" s="1414"/>
      <c r="N64" s="1414"/>
      <c r="O64" s="1414"/>
      <c r="P64" s="1414"/>
      <c r="Q64" s="1414"/>
      <c r="R64" s="1469"/>
    </row>
    <row r="65" spans="1:18" ht="35.25" customHeight="1">
      <c r="A65" s="1468"/>
      <c r="B65" s="3431" t="s">
        <v>2059</v>
      </c>
      <c r="C65" s="3432"/>
      <c r="D65" s="3433"/>
      <c r="E65" s="1470"/>
      <c r="F65" s="1471"/>
      <c r="G65" s="3413" t="s">
        <v>1516</v>
      </c>
      <c r="H65" s="3413"/>
      <c r="I65" s="3413"/>
      <c r="J65" s="3413"/>
      <c r="K65" s="3413"/>
      <c r="L65" s="3413"/>
      <c r="M65" s="3413"/>
      <c r="N65" s="3413"/>
      <c r="O65" s="3413"/>
      <c r="P65" s="3413"/>
      <c r="Q65" s="3413"/>
      <c r="R65" s="3414"/>
    </row>
    <row r="66" spans="1:18" ht="36.75" customHeight="1">
      <c r="A66" s="1468"/>
      <c r="B66" s="1816" t="s">
        <v>2053</v>
      </c>
      <c r="C66" s="1402" t="s">
        <v>2373</v>
      </c>
      <c r="D66" s="1473"/>
      <c r="E66" s="1474"/>
      <c r="F66" s="1475"/>
      <c r="G66" s="1476"/>
      <c r="H66" s="1476"/>
      <c r="I66" s="1476"/>
      <c r="J66" s="1476"/>
      <c r="K66" s="1475">
        <v>300654</v>
      </c>
      <c r="L66" s="1477"/>
      <c r="M66" s="1453"/>
      <c r="N66" s="1476"/>
      <c r="O66" s="1476"/>
      <c r="P66" s="1476"/>
      <c r="Q66" s="1476"/>
      <c r="R66" s="1478"/>
    </row>
    <row r="67" spans="1:18" ht="36.75" customHeight="1">
      <c r="A67" s="1468"/>
      <c r="B67" s="1816" t="s">
        <v>2054</v>
      </c>
      <c r="C67" s="1402" t="s">
        <v>2373</v>
      </c>
      <c r="D67" s="1473"/>
      <c r="E67" s="1474"/>
      <c r="F67" s="1475"/>
      <c r="G67" s="1476"/>
      <c r="H67" s="1476"/>
      <c r="I67" s="1476"/>
      <c r="J67" s="1476"/>
      <c r="K67" s="1475">
        <v>311547</v>
      </c>
      <c r="L67" s="1477"/>
      <c r="M67" s="1453"/>
      <c r="N67" s="1476"/>
      <c r="O67" s="1476"/>
      <c r="P67" s="1476"/>
      <c r="Q67" s="1476"/>
      <c r="R67" s="1478"/>
    </row>
    <row r="68" spans="1:18" ht="36.75" customHeight="1">
      <c r="A68" s="1468"/>
      <c r="B68" s="1816" t="s">
        <v>2055</v>
      </c>
      <c r="C68" s="1402" t="s">
        <v>2373</v>
      </c>
      <c r="D68" s="1473"/>
      <c r="E68" s="1474"/>
      <c r="F68" s="1475"/>
      <c r="G68" s="1476"/>
      <c r="H68" s="1476"/>
      <c r="I68" s="1476"/>
      <c r="J68" s="1476"/>
      <c r="K68" s="1475">
        <v>344227</v>
      </c>
      <c r="L68" s="1477"/>
      <c r="M68" s="1453"/>
      <c r="N68" s="1476"/>
      <c r="O68" s="1476"/>
      <c r="P68" s="1476"/>
      <c r="Q68" s="1476"/>
      <c r="R68" s="1478"/>
    </row>
    <row r="69" spans="1:18" ht="39" customHeight="1">
      <c r="A69" s="1468"/>
      <c r="B69" s="1816" t="s">
        <v>2056</v>
      </c>
      <c r="C69" s="1479" t="s">
        <v>2373</v>
      </c>
      <c r="D69" s="1463"/>
      <c r="E69" s="1474"/>
      <c r="F69" s="1475"/>
      <c r="G69" s="1476"/>
      <c r="H69" s="1476"/>
      <c r="I69" s="1476"/>
      <c r="J69" s="1476"/>
      <c r="K69" s="1475">
        <v>355120</v>
      </c>
      <c r="L69" s="1477"/>
      <c r="M69" s="1453"/>
      <c r="N69" s="1476"/>
      <c r="O69" s="1476"/>
      <c r="P69" s="1476"/>
      <c r="Q69" s="1476"/>
      <c r="R69" s="1478"/>
    </row>
    <row r="70" spans="1:18" ht="26.25" customHeight="1">
      <c r="A70" s="1468"/>
      <c r="B70" s="3431" t="s">
        <v>2058</v>
      </c>
      <c r="C70" s="3432"/>
      <c r="D70" s="3432"/>
      <c r="E70" s="1480"/>
      <c r="F70" s="1481"/>
      <c r="G70" s="1482"/>
      <c r="H70" s="1483"/>
      <c r="I70" s="1482"/>
      <c r="J70" s="1482"/>
      <c r="K70" s="1482"/>
      <c r="L70" s="1484"/>
      <c r="M70" s="1485"/>
      <c r="N70" s="1482"/>
      <c r="O70" s="1482"/>
      <c r="P70" s="1482"/>
      <c r="Q70" s="1482"/>
      <c r="R70" s="1486"/>
    </row>
    <row r="71" spans="1:18" ht="40.5" customHeight="1">
      <c r="A71" s="1468"/>
      <c r="B71" s="1816" t="s">
        <v>2037</v>
      </c>
      <c r="C71" s="1402" t="s">
        <v>2373</v>
      </c>
      <c r="D71" s="3439" t="s">
        <v>1930</v>
      </c>
      <c r="E71" s="1487"/>
      <c r="F71" s="1488"/>
      <c r="G71" s="1488"/>
      <c r="H71" s="1483"/>
      <c r="I71" s="1483"/>
      <c r="J71" s="1483"/>
      <c r="K71" s="1488">
        <v>289760</v>
      </c>
      <c r="L71" s="1489"/>
      <c r="M71" s="1453"/>
      <c r="N71" s="1483"/>
      <c r="O71" s="1483"/>
      <c r="P71" s="1483"/>
      <c r="Q71" s="1483"/>
      <c r="R71" s="1486"/>
    </row>
    <row r="72" spans="1:18" ht="40.5" customHeight="1">
      <c r="A72" s="1468"/>
      <c r="B72" s="1816" t="s">
        <v>2057</v>
      </c>
      <c r="C72" s="1402" t="s">
        <v>2373</v>
      </c>
      <c r="D72" s="3440"/>
      <c r="E72" s="1487"/>
      <c r="F72" s="1488"/>
      <c r="G72" s="1488"/>
      <c r="H72" s="1483"/>
      <c r="I72" s="1483"/>
      <c r="J72" s="1483"/>
      <c r="K72" s="1488">
        <v>289760</v>
      </c>
      <c r="L72" s="1489"/>
      <c r="M72" s="1453"/>
      <c r="N72" s="1483"/>
      <c r="O72" s="1483"/>
      <c r="P72" s="1483"/>
      <c r="Q72" s="1483"/>
      <c r="R72" s="1486"/>
    </row>
    <row r="73" spans="1:18" ht="40.5" customHeight="1">
      <c r="A73" s="1468"/>
      <c r="B73" s="1816" t="s">
        <v>2038</v>
      </c>
      <c r="C73" s="1490" t="s">
        <v>2373</v>
      </c>
      <c r="D73" s="3441"/>
      <c r="E73" s="1474"/>
      <c r="F73" s="1475"/>
      <c r="G73" s="1475"/>
      <c r="H73" s="1476"/>
      <c r="I73" s="1475"/>
      <c r="J73" s="1475"/>
      <c r="K73" s="1488">
        <v>322440</v>
      </c>
      <c r="L73" s="1477"/>
      <c r="M73" s="1453"/>
      <c r="N73" s="1475"/>
      <c r="O73" s="1475"/>
      <c r="P73" s="1475"/>
      <c r="Q73" s="1475"/>
      <c r="R73" s="1478"/>
    </row>
    <row r="74" spans="1:18" ht="40.5" customHeight="1">
      <c r="A74" s="1468"/>
      <c r="B74" s="3431" t="s">
        <v>2064</v>
      </c>
      <c r="C74" s="3432"/>
      <c r="D74" s="3432"/>
      <c r="E74" s="1470"/>
      <c r="F74" s="1471"/>
      <c r="G74" s="1471"/>
      <c r="H74" s="1471"/>
      <c r="I74" s="1471"/>
      <c r="J74" s="1471"/>
      <c r="K74" s="1471"/>
      <c r="L74" s="3413"/>
      <c r="M74" s="3413"/>
      <c r="N74" s="3413"/>
      <c r="O74" s="3413"/>
      <c r="P74" s="3413"/>
      <c r="Q74" s="3413"/>
      <c r="R74" s="3414"/>
    </row>
    <row r="75" spans="1:18" ht="40.5" customHeight="1">
      <c r="A75" s="1468"/>
      <c r="B75" s="1816" t="s">
        <v>2060</v>
      </c>
      <c r="C75" s="1402" t="s">
        <v>2373</v>
      </c>
      <c r="D75" s="3428" t="s">
        <v>1562</v>
      </c>
      <c r="E75" s="1474"/>
      <c r="F75" s="1475"/>
      <c r="G75" s="1476"/>
      <c r="H75" s="1476"/>
      <c r="I75" s="1476"/>
      <c r="J75" s="1476"/>
      <c r="K75" s="1488">
        <v>300654</v>
      </c>
      <c r="L75" s="1477"/>
      <c r="M75" s="1453"/>
      <c r="N75" s="1475"/>
      <c r="O75" s="1475"/>
      <c r="P75" s="1475"/>
      <c r="Q75" s="1475"/>
      <c r="R75" s="1491"/>
    </row>
    <row r="76" spans="1:18" ht="40.5" customHeight="1">
      <c r="A76" s="1393"/>
      <c r="B76" s="1816" t="s">
        <v>2061</v>
      </c>
      <c r="C76" s="1468" t="s">
        <v>2373</v>
      </c>
      <c r="D76" s="3429"/>
      <c r="E76" s="1492"/>
      <c r="F76" s="1492"/>
      <c r="G76" s="1492"/>
      <c r="H76" s="1493"/>
      <c r="I76" s="1492"/>
      <c r="J76" s="1492"/>
      <c r="K76" s="1477">
        <v>311547</v>
      </c>
      <c r="L76" s="1494"/>
      <c r="M76" s="1453"/>
      <c r="N76" s="1492"/>
      <c r="O76" s="1492"/>
      <c r="P76" s="1493"/>
      <c r="Q76" s="1493"/>
      <c r="R76" s="1495"/>
    </row>
    <row r="77" spans="1:18" ht="40.5" customHeight="1">
      <c r="A77" s="1393"/>
      <c r="B77" s="1816" t="s">
        <v>2062</v>
      </c>
      <c r="C77" s="1468" t="s">
        <v>2373</v>
      </c>
      <c r="D77" s="3429"/>
      <c r="E77" s="1492"/>
      <c r="F77" s="1492"/>
      <c r="G77" s="1492"/>
      <c r="H77" s="1493"/>
      <c r="I77" s="1492"/>
      <c r="J77" s="1492"/>
      <c r="K77" s="1496">
        <v>344227</v>
      </c>
      <c r="L77" s="1494"/>
      <c r="M77" s="1453"/>
      <c r="N77" s="1492"/>
      <c r="O77" s="1492"/>
      <c r="P77" s="1493"/>
      <c r="Q77" s="1493"/>
      <c r="R77" s="1495"/>
    </row>
    <row r="78" spans="1:18" ht="40.5" customHeight="1">
      <c r="A78" s="1393"/>
      <c r="B78" s="1816" t="s">
        <v>2063</v>
      </c>
      <c r="C78" s="1468" t="s">
        <v>2373</v>
      </c>
      <c r="D78" s="3429"/>
      <c r="E78" s="1492"/>
      <c r="F78" s="1492"/>
      <c r="G78" s="1492"/>
      <c r="H78" s="1493"/>
      <c r="I78" s="1492"/>
      <c r="J78" s="1492"/>
      <c r="K78" s="1496">
        <v>355120</v>
      </c>
      <c r="L78" s="1494"/>
      <c r="M78" s="1453"/>
      <c r="N78" s="1492"/>
      <c r="O78" s="1492"/>
      <c r="P78" s="1493"/>
      <c r="Q78" s="1493"/>
      <c r="R78" s="1495"/>
    </row>
    <row r="79" spans="1:18" ht="74.25" customHeight="1">
      <c r="A79" s="1393">
        <v>3</v>
      </c>
      <c r="B79" s="3390" t="s">
        <v>2276</v>
      </c>
      <c r="C79" s="3391"/>
      <c r="D79" s="3391"/>
      <c r="E79" s="3391"/>
      <c r="F79" s="3391"/>
      <c r="G79" s="3391"/>
      <c r="H79" s="3391"/>
      <c r="I79" s="3391"/>
      <c r="J79" s="3391"/>
      <c r="K79" s="3391"/>
      <c r="L79" s="3391"/>
      <c r="M79" s="3391"/>
      <c r="N79" s="3391"/>
      <c r="O79" s="3391"/>
      <c r="P79" s="3391"/>
      <c r="Q79" s="3391"/>
      <c r="R79" s="3392"/>
    </row>
    <row r="80" spans="1:18" ht="36.75" customHeight="1">
      <c r="A80" s="1393"/>
      <c r="B80" s="3417" t="s">
        <v>1726</v>
      </c>
      <c r="C80" s="3418"/>
      <c r="D80" s="3418"/>
      <c r="E80" s="3418"/>
      <c r="F80" s="3418"/>
      <c r="G80" s="3418"/>
      <c r="H80" s="3418"/>
      <c r="I80" s="3418"/>
      <c r="J80" s="3418"/>
      <c r="K80" s="3418"/>
      <c r="L80" s="3418"/>
      <c r="M80" s="3418"/>
      <c r="N80" s="3418"/>
      <c r="O80" s="3418"/>
      <c r="P80" s="3418"/>
      <c r="Q80" s="3418"/>
      <c r="R80" s="3438"/>
    </row>
    <row r="81" spans="1:18" ht="29.25" customHeight="1">
      <c r="A81" s="1393"/>
      <c r="B81" s="3417" t="s">
        <v>1611</v>
      </c>
      <c r="C81" s="3418"/>
      <c r="D81" s="3438"/>
      <c r="E81" s="1497"/>
      <c r="F81" s="3407" t="s">
        <v>1727</v>
      </c>
      <c r="G81" s="3407"/>
      <c r="H81" s="3407"/>
      <c r="I81" s="3407"/>
      <c r="J81" s="3407"/>
      <c r="K81" s="3407"/>
      <c r="L81" s="3407"/>
      <c r="M81" s="3407"/>
      <c r="N81" s="3407"/>
      <c r="O81" s="3407"/>
      <c r="P81" s="3407"/>
      <c r="Q81" s="1498"/>
      <c r="R81" s="1499"/>
    </row>
    <row r="82" spans="1:18" ht="44.25" customHeight="1">
      <c r="A82" s="1393"/>
      <c r="B82" s="1400" t="s">
        <v>1743</v>
      </c>
      <c r="C82" s="1391"/>
      <c r="D82" s="1449"/>
      <c r="E82" s="1383"/>
      <c r="F82" s="1500"/>
      <c r="G82" s="1500"/>
      <c r="H82" s="1391"/>
      <c r="I82" s="1391"/>
      <c r="J82" s="1391"/>
      <c r="K82" s="1391"/>
      <c r="L82" s="1394"/>
      <c r="M82" s="1391"/>
      <c r="N82" s="1391"/>
      <c r="O82" s="1500"/>
      <c r="P82" s="1500"/>
      <c r="Q82" s="1498"/>
      <c r="R82" s="1499"/>
    </row>
    <row r="83" spans="1:18" ht="44.25" customHeight="1">
      <c r="A83" s="1393"/>
      <c r="B83" s="1427" t="s">
        <v>2196</v>
      </c>
      <c r="C83" s="1402" t="s">
        <v>2373</v>
      </c>
      <c r="D83" s="3428" t="s">
        <v>1729</v>
      </c>
      <c r="E83" s="1458"/>
      <c r="F83" s="1458"/>
      <c r="G83" s="1460"/>
      <c r="H83" s="1451"/>
      <c r="I83" s="1451"/>
      <c r="J83" s="1451"/>
      <c r="K83" s="1445"/>
      <c r="L83" s="1445">
        <v>99510</v>
      </c>
      <c r="M83" s="1453"/>
      <c r="N83" s="1451"/>
      <c r="O83" s="1492"/>
      <c r="P83" s="1493"/>
      <c r="Q83" s="1493"/>
      <c r="R83" s="1495"/>
    </row>
    <row r="84" spans="1:18" ht="44.25" customHeight="1">
      <c r="A84" s="1393"/>
      <c r="B84" s="1427" t="s">
        <v>2197</v>
      </c>
      <c r="C84" s="1402" t="s">
        <v>2373</v>
      </c>
      <c r="D84" s="3429"/>
      <c r="E84" s="1492"/>
      <c r="F84" s="1492"/>
      <c r="G84" s="1492"/>
      <c r="H84" s="1493"/>
      <c r="I84" s="1492"/>
      <c r="J84" s="1492"/>
      <c r="K84" s="1496"/>
      <c r="L84" s="1496">
        <v>252520</v>
      </c>
      <c r="M84" s="1453"/>
      <c r="N84" s="1492"/>
      <c r="O84" s="1492"/>
      <c r="P84" s="1493"/>
      <c r="Q84" s="1493"/>
      <c r="R84" s="1495"/>
    </row>
    <row r="85" spans="1:18" ht="44.25" customHeight="1">
      <c r="A85" s="1393"/>
      <c r="B85" s="1427" t="s">
        <v>2198</v>
      </c>
      <c r="C85" s="1402" t="s">
        <v>2373</v>
      </c>
      <c r="D85" s="3429"/>
      <c r="E85" s="1492"/>
      <c r="F85" s="1492"/>
      <c r="G85" s="1492"/>
      <c r="H85" s="1493"/>
      <c r="I85" s="1492"/>
      <c r="J85" s="1492"/>
      <c r="K85" s="1496"/>
      <c r="L85" s="1496">
        <v>101650</v>
      </c>
      <c r="M85" s="1453"/>
      <c r="N85" s="1492"/>
      <c r="O85" s="1492"/>
      <c r="P85" s="1493"/>
      <c r="Q85" s="1493"/>
      <c r="R85" s="1495"/>
    </row>
    <row r="86" spans="1:18" ht="44.25" customHeight="1">
      <c r="A86" s="1393"/>
      <c r="B86" s="1400" t="s">
        <v>1746</v>
      </c>
      <c r="C86" s="1402"/>
      <c r="D86" s="1490"/>
      <c r="E86" s="1492"/>
      <c r="F86" s="1492"/>
      <c r="G86" s="1492"/>
      <c r="H86" s="1493"/>
      <c r="I86" s="1492"/>
      <c r="J86" s="1492"/>
      <c r="K86" s="1496"/>
      <c r="L86" s="1494"/>
      <c r="M86" s="1453"/>
      <c r="N86" s="1492"/>
      <c r="O86" s="1492"/>
      <c r="P86" s="1493"/>
      <c r="Q86" s="1493"/>
      <c r="R86" s="1495"/>
    </row>
    <row r="87" spans="1:18" ht="44.25" customHeight="1">
      <c r="A87" s="1393"/>
      <c r="B87" s="1427" t="s">
        <v>2199</v>
      </c>
      <c r="C87" s="1402" t="s">
        <v>2373</v>
      </c>
      <c r="D87" s="3428" t="s">
        <v>1729</v>
      </c>
      <c r="E87" s="1492"/>
      <c r="F87" s="1492"/>
      <c r="G87" s="1492"/>
      <c r="H87" s="1493"/>
      <c r="I87" s="1492"/>
      <c r="J87" s="1492"/>
      <c r="K87" s="1496"/>
      <c r="L87" s="1496">
        <v>202230</v>
      </c>
      <c r="M87" s="1453"/>
      <c r="N87" s="1492"/>
      <c r="O87" s="1492"/>
      <c r="P87" s="1493"/>
      <c r="Q87" s="1493"/>
      <c r="R87" s="1495"/>
    </row>
    <row r="88" spans="1:18" ht="44.25" customHeight="1">
      <c r="A88" s="1393"/>
      <c r="B88" s="1427" t="s">
        <v>2200</v>
      </c>
      <c r="C88" s="1402" t="s">
        <v>2373</v>
      </c>
      <c r="D88" s="3429"/>
      <c r="E88" s="1492"/>
      <c r="F88" s="1492"/>
      <c r="G88" s="1492"/>
      <c r="H88" s="1493"/>
      <c r="I88" s="1492"/>
      <c r="J88" s="1492"/>
      <c r="K88" s="1496"/>
      <c r="L88" s="1496">
        <v>263220</v>
      </c>
      <c r="M88" s="1453"/>
      <c r="N88" s="1492"/>
      <c r="O88" s="1492"/>
      <c r="P88" s="1493"/>
      <c r="Q88" s="1493"/>
      <c r="R88" s="1495"/>
    </row>
    <row r="89" spans="1:18" ht="44.25" customHeight="1">
      <c r="A89" s="1393"/>
      <c r="B89" s="1427" t="s">
        <v>2201</v>
      </c>
      <c r="C89" s="1402" t="s">
        <v>2373</v>
      </c>
      <c r="D89" s="1463"/>
      <c r="E89" s="1492"/>
      <c r="F89" s="1492"/>
      <c r="G89" s="1492"/>
      <c r="H89" s="1493"/>
      <c r="I89" s="1492"/>
      <c r="J89" s="1492"/>
      <c r="K89" s="1496"/>
      <c r="L89" s="1496">
        <v>160500</v>
      </c>
      <c r="M89" s="1453"/>
      <c r="N89" s="1492"/>
      <c r="O89" s="1492"/>
      <c r="P89" s="1493"/>
      <c r="Q89" s="1493"/>
      <c r="R89" s="1495"/>
    </row>
    <row r="90" spans="1:18" ht="44.25" customHeight="1">
      <c r="A90" s="1393"/>
      <c r="B90" s="3417" t="s">
        <v>1749</v>
      </c>
      <c r="C90" s="3438"/>
      <c r="D90" s="1490"/>
      <c r="E90" s="1492"/>
      <c r="F90" s="1492"/>
      <c r="G90" s="1492"/>
      <c r="H90" s="1493"/>
      <c r="I90" s="1492"/>
      <c r="J90" s="1492"/>
      <c r="K90" s="1496"/>
      <c r="L90" s="1494"/>
      <c r="M90" s="1453"/>
      <c r="N90" s="1492"/>
      <c r="O90" s="1492"/>
      <c r="P90" s="1493"/>
      <c r="Q90" s="1493"/>
      <c r="R90" s="1495"/>
    </row>
    <row r="91" spans="1:18" ht="74.25" customHeight="1">
      <c r="A91" s="1393"/>
      <c r="B91" s="1427" t="s">
        <v>2202</v>
      </c>
      <c r="C91" s="1402" t="s">
        <v>2373</v>
      </c>
      <c r="D91" s="3428" t="s">
        <v>1729</v>
      </c>
      <c r="E91" s="1492"/>
      <c r="F91" s="1492"/>
      <c r="G91" s="1492"/>
      <c r="H91" s="1493"/>
      <c r="I91" s="1492"/>
      <c r="J91" s="1492"/>
      <c r="K91" s="1496"/>
      <c r="L91" s="1496">
        <v>242890</v>
      </c>
      <c r="M91" s="1453"/>
      <c r="N91" s="1492"/>
      <c r="O91" s="1492"/>
      <c r="P91" s="1493"/>
      <c r="Q91" s="1493"/>
      <c r="R91" s="1495"/>
    </row>
    <row r="92" spans="1:18" ht="74.25" customHeight="1">
      <c r="A92" s="1393"/>
      <c r="B92" s="1427" t="s">
        <v>2203</v>
      </c>
      <c r="C92" s="1402" t="s">
        <v>2373</v>
      </c>
      <c r="D92" s="3429"/>
      <c r="E92" s="1492"/>
      <c r="F92" s="1492"/>
      <c r="G92" s="1492"/>
      <c r="H92" s="1493"/>
      <c r="I92" s="1492"/>
      <c r="J92" s="1492"/>
      <c r="K92" s="1496"/>
      <c r="L92" s="1496">
        <v>273920</v>
      </c>
      <c r="M92" s="1453"/>
      <c r="N92" s="1492"/>
      <c r="O92" s="1492"/>
      <c r="P92" s="1493"/>
      <c r="Q92" s="1493"/>
      <c r="R92" s="1495"/>
    </row>
    <row r="93" spans="1:18" ht="74.25" customHeight="1">
      <c r="A93" s="1393"/>
      <c r="B93" s="1427" t="s">
        <v>2204</v>
      </c>
      <c r="C93" s="1402" t="s">
        <v>2373</v>
      </c>
      <c r="D93" s="3429"/>
      <c r="E93" s="1492"/>
      <c r="F93" s="1492"/>
      <c r="G93" s="1492"/>
      <c r="H93" s="1493"/>
      <c r="I93" s="1492"/>
      <c r="J93" s="1492"/>
      <c r="K93" s="1496"/>
      <c r="L93" s="1496">
        <v>374500</v>
      </c>
      <c r="M93" s="1453"/>
      <c r="N93" s="1492"/>
      <c r="O93" s="1492"/>
      <c r="P93" s="1493"/>
      <c r="Q93" s="1493"/>
      <c r="R93" s="1495"/>
    </row>
    <row r="94" spans="1:18" ht="74.25" customHeight="1">
      <c r="A94" s="1393"/>
      <c r="B94" s="1427" t="s">
        <v>2205</v>
      </c>
      <c r="C94" s="1402" t="s">
        <v>2373</v>
      </c>
      <c r="D94" s="3428" t="s">
        <v>1729</v>
      </c>
      <c r="E94" s="1492"/>
      <c r="F94" s="1492"/>
      <c r="G94" s="1492"/>
      <c r="H94" s="1493"/>
      <c r="I94" s="1492"/>
      <c r="J94" s="1492"/>
      <c r="K94" s="1496"/>
      <c r="L94" s="1496">
        <v>374500</v>
      </c>
      <c r="M94" s="1453"/>
      <c r="N94" s="1492"/>
      <c r="O94" s="1492"/>
      <c r="P94" s="1493"/>
      <c r="Q94" s="1493"/>
      <c r="R94" s="1495"/>
    </row>
    <row r="95" spans="1:18" ht="74.25" customHeight="1">
      <c r="A95" s="1393"/>
      <c r="B95" s="1427" t="s">
        <v>2206</v>
      </c>
      <c r="C95" s="1402" t="s">
        <v>2373</v>
      </c>
      <c r="D95" s="3429"/>
      <c r="E95" s="1492"/>
      <c r="F95" s="1492"/>
      <c r="G95" s="1492"/>
      <c r="H95" s="1493"/>
      <c r="I95" s="1492"/>
      <c r="J95" s="1492"/>
      <c r="K95" s="1496"/>
      <c r="L95" s="1496">
        <v>304950</v>
      </c>
      <c r="M95" s="1453"/>
      <c r="N95" s="1492"/>
      <c r="O95" s="1492"/>
      <c r="P95" s="1493"/>
      <c r="Q95" s="1493"/>
      <c r="R95" s="1495"/>
    </row>
    <row r="96" spans="1:18" ht="74.25" customHeight="1">
      <c r="A96" s="1393"/>
      <c r="B96" s="1427" t="s">
        <v>2207</v>
      </c>
      <c r="C96" s="1402" t="s">
        <v>2373</v>
      </c>
      <c r="D96" s="3429"/>
      <c r="E96" s="1492"/>
      <c r="F96" s="1492"/>
      <c r="G96" s="1492"/>
      <c r="H96" s="1493"/>
      <c r="I96" s="1492"/>
      <c r="J96" s="1492"/>
      <c r="K96" s="1496"/>
      <c r="L96" s="1496">
        <v>385200</v>
      </c>
      <c r="M96" s="1453"/>
      <c r="N96" s="1492"/>
      <c r="O96" s="1492"/>
      <c r="P96" s="1493"/>
      <c r="Q96" s="1493"/>
      <c r="R96" s="1495"/>
    </row>
    <row r="97" spans="1:18" ht="74.25" customHeight="1">
      <c r="A97" s="1393"/>
      <c r="B97" s="1427" t="s">
        <v>2208</v>
      </c>
      <c r="C97" s="1402" t="s">
        <v>2373</v>
      </c>
      <c r="D97" s="3428" t="s">
        <v>1729</v>
      </c>
      <c r="E97" s="1492"/>
      <c r="F97" s="1492"/>
      <c r="G97" s="1492"/>
      <c r="H97" s="1493"/>
      <c r="I97" s="1492"/>
      <c r="J97" s="1492"/>
      <c r="K97" s="1496"/>
      <c r="L97" s="1496">
        <v>315650</v>
      </c>
      <c r="M97" s="1453"/>
      <c r="N97" s="1492"/>
      <c r="O97" s="1492"/>
      <c r="P97" s="1493"/>
      <c r="Q97" s="1493"/>
      <c r="R97" s="1495"/>
    </row>
    <row r="98" spans="1:18" ht="74.25" customHeight="1">
      <c r="A98" s="1393"/>
      <c r="B98" s="1427" t="s">
        <v>2209</v>
      </c>
      <c r="C98" s="1402" t="s">
        <v>2373</v>
      </c>
      <c r="D98" s="3429"/>
      <c r="E98" s="1492"/>
      <c r="F98" s="1492"/>
      <c r="G98" s="1492"/>
      <c r="H98" s="1493"/>
      <c r="I98" s="1492"/>
      <c r="J98" s="1492"/>
      <c r="K98" s="1496"/>
      <c r="L98" s="1496">
        <v>294500</v>
      </c>
      <c r="M98" s="1453"/>
      <c r="N98" s="1492"/>
      <c r="O98" s="1492"/>
      <c r="P98" s="1493"/>
      <c r="Q98" s="1493"/>
      <c r="R98" s="1495"/>
    </row>
    <row r="99" spans="1:18" ht="74.25" customHeight="1">
      <c r="A99" s="1393"/>
      <c r="B99" s="1427" t="s">
        <v>2210</v>
      </c>
      <c r="C99" s="1402" t="s">
        <v>2373</v>
      </c>
      <c r="D99" s="3429"/>
      <c r="E99" s="1492"/>
      <c r="F99" s="1492"/>
      <c r="G99" s="1492"/>
      <c r="H99" s="1493"/>
      <c r="I99" s="1492"/>
      <c r="J99" s="1492"/>
      <c r="K99" s="1496"/>
      <c r="L99" s="1496">
        <v>620600</v>
      </c>
      <c r="M99" s="1453"/>
      <c r="N99" s="1492"/>
      <c r="O99" s="1492"/>
      <c r="P99" s="1493"/>
      <c r="Q99" s="1493"/>
      <c r="R99" s="1495"/>
    </row>
    <row r="100" spans="1:18" ht="74.25" customHeight="1">
      <c r="A100" s="1393"/>
      <c r="B100" s="1427" t="s">
        <v>2211</v>
      </c>
      <c r="C100" s="1402" t="s">
        <v>2373</v>
      </c>
      <c r="D100" s="3429"/>
      <c r="E100" s="1492"/>
      <c r="F100" s="1492"/>
      <c r="G100" s="1492"/>
      <c r="H100" s="1493"/>
      <c r="I100" s="1492"/>
      <c r="J100" s="1492"/>
      <c r="K100" s="1496"/>
      <c r="L100" s="1496">
        <v>952300</v>
      </c>
      <c r="M100" s="1453"/>
      <c r="N100" s="1492"/>
      <c r="O100" s="1492"/>
      <c r="P100" s="1493"/>
      <c r="Q100" s="1493"/>
      <c r="R100" s="1495"/>
    </row>
    <row r="101" spans="1:18" ht="74.25" customHeight="1">
      <c r="A101" s="1393"/>
      <c r="B101" s="1427" t="s">
        <v>2212</v>
      </c>
      <c r="C101" s="1402" t="s">
        <v>2373</v>
      </c>
      <c r="D101" s="3430"/>
      <c r="E101" s="1492"/>
      <c r="F101" s="1492"/>
      <c r="G101" s="1492"/>
      <c r="H101" s="1493"/>
      <c r="I101" s="1492"/>
      <c r="J101" s="1492"/>
      <c r="K101" s="1496"/>
      <c r="L101" s="1496">
        <v>349890</v>
      </c>
      <c r="M101" s="1453"/>
      <c r="N101" s="1492"/>
      <c r="O101" s="1492"/>
      <c r="P101" s="1493"/>
      <c r="Q101" s="1493"/>
      <c r="R101" s="1495"/>
    </row>
    <row r="102" spans="1:18" ht="78.75" customHeight="1">
      <c r="A102" s="1393"/>
      <c r="B102" s="3417" t="s">
        <v>1748</v>
      </c>
      <c r="C102" s="3438"/>
      <c r="D102" s="1479"/>
      <c r="E102" s="1492"/>
      <c r="F102" s="1492"/>
      <c r="G102" s="1492"/>
      <c r="H102" s="1493"/>
      <c r="I102" s="1492"/>
      <c r="J102" s="1492"/>
      <c r="K102" s="1501"/>
      <c r="L102" s="1494"/>
      <c r="M102" s="1477"/>
      <c r="N102" s="1492"/>
      <c r="O102" s="1492"/>
      <c r="P102" s="1493"/>
      <c r="Q102" s="1493"/>
      <c r="R102" s="1495"/>
    </row>
    <row r="103" spans="1:18" ht="78.75" customHeight="1">
      <c r="A103" s="1393"/>
      <c r="B103" s="1427" t="s">
        <v>2213</v>
      </c>
      <c r="C103" s="1402" t="s">
        <v>2373</v>
      </c>
      <c r="D103" s="3428" t="s">
        <v>1729</v>
      </c>
      <c r="E103" s="1492"/>
      <c r="F103" s="1492"/>
      <c r="G103" s="1492"/>
      <c r="H103" s="1493"/>
      <c r="I103" s="1492"/>
      <c r="J103" s="1492"/>
      <c r="K103" s="1477"/>
      <c r="L103" s="1477">
        <v>133750</v>
      </c>
      <c r="M103" s="1453"/>
      <c r="N103" s="1492"/>
      <c r="O103" s="1492"/>
      <c r="P103" s="1493"/>
      <c r="Q103" s="1493"/>
      <c r="R103" s="1495"/>
    </row>
    <row r="104" spans="1:18" ht="78.75" customHeight="1">
      <c r="A104" s="1393"/>
      <c r="B104" s="1427" t="s">
        <v>2214</v>
      </c>
      <c r="C104" s="1402" t="s">
        <v>2373</v>
      </c>
      <c r="D104" s="3430"/>
      <c r="E104" s="1492"/>
      <c r="F104" s="1492"/>
      <c r="G104" s="1492"/>
      <c r="H104" s="1493"/>
      <c r="I104" s="1492"/>
      <c r="J104" s="1492"/>
      <c r="K104" s="1496"/>
      <c r="L104" s="1496">
        <v>273920</v>
      </c>
      <c r="M104" s="1453"/>
      <c r="N104" s="1492"/>
      <c r="O104" s="1492"/>
      <c r="P104" s="1493"/>
      <c r="Q104" s="1493"/>
      <c r="R104" s="1495"/>
    </row>
    <row r="105" spans="1:18" ht="78.75" customHeight="1">
      <c r="A105" s="1393"/>
      <c r="B105" s="1427" t="s">
        <v>2197</v>
      </c>
      <c r="C105" s="1402" t="s">
        <v>2373</v>
      </c>
      <c r="D105" s="3428" t="s">
        <v>1729</v>
      </c>
      <c r="E105" s="1492"/>
      <c r="F105" s="1492"/>
      <c r="G105" s="1492"/>
      <c r="H105" s="1493"/>
      <c r="I105" s="1492"/>
      <c r="J105" s="1492"/>
      <c r="K105" s="1496"/>
      <c r="L105" s="1496">
        <v>199020</v>
      </c>
      <c r="M105" s="1453"/>
      <c r="N105" s="1492"/>
      <c r="O105" s="1492"/>
      <c r="P105" s="1493"/>
      <c r="Q105" s="1493"/>
      <c r="R105" s="1495"/>
    </row>
    <row r="106" spans="1:18" ht="78.75" customHeight="1">
      <c r="A106" s="1393"/>
      <c r="B106" s="1427" t="s">
        <v>2215</v>
      </c>
      <c r="C106" s="1402" t="s">
        <v>2373</v>
      </c>
      <c r="D106" s="3429"/>
      <c r="E106" s="1492"/>
      <c r="F106" s="1492"/>
      <c r="G106" s="1492"/>
      <c r="H106" s="1493"/>
      <c r="I106" s="1492"/>
      <c r="J106" s="1492"/>
      <c r="K106" s="1496"/>
      <c r="L106" s="1496">
        <v>99510</v>
      </c>
      <c r="M106" s="1453"/>
      <c r="N106" s="1492"/>
      <c r="O106" s="1492"/>
      <c r="P106" s="1493"/>
      <c r="Q106" s="1493"/>
      <c r="R106" s="1495"/>
    </row>
    <row r="107" spans="1:18" ht="78.75" customHeight="1">
      <c r="A107" s="1393"/>
      <c r="B107" s="1427" t="s">
        <v>2216</v>
      </c>
      <c r="C107" s="1402" t="s">
        <v>2373</v>
      </c>
      <c r="D107" s="3429"/>
      <c r="E107" s="1492"/>
      <c r="F107" s="1492"/>
      <c r="G107" s="1492"/>
      <c r="H107" s="1493"/>
      <c r="I107" s="1492"/>
      <c r="J107" s="1492"/>
      <c r="K107" s="1496"/>
      <c r="L107" s="1496">
        <v>194740</v>
      </c>
      <c r="M107" s="1453"/>
      <c r="N107" s="1492"/>
      <c r="O107" s="1492"/>
      <c r="P107" s="1493"/>
      <c r="Q107" s="1493"/>
      <c r="R107" s="1495"/>
    </row>
    <row r="108" spans="1:18" ht="78.75" customHeight="1">
      <c r="A108" s="1393"/>
      <c r="B108" s="3417" t="s">
        <v>1744</v>
      </c>
      <c r="C108" s="3438"/>
      <c r="D108" s="1490"/>
      <c r="E108" s="1492"/>
      <c r="F108" s="1492"/>
      <c r="G108" s="1492"/>
      <c r="H108" s="1493"/>
      <c r="I108" s="1492"/>
      <c r="J108" s="1492"/>
      <c r="K108" s="1453"/>
      <c r="L108" s="1494"/>
      <c r="M108" s="1453"/>
      <c r="N108" s="1492"/>
      <c r="O108" s="1492"/>
      <c r="P108" s="1493"/>
      <c r="Q108" s="1493"/>
      <c r="R108" s="1495"/>
    </row>
    <row r="109" spans="1:18" ht="78.75" customHeight="1">
      <c r="A109" s="1393"/>
      <c r="B109" s="1427" t="s">
        <v>2217</v>
      </c>
      <c r="C109" s="1402" t="s">
        <v>2373</v>
      </c>
      <c r="D109" s="3428" t="s">
        <v>1729</v>
      </c>
      <c r="E109" s="1492"/>
      <c r="F109" s="1492"/>
      <c r="G109" s="1492"/>
      <c r="H109" s="1493"/>
      <c r="I109" s="1492"/>
      <c r="J109" s="1492"/>
      <c r="K109" s="1477"/>
      <c r="L109" s="1477">
        <v>98440</v>
      </c>
      <c r="M109" s="1453"/>
      <c r="N109" s="1492"/>
      <c r="O109" s="1492"/>
      <c r="P109" s="1493"/>
      <c r="Q109" s="1493"/>
      <c r="R109" s="1495"/>
    </row>
    <row r="110" spans="1:18" ht="78.75" customHeight="1">
      <c r="A110" s="1393"/>
      <c r="B110" s="1427" t="s">
        <v>2218</v>
      </c>
      <c r="C110" s="1402" t="s">
        <v>2373</v>
      </c>
      <c r="D110" s="3429"/>
      <c r="E110" s="1492"/>
      <c r="F110" s="1492"/>
      <c r="G110" s="1492"/>
      <c r="H110" s="1493"/>
      <c r="I110" s="1492"/>
      <c r="J110" s="1492"/>
      <c r="K110" s="1477"/>
      <c r="L110" s="1477">
        <v>156220</v>
      </c>
      <c r="M110" s="1453"/>
      <c r="N110" s="1492"/>
      <c r="O110" s="1492"/>
      <c r="P110" s="1493"/>
      <c r="Q110" s="1493"/>
      <c r="R110" s="1495"/>
    </row>
    <row r="111" spans="1:18" ht="78.75" customHeight="1">
      <c r="A111" s="1393"/>
      <c r="B111" s="1427" t="s">
        <v>2219</v>
      </c>
      <c r="C111" s="1402" t="s">
        <v>2373</v>
      </c>
      <c r="D111" s="3429"/>
      <c r="E111" s="1492"/>
      <c r="F111" s="1492"/>
      <c r="G111" s="1492"/>
      <c r="H111" s="1493"/>
      <c r="I111" s="1492"/>
      <c r="J111" s="1492"/>
      <c r="K111" s="1477"/>
      <c r="L111" s="1477">
        <v>211860</v>
      </c>
      <c r="M111" s="1453"/>
      <c r="N111" s="1492"/>
      <c r="O111" s="1492"/>
      <c r="P111" s="1493"/>
      <c r="Q111" s="1493"/>
      <c r="R111" s="1495"/>
    </row>
    <row r="112" spans="1:18" ht="71.25" customHeight="1">
      <c r="A112" s="1393"/>
      <c r="B112" s="3417" t="s">
        <v>1745</v>
      </c>
      <c r="C112" s="3438"/>
      <c r="D112" s="3430"/>
      <c r="E112" s="1492"/>
      <c r="F112" s="1492"/>
      <c r="G112" s="1492"/>
      <c r="H112" s="1493"/>
      <c r="I112" s="1492"/>
      <c r="J112" s="1492"/>
      <c r="K112" s="1453"/>
      <c r="L112" s="1494"/>
      <c r="M112" s="1453"/>
      <c r="N112" s="1492"/>
      <c r="O112" s="1492"/>
      <c r="P112" s="1493"/>
      <c r="Q112" s="1493"/>
      <c r="R112" s="1495"/>
    </row>
    <row r="113" spans="1:18" ht="71.25" customHeight="1">
      <c r="A113" s="1393"/>
      <c r="B113" s="1427" t="s">
        <v>2220</v>
      </c>
      <c r="C113" s="1402" t="s">
        <v>2373</v>
      </c>
      <c r="D113" s="3428" t="s">
        <v>1729</v>
      </c>
      <c r="E113" s="1492"/>
      <c r="F113" s="1492"/>
      <c r="G113" s="1492"/>
      <c r="H113" s="1493"/>
      <c r="I113" s="1492"/>
      <c r="J113" s="1492"/>
      <c r="K113" s="1477"/>
      <c r="L113" s="1477">
        <v>123050</v>
      </c>
      <c r="M113" s="1453"/>
      <c r="N113" s="1492"/>
      <c r="O113" s="1492"/>
      <c r="P113" s="1493"/>
      <c r="Q113" s="1493"/>
      <c r="R113" s="1495"/>
    </row>
    <row r="114" spans="1:18" ht="71.25" customHeight="1">
      <c r="A114" s="1393"/>
      <c r="B114" s="1427" t="s">
        <v>2221</v>
      </c>
      <c r="C114" s="1402" t="s">
        <v>2373</v>
      </c>
      <c r="D114" s="3429"/>
      <c r="E114" s="1492"/>
      <c r="F114" s="1492"/>
      <c r="G114" s="1492"/>
      <c r="H114" s="1493"/>
      <c r="I114" s="1492"/>
      <c r="J114" s="1492"/>
      <c r="K114" s="1477"/>
      <c r="L114" s="1477">
        <v>112350</v>
      </c>
      <c r="M114" s="1453"/>
      <c r="N114" s="1492"/>
      <c r="O114" s="1492"/>
      <c r="P114" s="1493"/>
      <c r="Q114" s="1493"/>
      <c r="R114" s="1495"/>
    </row>
    <row r="115" spans="1:18" ht="71.25" customHeight="1">
      <c r="A115" s="1393"/>
      <c r="B115" s="1427" t="s">
        <v>2222</v>
      </c>
      <c r="C115" s="1402" t="s">
        <v>2373</v>
      </c>
      <c r="D115" s="3429"/>
      <c r="E115" s="1492"/>
      <c r="F115" s="1492"/>
      <c r="G115" s="1492"/>
      <c r="H115" s="1493"/>
      <c r="I115" s="1492"/>
      <c r="J115" s="1492"/>
      <c r="K115" s="1477"/>
      <c r="L115" s="1477">
        <v>141240</v>
      </c>
      <c r="M115" s="1453"/>
      <c r="N115" s="1492"/>
      <c r="O115" s="1492"/>
      <c r="P115" s="1493"/>
      <c r="Q115" s="1493"/>
      <c r="R115" s="1495"/>
    </row>
    <row r="116" spans="1:18" ht="71.25" customHeight="1">
      <c r="A116" s="1393"/>
      <c r="B116" s="1427" t="s">
        <v>2223</v>
      </c>
      <c r="C116" s="1402" t="s">
        <v>2373</v>
      </c>
      <c r="D116" s="3430"/>
      <c r="E116" s="1492"/>
      <c r="F116" s="1492"/>
      <c r="G116" s="1492"/>
      <c r="H116" s="1493"/>
      <c r="I116" s="1492"/>
      <c r="J116" s="1492"/>
      <c r="K116" s="1477"/>
      <c r="L116" s="1477">
        <v>109140</v>
      </c>
      <c r="M116" s="1453"/>
      <c r="N116" s="1492"/>
      <c r="O116" s="1492"/>
      <c r="P116" s="1493"/>
      <c r="Q116" s="1493"/>
      <c r="R116" s="1495"/>
    </row>
    <row r="117" spans="1:18" ht="71.25" customHeight="1">
      <c r="A117" s="1393"/>
      <c r="B117" s="3417" t="s">
        <v>1765</v>
      </c>
      <c r="C117" s="3438"/>
      <c r="D117" s="1479"/>
      <c r="E117" s="1492"/>
      <c r="F117" s="1492"/>
      <c r="G117" s="1492"/>
      <c r="H117" s="1493"/>
      <c r="I117" s="1492"/>
      <c r="J117" s="1492"/>
      <c r="K117" s="1453"/>
      <c r="L117" s="1494"/>
      <c r="M117" s="1453"/>
      <c r="N117" s="1492"/>
      <c r="O117" s="1492"/>
      <c r="P117" s="1493"/>
      <c r="Q117" s="1493"/>
      <c r="R117" s="1495"/>
    </row>
    <row r="118" spans="1:18" ht="71.25" customHeight="1">
      <c r="A118" s="1393"/>
      <c r="B118" s="1427" t="s">
        <v>2224</v>
      </c>
      <c r="C118" s="1402" t="s">
        <v>2373</v>
      </c>
      <c r="D118" s="3428" t="s">
        <v>1729</v>
      </c>
      <c r="E118" s="1492"/>
      <c r="F118" s="1492"/>
      <c r="G118" s="1492"/>
      <c r="H118" s="1493"/>
      <c r="I118" s="1492"/>
      <c r="J118" s="1492"/>
      <c r="K118" s="1477"/>
      <c r="L118" s="1477">
        <v>114490</v>
      </c>
      <c r="M118" s="1453"/>
      <c r="N118" s="1492"/>
      <c r="O118" s="1492"/>
      <c r="P118" s="1493"/>
      <c r="Q118" s="1493"/>
      <c r="R118" s="1495"/>
    </row>
    <row r="119" spans="1:18" ht="71.25" customHeight="1">
      <c r="A119" s="1393"/>
      <c r="B119" s="1427" t="s">
        <v>2225</v>
      </c>
      <c r="C119" s="1402" t="s">
        <v>2373</v>
      </c>
      <c r="D119" s="3429"/>
      <c r="E119" s="1492"/>
      <c r="F119" s="1492"/>
      <c r="G119" s="1492"/>
      <c r="H119" s="1493"/>
      <c r="I119" s="1492"/>
      <c r="J119" s="1492"/>
      <c r="K119" s="1477"/>
      <c r="L119" s="1477">
        <v>104860</v>
      </c>
      <c r="M119" s="1453"/>
      <c r="N119" s="1492"/>
      <c r="O119" s="1492"/>
      <c r="P119" s="1493"/>
      <c r="Q119" s="1493"/>
      <c r="R119" s="1495"/>
    </row>
    <row r="120" spans="1:18" ht="71.25" customHeight="1">
      <c r="A120" s="1393"/>
      <c r="B120" s="3417" t="s">
        <v>1761</v>
      </c>
      <c r="C120" s="3438"/>
      <c r="D120" s="3429"/>
      <c r="E120" s="1492"/>
      <c r="F120" s="1492"/>
      <c r="G120" s="1492"/>
      <c r="H120" s="1493"/>
      <c r="I120" s="1492"/>
      <c r="J120" s="1492"/>
      <c r="K120" s="1453"/>
      <c r="L120" s="1494"/>
      <c r="M120" s="1453"/>
      <c r="N120" s="1492"/>
      <c r="O120" s="1492"/>
      <c r="P120" s="1493"/>
      <c r="Q120" s="1493"/>
      <c r="R120" s="1495"/>
    </row>
    <row r="121" spans="1:18" ht="71.25" customHeight="1">
      <c r="A121" s="1393"/>
      <c r="B121" s="1427" t="s">
        <v>2226</v>
      </c>
      <c r="C121" s="1402" t="s">
        <v>2373</v>
      </c>
      <c r="D121" s="3429"/>
      <c r="E121" s="1492"/>
      <c r="F121" s="1492"/>
      <c r="G121" s="1492"/>
      <c r="H121" s="1493"/>
      <c r="I121" s="1492"/>
      <c r="J121" s="1492"/>
      <c r="K121" s="1496"/>
      <c r="L121" s="1496">
        <v>124120</v>
      </c>
      <c r="M121" s="1453"/>
      <c r="N121" s="1492"/>
      <c r="O121" s="1492"/>
      <c r="P121" s="1493"/>
      <c r="Q121" s="1493"/>
      <c r="R121" s="1495"/>
    </row>
    <row r="122" spans="1:18" ht="71.25" customHeight="1">
      <c r="A122" s="1393"/>
      <c r="B122" s="1427" t="s">
        <v>2227</v>
      </c>
      <c r="C122" s="1402" t="s">
        <v>2373</v>
      </c>
      <c r="D122" s="3430"/>
      <c r="E122" s="1492"/>
      <c r="F122" s="1492"/>
      <c r="G122" s="1492"/>
      <c r="H122" s="1493"/>
      <c r="I122" s="1492"/>
      <c r="J122" s="1492"/>
      <c r="K122" s="1496"/>
      <c r="L122" s="1496">
        <v>145520</v>
      </c>
      <c r="M122" s="1453"/>
      <c r="N122" s="1492"/>
      <c r="O122" s="1492"/>
      <c r="P122" s="1493"/>
      <c r="Q122" s="1493"/>
      <c r="R122" s="1495"/>
    </row>
    <row r="123" spans="1:18" ht="39" customHeight="1">
      <c r="A123" s="1393">
        <v>4</v>
      </c>
      <c r="B123" s="3390" t="s">
        <v>2267</v>
      </c>
      <c r="C123" s="3391"/>
      <c r="D123" s="3391"/>
      <c r="E123" s="3391"/>
      <c r="F123" s="3391"/>
      <c r="G123" s="3391"/>
      <c r="H123" s="3391"/>
      <c r="I123" s="3391"/>
      <c r="J123" s="3391"/>
      <c r="K123" s="3391"/>
      <c r="L123" s="3391"/>
      <c r="M123" s="3391"/>
      <c r="N123" s="3391"/>
      <c r="O123" s="3391"/>
      <c r="P123" s="3391"/>
      <c r="Q123" s="3391"/>
      <c r="R123" s="3392"/>
    </row>
    <row r="124" spans="1:18" ht="32.25" customHeight="1">
      <c r="A124" s="1393"/>
      <c r="B124" s="1412"/>
      <c r="C124" s="1391"/>
      <c r="D124" s="1414"/>
      <c r="E124" s="3406" t="s">
        <v>2272</v>
      </c>
      <c r="F124" s="3407"/>
      <c r="G124" s="3407"/>
      <c r="H124" s="3407"/>
      <c r="I124" s="3407"/>
      <c r="J124" s="3407"/>
      <c r="K124" s="3407"/>
      <c r="L124" s="3407"/>
      <c r="M124" s="3407"/>
      <c r="N124" s="3407"/>
      <c r="O124" s="3407"/>
      <c r="P124" s="3407"/>
      <c r="Q124" s="3407"/>
      <c r="R124" s="3389"/>
    </row>
    <row r="125" spans="1:18" ht="25.5" customHeight="1">
      <c r="A125" s="1393"/>
      <c r="B125" s="3431" t="s">
        <v>2111</v>
      </c>
      <c r="C125" s="3432"/>
      <c r="D125" s="3432"/>
      <c r="E125" s="3432"/>
      <c r="F125" s="1492"/>
      <c r="G125" s="1492"/>
      <c r="H125" s="1493"/>
      <c r="I125" s="1492"/>
      <c r="J125" s="1492"/>
      <c r="K125" s="1496"/>
      <c r="L125" s="1496"/>
      <c r="M125" s="1502"/>
      <c r="N125" s="1492"/>
      <c r="O125" s="1492"/>
      <c r="P125" s="1493"/>
      <c r="Q125" s="1493"/>
      <c r="R125" s="1495"/>
    </row>
    <row r="126" spans="1:18" ht="43.5" customHeight="1">
      <c r="A126" s="1393"/>
      <c r="B126" s="1472" t="s">
        <v>2114</v>
      </c>
      <c r="C126" s="1468" t="s">
        <v>121</v>
      </c>
      <c r="D126" s="3442" t="s">
        <v>2112</v>
      </c>
      <c r="E126" s="1441">
        <f>1750000/1.08</f>
        <v>1620370.3703703703</v>
      </c>
      <c r="F126" s="1441">
        <v>2193518.5185185182</v>
      </c>
      <c r="G126" s="1441">
        <v>2193518.5185185182</v>
      </c>
      <c r="H126" s="1441">
        <v>2193518.5185185182</v>
      </c>
      <c r="I126" s="1441">
        <v>2193518.5185185182</v>
      </c>
      <c r="J126" s="1441">
        <v>2193518.5185185182</v>
      </c>
      <c r="K126" s="1441">
        <v>2193518.5185185182</v>
      </c>
      <c r="L126" s="1442">
        <v>2193518.5185185182</v>
      </c>
      <c r="M126" s="1441">
        <v>2193518.5185185182</v>
      </c>
      <c r="N126" s="1441">
        <v>2193518.5185185182</v>
      </c>
      <c r="O126" s="1441">
        <v>2193518.5185185182</v>
      </c>
      <c r="P126" s="1441">
        <v>2193518.5185185182</v>
      </c>
      <c r="Q126" s="1441">
        <v>2193518.5185185182</v>
      </c>
      <c r="R126" s="1441">
        <v>2193518.5185185182</v>
      </c>
    </row>
    <row r="127" spans="1:18" ht="43.5" customHeight="1">
      <c r="A127" s="1393"/>
      <c r="B127" s="1472" t="s">
        <v>2115</v>
      </c>
      <c r="C127" s="1468" t="s">
        <v>121</v>
      </c>
      <c r="D127" s="3443"/>
      <c r="E127" s="1441">
        <f>1687500/1.08</f>
        <v>1562500</v>
      </c>
      <c r="F127" s="1441">
        <v>2133333.333333333</v>
      </c>
      <c r="G127" s="1441">
        <v>2133333.333333333</v>
      </c>
      <c r="H127" s="1441">
        <v>2133333.333333333</v>
      </c>
      <c r="I127" s="1441">
        <v>2133333.333333333</v>
      </c>
      <c r="J127" s="1441">
        <v>2133333.333333333</v>
      </c>
      <c r="K127" s="1441">
        <v>2133333.333333333</v>
      </c>
      <c r="L127" s="1442">
        <v>2133333.333333333</v>
      </c>
      <c r="M127" s="1441">
        <v>2133333.333333333</v>
      </c>
      <c r="N127" s="1441">
        <v>2133333.333333333</v>
      </c>
      <c r="O127" s="1441">
        <v>2133333.333333333</v>
      </c>
      <c r="P127" s="1441">
        <v>2133333.333333333</v>
      </c>
      <c r="Q127" s="1441">
        <v>2133333.333333333</v>
      </c>
      <c r="R127" s="1441">
        <v>2133333.333333333</v>
      </c>
    </row>
    <row r="128" spans="1:18" ht="43.5" customHeight="1">
      <c r="A128" s="1393"/>
      <c r="B128" s="1472" t="s">
        <v>2116</v>
      </c>
      <c r="C128" s="1468" t="s">
        <v>121</v>
      </c>
      <c r="D128" s="3443" t="s">
        <v>2113</v>
      </c>
      <c r="E128" s="1441">
        <f t="shared" ref="E128:E129" si="0">1687500/1.08</f>
        <v>1562500</v>
      </c>
      <c r="F128" s="1441">
        <v>2133333.333333333</v>
      </c>
      <c r="G128" s="1441">
        <v>2133333.333333333</v>
      </c>
      <c r="H128" s="1441">
        <v>2133333.333333333</v>
      </c>
      <c r="I128" s="1441">
        <v>2133333.333333333</v>
      </c>
      <c r="J128" s="1441">
        <v>2133333.333333333</v>
      </c>
      <c r="K128" s="1441">
        <v>2133333.333333333</v>
      </c>
      <c r="L128" s="1442">
        <v>2133333.333333333</v>
      </c>
      <c r="M128" s="1441">
        <v>2133333.333333333</v>
      </c>
      <c r="N128" s="1441">
        <v>2133333.333333333</v>
      </c>
      <c r="O128" s="1441">
        <v>2133333.333333333</v>
      </c>
      <c r="P128" s="1441">
        <v>2133333.333333333</v>
      </c>
      <c r="Q128" s="1441">
        <v>2133333.333333333</v>
      </c>
      <c r="R128" s="1441">
        <v>2133333.333333333</v>
      </c>
    </row>
    <row r="129" spans="1:18" ht="43.5" customHeight="1">
      <c r="A129" s="1393"/>
      <c r="B129" s="1472" t="s">
        <v>2117</v>
      </c>
      <c r="C129" s="1468" t="s">
        <v>121</v>
      </c>
      <c r="D129" s="3444"/>
      <c r="E129" s="1441">
        <f t="shared" si="0"/>
        <v>1562500</v>
      </c>
      <c r="F129" s="1441">
        <v>2133333.333333333</v>
      </c>
      <c r="G129" s="1441">
        <v>2133333.333333333</v>
      </c>
      <c r="H129" s="1441">
        <v>2133333.333333333</v>
      </c>
      <c r="I129" s="1441">
        <v>2133333.333333333</v>
      </c>
      <c r="J129" s="1441">
        <v>2133333.333333333</v>
      </c>
      <c r="K129" s="1441">
        <v>2133333.333333333</v>
      </c>
      <c r="L129" s="1442">
        <v>2133333.333333333</v>
      </c>
      <c r="M129" s="1441">
        <v>2133333.333333333</v>
      </c>
      <c r="N129" s="1441">
        <v>2133333.333333333</v>
      </c>
      <c r="O129" s="1441">
        <v>2133333.333333333</v>
      </c>
      <c r="P129" s="1441">
        <v>2133333.333333333</v>
      </c>
      <c r="Q129" s="1441">
        <v>2133333.333333333</v>
      </c>
      <c r="R129" s="1441">
        <v>2133333.333333333</v>
      </c>
    </row>
    <row r="130" spans="1:18" ht="21.75" customHeight="1">
      <c r="A130" s="1393"/>
      <c r="B130" s="3445" t="s">
        <v>2118</v>
      </c>
      <c r="C130" s="3421"/>
      <c r="D130" s="3421"/>
      <c r="E130" s="3421"/>
      <c r="F130" s="1492"/>
      <c r="G130" s="1492"/>
      <c r="H130" s="1493"/>
      <c r="I130" s="1492"/>
      <c r="J130" s="1492"/>
      <c r="K130" s="1496"/>
      <c r="L130" s="1496"/>
      <c r="M130" s="1502"/>
      <c r="N130" s="1492"/>
      <c r="O130" s="1492"/>
      <c r="P130" s="1493"/>
      <c r="Q130" s="1493"/>
      <c r="R130" s="1495"/>
    </row>
    <row r="131" spans="1:18" ht="36.75" customHeight="1">
      <c r="A131" s="1393"/>
      <c r="B131" s="1472" t="s">
        <v>2114</v>
      </c>
      <c r="C131" s="1468" t="s">
        <v>121</v>
      </c>
      <c r="D131" s="3442" t="s">
        <v>2112</v>
      </c>
      <c r="E131" s="1441">
        <f>2000000/1.08</f>
        <v>1851851.8518518517</v>
      </c>
      <c r="F131" s="1441">
        <v>2537037.0370370368</v>
      </c>
      <c r="G131" s="1441">
        <v>2537037.0370370368</v>
      </c>
      <c r="H131" s="1441">
        <v>2537037.0370370368</v>
      </c>
      <c r="I131" s="1441">
        <v>2537037.0370370368</v>
      </c>
      <c r="J131" s="1441">
        <v>2537037.0370370368</v>
      </c>
      <c r="K131" s="1441">
        <v>2537037.0370370368</v>
      </c>
      <c r="L131" s="1442">
        <v>2537037.0370370368</v>
      </c>
      <c r="M131" s="1441">
        <v>2537037.0370370368</v>
      </c>
      <c r="N131" s="1441">
        <v>2537037.0370370368</v>
      </c>
      <c r="O131" s="1441">
        <v>2537037.0370370368</v>
      </c>
      <c r="P131" s="1441">
        <v>2537037.0370370368</v>
      </c>
      <c r="Q131" s="1441">
        <v>2537037.0370370368</v>
      </c>
      <c r="R131" s="1441">
        <v>2537037.0370370368</v>
      </c>
    </row>
    <row r="132" spans="1:18" ht="36.75" customHeight="1">
      <c r="A132" s="1393"/>
      <c r="B132" s="1472" t="s">
        <v>2115</v>
      </c>
      <c r="C132" s="1468" t="s">
        <v>121</v>
      </c>
      <c r="D132" s="3443"/>
      <c r="E132" s="1441">
        <f>1875000/1.08</f>
        <v>1736111.111111111</v>
      </c>
      <c r="F132" s="1441">
        <v>2404629.6296296297</v>
      </c>
      <c r="G132" s="1441">
        <v>2404629.6296296297</v>
      </c>
      <c r="H132" s="1441">
        <v>2404629.6296296297</v>
      </c>
      <c r="I132" s="1441">
        <v>2404629.6296296297</v>
      </c>
      <c r="J132" s="1441">
        <v>2404629.6296296297</v>
      </c>
      <c r="K132" s="1441">
        <v>2404629.6296296297</v>
      </c>
      <c r="L132" s="1442">
        <v>2404629.6296296297</v>
      </c>
      <c r="M132" s="1441">
        <v>2404629.6296296297</v>
      </c>
      <c r="N132" s="1441">
        <v>2404629.6296296297</v>
      </c>
      <c r="O132" s="1441">
        <v>2404629.6296296297</v>
      </c>
      <c r="P132" s="1441">
        <v>2404629.6296296297</v>
      </c>
      <c r="Q132" s="1441">
        <v>2404629.6296296297</v>
      </c>
      <c r="R132" s="1441">
        <v>2404629.6296296297</v>
      </c>
    </row>
    <row r="133" spans="1:18" ht="36.75" customHeight="1">
      <c r="A133" s="1393"/>
      <c r="B133" s="1472" t="s">
        <v>2116</v>
      </c>
      <c r="C133" s="1468" t="s">
        <v>121</v>
      </c>
      <c r="D133" s="3443" t="s">
        <v>2113</v>
      </c>
      <c r="E133" s="1441">
        <f t="shared" ref="E133:E134" si="1">1875000/1.08</f>
        <v>1736111.111111111</v>
      </c>
      <c r="F133" s="1441">
        <v>2404629.6296296297</v>
      </c>
      <c r="G133" s="1441">
        <v>2404629.6296296297</v>
      </c>
      <c r="H133" s="1441">
        <v>2404629.6296296297</v>
      </c>
      <c r="I133" s="1441">
        <v>2404629.6296296297</v>
      </c>
      <c r="J133" s="1441">
        <v>2404629.6296296297</v>
      </c>
      <c r="K133" s="1441">
        <v>2404629.6296296297</v>
      </c>
      <c r="L133" s="1442">
        <v>2404629.6296296297</v>
      </c>
      <c r="M133" s="1441">
        <v>2404629.6296296297</v>
      </c>
      <c r="N133" s="1441">
        <v>2404629.6296296297</v>
      </c>
      <c r="O133" s="1441">
        <v>2404629.6296296297</v>
      </c>
      <c r="P133" s="1441">
        <v>2404629.6296296297</v>
      </c>
      <c r="Q133" s="1441">
        <v>2404629.6296296297</v>
      </c>
      <c r="R133" s="1441">
        <v>2404629.6296296297</v>
      </c>
    </row>
    <row r="134" spans="1:18" ht="36.75" customHeight="1">
      <c r="A134" s="1393"/>
      <c r="B134" s="1472" t="s">
        <v>2117</v>
      </c>
      <c r="C134" s="1468" t="s">
        <v>121</v>
      </c>
      <c r="D134" s="3444"/>
      <c r="E134" s="1441">
        <f t="shared" si="1"/>
        <v>1736111.111111111</v>
      </c>
      <c r="F134" s="1441">
        <v>2404629.6296296297</v>
      </c>
      <c r="G134" s="1441">
        <v>2404629.6296296297</v>
      </c>
      <c r="H134" s="1441">
        <v>2404629.6296296297</v>
      </c>
      <c r="I134" s="1441">
        <v>2404629.6296296297</v>
      </c>
      <c r="J134" s="1441">
        <v>2404629.6296296297</v>
      </c>
      <c r="K134" s="1441">
        <v>2404629.6296296297</v>
      </c>
      <c r="L134" s="1442">
        <v>2404629.6296296297</v>
      </c>
      <c r="M134" s="1441">
        <v>2404629.6296296297</v>
      </c>
      <c r="N134" s="1441">
        <v>2404629.6296296297</v>
      </c>
      <c r="O134" s="1441">
        <v>2404629.6296296297</v>
      </c>
      <c r="P134" s="1441">
        <v>2404629.6296296297</v>
      </c>
      <c r="Q134" s="1441">
        <v>2404629.6296296297</v>
      </c>
      <c r="R134" s="1441">
        <v>2404629.6296296297</v>
      </c>
    </row>
    <row r="135" spans="1:18" ht="20.25" customHeight="1">
      <c r="A135" s="1393"/>
      <c r="B135" s="3445" t="s">
        <v>2119</v>
      </c>
      <c r="C135" s="3421"/>
      <c r="D135" s="3421"/>
      <c r="E135" s="3422"/>
      <c r="F135" s="1492"/>
      <c r="G135" s="1492"/>
      <c r="H135" s="1493"/>
      <c r="I135" s="1492"/>
      <c r="J135" s="1492"/>
      <c r="K135" s="1496"/>
      <c r="L135" s="1496"/>
      <c r="M135" s="1502"/>
      <c r="N135" s="1492"/>
      <c r="O135" s="1492"/>
      <c r="P135" s="1493"/>
      <c r="Q135" s="1493"/>
      <c r="R135" s="1495"/>
    </row>
    <row r="136" spans="1:18" ht="48" customHeight="1">
      <c r="A136" s="1393"/>
      <c r="B136" s="1472" t="s">
        <v>2115</v>
      </c>
      <c r="C136" s="1468" t="s">
        <v>121</v>
      </c>
      <c r="D136" s="3442" t="s">
        <v>2112</v>
      </c>
      <c r="E136" s="1441">
        <f>2875000/1.08</f>
        <v>2662037.0370370368</v>
      </c>
      <c r="F136" s="1441">
        <v>3480555.5555555555</v>
      </c>
      <c r="G136" s="1441">
        <v>3480555.5555555555</v>
      </c>
      <c r="H136" s="1441">
        <v>3480555.5555555555</v>
      </c>
      <c r="I136" s="1441">
        <v>3480555.5555555555</v>
      </c>
      <c r="J136" s="1441">
        <v>3480555.5555555555</v>
      </c>
      <c r="K136" s="1441">
        <v>3480555.5555555555</v>
      </c>
      <c r="L136" s="1442">
        <v>3480555.5555555555</v>
      </c>
      <c r="M136" s="1441">
        <v>3480555.5555555555</v>
      </c>
      <c r="N136" s="1441">
        <v>3480555.5555555555</v>
      </c>
      <c r="O136" s="1441">
        <v>3480555.5555555555</v>
      </c>
      <c r="P136" s="1441">
        <v>3480555.5555555555</v>
      </c>
      <c r="Q136" s="1441">
        <v>3480555.5555555555</v>
      </c>
      <c r="R136" s="1441">
        <v>3480555.5555555555</v>
      </c>
    </row>
    <row r="137" spans="1:18" ht="48" customHeight="1">
      <c r="A137" s="1393"/>
      <c r="B137" s="1472" t="s">
        <v>2116</v>
      </c>
      <c r="C137" s="1468" t="s">
        <v>121</v>
      </c>
      <c r="D137" s="3443"/>
      <c r="E137" s="1441">
        <f>3125000/1.08</f>
        <v>2893518.5185185182</v>
      </c>
      <c r="F137" s="1441">
        <v>3749074.0740740737</v>
      </c>
      <c r="G137" s="1441">
        <v>3749074.0740740737</v>
      </c>
      <c r="H137" s="1441">
        <v>3749074.0740740737</v>
      </c>
      <c r="I137" s="1441">
        <v>3749074.0740740737</v>
      </c>
      <c r="J137" s="1441">
        <v>3749074.0740740737</v>
      </c>
      <c r="K137" s="1441">
        <v>3749074.0740740737</v>
      </c>
      <c r="L137" s="1442">
        <v>3749074.0740740737</v>
      </c>
      <c r="M137" s="1441">
        <v>3749074.0740740737</v>
      </c>
      <c r="N137" s="1441">
        <v>3749074.0740740737</v>
      </c>
      <c r="O137" s="1441">
        <v>3749074.0740740737</v>
      </c>
      <c r="P137" s="1441">
        <v>3749074.0740740737</v>
      </c>
      <c r="Q137" s="1441">
        <v>3749074.0740740737</v>
      </c>
      <c r="R137" s="1441">
        <v>3749074.0740740737</v>
      </c>
    </row>
    <row r="138" spans="1:18" ht="48" customHeight="1">
      <c r="A138" s="1393"/>
      <c r="B138" s="1472" t="s">
        <v>2117</v>
      </c>
      <c r="C138" s="1468" t="s">
        <v>121</v>
      </c>
      <c r="D138" s="1433" t="s">
        <v>2113</v>
      </c>
      <c r="E138" s="1441">
        <f>3125000/1.08</f>
        <v>2893518.5185185182</v>
      </c>
      <c r="F138" s="1441">
        <v>3749074.0740740737</v>
      </c>
      <c r="G138" s="1441">
        <v>3749074.0740740737</v>
      </c>
      <c r="H138" s="1441">
        <v>3749074.0740740737</v>
      </c>
      <c r="I138" s="1441">
        <v>3749074.0740740737</v>
      </c>
      <c r="J138" s="1441">
        <v>3749074.0740740737</v>
      </c>
      <c r="K138" s="1441">
        <v>3749074.0740740737</v>
      </c>
      <c r="L138" s="1442">
        <v>3749074.0740740737</v>
      </c>
      <c r="M138" s="1441">
        <v>3749074.0740740737</v>
      </c>
      <c r="N138" s="1441">
        <v>3749074.0740740737</v>
      </c>
      <c r="O138" s="1441">
        <v>3749074.0740740737</v>
      </c>
      <c r="P138" s="1441">
        <v>3749074.0740740737</v>
      </c>
      <c r="Q138" s="1441">
        <v>3749074.0740740737</v>
      </c>
      <c r="R138" s="1441">
        <v>3749074.0740740737</v>
      </c>
    </row>
    <row r="139" spans="1:18" ht="40.5" customHeight="1">
      <c r="A139" s="1393"/>
      <c r="B139" s="3445" t="s">
        <v>2120</v>
      </c>
      <c r="C139" s="3421"/>
      <c r="D139" s="3421"/>
      <c r="E139" s="3422"/>
      <c r="F139" s="1492"/>
      <c r="G139" s="1492"/>
      <c r="H139" s="1493"/>
      <c r="I139" s="1492"/>
      <c r="J139" s="1492"/>
      <c r="K139" s="1496"/>
      <c r="L139" s="1496"/>
      <c r="M139" s="1502"/>
      <c r="N139" s="1492"/>
      <c r="O139" s="1492"/>
      <c r="P139" s="1493"/>
      <c r="Q139" s="1493"/>
      <c r="R139" s="1495"/>
    </row>
    <row r="140" spans="1:18" ht="45" customHeight="1">
      <c r="A140" s="1393"/>
      <c r="B140" s="1472" t="s">
        <v>2121</v>
      </c>
      <c r="C140" s="1468" t="s">
        <v>121</v>
      </c>
      <c r="D140" s="3442" t="s">
        <v>2113</v>
      </c>
      <c r="E140" s="1441">
        <f>1875000/1.08</f>
        <v>1736111.111111111</v>
      </c>
      <c r="F140" s="1441">
        <v>2402777.7777777775</v>
      </c>
      <c r="G140" s="1441">
        <v>2402777.7777777775</v>
      </c>
      <c r="H140" s="1441">
        <v>2402777.7777777775</v>
      </c>
      <c r="I140" s="1441">
        <v>2402777.7777777775</v>
      </c>
      <c r="J140" s="1441">
        <v>2402777.7777777775</v>
      </c>
      <c r="K140" s="1441">
        <v>2402777.7777777775</v>
      </c>
      <c r="L140" s="1442">
        <v>2402777.7777777775</v>
      </c>
      <c r="M140" s="1441">
        <v>2402777.7777777775</v>
      </c>
      <c r="N140" s="1441">
        <v>2402777.7777777775</v>
      </c>
      <c r="O140" s="1441">
        <v>2402777.7777777775</v>
      </c>
      <c r="P140" s="1441">
        <v>2402777.7777777775</v>
      </c>
      <c r="Q140" s="1441">
        <v>2402777.7777777775</v>
      </c>
      <c r="R140" s="1441">
        <v>2402777.7777777775</v>
      </c>
    </row>
    <row r="141" spans="1:18" ht="45" customHeight="1">
      <c r="A141" s="1393"/>
      <c r="B141" s="1472" t="s">
        <v>2122</v>
      </c>
      <c r="C141" s="1468" t="s">
        <v>121</v>
      </c>
      <c r="D141" s="3444"/>
      <c r="E141" s="1441">
        <f>1937500/1.08</f>
        <v>1793981.4814814813</v>
      </c>
      <c r="F141" s="1441">
        <v>2458333.333333333</v>
      </c>
      <c r="G141" s="1441">
        <v>2458333.333333333</v>
      </c>
      <c r="H141" s="1441">
        <v>2458333.333333333</v>
      </c>
      <c r="I141" s="1441">
        <v>2458333.333333333</v>
      </c>
      <c r="J141" s="1441">
        <v>2458333.333333333</v>
      </c>
      <c r="K141" s="1441">
        <v>2458333.333333333</v>
      </c>
      <c r="L141" s="1442">
        <v>2458333.333333333</v>
      </c>
      <c r="M141" s="1441">
        <v>2458333.333333333</v>
      </c>
      <c r="N141" s="1441">
        <v>2458333.333333333</v>
      </c>
      <c r="O141" s="1441">
        <v>2458333.333333333</v>
      </c>
      <c r="P141" s="1441">
        <v>2458333.333333333</v>
      </c>
      <c r="Q141" s="1441">
        <v>2458333.333333333</v>
      </c>
      <c r="R141" s="1441">
        <v>2458333.333333333</v>
      </c>
    </row>
    <row r="142" spans="1:18" ht="51.75" customHeight="1">
      <c r="A142" s="1393"/>
      <c r="B142" s="3445" t="s">
        <v>2127</v>
      </c>
      <c r="C142" s="3421"/>
      <c r="D142" s="3421"/>
      <c r="E142" s="3422"/>
      <c r="F142" s="1492"/>
      <c r="G142" s="1492"/>
      <c r="H142" s="1493"/>
      <c r="I142" s="1492"/>
      <c r="J142" s="1492"/>
      <c r="K142" s="1496"/>
      <c r="L142" s="1496"/>
      <c r="M142" s="1502"/>
      <c r="N142" s="1492"/>
      <c r="O142" s="1492"/>
      <c r="P142" s="1493"/>
      <c r="Q142" s="1493"/>
      <c r="R142" s="1495"/>
    </row>
    <row r="143" spans="1:18" ht="49.5" customHeight="1">
      <c r="A143" s="1393"/>
      <c r="B143" s="1472" t="s">
        <v>2123</v>
      </c>
      <c r="C143" s="1402" t="s">
        <v>121</v>
      </c>
      <c r="D143" s="3446" t="s">
        <v>2113</v>
      </c>
      <c r="E143" s="1441">
        <f>3050000/1.08</f>
        <v>2824074.0740740737</v>
      </c>
      <c r="F143" s="1441">
        <v>3568518.5185185182</v>
      </c>
      <c r="G143" s="1441">
        <v>3568518.5185185182</v>
      </c>
      <c r="H143" s="1441">
        <v>3568518.5185185182</v>
      </c>
      <c r="I143" s="1441">
        <v>3568518.5185185182</v>
      </c>
      <c r="J143" s="1441">
        <v>3568518.5185185182</v>
      </c>
      <c r="K143" s="1441">
        <v>3568518.5185185182</v>
      </c>
      <c r="L143" s="1442">
        <v>3568518.5185185182</v>
      </c>
      <c r="M143" s="1441">
        <v>3568518.5185185182</v>
      </c>
      <c r="N143" s="1441">
        <v>3568518.5185185182</v>
      </c>
      <c r="O143" s="1441">
        <v>3568518.5185185182</v>
      </c>
      <c r="P143" s="1441">
        <v>3568518.5185185182</v>
      </c>
      <c r="Q143" s="1441">
        <v>3568518.5185185182</v>
      </c>
      <c r="R143" s="1441">
        <v>3568518.5185185182</v>
      </c>
    </row>
    <row r="144" spans="1:18" ht="49.5" customHeight="1">
      <c r="A144" s="1393"/>
      <c r="B144" s="1472" t="s">
        <v>2124</v>
      </c>
      <c r="C144" s="1402" t="s">
        <v>121</v>
      </c>
      <c r="D144" s="3447"/>
      <c r="E144" s="1441">
        <f>2850000/1.08</f>
        <v>2638888.8888888885</v>
      </c>
      <c r="F144" s="1441">
        <v>3332407.4074074072</v>
      </c>
      <c r="G144" s="1441">
        <v>3332407.4074074072</v>
      </c>
      <c r="H144" s="1441">
        <v>3332407.4074074072</v>
      </c>
      <c r="I144" s="1441">
        <v>3332407.4074074072</v>
      </c>
      <c r="J144" s="1441">
        <v>3332407.4074074072</v>
      </c>
      <c r="K144" s="1441">
        <v>3332407.4074074072</v>
      </c>
      <c r="L144" s="1442">
        <v>3332407.4074074072</v>
      </c>
      <c r="M144" s="1441">
        <v>3332407.4074074072</v>
      </c>
      <c r="N144" s="1441">
        <v>3332407.4074074072</v>
      </c>
      <c r="O144" s="1441">
        <v>3332407.4074074072</v>
      </c>
      <c r="P144" s="1441">
        <v>3332407.4074074072</v>
      </c>
      <c r="Q144" s="1441">
        <v>3332407.4074074072</v>
      </c>
      <c r="R144" s="1441">
        <v>3332407.4074074072</v>
      </c>
    </row>
    <row r="145" spans="1:18" ht="49.5" customHeight="1">
      <c r="A145" s="1393"/>
      <c r="B145" s="1472" t="s">
        <v>2268</v>
      </c>
      <c r="C145" s="1402" t="s">
        <v>121</v>
      </c>
      <c r="D145" s="3447"/>
      <c r="E145" s="1441">
        <f>4100000/1.08</f>
        <v>3796296.2962962962</v>
      </c>
      <c r="F145" s="1441">
        <v>4554629.6296296297</v>
      </c>
      <c r="G145" s="1441">
        <v>4554629.6296296297</v>
      </c>
      <c r="H145" s="1441">
        <v>4554629.6296296297</v>
      </c>
      <c r="I145" s="1441">
        <v>4554629.6296296297</v>
      </c>
      <c r="J145" s="1441">
        <v>4554629.6296296297</v>
      </c>
      <c r="K145" s="1441">
        <v>4554629.6296296297</v>
      </c>
      <c r="L145" s="1442">
        <v>4554629.6296296297</v>
      </c>
      <c r="M145" s="1441">
        <v>4554629.6296296297</v>
      </c>
      <c r="N145" s="1441">
        <v>4554629.6296296297</v>
      </c>
      <c r="O145" s="1441">
        <v>4554629.6296296297</v>
      </c>
      <c r="P145" s="1441">
        <v>4554629.6296296297</v>
      </c>
      <c r="Q145" s="1441">
        <v>4554629.6296296297</v>
      </c>
      <c r="R145" s="1441">
        <v>4554629.6296296297</v>
      </c>
    </row>
    <row r="146" spans="1:18" ht="49.5" customHeight="1">
      <c r="A146" s="1393"/>
      <c r="B146" s="1472" t="s">
        <v>2269</v>
      </c>
      <c r="C146" s="1402" t="s">
        <v>121</v>
      </c>
      <c r="D146" s="3448"/>
      <c r="E146" s="1441">
        <f>3900000/1.08</f>
        <v>3611111.111111111</v>
      </c>
      <c r="F146" s="1441">
        <v>4360185.1851851847</v>
      </c>
      <c r="G146" s="1441">
        <v>4360185.1851851847</v>
      </c>
      <c r="H146" s="1441">
        <v>4360185.1851851847</v>
      </c>
      <c r="I146" s="1441">
        <v>4360185.1851851847</v>
      </c>
      <c r="J146" s="1441">
        <v>4360185.1851851847</v>
      </c>
      <c r="K146" s="1441">
        <v>4360185.1851851847</v>
      </c>
      <c r="L146" s="1442">
        <v>4360185.1851851847</v>
      </c>
      <c r="M146" s="1441">
        <v>4360185.1851851847</v>
      </c>
      <c r="N146" s="1441">
        <v>4360185.1851851847</v>
      </c>
      <c r="O146" s="1441">
        <v>4360185.1851851847</v>
      </c>
      <c r="P146" s="1441">
        <v>4360185.1851851847</v>
      </c>
      <c r="Q146" s="1441">
        <v>4360185.1851851847</v>
      </c>
      <c r="R146" s="1441">
        <v>4360185.1851851847</v>
      </c>
    </row>
    <row r="147" spans="1:18" ht="66.75" customHeight="1">
      <c r="A147" s="1393">
        <v>5</v>
      </c>
      <c r="B147" s="3390" t="s">
        <v>2175</v>
      </c>
      <c r="C147" s="3391"/>
      <c r="D147" s="3391"/>
      <c r="E147" s="3391"/>
      <c r="F147" s="3391"/>
      <c r="G147" s="3391"/>
      <c r="H147" s="3391"/>
      <c r="I147" s="3391"/>
      <c r="J147" s="3391"/>
      <c r="K147" s="3391"/>
      <c r="L147" s="3391"/>
      <c r="M147" s="3391"/>
      <c r="N147" s="3391"/>
      <c r="O147" s="3391"/>
      <c r="P147" s="3391"/>
      <c r="Q147" s="3391"/>
      <c r="R147" s="3392"/>
    </row>
    <row r="148" spans="1:18" ht="37.5" customHeight="1">
      <c r="A148" s="1393"/>
      <c r="B148" s="3417" t="s">
        <v>2178</v>
      </c>
      <c r="C148" s="3418"/>
      <c r="D148" s="3438"/>
      <c r="E148" s="3406" t="s">
        <v>2271</v>
      </c>
      <c r="F148" s="3407"/>
      <c r="G148" s="3407"/>
      <c r="H148" s="3407"/>
      <c r="I148" s="3407"/>
      <c r="J148" s="3407"/>
      <c r="K148" s="3407"/>
      <c r="L148" s="3407"/>
      <c r="M148" s="3407"/>
      <c r="N148" s="3407"/>
      <c r="O148" s="3407"/>
      <c r="P148" s="3407"/>
      <c r="Q148" s="3407"/>
      <c r="R148" s="3389"/>
    </row>
    <row r="149" spans="1:18" ht="120.75" customHeight="1">
      <c r="A149" s="1393"/>
      <c r="B149" s="1503" t="s">
        <v>2179</v>
      </c>
      <c r="C149" s="1479" t="s">
        <v>2373</v>
      </c>
      <c r="D149" s="3429" t="s">
        <v>1729</v>
      </c>
      <c r="E149" s="1504">
        <v>381481</v>
      </c>
      <c r="F149" s="1450"/>
      <c r="G149" s="1464"/>
      <c r="H149" s="1464"/>
      <c r="I149" s="1464"/>
      <c r="J149" s="1464"/>
      <c r="K149" s="1450"/>
      <c r="L149" s="1464"/>
      <c r="M149" s="1502"/>
      <c r="N149" s="1464"/>
      <c r="O149" s="1492"/>
      <c r="P149" s="1493"/>
      <c r="Q149" s="1493"/>
      <c r="R149" s="1495"/>
    </row>
    <row r="150" spans="1:18" ht="120.75" customHeight="1">
      <c r="A150" s="1393"/>
      <c r="B150" s="1503" t="s">
        <v>2180</v>
      </c>
      <c r="C150" s="1402" t="s">
        <v>2373</v>
      </c>
      <c r="D150" s="3429"/>
      <c r="E150" s="1505">
        <v>429630</v>
      </c>
      <c r="F150" s="1492"/>
      <c r="G150" s="1492"/>
      <c r="H150" s="1493"/>
      <c r="I150" s="1492"/>
      <c r="J150" s="1492"/>
      <c r="K150" s="1496"/>
      <c r="L150" s="1464"/>
      <c r="M150" s="1453"/>
      <c r="N150" s="1492"/>
      <c r="O150" s="1492"/>
      <c r="P150" s="1493"/>
      <c r="Q150" s="1493"/>
      <c r="R150" s="1495"/>
    </row>
    <row r="151" spans="1:18" ht="120.75" customHeight="1">
      <c r="A151" s="1393"/>
      <c r="B151" s="1503" t="s">
        <v>2181</v>
      </c>
      <c r="C151" s="1402" t="s">
        <v>2373</v>
      </c>
      <c r="D151" s="3429"/>
      <c r="E151" s="1505">
        <v>410185</v>
      </c>
      <c r="F151" s="1492"/>
      <c r="G151" s="1492"/>
      <c r="H151" s="1493"/>
      <c r="I151" s="1492"/>
      <c r="J151" s="1492"/>
      <c r="K151" s="1496"/>
      <c r="L151" s="1464"/>
      <c r="M151" s="1453"/>
      <c r="N151" s="1492"/>
      <c r="O151" s="1492"/>
      <c r="P151" s="1493"/>
      <c r="Q151" s="1493"/>
      <c r="R151" s="1495"/>
    </row>
    <row r="152" spans="1:18" ht="120.75" customHeight="1">
      <c r="A152" s="1393"/>
      <c r="B152" s="1503" t="s">
        <v>2182</v>
      </c>
      <c r="C152" s="1402" t="s">
        <v>2373</v>
      </c>
      <c r="D152" s="3428" t="s">
        <v>1729</v>
      </c>
      <c r="E152" s="1505">
        <v>439815</v>
      </c>
      <c r="F152" s="1492"/>
      <c r="G152" s="1492"/>
      <c r="H152" s="1493"/>
      <c r="I152" s="1492"/>
      <c r="J152" s="1492"/>
      <c r="K152" s="1496"/>
      <c r="L152" s="1464"/>
      <c r="M152" s="1453"/>
      <c r="N152" s="1492"/>
      <c r="O152" s="1492"/>
      <c r="P152" s="1493"/>
      <c r="Q152" s="1493"/>
      <c r="R152" s="1495"/>
    </row>
    <row r="153" spans="1:18" ht="120.75" customHeight="1">
      <c r="A153" s="1393"/>
      <c r="B153" s="1503" t="s">
        <v>2183</v>
      </c>
      <c r="C153" s="1402" t="s">
        <v>2373</v>
      </c>
      <c r="D153" s="3429"/>
      <c r="E153" s="1505">
        <v>487037</v>
      </c>
      <c r="F153" s="1492"/>
      <c r="G153" s="1492"/>
      <c r="H153" s="1493"/>
      <c r="I153" s="1492"/>
      <c r="J153" s="1492"/>
      <c r="K153" s="1496"/>
      <c r="L153" s="1464"/>
      <c r="M153" s="1453"/>
      <c r="N153" s="1492"/>
      <c r="O153" s="1492"/>
      <c r="P153" s="1493"/>
      <c r="Q153" s="1493"/>
      <c r="R153" s="1495"/>
    </row>
    <row r="154" spans="1:18" ht="120.75" customHeight="1">
      <c r="A154" s="1393"/>
      <c r="B154" s="1503" t="s">
        <v>2184</v>
      </c>
      <c r="C154" s="1402" t="s">
        <v>2373</v>
      </c>
      <c r="D154" s="3428" t="s">
        <v>1729</v>
      </c>
      <c r="E154" s="1505">
        <v>429630</v>
      </c>
      <c r="F154" s="1492"/>
      <c r="G154" s="1492"/>
      <c r="H154" s="1493"/>
      <c r="I154" s="1492"/>
      <c r="J154" s="1492"/>
      <c r="K154" s="1496"/>
      <c r="L154" s="1464"/>
      <c r="M154" s="1453"/>
      <c r="N154" s="1492"/>
      <c r="O154" s="1492"/>
      <c r="P154" s="1493"/>
      <c r="Q154" s="1493"/>
      <c r="R154" s="1495"/>
    </row>
    <row r="155" spans="1:18" ht="120.75" customHeight="1">
      <c r="A155" s="1393"/>
      <c r="B155" s="1503" t="s">
        <v>2184</v>
      </c>
      <c r="C155" s="1402" t="s">
        <v>2373</v>
      </c>
      <c r="D155" s="3429"/>
      <c r="E155" s="1505">
        <v>429630</v>
      </c>
      <c r="F155" s="1492"/>
      <c r="G155" s="1492"/>
      <c r="H155" s="1493"/>
      <c r="I155" s="1492"/>
      <c r="J155" s="1492"/>
      <c r="K155" s="1496"/>
      <c r="L155" s="1496"/>
      <c r="M155" s="1502"/>
      <c r="N155" s="1492"/>
      <c r="O155" s="1492"/>
      <c r="P155" s="1493"/>
      <c r="Q155" s="1493"/>
      <c r="R155" s="1495"/>
    </row>
    <row r="156" spans="1:18" ht="120.75" customHeight="1">
      <c r="A156" s="1393"/>
      <c r="B156" s="1503" t="s">
        <v>2185</v>
      </c>
      <c r="C156" s="1402" t="s">
        <v>2373</v>
      </c>
      <c r="D156" s="3428" t="s">
        <v>1729</v>
      </c>
      <c r="E156" s="1505">
        <v>487037</v>
      </c>
      <c r="F156" s="1492"/>
      <c r="G156" s="1492"/>
      <c r="H156" s="1493"/>
      <c r="I156" s="1492"/>
      <c r="J156" s="1492"/>
      <c r="K156" s="1496"/>
      <c r="L156" s="1496"/>
      <c r="M156" s="1502"/>
      <c r="N156" s="1492"/>
      <c r="O156" s="1492"/>
      <c r="P156" s="1493"/>
      <c r="Q156" s="1493"/>
      <c r="R156" s="1495"/>
    </row>
    <row r="157" spans="1:18" ht="120.75" customHeight="1">
      <c r="A157" s="1393"/>
      <c r="B157" s="1503" t="s">
        <v>2186</v>
      </c>
      <c r="C157" s="1402" t="s">
        <v>2373</v>
      </c>
      <c r="D157" s="3429"/>
      <c r="E157" s="1505">
        <v>429630</v>
      </c>
      <c r="F157" s="1492"/>
      <c r="G157" s="1492"/>
      <c r="H157" s="1493"/>
      <c r="I157" s="1492"/>
      <c r="J157" s="1492"/>
      <c r="K157" s="1496"/>
      <c r="L157" s="1496"/>
      <c r="M157" s="1502"/>
      <c r="N157" s="1492"/>
      <c r="O157" s="1492"/>
      <c r="P157" s="1493"/>
      <c r="Q157" s="1493"/>
      <c r="R157" s="1495"/>
    </row>
    <row r="158" spans="1:18" ht="120.75" customHeight="1">
      <c r="A158" s="1393"/>
      <c r="B158" s="1503" t="s">
        <v>2187</v>
      </c>
      <c r="C158" s="1402" t="s">
        <v>2373</v>
      </c>
      <c r="D158" s="3428" t="s">
        <v>1729</v>
      </c>
      <c r="E158" s="1505">
        <v>487037</v>
      </c>
      <c r="F158" s="1492"/>
      <c r="G158" s="1492"/>
      <c r="H158" s="1493"/>
      <c r="I158" s="1492"/>
      <c r="J158" s="1492"/>
      <c r="K158" s="1496"/>
      <c r="L158" s="1496"/>
      <c r="M158" s="1502"/>
      <c r="N158" s="1492"/>
      <c r="O158" s="1492"/>
      <c r="P158" s="1493"/>
      <c r="Q158" s="1493"/>
      <c r="R158" s="1495"/>
    </row>
    <row r="159" spans="1:18" ht="120.75" customHeight="1">
      <c r="A159" s="1393"/>
      <c r="B159" s="1503" t="s">
        <v>2188</v>
      </c>
      <c r="C159" s="1402" t="s">
        <v>2373</v>
      </c>
      <c r="D159" s="3429"/>
      <c r="E159" s="1505">
        <v>687037</v>
      </c>
      <c r="F159" s="1492"/>
      <c r="G159" s="1492"/>
      <c r="H159" s="1493"/>
      <c r="I159" s="1492"/>
      <c r="J159" s="1492"/>
      <c r="K159" s="1496"/>
      <c r="L159" s="1496"/>
      <c r="M159" s="1502"/>
      <c r="N159" s="1492"/>
      <c r="O159" s="1492"/>
      <c r="P159" s="1493"/>
      <c r="Q159" s="1493"/>
      <c r="R159" s="1495"/>
    </row>
    <row r="160" spans="1:18" ht="120.75" customHeight="1">
      <c r="A160" s="1393"/>
      <c r="B160" s="1503" t="s">
        <v>2189</v>
      </c>
      <c r="C160" s="1402" t="s">
        <v>2373</v>
      </c>
      <c r="D160" s="3428" t="s">
        <v>1729</v>
      </c>
      <c r="E160" s="1505">
        <v>687037</v>
      </c>
      <c r="F160" s="1492"/>
      <c r="G160" s="1492"/>
      <c r="H160" s="1493"/>
      <c r="I160" s="1492"/>
      <c r="J160" s="1492"/>
      <c r="K160" s="1496"/>
      <c r="L160" s="1496"/>
      <c r="M160" s="1502"/>
      <c r="N160" s="1492"/>
      <c r="O160" s="1492"/>
      <c r="P160" s="1493"/>
      <c r="Q160" s="1493"/>
      <c r="R160" s="1495"/>
    </row>
    <row r="161" spans="1:18" ht="120.75" customHeight="1">
      <c r="A161" s="1393"/>
      <c r="B161" s="1506" t="s">
        <v>2190</v>
      </c>
      <c r="C161" s="1457" t="s">
        <v>2373</v>
      </c>
      <c r="D161" s="3429"/>
      <c r="E161" s="1505">
        <v>374300</v>
      </c>
      <c r="F161" s="1492"/>
      <c r="G161" s="1492"/>
      <c r="H161" s="1493"/>
      <c r="I161" s="1492"/>
      <c r="J161" s="1492"/>
      <c r="K161" s="1496"/>
      <c r="L161" s="1496"/>
      <c r="M161" s="1502"/>
      <c r="N161" s="1492"/>
      <c r="O161" s="1492"/>
      <c r="P161" s="1493"/>
      <c r="Q161" s="1493"/>
      <c r="R161" s="1495"/>
    </row>
    <row r="162" spans="1:18" ht="120.75" customHeight="1">
      <c r="A162" s="1393"/>
      <c r="B162" s="3417" t="s">
        <v>2177</v>
      </c>
      <c r="C162" s="3418"/>
      <c r="D162" s="3438"/>
      <c r="E162" s="1496"/>
      <c r="F162" s="1492"/>
      <c r="G162" s="1492"/>
      <c r="H162" s="1493"/>
      <c r="I162" s="1492"/>
      <c r="J162" s="1492"/>
      <c r="K162" s="1496"/>
      <c r="L162" s="1496"/>
      <c r="M162" s="1502"/>
      <c r="N162" s="1492"/>
      <c r="O162" s="1492"/>
      <c r="P162" s="1493"/>
      <c r="Q162" s="1493"/>
      <c r="R162" s="1495"/>
    </row>
    <row r="163" spans="1:18" ht="120.75" customHeight="1">
      <c r="A163" s="1393"/>
      <c r="B163" s="1507" t="s">
        <v>2191</v>
      </c>
      <c r="C163" s="1457" t="s">
        <v>2373</v>
      </c>
      <c r="D163" s="3428" t="s">
        <v>1729</v>
      </c>
      <c r="E163" s="1505">
        <v>300200</v>
      </c>
      <c r="F163" s="1492"/>
      <c r="G163" s="1492"/>
      <c r="H163" s="1493"/>
      <c r="I163" s="1492"/>
      <c r="J163" s="1492"/>
      <c r="K163" s="1496"/>
      <c r="L163" s="1496"/>
      <c r="M163" s="1502"/>
      <c r="N163" s="1492"/>
      <c r="O163" s="1492"/>
      <c r="P163" s="1493"/>
      <c r="Q163" s="1493"/>
      <c r="R163" s="1495"/>
    </row>
    <row r="164" spans="1:18" ht="120.75" customHeight="1">
      <c r="A164" s="1393"/>
      <c r="B164" s="1507" t="s">
        <v>2192</v>
      </c>
      <c r="C164" s="1457" t="s">
        <v>2373</v>
      </c>
      <c r="D164" s="3429"/>
      <c r="E164" s="1505">
        <v>281200</v>
      </c>
      <c r="F164" s="1492"/>
      <c r="G164" s="1492"/>
      <c r="H164" s="1493"/>
      <c r="I164" s="1492"/>
      <c r="J164" s="1492"/>
      <c r="K164" s="1496"/>
      <c r="L164" s="1496"/>
      <c r="M164" s="1502"/>
      <c r="N164" s="1492"/>
      <c r="O164" s="1492"/>
      <c r="P164" s="1493"/>
      <c r="Q164" s="1493"/>
      <c r="R164" s="1495"/>
    </row>
    <row r="165" spans="1:18" ht="120.75" customHeight="1">
      <c r="A165" s="1393"/>
      <c r="B165" s="1506" t="s">
        <v>2193</v>
      </c>
      <c r="C165" s="1457" t="s">
        <v>2373</v>
      </c>
      <c r="D165" s="3428" t="s">
        <v>1729</v>
      </c>
      <c r="E165" s="1505">
        <v>300200</v>
      </c>
      <c r="F165" s="1508"/>
      <c r="G165" s="1508"/>
      <c r="H165" s="1432"/>
      <c r="I165" s="1508"/>
      <c r="J165" s="1508"/>
      <c r="K165" s="1505"/>
      <c r="L165" s="1505"/>
      <c r="M165" s="1509"/>
      <c r="N165" s="1508"/>
      <c r="O165" s="1508"/>
      <c r="P165" s="1432"/>
      <c r="Q165" s="1432"/>
      <c r="R165" s="1432"/>
    </row>
    <row r="166" spans="1:18" ht="120.75" customHeight="1">
      <c r="A166" s="1393"/>
      <c r="B166" s="1507" t="s">
        <v>2194</v>
      </c>
      <c r="C166" s="1457" t="s">
        <v>2373</v>
      </c>
      <c r="D166" s="3429"/>
      <c r="E166" s="1510">
        <v>281200</v>
      </c>
      <c r="F166" s="1511"/>
      <c r="G166" s="1511"/>
      <c r="H166" s="1512"/>
      <c r="I166" s="1511"/>
      <c r="J166" s="1511"/>
      <c r="K166" s="1510"/>
      <c r="L166" s="1510"/>
      <c r="M166" s="1513"/>
      <c r="N166" s="1511"/>
      <c r="O166" s="1511"/>
      <c r="P166" s="1512"/>
      <c r="Q166" s="1512"/>
      <c r="R166" s="1512"/>
    </row>
    <row r="167" spans="1:18" ht="120.75" customHeight="1">
      <c r="A167" s="1393"/>
      <c r="B167" s="1507" t="s">
        <v>2195</v>
      </c>
      <c r="C167" s="1457" t="s">
        <v>2373</v>
      </c>
      <c r="D167" s="1514"/>
      <c r="E167" s="1510">
        <v>384300</v>
      </c>
      <c r="F167" s="1511"/>
      <c r="G167" s="1511"/>
      <c r="H167" s="1512"/>
      <c r="I167" s="1511"/>
      <c r="J167" s="1511"/>
      <c r="K167" s="1510"/>
      <c r="L167" s="1510"/>
      <c r="M167" s="1513"/>
      <c r="N167" s="1511"/>
      <c r="O167" s="1511"/>
      <c r="P167" s="1512"/>
      <c r="Q167" s="1512"/>
      <c r="R167" s="1512"/>
    </row>
    <row r="168" spans="1:18" ht="29.25" customHeight="1">
      <c r="A168" s="1393" t="s">
        <v>1835</v>
      </c>
      <c r="B168" s="1400" t="s">
        <v>1834</v>
      </c>
      <c r="C168" s="1428"/>
      <c r="D168" s="1428"/>
      <c r="E168" s="1492"/>
      <c r="F168" s="1492"/>
      <c r="G168" s="1492"/>
      <c r="H168" s="1493"/>
      <c r="I168" s="1492"/>
      <c r="J168" s="1492"/>
      <c r="K168" s="1492"/>
      <c r="L168" s="1494"/>
      <c r="M168" s="1496"/>
      <c r="N168" s="1492"/>
      <c r="O168" s="1492"/>
      <c r="P168" s="1493"/>
      <c r="Q168" s="1493"/>
      <c r="R168" s="1495"/>
    </row>
    <row r="169" spans="1:18" ht="41.25" customHeight="1">
      <c r="A169" s="1390">
        <v>1</v>
      </c>
      <c r="B169" s="3417" t="s">
        <v>1628</v>
      </c>
      <c r="C169" s="3418"/>
      <c r="D169" s="3418"/>
      <c r="E169" s="3419"/>
      <c r="F169" s="3419"/>
      <c r="G169" s="3419"/>
      <c r="H169" s="3419"/>
      <c r="I169" s="3419"/>
      <c r="J169" s="3419"/>
      <c r="K169" s="3419"/>
      <c r="L169" s="3419"/>
      <c r="M169" s="3419"/>
      <c r="N169" s="3419"/>
      <c r="O169" s="3419"/>
      <c r="P169" s="3419"/>
      <c r="Q169" s="3419"/>
      <c r="R169" s="3420"/>
    </row>
    <row r="170" spans="1:18" ht="22.5" customHeight="1">
      <c r="A170" s="1402"/>
      <c r="B170" s="1515"/>
      <c r="C170" s="1402"/>
      <c r="D170" s="1468"/>
      <c r="E170" s="3406" t="s">
        <v>1622</v>
      </c>
      <c r="F170" s="3407"/>
      <c r="G170" s="3407"/>
      <c r="H170" s="3407"/>
      <c r="I170" s="3407"/>
      <c r="J170" s="3407"/>
      <c r="K170" s="3407"/>
      <c r="L170" s="3407"/>
      <c r="M170" s="3407"/>
      <c r="N170" s="3407"/>
      <c r="O170" s="3407"/>
      <c r="P170" s="3407"/>
      <c r="Q170" s="3407"/>
      <c r="R170" s="3389"/>
    </row>
    <row r="171" spans="1:18" ht="90.75" customHeight="1">
      <c r="A171" s="1402">
        <v>1</v>
      </c>
      <c r="B171" s="1415" t="s">
        <v>2374</v>
      </c>
      <c r="C171" s="1516" t="s">
        <v>32</v>
      </c>
      <c r="D171" s="1517"/>
      <c r="E171" s="1518"/>
      <c r="F171" s="1425"/>
      <c r="G171" s="3426">
        <v>27700</v>
      </c>
      <c r="H171" s="3426"/>
      <c r="I171" s="3426"/>
      <c r="J171" s="3426"/>
      <c r="K171" s="3426"/>
      <c r="L171" s="3426"/>
      <c r="M171" s="3426"/>
      <c r="N171" s="3426"/>
      <c r="O171" s="3426"/>
      <c r="P171" s="3426"/>
      <c r="Q171" s="3426"/>
      <c r="R171" s="3427"/>
    </row>
    <row r="172" spans="1:18" ht="90.75" customHeight="1">
      <c r="A172" s="1402">
        <v>2</v>
      </c>
      <c r="B172" s="1519" t="s">
        <v>2375</v>
      </c>
      <c r="C172" s="1520" t="s">
        <v>32</v>
      </c>
      <c r="D172" s="1521"/>
      <c r="E172" s="1518"/>
      <c r="F172" s="1425"/>
      <c r="G172" s="3426">
        <v>26900</v>
      </c>
      <c r="H172" s="3426"/>
      <c r="I172" s="3426"/>
      <c r="J172" s="3426"/>
      <c r="K172" s="3426"/>
      <c r="L172" s="3426"/>
      <c r="M172" s="3426"/>
      <c r="N172" s="3426"/>
      <c r="O172" s="3426"/>
      <c r="P172" s="3426"/>
      <c r="Q172" s="3426"/>
      <c r="R172" s="3427"/>
    </row>
    <row r="173" spans="1:18" ht="90.75" customHeight="1">
      <c r="A173" s="1402">
        <v>3</v>
      </c>
      <c r="B173" s="1522" t="s">
        <v>2376</v>
      </c>
      <c r="C173" s="1523" t="s">
        <v>32</v>
      </c>
      <c r="D173" s="3428" t="s">
        <v>1524</v>
      </c>
      <c r="E173" s="1524"/>
      <c r="F173" s="1438"/>
      <c r="G173" s="3449">
        <v>26600</v>
      </c>
      <c r="H173" s="3449"/>
      <c r="I173" s="3449"/>
      <c r="J173" s="3449"/>
      <c r="K173" s="3449"/>
      <c r="L173" s="3449"/>
      <c r="M173" s="3449"/>
      <c r="N173" s="3449"/>
      <c r="O173" s="3449"/>
      <c r="P173" s="3449"/>
      <c r="Q173" s="3449"/>
      <c r="R173" s="3450"/>
    </row>
    <row r="174" spans="1:18" ht="90.75" customHeight="1">
      <c r="A174" s="1402">
        <v>4</v>
      </c>
      <c r="B174" s="1522" t="s">
        <v>2377</v>
      </c>
      <c r="C174" s="1523" t="s">
        <v>32</v>
      </c>
      <c r="D174" s="3429"/>
      <c r="E174" s="1518"/>
      <c r="F174" s="1425"/>
      <c r="G174" s="3426">
        <v>26600</v>
      </c>
      <c r="H174" s="3426"/>
      <c r="I174" s="3426"/>
      <c r="J174" s="3426"/>
      <c r="K174" s="3426"/>
      <c r="L174" s="3426"/>
      <c r="M174" s="3426"/>
      <c r="N174" s="3426"/>
      <c r="O174" s="3426"/>
      <c r="P174" s="3426"/>
      <c r="Q174" s="3426"/>
      <c r="R174" s="3427"/>
    </row>
    <row r="175" spans="1:18" ht="90.75" customHeight="1">
      <c r="A175" s="1402">
        <v>5</v>
      </c>
      <c r="B175" s="1525" t="s">
        <v>2378</v>
      </c>
      <c r="C175" s="1526" t="s">
        <v>32</v>
      </c>
      <c r="D175" s="3429"/>
      <c r="E175" s="1527"/>
      <c r="F175" s="1528"/>
      <c r="G175" s="3451">
        <v>26800</v>
      </c>
      <c r="H175" s="3451"/>
      <c r="I175" s="3451"/>
      <c r="J175" s="3451"/>
      <c r="K175" s="3451"/>
      <c r="L175" s="3451"/>
      <c r="M175" s="3451"/>
      <c r="N175" s="3451"/>
      <c r="O175" s="3451"/>
      <c r="P175" s="3451"/>
      <c r="Q175" s="3451"/>
      <c r="R175" s="3452"/>
    </row>
    <row r="176" spans="1:18" ht="90.75" customHeight="1">
      <c r="A176" s="1479">
        <v>6</v>
      </c>
      <c r="B176" s="1519" t="s">
        <v>2379</v>
      </c>
      <c r="C176" s="1520" t="s">
        <v>32</v>
      </c>
      <c r="D176" s="3430"/>
      <c r="E176" s="1529"/>
      <c r="F176" s="1530"/>
      <c r="G176" s="3453">
        <v>27000</v>
      </c>
      <c r="H176" s="3453"/>
      <c r="I176" s="3453"/>
      <c r="J176" s="3453"/>
      <c r="K176" s="3453"/>
      <c r="L176" s="3453"/>
      <c r="M176" s="3453"/>
      <c r="N176" s="3453"/>
      <c r="O176" s="3453"/>
      <c r="P176" s="3453"/>
      <c r="Q176" s="3453"/>
      <c r="R176" s="3454"/>
    </row>
    <row r="177" spans="1:18" ht="90.75" customHeight="1">
      <c r="A177" s="1402">
        <v>7</v>
      </c>
      <c r="B177" s="1522" t="s">
        <v>2380</v>
      </c>
      <c r="C177" s="1523" t="s">
        <v>32</v>
      </c>
      <c r="D177" s="3428" t="s">
        <v>1524</v>
      </c>
      <c r="E177" s="1518"/>
      <c r="F177" s="1425"/>
      <c r="G177" s="3426">
        <v>27600</v>
      </c>
      <c r="H177" s="3426"/>
      <c r="I177" s="3426"/>
      <c r="J177" s="3426"/>
      <c r="K177" s="3426"/>
      <c r="L177" s="3426"/>
      <c r="M177" s="3426"/>
      <c r="N177" s="3426"/>
      <c r="O177" s="3426"/>
      <c r="P177" s="3426"/>
      <c r="Q177" s="3426"/>
      <c r="R177" s="3427"/>
    </row>
    <row r="178" spans="1:18" ht="90.75" customHeight="1">
      <c r="A178" s="1402">
        <v>8</v>
      </c>
      <c r="B178" s="1525" t="s">
        <v>2381</v>
      </c>
      <c r="C178" s="1523" t="s">
        <v>32</v>
      </c>
      <c r="D178" s="3429"/>
      <c r="E178" s="1518"/>
      <c r="F178" s="1425"/>
      <c r="G178" s="3426">
        <v>33800</v>
      </c>
      <c r="H178" s="3426"/>
      <c r="I178" s="3426"/>
      <c r="J178" s="3426"/>
      <c r="K178" s="3426"/>
      <c r="L178" s="3426"/>
      <c r="M178" s="3426"/>
      <c r="N178" s="3426"/>
      <c r="O178" s="3426"/>
      <c r="P178" s="3426"/>
      <c r="Q178" s="3426"/>
      <c r="R178" s="3427"/>
    </row>
    <row r="179" spans="1:18" ht="90.75" customHeight="1">
      <c r="A179" s="1402">
        <v>9</v>
      </c>
      <c r="B179" s="1531" t="s">
        <v>2382</v>
      </c>
      <c r="C179" s="1523" t="s">
        <v>32</v>
      </c>
      <c r="D179" s="3429"/>
      <c r="E179" s="1518"/>
      <c r="F179" s="1425"/>
      <c r="G179" s="3426">
        <v>33000</v>
      </c>
      <c r="H179" s="3426"/>
      <c r="I179" s="3426"/>
      <c r="J179" s="3426"/>
      <c r="K179" s="3426"/>
      <c r="L179" s="3426"/>
      <c r="M179" s="3426"/>
      <c r="N179" s="3426"/>
      <c r="O179" s="3426"/>
      <c r="P179" s="3426"/>
      <c r="Q179" s="3426"/>
      <c r="R179" s="3427"/>
    </row>
    <row r="180" spans="1:18" ht="90.75" customHeight="1">
      <c r="A180" s="1402"/>
      <c r="B180" s="1531" t="s">
        <v>2383</v>
      </c>
      <c r="C180" s="1523" t="s">
        <v>32</v>
      </c>
      <c r="D180" s="3429"/>
      <c r="E180" s="1524"/>
      <c r="F180" s="1438"/>
      <c r="G180" s="3449">
        <v>33600</v>
      </c>
      <c r="H180" s="3449"/>
      <c r="I180" s="3449"/>
      <c r="J180" s="3449"/>
      <c r="K180" s="3449"/>
      <c r="L180" s="3449"/>
      <c r="M180" s="3449"/>
      <c r="N180" s="3449"/>
      <c r="O180" s="3449"/>
      <c r="P180" s="3449"/>
      <c r="Q180" s="3449"/>
      <c r="R180" s="3450"/>
    </row>
    <row r="181" spans="1:18" ht="90.75" customHeight="1">
      <c r="A181" s="1402">
        <v>10</v>
      </c>
      <c r="B181" s="1525" t="s">
        <v>2384</v>
      </c>
      <c r="C181" s="1526" t="s">
        <v>32</v>
      </c>
      <c r="D181" s="3430"/>
      <c r="E181" s="1518"/>
      <c r="F181" s="1425"/>
      <c r="G181" s="3426">
        <v>32800</v>
      </c>
      <c r="H181" s="3426"/>
      <c r="I181" s="3426"/>
      <c r="J181" s="3426"/>
      <c r="K181" s="3426"/>
      <c r="L181" s="3426"/>
      <c r="M181" s="3426"/>
      <c r="N181" s="3426"/>
      <c r="O181" s="3426"/>
      <c r="P181" s="3426"/>
      <c r="Q181" s="3426"/>
      <c r="R181" s="3427"/>
    </row>
    <row r="182" spans="1:18" ht="90.75" customHeight="1">
      <c r="A182" s="1479">
        <v>11</v>
      </c>
      <c r="B182" s="1532" t="s">
        <v>2385</v>
      </c>
      <c r="C182" s="1520" t="s">
        <v>32</v>
      </c>
      <c r="D182" s="1465"/>
      <c r="E182" s="1527"/>
      <c r="F182" s="1528"/>
      <c r="G182" s="3451">
        <v>32800</v>
      </c>
      <c r="H182" s="3451"/>
      <c r="I182" s="3451"/>
      <c r="J182" s="3451"/>
      <c r="K182" s="3451"/>
      <c r="L182" s="3451"/>
      <c r="M182" s="3451"/>
      <c r="N182" s="3451"/>
      <c r="O182" s="3451"/>
      <c r="P182" s="3451"/>
      <c r="Q182" s="3451"/>
      <c r="R182" s="3452"/>
    </row>
    <row r="183" spans="1:18" ht="90.75" customHeight="1">
      <c r="A183" s="1402">
        <v>12</v>
      </c>
      <c r="B183" s="1507" t="s">
        <v>2386</v>
      </c>
      <c r="C183" s="1533" t="s">
        <v>32</v>
      </c>
      <c r="D183" s="1463"/>
      <c r="E183" s="1518"/>
      <c r="F183" s="1425"/>
      <c r="G183" s="3426">
        <v>33800</v>
      </c>
      <c r="H183" s="3426"/>
      <c r="I183" s="3426"/>
      <c r="J183" s="3426"/>
      <c r="K183" s="3426"/>
      <c r="L183" s="3426"/>
      <c r="M183" s="3426"/>
      <c r="N183" s="3426"/>
      <c r="O183" s="3426"/>
      <c r="P183" s="3426"/>
      <c r="Q183" s="3426"/>
      <c r="R183" s="3427"/>
    </row>
    <row r="184" spans="1:18" ht="90.75" customHeight="1">
      <c r="A184" s="1402">
        <v>13</v>
      </c>
      <c r="B184" s="1519" t="s">
        <v>2387</v>
      </c>
      <c r="C184" s="1523" t="s">
        <v>32</v>
      </c>
      <c r="D184" s="1463"/>
      <c r="E184" s="1527"/>
      <c r="F184" s="1528"/>
      <c r="G184" s="3426">
        <v>27900</v>
      </c>
      <c r="H184" s="3426"/>
      <c r="I184" s="3426"/>
      <c r="J184" s="3426"/>
      <c r="K184" s="3426"/>
      <c r="L184" s="3426"/>
      <c r="M184" s="3426"/>
      <c r="N184" s="3426"/>
      <c r="O184" s="3426"/>
      <c r="P184" s="3426"/>
      <c r="Q184" s="3426"/>
      <c r="R184" s="3427"/>
    </row>
    <row r="185" spans="1:18" s="1534" customFormat="1" ht="57" customHeight="1">
      <c r="A185" s="1390">
        <v>2</v>
      </c>
      <c r="B185" s="3417" t="s">
        <v>2261</v>
      </c>
      <c r="C185" s="3418"/>
      <c r="D185" s="3418"/>
      <c r="E185" s="3419"/>
      <c r="F185" s="3455"/>
      <c r="G185" s="3455"/>
      <c r="H185" s="3455"/>
      <c r="I185" s="3455"/>
      <c r="J185" s="3455"/>
      <c r="K185" s="3455"/>
      <c r="L185" s="3455"/>
      <c r="M185" s="3455"/>
      <c r="N185" s="3455"/>
      <c r="O185" s="3455"/>
      <c r="P185" s="3455"/>
      <c r="Q185" s="3455"/>
      <c r="R185" s="3456"/>
    </row>
    <row r="186" spans="1:18" s="1534" customFormat="1" ht="39.75" customHeight="1">
      <c r="A186" s="1390"/>
      <c r="B186" s="3404" t="s">
        <v>1527</v>
      </c>
      <c r="C186" s="3457"/>
      <c r="D186" s="3405"/>
      <c r="E186" s="3425" t="s">
        <v>1841</v>
      </c>
      <c r="F186" s="3426"/>
      <c r="G186" s="3426"/>
      <c r="H186" s="3426"/>
      <c r="I186" s="3426"/>
      <c r="J186" s="3426"/>
      <c r="K186" s="3426"/>
      <c r="L186" s="3426"/>
      <c r="M186" s="3426"/>
      <c r="N186" s="3426"/>
      <c r="O186" s="3426"/>
      <c r="P186" s="3426"/>
      <c r="Q186" s="3426"/>
      <c r="R186" s="3427"/>
    </row>
    <row r="187" spans="1:18" s="1534" customFormat="1" ht="46.5" customHeight="1">
      <c r="A187" s="1402"/>
      <c r="B187" s="1507" t="s">
        <v>1528</v>
      </c>
      <c r="C187" s="1523" t="s">
        <v>32</v>
      </c>
      <c r="D187" s="3428" t="s">
        <v>1529</v>
      </c>
      <c r="E187" s="1518">
        <v>22091</v>
      </c>
      <c r="F187" s="1524"/>
      <c r="G187" s="1438"/>
      <c r="H187" s="1438"/>
      <c r="I187" s="1438"/>
      <c r="J187" s="1438"/>
      <c r="K187" s="1438"/>
      <c r="L187" s="1438" t="s">
        <v>11</v>
      </c>
      <c r="M187" s="1438"/>
      <c r="N187" s="1438"/>
      <c r="O187" s="1438"/>
      <c r="P187" s="1438"/>
      <c r="Q187" s="1438"/>
      <c r="R187" s="1535"/>
    </row>
    <row r="188" spans="1:18" s="1534" customFormat="1" ht="46.5" customHeight="1">
      <c r="A188" s="1402"/>
      <c r="B188" s="1507" t="s">
        <v>2370</v>
      </c>
      <c r="C188" s="1523" t="s">
        <v>32</v>
      </c>
      <c r="D188" s="3429"/>
      <c r="E188" s="1518">
        <v>21909</v>
      </c>
      <c r="F188" s="1518"/>
      <c r="G188" s="1425"/>
      <c r="H188" s="1425"/>
      <c r="I188" s="1425"/>
      <c r="J188" s="1425"/>
      <c r="K188" s="1425"/>
      <c r="L188" s="1425" t="s">
        <v>11</v>
      </c>
      <c r="M188" s="1425"/>
      <c r="N188" s="1425"/>
      <c r="O188" s="1425"/>
      <c r="P188" s="1425"/>
      <c r="Q188" s="1425"/>
      <c r="R188" s="1536"/>
    </row>
    <row r="189" spans="1:18" s="1534" customFormat="1" ht="46.5" customHeight="1">
      <c r="A189" s="1402"/>
      <c r="B189" s="1507" t="s">
        <v>1531</v>
      </c>
      <c r="C189" s="1523" t="s">
        <v>32</v>
      </c>
      <c r="D189" s="3429"/>
      <c r="E189" s="1518">
        <v>22091</v>
      </c>
      <c r="F189" s="1518"/>
      <c r="G189" s="1425"/>
      <c r="H189" s="1425"/>
      <c r="I189" s="1425"/>
      <c r="J189" s="1425"/>
      <c r="K189" s="1425"/>
      <c r="L189" s="1425" t="s">
        <v>11</v>
      </c>
      <c r="M189" s="1425"/>
      <c r="N189" s="1425"/>
      <c r="O189" s="1425"/>
      <c r="P189" s="1425"/>
      <c r="Q189" s="1425"/>
      <c r="R189" s="1536"/>
    </row>
    <row r="190" spans="1:18" s="1534" customFormat="1" ht="31.5" customHeight="1">
      <c r="A190" s="1390"/>
      <c r="B190" s="3461" t="s">
        <v>1633</v>
      </c>
      <c r="C190" s="3456"/>
      <c r="D190" s="1465"/>
      <c r="E190" s="1518"/>
      <c r="F190" s="1524"/>
      <c r="G190" s="1438"/>
      <c r="H190" s="1438"/>
      <c r="I190" s="1438"/>
      <c r="J190" s="1438"/>
      <c r="K190" s="1438"/>
      <c r="L190" s="1438" t="s">
        <v>11</v>
      </c>
      <c r="M190" s="1438"/>
      <c r="N190" s="1438"/>
      <c r="O190" s="1438"/>
      <c r="P190" s="1438"/>
      <c r="Q190" s="1438"/>
      <c r="R190" s="1535"/>
    </row>
    <row r="191" spans="1:18" s="1534" customFormat="1" ht="60.75" customHeight="1">
      <c r="A191" s="1402"/>
      <c r="B191" s="1507" t="s">
        <v>1806</v>
      </c>
      <c r="C191" s="1537" t="s">
        <v>32</v>
      </c>
      <c r="D191" s="3428" t="s">
        <v>1529</v>
      </c>
      <c r="E191" s="1524">
        <v>22727</v>
      </c>
      <c r="F191" s="1524"/>
      <c r="G191" s="1438"/>
      <c r="H191" s="1438"/>
      <c r="I191" s="1438"/>
      <c r="J191" s="1438"/>
      <c r="K191" s="1438"/>
      <c r="L191" s="1438" t="s">
        <v>11</v>
      </c>
      <c r="M191" s="1438"/>
      <c r="N191" s="1438"/>
      <c r="O191" s="1438"/>
      <c r="P191" s="1438"/>
      <c r="Q191" s="1438"/>
      <c r="R191" s="1535"/>
    </row>
    <row r="192" spans="1:18" s="1534" customFormat="1" ht="60.75" customHeight="1">
      <c r="A192" s="1402"/>
      <c r="B192" s="1507" t="s">
        <v>1807</v>
      </c>
      <c r="C192" s="1538" t="s">
        <v>32</v>
      </c>
      <c r="D192" s="3429"/>
      <c r="E192" s="1518">
        <v>24636</v>
      </c>
      <c r="F192" s="1518"/>
      <c r="G192" s="1425"/>
      <c r="H192" s="1425"/>
      <c r="I192" s="1425"/>
      <c r="J192" s="1425"/>
      <c r="K192" s="1425"/>
      <c r="L192" s="1425" t="s">
        <v>11</v>
      </c>
      <c r="M192" s="1425"/>
      <c r="N192" s="1425"/>
      <c r="O192" s="1425"/>
      <c r="P192" s="1425"/>
      <c r="Q192" s="1425"/>
      <c r="R192" s="1536"/>
    </row>
    <row r="193" spans="1:18" s="1534" customFormat="1" ht="60.75" customHeight="1">
      <c r="A193" s="1402"/>
      <c r="B193" s="1507" t="s">
        <v>1808</v>
      </c>
      <c r="C193" s="1434" t="s">
        <v>32</v>
      </c>
      <c r="D193" s="3429"/>
      <c r="E193" s="1518">
        <v>25091</v>
      </c>
      <c r="F193" s="1524"/>
      <c r="G193" s="1438"/>
      <c r="H193" s="1438"/>
      <c r="I193" s="1438"/>
      <c r="J193" s="1438"/>
      <c r="K193" s="1438"/>
      <c r="L193" s="1438" t="s">
        <v>11</v>
      </c>
      <c r="M193" s="1438"/>
      <c r="N193" s="1438"/>
      <c r="O193" s="1438"/>
      <c r="P193" s="1438"/>
      <c r="Q193" s="1438"/>
      <c r="R193" s="1535"/>
    </row>
    <row r="194" spans="1:18" s="1534" customFormat="1" ht="60.75" customHeight="1">
      <c r="A194" s="1402"/>
      <c r="B194" s="1507" t="s">
        <v>2371</v>
      </c>
      <c r="C194" s="1402" t="s">
        <v>32</v>
      </c>
      <c r="D194" s="1463"/>
      <c r="E194" s="1518">
        <v>25091</v>
      </c>
      <c r="F194" s="1524"/>
      <c r="G194" s="1438"/>
      <c r="H194" s="1438"/>
      <c r="I194" s="1438"/>
      <c r="J194" s="1438"/>
      <c r="K194" s="1438"/>
      <c r="L194" s="1438" t="s">
        <v>11</v>
      </c>
      <c r="M194" s="1438"/>
      <c r="N194" s="1438"/>
      <c r="O194" s="1438"/>
      <c r="P194" s="1438"/>
      <c r="Q194" s="1438"/>
      <c r="R194" s="1535"/>
    </row>
    <row r="195" spans="1:18" s="1534" customFormat="1" ht="31.5" customHeight="1">
      <c r="A195" s="1390"/>
      <c r="B195" s="3417" t="s">
        <v>1537</v>
      </c>
      <c r="C195" s="3418"/>
      <c r="D195" s="3438"/>
      <c r="E195" s="1518"/>
      <c r="F195" s="1524"/>
      <c r="G195" s="1438"/>
      <c r="H195" s="1438"/>
      <c r="I195" s="1438"/>
      <c r="J195" s="1438"/>
      <c r="K195" s="1438"/>
      <c r="L195" s="1438" t="s">
        <v>11</v>
      </c>
      <c r="M195" s="1438"/>
      <c r="N195" s="1438"/>
      <c r="O195" s="1438"/>
      <c r="P195" s="1438"/>
      <c r="Q195" s="1438"/>
      <c r="R195" s="1535"/>
    </row>
    <row r="196" spans="1:18" s="1534" customFormat="1" ht="49.5">
      <c r="A196" s="1402"/>
      <c r="B196" s="1503" t="s">
        <v>1810</v>
      </c>
      <c r="C196" s="1402" t="s">
        <v>32</v>
      </c>
      <c r="D196" s="1402" t="s">
        <v>1539</v>
      </c>
      <c r="E196" s="1518">
        <v>24818</v>
      </c>
      <c r="F196" s="1518"/>
      <c r="G196" s="1425"/>
      <c r="H196" s="1425"/>
      <c r="I196" s="1425"/>
      <c r="J196" s="1425"/>
      <c r="K196" s="1425"/>
      <c r="L196" s="1425" t="s">
        <v>11</v>
      </c>
      <c r="M196" s="1425"/>
      <c r="N196" s="1425"/>
      <c r="O196" s="1425"/>
      <c r="P196" s="1425"/>
      <c r="Q196" s="1425"/>
      <c r="R196" s="1536"/>
    </row>
    <row r="197" spans="1:18" s="1534" customFormat="1" ht="31.5" customHeight="1">
      <c r="A197" s="1390"/>
      <c r="B197" s="3417" t="s">
        <v>1540</v>
      </c>
      <c r="C197" s="3418"/>
      <c r="D197" s="3438"/>
      <c r="E197" s="1518"/>
      <c r="F197" s="1518"/>
      <c r="G197" s="1425"/>
      <c r="H197" s="1425"/>
      <c r="I197" s="1425"/>
      <c r="J197" s="1425"/>
      <c r="K197" s="1425"/>
      <c r="L197" s="1425" t="s">
        <v>11</v>
      </c>
      <c r="M197" s="1425"/>
      <c r="N197" s="1425"/>
      <c r="O197" s="1425"/>
      <c r="P197" s="1425"/>
      <c r="Q197" s="1425"/>
      <c r="R197" s="1536"/>
    </row>
    <row r="198" spans="1:18" s="1534" customFormat="1" ht="55.5" customHeight="1">
      <c r="A198" s="1402"/>
      <c r="B198" s="1507" t="s">
        <v>1811</v>
      </c>
      <c r="C198" s="1402" t="s">
        <v>32</v>
      </c>
      <c r="D198" s="1402" t="s">
        <v>1554</v>
      </c>
      <c r="E198" s="1518">
        <v>18000</v>
      </c>
      <c r="F198" s="1518"/>
      <c r="G198" s="1425"/>
      <c r="H198" s="1425"/>
      <c r="I198" s="1425"/>
      <c r="J198" s="1425"/>
      <c r="K198" s="1425"/>
      <c r="L198" s="1425" t="s">
        <v>11</v>
      </c>
      <c r="M198" s="1425"/>
      <c r="N198" s="1425"/>
      <c r="O198" s="1425"/>
      <c r="P198" s="1425"/>
      <c r="Q198" s="1425"/>
      <c r="R198" s="1536"/>
    </row>
    <row r="199" spans="1:18" ht="23.25" customHeight="1">
      <c r="A199" s="1819" t="s">
        <v>1832</v>
      </c>
      <c r="B199" s="3417" t="s">
        <v>1831</v>
      </c>
      <c r="C199" s="3418"/>
      <c r="D199" s="3418"/>
      <c r="E199" s="3418"/>
      <c r="F199" s="3418"/>
      <c r="G199" s="3418"/>
      <c r="H199" s="3418"/>
      <c r="I199" s="3418"/>
      <c r="J199" s="3418"/>
      <c r="K199" s="3418"/>
      <c r="L199" s="3418"/>
      <c r="M199" s="3418"/>
      <c r="N199" s="3418"/>
      <c r="O199" s="3418"/>
      <c r="P199" s="3418"/>
      <c r="Q199" s="3418"/>
      <c r="R199" s="3438"/>
    </row>
    <row r="200" spans="1:18" ht="42.75" customHeight="1">
      <c r="A200" s="1390">
        <v>1</v>
      </c>
      <c r="B200" s="3417" t="s">
        <v>2388</v>
      </c>
      <c r="C200" s="3418"/>
      <c r="D200" s="3418"/>
      <c r="E200" s="3418"/>
      <c r="F200" s="3418"/>
      <c r="G200" s="3418"/>
      <c r="H200" s="3418"/>
      <c r="I200" s="3418"/>
      <c r="J200" s="3418"/>
      <c r="K200" s="3418"/>
      <c r="L200" s="3418"/>
      <c r="M200" s="3418"/>
      <c r="N200" s="3418"/>
      <c r="O200" s="3418"/>
      <c r="P200" s="3418"/>
      <c r="Q200" s="3418"/>
      <c r="R200" s="3438"/>
    </row>
    <row r="201" spans="1:18" ht="27" customHeight="1">
      <c r="A201" s="1402"/>
      <c r="B201" s="1512"/>
      <c r="C201" s="1539"/>
      <c r="D201" s="1539"/>
      <c r="E201" s="1540"/>
      <c r="F201" s="3406" t="s">
        <v>1370</v>
      </c>
      <c r="G201" s="3407"/>
      <c r="H201" s="3407"/>
      <c r="I201" s="3407"/>
      <c r="J201" s="3407"/>
      <c r="K201" s="3407"/>
      <c r="L201" s="3407"/>
      <c r="M201" s="3407"/>
      <c r="N201" s="3407"/>
      <c r="O201" s="3407"/>
      <c r="P201" s="3407"/>
      <c r="Q201" s="3407"/>
      <c r="R201" s="1541"/>
    </row>
    <row r="202" spans="1:18" ht="33.75" customHeight="1">
      <c r="A202" s="1402"/>
      <c r="B202" s="1449" t="s">
        <v>1277</v>
      </c>
      <c r="C202" s="1542"/>
      <c r="D202" s="1543"/>
      <c r="E202" s="1543"/>
      <c r="F202" s="1518"/>
      <c r="G202" s="1425"/>
      <c r="H202" s="1425"/>
      <c r="I202" s="1425"/>
      <c r="J202" s="1425"/>
      <c r="K202" s="1425"/>
      <c r="L202" s="1424"/>
      <c r="M202" s="1425"/>
      <c r="N202" s="1544"/>
      <c r="O202" s="1544"/>
      <c r="P202" s="1544"/>
      <c r="Q202" s="1544"/>
      <c r="R202" s="1541"/>
    </row>
    <row r="203" spans="1:18" ht="64.5" customHeight="1">
      <c r="A203" s="1402"/>
      <c r="B203" s="1545" t="s">
        <v>1235</v>
      </c>
      <c r="C203" s="1546" t="s">
        <v>111</v>
      </c>
      <c r="D203" s="1547"/>
      <c r="E203" s="1548"/>
      <c r="F203" s="1549"/>
      <c r="G203" s="1544"/>
      <c r="H203" s="1544"/>
      <c r="I203" s="1544"/>
      <c r="J203" s="1544"/>
      <c r="K203" s="1550">
        <v>1350199</v>
      </c>
      <c r="L203" s="1551"/>
      <c r="M203" s="1544"/>
      <c r="N203" s="1544"/>
      <c r="O203" s="1544"/>
      <c r="P203" s="1544"/>
      <c r="Q203" s="1544"/>
      <c r="R203" s="1541"/>
    </row>
    <row r="204" spans="1:18" ht="64.5" customHeight="1">
      <c r="A204" s="1402"/>
      <c r="B204" s="1545" t="s">
        <v>1236</v>
      </c>
      <c r="C204" s="1546" t="s">
        <v>111</v>
      </c>
      <c r="D204" s="1547"/>
      <c r="E204" s="1548"/>
      <c r="F204" s="1549"/>
      <c r="G204" s="1544"/>
      <c r="H204" s="1544"/>
      <c r="I204" s="1544"/>
      <c r="J204" s="1544"/>
      <c r="K204" s="1550">
        <v>1659290</v>
      </c>
      <c r="L204" s="1551"/>
      <c r="M204" s="1544"/>
      <c r="N204" s="1552"/>
      <c r="O204" s="1552"/>
      <c r="P204" s="1552"/>
      <c r="Q204" s="1552"/>
      <c r="R204" s="1541"/>
    </row>
    <row r="205" spans="1:18" ht="64.5" customHeight="1">
      <c r="A205" s="1402"/>
      <c r="B205" s="1545" t="s">
        <v>1237</v>
      </c>
      <c r="C205" s="1553" t="s">
        <v>111</v>
      </c>
      <c r="D205" s="1554"/>
      <c r="E205" s="1555"/>
      <c r="F205" s="1556"/>
      <c r="G205" s="1557"/>
      <c r="H205" s="1557"/>
      <c r="I205" s="1557"/>
      <c r="J205" s="1557"/>
      <c r="K205" s="1558">
        <v>1552926</v>
      </c>
      <c r="L205" s="1559"/>
      <c r="M205" s="1552"/>
      <c r="N205" s="1552"/>
      <c r="O205" s="1552"/>
      <c r="P205" s="1552"/>
      <c r="Q205" s="1552"/>
      <c r="R205" s="1541"/>
    </row>
    <row r="206" spans="1:18" ht="64.5" customHeight="1">
      <c r="A206" s="1402"/>
      <c r="B206" s="1545" t="s">
        <v>1238</v>
      </c>
      <c r="C206" s="1553" t="s">
        <v>111</v>
      </c>
      <c r="D206" s="1554"/>
      <c r="E206" s="1555"/>
      <c r="F206" s="1556"/>
      <c r="G206" s="1557"/>
      <c r="H206" s="1557"/>
      <c r="I206" s="1557"/>
      <c r="J206" s="1557"/>
      <c r="K206" s="1558">
        <v>2324744</v>
      </c>
      <c r="L206" s="1559"/>
      <c r="M206" s="1552"/>
      <c r="N206" s="1396"/>
      <c r="O206" s="1396"/>
      <c r="P206" s="1396"/>
      <c r="Q206" s="1396"/>
      <c r="R206" s="1560"/>
    </row>
    <row r="207" spans="1:18" ht="64.5" customHeight="1">
      <c r="A207" s="1402"/>
      <c r="B207" s="1449" t="s">
        <v>1276</v>
      </c>
      <c r="C207" s="1542"/>
      <c r="D207" s="1542"/>
      <c r="E207" s="1511"/>
      <c r="F207" s="1561"/>
      <c r="G207" s="1396"/>
      <c r="H207" s="1396"/>
      <c r="I207" s="1396"/>
      <c r="J207" s="1396"/>
      <c r="K207" s="1396"/>
      <c r="L207" s="1398"/>
      <c r="M207" s="1396"/>
      <c r="N207" s="1544"/>
      <c r="O207" s="1544"/>
      <c r="P207" s="1544"/>
      <c r="Q207" s="1544"/>
      <c r="R207" s="1560"/>
    </row>
    <row r="208" spans="1:18" ht="64.5" customHeight="1">
      <c r="A208" s="1402"/>
      <c r="B208" s="1545" t="s">
        <v>1813</v>
      </c>
      <c r="C208" s="1546" t="s">
        <v>111</v>
      </c>
      <c r="D208" s="1547"/>
      <c r="E208" s="1548"/>
      <c r="F208" s="1549"/>
      <c r="G208" s="1544"/>
      <c r="H208" s="1544"/>
      <c r="I208" s="1544"/>
      <c r="J208" s="1544"/>
      <c r="K208" s="1550">
        <v>2732343</v>
      </c>
      <c r="L208" s="1551"/>
      <c r="M208" s="1544"/>
      <c r="N208" s="1562"/>
      <c r="O208" s="1562"/>
      <c r="P208" s="1562"/>
      <c r="Q208" s="1562"/>
      <c r="R208" s="1560"/>
    </row>
    <row r="209" spans="1:18" ht="64.5" customHeight="1">
      <c r="A209" s="1402"/>
      <c r="B209" s="1545" t="s">
        <v>1251</v>
      </c>
      <c r="C209" s="1546" t="s">
        <v>111</v>
      </c>
      <c r="D209" s="1563"/>
      <c r="E209" s="1564"/>
      <c r="F209" s="1565"/>
      <c r="G209" s="1562"/>
      <c r="H209" s="1562"/>
      <c r="I209" s="1562"/>
      <c r="J209" s="1562"/>
      <c r="K209" s="1566">
        <v>3343343</v>
      </c>
      <c r="L209" s="1562"/>
      <c r="M209" s="1562"/>
      <c r="N209" s="1567"/>
      <c r="O209" s="1567"/>
      <c r="P209" s="1567"/>
      <c r="Q209" s="1567"/>
      <c r="R209" s="1560"/>
    </row>
    <row r="210" spans="1:18" ht="64.5" customHeight="1">
      <c r="A210" s="1402"/>
      <c r="B210" s="1568" t="s">
        <v>1248</v>
      </c>
      <c r="C210" s="1546" t="s">
        <v>111</v>
      </c>
      <c r="D210" s="1563"/>
      <c r="E210" s="1564"/>
      <c r="F210" s="1569"/>
      <c r="G210" s="1567"/>
      <c r="H210" s="1567"/>
      <c r="I210" s="1567"/>
      <c r="J210" s="1567"/>
      <c r="K210" s="1570">
        <v>4194250</v>
      </c>
      <c r="L210" s="1567"/>
      <c r="M210" s="1567"/>
      <c r="N210" s="1571"/>
      <c r="O210" s="1571"/>
      <c r="P210" s="1571"/>
      <c r="Q210" s="1571"/>
      <c r="R210" s="1560"/>
    </row>
    <row r="211" spans="1:18" ht="64.5" customHeight="1">
      <c r="A211" s="1402"/>
      <c r="B211" s="1545" t="s">
        <v>1249</v>
      </c>
      <c r="C211" s="1546" t="s">
        <v>111</v>
      </c>
      <c r="D211" s="1563"/>
      <c r="E211" s="1564"/>
      <c r="F211" s="1564"/>
      <c r="G211" s="1571"/>
      <c r="H211" s="1571"/>
      <c r="I211" s="1571"/>
      <c r="J211" s="1571"/>
      <c r="K211" s="1566">
        <v>2356886</v>
      </c>
      <c r="L211" s="1571"/>
      <c r="M211" s="1571"/>
      <c r="N211" s="1396"/>
      <c r="O211" s="1396"/>
      <c r="P211" s="1396"/>
      <c r="Q211" s="1396"/>
      <c r="R211" s="1560"/>
    </row>
    <row r="212" spans="1:18" ht="64.5" customHeight="1">
      <c r="A212" s="1402"/>
      <c r="B212" s="1449" t="s">
        <v>1093</v>
      </c>
      <c r="C212" s="1542"/>
      <c r="D212" s="1542"/>
      <c r="E212" s="1511"/>
      <c r="F212" s="1561"/>
      <c r="G212" s="1396"/>
      <c r="H212" s="1396"/>
      <c r="I212" s="1396"/>
      <c r="J212" s="1396"/>
      <c r="K212" s="1396"/>
      <c r="L212" s="1398"/>
      <c r="M212" s="1396"/>
      <c r="N212" s="1396"/>
      <c r="O212" s="1396"/>
      <c r="P212" s="1396"/>
      <c r="Q212" s="1396"/>
      <c r="R212" s="1541"/>
    </row>
    <row r="213" spans="1:18" ht="64.5" customHeight="1">
      <c r="A213" s="1402"/>
      <c r="B213" s="1572" t="s">
        <v>1241</v>
      </c>
      <c r="C213" s="1542"/>
      <c r="D213" s="1542"/>
      <c r="E213" s="1511"/>
      <c r="F213" s="1561"/>
      <c r="G213" s="1396"/>
      <c r="H213" s="1396"/>
      <c r="I213" s="1396"/>
      <c r="J213" s="1396"/>
      <c r="K213" s="1396"/>
      <c r="L213" s="1398"/>
      <c r="M213" s="1396"/>
      <c r="N213" s="1567"/>
      <c r="O213" s="1567"/>
      <c r="P213" s="1567"/>
      <c r="Q213" s="1567"/>
      <c r="R213" s="1541"/>
    </row>
    <row r="214" spans="1:18" ht="64.5" customHeight="1">
      <c r="A214" s="1402"/>
      <c r="B214" s="1545" t="s">
        <v>1242</v>
      </c>
      <c r="C214" s="1402" t="s">
        <v>28</v>
      </c>
      <c r="D214" s="1563"/>
      <c r="E214" s="1564"/>
      <c r="F214" s="1569"/>
      <c r="G214" s="1567"/>
      <c r="H214" s="1567"/>
      <c r="I214" s="1567"/>
      <c r="J214" s="1567"/>
      <c r="K214" s="1573">
        <v>581773</v>
      </c>
      <c r="L214" s="1567"/>
      <c r="M214" s="1567"/>
      <c r="N214" s="1571"/>
      <c r="O214" s="1571"/>
      <c r="P214" s="1571"/>
      <c r="Q214" s="1571"/>
      <c r="R214" s="1541"/>
    </row>
    <row r="215" spans="1:18" ht="64.5" customHeight="1">
      <c r="A215" s="1402"/>
      <c r="B215" s="1545" t="s">
        <v>1243</v>
      </c>
      <c r="C215" s="1402" t="s">
        <v>28</v>
      </c>
      <c r="D215" s="1563"/>
      <c r="E215" s="1564"/>
      <c r="F215" s="1564"/>
      <c r="G215" s="1571"/>
      <c r="H215" s="1571"/>
      <c r="I215" s="1571"/>
      <c r="J215" s="1571"/>
      <c r="K215" s="1574">
        <v>597409</v>
      </c>
      <c r="L215" s="1571"/>
      <c r="M215" s="1571"/>
      <c r="N215" s="1398"/>
      <c r="O215" s="1398"/>
      <c r="P215" s="1398"/>
      <c r="Q215" s="1398"/>
      <c r="R215" s="1541"/>
    </row>
    <row r="216" spans="1:18" ht="64.5" customHeight="1">
      <c r="A216" s="1402"/>
      <c r="B216" s="1572" t="s">
        <v>1245</v>
      </c>
      <c r="C216" s="1542"/>
      <c r="D216" s="1542"/>
      <c r="E216" s="1511"/>
      <c r="F216" s="1575"/>
      <c r="G216" s="1398"/>
      <c r="H216" s="1398"/>
      <c r="I216" s="1398"/>
      <c r="J216" s="1398"/>
      <c r="K216" s="1396"/>
      <c r="L216" s="1398"/>
      <c r="M216" s="1398"/>
      <c r="N216" s="1567"/>
      <c r="O216" s="1567"/>
      <c r="P216" s="1567"/>
      <c r="Q216" s="1567"/>
      <c r="R216" s="1541"/>
    </row>
    <row r="217" spans="1:18" ht="64.5" customHeight="1">
      <c r="A217" s="1402"/>
      <c r="B217" s="1576" t="s">
        <v>1244</v>
      </c>
      <c r="C217" s="1402" t="s">
        <v>28</v>
      </c>
      <c r="D217" s="1563"/>
      <c r="E217" s="1564"/>
      <c r="F217" s="1564"/>
      <c r="G217" s="1571"/>
      <c r="H217" s="1571"/>
      <c r="I217" s="1571"/>
      <c r="J217" s="1571"/>
      <c r="K217" s="1574">
        <v>746318</v>
      </c>
      <c r="L217" s="1571"/>
      <c r="M217" s="1571"/>
      <c r="N217" s="1571"/>
      <c r="O217" s="1571"/>
      <c r="P217" s="1571"/>
      <c r="Q217" s="1571"/>
      <c r="R217" s="1541"/>
    </row>
    <row r="218" spans="1:18" ht="64.5" customHeight="1">
      <c r="A218" s="1402"/>
      <c r="B218" s="1545" t="s">
        <v>1371</v>
      </c>
      <c r="C218" s="1402" t="s">
        <v>28</v>
      </c>
      <c r="D218" s="1563"/>
      <c r="E218" s="1564"/>
      <c r="F218" s="1564"/>
      <c r="G218" s="1571"/>
      <c r="H218" s="1571"/>
      <c r="I218" s="1571"/>
      <c r="J218" s="1571"/>
      <c r="K218" s="1574">
        <v>719955</v>
      </c>
      <c r="L218" s="1571"/>
      <c r="M218" s="1571"/>
      <c r="N218" s="1397"/>
      <c r="O218" s="1397"/>
      <c r="P218" s="1397"/>
      <c r="Q218" s="1397"/>
      <c r="R218" s="1541"/>
    </row>
    <row r="219" spans="1:18" ht="64.5" customHeight="1">
      <c r="A219" s="1402"/>
      <c r="B219" s="1449" t="s">
        <v>1278</v>
      </c>
      <c r="C219" s="1542"/>
      <c r="D219" s="1542"/>
      <c r="E219" s="1577"/>
      <c r="F219" s="3406" t="s">
        <v>1370</v>
      </c>
      <c r="G219" s="3407"/>
      <c r="H219" s="3407"/>
      <c r="I219" s="3407"/>
      <c r="J219" s="3407"/>
      <c r="K219" s="3407"/>
      <c r="L219" s="3407"/>
      <c r="M219" s="3407"/>
      <c r="N219" s="3407"/>
      <c r="O219" s="3407"/>
      <c r="P219" s="3407"/>
      <c r="Q219" s="3407"/>
      <c r="R219" s="1541"/>
    </row>
    <row r="220" spans="1:18" ht="64.5" customHeight="1">
      <c r="A220" s="1402"/>
      <c r="B220" s="1545" t="s">
        <v>1247</v>
      </c>
      <c r="C220" s="1553" t="s">
        <v>111</v>
      </c>
      <c r="D220" s="1547"/>
      <c r="E220" s="1548"/>
      <c r="F220" s="1548"/>
      <c r="G220" s="1551"/>
      <c r="H220" s="1551"/>
      <c r="I220" s="1551"/>
      <c r="J220" s="1551"/>
      <c r="K220" s="1578">
        <v>2802926</v>
      </c>
      <c r="L220" s="1551"/>
      <c r="M220" s="1551"/>
      <c r="N220" s="1551"/>
      <c r="O220" s="1551"/>
      <c r="P220" s="1551"/>
      <c r="Q220" s="1551"/>
      <c r="R220" s="1541"/>
    </row>
    <row r="221" spans="1:18" ht="64.5" customHeight="1">
      <c r="A221" s="1402"/>
      <c r="B221" s="1545" t="s">
        <v>1246</v>
      </c>
      <c r="C221" s="1553" t="s">
        <v>111</v>
      </c>
      <c r="D221" s="1547"/>
      <c r="E221" s="1548"/>
      <c r="F221" s="1548"/>
      <c r="G221" s="1551"/>
      <c r="H221" s="1551"/>
      <c r="I221" s="1551"/>
      <c r="J221" s="1551"/>
      <c r="K221" s="1578">
        <v>3419290</v>
      </c>
      <c r="L221" s="1551"/>
      <c r="M221" s="1551"/>
      <c r="N221" s="1579"/>
      <c r="O221" s="1579"/>
      <c r="P221" s="1579"/>
      <c r="Q221" s="1579"/>
      <c r="R221" s="1541"/>
    </row>
    <row r="222" spans="1:18" ht="64.5" customHeight="1">
      <c r="A222" s="1402"/>
      <c r="B222" s="1545" t="s">
        <v>1814</v>
      </c>
      <c r="C222" s="1553" t="s">
        <v>111</v>
      </c>
      <c r="D222" s="1547"/>
      <c r="E222" s="1548"/>
      <c r="F222" s="1580"/>
      <c r="G222" s="1579"/>
      <c r="H222" s="1579"/>
      <c r="I222" s="1579"/>
      <c r="J222" s="1579"/>
      <c r="K222" s="1581">
        <v>1029995</v>
      </c>
      <c r="L222" s="1579"/>
      <c r="M222" s="1579"/>
      <c r="N222" s="1551"/>
      <c r="O222" s="1551"/>
      <c r="P222" s="1551"/>
      <c r="Q222" s="1551"/>
      <c r="R222" s="1541"/>
    </row>
    <row r="223" spans="1:18" ht="64.5" customHeight="1">
      <c r="A223" s="1820"/>
      <c r="B223" s="1582" t="s">
        <v>1240</v>
      </c>
      <c r="C223" s="1553" t="s">
        <v>111</v>
      </c>
      <c r="D223" s="1547"/>
      <c r="E223" s="1548"/>
      <c r="F223" s="1548"/>
      <c r="G223" s="1551"/>
      <c r="H223" s="1551"/>
      <c r="I223" s="1551"/>
      <c r="J223" s="1551"/>
      <c r="K223" s="1578">
        <v>5196341</v>
      </c>
      <c r="L223" s="1551"/>
      <c r="M223" s="1551"/>
      <c r="N223" s="1414"/>
      <c r="O223" s="1414"/>
      <c r="P223" s="1414"/>
      <c r="Q223" s="1583"/>
      <c r="R223" s="1541"/>
    </row>
    <row r="224" spans="1:18" s="1534" customFormat="1" ht="45.75" customHeight="1">
      <c r="A224" s="1584">
        <v>2</v>
      </c>
      <c r="B224" s="3458" t="s">
        <v>2275</v>
      </c>
      <c r="C224" s="3459"/>
      <c r="D224" s="3459"/>
      <c r="E224" s="3459"/>
      <c r="F224" s="3459"/>
      <c r="G224" s="3459"/>
      <c r="H224" s="3459"/>
      <c r="I224" s="3459"/>
      <c r="J224" s="3459"/>
      <c r="K224" s="3459"/>
      <c r="L224" s="3459"/>
      <c r="M224" s="3459"/>
      <c r="N224" s="3459"/>
      <c r="O224" s="3459"/>
      <c r="P224" s="3459"/>
      <c r="Q224" s="3459"/>
      <c r="R224" s="3460"/>
    </row>
    <row r="225" spans="1:18" ht="26.25" customHeight="1">
      <c r="A225" s="1402"/>
      <c r="B225" s="3406" t="s">
        <v>1318</v>
      </c>
      <c r="C225" s="3389"/>
      <c r="D225" s="1391"/>
      <c r="E225" s="1412"/>
      <c r="F225" s="3407" t="s">
        <v>1372</v>
      </c>
      <c r="G225" s="3407"/>
      <c r="H225" s="3407"/>
      <c r="I225" s="3407"/>
      <c r="J225" s="3407"/>
      <c r="K225" s="3407"/>
      <c r="L225" s="3407"/>
      <c r="M225" s="3407"/>
      <c r="N225" s="3407"/>
      <c r="O225" s="3407"/>
      <c r="P225" s="3407"/>
      <c r="Q225" s="3407"/>
      <c r="R225" s="3389"/>
    </row>
    <row r="226" spans="1:18" ht="78" customHeight="1">
      <c r="A226" s="1402"/>
      <c r="B226" s="1585" t="s">
        <v>1635</v>
      </c>
      <c r="C226" s="1553" t="s">
        <v>32</v>
      </c>
      <c r="D226" s="3468" t="s">
        <v>1559</v>
      </c>
      <c r="E226" s="1586"/>
      <c r="F226" s="1551"/>
      <c r="G226" s="1550"/>
      <c r="H226" s="1587"/>
      <c r="I226" s="1544"/>
      <c r="J226" s="1544"/>
      <c r="K226" s="1550">
        <v>92400</v>
      </c>
      <c r="L226" s="1551"/>
      <c r="M226" s="1453"/>
      <c r="N226" s="1544"/>
      <c r="O226" s="1544"/>
      <c r="P226" s="1587"/>
      <c r="Q226" s="1587"/>
      <c r="R226" s="1588"/>
    </row>
    <row r="227" spans="1:18" ht="78" customHeight="1">
      <c r="A227" s="1402"/>
      <c r="B227" s="1585" t="s">
        <v>1636</v>
      </c>
      <c r="C227" s="1402" t="s">
        <v>32</v>
      </c>
      <c r="D227" s="3470"/>
      <c r="E227" s="1555"/>
      <c r="F227" s="1550"/>
      <c r="G227" s="1550"/>
      <c r="H227" s="1587"/>
      <c r="I227" s="1587"/>
      <c r="J227" s="1587"/>
      <c r="K227" s="1550">
        <v>36000</v>
      </c>
      <c r="L227" s="1550"/>
      <c r="M227" s="1453"/>
      <c r="N227" s="1587"/>
      <c r="O227" s="1587"/>
      <c r="P227" s="1587"/>
      <c r="Q227" s="1587"/>
      <c r="R227" s="1588"/>
    </row>
    <row r="228" spans="1:18" ht="78" customHeight="1">
      <c r="A228" s="1402"/>
      <c r="B228" s="1585" t="s">
        <v>1638</v>
      </c>
      <c r="C228" s="1402" t="s">
        <v>32</v>
      </c>
      <c r="D228" s="1589" t="s">
        <v>1559</v>
      </c>
      <c r="E228" s="1555"/>
      <c r="F228" s="1550"/>
      <c r="G228" s="1550"/>
      <c r="H228" s="1587"/>
      <c r="I228" s="1587"/>
      <c r="J228" s="1587"/>
      <c r="K228" s="1550">
        <v>37200</v>
      </c>
      <c r="L228" s="1550"/>
      <c r="M228" s="1453"/>
      <c r="N228" s="1587"/>
      <c r="O228" s="1587"/>
      <c r="P228" s="1587"/>
      <c r="Q228" s="1587"/>
      <c r="R228" s="1588"/>
    </row>
    <row r="229" spans="1:18" ht="78" customHeight="1">
      <c r="A229" s="1402"/>
      <c r="B229" s="1585" t="s">
        <v>1637</v>
      </c>
      <c r="C229" s="1402" t="s">
        <v>32</v>
      </c>
      <c r="D229" s="1589" t="s">
        <v>1559</v>
      </c>
      <c r="E229" s="1555"/>
      <c r="F229" s="1550"/>
      <c r="G229" s="1550"/>
      <c r="H229" s="1587"/>
      <c r="I229" s="1587"/>
      <c r="J229" s="1587"/>
      <c r="K229" s="1550">
        <v>43200</v>
      </c>
      <c r="L229" s="1550"/>
      <c r="M229" s="1453"/>
      <c r="N229" s="1587"/>
      <c r="O229" s="1587"/>
      <c r="P229" s="1587"/>
      <c r="Q229" s="1587"/>
      <c r="R229" s="1588"/>
    </row>
    <row r="230" spans="1:18" ht="78" customHeight="1">
      <c r="A230" s="1402"/>
      <c r="B230" s="1585" t="s">
        <v>1639</v>
      </c>
      <c r="C230" s="1402" t="s">
        <v>32</v>
      </c>
      <c r="D230" s="1589" t="s">
        <v>1559</v>
      </c>
      <c r="E230" s="1555"/>
      <c r="F230" s="1550"/>
      <c r="G230" s="1550"/>
      <c r="H230" s="1587"/>
      <c r="I230" s="1587"/>
      <c r="J230" s="1587"/>
      <c r="K230" s="1550">
        <v>45600</v>
      </c>
      <c r="L230" s="1550"/>
      <c r="M230" s="1453"/>
      <c r="N230" s="1587"/>
      <c r="O230" s="1587"/>
      <c r="P230" s="1587"/>
      <c r="Q230" s="1587"/>
      <c r="R230" s="1588"/>
    </row>
    <row r="231" spans="1:18" ht="78" customHeight="1">
      <c r="A231" s="1402"/>
      <c r="B231" s="1585" t="s">
        <v>1640</v>
      </c>
      <c r="C231" s="1402" t="s">
        <v>32</v>
      </c>
      <c r="D231" s="1590" t="s">
        <v>1559</v>
      </c>
      <c r="E231" s="1555"/>
      <c r="F231" s="1550"/>
      <c r="G231" s="1550"/>
      <c r="H231" s="1587"/>
      <c r="I231" s="1587"/>
      <c r="J231" s="1587"/>
      <c r="K231" s="1550">
        <v>27600</v>
      </c>
      <c r="L231" s="1550"/>
      <c r="M231" s="1453"/>
      <c r="N231" s="1587"/>
      <c r="O231" s="1587"/>
      <c r="P231" s="1587"/>
      <c r="Q231" s="1587"/>
      <c r="R231" s="1588"/>
    </row>
    <row r="232" spans="1:18" ht="78" customHeight="1">
      <c r="A232" s="1402"/>
      <c r="B232" s="1585" t="s">
        <v>1641</v>
      </c>
      <c r="C232" s="1402" t="s">
        <v>32</v>
      </c>
      <c r="D232" s="1591"/>
      <c r="E232" s="1555"/>
      <c r="F232" s="1550"/>
      <c r="G232" s="1550"/>
      <c r="H232" s="1587"/>
      <c r="I232" s="1587"/>
      <c r="J232" s="1587"/>
      <c r="K232" s="1550">
        <v>28800</v>
      </c>
      <c r="L232" s="1550"/>
      <c r="M232" s="1453"/>
      <c r="N232" s="1587"/>
      <c r="O232" s="1587"/>
      <c r="P232" s="1587"/>
      <c r="Q232" s="1587"/>
      <c r="R232" s="1588"/>
    </row>
    <row r="233" spans="1:18" ht="78" customHeight="1">
      <c r="A233" s="1402"/>
      <c r="B233" s="1585" t="s">
        <v>1642</v>
      </c>
      <c r="C233" s="1402" t="s">
        <v>32</v>
      </c>
      <c r="D233" s="1592"/>
      <c r="E233" s="1555"/>
      <c r="F233" s="1550"/>
      <c r="G233" s="1550"/>
      <c r="H233" s="1587"/>
      <c r="I233" s="1587"/>
      <c r="J233" s="1587"/>
      <c r="K233" s="1550">
        <v>150000</v>
      </c>
      <c r="L233" s="1550"/>
      <c r="M233" s="1453"/>
      <c r="N233" s="1587"/>
      <c r="O233" s="1587"/>
      <c r="P233" s="1587"/>
      <c r="Q233" s="1587"/>
      <c r="R233" s="1588"/>
    </row>
    <row r="234" spans="1:18" ht="78" customHeight="1">
      <c r="A234" s="1402"/>
      <c r="B234" s="1585" t="s">
        <v>1643</v>
      </c>
      <c r="C234" s="1402" t="s">
        <v>32</v>
      </c>
      <c r="D234" s="1591"/>
      <c r="E234" s="1555"/>
      <c r="F234" s="1550"/>
      <c r="G234" s="1550"/>
      <c r="H234" s="1593"/>
      <c r="I234" s="1587"/>
      <c r="J234" s="1587"/>
      <c r="K234" s="1550">
        <v>186000</v>
      </c>
      <c r="L234" s="1550"/>
      <c r="M234" s="1453"/>
      <c r="N234" s="1587"/>
      <c r="O234" s="1587"/>
      <c r="P234" s="1593"/>
      <c r="Q234" s="1593"/>
      <c r="R234" s="1594"/>
    </row>
    <row r="235" spans="1:18" ht="78" customHeight="1">
      <c r="A235" s="1402"/>
      <c r="B235" s="1585" t="s">
        <v>1645</v>
      </c>
      <c r="C235" s="1402" t="s">
        <v>32</v>
      </c>
      <c r="D235" s="3468" t="s">
        <v>1559</v>
      </c>
      <c r="E235" s="1555"/>
      <c r="F235" s="1550"/>
      <c r="G235" s="1550"/>
      <c r="H235" s="1595"/>
      <c r="I235" s="1596"/>
      <c r="J235" s="1596"/>
      <c r="K235" s="1597">
        <v>186120</v>
      </c>
      <c r="L235" s="1597"/>
      <c r="M235" s="1453"/>
      <c r="N235" s="1596"/>
      <c r="O235" s="1596"/>
      <c r="P235" s="1595"/>
      <c r="Q235" s="1595"/>
      <c r="R235" s="1598"/>
    </row>
    <row r="236" spans="1:18" ht="78" customHeight="1">
      <c r="A236" s="1402"/>
      <c r="B236" s="1585" t="s">
        <v>1644</v>
      </c>
      <c r="C236" s="1402" t="s">
        <v>32</v>
      </c>
      <c r="D236" s="3470"/>
      <c r="E236" s="1555"/>
      <c r="F236" s="1550"/>
      <c r="G236" s="1550"/>
      <c r="H236" s="1595"/>
      <c r="I236" s="1596"/>
      <c r="J236" s="1596"/>
      <c r="K236" s="1597">
        <v>24600</v>
      </c>
      <c r="L236" s="1597"/>
      <c r="M236" s="1501"/>
      <c r="N236" s="1596"/>
      <c r="O236" s="1596"/>
      <c r="P236" s="1595"/>
      <c r="Q236" s="1595"/>
      <c r="R236" s="1598"/>
    </row>
    <row r="237" spans="1:18" ht="19.5" customHeight="1">
      <c r="A237" s="1402"/>
      <c r="B237" s="1449" t="s">
        <v>1277</v>
      </c>
      <c r="C237" s="1599"/>
      <c r="D237" s="1593"/>
      <c r="E237" s="1600"/>
      <c r="F237" s="3400" t="s">
        <v>1372</v>
      </c>
      <c r="G237" s="3400"/>
      <c r="H237" s="3400"/>
      <c r="I237" s="3400"/>
      <c r="J237" s="3400"/>
      <c r="K237" s="3400"/>
      <c r="L237" s="3400"/>
      <c r="M237" s="3400"/>
      <c r="N237" s="3400"/>
      <c r="O237" s="3400"/>
      <c r="P237" s="3400"/>
      <c r="Q237" s="3400"/>
      <c r="R237" s="3437"/>
    </row>
    <row r="238" spans="1:18" ht="43.5" customHeight="1">
      <c r="A238" s="1402"/>
      <c r="B238" s="1585" t="s">
        <v>1825</v>
      </c>
      <c r="C238" s="1553" t="s">
        <v>111</v>
      </c>
      <c r="D238" s="3468" t="s">
        <v>1559</v>
      </c>
      <c r="E238" s="1601"/>
      <c r="F238" s="1550"/>
      <c r="G238" s="1550"/>
      <c r="H238" s="1578"/>
      <c r="I238" s="1578"/>
      <c r="J238" s="1578"/>
      <c r="K238" s="1550">
        <v>1984545</v>
      </c>
      <c r="L238" s="1550"/>
      <c r="M238" s="1453"/>
      <c r="N238" s="1578"/>
      <c r="O238" s="1578"/>
      <c r="P238" s="1578"/>
      <c r="Q238" s="1578"/>
      <c r="R238" s="1602"/>
    </row>
    <row r="239" spans="1:18" ht="43.5" customHeight="1">
      <c r="A239" s="1402"/>
      <c r="B239" s="1603" t="s">
        <v>1646</v>
      </c>
      <c r="C239" s="1553" t="s">
        <v>111</v>
      </c>
      <c r="D239" s="3469"/>
      <c r="E239" s="1601"/>
      <c r="F239" s="1550"/>
      <c r="G239" s="1550"/>
      <c r="H239" s="1578"/>
      <c r="I239" s="1578"/>
      <c r="J239" s="1578"/>
      <c r="K239" s="1550">
        <v>1697273</v>
      </c>
      <c r="L239" s="1550"/>
      <c r="M239" s="1453"/>
      <c r="N239" s="1578"/>
      <c r="O239" s="1578"/>
      <c r="P239" s="1578"/>
      <c r="Q239" s="1578"/>
      <c r="R239" s="1602"/>
    </row>
    <row r="240" spans="1:18" ht="43.5" customHeight="1">
      <c r="A240" s="1402"/>
      <c r="B240" s="1585" t="s">
        <v>1647</v>
      </c>
      <c r="C240" s="1553" t="s">
        <v>111</v>
      </c>
      <c r="D240" s="3470"/>
      <c r="E240" s="1601"/>
      <c r="F240" s="1550"/>
      <c r="G240" s="1550"/>
      <c r="H240" s="1578"/>
      <c r="I240" s="1578"/>
      <c r="J240" s="1578"/>
      <c r="K240" s="1550">
        <v>1245455</v>
      </c>
      <c r="L240" s="1550"/>
      <c r="M240" s="1453"/>
      <c r="N240" s="1578"/>
      <c r="O240" s="1578"/>
      <c r="P240" s="1578"/>
      <c r="Q240" s="1578"/>
      <c r="R240" s="1602"/>
    </row>
    <row r="241" spans="1:18" ht="21" customHeight="1">
      <c r="A241" s="1402"/>
      <c r="B241" s="1449" t="s">
        <v>1276</v>
      </c>
      <c r="C241" s="1553"/>
      <c r="D241" s="1553"/>
      <c r="E241" s="1601"/>
      <c r="F241" s="1550"/>
      <c r="G241" s="1550"/>
      <c r="H241" s="1578"/>
      <c r="I241" s="1578"/>
      <c r="J241" s="1578"/>
      <c r="K241" s="1550"/>
      <c r="L241" s="1550"/>
      <c r="M241" s="1453"/>
      <c r="N241" s="1578"/>
      <c r="O241" s="1578"/>
      <c r="P241" s="1578"/>
      <c r="Q241" s="1578"/>
      <c r="R241" s="1602"/>
    </row>
    <row r="242" spans="1:18" ht="48" customHeight="1">
      <c r="A242" s="1402"/>
      <c r="B242" s="1585" t="s">
        <v>1826</v>
      </c>
      <c r="C242" s="1553" t="s">
        <v>111</v>
      </c>
      <c r="D242" s="3468" t="s">
        <v>1559</v>
      </c>
      <c r="E242" s="1601"/>
      <c r="F242" s="1550"/>
      <c r="G242" s="1550"/>
      <c r="H242" s="1578"/>
      <c r="I242" s="1578"/>
      <c r="J242" s="1578"/>
      <c r="K242" s="1550">
        <v>4090909</v>
      </c>
      <c r="L242" s="1550"/>
      <c r="M242" s="1453"/>
      <c r="N242" s="1578"/>
      <c r="O242" s="1578"/>
      <c r="P242" s="1578"/>
      <c r="Q242" s="1578"/>
      <c r="R242" s="1602"/>
    </row>
    <row r="243" spans="1:18" ht="48" customHeight="1">
      <c r="A243" s="1402"/>
      <c r="B243" s="1585" t="s">
        <v>1648</v>
      </c>
      <c r="C243" s="1553" t="s">
        <v>111</v>
      </c>
      <c r="D243" s="3469"/>
      <c r="E243" s="1601"/>
      <c r="F243" s="1550"/>
      <c r="G243" s="1550"/>
      <c r="H243" s="1578"/>
      <c r="I243" s="1578"/>
      <c r="J243" s="1578"/>
      <c r="K243" s="1550">
        <v>1990909</v>
      </c>
      <c r="L243" s="1550"/>
      <c r="M243" s="1453"/>
      <c r="N243" s="1578"/>
      <c r="O243" s="1578"/>
      <c r="P243" s="1578"/>
      <c r="Q243" s="1578"/>
      <c r="R243" s="1602"/>
    </row>
    <row r="244" spans="1:18" ht="48" customHeight="1">
      <c r="A244" s="1402"/>
      <c r="B244" s="1585" t="s">
        <v>1649</v>
      </c>
      <c r="C244" s="1553" t="s">
        <v>111</v>
      </c>
      <c r="D244" s="3470"/>
      <c r="E244" s="1601"/>
      <c r="F244" s="1550"/>
      <c r="G244" s="1550"/>
      <c r="H244" s="1578"/>
      <c r="I244" s="1578"/>
      <c r="J244" s="1578"/>
      <c r="K244" s="1550">
        <v>2466364</v>
      </c>
      <c r="L244" s="1550"/>
      <c r="M244" s="1501"/>
      <c r="N244" s="1578"/>
      <c r="O244" s="1578"/>
      <c r="P244" s="1578"/>
      <c r="Q244" s="1578"/>
      <c r="R244" s="1602"/>
    </row>
    <row r="245" spans="1:18" ht="22.5" customHeight="1">
      <c r="A245" s="1402"/>
      <c r="B245" s="1449" t="s">
        <v>1093</v>
      </c>
      <c r="C245" s="1553"/>
      <c r="D245" s="1604"/>
      <c r="E245" s="1601"/>
      <c r="F245" s="1550"/>
      <c r="G245" s="1550"/>
      <c r="H245" s="1578"/>
      <c r="I245" s="1578"/>
      <c r="J245" s="1578"/>
      <c r="K245" s="1550"/>
      <c r="L245" s="1550"/>
      <c r="M245" s="1453"/>
      <c r="N245" s="1578"/>
      <c r="O245" s="1578"/>
      <c r="P245" s="1578"/>
      <c r="Q245" s="1578"/>
      <c r="R245" s="1602"/>
    </row>
    <row r="246" spans="1:18" ht="50.25" customHeight="1">
      <c r="A246" s="1402"/>
      <c r="B246" s="1585" t="s">
        <v>1650</v>
      </c>
      <c r="C246" s="1553" t="s">
        <v>28</v>
      </c>
      <c r="D246" s="1553"/>
      <c r="E246" s="1601"/>
      <c r="F246" s="1550"/>
      <c r="G246" s="1550"/>
      <c r="H246" s="1578"/>
      <c r="I246" s="1578"/>
      <c r="J246" s="1578"/>
      <c r="K246" s="1550">
        <v>330909</v>
      </c>
      <c r="L246" s="1550"/>
      <c r="M246" s="1453"/>
      <c r="N246" s="1578"/>
      <c r="O246" s="1578"/>
      <c r="P246" s="1578"/>
      <c r="Q246" s="1578"/>
      <c r="R246" s="1602"/>
    </row>
    <row r="247" spans="1:18" ht="50.25" customHeight="1">
      <c r="A247" s="1820"/>
      <c r="B247" s="1585" t="s">
        <v>1651</v>
      </c>
      <c r="C247" s="1553" t="s">
        <v>28</v>
      </c>
      <c r="D247" s="1604"/>
      <c r="E247" s="1601"/>
      <c r="F247" s="1550"/>
      <c r="G247" s="1550"/>
      <c r="H247" s="1583"/>
      <c r="I247" s="1578"/>
      <c r="J247" s="1578"/>
      <c r="K247" s="1550">
        <v>436364</v>
      </c>
      <c r="L247" s="1550"/>
      <c r="M247" s="1501"/>
      <c r="N247" s="1578"/>
      <c r="O247" s="1578"/>
      <c r="P247" s="1583"/>
      <c r="Q247" s="1583"/>
      <c r="R247" s="1560"/>
    </row>
    <row r="248" spans="1:18" ht="36.75" customHeight="1">
      <c r="A248" s="1605">
        <v>3</v>
      </c>
      <c r="B248" s="3417" t="s">
        <v>1769</v>
      </c>
      <c r="C248" s="3418"/>
      <c r="D248" s="3418"/>
      <c r="E248" s="3457"/>
      <c r="F248" s="3418"/>
      <c r="G248" s="3418"/>
      <c r="H248" s="3418"/>
      <c r="I248" s="3418"/>
      <c r="J248" s="3418"/>
      <c r="K248" s="3418"/>
      <c r="L248" s="3418"/>
      <c r="M248" s="3418"/>
      <c r="N248" s="3418"/>
      <c r="O248" s="3418"/>
      <c r="P248" s="3418"/>
      <c r="Q248" s="3418"/>
      <c r="R248" s="3438"/>
    </row>
    <row r="249" spans="1:18" ht="27.75" customHeight="1">
      <c r="A249" s="1820"/>
      <c r="B249" s="1447" t="s">
        <v>1771</v>
      </c>
      <c r="C249" s="1606"/>
      <c r="D249" s="1607"/>
      <c r="E249" s="1601"/>
      <c r="F249" s="3407" t="s">
        <v>1770</v>
      </c>
      <c r="G249" s="3400"/>
      <c r="H249" s="3400"/>
      <c r="I249" s="3400"/>
      <c r="J249" s="3400"/>
      <c r="K249" s="3400"/>
      <c r="L249" s="3400"/>
      <c r="M249" s="3400"/>
      <c r="N249" s="3400"/>
      <c r="O249" s="3400"/>
      <c r="P249" s="3400"/>
      <c r="Q249" s="3400"/>
      <c r="R249" s="3437"/>
    </row>
    <row r="250" spans="1:18" ht="34.5" customHeight="1">
      <c r="A250" s="3462"/>
      <c r="B250" s="3465" t="s">
        <v>1773</v>
      </c>
      <c r="C250" s="1553" t="s">
        <v>1772</v>
      </c>
      <c r="D250" s="3468" t="s">
        <v>1559</v>
      </c>
      <c r="E250" s="1608"/>
      <c r="F250" s="1550"/>
      <c r="G250" s="1550"/>
      <c r="H250" s="1583"/>
      <c r="I250" s="1578"/>
      <c r="J250" s="1578"/>
      <c r="K250" s="1550">
        <f>5900000/1.1</f>
        <v>5363636.3636363633</v>
      </c>
      <c r="L250" s="1550"/>
      <c r="M250" s="1453"/>
      <c r="N250" s="1578"/>
      <c r="O250" s="1578"/>
      <c r="P250" s="1583"/>
      <c r="Q250" s="1583"/>
      <c r="R250" s="1560"/>
    </row>
    <row r="251" spans="1:18" ht="34.5" customHeight="1">
      <c r="A251" s="3463"/>
      <c r="B251" s="3466"/>
      <c r="C251" s="1553" t="s">
        <v>1774</v>
      </c>
      <c r="D251" s="3469"/>
      <c r="E251" s="1601"/>
      <c r="F251" s="1550"/>
      <c r="G251" s="1550"/>
      <c r="H251" s="1583"/>
      <c r="I251" s="1578"/>
      <c r="J251" s="1578"/>
      <c r="K251" s="1550">
        <f>1570000/1.1</f>
        <v>1427272.7272727271</v>
      </c>
      <c r="L251" s="1550"/>
      <c r="M251" s="1453"/>
      <c r="N251" s="1578"/>
      <c r="O251" s="1578"/>
      <c r="P251" s="1583"/>
      <c r="Q251" s="1583"/>
      <c r="R251" s="1560"/>
    </row>
    <row r="252" spans="1:18" ht="34.5" customHeight="1">
      <c r="A252" s="3464"/>
      <c r="B252" s="3467"/>
      <c r="C252" s="1553" t="s">
        <v>1775</v>
      </c>
      <c r="D252" s="3470"/>
      <c r="E252" s="1601"/>
      <c r="F252" s="1550"/>
      <c r="G252" s="1550"/>
      <c r="H252" s="1583"/>
      <c r="I252" s="1578"/>
      <c r="J252" s="1578"/>
      <c r="K252" s="1550">
        <f>476000/1.1</f>
        <v>432727.27272727271</v>
      </c>
      <c r="L252" s="1550"/>
      <c r="M252" s="1453"/>
      <c r="N252" s="1578"/>
      <c r="O252" s="1578"/>
      <c r="P252" s="1583"/>
      <c r="Q252" s="1583"/>
      <c r="R252" s="1560"/>
    </row>
    <row r="253" spans="1:18" ht="34.5" customHeight="1">
      <c r="A253" s="3462"/>
      <c r="B253" s="3465" t="s">
        <v>1776</v>
      </c>
      <c r="C253" s="1553" t="s">
        <v>1772</v>
      </c>
      <c r="D253" s="3468" t="s">
        <v>1559</v>
      </c>
      <c r="E253" s="1601"/>
      <c r="F253" s="1550"/>
      <c r="G253" s="1550"/>
      <c r="H253" s="1583"/>
      <c r="I253" s="1578"/>
      <c r="J253" s="1578"/>
      <c r="K253" s="1550">
        <f>5728000/1.1</f>
        <v>5207272.7272727266</v>
      </c>
      <c r="L253" s="1550"/>
      <c r="M253" s="1453"/>
      <c r="N253" s="1578"/>
      <c r="O253" s="1578"/>
      <c r="P253" s="1583"/>
      <c r="Q253" s="1583"/>
      <c r="R253" s="1560"/>
    </row>
    <row r="254" spans="1:18" ht="34.5" customHeight="1">
      <c r="A254" s="3463"/>
      <c r="B254" s="3466"/>
      <c r="C254" s="1553" t="s">
        <v>1774</v>
      </c>
      <c r="D254" s="3469"/>
      <c r="E254" s="1601"/>
      <c r="F254" s="1550"/>
      <c r="G254" s="1550"/>
      <c r="H254" s="1583"/>
      <c r="I254" s="1578"/>
      <c r="J254" s="1578"/>
      <c r="K254" s="1550">
        <f>1522000/1.1</f>
        <v>1383636.3636363635</v>
      </c>
      <c r="L254" s="1550"/>
      <c r="M254" s="1453"/>
      <c r="N254" s="1578"/>
      <c r="O254" s="1578"/>
      <c r="P254" s="1583"/>
      <c r="Q254" s="1583"/>
      <c r="R254" s="1560"/>
    </row>
    <row r="255" spans="1:18" ht="34.5" customHeight="1">
      <c r="A255" s="3464"/>
      <c r="B255" s="3467"/>
      <c r="C255" s="1553" t="s">
        <v>1775</v>
      </c>
      <c r="D255" s="3470"/>
      <c r="E255" s="1601"/>
      <c r="F255" s="1550"/>
      <c r="G255" s="1550"/>
      <c r="H255" s="1583"/>
      <c r="I255" s="1578"/>
      <c r="J255" s="1578"/>
      <c r="K255" s="1550">
        <f>460000/1.1</f>
        <v>418181.81818181818</v>
      </c>
      <c r="L255" s="1550"/>
      <c r="M255" s="1453"/>
      <c r="N255" s="1578"/>
      <c r="O255" s="1578"/>
      <c r="P255" s="1583"/>
      <c r="Q255" s="1583"/>
      <c r="R255" s="1560"/>
    </row>
    <row r="256" spans="1:18" ht="34.5" customHeight="1">
      <c r="A256" s="3462"/>
      <c r="B256" s="3465" t="s">
        <v>1777</v>
      </c>
      <c r="C256" s="1553" t="s">
        <v>1772</v>
      </c>
      <c r="D256" s="3468" t="s">
        <v>1559</v>
      </c>
      <c r="E256" s="1601"/>
      <c r="F256" s="1550"/>
      <c r="G256" s="1550"/>
      <c r="H256" s="1583"/>
      <c r="I256" s="1578"/>
      <c r="J256" s="1578"/>
      <c r="K256" s="1550">
        <f>4685000/1.1</f>
        <v>4259090.9090909092</v>
      </c>
      <c r="L256" s="1550"/>
      <c r="M256" s="1453"/>
      <c r="N256" s="1578"/>
      <c r="O256" s="1578"/>
      <c r="P256" s="1583"/>
      <c r="Q256" s="1583"/>
      <c r="R256" s="1560"/>
    </row>
    <row r="257" spans="1:18" ht="34.5" customHeight="1">
      <c r="A257" s="3463"/>
      <c r="B257" s="3466"/>
      <c r="C257" s="1553" t="s">
        <v>1353</v>
      </c>
      <c r="D257" s="3469"/>
      <c r="E257" s="1601"/>
      <c r="F257" s="1550"/>
      <c r="G257" s="1550"/>
      <c r="H257" s="1583"/>
      <c r="I257" s="1578"/>
      <c r="J257" s="1578"/>
      <c r="K257" s="1550">
        <f>1728000/1.1</f>
        <v>1570909.0909090908</v>
      </c>
      <c r="L257" s="1550"/>
      <c r="M257" s="1453"/>
      <c r="N257" s="1578"/>
      <c r="O257" s="1578"/>
      <c r="P257" s="1583"/>
      <c r="Q257" s="1583"/>
      <c r="R257" s="1560"/>
    </row>
    <row r="258" spans="1:18" ht="34.5" customHeight="1">
      <c r="A258" s="3464"/>
      <c r="B258" s="3467"/>
      <c r="C258" s="1553" t="s">
        <v>1775</v>
      </c>
      <c r="D258" s="3470"/>
      <c r="E258" s="1601"/>
      <c r="F258" s="1550"/>
      <c r="G258" s="1550"/>
      <c r="H258" s="1583"/>
      <c r="I258" s="1578"/>
      <c r="J258" s="1578"/>
      <c r="K258" s="1550">
        <f>401000/1.1</f>
        <v>364545.45454545453</v>
      </c>
      <c r="L258" s="1550"/>
      <c r="M258" s="1453"/>
      <c r="N258" s="1578"/>
      <c r="O258" s="1578"/>
      <c r="P258" s="1583"/>
      <c r="Q258" s="1583"/>
      <c r="R258" s="1560"/>
    </row>
    <row r="259" spans="1:18" ht="34.5" customHeight="1">
      <c r="A259" s="3462"/>
      <c r="B259" s="3465" t="s">
        <v>1778</v>
      </c>
      <c r="C259" s="1553" t="s">
        <v>1772</v>
      </c>
      <c r="D259" s="3468" t="s">
        <v>1559</v>
      </c>
      <c r="E259" s="1601"/>
      <c r="F259" s="1550"/>
      <c r="G259" s="1550"/>
      <c r="H259" s="1583"/>
      <c r="I259" s="1578"/>
      <c r="J259" s="1578"/>
      <c r="K259" s="1550">
        <f>4719000/1.1</f>
        <v>4290000</v>
      </c>
      <c r="L259" s="1550"/>
      <c r="M259" s="1453"/>
      <c r="N259" s="1578"/>
      <c r="O259" s="1578"/>
      <c r="P259" s="1583"/>
      <c r="Q259" s="1583"/>
      <c r="R259" s="1560"/>
    </row>
    <row r="260" spans="1:18" ht="34.5" customHeight="1">
      <c r="A260" s="3463"/>
      <c r="B260" s="3466"/>
      <c r="C260" s="1553" t="s">
        <v>1353</v>
      </c>
      <c r="D260" s="3469"/>
      <c r="E260" s="1601"/>
      <c r="F260" s="1550"/>
      <c r="G260" s="1550"/>
      <c r="H260" s="1583"/>
      <c r="I260" s="1578"/>
      <c r="J260" s="1578"/>
      <c r="K260" s="1550">
        <f>1801000/1.1</f>
        <v>1637272.7272727271</v>
      </c>
      <c r="L260" s="1550"/>
      <c r="M260" s="1453"/>
      <c r="N260" s="1578"/>
      <c r="O260" s="1578"/>
      <c r="P260" s="1583"/>
      <c r="Q260" s="1583"/>
      <c r="R260" s="1560"/>
    </row>
    <row r="261" spans="1:18" ht="34.5" customHeight="1">
      <c r="A261" s="3464"/>
      <c r="B261" s="3467"/>
      <c r="C261" s="1553" t="s">
        <v>1775</v>
      </c>
      <c r="D261" s="3469"/>
      <c r="E261" s="1601"/>
      <c r="F261" s="1550"/>
      <c r="G261" s="1550"/>
      <c r="H261" s="1583"/>
      <c r="I261" s="1578"/>
      <c r="J261" s="1578"/>
      <c r="K261" s="1550">
        <f>439000/1.1</f>
        <v>399090.90909090906</v>
      </c>
      <c r="L261" s="1550"/>
      <c r="M261" s="1453"/>
      <c r="N261" s="1578"/>
      <c r="O261" s="1578"/>
      <c r="P261" s="1583"/>
      <c r="Q261" s="1583"/>
      <c r="R261" s="1560"/>
    </row>
    <row r="262" spans="1:18" ht="34.5" customHeight="1">
      <c r="A262" s="1821"/>
      <c r="B262" s="1609" t="s">
        <v>1779</v>
      </c>
      <c r="C262" s="1553" t="s">
        <v>1354</v>
      </c>
      <c r="D262" s="3469"/>
      <c r="E262" s="1601"/>
      <c r="F262" s="1550"/>
      <c r="G262" s="1550"/>
      <c r="H262" s="1583"/>
      <c r="I262" s="1578"/>
      <c r="J262" s="1578"/>
      <c r="K262" s="1550">
        <f>2840000/1.1</f>
        <v>2581818.1818181816</v>
      </c>
      <c r="L262" s="1550"/>
      <c r="M262" s="1453"/>
      <c r="N262" s="1578"/>
      <c r="O262" s="1578"/>
      <c r="P262" s="1583"/>
      <c r="Q262" s="1583"/>
      <c r="R262" s="1560"/>
    </row>
    <row r="263" spans="1:18" ht="34.5" customHeight="1">
      <c r="A263" s="1822"/>
      <c r="B263" s="1463"/>
      <c r="C263" s="1553" t="s">
        <v>1353</v>
      </c>
      <c r="D263" s="3470"/>
      <c r="E263" s="1601"/>
      <c r="F263" s="1550"/>
      <c r="G263" s="1550"/>
      <c r="H263" s="1583"/>
      <c r="I263" s="1578"/>
      <c r="J263" s="1578"/>
      <c r="K263" s="1550">
        <f>875000/1.1</f>
        <v>795454.54545454541</v>
      </c>
      <c r="L263" s="1550"/>
      <c r="M263" s="1453"/>
      <c r="N263" s="1578"/>
      <c r="O263" s="1578"/>
      <c r="P263" s="1583"/>
      <c r="Q263" s="1583"/>
      <c r="R263" s="1560"/>
    </row>
    <row r="264" spans="1:18" ht="34.5" customHeight="1">
      <c r="A264" s="1822"/>
      <c r="B264" s="1609" t="s">
        <v>1779</v>
      </c>
      <c r="C264" s="1553" t="s">
        <v>1775</v>
      </c>
      <c r="D264" s="1591"/>
      <c r="E264" s="1601"/>
      <c r="F264" s="1550"/>
      <c r="G264" s="1550"/>
      <c r="H264" s="1583"/>
      <c r="I264" s="1578"/>
      <c r="J264" s="1578"/>
      <c r="K264" s="1550">
        <f>223000/1.1</f>
        <v>202727.27272727271</v>
      </c>
      <c r="L264" s="1550"/>
      <c r="M264" s="1453"/>
      <c r="N264" s="1578"/>
      <c r="O264" s="1578"/>
      <c r="P264" s="1583"/>
      <c r="Q264" s="1583"/>
      <c r="R264" s="1560"/>
    </row>
    <row r="265" spans="1:18" ht="34.5" customHeight="1">
      <c r="A265" s="1820"/>
      <c r="B265" s="1447" t="s">
        <v>1780</v>
      </c>
      <c r="C265" s="1606"/>
      <c r="D265" s="1607"/>
      <c r="E265" s="1601"/>
      <c r="F265" s="1550"/>
      <c r="G265" s="1550"/>
      <c r="H265" s="1583"/>
      <c r="I265" s="1578"/>
      <c r="J265" s="1578"/>
      <c r="K265" s="1550"/>
      <c r="L265" s="1550"/>
      <c r="M265" s="1453"/>
      <c r="N265" s="1578"/>
      <c r="O265" s="1578"/>
      <c r="P265" s="1583"/>
      <c r="Q265" s="1583"/>
      <c r="R265" s="1560"/>
    </row>
    <row r="266" spans="1:18" ht="34.5" customHeight="1">
      <c r="A266" s="1820"/>
      <c r="B266" s="1435" t="s">
        <v>1781</v>
      </c>
      <c r="C266" s="1606" t="s">
        <v>1774</v>
      </c>
      <c r="D266" s="1553"/>
      <c r="E266" s="1601"/>
      <c r="F266" s="1550"/>
      <c r="G266" s="1550"/>
      <c r="H266" s="1583"/>
      <c r="I266" s="1578"/>
      <c r="J266" s="1578"/>
      <c r="K266" s="1550">
        <f>1084000/1.1</f>
        <v>985454.54545454541</v>
      </c>
      <c r="L266" s="1550"/>
      <c r="M266" s="1453"/>
      <c r="N266" s="1578"/>
      <c r="O266" s="1578"/>
      <c r="P266" s="1583"/>
      <c r="Q266" s="1583"/>
      <c r="R266" s="1560"/>
    </row>
    <row r="267" spans="1:18" ht="34.5" customHeight="1">
      <c r="A267" s="1820"/>
      <c r="B267" s="1435" t="s">
        <v>1781</v>
      </c>
      <c r="C267" s="1606" t="s">
        <v>1782</v>
      </c>
      <c r="D267" s="3468" t="s">
        <v>1559</v>
      </c>
      <c r="E267" s="1601"/>
      <c r="F267" s="1550"/>
      <c r="G267" s="1550"/>
      <c r="H267" s="1583"/>
      <c r="I267" s="1578"/>
      <c r="J267" s="1578"/>
      <c r="K267" s="1550">
        <f>316000/1.1</f>
        <v>287272.72727272724</v>
      </c>
      <c r="L267" s="1550"/>
      <c r="M267" s="1453"/>
      <c r="N267" s="1578"/>
      <c r="O267" s="1578"/>
      <c r="P267" s="1583"/>
      <c r="Q267" s="1583"/>
      <c r="R267" s="1560"/>
    </row>
    <row r="268" spans="1:18" ht="34.5" customHeight="1">
      <c r="A268" s="3462"/>
      <c r="B268" s="3465" t="s">
        <v>1783</v>
      </c>
      <c r="C268" s="1606" t="s">
        <v>1774</v>
      </c>
      <c r="D268" s="3469"/>
      <c r="E268" s="1601"/>
      <c r="F268" s="1550"/>
      <c r="G268" s="1550"/>
      <c r="H268" s="1583"/>
      <c r="I268" s="1578"/>
      <c r="J268" s="1578"/>
      <c r="K268" s="1550">
        <f>1121000/1.1</f>
        <v>1019090.9090909091</v>
      </c>
      <c r="L268" s="1550"/>
      <c r="M268" s="1453"/>
      <c r="N268" s="1578"/>
      <c r="O268" s="1578"/>
      <c r="P268" s="1583"/>
      <c r="Q268" s="1583"/>
      <c r="R268" s="1560"/>
    </row>
    <row r="269" spans="1:18" ht="34.5" customHeight="1">
      <c r="A269" s="3464"/>
      <c r="B269" s="3467"/>
      <c r="C269" s="1606" t="s">
        <v>1782</v>
      </c>
      <c r="D269" s="3470"/>
      <c r="E269" s="1601"/>
      <c r="F269" s="1550"/>
      <c r="G269" s="1550"/>
      <c r="H269" s="1583"/>
      <c r="I269" s="1578"/>
      <c r="J269" s="1578"/>
      <c r="K269" s="1550">
        <f>327000/1.1</f>
        <v>297272.72727272724</v>
      </c>
      <c r="L269" s="1550"/>
      <c r="M269" s="1453"/>
      <c r="N269" s="1578"/>
      <c r="O269" s="1578"/>
      <c r="P269" s="1583"/>
      <c r="Q269" s="1583"/>
      <c r="R269" s="1560"/>
    </row>
    <row r="270" spans="1:18" ht="33" customHeight="1">
      <c r="A270" s="3462"/>
      <c r="B270" s="3465" t="s">
        <v>1784</v>
      </c>
      <c r="C270" s="1553" t="s">
        <v>1772</v>
      </c>
      <c r="D270" s="3468" t="s">
        <v>1559</v>
      </c>
      <c r="E270" s="1601"/>
      <c r="F270" s="1550"/>
      <c r="G270" s="1550"/>
      <c r="H270" s="1583"/>
      <c r="I270" s="1578"/>
      <c r="J270" s="1578"/>
      <c r="K270" s="1550">
        <f>4026000/1.1</f>
        <v>3659999.9999999995</v>
      </c>
      <c r="L270" s="1550"/>
      <c r="M270" s="1453"/>
      <c r="N270" s="1578"/>
      <c r="O270" s="1578"/>
      <c r="P270" s="1583"/>
      <c r="Q270" s="1583"/>
      <c r="R270" s="1560"/>
    </row>
    <row r="271" spans="1:18" ht="33" customHeight="1">
      <c r="A271" s="3463"/>
      <c r="B271" s="3466"/>
      <c r="C271" s="1553" t="s">
        <v>1353</v>
      </c>
      <c r="D271" s="3469"/>
      <c r="E271" s="1601"/>
      <c r="F271" s="1550"/>
      <c r="G271" s="1550"/>
      <c r="H271" s="1583"/>
      <c r="I271" s="1578"/>
      <c r="J271" s="1578"/>
      <c r="K271" s="1550">
        <f>1449000/1.1</f>
        <v>1317272.7272727271</v>
      </c>
      <c r="L271" s="1550"/>
      <c r="M271" s="1453"/>
      <c r="N271" s="1578"/>
      <c r="O271" s="1578"/>
      <c r="P271" s="1583"/>
      <c r="Q271" s="1583"/>
      <c r="R271" s="1560"/>
    </row>
    <row r="272" spans="1:18" ht="33" customHeight="1">
      <c r="A272" s="3463"/>
      <c r="B272" s="3466"/>
      <c r="C272" s="1553" t="s">
        <v>1774</v>
      </c>
      <c r="D272" s="3469"/>
      <c r="E272" s="1601"/>
      <c r="F272" s="1550"/>
      <c r="G272" s="1550"/>
      <c r="H272" s="1583"/>
      <c r="I272" s="1578"/>
      <c r="J272" s="1578"/>
      <c r="K272" s="1550">
        <f>1060000/1.1</f>
        <v>963636.36363636353</v>
      </c>
      <c r="L272" s="1550"/>
      <c r="M272" s="1453"/>
      <c r="N272" s="1578"/>
      <c r="O272" s="1578"/>
      <c r="P272" s="1583"/>
      <c r="Q272" s="1583"/>
      <c r="R272" s="1560"/>
    </row>
    <row r="273" spans="1:18" ht="33" customHeight="1">
      <c r="A273" s="3463"/>
      <c r="B273" s="3466"/>
      <c r="C273" s="1553" t="s">
        <v>1775</v>
      </c>
      <c r="D273" s="3469"/>
      <c r="E273" s="1601"/>
      <c r="F273" s="1550"/>
      <c r="G273" s="1550"/>
      <c r="H273" s="1583"/>
      <c r="I273" s="1578"/>
      <c r="J273" s="1578"/>
      <c r="K273" s="1550">
        <f>351000/1.1</f>
        <v>319090.90909090906</v>
      </c>
      <c r="L273" s="1550"/>
      <c r="M273" s="1453"/>
      <c r="N273" s="1578"/>
      <c r="O273" s="1578"/>
      <c r="P273" s="1583"/>
      <c r="Q273" s="1583"/>
      <c r="R273" s="1560"/>
    </row>
    <row r="274" spans="1:18" ht="33" customHeight="1">
      <c r="A274" s="3464"/>
      <c r="B274" s="3467"/>
      <c r="C274" s="1553" t="s">
        <v>1782</v>
      </c>
      <c r="D274" s="3470"/>
      <c r="E274" s="1601"/>
      <c r="F274" s="1550"/>
      <c r="G274" s="1550"/>
      <c r="H274" s="1583"/>
      <c r="I274" s="1578"/>
      <c r="J274" s="1578"/>
      <c r="K274" s="1550">
        <f>308000/1.1</f>
        <v>280000</v>
      </c>
      <c r="L274" s="1550"/>
      <c r="M274" s="1453"/>
      <c r="N274" s="1578"/>
      <c r="O274" s="1578"/>
      <c r="P274" s="1583"/>
      <c r="Q274" s="1583"/>
      <c r="R274" s="1560"/>
    </row>
    <row r="275" spans="1:18" ht="33" customHeight="1">
      <c r="A275" s="3462"/>
      <c r="B275" s="3465" t="s">
        <v>1785</v>
      </c>
      <c r="C275" s="1553" t="s">
        <v>1772</v>
      </c>
      <c r="D275" s="3468" t="s">
        <v>1559</v>
      </c>
      <c r="E275" s="1601"/>
      <c r="F275" s="1550"/>
      <c r="G275" s="1550"/>
      <c r="H275" s="1583"/>
      <c r="I275" s="1578"/>
      <c r="J275" s="1578"/>
      <c r="K275" s="1550">
        <f>3846000/1.1</f>
        <v>3496363.6363636362</v>
      </c>
      <c r="L275" s="1550"/>
      <c r="M275" s="1453"/>
      <c r="N275" s="1578"/>
      <c r="O275" s="1578"/>
      <c r="P275" s="1583"/>
      <c r="Q275" s="1583"/>
      <c r="R275" s="1560"/>
    </row>
    <row r="276" spans="1:18" ht="33" customHeight="1">
      <c r="A276" s="3463"/>
      <c r="B276" s="3466"/>
      <c r="C276" s="1553" t="s">
        <v>1774</v>
      </c>
      <c r="D276" s="3469"/>
      <c r="E276" s="1601"/>
      <c r="F276" s="1550"/>
      <c r="G276" s="1550"/>
      <c r="H276" s="1583"/>
      <c r="I276" s="1578"/>
      <c r="J276" s="1578"/>
      <c r="K276" s="1550">
        <f>1406000/1.1</f>
        <v>1278181.8181818181</v>
      </c>
      <c r="L276" s="1550"/>
      <c r="M276" s="1453"/>
      <c r="N276" s="1578"/>
      <c r="O276" s="1578"/>
      <c r="P276" s="1583"/>
      <c r="Q276" s="1583"/>
      <c r="R276" s="1560"/>
    </row>
    <row r="277" spans="1:18" ht="33" customHeight="1">
      <c r="A277" s="3463"/>
      <c r="B277" s="3466"/>
      <c r="C277" s="1553" t="s">
        <v>1775</v>
      </c>
      <c r="D277" s="3469"/>
      <c r="E277" s="1601"/>
      <c r="F277" s="1550"/>
      <c r="G277" s="1550"/>
      <c r="H277" s="1583"/>
      <c r="I277" s="1578"/>
      <c r="J277" s="1578"/>
      <c r="K277" s="1550">
        <f>342000/1.1</f>
        <v>310909.09090909088</v>
      </c>
      <c r="L277" s="1550"/>
      <c r="M277" s="1453"/>
      <c r="N277" s="1578"/>
      <c r="O277" s="1578"/>
      <c r="P277" s="1583"/>
      <c r="Q277" s="1583"/>
      <c r="R277" s="1560"/>
    </row>
    <row r="278" spans="1:18" ht="33" customHeight="1">
      <c r="A278" s="3464"/>
      <c r="B278" s="3466"/>
      <c r="C278" s="1553" t="s">
        <v>1782</v>
      </c>
      <c r="D278" s="3469"/>
      <c r="E278" s="1601"/>
      <c r="F278" s="1550"/>
      <c r="G278" s="1550"/>
      <c r="H278" s="1583"/>
      <c r="I278" s="1578"/>
      <c r="J278" s="1578"/>
      <c r="K278" s="1550">
        <f>299000/1.1</f>
        <v>271818.18181818182</v>
      </c>
      <c r="L278" s="1550"/>
      <c r="M278" s="1453"/>
      <c r="N278" s="1578"/>
      <c r="O278" s="1578"/>
      <c r="P278" s="1583"/>
      <c r="Q278" s="1583"/>
      <c r="R278" s="1560"/>
    </row>
    <row r="279" spans="1:18" ht="33" customHeight="1">
      <c r="A279" s="3462"/>
      <c r="B279" s="3465" t="s">
        <v>1786</v>
      </c>
      <c r="C279" s="1553" t="s">
        <v>1772</v>
      </c>
      <c r="D279" s="1610"/>
      <c r="E279" s="1601"/>
      <c r="F279" s="1550"/>
      <c r="G279" s="1550"/>
      <c r="H279" s="1583"/>
      <c r="I279" s="1578"/>
      <c r="J279" s="1578"/>
      <c r="K279" s="1550">
        <f>3561000/1.1</f>
        <v>3237272.7272727271</v>
      </c>
      <c r="L279" s="1550"/>
      <c r="M279" s="1453"/>
      <c r="N279" s="1578"/>
      <c r="O279" s="1578"/>
      <c r="P279" s="1583"/>
      <c r="Q279" s="1583"/>
      <c r="R279" s="1560"/>
    </row>
    <row r="280" spans="1:18" ht="33.75" customHeight="1">
      <c r="A280" s="3463"/>
      <c r="B280" s="3466"/>
      <c r="C280" s="1604" t="s">
        <v>1774</v>
      </c>
      <c r="D280" s="1589" t="s">
        <v>1559</v>
      </c>
      <c r="E280" s="1601"/>
      <c r="F280" s="1550"/>
      <c r="G280" s="1550"/>
      <c r="H280" s="1583"/>
      <c r="I280" s="1578"/>
      <c r="J280" s="1578"/>
      <c r="K280" s="1550">
        <f>1305000/1.1</f>
        <v>1186363.6363636362</v>
      </c>
      <c r="L280" s="1550"/>
      <c r="M280" s="1453"/>
      <c r="N280" s="1578"/>
      <c r="O280" s="1578"/>
      <c r="P280" s="1583"/>
      <c r="Q280" s="1583"/>
      <c r="R280" s="1560"/>
    </row>
    <row r="281" spans="1:18" ht="30.75" customHeight="1">
      <c r="A281" s="3464"/>
      <c r="B281" s="3467"/>
      <c r="C281" s="1553" t="s">
        <v>1775</v>
      </c>
      <c r="D281" s="1604"/>
      <c r="E281" s="1601"/>
      <c r="F281" s="1550"/>
      <c r="G281" s="1550"/>
      <c r="H281" s="1583"/>
      <c r="I281" s="1578"/>
      <c r="J281" s="1578"/>
      <c r="K281" s="1550">
        <f>321000/1.1</f>
        <v>291818.18181818182</v>
      </c>
      <c r="L281" s="1550"/>
      <c r="M281" s="1453"/>
      <c r="N281" s="1578"/>
      <c r="O281" s="1578"/>
      <c r="P281" s="1583"/>
      <c r="Q281" s="1583"/>
      <c r="R281" s="1560"/>
    </row>
    <row r="282" spans="1:18" ht="30.75" customHeight="1">
      <c r="A282" s="1822"/>
      <c r="B282" s="1435" t="s">
        <v>1786</v>
      </c>
      <c r="C282" s="1553" t="s">
        <v>1782</v>
      </c>
      <c r="D282" s="1604"/>
      <c r="E282" s="1601"/>
      <c r="F282" s="1550"/>
      <c r="G282" s="1550"/>
      <c r="H282" s="1583"/>
      <c r="I282" s="1578"/>
      <c r="J282" s="1578"/>
      <c r="K282" s="1550">
        <f>281000/1.1</f>
        <v>255454.54545454544</v>
      </c>
      <c r="L282" s="1550"/>
      <c r="M282" s="1453"/>
      <c r="N282" s="1578"/>
      <c r="O282" s="1578"/>
      <c r="P282" s="1583"/>
      <c r="Q282" s="1583"/>
      <c r="R282" s="1560"/>
    </row>
    <row r="283" spans="1:18" ht="30.75" customHeight="1">
      <c r="A283" s="3462"/>
      <c r="B283" s="3465" t="s">
        <v>1787</v>
      </c>
      <c r="C283" s="1553" t="s">
        <v>1354</v>
      </c>
      <c r="D283" s="3468" t="s">
        <v>1559</v>
      </c>
      <c r="E283" s="1601"/>
      <c r="F283" s="1550"/>
      <c r="G283" s="1550"/>
      <c r="H283" s="1583"/>
      <c r="I283" s="1578"/>
      <c r="J283" s="1578"/>
      <c r="K283" s="1550">
        <f>1317000/1.1</f>
        <v>1197272.7272727271</v>
      </c>
      <c r="L283" s="1550"/>
      <c r="M283" s="1453"/>
      <c r="N283" s="1578"/>
      <c r="O283" s="1578"/>
      <c r="P283" s="1583"/>
      <c r="Q283" s="1583"/>
      <c r="R283" s="1560"/>
    </row>
    <row r="284" spans="1:18" ht="30.75" customHeight="1">
      <c r="A284" s="3464"/>
      <c r="B284" s="3467"/>
      <c r="C284" s="1553" t="s">
        <v>1353</v>
      </c>
      <c r="D284" s="3469"/>
      <c r="E284" s="1601"/>
      <c r="F284" s="1550"/>
      <c r="G284" s="1550"/>
      <c r="H284" s="1583"/>
      <c r="I284" s="1578"/>
      <c r="J284" s="1578"/>
      <c r="K284" s="1550">
        <f>406000/1.1</f>
        <v>369090.90909090906</v>
      </c>
      <c r="L284" s="1550"/>
      <c r="M284" s="1453"/>
      <c r="N284" s="1578"/>
      <c r="O284" s="1578"/>
      <c r="P284" s="1583"/>
      <c r="Q284" s="1583"/>
      <c r="R284" s="1560"/>
    </row>
    <row r="285" spans="1:18" ht="30.75" customHeight="1">
      <c r="A285" s="3462"/>
      <c r="B285" s="3465" t="s">
        <v>1788</v>
      </c>
      <c r="C285" s="1553" t="s">
        <v>1354</v>
      </c>
      <c r="D285" s="3469"/>
      <c r="E285" s="1601"/>
      <c r="F285" s="1550"/>
      <c r="G285" s="1550"/>
      <c r="H285" s="1583"/>
      <c r="I285" s="1578"/>
      <c r="J285" s="1578"/>
      <c r="K285" s="1550">
        <f>1229000/1.1</f>
        <v>1117272.7272727273</v>
      </c>
      <c r="L285" s="1550"/>
      <c r="M285" s="1453"/>
      <c r="N285" s="1578"/>
      <c r="O285" s="1578"/>
      <c r="P285" s="1583"/>
      <c r="Q285" s="1583"/>
      <c r="R285" s="1560"/>
    </row>
    <row r="286" spans="1:18" ht="30.75" customHeight="1">
      <c r="A286" s="3464"/>
      <c r="B286" s="3467"/>
      <c r="C286" s="1553" t="s">
        <v>1353</v>
      </c>
      <c r="D286" s="3470"/>
      <c r="E286" s="1601"/>
      <c r="F286" s="1550"/>
      <c r="G286" s="1550"/>
      <c r="H286" s="1583"/>
      <c r="I286" s="1578"/>
      <c r="J286" s="1578"/>
      <c r="K286" s="1550">
        <f>376000/1.1</f>
        <v>341818.18181818177</v>
      </c>
      <c r="L286" s="1550"/>
      <c r="M286" s="1453"/>
      <c r="N286" s="1578"/>
      <c r="O286" s="1578"/>
      <c r="P286" s="1583"/>
      <c r="Q286" s="1583"/>
      <c r="R286" s="1560"/>
    </row>
    <row r="287" spans="1:18" ht="30.75" customHeight="1">
      <c r="A287" s="1820"/>
      <c r="B287" s="1447" t="s">
        <v>1789</v>
      </c>
      <c r="C287" s="1606"/>
      <c r="D287" s="1611"/>
      <c r="E287" s="1601"/>
      <c r="F287" s="1550"/>
      <c r="G287" s="1550"/>
      <c r="H287" s="1583"/>
      <c r="I287" s="1578"/>
      <c r="J287" s="1578"/>
      <c r="K287" s="1550"/>
      <c r="L287" s="1550"/>
      <c r="M287" s="1453"/>
      <c r="N287" s="1578"/>
      <c r="O287" s="1578"/>
      <c r="P287" s="1583"/>
      <c r="Q287" s="1583"/>
      <c r="R287" s="1560"/>
    </row>
    <row r="288" spans="1:18" ht="30.75" customHeight="1">
      <c r="A288" s="3462"/>
      <c r="B288" s="3465" t="s">
        <v>1790</v>
      </c>
      <c r="C288" s="1553" t="s">
        <v>1354</v>
      </c>
      <c r="D288" s="3468" t="s">
        <v>1559</v>
      </c>
      <c r="E288" s="1601"/>
      <c r="F288" s="1550"/>
      <c r="G288" s="1550"/>
      <c r="H288" s="1583"/>
      <c r="I288" s="1578"/>
      <c r="J288" s="1578"/>
      <c r="K288" s="1550">
        <f>3817000/1.1</f>
        <v>3469999.9999999995</v>
      </c>
      <c r="L288" s="1550"/>
      <c r="M288" s="1453"/>
      <c r="N288" s="1578"/>
      <c r="O288" s="1578"/>
      <c r="P288" s="1583"/>
      <c r="Q288" s="1583"/>
      <c r="R288" s="1560"/>
    </row>
    <row r="289" spans="1:18" ht="30.75" customHeight="1">
      <c r="A289" s="3464"/>
      <c r="B289" s="3467"/>
      <c r="C289" s="1553" t="s">
        <v>1353</v>
      </c>
      <c r="D289" s="3469"/>
      <c r="E289" s="1601"/>
      <c r="F289" s="1550"/>
      <c r="G289" s="1550"/>
      <c r="H289" s="1583"/>
      <c r="I289" s="1578"/>
      <c r="J289" s="1578"/>
      <c r="K289" s="1550">
        <f>1099000/1.1</f>
        <v>999090.90909090906</v>
      </c>
      <c r="L289" s="1550"/>
      <c r="M289" s="1453"/>
      <c r="N289" s="1578"/>
      <c r="O289" s="1578"/>
      <c r="P289" s="1583"/>
      <c r="Q289" s="1583"/>
      <c r="R289" s="1560"/>
    </row>
    <row r="290" spans="1:18" ht="30.75" customHeight="1">
      <c r="A290" s="3462"/>
      <c r="B290" s="1609" t="s">
        <v>1791</v>
      </c>
      <c r="C290" s="1553" t="s">
        <v>1354</v>
      </c>
      <c r="D290" s="3469"/>
      <c r="E290" s="1601"/>
      <c r="F290" s="1550"/>
      <c r="G290" s="1550"/>
      <c r="H290" s="1583"/>
      <c r="I290" s="1578"/>
      <c r="J290" s="1578"/>
      <c r="K290" s="1550">
        <f>2708000/1.1</f>
        <v>2461818.1818181816</v>
      </c>
      <c r="L290" s="1550"/>
      <c r="M290" s="1453"/>
      <c r="N290" s="1578"/>
      <c r="O290" s="1578"/>
      <c r="P290" s="1583"/>
      <c r="Q290" s="1583"/>
      <c r="R290" s="1560"/>
    </row>
    <row r="291" spans="1:18" ht="30.75" customHeight="1">
      <c r="A291" s="3464"/>
      <c r="B291" s="1609" t="s">
        <v>1791</v>
      </c>
      <c r="C291" s="1553" t="s">
        <v>1353</v>
      </c>
      <c r="D291" s="3470"/>
      <c r="E291" s="1601"/>
      <c r="F291" s="1550"/>
      <c r="G291" s="1550"/>
      <c r="H291" s="1583"/>
      <c r="I291" s="1578"/>
      <c r="J291" s="1578"/>
      <c r="K291" s="1550">
        <f>781000/1.1</f>
        <v>710000</v>
      </c>
      <c r="L291" s="1550"/>
      <c r="M291" s="1453"/>
      <c r="N291" s="1578"/>
      <c r="O291" s="1578"/>
      <c r="P291" s="1583"/>
      <c r="Q291" s="1583"/>
      <c r="R291" s="1560"/>
    </row>
    <row r="292" spans="1:18" ht="30.75" customHeight="1">
      <c r="A292" s="1820"/>
      <c r="B292" s="1447" t="s">
        <v>1827</v>
      </c>
      <c r="C292" s="1606"/>
      <c r="D292" s="1611"/>
      <c r="E292" s="1601"/>
      <c r="F292" s="1550"/>
      <c r="G292" s="1550"/>
      <c r="H292" s="1583"/>
      <c r="I292" s="1578"/>
      <c r="J292" s="1578"/>
      <c r="K292" s="1550"/>
      <c r="L292" s="1550"/>
      <c r="M292" s="1453"/>
      <c r="N292" s="1578"/>
      <c r="O292" s="1578"/>
      <c r="P292" s="1583"/>
      <c r="Q292" s="1583"/>
      <c r="R292" s="1560"/>
    </row>
    <row r="293" spans="1:18" ht="30.75" customHeight="1">
      <c r="A293" s="3462"/>
      <c r="B293" s="3465" t="s">
        <v>1792</v>
      </c>
      <c r="C293" s="1553" t="s">
        <v>1354</v>
      </c>
      <c r="D293" s="3468" t="s">
        <v>1559</v>
      </c>
      <c r="E293" s="1601"/>
      <c r="F293" s="1550"/>
      <c r="G293" s="1550"/>
      <c r="H293" s="1583"/>
      <c r="I293" s="1578"/>
      <c r="J293" s="1578"/>
      <c r="K293" s="1550">
        <f>2431000/1.1</f>
        <v>2210000</v>
      </c>
      <c r="L293" s="1550"/>
      <c r="M293" s="1453"/>
      <c r="N293" s="1578"/>
      <c r="O293" s="1578"/>
      <c r="P293" s="1583"/>
      <c r="Q293" s="1583"/>
      <c r="R293" s="1560"/>
    </row>
    <row r="294" spans="1:18" ht="30.75" customHeight="1">
      <c r="A294" s="3464"/>
      <c r="B294" s="3467"/>
      <c r="C294" s="1553" t="s">
        <v>1353</v>
      </c>
      <c r="D294" s="3469"/>
      <c r="E294" s="1601"/>
      <c r="F294" s="1550"/>
      <c r="G294" s="1550"/>
      <c r="H294" s="1583"/>
      <c r="I294" s="1578"/>
      <c r="J294" s="1578"/>
      <c r="K294" s="1550">
        <f>717000/1.1</f>
        <v>651818.18181818177</v>
      </c>
      <c r="L294" s="1550"/>
      <c r="M294" s="1453"/>
      <c r="N294" s="1578"/>
      <c r="O294" s="1578"/>
      <c r="P294" s="1583"/>
      <c r="Q294" s="1583"/>
      <c r="R294" s="1560"/>
    </row>
    <row r="295" spans="1:18" ht="30.75" customHeight="1">
      <c r="A295" s="3462"/>
      <c r="B295" s="3465" t="s">
        <v>1793</v>
      </c>
      <c r="C295" s="1553" t="s">
        <v>1354</v>
      </c>
      <c r="D295" s="3469"/>
      <c r="E295" s="1601"/>
      <c r="F295" s="1550"/>
      <c r="G295" s="1550"/>
      <c r="H295" s="1583"/>
      <c r="I295" s="1578"/>
      <c r="J295" s="1578"/>
      <c r="K295" s="1550">
        <f>1114000/1.1</f>
        <v>1012727.2727272726</v>
      </c>
      <c r="L295" s="1550"/>
      <c r="M295" s="1453"/>
      <c r="N295" s="1578"/>
      <c r="O295" s="1578"/>
      <c r="P295" s="1583"/>
      <c r="Q295" s="1583"/>
      <c r="R295" s="1560"/>
    </row>
    <row r="296" spans="1:18" ht="36.75" customHeight="1">
      <c r="A296" s="3464"/>
      <c r="B296" s="3467"/>
      <c r="C296" s="1553" t="s">
        <v>1353</v>
      </c>
      <c r="D296" s="3470"/>
      <c r="E296" s="1601"/>
      <c r="F296" s="1550"/>
      <c r="G296" s="1550"/>
      <c r="H296" s="1583"/>
      <c r="I296" s="1578"/>
      <c r="J296" s="1578"/>
      <c r="K296" s="1550">
        <f>327000/1.1</f>
        <v>297272.72727272724</v>
      </c>
      <c r="L296" s="1550"/>
      <c r="M296" s="1453"/>
      <c r="N296" s="1578"/>
      <c r="O296" s="1578"/>
      <c r="P296" s="1583"/>
      <c r="Q296" s="1583"/>
      <c r="R296" s="1560"/>
    </row>
    <row r="297" spans="1:18" ht="36.75" customHeight="1">
      <c r="A297" s="1820"/>
      <c r="B297" s="1447" t="s">
        <v>1794</v>
      </c>
      <c r="C297" s="1606"/>
      <c r="D297" s="1611"/>
      <c r="E297" s="1601"/>
      <c r="F297" s="1550"/>
      <c r="G297" s="1550"/>
      <c r="H297" s="1583"/>
      <c r="I297" s="1578"/>
      <c r="J297" s="1578"/>
      <c r="K297" s="1550"/>
      <c r="L297" s="1550"/>
      <c r="M297" s="1453"/>
      <c r="N297" s="1578"/>
      <c r="O297" s="1578"/>
      <c r="P297" s="1583"/>
      <c r="Q297" s="1583"/>
      <c r="R297" s="1560"/>
    </row>
    <row r="298" spans="1:18" ht="36.75" customHeight="1">
      <c r="A298" s="1820"/>
      <c r="B298" s="1395" t="s">
        <v>1798</v>
      </c>
      <c r="C298" s="1606"/>
      <c r="D298" s="3468" t="s">
        <v>1559</v>
      </c>
      <c r="E298" s="1601"/>
      <c r="F298" s="1550"/>
      <c r="G298" s="1550"/>
      <c r="H298" s="1583"/>
      <c r="I298" s="1578"/>
      <c r="J298" s="1578"/>
      <c r="K298" s="1550"/>
      <c r="L298" s="1550"/>
      <c r="M298" s="1453"/>
      <c r="N298" s="1578"/>
      <c r="O298" s="1578"/>
      <c r="P298" s="1583"/>
      <c r="Q298" s="1583"/>
      <c r="R298" s="1560"/>
    </row>
    <row r="299" spans="1:18" ht="36.75" customHeight="1">
      <c r="A299" s="3462"/>
      <c r="B299" s="3465" t="s">
        <v>1796</v>
      </c>
      <c r="C299" s="1553" t="s">
        <v>1795</v>
      </c>
      <c r="D299" s="3469"/>
      <c r="E299" s="1601"/>
      <c r="F299" s="1550"/>
      <c r="G299" s="1550"/>
      <c r="H299" s="1583"/>
      <c r="I299" s="1578"/>
      <c r="J299" s="1578"/>
      <c r="K299" s="1550">
        <f>510000/1.1</f>
        <v>463636.36363636359</v>
      </c>
      <c r="L299" s="1550"/>
      <c r="M299" s="1453"/>
      <c r="N299" s="1578"/>
      <c r="O299" s="1578"/>
      <c r="P299" s="1583"/>
      <c r="Q299" s="1583"/>
      <c r="R299" s="1560"/>
    </row>
    <row r="300" spans="1:18" ht="36.75" customHeight="1">
      <c r="A300" s="3464"/>
      <c r="B300" s="3467"/>
      <c r="C300" s="1553" t="s">
        <v>1797</v>
      </c>
      <c r="D300" s="3469"/>
      <c r="E300" s="1601"/>
      <c r="F300" s="1550"/>
      <c r="G300" s="1550"/>
      <c r="H300" s="1583"/>
      <c r="I300" s="1578"/>
      <c r="J300" s="1578"/>
      <c r="K300" s="1550">
        <f>481000/1.1</f>
        <v>437272.72727272724</v>
      </c>
      <c r="L300" s="1550"/>
      <c r="M300" s="1453"/>
      <c r="N300" s="1578"/>
      <c r="O300" s="1578"/>
      <c r="P300" s="1583"/>
      <c r="Q300" s="1583"/>
      <c r="R300" s="1560"/>
    </row>
    <row r="301" spans="1:18" ht="36.75" customHeight="1">
      <c r="A301" s="1820"/>
      <c r="B301" s="1395" t="s">
        <v>1799</v>
      </c>
      <c r="C301" s="1612"/>
      <c r="D301" s="3470"/>
      <c r="E301" s="1601"/>
      <c r="F301" s="1550"/>
      <c r="G301" s="1550"/>
      <c r="H301" s="1583"/>
      <c r="I301" s="1578"/>
      <c r="J301" s="1578"/>
      <c r="K301" s="1578"/>
      <c r="L301" s="1550"/>
      <c r="M301" s="1453"/>
      <c r="N301" s="1578"/>
      <c r="O301" s="1578"/>
      <c r="P301" s="1583"/>
      <c r="Q301" s="1583"/>
      <c r="R301" s="1560"/>
    </row>
    <row r="302" spans="1:18" ht="36.75" customHeight="1">
      <c r="A302" s="1820"/>
      <c r="B302" s="1609" t="s">
        <v>1828</v>
      </c>
      <c r="C302" s="1553" t="s">
        <v>1797</v>
      </c>
      <c r="D302" s="1613"/>
      <c r="E302" s="1601"/>
      <c r="F302" s="1550"/>
      <c r="G302" s="1550"/>
      <c r="H302" s="1583"/>
      <c r="I302" s="1578"/>
      <c r="J302" s="1578"/>
      <c r="K302" s="1550">
        <f>399000/1.1</f>
        <v>362727.27272727271</v>
      </c>
      <c r="L302" s="1550"/>
      <c r="M302" s="1501"/>
      <c r="N302" s="1578"/>
      <c r="O302" s="1578"/>
      <c r="P302" s="1583"/>
      <c r="Q302" s="1583"/>
      <c r="R302" s="1560"/>
    </row>
    <row r="303" spans="1:18" ht="36.75" customHeight="1">
      <c r="A303" s="1820"/>
      <c r="B303" s="1395" t="s">
        <v>1829</v>
      </c>
      <c r="C303" s="1606"/>
      <c r="D303" s="1612"/>
      <c r="E303" s="1601"/>
      <c r="F303" s="1550"/>
      <c r="G303" s="1550"/>
      <c r="H303" s="1583"/>
      <c r="I303" s="1578"/>
      <c r="J303" s="1578"/>
      <c r="K303" s="1550"/>
      <c r="L303" s="1550"/>
      <c r="M303" s="1453"/>
      <c r="N303" s="1578"/>
      <c r="O303" s="1578"/>
      <c r="P303" s="1583"/>
      <c r="Q303" s="1583"/>
      <c r="R303" s="1560"/>
    </row>
    <row r="304" spans="1:18" ht="36.75" customHeight="1">
      <c r="A304" s="1821"/>
      <c r="B304" s="1609" t="s">
        <v>1830</v>
      </c>
      <c r="C304" s="1553" t="s">
        <v>1797</v>
      </c>
      <c r="D304" s="1613"/>
      <c r="E304" s="1601"/>
      <c r="F304" s="1550"/>
      <c r="G304" s="1550"/>
      <c r="H304" s="1583"/>
      <c r="I304" s="1578"/>
      <c r="J304" s="1578"/>
      <c r="K304" s="1550">
        <f>290000/1.1</f>
        <v>263636.36363636359</v>
      </c>
      <c r="L304" s="1550"/>
      <c r="M304" s="1453"/>
      <c r="N304" s="1578"/>
      <c r="O304" s="1578"/>
      <c r="P304" s="1583"/>
      <c r="Q304" s="1583"/>
      <c r="R304" s="1560"/>
    </row>
    <row r="305" spans="1:18" ht="36.75" customHeight="1">
      <c r="A305" s="1820"/>
      <c r="B305" s="1395" t="s">
        <v>1800</v>
      </c>
      <c r="C305" s="1553"/>
      <c r="D305" s="1604"/>
      <c r="E305" s="1601"/>
      <c r="F305" s="1550"/>
      <c r="G305" s="1550"/>
      <c r="H305" s="1583"/>
      <c r="I305" s="1578"/>
      <c r="J305" s="1578"/>
      <c r="K305" s="1550"/>
      <c r="L305" s="1550"/>
      <c r="M305" s="1453"/>
      <c r="N305" s="1578"/>
      <c r="O305" s="1578"/>
      <c r="P305" s="1583"/>
      <c r="Q305" s="1583"/>
      <c r="R305" s="1560"/>
    </row>
    <row r="306" spans="1:18" ht="36.75" customHeight="1">
      <c r="A306" s="3462"/>
      <c r="B306" s="3465" t="s">
        <v>1801</v>
      </c>
      <c r="C306" s="1553" t="s">
        <v>1802</v>
      </c>
      <c r="D306" s="3468" t="s">
        <v>1559</v>
      </c>
      <c r="E306" s="1601"/>
      <c r="F306" s="1550"/>
      <c r="G306" s="1550"/>
      <c r="H306" s="1583"/>
      <c r="I306" s="1578"/>
      <c r="J306" s="1578"/>
      <c r="K306" s="1550">
        <f>2757000/1.1</f>
        <v>2506363.6363636362</v>
      </c>
      <c r="L306" s="1550"/>
      <c r="M306" s="1453"/>
      <c r="N306" s="1578"/>
      <c r="O306" s="1578"/>
      <c r="P306" s="1583"/>
      <c r="Q306" s="1583"/>
      <c r="R306" s="1560"/>
    </row>
    <row r="307" spans="1:18" ht="36.75" customHeight="1">
      <c r="A307" s="3463"/>
      <c r="B307" s="3466"/>
      <c r="C307" s="1553" t="s">
        <v>1803</v>
      </c>
      <c r="D307" s="3469"/>
      <c r="E307" s="1601"/>
      <c r="F307" s="1550"/>
      <c r="G307" s="1550"/>
      <c r="H307" s="1583"/>
      <c r="I307" s="1578"/>
      <c r="J307" s="1578"/>
      <c r="K307" s="1550">
        <f>633000/1.1</f>
        <v>575454.54545454541</v>
      </c>
      <c r="L307" s="1550"/>
      <c r="M307" s="1453"/>
      <c r="N307" s="1578"/>
      <c r="O307" s="1578"/>
      <c r="P307" s="1583"/>
      <c r="Q307" s="1583"/>
      <c r="R307" s="1560"/>
    </row>
    <row r="308" spans="1:18" ht="36.75" customHeight="1">
      <c r="A308" s="3464"/>
      <c r="B308" s="3467"/>
      <c r="C308" s="1553" t="s">
        <v>1804</v>
      </c>
      <c r="D308" s="3470"/>
      <c r="E308" s="1601"/>
      <c r="F308" s="1550"/>
      <c r="G308" s="1550"/>
      <c r="H308" s="1583"/>
      <c r="I308" s="1578"/>
      <c r="J308" s="1578"/>
      <c r="K308" s="1550">
        <f>181000/1.1</f>
        <v>164545.45454545453</v>
      </c>
      <c r="L308" s="1550"/>
      <c r="M308" s="1453"/>
      <c r="N308" s="1578"/>
      <c r="O308" s="1578"/>
      <c r="P308" s="1583"/>
      <c r="Q308" s="1583"/>
      <c r="R308" s="1560"/>
    </row>
    <row r="309" spans="1:18" ht="21.75" customHeight="1">
      <c r="A309" s="1390" t="s">
        <v>1312</v>
      </c>
      <c r="B309" s="1400" t="s">
        <v>1296</v>
      </c>
      <c r="C309" s="1391"/>
      <c r="D309" s="1391"/>
      <c r="E309" s="1400"/>
      <c r="F309" s="1401"/>
      <c r="G309" s="1401"/>
      <c r="H309" s="1583"/>
      <c r="I309" s="1401"/>
      <c r="J309" s="1401"/>
      <c r="K309" s="1401"/>
      <c r="L309" s="1394"/>
      <c r="M309" s="1391"/>
      <c r="N309" s="1401"/>
      <c r="O309" s="1401"/>
      <c r="P309" s="1583"/>
      <c r="Q309" s="1583"/>
      <c r="R309" s="1560"/>
    </row>
    <row r="310" spans="1:18" ht="30.75" customHeight="1">
      <c r="A310" s="1393">
        <v>1</v>
      </c>
      <c r="B310" s="3417" t="s">
        <v>1977</v>
      </c>
      <c r="C310" s="3418"/>
      <c r="D310" s="3418"/>
      <c r="E310" s="3419"/>
      <c r="F310" s="3419"/>
      <c r="G310" s="3419"/>
      <c r="H310" s="3419"/>
      <c r="I310" s="3419"/>
      <c r="J310" s="3419"/>
      <c r="K310" s="3419"/>
      <c r="L310" s="3419"/>
      <c r="M310" s="3419"/>
      <c r="N310" s="3419"/>
      <c r="O310" s="3419"/>
      <c r="P310" s="3419"/>
      <c r="Q310" s="3419"/>
      <c r="R310" s="3420"/>
    </row>
    <row r="311" spans="1:18" ht="35.25" customHeight="1">
      <c r="A311" s="1402"/>
      <c r="B311" s="1507" t="s">
        <v>1297</v>
      </c>
      <c r="C311" s="1402" t="s">
        <v>146</v>
      </c>
      <c r="D311" s="3428" t="s">
        <v>1557</v>
      </c>
      <c r="E311" s="1614"/>
      <c r="F311" s="1614"/>
      <c r="G311" s="1619">
        <f>29500/1.1</f>
        <v>26818.181818181816</v>
      </c>
      <c r="H311" s="1616"/>
      <c r="I311" s="3472" t="s">
        <v>1519</v>
      </c>
      <c r="J311" s="3473"/>
      <c r="K311" s="3473"/>
      <c r="L311" s="3473"/>
      <c r="M311" s="3474"/>
      <c r="N311" s="1620">
        <f>29000/1.1</f>
        <v>26363.63636363636</v>
      </c>
      <c r="O311" s="3472" t="s">
        <v>1520</v>
      </c>
      <c r="P311" s="3473"/>
      <c r="Q311" s="3473"/>
      <c r="R311" s="3474"/>
    </row>
    <row r="312" spans="1:18" ht="35.25" customHeight="1">
      <c r="A312" s="1402"/>
      <c r="B312" s="1617" t="s">
        <v>1298</v>
      </c>
      <c r="C312" s="1479" t="s">
        <v>146</v>
      </c>
      <c r="D312" s="3430"/>
      <c r="E312" s="1618"/>
      <c r="F312" s="1618"/>
      <c r="G312" s="1660">
        <f>17500/1.1</f>
        <v>15909.090909090908</v>
      </c>
      <c r="H312" s="1614"/>
      <c r="I312" s="3475"/>
      <c r="J312" s="3476"/>
      <c r="K312" s="3476"/>
      <c r="L312" s="3476"/>
      <c r="M312" s="3477"/>
      <c r="N312" s="1637">
        <f>17000/1.1</f>
        <v>15454.545454545454</v>
      </c>
      <c r="O312" s="3475"/>
      <c r="P312" s="3476"/>
      <c r="Q312" s="3476"/>
      <c r="R312" s="3477"/>
    </row>
    <row r="313" spans="1:18" ht="35.25" customHeight="1">
      <c r="A313" s="1402"/>
      <c r="B313" s="1507" t="s">
        <v>1299</v>
      </c>
      <c r="C313" s="1402" t="s">
        <v>146</v>
      </c>
      <c r="D313" s="3428" t="s">
        <v>1557</v>
      </c>
      <c r="E313" s="1614"/>
      <c r="F313" s="1614"/>
      <c r="G313" s="1619">
        <f>13000/1.1</f>
        <v>11818.181818181818</v>
      </c>
      <c r="H313" s="1620"/>
      <c r="I313" s="3475"/>
      <c r="J313" s="3476"/>
      <c r="K313" s="3476"/>
      <c r="L313" s="3476"/>
      <c r="M313" s="3477"/>
      <c r="N313" s="1620">
        <f>12500/1.1</f>
        <v>11363.636363636362</v>
      </c>
      <c r="O313" s="3475"/>
      <c r="P313" s="3476"/>
      <c r="Q313" s="3476"/>
      <c r="R313" s="3477"/>
    </row>
    <row r="314" spans="1:18" ht="35.25" customHeight="1">
      <c r="A314" s="1402"/>
      <c r="B314" s="1435" t="s">
        <v>136</v>
      </c>
      <c r="C314" s="1402" t="s">
        <v>146</v>
      </c>
      <c r="D314" s="3430"/>
      <c r="E314" s="1614"/>
      <c r="F314" s="1614"/>
      <c r="G314" s="1619">
        <f>32500/1.1</f>
        <v>29545.454545454544</v>
      </c>
      <c r="H314" s="1614"/>
      <c r="I314" s="3475"/>
      <c r="J314" s="3476"/>
      <c r="K314" s="3476"/>
      <c r="L314" s="3476"/>
      <c r="M314" s="3477"/>
      <c r="N314" s="1624">
        <f>32000/1.1</f>
        <v>29090.909090909088</v>
      </c>
      <c r="O314" s="3475"/>
      <c r="P314" s="3476"/>
      <c r="Q314" s="3476"/>
      <c r="R314" s="3477"/>
    </row>
    <row r="315" spans="1:18" ht="35.25" customHeight="1">
      <c r="A315" s="1402"/>
      <c r="B315" s="1507" t="s">
        <v>1300</v>
      </c>
      <c r="C315" s="1402" t="s">
        <v>146</v>
      </c>
      <c r="D315" s="3428" t="s">
        <v>1557</v>
      </c>
      <c r="E315" s="1614"/>
      <c r="F315" s="1614"/>
      <c r="G315" s="1657">
        <f>57500/1.1</f>
        <v>52272.727272727272</v>
      </c>
      <c r="H315" s="1616"/>
      <c r="I315" s="3475"/>
      <c r="J315" s="3476"/>
      <c r="K315" s="3476"/>
      <c r="L315" s="3476"/>
      <c r="M315" s="3477"/>
      <c r="N315" s="1817">
        <f>57000/1.1</f>
        <v>51818.181818181816</v>
      </c>
      <c r="O315" s="3475"/>
      <c r="P315" s="3476"/>
      <c r="Q315" s="3476"/>
      <c r="R315" s="3477"/>
    </row>
    <row r="316" spans="1:18" ht="35.25" customHeight="1">
      <c r="A316" s="1402"/>
      <c r="B316" s="1435" t="s">
        <v>539</v>
      </c>
      <c r="C316" s="1402" t="s">
        <v>146</v>
      </c>
      <c r="D316" s="3429"/>
      <c r="E316" s="1614"/>
      <c r="F316" s="1614"/>
      <c r="G316" s="1619">
        <f>81500/1.1</f>
        <v>74090.909090909088</v>
      </c>
      <c r="H316" s="1616"/>
      <c r="I316" s="3475"/>
      <c r="J316" s="3476"/>
      <c r="K316" s="3476"/>
      <c r="L316" s="3476"/>
      <c r="M316" s="3477"/>
      <c r="N316" s="1619">
        <f>81000/1.1</f>
        <v>73636.363636363632</v>
      </c>
      <c r="O316" s="3475"/>
      <c r="P316" s="3476"/>
      <c r="Q316" s="3476"/>
      <c r="R316" s="3477"/>
    </row>
    <row r="317" spans="1:18" ht="35.25" customHeight="1">
      <c r="A317" s="1402"/>
      <c r="B317" s="1507" t="s">
        <v>135</v>
      </c>
      <c r="C317" s="1402" t="s">
        <v>146</v>
      </c>
      <c r="D317" s="3430"/>
      <c r="E317" s="1614"/>
      <c r="F317" s="1614"/>
      <c r="G317" s="1660">
        <f>110500/1.1</f>
        <v>100454.54545454544</v>
      </c>
      <c r="H317" s="1616"/>
      <c r="I317" s="3475"/>
      <c r="J317" s="3476"/>
      <c r="K317" s="3476"/>
      <c r="L317" s="3476"/>
      <c r="M317" s="3477"/>
      <c r="N317" s="1619">
        <f>110000/1.1</f>
        <v>99999.999999999985</v>
      </c>
      <c r="O317" s="3475"/>
      <c r="P317" s="3476"/>
      <c r="Q317" s="3476"/>
      <c r="R317" s="3477"/>
    </row>
    <row r="318" spans="1:18" ht="35.25" customHeight="1">
      <c r="A318" s="1402"/>
      <c r="B318" s="1435" t="s">
        <v>1301</v>
      </c>
      <c r="C318" s="1402" t="s">
        <v>146</v>
      </c>
      <c r="D318" s="3428" t="s">
        <v>1557</v>
      </c>
      <c r="E318" s="1614"/>
      <c r="F318" s="1614"/>
      <c r="G318" s="1619">
        <f>10500/1.1</f>
        <v>9545.4545454545441</v>
      </c>
      <c r="H318" s="1616"/>
      <c r="I318" s="3475"/>
      <c r="J318" s="3476"/>
      <c r="K318" s="3476"/>
      <c r="L318" s="3476"/>
      <c r="M318" s="3477"/>
      <c r="N318" s="1619">
        <f>10000/1.1</f>
        <v>9090.9090909090901</v>
      </c>
      <c r="O318" s="3475"/>
      <c r="P318" s="3476"/>
      <c r="Q318" s="3476"/>
      <c r="R318" s="3477"/>
    </row>
    <row r="319" spans="1:18" ht="35.25" customHeight="1">
      <c r="A319" s="1402"/>
      <c r="B319" s="1507" t="s">
        <v>1302</v>
      </c>
      <c r="C319" s="1402" t="s">
        <v>146</v>
      </c>
      <c r="D319" s="3429"/>
      <c r="E319" s="1614"/>
      <c r="F319" s="1614"/>
      <c r="G319" s="1619">
        <f>6500/1.1</f>
        <v>5909.090909090909</v>
      </c>
      <c r="H319" s="1616"/>
      <c r="I319" s="3475"/>
      <c r="J319" s="3476"/>
      <c r="K319" s="3476"/>
      <c r="L319" s="3476"/>
      <c r="M319" s="3477"/>
      <c r="N319" s="1622">
        <f>6000/1.1</f>
        <v>5454.545454545454</v>
      </c>
      <c r="O319" s="3475"/>
      <c r="P319" s="3476"/>
      <c r="Q319" s="3476"/>
      <c r="R319" s="3477"/>
    </row>
    <row r="320" spans="1:18" ht="35.25" customHeight="1">
      <c r="A320" s="1402"/>
      <c r="B320" s="1435" t="s">
        <v>1303</v>
      </c>
      <c r="C320" s="1402" t="s">
        <v>146</v>
      </c>
      <c r="D320" s="3430"/>
      <c r="E320" s="1614"/>
      <c r="F320" s="1614"/>
      <c r="G320" s="1619">
        <f>11500/1.1</f>
        <v>10454.545454545454</v>
      </c>
      <c r="H320" s="1616"/>
      <c r="I320" s="3475"/>
      <c r="J320" s="3476"/>
      <c r="K320" s="3476"/>
      <c r="L320" s="3476"/>
      <c r="M320" s="3477"/>
      <c r="N320" s="1619">
        <f>11000/1.1</f>
        <v>10000</v>
      </c>
      <c r="O320" s="3475"/>
      <c r="P320" s="3476"/>
      <c r="Q320" s="3476"/>
      <c r="R320" s="3477"/>
    </row>
    <row r="321" spans="1:18" ht="35.25" customHeight="1">
      <c r="A321" s="1402"/>
      <c r="B321" s="1507" t="s">
        <v>1304</v>
      </c>
      <c r="C321" s="1402" t="s">
        <v>146</v>
      </c>
      <c r="D321" s="3428" t="s">
        <v>1557</v>
      </c>
      <c r="E321" s="1614"/>
      <c r="F321" s="1614"/>
      <c r="G321" s="1619">
        <f>14000/1.1</f>
        <v>12727.272727272726</v>
      </c>
      <c r="H321" s="1616"/>
      <c r="I321" s="3475"/>
      <c r="J321" s="3476"/>
      <c r="K321" s="3476"/>
      <c r="L321" s="3476"/>
      <c r="M321" s="3477"/>
      <c r="N321" s="1644">
        <f>13500/1.1</f>
        <v>12272.727272727272</v>
      </c>
      <c r="O321" s="3475"/>
      <c r="P321" s="3476"/>
      <c r="Q321" s="3476"/>
      <c r="R321" s="3477"/>
    </row>
    <row r="322" spans="1:18" ht="35.25" customHeight="1">
      <c r="A322" s="1402"/>
      <c r="B322" s="1435" t="s">
        <v>1305</v>
      </c>
      <c r="C322" s="1402" t="s">
        <v>146</v>
      </c>
      <c r="D322" s="3429"/>
      <c r="E322" s="1614"/>
      <c r="F322" s="1614"/>
      <c r="G322" s="1619">
        <f>10500/1.1</f>
        <v>9545.4545454545441</v>
      </c>
      <c r="H322" s="1616"/>
      <c r="I322" s="3475"/>
      <c r="J322" s="3476"/>
      <c r="K322" s="3476"/>
      <c r="L322" s="3476"/>
      <c r="M322" s="3477"/>
      <c r="N322" s="1624">
        <f>10000/1.1</f>
        <v>9090.9090909090901</v>
      </c>
      <c r="O322" s="3475"/>
      <c r="P322" s="3476"/>
      <c r="Q322" s="3476"/>
      <c r="R322" s="3477"/>
    </row>
    <row r="323" spans="1:18" ht="35.25" customHeight="1">
      <c r="A323" s="1402"/>
      <c r="B323" s="1507" t="s">
        <v>1306</v>
      </c>
      <c r="C323" s="1402" t="s">
        <v>146</v>
      </c>
      <c r="D323" s="3429"/>
      <c r="E323" s="1614"/>
      <c r="F323" s="1614"/>
      <c r="G323" s="1619">
        <f>12000/1.1</f>
        <v>10909.090909090908</v>
      </c>
      <c r="H323" s="1616"/>
      <c r="I323" s="3475"/>
      <c r="J323" s="3476"/>
      <c r="K323" s="3476"/>
      <c r="L323" s="3476"/>
      <c r="M323" s="3477"/>
      <c r="N323" s="1623">
        <f>11500/1.1</f>
        <v>10454.545454545454</v>
      </c>
      <c r="O323" s="3475"/>
      <c r="P323" s="3476"/>
      <c r="Q323" s="3476"/>
      <c r="R323" s="3477"/>
    </row>
    <row r="324" spans="1:18" ht="35.25" customHeight="1">
      <c r="A324" s="1402"/>
      <c r="B324" s="1435" t="s">
        <v>1307</v>
      </c>
      <c r="C324" s="1402" t="s">
        <v>146</v>
      </c>
      <c r="D324" s="3429"/>
      <c r="E324" s="1614"/>
      <c r="F324" s="1614"/>
      <c r="G324" s="1619">
        <f>73500/1.1</f>
        <v>66818.181818181809</v>
      </c>
      <c r="H324" s="1616"/>
      <c r="I324" s="3478"/>
      <c r="J324" s="3479"/>
      <c r="K324" s="3480"/>
      <c r="L324" s="3480"/>
      <c r="M324" s="3481"/>
      <c r="N324" s="1620">
        <f>73000/1.1</f>
        <v>66363.636363636353</v>
      </c>
      <c r="O324" s="3475"/>
      <c r="P324" s="3476"/>
      <c r="Q324" s="3476"/>
      <c r="R324" s="3477"/>
    </row>
    <row r="325" spans="1:18" ht="33" customHeight="1">
      <c r="A325" s="1820"/>
      <c r="B325" s="1507" t="s">
        <v>1308</v>
      </c>
      <c r="C325" s="1402" t="s">
        <v>146</v>
      </c>
      <c r="D325" s="3430"/>
      <c r="E325" s="1614"/>
      <c r="F325" s="1614"/>
      <c r="G325" s="1619">
        <f>12500/1.1</f>
        <v>11363.636363636362</v>
      </c>
      <c r="H325" s="1512"/>
      <c r="I325" s="3482"/>
      <c r="J325" s="3483"/>
      <c r="K325" s="3484"/>
      <c r="L325" s="3484"/>
      <c r="M325" s="3485"/>
      <c r="N325" s="1624">
        <f>12000/1.1</f>
        <v>10909.090909090908</v>
      </c>
      <c r="O325" s="1625"/>
      <c r="P325" s="1493"/>
      <c r="Q325" s="1493"/>
      <c r="R325" s="1495"/>
    </row>
    <row r="326" spans="1:18" ht="45.75" customHeight="1">
      <c r="A326" s="1605">
        <v>2</v>
      </c>
      <c r="B326" s="3403" t="s">
        <v>2033</v>
      </c>
      <c r="C326" s="3387"/>
      <c r="D326" s="3387"/>
      <c r="E326" s="3386"/>
      <c r="F326" s="3386"/>
      <c r="G326" s="3386"/>
      <c r="H326" s="3386"/>
      <c r="I326" s="3386"/>
      <c r="J326" s="3386"/>
      <c r="K326" s="3386"/>
      <c r="L326" s="3386"/>
      <c r="M326" s="3386"/>
      <c r="N326" s="3386"/>
      <c r="O326" s="3386"/>
      <c r="P326" s="3386"/>
      <c r="Q326" s="3386"/>
      <c r="R326" s="3388"/>
    </row>
    <row r="327" spans="1:18" ht="31.5" customHeight="1">
      <c r="A327" s="1605"/>
      <c r="B327" s="1626"/>
      <c r="C327" s="1500"/>
      <c r="D327" s="1627"/>
      <c r="E327" s="3471" t="s">
        <v>1911</v>
      </c>
      <c r="F327" s="3400"/>
      <c r="G327" s="3400"/>
      <c r="H327" s="3400"/>
      <c r="I327" s="3407"/>
      <c r="J327" s="3407"/>
      <c r="K327" s="3407"/>
      <c r="L327" s="3407"/>
      <c r="M327" s="3407"/>
      <c r="N327" s="3407"/>
      <c r="O327" s="3407"/>
      <c r="P327" s="3407"/>
      <c r="Q327" s="3407"/>
      <c r="R327" s="3389"/>
    </row>
    <row r="328" spans="1:18" ht="48.75" customHeight="1">
      <c r="A328" s="1820">
        <v>1</v>
      </c>
      <c r="B328" s="1507" t="s">
        <v>1910</v>
      </c>
      <c r="C328" s="1402" t="s">
        <v>146</v>
      </c>
      <c r="D328" s="3428" t="s">
        <v>1927</v>
      </c>
      <c r="E328" s="1412"/>
      <c r="F328" s="1414"/>
      <c r="G328" s="1414"/>
      <c r="H328" s="1414"/>
      <c r="I328" s="1498"/>
      <c r="J328" s="1498"/>
      <c r="K328" s="1566">
        <v>19000</v>
      </c>
      <c r="L328" s="1628"/>
      <c r="M328" s="1453"/>
      <c r="N328" s="1498"/>
      <c r="O328" s="1498"/>
      <c r="P328" s="1498"/>
      <c r="Q328" s="1498"/>
      <c r="R328" s="1499"/>
    </row>
    <row r="329" spans="1:18" ht="34.5" customHeight="1">
      <c r="A329" s="1820"/>
      <c r="B329" s="1617" t="s">
        <v>1929</v>
      </c>
      <c r="C329" s="1479" t="s">
        <v>146</v>
      </c>
      <c r="D329" s="3429"/>
      <c r="E329" s="1412"/>
      <c r="F329" s="1414"/>
      <c r="G329" s="1414"/>
      <c r="H329" s="1414"/>
      <c r="I329" s="1498"/>
      <c r="J329" s="1498"/>
      <c r="K329" s="1570">
        <v>22000</v>
      </c>
      <c r="L329" s="1628"/>
      <c r="M329" s="1453"/>
      <c r="N329" s="1498"/>
      <c r="O329" s="1498"/>
      <c r="P329" s="1498"/>
      <c r="Q329" s="1498"/>
      <c r="R329" s="1499"/>
    </row>
    <row r="330" spans="1:18" ht="34.5" customHeight="1">
      <c r="A330" s="1820">
        <v>2</v>
      </c>
      <c r="B330" s="1507" t="s">
        <v>137</v>
      </c>
      <c r="C330" s="1402" t="s">
        <v>146</v>
      </c>
      <c r="D330" s="3429"/>
      <c r="E330" s="1615"/>
      <c r="F330" s="1621"/>
      <c r="G330" s="1624"/>
      <c r="H330" s="1401"/>
      <c r="I330" s="1629"/>
      <c r="J330" s="1629"/>
      <c r="K330" s="1570"/>
      <c r="L330" s="1630"/>
      <c r="M330" s="1453"/>
      <c r="N330" s="1624"/>
      <c r="O330" s="1629"/>
      <c r="P330" s="1493"/>
      <c r="Q330" s="1493"/>
      <c r="R330" s="1495"/>
    </row>
    <row r="331" spans="1:18" ht="34.5" customHeight="1">
      <c r="A331" s="1820"/>
      <c r="B331" s="1617" t="s">
        <v>1913</v>
      </c>
      <c r="C331" s="1402" t="s">
        <v>146</v>
      </c>
      <c r="D331" s="3429"/>
      <c r="E331" s="1615"/>
      <c r="F331" s="1621"/>
      <c r="G331" s="1624"/>
      <c r="H331" s="1401"/>
      <c r="I331" s="1629"/>
      <c r="J331" s="1629"/>
      <c r="K331" s="1570">
        <v>30000</v>
      </c>
      <c r="L331" s="1630"/>
      <c r="M331" s="1453"/>
      <c r="N331" s="1624"/>
      <c r="O331" s="1629"/>
      <c r="P331" s="1493"/>
      <c r="Q331" s="1493"/>
      <c r="R331" s="1495"/>
    </row>
    <row r="332" spans="1:18" ht="34.5" customHeight="1">
      <c r="A332" s="1820"/>
      <c r="B332" s="1503" t="s">
        <v>1914</v>
      </c>
      <c r="C332" s="1402" t="s">
        <v>146</v>
      </c>
      <c r="D332" s="3429"/>
      <c r="E332" s="1615"/>
      <c r="F332" s="1621"/>
      <c r="G332" s="1624"/>
      <c r="H332" s="1401"/>
      <c r="I332" s="1629"/>
      <c r="J332" s="1629"/>
      <c r="K332" s="1570">
        <v>32000</v>
      </c>
      <c r="L332" s="1630"/>
      <c r="M332" s="1453"/>
      <c r="N332" s="1624"/>
      <c r="O332" s="1629"/>
      <c r="P332" s="1493"/>
      <c r="Q332" s="1493"/>
      <c r="R332" s="1495"/>
    </row>
    <row r="333" spans="1:18" ht="34.5" customHeight="1">
      <c r="A333" s="1820">
        <v>3</v>
      </c>
      <c r="B333" s="1503" t="s">
        <v>1915</v>
      </c>
      <c r="C333" s="1402" t="s">
        <v>146</v>
      </c>
      <c r="D333" s="3429"/>
      <c r="E333" s="1621"/>
      <c r="F333" s="1621"/>
      <c r="G333" s="1624"/>
      <c r="H333" s="1401"/>
      <c r="I333" s="1629"/>
      <c r="J333" s="1629"/>
      <c r="K333" s="1570"/>
      <c r="L333" s="1630"/>
      <c r="M333" s="1453"/>
      <c r="N333" s="1624"/>
      <c r="O333" s="1629"/>
      <c r="P333" s="1493"/>
      <c r="Q333" s="1493"/>
      <c r="R333" s="1495"/>
    </row>
    <row r="334" spans="1:18" ht="34.5" customHeight="1">
      <c r="A334" s="1820"/>
      <c r="B334" s="1503" t="s">
        <v>1913</v>
      </c>
      <c r="C334" s="1402" t="s">
        <v>146</v>
      </c>
      <c r="D334" s="3429"/>
      <c r="E334" s="1621"/>
      <c r="F334" s="1621"/>
      <c r="G334" s="1624"/>
      <c r="H334" s="1401"/>
      <c r="I334" s="1629"/>
      <c r="J334" s="1629"/>
      <c r="K334" s="1566">
        <v>30000</v>
      </c>
      <c r="L334" s="1630"/>
      <c r="M334" s="1453"/>
      <c r="N334" s="1624"/>
      <c r="O334" s="1629"/>
      <c r="P334" s="1493"/>
      <c r="Q334" s="1493"/>
      <c r="R334" s="1495"/>
    </row>
    <row r="335" spans="1:18" ht="34.5" customHeight="1">
      <c r="A335" s="1820"/>
      <c r="B335" s="1503" t="s">
        <v>1914</v>
      </c>
      <c r="C335" s="1402" t="s">
        <v>146</v>
      </c>
      <c r="D335" s="3430"/>
      <c r="E335" s="1621"/>
      <c r="F335" s="1621"/>
      <c r="G335" s="1624"/>
      <c r="H335" s="1401"/>
      <c r="I335" s="1629"/>
      <c r="J335" s="1629"/>
      <c r="K335" s="1566">
        <v>32000</v>
      </c>
      <c r="L335" s="1630"/>
      <c r="M335" s="1453"/>
      <c r="N335" s="1624"/>
      <c r="O335" s="1629"/>
      <c r="P335" s="1493"/>
      <c r="Q335" s="1493"/>
      <c r="R335" s="1495"/>
    </row>
    <row r="336" spans="1:18" ht="34.5" customHeight="1">
      <c r="A336" s="1820">
        <v>4</v>
      </c>
      <c r="B336" s="1503" t="s">
        <v>1916</v>
      </c>
      <c r="C336" s="1402" t="s">
        <v>146</v>
      </c>
      <c r="D336" s="3428" t="s">
        <v>1927</v>
      </c>
      <c r="E336" s="1621"/>
      <c r="F336" s="1621"/>
      <c r="G336" s="1624"/>
      <c r="H336" s="1401"/>
      <c r="I336" s="1629"/>
      <c r="J336" s="1629"/>
      <c r="K336" s="1570"/>
      <c r="L336" s="1630"/>
      <c r="M336" s="1453"/>
      <c r="N336" s="1624"/>
      <c r="O336" s="1629"/>
      <c r="P336" s="1493"/>
      <c r="Q336" s="1493"/>
      <c r="R336" s="1495"/>
    </row>
    <row r="337" spans="1:18" ht="34.5" customHeight="1">
      <c r="A337" s="1820"/>
      <c r="B337" s="1503" t="s">
        <v>1913</v>
      </c>
      <c r="C337" s="1402" t="s">
        <v>146</v>
      </c>
      <c r="D337" s="3429"/>
      <c r="E337" s="1621"/>
      <c r="F337" s="1621"/>
      <c r="G337" s="1624"/>
      <c r="H337" s="1401"/>
      <c r="I337" s="1629"/>
      <c r="J337" s="1629"/>
      <c r="K337" s="1566">
        <v>47000</v>
      </c>
      <c r="L337" s="1630"/>
      <c r="M337" s="1453"/>
      <c r="N337" s="1624"/>
      <c r="O337" s="1629"/>
      <c r="P337" s="1493"/>
      <c r="Q337" s="1493"/>
      <c r="R337" s="1495"/>
    </row>
    <row r="338" spans="1:18" ht="34.5" customHeight="1">
      <c r="A338" s="1820"/>
      <c r="B338" s="1503" t="s">
        <v>1914</v>
      </c>
      <c r="C338" s="1402" t="s">
        <v>146</v>
      </c>
      <c r="D338" s="3429"/>
      <c r="E338" s="1621"/>
      <c r="F338" s="1621"/>
      <c r="G338" s="1624"/>
      <c r="H338" s="1401"/>
      <c r="I338" s="1629"/>
      <c r="J338" s="1629"/>
      <c r="K338" s="1566">
        <v>51000</v>
      </c>
      <c r="L338" s="1630"/>
      <c r="M338" s="1453"/>
      <c r="N338" s="1624"/>
      <c r="O338" s="1629"/>
      <c r="P338" s="1493"/>
      <c r="Q338" s="1493"/>
      <c r="R338" s="1495"/>
    </row>
    <row r="339" spans="1:18" ht="34.5" customHeight="1">
      <c r="A339" s="1820">
        <v>5</v>
      </c>
      <c r="B339" s="1503" t="s">
        <v>1917</v>
      </c>
      <c r="C339" s="1402"/>
      <c r="D339" s="3429"/>
      <c r="E339" s="1621"/>
      <c r="F339" s="1621"/>
      <c r="G339" s="1624"/>
      <c r="H339" s="1401"/>
      <c r="I339" s="1629"/>
      <c r="J339" s="1629"/>
      <c r="K339" s="1631"/>
      <c r="L339" s="1630"/>
      <c r="M339" s="1453"/>
      <c r="N339" s="1624"/>
      <c r="O339" s="1629"/>
      <c r="P339" s="1493"/>
      <c r="Q339" s="1493"/>
      <c r="R339" s="1495"/>
    </row>
    <row r="340" spans="1:18" ht="34.5" customHeight="1">
      <c r="A340" s="1820"/>
      <c r="B340" s="1503" t="s">
        <v>1913</v>
      </c>
      <c r="C340" s="1402" t="s">
        <v>146</v>
      </c>
      <c r="D340" s="3429"/>
      <c r="E340" s="1621"/>
      <c r="F340" s="1621"/>
      <c r="G340" s="1624"/>
      <c r="H340" s="1401"/>
      <c r="I340" s="1629"/>
      <c r="J340" s="1629"/>
      <c r="K340" s="1566">
        <v>47000</v>
      </c>
      <c r="L340" s="1630"/>
      <c r="M340" s="1453"/>
      <c r="N340" s="1624"/>
      <c r="O340" s="1629"/>
      <c r="P340" s="1493"/>
      <c r="Q340" s="1493"/>
      <c r="R340" s="1495"/>
    </row>
    <row r="341" spans="1:18" ht="34.5" customHeight="1">
      <c r="A341" s="1820"/>
      <c r="B341" s="1503" t="s">
        <v>1914</v>
      </c>
      <c r="C341" s="1402" t="s">
        <v>146</v>
      </c>
      <c r="D341" s="3429"/>
      <c r="E341" s="1621"/>
      <c r="F341" s="1621"/>
      <c r="G341" s="1624"/>
      <c r="H341" s="1401"/>
      <c r="I341" s="1629"/>
      <c r="J341" s="1629"/>
      <c r="K341" s="1566">
        <v>51000</v>
      </c>
      <c r="L341" s="1630"/>
      <c r="M341" s="1453"/>
      <c r="N341" s="1624"/>
      <c r="O341" s="1629"/>
      <c r="P341" s="1493"/>
      <c r="Q341" s="1493"/>
      <c r="R341" s="1495"/>
    </row>
    <row r="342" spans="1:18" ht="34.5" customHeight="1">
      <c r="A342" s="1820">
        <v>6</v>
      </c>
      <c r="B342" s="1503" t="s">
        <v>1918</v>
      </c>
      <c r="C342" s="1402"/>
      <c r="D342" s="3429"/>
      <c r="E342" s="1621"/>
      <c r="F342" s="1621"/>
      <c r="G342" s="1624"/>
      <c r="H342" s="1401"/>
      <c r="I342" s="1629"/>
      <c r="J342" s="1629"/>
      <c r="K342" s="1631"/>
      <c r="L342" s="1630"/>
      <c r="M342" s="1453"/>
      <c r="N342" s="1624"/>
      <c r="O342" s="1629"/>
      <c r="P342" s="1493"/>
      <c r="Q342" s="1493"/>
      <c r="R342" s="1495"/>
    </row>
    <row r="343" spans="1:18" ht="34.5" customHeight="1">
      <c r="A343" s="1820"/>
      <c r="B343" s="1503" t="s">
        <v>1913</v>
      </c>
      <c r="C343" s="1402" t="s">
        <v>146</v>
      </c>
      <c r="D343" s="3430"/>
      <c r="E343" s="1621"/>
      <c r="F343" s="1621"/>
      <c r="G343" s="1624"/>
      <c r="H343" s="1401"/>
      <c r="I343" s="1629"/>
      <c r="J343" s="1629"/>
      <c r="K343" s="1566">
        <v>47000</v>
      </c>
      <c r="L343" s="1630"/>
      <c r="M343" s="1453"/>
      <c r="N343" s="1624"/>
      <c r="O343" s="1629"/>
      <c r="P343" s="1493"/>
      <c r="Q343" s="1493"/>
      <c r="R343" s="1495"/>
    </row>
    <row r="344" spans="1:18" ht="34.5" customHeight="1">
      <c r="A344" s="1820"/>
      <c r="B344" s="1503" t="s">
        <v>1914</v>
      </c>
      <c r="C344" s="1402" t="s">
        <v>146</v>
      </c>
      <c r="D344" s="1463"/>
      <c r="E344" s="1621"/>
      <c r="F344" s="1621"/>
      <c r="G344" s="1624"/>
      <c r="H344" s="1401"/>
      <c r="I344" s="1629"/>
      <c r="J344" s="1629"/>
      <c r="K344" s="1566">
        <v>51000</v>
      </c>
      <c r="L344" s="1630"/>
      <c r="M344" s="1566"/>
      <c r="N344" s="1624"/>
      <c r="O344" s="1629"/>
      <c r="P344" s="1493"/>
      <c r="Q344" s="1493"/>
      <c r="R344" s="1495"/>
    </row>
    <row r="345" spans="1:18" ht="34.5" customHeight="1">
      <c r="A345" s="1820">
        <v>7</v>
      </c>
      <c r="B345" s="1503" t="s">
        <v>1919</v>
      </c>
      <c r="C345" s="1402"/>
      <c r="D345" s="1463"/>
      <c r="E345" s="1621"/>
      <c r="F345" s="1621"/>
      <c r="G345" s="1624"/>
      <c r="H345" s="1401"/>
      <c r="I345" s="1629"/>
      <c r="J345" s="1629"/>
      <c r="K345" s="1631"/>
      <c r="L345" s="1630"/>
      <c r="M345" s="1631"/>
      <c r="N345" s="1624"/>
      <c r="O345" s="1629"/>
      <c r="P345" s="1493"/>
      <c r="Q345" s="1493"/>
      <c r="R345" s="1495"/>
    </row>
    <row r="346" spans="1:18" ht="30" customHeight="1">
      <c r="A346" s="1820"/>
      <c r="B346" s="1503" t="s">
        <v>1913</v>
      </c>
      <c r="C346" s="1402" t="s">
        <v>146</v>
      </c>
      <c r="D346" s="3428" t="s">
        <v>1927</v>
      </c>
      <c r="E346" s="1621"/>
      <c r="F346" s="1621"/>
      <c r="G346" s="1624"/>
      <c r="H346" s="1401"/>
      <c r="I346" s="1629"/>
      <c r="J346" s="1629"/>
      <c r="K346" s="1631">
        <v>54000</v>
      </c>
      <c r="L346" s="1630"/>
      <c r="M346" s="1631"/>
      <c r="N346" s="1624"/>
      <c r="O346" s="1629"/>
      <c r="P346" s="1493"/>
      <c r="Q346" s="1493"/>
      <c r="R346" s="1495"/>
    </row>
    <row r="347" spans="1:18" ht="30" customHeight="1">
      <c r="A347" s="1820"/>
      <c r="B347" s="1503" t="s">
        <v>1914</v>
      </c>
      <c r="C347" s="1402" t="s">
        <v>146</v>
      </c>
      <c r="D347" s="3429"/>
      <c r="E347" s="1621"/>
      <c r="F347" s="1621"/>
      <c r="G347" s="1624"/>
      <c r="H347" s="1401"/>
      <c r="I347" s="1629"/>
      <c r="J347" s="1629"/>
      <c r="K347" s="1631">
        <v>55000</v>
      </c>
      <c r="L347" s="1630"/>
      <c r="M347" s="1631"/>
      <c r="N347" s="1624"/>
      <c r="O347" s="1629"/>
      <c r="P347" s="1493"/>
      <c r="Q347" s="1493"/>
      <c r="R347" s="1495"/>
    </row>
    <row r="348" spans="1:18" ht="30" customHeight="1">
      <c r="A348" s="1820">
        <v>8</v>
      </c>
      <c r="B348" s="1503" t="s">
        <v>1920</v>
      </c>
      <c r="C348" s="1402"/>
      <c r="D348" s="3429"/>
      <c r="E348" s="1621"/>
      <c r="F348" s="1621"/>
      <c r="G348" s="1624"/>
      <c r="H348" s="1401"/>
      <c r="I348" s="1629"/>
      <c r="J348" s="1629"/>
      <c r="K348" s="1631"/>
      <c r="L348" s="1630"/>
      <c r="M348" s="1631"/>
      <c r="N348" s="1624"/>
      <c r="O348" s="1629"/>
      <c r="P348" s="1493"/>
      <c r="Q348" s="1493"/>
      <c r="R348" s="1495"/>
    </row>
    <row r="349" spans="1:18" ht="30" customHeight="1">
      <c r="A349" s="1820"/>
      <c r="B349" s="1503" t="s">
        <v>1913</v>
      </c>
      <c r="C349" s="1402" t="s">
        <v>146</v>
      </c>
      <c r="D349" s="3429"/>
      <c r="E349" s="1621"/>
      <c r="F349" s="1621"/>
      <c r="G349" s="1624"/>
      <c r="H349" s="1401"/>
      <c r="I349" s="1629"/>
      <c r="J349" s="1629"/>
      <c r="K349" s="1631">
        <v>54000</v>
      </c>
      <c r="L349" s="1630"/>
      <c r="M349" s="1631"/>
      <c r="N349" s="1624"/>
      <c r="O349" s="1629"/>
      <c r="P349" s="1493"/>
      <c r="Q349" s="1493"/>
      <c r="R349" s="1495"/>
    </row>
    <row r="350" spans="1:18" ht="30" customHeight="1">
      <c r="A350" s="1820"/>
      <c r="B350" s="1503" t="s">
        <v>1914</v>
      </c>
      <c r="C350" s="1402" t="s">
        <v>146</v>
      </c>
      <c r="D350" s="3429"/>
      <c r="E350" s="1621"/>
      <c r="F350" s="1621"/>
      <c r="G350" s="1624"/>
      <c r="H350" s="1401"/>
      <c r="I350" s="1629"/>
      <c r="J350" s="1629"/>
      <c r="K350" s="1631">
        <v>55000</v>
      </c>
      <c r="L350" s="1630"/>
      <c r="M350" s="1631"/>
      <c r="N350" s="1624"/>
      <c r="O350" s="1629"/>
      <c r="P350" s="1493"/>
      <c r="Q350" s="1493"/>
      <c r="R350" s="1495"/>
    </row>
    <row r="351" spans="1:18" ht="30" customHeight="1">
      <c r="A351" s="1820">
        <v>9</v>
      </c>
      <c r="B351" s="1503" t="s">
        <v>1921</v>
      </c>
      <c r="C351" s="1402"/>
      <c r="D351" s="3429"/>
      <c r="E351" s="1621"/>
      <c r="F351" s="1621"/>
      <c r="G351" s="1624"/>
      <c r="H351" s="1401"/>
      <c r="I351" s="1629"/>
      <c r="J351" s="1629"/>
      <c r="K351" s="1631"/>
      <c r="L351" s="1630"/>
      <c r="M351" s="1631"/>
      <c r="N351" s="1624"/>
      <c r="O351" s="1629"/>
      <c r="P351" s="1493"/>
      <c r="Q351" s="1493"/>
      <c r="R351" s="1495"/>
    </row>
    <row r="352" spans="1:18" ht="30" customHeight="1">
      <c r="A352" s="1820"/>
      <c r="B352" s="1503" t="s">
        <v>1913</v>
      </c>
      <c r="C352" s="1402" t="s">
        <v>146</v>
      </c>
      <c r="D352" s="3429"/>
      <c r="E352" s="1621"/>
      <c r="F352" s="1621"/>
      <c r="G352" s="1624"/>
      <c r="H352" s="1401"/>
      <c r="I352" s="1629"/>
      <c r="J352" s="1629"/>
      <c r="K352" s="1631">
        <v>54000</v>
      </c>
      <c r="L352" s="1630"/>
      <c r="M352" s="1631"/>
      <c r="N352" s="1624"/>
      <c r="O352" s="1629"/>
      <c r="P352" s="1493"/>
      <c r="Q352" s="1493"/>
      <c r="R352" s="1495"/>
    </row>
    <row r="353" spans="1:18" ht="30" customHeight="1">
      <c r="A353" s="1820"/>
      <c r="B353" s="1503" t="s">
        <v>1914</v>
      </c>
      <c r="C353" s="1402" t="s">
        <v>146</v>
      </c>
      <c r="D353" s="3430"/>
      <c r="E353" s="1621"/>
      <c r="F353" s="1621"/>
      <c r="G353" s="1624"/>
      <c r="H353" s="1401"/>
      <c r="I353" s="1629"/>
      <c r="J353" s="1629"/>
      <c r="K353" s="1631">
        <v>55000</v>
      </c>
      <c r="L353" s="1630"/>
      <c r="M353" s="1631"/>
      <c r="N353" s="1624"/>
      <c r="O353" s="1629"/>
      <c r="P353" s="1493"/>
      <c r="Q353" s="1493"/>
      <c r="R353" s="1495"/>
    </row>
    <row r="354" spans="1:18" ht="30" customHeight="1">
      <c r="A354" s="1820">
        <v>10</v>
      </c>
      <c r="B354" s="1503" t="s">
        <v>1922</v>
      </c>
      <c r="C354" s="1402"/>
      <c r="D354" s="1463"/>
      <c r="E354" s="1621"/>
      <c r="F354" s="1621"/>
      <c r="G354" s="1624"/>
      <c r="H354" s="1401"/>
      <c r="I354" s="1629"/>
      <c r="J354" s="1629"/>
      <c r="K354" s="1631"/>
      <c r="L354" s="1630"/>
      <c r="M354" s="1631"/>
      <c r="N354" s="1624"/>
      <c r="O354" s="1629"/>
      <c r="P354" s="1493"/>
      <c r="Q354" s="1493"/>
      <c r="R354" s="1495"/>
    </row>
    <row r="355" spans="1:18" ht="30" customHeight="1">
      <c r="A355" s="1820"/>
      <c r="B355" s="1503" t="s">
        <v>1913</v>
      </c>
      <c r="C355" s="1402" t="s">
        <v>146</v>
      </c>
      <c r="D355" s="3428" t="s">
        <v>1927</v>
      </c>
      <c r="E355" s="1621"/>
      <c r="F355" s="1621"/>
      <c r="G355" s="1624"/>
      <c r="H355" s="1401"/>
      <c r="I355" s="1629"/>
      <c r="J355" s="1629"/>
      <c r="K355" s="1631">
        <v>54000</v>
      </c>
      <c r="L355" s="1630"/>
      <c r="M355" s="1631"/>
      <c r="N355" s="1624"/>
      <c r="O355" s="1629"/>
      <c r="P355" s="1493"/>
      <c r="Q355" s="1493"/>
      <c r="R355" s="1495"/>
    </row>
    <row r="356" spans="1:18" ht="30" customHeight="1">
      <c r="A356" s="1820"/>
      <c r="B356" s="1503" t="s">
        <v>1914</v>
      </c>
      <c r="C356" s="1402" t="s">
        <v>146</v>
      </c>
      <c r="D356" s="3429"/>
      <c r="E356" s="1621"/>
      <c r="F356" s="1621"/>
      <c r="G356" s="1624"/>
      <c r="H356" s="1401"/>
      <c r="I356" s="1629"/>
      <c r="J356" s="1629"/>
      <c r="K356" s="1631">
        <v>55000</v>
      </c>
      <c r="L356" s="1630"/>
      <c r="M356" s="1631"/>
      <c r="N356" s="1624"/>
      <c r="O356" s="1629"/>
      <c r="P356" s="1493"/>
      <c r="Q356" s="1493"/>
      <c r="R356" s="1495"/>
    </row>
    <row r="357" spans="1:18" ht="30" customHeight="1">
      <c r="A357" s="1820">
        <v>11</v>
      </c>
      <c r="B357" s="1503" t="s">
        <v>1923</v>
      </c>
      <c r="C357" s="1402"/>
      <c r="D357" s="3429"/>
      <c r="E357" s="1621"/>
      <c r="F357" s="1621"/>
      <c r="G357" s="1624"/>
      <c r="H357" s="1401"/>
      <c r="I357" s="1629"/>
      <c r="J357" s="1629"/>
      <c r="K357" s="1631"/>
      <c r="L357" s="1630"/>
      <c r="M357" s="1631"/>
      <c r="N357" s="1624"/>
      <c r="O357" s="1629"/>
      <c r="P357" s="1493"/>
      <c r="Q357" s="1493"/>
      <c r="R357" s="1495"/>
    </row>
    <row r="358" spans="1:18" ht="30" customHeight="1">
      <c r="A358" s="1820"/>
      <c r="B358" s="1503" t="s">
        <v>1913</v>
      </c>
      <c r="C358" s="1402" t="s">
        <v>146</v>
      </c>
      <c r="D358" s="3429"/>
      <c r="E358" s="1621"/>
      <c r="F358" s="1621"/>
      <c r="G358" s="1624"/>
      <c r="H358" s="1401"/>
      <c r="I358" s="1629"/>
      <c r="J358" s="1629"/>
      <c r="K358" s="1631">
        <v>220000</v>
      </c>
      <c r="L358" s="1630"/>
      <c r="M358" s="1631"/>
      <c r="N358" s="1624"/>
      <c r="O358" s="1629"/>
      <c r="P358" s="1493"/>
      <c r="Q358" s="1493"/>
      <c r="R358" s="1495"/>
    </row>
    <row r="359" spans="1:18" ht="30" customHeight="1">
      <c r="A359" s="1820"/>
      <c r="B359" s="1503" t="s">
        <v>1914</v>
      </c>
      <c r="C359" s="1402" t="s">
        <v>146</v>
      </c>
      <c r="D359" s="3429"/>
      <c r="E359" s="1621"/>
      <c r="F359" s="1621"/>
      <c r="G359" s="1624"/>
      <c r="H359" s="1401"/>
      <c r="I359" s="1629"/>
      <c r="J359" s="1629"/>
      <c r="K359" s="1631">
        <v>241000</v>
      </c>
      <c r="L359" s="1630"/>
      <c r="M359" s="1631"/>
      <c r="N359" s="1624"/>
      <c r="O359" s="1629"/>
      <c r="P359" s="1493"/>
      <c r="Q359" s="1493"/>
      <c r="R359" s="1495"/>
    </row>
    <row r="360" spans="1:18" ht="30" customHeight="1">
      <c r="A360" s="1820">
        <v>12</v>
      </c>
      <c r="B360" s="1503" t="s">
        <v>1924</v>
      </c>
      <c r="C360" s="1402"/>
      <c r="D360" s="3429"/>
      <c r="E360" s="1621"/>
      <c r="F360" s="1621"/>
      <c r="G360" s="1624"/>
      <c r="H360" s="1401"/>
      <c r="I360" s="1629"/>
      <c r="J360" s="1629"/>
      <c r="K360" s="1631"/>
      <c r="L360" s="1630"/>
      <c r="M360" s="1631"/>
      <c r="N360" s="1624"/>
      <c r="O360" s="1629"/>
      <c r="P360" s="1493"/>
      <c r="Q360" s="1493"/>
      <c r="R360" s="1495"/>
    </row>
    <row r="361" spans="1:18" ht="30" customHeight="1">
      <c r="A361" s="1820"/>
      <c r="B361" s="1503" t="s">
        <v>1913</v>
      </c>
      <c r="C361" s="1402" t="s">
        <v>146</v>
      </c>
      <c r="D361" s="3429"/>
      <c r="E361" s="1621"/>
      <c r="F361" s="1621"/>
      <c r="G361" s="1624"/>
      <c r="H361" s="1401"/>
      <c r="I361" s="1629"/>
      <c r="J361" s="1629"/>
      <c r="K361" s="1631">
        <v>220000</v>
      </c>
      <c r="L361" s="1630"/>
      <c r="M361" s="1631"/>
      <c r="N361" s="1624"/>
      <c r="O361" s="1629"/>
      <c r="P361" s="1493"/>
      <c r="Q361" s="1493"/>
      <c r="R361" s="1495"/>
    </row>
    <row r="362" spans="1:18" ht="30" customHeight="1">
      <c r="A362" s="1820"/>
      <c r="B362" s="1503" t="s">
        <v>1914</v>
      </c>
      <c r="C362" s="1402" t="s">
        <v>146</v>
      </c>
      <c r="D362" s="3430"/>
      <c r="E362" s="1621"/>
      <c r="F362" s="1621"/>
      <c r="G362" s="1624"/>
      <c r="H362" s="1401"/>
      <c r="I362" s="1629"/>
      <c r="J362" s="1629"/>
      <c r="K362" s="1631">
        <v>241000</v>
      </c>
      <c r="L362" s="1630"/>
      <c r="M362" s="1631"/>
      <c r="N362" s="1624"/>
      <c r="O362" s="1629"/>
      <c r="P362" s="1493"/>
      <c r="Q362" s="1493"/>
      <c r="R362" s="1495"/>
    </row>
    <row r="363" spans="1:18" ht="30" customHeight="1">
      <c r="A363" s="1820">
        <v>13</v>
      </c>
      <c r="B363" s="1503" t="s">
        <v>1925</v>
      </c>
      <c r="C363" s="1402"/>
      <c r="D363" s="3428" t="s">
        <v>1928</v>
      </c>
      <c r="E363" s="1621"/>
      <c r="F363" s="1621"/>
      <c r="G363" s="1624"/>
      <c r="H363" s="1401"/>
      <c r="I363" s="1629"/>
      <c r="J363" s="1629"/>
      <c r="K363" s="1631"/>
      <c r="L363" s="1630"/>
      <c r="M363" s="1631"/>
      <c r="N363" s="1624"/>
      <c r="O363" s="1629"/>
      <c r="P363" s="1493"/>
      <c r="Q363" s="1493"/>
      <c r="R363" s="1495"/>
    </row>
    <row r="364" spans="1:18" ht="30" customHeight="1">
      <c r="A364" s="1820"/>
      <c r="B364" s="1503" t="s">
        <v>1913</v>
      </c>
      <c r="C364" s="1402" t="s">
        <v>146</v>
      </c>
      <c r="D364" s="3429"/>
      <c r="E364" s="1621"/>
      <c r="F364" s="1621"/>
      <c r="G364" s="1624"/>
      <c r="H364" s="1401"/>
      <c r="I364" s="1629"/>
      <c r="J364" s="1629"/>
      <c r="K364" s="1631">
        <v>220000</v>
      </c>
      <c r="L364" s="1630"/>
      <c r="M364" s="1631"/>
      <c r="N364" s="1624"/>
      <c r="O364" s="1629"/>
      <c r="P364" s="1493"/>
      <c r="Q364" s="1493"/>
      <c r="R364" s="1495"/>
    </row>
    <row r="365" spans="1:18" ht="30" customHeight="1">
      <c r="A365" s="1820"/>
      <c r="B365" s="1503" t="s">
        <v>1914</v>
      </c>
      <c r="C365" s="1402" t="s">
        <v>146</v>
      </c>
      <c r="D365" s="3429"/>
      <c r="E365" s="1621"/>
      <c r="F365" s="1621"/>
      <c r="G365" s="1624"/>
      <c r="H365" s="1401"/>
      <c r="I365" s="1629"/>
      <c r="J365" s="1629"/>
      <c r="K365" s="1631">
        <v>241000</v>
      </c>
      <c r="L365" s="1630"/>
      <c r="M365" s="1631"/>
      <c r="N365" s="1624"/>
      <c r="O365" s="1629"/>
      <c r="P365" s="1493"/>
      <c r="Q365" s="1493"/>
      <c r="R365" s="1495"/>
    </row>
    <row r="366" spans="1:18" ht="26.25" customHeight="1">
      <c r="A366" s="1820">
        <v>14</v>
      </c>
      <c r="B366" s="1503" t="s">
        <v>1926</v>
      </c>
      <c r="C366" s="1402"/>
      <c r="D366" s="3429"/>
      <c r="E366" s="1621"/>
      <c r="F366" s="1621"/>
      <c r="G366" s="1624"/>
      <c r="H366" s="1401"/>
      <c r="I366" s="1629"/>
      <c r="J366" s="1629"/>
      <c r="K366" s="1631"/>
      <c r="L366" s="1630"/>
      <c r="M366" s="1631"/>
      <c r="N366" s="1624"/>
      <c r="O366" s="1629"/>
      <c r="P366" s="1493"/>
      <c r="Q366" s="1493"/>
      <c r="R366" s="1495"/>
    </row>
    <row r="367" spans="1:18" ht="26.25" customHeight="1">
      <c r="A367" s="1820"/>
      <c r="B367" s="1503" t="s">
        <v>1913</v>
      </c>
      <c r="C367" s="1402" t="s">
        <v>146</v>
      </c>
      <c r="D367" s="3429"/>
      <c r="E367" s="1621"/>
      <c r="F367" s="1621"/>
      <c r="G367" s="1624"/>
      <c r="H367" s="1401"/>
      <c r="I367" s="1629"/>
      <c r="J367" s="1629"/>
      <c r="K367" s="1631">
        <v>220000</v>
      </c>
      <c r="L367" s="1630"/>
      <c r="M367" s="1631"/>
      <c r="N367" s="1624"/>
      <c r="O367" s="1629"/>
      <c r="P367" s="1493"/>
      <c r="Q367" s="1493"/>
      <c r="R367" s="1495"/>
    </row>
    <row r="368" spans="1:18" ht="26.25" customHeight="1">
      <c r="A368" s="1820"/>
      <c r="B368" s="1503" t="s">
        <v>1914</v>
      </c>
      <c r="C368" s="1402" t="s">
        <v>146</v>
      </c>
      <c r="D368" s="3430"/>
      <c r="E368" s="1621"/>
      <c r="F368" s="1621"/>
      <c r="G368" s="1624"/>
      <c r="H368" s="1401"/>
      <c r="I368" s="1629"/>
      <c r="J368" s="1629"/>
      <c r="K368" s="1631">
        <v>241000</v>
      </c>
      <c r="L368" s="1630"/>
      <c r="M368" s="1631"/>
      <c r="N368" s="1624"/>
      <c r="O368" s="1629"/>
      <c r="P368" s="1493"/>
      <c r="Q368" s="1493"/>
      <c r="R368" s="1495"/>
    </row>
    <row r="369" spans="1:18" ht="26.25" customHeight="1">
      <c r="A369" s="1390" t="s">
        <v>1313</v>
      </c>
      <c r="B369" s="1400" t="s">
        <v>1418</v>
      </c>
      <c r="C369" s="1402"/>
      <c r="D369" s="1463"/>
      <c r="E369" s="1401"/>
      <c r="F369" s="1401"/>
      <c r="G369" s="1401"/>
      <c r="H369" s="1583"/>
      <c r="I369" s="1401"/>
      <c r="J369" s="1401"/>
      <c r="K369" s="1401"/>
      <c r="L369" s="1394"/>
      <c r="M369" s="1500"/>
      <c r="N369" s="1401"/>
      <c r="O369" s="1401"/>
      <c r="P369" s="1583"/>
      <c r="Q369" s="1583"/>
      <c r="R369" s="1560"/>
    </row>
    <row r="370" spans="1:18" ht="48.75" customHeight="1">
      <c r="A370" s="1820"/>
      <c r="B370" s="3417" t="s">
        <v>2261</v>
      </c>
      <c r="C370" s="3418"/>
      <c r="D370" s="3418"/>
      <c r="E370" s="3419"/>
      <c r="F370" s="3455"/>
      <c r="G370" s="3455"/>
      <c r="H370" s="3455"/>
      <c r="I370" s="3455"/>
      <c r="J370" s="3455"/>
      <c r="K370" s="3455"/>
      <c r="L370" s="3455"/>
      <c r="M370" s="3455"/>
      <c r="N370" s="3455"/>
      <c r="O370" s="3455"/>
      <c r="P370" s="3455"/>
      <c r="Q370" s="3455"/>
      <c r="R370" s="3456"/>
    </row>
    <row r="371" spans="1:18" ht="35.25" customHeight="1">
      <c r="A371" s="1820"/>
      <c r="B371" s="3417" t="s">
        <v>1542</v>
      </c>
      <c r="C371" s="3438"/>
      <c r="D371" s="1402"/>
      <c r="E371" s="3425" t="s">
        <v>1841</v>
      </c>
      <c r="F371" s="3426"/>
      <c r="G371" s="3426"/>
      <c r="H371" s="3426"/>
      <c r="I371" s="3426"/>
      <c r="J371" s="3426"/>
      <c r="K371" s="3426"/>
      <c r="L371" s="3426"/>
      <c r="M371" s="3426"/>
      <c r="N371" s="3426"/>
      <c r="O371" s="3426"/>
      <c r="P371" s="3426"/>
      <c r="Q371" s="3426"/>
      <c r="R371" s="3427"/>
    </row>
    <row r="372" spans="1:18" ht="25.5" customHeight="1">
      <c r="A372" s="1820"/>
      <c r="B372" s="1507" t="s">
        <v>1543</v>
      </c>
      <c r="C372" s="1402" t="s">
        <v>1544</v>
      </c>
      <c r="D372" s="3428" t="s">
        <v>1545</v>
      </c>
      <c r="E372" s="1619">
        <v>100009</v>
      </c>
      <c r="F372" s="1615"/>
      <c r="G372" s="1451"/>
      <c r="H372" s="1401"/>
      <c r="I372" s="1451"/>
      <c r="J372" s="1451"/>
      <c r="K372" s="1451"/>
      <c r="L372" s="1452" t="s">
        <v>11</v>
      </c>
      <c r="M372" s="1632"/>
      <c r="N372" s="1451"/>
      <c r="O372" s="1451"/>
      <c r="P372" s="1401"/>
      <c r="Q372" s="1401"/>
      <c r="R372" s="1541"/>
    </row>
    <row r="373" spans="1:18" ht="25.5" customHeight="1">
      <c r="A373" s="1820"/>
      <c r="B373" s="1507" t="s">
        <v>1546</v>
      </c>
      <c r="C373" s="1402" t="s">
        <v>1544</v>
      </c>
      <c r="D373" s="3429"/>
      <c r="E373" s="1619">
        <v>110356</v>
      </c>
      <c r="F373" s="1615"/>
      <c r="G373" s="1451"/>
      <c r="H373" s="1401"/>
      <c r="I373" s="1451"/>
      <c r="J373" s="1451"/>
      <c r="K373" s="1451"/>
      <c r="L373" s="1452" t="s">
        <v>11</v>
      </c>
      <c r="M373" s="1632"/>
      <c r="N373" s="1451"/>
      <c r="O373" s="1451"/>
      <c r="P373" s="1401"/>
      <c r="Q373" s="1401"/>
      <c r="R373" s="1541"/>
    </row>
    <row r="374" spans="1:18" ht="27.75" customHeight="1">
      <c r="A374" s="1820"/>
      <c r="B374" s="1507" t="s">
        <v>1547</v>
      </c>
      <c r="C374" s="1402" t="s">
        <v>1544</v>
      </c>
      <c r="D374" s="3430"/>
      <c r="E374" s="1619">
        <v>121056</v>
      </c>
      <c r="F374" s="1615"/>
      <c r="G374" s="1451"/>
      <c r="H374" s="1401"/>
      <c r="I374" s="1451"/>
      <c r="J374" s="1451"/>
      <c r="K374" s="1451"/>
      <c r="L374" s="1452" t="s">
        <v>11</v>
      </c>
      <c r="M374" s="1632"/>
      <c r="N374" s="1451"/>
      <c r="O374" s="1451"/>
      <c r="P374" s="1401"/>
      <c r="Q374" s="1401"/>
      <c r="R374" s="1541"/>
    </row>
    <row r="375" spans="1:18" ht="26.25" customHeight="1">
      <c r="A375" s="1820"/>
      <c r="B375" s="3417" t="s">
        <v>1548</v>
      </c>
      <c r="C375" s="3438"/>
      <c r="D375" s="1633"/>
      <c r="E375" s="1615"/>
      <c r="F375" s="1615"/>
      <c r="G375" s="1451"/>
      <c r="H375" s="1401"/>
      <c r="I375" s="1451"/>
      <c r="J375" s="1451"/>
      <c r="K375" s="1451"/>
      <c r="L375" s="1452" t="s">
        <v>11</v>
      </c>
      <c r="M375" s="1632"/>
      <c r="N375" s="1451"/>
      <c r="O375" s="1451"/>
      <c r="P375" s="1401"/>
      <c r="Q375" s="1401"/>
      <c r="R375" s="1541"/>
    </row>
    <row r="376" spans="1:18" ht="28.5" customHeight="1">
      <c r="A376" s="1820"/>
      <c r="B376" s="1507" t="s">
        <v>1546</v>
      </c>
      <c r="C376" s="1402" t="s">
        <v>1544</v>
      </c>
      <c r="D376" s="3428" t="s">
        <v>1545</v>
      </c>
      <c r="E376" s="1619">
        <v>121624</v>
      </c>
      <c r="F376" s="1615"/>
      <c r="G376" s="1451"/>
      <c r="H376" s="1401"/>
      <c r="I376" s="1451"/>
      <c r="J376" s="1451"/>
      <c r="K376" s="1451"/>
      <c r="L376" s="1452" t="s">
        <v>11</v>
      </c>
      <c r="M376" s="1632"/>
      <c r="N376" s="1451"/>
      <c r="O376" s="1451"/>
      <c r="P376" s="1401"/>
      <c r="Q376" s="1401"/>
      <c r="R376" s="1541"/>
    </row>
    <row r="377" spans="1:18" ht="37.5" customHeight="1">
      <c r="A377" s="1820"/>
      <c r="B377" s="1507" t="s">
        <v>1547</v>
      </c>
      <c r="C377" s="1402" t="s">
        <v>1544</v>
      </c>
      <c r="D377" s="3430"/>
      <c r="E377" s="1619">
        <v>130278</v>
      </c>
      <c r="F377" s="1615"/>
      <c r="G377" s="1451"/>
      <c r="H377" s="1401"/>
      <c r="I377" s="1451"/>
      <c r="J377" s="1451"/>
      <c r="K377" s="1451"/>
      <c r="L377" s="1452" t="s">
        <v>11</v>
      </c>
      <c r="M377" s="1632"/>
      <c r="N377" s="1451"/>
      <c r="O377" s="1451"/>
      <c r="P377" s="1401"/>
      <c r="Q377" s="1401"/>
      <c r="R377" s="1541"/>
    </row>
    <row r="378" spans="1:18" ht="30" customHeight="1">
      <c r="A378" s="1820"/>
      <c r="B378" s="1512" t="s">
        <v>1549</v>
      </c>
      <c r="C378" s="1428"/>
      <c r="D378" s="1467"/>
      <c r="E378" s="1624"/>
      <c r="F378" s="1615"/>
      <c r="G378" s="1451"/>
      <c r="H378" s="1401"/>
      <c r="I378" s="1451"/>
      <c r="J378" s="1451"/>
      <c r="K378" s="1451"/>
      <c r="L378" s="1452" t="s">
        <v>11</v>
      </c>
      <c r="M378" s="1632"/>
      <c r="N378" s="1451"/>
      <c r="O378" s="1451"/>
      <c r="P378" s="1401"/>
      <c r="Q378" s="1401"/>
      <c r="R378" s="1541"/>
    </row>
    <row r="379" spans="1:18" ht="22.5" customHeight="1">
      <c r="A379" s="1820"/>
      <c r="B379" s="1507" t="s">
        <v>1543</v>
      </c>
      <c r="C379" s="1402" t="s">
        <v>1544</v>
      </c>
      <c r="D379" s="3428" t="s">
        <v>1545</v>
      </c>
      <c r="E379" s="1619">
        <v>107171</v>
      </c>
      <c r="F379" s="1615"/>
      <c r="G379" s="1451"/>
      <c r="H379" s="1401"/>
      <c r="I379" s="1451"/>
      <c r="J379" s="1451"/>
      <c r="K379" s="1451"/>
      <c r="L379" s="1452" t="s">
        <v>11</v>
      </c>
      <c r="M379" s="1632"/>
      <c r="N379" s="1451"/>
      <c r="O379" s="1451"/>
      <c r="P379" s="1401"/>
      <c r="Q379" s="1401"/>
      <c r="R379" s="1541"/>
    </row>
    <row r="380" spans="1:18" ht="27" customHeight="1">
      <c r="A380" s="1820"/>
      <c r="B380" s="1507" t="s">
        <v>1546</v>
      </c>
      <c r="C380" s="1402" t="s">
        <v>1544</v>
      </c>
      <c r="D380" s="3429"/>
      <c r="E380" s="1619">
        <v>117937</v>
      </c>
      <c r="F380" s="1615"/>
      <c r="G380" s="1451"/>
      <c r="H380" s="1401"/>
      <c r="I380" s="1451"/>
      <c r="J380" s="1451"/>
      <c r="K380" s="1451"/>
      <c r="L380" s="1452" t="s">
        <v>11</v>
      </c>
      <c r="M380" s="1632"/>
      <c r="N380" s="1451"/>
      <c r="O380" s="1451"/>
      <c r="P380" s="1401"/>
      <c r="Q380" s="1401"/>
      <c r="R380" s="1541"/>
    </row>
    <row r="381" spans="1:18" ht="24" customHeight="1">
      <c r="A381" s="1820"/>
      <c r="B381" s="1507" t="s">
        <v>1547</v>
      </c>
      <c r="C381" s="1402" t="s">
        <v>1544</v>
      </c>
      <c r="D381" s="3430"/>
      <c r="E381" s="1619">
        <v>126591</v>
      </c>
      <c r="F381" s="1615"/>
      <c r="G381" s="1451"/>
      <c r="H381" s="1634"/>
      <c r="I381" s="1451"/>
      <c r="J381" s="1451"/>
      <c r="K381" s="1451"/>
      <c r="L381" s="1452" t="s">
        <v>11</v>
      </c>
      <c r="M381" s="1632"/>
      <c r="N381" s="1451"/>
      <c r="O381" s="1451"/>
      <c r="P381" s="1401"/>
      <c r="Q381" s="1401"/>
      <c r="R381" s="1635"/>
    </row>
    <row r="382" spans="1:18" ht="36" customHeight="1">
      <c r="A382" s="1820"/>
      <c r="B382" s="3417" t="s">
        <v>2133</v>
      </c>
      <c r="C382" s="3418"/>
      <c r="D382" s="3418"/>
      <c r="E382" s="3418"/>
      <c r="F382" s="3418"/>
      <c r="G382" s="3418"/>
      <c r="H382" s="3418"/>
      <c r="I382" s="3418"/>
      <c r="J382" s="3418"/>
      <c r="K382" s="3418"/>
      <c r="L382" s="3418"/>
      <c r="M382" s="3418"/>
      <c r="N382" s="3418"/>
      <c r="O382" s="3418"/>
      <c r="P382" s="3418"/>
      <c r="Q382" s="3418"/>
      <c r="R382" s="3438"/>
    </row>
    <row r="383" spans="1:18" ht="27" customHeight="1">
      <c r="A383" s="3462"/>
      <c r="B383" s="3486" t="s">
        <v>1420</v>
      </c>
      <c r="C383" s="3487"/>
      <c r="D383" s="3487"/>
      <c r="E383" s="3487"/>
      <c r="F383" s="3487"/>
      <c r="G383" s="3487"/>
      <c r="H383" s="3487"/>
      <c r="I383" s="3487"/>
      <c r="J383" s="3487"/>
      <c r="K383" s="3487"/>
      <c r="L383" s="3487"/>
      <c r="M383" s="3487"/>
      <c r="N383" s="3487"/>
      <c r="O383" s="3487"/>
      <c r="P383" s="3487"/>
      <c r="Q383" s="3487"/>
      <c r="R383" s="3488"/>
    </row>
    <row r="384" spans="1:18" ht="23.25" customHeight="1">
      <c r="A384" s="3463"/>
      <c r="B384" s="3489" t="s">
        <v>1853</v>
      </c>
      <c r="C384" s="3490"/>
      <c r="D384" s="3490"/>
      <c r="E384" s="3490"/>
      <c r="F384" s="3490"/>
      <c r="G384" s="3490"/>
      <c r="H384" s="3490"/>
      <c r="I384" s="3490"/>
      <c r="J384" s="3490"/>
      <c r="K384" s="3490"/>
      <c r="L384" s="3490"/>
      <c r="M384" s="3490"/>
      <c r="N384" s="3490"/>
      <c r="O384" s="3490"/>
      <c r="P384" s="3490"/>
      <c r="Q384" s="3490"/>
      <c r="R384" s="3491"/>
    </row>
    <row r="385" spans="1:18" ht="21" customHeight="1">
      <c r="A385" s="3463"/>
      <c r="B385" s="3489" t="s">
        <v>1421</v>
      </c>
      <c r="C385" s="3490"/>
      <c r="D385" s="3490"/>
      <c r="E385" s="3490"/>
      <c r="F385" s="3490"/>
      <c r="G385" s="3490"/>
      <c r="H385" s="3490"/>
      <c r="I385" s="3490"/>
      <c r="J385" s="3490"/>
      <c r="K385" s="3490"/>
      <c r="L385" s="3490"/>
      <c r="M385" s="3490"/>
      <c r="N385" s="3490"/>
      <c r="O385" s="3490"/>
      <c r="P385" s="3490"/>
      <c r="Q385" s="3490"/>
      <c r="R385" s="3491"/>
    </row>
    <row r="386" spans="1:18" ht="21" customHeight="1">
      <c r="A386" s="3463"/>
      <c r="B386" s="3489" t="s">
        <v>1423</v>
      </c>
      <c r="C386" s="3490"/>
      <c r="D386" s="3490"/>
      <c r="E386" s="3490"/>
      <c r="F386" s="3490"/>
      <c r="G386" s="3490"/>
      <c r="H386" s="3490"/>
      <c r="I386" s="3490"/>
      <c r="J386" s="3490"/>
      <c r="K386" s="3490"/>
      <c r="L386" s="3490"/>
      <c r="M386" s="3490"/>
      <c r="N386" s="3490"/>
      <c r="O386" s="3490"/>
      <c r="P386" s="3490"/>
      <c r="Q386" s="3490"/>
      <c r="R386" s="3491"/>
    </row>
    <row r="387" spans="1:18" ht="21" customHeight="1">
      <c r="A387" s="3463"/>
      <c r="B387" s="3489" t="s">
        <v>2134</v>
      </c>
      <c r="C387" s="3490"/>
      <c r="D387" s="3490"/>
      <c r="E387" s="3490"/>
      <c r="F387" s="3490"/>
      <c r="G387" s="3490"/>
      <c r="H387" s="3490"/>
      <c r="I387" s="3490"/>
      <c r="J387" s="3490"/>
      <c r="K387" s="3490"/>
      <c r="L387" s="3490"/>
      <c r="M387" s="3490"/>
      <c r="N387" s="3490"/>
      <c r="O387" s="3490"/>
      <c r="P387" s="3490"/>
      <c r="Q387" s="3490"/>
      <c r="R387" s="3491"/>
    </row>
    <row r="388" spans="1:18" ht="21" customHeight="1">
      <c r="A388" s="3463"/>
      <c r="B388" s="3489" t="s">
        <v>2135</v>
      </c>
      <c r="C388" s="3490"/>
      <c r="D388" s="3490"/>
      <c r="E388" s="3490"/>
      <c r="F388" s="3490"/>
      <c r="G388" s="3490"/>
      <c r="H388" s="3490"/>
      <c r="I388" s="3490"/>
      <c r="J388" s="3490"/>
      <c r="K388" s="3490"/>
      <c r="L388" s="3490"/>
      <c r="M388" s="3490"/>
      <c r="N388" s="3490"/>
      <c r="O388" s="3490"/>
      <c r="P388" s="3490"/>
      <c r="Q388" s="3490"/>
      <c r="R388" s="3491"/>
    </row>
    <row r="389" spans="1:18" ht="21.75" customHeight="1">
      <c r="A389" s="3464"/>
      <c r="B389" s="3492" t="s">
        <v>2136</v>
      </c>
      <c r="C389" s="3493"/>
      <c r="D389" s="3493"/>
      <c r="E389" s="3493"/>
      <c r="F389" s="3493"/>
      <c r="G389" s="3493"/>
      <c r="H389" s="3493"/>
      <c r="I389" s="3493"/>
      <c r="J389" s="3493"/>
      <c r="K389" s="3493"/>
      <c r="L389" s="3493"/>
      <c r="M389" s="3493"/>
      <c r="N389" s="3493"/>
      <c r="O389" s="3493"/>
      <c r="P389" s="3493"/>
      <c r="Q389" s="3493"/>
      <c r="R389" s="3494"/>
    </row>
    <row r="390" spans="1:18" ht="56.25" customHeight="1">
      <c r="A390" s="1402">
        <v>1</v>
      </c>
      <c r="B390" s="1825" t="s">
        <v>1854</v>
      </c>
      <c r="C390" s="1479" t="s">
        <v>1855</v>
      </c>
      <c r="D390" s="1636"/>
      <c r="E390" s="1636"/>
      <c r="F390" s="1636"/>
      <c r="G390" s="1636"/>
      <c r="H390" s="1636"/>
      <c r="I390" s="1636"/>
      <c r="J390" s="1636"/>
      <c r="K390" s="1637">
        <v>70923</v>
      </c>
      <c r="L390" s="1638"/>
      <c r="M390" s="1502"/>
      <c r="N390" s="1636"/>
      <c r="O390" s="1636"/>
      <c r="P390" s="1636"/>
      <c r="Q390" s="1636"/>
      <c r="R390" s="1639"/>
    </row>
    <row r="391" spans="1:18" ht="56.25" customHeight="1">
      <c r="A391" s="1402">
        <v>2</v>
      </c>
      <c r="B391" s="1585" t="s">
        <v>1856</v>
      </c>
      <c r="C391" s="1402" t="s">
        <v>1855</v>
      </c>
      <c r="D391" s="1636"/>
      <c r="E391" s="1636"/>
      <c r="F391" s="1636"/>
      <c r="G391" s="1636"/>
      <c r="H391" s="1636"/>
      <c r="I391" s="1636"/>
      <c r="J391" s="1636"/>
      <c r="K391" s="1624">
        <v>76805</v>
      </c>
      <c r="L391" s="1638"/>
      <c r="M391" s="1453"/>
      <c r="N391" s="1636"/>
      <c r="O391" s="1636"/>
      <c r="P391" s="1636"/>
      <c r="Q391" s="1636"/>
      <c r="R391" s="1639"/>
    </row>
    <row r="392" spans="1:18" ht="56.25" customHeight="1">
      <c r="A392" s="1402">
        <v>3</v>
      </c>
      <c r="B392" s="1585" t="s">
        <v>1857</v>
      </c>
      <c r="C392" s="1402" t="s">
        <v>1855</v>
      </c>
      <c r="D392" s="1636"/>
      <c r="E392" s="1636"/>
      <c r="F392" s="1636"/>
      <c r="G392" s="1636"/>
      <c r="H392" s="1636"/>
      <c r="I392" s="1636"/>
      <c r="J392" s="1636"/>
      <c r="K392" s="1624">
        <v>93609</v>
      </c>
      <c r="L392" s="1638"/>
      <c r="M392" s="1453"/>
      <c r="N392" s="1636"/>
      <c r="O392" s="1636"/>
      <c r="P392" s="1636"/>
      <c r="Q392" s="1636"/>
      <c r="R392" s="1639"/>
    </row>
    <row r="393" spans="1:18" ht="56.25" customHeight="1">
      <c r="A393" s="1402">
        <v>4</v>
      </c>
      <c r="B393" s="1585" t="s">
        <v>1858</v>
      </c>
      <c r="C393" s="1402" t="s">
        <v>1855</v>
      </c>
      <c r="D393" s="1636"/>
      <c r="E393" s="1636"/>
      <c r="F393" s="1636"/>
      <c r="G393" s="1636"/>
      <c r="H393" s="1636"/>
      <c r="I393" s="1636"/>
      <c r="J393" s="1636"/>
      <c r="K393" s="1624">
        <v>105201</v>
      </c>
      <c r="L393" s="1638"/>
      <c r="M393" s="1453"/>
      <c r="N393" s="1636"/>
      <c r="O393" s="1636"/>
      <c r="P393" s="1636"/>
      <c r="Q393" s="1636"/>
      <c r="R393" s="1639"/>
    </row>
    <row r="394" spans="1:18" ht="56.25" customHeight="1">
      <c r="A394" s="1402">
        <v>5</v>
      </c>
      <c r="B394" s="1585" t="s">
        <v>1859</v>
      </c>
      <c r="C394" s="1402" t="s">
        <v>1855</v>
      </c>
      <c r="D394" s="1636"/>
      <c r="E394" s="1636"/>
      <c r="F394" s="1636"/>
      <c r="G394" s="1636"/>
      <c r="H394" s="1636"/>
      <c r="I394" s="1636"/>
      <c r="J394" s="1636"/>
      <c r="K394" s="1624">
        <v>115289</v>
      </c>
      <c r="L394" s="1638"/>
      <c r="M394" s="1453"/>
      <c r="N394" s="1636"/>
      <c r="O394" s="1636"/>
      <c r="P394" s="1636"/>
      <c r="Q394" s="1636"/>
      <c r="R394" s="1639"/>
    </row>
    <row r="395" spans="1:18" ht="56.25" customHeight="1">
      <c r="A395" s="1402">
        <v>6</v>
      </c>
      <c r="B395" s="1585" t="s">
        <v>1860</v>
      </c>
      <c r="C395" s="1402" t="s">
        <v>1855</v>
      </c>
      <c r="D395" s="1636"/>
      <c r="E395" s="1636"/>
      <c r="F395" s="1636"/>
      <c r="G395" s="1636"/>
      <c r="H395" s="1636"/>
      <c r="I395" s="1636"/>
      <c r="J395" s="1636"/>
      <c r="K395" s="1624">
        <v>124413</v>
      </c>
      <c r="L395" s="1638"/>
      <c r="M395" s="1453"/>
      <c r="N395" s="1636"/>
      <c r="O395" s="1636"/>
      <c r="P395" s="1636"/>
      <c r="Q395" s="1636"/>
      <c r="R395" s="1639"/>
    </row>
    <row r="396" spans="1:18" ht="56.25" customHeight="1">
      <c r="A396" s="1402">
        <v>7</v>
      </c>
      <c r="B396" s="1585" t="s">
        <v>1861</v>
      </c>
      <c r="C396" s="1402" t="s">
        <v>1855</v>
      </c>
      <c r="D396" s="1636"/>
      <c r="E396" s="1636"/>
      <c r="F396" s="1636"/>
      <c r="G396" s="1636"/>
      <c r="H396" s="1636"/>
      <c r="I396" s="1636"/>
      <c r="J396" s="1636"/>
      <c r="K396" s="1624">
        <v>133314</v>
      </c>
      <c r="L396" s="1638"/>
      <c r="M396" s="1453"/>
      <c r="N396" s="1636"/>
      <c r="O396" s="1636"/>
      <c r="P396" s="1636"/>
      <c r="Q396" s="1636"/>
      <c r="R396" s="1639"/>
    </row>
    <row r="397" spans="1:18" ht="56.25" customHeight="1">
      <c r="A397" s="1402">
        <v>8</v>
      </c>
      <c r="B397" s="1585" t="s">
        <v>1869</v>
      </c>
      <c r="C397" s="1402" t="s">
        <v>1855</v>
      </c>
      <c r="D397" s="1636"/>
      <c r="E397" s="1636"/>
      <c r="F397" s="1636"/>
      <c r="G397" s="1636"/>
      <c r="H397" s="1636"/>
      <c r="I397" s="1636"/>
      <c r="J397" s="1636"/>
      <c r="K397" s="1624">
        <v>106936</v>
      </c>
      <c r="L397" s="1638"/>
      <c r="M397" s="1453"/>
      <c r="N397" s="1636"/>
      <c r="O397" s="1636"/>
      <c r="P397" s="1636"/>
      <c r="Q397" s="1636"/>
      <c r="R397" s="1639"/>
    </row>
    <row r="398" spans="1:18" ht="56.25" customHeight="1">
      <c r="A398" s="1402">
        <v>9</v>
      </c>
      <c r="B398" s="1585" t="s">
        <v>1870</v>
      </c>
      <c r="C398" s="1402" t="s">
        <v>1855</v>
      </c>
      <c r="D398" s="1636"/>
      <c r="E398" s="1636"/>
      <c r="F398" s="1636"/>
      <c r="G398" s="1636"/>
      <c r="H398" s="1636"/>
      <c r="I398" s="1636"/>
      <c r="J398" s="1636"/>
      <c r="K398" s="1624">
        <v>117264</v>
      </c>
      <c r="L398" s="1638"/>
      <c r="M398" s="1453"/>
      <c r="N398" s="1636"/>
      <c r="O398" s="1636"/>
      <c r="P398" s="1636"/>
      <c r="Q398" s="1636"/>
      <c r="R398" s="1639"/>
    </row>
    <row r="399" spans="1:18" ht="56.25" customHeight="1">
      <c r="A399" s="1402">
        <v>10</v>
      </c>
      <c r="B399" s="1585" t="s">
        <v>1871</v>
      </c>
      <c r="C399" s="1402" t="s">
        <v>1855</v>
      </c>
      <c r="D399" s="1636"/>
      <c r="E399" s="1636"/>
      <c r="F399" s="1636"/>
      <c r="G399" s="1636"/>
      <c r="H399" s="1636"/>
      <c r="I399" s="1636"/>
      <c r="J399" s="1636"/>
      <c r="K399" s="1624">
        <v>126618</v>
      </c>
      <c r="L399" s="1638"/>
      <c r="M399" s="1453"/>
      <c r="N399" s="1636"/>
      <c r="O399" s="1636"/>
      <c r="P399" s="1636"/>
      <c r="Q399" s="1636"/>
      <c r="R399" s="1639"/>
    </row>
    <row r="400" spans="1:18" ht="56.25" customHeight="1">
      <c r="A400" s="1402">
        <v>11</v>
      </c>
      <c r="B400" s="1585" t="s">
        <v>1872</v>
      </c>
      <c r="C400" s="1402" t="s">
        <v>1855</v>
      </c>
      <c r="D400" s="1636"/>
      <c r="E400" s="1636"/>
      <c r="F400" s="1636"/>
      <c r="G400" s="1636"/>
      <c r="H400" s="1636"/>
      <c r="I400" s="1636"/>
      <c r="J400" s="1636"/>
      <c r="K400" s="1624">
        <v>135754</v>
      </c>
      <c r="L400" s="1638"/>
      <c r="M400" s="1453"/>
      <c r="N400" s="1636"/>
      <c r="O400" s="1636"/>
      <c r="P400" s="1636"/>
      <c r="Q400" s="1636"/>
      <c r="R400" s="1639"/>
    </row>
    <row r="401" spans="1:18" ht="56.25" customHeight="1">
      <c r="A401" s="1402">
        <v>12</v>
      </c>
      <c r="B401" s="1585" t="s">
        <v>1873</v>
      </c>
      <c r="C401" s="1402" t="s">
        <v>1855</v>
      </c>
      <c r="D401" s="1636"/>
      <c r="E401" s="1636"/>
      <c r="F401" s="1636"/>
      <c r="G401" s="1636"/>
      <c r="H401" s="1636"/>
      <c r="I401" s="1636"/>
      <c r="J401" s="1636"/>
      <c r="K401" s="1624">
        <v>147096</v>
      </c>
      <c r="L401" s="1638"/>
      <c r="M401" s="1453"/>
      <c r="N401" s="1636"/>
      <c r="O401" s="1636"/>
      <c r="P401" s="1636"/>
      <c r="Q401" s="1636"/>
      <c r="R401" s="1639"/>
    </row>
    <row r="402" spans="1:18" ht="56.25" customHeight="1">
      <c r="A402" s="1402">
        <v>13</v>
      </c>
      <c r="B402" s="1640" t="s">
        <v>1874</v>
      </c>
      <c r="C402" s="1402" t="s">
        <v>1855</v>
      </c>
      <c r="D402" s="1636"/>
      <c r="E402" s="1636"/>
      <c r="F402" s="1636"/>
      <c r="G402" s="1636"/>
      <c r="H402" s="1636"/>
      <c r="I402" s="1636"/>
      <c r="J402" s="1636"/>
      <c r="K402" s="1624">
        <v>78152</v>
      </c>
      <c r="L402" s="1638"/>
      <c r="M402" s="1453"/>
      <c r="N402" s="1636"/>
      <c r="O402" s="1636"/>
      <c r="P402" s="1636"/>
      <c r="Q402" s="1636"/>
      <c r="R402" s="1639"/>
    </row>
    <row r="403" spans="1:18" ht="56.25" customHeight="1">
      <c r="A403" s="1402">
        <v>14</v>
      </c>
      <c r="B403" s="1640" t="s">
        <v>1862</v>
      </c>
      <c r="C403" s="1402" t="s">
        <v>1855</v>
      </c>
      <c r="D403" s="1636"/>
      <c r="E403" s="1636"/>
      <c r="F403" s="1636"/>
      <c r="G403" s="1636"/>
      <c r="H403" s="1636"/>
      <c r="I403" s="1636"/>
      <c r="J403" s="1636"/>
      <c r="K403" s="1624">
        <v>85430</v>
      </c>
      <c r="L403" s="1638"/>
      <c r="M403" s="1453"/>
      <c r="N403" s="1636"/>
      <c r="O403" s="1636"/>
      <c r="P403" s="1636"/>
      <c r="Q403" s="1636"/>
      <c r="R403" s="1639"/>
    </row>
    <row r="404" spans="1:18" ht="56.25" customHeight="1">
      <c r="A404" s="1402">
        <v>15</v>
      </c>
      <c r="B404" s="1640" t="s">
        <v>1863</v>
      </c>
      <c r="C404" s="1402" t="s">
        <v>1855</v>
      </c>
      <c r="D404" s="1636"/>
      <c r="E404" s="1636"/>
      <c r="F404" s="1636"/>
      <c r="G404" s="1636"/>
      <c r="H404" s="1636"/>
      <c r="I404" s="1636"/>
      <c r="J404" s="1636"/>
      <c r="K404" s="1624">
        <v>98956</v>
      </c>
      <c r="L404" s="1638"/>
      <c r="M404" s="1453"/>
      <c r="N404" s="1636"/>
      <c r="O404" s="1636"/>
      <c r="P404" s="1636"/>
      <c r="Q404" s="1636"/>
      <c r="R404" s="1639"/>
    </row>
    <row r="405" spans="1:18" ht="54.75" customHeight="1">
      <c r="A405" s="1402">
        <v>16</v>
      </c>
      <c r="B405" s="1585" t="s">
        <v>1864</v>
      </c>
      <c r="C405" s="1402" t="s">
        <v>1855</v>
      </c>
      <c r="D405" s="1636"/>
      <c r="E405" s="1636"/>
      <c r="F405" s="1636"/>
      <c r="G405" s="1636"/>
      <c r="H405" s="1636"/>
      <c r="I405" s="1636"/>
      <c r="J405" s="1636"/>
      <c r="K405" s="1624">
        <v>109874</v>
      </c>
      <c r="L405" s="1638"/>
      <c r="M405" s="1453"/>
      <c r="N405" s="1636"/>
      <c r="O405" s="1636"/>
      <c r="P405" s="1636"/>
      <c r="Q405" s="1636"/>
      <c r="R405" s="1639"/>
    </row>
    <row r="406" spans="1:18" ht="54.75" customHeight="1">
      <c r="A406" s="1402">
        <v>17</v>
      </c>
      <c r="B406" s="1585" t="s">
        <v>1865</v>
      </c>
      <c r="C406" s="1402" t="s">
        <v>1855</v>
      </c>
      <c r="D406" s="1636"/>
      <c r="E406" s="1636"/>
      <c r="F406" s="1636"/>
      <c r="G406" s="1636"/>
      <c r="H406" s="1636"/>
      <c r="I406" s="1636"/>
      <c r="J406" s="1636"/>
      <c r="K406" s="1624">
        <v>120430</v>
      </c>
      <c r="L406" s="1638"/>
      <c r="M406" s="1453"/>
      <c r="N406" s="1636"/>
      <c r="O406" s="1636"/>
      <c r="P406" s="1636"/>
      <c r="Q406" s="1636"/>
      <c r="R406" s="1639"/>
    </row>
    <row r="407" spans="1:18" ht="54.75" customHeight="1">
      <c r="A407" s="1402">
        <v>18</v>
      </c>
      <c r="B407" s="1585" t="s">
        <v>1866</v>
      </c>
      <c r="C407" s="1402" t="s">
        <v>1855</v>
      </c>
      <c r="D407" s="1636"/>
      <c r="E407" s="1636"/>
      <c r="F407" s="1636"/>
      <c r="G407" s="1636"/>
      <c r="H407" s="1636"/>
      <c r="I407" s="1636"/>
      <c r="J407" s="1636"/>
      <c r="K407" s="1624">
        <v>130516</v>
      </c>
      <c r="L407" s="1638"/>
      <c r="M407" s="1453"/>
      <c r="N407" s="1636"/>
      <c r="O407" s="1636"/>
      <c r="P407" s="1636"/>
      <c r="Q407" s="1636"/>
      <c r="R407" s="1639"/>
    </row>
    <row r="408" spans="1:18" ht="54.75" customHeight="1">
      <c r="A408" s="1402">
        <v>19</v>
      </c>
      <c r="B408" s="1585" t="s">
        <v>1867</v>
      </c>
      <c r="C408" s="1402" t="s">
        <v>1855</v>
      </c>
      <c r="D408" s="1636"/>
      <c r="E408" s="1636"/>
      <c r="F408" s="1636"/>
      <c r="G408" s="1636"/>
      <c r="H408" s="1636"/>
      <c r="I408" s="1636"/>
      <c r="J408" s="1636"/>
      <c r="K408" s="1624">
        <v>151943</v>
      </c>
      <c r="L408" s="1638"/>
      <c r="M408" s="1453"/>
      <c r="N408" s="1636"/>
      <c r="O408" s="1636"/>
      <c r="P408" s="1636"/>
      <c r="Q408" s="1636"/>
      <c r="R408" s="1639"/>
    </row>
    <row r="409" spans="1:18" ht="54.75" customHeight="1">
      <c r="A409" s="1402">
        <v>20</v>
      </c>
      <c r="B409" s="1585" t="s">
        <v>1868</v>
      </c>
      <c r="C409" s="1402" t="s">
        <v>1855</v>
      </c>
      <c r="D409" s="1636"/>
      <c r="E409" s="1636"/>
      <c r="F409" s="1636"/>
      <c r="G409" s="1636"/>
      <c r="H409" s="1636"/>
      <c r="I409" s="1636"/>
      <c r="J409" s="1636"/>
      <c r="K409" s="1624">
        <v>116668</v>
      </c>
      <c r="L409" s="1638"/>
      <c r="M409" s="1453"/>
      <c r="N409" s="1636"/>
      <c r="O409" s="1636"/>
      <c r="P409" s="1636"/>
      <c r="Q409" s="1636"/>
      <c r="R409" s="1639"/>
    </row>
    <row r="410" spans="1:18" ht="54.75" customHeight="1">
      <c r="A410" s="1402">
        <v>21</v>
      </c>
      <c r="B410" s="1585" t="s">
        <v>1875</v>
      </c>
      <c r="C410" s="1402" t="s">
        <v>1855</v>
      </c>
      <c r="D410" s="1636"/>
      <c r="E410" s="1636"/>
      <c r="F410" s="1636"/>
      <c r="G410" s="1636"/>
      <c r="H410" s="1636"/>
      <c r="I410" s="1636"/>
      <c r="J410" s="1636"/>
      <c r="K410" s="1624">
        <v>128694</v>
      </c>
      <c r="L410" s="1638"/>
      <c r="M410" s="1453"/>
      <c r="N410" s="1636"/>
      <c r="O410" s="1636"/>
      <c r="P410" s="1636"/>
      <c r="Q410" s="1636"/>
      <c r="R410" s="1639"/>
    </row>
    <row r="411" spans="1:18" ht="54.75" customHeight="1">
      <c r="A411" s="1402">
        <v>22</v>
      </c>
      <c r="B411" s="1585" t="s">
        <v>1876</v>
      </c>
      <c r="C411" s="1402" t="s">
        <v>1855</v>
      </c>
      <c r="D411" s="1636"/>
      <c r="E411" s="1636"/>
      <c r="F411" s="1636"/>
      <c r="G411" s="1636"/>
      <c r="H411" s="1636"/>
      <c r="I411" s="1636"/>
      <c r="J411" s="1636"/>
      <c r="K411" s="1624">
        <v>138115</v>
      </c>
      <c r="L411" s="1638"/>
      <c r="M411" s="1453"/>
      <c r="N411" s="1636"/>
      <c r="O411" s="1636"/>
      <c r="P411" s="1636"/>
      <c r="Q411" s="1636"/>
      <c r="R411" s="1639"/>
    </row>
    <row r="412" spans="1:18" ht="54.75" customHeight="1">
      <c r="A412" s="1402">
        <v>23</v>
      </c>
      <c r="B412" s="1585" t="s">
        <v>1876</v>
      </c>
      <c r="C412" s="1402" t="s">
        <v>1855</v>
      </c>
      <c r="D412" s="1636"/>
      <c r="E412" s="1636"/>
      <c r="F412" s="1636"/>
      <c r="G412" s="1636"/>
      <c r="H412" s="1636"/>
      <c r="I412" s="1636"/>
      <c r="J412" s="1636"/>
      <c r="K412" s="1624">
        <v>148966</v>
      </c>
      <c r="L412" s="1638"/>
      <c r="M412" s="1453"/>
      <c r="N412" s="1636"/>
      <c r="O412" s="1636"/>
      <c r="P412" s="1636"/>
      <c r="Q412" s="1636"/>
      <c r="R412" s="1639"/>
    </row>
    <row r="413" spans="1:18" ht="54.75" customHeight="1">
      <c r="A413" s="1402">
        <v>24</v>
      </c>
      <c r="B413" s="1585" t="s">
        <v>1877</v>
      </c>
      <c r="C413" s="1402" t="s">
        <v>1855</v>
      </c>
      <c r="D413" s="1636"/>
      <c r="E413" s="1636"/>
      <c r="F413" s="1636"/>
      <c r="G413" s="1636"/>
      <c r="H413" s="1636"/>
      <c r="I413" s="1636"/>
      <c r="J413" s="1636"/>
      <c r="K413" s="1624">
        <v>125818</v>
      </c>
      <c r="L413" s="1638"/>
      <c r="M413" s="1453"/>
      <c r="N413" s="1636"/>
      <c r="O413" s="1636"/>
      <c r="P413" s="1636"/>
      <c r="Q413" s="1636"/>
      <c r="R413" s="1639"/>
    </row>
    <row r="414" spans="1:18" ht="75.75" customHeight="1">
      <c r="A414" s="1402">
        <v>25</v>
      </c>
      <c r="B414" s="1585" t="s">
        <v>1878</v>
      </c>
      <c r="C414" s="1402" t="s">
        <v>1855</v>
      </c>
      <c r="D414" s="1636"/>
      <c r="E414" s="1636"/>
      <c r="F414" s="1636"/>
      <c r="G414" s="1636"/>
      <c r="H414" s="1636"/>
      <c r="I414" s="1636"/>
      <c r="J414" s="1636"/>
      <c r="K414" s="1624">
        <v>137697</v>
      </c>
      <c r="L414" s="1638"/>
      <c r="M414" s="1453"/>
      <c r="N414" s="1636"/>
      <c r="O414" s="1636"/>
      <c r="P414" s="1636"/>
      <c r="Q414" s="1636"/>
      <c r="R414" s="1639"/>
    </row>
    <row r="415" spans="1:18" ht="75.75" customHeight="1">
      <c r="A415" s="1402">
        <v>26</v>
      </c>
      <c r="B415" s="1585" t="s">
        <v>1879</v>
      </c>
      <c r="C415" s="1457" t="s">
        <v>1855</v>
      </c>
      <c r="D415" s="1636"/>
      <c r="E415" s="1636"/>
      <c r="F415" s="1636"/>
      <c r="G415" s="1636"/>
      <c r="H415" s="1636"/>
      <c r="I415" s="1636"/>
      <c r="J415" s="1636"/>
      <c r="K415" s="1624">
        <v>148634</v>
      </c>
      <c r="L415" s="1638"/>
      <c r="M415" s="1453"/>
      <c r="N415" s="1636"/>
      <c r="O415" s="1636"/>
      <c r="P415" s="1636"/>
      <c r="Q415" s="1636"/>
      <c r="R415" s="1639"/>
    </row>
    <row r="416" spans="1:18" ht="75.75" customHeight="1">
      <c r="A416" s="1402">
        <v>27</v>
      </c>
      <c r="B416" s="1585" t="s">
        <v>1880</v>
      </c>
      <c r="C416" s="1402" t="s">
        <v>1855</v>
      </c>
      <c r="D416" s="1401"/>
      <c r="E416" s="1401"/>
      <c r="F416" s="1401"/>
      <c r="G416" s="1401"/>
      <c r="H416" s="1401"/>
      <c r="I416" s="1401"/>
      <c r="J416" s="1401"/>
      <c r="K416" s="1624">
        <v>158707</v>
      </c>
      <c r="L416" s="1394"/>
      <c r="M416" s="1453"/>
      <c r="N416" s="1401"/>
      <c r="O416" s="1401"/>
      <c r="P416" s="1401"/>
      <c r="Q416" s="1401"/>
      <c r="R416" s="1541"/>
    </row>
    <row r="417" spans="1:18" ht="54.75" customHeight="1">
      <c r="A417" s="1402">
        <v>28</v>
      </c>
      <c r="B417" s="1585" t="s">
        <v>1881</v>
      </c>
      <c r="C417" s="1402" t="s">
        <v>1855</v>
      </c>
      <c r="D417" s="1493"/>
      <c r="E417" s="1401"/>
      <c r="F417" s="1493"/>
      <c r="G417" s="1493"/>
      <c r="H417" s="1634"/>
      <c r="I417" s="1493"/>
      <c r="J417" s="1493"/>
      <c r="K417" s="1624">
        <v>172868</v>
      </c>
      <c r="L417" s="1628"/>
      <c r="M417" s="1453"/>
      <c r="N417" s="1493"/>
      <c r="O417" s="1493"/>
      <c r="P417" s="1493"/>
      <c r="Q417" s="1493"/>
      <c r="R417" s="1634"/>
    </row>
    <row r="418" spans="1:18" ht="30.75" customHeight="1">
      <c r="A418" s="1390" t="s">
        <v>1379</v>
      </c>
      <c r="B418" s="1512" t="s">
        <v>1820</v>
      </c>
      <c r="C418" s="1391"/>
      <c r="D418" s="1391"/>
      <c r="E418" s="1401"/>
      <c r="F418" s="1493"/>
      <c r="G418" s="1493"/>
      <c r="H418" s="1583"/>
      <c r="I418" s="1493"/>
      <c r="J418" s="1493"/>
      <c r="K418" s="1493"/>
      <c r="L418" s="1628"/>
      <c r="M418" s="1500"/>
      <c r="N418" s="1493"/>
      <c r="O418" s="1493"/>
      <c r="P418" s="1641"/>
      <c r="Q418" s="1641"/>
      <c r="R418" s="1583"/>
    </row>
    <row r="419" spans="1:18" ht="52.5" customHeight="1">
      <c r="A419" s="1393">
        <v>1</v>
      </c>
      <c r="B419" s="3495" t="s">
        <v>2132</v>
      </c>
      <c r="C419" s="3496"/>
      <c r="D419" s="3496"/>
      <c r="E419" s="3496"/>
      <c r="F419" s="3496"/>
      <c r="G419" s="3496"/>
      <c r="H419" s="3496"/>
      <c r="I419" s="3496"/>
      <c r="J419" s="3496"/>
      <c r="K419" s="3496"/>
      <c r="L419" s="3496"/>
      <c r="M419" s="3496"/>
      <c r="N419" s="3496"/>
      <c r="O419" s="3496"/>
      <c r="P419" s="3496"/>
      <c r="Q419" s="3496"/>
      <c r="R419" s="3497"/>
    </row>
    <row r="420" spans="1:18" ht="42.75" customHeight="1">
      <c r="A420" s="1393"/>
      <c r="B420" s="1515" t="s">
        <v>1351</v>
      </c>
      <c r="C420" s="1642" t="s">
        <v>13</v>
      </c>
      <c r="D420" s="1643"/>
      <c r="E420" s="1644"/>
      <c r="F420" s="1513"/>
      <c r="G420" s="1644">
        <v>20409091</v>
      </c>
      <c r="H420" s="3498" t="s">
        <v>1352</v>
      </c>
      <c r="I420" s="3499"/>
      <c r="J420" s="3499"/>
      <c r="K420" s="3499"/>
      <c r="L420" s="3499"/>
      <c r="M420" s="3499"/>
      <c r="N420" s="3499"/>
      <c r="O420" s="3499"/>
      <c r="P420" s="3499"/>
      <c r="Q420" s="3499"/>
      <c r="R420" s="3500"/>
    </row>
    <row r="421" spans="1:18" ht="58.5" customHeight="1">
      <c r="A421" s="1393">
        <v>2</v>
      </c>
      <c r="B421" s="3501" t="s">
        <v>2260</v>
      </c>
      <c r="C421" s="3502"/>
      <c r="D421" s="3502"/>
      <c r="E421" s="3502"/>
      <c r="F421" s="3502"/>
      <c r="G421" s="3502"/>
      <c r="H421" s="3502"/>
      <c r="I421" s="3502"/>
      <c r="J421" s="3502"/>
      <c r="K421" s="3502"/>
      <c r="L421" s="3502"/>
      <c r="M421" s="3502"/>
      <c r="N421" s="3502"/>
      <c r="O421" s="3502"/>
      <c r="P421" s="3502"/>
      <c r="Q421" s="3502"/>
      <c r="R421" s="3503"/>
    </row>
    <row r="422" spans="1:18" ht="36.75" customHeight="1">
      <c r="A422" s="1823"/>
      <c r="B422" s="1423"/>
      <c r="C422" s="1425"/>
      <c r="D422" s="3425" t="s">
        <v>1945</v>
      </c>
      <c r="E422" s="3426"/>
      <c r="F422" s="3426"/>
      <c r="G422" s="3426"/>
      <c r="H422" s="3449"/>
      <c r="I422" s="3449"/>
      <c r="J422" s="3449"/>
      <c r="K422" s="3449"/>
      <c r="L422" s="3449"/>
      <c r="M422" s="3449"/>
      <c r="N422" s="3449"/>
      <c r="O422" s="3449"/>
      <c r="P422" s="3449"/>
      <c r="Q422" s="3449"/>
      <c r="R422" s="3450"/>
    </row>
    <row r="423" spans="1:18" ht="36.75" customHeight="1">
      <c r="A423" s="1393"/>
      <c r="B423" s="1515" t="s">
        <v>1940</v>
      </c>
      <c r="C423" s="1642" t="s">
        <v>32</v>
      </c>
      <c r="D423" s="1645"/>
      <c r="E423" s="1637"/>
      <c r="F423" s="1501"/>
      <c r="G423" s="1620">
        <v>17400</v>
      </c>
      <c r="H423" s="3504" t="s">
        <v>1844</v>
      </c>
      <c r="I423" s="3505"/>
      <c r="J423" s="3505"/>
      <c r="K423" s="3505"/>
      <c r="L423" s="3505"/>
      <c r="M423" s="3505"/>
      <c r="N423" s="3505"/>
      <c r="O423" s="3505"/>
      <c r="P423" s="3505"/>
      <c r="Q423" s="3505"/>
      <c r="R423" s="1646"/>
    </row>
    <row r="424" spans="1:18" ht="36.75" customHeight="1">
      <c r="A424" s="1393"/>
      <c r="B424" s="1515" t="s">
        <v>1941</v>
      </c>
      <c r="C424" s="1642" t="s">
        <v>32</v>
      </c>
      <c r="D424" s="1645"/>
      <c r="E424" s="1637"/>
      <c r="F424" s="1453"/>
      <c r="G424" s="1644">
        <v>19100</v>
      </c>
      <c r="H424" s="3506"/>
      <c r="I424" s="3507"/>
      <c r="J424" s="3507"/>
      <c r="K424" s="3507"/>
      <c r="L424" s="3507"/>
      <c r="M424" s="3507"/>
      <c r="N424" s="3507"/>
      <c r="O424" s="3507"/>
      <c r="P424" s="3507"/>
      <c r="Q424" s="3507"/>
      <c r="R424" s="1647"/>
    </row>
    <row r="425" spans="1:18" ht="36.75" customHeight="1">
      <c r="A425" s="1393"/>
      <c r="B425" s="1515" t="s">
        <v>1942</v>
      </c>
      <c r="C425" s="1642" t="s">
        <v>32</v>
      </c>
      <c r="D425" s="1645"/>
      <c r="E425" s="1637"/>
      <c r="F425" s="1453"/>
      <c r="G425" s="1644">
        <v>16600</v>
      </c>
      <c r="H425" s="3506"/>
      <c r="I425" s="3507"/>
      <c r="J425" s="3507"/>
      <c r="K425" s="3507"/>
      <c r="L425" s="3507"/>
      <c r="M425" s="3507"/>
      <c r="N425" s="3507"/>
      <c r="O425" s="3507"/>
      <c r="P425" s="3507"/>
      <c r="Q425" s="3507"/>
      <c r="R425" s="1647"/>
    </row>
    <row r="426" spans="1:18" ht="36.75" customHeight="1">
      <c r="A426" s="1393"/>
      <c r="B426" s="1515" t="s">
        <v>1943</v>
      </c>
      <c r="C426" s="1642" t="s">
        <v>32</v>
      </c>
      <c r="D426" s="1645"/>
      <c r="E426" s="1637"/>
      <c r="F426" s="1453"/>
      <c r="G426" s="1644">
        <v>17600</v>
      </c>
      <c r="H426" s="3504" t="s">
        <v>1844</v>
      </c>
      <c r="I426" s="3505"/>
      <c r="J426" s="3505"/>
      <c r="K426" s="3505"/>
      <c r="L426" s="3505"/>
      <c r="M426" s="3505"/>
      <c r="N426" s="3505"/>
      <c r="O426" s="3505"/>
      <c r="P426" s="3505"/>
      <c r="Q426" s="3505"/>
      <c r="R426" s="1646"/>
    </row>
    <row r="427" spans="1:18" ht="36.75" customHeight="1">
      <c r="A427" s="1393"/>
      <c r="B427" s="1515" t="s">
        <v>1946</v>
      </c>
      <c r="C427" s="1642" t="s">
        <v>32</v>
      </c>
      <c r="D427" s="1645"/>
      <c r="E427" s="1637"/>
      <c r="F427" s="1453"/>
      <c r="G427" s="1644">
        <v>17300</v>
      </c>
      <c r="H427" s="3506"/>
      <c r="I427" s="3507"/>
      <c r="J427" s="3507"/>
      <c r="K427" s="3507"/>
      <c r="L427" s="3507"/>
      <c r="M427" s="3507"/>
      <c r="N427" s="3507"/>
      <c r="O427" s="3507"/>
      <c r="P427" s="3507"/>
      <c r="Q427" s="3507"/>
      <c r="R427" s="1647"/>
    </row>
    <row r="428" spans="1:18" ht="31.5" customHeight="1">
      <c r="A428" s="1393"/>
      <c r="B428" s="1515" t="s">
        <v>1947</v>
      </c>
      <c r="C428" s="1642" t="s">
        <v>32</v>
      </c>
      <c r="D428" s="1645"/>
      <c r="E428" s="1637"/>
      <c r="F428" s="1502"/>
      <c r="G428" s="1644">
        <v>23300</v>
      </c>
      <c r="H428" s="3519"/>
      <c r="I428" s="3520"/>
      <c r="J428" s="3520"/>
      <c r="K428" s="3520"/>
      <c r="L428" s="3520"/>
      <c r="M428" s="3520"/>
      <c r="N428" s="3520"/>
      <c r="O428" s="3520"/>
      <c r="P428" s="3520"/>
      <c r="Q428" s="3520"/>
      <c r="R428" s="1648"/>
    </row>
    <row r="429" spans="1:18" ht="64.5" customHeight="1">
      <c r="A429" s="1393" t="s">
        <v>1380</v>
      </c>
      <c r="B429" s="3417" t="s">
        <v>1821</v>
      </c>
      <c r="C429" s="3418"/>
      <c r="D429" s="3418"/>
      <c r="E429" s="3418"/>
      <c r="F429" s="1624"/>
      <c r="G429" s="1624"/>
      <c r="H429" s="1641"/>
      <c r="I429" s="1645"/>
      <c r="J429" s="1645"/>
      <c r="K429" s="1645"/>
      <c r="L429" s="1631"/>
      <c r="M429" s="1645"/>
      <c r="N429" s="1649"/>
      <c r="O429" s="1649"/>
      <c r="P429" s="1649"/>
      <c r="Q429" s="1649"/>
      <c r="R429" s="1650"/>
    </row>
    <row r="430" spans="1:18" ht="69.75" customHeight="1">
      <c r="A430" s="1402"/>
      <c r="B430" s="3495" t="s">
        <v>1843</v>
      </c>
      <c r="C430" s="3496"/>
      <c r="D430" s="3496"/>
      <c r="E430" s="3496"/>
      <c r="F430" s="3496"/>
      <c r="G430" s="3496"/>
      <c r="H430" s="3496"/>
      <c r="I430" s="3496"/>
      <c r="J430" s="3496"/>
      <c r="K430" s="3496"/>
      <c r="L430" s="3496"/>
      <c r="M430" s="3496"/>
      <c r="N430" s="3496"/>
      <c r="O430" s="3496"/>
      <c r="P430" s="3496"/>
      <c r="Q430" s="3496"/>
      <c r="R430" s="3497"/>
    </row>
    <row r="431" spans="1:18" ht="34.5" customHeight="1">
      <c r="A431" s="1402"/>
      <c r="B431" s="1651" t="s">
        <v>1345</v>
      </c>
      <c r="C431" s="1652"/>
      <c r="D431" s="1652"/>
      <c r="E431" s="1653"/>
      <c r="F431" s="1653"/>
      <c r="G431" s="1654"/>
      <c r="H431" s="1655"/>
      <c r="I431" s="1453"/>
      <c r="J431" s="1587"/>
      <c r="K431" s="1587"/>
      <c r="L431" s="1550"/>
      <c r="M431" s="1587"/>
      <c r="N431" s="1578"/>
      <c r="O431" s="1578"/>
      <c r="P431" s="1578"/>
      <c r="Q431" s="1578"/>
      <c r="R431" s="1602"/>
    </row>
    <row r="432" spans="1:18" ht="56.25" customHeight="1">
      <c r="A432" s="1402"/>
      <c r="B432" s="1825" t="s">
        <v>1348</v>
      </c>
      <c r="C432" s="1656" t="s">
        <v>13</v>
      </c>
      <c r="D432" s="1516"/>
      <c r="E432" s="1620"/>
      <c r="F432" s="1620"/>
      <c r="G432" s="1619">
        <v>3805000</v>
      </c>
      <c r="H432" s="1657"/>
      <c r="I432" s="3505" t="s">
        <v>1844</v>
      </c>
      <c r="J432" s="3505"/>
      <c r="K432" s="3505"/>
      <c r="L432" s="3505"/>
      <c r="M432" s="3505"/>
      <c r="N432" s="3505"/>
      <c r="O432" s="3505"/>
      <c r="P432" s="3505"/>
      <c r="Q432" s="3505"/>
      <c r="R432" s="3521"/>
    </row>
    <row r="433" spans="1:18" ht="56.25" customHeight="1">
      <c r="A433" s="1402"/>
      <c r="B433" s="1507" t="s">
        <v>1349</v>
      </c>
      <c r="C433" s="1402" t="s">
        <v>13</v>
      </c>
      <c r="D433" s="1402"/>
      <c r="E433" s="1620"/>
      <c r="F433" s="1620"/>
      <c r="G433" s="1619">
        <v>3805000</v>
      </c>
      <c r="H433" s="1619"/>
      <c r="I433" s="3522" t="s">
        <v>1844</v>
      </c>
      <c r="J433" s="3522"/>
      <c r="K433" s="3522"/>
      <c r="L433" s="3522"/>
      <c r="M433" s="3522"/>
      <c r="N433" s="3522"/>
      <c r="O433" s="3522"/>
      <c r="P433" s="3522"/>
      <c r="Q433" s="3522"/>
      <c r="R433" s="3523"/>
    </row>
    <row r="434" spans="1:18" ht="56.25" customHeight="1">
      <c r="A434" s="1402"/>
      <c r="B434" s="1512" t="s">
        <v>1346</v>
      </c>
      <c r="C434" s="1402"/>
      <c r="D434" s="1402"/>
      <c r="E434" s="1620"/>
      <c r="F434" s="1620"/>
      <c r="G434" s="1619"/>
      <c r="H434" s="1619"/>
      <c r="I434" s="1578"/>
      <c r="J434" s="1578"/>
      <c r="K434" s="1578"/>
      <c r="L434" s="1550"/>
      <c r="M434" s="1578"/>
      <c r="N434" s="1658"/>
      <c r="O434" s="1658"/>
      <c r="P434" s="1658"/>
      <c r="Q434" s="1658"/>
      <c r="R434" s="1659"/>
    </row>
    <row r="435" spans="1:18" ht="56.25" customHeight="1">
      <c r="A435" s="1820"/>
      <c r="B435" s="1427" t="s">
        <v>1350</v>
      </c>
      <c r="C435" s="1416" t="s">
        <v>13</v>
      </c>
      <c r="D435" s="1428"/>
      <c r="E435" s="1619"/>
      <c r="F435" s="1619"/>
      <c r="G435" s="1619">
        <v>3065000</v>
      </c>
      <c r="H435" s="1660"/>
      <c r="I435" s="1658"/>
      <c r="J435" s="1658"/>
      <c r="K435" s="1658"/>
      <c r="L435" s="1558"/>
      <c r="M435" s="1658"/>
      <c r="N435" s="1401"/>
      <c r="O435" s="1401"/>
      <c r="P435" s="1401"/>
      <c r="Q435" s="1401"/>
      <c r="R435" s="1541"/>
    </row>
    <row r="436" spans="1:18" ht="45" customHeight="1">
      <c r="A436" s="1390" t="s">
        <v>1419</v>
      </c>
      <c r="B436" s="1400" t="s">
        <v>1822</v>
      </c>
      <c r="C436" s="1391"/>
      <c r="D436" s="1401"/>
      <c r="E436" s="1401"/>
      <c r="F436" s="1401"/>
      <c r="G436" s="1401"/>
      <c r="H436" s="1401"/>
      <c r="I436" s="1401"/>
      <c r="J436" s="1401"/>
      <c r="K436" s="1401"/>
      <c r="L436" s="1394"/>
      <c r="M436" s="1401"/>
      <c r="N436" s="1401"/>
      <c r="O436" s="1401"/>
      <c r="P436" s="1401"/>
      <c r="Q436" s="1401"/>
      <c r="R436" s="1541"/>
    </row>
    <row r="437" spans="1:18" ht="48.75" customHeight="1">
      <c r="A437" s="1390">
        <v>1</v>
      </c>
      <c r="B437" s="3417" t="s">
        <v>1978</v>
      </c>
      <c r="C437" s="3418"/>
      <c r="D437" s="3418"/>
      <c r="E437" s="3418"/>
      <c r="F437" s="3418"/>
      <c r="G437" s="3418"/>
      <c r="H437" s="3418"/>
      <c r="I437" s="3418"/>
      <c r="J437" s="3418"/>
      <c r="K437" s="3418"/>
      <c r="L437" s="3418"/>
      <c r="M437" s="3418"/>
      <c r="N437" s="3418"/>
      <c r="O437" s="3418"/>
      <c r="P437" s="3418"/>
      <c r="Q437" s="3418"/>
      <c r="R437" s="3438"/>
    </row>
    <row r="438" spans="1:18" ht="37.5" customHeight="1">
      <c r="A438" s="1457"/>
      <c r="B438" s="1661"/>
      <c r="C438" s="1662"/>
      <c r="D438" s="1663"/>
      <c r="E438" s="1664"/>
      <c r="F438" s="3407" t="s">
        <v>1515</v>
      </c>
      <c r="G438" s="3407"/>
      <c r="H438" s="3407"/>
      <c r="I438" s="3407"/>
      <c r="J438" s="3407"/>
      <c r="K438" s="3407"/>
      <c r="L438" s="3407"/>
      <c r="M438" s="3407"/>
      <c r="N438" s="3407"/>
      <c r="O438" s="3407"/>
      <c r="P438" s="3407"/>
      <c r="Q438" s="3407"/>
      <c r="R438" s="3389"/>
    </row>
    <row r="439" spans="1:18" ht="110.25" customHeight="1">
      <c r="A439" s="1402"/>
      <c r="B439" s="1507" t="s">
        <v>192</v>
      </c>
      <c r="C439" s="1468" t="s">
        <v>1292</v>
      </c>
      <c r="D439" s="3508" t="s">
        <v>1558</v>
      </c>
      <c r="E439" s="1665"/>
      <c r="F439" s="1666"/>
      <c r="G439" s="1667"/>
      <c r="H439" s="1425"/>
      <c r="I439" s="1425"/>
      <c r="J439" s="1425"/>
      <c r="K439" s="1425">
        <v>7930000</v>
      </c>
      <c r="L439" s="1424"/>
      <c r="M439" s="1425"/>
      <c r="N439" s="1425"/>
      <c r="O439" s="1425"/>
      <c r="P439" s="1425"/>
      <c r="Q439" s="1425"/>
      <c r="R439" s="1536"/>
    </row>
    <row r="440" spans="1:18" ht="110.25" customHeight="1">
      <c r="A440" s="1402"/>
      <c r="B440" s="1826" t="s">
        <v>193</v>
      </c>
      <c r="C440" s="1520" t="s">
        <v>1292</v>
      </c>
      <c r="D440" s="3509"/>
      <c r="E440" s="1665"/>
      <c r="F440" s="1666"/>
      <c r="G440" s="1453"/>
      <c r="H440" s="1425"/>
      <c r="I440" s="1425"/>
      <c r="J440" s="1425"/>
      <c r="K440" s="1425">
        <v>8490000</v>
      </c>
      <c r="L440" s="1424"/>
      <c r="M440" s="1425"/>
      <c r="N440" s="1425"/>
      <c r="O440" s="1425"/>
      <c r="P440" s="1425"/>
      <c r="Q440" s="1425"/>
      <c r="R440" s="1536"/>
    </row>
    <row r="441" spans="1:18" ht="110.25" customHeight="1">
      <c r="A441" s="1402"/>
      <c r="B441" s="1827" t="s">
        <v>194</v>
      </c>
      <c r="C441" s="1523" t="s">
        <v>1292</v>
      </c>
      <c r="D441" s="3510"/>
      <c r="E441" s="1665"/>
      <c r="F441" s="1666"/>
      <c r="G441" s="1502"/>
      <c r="H441" s="1425"/>
      <c r="I441" s="1425"/>
      <c r="J441" s="1425"/>
      <c r="K441" s="1425">
        <v>9600000</v>
      </c>
      <c r="L441" s="1424"/>
      <c r="M441" s="1425"/>
      <c r="N441" s="1425"/>
      <c r="O441" s="1425"/>
      <c r="P441" s="1425"/>
      <c r="Q441" s="1425"/>
      <c r="R441" s="1536"/>
    </row>
    <row r="442" spans="1:18" ht="110.25" customHeight="1">
      <c r="A442" s="1402"/>
      <c r="B442" s="1827" t="s">
        <v>196</v>
      </c>
      <c r="C442" s="1523" t="s">
        <v>1292</v>
      </c>
      <c r="D442" s="1402" t="s">
        <v>1558</v>
      </c>
      <c r="E442" s="1665"/>
      <c r="F442" s="1666"/>
      <c r="G442" s="1453"/>
      <c r="H442" s="1425"/>
      <c r="I442" s="1425"/>
      <c r="J442" s="1425"/>
      <c r="K442" s="1425">
        <v>10900000</v>
      </c>
      <c r="L442" s="1424"/>
      <c r="M442" s="1425"/>
      <c r="N442" s="1425"/>
      <c r="O442" s="1425"/>
      <c r="P442" s="1425"/>
      <c r="Q442" s="1425"/>
      <c r="R442" s="1536"/>
    </row>
    <row r="443" spans="1:18" ht="110.25" customHeight="1">
      <c r="A443" s="1402"/>
      <c r="B443" s="1525" t="s">
        <v>1979</v>
      </c>
      <c r="C443" s="1523" t="s">
        <v>1292</v>
      </c>
      <c r="D443" s="1402" t="s">
        <v>1558</v>
      </c>
      <c r="E443" s="1665"/>
      <c r="F443" s="1666"/>
      <c r="G443" s="1453"/>
      <c r="H443" s="1425"/>
      <c r="I443" s="1425"/>
      <c r="J443" s="1425"/>
      <c r="K443" s="1425">
        <v>11850000</v>
      </c>
      <c r="L443" s="1424"/>
      <c r="M443" s="1425"/>
      <c r="N443" s="1425"/>
      <c r="O443" s="1425"/>
      <c r="P443" s="1425"/>
      <c r="Q443" s="1425"/>
      <c r="R443" s="1536"/>
    </row>
    <row r="444" spans="1:18" ht="110.25" customHeight="1">
      <c r="A444" s="1402"/>
      <c r="B444" s="1507" t="s">
        <v>199</v>
      </c>
      <c r="C444" s="1668" t="s">
        <v>1292</v>
      </c>
      <c r="D444" s="1457" t="s">
        <v>1558</v>
      </c>
      <c r="E444" s="1669"/>
      <c r="F444" s="1670"/>
      <c r="G444" s="1501"/>
      <c r="H444" s="1438"/>
      <c r="I444" s="1438"/>
      <c r="J444" s="1438"/>
      <c r="K444" s="1438">
        <v>12200000</v>
      </c>
      <c r="L444" s="1410"/>
      <c r="M444" s="1438"/>
      <c r="N444" s="1425"/>
      <c r="O444" s="1425"/>
      <c r="P444" s="1425"/>
      <c r="Q444" s="1425"/>
      <c r="R444" s="1536"/>
    </row>
    <row r="445" spans="1:18" ht="110.25" customHeight="1">
      <c r="A445" s="1671"/>
      <c r="B445" s="1785" t="s">
        <v>1980</v>
      </c>
      <c r="C445" s="1672" t="s">
        <v>1292</v>
      </c>
      <c r="D445" s="1673"/>
      <c r="E445" s="1674"/>
      <c r="F445" s="1675"/>
      <c r="G445" s="1676"/>
      <c r="H445" s="1677"/>
      <c r="I445" s="1677"/>
      <c r="J445" s="1677"/>
      <c r="K445" s="1677">
        <v>13190000</v>
      </c>
      <c r="L445" s="1678"/>
      <c r="M445" s="1677"/>
      <c r="N445" s="1679"/>
      <c r="O445" s="1679"/>
      <c r="P445" s="1679"/>
      <c r="Q445" s="1679"/>
      <c r="R445" s="1680"/>
    </row>
    <row r="446" spans="1:18" ht="110.25" customHeight="1">
      <c r="A446" s="1681"/>
      <c r="B446" s="1785" t="s">
        <v>1981</v>
      </c>
      <c r="C446" s="1672" t="s">
        <v>1292</v>
      </c>
      <c r="D446" s="1673"/>
      <c r="E446" s="1674"/>
      <c r="F446" s="1675"/>
      <c r="G446" s="1682"/>
      <c r="H446" s="1677"/>
      <c r="I446" s="1677"/>
      <c r="J446" s="1677"/>
      <c r="K446" s="1677">
        <v>14050000</v>
      </c>
      <c r="L446" s="1678"/>
      <c r="M446" s="1677"/>
      <c r="N446" s="1679"/>
      <c r="O446" s="1679"/>
      <c r="P446" s="1679"/>
      <c r="Q446" s="1679"/>
      <c r="R446" s="1680"/>
    </row>
    <row r="447" spans="1:18" ht="110.25" customHeight="1">
      <c r="A447" s="1681"/>
      <c r="B447" s="3511" t="s">
        <v>200</v>
      </c>
      <c r="C447" s="3512"/>
      <c r="D447" s="3512"/>
      <c r="E447" s="3512"/>
      <c r="F447" s="3512"/>
      <c r="G447" s="1679"/>
      <c r="H447" s="1679"/>
      <c r="I447" s="1679"/>
      <c r="J447" s="1679"/>
      <c r="K447" s="1679"/>
      <c r="L447" s="1683"/>
      <c r="M447" s="1684"/>
      <c r="N447" s="1685"/>
      <c r="O447" s="1685"/>
      <c r="P447" s="1685"/>
      <c r="Q447" s="1685"/>
      <c r="R447" s="1686"/>
    </row>
    <row r="448" spans="1:18" ht="110.25" customHeight="1">
      <c r="A448" s="1671"/>
      <c r="B448" s="1828" t="s">
        <v>201</v>
      </c>
      <c r="C448" s="1687" t="s">
        <v>1292</v>
      </c>
      <c r="D448" s="3513" t="s">
        <v>1558</v>
      </c>
      <c r="E448" s="1688"/>
      <c r="F448" s="1689"/>
      <c r="G448" s="1690"/>
      <c r="H448" s="1685"/>
      <c r="I448" s="1685"/>
      <c r="J448" s="1685"/>
      <c r="K448" s="1685">
        <v>11760000</v>
      </c>
      <c r="L448" s="1691"/>
      <c r="M448" s="1685"/>
      <c r="N448" s="1677"/>
      <c r="O448" s="1677"/>
      <c r="P448" s="1677"/>
      <c r="Q448" s="1677"/>
      <c r="R448" s="1692"/>
    </row>
    <row r="449" spans="1:18" ht="110.25" customHeight="1">
      <c r="A449" s="1671"/>
      <c r="B449" s="1829" t="s">
        <v>202</v>
      </c>
      <c r="C449" s="1672" t="s">
        <v>1292</v>
      </c>
      <c r="D449" s="3514"/>
      <c r="E449" s="1693"/>
      <c r="F449" s="1675"/>
      <c r="G449" s="1682"/>
      <c r="H449" s="1677"/>
      <c r="I449" s="1677"/>
      <c r="J449" s="1677"/>
      <c r="K449" s="1677">
        <v>14900000</v>
      </c>
      <c r="L449" s="1678"/>
      <c r="M449" s="1677"/>
      <c r="N449" s="1677"/>
      <c r="O449" s="1677"/>
      <c r="P449" s="1677"/>
      <c r="Q449" s="1677"/>
      <c r="R449" s="1692"/>
    </row>
    <row r="450" spans="1:18" ht="110.25" customHeight="1">
      <c r="A450" s="1671"/>
      <c r="B450" s="1738" t="s">
        <v>203</v>
      </c>
      <c r="C450" s="1694" t="s">
        <v>1292</v>
      </c>
      <c r="D450" s="3514"/>
      <c r="E450" s="1693"/>
      <c r="F450" s="1675"/>
      <c r="G450" s="1682"/>
      <c r="H450" s="1677"/>
      <c r="I450" s="1677"/>
      <c r="J450" s="1677"/>
      <c r="K450" s="1677">
        <v>17600000</v>
      </c>
      <c r="L450" s="1678"/>
      <c r="M450" s="1677"/>
      <c r="N450" s="1677"/>
      <c r="O450" s="1677"/>
      <c r="P450" s="1677"/>
      <c r="Q450" s="1677"/>
      <c r="R450" s="1692"/>
    </row>
    <row r="451" spans="1:18" ht="110.25" customHeight="1">
      <c r="A451" s="1695"/>
      <c r="B451" s="1738" t="s">
        <v>204</v>
      </c>
      <c r="C451" s="1694" t="s">
        <v>1292</v>
      </c>
      <c r="D451" s="3515"/>
      <c r="E451" s="1697"/>
      <c r="F451" s="1675"/>
      <c r="G451" s="1690"/>
      <c r="H451" s="1677"/>
      <c r="I451" s="1677"/>
      <c r="J451" s="1677"/>
      <c r="K451" s="1677">
        <v>20690000</v>
      </c>
      <c r="L451" s="1678"/>
      <c r="M451" s="1677"/>
      <c r="N451" s="1698"/>
      <c r="O451" s="1698"/>
      <c r="P451" s="1698"/>
      <c r="Q451" s="1698"/>
      <c r="R451" s="1699"/>
    </row>
    <row r="452" spans="1:18" ht="48" customHeight="1">
      <c r="A452" s="1695">
        <v>2</v>
      </c>
      <c r="B452" s="3378" t="s">
        <v>1949</v>
      </c>
      <c r="C452" s="3379"/>
      <c r="D452" s="3379"/>
      <c r="E452" s="3379"/>
      <c r="F452" s="3379"/>
      <c r="G452" s="3379"/>
      <c r="H452" s="3379"/>
      <c r="I452" s="3379"/>
      <c r="J452" s="3379"/>
      <c r="K452" s="3379"/>
      <c r="L452" s="3379"/>
      <c r="M452" s="3379"/>
      <c r="N452" s="3379"/>
      <c r="O452" s="3379"/>
      <c r="P452" s="3379"/>
      <c r="Q452" s="3516"/>
      <c r="R452" s="3517"/>
    </row>
    <row r="453" spans="1:18" ht="30" customHeight="1">
      <c r="A453" s="1695"/>
      <c r="B453" s="1700"/>
      <c r="C453" s="1701"/>
      <c r="D453" s="3518" t="s">
        <v>1515</v>
      </c>
      <c r="E453" s="3518"/>
      <c r="F453" s="3518"/>
      <c r="G453" s="3518"/>
      <c r="H453" s="3518"/>
      <c r="I453" s="3518"/>
      <c r="J453" s="3518"/>
      <c r="K453" s="3518"/>
      <c r="L453" s="3518"/>
      <c r="M453" s="3518"/>
      <c r="N453" s="3518"/>
      <c r="O453" s="3518"/>
      <c r="P453" s="3518"/>
      <c r="Q453" s="1699"/>
      <c r="R453" s="1699"/>
    </row>
    <row r="454" spans="1:18" ht="102.75" customHeight="1">
      <c r="A454" s="1695"/>
      <c r="B454" s="1738" t="s">
        <v>1950</v>
      </c>
      <c r="C454" s="1702" t="s">
        <v>1292</v>
      </c>
      <c r="D454" s="1698"/>
      <c r="E454" s="1698"/>
      <c r="F454" s="1698"/>
      <c r="G454" s="1698"/>
      <c r="H454" s="1698"/>
      <c r="I454" s="1698"/>
      <c r="J454" s="1698"/>
      <c r="K454" s="1703">
        <v>4425000</v>
      </c>
      <c r="L454" s="1704"/>
      <c r="M454" s="1698"/>
      <c r="N454" s="1698"/>
      <c r="O454" s="1698"/>
      <c r="P454" s="1698"/>
      <c r="Q454" s="1705"/>
      <c r="R454" s="1699"/>
    </row>
    <row r="455" spans="1:18" ht="102.75" customHeight="1">
      <c r="A455" s="1695"/>
      <c r="B455" s="1738" t="s">
        <v>1950</v>
      </c>
      <c r="C455" s="1694" t="s">
        <v>1292</v>
      </c>
      <c r="D455" s="1698"/>
      <c r="E455" s="1698"/>
      <c r="F455" s="1698"/>
      <c r="G455" s="1698"/>
      <c r="H455" s="1698"/>
      <c r="I455" s="1698"/>
      <c r="J455" s="1698"/>
      <c r="K455" s="1703">
        <v>5250000</v>
      </c>
      <c r="L455" s="1704"/>
      <c r="M455" s="1698"/>
      <c r="N455" s="1698"/>
      <c r="O455" s="1698"/>
      <c r="P455" s="1698"/>
      <c r="Q455" s="1698"/>
      <c r="R455" s="1699"/>
    </row>
    <row r="456" spans="1:18" ht="102.75" customHeight="1">
      <c r="A456" s="1695"/>
      <c r="B456" s="1738" t="s">
        <v>1951</v>
      </c>
      <c r="C456" s="1694" t="s">
        <v>1292</v>
      </c>
      <c r="D456" s="1698"/>
      <c r="E456" s="1698"/>
      <c r="F456" s="1698"/>
      <c r="G456" s="1698"/>
      <c r="H456" s="1698"/>
      <c r="I456" s="1698"/>
      <c r="J456" s="1698"/>
      <c r="K456" s="1703">
        <v>6375000</v>
      </c>
      <c r="L456" s="1704"/>
      <c r="M456" s="1698"/>
      <c r="N456" s="1698"/>
      <c r="O456" s="1698"/>
      <c r="P456" s="1698"/>
      <c r="Q456" s="1698"/>
      <c r="R456" s="1699"/>
    </row>
    <row r="457" spans="1:18" ht="102.75" customHeight="1">
      <c r="A457" s="1695"/>
      <c r="B457" s="1738" t="s">
        <v>1952</v>
      </c>
      <c r="C457" s="1694" t="s">
        <v>1292</v>
      </c>
      <c r="D457" s="1698"/>
      <c r="E457" s="1698"/>
      <c r="F457" s="1698"/>
      <c r="G457" s="1698"/>
      <c r="H457" s="1698"/>
      <c r="I457" s="1698"/>
      <c r="J457" s="1698"/>
      <c r="K457" s="1703">
        <v>8400000</v>
      </c>
      <c r="L457" s="1704"/>
      <c r="M457" s="1698"/>
      <c r="N457" s="1698"/>
      <c r="O457" s="1698"/>
      <c r="P457" s="1698"/>
      <c r="Q457" s="1698"/>
      <c r="R457" s="1699"/>
    </row>
    <row r="458" spans="1:18" ht="102.75" customHeight="1">
      <c r="A458" s="1695"/>
      <c r="B458" s="1738" t="s">
        <v>1953</v>
      </c>
      <c r="C458" s="1694" t="s">
        <v>1292</v>
      </c>
      <c r="D458" s="1698"/>
      <c r="E458" s="1698"/>
      <c r="F458" s="1698"/>
      <c r="G458" s="1698"/>
      <c r="H458" s="1698"/>
      <c r="I458" s="1698"/>
      <c r="J458" s="1698"/>
      <c r="K458" s="1703">
        <v>9150000</v>
      </c>
      <c r="L458" s="1704"/>
      <c r="M458" s="1698"/>
      <c r="N458" s="1698"/>
      <c r="O458" s="1698"/>
      <c r="P458" s="1698"/>
      <c r="Q458" s="1698"/>
      <c r="R458" s="1699"/>
    </row>
    <row r="459" spans="1:18" ht="102.75" customHeight="1">
      <c r="A459" s="1695"/>
      <c r="B459" s="1738" t="s">
        <v>1954</v>
      </c>
      <c r="C459" s="1694" t="s">
        <v>1292</v>
      </c>
      <c r="D459" s="1698"/>
      <c r="E459" s="1698"/>
      <c r="F459" s="1698"/>
      <c r="G459" s="1698"/>
      <c r="H459" s="1698"/>
      <c r="I459" s="1698"/>
      <c r="J459" s="1698"/>
      <c r="K459" s="1703">
        <v>9450000</v>
      </c>
      <c r="L459" s="1704"/>
      <c r="M459" s="1698"/>
      <c r="N459" s="1698"/>
      <c r="O459" s="1698"/>
      <c r="P459" s="1698"/>
      <c r="Q459" s="1698"/>
      <c r="R459" s="1699"/>
    </row>
    <row r="460" spans="1:18" ht="102.75" customHeight="1">
      <c r="A460" s="1695"/>
      <c r="B460" s="1738" t="s">
        <v>1955</v>
      </c>
      <c r="C460" s="1694" t="s">
        <v>1292</v>
      </c>
      <c r="D460" s="1698"/>
      <c r="E460" s="1698"/>
      <c r="F460" s="1698"/>
      <c r="G460" s="1698"/>
      <c r="H460" s="1698"/>
      <c r="I460" s="1698"/>
      <c r="J460" s="1698"/>
      <c r="K460" s="1703">
        <v>9760000</v>
      </c>
      <c r="L460" s="1704"/>
      <c r="M460" s="1698"/>
      <c r="N460" s="1698"/>
      <c r="O460" s="1698"/>
      <c r="P460" s="1698"/>
      <c r="Q460" s="1698"/>
      <c r="R460" s="1699"/>
    </row>
    <row r="461" spans="1:18" ht="102.75" customHeight="1">
      <c r="A461" s="1695"/>
      <c r="B461" s="1738" t="s">
        <v>1956</v>
      </c>
      <c r="C461" s="1694" t="s">
        <v>1292</v>
      </c>
      <c r="D461" s="1698"/>
      <c r="E461" s="1698"/>
      <c r="F461" s="1698"/>
      <c r="G461" s="1698"/>
      <c r="H461" s="1698"/>
      <c r="I461" s="1698"/>
      <c r="J461" s="1698"/>
      <c r="K461" s="1703">
        <v>10650000</v>
      </c>
      <c r="L461" s="1704"/>
      <c r="M461" s="1698"/>
      <c r="N461" s="1698"/>
      <c r="O461" s="1698"/>
      <c r="P461" s="1698"/>
      <c r="Q461" s="1698"/>
      <c r="R461" s="1699"/>
    </row>
    <row r="462" spans="1:18" ht="102.75" customHeight="1">
      <c r="A462" s="1695"/>
      <c r="B462" s="1738" t="s">
        <v>1957</v>
      </c>
      <c r="C462" s="1694" t="s">
        <v>1292</v>
      </c>
      <c r="D462" s="1698"/>
      <c r="E462" s="1698"/>
      <c r="F462" s="1698"/>
      <c r="G462" s="1698"/>
      <c r="H462" s="1698"/>
      <c r="I462" s="1698"/>
      <c r="J462" s="1698"/>
      <c r="K462" s="1703">
        <v>11250000</v>
      </c>
      <c r="L462" s="1704"/>
      <c r="M462" s="1698"/>
      <c r="N462" s="1698"/>
      <c r="O462" s="1698"/>
      <c r="P462" s="1698"/>
      <c r="Q462" s="1698"/>
      <c r="R462" s="1699"/>
    </row>
    <row r="463" spans="1:18" ht="102.75" customHeight="1">
      <c r="A463" s="1695"/>
      <c r="B463" s="1738" t="s">
        <v>1958</v>
      </c>
      <c r="C463" s="1694" t="s">
        <v>1292</v>
      </c>
      <c r="D463" s="1698"/>
      <c r="E463" s="1698"/>
      <c r="F463" s="1698"/>
      <c r="G463" s="1698"/>
      <c r="H463" s="1698"/>
      <c r="I463" s="1698"/>
      <c r="J463" s="1698"/>
      <c r="K463" s="1703">
        <v>12225000</v>
      </c>
      <c r="L463" s="1704"/>
      <c r="M463" s="1698"/>
      <c r="N463" s="1698"/>
      <c r="O463" s="1698"/>
      <c r="P463" s="1698"/>
      <c r="Q463" s="1698"/>
      <c r="R463" s="1699"/>
    </row>
    <row r="464" spans="1:18" ht="102.75" customHeight="1">
      <c r="A464" s="1695"/>
      <c r="B464" s="1738" t="s">
        <v>1959</v>
      </c>
      <c r="C464" s="1694" t="s">
        <v>1292</v>
      </c>
      <c r="D464" s="1698"/>
      <c r="E464" s="1698"/>
      <c r="F464" s="1698"/>
      <c r="G464" s="1698"/>
      <c r="H464" s="1698"/>
      <c r="I464" s="1698"/>
      <c r="J464" s="1698"/>
      <c r="K464" s="1703">
        <v>13040000</v>
      </c>
      <c r="L464" s="1704"/>
      <c r="M464" s="1698"/>
      <c r="N464" s="1698"/>
      <c r="O464" s="1698"/>
      <c r="P464" s="1698"/>
      <c r="Q464" s="1698"/>
      <c r="R464" s="1699"/>
    </row>
    <row r="465" spans="1:18" ht="102.75" customHeight="1">
      <c r="A465" s="1695"/>
      <c r="B465" s="1738" t="s">
        <v>1960</v>
      </c>
      <c r="C465" s="1694" t="s">
        <v>1292</v>
      </c>
      <c r="D465" s="1698"/>
      <c r="E465" s="1698"/>
      <c r="F465" s="1698"/>
      <c r="G465" s="1698"/>
      <c r="H465" s="1698"/>
      <c r="I465" s="1698"/>
      <c r="J465" s="1698"/>
      <c r="K465" s="1703">
        <v>13800000</v>
      </c>
      <c r="L465" s="1704"/>
      <c r="M465" s="1698"/>
      <c r="N465" s="1698"/>
      <c r="O465" s="1698"/>
      <c r="P465" s="1698"/>
      <c r="Q465" s="1698"/>
      <c r="R465" s="1699"/>
    </row>
    <row r="466" spans="1:18" ht="102.75" customHeight="1">
      <c r="A466" s="1695"/>
      <c r="B466" s="1738" t="s">
        <v>1961</v>
      </c>
      <c r="C466" s="1694" t="s">
        <v>1292</v>
      </c>
      <c r="D466" s="1698"/>
      <c r="E466" s="1698"/>
      <c r="F466" s="1698"/>
      <c r="G466" s="1698"/>
      <c r="H466" s="1698"/>
      <c r="I466" s="1698"/>
      <c r="J466" s="1698"/>
      <c r="K466" s="1703">
        <v>14925000</v>
      </c>
      <c r="L466" s="1704"/>
      <c r="M466" s="1698"/>
      <c r="N466" s="1698"/>
      <c r="O466" s="1698"/>
      <c r="P466" s="1698"/>
      <c r="Q466" s="1698"/>
      <c r="R466" s="1699"/>
    </row>
    <row r="467" spans="1:18" ht="102.75" customHeight="1">
      <c r="A467" s="1695"/>
      <c r="B467" s="1738" t="s">
        <v>1962</v>
      </c>
      <c r="C467" s="1694" t="s">
        <v>1292</v>
      </c>
      <c r="D467" s="1698"/>
      <c r="E467" s="1698"/>
      <c r="F467" s="1698"/>
      <c r="G467" s="1698"/>
      <c r="H467" s="1698"/>
      <c r="I467" s="1698"/>
      <c r="J467" s="1698"/>
      <c r="K467" s="1703">
        <v>15920000</v>
      </c>
      <c r="L467" s="1704"/>
      <c r="M467" s="1698"/>
      <c r="N467" s="1698"/>
      <c r="O467" s="1698"/>
      <c r="P467" s="1698"/>
      <c r="Q467" s="1698"/>
      <c r="R467" s="1699"/>
    </row>
    <row r="468" spans="1:18" ht="102.75" customHeight="1">
      <c r="A468" s="1695"/>
      <c r="B468" s="1738" t="s">
        <v>1963</v>
      </c>
      <c r="C468" s="1694" t="s">
        <v>1292</v>
      </c>
      <c r="D468" s="1698"/>
      <c r="E468" s="1698"/>
      <c r="F468" s="1698"/>
      <c r="G468" s="1698"/>
      <c r="H468" s="1698"/>
      <c r="I468" s="1698"/>
      <c r="J468" s="1698"/>
      <c r="K468" s="1703">
        <v>34350000</v>
      </c>
      <c r="L468" s="1704"/>
      <c r="M468" s="1698"/>
      <c r="N468" s="1698"/>
      <c r="O468" s="1698"/>
      <c r="P468" s="1698"/>
      <c r="Q468" s="1698"/>
      <c r="R468" s="1699"/>
    </row>
    <row r="469" spans="1:18" ht="102.75" customHeight="1">
      <c r="A469" s="1695"/>
      <c r="B469" s="1738" t="s">
        <v>1964</v>
      </c>
      <c r="C469" s="1694" t="s">
        <v>1292</v>
      </c>
      <c r="D469" s="1698"/>
      <c r="E469" s="1698"/>
      <c r="F469" s="1698"/>
      <c r="G469" s="1698"/>
      <c r="H469" s="1698"/>
      <c r="I469" s="1698"/>
      <c r="J469" s="1698"/>
      <c r="K469" s="1703">
        <v>5520000</v>
      </c>
      <c r="L469" s="1704"/>
      <c r="M469" s="1698"/>
      <c r="N469" s="1698"/>
      <c r="O469" s="1698"/>
      <c r="P469" s="1698"/>
      <c r="Q469" s="1698"/>
      <c r="R469" s="1699"/>
    </row>
    <row r="470" spans="1:18" ht="102.75" customHeight="1">
      <c r="A470" s="1695"/>
      <c r="B470" s="1738" t="s">
        <v>1965</v>
      </c>
      <c r="C470" s="1694" t="s">
        <v>1292</v>
      </c>
      <c r="D470" s="1698"/>
      <c r="E470" s="1698"/>
      <c r="F470" s="1698"/>
      <c r="G470" s="1698"/>
      <c r="H470" s="1698"/>
      <c r="I470" s="1698"/>
      <c r="J470" s="1698"/>
      <c r="K470" s="1703">
        <v>6560000</v>
      </c>
      <c r="L470" s="1704"/>
      <c r="M470" s="1698"/>
      <c r="N470" s="1698"/>
      <c r="O470" s="1698"/>
      <c r="P470" s="1698"/>
      <c r="Q470" s="1698"/>
      <c r="R470" s="1699"/>
    </row>
    <row r="471" spans="1:18" ht="102.75" customHeight="1">
      <c r="A471" s="1695"/>
      <c r="B471" s="1738" t="s">
        <v>1966</v>
      </c>
      <c r="C471" s="1694" t="s">
        <v>1292</v>
      </c>
      <c r="D471" s="1698"/>
      <c r="E471" s="1698"/>
      <c r="F471" s="1698"/>
      <c r="G471" s="1698"/>
      <c r="H471" s="1698"/>
      <c r="I471" s="1698"/>
      <c r="J471" s="1698"/>
      <c r="K471" s="1703">
        <v>7600000</v>
      </c>
      <c r="L471" s="1704"/>
      <c r="M471" s="1698"/>
      <c r="N471" s="1698"/>
      <c r="O471" s="1698"/>
      <c r="P471" s="1698"/>
      <c r="Q471" s="1698"/>
      <c r="R471" s="1699"/>
    </row>
    <row r="472" spans="1:18" ht="102.75" customHeight="1">
      <c r="A472" s="1695"/>
      <c r="B472" s="1738" t="s">
        <v>1967</v>
      </c>
      <c r="C472" s="1694" t="s">
        <v>1292</v>
      </c>
      <c r="D472" s="1698"/>
      <c r="E472" s="1698"/>
      <c r="F472" s="1698"/>
      <c r="G472" s="1698"/>
      <c r="H472" s="1698"/>
      <c r="I472" s="1698"/>
      <c r="J472" s="1698"/>
      <c r="K472" s="1703">
        <v>8800000</v>
      </c>
      <c r="L472" s="1704"/>
      <c r="M472" s="1698"/>
      <c r="N472" s="1698"/>
      <c r="O472" s="1698"/>
      <c r="P472" s="1698"/>
      <c r="Q472" s="1698"/>
      <c r="R472" s="1699"/>
    </row>
    <row r="473" spans="1:18" ht="102.75" customHeight="1">
      <c r="A473" s="1695"/>
      <c r="B473" s="1738" t="s">
        <v>1968</v>
      </c>
      <c r="C473" s="1694" t="s">
        <v>1292</v>
      </c>
      <c r="D473" s="1698"/>
      <c r="E473" s="1698"/>
      <c r="F473" s="1698"/>
      <c r="G473" s="1698"/>
      <c r="H473" s="1698"/>
      <c r="I473" s="1698"/>
      <c r="J473" s="1698"/>
      <c r="K473" s="1703">
        <v>10400000</v>
      </c>
      <c r="L473" s="1704"/>
      <c r="M473" s="1698"/>
      <c r="N473" s="1698"/>
      <c r="O473" s="1698"/>
      <c r="P473" s="1698"/>
      <c r="Q473" s="1698"/>
      <c r="R473" s="1699"/>
    </row>
    <row r="474" spans="1:18" ht="102.75" customHeight="1">
      <c r="A474" s="1695"/>
      <c r="B474" s="1738" t="s">
        <v>1969</v>
      </c>
      <c r="C474" s="1694" t="s">
        <v>1292</v>
      </c>
      <c r="D474" s="1698"/>
      <c r="E474" s="1698"/>
      <c r="F474" s="1698"/>
      <c r="G474" s="1698"/>
      <c r="H474" s="1698"/>
      <c r="I474" s="1698"/>
      <c r="J474" s="1698"/>
      <c r="K474" s="1703">
        <v>12000000</v>
      </c>
      <c r="L474" s="1704"/>
      <c r="M474" s="1698"/>
      <c r="N474" s="1698"/>
      <c r="O474" s="1698"/>
      <c r="P474" s="1698"/>
      <c r="Q474" s="1698"/>
      <c r="R474" s="1699"/>
    </row>
    <row r="475" spans="1:18" ht="102.75" customHeight="1">
      <c r="A475" s="1695"/>
      <c r="B475" s="1738" t="s">
        <v>1970</v>
      </c>
      <c r="C475" s="1694" t="s">
        <v>1292</v>
      </c>
      <c r="D475" s="1698"/>
      <c r="E475" s="1698"/>
      <c r="F475" s="1698"/>
      <c r="G475" s="1698"/>
      <c r="H475" s="1698"/>
      <c r="I475" s="1698"/>
      <c r="J475" s="1698"/>
      <c r="K475" s="1703">
        <v>14320000</v>
      </c>
      <c r="L475" s="1704"/>
      <c r="M475" s="1698"/>
      <c r="N475" s="1698"/>
      <c r="O475" s="1698"/>
      <c r="P475" s="1698"/>
      <c r="Q475" s="1698"/>
      <c r="R475" s="1699"/>
    </row>
    <row r="476" spans="1:18" ht="49.5" customHeight="1">
      <c r="A476" s="1695">
        <v>2</v>
      </c>
      <c r="B476" s="3534" t="s">
        <v>2024</v>
      </c>
      <c r="C476" s="3535"/>
      <c r="D476" s="3535"/>
      <c r="E476" s="3535"/>
      <c r="F476" s="3535"/>
      <c r="G476" s="3535"/>
      <c r="H476" s="3535"/>
      <c r="I476" s="3535"/>
      <c r="J476" s="3535"/>
      <c r="K476" s="3535"/>
      <c r="L476" s="3535"/>
      <c r="M476" s="3535"/>
      <c r="N476" s="3535"/>
      <c r="O476" s="3535"/>
      <c r="P476" s="3535"/>
      <c r="Q476" s="3535"/>
      <c r="R476" s="3536"/>
    </row>
    <row r="477" spans="1:18" ht="31.5" customHeight="1">
      <c r="A477" s="1681"/>
      <c r="B477" s="1707"/>
      <c r="C477" s="1708"/>
      <c r="D477" s="1708"/>
      <c r="E477" s="1707"/>
      <c r="F477" s="1709"/>
      <c r="G477" s="3532" t="s">
        <v>1453</v>
      </c>
      <c r="H477" s="3532"/>
      <c r="I477" s="3532"/>
      <c r="J477" s="3532"/>
      <c r="K477" s="3532"/>
      <c r="L477" s="3532"/>
      <c r="M477" s="3532"/>
      <c r="N477" s="3532"/>
      <c r="O477" s="3532"/>
      <c r="P477" s="3532"/>
      <c r="Q477" s="3532"/>
      <c r="R477" s="3533"/>
    </row>
    <row r="478" spans="1:18" ht="253.5" customHeight="1">
      <c r="A478" s="1681"/>
      <c r="B478" s="1730" t="s">
        <v>1384</v>
      </c>
      <c r="C478" s="1694" t="s">
        <v>1292</v>
      </c>
      <c r="D478" s="1711" t="s">
        <v>1573</v>
      </c>
      <c r="E478" s="1712"/>
      <c r="F478" s="1713"/>
      <c r="G478" s="1713"/>
      <c r="H478" s="1713"/>
      <c r="I478" s="1713"/>
      <c r="J478" s="1713"/>
      <c r="K478" s="1714">
        <v>8900000</v>
      </c>
      <c r="L478" s="1715"/>
      <c r="M478" s="1690"/>
      <c r="N478" s="1713"/>
      <c r="O478" s="1713"/>
      <c r="P478" s="1713"/>
      <c r="Q478" s="1713"/>
      <c r="R478" s="1716"/>
    </row>
    <row r="479" spans="1:18" ht="253.5" customHeight="1">
      <c r="A479" s="1681"/>
      <c r="B479" s="1717" t="s">
        <v>1386</v>
      </c>
      <c r="C479" s="1672" t="s">
        <v>1292</v>
      </c>
      <c r="D479" s="1711" t="s">
        <v>1573</v>
      </c>
      <c r="E479" s="1712"/>
      <c r="F479" s="1713"/>
      <c r="G479" s="1713"/>
      <c r="H479" s="1713"/>
      <c r="I479" s="1713"/>
      <c r="J479" s="1713"/>
      <c r="K479" s="1714">
        <v>9850000</v>
      </c>
      <c r="L479" s="1715"/>
      <c r="M479" s="1682"/>
      <c r="N479" s="1718"/>
      <c r="O479" s="1718"/>
      <c r="P479" s="1719"/>
      <c r="Q479" s="1719"/>
      <c r="R479" s="1720"/>
    </row>
    <row r="480" spans="1:18" ht="253.5" customHeight="1">
      <c r="A480" s="1681"/>
      <c r="B480" s="1721" t="s">
        <v>1385</v>
      </c>
      <c r="C480" s="1672" t="s">
        <v>1292</v>
      </c>
      <c r="D480" s="1711" t="s">
        <v>1572</v>
      </c>
      <c r="E480" s="1722"/>
      <c r="F480" s="1718"/>
      <c r="G480" s="1718"/>
      <c r="H480" s="1719"/>
      <c r="I480" s="1718"/>
      <c r="J480" s="1718"/>
      <c r="K480" s="1723">
        <v>11500000</v>
      </c>
      <c r="L480" s="1724"/>
      <c r="M480" s="1690"/>
      <c r="N480" s="1725"/>
      <c r="O480" s="1725"/>
      <c r="P480" s="1725"/>
      <c r="Q480" s="1725"/>
      <c r="R480" s="1726"/>
    </row>
    <row r="481" spans="1:18" ht="253.5" customHeight="1">
      <c r="A481" s="1681"/>
      <c r="B481" s="1717" t="s">
        <v>1317</v>
      </c>
      <c r="C481" s="1672" t="s">
        <v>1292</v>
      </c>
      <c r="D481" s="1711" t="s">
        <v>1573</v>
      </c>
      <c r="E481" s="1727"/>
      <c r="F481" s="1725"/>
      <c r="G481" s="1725"/>
      <c r="H481" s="1725"/>
      <c r="I481" s="1725"/>
      <c r="J481" s="1725"/>
      <c r="K481" s="1728">
        <v>12000000</v>
      </c>
      <c r="L481" s="1729"/>
      <c r="M481" s="1682"/>
      <c r="N481" s="1725"/>
      <c r="O481" s="1725"/>
      <c r="P481" s="1725"/>
      <c r="Q481" s="1725"/>
      <c r="R481" s="1726"/>
    </row>
    <row r="482" spans="1:18" ht="253.5" customHeight="1">
      <c r="A482" s="1681"/>
      <c r="B482" s="1730" t="s">
        <v>1387</v>
      </c>
      <c r="C482" s="1672" t="s">
        <v>1292</v>
      </c>
      <c r="D482" s="1711" t="s">
        <v>1573</v>
      </c>
      <c r="E482" s="1727"/>
      <c r="F482" s="1725"/>
      <c r="G482" s="1725"/>
      <c r="H482" s="1725"/>
      <c r="I482" s="1725"/>
      <c r="J482" s="1725"/>
      <c r="K482" s="1728">
        <v>13000000</v>
      </c>
      <c r="L482" s="1729"/>
      <c r="M482" s="1682"/>
      <c r="N482" s="1725"/>
      <c r="O482" s="1731"/>
      <c r="P482" s="1731"/>
      <c r="Q482" s="1731"/>
      <c r="R482" s="1732"/>
    </row>
    <row r="483" spans="1:18" ht="253.5" customHeight="1">
      <c r="A483" s="1681"/>
      <c r="B483" s="1738" t="s">
        <v>1388</v>
      </c>
      <c r="C483" s="1733" t="s">
        <v>1292</v>
      </c>
      <c r="D483" s="1671" t="s">
        <v>1573</v>
      </c>
      <c r="E483" s="1734"/>
      <c r="F483" s="1719"/>
      <c r="G483" s="1731"/>
      <c r="H483" s="1731"/>
      <c r="I483" s="1731"/>
      <c r="J483" s="1731"/>
      <c r="K483" s="1735">
        <v>14500000</v>
      </c>
      <c r="L483" s="1736"/>
      <c r="M483" s="1682"/>
      <c r="N483" s="1725"/>
      <c r="O483" s="1719"/>
      <c r="P483" s="1719"/>
      <c r="Q483" s="1719"/>
      <c r="R483" s="1720"/>
    </row>
    <row r="484" spans="1:18" ht="253.5" customHeight="1">
      <c r="A484" s="1681"/>
      <c r="B484" s="1738" t="s">
        <v>1389</v>
      </c>
      <c r="C484" s="1672" t="s">
        <v>1292</v>
      </c>
      <c r="D484" s="1711" t="s">
        <v>1573</v>
      </c>
      <c r="E484" s="1727"/>
      <c r="F484" s="1725"/>
      <c r="G484" s="1719"/>
      <c r="H484" s="1719"/>
      <c r="I484" s="1719"/>
      <c r="J484" s="1719"/>
      <c r="K484" s="1723">
        <v>15000000</v>
      </c>
      <c r="L484" s="1737"/>
      <c r="M484" s="1682"/>
      <c r="N484" s="1725"/>
      <c r="O484" s="1719"/>
      <c r="P484" s="1719"/>
      <c r="Q484" s="1719"/>
      <c r="R484" s="1720"/>
    </row>
    <row r="485" spans="1:18" ht="253.5" customHeight="1">
      <c r="A485" s="1681"/>
      <c r="B485" s="1738" t="s">
        <v>1390</v>
      </c>
      <c r="C485" s="1672" t="s">
        <v>1292</v>
      </c>
      <c r="D485" s="1711" t="s">
        <v>1573</v>
      </c>
      <c r="E485" s="1727"/>
      <c r="F485" s="1725"/>
      <c r="G485" s="1725"/>
      <c r="H485" s="1725"/>
      <c r="I485" s="1725"/>
      <c r="J485" s="1725"/>
      <c r="K485" s="1728">
        <v>15500000</v>
      </c>
      <c r="L485" s="1729"/>
      <c r="M485" s="1682"/>
      <c r="N485" s="1725"/>
      <c r="O485" s="1725"/>
      <c r="P485" s="1725"/>
      <c r="Q485" s="1725"/>
      <c r="R485" s="1726"/>
    </row>
    <row r="486" spans="1:18" ht="253.5" customHeight="1">
      <c r="A486" s="1681"/>
      <c r="B486" s="1738" t="s">
        <v>1391</v>
      </c>
      <c r="C486" s="1672" t="s">
        <v>1292</v>
      </c>
      <c r="D486" s="1711" t="s">
        <v>1573</v>
      </c>
      <c r="E486" s="1727"/>
      <c r="F486" s="1725"/>
      <c r="G486" s="1725"/>
      <c r="H486" s="1725"/>
      <c r="I486" s="1725"/>
      <c r="J486" s="1725"/>
      <c r="K486" s="1728">
        <v>10065000</v>
      </c>
      <c r="L486" s="1729"/>
      <c r="M486" s="1682"/>
      <c r="N486" s="1725"/>
      <c r="O486" s="1725"/>
      <c r="P486" s="1725"/>
      <c r="Q486" s="1725"/>
      <c r="R486" s="1726"/>
    </row>
    <row r="487" spans="1:18" ht="253.5" customHeight="1">
      <c r="A487" s="1681"/>
      <c r="B487" s="1738" t="s">
        <v>1392</v>
      </c>
      <c r="C487" s="1672" t="s">
        <v>1292</v>
      </c>
      <c r="D487" s="1711" t="s">
        <v>1573</v>
      </c>
      <c r="E487" s="1727"/>
      <c r="F487" s="1725"/>
      <c r="G487" s="1725"/>
      <c r="H487" s="1725"/>
      <c r="I487" s="1725"/>
      <c r="J487" s="1725"/>
      <c r="K487" s="1714">
        <v>10950000</v>
      </c>
      <c r="L487" s="1729"/>
      <c r="M487" s="1682"/>
      <c r="N487" s="1725"/>
      <c r="O487" s="1731"/>
      <c r="P487" s="1731"/>
      <c r="Q487" s="1731"/>
      <c r="R487" s="1732"/>
    </row>
    <row r="488" spans="1:18" ht="253.5" customHeight="1">
      <c r="A488" s="1739"/>
      <c r="B488" s="1738" t="s">
        <v>1394</v>
      </c>
      <c r="C488" s="1672" t="s">
        <v>1292</v>
      </c>
      <c r="D488" s="1711" t="s">
        <v>1573</v>
      </c>
      <c r="E488" s="1727"/>
      <c r="F488" s="1725"/>
      <c r="G488" s="1725"/>
      <c r="H488" s="1725"/>
      <c r="I488" s="1725"/>
      <c r="J488" s="1725"/>
      <c r="K488" s="1728">
        <v>12200000</v>
      </c>
      <c r="L488" s="1729"/>
      <c r="M488" s="1682"/>
      <c r="N488" s="1725"/>
      <c r="O488" s="1725"/>
      <c r="P488" s="1725"/>
      <c r="Q488" s="1725"/>
      <c r="R488" s="1726"/>
    </row>
    <row r="489" spans="1:18" ht="253.5" customHeight="1">
      <c r="A489" s="1681"/>
      <c r="B489" s="1738" t="s">
        <v>1393</v>
      </c>
      <c r="C489" s="1694" t="s">
        <v>1292</v>
      </c>
      <c r="D489" s="1711" t="s">
        <v>1572</v>
      </c>
      <c r="E489" s="1727"/>
      <c r="F489" s="1719"/>
      <c r="G489" s="1719"/>
      <c r="H489" s="1719"/>
      <c r="I489" s="1719"/>
      <c r="J489" s="1719"/>
      <c r="K489" s="1723">
        <v>12800000</v>
      </c>
      <c r="L489" s="1737"/>
      <c r="M489" s="1682"/>
      <c r="N489" s="1725"/>
      <c r="O489" s="1725"/>
      <c r="P489" s="1725"/>
      <c r="Q489" s="1725"/>
      <c r="R489" s="1726"/>
    </row>
    <row r="490" spans="1:18" ht="253.5" customHeight="1">
      <c r="A490" s="1681"/>
      <c r="B490" s="1738" t="s">
        <v>1395</v>
      </c>
      <c r="C490" s="1672" t="s">
        <v>1292</v>
      </c>
      <c r="D490" s="1711" t="s">
        <v>1573</v>
      </c>
      <c r="E490" s="1727"/>
      <c r="F490" s="1725"/>
      <c r="G490" s="1725"/>
      <c r="H490" s="1725"/>
      <c r="I490" s="1725"/>
      <c r="J490" s="1725"/>
      <c r="K490" s="1728">
        <v>14080000</v>
      </c>
      <c r="L490" s="1729"/>
      <c r="M490" s="1690"/>
      <c r="N490" s="1725"/>
      <c r="O490" s="1725"/>
      <c r="P490" s="1725"/>
      <c r="Q490" s="1725"/>
      <c r="R490" s="1726"/>
    </row>
    <row r="491" spans="1:18" ht="253.5" customHeight="1">
      <c r="A491" s="1681"/>
      <c r="B491" s="1738" t="s">
        <v>1396</v>
      </c>
      <c r="C491" s="1672" t="s">
        <v>1292</v>
      </c>
      <c r="D491" s="1711" t="s">
        <v>1572</v>
      </c>
      <c r="E491" s="1740"/>
      <c r="F491" s="1719"/>
      <c r="G491" s="1719"/>
      <c r="H491" s="1719"/>
      <c r="I491" s="1719"/>
      <c r="J491" s="1719"/>
      <c r="K491" s="1723">
        <v>16350000</v>
      </c>
      <c r="L491" s="1737"/>
      <c r="M491" s="1741"/>
      <c r="N491" s="1719"/>
      <c r="O491" s="1719"/>
      <c r="P491" s="1719"/>
      <c r="Q491" s="1719"/>
      <c r="R491" s="1720"/>
    </row>
    <row r="492" spans="1:18" ht="253.5" customHeight="1">
      <c r="A492" s="1681"/>
      <c r="B492" s="1742" t="s">
        <v>1652</v>
      </c>
      <c r="C492" s="1672" t="s">
        <v>1292</v>
      </c>
      <c r="D492" s="1711" t="s">
        <v>1572</v>
      </c>
      <c r="E492" s="1727"/>
      <c r="F492" s="1725"/>
      <c r="G492" s="1725"/>
      <c r="H492" s="1725"/>
      <c r="I492" s="1725"/>
      <c r="J492" s="1725"/>
      <c r="K492" s="1728">
        <v>10065000</v>
      </c>
      <c r="L492" s="1729"/>
      <c r="M492" s="1682"/>
      <c r="N492" s="1725"/>
      <c r="O492" s="1725"/>
      <c r="P492" s="1725"/>
      <c r="Q492" s="1725"/>
      <c r="R492" s="1726"/>
    </row>
    <row r="493" spans="1:18" ht="253.5" customHeight="1">
      <c r="A493" s="1681">
        <v>16</v>
      </c>
      <c r="B493" s="1742" t="s">
        <v>1653</v>
      </c>
      <c r="C493" s="1672" t="s">
        <v>1292</v>
      </c>
      <c r="D493" s="1711" t="s">
        <v>1572</v>
      </c>
      <c r="E493" s="1727"/>
      <c r="F493" s="1725"/>
      <c r="G493" s="1725"/>
      <c r="H493" s="1725"/>
      <c r="I493" s="1725"/>
      <c r="J493" s="1725"/>
      <c r="K493" s="1728">
        <v>11000000</v>
      </c>
      <c r="L493" s="1729"/>
      <c r="M493" s="1682"/>
      <c r="N493" s="1725"/>
      <c r="O493" s="1725"/>
      <c r="P493" s="1725"/>
      <c r="Q493" s="1725"/>
      <c r="R493" s="1726"/>
    </row>
    <row r="494" spans="1:18" ht="253.5" customHeight="1">
      <c r="A494" s="1681"/>
      <c r="B494" s="1742" t="s">
        <v>1654</v>
      </c>
      <c r="C494" s="1672" t="s">
        <v>1292</v>
      </c>
      <c r="D494" s="1711" t="s">
        <v>1572</v>
      </c>
      <c r="E494" s="1740"/>
      <c r="F494" s="1719"/>
      <c r="G494" s="1719"/>
      <c r="H494" s="1719"/>
      <c r="I494" s="1719"/>
      <c r="J494" s="1719"/>
      <c r="K494" s="1723">
        <v>12500000</v>
      </c>
      <c r="L494" s="1737"/>
      <c r="M494" s="1682"/>
      <c r="N494" s="1719"/>
      <c r="O494" s="1719"/>
      <c r="P494" s="1719"/>
      <c r="Q494" s="1719"/>
      <c r="R494" s="1720"/>
    </row>
    <row r="495" spans="1:18" ht="253.5" customHeight="1">
      <c r="A495" s="1681"/>
      <c r="B495" s="1743" t="s">
        <v>1655</v>
      </c>
      <c r="C495" s="1672" t="s">
        <v>1292</v>
      </c>
      <c r="D495" s="1711" t="s">
        <v>1572</v>
      </c>
      <c r="E495" s="1740"/>
      <c r="F495" s="1719"/>
      <c r="G495" s="1719"/>
      <c r="H495" s="1719"/>
      <c r="I495" s="1719"/>
      <c r="J495" s="1719"/>
      <c r="K495" s="1723">
        <v>13500000</v>
      </c>
      <c r="L495" s="1737"/>
      <c r="M495" s="1682"/>
      <c r="N495" s="1719"/>
      <c r="O495" s="1719"/>
      <c r="P495" s="1719"/>
      <c r="Q495" s="1719"/>
      <c r="R495" s="1720"/>
    </row>
    <row r="496" spans="1:18" ht="253.5" customHeight="1">
      <c r="A496" s="1681"/>
      <c r="B496" s="1743" t="s">
        <v>1819</v>
      </c>
      <c r="C496" s="1672" t="s">
        <v>1292</v>
      </c>
      <c r="D496" s="1711" t="s">
        <v>1572</v>
      </c>
      <c r="E496" s="1727"/>
      <c r="F496" s="1725"/>
      <c r="G496" s="1725"/>
      <c r="H496" s="1725"/>
      <c r="I496" s="1725"/>
      <c r="J496" s="1725"/>
      <c r="K496" s="1728">
        <v>14500000</v>
      </c>
      <c r="L496" s="1729"/>
      <c r="M496" s="1682"/>
      <c r="N496" s="1725"/>
      <c r="O496" s="1725"/>
      <c r="P496" s="1725"/>
      <c r="Q496" s="1725"/>
      <c r="R496" s="1726"/>
    </row>
    <row r="497" spans="1:18" ht="253.5" customHeight="1">
      <c r="A497" s="1681"/>
      <c r="B497" s="1743" t="s">
        <v>1824</v>
      </c>
      <c r="C497" s="1672" t="s">
        <v>1292</v>
      </c>
      <c r="D497" s="1711" t="s">
        <v>1572</v>
      </c>
      <c r="E497" s="1740"/>
      <c r="F497" s="1719"/>
      <c r="G497" s="1719"/>
      <c r="H497" s="1719"/>
      <c r="I497" s="1719"/>
      <c r="J497" s="1719"/>
      <c r="K497" s="1723">
        <v>16800000</v>
      </c>
      <c r="L497" s="1737"/>
      <c r="M497" s="1682"/>
      <c r="N497" s="1725"/>
      <c r="O497" s="1725"/>
      <c r="P497" s="1725"/>
      <c r="Q497" s="1725"/>
      <c r="R497" s="1726"/>
    </row>
    <row r="498" spans="1:18" ht="253.5" customHeight="1">
      <c r="A498" s="1681"/>
      <c r="B498" s="1744" t="s">
        <v>1656</v>
      </c>
      <c r="C498" s="1672" t="s">
        <v>1292</v>
      </c>
      <c r="D498" s="1711" t="s">
        <v>1572</v>
      </c>
      <c r="E498" s="1727"/>
      <c r="F498" s="1725"/>
      <c r="G498" s="1725"/>
      <c r="H498" s="1725"/>
      <c r="I498" s="1725"/>
      <c r="J498" s="1725"/>
      <c r="K498" s="1728">
        <v>7500000</v>
      </c>
      <c r="L498" s="1729"/>
      <c r="M498" s="1682"/>
      <c r="N498" s="1725"/>
      <c r="O498" s="1725"/>
      <c r="P498" s="1725"/>
      <c r="Q498" s="1725"/>
      <c r="R498" s="1726"/>
    </row>
    <row r="499" spans="1:18" ht="253.5" customHeight="1">
      <c r="A499" s="1681"/>
      <c r="B499" s="1744" t="s">
        <v>1657</v>
      </c>
      <c r="C499" s="1672" t="s">
        <v>1292</v>
      </c>
      <c r="D499" s="1711" t="s">
        <v>1572</v>
      </c>
      <c r="E499" s="1727"/>
      <c r="F499" s="1725"/>
      <c r="G499" s="1725"/>
      <c r="H499" s="1725"/>
      <c r="I499" s="1725"/>
      <c r="J499" s="1725"/>
      <c r="K499" s="1714">
        <v>8200000</v>
      </c>
      <c r="L499" s="1729"/>
      <c r="M499" s="1682"/>
      <c r="N499" s="1725"/>
      <c r="O499" s="1725"/>
      <c r="P499" s="1725"/>
      <c r="Q499" s="1725"/>
      <c r="R499" s="1726"/>
    </row>
    <row r="500" spans="1:18" ht="253.5" customHeight="1">
      <c r="A500" s="1681"/>
      <c r="B500" s="1744" t="s">
        <v>1658</v>
      </c>
      <c r="C500" s="1672" t="s">
        <v>1292</v>
      </c>
      <c r="D500" s="1711" t="s">
        <v>1572</v>
      </c>
      <c r="E500" s="1727"/>
      <c r="F500" s="1725"/>
      <c r="G500" s="1725"/>
      <c r="H500" s="1725"/>
      <c r="I500" s="1725"/>
      <c r="J500" s="1725"/>
      <c r="K500" s="1714">
        <v>8800000</v>
      </c>
      <c r="L500" s="1729"/>
      <c r="M500" s="1682"/>
      <c r="N500" s="1719"/>
      <c r="O500" s="1719"/>
      <c r="P500" s="1719"/>
      <c r="Q500" s="1719"/>
      <c r="R500" s="1720"/>
    </row>
    <row r="501" spans="1:18" ht="253.5" customHeight="1">
      <c r="A501" s="1681"/>
      <c r="B501" s="1745" t="s">
        <v>1659</v>
      </c>
      <c r="C501" s="1672" t="s">
        <v>1292</v>
      </c>
      <c r="D501" s="1711" t="s">
        <v>1572</v>
      </c>
      <c r="E501" s="1740"/>
      <c r="F501" s="1719"/>
      <c r="G501" s="1719"/>
      <c r="H501" s="1719"/>
      <c r="I501" s="1719"/>
      <c r="J501" s="1719"/>
      <c r="K501" s="1746">
        <v>9300000</v>
      </c>
      <c r="L501" s="1737"/>
      <c r="M501" s="1682"/>
      <c r="N501" s="1725"/>
      <c r="O501" s="1725"/>
      <c r="P501" s="1725"/>
      <c r="Q501" s="1725"/>
      <c r="R501" s="1726"/>
    </row>
    <row r="502" spans="1:18" ht="253.5" customHeight="1">
      <c r="A502" s="1671"/>
      <c r="B502" s="1738" t="s">
        <v>1406</v>
      </c>
      <c r="C502" s="1671" t="s">
        <v>1292</v>
      </c>
      <c r="D502" s="1711" t="s">
        <v>1572</v>
      </c>
      <c r="E502" s="1727"/>
      <c r="F502" s="1725"/>
      <c r="G502" s="1725"/>
      <c r="H502" s="1725"/>
      <c r="I502" s="1725"/>
      <c r="J502" s="1725"/>
      <c r="K502" s="1714">
        <v>29500000</v>
      </c>
      <c r="L502" s="1729"/>
      <c r="M502" s="1690"/>
      <c r="N502" s="1725"/>
      <c r="O502" s="1725"/>
      <c r="P502" s="1725"/>
      <c r="Q502" s="1725"/>
      <c r="R502" s="1726"/>
    </row>
    <row r="503" spans="1:18" ht="253.5" customHeight="1">
      <c r="A503" s="1747"/>
      <c r="B503" s="1830" t="s">
        <v>1407</v>
      </c>
      <c r="C503" s="1687" t="s">
        <v>1292</v>
      </c>
      <c r="D503" s="1711" t="s">
        <v>1572</v>
      </c>
      <c r="E503" s="1727"/>
      <c r="F503" s="1725"/>
      <c r="G503" s="1725"/>
      <c r="H503" s="1725"/>
      <c r="I503" s="1725"/>
      <c r="J503" s="1725"/>
      <c r="K503" s="1728">
        <v>36200000</v>
      </c>
      <c r="L503" s="1729"/>
      <c r="M503" s="1682"/>
      <c r="N503" s="1725"/>
      <c r="O503" s="1725"/>
      <c r="P503" s="1725"/>
      <c r="Q503" s="1725"/>
      <c r="R503" s="1726"/>
    </row>
    <row r="504" spans="1:18" ht="253.5" customHeight="1">
      <c r="A504" s="1681"/>
      <c r="B504" s="1738" t="s">
        <v>1408</v>
      </c>
      <c r="C504" s="1672" t="s">
        <v>1292</v>
      </c>
      <c r="D504" s="1711" t="s">
        <v>1572</v>
      </c>
      <c r="E504" s="1727"/>
      <c r="F504" s="1725"/>
      <c r="G504" s="1725"/>
      <c r="H504" s="1725"/>
      <c r="I504" s="1725"/>
      <c r="J504" s="1725"/>
      <c r="K504" s="1728">
        <v>37350000</v>
      </c>
      <c r="L504" s="1729"/>
      <c r="M504" s="1682"/>
      <c r="N504" s="1725"/>
      <c r="O504" s="1725"/>
      <c r="P504" s="1725"/>
      <c r="Q504" s="1725"/>
      <c r="R504" s="1726"/>
    </row>
    <row r="505" spans="1:18" ht="253.5" customHeight="1">
      <c r="A505" s="1681">
        <v>28</v>
      </c>
      <c r="B505" s="1738" t="s">
        <v>1409</v>
      </c>
      <c r="C505" s="1672" t="s">
        <v>1292</v>
      </c>
      <c r="D505" s="1711" t="s">
        <v>1572</v>
      </c>
      <c r="E505" s="1727"/>
      <c r="F505" s="1725"/>
      <c r="G505" s="1725"/>
      <c r="H505" s="1725"/>
      <c r="I505" s="1725"/>
      <c r="J505" s="1725"/>
      <c r="K505" s="1728">
        <v>24000000</v>
      </c>
      <c r="L505" s="1729"/>
      <c r="M505" s="1690"/>
      <c r="N505" s="1719"/>
      <c r="O505" s="1719"/>
      <c r="P505" s="1719"/>
      <c r="Q505" s="1719"/>
      <c r="R505" s="1720"/>
    </row>
    <row r="506" spans="1:18" ht="185.25" customHeight="1">
      <c r="A506" s="1681"/>
      <c r="B506" s="1738" t="s">
        <v>1410</v>
      </c>
      <c r="C506" s="1672" t="s">
        <v>1292</v>
      </c>
      <c r="D506" s="1711" t="s">
        <v>1572</v>
      </c>
      <c r="E506" s="1740"/>
      <c r="F506" s="1719"/>
      <c r="G506" s="1719"/>
      <c r="H506" s="1719"/>
      <c r="I506" s="1719"/>
      <c r="J506" s="1719"/>
      <c r="K506" s="1723">
        <v>29500000</v>
      </c>
      <c r="L506" s="1737"/>
      <c r="M506" s="1682"/>
      <c r="N506" s="1725"/>
      <c r="O506" s="1725"/>
      <c r="P506" s="1725"/>
      <c r="Q506" s="1725"/>
      <c r="R506" s="1726"/>
    </row>
    <row r="507" spans="1:18" ht="185.25" customHeight="1">
      <c r="A507" s="1681"/>
      <c r="B507" s="1738" t="s">
        <v>1411</v>
      </c>
      <c r="C507" s="1672" t="s">
        <v>1292</v>
      </c>
      <c r="D507" s="1711" t="s">
        <v>1572</v>
      </c>
      <c r="E507" s="1727"/>
      <c r="F507" s="1725"/>
      <c r="G507" s="1725"/>
      <c r="H507" s="1725"/>
      <c r="I507" s="1725"/>
      <c r="J507" s="1725"/>
      <c r="K507" s="1728">
        <v>36200000</v>
      </c>
      <c r="L507" s="1729"/>
      <c r="M507" s="1682"/>
      <c r="N507" s="1725"/>
      <c r="O507" s="1725"/>
      <c r="P507" s="1725"/>
      <c r="Q507" s="1725"/>
      <c r="R507" s="1726"/>
    </row>
    <row r="508" spans="1:18" ht="185.25" customHeight="1">
      <c r="A508" s="1681">
        <v>31</v>
      </c>
      <c r="B508" s="1738" t="s">
        <v>1412</v>
      </c>
      <c r="C508" s="1672" t="s">
        <v>1292</v>
      </c>
      <c r="D508" s="1711" t="s">
        <v>1572</v>
      </c>
      <c r="E508" s="1727"/>
      <c r="F508" s="1725"/>
      <c r="G508" s="1725"/>
      <c r="H508" s="1725"/>
      <c r="I508" s="1725"/>
      <c r="J508" s="1725"/>
      <c r="K508" s="1728">
        <v>37350000</v>
      </c>
      <c r="L508" s="1729"/>
      <c r="M508" s="1690"/>
      <c r="N508" s="1725"/>
      <c r="O508" s="1725"/>
      <c r="P508" s="1725"/>
      <c r="Q508" s="1725"/>
      <c r="R508" s="1726"/>
    </row>
    <row r="509" spans="1:18" ht="277.5" customHeight="1">
      <c r="A509" s="1681"/>
      <c r="B509" s="1738" t="s">
        <v>1413</v>
      </c>
      <c r="C509" s="1672" t="s">
        <v>1292</v>
      </c>
      <c r="D509" s="1711" t="s">
        <v>1572</v>
      </c>
      <c r="E509" s="1727"/>
      <c r="F509" s="1725"/>
      <c r="G509" s="1725"/>
      <c r="H509" s="1725"/>
      <c r="I509" s="1725"/>
      <c r="J509" s="1725"/>
      <c r="K509" s="1728">
        <v>15700000</v>
      </c>
      <c r="L509" s="1729"/>
      <c r="M509" s="1682"/>
      <c r="N509" s="1725"/>
      <c r="O509" s="1725"/>
      <c r="P509" s="1725"/>
      <c r="Q509" s="1725"/>
      <c r="R509" s="1726"/>
    </row>
    <row r="510" spans="1:18" ht="277.5" customHeight="1">
      <c r="A510" s="1681">
        <v>33</v>
      </c>
      <c r="B510" s="1738" t="s">
        <v>1414</v>
      </c>
      <c r="C510" s="1672" t="s">
        <v>1292</v>
      </c>
      <c r="D510" s="1711" t="s">
        <v>1572</v>
      </c>
      <c r="E510" s="1727"/>
      <c r="F510" s="1725"/>
      <c r="G510" s="1725"/>
      <c r="H510" s="1725"/>
      <c r="I510" s="1725"/>
      <c r="J510" s="1725"/>
      <c r="K510" s="1728">
        <v>19750000</v>
      </c>
      <c r="L510" s="1729"/>
      <c r="M510" s="1682"/>
      <c r="N510" s="1725"/>
      <c r="O510" s="1725"/>
      <c r="P510" s="1725"/>
      <c r="Q510" s="1725"/>
      <c r="R510" s="1726"/>
    </row>
    <row r="511" spans="1:18" ht="277.5" customHeight="1">
      <c r="A511" s="1671">
        <v>34</v>
      </c>
      <c r="B511" s="1738" t="s">
        <v>1415</v>
      </c>
      <c r="C511" s="1694" t="s">
        <v>1292</v>
      </c>
      <c r="D511" s="1711" t="s">
        <v>1572</v>
      </c>
      <c r="E511" s="1727"/>
      <c r="F511" s="1725"/>
      <c r="G511" s="1725"/>
      <c r="H511" s="1725"/>
      <c r="I511" s="1725"/>
      <c r="J511" s="1725"/>
      <c r="K511" s="1714">
        <v>20350000</v>
      </c>
      <c r="L511" s="1729"/>
      <c r="M511" s="1690"/>
      <c r="N511" s="1719"/>
      <c r="O511" s="1719"/>
      <c r="P511" s="1749"/>
      <c r="Q511" s="1749"/>
      <c r="R511" s="1750"/>
    </row>
    <row r="512" spans="1:18" ht="277.5" customHeight="1">
      <c r="A512" s="1681">
        <v>35</v>
      </c>
      <c r="B512" s="1738" t="s">
        <v>1416</v>
      </c>
      <c r="C512" s="1672" t="s">
        <v>1292</v>
      </c>
      <c r="D512" s="1711" t="s">
        <v>1572</v>
      </c>
      <c r="E512" s="1740"/>
      <c r="F512" s="1719"/>
      <c r="G512" s="1719"/>
      <c r="H512" s="1749"/>
      <c r="I512" s="1719"/>
      <c r="J512" s="1719"/>
      <c r="K512" s="1746">
        <v>22350000</v>
      </c>
      <c r="L512" s="1737"/>
      <c r="M512" s="1682"/>
      <c r="N512" s="1751"/>
      <c r="O512" s="1751"/>
      <c r="P512" s="1752"/>
      <c r="Q512" s="1752"/>
      <c r="R512" s="1753"/>
    </row>
    <row r="513" spans="1:18" ht="47.25" customHeight="1">
      <c r="A513" s="1754" t="s">
        <v>1501</v>
      </c>
      <c r="B513" s="1755" t="s">
        <v>1823</v>
      </c>
      <c r="C513" s="1756"/>
      <c r="D513" s="1756"/>
      <c r="E513" s="1757"/>
      <c r="F513" s="1751"/>
      <c r="G513" s="1751"/>
      <c r="H513" s="1752"/>
      <c r="I513" s="1751"/>
      <c r="J513" s="1751"/>
      <c r="K513" s="1751"/>
      <c r="L513" s="1758"/>
      <c r="M513" s="1756"/>
      <c r="N513" s="1759"/>
      <c r="O513" s="1759"/>
      <c r="P513" s="1759"/>
      <c r="Q513" s="1759"/>
      <c r="R513" s="1760"/>
    </row>
    <row r="514" spans="1:18" ht="52.5" customHeight="1">
      <c r="A514" s="1671"/>
      <c r="B514" s="3537" t="s">
        <v>2389</v>
      </c>
      <c r="C514" s="3538"/>
      <c r="D514" s="3538"/>
      <c r="E514" s="3538"/>
      <c r="F514" s="3538"/>
      <c r="G514" s="3538"/>
      <c r="H514" s="3538"/>
      <c r="I514" s="3538"/>
      <c r="J514" s="3538"/>
      <c r="K514" s="3538"/>
      <c r="L514" s="3538"/>
      <c r="M514" s="3538"/>
      <c r="N514" s="3538"/>
      <c r="O514" s="3538"/>
      <c r="P514" s="3538"/>
      <c r="Q514" s="3538"/>
      <c r="R514" s="3539"/>
    </row>
    <row r="515" spans="1:18" ht="52.5" customHeight="1">
      <c r="A515" s="1671"/>
      <c r="B515" s="3511" t="s">
        <v>1503</v>
      </c>
      <c r="C515" s="3540"/>
      <c r="D515" s="1761"/>
      <c r="E515" s="1757"/>
      <c r="F515" s="1751"/>
      <c r="G515" s="1762"/>
      <c r="H515" s="1714"/>
      <c r="I515" s="1762"/>
      <c r="J515" s="1762"/>
      <c r="K515" s="1714"/>
      <c r="L515" s="1763"/>
      <c r="M515" s="1762"/>
      <c r="N515" s="1714"/>
      <c r="O515" s="1714"/>
      <c r="P515" s="1714"/>
      <c r="Q515" s="1714"/>
      <c r="R515" s="1764"/>
    </row>
    <row r="516" spans="1:18" ht="52.5" customHeight="1">
      <c r="A516" s="1671"/>
      <c r="B516" s="1837" t="s">
        <v>1504</v>
      </c>
      <c r="C516" s="1748" t="s">
        <v>178</v>
      </c>
      <c r="D516" s="3541" t="s">
        <v>177</v>
      </c>
      <c r="E516" s="1765"/>
      <c r="F516" s="1714"/>
      <c r="G516" s="1714"/>
      <c r="H516" s="1714"/>
      <c r="I516" s="1714"/>
      <c r="J516" s="1714"/>
      <c r="K516" s="1766">
        <v>2450</v>
      </c>
      <c r="L516" s="1728"/>
      <c r="M516" s="1682"/>
      <c r="N516" s="1714"/>
      <c r="O516" s="1714"/>
      <c r="P516" s="1767"/>
      <c r="Q516" s="1767"/>
      <c r="R516" s="1768"/>
    </row>
    <row r="517" spans="1:18" ht="52.5" customHeight="1">
      <c r="A517" s="1671"/>
      <c r="B517" s="1774" t="s">
        <v>1505</v>
      </c>
      <c r="C517" s="1769" t="s">
        <v>178</v>
      </c>
      <c r="D517" s="3542"/>
      <c r="E517" s="1765"/>
      <c r="F517" s="1714"/>
      <c r="G517" s="1714"/>
      <c r="H517" s="1767"/>
      <c r="I517" s="1714"/>
      <c r="J517" s="1714"/>
      <c r="K517" s="1770">
        <v>4070</v>
      </c>
      <c r="L517" s="1728"/>
      <c r="M517" s="1682"/>
      <c r="N517" s="1767"/>
      <c r="O517" s="1767"/>
      <c r="P517" s="1767"/>
      <c r="Q517" s="1767"/>
      <c r="R517" s="1768"/>
    </row>
    <row r="518" spans="1:18" ht="52.5" customHeight="1">
      <c r="A518" s="1671"/>
      <c r="B518" s="1776" t="s">
        <v>1511</v>
      </c>
      <c r="C518" s="1771"/>
      <c r="D518" s="3543"/>
      <c r="E518" s="1772"/>
      <c r="F518" s="1767"/>
      <c r="G518" s="1767"/>
      <c r="H518" s="1767"/>
      <c r="I518" s="1767"/>
      <c r="J518" s="1767"/>
      <c r="K518" s="1714"/>
      <c r="L518" s="1773"/>
      <c r="M518" s="1682"/>
      <c r="N518" s="1767"/>
      <c r="O518" s="1767"/>
      <c r="P518" s="1767"/>
      <c r="Q518" s="1767"/>
      <c r="R518" s="1768"/>
    </row>
    <row r="519" spans="1:18" ht="52.5" customHeight="1">
      <c r="A519" s="1671"/>
      <c r="B519" s="1774" t="s">
        <v>1506</v>
      </c>
      <c r="C519" s="1775" t="s">
        <v>178</v>
      </c>
      <c r="D519" s="3527" t="s">
        <v>1564</v>
      </c>
      <c r="E519" s="1772"/>
      <c r="F519" s="1767"/>
      <c r="G519" s="1767"/>
      <c r="H519" s="1767"/>
      <c r="I519" s="1767"/>
      <c r="J519" s="1767"/>
      <c r="K519" s="1714">
        <v>4660</v>
      </c>
      <c r="L519" s="1773"/>
      <c r="M519" s="1682"/>
      <c r="N519" s="1767"/>
      <c r="O519" s="1767"/>
      <c r="P519" s="1767"/>
      <c r="Q519" s="1767"/>
      <c r="R519" s="1768"/>
    </row>
    <row r="520" spans="1:18" ht="52.5" customHeight="1">
      <c r="A520" s="1671"/>
      <c r="B520" s="1774" t="s">
        <v>1507</v>
      </c>
      <c r="C520" s="1775" t="s">
        <v>178</v>
      </c>
      <c r="D520" s="3528"/>
      <c r="E520" s="1772"/>
      <c r="F520" s="1767"/>
      <c r="G520" s="1767"/>
      <c r="H520" s="1767"/>
      <c r="I520" s="1767"/>
      <c r="J520" s="1767"/>
      <c r="K520" s="1714">
        <v>6570</v>
      </c>
      <c r="L520" s="1773"/>
      <c r="M520" s="1682"/>
      <c r="N520" s="1767"/>
      <c r="O520" s="1767"/>
      <c r="P520" s="1767"/>
      <c r="Q520" s="1767"/>
      <c r="R520" s="1768"/>
    </row>
    <row r="521" spans="1:18" ht="52.5" customHeight="1">
      <c r="A521" s="1671"/>
      <c r="B521" s="1774" t="s">
        <v>180</v>
      </c>
      <c r="C521" s="1771" t="s">
        <v>178</v>
      </c>
      <c r="D521" s="3528"/>
      <c r="E521" s="1772"/>
      <c r="F521" s="1767"/>
      <c r="G521" s="1767"/>
      <c r="H521" s="1767"/>
      <c r="I521" s="1767"/>
      <c r="J521" s="1767"/>
      <c r="K521" s="1714">
        <v>8430</v>
      </c>
      <c r="L521" s="1773"/>
      <c r="M521" s="1682"/>
      <c r="N521" s="1767"/>
      <c r="O521" s="1767"/>
      <c r="P521" s="1767"/>
      <c r="Q521" s="1767"/>
      <c r="R521" s="1768"/>
    </row>
    <row r="522" spans="1:18" ht="52.5" customHeight="1">
      <c r="A522" s="1671"/>
      <c r="B522" s="1774" t="s">
        <v>1508</v>
      </c>
      <c r="C522" s="1771" t="s">
        <v>178</v>
      </c>
      <c r="D522" s="3528"/>
      <c r="E522" s="1772"/>
      <c r="F522" s="1767"/>
      <c r="G522" s="1767"/>
      <c r="H522" s="1767"/>
      <c r="I522" s="1767"/>
      <c r="J522" s="1767"/>
      <c r="K522" s="1714">
        <v>12000</v>
      </c>
      <c r="L522" s="1773"/>
      <c r="M522" s="1682"/>
      <c r="N522" s="1767"/>
      <c r="O522" s="1767"/>
      <c r="P522" s="1767"/>
      <c r="Q522" s="1767"/>
      <c r="R522" s="1768"/>
    </row>
    <row r="523" spans="1:18" ht="52.5" customHeight="1">
      <c r="A523" s="1671"/>
      <c r="B523" s="1774" t="s">
        <v>732</v>
      </c>
      <c r="C523" s="1771" t="s">
        <v>178</v>
      </c>
      <c r="D523" s="3529"/>
      <c r="E523" s="1772"/>
      <c r="F523" s="1767"/>
      <c r="G523" s="1767"/>
      <c r="H523" s="1767"/>
      <c r="I523" s="1767"/>
      <c r="J523" s="1767"/>
      <c r="K523" s="1714">
        <v>19460</v>
      </c>
      <c r="L523" s="1773"/>
      <c r="M523" s="1682"/>
      <c r="N523" s="1767"/>
      <c r="O523" s="1767"/>
      <c r="P523" s="1767"/>
      <c r="Q523" s="1767"/>
      <c r="R523" s="1768"/>
    </row>
    <row r="524" spans="1:18" ht="52.5" customHeight="1">
      <c r="A524" s="1671"/>
      <c r="B524" s="3524" t="s">
        <v>1512</v>
      </c>
      <c r="C524" s="3525"/>
      <c r="D524" s="3526"/>
      <c r="E524" s="1772"/>
      <c r="F524" s="1767"/>
      <c r="G524" s="1767"/>
      <c r="H524" s="1767"/>
      <c r="I524" s="1767"/>
      <c r="J524" s="1767"/>
      <c r="K524" s="1767"/>
      <c r="L524" s="1773"/>
      <c r="M524" s="1682"/>
      <c r="N524" s="1767"/>
      <c r="O524" s="1767"/>
      <c r="P524" s="1767"/>
      <c r="Q524" s="1767"/>
      <c r="R524" s="1768"/>
    </row>
    <row r="525" spans="1:18" ht="52.5" customHeight="1">
      <c r="A525" s="1671"/>
      <c r="B525" s="1774" t="s">
        <v>183</v>
      </c>
      <c r="C525" s="1775" t="s">
        <v>178</v>
      </c>
      <c r="D525" s="3527" t="s">
        <v>182</v>
      </c>
      <c r="E525" s="1772"/>
      <c r="F525" s="1767"/>
      <c r="G525" s="1767"/>
      <c r="H525" s="1767"/>
      <c r="I525" s="1767"/>
      <c r="J525" s="1767"/>
      <c r="K525" s="1714">
        <v>9680</v>
      </c>
      <c r="L525" s="1773"/>
      <c r="M525" s="1682"/>
      <c r="N525" s="1767"/>
      <c r="O525" s="1767"/>
      <c r="P525" s="1767"/>
      <c r="Q525" s="1767"/>
      <c r="R525" s="1768"/>
    </row>
    <row r="526" spans="1:18" ht="52.5" customHeight="1">
      <c r="A526" s="1671"/>
      <c r="B526" s="1774" t="s">
        <v>184</v>
      </c>
      <c r="C526" s="1775" t="s">
        <v>178</v>
      </c>
      <c r="D526" s="3528"/>
      <c r="E526" s="1772"/>
      <c r="F526" s="1767"/>
      <c r="G526" s="1767"/>
      <c r="H526" s="1767"/>
      <c r="I526" s="1767"/>
      <c r="J526" s="1767"/>
      <c r="K526" s="1714">
        <v>13640</v>
      </c>
      <c r="L526" s="1773"/>
      <c r="M526" s="1682"/>
      <c r="N526" s="1767"/>
      <c r="O526" s="1767"/>
      <c r="P526" s="1767"/>
      <c r="Q526" s="1767"/>
      <c r="R526" s="1768"/>
    </row>
    <row r="527" spans="1:18" ht="52.5" customHeight="1">
      <c r="A527" s="1671"/>
      <c r="B527" s="1774" t="s">
        <v>185</v>
      </c>
      <c r="C527" s="1775" t="s">
        <v>178</v>
      </c>
      <c r="D527" s="3529"/>
      <c r="E527" s="1772"/>
      <c r="F527" s="1767"/>
      <c r="G527" s="1767"/>
      <c r="H527" s="1767"/>
      <c r="I527" s="1767"/>
      <c r="J527" s="1767"/>
      <c r="K527" s="1714">
        <v>49610</v>
      </c>
      <c r="L527" s="1773"/>
      <c r="M527" s="1682"/>
      <c r="N527" s="1767"/>
      <c r="O527" s="1767"/>
      <c r="P527" s="1767"/>
      <c r="Q527" s="1767"/>
      <c r="R527" s="1768"/>
    </row>
    <row r="528" spans="1:18" ht="52.5" customHeight="1">
      <c r="A528" s="1671"/>
      <c r="B528" s="1776" t="s">
        <v>186</v>
      </c>
      <c r="C528" s="1771"/>
      <c r="D528" s="1777"/>
      <c r="E528" s="1772"/>
      <c r="F528" s="1767"/>
      <c r="G528" s="1767"/>
      <c r="H528" s="1767"/>
      <c r="I528" s="1767"/>
      <c r="J528" s="1767"/>
      <c r="K528" s="1767"/>
      <c r="L528" s="1773"/>
      <c r="M528" s="1682"/>
      <c r="N528" s="1767"/>
      <c r="O528" s="1767"/>
      <c r="P528" s="1767"/>
      <c r="Q528" s="1767"/>
      <c r="R528" s="1768"/>
    </row>
    <row r="529" spans="1:18" ht="52.5" customHeight="1">
      <c r="A529" s="1671"/>
      <c r="B529" s="1774" t="s">
        <v>187</v>
      </c>
      <c r="C529" s="1775" t="s">
        <v>188</v>
      </c>
      <c r="D529" s="3527" t="s">
        <v>1565</v>
      </c>
      <c r="E529" s="1772"/>
      <c r="F529" s="1767"/>
      <c r="G529" s="1767"/>
      <c r="H529" s="1767"/>
      <c r="I529" s="1767"/>
      <c r="J529" s="1767"/>
      <c r="K529" s="1714">
        <v>20420</v>
      </c>
      <c r="L529" s="1773"/>
      <c r="M529" s="1682"/>
      <c r="N529" s="1767"/>
      <c r="O529" s="1767"/>
      <c r="P529" s="1767"/>
      <c r="Q529" s="1767"/>
      <c r="R529" s="1768"/>
    </row>
    <row r="530" spans="1:18" ht="52.5" customHeight="1">
      <c r="A530" s="1671"/>
      <c r="B530" s="1774" t="s">
        <v>189</v>
      </c>
      <c r="C530" s="1775" t="s">
        <v>188</v>
      </c>
      <c r="D530" s="3528"/>
      <c r="E530" s="1778"/>
      <c r="F530" s="1779"/>
      <c r="G530" s="1779"/>
      <c r="H530" s="1779"/>
      <c r="I530" s="1779"/>
      <c r="J530" s="1779"/>
      <c r="K530" s="1746">
        <v>23700</v>
      </c>
      <c r="L530" s="1780"/>
      <c r="M530" s="1741"/>
      <c r="N530" s="1779"/>
      <c r="O530" s="1779"/>
      <c r="P530" s="1779"/>
      <c r="Q530" s="1779"/>
      <c r="R530" s="1781"/>
    </row>
    <row r="531" spans="1:18" ht="52.5" customHeight="1">
      <c r="A531" s="1671"/>
      <c r="B531" s="1782" t="s">
        <v>1509</v>
      </c>
      <c r="C531" s="1783" t="s">
        <v>190</v>
      </c>
      <c r="D531" s="3530"/>
      <c r="E531" s="1772"/>
      <c r="F531" s="1767"/>
      <c r="G531" s="1767"/>
      <c r="H531" s="1767"/>
      <c r="I531" s="1767"/>
      <c r="J531" s="1767"/>
      <c r="K531" s="1714">
        <v>190880</v>
      </c>
      <c r="L531" s="1773"/>
      <c r="M531" s="1682"/>
      <c r="N531" s="1767"/>
      <c r="O531" s="1767"/>
      <c r="P531" s="1682"/>
      <c r="Q531" s="1682"/>
      <c r="R531" s="1784"/>
    </row>
    <row r="532" spans="1:18" ht="52.5" customHeight="1">
      <c r="A532" s="1824"/>
      <c r="B532" s="1785" t="s">
        <v>1510</v>
      </c>
      <c r="C532" s="1672" t="s">
        <v>190</v>
      </c>
      <c r="D532" s="3529"/>
      <c r="E532" s="1786"/>
      <c r="F532" s="1787"/>
      <c r="G532" s="1787"/>
      <c r="H532" s="1676"/>
      <c r="I532" s="1787"/>
      <c r="J532" s="1787"/>
      <c r="K532" s="1788">
        <v>265100</v>
      </c>
      <c r="L532" s="1789"/>
      <c r="M532" s="1676"/>
      <c r="N532" s="1676"/>
      <c r="O532" s="1676"/>
      <c r="P532" s="1676"/>
      <c r="Q532" s="1676"/>
      <c r="R532" s="1790"/>
    </row>
    <row r="533" spans="1:18" ht="38.25" customHeight="1">
      <c r="A533" s="1791">
        <v>3</v>
      </c>
      <c r="B533" s="3378" t="s">
        <v>2265</v>
      </c>
      <c r="C533" s="3379"/>
      <c r="D533" s="3379"/>
      <c r="E533" s="3379"/>
      <c r="F533" s="3379"/>
      <c r="G533" s="3379"/>
      <c r="H533" s="3379"/>
      <c r="I533" s="3379"/>
      <c r="J533" s="3379"/>
      <c r="K533" s="3379"/>
      <c r="L533" s="3379"/>
      <c r="M533" s="3379"/>
      <c r="N533" s="3379"/>
      <c r="O533" s="3379"/>
      <c r="P533" s="3379"/>
      <c r="Q533" s="3379"/>
      <c r="R533" s="3517"/>
    </row>
    <row r="534" spans="1:18" ht="27.75" customHeight="1">
      <c r="A534" s="1791" t="s">
        <v>1623</v>
      </c>
      <c r="B534" s="3531" t="s">
        <v>1984</v>
      </c>
      <c r="C534" s="3532"/>
      <c r="D534" s="3532"/>
      <c r="E534" s="3532"/>
      <c r="F534" s="3532"/>
      <c r="G534" s="3532"/>
      <c r="H534" s="3532"/>
      <c r="I534" s="3532"/>
      <c r="J534" s="3532"/>
      <c r="K534" s="3532"/>
      <c r="L534" s="3532"/>
      <c r="M534" s="3532"/>
      <c r="N534" s="3532"/>
      <c r="O534" s="3532"/>
      <c r="P534" s="3532"/>
      <c r="Q534" s="3532"/>
      <c r="R534" s="3532"/>
    </row>
    <row r="535" spans="1:18" ht="88.5" customHeight="1">
      <c r="A535" s="1824"/>
      <c r="B535" s="1696" t="s">
        <v>1983</v>
      </c>
      <c r="C535" s="1711" t="s">
        <v>1292</v>
      </c>
      <c r="D535" s="1700"/>
      <c r="E535" s="1698"/>
      <c r="F535" s="1698"/>
      <c r="G535" s="1698"/>
      <c r="H535" s="1698"/>
      <c r="I535" s="1698"/>
      <c r="J535" s="1698"/>
      <c r="K535" s="1792">
        <v>1920000</v>
      </c>
      <c r="L535" s="1704"/>
      <c r="M535" s="1698"/>
      <c r="N535" s="1698"/>
      <c r="O535" s="1698"/>
      <c r="P535" s="1698"/>
      <c r="Q535" s="1698"/>
      <c r="R535" s="1699"/>
    </row>
    <row r="536" spans="1:18" ht="88.5" customHeight="1">
      <c r="A536" s="1824"/>
      <c r="B536" s="1696" t="s">
        <v>1983</v>
      </c>
      <c r="C536" s="1711" t="s">
        <v>1292</v>
      </c>
      <c r="D536" s="1700"/>
      <c r="E536" s="1698"/>
      <c r="F536" s="1698"/>
      <c r="G536" s="1698"/>
      <c r="H536" s="1698"/>
      <c r="I536" s="1698"/>
      <c r="J536" s="1698"/>
      <c r="K536" s="1792">
        <v>2560000</v>
      </c>
      <c r="L536" s="1704"/>
      <c r="M536" s="1698"/>
      <c r="N536" s="1698"/>
      <c r="O536" s="1698"/>
      <c r="P536" s="1698"/>
      <c r="Q536" s="1698"/>
      <c r="R536" s="1699"/>
    </row>
    <row r="537" spans="1:18" ht="88.5" customHeight="1">
      <c r="A537" s="1824"/>
      <c r="B537" s="1793" t="s">
        <v>2066</v>
      </c>
      <c r="C537" s="1671" t="s">
        <v>1292</v>
      </c>
      <c r="D537" s="1700"/>
      <c r="E537" s="1698"/>
      <c r="F537" s="1698"/>
      <c r="G537" s="1698"/>
      <c r="H537" s="1698"/>
      <c r="I537" s="1698"/>
      <c r="J537" s="1698"/>
      <c r="K537" s="1794">
        <v>3700000</v>
      </c>
      <c r="L537" s="1704"/>
      <c r="M537" s="1698"/>
      <c r="N537" s="1698"/>
      <c r="O537" s="1698"/>
      <c r="P537" s="1698"/>
      <c r="Q537" s="1698"/>
      <c r="R537" s="1699"/>
    </row>
    <row r="538" spans="1:18" ht="88.5" customHeight="1">
      <c r="A538" s="1824"/>
      <c r="B538" s="1793" t="s">
        <v>2067</v>
      </c>
      <c r="C538" s="1671" t="s">
        <v>1292</v>
      </c>
      <c r="D538" s="1698"/>
      <c r="E538" s="1698"/>
      <c r="F538" s="1698"/>
      <c r="G538" s="1698"/>
      <c r="H538" s="1698"/>
      <c r="I538" s="1698"/>
      <c r="J538" s="1698"/>
      <c r="K538" s="1794">
        <v>4600000</v>
      </c>
      <c r="L538" s="1704"/>
      <c r="M538" s="1698"/>
      <c r="N538" s="1698"/>
      <c r="O538" s="1698"/>
      <c r="P538" s="1698"/>
      <c r="Q538" s="1698"/>
      <c r="R538" s="1699"/>
    </row>
    <row r="539" spans="1:18" ht="88.5" customHeight="1">
      <c r="A539" s="1824"/>
      <c r="B539" s="1793" t="s">
        <v>2068</v>
      </c>
      <c r="C539" s="1671" t="s">
        <v>1292</v>
      </c>
      <c r="D539" s="1698"/>
      <c r="E539" s="1698"/>
      <c r="F539" s="1698"/>
      <c r="G539" s="1698"/>
      <c r="H539" s="1698"/>
      <c r="I539" s="1698"/>
      <c r="J539" s="1698"/>
      <c r="K539" s="1794">
        <v>3040000</v>
      </c>
      <c r="L539" s="1704"/>
      <c r="M539" s="1698"/>
      <c r="N539" s="1698"/>
      <c r="O539" s="1698"/>
      <c r="P539" s="1698"/>
      <c r="Q539" s="1698"/>
      <c r="R539" s="1699"/>
    </row>
    <row r="540" spans="1:18" ht="88.5" customHeight="1">
      <c r="A540" s="1824"/>
      <c r="B540" s="1793" t="s">
        <v>2069</v>
      </c>
      <c r="C540" s="1671" t="s">
        <v>1292</v>
      </c>
      <c r="D540" s="1698"/>
      <c r="E540" s="1698"/>
      <c r="F540" s="1698"/>
      <c r="G540" s="1698"/>
      <c r="H540" s="1698"/>
      <c r="I540" s="1698"/>
      <c r="J540" s="1698"/>
      <c r="K540" s="1794">
        <v>3500000</v>
      </c>
      <c r="L540" s="1704"/>
      <c r="M540" s="1698"/>
      <c r="N540" s="1698"/>
      <c r="O540" s="1698"/>
      <c r="P540" s="1698"/>
      <c r="Q540" s="1698"/>
      <c r="R540" s="1699"/>
    </row>
    <row r="541" spans="1:18" ht="88.5" customHeight="1">
      <c r="A541" s="1824"/>
      <c r="B541" s="1793" t="s">
        <v>2070</v>
      </c>
      <c r="C541" s="1671" t="s">
        <v>1292</v>
      </c>
      <c r="D541" s="1698"/>
      <c r="E541" s="1698"/>
      <c r="F541" s="1698"/>
      <c r="G541" s="1698"/>
      <c r="H541" s="1698"/>
      <c r="I541" s="1698"/>
      <c r="J541" s="1698"/>
      <c r="K541" s="1794">
        <v>6600000</v>
      </c>
      <c r="L541" s="1704"/>
      <c r="M541" s="1698"/>
      <c r="N541" s="1698"/>
      <c r="O541" s="1698"/>
      <c r="P541" s="1698"/>
      <c r="Q541" s="1698"/>
      <c r="R541" s="1699"/>
    </row>
    <row r="542" spans="1:18" ht="88.5" customHeight="1">
      <c r="A542" s="1824"/>
      <c r="B542" s="1793" t="s">
        <v>2071</v>
      </c>
      <c r="C542" s="1671" t="s">
        <v>1292</v>
      </c>
      <c r="D542" s="1698"/>
      <c r="E542" s="1698"/>
      <c r="F542" s="1698"/>
      <c r="G542" s="1698"/>
      <c r="H542" s="1698"/>
      <c r="I542" s="1698"/>
      <c r="J542" s="1698"/>
      <c r="K542" s="1794">
        <v>18740000</v>
      </c>
      <c r="L542" s="1704"/>
      <c r="M542" s="1698"/>
      <c r="N542" s="1698"/>
      <c r="O542" s="1698"/>
      <c r="P542" s="1698"/>
      <c r="Q542" s="1698"/>
      <c r="R542" s="1699"/>
    </row>
    <row r="543" spans="1:18" ht="88.5" customHeight="1">
      <c r="A543" s="1824"/>
      <c r="B543" s="1793" t="s">
        <v>2072</v>
      </c>
      <c r="C543" s="1671" t="s">
        <v>1292</v>
      </c>
      <c r="D543" s="1698"/>
      <c r="E543" s="1698"/>
      <c r="F543" s="1698"/>
      <c r="G543" s="1698"/>
      <c r="H543" s="1698"/>
      <c r="I543" s="1698"/>
      <c r="J543" s="1698"/>
      <c r="K543" s="1794">
        <v>23020000</v>
      </c>
      <c r="L543" s="1704"/>
      <c r="M543" s="1698"/>
      <c r="N543" s="1698"/>
      <c r="O543" s="1698"/>
      <c r="P543" s="1698"/>
      <c r="Q543" s="1698"/>
      <c r="R543" s="1699"/>
    </row>
    <row r="544" spans="1:18" ht="88.5" customHeight="1">
      <c r="A544" s="1824"/>
      <c r="B544" s="1793" t="s">
        <v>2073</v>
      </c>
      <c r="C544" s="1671" t="s">
        <v>1292</v>
      </c>
      <c r="D544" s="1698"/>
      <c r="E544" s="1698"/>
      <c r="F544" s="1698"/>
      <c r="G544" s="1698"/>
      <c r="H544" s="1698"/>
      <c r="I544" s="1698"/>
      <c r="J544" s="1698"/>
      <c r="K544" s="1794">
        <v>26170000</v>
      </c>
      <c r="L544" s="1704"/>
      <c r="M544" s="1698"/>
      <c r="N544" s="1698"/>
      <c r="O544" s="1698"/>
      <c r="P544" s="1698"/>
      <c r="Q544" s="1698"/>
      <c r="R544" s="1699"/>
    </row>
    <row r="545" spans="1:18" ht="88.5" customHeight="1">
      <c r="A545" s="1824"/>
      <c r="B545" s="1793" t="s">
        <v>2074</v>
      </c>
      <c r="C545" s="1671" t="s">
        <v>1292</v>
      </c>
      <c r="D545" s="1698"/>
      <c r="E545" s="1698"/>
      <c r="F545" s="1698"/>
      <c r="G545" s="1698"/>
      <c r="H545" s="1698"/>
      <c r="I545" s="1698"/>
      <c r="J545" s="1698"/>
      <c r="K545" s="1795">
        <v>3400000</v>
      </c>
      <c r="L545" s="1704"/>
      <c r="M545" s="1698"/>
      <c r="N545" s="1698"/>
      <c r="O545" s="1698"/>
      <c r="P545" s="1698"/>
      <c r="Q545" s="1698"/>
      <c r="R545" s="1699"/>
    </row>
    <row r="546" spans="1:18" ht="88.5" customHeight="1">
      <c r="A546" s="1824"/>
      <c r="B546" s="1793" t="s">
        <v>2075</v>
      </c>
      <c r="C546" s="1671" t="s">
        <v>1292</v>
      </c>
      <c r="D546" s="1698"/>
      <c r="E546" s="1698"/>
      <c r="F546" s="1698"/>
      <c r="G546" s="1698"/>
      <c r="H546" s="1698"/>
      <c r="I546" s="1698"/>
      <c r="J546" s="1698"/>
      <c r="K546" s="1795">
        <v>3600000</v>
      </c>
      <c r="L546" s="1704"/>
      <c r="M546" s="1698"/>
      <c r="N546" s="1698"/>
      <c r="O546" s="1698"/>
      <c r="P546" s="1698"/>
      <c r="Q546" s="1698"/>
      <c r="R546" s="1699"/>
    </row>
    <row r="547" spans="1:18" ht="63.75" customHeight="1">
      <c r="A547" s="1791" t="s">
        <v>1624</v>
      </c>
      <c r="B547" s="3531" t="s">
        <v>2076</v>
      </c>
      <c r="C547" s="3532"/>
      <c r="D547" s="3532"/>
      <c r="E547" s="3532"/>
      <c r="F547" s="3532"/>
      <c r="G547" s="3532"/>
      <c r="H547" s="3532"/>
      <c r="I547" s="3532"/>
      <c r="J547" s="3532"/>
      <c r="K547" s="3532"/>
      <c r="L547" s="3532"/>
      <c r="M547" s="3532"/>
      <c r="N547" s="3532"/>
      <c r="O547" s="3532"/>
      <c r="P547" s="3532"/>
      <c r="Q547" s="3532"/>
      <c r="R547" s="3533"/>
    </row>
    <row r="548" spans="1:18" ht="104.25" customHeight="1">
      <c r="A548" s="1824"/>
      <c r="B548" s="1435" t="s">
        <v>2077</v>
      </c>
      <c r="C548" s="1671" t="s">
        <v>1292</v>
      </c>
      <c r="D548" s="1698"/>
      <c r="E548" s="1698"/>
      <c r="F548" s="1698"/>
      <c r="G548" s="1698"/>
      <c r="H548" s="1698"/>
      <c r="I548" s="1698"/>
      <c r="J548" s="1698"/>
      <c r="K548" s="1703">
        <v>6820000</v>
      </c>
      <c r="L548" s="1704"/>
      <c r="M548" s="1698"/>
      <c r="N548" s="1698"/>
      <c r="O548" s="1698"/>
      <c r="P548" s="1698"/>
      <c r="Q548" s="1698"/>
      <c r="R548" s="1699"/>
    </row>
    <row r="549" spans="1:18" ht="104.25" customHeight="1">
      <c r="A549" s="1824"/>
      <c r="B549" s="1435" t="s">
        <v>2078</v>
      </c>
      <c r="C549" s="1671" t="s">
        <v>1292</v>
      </c>
      <c r="D549" s="1698"/>
      <c r="E549" s="1698"/>
      <c r="F549" s="1698"/>
      <c r="G549" s="1698"/>
      <c r="H549" s="1698"/>
      <c r="I549" s="1698"/>
      <c r="J549" s="1698"/>
      <c r="K549" s="1703">
        <v>7150000</v>
      </c>
      <c r="L549" s="1704"/>
      <c r="M549" s="1698"/>
      <c r="N549" s="1698"/>
      <c r="O549" s="1698"/>
      <c r="P549" s="1698"/>
      <c r="Q549" s="1698"/>
      <c r="R549" s="1699"/>
    </row>
    <row r="550" spans="1:18" ht="104.25" customHeight="1">
      <c r="A550" s="1824"/>
      <c r="B550" s="1435" t="s">
        <v>2079</v>
      </c>
      <c r="C550" s="1671" t="s">
        <v>1292</v>
      </c>
      <c r="D550" s="1698"/>
      <c r="E550" s="1698"/>
      <c r="F550" s="1698"/>
      <c r="G550" s="1698"/>
      <c r="H550" s="1698"/>
      <c r="I550" s="1698"/>
      <c r="J550" s="1698"/>
      <c r="K550" s="1703">
        <v>7058700</v>
      </c>
      <c r="L550" s="1704"/>
      <c r="M550" s="1698"/>
      <c r="N550" s="1698"/>
      <c r="O550" s="1698"/>
      <c r="P550" s="1698"/>
      <c r="Q550" s="1698"/>
      <c r="R550" s="1699"/>
    </row>
    <row r="551" spans="1:18" ht="104.25" customHeight="1">
      <c r="A551" s="1824"/>
      <c r="B551" s="1435" t="s">
        <v>2080</v>
      </c>
      <c r="C551" s="1671" t="s">
        <v>1292</v>
      </c>
      <c r="D551" s="1698"/>
      <c r="E551" s="1698"/>
      <c r="F551" s="1698"/>
      <c r="G551" s="1698"/>
      <c r="H551" s="1698"/>
      <c r="I551" s="1698"/>
      <c r="J551" s="1698"/>
      <c r="K551" s="1703">
        <v>7399000</v>
      </c>
      <c r="L551" s="1704"/>
      <c r="M551" s="1698"/>
      <c r="N551" s="1698"/>
      <c r="O551" s="1698"/>
      <c r="P551" s="1698"/>
      <c r="Q551" s="1698"/>
      <c r="R551" s="1699"/>
    </row>
    <row r="552" spans="1:18" ht="104.25" customHeight="1">
      <c r="A552" s="1824"/>
      <c r="B552" s="1435" t="s">
        <v>2081</v>
      </c>
      <c r="C552" s="1671" t="s">
        <v>1292</v>
      </c>
      <c r="D552" s="1698"/>
      <c r="E552" s="1698"/>
      <c r="F552" s="1698"/>
      <c r="G552" s="1698"/>
      <c r="H552" s="1698"/>
      <c r="I552" s="1698"/>
      <c r="J552" s="1698"/>
      <c r="K552" s="1703">
        <v>7744000</v>
      </c>
      <c r="L552" s="1704"/>
      <c r="M552" s="1698"/>
      <c r="N552" s="1698"/>
      <c r="O552" s="1698"/>
      <c r="P552" s="1698"/>
      <c r="Q552" s="1698"/>
      <c r="R552" s="1699"/>
    </row>
    <row r="553" spans="1:18" ht="63.75" customHeight="1">
      <c r="A553" s="1791" t="s">
        <v>1625</v>
      </c>
      <c r="B553" s="3531" t="s">
        <v>2090</v>
      </c>
      <c r="C553" s="3532"/>
      <c r="D553" s="3532"/>
      <c r="E553" s="3532"/>
      <c r="F553" s="3532"/>
      <c r="G553" s="3532"/>
      <c r="H553" s="3532"/>
      <c r="I553" s="3532"/>
      <c r="J553" s="3532"/>
      <c r="K553" s="3532"/>
      <c r="L553" s="3532"/>
      <c r="M553" s="3532"/>
      <c r="N553" s="3532"/>
      <c r="O553" s="3532"/>
      <c r="P553" s="3532"/>
      <c r="Q553" s="3532"/>
      <c r="R553" s="3533"/>
    </row>
    <row r="554" spans="1:18" ht="84.75" customHeight="1">
      <c r="A554" s="1824"/>
      <c r="B554" s="1796" t="s">
        <v>2088</v>
      </c>
      <c r="C554" s="1671" t="s">
        <v>1292</v>
      </c>
      <c r="D554" s="1698"/>
      <c r="E554" s="1698"/>
      <c r="F554" s="1698"/>
      <c r="G554" s="1698"/>
      <c r="H554" s="1698"/>
      <c r="I554" s="1698"/>
      <c r="J554" s="1698"/>
      <c r="K554" s="1703">
        <v>6000000</v>
      </c>
      <c r="L554" s="1704"/>
      <c r="M554" s="1698"/>
      <c r="N554" s="1698"/>
      <c r="O554" s="1698"/>
      <c r="P554" s="1698"/>
      <c r="Q554" s="1698"/>
      <c r="R554" s="1699"/>
    </row>
    <row r="555" spans="1:18" ht="84.75" customHeight="1">
      <c r="A555" s="1824"/>
      <c r="B555" s="1796" t="s">
        <v>2089</v>
      </c>
      <c r="C555" s="1671" t="s">
        <v>1292</v>
      </c>
      <c r="D555" s="1698"/>
      <c r="E555" s="1698"/>
      <c r="F555" s="1698"/>
      <c r="G555" s="1698"/>
      <c r="H555" s="1698"/>
      <c r="I555" s="1698"/>
      <c r="J555" s="1698"/>
      <c r="K555" s="1703">
        <v>7000000</v>
      </c>
      <c r="L555" s="1704"/>
      <c r="M555" s="1698"/>
      <c r="N555" s="1698"/>
      <c r="O555" s="1698"/>
      <c r="P555" s="1698"/>
      <c r="Q555" s="1698"/>
      <c r="R555" s="1699"/>
    </row>
    <row r="556" spans="1:18" ht="84.75" customHeight="1">
      <c r="A556" s="1824"/>
      <c r="B556" s="1796" t="s">
        <v>2091</v>
      </c>
      <c r="C556" s="1671" t="s">
        <v>1292</v>
      </c>
      <c r="D556" s="1698"/>
      <c r="E556" s="1698"/>
      <c r="F556" s="1698"/>
      <c r="G556" s="1698"/>
      <c r="H556" s="1698"/>
      <c r="I556" s="1698"/>
      <c r="J556" s="1698"/>
      <c r="K556" s="1703">
        <v>7200000</v>
      </c>
      <c r="L556" s="1704"/>
      <c r="M556" s="1698"/>
      <c r="N556" s="1698"/>
      <c r="O556" s="1698"/>
      <c r="P556" s="1698"/>
      <c r="Q556" s="1698"/>
      <c r="R556" s="1699"/>
    </row>
    <row r="557" spans="1:18" ht="84.75" customHeight="1">
      <c r="A557" s="1824"/>
      <c r="B557" s="1796" t="s">
        <v>2092</v>
      </c>
      <c r="C557" s="1671" t="s">
        <v>1292</v>
      </c>
      <c r="D557" s="1698"/>
      <c r="E557" s="1698"/>
      <c r="F557" s="1698"/>
      <c r="G557" s="1698"/>
      <c r="H557" s="1698"/>
      <c r="I557" s="1698"/>
      <c r="J557" s="1698"/>
      <c r="K557" s="1703">
        <v>7500000</v>
      </c>
      <c r="L557" s="1704"/>
      <c r="M557" s="1698"/>
      <c r="N557" s="1698"/>
      <c r="O557" s="1698"/>
      <c r="P557" s="1698"/>
      <c r="Q557" s="1698"/>
      <c r="R557" s="1699"/>
    </row>
    <row r="558" spans="1:18" ht="84.75" customHeight="1">
      <c r="A558" s="1824"/>
      <c r="B558" s="1796" t="s">
        <v>2093</v>
      </c>
      <c r="C558" s="1671" t="s">
        <v>1292</v>
      </c>
      <c r="D558" s="1698"/>
      <c r="E558" s="1698"/>
      <c r="F558" s="1698"/>
      <c r="G558" s="1698"/>
      <c r="H558" s="1698"/>
      <c r="I558" s="1698"/>
      <c r="J558" s="1698"/>
      <c r="K558" s="1703">
        <v>9000000</v>
      </c>
      <c r="L558" s="1704"/>
      <c r="M558" s="1698"/>
      <c r="N558" s="1698"/>
      <c r="O558" s="1698"/>
      <c r="P558" s="1698"/>
      <c r="Q558" s="1698"/>
      <c r="R558" s="1699"/>
    </row>
    <row r="559" spans="1:18" ht="63.75" customHeight="1">
      <c r="A559" s="1791" t="s">
        <v>1626</v>
      </c>
      <c r="B559" s="3531" t="s">
        <v>2094</v>
      </c>
      <c r="C559" s="3532"/>
      <c r="D559" s="3532"/>
      <c r="E559" s="3532"/>
      <c r="F559" s="3532"/>
      <c r="G559" s="3532"/>
      <c r="H559" s="3532"/>
      <c r="I559" s="3532"/>
      <c r="J559" s="3532"/>
      <c r="K559" s="3532"/>
      <c r="L559" s="3532"/>
      <c r="M559" s="3532"/>
      <c r="N559" s="3532"/>
      <c r="O559" s="3532"/>
      <c r="P559" s="3532"/>
      <c r="Q559" s="3532"/>
      <c r="R559" s="3533"/>
    </row>
    <row r="560" spans="1:18" ht="102" customHeight="1">
      <c r="A560" s="1824"/>
      <c r="B560" s="1793" t="s">
        <v>2084</v>
      </c>
      <c r="C560" s="1711" t="s">
        <v>1292</v>
      </c>
      <c r="D560" s="1700"/>
      <c r="E560" s="1698"/>
      <c r="F560" s="1698"/>
      <c r="G560" s="1698"/>
      <c r="H560" s="1698"/>
      <c r="I560" s="1698"/>
      <c r="J560" s="1698"/>
      <c r="K560" s="1703">
        <v>1342000</v>
      </c>
      <c r="L560" s="1704"/>
      <c r="M560" s="1698"/>
      <c r="N560" s="1698"/>
      <c r="O560" s="1698"/>
      <c r="P560" s="1698"/>
      <c r="Q560" s="1698"/>
      <c r="R560" s="1699"/>
    </row>
    <row r="561" spans="1:18" ht="102" customHeight="1">
      <c r="A561" s="1824"/>
      <c r="B561" s="1831" t="s">
        <v>2085</v>
      </c>
      <c r="C561" s="1711" t="s">
        <v>1292</v>
      </c>
      <c r="D561" s="1700"/>
      <c r="E561" s="1698"/>
      <c r="F561" s="1698"/>
      <c r="G561" s="1698"/>
      <c r="H561" s="1698"/>
      <c r="I561" s="1698"/>
      <c r="J561" s="1698"/>
      <c r="K561" s="1703">
        <v>1406000</v>
      </c>
      <c r="L561" s="1704"/>
      <c r="M561" s="1698"/>
      <c r="N561" s="1698"/>
      <c r="O561" s="1698"/>
      <c r="P561" s="1698"/>
      <c r="Q561" s="1698"/>
      <c r="R561" s="1699"/>
    </row>
    <row r="562" spans="1:18" ht="102" customHeight="1">
      <c r="A562" s="1824"/>
      <c r="B562" s="1831" t="s">
        <v>2086</v>
      </c>
      <c r="C562" s="1671" t="s">
        <v>1292</v>
      </c>
      <c r="D562" s="1698"/>
      <c r="E562" s="1698"/>
      <c r="F562" s="1698"/>
      <c r="G562" s="1698"/>
      <c r="H562" s="1698"/>
      <c r="I562" s="1698"/>
      <c r="J562" s="1698"/>
      <c r="K562" s="1703">
        <v>2252000</v>
      </c>
      <c r="L562" s="1704"/>
      <c r="M562" s="1698"/>
      <c r="N562" s="1698"/>
      <c r="O562" s="1698"/>
      <c r="P562" s="1698"/>
      <c r="Q562" s="1698"/>
      <c r="R562" s="1699"/>
    </row>
    <row r="563" spans="1:18" ht="102" customHeight="1">
      <c r="A563" s="1824"/>
      <c r="B563" s="1796" t="s">
        <v>2092</v>
      </c>
      <c r="C563" s="1671" t="s">
        <v>1292</v>
      </c>
      <c r="D563" s="1698"/>
      <c r="E563" s="1698"/>
      <c r="F563" s="1698"/>
      <c r="G563" s="1698"/>
      <c r="H563" s="1698"/>
      <c r="I563" s="1698"/>
      <c r="J563" s="1698"/>
      <c r="K563" s="1703">
        <v>2582000</v>
      </c>
      <c r="L563" s="1704"/>
      <c r="M563" s="1698"/>
      <c r="N563" s="1698"/>
      <c r="O563" s="1698"/>
      <c r="P563" s="1698"/>
      <c r="Q563" s="1698"/>
      <c r="R563" s="1699"/>
    </row>
    <row r="564" spans="1:18" ht="102" customHeight="1">
      <c r="A564" s="1824"/>
      <c r="B564" s="1796" t="s">
        <v>2093</v>
      </c>
      <c r="C564" s="1671" t="s">
        <v>1292</v>
      </c>
      <c r="D564" s="1698"/>
      <c r="E564" s="1698"/>
      <c r="F564" s="1698"/>
      <c r="G564" s="1698"/>
      <c r="H564" s="1698"/>
      <c r="I564" s="1698"/>
      <c r="J564" s="1698"/>
      <c r="K564" s="1703">
        <v>2746000</v>
      </c>
      <c r="L564" s="1704"/>
      <c r="M564" s="1698"/>
      <c r="N564" s="1698"/>
      <c r="O564" s="1698"/>
      <c r="P564" s="1698"/>
      <c r="Q564" s="1698"/>
      <c r="R564" s="1699"/>
    </row>
    <row r="565" spans="1:18" ht="113.25" customHeight="1">
      <c r="A565" s="1824"/>
      <c r="B565" s="1831" t="s">
        <v>2087</v>
      </c>
      <c r="C565" s="1671" t="s">
        <v>1292</v>
      </c>
      <c r="D565" s="1698"/>
      <c r="E565" s="1698"/>
      <c r="F565" s="1698"/>
      <c r="G565" s="1698"/>
      <c r="H565" s="1698"/>
      <c r="I565" s="1698"/>
      <c r="J565" s="1698"/>
      <c r="K565" s="1703">
        <v>3328000</v>
      </c>
      <c r="L565" s="1704"/>
      <c r="M565" s="1698"/>
      <c r="N565" s="1698"/>
      <c r="O565" s="1698"/>
      <c r="P565" s="1698"/>
      <c r="Q565" s="1698"/>
      <c r="R565" s="1699"/>
    </row>
    <row r="566" spans="1:18" ht="63.75" customHeight="1">
      <c r="A566" s="1791" t="s">
        <v>1627</v>
      </c>
      <c r="B566" s="1706"/>
      <c r="C566" s="3550" t="s">
        <v>2095</v>
      </c>
      <c r="D566" s="3518"/>
      <c r="E566" s="3518"/>
      <c r="F566" s="3518"/>
      <c r="G566" s="3518"/>
      <c r="H566" s="3518"/>
      <c r="I566" s="3518"/>
      <c r="J566" s="3518"/>
      <c r="K566" s="3518"/>
      <c r="L566" s="3518"/>
      <c r="M566" s="3518"/>
      <c r="N566" s="3518"/>
      <c r="O566" s="3518"/>
      <c r="P566" s="3518"/>
      <c r="Q566" s="3518"/>
      <c r="R566" s="3551"/>
    </row>
    <row r="567" spans="1:18" ht="63.75" customHeight="1">
      <c r="A567" s="1824"/>
      <c r="B567" s="1511" t="s">
        <v>2096</v>
      </c>
      <c r="C567" s="1711" t="s">
        <v>1292</v>
      </c>
      <c r="D567" s="1700"/>
      <c r="E567" s="1698"/>
      <c r="F567" s="1698"/>
      <c r="G567" s="1698"/>
      <c r="H567" s="1698"/>
      <c r="I567" s="1698"/>
      <c r="J567" s="1698"/>
      <c r="K567" s="1703">
        <v>1712000</v>
      </c>
      <c r="L567" s="1704"/>
      <c r="M567" s="1698"/>
      <c r="N567" s="1698"/>
      <c r="O567" s="1698"/>
      <c r="P567" s="1698"/>
      <c r="Q567" s="1698"/>
      <c r="R567" s="1699"/>
    </row>
    <row r="568" spans="1:18" ht="63.75" customHeight="1">
      <c r="A568" s="1824"/>
      <c r="B568" s="1511" t="s">
        <v>2097</v>
      </c>
      <c r="C568" s="1711" t="s">
        <v>1292</v>
      </c>
      <c r="D568" s="1700"/>
      <c r="E568" s="1698"/>
      <c r="F568" s="1698"/>
      <c r="G568" s="1698"/>
      <c r="H568" s="1698"/>
      <c r="I568" s="1698"/>
      <c r="J568" s="1698"/>
      <c r="K568" s="1703">
        <v>2562000</v>
      </c>
      <c r="L568" s="1704"/>
      <c r="M568" s="1698"/>
      <c r="N568" s="1698"/>
      <c r="O568" s="1698"/>
      <c r="P568" s="1698"/>
      <c r="Q568" s="1698"/>
      <c r="R568" s="1699"/>
    </row>
    <row r="569" spans="1:18" ht="63.75" customHeight="1">
      <c r="A569" s="1824"/>
      <c r="B569" s="1511" t="s">
        <v>2098</v>
      </c>
      <c r="C569" s="1671" t="s">
        <v>1292</v>
      </c>
      <c r="D569" s="1698"/>
      <c r="E569" s="1698"/>
      <c r="F569" s="1698"/>
      <c r="G569" s="1698"/>
      <c r="H569" s="1698"/>
      <c r="I569" s="1698"/>
      <c r="J569" s="1698"/>
      <c r="K569" s="1703">
        <v>2604000</v>
      </c>
      <c r="L569" s="1704"/>
      <c r="M569" s="1698"/>
      <c r="N569" s="1698"/>
      <c r="O569" s="1698"/>
      <c r="P569" s="1698"/>
      <c r="Q569" s="1698"/>
      <c r="R569" s="1699"/>
    </row>
    <row r="570" spans="1:18" ht="63.75" customHeight="1">
      <c r="A570" s="1824"/>
      <c r="B570" s="1511" t="s">
        <v>2099</v>
      </c>
      <c r="C570" s="1671" t="s">
        <v>1292</v>
      </c>
      <c r="D570" s="1698"/>
      <c r="E570" s="1698"/>
      <c r="F570" s="1698"/>
      <c r="G570" s="1698"/>
      <c r="H570" s="1698"/>
      <c r="I570" s="1698"/>
      <c r="J570" s="1698"/>
      <c r="K570" s="1703">
        <v>3310000</v>
      </c>
      <c r="L570" s="1704"/>
      <c r="M570" s="1698"/>
      <c r="N570" s="1698"/>
      <c r="O570" s="1698"/>
      <c r="P570" s="1698"/>
      <c r="Q570" s="1698"/>
      <c r="R570" s="1699"/>
    </row>
    <row r="571" spans="1:18" ht="63.75" customHeight="1">
      <c r="A571" s="1791" t="s">
        <v>1995</v>
      </c>
      <c r="B571" s="1706"/>
      <c r="C571" s="3531" t="s">
        <v>2011</v>
      </c>
      <c r="D571" s="3532"/>
      <c r="E571" s="3532"/>
      <c r="F571" s="3532"/>
      <c r="G571" s="3532"/>
      <c r="H571" s="3532"/>
      <c r="I571" s="3532"/>
      <c r="J571" s="3532"/>
      <c r="K571" s="3532"/>
      <c r="L571" s="3532"/>
      <c r="M571" s="3532"/>
      <c r="N571" s="3532"/>
      <c r="O571" s="3532"/>
      <c r="P571" s="3532"/>
      <c r="Q571" s="3532"/>
      <c r="R571" s="3533"/>
    </row>
    <row r="572" spans="1:18" ht="63.75" customHeight="1">
      <c r="A572" s="1824"/>
      <c r="B572" s="1696" t="s">
        <v>2012</v>
      </c>
      <c r="C572" s="1711" t="s">
        <v>1292</v>
      </c>
      <c r="D572" s="1700"/>
      <c r="E572" s="1698"/>
      <c r="F572" s="1698"/>
      <c r="G572" s="1698"/>
      <c r="H572" s="1698"/>
      <c r="I572" s="1698"/>
      <c r="J572" s="1698"/>
      <c r="K572" s="1703">
        <v>3600000</v>
      </c>
      <c r="L572" s="1704"/>
      <c r="M572" s="1698"/>
      <c r="N572" s="1698"/>
      <c r="O572" s="1698"/>
      <c r="P572" s="1698"/>
      <c r="Q572" s="1698"/>
      <c r="R572" s="1699"/>
    </row>
    <row r="573" spans="1:18" ht="63.75" customHeight="1">
      <c r="A573" s="1824"/>
      <c r="B573" s="1696" t="s">
        <v>2013</v>
      </c>
      <c r="C573" s="1711" t="s">
        <v>1292</v>
      </c>
      <c r="D573" s="1700"/>
      <c r="E573" s="1698"/>
      <c r="F573" s="1698"/>
      <c r="G573" s="1698"/>
      <c r="H573" s="1698"/>
      <c r="I573" s="1698"/>
      <c r="J573" s="1698"/>
      <c r="K573" s="1703">
        <v>4600000</v>
      </c>
      <c r="L573" s="1704"/>
      <c r="M573" s="1698"/>
      <c r="N573" s="1698"/>
      <c r="O573" s="1698"/>
      <c r="P573" s="1698"/>
      <c r="Q573" s="1698"/>
      <c r="R573" s="1699"/>
    </row>
    <row r="574" spans="1:18" ht="63.75" customHeight="1">
      <c r="A574" s="1824"/>
      <c r="B574" s="1797" t="s">
        <v>2082</v>
      </c>
      <c r="C574" s="1711" t="s">
        <v>1292</v>
      </c>
      <c r="D574" s="1700"/>
      <c r="E574" s="1698"/>
      <c r="F574" s="1698"/>
      <c r="G574" s="1698"/>
      <c r="H574" s="1698"/>
      <c r="I574" s="1698"/>
      <c r="J574" s="1698"/>
      <c r="K574" s="1703">
        <v>6000000</v>
      </c>
      <c r="L574" s="1704"/>
      <c r="M574" s="1698"/>
      <c r="N574" s="1698"/>
      <c r="O574" s="1698"/>
      <c r="P574" s="1698"/>
      <c r="Q574" s="1698"/>
      <c r="R574" s="1699"/>
    </row>
    <row r="575" spans="1:18" ht="63.75" customHeight="1">
      <c r="A575" s="1824"/>
      <c r="B575" s="1798" t="s">
        <v>2083</v>
      </c>
      <c r="C575" s="1711" t="s">
        <v>1292</v>
      </c>
      <c r="D575" s="1700"/>
      <c r="E575" s="1698"/>
      <c r="F575" s="1698"/>
      <c r="G575" s="1698"/>
      <c r="H575" s="1698"/>
      <c r="I575" s="1698"/>
      <c r="J575" s="1698"/>
      <c r="K575" s="1703">
        <v>8000000</v>
      </c>
      <c r="L575" s="1704"/>
      <c r="M575" s="1698"/>
      <c r="N575" s="1698"/>
      <c r="O575" s="1698"/>
      <c r="P575" s="1698"/>
      <c r="Q575" s="1698"/>
      <c r="R575" s="1699"/>
    </row>
    <row r="576" spans="1:18" ht="63.75" customHeight="1">
      <c r="A576" s="1791">
        <v>4</v>
      </c>
      <c r="B576" s="3378" t="s">
        <v>2137</v>
      </c>
      <c r="C576" s="3379"/>
      <c r="D576" s="3379"/>
      <c r="E576" s="3379"/>
      <c r="F576" s="3379"/>
      <c r="G576" s="3379"/>
      <c r="H576" s="3379"/>
      <c r="I576" s="3379"/>
      <c r="J576" s="3379"/>
      <c r="K576" s="3379"/>
      <c r="L576" s="3379"/>
      <c r="M576" s="3379"/>
      <c r="N576" s="3379"/>
      <c r="O576" s="3379"/>
      <c r="P576" s="3379"/>
      <c r="Q576" s="3379"/>
      <c r="R576" s="3517"/>
    </row>
    <row r="577" spans="1:18" ht="63.75" customHeight="1">
      <c r="A577" s="1791"/>
      <c r="B577" s="3378" t="s">
        <v>2273</v>
      </c>
      <c r="C577" s="3379"/>
      <c r="D577" s="3379"/>
      <c r="E577" s="3379"/>
      <c r="F577" s="3379"/>
      <c r="G577" s="3379"/>
      <c r="H577" s="3379"/>
      <c r="I577" s="3379"/>
      <c r="J577" s="3379"/>
      <c r="K577" s="3379"/>
      <c r="L577" s="3379"/>
      <c r="M577" s="3379"/>
      <c r="N577" s="3379"/>
      <c r="O577" s="3379"/>
      <c r="P577" s="3379"/>
      <c r="Q577" s="3379"/>
      <c r="R577" s="3379"/>
    </row>
    <row r="578" spans="1:18" ht="63.75" customHeight="1">
      <c r="A578" s="1791"/>
      <c r="B578" s="1700"/>
      <c r="C578" s="3518" t="s">
        <v>2139</v>
      </c>
      <c r="D578" s="3518"/>
      <c r="E578" s="3518"/>
      <c r="F578" s="3518"/>
      <c r="G578" s="3518"/>
      <c r="H578" s="3518"/>
      <c r="I578" s="3518"/>
      <c r="J578" s="3518"/>
      <c r="K578" s="3518"/>
      <c r="L578" s="3518"/>
      <c r="M578" s="3518"/>
      <c r="N578" s="3518"/>
      <c r="O578" s="3518"/>
      <c r="P578" s="3518"/>
      <c r="Q578" s="3518"/>
      <c r="R578" s="3518"/>
    </row>
    <row r="579" spans="1:18" ht="63.75" customHeight="1">
      <c r="A579" s="1791" t="s">
        <v>1623</v>
      </c>
      <c r="B579" s="3378" t="s">
        <v>2138</v>
      </c>
      <c r="C579" s="3379"/>
      <c r="D579" s="3379"/>
      <c r="E579" s="3379"/>
      <c r="F579" s="1799"/>
      <c r="G579" s="1799"/>
      <c r="H579" s="1799"/>
      <c r="I579" s="1799"/>
      <c r="J579" s="1799"/>
      <c r="K579" s="1799"/>
      <c r="L579" s="1704"/>
      <c r="M579" s="1799"/>
      <c r="N579" s="1799"/>
      <c r="O579" s="1799"/>
      <c r="P579" s="1799"/>
      <c r="Q579" s="1799"/>
      <c r="R579" s="1799"/>
    </row>
    <row r="580" spans="1:18" ht="63.75" customHeight="1">
      <c r="A580" s="1791"/>
      <c r="B580" s="1700"/>
      <c r="C580" s="1800"/>
      <c r="D580" s="3532" t="s">
        <v>2145</v>
      </c>
      <c r="E580" s="3532"/>
      <c r="F580" s="3532"/>
      <c r="G580" s="1799"/>
      <c r="H580" s="1799"/>
      <c r="I580" s="1799"/>
      <c r="J580" s="1799"/>
      <c r="K580" s="1799"/>
      <c r="L580" s="1704"/>
      <c r="M580" s="1799"/>
      <c r="N580" s="1799"/>
      <c r="O580" s="1799"/>
      <c r="P580" s="1799"/>
      <c r="Q580" s="1799"/>
      <c r="R580" s="1799"/>
    </row>
    <row r="581" spans="1:18" ht="63.75" customHeight="1">
      <c r="A581" s="1824"/>
      <c r="B581" s="1696" t="s">
        <v>2140</v>
      </c>
      <c r="C581" s="1711" t="s">
        <v>1292</v>
      </c>
      <c r="D581" s="3544" t="s">
        <v>2155</v>
      </c>
      <c r="E581" s="3545"/>
      <c r="F581" s="3546"/>
      <c r="G581" s="3547">
        <v>9850000</v>
      </c>
      <c r="H581" s="3548"/>
      <c r="I581" s="3548"/>
      <c r="J581" s="3548"/>
      <c r="K581" s="3548"/>
      <c r="L581" s="3548"/>
      <c r="M581" s="3548"/>
      <c r="N581" s="3548"/>
      <c r="O581" s="3548"/>
      <c r="P581" s="3548"/>
      <c r="Q581" s="3548"/>
      <c r="R581" s="3549"/>
    </row>
    <row r="582" spans="1:18" ht="63.75" customHeight="1">
      <c r="A582" s="1824"/>
      <c r="B582" s="1696" t="s">
        <v>2141</v>
      </c>
      <c r="C582" s="1711" t="s">
        <v>1292</v>
      </c>
      <c r="D582" s="3544" t="s">
        <v>2156</v>
      </c>
      <c r="E582" s="3545"/>
      <c r="F582" s="3546"/>
      <c r="G582" s="3547">
        <v>13450000</v>
      </c>
      <c r="H582" s="3548"/>
      <c r="I582" s="3548"/>
      <c r="J582" s="3548"/>
      <c r="K582" s="3548"/>
      <c r="L582" s="3548"/>
      <c r="M582" s="3548"/>
      <c r="N582" s="3548"/>
      <c r="O582" s="3548"/>
      <c r="P582" s="3548"/>
      <c r="Q582" s="3548"/>
      <c r="R582" s="3549"/>
    </row>
    <row r="583" spans="1:18" ht="63.75" customHeight="1">
      <c r="A583" s="1824"/>
      <c r="B583" s="1696" t="s">
        <v>2142</v>
      </c>
      <c r="C583" s="1671" t="s">
        <v>1292</v>
      </c>
      <c r="D583" s="3544" t="s">
        <v>2157</v>
      </c>
      <c r="E583" s="3545"/>
      <c r="F583" s="3546"/>
      <c r="G583" s="3547">
        <v>17850000</v>
      </c>
      <c r="H583" s="3548"/>
      <c r="I583" s="3548"/>
      <c r="J583" s="3548"/>
      <c r="K583" s="3548"/>
      <c r="L583" s="3548"/>
      <c r="M583" s="3548"/>
      <c r="N583" s="3548"/>
      <c r="O583" s="3548"/>
      <c r="P583" s="3548"/>
      <c r="Q583" s="3548"/>
      <c r="R583" s="3549"/>
    </row>
    <row r="584" spans="1:18" ht="63.75" customHeight="1">
      <c r="A584" s="1824"/>
      <c r="B584" s="1696" t="s">
        <v>2143</v>
      </c>
      <c r="C584" s="1671" t="s">
        <v>1292</v>
      </c>
      <c r="D584" s="3544" t="s">
        <v>2158</v>
      </c>
      <c r="E584" s="3545"/>
      <c r="F584" s="3546"/>
      <c r="G584" s="3547">
        <v>19850000</v>
      </c>
      <c r="H584" s="3548"/>
      <c r="I584" s="3548"/>
      <c r="J584" s="3548"/>
      <c r="K584" s="3548"/>
      <c r="L584" s="3548"/>
      <c r="M584" s="3548"/>
      <c r="N584" s="3548"/>
      <c r="O584" s="3548"/>
      <c r="P584" s="3548"/>
      <c r="Q584" s="3548"/>
      <c r="R584" s="3549"/>
    </row>
    <row r="585" spans="1:18" ht="63.75" customHeight="1">
      <c r="A585" s="1824"/>
      <c r="B585" s="1696" t="s">
        <v>2144</v>
      </c>
      <c r="C585" s="1671" t="s">
        <v>1292</v>
      </c>
      <c r="D585" s="3544" t="s">
        <v>2159</v>
      </c>
      <c r="E585" s="3545"/>
      <c r="F585" s="3546"/>
      <c r="G585" s="3547">
        <v>23450000</v>
      </c>
      <c r="H585" s="3548"/>
      <c r="I585" s="3548"/>
      <c r="J585" s="3548"/>
      <c r="K585" s="3548"/>
      <c r="L585" s="3548"/>
      <c r="M585" s="3548"/>
      <c r="N585" s="3548"/>
      <c r="O585" s="3548"/>
      <c r="P585" s="3548"/>
      <c r="Q585" s="3548"/>
      <c r="R585" s="3549"/>
    </row>
    <row r="586" spans="1:18" ht="63.75" customHeight="1">
      <c r="A586" s="1791" t="s">
        <v>1624</v>
      </c>
      <c r="B586" s="3378" t="s">
        <v>2262</v>
      </c>
      <c r="C586" s="3379"/>
      <c r="D586" s="3379"/>
      <c r="E586" s="3379"/>
      <c r="F586" s="1698"/>
      <c r="G586" s="1698"/>
      <c r="H586" s="1698"/>
      <c r="I586" s="1698"/>
      <c r="J586" s="1698"/>
      <c r="K586" s="1794"/>
      <c r="L586" s="1704"/>
      <c r="M586" s="1698"/>
      <c r="N586" s="1698"/>
      <c r="O586" s="1698"/>
      <c r="P586" s="1698"/>
      <c r="Q586" s="1698"/>
      <c r="R586" s="1699"/>
    </row>
    <row r="587" spans="1:18" ht="63.75" customHeight="1">
      <c r="A587" s="1791"/>
      <c r="B587" s="1700"/>
      <c r="C587" s="1800"/>
      <c r="D587" s="3532" t="s">
        <v>2145</v>
      </c>
      <c r="E587" s="3532"/>
      <c r="F587" s="3532"/>
      <c r="G587" s="1698"/>
      <c r="H587" s="1698"/>
      <c r="I587" s="1698"/>
      <c r="J587" s="1698"/>
      <c r="K587" s="1794"/>
      <c r="L587" s="1704"/>
      <c r="M587" s="1698"/>
      <c r="N587" s="1698"/>
      <c r="O587" s="1799"/>
      <c r="P587" s="1799"/>
      <c r="Q587" s="1799"/>
      <c r="R587" s="1799"/>
    </row>
    <row r="588" spans="1:18" ht="63.75" customHeight="1">
      <c r="A588" s="1824"/>
      <c r="B588" s="1696" t="s">
        <v>2230</v>
      </c>
      <c r="C588" s="1711" t="s">
        <v>1292</v>
      </c>
      <c r="D588" s="3544" t="s">
        <v>2146</v>
      </c>
      <c r="E588" s="3545"/>
      <c r="F588" s="3546"/>
      <c r="G588" s="3547">
        <v>4950000</v>
      </c>
      <c r="H588" s="3548"/>
      <c r="I588" s="3548"/>
      <c r="J588" s="3548"/>
      <c r="K588" s="3548"/>
      <c r="L588" s="3548"/>
      <c r="M588" s="3548"/>
      <c r="N588" s="3548"/>
      <c r="O588" s="3548"/>
      <c r="P588" s="3548"/>
      <c r="Q588" s="3548"/>
      <c r="R588" s="3549"/>
    </row>
    <row r="589" spans="1:18" ht="63.75" customHeight="1">
      <c r="A589" s="1824"/>
      <c r="B589" s="1696" t="s">
        <v>2231</v>
      </c>
      <c r="C589" s="1711" t="s">
        <v>1292</v>
      </c>
      <c r="D589" s="3544" t="s">
        <v>2147</v>
      </c>
      <c r="E589" s="3545"/>
      <c r="F589" s="3546"/>
      <c r="G589" s="3547">
        <v>7950000</v>
      </c>
      <c r="H589" s="3548"/>
      <c r="I589" s="3548"/>
      <c r="J589" s="3548"/>
      <c r="K589" s="3548"/>
      <c r="L589" s="3548"/>
      <c r="M589" s="3548"/>
      <c r="N589" s="3548"/>
      <c r="O589" s="3548"/>
      <c r="P589" s="3548"/>
      <c r="Q589" s="3548"/>
      <c r="R589" s="3549"/>
    </row>
    <row r="590" spans="1:18" ht="63.75" customHeight="1">
      <c r="A590" s="1824"/>
      <c r="B590" s="1696" t="s">
        <v>2232</v>
      </c>
      <c r="C590" s="1671" t="s">
        <v>1292</v>
      </c>
      <c r="D590" s="3544" t="s">
        <v>2148</v>
      </c>
      <c r="E590" s="3545"/>
      <c r="F590" s="3546"/>
      <c r="G590" s="3547">
        <v>10950000</v>
      </c>
      <c r="H590" s="3548"/>
      <c r="I590" s="3548"/>
      <c r="J590" s="3548"/>
      <c r="K590" s="3548"/>
      <c r="L590" s="3548"/>
      <c r="M590" s="3548"/>
      <c r="N590" s="3548"/>
      <c r="O590" s="3548"/>
      <c r="P590" s="3548"/>
      <c r="Q590" s="3548"/>
      <c r="R590" s="3549"/>
    </row>
    <row r="591" spans="1:18" ht="63.75" customHeight="1">
      <c r="A591" s="1824"/>
      <c r="B591" s="1696" t="s">
        <v>2233</v>
      </c>
      <c r="C591" s="1671" t="s">
        <v>1292</v>
      </c>
      <c r="D591" s="3544" t="s">
        <v>2149</v>
      </c>
      <c r="E591" s="3545"/>
      <c r="F591" s="3546"/>
      <c r="G591" s="3547">
        <v>14450000</v>
      </c>
      <c r="H591" s="3548"/>
      <c r="I591" s="3548"/>
      <c r="J591" s="3548"/>
      <c r="K591" s="3548"/>
      <c r="L591" s="3548"/>
      <c r="M591" s="3548"/>
      <c r="N591" s="3548"/>
      <c r="O591" s="3548"/>
      <c r="P591" s="3548"/>
      <c r="Q591" s="3548"/>
      <c r="R591" s="3549"/>
    </row>
    <row r="592" spans="1:18" ht="63.75" customHeight="1">
      <c r="A592" s="1824"/>
      <c r="B592" s="1696" t="s">
        <v>2234</v>
      </c>
      <c r="C592" s="1671" t="s">
        <v>1292</v>
      </c>
      <c r="D592" s="3544" t="s">
        <v>2150</v>
      </c>
      <c r="E592" s="3545"/>
      <c r="F592" s="3546"/>
      <c r="G592" s="3547">
        <v>12450000</v>
      </c>
      <c r="H592" s="3548"/>
      <c r="I592" s="3548"/>
      <c r="J592" s="3548"/>
      <c r="K592" s="3548"/>
      <c r="L592" s="3548"/>
      <c r="M592" s="3548"/>
      <c r="N592" s="3548"/>
      <c r="O592" s="3548"/>
      <c r="P592" s="3548"/>
      <c r="Q592" s="3548"/>
      <c r="R592" s="3549"/>
    </row>
    <row r="593" spans="1:18" ht="63.75" customHeight="1">
      <c r="A593" s="1824"/>
      <c r="B593" s="1696" t="s">
        <v>2235</v>
      </c>
      <c r="C593" s="1671" t="s">
        <v>1292</v>
      </c>
      <c r="D593" s="3544" t="s">
        <v>2151</v>
      </c>
      <c r="E593" s="3545"/>
      <c r="F593" s="3546"/>
      <c r="G593" s="3547">
        <v>14550000</v>
      </c>
      <c r="H593" s="3548"/>
      <c r="I593" s="3548"/>
      <c r="J593" s="3548"/>
      <c r="K593" s="3548"/>
      <c r="L593" s="3548"/>
      <c r="M593" s="3548"/>
      <c r="N593" s="3548"/>
      <c r="O593" s="3548"/>
      <c r="P593" s="3548"/>
      <c r="Q593" s="3548"/>
      <c r="R593" s="3549"/>
    </row>
    <row r="594" spans="1:18" ht="63.75" customHeight="1">
      <c r="A594" s="1824"/>
      <c r="B594" s="1696" t="s">
        <v>2236</v>
      </c>
      <c r="C594" s="1671" t="s">
        <v>1292</v>
      </c>
      <c r="D594" s="3544" t="s">
        <v>2152</v>
      </c>
      <c r="E594" s="3545"/>
      <c r="F594" s="3546"/>
      <c r="G594" s="3547">
        <v>16850000</v>
      </c>
      <c r="H594" s="3548"/>
      <c r="I594" s="3548"/>
      <c r="J594" s="3548"/>
      <c r="K594" s="3548"/>
      <c r="L594" s="3548"/>
      <c r="M594" s="3548"/>
      <c r="N594" s="3548"/>
      <c r="O594" s="3548"/>
      <c r="P594" s="3548"/>
      <c r="Q594" s="3548"/>
      <c r="R594" s="3549"/>
    </row>
    <row r="595" spans="1:18" ht="63.75" customHeight="1">
      <c r="A595" s="1824"/>
      <c r="B595" s="1696" t="s">
        <v>2237</v>
      </c>
      <c r="C595" s="1671" t="s">
        <v>1292</v>
      </c>
      <c r="D595" s="3544" t="s">
        <v>2153</v>
      </c>
      <c r="E595" s="3545"/>
      <c r="F595" s="3546"/>
      <c r="G595" s="3547">
        <v>18450000</v>
      </c>
      <c r="H595" s="3548"/>
      <c r="I595" s="3548"/>
      <c r="J595" s="3548"/>
      <c r="K595" s="3548"/>
      <c r="L595" s="3548"/>
      <c r="M595" s="3548"/>
      <c r="N595" s="3548"/>
      <c r="O595" s="3548"/>
      <c r="P595" s="3548"/>
      <c r="Q595" s="3548"/>
      <c r="R595" s="3549"/>
    </row>
    <row r="596" spans="1:18" ht="63.75" customHeight="1">
      <c r="A596" s="1824"/>
      <c r="B596" s="1696" t="s">
        <v>2238</v>
      </c>
      <c r="C596" s="1671" t="s">
        <v>1292</v>
      </c>
      <c r="D596" s="3544" t="s">
        <v>2154</v>
      </c>
      <c r="E596" s="3545"/>
      <c r="F596" s="3546"/>
      <c r="G596" s="3547">
        <v>20450000</v>
      </c>
      <c r="H596" s="3548"/>
      <c r="I596" s="3548"/>
      <c r="J596" s="3548"/>
      <c r="K596" s="3548"/>
      <c r="L596" s="3548"/>
      <c r="M596" s="3548"/>
      <c r="N596" s="3548"/>
      <c r="O596" s="3548"/>
      <c r="P596" s="3548"/>
      <c r="Q596" s="3548"/>
      <c r="R596" s="3549"/>
    </row>
    <row r="597" spans="1:18" ht="63.75" customHeight="1">
      <c r="A597" s="1824"/>
      <c r="B597" s="1696" t="s">
        <v>2239</v>
      </c>
      <c r="C597" s="1671" t="s">
        <v>1292</v>
      </c>
      <c r="D597" s="3544" t="s">
        <v>2160</v>
      </c>
      <c r="E597" s="3545"/>
      <c r="F597" s="3546"/>
      <c r="G597" s="3547">
        <v>26550000</v>
      </c>
      <c r="H597" s="3548"/>
      <c r="I597" s="3548"/>
      <c r="J597" s="3548"/>
      <c r="K597" s="3548"/>
      <c r="L597" s="3548"/>
      <c r="M597" s="3548"/>
      <c r="N597" s="3548"/>
      <c r="O597" s="3548"/>
      <c r="P597" s="3548"/>
      <c r="Q597" s="3548"/>
      <c r="R597" s="3549"/>
    </row>
    <row r="598" spans="1:18" ht="63.75" customHeight="1">
      <c r="A598" s="1824"/>
      <c r="B598" s="1696" t="s">
        <v>2240</v>
      </c>
      <c r="C598" s="1671" t="s">
        <v>1292</v>
      </c>
      <c r="D598" s="1700"/>
      <c r="E598" s="1698"/>
      <c r="F598" s="1699"/>
      <c r="G598" s="3547">
        <v>32550000</v>
      </c>
      <c r="H598" s="3548"/>
      <c r="I598" s="3548"/>
      <c r="J598" s="3548"/>
      <c r="K598" s="3548"/>
      <c r="L598" s="3548"/>
      <c r="M598" s="3548"/>
      <c r="N598" s="3548"/>
      <c r="O598" s="3548"/>
      <c r="P598" s="3548"/>
      <c r="Q598" s="3548"/>
      <c r="R598" s="3549"/>
    </row>
    <row r="599" spans="1:18" ht="63.75" customHeight="1">
      <c r="A599" s="1791" t="s">
        <v>1625</v>
      </c>
      <c r="B599" s="3378" t="s">
        <v>2161</v>
      </c>
      <c r="C599" s="3379"/>
      <c r="D599" s="3379"/>
      <c r="E599" s="3379"/>
      <c r="F599" s="1698"/>
      <c r="G599" s="1698"/>
      <c r="H599" s="1698"/>
      <c r="I599" s="1698"/>
      <c r="J599" s="1698"/>
      <c r="K599" s="1794"/>
      <c r="L599" s="1704"/>
      <c r="M599" s="1698"/>
      <c r="N599" s="1698"/>
      <c r="O599" s="1799"/>
      <c r="P599" s="1799"/>
      <c r="Q599" s="1799"/>
      <c r="R599" s="1799"/>
    </row>
    <row r="600" spans="1:18" ht="63.75" customHeight="1">
      <c r="A600" s="1824"/>
      <c r="B600" s="1700"/>
      <c r="C600" s="1800"/>
      <c r="D600" s="3532" t="s">
        <v>2145</v>
      </c>
      <c r="E600" s="3532"/>
      <c r="F600" s="3532"/>
      <c r="G600" s="1698"/>
      <c r="H600" s="1698"/>
      <c r="I600" s="1698"/>
      <c r="J600" s="1698"/>
      <c r="K600" s="1794"/>
      <c r="L600" s="1704"/>
      <c r="M600" s="1698"/>
      <c r="N600" s="1698"/>
      <c r="O600" s="1799"/>
      <c r="P600" s="1799"/>
      <c r="Q600" s="1799"/>
      <c r="R600" s="1799"/>
    </row>
    <row r="601" spans="1:18" ht="63.75" customHeight="1">
      <c r="A601" s="1824"/>
      <c r="B601" s="1696" t="s">
        <v>2241</v>
      </c>
      <c r="C601" s="1711" t="s">
        <v>1292</v>
      </c>
      <c r="D601" s="3544" t="s">
        <v>2162</v>
      </c>
      <c r="E601" s="3545"/>
      <c r="F601" s="3546"/>
      <c r="G601" s="3547">
        <v>4150000</v>
      </c>
      <c r="H601" s="3548"/>
      <c r="I601" s="3548"/>
      <c r="J601" s="3548"/>
      <c r="K601" s="3548"/>
      <c r="L601" s="3548"/>
      <c r="M601" s="3548"/>
      <c r="N601" s="3548"/>
      <c r="O601" s="3548"/>
      <c r="P601" s="3548"/>
      <c r="Q601" s="3548"/>
      <c r="R601" s="3549"/>
    </row>
    <row r="602" spans="1:18" ht="63.75" customHeight="1">
      <c r="A602" s="1824"/>
      <c r="B602" s="1696" t="s">
        <v>2242</v>
      </c>
      <c r="C602" s="1711" t="s">
        <v>1292</v>
      </c>
      <c r="D602" s="3544" t="s">
        <v>2163</v>
      </c>
      <c r="E602" s="3545"/>
      <c r="F602" s="3546"/>
      <c r="G602" s="3547">
        <v>5250000</v>
      </c>
      <c r="H602" s="3548"/>
      <c r="I602" s="3548"/>
      <c r="J602" s="3548"/>
      <c r="K602" s="3548"/>
      <c r="L602" s="3548"/>
      <c r="M602" s="3548"/>
      <c r="N602" s="3548"/>
      <c r="O602" s="3548"/>
      <c r="P602" s="3548"/>
      <c r="Q602" s="3548"/>
      <c r="R602" s="3549"/>
    </row>
    <row r="603" spans="1:18" ht="63.75" customHeight="1">
      <c r="A603" s="1824"/>
      <c r="B603" s="1696" t="s">
        <v>2243</v>
      </c>
      <c r="C603" s="1671" t="s">
        <v>1292</v>
      </c>
      <c r="D603" s="3544" t="s">
        <v>2146</v>
      </c>
      <c r="E603" s="3545"/>
      <c r="F603" s="3546"/>
      <c r="G603" s="3547">
        <v>6450000</v>
      </c>
      <c r="H603" s="3548"/>
      <c r="I603" s="3548"/>
      <c r="J603" s="3548"/>
      <c r="K603" s="3548"/>
      <c r="L603" s="3548"/>
      <c r="M603" s="3548"/>
      <c r="N603" s="3548"/>
      <c r="O603" s="3548"/>
      <c r="P603" s="3548"/>
      <c r="Q603" s="3548"/>
      <c r="R603" s="3549"/>
    </row>
    <row r="604" spans="1:18" ht="63.75" customHeight="1">
      <c r="A604" s="1824"/>
      <c r="B604" s="1696" t="s">
        <v>2244</v>
      </c>
      <c r="C604" s="1671" t="s">
        <v>1292</v>
      </c>
      <c r="D604" s="3544" t="s">
        <v>2164</v>
      </c>
      <c r="E604" s="3545"/>
      <c r="F604" s="3546"/>
      <c r="G604" s="3547">
        <v>7950000</v>
      </c>
      <c r="H604" s="3548"/>
      <c r="I604" s="3548"/>
      <c r="J604" s="3548"/>
      <c r="K604" s="3548"/>
      <c r="L604" s="3548"/>
      <c r="M604" s="3548"/>
      <c r="N604" s="3548"/>
      <c r="O604" s="3548"/>
      <c r="P604" s="3548"/>
      <c r="Q604" s="3548"/>
      <c r="R604" s="3549"/>
    </row>
    <row r="605" spans="1:18" ht="63.75" customHeight="1">
      <c r="A605" s="1824"/>
      <c r="B605" s="1696" t="s">
        <v>2245</v>
      </c>
      <c r="C605" s="1671" t="s">
        <v>1292</v>
      </c>
      <c r="D605" s="3544" t="s">
        <v>2165</v>
      </c>
      <c r="E605" s="3545"/>
      <c r="F605" s="3546"/>
      <c r="G605" s="3547">
        <v>8950000</v>
      </c>
      <c r="H605" s="3548"/>
      <c r="I605" s="3548"/>
      <c r="J605" s="3548"/>
      <c r="K605" s="3548"/>
      <c r="L605" s="3548"/>
      <c r="M605" s="3548"/>
      <c r="N605" s="3548"/>
      <c r="O605" s="3548"/>
      <c r="P605" s="3548"/>
      <c r="Q605" s="3548"/>
      <c r="R605" s="3549"/>
    </row>
    <row r="606" spans="1:18" ht="63.75" customHeight="1">
      <c r="A606" s="1824"/>
      <c r="B606" s="1696" t="s">
        <v>2246</v>
      </c>
      <c r="C606" s="1671" t="s">
        <v>1292</v>
      </c>
      <c r="D606" s="3544" t="s">
        <v>2166</v>
      </c>
      <c r="E606" s="3545"/>
      <c r="F606" s="3546"/>
      <c r="G606" s="3547">
        <v>9250000</v>
      </c>
      <c r="H606" s="3548"/>
      <c r="I606" s="3548"/>
      <c r="J606" s="3548"/>
      <c r="K606" s="3548"/>
      <c r="L606" s="3548"/>
      <c r="M606" s="3548"/>
      <c r="N606" s="3548"/>
      <c r="O606" s="3548"/>
      <c r="P606" s="3548"/>
      <c r="Q606" s="3548"/>
      <c r="R606" s="3549"/>
    </row>
    <row r="607" spans="1:18" ht="63.75" customHeight="1">
      <c r="A607" s="1824"/>
      <c r="B607" s="1696" t="s">
        <v>2247</v>
      </c>
      <c r="C607" s="1671" t="s">
        <v>1292</v>
      </c>
      <c r="D607" s="3544" t="s">
        <v>2167</v>
      </c>
      <c r="E607" s="3545"/>
      <c r="F607" s="3546"/>
      <c r="G607" s="3547">
        <v>9650000</v>
      </c>
      <c r="H607" s="3548"/>
      <c r="I607" s="3548"/>
      <c r="J607" s="3548"/>
      <c r="K607" s="3548"/>
      <c r="L607" s="3548"/>
      <c r="M607" s="3548"/>
      <c r="N607" s="3548"/>
      <c r="O607" s="3548"/>
      <c r="P607" s="3548"/>
      <c r="Q607" s="3548"/>
      <c r="R607" s="3549"/>
    </row>
    <row r="608" spans="1:18" ht="63.75" customHeight="1">
      <c r="A608" s="1824"/>
      <c r="B608" s="1696" t="s">
        <v>2248</v>
      </c>
      <c r="C608" s="1671" t="s">
        <v>1292</v>
      </c>
      <c r="D608" s="3544" t="s">
        <v>2168</v>
      </c>
      <c r="E608" s="3545"/>
      <c r="F608" s="3546"/>
      <c r="G608" s="3547">
        <v>10250000</v>
      </c>
      <c r="H608" s="3548"/>
      <c r="I608" s="3548"/>
      <c r="J608" s="3548"/>
      <c r="K608" s="3548"/>
      <c r="L608" s="3548"/>
      <c r="M608" s="3548"/>
      <c r="N608" s="3548"/>
      <c r="O608" s="3548"/>
      <c r="P608" s="3548"/>
      <c r="Q608" s="3548"/>
      <c r="R608" s="3549"/>
    </row>
    <row r="609" spans="1:18" ht="63.75" customHeight="1">
      <c r="A609" s="1824"/>
      <c r="B609" s="1696" t="s">
        <v>2249</v>
      </c>
      <c r="C609" s="1671" t="s">
        <v>1292</v>
      </c>
      <c r="D609" s="3544" t="s">
        <v>2169</v>
      </c>
      <c r="E609" s="3545"/>
      <c r="F609" s="3546"/>
      <c r="G609" s="3547">
        <v>10850000</v>
      </c>
      <c r="H609" s="3548"/>
      <c r="I609" s="3548"/>
      <c r="J609" s="3548"/>
      <c r="K609" s="3548"/>
      <c r="L609" s="3548"/>
      <c r="M609" s="3548"/>
      <c r="N609" s="3548"/>
      <c r="O609" s="3548"/>
      <c r="P609" s="3548"/>
      <c r="Q609" s="3548"/>
      <c r="R609" s="3549"/>
    </row>
    <row r="610" spans="1:18" ht="63.75" customHeight="1">
      <c r="A610" s="1824"/>
      <c r="B610" s="1696" t="s">
        <v>2250</v>
      </c>
      <c r="C610" s="1671" t="s">
        <v>1292</v>
      </c>
      <c r="D610" s="3544" t="s">
        <v>2170</v>
      </c>
      <c r="E610" s="3545"/>
      <c r="F610" s="3546"/>
      <c r="G610" s="3547">
        <v>11450000</v>
      </c>
      <c r="H610" s="3548"/>
      <c r="I610" s="3548"/>
      <c r="J610" s="3548"/>
      <c r="K610" s="3548"/>
      <c r="L610" s="3548"/>
      <c r="M610" s="3548"/>
      <c r="N610" s="3548"/>
      <c r="O610" s="3548"/>
      <c r="P610" s="3548"/>
      <c r="Q610" s="3548"/>
      <c r="R610" s="3549"/>
    </row>
    <row r="611" spans="1:18" ht="63.75" customHeight="1">
      <c r="A611" s="1824"/>
      <c r="B611" s="1696" t="s">
        <v>2251</v>
      </c>
      <c r="C611" s="1671" t="s">
        <v>1292</v>
      </c>
      <c r="D611" s="3552" t="s">
        <v>2264</v>
      </c>
      <c r="E611" s="3553"/>
      <c r="F611" s="3554"/>
      <c r="G611" s="3547">
        <v>11950000</v>
      </c>
      <c r="H611" s="3548"/>
      <c r="I611" s="3548"/>
      <c r="J611" s="3548"/>
      <c r="K611" s="3548"/>
      <c r="L611" s="3548"/>
      <c r="M611" s="3548"/>
      <c r="N611" s="3548"/>
      <c r="O611" s="3548"/>
      <c r="P611" s="3548"/>
      <c r="Q611" s="3548"/>
      <c r="R611" s="3549"/>
    </row>
    <row r="612" spans="1:18" ht="63.75" customHeight="1">
      <c r="A612" s="1824"/>
      <c r="B612" s="1696" t="s">
        <v>2252</v>
      </c>
      <c r="C612" s="1671" t="s">
        <v>1292</v>
      </c>
      <c r="D612" s="3555"/>
      <c r="E612" s="3556"/>
      <c r="F612" s="3557"/>
      <c r="G612" s="3547">
        <v>12450000</v>
      </c>
      <c r="H612" s="3548"/>
      <c r="I612" s="3548"/>
      <c r="J612" s="3548"/>
      <c r="K612" s="3548"/>
      <c r="L612" s="3548"/>
      <c r="M612" s="3548"/>
      <c r="N612" s="3548"/>
      <c r="O612" s="3548"/>
      <c r="P612" s="3548"/>
      <c r="Q612" s="3548"/>
      <c r="R612" s="3549"/>
    </row>
    <row r="613" spans="1:18" ht="63.75" customHeight="1">
      <c r="A613" s="1824"/>
      <c r="B613" s="1696" t="s">
        <v>2253</v>
      </c>
      <c r="C613" s="1671" t="s">
        <v>1292</v>
      </c>
      <c r="D613" s="3544" t="s">
        <v>2263</v>
      </c>
      <c r="E613" s="3545"/>
      <c r="F613" s="3546"/>
      <c r="G613" s="3547">
        <v>12950000</v>
      </c>
      <c r="H613" s="3548"/>
      <c r="I613" s="3548"/>
      <c r="J613" s="3548"/>
      <c r="K613" s="3548"/>
      <c r="L613" s="3548"/>
      <c r="M613" s="3548"/>
      <c r="N613" s="3548"/>
      <c r="O613" s="3548"/>
      <c r="P613" s="3548"/>
      <c r="Q613" s="3548"/>
      <c r="R613" s="3549"/>
    </row>
    <row r="614" spans="1:18" ht="63.75" customHeight="1">
      <c r="A614" s="1824"/>
      <c r="B614" s="1696" t="s">
        <v>2254</v>
      </c>
      <c r="C614" s="1671" t="s">
        <v>1292</v>
      </c>
      <c r="D614" s="3544" t="s">
        <v>2150</v>
      </c>
      <c r="E614" s="3545"/>
      <c r="F614" s="3546"/>
      <c r="G614" s="3547">
        <v>13450000</v>
      </c>
      <c r="H614" s="3548"/>
      <c r="I614" s="3548"/>
      <c r="J614" s="3548"/>
      <c r="K614" s="3548"/>
      <c r="L614" s="3548"/>
      <c r="M614" s="3548"/>
      <c r="N614" s="3548"/>
      <c r="O614" s="3548"/>
      <c r="P614" s="3548"/>
      <c r="Q614" s="3548"/>
      <c r="R614" s="3549"/>
    </row>
    <row r="615" spans="1:18" ht="63.75" customHeight="1">
      <c r="A615" s="1824"/>
      <c r="B615" s="1696" t="s">
        <v>2255</v>
      </c>
      <c r="C615" s="1671" t="s">
        <v>1292</v>
      </c>
      <c r="D615" s="3544" t="s">
        <v>2173</v>
      </c>
      <c r="E615" s="3545"/>
      <c r="F615" s="3546"/>
      <c r="G615" s="3547">
        <v>14450000</v>
      </c>
      <c r="H615" s="3548"/>
      <c r="I615" s="3548"/>
      <c r="J615" s="3548"/>
      <c r="K615" s="3548"/>
      <c r="L615" s="3548"/>
      <c r="M615" s="3548"/>
      <c r="N615" s="3548"/>
      <c r="O615" s="3548"/>
      <c r="P615" s="3548"/>
      <c r="Q615" s="3548"/>
      <c r="R615" s="3549"/>
    </row>
    <row r="616" spans="1:18" ht="63.75" customHeight="1">
      <c r="A616" s="1824"/>
      <c r="B616" s="1696" t="s">
        <v>2256</v>
      </c>
      <c r="C616" s="1671" t="s">
        <v>1292</v>
      </c>
      <c r="D616" s="3544" t="s">
        <v>2160</v>
      </c>
      <c r="E616" s="3545"/>
      <c r="F616" s="3546"/>
      <c r="G616" s="3547">
        <v>16850000</v>
      </c>
      <c r="H616" s="3548"/>
      <c r="I616" s="3548"/>
      <c r="J616" s="3548"/>
      <c r="K616" s="3548"/>
      <c r="L616" s="3548"/>
      <c r="M616" s="3548"/>
      <c r="N616" s="3548"/>
      <c r="O616" s="3548"/>
      <c r="P616" s="3548"/>
      <c r="Q616" s="3548"/>
      <c r="R616" s="3549"/>
    </row>
    <row r="617" spans="1:18" ht="63.75" customHeight="1">
      <c r="A617" s="1824"/>
      <c r="B617" s="1696" t="s">
        <v>2257</v>
      </c>
      <c r="C617" s="1671" t="s">
        <v>1292</v>
      </c>
      <c r="D617" s="3544" t="s">
        <v>2149</v>
      </c>
      <c r="E617" s="3545"/>
      <c r="F617" s="3546"/>
      <c r="G617" s="3547">
        <v>17850000</v>
      </c>
      <c r="H617" s="3548"/>
      <c r="I617" s="3548"/>
      <c r="J617" s="3548"/>
      <c r="K617" s="3548"/>
      <c r="L617" s="3548"/>
      <c r="M617" s="3548"/>
      <c r="N617" s="3548"/>
      <c r="O617" s="3548"/>
      <c r="P617" s="3548"/>
      <c r="Q617" s="3548"/>
      <c r="R617" s="3549"/>
    </row>
    <row r="618" spans="1:18" ht="151.5" customHeight="1">
      <c r="A618" s="1791">
        <v>5</v>
      </c>
      <c r="B618" s="3559" t="s">
        <v>2369</v>
      </c>
      <c r="C618" s="3379"/>
      <c r="D618" s="3379"/>
      <c r="E618" s="3379"/>
      <c r="F618" s="3379"/>
      <c r="G618" s="3379"/>
      <c r="H618" s="3379"/>
      <c r="I618" s="3379"/>
      <c r="J618" s="3379"/>
      <c r="K618" s="3379"/>
      <c r="L618" s="3379"/>
      <c r="M618" s="3379"/>
      <c r="N618" s="3379"/>
      <c r="O618" s="3379"/>
      <c r="P618" s="3379"/>
      <c r="Q618" s="3379"/>
      <c r="R618" s="3517"/>
    </row>
    <row r="619" spans="1:18" ht="63.75" customHeight="1">
      <c r="A619" s="1791"/>
      <c r="B619" s="1700"/>
      <c r="C619" s="3518" t="s">
        <v>2139</v>
      </c>
      <c r="D619" s="3518"/>
      <c r="E619" s="3518"/>
      <c r="F619" s="3518"/>
      <c r="G619" s="3518"/>
      <c r="H619" s="3518"/>
      <c r="I619" s="3518"/>
      <c r="J619" s="3518"/>
      <c r="K619" s="3518"/>
      <c r="L619" s="3518"/>
      <c r="M619" s="3518"/>
      <c r="N619" s="3518"/>
      <c r="O619" s="3518"/>
      <c r="P619" s="3518"/>
      <c r="Q619" s="3518"/>
      <c r="R619" s="3518"/>
    </row>
    <row r="620" spans="1:18" ht="63.75" customHeight="1">
      <c r="A620" s="1791"/>
      <c r="B620" s="3378" t="s">
        <v>2278</v>
      </c>
      <c r="C620" s="3379"/>
      <c r="D620" s="3379"/>
      <c r="E620" s="3379"/>
      <c r="F620" s="1799"/>
      <c r="G620" s="1799"/>
      <c r="H620" s="1799"/>
      <c r="I620" s="1799"/>
      <c r="J620" s="1799"/>
      <c r="K620" s="1799"/>
      <c r="L620" s="1704"/>
      <c r="M620" s="1799"/>
      <c r="N620" s="1799"/>
      <c r="O620" s="1799"/>
      <c r="P620" s="1799"/>
      <c r="Q620" s="1799"/>
      <c r="R620" s="1799"/>
    </row>
    <row r="621" spans="1:18" s="1802" customFormat="1" ht="63.75" customHeight="1">
      <c r="A621" s="1791"/>
      <c r="B621" s="1801" t="s">
        <v>2318</v>
      </c>
      <c r="C621" s="1801" t="s">
        <v>2319</v>
      </c>
      <c r="D621" s="3558" t="s">
        <v>2279</v>
      </c>
      <c r="E621" s="3558"/>
      <c r="F621" s="1801" t="s">
        <v>2280</v>
      </c>
      <c r="G621" s="1800"/>
      <c r="H621" s="1800"/>
      <c r="I621" s="1800"/>
      <c r="J621" s="1800"/>
      <c r="K621" s="1800"/>
      <c r="L621" s="1704"/>
      <c r="M621" s="1800"/>
      <c r="N621" s="1800"/>
      <c r="O621" s="1800"/>
      <c r="P621" s="1800"/>
      <c r="Q621" s="1800"/>
      <c r="R621" s="1800"/>
    </row>
    <row r="622" spans="1:18" ht="161.25" customHeight="1">
      <c r="A622" s="1791"/>
      <c r="B622" s="1730" t="s">
        <v>2281</v>
      </c>
      <c r="C622" s="1710" t="s">
        <v>563</v>
      </c>
      <c r="D622" s="3560" t="s">
        <v>2320</v>
      </c>
      <c r="E622" s="3561"/>
      <c r="F622" s="1710" t="s">
        <v>2321</v>
      </c>
      <c r="G622" s="1799"/>
      <c r="H622" s="1799"/>
      <c r="I622" s="1799"/>
      <c r="J622" s="1799"/>
      <c r="K622" s="1799"/>
      <c r="L622" s="1803">
        <v>6500000</v>
      </c>
      <c r="M622" s="1803"/>
      <c r="N622" s="1803"/>
      <c r="O622" s="1803"/>
      <c r="P622" s="1803"/>
      <c r="Q622" s="1803"/>
      <c r="R622" s="1803"/>
    </row>
    <row r="623" spans="1:18" ht="161.25" customHeight="1">
      <c r="A623" s="1791"/>
      <c r="B623" s="1730" t="s">
        <v>2282</v>
      </c>
      <c r="C623" s="1710" t="s">
        <v>563</v>
      </c>
      <c r="D623" s="3562"/>
      <c r="E623" s="3563"/>
      <c r="F623" s="1710" t="s">
        <v>2321</v>
      </c>
      <c r="G623" s="1799"/>
      <c r="H623" s="1799"/>
      <c r="I623" s="1799"/>
      <c r="J623" s="1799"/>
      <c r="K623" s="1799"/>
      <c r="L623" s="1803">
        <v>6875000</v>
      </c>
      <c r="M623" s="1803"/>
      <c r="N623" s="1803"/>
      <c r="O623" s="1803"/>
      <c r="P623" s="1803"/>
      <c r="Q623" s="1803"/>
      <c r="R623" s="1803"/>
    </row>
    <row r="624" spans="1:18" ht="161.25" customHeight="1">
      <c r="A624" s="1791"/>
      <c r="B624" s="1730" t="s">
        <v>2283</v>
      </c>
      <c r="C624" s="1710" t="s">
        <v>563</v>
      </c>
      <c r="D624" s="3562"/>
      <c r="E624" s="3563"/>
      <c r="F624" s="1710" t="s">
        <v>2321</v>
      </c>
      <c r="G624" s="1832"/>
      <c r="H624" s="1799"/>
      <c r="I624" s="1799"/>
      <c r="J624" s="1799"/>
      <c r="K624" s="1799"/>
      <c r="L624" s="1833">
        <v>7500000</v>
      </c>
      <c r="M624" s="1833"/>
      <c r="N624" s="1833"/>
      <c r="O624" s="1833"/>
      <c r="P624" s="1833"/>
      <c r="Q624" s="1833"/>
      <c r="R624" s="1833"/>
    </row>
    <row r="625" spans="1:18" ht="161.25" customHeight="1">
      <c r="A625" s="1791"/>
      <c r="B625" s="1730" t="s">
        <v>2284</v>
      </c>
      <c r="C625" s="1710" t="s">
        <v>563</v>
      </c>
      <c r="D625" s="3562"/>
      <c r="E625" s="3563"/>
      <c r="F625" s="1710" t="s">
        <v>2321</v>
      </c>
      <c r="G625" s="1834"/>
      <c r="H625" s="1833"/>
      <c r="I625" s="1833"/>
      <c r="J625" s="1833"/>
      <c r="K625" s="1833"/>
      <c r="L625" s="1833">
        <v>8250000</v>
      </c>
      <c r="M625" s="1833"/>
      <c r="N625" s="1833"/>
      <c r="O625" s="1833"/>
      <c r="P625" s="1833"/>
      <c r="Q625" s="1833"/>
      <c r="R625" s="1833"/>
    </row>
    <row r="626" spans="1:18" ht="161.25" customHeight="1">
      <c r="A626" s="1791"/>
      <c r="B626" s="1730" t="s">
        <v>2285</v>
      </c>
      <c r="C626" s="1710" t="s">
        <v>563</v>
      </c>
      <c r="D626" s="3562"/>
      <c r="E626" s="3563"/>
      <c r="F626" s="1710" t="s">
        <v>2321</v>
      </c>
      <c r="G626" s="1835"/>
      <c r="H626" s="1799"/>
      <c r="I626" s="1799"/>
      <c r="J626" s="1799"/>
      <c r="K626" s="1799"/>
      <c r="L626" s="1804">
        <v>9000000</v>
      </c>
      <c r="M626" s="1799"/>
      <c r="N626" s="1836"/>
      <c r="O626" s="1836"/>
      <c r="P626" s="1836"/>
      <c r="Q626" s="1836"/>
      <c r="R626" s="1836"/>
    </row>
    <row r="627" spans="1:18" ht="161.25" customHeight="1">
      <c r="A627" s="1791"/>
      <c r="B627" s="1730" t="s">
        <v>2286</v>
      </c>
      <c r="C627" s="1710" t="s">
        <v>563</v>
      </c>
      <c r="D627" s="3562"/>
      <c r="E627" s="3563"/>
      <c r="F627" s="1710" t="s">
        <v>2321</v>
      </c>
      <c r="G627" s="1835"/>
      <c r="H627" s="1799"/>
      <c r="I627" s="1799"/>
      <c r="J627" s="1799"/>
      <c r="K627" s="1799"/>
      <c r="L627" s="1805">
        <v>10750000</v>
      </c>
      <c r="M627" s="1799"/>
      <c r="N627" s="1836"/>
      <c r="O627" s="1836"/>
      <c r="P627" s="1836"/>
      <c r="Q627" s="1836"/>
      <c r="R627" s="1836"/>
    </row>
    <row r="628" spans="1:18" ht="161.25" customHeight="1">
      <c r="A628" s="1791"/>
      <c r="B628" s="1730" t="s">
        <v>2287</v>
      </c>
      <c r="C628" s="1710" t="s">
        <v>563</v>
      </c>
      <c r="D628" s="3562"/>
      <c r="E628" s="3563"/>
      <c r="F628" s="1710" t="s">
        <v>2321</v>
      </c>
      <c r="G628" s="1835"/>
      <c r="H628" s="1799"/>
      <c r="I628" s="1799"/>
      <c r="J628" s="1799"/>
      <c r="K628" s="1799"/>
      <c r="L628" s="1804">
        <v>11125000</v>
      </c>
      <c r="M628" s="1799"/>
      <c r="N628" s="1836"/>
      <c r="O628" s="1836"/>
      <c r="P628" s="1836"/>
      <c r="Q628" s="1836"/>
      <c r="R628" s="1836"/>
    </row>
    <row r="629" spans="1:18" ht="161.25" customHeight="1">
      <c r="A629" s="1791"/>
      <c r="B629" s="1730" t="s">
        <v>2288</v>
      </c>
      <c r="C629" s="1710" t="s">
        <v>563</v>
      </c>
      <c r="D629" s="3562"/>
      <c r="E629" s="3563"/>
      <c r="F629" s="1710" t="s">
        <v>2322</v>
      </c>
      <c r="G629" s="1835"/>
      <c r="H629" s="1799"/>
      <c r="I629" s="1799"/>
      <c r="J629" s="1799"/>
      <c r="K629" s="1799"/>
      <c r="L629" s="1804">
        <v>11625000</v>
      </c>
      <c r="M629" s="1799"/>
      <c r="N629" s="1836"/>
      <c r="O629" s="1836"/>
      <c r="P629" s="1836"/>
      <c r="Q629" s="1836"/>
      <c r="R629" s="1836"/>
    </row>
    <row r="630" spans="1:18" ht="161.25" customHeight="1">
      <c r="A630" s="1791"/>
      <c r="B630" s="1730" t="s">
        <v>2289</v>
      </c>
      <c r="C630" s="1710" t="s">
        <v>563</v>
      </c>
      <c r="D630" s="3562"/>
      <c r="E630" s="3563"/>
      <c r="F630" s="1710" t="s">
        <v>2322</v>
      </c>
      <c r="G630" s="1835"/>
      <c r="H630" s="1799"/>
      <c r="I630" s="1799"/>
      <c r="J630" s="1799"/>
      <c r="K630" s="1799"/>
      <c r="L630" s="1804">
        <v>12000000</v>
      </c>
      <c r="M630" s="1799"/>
      <c r="N630" s="1836"/>
      <c r="O630" s="1836"/>
      <c r="P630" s="1836"/>
      <c r="Q630" s="1836"/>
      <c r="R630" s="1836"/>
    </row>
    <row r="631" spans="1:18" ht="161.25" customHeight="1">
      <c r="A631" s="1791"/>
      <c r="B631" s="1730" t="s">
        <v>2290</v>
      </c>
      <c r="C631" s="1710" t="s">
        <v>563</v>
      </c>
      <c r="D631" s="3562"/>
      <c r="E631" s="3563"/>
      <c r="F631" s="1710" t="s">
        <v>2322</v>
      </c>
      <c r="G631" s="1835"/>
      <c r="H631" s="1799"/>
      <c r="I631" s="1799"/>
      <c r="J631" s="1799"/>
      <c r="K631" s="1799"/>
      <c r="L631" s="1804">
        <v>12325000</v>
      </c>
      <c r="M631" s="1799"/>
      <c r="N631" s="1836"/>
      <c r="O631" s="1836"/>
      <c r="P631" s="1836"/>
      <c r="Q631" s="1836"/>
      <c r="R631" s="1836"/>
    </row>
    <row r="632" spans="1:18" ht="161.25" customHeight="1">
      <c r="A632" s="1791"/>
      <c r="B632" s="1730" t="s">
        <v>2291</v>
      </c>
      <c r="C632" s="1710" t="s">
        <v>563</v>
      </c>
      <c r="D632" s="3562"/>
      <c r="E632" s="3563"/>
      <c r="F632" s="1710" t="s">
        <v>2322</v>
      </c>
      <c r="G632" s="1835"/>
      <c r="H632" s="1799"/>
      <c r="I632" s="1799"/>
      <c r="J632" s="1799"/>
      <c r="K632" s="1799"/>
      <c r="L632" s="1804">
        <v>12500000</v>
      </c>
      <c r="M632" s="1799"/>
      <c r="N632" s="1836"/>
      <c r="O632" s="1836"/>
      <c r="P632" s="1836"/>
      <c r="Q632" s="1836"/>
      <c r="R632" s="1836"/>
    </row>
    <row r="633" spans="1:18" ht="161.25" customHeight="1">
      <c r="A633" s="1791"/>
      <c r="B633" s="1730" t="s">
        <v>2292</v>
      </c>
      <c r="C633" s="1710" t="s">
        <v>563</v>
      </c>
      <c r="D633" s="3562"/>
      <c r="E633" s="3563"/>
      <c r="F633" s="1710" t="s">
        <v>2322</v>
      </c>
      <c r="G633" s="1835"/>
      <c r="H633" s="1799"/>
      <c r="I633" s="1799"/>
      <c r="J633" s="1799"/>
      <c r="K633" s="1799"/>
      <c r="L633" s="1804">
        <v>13250000</v>
      </c>
      <c r="M633" s="1799"/>
      <c r="N633" s="1836"/>
      <c r="O633" s="1836"/>
      <c r="P633" s="1836"/>
      <c r="Q633" s="1836"/>
      <c r="R633" s="1836"/>
    </row>
    <row r="634" spans="1:18" ht="161.25" customHeight="1">
      <c r="A634" s="1791"/>
      <c r="B634" s="1730" t="s">
        <v>2293</v>
      </c>
      <c r="C634" s="1710" t="s">
        <v>563</v>
      </c>
      <c r="D634" s="3562"/>
      <c r="E634" s="3563"/>
      <c r="F634" s="1710" t="s">
        <v>2322</v>
      </c>
      <c r="G634" s="1835"/>
      <c r="H634" s="1799"/>
      <c r="I634" s="1799"/>
      <c r="J634" s="1799"/>
      <c r="K634" s="1799"/>
      <c r="L634" s="1806">
        <v>13500000</v>
      </c>
      <c r="M634" s="1799"/>
      <c r="N634" s="1836"/>
      <c r="O634" s="1836"/>
      <c r="P634" s="1836"/>
      <c r="Q634" s="1836"/>
      <c r="R634" s="1836"/>
    </row>
    <row r="635" spans="1:18" ht="161.25" customHeight="1">
      <c r="A635" s="1791"/>
      <c r="B635" s="1730" t="s">
        <v>2294</v>
      </c>
      <c r="C635" s="1710" t="s">
        <v>563</v>
      </c>
      <c r="D635" s="3562"/>
      <c r="E635" s="3563"/>
      <c r="F635" s="1710" t="s">
        <v>2322</v>
      </c>
      <c r="G635" s="1835"/>
      <c r="H635" s="1799"/>
      <c r="I635" s="1799"/>
      <c r="J635" s="1799"/>
      <c r="K635" s="1799"/>
      <c r="L635" s="1806">
        <v>13750000</v>
      </c>
      <c r="M635" s="1799"/>
      <c r="N635" s="1836"/>
      <c r="O635" s="1836"/>
      <c r="P635" s="1836"/>
      <c r="Q635" s="1836"/>
      <c r="R635" s="1836"/>
    </row>
    <row r="636" spans="1:18" ht="161.25" customHeight="1">
      <c r="A636" s="1791"/>
      <c r="B636" s="1730" t="s">
        <v>2295</v>
      </c>
      <c r="C636" s="1710" t="s">
        <v>563</v>
      </c>
      <c r="D636" s="3562"/>
      <c r="E636" s="3563"/>
      <c r="F636" s="1710" t="s">
        <v>2322</v>
      </c>
      <c r="G636" s="1835"/>
      <c r="H636" s="1799"/>
      <c r="I636" s="1799"/>
      <c r="J636" s="1799"/>
      <c r="K636" s="1799"/>
      <c r="L636" s="1806">
        <v>15750000</v>
      </c>
      <c r="M636" s="1799"/>
      <c r="N636" s="1836"/>
      <c r="O636" s="1836"/>
      <c r="P636" s="1836"/>
      <c r="Q636" s="1836"/>
      <c r="R636" s="1836"/>
    </row>
    <row r="637" spans="1:18" ht="161.25" customHeight="1">
      <c r="A637" s="1791"/>
      <c r="B637" s="1730" t="s">
        <v>2296</v>
      </c>
      <c r="C637" s="1710" t="s">
        <v>563</v>
      </c>
      <c r="D637" s="3562"/>
      <c r="E637" s="3563"/>
      <c r="F637" s="1710" t="s">
        <v>2322</v>
      </c>
      <c r="G637" s="1835"/>
      <c r="H637" s="1799"/>
      <c r="I637" s="1799"/>
      <c r="J637" s="1799"/>
      <c r="K637" s="1799"/>
      <c r="L637" s="1806">
        <v>16500000</v>
      </c>
      <c r="M637" s="1799"/>
      <c r="N637" s="1836"/>
      <c r="O637" s="1836"/>
      <c r="P637" s="1836"/>
      <c r="Q637" s="1836"/>
      <c r="R637" s="1836"/>
    </row>
    <row r="638" spans="1:18" ht="161.25" customHeight="1">
      <c r="A638" s="1791"/>
      <c r="B638" s="1730" t="s">
        <v>2297</v>
      </c>
      <c r="C638" s="1710" t="s">
        <v>563</v>
      </c>
      <c r="D638" s="3562"/>
      <c r="E638" s="3563"/>
      <c r="F638" s="1710" t="s">
        <v>2322</v>
      </c>
      <c r="G638" s="1835"/>
      <c r="H638" s="1799"/>
      <c r="I638" s="1799"/>
      <c r="J638" s="1799"/>
      <c r="K638" s="1799"/>
      <c r="L638" s="1806">
        <v>17250000</v>
      </c>
      <c r="M638" s="1799"/>
      <c r="N638" s="1836"/>
      <c r="O638" s="1836"/>
      <c r="P638" s="1836"/>
      <c r="Q638" s="1836"/>
      <c r="R638" s="1836"/>
    </row>
    <row r="639" spans="1:18" ht="161.25" customHeight="1">
      <c r="A639" s="1791"/>
      <c r="B639" s="1730" t="s">
        <v>2298</v>
      </c>
      <c r="C639" s="1710" t="s">
        <v>563</v>
      </c>
      <c r="D639" s="3562"/>
      <c r="E639" s="3563"/>
      <c r="F639" s="1710" t="s">
        <v>2322</v>
      </c>
      <c r="G639" s="1835"/>
      <c r="H639" s="1799"/>
      <c r="I639" s="1799"/>
      <c r="J639" s="1799"/>
      <c r="K639" s="1799"/>
      <c r="L639" s="1806">
        <v>18500000</v>
      </c>
      <c r="M639" s="1799"/>
      <c r="N639" s="1836"/>
      <c r="O639" s="1836"/>
      <c r="P639" s="1836"/>
      <c r="Q639" s="1836"/>
      <c r="R639" s="1836"/>
    </row>
    <row r="640" spans="1:18" ht="161.25" customHeight="1">
      <c r="A640" s="1791"/>
      <c r="B640" s="1730" t="s">
        <v>2299</v>
      </c>
      <c r="C640" s="1710" t="s">
        <v>563</v>
      </c>
      <c r="D640" s="3562"/>
      <c r="E640" s="3563"/>
      <c r="F640" s="1710" t="s">
        <v>2322</v>
      </c>
      <c r="G640" s="1835"/>
      <c r="H640" s="1799"/>
      <c r="I640" s="1799"/>
      <c r="J640" s="1799"/>
      <c r="K640" s="1799"/>
      <c r="L640" s="1806">
        <v>20500000</v>
      </c>
      <c r="M640" s="1799"/>
      <c r="N640" s="1836"/>
      <c r="O640" s="1836"/>
      <c r="P640" s="1836"/>
      <c r="Q640" s="1836"/>
      <c r="R640" s="1836"/>
    </row>
    <row r="641" spans="1:18" ht="161.25" customHeight="1">
      <c r="A641" s="1791"/>
      <c r="B641" s="1730" t="s">
        <v>2300</v>
      </c>
      <c r="C641" s="1710" t="s">
        <v>563</v>
      </c>
      <c r="D641" s="3564"/>
      <c r="E641" s="3565"/>
      <c r="F641" s="1710" t="s">
        <v>2322</v>
      </c>
      <c r="G641" s="1835"/>
      <c r="H641" s="1799"/>
      <c r="I641" s="1799"/>
      <c r="J641" s="1799"/>
      <c r="K641" s="1799"/>
      <c r="L641" s="1807">
        <v>23360000</v>
      </c>
      <c r="M641" s="1799"/>
      <c r="N641" s="1836"/>
      <c r="O641" s="1836"/>
      <c r="P641" s="1836"/>
      <c r="Q641" s="1836"/>
      <c r="R641" s="1836"/>
    </row>
    <row r="642" spans="1:18" ht="161.25" customHeight="1">
      <c r="A642" s="1791"/>
      <c r="B642" s="1730" t="s">
        <v>2301</v>
      </c>
      <c r="C642" s="1710" t="s">
        <v>563</v>
      </c>
      <c r="D642" s="3560" t="s">
        <v>2320</v>
      </c>
      <c r="E642" s="3561"/>
      <c r="F642" s="1710" t="s">
        <v>2323</v>
      </c>
      <c r="G642" s="1799"/>
      <c r="H642" s="1799"/>
      <c r="I642" s="1799"/>
      <c r="J642" s="1799"/>
      <c r="K642" s="1799"/>
      <c r="L642" s="1807">
        <v>7000000</v>
      </c>
      <c r="M642" s="1799"/>
      <c r="N642" s="1799"/>
      <c r="O642" s="1799"/>
      <c r="P642" s="1799"/>
      <c r="Q642" s="1799"/>
      <c r="R642" s="1799"/>
    </row>
    <row r="643" spans="1:18" ht="161.25" customHeight="1">
      <c r="A643" s="1791"/>
      <c r="B643" s="1730" t="s">
        <v>2302</v>
      </c>
      <c r="C643" s="1710" t="s">
        <v>563</v>
      </c>
      <c r="D643" s="3562"/>
      <c r="E643" s="3563"/>
      <c r="F643" s="1710" t="s">
        <v>2324</v>
      </c>
      <c r="G643" s="1799"/>
      <c r="H643" s="1799"/>
      <c r="I643" s="1799"/>
      <c r="J643" s="1799"/>
      <c r="K643" s="1799"/>
      <c r="L643" s="1807">
        <v>9000000</v>
      </c>
      <c r="M643" s="1799"/>
      <c r="N643" s="1799"/>
      <c r="O643" s="1799"/>
      <c r="P643" s="1799"/>
      <c r="Q643" s="1799"/>
      <c r="R643" s="1799"/>
    </row>
    <row r="644" spans="1:18" ht="161.25" customHeight="1">
      <c r="A644" s="1791"/>
      <c r="B644" s="1730" t="s">
        <v>2303</v>
      </c>
      <c r="C644" s="1710" t="s">
        <v>563</v>
      </c>
      <c r="D644" s="3562"/>
      <c r="E644" s="3563"/>
      <c r="F644" s="1710" t="s">
        <v>2325</v>
      </c>
      <c r="G644" s="1799"/>
      <c r="H644" s="1799"/>
      <c r="I644" s="1799"/>
      <c r="J644" s="1799"/>
      <c r="K644" s="1799"/>
      <c r="L644" s="1807">
        <v>11400000</v>
      </c>
      <c r="M644" s="1799"/>
      <c r="N644" s="1799"/>
      <c r="O644" s="1799"/>
      <c r="P644" s="1799"/>
      <c r="Q644" s="1799"/>
      <c r="R644" s="1799"/>
    </row>
    <row r="645" spans="1:18" ht="161.25" customHeight="1">
      <c r="A645" s="1791"/>
      <c r="B645" s="1730" t="s">
        <v>2304</v>
      </c>
      <c r="C645" s="1710" t="s">
        <v>563</v>
      </c>
      <c r="D645" s="3562"/>
      <c r="E645" s="3563"/>
      <c r="F645" s="1710" t="s">
        <v>2325</v>
      </c>
      <c r="G645" s="1799"/>
      <c r="H645" s="1799"/>
      <c r="I645" s="1799"/>
      <c r="J645" s="1799"/>
      <c r="K645" s="1799"/>
      <c r="L645" s="1807">
        <v>12200000</v>
      </c>
      <c r="M645" s="1799"/>
      <c r="N645" s="1799"/>
      <c r="O645" s="1799"/>
      <c r="P645" s="1799"/>
      <c r="Q645" s="1799"/>
      <c r="R645" s="1799"/>
    </row>
    <row r="646" spans="1:18" ht="161.25" customHeight="1">
      <c r="A646" s="1791"/>
      <c r="B646" s="1730" t="s">
        <v>2305</v>
      </c>
      <c r="C646" s="1710" t="s">
        <v>563</v>
      </c>
      <c r="D646" s="3562"/>
      <c r="E646" s="3563"/>
      <c r="F646" s="1710" t="s">
        <v>2326</v>
      </c>
      <c r="G646" s="1799"/>
      <c r="H646" s="1799"/>
      <c r="I646" s="1799"/>
      <c r="J646" s="1799"/>
      <c r="K646" s="1799"/>
      <c r="L646" s="1807">
        <v>13100000</v>
      </c>
      <c r="M646" s="1799"/>
      <c r="N646" s="1799"/>
      <c r="O646" s="1799"/>
      <c r="P646" s="1799"/>
      <c r="Q646" s="1799"/>
      <c r="R646" s="1799"/>
    </row>
    <row r="647" spans="1:18" ht="161.25" customHeight="1">
      <c r="A647" s="1791"/>
      <c r="B647" s="1730" t="s">
        <v>2306</v>
      </c>
      <c r="C647" s="1710" t="s">
        <v>563</v>
      </c>
      <c r="D647" s="3562"/>
      <c r="E647" s="3563"/>
      <c r="F647" s="1710" t="s">
        <v>2326</v>
      </c>
      <c r="G647" s="1799"/>
      <c r="H647" s="1799"/>
      <c r="I647" s="1799"/>
      <c r="J647" s="1799"/>
      <c r="K647" s="1799"/>
      <c r="L647" s="1807">
        <v>13800000</v>
      </c>
      <c r="M647" s="1799"/>
      <c r="N647" s="1799"/>
      <c r="O647" s="1799"/>
      <c r="P647" s="1799"/>
      <c r="Q647" s="1799"/>
      <c r="R647" s="1799"/>
    </row>
    <row r="648" spans="1:18" ht="161.25" customHeight="1">
      <c r="A648" s="1791"/>
      <c r="B648" s="1730" t="s">
        <v>2307</v>
      </c>
      <c r="C648" s="1710" t="s">
        <v>563</v>
      </c>
      <c r="D648" s="3564"/>
      <c r="E648" s="3565"/>
      <c r="F648" s="1710" t="s">
        <v>2327</v>
      </c>
      <c r="G648" s="1799"/>
      <c r="H648" s="1799"/>
      <c r="I648" s="1799"/>
      <c r="J648" s="1799"/>
      <c r="K648" s="1799"/>
      <c r="L648" s="1807">
        <v>16200000</v>
      </c>
      <c r="M648" s="1799"/>
      <c r="N648" s="1799"/>
      <c r="O648" s="1799"/>
      <c r="P648" s="1799"/>
      <c r="Q648" s="1799"/>
      <c r="R648" s="1799"/>
    </row>
    <row r="649" spans="1:18" ht="63.75" customHeight="1">
      <c r="A649" s="1791"/>
      <c r="B649" s="1730" t="s">
        <v>2308</v>
      </c>
      <c r="C649" s="1710" t="s">
        <v>563</v>
      </c>
      <c r="D649" s="3560" t="s">
        <v>2320</v>
      </c>
      <c r="E649" s="3561"/>
      <c r="F649" s="1710" t="s">
        <v>2327</v>
      </c>
      <c r="G649" s="1799"/>
      <c r="H649" s="1799"/>
      <c r="I649" s="1799"/>
      <c r="J649" s="1799"/>
      <c r="K649" s="1799"/>
      <c r="L649" s="1807">
        <v>8220000</v>
      </c>
      <c r="M649" s="1799"/>
      <c r="N649" s="1799"/>
      <c r="O649" s="1799"/>
      <c r="P649" s="1799"/>
      <c r="Q649" s="1799"/>
      <c r="R649" s="1799"/>
    </row>
    <row r="650" spans="1:18" ht="63.75" customHeight="1">
      <c r="A650" s="1791"/>
      <c r="B650" s="1730" t="s">
        <v>2309</v>
      </c>
      <c r="C650" s="1710" t="s">
        <v>563</v>
      </c>
      <c r="D650" s="3562"/>
      <c r="E650" s="3563"/>
      <c r="F650" s="1710" t="s">
        <v>2328</v>
      </c>
      <c r="G650" s="1799"/>
      <c r="H650" s="1799"/>
      <c r="I650" s="1799"/>
      <c r="J650" s="1799"/>
      <c r="K650" s="1799"/>
      <c r="L650" s="1807">
        <v>9298000</v>
      </c>
      <c r="M650" s="1799"/>
      <c r="N650" s="1799"/>
      <c r="O650" s="1799"/>
      <c r="P650" s="1799"/>
      <c r="Q650" s="1799"/>
      <c r="R650" s="1799"/>
    </row>
    <row r="651" spans="1:18" ht="63.75" customHeight="1">
      <c r="A651" s="1791"/>
      <c r="B651" s="1730" t="s">
        <v>2310</v>
      </c>
      <c r="C651" s="1710" t="s">
        <v>563</v>
      </c>
      <c r="D651" s="3562"/>
      <c r="E651" s="3563"/>
      <c r="F651" s="1710" t="s">
        <v>2329</v>
      </c>
      <c r="G651" s="1799"/>
      <c r="H651" s="1799"/>
      <c r="I651" s="1799"/>
      <c r="J651" s="1799"/>
      <c r="K651" s="1799"/>
      <c r="L651" s="1807">
        <v>10586300</v>
      </c>
      <c r="M651" s="1799"/>
      <c r="N651" s="1799"/>
      <c r="O651" s="1799"/>
      <c r="P651" s="1799"/>
      <c r="Q651" s="1799"/>
      <c r="R651" s="1799"/>
    </row>
    <row r="652" spans="1:18" ht="63.75" customHeight="1">
      <c r="A652" s="1791"/>
      <c r="B652" s="1730" t="s">
        <v>2311</v>
      </c>
      <c r="C652" s="1710" t="s">
        <v>563</v>
      </c>
      <c r="D652" s="3562"/>
      <c r="E652" s="3563"/>
      <c r="F652" s="1710" t="s">
        <v>2330</v>
      </c>
      <c r="G652" s="1799"/>
      <c r="H652" s="1799"/>
      <c r="I652" s="1799"/>
      <c r="J652" s="1799"/>
      <c r="K652" s="1799"/>
      <c r="L652" s="1807">
        <v>15250000</v>
      </c>
      <c r="M652" s="1799"/>
      <c r="N652" s="1799"/>
      <c r="O652" s="1799"/>
      <c r="P652" s="1799"/>
      <c r="Q652" s="1799"/>
      <c r="R652" s="1799"/>
    </row>
    <row r="653" spans="1:18" ht="63.75" customHeight="1">
      <c r="A653" s="1791"/>
      <c r="B653" s="1730" t="s">
        <v>2312</v>
      </c>
      <c r="C653" s="1710" t="s">
        <v>563</v>
      </c>
      <c r="D653" s="3562"/>
      <c r="E653" s="3563"/>
      <c r="F653" s="1710" t="s">
        <v>2331</v>
      </c>
      <c r="G653" s="1799"/>
      <c r="H653" s="1799"/>
      <c r="I653" s="1799"/>
      <c r="J653" s="1799"/>
      <c r="K653" s="1799"/>
      <c r="L653" s="1807">
        <v>17950000</v>
      </c>
      <c r="M653" s="1799"/>
      <c r="N653" s="1799"/>
      <c r="O653" s="1799"/>
      <c r="P653" s="1799"/>
      <c r="Q653" s="1799"/>
      <c r="R653" s="1799"/>
    </row>
    <row r="654" spans="1:18" ht="63.75" customHeight="1">
      <c r="A654" s="1791"/>
      <c r="B654" s="1730" t="s">
        <v>2313</v>
      </c>
      <c r="C654" s="1710" t="s">
        <v>563</v>
      </c>
      <c r="D654" s="3562"/>
      <c r="E654" s="3563"/>
      <c r="F654" s="1710" t="s">
        <v>2332</v>
      </c>
      <c r="G654" s="1799"/>
      <c r="H654" s="1799"/>
      <c r="I654" s="1799"/>
      <c r="J654" s="1799"/>
      <c r="K654" s="1799"/>
      <c r="L654" s="1807">
        <v>18972500</v>
      </c>
      <c r="M654" s="1799"/>
      <c r="N654" s="1799"/>
      <c r="O654" s="1799"/>
      <c r="P654" s="1799"/>
      <c r="Q654" s="1799"/>
      <c r="R654" s="1799"/>
    </row>
    <row r="655" spans="1:18" ht="63.75" customHeight="1">
      <c r="A655" s="1791"/>
      <c r="B655" s="1730" t="s">
        <v>2314</v>
      </c>
      <c r="C655" s="1710" t="s">
        <v>563</v>
      </c>
      <c r="D655" s="3562"/>
      <c r="E655" s="3563"/>
      <c r="F655" s="1710" t="s">
        <v>2332</v>
      </c>
      <c r="G655" s="1799"/>
      <c r="H655" s="1799"/>
      <c r="I655" s="1799"/>
      <c r="J655" s="1799"/>
      <c r="K655" s="1799"/>
      <c r="L655" s="1807">
        <v>27150000</v>
      </c>
      <c r="M655" s="1799"/>
      <c r="N655" s="1799"/>
      <c r="O655" s="1799"/>
      <c r="P655" s="1799"/>
      <c r="Q655" s="1799"/>
      <c r="R655" s="1799"/>
    </row>
    <row r="656" spans="1:18" ht="63.75" customHeight="1">
      <c r="A656" s="1791"/>
      <c r="B656" s="1730" t="s">
        <v>2315</v>
      </c>
      <c r="C656" s="1710" t="s">
        <v>563</v>
      </c>
      <c r="D656" s="3562"/>
      <c r="E656" s="3563"/>
      <c r="F656" s="1710" t="s">
        <v>2333</v>
      </c>
      <c r="G656" s="1799"/>
      <c r="H656" s="1799"/>
      <c r="I656" s="1799"/>
      <c r="J656" s="1799"/>
      <c r="K656" s="1799"/>
      <c r="L656" s="1807">
        <v>30500000</v>
      </c>
      <c r="M656" s="1799"/>
      <c r="N656" s="1799"/>
      <c r="O656" s="1799"/>
      <c r="P656" s="1799"/>
      <c r="Q656" s="1799"/>
      <c r="R656" s="1799"/>
    </row>
    <row r="657" spans="1:18" ht="63.75" customHeight="1">
      <c r="A657" s="1791"/>
      <c r="B657" s="1730" t="s">
        <v>2316</v>
      </c>
      <c r="C657" s="1710" t="s">
        <v>563</v>
      </c>
      <c r="D657" s="3564"/>
      <c r="E657" s="3565"/>
      <c r="F657" s="1710" t="s">
        <v>2334</v>
      </c>
      <c r="G657" s="1799"/>
      <c r="H657" s="1799"/>
      <c r="I657" s="1799"/>
      <c r="J657" s="1799"/>
      <c r="K657" s="1799"/>
      <c r="L657" s="1807">
        <v>33500000</v>
      </c>
      <c r="M657" s="1799"/>
      <c r="N657" s="1799"/>
      <c r="O657" s="1799"/>
      <c r="P657" s="1799"/>
      <c r="Q657" s="1799"/>
      <c r="R657" s="1799"/>
    </row>
    <row r="658" spans="1:18" ht="119.25" customHeight="1">
      <c r="A658" s="1791"/>
      <c r="B658" s="1730" t="s">
        <v>2317</v>
      </c>
      <c r="C658" s="1710" t="s">
        <v>563</v>
      </c>
      <c r="D658" s="3566" t="s">
        <v>2335</v>
      </c>
      <c r="E658" s="3377"/>
      <c r="F658" s="1801"/>
      <c r="G658" s="1799"/>
      <c r="H658" s="1799"/>
      <c r="I658" s="1799"/>
      <c r="J658" s="1799"/>
      <c r="K658" s="1799"/>
      <c r="L658" s="1807" t="s">
        <v>2336</v>
      </c>
      <c r="M658" s="1799"/>
      <c r="N658" s="1799"/>
      <c r="O658" s="1799"/>
      <c r="P658" s="1799"/>
      <c r="Q658" s="1799"/>
      <c r="R658" s="1799"/>
    </row>
    <row r="659" spans="1:18" ht="63.75" customHeight="1">
      <c r="A659" s="1791"/>
      <c r="B659" s="3378" t="s">
        <v>2337</v>
      </c>
      <c r="C659" s="3379"/>
      <c r="D659" s="3379"/>
      <c r="E659" s="3379"/>
      <c r="F659" s="1799"/>
      <c r="G659" s="1799"/>
      <c r="H659" s="1799"/>
      <c r="I659" s="1799"/>
      <c r="J659" s="1799"/>
      <c r="K659" s="1799"/>
      <c r="L659" s="1704"/>
      <c r="M659" s="1799"/>
      <c r="N659" s="1799"/>
      <c r="O659" s="1799"/>
      <c r="P659" s="1799"/>
      <c r="Q659" s="1799"/>
      <c r="R659" s="1799"/>
    </row>
    <row r="660" spans="1:18" ht="63.75" customHeight="1">
      <c r="A660" s="1791"/>
      <c r="B660" s="1730" t="s">
        <v>2338</v>
      </c>
      <c r="C660" s="1710" t="s">
        <v>2339</v>
      </c>
      <c r="D660" s="3376" t="s">
        <v>2345</v>
      </c>
      <c r="E660" s="3377"/>
      <c r="F660" s="1710"/>
      <c r="G660" s="1799"/>
      <c r="H660" s="1799"/>
      <c r="I660" s="1799"/>
      <c r="J660" s="1799"/>
      <c r="K660" s="1799"/>
      <c r="L660" s="1807">
        <v>5220000</v>
      </c>
      <c r="M660" s="1799"/>
      <c r="N660" s="1799"/>
      <c r="O660" s="1799"/>
      <c r="P660" s="1799"/>
      <c r="Q660" s="1799"/>
      <c r="R660" s="1799"/>
    </row>
    <row r="661" spans="1:18" ht="63.75" customHeight="1">
      <c r="A661" s="1791"/>
      <c r="B661" s="1730" t="s">
        <v>2340</v>
      </c>
      <c r="C661" s="1710" t="s">
        <v>2339</v>
      </c>
      <c r="D661" s="3376" t="s">
        <v>2345</v>
      </c>
      <c r="E661" s="3377"/>
      <c r="F661" s="1710"/>
      <c r="G661" s="1799"/>
      <c r="H661" s="1799"/>
      <c r="I661" s="1799"/>
      <c r="J661" s="1799"/>
      <c r="K661" s="1799"/>
      <c r="L661" s="1807">
        <v>5920000</v>
      </c>
      <c r="M661" s="1799"/>
      <c r="N661" s="1799"/>
      <c r="O661" s="1799"/>
      <c r="P661" s="1799"/>
      <c r="Q661" s="1799"/>
      <c r="R661" s="1799"/>
    </row>
    <row r="662" spans="1:18" ht="63.75" customHeight="1">
      <c r="A662" s="1791"/>
      <c r="B662" s="1730" t="s">
        <v>2341</v>
      </c>
      <c r="C662" s="1710" t="s">
        <v>2339</v>
      </c>
      <c r="D662" s="3376" t="s">
        <v>2345</v>
      </c>
      <c r="E662" s="3377"/>
      <c r="F662" s="1710"/>
      <c r="G662" s="1799"/>
      <c r="H662" s="1799"/>
      <c r="I662" s="1799"/>
      <c r="J662" s="1799"/>
      <c r="K662" s="1799"/>
      <c r="L662" s="1807">
        <v>6310000</v>
      </c>
      <c r="M662" s="1799"/>
      <c r="N662" s="1799"/>
      <c r="O662" s="1799"/>
      <c r="P662" s="1799"/>
      <c r="Q662" s="1799"/>
      <c r="R662" s="1799"/>
    </row>
    <row r="663" spans="1:18" ht="63.75" customHeight="1">
      <c r="A663" s="1791"/>
      <c r="B663" s="1730" t="s">
        <v>2342</v>
      </c>
      <c r="C663" s="1710" t="s">
        <v>2339</v>
      </c>
      <c r="D663" s="3376" t="s">
        <v>2345</v>
      </c>
      <c r="E663" s="3377"/>
      <c r="F663" s="1710"/>
      <c r="G663" s="1799"/>
      <c r="H663" s="1799"/>
      <c r="I663" s="1799"/>
      <c r="J663" s="1799"/>
      <c r="K663" s="1799"/>
      <c r="L663" s="1807">
        <v>8600000</v>
      </c>
      <c r="M663" s="1799"/>
      <c r="N663" s="1799"/>
      <c r="O663" s="1799"/>
      <c r="P663" s="1799"/>
      <c r="Q663" s="1799"/>
      <c r="R663" s="1799"/>
    </row>
    <row r="664" spans="1:18" ht="63.75" customHeight="1">
      <c r="A664" s="1791"/>
      <c r="B664" s="1730" t="s">
        <v>2343</v>
      </c>
      <c r="C664" s="1710" t="s">
        <v>2339</v>
      </c>
      <c r="D664" s="3376" t="s">
        <v>2345</v>
      </c>
      <c r="E664" s="3377"/>
      <c r="F664" s="1710"/>
      <c r="G664" s="1799"/>
      <c r="H664" s="1799"/>
      <c r="I664" s="1799"/>
      <c r="J664" s="1799"/>
      <c r="K664" s="1799"/>
      <c r="L664" s="1807">
        <v>9400000</v>
      </c>
      <c r="M664" s="1799"/>
      <c r="N664" s="1799"/>
      <c r="O664" s="1799"/>
      <c r="P664" s="1799"/>
      <c r="Q664" s="1799"/>
      <c r="R664" s="1799"/>
    </row>
    <row r="665" spans="1:18" ht="63.75" customHeight="1">
      <c r="A665" s="1791"/>
      <c r="B665" s="1730" t="s">
        <v>2344</v>
      </c>
      <c r="C665" s="1710" t="s">
        <v>2339</v>
      </c>
      <c r="D665" s="3376" t="s">
        <v>2345</v>
      </c>
      <c r="E665" s="3377"/>
      <c r="F665" s="1710"/>
      <c r="G665" s="1799"/>
      <c r="H665" s="1799"/>
      <c r="I665" s="1799"/>
      <c r="J665" s="1799"/>
      <c r="K665" s="1799"/>
      <c r="L665" s="1807">
        <v>11700000</v>
      </c>
      <c r="M665" s="1799"/>
      <c r="N665" s="1799"/>
      <c r="O665" s="1799"/>
      <c r="P665" s="1799"/>
      <c r="Q665" s="1799"/>
      <c r="R665" s="1799"/>
    </row>
    <row r="666" spans="1:18" ht="63.75" customHeight="1">
      <c r="A666" s="1791"/>
      <c r="B666" s="3378" t="s">
        <v>2346</v>
      </c>
      <c r="C666" s="3379"/>
      <c r="D666" s="3379"/>
      <c r="E666" s="3379"/>
      <c r="F666" s="1799"/>
      <c r="G666" s="1799"/>
      <c r="H666" s="1799"/>
      <c r="I666" s="1799"/>
      <c r="J666" s="1799"/>
      <c r="K666" s="1799"/>
      <c r="L666" s="1704"/>
      <c r="M666" s="1799"/>
      <c r="N666" s="1799"/>
      <c r="O666" s="1799"/>
      <c r="P666" s="1799"/>
      <c r="Q666" s="1799"/>
      <c r="R666" s="1799"/>
    </row>
    <row r="667" spans="1:18" ht="63.75" customHeight="1">
      <c r="A667" s="1791"/>
      <c r="B667" s="1730" t="s">
        <v>2347</v>
      </c>
      <c r="C667" s="1710" t="s">
        <v>2339</v>
      </c>
      <c r="D667" s="3376" t="s">
        <v>2345</v>
      </c>
      <c r="E667" s="3377"/>
      <c r="F667" s="1710"/>
      <c r="G667" s="1799"/>
      <c r="H667" s="1799"/>
      <c r="I667" s="1799"/>
      <c r="J667" s="1799"/>
      <c r="K667" s="1799"/>
      <c r="L667" s="1807">
        <v>5800000</v>
      </c>
      <c r="M667" s="1799"/>
      <c r="N667" s="1799"/>
      <c r="O667" s="1799"/>
      <c r="P667" s="1799"/>
      <c r="Q667" s="1799"/>
      <c r="R667" s="1799"/>
    </row>
    <row r="668" spans="1:18" ht="63.75" customHeight="1">
      <c r="A668" s="1791"/>
      <c r="B668" s="1730" t="s">
        <v>2348</v>
      </c>
      <c r="C668" s="1710" t="s">
        <v>2339</v>
      </c>
      <c r="D668" s="3376" t="s">
        <v>2345</v>
      </c>
      <c r="E668" s="3377"/>
      <c r="F668" s="1710"/>
      <c r="G668" s="1799"/>
      <c r="H668" s="1799"/>
      <c r="I668" s="1799"/>
      <c r="J668" s="1799"/>
      <c r="K668" s="1799"/>
      <c r="L668" s="1807">
        <v>6250000</v>
      </c>
      <c r="M668" s="1799"/>
      <c r="N668" s="1799"/>
      <c r="O668" s="1799"/>
      <c r="P668" s="1799"/>
      <c r="Q668" s="1799"/>
      <c r="R668" s="1799"/>
    </row>
    <row r="669" spans="1:18" ht="63.75" customHeight="1">
      <c r="A669" s="1791"/>
      <c r="B669" s="1730" t="s">
        <v>2349</v>
      </c>
      <c r="C669" s="1710" t="s">
        <v>2339</v>
      </c>
      <c r="D669" s="3376" t="s">
        <v>2345</v>
      </c>
      <c r="E669" s="3377"/>
      <c r="F669" s="1710"/>
      <c r="G669" s="1799"/>
      <c r="H669" s="1799"/>
      <c r="I669" s="1799"/>
      <c r="J669" s="1799"/>
      <c r="K669" s="1799"/>
      <c r="L669" s="1807">
        <v>6810000</v>
      </c>
      <c r="M669" s="1799"/>
      <c r="N669" s="1799"/>
      <c r="O669" s="1799"/>
      <c r="P669" s="1799"/>
      <c r="Q669" s="1799"/>
      <c r="R669" s="1799"/>
    </row>
    <row r="670" spans="1:18" ht="63.75" customHeight="1">
      <c r="A670" s="1791"/>
      <c r="B670" s="1730" t="s">
        <v>2350</v>
      </c>
      <c r="C670" s="1710" t="s">
        <v>2339</v>
      </c>
      <c r="D670" s="3376" t="s">
        <v>2345</v>
      </c>
      <c r="E670" s="3377"/>
      <c r="F670" s="1710"/>
      <c r="G670" s="1799"/>
      <c r="H670" s="1799"/>
      <c r="I670" s="1799"/>
      <c r="J670" s="1799"/>
      <c r="K670" s="1799"/>
      <c r="L670" s="1807">
        <v>8820000</v>
      </c>
      <c r="M670" s="1799"/>
      <c r="N670" s="1799"/>
      <c r="O670" s="1799"/>
      <c r="P670" s="1799"/>
      <c r="Q670" s="1799"/>
      <c r="R670" s="1799"/>
    </row>
    <row r="671" spans="1:18" ht="63.75" customHeight="1">
      <c r="A671" s="1791"/>
      <c r="B671" s="1730" t="s">
        <v>2351</v>
      </c>
      <c r="C671" s="1710" t="s">
        <v>2339</v>
      </c>
      <c r="D671" s="3376" t="s">
        <v>2345</v>
      </c>
      <c r="E671" s="3377"/>
      <c r="F671" s="1710"/>
      <c r="G671" s="1799"/>
      <c r="H671" s="1799"/>
      <c r="I671" s="1799"/>
      <c r="J671" s="1799"/>
      <c r="K671" s="1799"/>
      <c r="L671" s="1807">
        <v>9830000</v>
      </c>
      <c r="M671" s="1799"/>
      <c r="N671" s="1799"/>
      <c r="O671" s="1799"/>
      <c r="P671" s="1799"/>
      <c r="Q671" s="1799"/>
      <c r="R671" s="1799"/>
    </row>
    <row r="672" spans="1:18" ht="63.75" customHeight="1">
      <c r="A672" s="1791"/>
      <c r="B672" s="1730" t="s">
        <v>2352</v>
      </c>
      <c r="C672" s="1710" t="s">
        <v>2339</v>
      </c>
      <c r="D672" s="3376" t="s">
        <v>2345</v>
      </c>
      <c r="E672" s="3377"/>
      <c r="F672" s="1710"/>
      <c r="G672" s="1799"/>
      <c r="H672" s="1799"/>
      <c r="I672" s="1799"/>
      <c r="J672" s="1799"/>
      <c r="K672" s="1799"/>
      <c r="L672" s="1807">
        <v>12830000</v>
      </c>
      <c r="M672" s="1799"/>
      <c r="N672" s="1799"/>
      <c r="O672" s="1799"/>
      <c r="P672" s="1799"/>
      <c r="Q672" s="1799"/>
      <c r="R672" s="1799"/>
    </row>
    <row r="673" spans="1:18" ht="63.75" customHeight="1">
      <c r="A673" s="1791"/>
      <c r="B673" s="1730" t="s">
        <v>2353</v>
      </c>
      <c r="C673" s="1710" t="s">
        <v>2354</v>
      </c>
      <c r="D673" s="3376" t="s">
        <v>2345</v>
      </c>
      <c r="E673" s="3377"/>
      <c r="F673" s="1710"/>
      <c r="G673" s="1799"/>
      <c r="H673" s="1799"/>
      <c r="I673" s="1799"/>
      <c r="J673" s="1799"/>
      <c r="K673" s="1799"/>
      <c r="L673" s="1807">
        <v>1890000</v>
      </c>
      <c r="M673" s="1799"/>
      <c r="N673" s="1799"/>
      <c r="O673" s="1799"/>
      <c r="P673" s="1799"/>
      <c r="Q673" s="1799"/>
      <c r="R673" s="1799"/>
    </row>
    <row r="674" spans="1:18" ht="63.75" customHeight="1">
      <c r="A674" s="1791"/>
      <c r="B674" s="1730" t="s">
        <v>2355</v>
      </c>
      <c r="C674" s="1710" t="s">
        <v>2354</v>
      </c>
      <c r="D674" s="3376" t="s">
        <v>2345</v>
      </c>
      <c r="E674" s="3377"/>
      <c r="F674" s="1710"/>
      <c r="G674" s="1799"/>
      <c r="H674" s="1799"/>
      <c r="I674" s="1799"/>
      <c r="J674" s="1799"/>
      <c r="K674" s="1799"/>
      <c r="L674" s="1807">
        <v>1785000</v>
      </c>
      <c r="M674" s="1799"/>
      <c r="N674" s="1799"/>
      <c r="O674" s="1799"/>
      <c r="P674" s="1799"/>
      <c r="Q674" s="1799"/>
      <c r="R674" s="1799"/>
    </row>
    <row r="675" spans="1:18" ht="63.75" customHeight="1">
      <c r="A675" s="1791"/>
      <c r="B675" s="1730" t="s">
        <v>2356</v>
      </c>
      <c r="C675" s="1710" t="s">
        <v>2354</v>
      </c>
      <c r="D675" s="3376" t="s">
        <v>2345</v>
      </c>
      <c r="E675" s="3377"/>
      <c r="F675" s="1710"/>
      <c r="G675" s="1799"/>
      <c r="H675" s="1799"/>
      <c r="I675" s="1799"/>
      <c r="J675" s="1799"/>
      <c r="K675" s="1799"/>
      <c r="L675" s="1807">
        <v>4050000</v>
      </c>
      <c r="M675" s="1799"/>
      <c r="N675" s="1799"/>
      <c r="O675" s="1799"/>
      <c r="P675" s="1799"/>
      <c r="Q675" s="1799"/>
      <c r="R675" s="1799"/>
    </row>
    <row r="676" spans="1:18" ht="63.75" customHeight="1">
      <c r="A676" s="1791"/>
      <c r="B676" s="1730" t="s">
        <v>2357</v>
      </c>
      <c r="C676" s="1710" t="s">
        <v>2354</v>
      </c>
      <c r="D676" s="3376" t="s">
        <v>2345</v>
      </c>
      <c r="E676" s="3377"/>
      <c r="F676" s="1710"/>
      <c r="G676" s="1799"/>
      <c r="H676" s="1799"/>
      <c r="I676" s="1799"/>
      <c r="J676" s="1799"/>
      <c r="K676" s="1799"/>
      <c r="L676" s="1807">
        <v>2390000</v>
      </c>
      <c r="M676" s="1799"/>
      <c r="N676" s="1799"/>
      <c r="O676" s="1799"/>
      <c r="P676" s="1799"/>
      <c r="Q676" s="1799"/>
      <c r="R676" s="1799"/>
    </row>
    <row r="677" spans="1:18" ht="63.75" customHeight="1">
      <c r="A677" s="1791"/>
      <c r="B677" s="1730" t="s">
        <v>2358</v>
      </c>
      <c r="C677" s="1710" t="s">
        <v>2354</v>
      </c>
      <c r="D677" s="3376" t="s">
        <v>2345</v>
      </c>
      <c r="E677" s="3377"/>
      <c r="F677" s="1710"/>
      <c r="G677" s="1799"/>
      <c r="H677" s="1799"/>
      <c r="I677" s="1799"/>
      <c r="J677" s="1799"/>
      <c r="K677" s="1799"/>
      <c r="L677" s="1807">
        <v>2150000</v>
      </c>
      <c r="M677" s="1799"/>
      <c r="N677" s="1799"/>
      <c r="O677" s="1799"/>
      <c r="P677" s="1799"/>
      <c r="Q677" s="1799"/>
      <c r="R677" s="1799"/>
    </row>
    <row r="678" spans="1:18" ht="63.75" customHeight="1">
      <c r="A678" s="1791"/>
      <c r="B678" s="1730" t="s">
        <v>2359</v>
      </c>
      <c r="C678" s="1710" t="s">
        <v>2354</v>
      </c>
      <c r="D678" s="3376" t="s">
        <v>2345</v>
      </c>
      <c r="E678" s="3377"/>
      <c r="F678" s="1710"/>
      <c r="G678" s="1799"/>
      <c r="H678" s="1799"/>
      <c r="I678" s="1799"/>
      <c r="J678" s="1799"/>
      <c r="K678" s="1799"/>
      <c r="L678" s="1807">
        <v>4520000</v>
      </c>
      <c r="M678" s="1799"/>
      <c r="N678" s="1799"/>
      <c r="O678" s="1799"/>
      <c r="P678" s="1799"/>
      <c r="Q678" s="1799"/>
      <c r="R678" s="1799"/>
    </row>
    <row r="679" spans="1:18" ht="63.75" customHeight="1">
      <c r="A679" s="1791"/>
      <c r="B679" s="3378" t="s">
        <v>2360</v>
      </c>
      <c r="C679" s="3379"/>
      <c r="D679" s="3379"/>
      <c r="E679" s="3379"/>
      <c r="F679" s="1799"/>
      <c r="G679" s="1799"/>
      <c r="H679" s="1799"/>
      <c r="I679" s="1799"/>
      <c r="J679" s="1799"/>
      <c r="K679" s="1799"/>
      <c r="L679" s="1704"/>
      <c r="M679" s="1799"/>
      <c r="N679" s="1799"/>
      <c r="O679" s="1799"/>
      <c r="P679" s="1799"/>
      <c r="Q679" s="1799"/>
      <c r="R679" s="1799"/>
    </row>
    <row r="680" spans="1:18" ht="63.75" customHeight="1">
      <c r="A680" s="1791"/>
      <c r="B680" s="1730" t="s">
        <v>2361</v>
      </c>
      <c r="C680" s="1710" t="s">
        <v>2362</v>
      </c>
      <c r="D680" s="3376" t="s">
        <v>2345</v>
      </c>
      <c r="E680" s="3377"/>
      <c r="F680" s="1710"/>
      <c r="G680" s="1799"/>
      <c r="H680" s="1799"/>
      <c r="I680" s="1799"/>
      <c r="J680" s="1799"/>
      <c r="K680" s="1799"/>
      <c r="L680" s="1807">
        <v>1020000</v>
      </c>
      <c r="M680" s="1799"/>
      <c r="N680" s="1799"/>
      <c r="O680" s="1799"/>
      <c r="P680" s="1799"/>
      <c r="Q680" s="1799"/>
      <c r="R680" s="1799"/>
    </row>
    <row r="681" spans="1:18" ht="63.75" customHeight="1">
      <c r="A681" s="1791"/>
      <c r="B681" s="3378" t="s">
        <v>2363</v>
      </c>
      <c r="C681" s="3379"/>
      <c r="D681" s="3379"/>
      <c r="E681" s="3379"/>
      <c r="F681" s="1799"/>
      <c r="G681" s="1799"/>
      <c r="H681" s="1799"/>
      <c r="I681" s="1799"/>
      <c r="J681" s="1799"/>
      <c r="K681" s="1799"/>
      <c r="L681" s="1704"/>
      <c r="M681" s="1799"/>
      <c r="N681" s="1799"/>
      <c r="O681" s="1799"/>
      <c r="P681" s="1799"/>
      <c r="Q681" s="1799"/>
      <c r="R681" s="1799"/>
    </row>
    <row r="682" spans="1:18" ht="63.75" customHeight="1">
      <c r="A682" s="1791"/>
      <c r="B682" s="1730" t="s">
        <v>2364</v>
      </c>
      <c r="C682" s="1710" t="s">
        <v>563</v>
      </c>
      <c r="D682" s="3376" t="s">
        <v>2345</v>
      </c>
      <c r="E682" s="3377"/>
      <c r="F682" s="1710"/>
      <c r="G682" s="1799"/>
      <c r="H682" s="1799"/>
      <c r="I682" s="1799"/>
      <c r="J682" s="1799"/>
      <c r="K682" s="1799"/>
      <c r="L682" s="1807">
        <v>670000</v>
      </c>
      <c r="M682" s="1799"/>
      <c r="N682" s="1799"/>
      <c r="O682" s="1799"/>
      <c r="P682" s="1799"/>
      <c r="Q682" s="1799"/>
      <c r="R682" s="1799"/>
    </row>
    <row r="683" spans="1:18" ht="63.75" customHeight="1">
      <c r="A683" s="1791"/>
      <c r="B683" s="1730" t="s">
        <v>2365</v>
      </c>
      <c r="C683" s="1710" t="s">
        <v>563</v>
      </c>
      <c r="D683" s="3376" t="s">
        <v>2345</v>
      </c>
      <c r="E683" s="3377"/>
      <c r="F683" s="1710"/>
      <c r="G683" s="1799"/>
      <c r="H683" s="1799"/>
      <c r="I683" s="1799"/>
      <c r="J683" s="1799"/>
      <c r="K683" s="1799"/>
      <c r="L683" s="1807">
        <v>650000</v>
      </c>
      <c r="M683" s="1799"/>
      <c r="N683" s="1799"/>
      <c r="O683" s="1799"/>
      <c r="P683" s="1799"/>
      <c r="Q683" s="1799"/>
      <c r="R683" s="1799"/>
    </row>
    <row r="684" spans="1:18" ht="63.75" customHeight="1">
      <c r="A684" s="1791"/>
      <c r="B684" s="1730" t="s">
        <v>2366</v>
      </c>
      <c r="C684" s="1710" t="s">
        <v>563</v>
      </c>
      <c r="D684" s="3376" t="s">
        <v>2345</v>
      </c>
      <c r="E684" s="3377"/>
      <c r="F684" s="1710"/>
      <c r="G684" s="1799"/>
      <c r="H684" s="1799"/>
      <c r="I684" s="1799"/>
      <c r="J684" s="1799"/>
      <c r="K684" s="1799"/>
      <c r="L684" s="1807">
        <v>630000</v>
      </c>
      <c r="M684" s="1799"/>
      <c r="N684" s="1799"/>
      <c r="O684" s="1799"/>
      <c r="P684" s="1799"/>
      <c r="Q684" s="1799"/>
      <c r="R684" s="1799"/>
    </row>
    <row r="685" spans="1:18" ht="63.75" customHeight="1">
      <c r="A685" s="1791"/>
      <c r="B685" s="1730" t="s">
        <v>2367</v>
      </c>
      <c r="C685" s="1710" t="s">
        <v>563</v>
      </c>
      <c r="D685" s="3376" t="s">
        <v>2345</v>
      </c>
      <c r="E685" s="3377"/>
      <c r="F685" s="1710"/>
      <c r="G685" s="1799"/>
      <c r="H685" s="1799"/>
      <c r="I685" s="1799"/>
      <c r="J685" s="1799"/>
      <c r="K685" s="1799"/>
      <c r="L685" s="1807">
        <v>930000</v>
      </c>
      <c r="M685" s="1799"/>
      <c r="N685" s="1799"/>
      <c r="O685" s="1799"/>
      <c r="P685" s="1799"/>
      <c r="Q685" s="1799"/>
      <c r="R685" s="1799"/>
    </row>
    <row r="686" spans="1:18" ht="63.75" customHeight="1">
      <c r="A686" s="1791"/>
      <c r="B686" s="1730" t="s">
        <v>2368</v>
      </c>
      <c r="C686" s="1710" t="s">
        <v>563</v>
      </c>
      <c r="D686" s="3376" t="s">
        <v>2345</v>
      </c>
      <c r="E686" s="3377"/>
      <c r="F686" s="1710"/>
      <c r="G686" s="1799"/>
      <c r="H686" s="1799"/>
      <c r="I686" s="1799"/>
      <c r="J686" s="1799"/>
      <c r="K686" s="1799"/>
      <c r="L686" s="1807">
        <v>970000</v>
      </c>
      <c r="M686" s="1799"/>
      <c r="N686" s="1799"/>
      <c r="O686" s="1799"/>
      <c r="P686" s="1799"/>
      <c r="Q686" s="1799"/>
      <c r="R686" s="1799"/>
    </row>
    <row r="687" spans="1:18" ht="149.25" customHeight="1">
      <c r="A687" s="1808"/>
      <c r="B687" s="1809"/>
      <c r="C687" s="1810"/>
      <c r="D687" s="1811"/>
      <c r="E687" s="1811"/>
      <c r="F687" s="1811"/>
      <c r="G687" s="1812"/>
      <c r="H687" s="1812"/>
      <c r="I687" s="1812"/>
      <c r="J687" s="1812"/>
      <c r="K687" s="1812"/>
      <c r="L687" s="1813"/>
      <c r="M687" s="1812"/>
      <c r="N687" s="1812"/>
      <c r="O687" s="1812"/>
      <c r="P687" s="1812"/>
      <c r="Q687" s="1812"/>
      <c r="R687" s="1812"/>
    </row>
    <row r="688" spans="1:18" ht="149.25" customHeight="1">
      <c r="A688" s="1808"/>
      <c r="B688" s="1809"/>
      <c r="C688" s="1810"/>
      <c r="D688" s="1811"/>
      <c r="E688" s="1811"/>
      <c r="F688" s="1811"/>
      <c r="G688" s="1812"/>
      <c r="H688" s="1812"/>
      <c r="I688" s="1812"/>
      <c r="J688" s="1812"/>
      <c r="K688" s="1812"/>
      <c r="L688" s="1813"/>
      <c r="M688" s="1812"/>
      <c r="N688" s="1812"/>
      <c r="O688" s="1812"/>
      <c r="P688" s="1812"/>
      <c r="Q688" s="1812"/>
      <c r="R688" s="1812"/>
    </row>
    <row r="689" spans="1:18" ht="149.25" customHeight="1">
      <c r="A689" s="1808"/>
      <c r="B689" s="1809"/>
      <c r="C689" s="1810"/>
      <c r="D689" s="1811"/>
      <c r="E689" s="1811"/>
      <c r="F689" s="1811"/>
      <c r="G689" s="1812"/>
      <c r="H689" s="1812"/>
      <c r="I689" s="1812"/>
      <c r="J689" s="1812"/>
      <c r="K689" s="1812"/>
      <c r="L689" s="1813"/>
      <c r="M689" s="1812"/>
      <c r="N689" s="1812"/>
      <c r="O689" s="1812"/>
      <c r="P689" s="1812"/>
      <c r="Q689" s="1812"/>
      <c r="R689" s="1812"/>
    </row>
    <row r="690" spans="1:18" ht="149.25" customHeight="1">
      <c r="A690" s="1808"/>
      <c r="B690" s="1809"/>
      <c r="C690" s="1810"/>
      <c r="D690" s="1811"/>
      <c r="E690" s="1811"/>
      <c r="F690" s="1811"/>
      <c r="G690" s="1812"/>
      <c r="H690" s="1812"/>
      <c r="I690" s="1812"/>
      <c r="J690" s="1812"/>
      <c r="K690" s="1812"/>
      <c r="L690" s="1813"/>
      <c r="M690" s="1812"/>
      <c r="N690" s="1812"/>
      <c r="O690" s="1812"/>
      <c r="P690" s="1812"/>
      <c r="Q690" s="1812"/>
      <c r="R690" s="1812"/>
    </row>
    <row r="691" spans="1:18" ht="149.25" customHeight="1">
      <c r="A691" s="1808"/>
      <c r="B691" s="1809"/>
      <c r="C691" s="1810"/>
      <c r="D691" s="1811"/>
      <c r="E691" s="1811"/>
      <c r="F691" s="1811"/>
      <c r="G691" s="1812"/>
      <c r="H691" s="1812"/>
      <c r="I691" s="1812"/>
      <c r="J691" s="1812"/>
      <c r="K691" s="1812"/>
      <c r="L691" s="1813"/>
      <c r="M691" s="1812"/>
      <c r="N691" s="1812"/>
      <c r="O691" s="1812"/>
      <c r="P691" s="1812"/>
      <c r="Q691" s="1812"/>
      <c r="R691" s="1812"/>
    </row>
    <row r="692" spans="1:18" ht="149.25" customHeight="1">
      <c r="A692" s="1808"/>
      <c r="B692" s="1809"/>
      <c r="C692" s="1810"/>
      <c r="D692" s="1811"/>
      <c r="E692" s="1811"/>
      <c r="F692" s="1811"/>
      <c r="G692" s="1812"/>
      <c r="H692" s="1812"/>
      <c r="I692" s="1812"/>
      <c r="J692" s="1812"/>
      <c r="K692" s="1812"/>
      <c r="L692" s="1813"/>
      <c r="M692" s="1812"/>
      <c r="N692" s="1812"/>
      <c r="O692" s="1812"/>
      <c r="P692" s="1812"/>
      <c r="Q692" s="1812"/>
      <c r="R692" s="1812"/>
    </row>
    <row r="693" spans="1:18" ht="149.25" customHeight="1">
      <c r="A693" s="1808"/>
      <c r="B693" s="1809"/>
      <c r="C693" s="1810"/>
      <c r="D693" s="1811"/>
      <c r="E693" s="1811"/>
      <c r="F693" s="1811"/>
      <c r="G693" s="1812"/>
      <c r="H693" s="1812"/>
      <c r="I693" s="1812"/>
      <c r="J693" s="1812"/>
      <c r="K693" s="1812"/>
      <c r="L693" s="1813"/>
      <c r="M693" s="1812"/>
      <c r="N693" s="1812"/>
      <c r="O693" s="1812"/>
      <c r="P693" s="1812"/>
      <c r="Q693" s="1812"/>
      <c r="R693" s="1812"/>
    </row>
    <row r="694" spans="1:18" ht="149.25" customHeight="1">
      <c r="A694" s="1808"/>
      <c r="B694" s="1809"/>
      <c r="C694" s="1810"/>
      <c r="D694" s="1811"/>
      <c r="E694" s="1811"/>
      <c r="F694" s="1811"/>
      <c r="G694" s="1812"/>
      <c r="H694" s="1812"/>
      <c r="I694" s="1812"/>
      <c r="J694" s="1812"/>
      <c r="K694" s="1812"/>
      <c r="L694" s="1813"/>
      <c r="M694" s="1812"/>
      <c r="N694" s="1812"/>
      <c r="O694" s="1812"/>
      <c r="P694" s="1812"/>
      <c r="Q694" s="1812"/>
      <c r="R694" s="1812"/>
    </row>
    <row r="695" spans="1:18" ht="149.25" customHeight="1">
      <c r="A695" s="1808"/>
      <c r="B695" s="1809"/>
      <c r="C695" s="1810"/>
      <c r="D695" s="1811"/>
      <c r="E695" s="1811"/>
      <c r="F695" s="1811"/>
      <c r="G695" s="1812"/>
      <c r="H695" s="1812"/>
      <c r="I695" s="1812"/>
      <c r="J695" s="1812"/>
      <c r="K695" s="1812"/>
      <c r="L695" s="1813"/>
      <c r="M695" s="1812"/>
      <c r="N695" s="1812"/>
      <c r="O695" s="1812"/>
      <c r="P695" s="1812"/>
      <c r="Q695" s="1812"/>
      <c r="R695" s="1812"/>
    </row>
    <row r="696" spans="1:18" ht="149.25" customHeight="1">
      <c r="A696" s="1808"/>
      <c r="B696" s="1809"/>
      <c r="C696" s="1810"/>
      <c r="D696" s="1811"/>
      <c r="E696" s="1811"/>
      <c r="F696" s="1811"/>
      <c r="G696" s="1812"/>
      <c r="H696" s="1812"/>
      <c r="I696" s="1812"/>
      <c r="J696" s="1812"/>
      <c r="K696" s="1812"/>
      <c r="L696" s="1813"/>
      <c r="M696" s="1812"/>
      <c r="N696" s="1812"/>
      <c r="O696" s="1812"/>
      <c r="P696" s="1812"/>
      <c r="Q696" s="1812"/>
      <c r="R696" s="1812"/>
    </row>
    <row r="697" spans="1:18" ht="149.25" customHeight="1">
      <c r="A697" s="1808"/>
      <c r="B697" s="1809"/>
      <c r="C697" s="1810"/>
      <c r="D697" s="1811"/>
      <c r="E697" s="1811"/>
      <c r="F697" s="1811"/>
      <c r="G697" s="1812"/>
      <c r="H697" s="1812"/>
      <c r="I697" s="1812"/>
      <c r="J697" s="1812"/>
      <c r="K697" s="1812"/>
      <c r="L697" s="1813"/>
      <c r="M697" s="1812"/>
      <c r="N697" s="1812"/>
      <c r="O697" s="1812"/>
      <c r="P697" s="1812"/>
      <c r="Q697" s="1812"/>
      <c r="R697" s="1812"/>
    </row>
    <row r="698" spans="1:18" ht="149.25" customHeight="1">
      <c r="A698" s="1808"/>
      <c r="B698" s="1809"/>
      <c r="C698" s="1810"/>
      <c r="D698" s="1811"/>
      <c r="E698" s="1811"/>
      <c r="F698" s="1811"/>
      <c r="G698" s="1812"/>
      <c r="H698" s="1812"/>
      <c r="I698" s="1812"/>
      <c r="J698" s="1812"/>
      <c r="K698" s="1812"/>
      <c r="L698" s="1813"/>
      <c r="M698" s="1812"/>
      <c r="N698" s="1812"/>
      <c r="O698" s="1812"/>
      <c r="P698" s="1812"/>
      <c r="Q698" s="1812"/>
      <c r="R698" s="1812"/>
    </row>
    <row r="699" spans="1:18" ht="149.25" customHeight="1">
      <c r="A699" s="1808"/>
      <c r="B699" s="1809"/>
      <c r="C699" s="1810"/>
      <c r="D699" s="1811"/>
      <c r="E699" s="1811"/>
      <c r="F699" s="1811"/>
      <c r="G699" s="1812"/>
      <c r="H699" s="1812"/>
      <c r="I699" s="1812"/>
      <c r="J699" s="1812"/>
      <c r="K699" s="1812"/>
      <c r="L699" s="1813"/>
      <c r="M699" s="1812"/>
      <c r="N699" s="1812"/>
      <c r="O699" s="1812"/>
      <c r="P699" s="1812"/>
      <c r="Q699" s="1812"/>
      <c r="R699" s="1812"/>
    </row>
    <row r="700" spans="1:18" ht="149.25" customHeight="1">
      <c r="A700" s="1808"/>
      <c r="B700" s="1809"/>
      <c r="C700" s="1810"/>
      <c r="D700" s="1811"/>
      <c r="E700" s="1811"/>
      <c r="F700" s="1811"/>
      <c r="G700" s="1812"/>
      <c r="H700" s="1812"/>
      <c r="I700" s="1812"/>
      <c r="J700" s="1812"/>
      <c r="K700" s="1812"/>
      <c r="L700" s="1813"/>
      <c r="M700" s="1812"/>
      <c r="N700" s="1812"/>
      <c r="O700" s="1812"/>
      <c r="P700" s="1812"/>
      <c r="Q700" s="1812"/>
      <c r="R700" s="1812"/>
    </row>
    <row r="701" spans="1:18" ht="149.25" customHeight="1">
      <c r="A701" s="1808"/>
      <c r="B701" s="1809"/>
      <c r="C701" s="1810"/>
      <c r="D701" s="1811"/>
      <c r="E701" s="1811"/>
      <c r="F701" s="1811"/>
      <c r="G701" s="1812"/>
      <c r="H701" s="1812"/>
      <c r="I701" s="1812"/>
      <c r="J701" s="1812"/>
      <c r="K701" s="1812"/>
      <c r="L701" s="1813"/>
      <c r="M701" s="1812"/>
      <c r="N701" s="1812"/>
      <c r="O701" s="1812"/>
      <c r="P701" s="1812"/>
      <c r="Q701" s="1812"/>
      <c r="R701" s="1812"/>
    </row>
    <row r="702" spans="1:18" ht="149.25" customHeight="1">
      <c r="A702" s="1808"/>
      <c r="B702" s="1809"/>
      <c r="C702" s="1810"/>
      <c r="D702" s="1811"/>
      <c r="E702" s="1811"/>
      <c r="F702" s="1811"/>
      <c r="G702" s="1812"/>
      <c r="H702" s="1812"/>
      <c r="I702" s="1812"/>
      <c r="J702" s="1812"/>
      <c r="K702" s="1812"/>
      <c r="L702" s="1813"/>
      <c r="M702" s="1812"/>
      <c r="N702" s="1812"/>
      <c r="O702" s="1812"/>
      <c r="P702" s="1812"/>
      <c r="Q702" s="1812"/>
      <c r="R702" s="1812"/>
    </row>
    <row r="703" spans="1:18" ht="149.25" customHeight="1">
      <c r="A703" s="1808"/>
      <c r="B703" s="1809"/>
      <c r="C703" s="1810"/>
      <c r="D703" s="1811"/>
      <c r="E703" s="1811"/>
      <c r="F703" s="1811"/>
      <c r="G703" s="1812"/>
      <c r="H703" s="1812"/>
      <c r="I703" s="1812"/>
      <c r="J703" s="1812"/>
      <c r="K703" s="1812"/>
      <c r="L703" s="1813"/>
      <c r="M703" s="1812"/>
      <c r="N703" s="1812"/>
      <c r="O703" s="1812"/>
      <c r="P703" s="1812"/>
      <c r="Q703" s="1812"/>
      <c r="R703" s="1812"/>
    </row>
    <row r="704" spans="1:18" ht="149.25" customHeight="1">
      <c r="A704" s="1808"/>
      <c r="B704" s="1809"/>
      <c r="C704" s="1810"/>
      <c r="D704" s="1811"/>
      <c r="E704" s="1811"/>
      <c r="F704" s="1811"/>
      <c r="G704" s="1812"/>
      <c r="H704" s="1812"/>
      <c r="I704" s="1812"/>
      <c r="J704" s="1812"/>
      <c r="K704" s="1812"/>
      <c r="L704" s="1813"/>
      <c r="M704" s="1812"/>
      <c r="N704" s="1812"/>
      <c r="O704" s="1812"/>
      <c r="P704" s="1812"/>
      <c r="Q704" s="1812"/>
      <c r="R704" s="1812"/>
    </row>
    <row r="705" spans="1:18" ht="149.25" customHeight="1">
      <c r="A705" s="1808"/>
      <c r="B705" s="1809"/>
      <c r="C705" s="1810"/>
      <c r="D705" s="1811"/>
      <c r="E705" s="1811"/>
      <c r="F705" s="1811"/>
      <c r="G705" s="1812"/>
      <c r="H705" s="1812"/>
      <c r="I705" s="1812"/>
      <c r="J705" s="1812"/>
      <c r="K705" s="1812"/>
      <c r="L705" s="1813"/>
      <c r="M705" s="1812"/>
      <c r="N705" s="1812"/>
      <c r="O705" s="1812"/>
      <c r="P705" s="1812"/>
      <c r="Q705" s="1812"/>
      <c r="R705" s="1812"/>
    </row>
    <row r="706" spans="1:18" ht="149.25" customHeight="1">
      <c r="A706" s="1808"/>
      <c r="B706" s="1809"/>
      <c r="C706" s="1810"/>
      <c r="D706" s="1811"/>
      <c r="E706" s="1811"/>
      <c r="F706" s="1811"/>
      <c r="G706" s="1812"/>
      <c r="H706" s="1812"/>
      <c r="I706" s="1812"/>
      <c r="J706" s="1812"/>
      <c r="K706" s="1812"/>
      <c r="L706" s="1813"/>
      <c r="M706" s="1812"/>
      <c r="N706" s="1812"/>
      <c r="O706" s="1812"/>
      <c r="P706" s="1812"/>
      <c r="Q706" s="1812"/>
      <c r="R706" s="1812"/>
    </row>
    <row r="707" spans="1:18" ht="149.25" customHeight="1">
      <c r="A707" s="1808"/>
      <c r="B707" s="1809"/>
      <c r="C707" s="1810"/>
      <c r="D707" s="1811"/>
      <c r="E707" s="1811"/>
      <c r="F707" s="1811"/>
      <c r="G707" s="1812"/>
      <c r="H707" s="1812"/>
      <c r="I707" s="1812"/>
      <c r="J707" s="1812"/>
      <c r="K707" s="1812"/>
      <c r="L707" s="1813"/>
      <c r="M707" s="1812"/>
      <c r="N707" s="1812"/>
      <c r="O707" s="1812"/>
      <c r="P707" s="1812"/>
      <c r="Q707" s="1812"/>
      <c r="R707" s="1812"/>
    </row>
    <row r="708" spans="1:18" ht="149.25" customHeight="1">
      <c r="A708" s="1808"/>
      <c r="B708" s="1809"/>
      <c r="C708" s="1810"/>
      <c r="D708" s="1811"/>
      <c r="E708" s="1811"/>
      <c r="F708" s="1811"/>
      <c r="G708" s="1812"/>
      <c r="H708" s="1812"/>
      <c r="I708" s="1812"/>
      <c r="J708" s="1812"/>
      <c r="K708" s="1812"/>
      <c r="L708" s="1813"/>
      <c r="M708" s="1812"/>
      <c r="N708" s="1812"/>
      <c r="O708" s="1812"/>
      <c r="P708" s="1812"/>
      <c r="Q708" s="1812"/>
      <c r="R708" s="1812"/>
    </row>
    <row r="709" spans="1:18" ht="149.25" customHeight="1">
      <c r="A709" s="1808"/>
      <c r="B709" s="1809"/>
      <c r="C709" s="1810"/>
      <c r="D709" s="1811"/>
      <c r="E709" s="1811"/>
      <c r="F709" s="1811"/>
      <c r="G709" s="1812"/>
      <c r="H709" s="1812"/>
      <c r="I709" s="1812"/>
      <c r="J709" s="1812"/>
      <c r="K709" s="1812"/>
      <c r="L709" s="1813"/>
      <c r="M709" s="1812"/>
      <c r="N709" s="1812"/>
      <c r="O709" s="1812"/>
      <c r="P709" s="1812"/>
      <c r="Q709" s="1812"/>
      <c r="R709" s="1812"/>
    </row>
    <row r="710" spans="1:18" ht="149.25" customHeight="1">
      <c r="A710" s="1808"/>
      <c r="B710" s="1809"/>
      <c r="C710" s="1810"/>
      <c r="D710" s="1811"/>
      <c r="E710" s="1811"/>
      <c r="F710" s="1811"/>
      <c r="G710" s="1812"/>
      <c r="H710" s="1812"/>
      <c r="I710" s="1812"/>
      <c r="J710" s="1812"/>
      <c r="K710" s="1812"/>
      <c r="L710" s="1813"/>
      <c r="M710" s="1812"/>
      <c r="N710" s="1812"/>
      <c r="O710" s="1812"/>
      <c r="P710" s="1812"/>
      <c r="Q710" s="1812"/>
      <c r="R710" s="1812"/>
    </row>
    <row r="711" spans="1:18" ht="149.25" customHeight="1">
      <c r="A711" s="1808"/>
      <c r="B711" s="1809"/>
      <c r="C711" s="1810"/>
      <c r="D711" s="1811"/>
      <c r="E711" s="1811"/>
      <c r="F711" s="1811"/>
      <c r="G711" s="1812"/>
      <c r="H711" s="1812"/>
      <c r="I711" s="1812"/>
      <c r="J711" s="1812"/>
      <c r="K711" s="1812"/>
      <c r="L711" s="1813"/>
      <c r="M711" s="1812"/>
      <c r="N711" s="1812"/>
      <c r="O711" s="1812"/>
      <c r="P711" s="1812"/>
      <c r="Q711" s="1812"/>
      <c r="R711" s="1812"/>
    </row>
    <row r="712" spans="1:18" ht="149.25" customHeight="1">
      <c r="A712" s="1808"/>
      <c r="B712" s="1809"/>
      <c r="C712" s="1810"/>
      <c r="D712" s="1811"/>
      <c r="E712" s="1811"/>
      <c r="F712" s="1811"/>
      <c r="G712" s="1812"/>
      <c r="H712" s="1812"/>
      <c r="I712" s="1812"/>
      <c r="J712" s="1812"/>
      <c r="K712" s="1812"/>
      <c r="L712" s="1813"/>
      <c r="M712" s="1812"/>
      <c r="N712" s="1812"/>
      <c r="O712" s="1812"/>
      <c r="P712" s="1812"/>
      <c r="Q712" s="1812"/>
      <c r="R712" s="1812"/>
    </row>
    <row r="713" spans="1:18" ht="149.25" customHeight="1">
      <c r="A713" s="1808"/>
      <c r="B713" s="1809"/>
      <c r="C713" s="1810"/>
      <c r="D713" s="1811"/>
      <c r="E713" s="1811"/>
      <c r="F713" s="1811"/>
      <c r="G713" s="1812"/>
      <c r="H713" s="1812"/>
      <c r="I713" s="1812"/>
      <c r="J713" s="1812"/>
      <c r="K713" s="1812"/>
      <c r="L713" s="1813"/>
      <c r="M713" s="1812"/>
      <c r="N713" s="1812"/>
      <c r="O713" s="1812"/>
      <c r="P713" s="1812"/>
      <c r="Q713" s="1812"/>
      <c r="R713" s="1812"/>
    </row>
    <row r="714" spans="1:18" ht="149.25" customHeight="1">
      <c r="A714" s="1808"/>
      <c r="B714" s="1809"/>
      <c r="C714" s="1810"/>
      <c r="D714" s="1811"/>
      <c r="E714" s="1811"/>
      <c r="F714" s="1811"/>
      <c r="G714" s="1812"/>
      <c r="H714" s="1812"/>
      <c r="I714" s="1812"/>
      <c r="J714" s="1812"/>
      <c r="K714" s="1812"/>
      <c r="L714" s="1813"/>
      <c r="M714" s="1812"/>
      <c r="N714" s="1812"/>
      <c r="O714" s="1812"/>
      <c r="P714" s="1812"/>
      <c r="Q714" s="1812"/>
      <c r="R714" s="1812"/>
    </row>
    <row r="715" spans="1:18" ht="149.25" customHeight="1">
      <c r="A715" s="1808"/>
      <c r="B715" s="1809"/>
      <c r="C715" s="1810"/>
      <c r="D715" s="1811"/>
      <c r="E715" s="1811"/>
      <c r="F715" s="1811"/>
      <c r="G715" s="1812"/>
      <c r="H715" s="1812"/>
      <c r="I715" s="1812"/>
      <c r="J715" s="1812"/>
      <c r="K715" s="1812"/>
      <c r="L715" s="1813"/>
      <c r="M715" s="1812"/>
      <c r="N715" s="1812"/>
      <c r="O715" s="1812"/>
      <c r="P715" s="1812"/>
      <c r="Q715" s="1812"/>
      <c r="R715" s="1812"/>
    </row>
    <row r="716" spans="1:18" ht="149.25" customHeight="1">
      <c r="A716" s="1808"/>
      <c r="B716" s="1809"/>
      <c r="C716" s="1810"/>
      <c r="D716" s="1811"/>
      <c r="E716" s="1811"/>
      <c r="F716" s="1811"/>
      <c r="G716" s="1812"/>
      <c r="H716" s="1812"/>
      <c r="I716" s="1812"/>
      <c r="J716" s="1812"/>
      <c r="K716" s="1812"/>
      <c r="L716" s="1813"/>
      <c r="M716" s="1812"/>
      <c r="N716" s="1812"/>
      <c r="O716" s="1812"/>
      <c r="P716" s="1812"/>
      <c r="Q716" s="1812"/>
      <c r="R716" s="1812"/>
    </row>
  </sheetData>
  <mergeCells count="352">
    <mergeCell ref="D661:E661"/>
    <mergeCell ref="D662:E662"/>
    <mergeCell ref="D663:E663"/>
    <mergeCell ref="D664:E664"/>
    <mergeCell ref="D665:E665"/>
    <mergeCell ref="B666:E666"/>
    <mergeCell ref="D621:E621"/>
    <mergeCell ref="B618:R618"/>
    <mergeCell ref="C619:R619"/>
    <mergeCell ref="B620:E620"/>
    <mergeCell ref="D622:E641"/>
    <mergeCell ref="D642:E648"/>
    <mergeCell ref="D649:E657"/>
    <mergeCell ref="D658:E658"/>
    <mergeCell ref="B659:E659"/>
    <mergeCell ref="D660:E660"/>
    <mergeCell ref="D617:F617"/>
    <mergeCell ref="G617:R617"/>
    <mergeCell ref="D614:F614"/>
    <mergeCell ref="G614:R614"/>
    <mergeCell ref="D615:F615"/>
    <mergeCell ref="G615:R615"/>
    <mergeCell ref="D616:F616"/>
    <mergeCell ref="G616:R616"/>
    <mergeCell ref="D610:F610"/>
    <mergeCell ref="G610:R610"/>
    <mergeCell ref="D611:F612"/>
    <mergeCell ref="G611:R611"/>
    <mergeCell ref="G612:R612"/>
    <mergeCell ref="D613:F613"/>
    <mergeCell ref="G613:R613"/>
    <mergeCell ref="D607:F607"/>
    <mergeCell ref="G607:R607"/>
    <mergeCell ref="D608:F608"/>
    <mergeCell ref="G608:R608"/>
    <mergeCell ref="D609:F609"/>
    <mergeCell ref="G609:R609"/>
    <mergeCell ref="D604:F604"/>
    <mergeCell ref="G604:R604"/>
    <mergeCell ref="D605:F605"/>
    <mergeCell ref="G605:R605"/>
    <mergeCell ref="D606:F606"/>
    <mergeCell ref="G606:R606"/>
    <mergeCell ref="D600:F600"/>
    <mergeCell ref="D601:F601"/>
    <mergeCell ref="G601:R601"/>
    <mergeCell ref="D602:F602"/>
    <mergeCell ref="G602:R602"/>
    <mergeCell ref="D603:F603"/>
    <mergeCell ref="G603:R603"/>
    <mergeCell ref="D596:F596"/>
    <mergeCell ref="G596:R596"/>
    <mergeCell ref="D597:F597"/>
    <mergeCell ref="G597:R597"/>
    <mergeCell ref="G598:R598"/>
    <mergeCell ref="B599:E599"/>
    <mergeCell ref="D593:F593"/>
    <mergeCell ref="G593:R593"/>
    <mergeCell ref="D594:F594"/>
    <mergeCell ref="G594:R594"/>
    <mergeCell ref="D595:F595"/>
    <mergeCell ref="G595:R595"/>
    <mergeCell ref="D590:F590"/>
    <mergeCell ref="G590:R590"/>
    <mergeCell ref="D591:F591"/>
    <mergeCell ref="G591:R591"/>
    <mergeCell ref="D592:F592"/>
    <mergeCell ref="G592:R592"/>
    <mergeCell ref="B586:E586"/>
    <mergeCell ref="D587:F587"/>
    <mergeCell ref="D588:F588"/>
    <mergeCell ref="G588:R588"/>
    <mergeCell ref="D589:F589"/>
    <mergeCell ref="G589:R589"/>
    <mergeCell ref="D583:F583"/>
    <mergeCell ref="G583:R583"/>
    <mergeCell ref="D584:F584"/>
    <mergeCell ref="G584:R584"/>
    <mergeCell ref="D585:F585"/>
    <mergeCell ref="G585:R585"/>
    <mergeCell ref="C578:R578"/>
    <mergeCell ref="B579:E579"/>
    <mergeCell ref="D580:F580"/>
    <mergeCell ref="D581:F581"/>
    <mergeCell ref="G581:R581"/>
    <mergeCell ref="D582:F582"/>
    <mergeCell ref="G582:R582"/>
    <mergeCell ref="B553:R553"/>
    <mergeCell ref="B559:R559"/>
    <mergeCell ref="C566:R566"/>
    <mergeCell ref="C571:R571"/>
    <mergeCell ref="B576:R576"/>
    <mergeCell ref="B577:R577"/>
    <mergeCell ref="B524:D524"/>
    <mergeCell ref="D525:D527"/>
    <mergeCell ref="D529:D532"/>
    <mergeCell ref="B533:R533"/>
    <mergeCell ref="B534:R534"/>
    <mergeCell ref="B547:R547"/>
    <mergeCell ref="B476:R476"/>
    <mergeCell ref="G477:R477"/>
    <mergeCell ref="B514:R514"/>
    <mergeCell ref="B515:C515"/>
    <mergeCell ref="D516:D518"/>
    <mergeCell ref="D519:D523"/>
    <mergeCell ref="D439:D441"/>
    <mergeCell ref="B447:F447"/>
    <mergeCell ref="D448:D451"/>
    <mergeCell ref="B452:R452"/>
    <mergeCell ref="D453:P453"/>
    <mergeCell ref="H426:Q428"/>
    <mergeCell ref="B429:E429"/>
    <mergeCell ref="B430:R430"/>
    <mergeCell ref="I432:R432"/>
    <mergeCell ref="I433:R433"/>
    <mergeCell ref="B437:R437"/>
    <mergeCell ref="B419:R419"/>
    <mergeCell ref="H420:R420"/>
    <mergeCell ref="B421:R421"/>
    <mergeCell ref="D422:R422"/>
    <mergeCell ref="H423:Q425"/>
    <mergeCell ref="D376:D377"/>
    <mergeCell ref="D379:D381"/>
    <mergeCell ref="B382:R382"/>
    <mergeCell ref="F438:R438"/>
    <mergeCell ref="A383:A389"/>
    <mergeCell ref="B383:R383"/>
    <mergeCell ref="B384:R384"/>
    <mergeCell ref="B385:R385"/>
    <mergeCell ref="B386:R386"/>
    <mergeCell ref="B387:R387"/>
    <mergeCell ref="B388:R388"/>
    <mergeCell ref="D363:D368"/>
    <mergeCell ref="B370:R370"/>
    <mergeCell ref="B371:C371"/>
    <mergeCell ref="E371:R371"/>
    <mergeCell ref="D372:D374"/>
    <mergeCell ref="B375:C375"/>
    <mergeCell ref="B389:R389"/>
    <mergeCell ref="B326:R326"/>
    <mergeCell ref="E327:R327"/>
    <mergeCell ref="D328:D335"/>
    <mergeCell ref="D336:D343"/>
    <mergeCell ref="D346:D353"/>
    <mergeCell ref="D355:D362"/>
    <mergeCell ref="B310:R310"/>
    <mergeCell ref="D311:D312"/>
    <mergeCell ref="I311:M323"/>
    <mergeCell ref="O311:R324"/>
    <mergeCell ref="D313:D314"/>
    <mergeCell ref="D315:D317"/>
    <mergeCell ref="D318:D320"/>
    <mergeCell ref="D321:D325"/>
    <mergeCell ref="I324:M324"/>
    <mergeCell ref="I325:M325"/>
    <mergeCell ref="D298:D301"/>
    <mergeCell ref="A299:A300"/>
    <mergeCell ref="B299:B300"/>
    <mergeCell ref="A306:A308"/>
    <mergeCell ref="B306:B308"/>
    <mergeCell ref="D306:D308"/>
    <mergeCell ref="A288:A289"/>
    <mergeCell ref="B288:B289"/>
    <mergeCell ref="D288:D291"/>
    <mergeCell ref="A290:A291"/>
    <mergeCell ref="A293:A294"/>
    <mergeCell ref="B293:B294"/>
    <mergeCell ref="D293:D296"/>
    <mergeCell ref="A295:A296"/>
    <mergeCell ref="B295:B296"/>
    <mergeCell ref="A275:A278"/>
    <mergeCell ref="B275:B278"/>
    <mergeCell ref="D275:D278"/>
    <mergeCell ref="A279:A281"/>
    <mergeCell ref="B279:B281"/>
    <mergeCell ref="A283:A284"/>
    <mergeCell ref="B283:B284"/>
    <mergeCell ref="D283:D286"/>
    <mergeCell ref="A285:A286"/>
    <mergeCell ref="B285:B286"/>
    <mergeCell ref="D267:D269"/>
    <mergeCell ref="A268:A269"/>
    <mergeCell ref="B268:B269"/>
    <mergeCell ref="A270:A274"/>
    <mergeCell ref="B270:B274"/>
    <mergeCell ref="D270:D274"/>
    <mergeCell ref="A256:A258"/>
    <mergeCell ref="B256:B258"/>
    <mergeCell ref="D256:D258"/>
    <mergeCell ref="A259:A261"/>
    <mergeCell ref="B259:B261"/>
    <mergeCell ref="D259:D263"/>
    <mergeCell ref="F249:R249"/>
    <mergeCell ref="A250:A252"/>
    <mergeCell ref="B250:B252"/>
    <mergeCell ref="D250:D252"/>
    <mergeCell ref="A253:A255"/>
    <mergeCell ref="B253:B255"/>
    <mergeCell ref="D253:D255"/>
    <mergeCell ref="D226:D227"/>
    <mergeCell ref="D235:D236"/>
    <mergeCell ref="F237:R237"/>
    <mergeCell ref="D238:D240"/>
    <mergeCell ref="D242:D244"/>
    <mergeCell ref="B248:R248"/>
    <mergeCell ref="B200:R200"/>
    <mergeCell ref="F201:Q201"/>
    <mergeCell ref="F219:Q219"/>
    <mergeCell ref="B224:R224"/>
    <mergeCell ref="B225:C225"/>
    <mergeCell ref="F225:R225"/>
    <mergeCell ref="D187:D189"/>
    <mergeCell ref="B190:C190"/>
    <mergeCell ref="D191:D193"/>
    <mergeCell ref="B195:D195"/>
    <mergeCell ref="B197:D197"/>
    <mergeCell ref="B199:R199"/>
    <mergeCell ref="G182:R182"/>
    <mergeCell ref="G183:R183"/>
    <mergeCell ref="G184:R184"/>
    <mergeCell ref="B185:R185"/>
    <mergeCell ref="B186:D186"/>
    <mergeCell ref="E186:R186"/>
    <mergeCell ref="D177:D181"/>
    <mergeCell ref="G177:R177"/>
    <mergeCell ref="G178:R178"/>
    <mergeCell ref="G179:R179"/>
    <mergeCell ref="G180:R180"/>
    <mergeCell ref="G181:R181"/>
    <mergeCell ref="E170:R170"/>
    <mergeCell ref="G171:R171"/>
    <mergeCell ref="G172:R172"/>
    <mergeCell ref="D173:D176"/>
    <mergeCell ref="G173:R173"/>
    <mergeCell ref="G174:R174"/>
    <mergeCell ref="G175:R175"/>
    <mergeCell ref="G176:R176"/>
    <mergeCell ref="D158:D159"/>
    <mergeCell ref="D160:D161"/>
    <mergeCell ref="B162:D162"/>
    <mergeCell ref="D163:D164"/>
    <mergeCell ref="D165:D166"/>
    <mergeCell ref="B169:R169"/>
    <mergeCell ref="B148:D148"/>
    <mergeCell ref="E148:R148"/>
    <mergeCell ref="D149:D151"/>
    <mergeCell ref="D152:D153"/>
    <mergeCell ref="D154:D155"/>
    <mergeCell ref="D156:D157"/>
    <mergeCell ref="D136:D137"/>
    <mergeCell ref="B139:E139"/>
    <mergeCell ref="D140:D141"/>
    <mergeCell ref="B142:E142"/>
    <mergeCell ref="D143:D146"/>
    <mergeCell ref="B147:R147"/>
    <mergeCell ref="D126:D127"/>
    <mergeCell ref="D128:D129"/>
    <mergeCell ref="B130:E130"/>
    <mergeCell ref="D131:D132"/>
    <mergeCell ref="D133:D134"/>
    <mergeCell ref="B135:E135"/>
    <mergeCell ref="B117:C117"/>
    <mergeCell ref="D118:D122"/>
    <mergeCell ref="B120:C120"/>
    <mergeCell ref="B123:R123"/>
    <mergeCell ref="E124:R124"/>
    <mergeCell ref="B125:E125"/>
    <mergeCell ref="D103:D104"/>
    <mergeCell ref="D105:D107"/>
    <mergeCell ref="B108:C108"/>
    <mergeCell ref="D109:D112"/>
    <mergeCell ref="B112:C112"/>
    <mergeCell ref="D113:D116"/>
    <mergeCell ref="D87:D88"/>
    <mergeCell ref="B90:C90"/>
    <mergeCell ref="D91:D93"/>
    <mergeCell ref="D94:D96"/>
    <mergeCell ref="D97:D101"/>
    <mergeCell ref="B102:C102"/>
    <mergeCell ref="D75:D78"/>
    <mergeCell ref="B79:R79"/>
    <mergeCell ref="B80:R80"/>
    <mergeCell ref="B81:D81"/>
    <mergeCell ref="F81:P81"/>
    <mergeCell ref="D83:D85"/>
    <mergeCell ref="B65:D65"/>
    <mergeCell ref="G65:R65"/>
    <mergeCell ref="B70:D70"/>
    <mergeCell ref="D71:D73"/>
    <mergeCell ref="B74:D74"/>
    <mergeCell ref="L74:R74"/>
    <mergeCell ref="D41:D45"/>
    <mergeCell ref="D46:D51"/>
    <mergeCell ref="B56:D56"/>
    <mergeCell ref="D57:D61"/>
    <mergeCell ref="B63:R63"/>
    <mergeCell ref="B64:D64"/>
    <mergeCell ref="B34:R34"/>
    <mergeCell ref="B35:D35"/>
    <mergeCell ref="G35:R35"/>
    <mergeCell ref="B36:D36"/>
    <mergeCell ref="B37:D37"/>
    <mergeCell ref="D38:D40"/>
    <mergeCell ref="B22:R22"/>
    <mergeCell ref="G23:R23"/>
    <mergeCell ref="B25:C25"/>
    <mergeCell ref="B26:R26"/>
    <mergeCell ref="E27:R27"/>
    <mergeCell ref="B33:C33"/>
    <mergeCell ref="G33:R33"/>
    <mergeCell ref="G15:R15"/>
    <mergeCell ref="D16:D17"/>
    <mergeCell ref="B18:R18"/>
    <mergeCell ref="G19:R19"/>
    <mergeCell ref="D20:D21"/>
    <mergeCell ref="G20:R20"/>
    <mergeCell ref="G21:R21"/>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D667:E667"/>
    <mergeCell ref="D668:E668"/>
    <mergeCell ref="D669:E669"/>
    <mergeCell ref="D670:E670"/>
    <mergeCell ref="D671:E671"/>
    <mergeCell ref="D672:E672"/>
    <mergeCell ref="D673:E673"/>
    <mergeCell ref="D674:E674"/>
    <mergeCell ref="D675:E675"/>
    <mergeCell ref="D685:E685"/>
    <mergeCell ref="D686:E686"/>
    <mergeCell ref="D676:E676"/>
    <mergeCell ref="D677:E677"/>
    <mergeCell ref="D678:E678"/>
    <mergeCell ref="B679:E679"/>
    <mergeCell ref="D680:E680"/>
    <mergeCell ref="B681:E681"/>
    <mergeCell ref="D682:E682"/>
    <mergeCell ref="D683:E683"/>
    <mergeCell ref="D684:E684"/>
  </mergeCells>
  <conditionalFormatting sqref="B203:B205">
    <cfRule type="duplicateValues" dxfId="190" priority="16"/>
  </conditionalFormatting>
  <conditionalFormatting sqref="B206">
    <cfRule type="duplicateValues" dxfId="189" priority="15"/>
  </conditionalFormatting>
  <conditionalFormatting sqref="B206">
    <cfRule type="duplicateValues" dxfId="188" priority="14"/>
  </conditionalFormatting>
  <conditionalFormatting sqref="B210:B211">
    <cfRule type="duplicateValues" dxfId="187" priority="13"/>
  </conditionalFormatting>
  <conditionalFormatting sqref="B210">
    <cfRule type="duplicateValues" dxfId="186" priority="12"/>
  </conditionalFormatting>
  <conditionalFormatting sqref="B211">
    <cfRule type="duplicateValues" dxfId="185" priority="11"/>
  </conditionalFormatting>
  <conditionalFormatting sqref="B208">
    <cfRule type="duplicateValues" dxfId="184" priority="10"/>
  </conditionalFormatting>
  <conditionalFormatting sqref="B209">
    <cfRule type="duplicateValues" dxfId="183" priority="9"/>
  </conditionalFormatting>
  <conditionalFormatting sqref="B214">
    <cfRule type="duplicateValues" dxfId="182" priority="8"/>
  </conditionalFormatting>
  <conditionalFormatting sqref="B215">
    <cfRule type="duplicateValues" dxfId="181" priority="7"/>
  </conditionalFormatting>
  <conditionalFormatting sqref="B217">
    <cfRule type="duplicateValues" dxfId="180" priority="6"/>
  </conditionalFormatting>
  <conditionalFormatting sqref="B218">
    <cfRule type="duplicateValues" dxfId="179" priority="5"/>
  </conditionalFormatting>
  <conditionalFormatting sqref="B220">
    <cfRule type="duplicateValues" dxfId="178" priority="4"/>
  </conditionalFormatting>
  <conditionalFormatting sqref="B221">
    <cfRule type="duplicateValues" dxfId="177" priority="3"/>
  </conditionalFormatting>
  <conditionalFormatting sqref="B222">
    <cfRule type="duplicateValues" dxfId="176" priority="2"/>
  </conditionalFormatting>
  <conditionalFormatting sqref="B223">
    <cfRule type="duplicateValues" dxfId="175" priority="1"/>
  </conditionalFormatting>
  <printOptions horizontalCentered="1"/>
  <pageMargins left="0.43307086614173229" right="0.43307086614173229" top="0.74803149606299213" bottom="0.9055118110236221" header="1.0629921259842521" footer="0.31496062992125984"/>
  <pageSetup paperSize="9" scale="54" fitToHeight="0" orientation="landscape" r:id="rId1"/>
  <headerFooter>
    <oddFooter>&amp;CPage &amp;P&amp;R&amp;A</oddFooter>
  </headerFooter>
  <rowBreaks count="50" manualBreakCount="50">
    <brk id="21" max="17" man="1"/>
    <brk id="38" max="17" man="1"/>
    <brk id="47" max="17" man="1"/>
    <brk id="56" max="17" man="1"/>
    <brk id="69" max="17" man="1"/>
    <brk id="87" max="17" man="1"/>
    <brk id="98" max="17" man="1"/>
    <brk id="108" max="17" man="1"/>
    <brk id="118" max="17" man="1"/>
    <brk id="135" max="17" man="1"/>
    <brk id="149" max="17" man="1"/>
    <brk id="155" max="17" man="1"/>
    <brk id="161" max="17" man="1"/>
    <brk id="168" max="17" man="1"/>
    <brk id="177" max="17" man="1"/>
    <brk id="186" max="17" man="1"/>
    <brk id="203" max="17" man="1"/>
    <brk id="215" max="17" man="1"/>
    <brk id="227" max="17" man="1"/>
    <brk id="258" max="17" man="1"/>
    <brk id="281" max="17" man="1"/>
    <brk id="304" max="17" man="1"/>
    <brk id="326" max="17" man="1"/>
    <brk id="348" max="17" man="1"/>
    <brk id="373" max="17" man="1"/>
    <brk id="408" max="17" man="1"/>
    <brk id="421" max="17" man="1"/>
    <brk id="437" max="17" man="1"/>
    <brk id="444" max="17" man="1"/>
    <brk id="459" max="17" man="1"/>
    <brk id="473" max="17" man="1"/>
    <brk id="478" max="17" man="1"/>
    <brk id="481" max="17" man="1"/>
    <brk id="484" max="17" man="1"/>
    <brk id="493" max="16383" man="1"/>
    <brk id="496" max="17" man="1"/>
    <brk id="505" max="17" man="1"/>
    <brk id="508" max="17" man="1"/>
    <brk id="510" max="17" man="1"/>
    <brk id="516" max="17" man="1"/>
    <brk id="530" max="17" man="1"/>
    <brk id="540" max="17" man="1"/>
    <brk id="548" max="17" man="1"/>
    <brk id="564" max="17" man="1"/>
    <brk id="587" max="17" man="1"/>
    <brk id="611" max="17" man="1"/>
    <brk id="625" max="17" man="1"/>
    <brk id="633" max="17" man="1"/>
    <brk id="661" max="17" man="1"/>
    <brk id="67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1"/>
  <sheetViews>
    <sheetView view="pageBreakPreview" zoomScaleNormal="70" zoomScaleSheetLayoutView="100" workbookViewId="0">
      <pane xSplit="6" ySplit="6" topLeftCell="G548" activePane="bottomRight" state="frozen"/>
      <selection pane="topRight" activeCell="G1" sqref="G1"/>
      <selection pane="bottomLeft" activeCell="A7" sqref="A7"/>
      <selection pane="bottomRight" activeCell="B177" sqref="B177"/>
    </sheetView>
  </sheetViews>
  <sheetFormatPr defaultRowHeight="16.5"/>
  <cols>
    <col min="1" max="1" width="6.5703125" style="1844" customWidth="1"/>
    <col min="2" max="2" width="32.85546875" style="1690" customWidth="1"/>
    <col min="3" max="3" width="9.140625" style="1845"/>
    <col min="4" max="4" width="15.42578125" style="1845" customWidth="1"/>
    <col min="5" max="5" width="12.42578125" style="1690" customWidth="1"/>
    <col min="6" max="6" width="14.7109375" style="1690" customWidth="1"/>
    <col min="7" max="8" width="14.5703125" style="1690" customWidth="1"/>
    <col min="9" max="10" width="13.140625" style="1690" customWidth="1"/>
    <col min="11" max="11" width="16.5703125" style="1690" customWidth="1"/>
    <col min="12" max="12" width="19.140625" style="1846" customWidth="1"/>
    <col min="13" max="14" width="13.140625" style="1690" customWidth="1"/>
    <col min="15" max="18" width="12.42578125" style="1690" customWidth="1"/>
    <col min="19" max="16384" width="9.140625" style="1690"/>
  </cols>
  <sheetData>
    <row r="1" spans="1:18">
      <c r="A1" s="1818"/>
      <c r="B1" s="3393" t="s">
        <v>2270</v>
      </c>
      <c r="C1" s="3393"/>
      <c r="D1" s="3393"/>
      <c r="E1" s="3393"/>
      <c r="F1" s="3393"/>
      <c r="G1" s="3393"/>
      <c r="H1" s="3393"/>
      <c r="I1" s="3393"/>
      <c r="J1" s="3393"/>
      <c r="K1" s="3393"/>
      <c r="L1" s="3393"/>
      <c r="M1" s="3393"/>
      <c r="N1" s="3393"/>
      <c r="O1" s="3393"/>
      <c r="P1" s="3393"/>
      <c r="Q1" s="3393"/>
      <c r="R1" s="3393"/>
    </row>
    <row r="2" spans="1:18">
      <c r="A2" s="3394" t="s">
        <v>2390</v>
      </c>
      <c r="B2" s="3395"/>
      <c r="C2" s="3395"/>
      <c r="D2" s="3395"/>
      <c r="E2" s="3395"/>
      <c r="F2" s="3395"/>
      <c r="G2" s="3395"/>
      <c r="H2" s="3395"/>
      <c r="I2" s="3395"/>
      <c r="J2" s="3395"/>
      <c r="K2" s="3395"/>
      <c r="L2" s="3395"/>
      <c r="M2" s="3395"/>
      <c r="N2" s="3395"/>
      <c r="O2" s="3395"/>
      <c r="P2" s="3395"/>
      <c r="Q2" s="3395"/>
      <c r="R2" s="3395"/>
    </row>
    <row r="3" spans="1:18">
      <c r="A3" s="1841"/>
      <c r="B3" s="3184" t="s">
        <v>2439</v>
      </c>
      <c r="C3" s="3184"/>
      <c r="D3" s="3184"/>
      <c r="E3" s="3184"/>
      <c r="F3" s="3184"/>
      <c r="G3" s="3184"/>
      <c r="H3" s="3184"/>
      <c r="I3" s="3184"/>
      <c r="J3" s="3184"/>
      <c r="K3" s="3184"/>
      <c r="L3" s="3184"/>
      <c r="M3" s="3184"/>
      <c r="N3" s="3184"/>
      <c r="O3" s="3184"/>
      <c r="P3" s="3184"/>
      <c r="Q3" s="3184"/>
      <c r="R3" s="3184"/>
    </row>
    <row r="4" spans="1:18">
      <c r="A4" s="1841"/>
      <c r="B4" s="1838"/>
      <c r="C4" s="1838"/>
      <c r="D4" s="1838"/>
      <c r="E4" s="1838"/>
      <c r="F4" s="1838"/>
      <c r="G4" s="1838"/>
      <c r="H4" s="1838"/>
      <c r="I4" s="1838"/>
      <c r="J4" s="1838"/>
      <c r="K4" s="1838"/>
      <c r="L4" s="1381"/>
      <c r="M4" s="1838"/>
      <c r="N4" s="1838"/>
      <c r="O4" s="1838"/>
      <c r="P4" s="3596" t="s">
        <v>1609</v>
      </c>
      <c r="Q4" s="3596"/>
      <c r="R4" s="3596"/>
    </row>
    <row r="5" spans="1:18" s="1844" customFormat="1" ht="25.5" customHeight="1">
      <c r="A5" s="3380" t="s">
        <v>0</v>
      </c>
      <c r="B5" s="3380" t="s">
        <v>1605</v>
      </c>
      <c r="C5" s="3380" t="s">
        <v>1289</v>
      </c>
      <c r="D5" s="3380" t="s">
        <v>1521</v>
      </c>
      <c r="E5" s="3402" t="s">
        <v>1326</v>
      </c>
      <c r="F5" s="3402"/>
      <c r="G5" s="3402"/>
      <c r="H5" s="3402"/>
      <c r="I5" s="3402"/>
      <c r="J5" s="3402"/>
      <c r="K5" s="3402"/>
      <c r="L5" s="3402"/>
      <c r="M5" s="3402"/>
      <c r="N5" s="3402"/>
      <c r="O5" s="3402"/>
      <c r="P5" s="3402"/>
      <c r="Q5" s="3402"/>
      <c r="R5" s="3402"/>
    </row>
    <row r="6" spans="1:18" s="1844" customFormat="1" ht="90" customHeight="1">
      <c r="A6" s="3380"/>
      <c r="B6" s="3380"/>
      <c r="C6" s="3380"/>
      <c r="D6" s="3380"/>
      <c r="E6" s="1842" t="s">
        <v>1341</v>
      </c>
      <c r="F6" s="1842" t="s">
        <v>1342</v>
      </c>
      <c r="G6" s="1842" t="s">
        <v>1280</v>
      </c>
      <c r="H6" s="1847" t="s">
        <v>1295</v>
      </c>
      <c r="I6" s="1842" t="s">
        <v>1281</v>
      </c>
      <c r="J6" s="1848" t="s">
        <v>1283</v>
      </c>
      <c r="K6" s="1842" t="s">
        <v>1282</v>
      </c>
      <c r="L6" s="1848" t="s">
        <v>1279</v>
      </c>
      <c r="M6" s="1848" t="s">
        <v>1284</v>
      </c>
      <c r="N6" s="1848" t="s">
        <v>1285</v>
      </c>
      <c r="O6" s="1848" t="s">
        <v>1286</v>
      </c>
      <c r="P6" s="1848" t="s">
        <v>1523</v>
      </c>
      <c r="Q6" s="1848" t="s">
        <v>1287</v>
      </c>
      <c r="R6" s="1847" t="s">
        <v>1288</v>
      </c>
    </row>
    <row r="7" spans="1:18" s="1845" customFormat="1" ht="17.25" customHeight="1">
      <c r="A7" s="1839"/>
      <c r="B7" s="1839" t="s">
        <v>1623</v>
      </c>
      <c r="C7" s="1839" t="s">
        <v>1624</v>
      </c>
      <c r="D7" s="1839" t="s">
        <v>1625</v>
      </c>
      <c r="E7" s="1839" t="s">
        <v>1626</v>
      </c>
      <c r="F7" s="1839" t="s">
        <v>1627</v>
      </c>
      <c r="G7" s="1839">
        <v>1</v>
      </c>
      <c r="H7" s="1839">
        <v>2</v>
      </c>
      <c r="I7" s="1839">
        <v>3</v>
      </c>
      <c r="J7" s="1839">
        <v>4</v>
      </c>
      <c r="K7" s="1839">
        <v>5</v>
      </c>
      <c r="L7" s="1839">
        <v>6</v>
      </c>
      <c r="M7" s="1839">
        <v>7</v>
      </c>
      <c r="N7" s="1839">
        <v>8</v>
      </c>
      <c r="O7" s="1839">
        <v>9</v>
      </c>
      <c r="P7" s="1839">
        <v>10</v>
      </c>
      <c r="Q7" s="1839">
        <v>11</v>
      </c>
      <c r="R7" s="1839">
        <v>12</v>
      </c>
    </row>
    <row r="8" spans="1:18" ht="26.25" customHeight="1">
      <c r="A8" s="1839" t="s">
        <v>1839</v>
      </c>
      <c r="B8" s="1395" t="s">
        <v>1840</v>
      </c>
      <c r="C8" s="1542"/>
      <c r="D8" s="1542"/>
      <c r="E8" s="1511"/>
      <c r="F8" s="1511"/>
      <c r="G8" s="1511"/>
      <c r="H8" s="1511"/>
      <c r="I8" s="1511"/>
      <c r="J8" s="1511"/>
      <c r="K8" s="1511"/>
      <c r="L8" s="1849"/>
      <c r="M8" s="1511"/>
      <c r="N8" s="1511"/>
      <c r="O8" s="1511"/>
      <c r="P8" s="1511"/>
      <c r="Q8" s="1511"/>
      <c r="R8" s="1511"/>
    </row>
    <row r="9" spans="1:18" ht="90.75" customHeight="1">
      <c r="A9" s="3380">
        <v>1</v>
      </c>
      <c r="B9" s="3381" t="s">
        <v>2372</v>
      </c>
      <c r="C9" s="3381"/>
      <c r="D9" s="3381"/>
      <c r="E9" s="3381"/>
      <c r="F9" s="3381"/>
      <c r="G9" s="3381"/>
      <c r="H9" s="3381"/>
      <c r="I9" s="3381"/>
      <c r="J9" s="3381"/>
      <c r="K9" s="3381"/>
      <c r="L9" s="3381"/>
      <c r="M9" s="3381"/>
      <c r="N9" s="3381"/>
      <c r="O9" s="3381"/>
      <c r="P9" s="3381"/>
      <c r="Q9" s="3381"/>
      <c r="R9" s="3381"/>
    </row>
    <row r="10" spans="1:18" ht="32.25" customHeight="1">
      <c r="A10" s="3380"/>
      <c r="B10" s="3595" t="s">
        <v>1838</v>
      </c>
      <c r="C10" s="3595"/>
      <c r="D10" s="3595"/>
      <c r="E10" s="3595"/>
      <c r="F10" s="3595"/>
      <c r="G10" s="3595"/>
      <c r="H10" s="3595"/>
      <c r="I10" s="3595"/>
      <c r="J10" s="3595"/>
      <c r="K10" s="3595"/>
      <c r="L10" s="3595"/>
      <c r="M10" s="3595"/>
      <c r="N10" s="3595"/>
      <c r="O10" s="3595"/>
      <c r="P10" s="3595"/>
      <c r="Q10" s="3595"/>
      <c r="R10" s="3595"/>
    </row>
    <row r="11" spans="1:18" ht="46.5" customHeight="1">
      <c r="A11" s="1839">
        <v>2</v>
      </c>
      <c r="B11" s="3568" t="s">
        <v>2391</v>
      </c>
      <c r="C11" s="3568"/>
      <c r="D11" s="3568"/>
      <c r="E11" s="3568"/>
      <c r="F11" s="3568"/>
      <c r="G11" s="3568"/>
      <c r="H11" s="3568"/>
      <c r="I11" s="3568"/>
      <c r="J11" s="3568"/>
      <c r="K11" s="3568"/>
      <c r="L11" s="3568"/>
      <c r="M11" s="3568"/>
      <c r="N11" s="3568"/>
      <c r="O11" s="3568"/>
      <c r="P11" s="3568"/>
      <c r="Q11" s="3568"/>
      <c r="R11" s="3568"/>
    </row>
    <row r="12" spans="1:18" ht="29.25" customHeight="1">
      <c r="A12" s="1839"/>
      <c r="B12" s="1512"/>
      <c r="C12" s="1839"/>
      <c r="D12" s="1839"/>
      <c r="E12" s="1512"/>
      <c r="F12" s="1512"/>
      <c r="G12" s="3380" t="s">
        <v>1359</v>
      </c>
      <c r="H12" s="3380"/>
      <c r="I12" s="3380"/>
      <c r="J12" s="3380"/>
      <c r="K12" s="3380"/>
      <c r="L12" s="3380"/>
      <c r="M12" s="3380"/>
      <c r="N12" s="3380"/>
      <c r="O12" s="3380"/>
      <c r="P12" s="3380"/>
      <c r="Q12" s="3380"/>
      <c r="R12" s="3380"/>
    </row>
    <row r="13" spans="1:18" ht="59.25" customHeight="1">
      <c r="A13" s="1402"/>
      <c r="B13" s="1840" t="s">
        <v>1522</v>
      </c>
      <c r="C13" s="1402" t="s">
        <v>28</v>
      </c>
      <c r="D13" s="1402" t="s">
        <v>2277</v>
      </c>
      <c r="E13" s="1420"/>
      <c r="F13" s="1420"/>
      <c r="G13" s="1850">
        <f>100000/1.1</f>
        <v>90909.090909090897</v>
      </c>
      <c r="H13" s="1850"/>
      <c r="I13" s="1850"/>
      <c r="J13" s="1850">
        <f>G13</f>
        <v>90909.090909090897</v>
      </c>
      <c r="K13" s="1850">
        <f>G13</f>
        <v>90909.090909090897</v>
      </c>
      <c r="L13" s="1420"/>
      <c r="M13" s="1543">
        <f>G13</f>
        <v>90909.090909090897</v>
      </c>
      <c r="N13" s="1850">
        <f>G13</f>
        <v>90909.090909090897</v>
      </c>
      <c r="O13" s="1850">
        <f>G13</f>
        <v>90909.090909090897</v>
      </c>
      <c r="P13" s="1850">
        <f>G13</f>
        <v>90909.090909090897</v>
      </c>
      <c r="Q13" s="1850">
        <f>G13</f>
        <v>90909.090909090897</v>
      </c>
      <c r="R13" s="1850"/>
    </row>
    <row r="14" spans="1:18" ht="57" customHeight="1">
      <c r="A14" s="1839">
        <v>3</v>
      </c>
      <c r="B14" s="3568" t="s">
        <v>2395</v>
      </c>
      <c r="C14" s="3568"/>
      <c r="D14" s="3568"/>
      <c r="E14" s="3568"/>
      <c r="F14" s="3568"/>
      <c r="G14" s="3568"/>
      <c r="H14" s="3568"/>
      <c r="I14" s="3568"/>
      <c r="J14" s="3568"/>
      <c r="K14" s="3568"/>
      <c r="L14" s="3568"/>
      <c r="M14" s="3568"/>
      <c r="N14" s="3568"/>
      <c r="O14" s="3568"/>
      <c r="P14" s="3568"/>
      <c r="Q14" s="3568"/>
      <c r="R14" s="3568"/>
    </row>
    <row r="15" spans="1:18" ht="33" customHeight="1">
      <c r="A15" s="1402"/>
      <c r="B15" s="1417"/>
      <c r="C15" s="1839"/>
      <c r="D15" s="1417"/>
      <c r="E15" s="1417"/>
      <c r="F15" s="1417"/>
      <c r="G15" s="3591" t="s">
        <v>2028</v>
      </c>
      <c r="H15" s="3591"/>
      <c r="I15" s="3591"/>
      <c r="J15" s="3591"/>
      <c r="K15" s="3591"/>
      <c r="L15" s="3591"/>
      <c r="M15" s="3591"/>
      <c r="N15" s="3591"/>
      <c r="O15" s="3591"/>
      <c r="P15" s="3591"/>
      <c r="Q15" s="3591"/>
      <c r="R15" s="3591"/>
    </row>
    <row r="16" spans="1:18" ht="60.75" customHeight="1">
      <c r="A16" s="1402"/>
      <c r="B16" s="1840" t="s">
        <v>2040</v>
      </c>
      <c r="C16" s="1402" t="s">
        <v>2030</v>
      </c>
      <c r="D16" s="3585" t="s">
        <v>2027</v>
      </c>
      <c r="E16" s="1417"/>
      <c r="F16" s="1417"/>
      <c r="G16" s="1417"/>
      <c r="H16" s="1417"/>
      <c r="I16" s="1417"/>
      <c r="J16" s="1417"/>
      <c r="K16" s="1417"/>
      <c r="L16" s="1420">
        <v>98000</v>
      </c>
      <c r="M16" s="1417"/>
      <c r="N16" s="1417"/>
      <c r="O16" s="1417"/>
      <c r="P16" s="1417"/>
      <c r="Q16" s="1417"/>
      <c r="R16" s="1417"/>
    </row>
    <row r="17" spans="1:18" ht="60.75" customHeight="1">
      <c r="A17" s="1402"/>
      <c r="B17" s="1840" t="s">
        <v>2041</v>
      </c>
      <c r="C17" s="1402" t="s">
        <v>2031</v>
      </c>
      <c r="D17" s="3585"/>
      <c r="E17" s="1420"/>
      <c r="F17" s="1420"/>
      <c r="G17" s="1850"/>
      <c r="H17" s="1850"/>
      <c r="I17" s="1850"/>
      <c r="J17" s="1850"/>
      <c r="K17" s="1850"/>
      <c r="L17" s="1420">
        <v>1600000</v>
      </c>
      <c r="M17" s="1543"/>
      <c r="N17" s="1850"/>
      <c r="O17" s="1850"/>
      <c r="P17" s="1850"/>
      <c r="Q17" s="1850"/>
      <c r="R17" s="1850"/>
    </row>
    <row r="18" spans="1:18" ht="51.75" hidden="1" customHeight="1">
      <c r="A18" s="1839">
        <v>4</v>
      </c>
      <c r="B18" s="3568" t="s">
        <v>1935</v>
      </c>
      <c r="C18" s="3568"/>
      <c r="D18" s="3568"/>
      <c r="E18" s="3568"/>
      <c r="F18" s="3568"/>
      <c r="G18" s="3568"/>
      <c r="H18" s="3568"/>
      <c r="I18" s="3568"/>
      <c r="J18" s="3568"/>
      <c r="K18" s="3568"/>
      <c r="L18" s="3568"/>
      <c r="M18" s="3568"/>
      <c r="N18" s="3568"/>
      <c r="O18" s="3568"/>
      <c r="P18" s="3568"/>
      <c r="Q18" s="3568"/>
      <c r="R18" s="3568"/>
    </row>
    <row r="19" spans="1:18" ht="36.75" hidden="1" customHeight="1">
      <c r="A19" s="1839"/>
      <c r="B19" s="1512"/>
      <c r="C19" s="1839"/>
      <c r="D19" s="1839"/>
      <c r="E19" s="1512"/>
      <c r="F19" s="1512"/>
      <c r="G19" s="3380" t="s">
        <v>1934</v>
      </c>
      <c r="H19" s="3380"/>
      <c r="I19" s="3380"/>
      <c r="J19" s="3380"/>
      <c r="K19" s="3380"/>
      <c r="L19" s="3380"/>
      <c r="M19" s="3380"/>
      <c r="N19" s="3380"/>
      <c r="O19" s="3380"/>
      <c r="P19" s="3380"/>
      <c r="Q19" s="3380"/>
      <c r="R19" s="3380"/>
    </row>
    <row r="20" spans="1:18" ht="90.75" hidden="1" customHeight="1">
      <c r="A20" s="1402"/>
      <c r="B20" s="1840" t="s">
        <v>1933</v>
      </c>
      <c r="C20" s="1402" t="s">
        <v>13</v>
      </c>
      <c r="D20" s="1435" t="s">
        <v>1936</v>
      </c>
      <c r="E20" s="1420"/>
      <c r="F20" s="1420"/>
      <c r="G20" s="1850">
        <v>1855000</v>
      </c>
      <c r="H20" s="1850">
        <v>1900000</v>
      </c>
      <c r="I20" s="1850">
        <v>1900000</v>
      </c>
      <c r="J20" s="1850">
        <v>1970000</v>
      </c>
      <c r="K20" s="1850">
        <v>1900000</v>
      </c>
      <c r="L20" s="1420">
        <v>2000000</v>
      </c>
      <c r="M20" s="1543">
        <v>1940000</v>
      </c>
      <c r="N20" s="1850"/>
      <c r="O20" s="1850"/>
      <c r="P20" s="1850"/>
      <c r="Q20" s="1850">
        <v>1820000</v>
      </c>
      <c r="R20" s="1850"/>
    </row>
    <row r="21" spans="1:18" ht="51.75" customHeight="1">
      <c r="A21" s="1839">
        <v>4</v>
      </c>
      <c r="B21" s="3568" t="s">
        <v>2396</v>
      </c>
      <c r="C21" s="3568"/>
      <c r="D21" s="3568"/>
      <c r="E21" s="3568"/>
      <c r="F21" s="3568"/>
      <c r="G21" s="3568"/>
      <c r="H21" s="3568"/>
      <c r="I21" s="3568"/>
      <c r="J21" s="3568"/>
      <c r="K21" s="3568"/>
      <c r="L21" s="3568"/>
      <c r="M21" s="3568"/>
      <c r="N21" s="3568"/>
      <c r="O21" s="3568"/>
      <c r="P21" s="3568"/>
      <c r="Q21" s="3568"/>
      <c r="R21" s="3568"/>
    </row>
    <row r="22" spans="1:18" ht="36.75" customHeight="1">
      <c r="A22" s="1839"/>
      <c r="B22" s="1512"/>
      <c r="C22" s="1839"/>
      <c r="D22" s="1839"/>
      <c r="E22" s="1512"/>
      <c r="F22" s="1512"/>
      <c r="G22" s="3380" t="s">
        <v>2399</v>
      </c>
      <c r="H22" s="3380"/>
      <c r="I22" s="3380"/>
      <c r="J22" s="3380"/>
      <c r="K22" s="3380"/>
      <c r="L22" s="3380"/>
      <c r="M22" s="3380"/>
      <c r="N22" s="3380"/>
      <c r="O22" s="3380"/>
      <c r="P22" s="3380"/>
      <c r="Q22" s="3380"/>
      <c r="R22" s="3380"/>
    </row>
    <row r="23" spans="1:18" ht="33" customHeight="1">
      <c r="A23" s="1402"/>
      <c r="B23" s="1840" t="s">
        <v>2397</v>
      </c>
      <c r="C23" s="1402" t="s">
        <v>2398</v>
      </c>
      <c r="D23" s="1435"/>
      <c r="E23" s="1420"/>
      <c r="F23" s="1420"/>
      <c r="G23" s="1850">
        <v>95000</v>
      </c>
      <c r="H23" s="1850"/>
      <c r="I23" s="1850"/>
      <c r="J23" s="1850">
        <v>95000</v>
      </c>
      <c r="K23" s="1850"/>
      <c r="L23" s="1420"/>
      <c r="M23" s="1543"/>
      <c r="N23" s="1850">
        <v>95000</v>
      </c>
      <c r="O23" s="1850">
        <v>95000</v>
      </c>
      <c r="P23" s="1850">
        <v>95000</v>
      </c>
      <c r="Q23" s="1850">
        <v>95000</v>
      </c>
      <c r="R23" s="1850">
        <v>95000</v>
      </c>
    </row>
    <row r="24" spans="1:18" ht="37.5" customHeight="1">
      <c r="A24" s="1839" t="s">
        <v>128</v>
      </c>
      <c r="B24" s="3581" t="s">
        <v>2100</v>
      </c>
      <c r="C24" s="3581"/>
      <c r="D24" s="1435"/>
      <c r="E24" s="1420"/>
      <c r="F24" s="1420"/>
      <c r="G24" s="1850"/>
      <c r="H24" s="1850"/>
      <c r="I24" s="1850"/>
      <c r="J24" s="1850"/>
      <c r="K24" s="1850"/>
      <c r="L24" s="1420"/>
      <c r="M24" s="1543"/>
      <c r="N24" s="1850"/>
      <c r="O24" s="1850"/>
      <c r="P24" s="1850"/>
      <c r="Q24" s="1850"/>
      <c r="R24" s="1850"/>
    </row>
    <row r="25" spans="1:18" ht="53.25" customHeight="1">
      <c r="A25" s="1839">
        <v>1</v>
      </c>
      <c r="B25" s="3568" t="s">
        <v>2267</v>
      </c>
      <c r="C25" s="3568"/>
      <c r="D25" s="3568"/>
      <c r="E25" s="3568"/>
      <c r="F25" s="3568"/>
      <c r="G25" s="3568"/>
      <c r="H25" s="3568"/>
      <c r="I25" s="3568"/>
      <c r="J25" s="3568"/>
      <c r="K25" s="3568"/>
      <c r="L25" s="3568"/>
      <c r="M25" s="3568"/>
      <c r="N25" s="3568"/>
      <c r="O25" s="3568"/>
      <c r="P25" s="3568"/>
      <c r="Q25" s="3568"/>
      <c r="R25" s="3568"/>
    </row>
    <row r="26" spans="1:18" ht="26.25" customHeight="1">
      <c r="A26" s="1402"/>
      <c r="B26" s="1417"/>
      <c r="C26" s="1839"/>
      <c r="D26" s="1417"/>
      <c r="E26" s="3380" t="s">
        <v>2272</v>
      </c>
      <c r="F26" s="3380"/>
      <c r="G26" s="3380"/>
      <c r="H26" s="3380"/>
      <c r="I26" s="3380"/>
      <c r="J26" s="3380"/>
      <c r="K26" s="3380"/>
      <c r="L26" s="3380"/>
      <c r="M26" s="3380"/>
      <c r="N26" s="3380"/>
      <c r="O26" s="3380"/>
      <c r="P26" s="3380"/>
      <c r="Q26" s="3380"/>
      <c r="R26" s="3380"/>
    </row>
    <row r="27" spans="1:18" ht="53.25" customHeight="1">
      <c r="A27" s="1402"/>
      <c r="B27" s="1515" t="s">
        <v>2102</v>
      </c>
      <c r="C27" s="1402" t="s">
        <v>28</v>
      </c>
      <c r="D27" s="1435" t="s">
        <v>2101</v>
      </c>
      <c r="E27" s="1441">
        <f>130000/1.08</f>
        <v>120370.37037037036</v>
      </c>
      <c r="F27" s="1441">
        <v>156481.48148148146</v>
      </c>
      <c r="G27" s="1441">
        <v>156481.48148148146</v>
      </c>
      <c r="H27" s="1441">
        <v>156481.48148148146</v>
      </c>
      <c r="I27" s="1441">
        <v>156481.48148148146</v>
      </c>
      <c r="J27" s="1441">
        <v>156481.48148148146</v>
      </c>
      <c r="K27" s="1441">
        <v>156481.48148148146</v>
      </c>
      <c r="L27" s="1442">
        <v>156481.48148148146</v>
      </c>
      <c r="M27" s="1441">
        <v>156481.48148148146</v>
      </c>
      <c r="N27" s="1441">
        <v>156481.48148148146</v>
      </c>
      <c r="O27" s="1441">
        <v>156481.48148148146</v>
      </c>
      <c r="P27" s="1441">
        <v>156481.48148148146</v>
      </c>
      <c r="Q27" s="1441">
        <v>156481.48148148146</v>
      </c>
      <c r="R27" s="1441">
        <v>156481.48148148146</v>
      </c>
    </row>
    <row r="28" spans="1:18" ht="53.25" customHeight="1">
      <c r="A28" s="1402"/>
      <c r="B28" s="1515" t="s">
        <v>2103</v>
      </c>
      <c r="C28" s="1402" t="s">
        <v>28</v>
      </c>
      <c r="D28" s="1435" t="s">
        <v>2101</v>
      </c>
      <c r="E28" s="1441">
        <f>120000/1.08</f>
        <v>111111.11111111111</v>
      </c>
      <c r="F28" s="1441">
        <v>142592.59259259258</v>
      </c>
      <c r="G28" s="1441">
        <v>142592.59259259258</v>
      </c>
      <c r="H28" s="1441">
        <v>142592.59259259258</v>
      </c>
      <c r="I28" s="1441">
        <v>142592.59259259258</v>
      </c>
      <c r="J28" s="1441">
        <v>142592.59259259258</v>
      </c>
      <c r="K28" s="1441">
        <v>142592.59259259258</v>
      </c>
      <c r="L28" s="1442">
        <v>142592.59259259258</v>
      </c>
      <c r="M28" s="1441">
        <v>142592.59259259258</v>
      </c>
      <c r="N28" s="1441">
        <v>142592.59259259258</v>
      </c>
      <c r="O28" s="1441">
        <v>142592.59259259258</v>
      </c>
      <c r="P28" s="1441">
        <v>142592.59259259258</v>
      </c>
      <c r="Q28" s="1441">
        <v>142592.59259259258</v>
      </c>
      <c r="R28" s="1441">
        <v>142592.59259259258</v>
      </c>
    </row>
    <row r="29" spans="1:18" ht="53.25" customHeight="1">
      <c r="A29" s="1402"/>
      <c r="B29" s="1515" t="s">
        <v>2104</v>
      </c>
      <c r="C29" s="1402" t="s">
        <v>28</v>
      </c>
      <c r="D29" s="1435" t="s">
        <v>2101</v>
      </c>
      <c r="E29" s="1441">
        <f>130000/1.08</f>
        <v>120370.37037037036</v>
      </c>
      <c r="F29" s="1441">
        <v>156481.48148148146</v>
      </c>
      <c r="G29" s="1441">
        <v>156481.48148148146</v>
      </c>
      <c r="H29" s="1441">
        <v>156481.48148148146</v>
      </c>
      <c r="I29" s="1441">
        <v>156481.48148148146</v>
      </c>
      <c r="J29" s="1441">
        <v>156481.48148148146</v>
      </c>
      <c r="K29" s="1441">
        <v>156481.48148148146</v>
      </c>
      <c r="L29" s="1442">
        <v>156481.48148148146</v>
      </c>
      <c r="M29" s="1441">
        <v>156481.48148148146</v>
      </c>
      <c r="N29" s="1441">
        <v>156481.48148148146</v>
      </c>
      <c r="O29" s="1441">
        <v>156481.48148148146</v>
      </c>
      <c r="P29" s="1441">
        <v>156481.48148148146</v>
      </c>
      <c r="Q29" s="1441">
        <v>156481.48148148146</v>
      </c>
      <c r="R29" s="1441">
        <v>156481.48148148146</v>
      </c>
    </row>
    <row r="30" spans="1:18" ht="45.75" customHeight="1">
      <c r="A30" s="1402"/>
      <c r="B30" s="1515" t="s">
        <v>2105</v>
      </c>
      <c r="C30" s="1402" t="s">
        <v>28</v>
      </c>
      <c r="D30" s="1435" t="s">
        <v>2101</v>
      </c>
      <c r="E30" s="1441">
        <f>145000/1.08</f>
        <v>134259.25925925924</v>
      </c>
      <c r="F30" s="1441">
        <v>175925.92592592593</v>
      </c>
      <c r="G30" s="1441">
        <v>175925.92592592593</v>
      </c>
      <c r="H30" s="1441">
        <v>175925.92592592593</v>
      </c>
      <c r="I30" s="1441">
        <v>175925.92592592593</v>
      </c>
      <c r="J30" s="1441">
        <v>175925.92592592593</v>
      </c>
      <c r="K30" s="1441">
        <v>175925.92592592593</v>
      </c>
      <c r="L30" s="1442">
        <v>175925.92592592593</v>
      </c>
      <c r="M30" s="1441">
        <v>175925.92592592593</v>
      </c>
      <c r="N30" s="1441">
        <v>175925.92592592593</v>
      </c>
      <c r="O30" s="1441">
        <v>175925.92592592593</v>
      </c>
      <c r="P30" s="1441">
        <v>175925.92592592593</v>
      </c>
      <c r="Q30" s="1441">
        <v>175925.92592592593</v>
      </c>
      <c r="R30" s="1441">
        <v>175925.92592592593</v>
      </c>
    </row>
    <row r="31" spans="1:18" ht="49.5" customHeight="1">
      <c r="A31" s="1402"/>
      <c r="B31" s="1515" t="s">
        <v>2106</v>
      </c>
      <c r="C31" s="1402" t="s">
        <v>28</v>
      </c>
      <c r="D31" s="1435" t="s">
        <v>2101</v>
      </c>
      <c r="E31" s="1441">
        <f>150000/1.08</f>
        <v>138888.88888888888</v>
      </c>
      <c r="F31" s="1441">
        <v>175925.92592592593</v>
      </c>
      <c r="G31" s="1441">
        <v>175925.92592592593</v>
      </c>
      <c r="H31" s="1441">
        <v>175925.92592592593</v>
      </c>
      <c r="I31" s="1441">
        <v>175925.92592592593</v>
      </c>
      <c r="J31" s="1441">
        <v>175925.92592592593</v>
      </c>
      <c r="K31" s="1441">
        <v>175925.92592592593</v>
      </c>
      <c r="L31" s="1442">
        <v>175925.92592592593</v>
      </c>
      <c r="M31" s="1441">
        <v>175925.92592592593</v>
      </c>
      <c r="N31" s="1441">
        <v>175925.92592592593</v>
      </c>
      <c r="O31" s="1441">
        <v>175925.92592592593</v>
      </c>
      <c r="P31" s="1441">
        <v>175925.92592592593</v>
      </c>
      <c r="Q31" s="1441">
        <v>175925.92592592593</v>
      </c>
      <c r="R31" s="1441">
        <v>175925.92592592593</v>
      </c>
    </row>
    <row r="32" spans="1:18" ht="24.75" customHeight="1">
      <c r="A32" s="1839" t="s">
        <v>1835</v>
      </c>
      <c r="B32" s="3581" t="s">
        <v>1294</v>
      </c>
      <c r="C32" s="3581"/>
      <c r="D32" s="1435"/>
      <c r="E32" s="1461"/>
      <c r="F32" s="1461"/>
      <c r="G32" s="3594"/>
      <c r="H32" s="3594"/>
      <c r="I32" s="3594"/>
      <c r="J32" s="3594"/>
      <c r="K32" s="3594"/>
      <c r="L32" s="3594"/>
      <c r="M32" s="3594"/>
      <c r="N32" s="3594"/>
      <c r="O32" s="3594"/>
      <c r="P32" s="3594"/>
      <c r="Q32" s="3594"/>
      <c r="R32" s="3594"/>
    </row>
    <row r="33" spans="1:18" ht="35.25" customHeight="1">
      <c r="A33" s="1839">
        <v>1</v>
      </c>
      <c r="B33" s="3568" t="s">
        <v>2404</v>
      </c>
      <c r="C33" s="3568"/>
      <c r="D33" s="3568"/>
      <c r="E33" s="3568"/>
      <c r="F33" s="3568"/>
      <c r="G33" s="3568"/>
      <c r="H33" s="3568"/>
      <c r="I33" s="3568"/>
      <c r="J33" s="3568"/>
      <c r="K33" s="3568"/>
      <c r="L33" s="3568"/>
      <c r="M33" s="3568"/>
      <c r="N33" s="3568"/>
      <c r="O33" s="3568"/>
      <c r="P33" s="3568"/>
      <c r="Q33" s="3568"/>
      <c r="R33" s="3568"/>
    </row>
    <row r="34" spans="1:18" ht="24.75" customHeight="1">
      <c r="A34" s="1839"/>
      <c r="B34" s="3593" t="s">
        <v>2405</v>
      </c>
      <c r="C34" s="3593"/>
      <c r="D34" s="3593"/>
      <c r="E34" s="1395"/>
      <c r="F34" s="1395"/>
      <c r="G34" s="3380" t="s">
        <v>1911</v>
      </c>
      <c r="H34" s="3380"/>
      <c r="I34" s="3380"/>
      <c r="J34" s="3380"/>
      <c r="K34" s="3380"/>
      <c r="L34" s="3380"/>
      <c r="M34" s="3380"/>
      <c r="N34" s="3380"/>
      <c r="O34" s="3380"/>
      <c r="P34" s="3380"/>
      <c r="Q34" s="3380"/>
      <c r="R34" s="3380"/>
    </row>
    <row r="35" spans="1:18" ht="79.5" customHeight="1">
      <c r="A35" s="1839"/>
      <c r="B35" s="1274" t="s">
        <v>2406</v>
      </c>
      <c r="C35" s="1402" t="s">
        <v>2373</v>
      </c>
      <c r="D35" s="3585" t="s">
        <v>1930</v>
      </c>
      <c r="E35" s="1461"/>
      <c r="F35" s="1461"/>
      <c r="G35" s="1504"/>
      <c r="H35" s="1504"/>
      <c r="I35" s="1504"/>
      <c r="J35" s="1504"/>
      <c r="K35" s="1851">
        <v>177300</v>
      </c>
      <c r="L35" s="1461"/>
      <c r="M35" s="1513"/>
      <c r="N35" s="1504"/>
      <c r="O35" s="1851"/>
      <c r="P35" s="1851"/>
      <c r="Q35" s="1851"/>
      <c r="R35" s="1851"/>
    </row>
    <row r="36" spans="1:18" ht="79.5" customHeight="1">
      <c r="A36" s="1839"/>
      <c r="B36" s="1274" t="s">
        <v>2407</v>
      </c>
      <c r="C36" s="1402" t="s">
        <v>2373</v>
      </c>
      <c r="D36" s="3585"/>
      <c r="E36" s="1461"/>
      <c r="F36" s="1461"/>
      <c r="G36" s="1504"/>
      <c r="H36" s="1504"/>
      <c r="I36" s="1504"/>
      <c r="J36" s="1504"/>
      <c r="K36" s="1851">
        <v>210000</v>
      </c>
      <c r="L36" s="1461"/>
      <c r="M36" s="1513"/>
      <c r="N36" s="1504"/>
      <c r="O36" s="1851"/>
      <c r="P36" s="1851"/>
      <c r="Q36" s="1851"/>
      <c r="R36" s="1851"/>
    </row>
    <row r="37" spans="1:18" ht="79.5" customHeight="1">
      <c r="A37" s="1839"/>
      <c r="B37" s="1274" t="s">
        <v>2408</v>
      </c>
      <c r="C37" s="1402" t="s">
        <v>123</v>
      </c>
      <c r="D37" s="3585"/>
      <c r="E37" s="1461"/>
      <c r="F37" s="1461"/>
      <c r="G37" s="1504"/>
      <c r="H37" s="1504"/>
      <c r="I37" s="1504"/>
      <c r="J37" s="1504"/>
      <c r="K37" s="1851">
        <v>157407</v>
      </c>
      <c r="L37" s="1461"/>
      <c r="M37" s="1513"/>
      <c r="N37" s="1504"/>
      <c r="O37" s="1851"/>
      <c r="P37" s="1851"/>
      <c r="Q37" s="1851"/>
      <c r="R37" s="1851"/>
    </row>
    <row r="38" spans="1:18" ht="79.5" customHeight="1">
      <c r="A38" s="1839"/>
      <c r="B38" s="1274" t="s">
        <v>2409</v>
      </c>
      <c r="C38" s="1402" t="s">
        <v>123</v>
      </c>
      <c r="D38" s="3585"/>
      <c r="E38" s="1461"/>
      <c r="F38" s="1461"/>
      <c r="G38" s="1504"/>
      <c r="H38" s="1504"/>
      <c r="I38" s="1504"/>
      <c r="J38" s="1504"/>
      <c r="K38" s="1851">
        <v>216000</v>
      </c>
      <c r="L38" s="1461"/>
      <c r="M38" s="1513"/>
      <c r="N38" s="1504"/>
      <c r="O38" s="1851"/>
      <c r="P38" s="1851"/>
      <c r="Q38" s="1851"/>
      <c r="R38" s="1851"/>
    </row>
    <row r="39" spans="1:18" ht="79.5" customHeight="1">
      <c r="A39" s="1839"/>
      <c r="B39" s="1274" t="s">
        <v>2410</v>
      </c>
      <c r="C39" s="1402" t="s">
        <v>123</v>
      </c>
      <c r="D39" s="3585"/>
      <c r="E39" s="1461"/>
      <c r="F39" s="1461"/>
      <c r="G39" s="1504"/>
      <c r="H39" s="1504"/>
      <c r="I39" s="1504"/>
      <c r="J39" s="1504"/>
      <c r="K39" s="1851">
        <v>224000</v>
      </c>
      <c r="L39" s="1461"/>
      <c r="M39" s="1513"/>
      <c r="N39" s="1504"/>
      <c r="O39" s="1851"/>
      <c r="P39" s="1851"/>
      <c r="Q39" s="1851"/>
      <c r="R39" s="1851"/>
    </row>
    <row r="40" spans="1:18" ht="79.5" customHeight="1">
      <c r="A40" s="1839"/>
      <c r="B40" s="1274" t="s">
        <v>2411</v>
      </c>
      <c r="C40" s="1402" t="s">
        <v>123</v>
      </c>
      <c r="D40" s="3585"/>
      <c r="E40" s="1461"/>
      <c r="F40" s="1461"/>
      <c r="G40" s="1504"/>
      <c r="H40" s="1504"/>
      <c r="I40" s="1504"/>
      <c r="J40" s="1504"/>
      <c r="K40" s="1851">
        <v>233300</v>
      </c>
      <c r="L40" s="1461"/>
      <c r="M40" s="1513"/>
      <c r="N40" s="1504"/>
      <c r="O40" s="1851"/>
      <c r="P40" s="1851"/>
      <c r="Q40" s="1851"/>
      <c r="R40" s="1851"/>
    </row>
    <row r="41" spans="1:18" ht="79.5" customHeight="1">
      <c r="A41" s="1839"/>
      <c r="B41" s="1274" t="s">
        <v>2412</v>
      </c>
      <c r="C41" s="1402" t="s">
        <v>123</v>
      </c>
      <c r="D41" s="3585"/>
      <c r="E41" s="1461"/>
      <c r="F41" s="1461"/>
      <c r="G41" s="1504"/>
      <c r="H41" s="1504"/>
      <c r="I41" s="1504"/>
      <c r="J41" s="1504"/>
      <c r="K41" s="1851">
        <v>244400</v>
      </c>
      <c r="L41" s="1461"/>
      <c r="M41" s="1513"/>
      <c r="N41" s="1504"/>
      <c r="O41" s="1851"/>
      <c r="P41" s="1851"/>
      <c r="Q41" s="1851"/>
      <c r="R41" s="1851"/>
    </row>
    <row r="42" spans="1:18" ht="79.5" customHeight="1">
      <c r="A42" s="1839"/>
      <c r="B42" s="1274" t="s">
        <v>2413</v>
      </c>
      <c r="C42" s="1402" t="s">
        <v>123</v>
      </c>
      <c r="D42" s="3585"/>
      <c r="E42" s="1461"/>
      <c r="F42" s="1461"/>
      <c r="G42" s="1504"/>
      <c r="H42" s="1504"/>
      <c r="I42" s="1504"/>
      <c r="J42" s="1504"/>
      <c r="K42" s="1851">
        <v>288900</v>
      </c>
      <c r="L42" s="1461"/>
      <c r="M42" s="1513"/>
      <c r="N42" s="1504"/>
      <c r="O42" s="1851"/>
      <c r="P42" s="1851"/>
      <c r="Q42" s="1851"/>
      <c r="R42" s="1851"/>
    </row>
    <row r="43" spans="1:18" ht="79.5" customHeight="1">
      <c r="A43" s="1839"/>
      <c r="B43" s="1274" t="s">
        <v>2414</v>
      </c>
      <c r="C43" s="1402" t="s">
        <v>123</v>
      </c>
      <c r="D43" s="3585"/>
      <c r="E43" s="1461"/>
      <c r="F43" s="1461"/>
      <c r="G43" s="1504"/>
      <c r="H43" s="1504"/>
      <c r="I43" s="1504"/>
      <c r="J43" s="1504"/>
      <c r="K43" s="1851">
        <v>368000</v>
      </c>
      <c r="L43" s="1461"/>
      <c r="M43" s="1513"/>
      <c r="N43" s="1504"/>
      <c r="O43" s="1851"/>
      <c r="P43" s="1851"/>
      <c r="Q43" s="1851"/>
      <c r="R43" s="1851"/>
    </row>
    <row r="44" spans="1:18" ht="79.5" customHeight="1">
      <c r="A44" s="1839"/>
      <c r="B44" s="1274" t="s">
        <v>2415</v>
      </c>
      <c r="C44" s="1402" t="s">
        <v>123</v>
      </c>
      <c r="D44" s="3585"/>
      <c r="E44" s="1461"/>
      <c r="F44" s="1461"/>
      <c r="G44" s="1504"/>
      <c r="H44" s="1504"/>
      <c r="I44" s="1504"/>
      <c r="J44" s="1504"/>
      <c r="K44" s="1851">
        <v>314100</v>
      </c>
      <c r="L44" s="1461"/>
      <c r="M44" s="1513"/>
      <c r="N44" s="1504"/>
      <c r="O44" s="1851"/>
      <c r="P44" s="1851"/>
      <c r="Q44" s="1851"/>
      <c r="R44" s="1851"/>
    </row>
    <row r="45" spans="1:18" ht="79.5" customHeight="1">
      <c r="A45" s="1839"/>
      <c r="B45" s="1274" t="s">
        <v>2416</v>
      </c>
      <c r="C45" s="1402" t="s">
        <v>123</v>
      </c>
      <c r="D45" s="3585"/>
      <c r="E45" s="1461"/>
      <c r="F45" s="1461"/>
      <c r="G45" s="1504"/>
      <c r="H45" s="1504"/>
      <c r="I45" s="1504"/>
      <c r="J45" s="1504"/>
      <c r="K45" s="1851">
        <v>344500</v>
      </c>
      <c r="L45" s="1461"/>
      <c r="M45" s="1513"/>
      <c r="N45" s="1504"/>
      <c r="O45" s="1851"/>
      <c r="P45" s="1851"/>
      <c r="Q45" s="1851"/>
      <c r="R45" s="1851"/>
    </row>
    <row r="46" spans="1:18" ht="79.5" customHeight="1">
      <c r="A46" s="1839"/>
      <c r="B46" s="1274" t="s">
        <v>2417</v>
      </c>
      <c r="C46" s="1402" t="s">
        <v>2373</v>
      </c>
      <c r="D46" s="3585"/>
      <c r="E46" s="1461"/>
      <c r="F46" s="1461"/>
      <c r="G46" s="1504"/>
      <c r="H46" s="1504"/>
      <c r="I46" s="1504"/>
      <c r="J46" s="1504"/>
      <c r="K46" s="1851">
        <v>359400</v>
      </c>
      <c r="L46" s="1461"/>
      <c r="M46" s="1513"/>
      <c r="N46" s="1504"/>
      <c r="O46" s="1851"/>
      <c r="P46" s="1851"/>
      <c r="Q46" s="1851"/>
      <c r="R46" s="1851"/>
    </row>
    <row r="47" spans="1:18" ht="79.5" customHeight="1">
      <c r="A47" s="1839"/>
      <c r="B47" s="1274" t="s">
        <v>2418</v>
      </c>
      <c r="C47" s="1402" t="s">
        <v>2373</v>
      </c>
      <c r="D47" s="3585" t="s">
        <v>2424</v>
      </c>
      <c r="E47" s="1461"/>
      <c r="F47" s="1461"/>
      <c r="G47" s="1504"/>
      <c r="H47" s="1504"/>
      <c r="I47" s="1504"/>
      <c r="J47" s="1504"/>
      <c r="K47" s="1851">
        <v>583000</v>
      </c>
      <c r="L47" s="1461"/>
      <c r="M47" s="1513"/>
      <c r="N47" s="1851"/>
      <c r="O47" s="1851"/>
      <c r="P47" s="1851"/>
      <c r="Q47" s="1851"/>
      <c r="R47" s="1851"/>
    </row>
    <row r="48" spans="1:18" ht="79.5" customHeight="1">
      <c r="A48" s="1839"/>
      <c r="B48" s="1274" t="s">
        <v>2419</v>
      </c>
      <c r="C48" s="1402" t="s">
        <v>2373</v>
      </c>
      <c r="D48" s="3585"/>
      <c r="E48" s="1461"/>
      <c r="F48" s="1461"/>
      <c r="G48" s="1504"/>
      <c r="H48" s="1504"/>
      <c r="I48" s="1504"/>
      <c r="J48" s="1504"/>
      <c r="K48" s="1851">
        <v>660000</v>
      </c>
      <c r="L48" s="1461"/>
      <c r="M48" s="1513"/>
      <c r="N48" s="1851"/>
      <c r="O48" s="1851"/>
      <c r="P48" s="1851"/>
      <c r="Q48" s="1851"/>
      <c r="R48" s="1851"/>
    </row>
    <row r="49" spans="1:18" ht="79.5" customHeight="1">
      <c r="A49" s="1839"/>
      <c r="B49" s="1274" t="s">
        <v>2420</v>
      </c>
      <c r="C49" s="1402" t="s">
        <v>2373</v>
      </c>
      <c r="D49" s="3585"/>
      <c r="E49" s="1461"/>
      <c r="F49" s="1461"/>
      <c r="G49" s="1504"/>
      <c r="H49" s="1504"/>
      <c r="I49" s="1504"/>
      <c r="J49" s="1504"/>
      <c r="K49" s="1851">
        <v>546273</v>
      </c>
      <c r="L49" s="1461"/>
      <c r="M49" s="1513"/>
      <c r="N49" s="1851"/>
      <c r="O49" s="1851"/>
      <c r="P49" s="1851"/>
      <c r="Q49" s="1851"/>
      <c r="R49" s="1851"/>
    </row>
    <row r="50" spans="1:18" ht="79.5" customHeight="1">
      <c r="A50" s="1839"/>
      <c r="B50" s="1274" t="s">
        <v>2421</v>
      </c>
      <c r="C50" s="1402" t="s">
        <v>2373</v>
      </c>
      <c r="D50" s="3585"/>
      <c r="E50" s="1461"/>
      <c r="F50" s="1461"/>
      <c r="G50" s="1504"/>
      <c r="H50" s="1504"/>
      <c r="I50" s="1504"/>
      <c r="J50" s="1504"/>
      <c r="K50" s="1851">
        <v>156400</v>
      </c>
      <c r="L50" s="1461"/>
      <c r="M50" s="1513"/>
      <c r="N50" s="1851"/>
      <c r="O50" s="1851"/>
      <c r="P50" s="1851"/>
      <c r="Q50" s="1851"/>
      <c r="R50" s="1851"/>
    </row>
    <row r="51" spans="1:18" ht="79.5" customHeight="1">
      <c r="A51" s="1839"/>
      <c r="B51" s="1274" t="s">
        <v>2422</v>
      </c>
      <c r="C51" s="1402" t="s">
        <v>2373</v>
      </c>
      <c r="D51" s="3585"/>
      <c r="E51" s="1461"/>
      <c r="F51" s="1461"/>
      <c r="G51" s="1504"/>
      <c r="H51" s="1504"/>
      <c r="I51" s="1504"/>
      <c r="J51" s="1504"/>
      <c r="K51" s="1851">
        <v>244400</v>
      </c>
      <c r="L51" s="1461"/>
      <c r="M51" s="1513"/>
      <c r="N51" s="1851"/>
      <c r="O51" s="1851"/>
      <c r="P51" s="1851"/>
      <c r="Q51" s="1851"/>
      <c r="R51" s="1851"/>
    </row>
    <row r="52" spans="1:18" ht="79.5" customHeight="1">
      <c r="A52" s="1839"/>
      <c r="B52" s="1274" t="s">
        <v>2423</v>
      </c>
      <c r="C52" s="1402" t="s">
        <v>2373</v>
      </c>
      <c r="D52" s="3585"/>
      <c r="E52" s="1461"/>
      <c r="F52" s="1461"/>
      <c r="G52" s="1504"/>
      <c r="H52" s="1504"/>
      <c r="I52" s="1504"/>
      <c r="J52" s="1504"/>
      <c r="K52" s="1851">
        <v>295300</v>
      </c>
      <c r="L52" s="1461"/>
      <c r="M52" s="1513"/>
      <c r="N52" s="1851"/>
      <c r="O52" s="1851"/>
      <c r="P52" s="1851"/>
      <c r="Q52" s="1851"/>
      <c r="R52" s="1851"/>
    </row>
    <row r="53" spans="1:18" ht="51.75" customHeight="1">
      <c r="A53" s="1839">
        <v>2</v>
      </c>
      <c r="B53" s="3568" t="s">
        <v>2394</v>
      </c>
      <c r="C53" s="3568"/>
      <c r="D53" s="3568"/>
      <c r="E53" s="3568"/>
      <c r="F53" s="3568"/>
      <c r="G53" s="3568"/>
      <c r="H53" s="3568"/>
      <c r="I53" s="3568"/>
      <c r="J53" s="3568"/>
      <c r="K53" s="3568"/>
      <c r="L53" s="3568"/>
      <c r="M53" s="3568"/>
      <c r="N53" s="3568"/>
      <c r="O53" s="3568"/>
      <c r="P53" s="3568"/>
      <c r="Q53" s="3568"/>
      <c r="R53" s="3568"/>
    </row>
    <row r="54" spans="1:18" ht="42" customHeight="1">
      <c r="A54" s="1402"/>
      <c r="B54" s="3592" t="s">
        <v>2052</v>
      </c>
      <c r="C54" s="3592"/>
      <c r="D54" s="3592"/>
      <c r="E54" s="1417"/>
      <c r="F54" s="1417"/>
      <c r="G54" s="1417"/>
      <c r="H54" s="1417"/>
      <c r="I54" s="1417"/>
      <c r="J54" s="1417"/>
      <c r="K54" s="1417"/>
      <c r="L54" s="1852"/>
      <c r="M54" s="1417"/>
      <c r="N54" s="1417"/>
      <c r="O54" s="1417"/>
      <c r="P54" s="1417"/>
      <c r="Q54" s="1417"/>
      <c r="R54" s="1417"/>
    </row>
    <row r="55" spans="1:18" ht="35.25" customHeight="1">
      <c r="A55" s="1402"/>
      <c r="B55" s="3592" t="s">
        <v>2059</v>
      </c>
      <c r="C55" s="3592"/>
      <c r="D55" s="3592"/>
      <c r="E55" s="1853"/>
      <c r="F55" s="1853"/>
      <c r="G55" s="3591" t="s">
        <v>1516</v>
      </c>
      <c r="H55" s="3591"/>
      <c r="I55" s="3591"/>
      <c r="J55" s="3591"/>
      <c r="K55" s="3591"/>
      <c r="L55" s="3591"/>
      <c r="M55" s="3591"/>
      <c r="N55" s="3591"/>
      <c r="O55" s="3591"/>
      <c r="P55" s="3591"/>
      <c r="Q55" s="3591"/>
      <c r="R55" s="3591"/>
    </row>
    <row r="56" spans="1:18" ht="36.75" customHeight="1">
      <c r="A56" s="1402"/>
      <c r="B56" s="1816" t="s">
        <v>2053</v>
      </c>
      <c r="C56" s="1402" t="s">
        <v>2373</v>
      </c>
      <c r="D56" s="1854"/>
      <c r="E56" s="1855"/>
      <c r="F56" s="1855"/>
      <c r="G56" s="1856"/>
      <c r="H56" s="1856"/>
      <c r="I56" s="1856"/>
      <c r="J56" s="1856"/>
      <c r="K56" s="1855">
        <v>300654</v>
      </c>
      <c r="L56" s="1510"/>
      <c r="M56" s="1513"/>
      <c r="N56" s="1856"/>
      <c r="O56" s="1856"/>
      <c r="P56" s="1856"/>
      <c r="Q56" s="1856"/>
      <c r="R56" s="1856"/>
    </row>
    <row r="57" spans="1:18" ht="36.75" customHeight="1">
      <c r="A57" s="1402"/>
      <c r="B57" s="1816" t="s">
        <v>2054</v>
      </c>
      <c r="C57" s="1402" t="s">
        <v>2373</v>
      </c>
      <c r="D57" s="1854"/>
      <c r="E57" s="1855"/>
      <c r="F57" s="1855"/>
      <c r="G57" s="1856"/>
      <c r="H57" s="1856"/>
      <c r="I57" s="1856"/>
      <c r="J57" s="1856"/>
      <c r="K57" s="1855">
        <v>311547</v>
      </c>
      <c r="L57" s="1510"/>
      <c r="M57" s="1513"/>
      <c r="N57" s="1856"/>
      <c r="O57" s="1856"/>
      <c r="P57" s="1856"/>
      <c r="Q57" s="1856"/>
      <c r="R57" s="1856"/>
    </row>
    <row r="58" spans="1:18" ht="36.75" customHeight="1">
      <c r="A58" s="1402"/>
      <c r="B58" s="1816" t="s">
        <v>2055</v>
      </c>
      <c r="C58" s="1402" t="s">
        <v>2373</v>
      </c>
      <c r="D58" s="1854"/>
      <c r="E58" s="1855"/>
      <c r="F58" s="1855"/>
      <c r="G58" s="1856"/>
      <c r="H58" s="1856"/>
      <c r="I58" s="1856"/>
      <c r="J58" s="1856"/>
      <c r="K58" s="1855">
        <v>344227</v>
      </c>
      <c r="L58" s="1510"/>
      <c r="M58" s="1513"/>
      <c r="N58" s="1856"/>
      <c r="O58" s="1856"/>
      <c r="P58" s="1856"/>
      <c r="Q58" s="1856"/>
      <c r="R58" s="1856"/>
    </row>
    <row r="59" spans="1:18" ht="39" customHeight="1">
      <c r="A59" s="1402"/>
      <c r="B59" s="1816" t="s">
        <v>2056</v>
      </c>
      <c r="C59" s="1402" t="s">
        <v>2373</v>
      </c>
      <c r="D59" s="1435"/>
      <c r="E59" s="1855"/>
      <c r="F59" s="1855"/>
      <c r="G59" s="1856"/>
      <c r="H59" s="1856"/>
      <c r="I59" s="1856"/>
      <c r="J59" s="1856"/>
      <c r="K59" s="1855">
        <v>355120</v>
      </c>
      <c r="L59" s="1510"/>
      <c r="M59" s="1513"/>
      <c r="N59" s="1856"/>
      <c r="O59" s="1856"/>
      <c r="P59" s="1856"/>
      <c r="Q59" s="1856"/>
      <c r="R59" s="1856"/>
    </row>
    <row r="60" spans="1:18" ht="26.25" customHeight="1">
      <c r="A60" s="1402"/>
      <c r="B60" s="3592" t="s">
        <v>2058</v>
      </c>
      <c r="C60" s="3592"/>
      <c r="D60" s="3592"/>
      <c r="E60" s="1857"/>
      <c r="F60" s="1858"/>
      <c r="G60" s="1511"/>
      <c r="H60" s="1856"/>
      <c r="I60" s="1511"/>
      <c r="J60" s="1511"/>
      <c r="K60" s="1511"/>
      <c r="L60" s="1849"/>
      <c r="M60" s="1402"/>
      <c r="N60" s="1511"/>
      <c r="O60" s="1511"/>
      <c r="P60" s="1511"/>
      <c r="Q60" s="1511"/>
      <c r="R60" s="1856"/>
    </row>
    <row r="61" spans="1:18" ht="40.5" customHeight="1">
      <c r="A61" s="1402"/>
      <c r="B61" s="1816" t="s">
        <v>2037</v>
      </c>
      <c r="C61" s="1402" t="s">
        <v>2373</v>
      </c>
      <c r="D61" s="3585" t="s">
        <v>1930</v>
      </c>
      <c r="E61" s="1855"/>
      <c r="F61" s="1855"/>
      <c r="G61" s="1855"/>
      <c r="H61" s="1856"/>
      <c r="I61" s="1856"/>
      <c r="J61" s="1856"/>
      <c r="K61" s="1855">
        <v>289760</v>
      </c>
      <c r="L61" s="1510"/>
      <c r="M61" s="1513"/>
      <c r="N61" s="1856"/>
      <c r="O61" s="1856"/>
      <c r="P61" s="1856"/>
      <c r="Q61" s="1856"/>
      <c r="R61" s="1856"/>
    </row>
    <row r="62" spans="1:18" ht="40.5" customHeight="1">
      <c r="A62" s="1402"/>
      <c r="B62" s="1816" t="s">
        <v>2057</v>
      </c>
      <c r="C62" s="1402" t="s">
        <v>2373</v>
      </c>
      <c r="D62" s="3585"/>
      <c r="E62" s="1855"/>
      <c r="F62" s="1855"/>
      <c r="G62" s="1855"/>
      <c r="H62" s="1856"/>
      <c r="I62" s="1856"/>
      <c r="J62" s="1856"/>
      <c r="K62" s="1855">
        <v>289760</v>
      </c>
      <c r="L62" s="1510"/>
      <c r="M62" s="1513"/>
      <c r="N62" s="1856"/>
      <c r="O62" s="1856"/>
      <c r="P62" s="1856"/>
      <c r="Q62" s="1856"/>
      <c r="R62" s="1856"/>
    </row>
    <row r="63" spans="1:18" ht="40.5" customHeight="1">
      <c r="A63" s="1402"/>
      <c r="B63" s="1816" t="s">
        <v>2038</v>
      </c>
      <c r="C63" s="1402" t="s">
        <v>2373</v>
      </c>
      <c r="D63" s="3585"/>
      <c r="E63" s="1855"/>
      <c r="F63" s="1855"/>
      <c r="G63" s="1855"/>
      <c r="H63" s="1856"/>
      <c r="I63" s="1855"/>
      <c r="J63" s="1855"/>
      <c r="K63" s="1855">
        <v>322440</v>
      </c>
      <c r="L63" s="1510"/>
      <c r="M63" s="1513"/>
      <c r="N63" s="1855"/>
      <c r="O63" s="1855"/>
      <c r="P63" s="1855"/>
      <c r="Q63" s="1855"/>
      <c r="R63" s="1856"/>
    </row>
    <row r="64" spans="1:18" ht="40.5" customHeight="1">
      <c r="A64" s="1402"/>
      <c r="B64" s="3592" t="s">
        <v>2064</v>
      </c>
      <c r="C64" s="3592"/>
      <c r="D64" s="3592"/>
      <c r="E64" s="1853"/>
      <c r="F64" s="1853"/>
      <c r="G64" s="1853"/>
      <c r="H64" s="1853"/>
      <c r="I64" s="1853"/>
      <c r="J64" s="1853"/>
      <c r="K64" s="1853"/>
      <c r="L64" s="3591"/>
      <c r="M64" s="3591"/>
      <c r="N64" s="3591"/>
      <c r="O64" s="3591"/>
      <c r="P64" s="3591"/>
      <c r="Q64" s="3591"/>
      <c r="R64" s="3591"/>
    </row>
    <row r="65" spans="1:18" ht="40.5" customHeight="1">
      <c r="A65" s="1402"/>
      <c r="B65" s="1816" t="s">
        <v>2060</v>
      </c>
      <c r="C65" s="1402" t="s">
        <v>2373</v>
      </c>
      <c r="D65" s="3585" t="s">
        <v>1562</v>
      </c>
      <c r="E65" s="1855"/>
      <c r="F65" s="1855"/>
      <c r="G65" s="1856"/>
      <c r="H65" s="1856"/>
      <c r="I65" s="1856"/>
      <c r="J65" s="1856"/>
      <c r="K65" s="1855">
        <v>300654</v>
      </c>
      <c r="L65" s="1510"/>
      <c r="M65" s="1513"/>
      <c r="N65" s="1855"/>
      <c r="O65" s="1855"/>
      <c r="P65" s="1855"/>
      <c r="Q65" s="1855"/>
      <c r="R65" s="1855"/>
    </row>
    <row r="66" spans="1:18" ht="40.5" customHeight="1">
      <c r="A66" s="1839"/>
      <c r="B66" s="1816" t="s">
        <v>2061</v>
      </c>
      <c r="C66" s="1402" t="s">
        <v>2373</v>
      </c>
      <c r="D66" s="3585"/>
      <c r="E66" s="1511"/>
      <c r="F66" s="1511"/>
      <c r="G66" s="1511"/>
      <c r="H66" s="1512"/>
      <c r="I66" s="1511"/>
      <c r="J66" s="1511"/>
      <c r="K66" s="1510">
        <v>311547</v>
      </c>
      <c r="L66" s="1849"/>
      <c r="M66" s="1513"/>
      <c r="N66" s="1511"/>
      <c r="O66" s="1511"/>
      <c r="P66" s="1512"/>
      <c r="Q66" s="1512"/>
      <c r="R66" s="1512"/>
    </row>
    <row r="67" spans="1:18" ht="40.5" customHeight="1">
      <c r="A67" s="1839"/>
      <c r="B67" s="1816" t="s">
        <v>2062</v>
      </c>
      <c r="C67" s="1402" t="s">
        <v>2373</v>
      </c>
      <c r="D67" s="3585"/>
      <c r="E67" s="1511"/>
      <c r="F67" s="1511"/>
      <c r="G67" s="1511"/>
      <c r="H67" s="1512"/>
      <c r="I67" s="1511"/>
      <c r="J67" s="1511"/>
      <c r="K67" s="1510">
        <v>344227</v>
      </c>
      <c r="L67" s="1849"/>
      <c r="M67" s="1513"/>
      <c r="N67" s="1511"/>
      <c r="O67" s="1511"/>
      <c r="P67" s="1512"/>
      <c r="Q67" s="1512"/>
      <c r="R67" s="1512"/>
    </row>
    <row r="68" spans="1:18" ht="40.5" customHeight="1">
      <c r="A68" s="1839"/>
      <c r="B68" s="1816" t="s">
        <v>2063</v>
      </c>
      <c r="C68" s="1402" t="s">
        <v>2373</v>
      </c>
      <c r="D68" s="3585"/>
      <c r="E68" s="1511"/>
      <c r="F68" s="1511"/>
      <c r="G68" s="1511"/>
      <c r="H68" s="1512"/>
      <c r="I68" s="1511"/>
      <c r="J68" s="1511"/>
      <c r="K68" s="1510">
        <v>355120</v>
      </c>
      <c r="L68" s="1849"/>
      <c r="M68" s="1513"/>
      <c r="N68" s="1511"/>
      <c r="O68" s="1511"/>
      <c r="P68" s="1512"/>
      <c r="Q68" s="1512"/>
      <c r="R68" s="1512"/>
    </row>
    <row r="69" spans="1:18" ht="74.25" customHeight="1">
      <c r="A69" s="1839">
        <v>3</v>
      </c>
      <c r="B69" s="3568" t="s">
        <v>2434</v>
      </c>
      <c r="C69" s="3568"/>
      <c r="D69" s="3568"/>
      <c r="E69" s="3568"/>
      <c r="F69" s="3568"/>
      <c r="G69" s="3568"/>
      <c r="H69" s="3568"/>
      <c r="I69" s="3568"/>
      <c r="J69" s="3568"/>
      <c r="K69" s="3568"/>
      <c r="L69" s="3568"/>
      <c r="M69" s="3568"/>
      <c r="N69" s="3568"/>
      <c r="O69" s="3568"/>
      <c r="P69" s="3568"/>
      <c r="Q69" s="3568"/>
      <c r="R69" s="3568"/>
    </row>
    <row r="70" spans="1:18" ht="36.75" customHeight="1">
      <c r="A70" s="1839"/>
      <c r="B70" s="3581" t="s">
        <v>1726</v>
      </c>
      <c r="C70" s="3581"/>
      <c r="D70" s="3581"/>
      <c r="E70" s="3581"/>
      <c r="F70" s="3581"/>
      <c r="G70" s="3581"/>
      <c r="H70" s="3581"/>
      <c r="I70" s="3581"/>
      <c r="J70" s="3581"/>
      <c r="K70" s="3581"/>
      <c r="L70" s="3581"/>
      <c r="M70" s="3581"/>
      <c r="N70" s="3581"/>
      <c r="O70" s="3581"/>
      <c r="P70" s="3581"/>
      <c r="Q70" s="3581"/>
      <c r="R70" s="3581"/>
    </row>
    <row r="71" spans="1:18" ht="29.25" customHeight="1">
      <c r="A71" s="1839"/>
      <c r="B71" s="3581" t="s">
        <v>1611</v>
      </c>
      <c r="C71" s="3581"/>
      <c r="D71" s="3581"/>
      <c r="E71" s="1839"/>
      <c r="F71" s="3380" t="s">
        <v>1727</v>
      </c>
      <c r="G71" s="3380"/>
      <c r="H71" s="3380"/>
      <c r="I71" s="3380"/>
      <c r="J71" s="3380"/>
      <c r="K71" s="3380"/>
      <c r="L71" s="3380"/>
      <c r="M71" s="3380"/>
      <c r="N71" s="3380"/>
      <c r="O71" s="3380"/>
      <c r="P71" s="3380"/>
      <c r="Q71" s="1417"/>
      <c r="R71" s="1417"/>
    </row>
    <row r="72" spans="1:18" ht="44.25" customHeight="1">
      <c r="A72" s="1839"/>
      <c r="B72" s="1512" t="s">
        <v>1743</v>
      </c>
      <c r="C72" s="1839"/>
      <c r="D72" s="1839"/>
      <c r="E72" s="1839"/>
      <c r="F72" s="1839"/>
      <c r="G72" s="1839"/>
      <c r="H72" s="1839"/>
      <c r="I72" s="1839"/>
      <c r="J72" s="1839"/>
      <c r="K72" s="1839"/>
      <c r="L72" s="1852"/>
      <c r="M72" s="1839"/>
      <c r="N72" s="1839"/>
      <c r="O72" s="1839"/>
      <c r="P72" s="1839"/>
      <c r="Q72" s="1417"/>
      <c r="R72" s="1417"/>
    </row>
    <row r="73" spans="1:18" ht="44.25" customHeight="1">
      <c r="A73" s="1839"/>
      <c r="B73" s="1840" t="s">
        <v>2196</v>
      </c>
      <c r="C73" s="1402" t="s">
        <v>2373</v>
      </c>
      <c r="D73" s="3585" t="s">
        <v>1729</v>
      </c>
      <c r="E73" s="1461"/>
      <c r="F73" s="1461"/>
      <c r="G73" s="1504"/>
      <c r="H73" s="1504"/>
      <c r="I73" s="1504"/>
      <c r="J73" s="1504"/>
      <c r="K73" s="1461"/>
      <c r="L73" s="1461">
        <v>99510</v>
      </c>
      <c r="M73" s="1513"/>
      <c r="N73" s="1504"/>
      <c r="O73" s="1511"/>
      <c r="P73" s="1512"/>
      <c r="Q73" s="1512"/>
      <c r="R73" s="1512"/>
    </row>
    <row r="74" spans="1:18" ht="54.75" customHeight="1">
      <c r="A74" s="1839"/>
      <c r="B74" s="1840" t="s">
        <v>2436</v>
      </c>
      <c r="C74" s="1402" t="s">
        <v>2373</v>
      </c>
      <c r="D74" s="3585"/>
      <c r="E74" s="1511"/>
      <c r="F74" s="1511"/>
      <c r="G74" s="1511"/>
      <c r="H74" s="1512"/>
      <c r="I74" s="1511"/>
      <c r="J74" s="1511"/>
      <c r="K74" s="1510"/>
      <c r="L74" s="1510">
        <v>252520</v>
      </c>
      <c r="M74" s="1513"/>
      <c r="N74" s="1511"/>
      <c r="O74" s="1511"/>
      <c r="P74" s="1512"/>
      <c r="Q74" s="1512"/>
      <c r="R74" s="1512"/>
    </row>
    <row r="75" spans="1:18" ht="44.25" customHeight="1">
      <c r="A75" s="1839"/>
      <c r="B75" s="1840" t="s">
        <v>2198</v>
      </c>
      <c r="C75" s="1402" t="s">
        <v>2373</v>
      </c>
      <c r="D75" s="3585"/>
      <c r="E75" s="1511"/>
      <c r="F75" s="1511"/>
      <c r="G75" s="1511"/>
      <c r="H75" s="1512"/>
      <c r="I75" s="1511"/>
      <c r="J75" s="1511"/>
      <c r="K75" s="1510"/>
      <c r="L75" s="1510">
        <v>101650</v>
      </c>
      <c r="M75" s="1513"/>
      <c r="N75" s="1511"/>
      <c r="O75" s="1511"/>
      <c r="P75" s="1512"/>
      <c r="Q75" s="1512"/>
      <c r="R75" s="1512"/>
    </row>
    <row r="76" spans="1:18" ht="44.25" customHeight="1">
      <c r="A76" s="1839"/>
      <c r="B76" s="1512" t="s">
        <v>1746</v>
      </c>
      <c r="C76" s="1402"/>
      <c r="D76" s="1402"/>
      <c r="E76" s="1511"/>
      <c r="F76" s="1511"/>
      <c r="G76" s="1511"/>
      <c r="H76" s="1512"/>
      <c r="I76" s="1511"/>
      <c r="J76" s="1511"/>
      <c r="K76" s="1510"/>
      <c r="L76" s="1849"/>
      <c r="M76" s="1513"/>
      <c r="N76" s="1511"/>
      <c r="O76" s="1511"/>
      <c r="P76" s="1512"/>
      <c r="Q76" s="1512"/>
      <c r="R76" s="1512"/>
    </row>
    <row r="77" spans="1:18" ht="44.25" customHeight="1">
      <c r="A77" s="1839"/>
      <c r="B77" s="1840" t="s">
        <v>2199</v>
      </c>
      <c r="C77" s="1402" t="s">
        <v>2373</v>
      </c>
      <c r="D77" s="3585" t="s">
        <v>1729</v>
      </c>
      <c r="E77" s="1511"/>
      <c r="F77" s="1511"/>
      <c r="G77" s="1511"/>
      <c r="H77" s="1512"/>
      <c r="I77" s="1511"/>
      <c r="J77" s="1511"/>
      <c r="K77" s="1510"/>
      <c r="L77" s="1510">
        <v>202230</v>
      </c>
      <c r="M77" s="1513"/>
      <c r="N77" s="1511"/>
      <c r="O77" s="1511"/>
      <c r="P77" s="1512"/>
      <c r="Q77" s="1512"/>
      <c r="R77" s="1512"/>
    </row>
    <row r="78" spans="1:18" ht="44.25" customHeight="1">
      <c r="A78" s="1839"/>
      <c r="B78" s="1840" t="s">
        <v>2200</v>
      </c>
      <c r="C78" s="1402" t="s">
        <v>2373</v>
      </c>
      <c r="D78" s="3585"/>
      <c r="E78" s="1511"/>
      <c r="F78" s="1511"/>
      <c r="G78" s="1511"/>
      <c r="H78" s="1512"/>
      <c r="I78" s="1511"/>
      <c r="J78" s="1511"/>
      <c r="K78" s="1510"/>
      <c r="L78" s="1510">
        <v>263220</v>
      </c>
      <c r="M78" s="1513"/>
      <c r="N78" s="1511"/>
      <c r="O78" s="1511"/>
      <c r="P78" s="1512"/>
      <c r="Q78" s="1512"/>
      <c r="R78" s="1512"/>
    </row>
    <row r="79" spans="1:18" ht="44.25" customHeight="1">
      <c r="A79" s="1839"/>
      <c r="B79" s="1840" t="s">
        <v>2435</v>
      </c>
      <c r="C79" s="1402" t="s">
        <v>2373</v>
      </c>
      <c r="D79" s="1435"/>
      <c r="E79" s="1511"/>
      <c r="F79" s="1511"/>
      <c r="G79" s="1511"/>
      <c r="H79" s="1512"/>
      <c r="I79" s="1511"/>
      <c r="J79" s="1511"/>
      <c r="K79" s="1510"/>
      <c r="L79" s="1510">
        <v>160500</v>
      </c>
      <c r="M79" s="1513"/>
      <c r="N79" s="1511"/>
      <c r="O79" s="1511"/>
      <c r="P79" s="1512"/>
      <c r="Q79" s="1512"/>
      <c r="R79" s="1512"/>
    </row>
    <row r="80" spans="1:18" ht="44.25" customHeight="1">
      <c r="A80" s="1839"/>
      <c r="B80" s="3581" t="s">
        <v>1749</v>
      </c>
      <c r="C80" s="3581"/>
      <c r="D80" s="1402"/>
      <c r="E80" s="1511"/>
      <c r="F80" s="1511"/>
      <c r="G80" s="1511"/>
      <c r="H80" s="1512"/>
      <c r="I80" s="1511"/>
      <c r="J80" s="1511"/>
      <c r="K80" s="1510"/>
      <c r="L80" s="1849"/>
      <c r="M80" s="1513"/>
      <c r="N80" s="1511"/>
      <c r="O80" s="1511"/>
      <c r="P80" s="1512"/>
      <c r="Q80" s="1512"/>
      <c r="R80" s="1512"/>
    </row>
    <row r="81" spans="1:18" ht="74.25" customHeight="1">
      <c r="A81" s="1839"/>
      <c r="B81" s="1840" t="s">
        <v>2202</v>
      </c>
      <c r="C81" s="1402" t="s">
        <v>2373</v>
      </c>
      <c r="D81" s="3585" t="s">
        <v>1729</v>
      </c>
      <c r="E81" s="1511"/>
      <c r="F81" s="1511"/>
      <c r="G81" s="1511"/>
      <c r="H81" s="1512"/>
      <c r="I81" s="1511"/>
      <c r="J81" s="1511"/>
      <c r="K81" s="1510"/>
      <c r="L81" s="1510">
        <v>242890</v>
      </c>
      <c r="M81" s="1513"/>
      <c r="N81" s="1511"/>
      <c r="O81" s="1511"/>
      <c r="P81" s="1512"/>
      <c r="Q81" s="1512"/>
      <c r="R81" s="1512"/>
    </row>
    <row r="82" spans="1:18" ht="74.25" customHeight="1">
      <c r="A82" s="1839"/>
      <c r="B82" s="1840" t="s">
        <v>2203</v>
      </c>
      <c r="C82" s="1402" t="s">
        <v>2373</v>
      </c>
      <c r="D82" s="3585"/>
      <c r="E82" s="1511"/>
      <c r="F82" s="1511"/>
      <c r="G82" s="1511"/>
      <c r="H82" s="1512"/>
      <c r="I82" s="1511"/>
      <c r="J82" s="1511"/>
      <c r="K82" s="1510"/>
      <c r="L82" s="1510">
        <v>273920</v>
      </c>
      <c r="M82" s="1513"/>
      <c r="N82" s="1511"/>
      <c r="O82" s="1511"/>
      <c r="P82" s="1512"/>
      <c r="Q82" s="1512"/>
      <c r="R82" s="1512"/>
    </row>
    <row r="83" spans="1:18" ht="74.25" customHeight="1">
      <c r="A83" s="1839"/>
      <c r="B83" s="1840" t="s">
        <v>2204</v>
      </c>
      <c r="C83" s="1402" t="s">
        <v>2373</v>
      </c>
      <c r="D83" s="3585"/>
      <c r="E83" s="1511"/>
      <c r="F83" s="1511"/>
      <c r="G83" s="1511"/>
      <c r="H83" s="1512"/>
      <c r="I83" s="1511"/>
      <c r="J83" s="1511"/>
      <c r="K83" s="1510"/>
      <c r="L83" s="1510">
        <v>374500</v>
      </c>
      <c r="M83" s="1513"/>
      <c r="N83" s="1511"/>
      <c r="O83" s="1511"/>
      <c r="P83" s="1512"/>
      <c r="Q83" s="1512"/>
      <c r="R83" s="1512"/>
    </row>
    <row r="84" spans="1:18" ht="74.25" customHeight="1">
      <c r="A84" s="1839"/>
      <c r="B84" s="1840" t="s">
        <v>2205</v>
      </c>
      <c r="C84" s="1402" t="s">
        <v>2373</v>
      </c>
      <c r="D84" s="3585" t="s">
        <v>1729</v>
      </c>
      <c r="E84" s="1511"/>
      <c r="F84" s="1511"/>
      <c r="G84" s="1511"/>
      <c r="H84" s="1512"/>
      <c r="I84" s="1511"/>
      <c r="J84" s="1511"/>
      <c r="K84" s="1510"/>
      <c r="L84" s="1510">
        <v>374500</v>
      </c>
      <c r="M84" s="1513"/>
      <c r="N84" s="1511"/>
      <c r="O84" s="1511"/>
      <c r="P84" s="1512"/>
      <c r="Q84" s="1512"/>
      <c r="R84" s="1512"/>
    </row>
    <row r="85" spans="1:18" ht="74.25" customHeight="1">
      <c r="A85" s="1839"/>
      <c r="B85" s="1840" t="s">
        <v>2206</v>
      </c>
      <c r="C85" s="1402" t="s">
        <v>2373</v>
      </c>
      <c r="D85" s="3585"/>
      <c r="E85" s="1511"/>
      <c r="F85" s="1511"/>
      <c r="G85" s="1511"/>
      <c r="H85" s="1512"/>
      <c r="I85" s="1511"/>
      <c r="J85" s="1511"/>
      <c r="K85" s="1510"/>
      <c r="L85" s="1510">
        <v>304950</v>
      </c>
      <c r="M85" s="1513"/>
      <c r="N85" s="1511"/>
      <c r="O85" s="1511"/>
      <c r="P85" s="1512"/>
      <c r="Q85" s="1512"/>
      <c r="R85" s="1512"/>
    </row>
    <row r="86" spans="1:18" ht="74.25" customHeight="1">
      <c r="A86" s="1839"/>
      <c r="B86" s="1840" t="s">
        <v>2207</v>
      </c>
      <c r="C86" s="1402" t="s">
        <v>2373</v>
      </c>
      <c r="D86" s="3585"/>
      <c r="E86" s="1511"/>
      <c r="F86" s="1511"/>
      <c r="G86" s="1511"/>
      <c r="H86" s="1512"/>
      <c r="I86" s="1511"/>
      <c r="J86" s="1511"/>
      <c r="K86" s="1510"/>
      <c r="L86" s="1510">
        <v>385200</v>
      </c>
      <c r="M86" s="1513"/>
      <c r="N86" s="1511"/>
      <c r="O86" s="1511"/>
      <c r="P86" s="1512"/>
      <c r="Q86" s="1512"/>
      <c r="R86" s="1512"/>
    </row>
    <row r="87" spans="1:18" ht="74.25" customHeight="1">
      <c r="A87" s="1839"/>
      <c r="B87" s="1840" t="s">
        <v>2208</v>
      </c>
      <c r="C87" s="1402" t="s">
        <v>2373</v>
      </c>
      <c r="D87" s="3585" t="s">
        <v>1729</v>
      </c>
      <c r="E87" s="1511"/>
      <c r="F87" s="1511"/>
      <c r="G87" s="1511"/>
      <c r="H87" s="1512"/>
      <c r="I87" s="1511"/>
      <c r="J87" s="1511"/>
      <c r="K87" s="1510"/>
      <c r="L87" s="1510">
        <v>315650</v>
      </c>
      <c r="M87" s="1513"/>
      <c r="N87" s="1511"/>
      <c r="O87" s="1511"/>
      <c r="P87" s="1512"/>
      <c r="Q87" s="1512"/>
      <c r="R87" s="1512"/>
    </row>
    <row r="88" spans="1:18" ht="74.25" customHeight="1">
      <c r="A88" s="1839"/>
      <c r="B88" s="1840" t="s">
        <v>2209</v>
      </c>
      <c r="C88" s="1402" t="s">
        <v>2373</v>
      </c>
      <c r="D88" s="3585"/>
      <c r="E88" s="1511"/>
      <c r="F88" s="1511"/>
      <c r="G88" s="1511"/>
      <c r="H88" s="1512"/>
      <c r="I88" s="1511"/>
      <c r="J88" s="1511"/>
      <c r="K88" s="1510"/>
      <c r="L88" s="1510">
        <v>294250</v>
      </c>
      <c r="M88" s="1513"/>
      <c r="N88" s="1511"/>
      <c r="O88" s="1511"/>
      <c r="P88" s="1512"/>
      <c r="Q88" s="1512"/>
      <c r="R88" s="1512"/>
    </row>
    <row r="89" spans="1:18" ht="74.25" customHeight="1">
      <c r="A89" s="1839"/>
      <c r="B89" s="1840" t="s">
        <v>2210</v>
      </c>
      <c r="C89" s="1402" t="s">
        <v>2373</v>
      </c>
      <c r="D89" s="3585"/>
      <c r="E89" s="1511"/>
      <c r="F89" s="1511"/>
      <c r="G89" s="1511"/>
      <c r="H89" s="1512"/>
      <c r="I89" s="1511"/>
      <c r="J89" s="1511"/>
      <c r="K89" s="1510"/>
      <c r="L89" s="1510">
        <v>620600</v>
      </c>
      <c r="M89" s="1513"/>
      <c r="N89" s="1511"/>
      <c r="O89" s="1511"/>
      <c r="P89" s="1512"/>
      <c r="Q89" s="1512"/>
      <c r="R89" s="1512"/>
    </row>
    <row r="90" spans="1:18" ht="74.25" customHeight="1">
      <c r="A90" s="1839"/>
      <c r="B90" s="1840" t="s">
        <v>2211</v>
      </c>
      <c r="C90" s="1402" t="s">
        <v>2373</v>
      </c>
      <c r="D90" s="3585"/>
      <c r="E90" s="1511"/>
      <c r="F90" s="1511"/>
      <c r="G90" s="1511"/>
      <c r="H90" s="1512"/>
      <c r="I90" s="1511"/>
      <c r="J90" s="1511"/>
      <c r="K90" s="1510"/>
      <c r="L90" s="1510">
        <v>952300</v>
      </c>
      <c r="M90" s="1513"/>
      <c r="N90" s="1511"/>
      <c r="O90" s="1511"/>
      <c r="P90" s="1512"/>
      <c r="Q90" s="1512"/>
      <c r="R90" s="1512"/>
    </row>
    <row r="91" spans="1:18" ht="74.25" customHeight="1">
      <c r="A91" s="1839"/>
      <c r="B91" s="1840" t="s">
        <v>2212</v>
      </c>
      <c r="C91" s="1402" t="s">
        <v>2373</v>
      </c>
      <c r="D91" s="3585"/>
      <c r="E91" s="1511"/>
      <c r="F91" s="1511"/>
      <c r="G91" s="1511"/>
      <c r="H91" s="1512"/>
      <c r="I91" s="1511"/>
      <c r="J91" s="1511"/>
      <c r="K91" s="1510"/>
      <c r="L91" s="1510">
        <v>349890</v>
      </c>
      <c r="M91" s="1513"/>
      <c r="N91" s="1511"/>
      <c r="O91" s="1511"/>
      <c r="P91" s="1512"/>
      <c r="Q91" s="1512"/>
      <c r="R91" s="1512"/>
    </row>
    <row r="92" spans="1:18" ht="78.75" customHeight="1">
      <c r="A92" s="1839"/>
      <c r="B92" s="3581" t="s">
        <v>1748</v>
      </c>
      <c r="C92" s="3581"/>
      <c r="D92" s="1402"/>
      <c r="E92" s="1511"/>
      <c r="F92" s="1511"/>
      <c r="G92" s="1511"/>
      <c r="H92" s="1512"/>
      <c r="I92" s="1511"/>
      <c r="J92" s="1511"/>
      <c r="K92" s="1513"/>
      <c r="L92" s="1849"/>
      <c r="M92" s="1510"/>
      <c r="N92" s="1511"/>
      <c r="O92" s="1511"/>
      <c r="P92" s="1512"/>
      <c r="Q92" s="1512"/>
      <c r="R92" s="1512"/>
    </row>
    <row r="93" spans="1:18" ht="78.75" customHeight="1">
      <c r="A93" s="1839"/>
      <c r="B93" s="1840" t="s">
        <v>2213</v>
      </c>
      <c r="C93" s="1402" t="s">
        <v>2373</v>
      </c>
      <c r="D93" s="3585" t="s">
        <v>1729</v>
      </c>
      <c r="E93" s="1511"/>
      <c r="F93" s="1511"/>
      <c r="G93" s="1511"/>
      <c r="H93" s="1512"/>
      <c r="I93" s="1511"/>
      <c r="J93" s="1511"/>
      <c r="K93" s="1510"/>
      <c r="L93" s="1510">
        <v>133750</v>
      </c>
      <c r="M93" s="1513"/>
      <c r="N93" s="1511"/>
      <c r="O93" s="1511"/>
      <c r="P93" s="1512"/>
      <c r="Q93" s="1512"/>
      <c r="R93" s="1512"/>
    </row>
    <row r="94" spans="1:18" ht="78.75" customHeight="1">
      <c r="A94" s="1839"/>
      <c r="B94" s="1840" t="s">
        <v>2214</v>
      </c>
      <c r="C94" s="1402" t="s">
        <v>2373</v>
      </c>
      <c r="D94" s="3585"/>
      <c r="E94" s="1511"/>
      <c r="F94" s="1511"/>
      <c r="G94" s="1511"/>
      <c r="H94" s="1512"/>
      <c r="I94" s="1511"/>
      <c r="J94" s="1511"/>
      <c r="K94" s="1510"/>
      <c r="L94" s="1510">
        <v>273920</v>
      </c>
      <c r="M94" s="1513"/>
      <c r="N94" s="1511"/>
      <c r="O94" s="1511"/>
      <c r="P94" s="1512"/>
      <c r="Q94" s="1512"/>
      <c r="R94" s="1512"/>
    </row>
    <row r="95" spans="1:18" ht="78.75" customHeight="1">
      <c r="A95" s="1839"/>
      <c r="B95" s="1840" t="s">
        <v>2197</v>
      </c>
      <c r="C95" s="1402" t="s">
        <v>2373</v>
      </c>
      <c r="D95" s="3585" t="s">
        <v>1729</v>
      </c>
      <c r="E95" s="1511"/>
      <c r="F95" s="1511"/>
      <c r="G95" s="1511"/>
      <c r="H95" s="1512"/>
      <c r="I95" s="1511"/>
      <c r="J95" s="1511"/>
      <c r="K95" s="1510"/>
      <c r="L95" s="1510">
        <v>199020</v>
      </c>
      <c r="M95" s="1513"/>
      <c r="N95" s="1511"/>
      <c r="O95" s="1511"/>
      <c r="P95" s="1512"/>
      <c r="Q95" s="1512"/>
      <c r="R95" s="1512"/>
    </row>
    <row r="96" spans="1:18" ht="78.75" customHeight="1">
      <c r="A96" s="1839"/>
      <c r="B96" s="1840" t="s">
        <v>2215</v>
      </c>
      <c r="C96" s="1402" t="s">
        <v>2373</v>
      </c>
      <c r="D96" s="3585"/>
      <c r="E96" s="1511"/>
      <c r="F96" s="1511"/>
      <c r="G96" s="1511"/>
      <c r="H96" s="1512"/>
      <c r="I96" s="1511"/>
      <c r="J96" s="1511"/>
      <c r="K96" s="1510"/>
      <c r="L96" s="1510">
        <v>99510</v>
      </c>
      <c r="M96" s="1513"/>
      <c r="N96" s="1511"/>
      <c r="O96" s="1511"/>
      <c r="P96" s="1512"/>
      <c r="Q96" s="1512"/>
      <c r="R96" s="1512"/>
    </row>
    <row r="97" spans="1:18" ht="78.75" customHeight="1">
      <c r="A97" s="1839"/>
      <c r="B97" s="1840" t="s">
        <v>2216</v>
      </c>
      <c r="C97" s="1402" t="s">
        <v>2373</v>
      </c>
      <c r="D97" s="3585"/>
      <c r="E97" s="1511"/>
      <c r="F97" s="1511"/>
      <c r="G97" s="1511"/>
      <c r="H97" s="1512"/>
      <c r="I97" s="1511"/>
      <c r="J97" s="1511"/>
      <c r="K97" s="1510"/>
      <c r="L97" s="1510">
        <v>194740</v>
      </c>
      <c r="M97" s="1513"/>
      <c r="N97" s="1511"/>
      <c r="O97" s="1511"/>
      <c r="P97" s="1512"/>
      <c r="Q97" s="1512"/>
      <c r="R97" s="1512"/>
    </row>
    <row r="98" spans="1:18" ht="78.75" customHeight="1">
      <c r="A98" s="1839"/>
      <c r="B98" s="3581" t="s">
        <v>1744</v>
      </c>
      <c r="C98" s="3581"/>
      <c r="D98" s="1402"/>
      <c r="E98" s="1511"/>
      <c r="F98" s="1511"/>
      <c r="G98" s="1511"/>
      <c r="H98" s="1512"/>
      <c r="I98" s="1511"/>
      <c r="J98" s="1511"/>
      <c r="K98" s="1513"/>
      <c r="L98" s="1849"/>
      <c r="M98" s="1513"/>
      <c r="N98" s="1511"/>
      <c r="O98" s="1511"/>
      <c r="P98" s="1512"/>
      <c r="Q98" s="1512"/>
      <c r="R98" s="1512"/>
    </row>
    <row r="99" spans="1:18" ht="78.75" customHeight="1">
      <c r="A99" s="1839"/>
      <c r="B99" s="1840" t="s">
        <v>2217</v>
      </c>
      <c r="C99" s="1402" t="s">
        <v>2373</v>
      </c>
      <c r="D99" s="3585" t="s">
        <v>1729</v>
      </c>
      <c r="E99" s="1511"/>
      <c r="F99" s="1511"/>
      <c r="G99" s="1511"/>
      <c r="H99" s="1512"/>
      <c r="I99" s="1511"/>
      <c r="J99" s="1511"/>
      <c r="K99" s="1510"/>
      <c r="L99" s="1510">
        <v>98440</v>
      </c>
      <c r="M99" s="1513"/>
      <c r="N99" s="1511"/>
      <c r="O99" s="1511"/>
      <c r="P99" s="1512"/>
      <c r="Q99" s="1512"/>
      <c r="R99" s="1512"/>
    </row>
    <row r="100" spans="1:18" ht="78.75" customHeight="1">
      <c r="A100" s="1839"/>
      <c r="B100" s="1840" t="s">
        <v>2218</v>
      </c>
      <c r="C100" s="1402" t="s">
        <v>2373</v>
      </c>
      <c r="D100" s="3585"/>
      <c r="E100" s="1511"/>
      <c r="F100" s="1511"/>
      <c r="G100" s="1511"/>
      <c r="H100" s="1512"/>
      <c r="I100" s="1511"/>
      <c r="J100" s="1511"/>
      <c r="K100" s="1510"/>
      <c r="L100" s="1510">
        <v>156220</v>
      </c>
      <c r="M100" s="1513"/>
      <c r="N100" s="1511"/>
      <c r="O100" s="1511"/>
      <c r="P100" s="1512"/>
      <c r="Q100" s="1512"/>
      <c r="R100" s="1512"/>
    </row>
    <row r="101" spans="1:18" ht="78.75" customHeight="1">
      <c r="A101" s="1839"/>
      <c r="B101" s="1840" t="s">
        <v>2219</v>
      </c>
      <c r="C101" s="1402" t="s">
        <v>2373</v>
      </c>
      <c r="D101" s="3585"/>
      <c r="E101" s="1511"/>
      <c r="F101" s="1511"/>
      <c r="G101" s="1511"/>
      <c r="H101" s="1512"/>
      <c r="I101" s="1511"/>
      <c r="J101" s="1511"/>
      <c r="K101" s="1510"/>
      <c r="L101" s="1510">
        <v>211860</v>
      </c>
      <c r="M101" s="1513"/>
      <c r="N101" s="1511"/>
      <c r="O101" s="1511"/>
      <c r="P101" s="1512"/>
      <c r="Q101" s="1512"/>
      <c r="R101" s="1512"/>
    </row>
    <row r="102" spans="1:18" ht="71.25" customHeight="1">
      <c r="A102" s="1839"/>
      <c r="B102" s="3581" t="s">
        <v>1745</v>
      </c>
      <c r="C102" s="3581"/>
      <c r="D102" s="3585"/>
      <c r="E102" s="1511"/>
      <c r="F102" s="1511"/>
      <c r="G102" s="1511"/>
      <c r="H102" s="1512"/>
      <c r="I102" s="1511"/>
      <c r="J102" s="1511"/>
      <c r="K102" s="1513"/>
      <c r="L102" s="1849"/>
      <c r="M102" s="1513"/>
      <c r="N102" s="1511"/>
      <c r="O102" s="1511"/>
      <c r="P102" s="1512"/>
      <c r="Q102" s="1512"/>
      <c r="R102" s="1512"/>
    </row>
    <row r="103" spans="1:18" ht="71.25" customHeight="1">
      <c r="A103" s="1839"/>
      <c r="B103" s="1840" t="s">
        <v>2220</v>
      </c>
      <c r="C103" s="1402" t="s">
        <v>2373</v>
      </c>
      <c r="D103" s="3585" t="s">
        <v>1729</v>
      </c>
      <c r="E103" s="1511"/>
      <c r="F103" s="1511"/>
      <c r="G103" s="1511"/>
      <c r="H103" s="1512"/>
      <c r="I103" s="1511"/>
      <c r="J103" s="1511"/>
      <c r="K103" s="1510"/>
      <c r="L103" s="1510">
        <v>123050</v>
      </c>
      <c r="M103" s="1513"/>
      <c r="N103" s="1511"/>
      <c r="O103" s="1511"/>
      <c r="P103" s="1512"/>
      <c r="Q103" s="1512"/>
      <c r="R103" s="1512"/>
    </row>
    <row r="104" spans="1:18" ht="71.25" customHeight="1">
      <c r="A104" s="1839"/>
      <c r="B104" s="1840" t="s">
        <v>2221</v>
      </c>
      <c r="C104" s="1402" t="s">
        <v>2373</v>
      </c>
      <c r="D104" s="3585"/>
      <c r="E104" s="1511"/>
      <c r="F104" s="1511"/>
      <c r="G104" s="1511"/>
      <c r="H104" s="1512"/>
      <c r="I104" s="1511"/>
      <c r="J104" s="1511"/>
      <c r="K104" s="1510"/>
      <c r="L104" s="1510">
        <v>112350</v>
      </c>
      <c r="M104" s="1513"/>
      <c r="N104" s="1511"/>
      <c r="O104" s="1511"/>
      <c r="P104" s="1512"/>
      <c r="Q104" s="1512"/>
      <c r="R104" s="1512"/>
    </row>
    <row r="105" spans="1:18" ht="71.25" customHeight="1">
      <c r="A105" s="1839"/>
      <c r="B105" s="1840" t="s">
        <v>2222</v>
      </c>
      <c r="C105" s="1402" t="s">
        <v>2373</v>
      </c>
      <c r="D105" s="3585"/>
      <c r="E105" s="1511"/>
      <c r="F105" s="1511"/>
      <c r="G105" s="1511"/>
      <c r="H105" s="1512"/>
      <c r="I105" s="1511"/>
      <c r="J105" s="1511"/>
      <c r="K105" s="1510"/>
      <c r="L105" s="1510">
        <v>141240</v>
      </c>
      <c r="M105" s="1513"/>
      <c r="N105" s="1511"/>
      <c r="O105" s="1511"/>
      <c r="P105" s="1512"/>
      <c r="Q105" s="1512"/>
      <c r="R105" s="1512"/>
    </row>
    <row r="106" spans="1:18" ht="71.25" customHeight="1">
      <c r="A106" s="1839"/>
      <c r="B106" s="1840" t="s">
        <v>2223</v>
      </c>
      <c r="C106" s="1402" t="s">
        <v>2373</v>
      </c>
      <c r="D106" s="3585"/>
      <c r="E106" s="1511"/>
      <c r="F106" s="1511"/>
      <c r="G106" s="1511"/>
      <c r="H106" s="1512"/>
      <c r="I106" s="1511"/>
      <c r="J106" s="1511"/>
      <c r="K106" s="1510"/>
      <c r="L106" s="1510">
        <v>109140</v>
      </c>
      <c r="M106" s="1513"/>
      <c r="N106" s="1511"/>
      <c r="O106" s="1511"/>
      <c r="P106" s="1512"/>
      <c r="Q106" s="1512"/>
      <c r="R106" s="1512"/>
    </row>
    <row r="107" spans="1:18" ht="71.25" customHeight="1">
      <c r="A107" s="1839"/>
      <c r="B107" s="3581" t="s">
        <v>1765</v>
      </c>
      <c r="C107" s="3581"/>
      <c r="D107" s="1402"/>
      <c r="E107" s="1511"/>
      <c r="F107" s="1511"/>
      <c r="G107" s="1511"/>
      <c r="H107" s="1512"/>
      <c r="I107" s="1511"/>
      <c r="J107" s="1511"/>
      <c r="K107" s="1513"/>
      <c r="L107" s="1849"/>
      <c r="M107" s="1513"/>
      <c r="N107" s="1511"/>
      <c r="O107" s="1511"/>
      <c r="P107" s="1512"/>
      <c r="Q107" s="1512"/>
      <c r="R107" s="1512"/>
    </row>
    <row r="108" spans="1:18" ht="71.25" customHeight="1">
      <c r="A108" s="1839"/>
      <c r="B108" s="1840" t="s">
        <v>2224</v>
      </c>
      <c r="C108" s="1402" t="s">
        <v>2373</v>
      </c>
      <c r="D108" s="3585" t="s">
        <v>1729</v>
      </c>
      <c r="E108" s="1511"/>
      <c r="F108" s="1511"/>
      <c r="G108" s="1511"/>
      <c r="H108" s="1512"/>
      <c r="I108" s="1511"/>
      <c r="J108" s="1511"/>
      <c r="K108" s="1510"/>
      <c r="L108" s="1510">
        <v>114490</v>
      </c>
      <c r="M108" s="1513"/>
      <c r="N108" s="1511"/>
      <c r="O108" s="1511"/>
      <c r="P108" s="1512"/>
      <c r="Q108" s="1512"/>
      <c r="R108" s="1512"/>
    </row>
    <row r="109" spans="1:18" ht="71.25" customHeight="1">
      <c r="A109" s="1839"/>
      <c r="B109" s="1840" t="s">
        <v>2225</v>
      </c>
      <c r="C109" s="1402" t="s">
        <v>2373</v>
      </c>
      <c r="D109" s="3585"/>
      <c r="E109" s="1511"/>
      <c r="F109" s="1511"/>
      <c r="G109" s="1511"/>
      <c r="H109" s="1512"/>
      <c r="I109" s="1511"/>
      <c r="J109" s="1511"/>
      <c r="K109" s="1510"/>
      <c r="L109" s="1510">
        <v>104860</v>
      </c>
      <c r="M109" s="1513"/>
      <c r="N109" s="1511"/>
      <c r="O109" s="1511"/>
      <c r="P109" s="1512"/>
      <c r="Q109" s="1512"/>
      <c r="R109" s="1512"/>
    </row>
    <row r="110" spans="1:18" ht="71.25" customHeight="1">
      <c r="A110" s="1839"/>
      <c r="B110" s="3581" t="s">
        <v>1761</v>
      </c>
      <c r="C110" s="3581"/>
      <c r="D110" s="3585"/>
      <c r="E110" s="1511"/>
      <c r="F110" s="1511"/>
      <c r="G110" s="1511"/>
      <c r="H110" s="1512"/>
      <c r="I110" s="1511"/>
      <c r="J110" s="1511"/>
      <c r="K110" s="1513"/>
      <c r="L110" s="1849"/>
      <c r="M110" s="1513"/>
      <c r="N110" s="1511"/>
      <c r="O110" s="1511"/>
      <c r="P110" s="1512"/>
      <c r="Q110" s="1512"/>
      <c r="R110" s="1512"/>
    </row>
    <row r="111" spans="1:18" ht="71.25" customHeight="1">
      <c r="A111" s="1839"/>
      <c r="B111" s="1840" t="s">
        <v>2226</v>
      </c>
      <c r="C111" s="1402" t="s">
        <v>2373</v>
      </c>
      <c r="D111" s="3585"/>
      <c r="E111" s="1511"/>
      <c r="F111" s="1511"/>
      <c r="G111" s="1511"/>
      <c r="H111" s="1512"/>
      <c r="I111" s="1511"/>
      <c r="J111" s="1511"/>
      <c r="K111" s="1510"/>
      <c r="L111" s="1510">
        <v>124120</v>
      </c>
      <c r="M111" s="1513"/>
      <c r="N111" s="1511"/>
      <c r="O111" s="1511"/>
      <c r="P111" s="1512"/>
      <c r="Q111" s="1512"/>
      <c r="R111" s="1512"/>
    </row>
    <row r="112" spans="1:18" ht="71.25" customHeight="1">
      <c r="A112" s="1839"/>
      <c r="B112" s="1840" t="s">
        <v>2227</v>
      </c>
      <c r="C112" s="1402" t="s">
        <v>2373</v>
      </c>
      <c r="D112" s="3585"/>
      <c r="E112" s="1511"/>
      <c r="F112" s="1511"/>
      <c r="G112" s="1511"/>
      <c r="H112" s="1512"/>
      <c r="I112" s="1511"/>
      <c r="J112" s="1511"/>
      <c r="K112" s="1510"/>
      <c r="L112" s="1510">
        <v>145520</v>
      </c>
      <c r="M112" s="1513"/>
      <c r="N112" s="1511"/>
      <c r="O112" s="1511"/>
      <c r="P112" s="1512"/>
      <c r="Q112" s="1512"/>
      <c r="R112" s="1512"/>
    </row>
    <row r="113" spans="1:18" ht="39" customHeight="1">
      <c r="A113" s="1839">
        <v>4</v>
      </c>
      <c r="B113" s="3568" t="s">
        <v>2267</v>
      </c>
      <c r="C113" s="3568"/>
      <c r="D113" s="3568"/>
      <c r="E113" s="3568"/>
      <c r="F113" s="3568"/>
      <c r="G113" s="3568"/>
      <c r="H113" s="3568"/>
      <c r="I113" s="3568"/>
      <c r="J113" s="3568"/>
      <c r="K113" s="3568"/>
      <c r="L113" s="3568"/>
      <c r="M113" s="3568"/>
      <c r="N113" s="3568"/>
      <c r="O113" s="3568"/>
      <c r="P113" s="3568"/>
      <c r="Q113" s="3568"/>
      <c r="R113" s="3568"/>
    </row>
    <row r="114" spans="1:18" ht="32.25" customHeight="1">
      <c r="A114" s="1839"/>
      <c r="B114" s="1417"/>
      <c r="C114" s="1839"/>
      <c r="D114" s="1417"/>
      <c r="E114" s="3380" t="s">
        <v>2272</v>
      </c>
      <c r="F114" s="3380"/>
      <c r="G114" s="3380"/>
      <c r="H114" s="3380"/>
      <c r="I114" s="3380"/>
      <c r="J114" s="3380"/>
      <c r="K114" s="3380"/>
      <c r="L114" s="3380"/>
      <c r="M114" s="3380"/>
      <c r="N114" s="3380"/>
      <c r="O114" s="3380"/>
      <c r="P114" s="3380"/>
      <c r="Q114" s="3380"/>
      <c r="R114" s="3380"/>
    </row>
    <row r="115" spans="1:18" ht="25.5" customHeight="1">
      <c r="A115" s="1839"/>
      <c r="B115" s="3592" t="s">
        <v>2111</v>
      </c>
      <c r="C115" s="3592"/>
      <c r="D115" s="3592"/>
      <c r="E115" s="3592"/>
      <c r="F115" s="1511"/>
      <c r="G115" s="1511"/>
      <c r="H115" s="1512"/>
      <c r="I115" s="1511"/>
      <c r="J115" s="1511"/>
      <c r="K115" s="1510"/>
      <c r="L115" s="1510"/>
      <c r="M115" s="1513"/>
      <c r="N115" s="1511"/>
      <c r="O115" s="1511"/>
      <c r="P115" s="1512"/>
      <c r="Q115" s="1512"/>
      <c r="R115" s="1512"/>
    </row>
    <row r="116" spans="1:18" ht="43.5" customHeight="1">
      <c r="A116" s="1839"/>
      <c r="B116" s="1472" t="s">
        <v>2114</v>
      </c>
      <c r="C116" s="1402" t="s">
        <v>121</v>
      </c>
      <c r="D116" s="3591" t="s">
        <v>2112</v>
      </c>
      <c r="E116" s="1441">
        <f>1750000/1.08</f>
        <v>1620370.3703703703</v>
      </c>
      <c r="F116" s="1441">
        <v>2193518.5185185182</v>
      </c>
      <c r="G116" s="1441">
        <v>2193518.5185185182</v>
      </c>
      <c r="H116" s="1441">
        <v>2193518.5185185182</v>
      </c>
      <c r="I116" s="1441">
        <v>2193518.5185185182</v>
      </c>
      <c r="J116" s="1441">
        <v>2193518.5185185182</v>
      </c>
      <c r="K116" s="1441">
        <v>2193518.5185185182</v>
      </c>
      <c r="L116" s="1442">
        <v>2193518.5185185182</v>
      </c>
      <c r="M116" s="1441">
        <v>2193518.5185185182</v>
      </c>
      <c r="N116" s="1441">
        <v>2193518.5185185182</v>
      </c>
      <c r="O116" s="1441">
        <v>2193518.5185185182</v>
      </c>
      <c r="P116" s="1441">
        <v>2193518.5185185182</v>
      </c>
      <c r="Q116" s="1441">
        <v>2193518.5185185182</v>
      </c>
      <c r="R116" s="1441">
        <v>2193518.5185185182</v>
      </c>
    </row>
    <row r="117" spans="1:18" ht="43.5" customHeight="1">
      <c r="A117" s="1839"/>
      <c r="B117" s="1472" t="s">
        <v>2115</v>
      </c>
      <c r="C117" s="1402" t="s">
        <v>121</v>
      </c>
      <c r="D117" s="3591"/>
      <c r="E117" s="1441">
        <f>1687500/1.08</f>
        <v>1562500</v>
      </c>
      <c r="F117" s="1441">
        <v>2133333.333333333</v>
      </c>
      <c r="G117" s="1441">
        <v>2133333.333333333</v>
      </c>
      <c r="H117" s="1441">
        <v>2133333.333333333</v>
      </c>
      <c r="I117" s="1441">
        <v>2133333.333333333</v>
      </c>
      <c r="J117" s="1441">
        <v>2133333.333333333</v>
      </c>
      <c r="K117" s="1441">
        <v>2133333.333333333</v>
      </c>
      <c r="L117" s="1442">
        <v>2133333.333333333</v>
      </c>
      <c r="M117" s="1441">
        <v>2133333.333333333</v>
      </c>
      <c r="N117" s="1441">
        <v>2133333.333333333</v>
      </c>
      <c r="O117" s="1441">
        <v>2133333.333333333</v>
      </c>
      <c r="P117" s="1441">
        <v>2133333.333333333</v>
      </c>
      <c r="Q117" s="1441">
        <v>2133333.333333333</v>
      </c>
      <c r="R117" s="1441">
        <v>2133333.333333333</v>
      </c>
    </row>
    <row r="118" spans="1:18" ht="43.5" customHeight="1">
      <c r="A118" s="1839"/>
      <c r="B118" s="1472" t="s">
        <v>2116</v>
      </c>
      <c r="C118" s="1402" t="s">
        <v>121</v>
      </c>
      <c r="D118" s="3591" t="s">
        <v>2113</v>
      </c>
      <c r="E118" s="1441">
        <f t="shared" ref="E118:E119" si="0">1687500/1.08</f>
        <v>1562500</v>
      </c>
      <c r="F118" s="1441">
        <v>2133333.333333333</v>
      </c>
      <c r="G118" s="1441">
        <v>2133333.333333333</v>
      </c>
      <c r="H118" s="1441">
        <v>2133333.333333333</v>
      </c>
      <c r="I118" s="1441">
        <v>2133333.333333333</v>
      </c>
      <c r="J118" s="1441">
        <v>2133333.333333333</v>
      </c>
      <c r="K118" s="1441">
        <v>2133333.333333333</v>
      </c>
      <c r="L118" s="1442">
        <v>2133333.333333333</v>
      </c>
      <c r="M118" s="1441">
        <v>2133333.333333333</v>
      </c>
      <c r="N118" s="1441">
        <v>2133333.333333333</v>
      </c>
      <c r="O118" s="1441">
        <v>2133333.333333333</v>
      </c>
      <c r="P118" s="1441">
        <v>2133333.333333333</v>
      </c>
      <c r="Q118" s="1441">
        <v>2133333.333333333</v>
      </c>
      <c r="R118" s="1441">
        <v>2133333.333333333</v>
      </c>
    </row>
    <row r="119" spans="1:18" ht="43.5" customHeight="1">
      <c r="A119" s="1839"/>
      <c r="B119" s="1472" t="s">
        <v>2117</v>
      </c>
      <c r="C119" s="1402" t="s">
        <v>121</v>
      </c>
      <c r="D119" s="3591"/>
      <c r="E119" s="1441">
        <f t="shared" si="0"/>
        <v>1562500</v>
      </c>
      <c r="F119" s="1441">
        <v>2133333.333333333</v>
      </c>
      <c r="G119" s="1441">
        <v>2133333.333333333</v>
      </c>
      <c r="H119" s="1441">
        <v>2133333.333333333</v>
      </c>
      <c r="I119" s="1441">
        <v>2133333.333333333</v>
      </c>
      <c r="J119" s="1441">
        <v>2133333.333333333</v>
      </c>
      <c r="K119" s="1441">
        <v>2133333.333333333</v>
      </c>
      <c r="L119" s="1442">
        <v>2133333.333333333</v>
      </c>
      <c r="M119" s="1441">
        <v>2133333.333333333</v>
      </c>
      <c r="N119" s="1441">
        <v>2133333.333333333</v>
      </c>
      <c r="O119" s="1441">
        <v>2133333.333333333</v>
      </c>
      <c r="P119" s="1441">
        <v>2133333.333333333</v>
      </c>
      <c r="Q119" s="1441">
        <v>2133333.333333333</v>
      </c>
      <c r="R119" s="1441">
        <v>2133333.333333333</v>
      </c>
    </row>
    <row r="120" spans="1:18" ht="21.75" customHeight="1">
      <c r="A120" s="1839"/>
      <c r="B120" s="3591" t="s">
        <v>2118</v>
      </c>
      <c r="C120" s="3591"/>
      <c r="D120" s="3591"/>
      <c r="E120" s="3591"/>
      <c r="F120" s="1511"/>
      <c r="G120" s="1511"/>
      <c r="H120" s="1512"/>
      <c r="I120" s="1511"/>
      <c r="J120" s="1511"/>
      <c r="K120" s="1510"/>
      <c r="L120" s="1510"/>
      <c r="M120" s="1513"/>
      <c r="N120" s="1511"/>
      <c r="O120" s="1511"/>
      <c r="P120" s="1512"/>
      <c r="Q120" s="1512"/>
      <c r="R120" s="1512"/>
    </row>
    <row r="121" spans="1:18" ht="36.75" customHeight="1">
      <c r="A121" s="1839"/>
      <c r="B121" s="1472" t="s">
        <v>2114</v>
      </c>
      <c r="C121" s="1402" t="s">
        <v>121</v>
      </c>
      <c r="D121" s="3591" t="s">
        <v>2112</v>
      </c>
      <c r="E121" s="1441">
        <f>2000000/1.08</f>
        <v>1851851.8518518517</v>
      </c>
      <c r="F121" s="1441">
        <v>2537037.0370370368</v>
      </c>
      <c r="G121" s="1441">
        <v>2537037.0370370368</v>
      </c>
      <c r="H121" s="1441">
        <v>2537037.0370370368</v>
      </c>
      <c r="I121" s="1441">
        <v>2537037.0370370368</v>
      </c>
      <c r="J121" s="1441">
        <v>2537037.0370370368</v>
      </c>
      <c r="K121" s="1441">
        <v>2537037.0370370368</v>
      </c>
      <c r="L121" s="1442">
        <v>2537037.0370370368</v>
      </c>
      <c r="M121" s="1441">
        <v>2537037.0370370368</v>
      </c>
      <c r="N121" s="1441">
        <v>2537037.0370370368</v>
      </c>
      <c r="O121" s="1441">
        <v>2537037.0370370368</v>
      </c>
      <c r="P121" s="1441">
        <v>2537037.0370370368</v>
      </c>
      <c r="Q121" s="1441">
        <v>2537037.0370370368</v>
      </c>
      <c r="R121" s="1441">
        <v>2537037.0370370368</v>
      </c>
    </row>
    <row r="122" spans="1:18" ht="36.75" customHeight="1">
      <c r="A122" s="1839"/>
      <c r="B122" s="1472" t="s">
        <v>2115</v>
      </c>
      <c r="C122" s="1402" t="s">
        <v>121</v>
      </c>
      <c r="D122" s="3591"/>
      <c r="E122" s="1441">
        <f>1875000/1.08</f>
        <v>1736111.111111111</v>
      </c>
      <c r="F122" s="1441">
        <v>2404629.6296296297</v>
      </c>
      <c r="G122" s="1441">
        <v>2404629.6296296297</v>
      </c>
      <c r="H122" s="1441">
        <v>2404629.6296296297</v>
      </c>
      <c r="I122" s="1441">
        <v>2404629.6296296297</v>
      </c>
      <c r="J122" s="1441">
        <v>2404629.6296296297</v>
      </c>
      <c r="K122" s="1441">
        <v>2404629.6296296297</v>
      </c>
      <c r="L122" s="1442">
        <v>2404629.6296296297</v>
      </c>
      <c r="M122" s="1441">
        <v>2404629.6296296297</v>
      </c>
      <c r="N122" s="1441">
        <v>2404629.6296296297</v>
      </c>
      <c r="O122" s="1441">
        <v>2404629.6296296297</v>
      </c>
      <c r="P122" s="1441">
        <v>2404629.6296296297</v>
      </c>
      <c r="Q122" s="1441">
        <v>2404629.6296296297</v>
      </c>
      <c r="R122" s="1441">
        <v>2404629.6296296297</v>
      </c>
    </row>
    <row r="123" spans="1:18" ht="36.75" customHeight="1">
      <c r="A123" s="1839"/>
      <c r="B123" s="1472" t="s">
        <v>2116</v>
      </c>
      <c r="C123" s="1402" t="s">
        <v>121</v>
      </c>
      <c r="D123" s="3591" t="s">
        <v>2113</v>
      </c>
      <c r="E123" s="1441">
        <f t="shared" ref="E123:E124" si="1">1875000/1.08</f>
        <v>1736111.111111111</v>
      </c>
      <c r="F123" s="1441">
        <v>2404629.6296296297</v>
      </c>
      <c r="G123" s="1441">
        <v>2404629.6296296297</v>
      </c>
      <c r="H123" s="1441">
        <v>2404629.6296296297</v>
      </c>
      <c r="I123" s="1441">
        <v>2404629.6296296297</v>
      </c>
      <c r="J123" s="1441">
        <v>2404629.6296296297</v>
      </c>
      <c r="K123" s="1441">
        <v>2404629.6296296297</v>
      </c>
      <c r="L123" s="1442">
        <v>2404629.6296296297</v>
      </c>
      <c r="M123" s="1441">
        <v>2404629.6296296297</v>
      </c>
      <c r="N123" s="1441">
        <v>2404629.6296296297</v>
      </c>
      <c r="O123" s="1441">
        <v>2404629.6296296297</v>
      </c>
      <c r="P123" s="1441">
        <v>2404629.6296296297</v>
      </c>
      <c r="Q123" s="1441">
        <v>2404629.6296296297</v>
      </c>
      <c r="R123" s="1441">
        <v>2404629.6296296297</v>
      </c>
    </row>
    <row r="124" spans="1:18" ht="36.75" customHeight="1">
      <c r="A124" s="1839"/>
      <c r="B124" s="1472" t="s">
        <v>2117</v>
      </c>
      <c r="C124" s="1402" t="s">
        <v>121</v>
      </c>
      <c r="D124" s="3591"/>
      <c r="E124" s="1441">
        <f t="shared" si="1"/>
        <v>1736111.111111111</v>
      </c>
      <c r="F124" s="1441">
        <v>2404629.6296296297</v>
      </c>
      <c r="G124" s="1441">
        <v>2404629.6296296297</v>
      </c>
      <c r="H124" s="1441">
        <v>2404629.6296296297</v>
      </c>
      <c r="I124" s="1441">
        <v>2404629.6296296297</v>
      </c>
      <c r="J124" s="1441">
        <v>2404629.6296296297</v>
      </c>
      <c r="K124" s="1441">
        <v>2404629.6296296297</v>
      </c>
      <c r="L124" s="1442">
        <v>2404629.6296296297</v>
      </c>
      <c r="M124" s="1441">
        <v>2404629.6296296297</v>
      </c>
      <c r="N124" s="1441">
        <v>2404629.6296296297</v>
      </c>
      <c r="O124" s="1441">
        <v>2404629.6296296297</v>
      </c>
      <c r="P124" s="1441">
        <v>2404629.6296296297</v>
      </c>
      <c r="Q124" s="1441">
        <v>2404629.6296296297</v>
      </c>
      <c r="R124" s="1441">
        <v>2404629.6296296297</v>
      </c>
    </row>
    <row r="125" spans="1:18" ht="20.25" customHeight="1">
      <c r="A125" s="1839"/>
      <c r="B125" s="3591" t="s">
        <v>2119</v>
      </c>
      <c r="C125" s="3591"/>
      <c r="D125" s="3591"/>
      <c r="E125" s="3591"/>
      <c r="F125" s="1511"/>
      <c r="G125" s="1511"/>
      <c r="H125" s="1512"/>
      <c r="I125" s="1511"/>
      <c r="J125" s="1511"/>
      <c r="K125" s="1510"/>
      <c r="L125" s="1510"/>
      <c r="M125" s="1513"/>
      <c r="N125" s="1511"/>
      <c r="O125" s="1511"/>
      <c r="P125" s="1512"/>
      <c r="Q125" s="1512"/>
      <c r="R125" s="1512"/>
    </row>
    <row r="126" spans="1:18" ht="48" customHeight="1">
      <c r="A126" s="1839"/>
      <c r="B126" s="1472" t="s">
        <v>2115</v>
      </c>
      <c r="C126" s="1402" t="s">
        <v>121</v>
      </c>
      <c r="D126" s="3591" t="s">
        <v>2112</v>
      </c>
      <c r="E126" s="1441">
        <f>2875000/1.08</f>
        <v>2662037.0370370368</v>
      </c>
      <c r="F126" s="1441">
        <v>3480555.5555555555</v>
      </c>
      <c r="G126" s="1441">
        <v>3480555.5555555555</v>
      </c>
      <c r="H126" s="1441">
        <v>3480555.5555555555</v>
      </c>
      <c r="I126" s="1441">
        <v>3480555.5555555555</v>
      </c>
      <c r="J126" s="1441">
        <v>3480555.5555555555</v>
      </c>
      <c r="K126" s="1441">
        <v>3480555.5555555555</v>
      </c>
      <c r="L126" s="1442">
        <v>3480555.5555555555</v>
      </c>
      <c r="M126" s="1441">
        <v>3480555.5555555555</v>
      </c>
      <c r="N126" s="1441">
        <v>3480555.5555555555</v>
      </c>
      <c r="O126" s="1441">
        <v>3480555.5555555555</v>
      </c>
      <c r="P126" s="1441">
        <v>3480555.5555555555</v>
      </c>
      <c r="Q126" s="1441">
        <v>3480555.5555555555</v>
      </c>
      <c r="R126" s="1441">
        <v>3480555.5555555555</v>
      </c>
    </row>
    <row r="127" spans="1:18" ht="48" customHeight="1">
      <c r="A127" s="1839"/>
      <c r="B127" s="1472" t="s">
        <v>2116</v>
      </c>
      <c r="C127" s="1402" t="s">
        <v>121</v>
      </c>
      <c r="D127" s="3591"/>
      <c r="E127" s="1441">
        <f>3125000/1.08</f>
        <v>2893518.5185185182</v>
      </c>
      <c r="F127" s="1441">
        <v>3749074.0740740737</v>
      </c>
      <c r="G127" s="1441">
        <v>3749074.0740740737</v>
      </c>
      <c r="H127" s="1441">
        <v>3749074.0740740737</v>
      </c>
      <c r="I127" s="1441">
        <v>3749074.0740740737</v>
      </c>
      <c r="J127" s="1441">
        <v>3749074.0740740737</v>
      </c>
      <c r="K127" s="1441">
        <v>3749074.0740740737</v>
      </c>
      <c r="L127" s="1442">
        <v>3749074.0740740737</v>
      </c>
      <c r="M127" s="1441">
        <v>3749074.0740740737</v>
      </c>
      <c r="N127" s="1441">
        <v>3749074.0740740737</v>
      </c>
      <c r="O127" s="1441">
        <v>3749074.0740740737</v>
      </c>
      <c r="P127" s="1441">
        <v>3749074.0740740737</v>
      </c>
      <c r="Q127" s="1441">
        <v>3749074.0740740737</v>
      </c>
      <c r="R127" s="1441">
        <v>3749074.0740740737</v>
      </c>
    </row>
    <row r="128" spans="1:18" ht="48" customHeight="1">
      <c r="A128" s="1839"/>
      <c r="B128" s="1472" t="s">
        <v>2117</v>
      </c>
      <c r="C128" s="1402" t="s">
        <v>121</v>
      </c>
      <c r="D128" s="1839" t="s">
        <v>2113</v>
      </c>
      <c r="E128" s="1441">
        <f>3125000/1.08</f>
        <v>2893518.5185185182</v>
      </c>
      <c r="F128" s="1441">
        <v>3749074.0740740737</v>
      </c>
      <c r="G128" s="1441">
        <v>3749074.0740740737</v>
      </c>
      <c r="H128" s="1441">
        <v>3749074.0740740737</v>
      </c>
      <c r="I128" s="1441">
        <v>3749074.0740740737</v>
      </c>
      <c r="J128" s="1441">
        <v>3749074.0740740737</v>
      </c>
      <c r="K128" s="1441">
        <v>3749074.0740740737</v>
      </c>
      <c r="L128" s="1442">
        <v>3749074.0740740737</v>
      </c>
      <c r="M128" s="1441">
        <v>3749074.0740740737</v>
      </c>
      <c r="N128" s="1441">
        <v>3749074.0740740737</v>
      </c>
      <c r="O128" s="1441">
        <v>3749074.0740740737</v>
      </c>
      <c r="P128" s="1441">
        <v>3749074.0740740737</v>
      </c>
      <c r="Q128" s="1441">
        <v>3749074.0740740737</v>
      </c>
      <c r="R128" s="1441">
        <v>3749074.0740740737</v>
      </c>
    </row>
    <row r="129" spans="1:18" ht="40.5" customHeight="1">
      <c r="A129" s="1839"/>
      <c r="B129" s="3591" t="s">
        <v>2120</v>
      </c>
      <c r="C129" s="3591"/>
      <c r="D129" s="3591"/>
      <c r="E129" s="3591"/>
      <c r="F129" s="1511"/>
      <c r="G129" s="1511"/>
      <c r="H129" s="1512"/>
      <c r="I129" s="1511"/>
      <c r="J129" s="1511"/>
      <c r="K129" s="1510"/>
      <c r="L129" s="1510"/>
      <c r="M129" s="1513"/>
      <c r="N129" s="1511"/>
      <c r="O129" s="1511"/>
      <c r="P129" s="1512"/>
      <c r="Q129" s="1512"/>
      <c r="R129" s="1512"/>
    </row>
    <row r="130" spans="1:18" ht="45" customHeight="1">
      <c r="A130" s="1839"/>
      <c r="B130" s="1472" t="s">
        <v>2121</v>
      </c>
      <c r="C130" s="1402" t="s">
        <v>121</v>
      </c>
      <c r="D130" s="3591" t="s">
        <v>2113</v>
      </c>
      <c r="E130" s="1441">
        <f>1875000/1.08</f>
        <v>1736111.111111111</v>
      </c>
      <c r="F130" s="1441">
        <v>2402777.7777777775</v>
      </c>
      <c r="G130" s="1441">
        <v>2402777.7777777775</v>
      </c>
      <c r="H130" s="1441">
        <v>2402777.7777777775</v>
      </c>
      <c r="I130" s="1441">
        <v>2402777.7777777775</v>
      </c>
      <c r="J130" s="1441">
        <v>2402777.7777777775</v>
      </c>
      <c r="K130" s="1441">
        <v>2402777.7777777775</v>
      </c>
      <c r="L130" s="1442">
        <v>2402777.7777777775</v>
      </c>
      <c r="M130" s="1441">
        <v>2402777.7777777775</v>
      </c>
      <c r="N130" s="1441">
        <v>2402777.7777777775</v>
      </c>
      <c r="O130" s="1441">
        <v>2402777.7777777775</v>
      </c>
      <c r="P130" s="1441">
        <v>2402777.7777777775</v>
      </c>
      <c r="Q130" s="1441">
        <v>2402777.7777777775</v>
      </c>
      <c r="R130" s="1441">
        <v>2402777.7777777775</v>
      </c>
    </row>
    <row r="131" spans="1:18" ht="45" customHeight="1">
      <c r="A131" s="1839"/>
      <c r="B131" s="1472" t="s">
        <v>2122</v>
      </c>
      <c r="C131" s="1402" t="s">
        <v>121</v>
      </c>
      <c r="D131" s="3591"/>
      <c r="E131" s="1441">
        <f>1937500/1.08</f>
        <v>1793981.4814814813</v>
      </c>
      <c r="F131" s="1441">
        <v>2458333.333333333</v>
      </c>
      <c r="G131" s="1441">
        <v>2458333.333333333</v>
      </c>
      <c r="H131" s="1441">
        <v>2458333.333333333</v>
      </c>
      <c r="I131" s="1441">
        <v>2458333.333333333</v>
      </c>
      <c r="J131" s="1441">
        <v>2458333.333333333</v>
      </c>
      <c r="K131" s="1441">
        <v>2458333.333333333</v>
      </c>
      <c r="L131" s="1442">
        <v>2458333.333333333</v>
      </c>
      <c r="M131" s="1441">
        <v>2458333.333333333</v>
      </c>
      <c r="N131" s="1441">
        <v>2458333.333333333</v>
      </c>
      <c r="O131" s="1441">
        <v>2458333.333333333</v>
      </c>
      <c r="P131" s="1441">
        <v>2458333.333333333</v>
      </c>
      <c r="Q131" s="1441">
        <v>2458333.333333333</v>
      </c>
      <c r="R131" s="1441">
        <v>2458333.333333333</v>
      </c>
    </row>
    <row r="132" spans="1:18" ht="51.75" customHeight="1">
      <c r="A132" s="1839"/>
      <c r="B132" s="3591" t="s">
        <v>2127</v>
      </c>
      <c r="C132" s="3591"/>
      <c r="D132" s="3591"/>
      <c r="E132" s="3591"/>
      <c r="F132" s="1511"/>
      <c r="G132" s="1511"/>
      <c r="H132" s="1512"/>
      <c r="I132" s="1511"/>
      <c r="J132" s="1511"/>
      <c r="K132" s="1510"/>
      <c r="L132" s="1510"/>
      <c r="M132" s="1513"/>
      <c r="N132" s="1511"/>
      <c r="O132" s="1511"/>
      <c r="P132" s="1512"/>
      <c r="Q132" s="1512"/>
      <c r="R132" s="1512"/>
    </row>
    <row r="133" spans="1:18" ht="49.5" customHeight="1">
      <c r="A133" s="1839"/>
      <c r="B133" s="1472" t="s">
        <v>2123</v>
      </c>
      <c r="C133" s="1402" t="s">
        <v>121</v>
      </c>
      <c r="D133" s="3591" t="s">
        <v>2113</v>
      </c>
      <c r="E133" s="1441">
        <f>3050000/1.08</f>
        <v>2824074.0740740737</v>
      </c>
      <c r="F133" s="1441">
        <v>3568518.5185185182</v>
      </c>
      <c r="G133" s="1441">
        <v>3568518.5185185182</v>
      </c>
      <c r="H133" s="1441">
        <v>3568518.5185185182</v>
      </c>
      <c r="I133" s="1441">
        <v>3568518.5185185182</v>
      </c>
      <c r="J133" s="1441">
        <v>3568518.5185185182</v>
      </c>
      <c r="K133" s="1441">
        <v>3568518.5185185182</v>
      </c>
      <c r="L133" s="1442">
        <v>3568518.5185185182</v>
      </c>
      <c r="M133" s="1441">
        <v>3568518.5185185182</v>
      </c>
      <c r="N133" s="1441">
        <v>3568518.5185185182</v>
      </c>
      <c r="O133" s="1441">
        <v>3568518.5185185182</v>
      </c>
      <c r="P133" s="1441">
        <v>3568518.5185185182</v>
      </c>
      <c r="Q133" s="1441">
        <v>3568518.5185185182</v>
      </c>
      <c r="R133" s="1441">
        <v>3568518.5185185182</v>
      </c>
    </row>
    <row r="134" spans="1:18" ht="49.5" customHeight="1">
      <c r="A134" s="1839"/>
      <c r="B134" s="1472" t="s">
        <v>2124</v>
      </c>
      <c r="C134" s="1402" t="s">
        <v>121</v>
      </c>
      <c r="D134" s="3591"/>
      <c r="E134" s="1441">
        <f>2850000/1.08</f>
        <v>2638888.8888888885</v>
      </c>
      <c r="F134" s="1441">
        <v>3332407.4074074072</v>
      </c>
      <c r="G134" s="1441">
        <v>3332407.4074074072</v>
      </c>
      <c r="H134" s="1441">
        <v>3332407.4074074072</v>
      </c>
      <c r="I134" s="1441">
        <v>3332407.4074074072</v>
      </c>
      <c r="J134" s="1441">
        <v>3332407.4074074072</v>
      </c>
      <c r="K134" s="1441">
        <v>3332407.4074074072</v>
      </c>
      <c r="L134" s="1442">
        <v>3332407.4074074072</v>
      </c>
      <c r="M134" s="1441">
        <v>3332407.4074074072</v>
      </c>
      <c r="N134" s="1441">
        <v>3332407.4074074072</v>
      </c>
      <c r="O134" s="1441">
        <v>3332407.4074074072</v>
      </c>
      <c r="P134" s="1441">
        <v>3332407.4074074072</v>
      </c>
      <c r="Q134" s="1441">
        <v>3332407.4074074072</v>
      </c>
      <c r="R134" s="1441">
        <v>3332407.4074074072</v>
      </c>
    </row>
    <row r="135" spans="1:18" ht="49.5" customHeight="1">
      <c r="A135" s="1839"/>
      <c r="B135" s="1472" t="s">
        <v>2268</v>
      </c>
      <c r="C135" s="1402" t="s">
        <v>121</v>
      </c>
      <c r="D135" s="3591"/>
      <c r="E135" s="1441">
        <f>4100000/1.08</f>
        <v>3796296.2962962962</v>
      </c>
      <c r="F135" s="1441">
        <v>4554629.6296296297</v>
      </c>
      <c r="G135" s="1441">
        <v>4554629.6296296297</v>
      </c>
      <c r="H135" s="1441">
        <v>4554629.6296296297</v>
      </c>
      <c r="I135" s="1441">
        <v>4554629.6296296297</v>
      </c>
      <c r="J135" s="1441">
        <v>4554629.6296296297</v>
      </c>
      <c r="K135" s="1441">
        <v>4554629.6296296297</v>
      </c>
      <c r="L135" s="1442">
        <v>4554629.6296296297</v>
      </c>
      <c r="M135" s="1441">
        <v>4554629.6296296297</v>
      </c>
      <c r="N135" s="1441">
        <v>4554629.6296296297</v>
      </c>
      <c r="O135" s="1441">
        <v>4554629.6296296297</v>
      </c>
      <c r="P135" s="1441">
        <v>4554629.6296296297</v>
      </c>
      <c r="Q135" s="1441">
        <v>4554629.6296296297</v>
      </c>
      <c r="R135" s="1441">
        <v>4554629.6296296297</v>
      </c>
    </row>
    <row r="136" spans="1:18" ht="49.5" customHeight="1">
      <c r="A136" s="1839"/>
      <c r="B136" s="1472" t="s">
        <v>2269</v>
      </c>
      <c r="C136" s="1402" t="s">
        <v>121</v>
      </c>
      <c r="D136" s="3591"/>
      <c r="E136" s="1441">
        <f>3900000/1.08</f>
        <v>3611111.111111111</v>
      </c>
      <c r="F136" s="1441">
        <v>4360185.1851851847</v>
      </c>
      <c r="G136" s="1441">
        <v>4360185.1851851847</v>
      </c>
      <c r="H136" s="1441">
        <v>4360185.1851851847</v>
      </c>
      <c r="I136" s="1441">
        <v>4360185.1851851847</v>
      </c>
      <c r="J136" s="1441">
        <v>4360185.1851851847</v>
      </c>
      <c r="K136" s="1441">
        <v>4360185.1851851847</v>
      </c>
      <c r="L136" s="1442">
        <v>4360185.1851851847</v>
      </c>
      <c r="M136" s="1441">
        <v>4360185.1851851847</v>
      </c>
      <c r="N136" s="1441">
        <v>4360185.1851851847</v>
      </c>
      <c r="O136" s="1441">
        <v>4360185.1851851847</v>
      </c>
      <c r="P136" s="1441">
        <v>4360185.1851851847</v>
      </c>
      <c r="Q136" s="1441">
        <v>4360185.1851851847</v>
      </c>
      <c r="R136" s="1441">
        <v>4360185.1851851847</v>
      </c>
    </row>
    <row r="137" spans="1:18" ht="66.75" hidden="1" customHeight="1">
      <c r="A137" s="1839">
        <v>5</v>
      </c>
      <c r="B137" s="3568" t="s">
        <v>2175</v>
      </c>
      <c r="C137" s="3568"/>
      <c r="D137" s="3568"/>
      <c r="E137" s="3568"/>
      <c r="F137" s="3568"/>
      <c r="G137" s="3568"/>
      <c r="H137" s="3568"/>
      <c r="I137" s="3568"/>
      <c r="J137" s="3568"/>
      <c r="K137" s="3568"/>
      <c r="L137" s="3568"/>
      <c r="M137" s="3568"/>
      <c r="N137" s="3568"/>
      <c r="O137" s="3568"/>
      <c r="P137" s="3568"/>
      <c r="Q137" s="3568"/>
      <c r="R137" s="3568"/>
    </row>
    <row r="138" spans="1:18" ht="37.5" hidden="1" customHeight="1">
      <c r="A138" s="1839"/>
      <c r="B138" s="3581" t="s">
        <v>2178</v>
      </c>
      <c r="C138" s="3581"/>
      <c r="D138" s="3581"/>
      <c r="E138" s="3380" t="s">
        <v>2271</v>
      </c>
      <c r="F138" s="3380"/>
      <c r="G138" s="3380"/>
      <c r="H138" s="3380"/>
      <c r="I138" s="3380"/>
      <c r="J138" s="3380"/>
      <c r="K138" s="3380"/>
      <c r="L138" s="3380"/>
      <c r="M138" s="3380"/>
      <c r="N138" s="3380"/>
      <c r="O138" s="3380"/>
      <c r="P138" s="3380"/>
      <c r="Q138" s="3380"/>
      <c r="R138" s="3380"/>
    </row>
    <row r="139" spans="1:18" ht="120.75" hidden="1" customHeight="1">
      <c r="A139" s="1839"/>
      <c r="B139" s="1840" t="s">
        <v>2179</v>
      </c>
      <c r="C139" s="1402" t="s">
        <v>2373</v>
      </c>
      <c r="D139" s="3585" t="s">
        <v>1729</v>
      </c>
      <c r="E139" s="1504">
        <v>381481</v>
      </c>
      <c r="F139" s="1461"/>
      <c r="G139" s="1504"/>
      <c r="H139" s="1504"/>
      <c r="I139" s="1504"/>
      <c r="J139" s="1504"/>
      <c r="K139" s="1461"/>
      <c r="L139" s="1504"/>
      <c r="M139" s="1513"/>
      <c r="N139" s="1504"/>
      <c r="O139" s="1511"/>
      <c r="P139" s="1512"/>
      <c r="Q139" s="1512"/>
      <c r="R139" s="1512"/>
    </row>
    <row r="140" spans="1:18" ht="120.75" hidden="1" customHeight="1">
      <c r="A140" s="1839"/>
      <c r="B140" s="1840" t="s">
        <v>2180</v>
      </c>
      <c r="C140" s="1402" t="s">
        <v>2373</v>
      </c>
      <c r="D140" s="3585"/>
      <c r="E140" s="1510">
        <v>429630</v>
      </c>
      <c r="F140" s="1511"/>
      <c r="G140" s="1511"/>
      <c r="H140" s="1512"/>
      <c r="I140" s="1511"/>
      <c r="J140" s="1511"/>
      <c r="K140" s="1510"/>
      <c r="L140" s="1504"/>
      <c r="M140" s="1513"/>
      <c r="N140" s="1511"/>
      <c r="O140" s="1511"/>
      <c r="P140" s="1512"/>
      <c r="Q140" s="1512"/>
      <c r="R140" s="1512"/>
    </row>
    <row r="141" spans="1:18" ht="120.75" hidden="1" customHeight="1">
      <c r="A141" s="1839"/>
      <c r="B141" s="1840" t="s">
        <v>2181</v>
      </c>
      <c r="C141" s="1402" t="s">
        <v>2373</v>
      </c>
      <c r="D141" s="3585"/>
      <c r="E141" s="1510">
        <v>410185</v>
      </c>
      <c r="F141" s="1511"/>
      <c r="G141" s="1511"/>
      <c r="H141" s="1512"/>
      <c r="I141" s="1511"/>
      <c r="J141" s="1511"/>
      <c r="K141" s="1510"/>
      <c r="L141" s="1504"/>
      <c r="M141" s="1513"/>
      <c r="N141" s="1511"/>
      <c r="O141" s="1511"/>
      <c r="P141" s="1512"/>
      <c r="Q141" s="1512"/>
      <c r="R141" s="1512"/>
    </row>
    <row r="142" spans="1:18" ht="120.75" hidden="1" customHeight="1">
      <c r="A142" s="1839"/>
      <c r="B142" s="1840" t="s">
        <v>2182</v>
      </c>
      <c r="C142" s="1402" t="s">
        <v>2373</v>
      </c>
      <c r="D142" s="3585" t="s">
        <v>1729</v>
      </c>
      <c r="E142" s="1510">
        <v>439815</v>
      </c>
      <c r="F142" s="1511"/>
      <c r="G142" s="1511"/>
      <c r="H142" s="1512"/>
      <c r="I142" s="1511"/>
      <c r="J142" s="1511"/>
      <c r="K142" s="1510"/>
      <c r="L142" s="1504"/>
      <c r="M142" s="1513"/>
      <c r="N142" s="1511"/>
      <c r="O142" s="1511"/>
      <c r="P142" s="1512"/>
      <c r="Q142" s="1512"/>
      <c r="R142" s="1512"/>
    </row>
    <row r="143" spans="1:18" ht="120.75" hidden="1" customHeight="1">
      <c r="A143" s="1839"/>
      <c r="B143" s="1840" t="s">
        <v>2183</v>
      </c>
      <c r="C143" s="1402" t="s">
        <v>2373</v>
      </c>
      <c r="D143" s="3585"/>
      <c r="E143" s="1510">
        <v>487037</v>
      </c>
      <c r="F143" s="1511"/>
      <c r="G143" s="1511"/>
      <c r="H143" s="1512"/>
      <c r="I143" s="1511"/>
      <c r="J143" s="1511"/>
      <c r="K143" s="1510"/>
      <c r="L143" s="1504"/>
      <c r="M143" s="1513"/>
      <c r="N143" s="1511"/>
      <c r="O143" s="1511"/>
      <c r="P143" s="1512"/>
      <c r="Q143" s="1512"/>
      <c r="R143" s="1512"/>
    </row>
    <row r="144" spans="1:18" ht="120.75" hidden="1" customHeight="1">
      <c r="A144" s="1839"/>
      <c r="B144" s="1840" t="s">
        <v>2184</v>
      </c>
      <c r="C144" s="1402" t="s">
        <v>2373</v>
      </c>
      <c r="D144" s="3585" t="s">
        <v>1729</v>
      </c>
      <c r="E144" s="1510">
        <v>429630</v>
      </c>
      <c r="F144" s="1511"/>
      <c r="G144" s="1511"/>
      <c r="H144" s="1512"/>
      <c r="I144" s="1511"/>
      <c r="J144" s="1511"/>
      <c r="K144" s="1510"/>
      <c r="L144" s="1504"/>
      <c r="M144" s="1513"/>
      <c r="N144" s="1511"/>
      <c r="O144" s="1511"/>
      <c r="P144" s="1512"/>
      <c r="Q144" s="1512"/>
      <c r="R144" s="1512"/>
    </row>
    <row r="145" spans="1:18" ht="120.75" hidden="1" customHeight="1">
      <c r="A145" s="1839"/>
      <c r="B145" s="1840" t="s">
        <v>2184</v>
      </c>
      <c r="C145" s="1402" t="s">
        <v>2373</v>
      </c>
      <c r="D145" s="3585"/>
      <c r="E145" s="1510">
        <v>429630</v>
      </c>
      <c r="F145" s="1511"/>
      <c r="G145" s="1511"/>
      <c r="H145" s="1512"/>
      <c r="I145" s="1511"/>
      <c r="J145" s="1511"/>
      <c r="K145" s="1510"/>
      <c r="L145" s="1510"/>
      <c r="M145" s="1513"/>
      <c r="N145" s="1511"/>
      <c r="O145" s="1511"/>
      <c r="P145" s="1512"/>
      <c r="Q145" s="1512"/>
      <c r="R145" s="1512"/>
    </row>
    <row r="146" spans="1:18" ht="120.75" hidden="1" customHeight="1">
      <c r="A146" s="1839"/>
      <c r="B146" s="1840" t="s">
        <v>2185</v>
      </c>
      <c r="C146" s="1402" t="s">
        <v>2373</v>
      </c>
      <c r="D146" s="3585" t="s">
        <v>1729</v>
      </c>
      <c r="E146" s="1510">
        <v>487037</v>
      </c>
      <c r="F146" s="1511"/>
      <c r="G146" s="1511"/>
      <c r="H146" s="1512"/>
      <c r="I146" s="1511"/>
      <c r="J146" s="1511"/>
      <c r="K146" s="1510"/>
      <c r="L146" s="1510"/>
      <c r="M146" s="1513"/>
      <c r="N146" s="1511"/>
      <c r="O146" s="1511"/>
      <c r="P146" s="1512"/>
      <c r="Q146" s="1512"/>
      <c r="R146" s="1512"/>
    </row>
    <row r="147" spans="1:18" ht="120.75" hidden="1" customHeight="1">
      <c r="A147" s="1839"/>
      <c r="B147" s="1840" t="s">
        <v>2186</v>
      </c>
      <c r="C147" s="1402" t="s">
        <v>2373</v>
      </c>
      <c r="D147" s="3585"/>
      <c r="E147" s="1510">
        <v>429630</v>
      </c>
      <c r="F147" s="1511"/>
      <c r="G147" s="1511"/>
      <c r="H147" s="1512"/>
      <c r="I147" s="1511"/>
      <c r="J147" s="1511"/>
      <c r="K147" s="1510"/>
      <c r="L147" s="1510"/>
      <c r="M147" s="1513"/>
      <c r="N147" s="1511"/>
      <c r="O147" s="1511"/>
      <c r="P147" s="1512"/>
      <c r="Q147" s="1512"/>
      <c r="R147" s="1512"/>
    </row>
    <row r="148" spans="1:18" ht="120.75" hidden="1" customHeight="1">
      <c r="A148" s="1839"/>
      <c r="B148" s="1840" t="s">
        <v>2187</v>
      </c>
      <c r="C148" s="1402" t="s">
        <v>2373</v>
      </c>
      <c r="D148" s="3585" t="s">
        <v>1729</v>
      </c>
      <c r="E148" s="1510">
        <v>487037</v>
      </c>
      <c r="F148" s="1511"/>
      <c r="G148" s="1511"/>
      <c r="H148" s="1512"/>
      <c r="I148" s="1511"/>
      <c r="J148" s="1511"/>
      <c r="K148" s="1510"/>
      <c r="L148" s="1510"/>
      <c r="M148" s="1513"/>
      <c r="N148" s="1511"/>
      <c r="O148" s="1511"/>
      <c r="P148" s="1512"/>
      <c r="Q148" s="1512"/>
      <c r="R148" s="1512"/>
    </row>
    <row r="149" spans="1:18" ht="120.75" hidden="1" customHeight="1">
      <c r="A149" s="1839"/>
      <c r="B149" s="1840" t="s">
        <v>2188</v>
      </c>
      <c r="C149" s="1402" t="s">
        <v>2373</v>
      </c>
      <c r="D149" s="3585"/>
      <c r="E149" s="1510">
        <v>687037</v>
      </c>
      <c r="F149" s="1511"/>
      <c r="G149" s="1511"/>
      <c r="H149" s="1512"/>
      <c r="I149" s="1511"/>
      <c r="J149" s="1511"/>
      <c r="K149" s="1510"/>
      <c r="L149" s="1510"/>
      <c r="M149" s="1513"/>
      <c r="N149" s="1511"/>
      <c r="O149" s="1511"/>
      <c r="P149" s="1512"/>
      <c r="Q149" s="1512"/>
      <c r="R149" s="1512"/>
    </row>
    <row r="150" spans="1:18" ht="120.75" hidden="1" customHeight="1">
      <c r="A150" s="1839"/>
      <c r="B150" s="1840" t="s">
        <v>2189</v>
      </c>
      <c r="C150" s="1402" t="s">
        <v>2373</v>
      </c>
      <c r="D150" s="3585" t="s">
        <v>1729</v>
      </c>
      <c r="E150" s="1510">
        <v>687037</v>
      </c>
      <c r="F150" s="1511"/>
      <c r="G150" s="1511"/>
      <c r="H150" s="1512"/>
      <c r="I150" s="1511"/>
      <c r="J150" s="1511"/>
      <c r="K150" s="1510"/>
      <c r="L150" s="1510"/>
      <c r="M150" s="1513"/>
      <c r="N150" s="1511"/>
      <c r="O150" s="1511"/>
      <c r="P150" s="1512"/>
      <c r="Q150" s="1512"/>
      <c r="R150" s="1512"/>
    </row>
    <row r="151" spans="1:18" ht="120.75" hidden="1" customHeight="1">
      <c r="A151" s="1839"/>
      <c r="B151" s="1840" t="s">
        <v>2190</v>
      </c>
      <c r="C151" s="1402" t="s">
        <v>2373</v>
      </c>
      <c r="D151" s="3585"/>
      <c r="E151" s="1510">
        <v>374300</v>
      </c>
      <c r="F151" s="1511"/>
      <c r="G151" s="1511"/>
      <c r="H151" s="1512"/>
      <c r="I151" s="1511"/>
      <c r="J151" s="1511"/>
      <c r="K151" s="1510"/>
      <c r="L151" s="1510"/>
      <c r="M151" s="1513"/>
      <c r="N151" s="1511"/>
      <c r="O151" s="1511"/>
      <c r="P151" s="1512"/>
      <c r="Q151" s="1512"/>
      <c r="R151" s="1512"/>
    </row>
    <row r="152" spans="1:18" ht="120.75" hidden="1" customHeight="1">
      <c r="A152" s="1839"/>
      <c r="B152" s="3581" t="s">
        <v>2177</v>
      </c>
      <c r="C152" s="3581"/>
      <c r="D152" s="3581"/>
      <c r="E152" s="1510"/>
      <c r="F152" s="1511"/>
      <c r="G152" s="1511"/>
      <c r="H152" s="1512"/>
      <c r="I152" s="1511"/>
      <c r="J152" s="1511"/>
      <c r="K152" s="1510"/>
      <c r="L152" s="1510"/>
      <c r="M152" s="1513"/>
      <c r="N152" s="1511"/>
      <c r="O152" s="1511"/>
      <c r="P152" s="1512"/>
      <c r="Q152" s="1512"/>
      <c r="R152" s="1512"/>
    </row>
    <row r="153" spans="1:18" ht="120.75" hidden="1" customHeight="1">
      <c r="A153" s="1839"/>
      <c r="B153" s="1840" t="s">
        <v>2191</v>
      </c>
      <c r="C153" s="1402" t="s">
        <v>2373</v>
      </c>
      <c r="D153" s="3585" t="s">
        <v>1729</v>
      </c>
      <c r="E153" s="1510">
        <v>300200</v>
      </c>
      <c r="F153" s="1511"/>
      <c r="G153" s="1511"/>
      <c r="H153" s="1512"/>
      <c r="I153" s="1511"/>
      <c r="J153" s="1511"/>
      <c r="K153" s="1510"/>
      <c r="L153" s="1510"/>
      <c r="M153" s="1513"/>
      <c r="N153" s="1511"/>
      <c r="O153" s="1511"/>
      <c r="P153" s="1512"/>
      <c r="Q153" s="1512"/>
      <c r="R153" s="1512"/>
    </row>
    <row r="154" spans="1:18" ht="120.75" hidden="1" customHeight="1">
      <c r="A154" s="1839"/>
      <c r="B154" s="1840" t="s">
        <v>2192</v>
      </c>
      <c r="C154" s="1402" t="s">
        <v>2373</v>
      </c>
      <c r="D154" s="3585"/>
      <c r="E154" s="1510">
        <v>281200</v>
      </c>
      <c r="F154" s="1511"/>
      <c r="G154" s="1511"/>
      <c r="H154" s="1512"/>
      <c r="I154" s="1511"/>
      <c r="J154" s="1511"/>
      <c r="K154" s="1510"/>
      <c r="L154" s="1510"/>
      <c r="M154" s="1513"/>
      <c r="N154" s="1511"/>
      <c r="O154" s="1511"/>
      <c r="P154" s="1512"/>
      <c r="Q154" s="1512"/>
      <c r="R154" s="1512"/>
    </row>
    <row r="155" spans="1:18" ht="120.75" hidden="1" customHeight="1">
      <c r="A155" s="1839"/>
      <c r="B155" s="1840" t="s">
        <v>2193</v>
      </c>
      <c r="C155" s="1402" t="s">
        <v>2373</v>
      </c>
      <c r="D155" s="3585" t="s">
        <v>1729</v>
      </c>
      <c r="E155" s="1510">
        <v>300200</v>
      </c>
      <c r="F155" s="1511"/>
      <c r="G155" s="1511"/>
      <c r="H155" s="1512"/>
      <c r="I155" s="1511"/>
      <c r="J155" s="1511"/>
      <c r="K155" s="1510"/>
      <c r="L155" s="1510"/>
      <c r="M155" s="1513"/>
      <c r="N155" s="1511"/>
      <c r="O155" s="1511"/>
      <c r="P155" s="1512"/>
      <c r="Q155" s="1512"/>
      <c r="R155" s="1512"/>
    </row>
    <row r="156" spans="1:18" ht="120.75" hidden="1" customHeight="1">
      <c r="A156" s="1839"/>
      <c r="B156" s="1840" t="s">
        <v>2194</v>
      </c>
      <c r="C156" s="1402" t="s">
        <v>2373</v>
      </c>
      <c r="D156" s="3585"/>
      <c r="E156" s="1510">
        <v>281200</v>
      </c>
      <c r="F156" s="1511"/>
      <c r="G156" s="1511"/>
      <c r="H156" s="1512"/>
      <c r="I156" s="1511"/>
      <c r="J156" s="1511"/>
      <c r="K156" s="1510"/>
      <c r="L156" s="1510"/>
      <c r="M156" s="1513"/>
      <c r="N156" s="1511"/>
      <c r="O156" s="1511"/>
      <c r="P156" s="1512"/>
      <c r="Q156" s="1512"/>
      <c r="R156" s="1512"/>
    </row>
    <row r="157" spans="1:18" ht="120.75" hidden="1" customHeight="1">
      <c r="A157" s="1839"/>
      <c r="B157" s="1840" t="s">
        <v>2195</v>
      </c>
      <c r="C157" s="1402" t="s">
        <v>2373</v>
      </c>
      <c r="D157" s="1514"/>
      <c r="E157" s="1510">
        <v>384300</v>
      </c>
      <c r="F157" s="1511"/>
      <c r="G157" s="1511"/>
      <c r="H157" s="1512"/>
      <c r="I157" s="1511"/>
      <c r="J157" s="1511"/>
      <c r="K157" s="1510"/>
      <c r="L157" s="1510"/>
      <c r="M157" s="1513"/>
      <c r="N157" s="1511"/>
      <c r="O157" s="1511"/>
      <c r="P157" s="1512"/>
      <c r="Q157" s="1512"/>
      <c r="R157" s="1512"/>
    </row>
    <row r="158" spans="1:18" ht="29.25" hidden="1" customHeight="1">
      <c r="A158" s="1839" t="s">
        <v>1835</v>
      </c>
      <c r="B158" s="1512" t="s">
        <v>1834</v>
      </c>
      <c r="C158" s="1402"/>
      <c r="D158" s="1402"/>
      <c r="E158" s="1511"/>
      <c r="F158" s="1511"/>
      <c r="G158" s="1511"/>
      <c r="H158" s="1512"/>
      <c r="I158" s="1511"/>
      <c r="J158" s="1511"/>
      <c r="K158" s="1511"/>
      <c r="L158" s="1849"/>
      <c r="M158" s="1510"/>
      <c r="N158" s="1511"/>
      <c r="O158" s="1511"/>
      <c r="P158" s="1512"/>
      <c r="Q158" s="1512"/>
      <c r="R158" s="1512"/>
    </row>
    <row r="159" spans="1:18" ht="57" hidden="1" customHeight="1">
      <c r="A159" s="1839">
        <v>1</v>
      </c>
      <c r="B159" s="3581" t="s">
        <v>2261</v>
      </c>
      <c r="C159" s="3581"/>
      <c r="D159" s="3581"/>
      <c r="E159" s="3581"/>
      <c r="F159" s="3581"/>
      <c r="G159" s="3581"/>
      <c r="H159" s="3581"/>
      <c r="I159" s="3581"/>
      <c r="J159" s="3581"/>
      <c r="K159" s="3581"/>
      <c r="L159" s="3581"/>
      <c r="M159" s="3581"/>
      <c r="N159" s="3581"/>
      <c r="O159" s="3581"/>
      <c r="P159" s="3581"/>
      <c r="Q159" s="3581"/>
      <c r="R159" s="3581"/>
    </row>
    <row r="160" spans="1:18" ht="39.75" hidden="1" customHeight="1">
      <c r="A160" s="1839"/>
      <c r="B160" s="3581" t="s">
        <v>1527</v>
      </c>
      <c r="C160" s="3581"/>
      <c r="D160" s="3581"/>
      <c r="E160" s="3584" t="s">
        <v>1841</v>
      </c>
      <c r="F160" s="3584"/>
      <c r="G160" s="3584"/>
      <c r="H160" s="3584"/>
      <c r="I160" s="3584"/>
      <c r="J160" s="3584"/>
      <c r="K160" s="3584"/>
      <c r="L160" s="3584"/>
      <c r="M160" s="3584"/>
      <c r="N160" s="3584"/>
      <c r="O160" s="3584"/>
      <c r="P160" s="3584"/>
      <c r="Q160" s="3584"/>
      <c r="R160" s="3584"/>
    </row>
    <row r="161" spans="1:18" ht="46.5" hidden="1" customHeight="1">
      <c r="A161" s="1402"/>
      <c r="B161" s="1840" t="s">
        <v>1528</v>
      </c>
      <c r="C161" s="1402" t="s">
        <v>32</v>
      </c>
      <c r="D161" s="3585" t="s">
        <v>1529</v>
      </c>
      <c r="E161" s="1543">
        <v>22091</v>
      </c>
      <c r="F161" s="1543"/>
      <c r="G161" s="1543"/>
      <c r="H161" s="1543"/>
      <c r="I161" s="1543"/>
      <c r="J161" s="1543"/>
      <c r="K161" s="1543"/>
      <c r="L161" s="1543" t="s">
        <v>11</v>
      </c>
      <c r="M161" s="1543"/>
      <c r="N161" s="1543"/>
      <c r="O161" s="1543"/>
      <c r="P161" s="1543"/>
      <c r="Q161" s="1543"/>
      <c r="R161" s="1543"/>
    </row>
    <row r="162" spans="1:18" ht="46.5" hidden="1" customHeight="1">
      <c r="A162" s="1402"/>
      <c r="B162" s="1840" t="s">
        <v>2370</v>
      </c>
      <c r="C162" s="1402" t="s">
        <v>32</v>
      </c>
      <c r="D162" s="3585"/>
      <c r="E162" s="1543">
        <v>21909</v>
      </c>
      <c r="F162" s="1543"/>
      <c r="G162" s="1543"/>
      <c r="H162" s="1543"/>
      <c r="I162" s="1543"/>
      <c r="J162" s="1543"/>
      <c r="K162" s="1543"/>
      <c r="L162" s="1543" t="s">
        <v>11</v>
      </c>
      <c r="M162" s="1543"/>
      <c r="N162" s="1543"/>
      <c r="O162" s="1543"/>
      <c r="P162" s="1543"/>
      <c r="Q162" s="1543"/>
      <c r="R162" s="1543"/>
    </row>
    <row r="163" spans="1:18" ht="46.5" hidden="1" customHeight="1">
      <c r="A163" s="1402"/>
      <c r="B163" s="1840" t="s">
        <v>1531</v>
      </c>
      <c r="C163" s="1402" t="s">
        <v>32</v>
      </c>
      <c r="D163" s="3585"/>
      <c r="E163" s="1543">
        <v>22091</v>
      </c>
      <c r="F163" s="1543"/>
      <c r="G163" s="1543"/>
      <c r="H163" s="1543"/>
      <c r="I163" s="1543"/>
      <c r="J163" s="1543"/>
      <c r="K163" s="1543"/>
      <c r="L163" s="1543" t="s">
        <v>11</v>
      </c>
      <c r="M163" s="1543"/>
      <c r="N163" s="1543"/>
      <c r="O163" s="1543"/>
      <c r="P163" s="1543"/>
      <c r="Q163" s="1543"/>
      <c r="R163" s="1543"/>
    </row>
    <row r="164" spans="1:18" ht="31.5" hidden="1" customHeight="1">
      <c r="A164" s="1839"/>
      <c r="B164" s="3581" t="s">
        <v>1633</v>
      </c>
      <c r="C164" s="3581"/>
      <c r="D164" s="1435"/>
      <c r="E164" s="1543"/>
      <c r="F164" s="1543"/>
      <c r="G164" s="1543"/>
      <c r="H164" s="1543"/>
      <c r="I164" s="1543"/>
      <c r="J164" s="1543"/>
      <c r="K164" s="1543"/>
      <c r="L164" s="1543" t="s">
        <v>11</v>
      </c>
      <c r="M164" s="1543"/>
      <c r="N164" s="1543"/>
      <c r="O164" s="1543"/>
      <c r="P164" s="1543"/>
      <c r="Q164" s="1543"/>
      <c r="R164" s="1543"/>
    </row>
    <row r="165" spans="1:18" ht="60.75" hidden="1" customHeight="1">
      <c r="A165" s="1402"/>
      <c r="B165" s="1840" t="s">
        <v>1806</v>
      </c>
      <c r="C165" s="1402" t="s">
        <v>32</v>
      </c>
      <c r="D165" s="3585" t="s">
        <v>1529</v>
      </c>
      <c r="E165" s="1543">
        <v>22727</v>
      </c>
      <c r="F165" s="1543"/>
      <c r="G165" s="1543"/>
      <c r="H165" s="1543"/>
      <c r="I165" s="1543"/>
      <c r="J165" s="1543"/>
      <c r="K165" s="1543"/>
      <c r="L165" s="1543" t="s">
        <v>11</v>
      </c>
      <c r="M165" s="1543"/>
      <c r="N165" s="1543"/>
      <c r="O165" s="1543"/>
      <c r="P165" s="1543"/>
      <c r="Q165" s="1543"/>
      <c r="R165" s="1543"/>
    </row>
    <row r="166" spans="1:18" ht="60.75" hidden="1" customHeight="1">
      <c r="A166" s="1402"/>
      <c r="B166" s="1840" t="s">
        <v>1807</v>
      </c>
      <c r="C166" s="1402" t="s">
        <v>32</v>
      </c>
      <c r="D166" s="3585"/>
      <c r="E166" s="1543">
        <v>24636</v>
      </c>
      <c r="F166" s="1543"/>
      <c r="G166" s="1543"/>
      <c r="H166" s="1543"/>
      <c r="I166" s="1543"/>
      <c r="J166" s="1543"/>
      <c r="K166" s="1543"/>
      <c r="L166" s="1543" t="s">
        <v>11</v>
      </c>
      <c r="M166" s="1543"/>
      <c r="N166" s="1543"/>
      <c r="O166" s="1543"/>
      <c r="P166" s="1543"/>
      <c r="Q166" s="1543"/>
      <c r="R166" s="1543"/>
    </row>
    <row r="167" spans="1:18" ht="60.75" hidden="1" customHeight="1">
      <c r="A167" s="1402"/>
      <c r="B167" s="1840" t="s">
        <v>1808</v>
      </c>
      <c r="C167" s="1402" t="s">
        <v>32</v>
      </c>
      <c r="D167" s="3585"/>
      <c r="E167" s="1543">
        <v>25091</v>
      </c>
      <c r="F167" s="1543"/>
      <c r="G167" s="1543"/>
      <c r="H167" s="1543"/>
      <c r="I167" s="1543"/>
      <c r="J167" s="1543"/>
      <c r="K167" s="1543"/>
      <c r="L167" s="1543" t="s">
        <v>11</v>
      </c>
      <c r="M167" s="1543"/>
      <c r="N167" s="1543"/>
      <c r="O167" s="1543"/>
      <c r="P167" s="1543"/>
      <c r="Q167" s="1543"/>
      <c r="R167" s="1543"/>
    </row>
    <row r="168" spans="1:18" ht="60.75" hidden="1" customHeight="1">
      <c r="A168" s="1402"/>
      <c r="B168" s="1840" t="s">
        <v>2371</v>
      </c>
      <c r="C168" s="1402" t="s">
        <v>32</v>
      </c>
      <c r="D168" s="1435"/>
      <c r="E168" s="1543">
        <v>25091</v>
      </c>
      <c r="F168" s="1543"/>
      <c r="G168" s="1543"/>
      <c r="H168" s="1543"/>
      <c r="I168" s="1543"/>
      <c r="J168" s="1543"/>
      <c r="K168" s="1543"/>
      <c r="L168" s="1543" t="s">
        <v>11</v>
      </c>
      <c r="M168" s="1543"/>
      <c r="N168" s="1543"/>
      <c r="O168" s="1543"/>
      <c r="P168" s="1543"/>
      <c r="Q168" s="1543"/>
      <c r="R168" s="1543"/>
    </row>
    <row r="169" spans="1:18" ht="31.5" hidden="1" customHeight="1">
      <c r="A169" s="1839"/>
      <c r="B169" s="3581" t="s">
        <v>1537</v>
      </c>
      <c r="C169" s="3581"/>
      <c r="D169" s="3581"/>
      <c r="E169" s="1543"/>
      <c r="F169" s="1543"/>
      <c r="G169" s="1543"/>
      <c r="H169" s="1543"/>
      <c r="I169" s="1543"/>
      <c r="J169" s="1543"/>
      <c r="K169" s="1543"/>
      <c r="L169" s="1543" t="s">
        <v>11</v>
      </c>
      <c r="M169" s="1543"/>
      <c r="N169" s="1543"/>
      <c r="O169" s="1543"/>
      <c r="P169" s="1543"/>
      <c r="Q169" s="1543"/>
      <c r="R169" s="1543"/>
    </row>
    <row r="170" spans="1:18" ht="49.5" hidden="1">
      <c r="A170" s="1402"/>
      <c r="B170" s="1840" t="s">
        <v>1810</v>
      </c>
      <c r="C170" s="1402" t="s">
        <v>32</v>
      </c>
      <c r="D170" s="1402" t="s">
        <v>1539</v>
      </c>
      <c r="E170" s="1543">
        <v>24818</v>
      </c>
      <c r="F170" s="1543"/>
      <c r="G170" s="1543"/>
      <c r="H170" s="1543"/>
      <c r="I170" s="1543"/>
      <c r="J170" s="1543"/>
      <c r="K170" s="1543"/>
      <c r="L170" s="1543" t="s">
        <v>11</v>
      </c>
      <c r="M170" s="1543"/>
      <c r="N170" s="1543"/>
      <c r="O170" s="1543"/>
      <c r="P170" s="1543"/>
      <c r="Q170" s="1543"/>
      <c r="R170" s="1543"/>
    </row>
    <row r="171" spans="1:18" ht="31.5" hidden="1" customHeight="1">
      <c r="A171" s="1839"/>
      <c r="B171" s="3581" t="s">
        <v>1540</v>
      </c>
      <c r="C171" s="3581"/>
      <c r="D171" s="3581"/>
      <c r="E171" s="1543"/>
      <c r="F171" s="1543"/>
      <c r="G171" s="1543"/>
      <c r="H171" s="1543"/>
      <c r="I171" s="1543"/>
      <c r="J171" s="1543"/>
      <c r="K171" s="1543"/>
      <c r="L171" s="1543" t="s">
        <v>11</v>
      </c>
      <c r="M171" s="1543"/>
      <c r="N171" s="1543"/>
      <c r="O171" s="1543"/>
      <c r="P171" s="1543"/>
      <c r="Q171" s="1543"/>
      <c r="R171" s="1543"/>
    </row>
    <row r="172" spans="1:18" ht="55.5" hidden="1" customHeight="1">
      <c r="A172" s="1402"/>
      <c r="B172" s="1840" t="s">
        <v>1811</v>
      </c>
      <c r="C172" s="1402" t="s">
        <v>32</v>
      </c>
      <c r="D172" s="1402" t="s">
        <v>1554</v>
      </c>
      <c r="E172" s="1543">
        <v>18000</v>
      </c>
      <c r="F172" s="1543"/>
      <c r="G172" s="1543"/>
      <c r="H172" s="1543"/>
      <c r="I172" s="1543"/>
      <c r="J172" s="1543"/>
      <c r="K172" s="1543"/>
      <c r="L172" s="1543" t="s">
        <v>11</v>
      </c>
      <c r="M172" s="1543"/>
      <c r="N172" s="1543"/>
      <c r="O172" s="1543"/>
      <c r="P172" s="1543"/>
      <c r="Q172" s="1543"/>
      <c r="R172" s="1543"/>
    </row>
    <row r="173" spans="1:18" ht="23.25" customHeight="1">
      <c r="A173" s="1605" t="s">
        <v>1832</v>
      </c>
      <c r="B173" s="3581" t="s">
        <v>1831</v>
      </c>
      <c r="C173" s="3581"/>
      <c r="D173" s="3581"/>
      <c r="E173" s="3581"/>
      <c r="F173" s="3581"/>
      <c r="G173" s="3581"/>
      <c r="H173" s="3581"/>
      <c r="I173" s="3581"/>
      <c r="J173" s="3581"/>
      <c r="K173" s="3581"/>
      <c r="L173" s="3581"/>
      <c r="M173" s="3581"/>
      <c r="N173" s="3581"/>
      <c r="O173" s="3581"/>
      <c r="P173" s="3581"/>
      <c r="Q173" s="3581"/>
      <c r="R173" s="3581"/>
    </row>
    <row r="174" spans="1:18" ht="42.75" customHeight="1">
      <c r="A174" s="1839">
        <v>1</v>
      </c>
      <c r="B174" s="3581" t="s">
        <v>2438</v>
      </c>
      <c r="C174" s="3581"/>
      <c r="D174" s="3581"/>
      <c r="E174" s="3581"/>
      <c r="F174" s="3581"/>
      <c r="G174" s="3581"/>
      <c r="H174" s="3581"/>
      <c r="I174" s="3581"/>
      <c r="J174" s="3581"/>
      <c r="K174" s="3581"/>
      <c r="L174" s="3581"/>
      <c r="M174" s="3581"/>
      <c r="N174" s="3581"/>
      <c r="O174" s="3581"/>
      <c r="P174" s="3581"/>
      <c r="Q174" s="3581"/>
      <c r="R174" s="3581"/>
    </row>
    <row r="175" spans="1:18" ht="27" customHeight="1">
      <c r="A175" s="1402"/>
      <c r="B175" s="1512"/>
      <c r="C175" s="1539"/>
      <c r="D175" s="1539"/>
      <c r="E175" s="1540"/>
      <c r="F175" s="3380" t="s">
        <v>1370</v>
      </c>
      <c r="G175" s="3380"/>
      <c r="H175" s="3380"/>
      <c r="I175" s="3380"/>
      <c r="J175" s="3380"/>
      <c r="K175" s="3380"/>
      <c r="L175" s="3380"/>
      <c r="M175" s="3380"/>
      <c r="N175" s="3380"/>
      <c r="O175" s="3380"/>
      <c r="P175" s="3380"/>
      <c r="Q175" s="3380"/>
      <c r="R175" s="1512"/>
    </row>
    <row r="176" spans="1:18" ht="33.75" customHeight="1">
      <c r="A176" s="1402"/>
      <c r="B176" s="1839" t="s">
        <v>1277</v>
      </c>
      <c r="C176" s="1542"/>
      <c r="D176" s="1543"/>
      <c r="E176" s="1543"/>
      <c r="F176" s="1543"/>
      <c r="G176" s="1543"/>
      <c r="H176" s="1543"/>
      <c r="I176" s="1543"/>
      <c r="J176" s="1543"/>
      <c r="K176" s="1543"/>
      <c r="L176" s="1420"/>
      <c r="M176" s="1543"/>
      <c r="N176" s="1859"/>
      <c r="O176" s="1859"/>
      <c r="P176" s="1859"/>
      <c r="Q176" s="1859"/>
      <c r="R176" s="1512"/>
    </row>
    <row r="177" spans="1:18" ht="64.5" customHeight="1">
      <c r="A177" s="1402"/>
      <c r="B177" s="1582" t="s">
        <v>1235</v>
      </c>
      <c r="C177" s="1546" t="s">
        <v>111</v>
      </c>
      <c r="D177" s="1547"/>
      <c r="E177" s="1860"/>
      <c r="F177" s="1859"/>
      <c r="G177" s="1859"/>
      <c r="H177" s="1859"/>
      <c r="I177" s="1859"/>
      <c r="J177" s="1859"/>
      <c r="K177" s="1861">
        <v>1350199</v>
      </c>
      <c r="L177" s="1860"/>
      <c r="M177" s="1859"/>
      <c r="N177" s="1859"/>
      <c r="O177" s="1859"/>
      <c r="P177" s="1859"/>
      <c r="Q177" s="1859"/>
      <c r="R177" s="1512"/>
    </row>
    <row r="178" spans="1:18" ht="64.5" customHeight="1">
      <c r="A178" s="1402"/>
      <c r="B178" s="1582" t="s">
        <v>1236</v>
      </c>
      <c r="C178" s="1546" t="s">
        <v>111</v>
      </c>
      <c r="D178" s="1547"/>
      <c r="E178" s="1860"/>
      <c r="F178" s="1859"/>
      <c r="G178" s="1859"/>
      <c r="H178" s="1859"/>
      <c r="I178" s="1859"/>
      <c r="J178" s="1859"/>
      <c r="K178" s="1861">
        <v>1659290</v>
      </c>
      <c r="L178" s="1860"/>
      <c r="M178" s="1859"/>
      <c r="N178" s="1859"/>
      <c r="O178" s="1859"/>
      <c r="P178" s="1859"/>
      <c r="Q178" s="1859"/>
      <c r="R178" s="1512"/>
    </row>
    <row r="179" spans="1:18" ht="64.5" customHeight="1">
      <c r="A179" s="1402"/>
      <c r="B179" s="1582" t="s">
        <v>1237</v>
      </c>
      <c r="C179" s="1553" t="s">
        <v>111</v>
      </c>
      <c r="D179" s="1554"/>
      <c r="E179" s="1861"/>
      <c r="F179" s="1862"/>
      <c r="G179" s="1862"/>
      <c r="H179" s="1862"/>
      <c r="I179" s="1862"/>
      <c r="J179" s="1862"/>
      <c r="K179" s="1861">
        <v>1552926</v>
      </c>
      <c r="L179" s="1860"/>
      <c r="M179" s="1859"/>
      <c r="N179" s="1859"/>
      <c r="O179" s="1859"/>
      <c r="P179" s="1859"/>
      <c r="Q179" s="1859"/>
      <c r="R179" s="1512"/>
    </row>
    <row r="180" spans="1:18" ht="64.5" customHeight="1">
      <c r="A180" s="1402"/>
      <c r="B180" s="1582" t="s">
        <v>1238</v>
      </c>
      <c r="C180" s="1553" t="s">
        <v>111</v>
      </c>
      <c r="D180" s="1554"/>
      <c r="E180" s="1861"/>
      <c r="F180" s="1862"/>
      <c r="G180" s="1862"/>
      <c r="H180" s="1862"/>
      <c r="I180" s="1862"/>
      <c r="J180" s="1862"/>
      <c r="K180" s="1861">
        <v>2324744</v>
      </c>
      <c r="L180" s="1860"/>
      <c r="M180" s="1859"/>
      <c r="N180" s="1542"/>
      <c r="O180" s="1542"/>
      <c r="P180" s="1542"/>
      <c r="Q180" s="1542"/>
      <c r="R180" s="1863"/>
    </row>
    <row r="181" spans="1:18" ht="64.5" customHeight="1">
      <c r="A181" s="1402"/>
      <c r="B181" s="1839" t="s">
        <v>1276</v>
      </c>
      <c r="C181" s="1542"/>
      <c r="D181" s="1542"/>
      <c r="E181" s="1511"/>
      <c r="F181" s="1542"/>
      <c r="G181" s="1542"/>
      <c r="H181" s="1542"/>
      <c r="I181" s="1542"/>
      <c r="J181" s="1542"/>
      <c r="K181" s="1542"/>
      <c r="L181" s="1849"/>
      <c r="M181" s="1542"/>
      <c r="N181" s="1859"/>
      <c r="O181" s="1859"/>
      <c r="P181" s="1859"/>
      <c r="Q181" s="1859"/>
      <c r="R181" s="1863"/>
    </row>
    <row r="182" spans="1:18" ht="64.5" customHeight="1">
      <c r="A182" s="1402"/>
      <c r="B182" s="1582" t="s">
        <v>1813</v>
      </c>
      <c r="C182" s="1546" t="s">
        <v>111</v>
      </c>
      <c r="D182" s="1547"/>
      <c r="E182" s="1860"/>
      <c r="F182" s="1859"/>
      <c r="G182" s="1859"/>
      <c r="H182" s="1859"/>
      <c r="I182" s="1859"/>
      <c r="J182" s="1859"/>
      <c r="K182" s="1861">
        <v>2732343</v>
      </c>
      <c r="L182" s="1860"/>
      <c r="M182" s="1859"/>
      <c r="N182" s="1864"/>
      <c r="O182" s="1864"/>
      <c r="P182" s="1864"/>
      <c r="Q182" s="1864"/>
      <c r="R182" s="1863"/>
    </row>
    <row r="183" spans="1:18" ht="64.5" customHeight="1">
      <c r="A183" s="1402"/>
      <c r="B183" s="1582" t="s">
        <v>1251</v>
      </c>
      <c r="C183" s="1546" t="s">
        <v>111</v>
      </c>
      <c r="D183" s="1563"/>
      <c r="E183" s="1865"/>
      <c r="F183" s="1864"/>
      <c r="G183" s="1864"/>
      <c r="H183" s="1864"/>
      <c r="I183" s="1864"/>
      <c r="J183" s="1864"/>
      <c r="K183" s="1442">
        <v>3343343</v>
      </c>
      <c r="L183" s="1864"/>
      <c r="M183" s="1864"/>
      <c r="N183" s="1865"/>
      <c r="O183" s="1865"/>
      <c r="P183" s="1865"/>
      <c r="Q183" s="1865"/>
      <c r="R183" s="1863"/>
    </row>
    <row r="184" spans="1:18" ht="64.5" customHeight="1">
      <c r="A184" s="1402"/>
      <c r="B184" s="1582" t="s">
        <v>1248</v>
      </c>
      <c r="C184" s="1546" t="s">
        <v>111</v>
      </c>
      <c r="D184" s="1563"/>
      <c r="E184" s="1865"/>
      <c r="F184" s="1865"/>
      <c r="G184" s="1865"/>
      <c r="H184" s="1865"/>
      <c r="I184" s="1865"/>
      <c r="J184" s="1865"/>
      <c r="K184" s="1442">
        <v>4194250</v>
      </c>
      <c r="L184" s="1865"/>
      <c r="M184" s="1865"/>
      <c r="N184" s="1865"/>
      <c r="O184" s="1865"/>
      <c r="P184" s="1865"/>
      <c r="Q184" s="1865"/>
      <c r="R184" s="1863"/>
    </row>
    <row r="185" spans="1:18" ht="64.5" customHeight="1">
      <c r="A185" s="1402"/>
      <c r="B185" s="1582" t="s">
        <v>1249</v>
      </c>
      <c r="C185" s="1546" t="s">
        <v>111</v>
      </c>
      <c r="D185" s="1563"/>
      <c r="E185" s="1865"/>
      <c r="F185" s="1865"/>
      <c r="G185" s="1865"/>
      <c r="H185" s="1865"/>
      <c r="I185" s="1865"/>
      <c r="J185" s="1865"/>
      <c r="K185" s="1442">
        <v>2356886</v>
      </c>
      <c r="L185" s="1865"/>
      <c r="M185" s="1865"/>
      <c r="N185" s="1542"/>
      <c r="O185" s="1542"/>
      <c r="P185" s="1542"/>
      <c r="Q185" s="1542"/>
      <c r="R185" s="1863"/>
    </row>
    <row r="186" spans="1:18" ht="64.5" customHeight="1">
      <c r="A186" s="1402"/>
      <c r="B186" s="1839" t="s">
        <v>1093</v>
      </c>
      <c r="C186" s="1542"/>
      <c r="D186" s="1542"/>
      <c r="E186" s="1511"/>
      <c r="F186" s="1542"/>
      <c r="G186" s="1542"/>
      <c r="H186" s="1542"/>
      <c r="I186" s="1542"/>
      <c r="J186" s="1542"/>
      <c r="K186" s="1542"/>
      <c r="L186" s="1849"/>
      <c r="M186" s="1542"/>
      <c r="N186" s="1542"/>
      <c r="O186" s="1542"/>
      <c r="P186" s="1542"/>
      <c r="Q186" s="1542"/>
      <c r="R186" s="1512"/>
    </row>
    <row r="187" spans="1:18" ht="64.5" customHeight="1">
      <c r="A187" s="1402"/>
      <c r="B187" s="1866" t="s">
        <v>1241</v>
      </c>
      <c r="C187" s="1542"/>
      <c r="D187" s="1542"/>
      <c r="E187" s="1511"/>
      <c r="F187" s="1542"/>
      <c r="G187" s="1542"/>
      <c r="H187" s="1542"/>
      <c r="I187" s="1542"/>
      <c r="J187" s="1542"/>
      <c r="K187" s="1542"/>
      <c r="L187" s="1849"/>
      <c r="M187" s="1542"/>
      <c r="N187" s="1865"/>
      <c r="O187" s="1865"/>
      <c r="P187" s="1865"/>
      <c r="Q187" s="1865"/>
      <c r="R187" s="1512"/>
    </row>
    <row r="188" spans="1:18" ht="64.5" customHeight="1">
      <c r="A188" s="1402"/>
      <c r="B188" s="1582" t="s">
        <v>1242</v>
      </c>
      <c r="C188" s="1402" t="s">
        <v>28</v>
      </c>
      <c r="D188" s="1563"/>
      <c r="E188" s="1865"/>
      <c r="F188" s="1865"/>
      <c r="G188" s="1865"/>
      <c r="H188" s="1865"/>
      <c r="I188" s="1865"/>
      <c r="J188" s="1865"/>
      <c r="K188" s="1867">
        <v>581773</v>
      </c>
      <c r="L188" s="1865"/>
      <c r="M188" s="1865"/>
      <c r="N188" s="1865"/>
      <c r="O188" s="1865"/>
      <c r="P188" s="1865"/>
      <c r="Q188" s="1865"/>
      <c r="R188" s="1512"/>
    </row>
    <row r="189" spans="1:18" ht="64.5" customHeight="1">
      <c r="A189" s="1402"/>
      <c r="B189" s="1582" t="s">
        <v>1243</v>
      </c>
      <c r="C189" s="1402" t="s">
        <v>28</v>
      </c>
      <c r="D189" s="1563"/>
      <c r="E189" s="1865"/>
      <c r="F189" s="1865"/>
      <c r="G189" s="1865"/>
      <c r="H189" s="1865"/>
      <c r="I189" s="1865"/>
      <c r="J189" s="1865"/>
      <c r="K189" s="1867">
        <v>597409</v>
      </c>
      <c r="L189" s="1865"/>
      <c r="M189" s="1865"/>
      <c r="N189" s="1849"/>
      <c r="O189" s="1849"/>
      <c r="P189" s="1849"/>
      <c r="Q189" s="1849"/>
      <c r="R189" s="1512"/>
    </row>
    <row r="190" spans="1:18" ht="64.5" customHeight="1">
      <c r="A190" s="1402"/>
      <c r="B190" s="1866" t="s">
        <v>1245</v>
      </c>
      <c r="C190" s="1542"/>
      <c r="D190" s="1542"/>
      <c r="E190" s="1511"/>
      <c r="F190" s="1849"/>
      <c r="G190" s="1849"/>
      <c r="H190" s="1849"/>
      <c r="I190" s="1849"/>
      <c r="J190" s="1849"/>
      <c r="K190" s="1542"/>
      <c r="L190" s="1849"/>
      <c r="M190" s="1849"/>
      <c r="N190" s="1865"/>
      <c r="O190" s="1865"/>
      <c r="P190" s="1865"/>
      <c r="Q190" s="1865"/>
      <c r="R190" s="1512"/>
    </row>
    <row r="191" spans="1:18" ht="64.5" customHeight="1">
      <c r="A191" s="1402"/>
      <c r="B191" s="1868" t="s">
        <v>1244</v>
      </c>
      <c r="C191" s="1402" t="s">
        <v>28</v>
      </c>
      <c r="D191" s="1563"/>
      <c r="E191" s="1865"/>
      <c r="F191" s="1865"/>
      <c r="G191" s="1865"/>
      <c r="H191" s="1865"/>
      <c r="I191" s="1865"/>
      <c r="J191" s="1865"/>
      <c r="K191" s="1867">
        <v>746318</v>
      </c>
      <c r="L191" s="1865"/>
      <c r="M191" s="1865"/>
      <c r="N191" s="1865"/>
      <c r="O191" s="1865"/>
      <c r="P191" s="1865"/>
      <c r="Q191" s="1865"/>
      <c r="R191" s="1512"/>
    </row>
    <row r="192" spans="1:18" ht="64.5" customHeight="1">
      <c r="A192" s="1402"/>
      <c r="B192" s="1582" t="s">
        <v>1371</v>
      </c>
      <c r="C192" s="1402" t="s">
        <v>28</v>
      </c>
      <c r="D192" s="1563"/>
      <c r="E192" s="1865"/>
      <c r="F192" s="1865"/>
      <c r="G192" s="1865"/>
      <c r="H192" s="1865"/>
      <c r="I192" s="1865"/>
      <c r="J192" s="1865"/>
      <c r="K192" s="1867">
        <v>719955</v>
      </c>
      <c r="L192" s="1865"/>
      <c r="M192" s="1865"/>
      <c r="N192" s="1511"/>
      <c r="O192" s="1511"/>
      <c r="P192" s="1511"/>
      <c r="Q192" s="1511"/>
      <c r="R192" s="1512"/>
    </row>
    <row r="193" spans="1:18" ht="64.5" customHeight="1">
      <c r="A193" s="1402"/>
      <c r="B193" s="1839" t="s">
        <v>1278</v>
      </c>
      <c r="C193" s="1542"/>
      <c r="D193" s="1542"/>
      <c r="E193" s="1511"/>
      <c r="F193" s="3380" t="s">
        <v>1370</v>
      </c>
      <c r="G193" s="3380"/>
      <c r="H193" s="3380"/>
      <c r="I193" s="3380"/>
      <c r="J193" s="3380"/>
      <c r="K193" s="3380"/>
      <c r="L193" s="3380"/>
      <c r="M193" s="3380"/>
      <c r="N193" s="3380"/>
      <c r="O193" s="3380"/>
      <c r="P193" s="3380"/>
      <c r="Q193" s="3380"/>
      <c r="R193" s="1512"/>
    </row>
    <row r="194" spans="1:18" ht="64.5" customHeight="1">
      <c r="A194" s="1402"/>
      <c r="B194" s="1582" t="s">
        <v>1247</v>
      </c>
      <c r="C194" s="1553" t="s">
        <v>111</v>
      </c>
      <c r="D194" s="1547"/>
      <c r="E194" s="1860"/>
      <c r="F194" s="1860"/>
      <c r="G194" s="1860"/>
      <c r="H194" s="1860"/>
      <c r="I194" s="1860"/>
      <c r="J194" s="1860"/>
      <c r="K194" s="1554">
        <v>2802926</v>
      </c>
      <c r="L194" s="1860"/>
      <c r="M194" s="1860"/>
      <c r="N194" s="1860"/>
      <c r="O194" s="1860"/>
      <c r="P194" s="1860"/>
      <c r="Q194" s="1860"/>
      <c r="R194" s="1512"/>
    </row>
    <row r="195" spans="1:18" ht="64.5" customHeight="1">
      <c r="A195" s="1402"/>
      <c r="B195" s="1582" t="s">
        <v>1246</v>
      </c>
      <c r="C195" s="1553" t="s">
        <v>111</v>
      </c>
      <c r="D195" s="1547"/>
      <c r="E195" s="1860"/>
      <c r="F195" s="1860"/>
      <c r="G195" s="1860"/>
      <c r="H195" s="1860"/>
      <c r="I195" s="1860"/>
      <c r="J195" s="1860"/>
      <c r="K195" s="1554">
        <v>3419290</v>
      </c>
      <c r="L195" s="1860"/>
      <c r="M195" s="1860"/>
      <c r="N195" s="1860"/>
      <c r="O195" s="1860"/>
      <c r="P195" s="1860"/>
      <c r="Q195" s="1860"/>
      <c r="R195" s="1512"/>
    </row>
    <row r="196" spans="1:18" ht="64.5" customHeight="1">
      <c r="A196" s="1402"/>
      <c r="B196" s="1582" t="s">
        <v>1814</v>
      </c>
      <c r="C196" s="1553" t="s">
        <v>111</v>
      </c>
      <c r="D196" s="1547"/>
      <c r="E196" s="1860"/>
      <c r="F196" s="1860"/>
      <c r="G196" s="1860"/>
      <c r="H196" s="1860"/>
      <c r="I196" s="1860"/>
      <c r="J196" s="1860"/>
      <c r="K196" s="1554">
        <v>1029995</v>
      </c>
      <c r="L196" s="1860"/>
      <c r="M196" s="1860"/>
      <c r="N196" s="1860"/>
      <c r="O196" s="1860"/>
      <c r="P196" s="1860"/>
      <c r="Q196" s="1860"/>
      <c r="R196" s="1512"/>
    </row>
    <row r="197" spans="1:18" ht="64.5" customHeight="1">
      <c r="A197" s="1820"/>
      <c r="B197" s="1582" t="s">
        <v>1240</v>
      </c>
      <c r="C197" s="1553" t="s">
        <v>111</v>
      </c>
      <c r="D197" s="1547"/>
      <c r="E197" s="1860"/>
      <c r="F197" s="1860"/>
      <c r="G197" s="1860"/>
      <c r="H197" s="1860"/>
      <c r="I197" s="1860"/>
      <c r="J197" s="1860"/>
      <c r="K197" s="1554">
        <v>5196341</v>
      </c>
      <c r="L197" s="1860"/>
      <c r="M197" s="1860"/>
      <c r="N197" s="1417"/>
      <c r="O197" s="1417"/>
      <c r="P197" s="1417"/>
      <c r="Q197" s="1863"/>
      <c r="R197" s="1512"/>
    </row>
    <row r="198" spans="1:18" ht="45.75" customHeight="1">
      <c r="A198" s="1839">
        <v>2</v>
      </c>
      <c r="B198" s="3581" t="s">
        <v>2275</v>
      </c>
      <c r="C198" s="3581"/>
      <c r="D198" s="3581"/>
      <c r="E198" s="3581"/>
      <c r="F198" s="3581"/>
      <c r="G198" s="3581"/>
      <c r="H198" s="3581"/>
      <c r="I198" s="3581"/>
      <c r="J198" s="3581"/>
      <c r="K198" s="3581"/>
      <c r="L198" s="3581"/>
      <c r="M198" s="3581"/>
      <c r="N198" s="3581"/>
      <c r="O198" s="3581"/>
      <c r="P198" s="3581"/>
      <c r="Q198" s="3581"/>
      <c r="R198" s="3581"/>
    </row>
    <row r="199" spans="1:18" ht="26.25" customHeight="1">
      <c r="A199" s="1402"/>
      <c r="B199" s="3380" t="s">
        <v>1318</v>
      </c>
      <c r="C199" s="3380"/>
      <c r="D199" s="1839"/>
      <c r="E199" s="1417"/>
      <c r="F199" s="3380" t="s">
        <v>1372</v>
      </c>
      <c r="G199" s="3380"/>
      <c r="H199" s="3380"/>
      <c r="I199" s="3380"/>
      <c r="J199" s="3380"/>
      <c r="K199" s="3380"/>
      <c r="L199" s="3380"/>
      <c r="M199" s="3380"/>
      <c r="N199" s="3380"/>
      <c r="O199" s="3380"/>
      <c r="P199" s="3380"/>
      <c r="Q199" s="3380"/>
      <c r="R199" s="3380"/>
    </row>
    <row r="200" spans="1:18" ht="78" customHeight="1">
      <c r="A200" s="1402"/>
      <c r="B200" s="1840" t="s">
        <v>1635</v>
      </c>
      <c r="C200" s="1553" t="s">
        <v>32</v>
      </c>
      <c r="D200" s="3590" t="s">
        <v>1559</v>
      </c>
      <c r="E200" s="1861"/>
      <c r="F200" s="1860"/>
      <c r="G200" s="1861"/>
      <c r="H200" s="1862"/>
      <c r="I200" s="1859"/>
      <c r="J200" s="1859"/>
      <c r="K200" s="1861">
        <v>92400</v>
      </c>
      <c r="L200" s="1860"/>
      <c r="M200" s="1513"/>
      <c r="N200" s="1859"/>
      <c r="O200" s="1859"/>
      <c r="P200" s="1862"/>
      <c r="Q200" s="1862"/>
      <c r="R200" s="1862"/>
    </row>
    <row r="201" spans="1:18" ht="78" customHeight="1">
      <c r="A201" s="1402"/>
      <c r="B201" s="1840" t="s">
        <v>1636</v>
      </c>
      <c r="C201" s="1402" t="s">
        <v>32</v>
      </c>
      <c r="D201" s="3590"/>
      <c r="E201" s="1861"/>
      <c r="F201" s="1861"/>
      <c r="G201" s="1861"/>
      <c r="H201" s="1862"/>
      <c r="I201" s="1862"/>
      <c r="J201" s="1862"/>
      <c r="K201" s="1861">
        <v>36000</v>
      </c>
      <c r="L201" s="1861"/>
      <c r="M201" s="1513"/>
      <c r="N201" s="1862"/>
      <c r="O201" s="1862"/>
      <c r="P201" s="1862"/>
      <c r="Q201" s="1862"/>
      <c r="R201" s="1862"/>
    </row>
    <row r="202" spans="1:18" ht="78" customHeight="1">
      <c r="A202" s="1402"/>
      <c r="B202" s="1840" t="s">
        <v>1638</v>
      </c>
      <c r="C202" s="1402" t="s">
        <v>32</v>
      </c>
      <c r="D202" s="1553" t="s">
        <v>1559</v>
      </c>
      <c r="E202" s="1861"/>
      <c r="F202" s="1861"/>
      <c r="G202" s="1861"/>
      <c r="H202" s="1862"/>
      <c r="I202" s="1862"/>
      <c r="J202" s="1862"/>
      <c r="K202" s="1861">
        <v>37200</v>
      </c>
      <c r="L202" s="1861"/>
      <c r="M202" s="1513"/>
      <c r="N202" s="1862"/>
      <c r="O202" s="1862"/>
      <c r="P202" s="1862"/>
      <c r="Q202" s="1862"/>
      <c r="R202" s="1862"/>
    </row>
    <row r="203" spans="1:18" ht="78" customHeight="1">
      <c r="A203" s="1402"/>
      <c r="B203" s="1840" t="s">
        <v>1637</v>
      </c>
      <c r="C203" s="1402" t="s">
        <v>32</v>
      </c>
      <c r="D203" s="1553" t="s">
        <v>1559</v>
      </c>
      <c r="E203" s="1861"/>
      <c r="F203" s="1861"/>
      <c r="G203" s="1861"/>
      <c r="H203" s="1862"/>
      <c r="I203" s="1862"/>
      <c r="J203" s="1862"/>
      <c r="K203" s="1861">
        <v>43200</v>
      </c>
      <c r="L203" s="1861"/>
      <c r="M203" s="1513"/>
      <c r="N203" s="1862"/>
      <c r="O203" s="1862"/>
      <c r="P203" s="1862"/>
      <c r="Q203" s="1862"/>
      <c r="R203" s="1862"/>
    </row>
    <row r="204" spans="1:18" ht="78" customHeight="1">
      <c r="A204" s="1402"/>
      <c r="B204" s="1840" t="s">
        <v>1639</v>
      </c>
      <c r="C204" s="1402" t="s">
        <v>32</v>
      </c>
      <c r="D204" s="1553" t="s">
        <v>1559</v>
      </c>
      <c r="E204" s="1861"/>
      <c r="F204" s="1861"/>
      <c r="G204" s="1861"/>
      <c r="H204" s="1862"/>
      <c r="I204" s="1862"/>
      <c r="J204" s="1862"/>
      <c r="K204" s="1861">
        <v>45600</v>
      </c>
      <c r="L204" s="1861"/>
      <c r="M204" s="1513"/>
      <c r="N204" s="1862"/>
      <c r="O204" s="1862"/>
      <c r="P204" s="1862"/>
      <c r="Q204" s="1862"/>
      <c r="R204" s="1862"/>
    </row>
    <row r="205" spans="1:18" ht="78" customHeight="1">
      <c r="A205" s="1402"/>
      <c r="B205" s="1840" t="s">
        <v>1640</v>
      </c>
      <c r="C205" s="1402" t="s">
        <v>32</v>
      </c>
      <c r="D205" s="1582" t="s">
        <v>1559</v>
      </c>
      <c r="E205" s="1861"/>
      <c r="F205" s="1861"/>
      <c r="G205" s="1861"/>
      <c r="H205" s="1862"/>
      <c r="I205" s="1862"/>
      <c r="J205" s="1862"/>
      <c r="K205" s="1861">
        <v>27600</v>
      </c>
      <c r="L205" s="1861"/>
      <c r="M205" s="1513"/>
      <c r="N205" s="1862"/>
      <c r="O205" s="1862"/>
      <c r="P205" s="1862"/>
      <c r="Q205" s="1862"/>
      <c r="R205" s="1862"/>
    </row>
    <row r="206" spans="1:18" ht="78" customHeight="1">
      <c r="A206" s="1402"/>
      <c r="B206" s="1840" t="s">
        <v>1641</v>
      </c>
      <c r="C206" s="1402" t="s">
        <v>32</v>
      </c>
      <c r="D206" s="1582"/>
      <c r="E206" s="1861"/>
      <c r="F206" s="1861"/>
      <c r="G206" s="1861"/>
      <c r="H206" s="1862"/>
      <c r="I206" s="1862"/>
      <c r="J206" s="1862"/>
      <c r="K206" s="1861">
        <v>28800</v>
      </c>
      <c r="L206" s="1861"/>
      <c r="M206" s="1513"/>
      <c r="N206" s="1862"/>
      <c r="O206" s="1862"/>
      <c r="P206" s="1862"/>
      <c r="Q206" s="1862"/>
      <c r="R206" s="1862"/>
    </row>
    <row r="207" spans="1:18" ht="78" customHeight="1">
      <c r="A207" s="1402"/>
      <c r="B207" s="1840" t="s">
        <v>1642</v>
      </c>
      <c r="C207" s="1402" t="s">
        <v>32</v>
      </c>
      <c r="D207" s="1582"/>
      <c r="E207" s="1861"/>
      <c r="F207" s="1861"/>
      <c r="G207" s="1861"/>
      <c r="H207" s="1862"/>
      <c r="I207" s="1862"/>
      <c r="J207" s="1862"/>
      <c r="K207" s="1861">
        <v>150000</v>
      </c>
      <c r="L207" s="1861"/>
      <c r="M207" s="1513"/>
      <c r="N207" s="1862"/>
      <c r="O207" s="1862"/>
      <c r="P207" s="1862"/>
      <c r="Q207" s="1862"/>
      <c r="R207" s="1862"/>
    </row>
    <row r="208" spans="1:18" ht="78" customHeight="1">
      <c r="A208" s="1402"/>
      <c r="B208" s="1840" t="s">
        <v>1643</v>
      </c>
      <c r="C208" s="1402" t="s">
        <v>32</v>
      </c>
      <c r="D208" s="1582"/>
      <c r="E208" s="1861"/>
      <c r="F208" s="1861"/>
      <c r="G208" s="1861"/>
      <c r="H208" s="1869"/>
      <c r="I208" s="1862"/>
      <c r="J208" s="1862"/>
      <c r="K208" s="1861">
        <v>186000</v>
      </c>
      <c r="L208" s="1861"/>
      <c r="M208" s="1513"/>
      <c r="N208" s="1862"/>
      <c r="O208" s="1862"/>
      <c r="P208" s="1869"/>
      <c r="Q208" s="1869"/>
      <c r="R208" s="1869"/>
    </row>
    <row r="209" spans="1:18" ht="78" customHeight="1">
      <c r="A209" s="1402"/>
      <c r="B209" s="1840" t="s">
        <v>1645</v>
      </c>
      <c r="C209" s="1402" t="s">
        <v>32</v>
      </c>
      <c r="D209" s="3590" t="s">
        <v>1559</v>
      </c>
      <c r="E209" s="1861"/>
      <c r="F209" s="1861"/>
      <c r="G209" s="1861"/>
      <c r="H209" s="1869"/>
      <c r="I209" s="1862"/>
      <c r="J209" s="1862"/>
      <c r="K209" s="1861">
        <v>186120</v>
      </c>
      <c r="L209" s="1861"/>
      <c r="M209" s="1513"/>
      <c r="N209" s="1862"/>
      <c r="O209" s="1862"/>
      <c r="P209" s="1869"/>
      <c r="Q209" s="1869"/>
      <c r="R209" s="1869"/>
    </row>
    <row r="210" spans="1:18" ht="78" customHeight="1">
      <c r="A210" s="1402"/>
      <c r="B210" s="1840" t="s">
        <v>1644</v>
      </c>
      <c r="C210" s="1402" t="s">
        <v>32</v>
      </c>
      <c r="D210" s="3590"/>
      <c r="E210" s="1861"/>
      <c r="F210" s="1861"/>
      <c r="G210" s="1861"/>
      <c r="H210" s="1869"/>
      <c r="I210" s="1862"/>
      <c r="J210" s="1862"/>
      <c r="K210" s="1861">
        <v>24600</v>
      </c>
      <c r="L210" s="1861"/>
      <c r="M210" s="1513"/>
      <c r="N210" s="1862"/>
      <c r="O210" s="1862"/>
      <c r="P210" s="1869"/>
      <c r="Q210" s="1869"/>
      <c r="R210" s="1869"/>
    </row>
    <row r="211" spans="1:18" ht="19.5" customHeight="1">
      <c r="A211" s="1402"/>
      <c r="B211" s="1839" t="s">
        <v>1277</v>
      </c>
      <c r="C211" s="1869"/>
      <c r="D211" s="1869"/>
      <c r="E211" s="1870"/>
      <c r="F211" s="3380" t="s">
        <v>1372</v>
      </c>
      <c r="G211" s="3380"/>
      <c r="H211" s="3380"/>
      <c r="I211" s="3380"/>
      <c r="J211" s="3380"/>
      <c r="K211" s="3380"/>
      <c r="L211" s="3380"/>
      <c r="M211" s="3380"/>
      <c r="N211" s="3380"/>
      <c r="O211" s="3380"/>
      <c r="P211" s="3380"/>
      <c r="Q211" s="3380"/>
      <c r="R211" s="3380"/>
    </row>
    <row r="212" spans="1:18" ht="43.5" customHeight="1">
      <c r="A212" s="1402"/>
      <c r="B212" s="1840" t="s">
        <v>1825</v>
      </c>
      <c r="C212" s="1553" t="s">
        <v>111</v>
      </c>
      <c r="D212" s="3590" t="s">
        <v>1559</v>
      </c>
      <c r="E212" s="1513"/>
      <c r="F212" s="1861"/>
      <c r="G212" s="1861"/>
      <c r="H212" s="1554"/>
      <c r="I212" s="1554"/>
      <c r="J212" s="1554"/>
      <c r="K212" s="1861">
        <v>1984545</v>
      </c>
      <c r="L212" s="1861"/>
      <c r="M212" s="1513"/>
      <c r="N212" s="1554"/>
      <c r="O212" s="1554"/>
      <c r="P212" s="1554"/>
      <c r="Q212" s="1554"/>
      <c r="R212" s="1554"/>
    </row>
    <row r="213" spans="1:18" ht="43.5" customHeight="1">
      <c r="A213" s="1402"/>
      <c r="B213" s="1435" t="s">
        <v>1646</v>
      </c>
      <c r="C213" s="1553" t="s">
        <v>111</v>
      </c>
      <c r="D213" s="3590"/>
      <c r="E213" s="1513"/>
      <c r="F213" s="1861"/>
      <c r="G213" s="1861"/>
      <c r="H213" s="1554"/>
      <c r="I213" s="1554"/>
      <c r="J213" s="1554"/>
      <c r="K213" s="1861">
        <v>1697273</v>
      </c>
      <c r="L213" s="1861"/>
      <c r="M213" s="1513"/>
      <c r="N213" s="1554"/>
      <c r="O213" s="1554"/>
      <c r="P213" s="1554"/>
      <c r="Q213" s="1554"/>
      <c r="R213" s="1554"/>
    </row>
    <row r="214" spans="1:18" ht="43.5" customHeight="1">
      <c r="A214" s="1402"/>
      <c r="B214" s="1840" t="s">
        <v>1647</v>
      </c>
      <c r="C214" s="1553" t="s">
        <v>111</v>
      </c>
      <c r="D214" s="3590"/>
      <c r="E214" s="1513"/>
      <c r="F214" s="1861"/>
      <c r="G214" s="1861"/>
      <c r="H214" s="1554"/>
      <c r="I214" s="1554"/>
      <c r="J214" s="1554"/>
      <c r="K214" s="1861">
        <v>1245455</v>
      </c>
      <c r="L214" s="1861"/>
      <c r="M214" s="1513"/>
      <c r="N214" s="1554"/>
      <c r="O214" s="1554"/>
      <c r="P214" s="1554"/>
      <c r="Q214" s="1554"/>
      <c r="R214" s="1554"/>
    </row>
    <row r="215" spans="1:18" ht="21" customHeight="1">
      <c r="A215" s="1402"/>
      <c r="B215" s="1839" t="s">
        <v>1276</v>
      </c>
      <c r="C215" s="1553"/>
      <c r="D215" s="1553"/>
      <c r="E215" s="1513"/>
      <c r="F215" s="1861"/>
      <c r="G215" s="1861"/>
      <c r="H215" s="1554"/>
      <c r="I215" s="1554"/>
      <c r="J215" s="1554"/>
      <c r="K215" s="1861"/>
      <c r="L215" s="1861"/>
      <c r="M215" s="1513"/>
      <c r="N215" s="1554"/>
      <c r="O215" s="1554"/>
      <c r="P215" s="1554"/>
      <c r="Q215" s="1554"/>
      <c r="R215" s="1554"/>
    </row>
    <row r="216" spans="1:18" ht="48" customHeight="1">
      <c r="A216" s="1402"/>
      <c r="B216" s="1840" t="s">
        <v>1826</v>
      </c>
      <c r="C216" s="1553" t="s">
        <v>111</v>
      </c>
      <c r="D216" s="3590" t="s">
        <v>1559</v>
      </c>
      <c r="E216" s="1513"/>
      <c r="F216" s="1861"/>
      <c r="G216" s="1861"/>
      <c r="H216" s="1554"/>
      <c r="I216" s="1554"/>
      <c r="J216" s="1554"/>
      <c r="K216" s="1861">
        <v>4090909</v>
      </c>
      <c r="L216" s="1861"/>
      <c r="M216" s="1513"/>
      <c r="N216" s="1554"/>
      <c r="O216" s="1554"/>
      <c r="P216" s="1554"/>
      <c r="Q216" s="1554"/>
      <c r="R216" s="1554"/>
    </row>
    <row r="217" spans="1:18" ht="48" customHeight="1">
      <c r="A217" s="1402"/>
      <c r="B217" s="1840" t="s">
        <v>1648</v>
      </c>
      <c r="C217" s="1553" t="s">
        <v>111</v>
      </c>
      <c r="D217" s="3590"/>
      <c r="E217" s="1513"/>
      <c r="F217" s="1861"/>
      <c r="G217" s="1861"/>
      <c r="H217" s="1554"/>
      <c r="I217" s="1554"/>
      <c r="J217" s="1554"/>
      <c r="K217" s="1861">
        <v>1990909</v>
      </c>
      <c r="L217" s="1861"/>
      <c r="M217" s="1513"/>
      <c r="N217" s="1554"/>
      <c r="O217" s="1554"/>
      <c r="P217" s="1554"/>
      <c r="Q217" s="1554"/>
      <c r="R217" s="1554"/>
    </row>
    <row r="218" spans="1:18" ht="48" customHeight="1">
      <c r="A218" s="1402"/>
      <c r="B218" s="1840" t="s">
        <v>1649</v>
      </c>
      <c r="C218" s="1553" t="s">
        <v>111</v>
      </c>
      <c r="D218" s="3590"/>
      <c r="E218" s="1513"/>
      <c r="F218" s="1861"/>
      <c r="G218" s="1861"/>
      <c r="H218" s="1554"/>
      <c r="I218" s="1554"/>
      <c r="J218" s="1554"/>
      <c r="K218" s="1861">
        <v>2466364</v>
      </c>
      <c r="L218" s="1861"/>
      <c r="M218" s="1513"/>
      <c r="N218" s="1554"/>
      <c r="O218" s="1554"/>
      <c r="P218" s="1554"/>
      <c r="Q218" s="1554"/>
      <c r="R218" s="1554"/>
    </row>
    <row r="219" spans="1:18" ht="22.5" customHeight="1">
      <c r="A219" s="1402"/>
      <c r="B219" s="1839" t="s">
        <v>1093</v>
      </c>
      <c r="C219" s="1553"/>
      <c r="D219" s="1553"/>
      <c r="E219" s="1513"/>
      <c r="F219" s="1861"/>
      <c r="G219" s="1861"/>
      <c r="H219" s="1554"/>
      <c r="I219" s="1554"/>
      <c r="J219" s="1554"/>
      <c r="K219" s="1861"/>
      <c r="L219" s="1861"/>
      <c r="M219" s="1513"/>
      <c r="N219" s="1554"/>
      <c r="O219" s="1554"/>
      <c r="P219" s="1554"/>
      <c r="Q219" s="1554"/>
      <c r="R219" s="1554"/>
    </row>
    <row r="220" spans="1:18" ht="50.25" customHeight="1">
      <c r="A220" s="1402"/>
      <c r="B220" s="1840" t="s">
        <v>1650</v>
      </c>
      <c r="C220" s="1553" t="s">
        <v>28</v>
      </c>
      <c r="D220" s="1553"/>
      <c r="E220" s="1513"/>
      <c r="F220" s="1861"/>
      <c r="G220" s="1861"/>
      <c r="H220" s="1554"/>
      <c r="I220" s="1554"/>
      <c r="J220" s="1554"/>
      <c r="K220" s="1861">
        <v>330909</v>
      </c>
      <c r="L220" s="1861"/>
      <c r="M220" s="1513"/>
      <c r="N220" s="1554"/>
      <c r="O220" s="1554"/>
      <c r="P220" s="1554"/>
      <c r="Q220" s="1554"/>
      <c r="R220" s="1554"/>
    </row>
    <row r="221" spans="1:18" ht="50.25" customHeight="1">
      <c r="A221" s="1820"/>
      <c r="B221" s="1840" t="s">
        <v>1651</v>
      </c>
      <c r="C221" s="1553" t="s">
        <v>28</v>
      </c>
      <c r="D221" s="1553"/>
      <c r="E221" s="1513"/>
      <c r="F221" s="1861"/>
      <c r="G221" s="1861"/>
      <c r="H221" s="1863"/>
      <c r="I221" s="1554"/>
      <c r="J221" s="1554"/>
      <c r="K221" s="1861">
        <v>436364</v>
      </c>
      <c r="L221" s="1861"/>
      <c r="M221" s="1513"/>
      <c r="N221" s="1554"/>
      <c r="O221" s="1554"/>
      <c r="P221" s="1863"/>
      <c r="Q221" s="1863"/>
      <c r="R221" s="1863"/>
    </row>
    <row r="222" spans="1:18" ht="36.75" hidden="1" customHeight="1">
      <c r="A222" s="1605">
        <v>3</v>
      </c>
      <c r="B222" s="3581" t="s">
        <v>1769</v>
      </c>
      <c r="C222" s="3581"/>
      <c r="D222" s="3581"/>
      <c r="E222" s="3581"/>
      <c r="F222" s="3581"/>
      <c r="G222" s="3581"/>
      <c r="H222" s="3581"/>
      <c r="I222" s="3581"/>
      <c r="J222" s="3581"/>
      <c r="K222" s="3581"/>
      <c r="L222" s="3581"/>
      <c r="M222" s="3581"/>
      <c r="N222" s="3581"/>
      <c r="O222" s="3581"/>
      <c r="P222" s="3581"/>
      <c r="Q222" s="3581"/>
      <c r="R222" s="3581"/>
    </row>
    <row r="223" spans="1:18" ht="27.75" hidden="1" customHeight="1">
      <c r="A223" s="1820"/>
      <c r="B223" s="1395" t="s">
        <v>1771</v>
      </c>
      <c r="C223" s="1553"/>
      <c r="D223" s="1553"/>
      <c r="E223" s="1513"/>
      <c r="F223" s="3380" t="s">
        <v>1770</v>
      </c>
      <c r="G223" s="3380"/>
      <c r="H223" s="3380"/>
      <c r="I223" s="3380"/>
      <c r="J223" s="3380"/>
      <c r="K223" s="3380"/>
      <c r="L223" s="3380"/>
      <c r="M223" s="3380"/>
      <c r="N223" s="3380"/>
      <c r="O223" s="3380"/>
      <c r="P223" s="3380"/>
      <c r="Q223" s="3380"/>
      <c r="R223" s="3380"/>
    </row>
    <row r="224" spans="1:18" ht="34.5" hidden="1" customHeight="1">
      <c r="A224" s="3586"/>
      <c r="B224" s="3381" t="s">
        <v>1773</v>
      </c>
      <c r="C224" s="1553" t="s">
        <v>1772</v>
      </c>
      <c r="D224" s="3590" t="s">
        <v>1559</v>
      </c>
      <c r="E224" s="1513"/>
      <c r="F224" s="1861"/>
      <c r="G224" s="1861"/>
      <c r="H224" s="1863"/>
      <c r="I224" s="1554"/>
      <c r="J224" s="1554"/>
      <c r="K224" s="1861">
        <f>5900000/1.1</f>
        <v>5363636.3636363633</v>
      </c>
      <c r="L224" s="1861"/>
      <c r="M224" s="1513"/>
      <c r="N224" s="1554"/>
      <c r="O224" s="1554"/>
      <c r="P224" s="1863"/>
      <c r="Q224" s="1863"/>
      <c r="R224" s="1863"/>
    </row>
    <row r="225" spans="1:18" ht="34.5" hidden="1" customHeight="1">
      <c r="A225" s="3586"/>
      <c r="B225" s="3381"/>
      <c r="C225" s="1553" t="s">
        <v>1774</v>
      </c>
      <c r="D225" s="3590"/>
      <c r="E225" s="1513"/>
      <c r="F225" s="1861"/>
      <c r="G225" s="1861"/>
      <c r="H225" s="1863"/>
      <c r="I225" s="1554"/>
      <c r="J225" s="1554"/>
      <c r="K225" s="1861">
        <f>1570000/1.1</f>
        <v>1427272.7272727271</v>
      </c>
      <c r="L225" s="1861"/>
      <c r="M225" s="1513"/>
      <c r="N225" s="1554"/>
      <c r="O225" s="1554"/>
      <c r="P225" s="1863"/>
      <c r="Q225" s="1863"/>
      <c r="R225" s="1863"/>
    </row>
    <row r="226" spans="1:18" ht="34.5" hidden="1" customHeight="1">
      <c r="A226" s="3586"/>
      <c r="B226" s="3381"/>
      <c r="C226" s="1553" t="s">
        <v>1775</v>
      </c>
      <c r="D226" s="3590"/>
      <c r="E226" s="1513"/>
      <c r="F226" s="1861"/>
      <c r="G226" s="1861"/>
      <c r="H226" s="1863"/>
      <c r="I226" s="1554"/>
      <c r="J226" s="1554"/>
      <c r="K226" s="1861">
        <f>476000/1.1</f>
        <v>432727.27272727271</v>
      </c>
      <c r="L226" s="1861"/>
      <c r="M226" s="1513"/>
      <c r="N226" s="1554"/>
      <c r="O226" s="1554"/>
      <c r="P226" s="1863"/>
      <c r="Q226" s="1863"/>
      <c r="R226" s="1863"/>
    </row>
    <row r="227" spans="1:18" ht="34.5" hidden="1" customHeight="1">
      <c r="A227" s="3586"/>
      <c r="B227" s="3381" t="s">
        <v>1776</v>
      </c>
      <c r="C227" s="1553" t="s">
        <v>1772</v>
      </c>
      <c r="D227" s="3590" t="s">
        <v>1559</v>
      </c>
      <c r="E227" s="1513"/>
      <c r="F227" s="1861"/>
      <c r="G227" s="1861"/>
      <c r="H227" s="1863"/>
      <c r="I227" s="1554"/>
      <c r="J227" s="1554"/>
      <c r="K227" s="1861">
        <f>5728000/1.1</f>
        <v>5207272.7272727266</v>
      </c>
      <c r="L227" s="1861"/>
      <c r="M227" s="1513"/>
      <c r="N227" s="1554"/>
      <c r="O227" s="1554"/>
      <c r="P227" s="1863"/>
      <c r="Q227" s="1863"/>
      <c r="R227" s="1863"/>
    </row>
    <row r="228" spans="1:18" ht="34.5" hidden="1" customHeight="1">
      <c r="A228" s="3586"/>
      <c r="B228" s="3381"/>
      <c r="C228" s="1553" t="s">
        <v>1774</v>
      </c>
      <c r="D228" s="3590"/>
      <c r="E228" s="1513"/>
      <c r="F228" s="1861"/>
      <c r="G228" s="1861"/>
      <c r="H228" s="1863"/>
      <c r="I228" s="1554"/>
      <c r="J228" s="1554"/>
      <c r="K228" s="1861">
        <f>1522000/1.1</f>
        <v>1383636.3636363635</v>
      </c>
      <c r="L228" s="1861"/>
      <c r="M228" s="1513"/>
      <c r="N228" s="1554"/>
      <c r="O228" s="1554"/>
      <c r="P228" s="1863"/>
      <c r="Q228" s="1863"/>
      <c r="R228" s="1863"/>
    </row>
    <row r="229" spans="1:18" ht="34.5" hidden="1" customHeight="1">
      <c r="A229" s="3586"/>
      <c r="B229" s="3381"/>
      <c r="C229" s="1553" t="s">
        <v>1775</v>
      </c>
      <c r="D229" s="3590"/>
      <c r="E229" s="1513"/>
      <c r="F229" s="1861"/>
      <c r="G229" s="1861"/>
      <c r="H229" s="1863"/>
      <c r="I229" s="1554"/>
      <c r="J229" s="1554"/>
      <c r="K229" s="1861">
        <f>460000/1.1</f>
        <v>418181.81818181818</v>
      </c>
      <c r="L229" s="1861"/>
      <c r="M229" s="1513"/>
      <c r="N229" s="1554"/>
      <c r="O229" s="1554"/>
      <c r="P229" s="1863"/>
      <c r="Q229" s="1863"/>
      <c r="R229" s="1863"/>
    </row>
    <row r="230" spans="1:18" ht="34.5" hidden="1" customHeight="1">
      <c r="A230" s="3586"/>
      <c r="B230" s="3381" t="s">
        <v>1777</v>
      </c>
      <c r="C230" s="1553" t="s">
        <v>1772</v>
      </c>
      <c r="D230" s="3590" t="s">
        <v>1559</v>
      </c>
      <c r="E230" s="1513"/>
      <c r="F230" s="1861"/>
      <c r="G230" s="1861"/>
      <c r="H230" s="1863"/>
      <c r="I230" s="1554"/>
      <c r="J230" s="1554"/>
      <c r="K230" s="1861">
        <f>4685000/1.1</f>
        <v>4259090.9090909092</v>
      </c>
      <c r="L230" s="1861"/>
      <c r="M230" s="1513"/>
      <c r="N230" s="1554"/>
      <c r="O230" s="1554"/>
      <c r="P230" s="1863"/>
      <c r="Q230" s="1863"/>
      <c r="R230" s="1863"/>
    </row>
    <row r="231" spans="1:18" ht="34.5" hidden="1" customHeight="1">
      <c r="A231" s="3586"/>
      <c r="B231" s="3381"/>
      <c r="C231" s="1553" t="s">
        <v>1353</v>
      </c>
      <c r="D231" s="3590"/>
      <c r="E231" s="1513"/>
      <c r="F231" s="1861"/>
      <c r="G231" s="1861"/>
      <c r="H231" s="1863"/>
      <c r="I231" s="1554"/>
      <c r="J231" s="1554"/>
      <c r="K231" s="1861">
        <f>1728000/1.1</f>
        <v>1570909.0909090908</v>
      </c>
      <c r="L231" s="1861"/>
      <c r="M231" s="1513"/>
      <c r="N231" s="1554"/>
      <c r="O231" s="1554"/>
      <c r="P231" s="1863"/>
      <c r="Q231" s="1863"/>
      <c r="R231" s="1863"/>
    </row>
    <row r="232" spans="1:18" ht="34.5" hidden="1" customHeight="1">
      <c r="A232" s="3586"/>
      <c r="B232" s="3381"/>
      <c r="C232" s="1553" t="s">
        <v>1775</v>
      </c>
      <c r="D232" s="3590"/>
      <c r="E232" s="1513"/>
      <c r="F232" s="1861"/>
      <c r="G232" s="1861"/>
      <c r="H232" s="1863"/>
      <c r="I232" s="1554"/>
      <c r="J232" s="1554"/>
      <c r="K232" s="1861">
        <f>401000/1.1</f>
        <v>364545.45454545453</v>
      </c>
      <c r="L232" s="1861"/>
      <c r="M232" s="1513"/>
      <c r="N232" s="1554"/>
      <c r="O232" s="1554"/>
      <c r="P232" s="1863"/>
      <c r="Q232" s="1863"/>
      <c r="R232" s="1863"/>
    </row>
    <row r="233" spans="1:18" ht="34.5" hidden="1" customHeight="1">
      <c r="A233" s="3586"/>
      <c r="B233" s="3381" t="s">
        <v>1778</v>
      </c>
      <c r="C233" s="1553" t="s">
        <v>1772</v>
      </c>
      <c r="D233" s="3590" t="s">
        <v>1559</v>
      </c>
      <c r="E233" s="1513"/>
      <c r="F233" s="1861"/>
      <c r="G233" s="1861"/>
      <c r="H233" s="1863"/>
      <c r="I233" s="1554"/>
      <c r="J233" s="1554"/>
      <c r="K233" s="1861">
        <f>4719000/1.1</f>
        <v>4290000</v>
      </c>
      <c r="L233" s="1861"/>
      <c r="M233" s="1513"/>
      <c r="N233" s="1554"/>
      <c r="O233" s="1554"/>
      <c r="P233" s="1863"/>
      <c r="Q233" s="1863"/>
      <c r="R233" s="1863"/>
    </row>
    <row r="234" spans="1:18" ht="34.5" hidden="1" customHeight="1">
      <c r="A234" s="3586"/>
      <c r="B234" s="3381"/>
      <c r="C234" s="1553" t="s">
        <v>1353</v>
      </c>
      <c r="D234" s="3590"/>
      <c r="E234" s="1513"/>
      <c r="F234" s="1861"/>
      <c r="G234" s="1861"/>
      <c r="H234" s="1863"/>
      <c r="I234" s="1554"/>
      <c r="J234" s="1554"/>
      <c r="K234" s="1861">
        <f>1801000/1.1</f>
        <v>1637272.7272727271</v>
      </c>
      <c r="L234" s="1861"/>
      <c r="M234" s="1513"/>
      <c r="N234" s="1554"/>
      <c r="O234" s="1554"/>
      <c r="P234" s="1863"/>
      <c r="Q234" s="1863"/>
      <c r="R234" s="1863"/>
    </row>
    <row r="235" spans="1:18" ht="34.5" hidden="1" customHeight="1">
      <c r="A235" s="3586"/>
      <c r="B235" s="3381"/>
      <c r="C235" s="1553" t="s">
        <v>1775</v>
      </c>
      <c r="D235" s="3590"/>
      <c r="E235" s="1513"/>
      <c r="F235" s="1861"/>
      <c r="G235" s="1861"/>
      <c r="H235" s="1863"/>
      <c r="I235" s="1554"/>
      <c r="J235" s="1554"/>
      <c r="K235" s="1861">
        <f>439000/1.1</f>
        <v>399090.90909090906</v>
      </c>
      <c r="L235" s="1861"/>
      <c r="M235" s="1513"/>
      <c r="N235" s="1554"/>
      <c r="O235" s="1554"/>
      <c r="P235" s="1863"/>
      <c r="Q235" s="1863"/>
      <c r="R235" s="1863"/>
    </row>
    <row r="236" spans="1:18" ht="34.5" hidden="1" customHeight="1">
      <c r="A236" s="1820"/>
      <c r="B236" s="1435" t="s">
        <v>1779</v>
      </c>
      <c r="C236" s="1553" t="s">
        <v>1354</v>
      </c>
      <c r="D236" s="3590"/>
      <c r="E236" s="1513"/>
      <c r="F236" s="1861"/>
      <c r="G236" s="1861"/>
      <c r="H236" s="1863"/>
      <c r="I236" s="1554"/>
      <c r="J236" s="1554"/>
      <c r="K236" s="1861">
        <f>2840000/1.1</f>
        <v>2581818.1818181816</v>
      </c>
      <c r="L236" s="1861"/>
      <c r="M236" s="1513"/>
      <c r="N236" s="1554"/>
      <c r="O236" s="1554"/>
      <c r="P236" s="1863"/>
      <c r="Q236" s="1863"/>
      <c r="R236" s="1863"/>
    </row>
    <row r="237" spans="1:18" ht="34.5" hidden="1" customHeight="1">
      <c r="A237" s="1820"/>
      <c r="B237" s="1435"/>
      <c r="C237" s="1553" t="s">
        <v>1353</v>
      </c>
      <c r="D237" s="3590"/>
      <c r="E237" s="1513"/>
      <c r="F237" s="1861"/>
      <c r="G237" s="1861"/>
      <c r="H237" s="1863"/>
      <c r="I237" s="1554"/>
      <c r="J237" s="1554"/>
      <c r="K237" s="1861">
        <f>875000/1.1</f>
        <v>795454.54545454541</v>
      </c>
      <c r="L237" s="1861"/>
      <c r="M237" s="1513"/>
      <c r="N237" s="1554"/>
      <c r="O237" s="1554"/>
      <c r="P237" s="1863"/>
      <c r="Q237" s="1863"/>
      <c r="R237" s="1863"/>
    </row>
    <row r="238" spans="1:18" ht="34.5" hidden="1" customHeight="1">
      <c r="A238" s="1820"/>
      <c r="B238" s="1435" t="s">
        <v>1779</v>
      </c>
      <c r="C238" s="1553" t="s">
        <v>1775</v>
      </c>
      <c r="D238" s="1582"/>
      <c r="E238" s="1513"/>
      <c r="F238" s="1861"/>
      <c r="G238" s="1861"/>
      <c r="H238" s="1863"/>
      <c r="I238" s="1554"/>
      <c r="J238" s="1554"/>
      <c r="K238" s="1861">
        <f>223000/1.1</f>
        <v>202727.27272727271</v>
      </c>
      <c r="L238" s="1861"/>
      <c r="M238" s="1513"/>
      <c r="N238" s="1554"/>
      <c r="O238" s="1554"/>
      <c r="P238" s="1863"/>
      <c r="Q238" s="1863"/>
      <c r="R238" s="1863"/>
    </row>
    <row r="239" spans="1:18" ht="34.5" hidden="1" customHeight="1">
      <c r="A239" s="1820"/>
      <c r="B239" s="1395" t="s">
        <v>1780</v>
      </c>
      <c r="C239" s="1553"/>
      <c r="D239" s="1553"/>
      <c r="E239" s="1513"/>
      <c r="F239" s="1861"/>
      <c r="G239" s="1861"/>
      <c r="H239" s="1863"/>
      <c r="I239" s="1554"/>
      <c r="J239" s="1554"/>
      <c r="K239" s="1861"/>
      <c r="L239" s="1861"/>
      <c r="M239" s="1513"/>
      <c r="N239" s="1554"/>
      <c r="O239" s="1554"/>
      <c r="P239" s="1863"/>
      <c r="Q239" s="1863"/>
      <c r="R239" s="1863"/>
    </row>
    <row r="240" spans="1:18" ht="34.5" hidden="1" customHeight="1">
      <c r="A240" s="1820"/>
      <c r="B240" s="1435" t="s">
        <v>1781</v>
      </c>
      <c r="C240" s="1553" t="s">
        <v>1774</v>
      </c>
      <c r="D240" s="1553"/>
      <c r="E240" s="1513"/>
      <c r="F240" s="1861"/>
      <c r="G240" s="1861"/>
      <c r="H240" s="1863"/>
      <c r="I240" s="1554"/>
      <c r="J240" s="1554"/>
      <c r="K240" s="1861">
        <f>1084000/1.1</f>
        <v>985454.54545454541</v>
      </c>
      <c r="L240" s="1861"/>
      <c r="M240" s="1513"/>
      <c r="N240" s="1554"/>
      <c r="O240" s="1554"/>
      <c r="P240" s="1863"/>
      <c r="Q240" s="1863"/>
      <c r="R240" s="1863"/>
    </row>
    <row r="241" spans="1:18" ht="34.5" hidden="1" customHeight="1">
      <c r="A241" s="1820"/>
      <c r="B241" s="1435" t="s">
        <v>1781</v>
      </c>
      <c r="C241" s="1553" t="s">
        <v>1782</v>
      </c>
      <c r="D241" s="3590" t="s">
        <v>1559</v>
      </c>
      <c r="E241" s="1513"/>
      <c r="F241" s="1861"/>
      <c r="G241" s="1861"/>
      <c r="H241" s="1863"/>
      <c r="I241" s="1554"/>
      <c r="J241" s="1554"/>
      <c r="K241" s="1861">
        <f>316000/1.1</f>
        <v>287272.72727272724</v>
      </c>
      <c r="L241" s="1861"/>
      <c r="M241" s="1513"/>
      <c r="N241" s="1554"/>
      <c r="O241" s="1554"/>
      <c r="P241" s="1863"/>
      <c r="Q241" s="1863"/>
      <c r="R241" s="1863"/>
    </row>
    <row r="242" spans="1:18" ht="34.5" hidden="1" customHeight="1">
      <c r="A242" s="3586"/>
      <c r="B242" s="3381" t="s">
        <v>1783</v>
      </c>
      <c r="C242" s="1553" t="s">
        <v>1774</v>
      </c>
      <c r="D242" s="3590"/>
      <c r="E242" s="1513"/>
      <c r="F242" s="1861"/>
      <c r="G242" s="1861"/>
      <c r="H242" s="1863"/>
      <c r="I242" s="1554"/>
      <c r="J242" s="1554"/>
      <c r="K242" s="1861">
        <f>1121000/1.1</f>
        <v>1019090.9090909091</v>
      </c>
      <c r="L242" s="1861"/>
      <c r="M242" s="1513"/>
      <c r="N242" s="1554"/>
      <c r="O242" s="1554"/>
      <c r="P242" s="1863"/>
      <c r="Q242" s="1863"/>
      <c r="R242" s="1863"/>
    </row>
    <row r="243" spans="1:18" ht="34.5" hidden="1" customHeight="1">
      <c r="A243" s="3586"/>
      <c r="B243" s="3381"/>
      <c r="C243" s="1553" t="s">
        <v>1782</v>
      </c>
      <c r="D243" s="3590"/>
      <c r="E243" s="1513"/>
      <c r="F243" s="1861"/>
      <c r="G243" s="1861"/>
      <c r="H243" s="1863"/>
      <c r="I243" s="1554"/>
      <c r="J243" s="1554"/>
      <c r="K243" s="1861">
        <f>327000/1.1</f>
        <v>297272.72727272724</v>
      </c>
      <c r="L243" s="1861"/>
      <c r="M243" s="1513"/>
      <c r="N243" s="1554"/>
      <c r="O243" s="1554"/>
      <c r="P243" s="1863"/>
      <c r="Q243" s="1863"/>
      <c r="R243" s="1863"/>
    </row>
    <row r="244" spans="1:18" ht="33" hidden="1" customHeight="1">
      <c r="A244" s="3586"/>
      <c r="B244" s="3381" t="s">
        <v>1784</v>
      </c>
      <c r="C244" s="1553" t="s">
        <v>1772</v>
      </c>
      <c r="D244" s="3590" t="s">
        <v>1559</v>
      </c>
      <c r="E244" s="1513"/>
      <c r="F244" s="1861"/>
      <c r="G244" s="1861"/>
      <c r="H244" s="1863"/>
      <c r="I244" s="1554"/>
      <c r="J244" s="1554"/>
      <c r="K244" s="1861">
        <f>4026000/1.1</f>
        <v>3659999.9999999995</v>
      </c>
      <c r="L244" s="1861"/>
      <c r="M244" s="1513"/>
      <c r="N244" s="1554"/>
      <c r="O244" s="1554"/>
      <c r="P244" s="1863"/>
      <c r="Q244" s="1863"/>
      <c r="R244" s="1863"/>
    </row>
    <row r="245" spans="1:18" ht="33" hidden="1" customHeight="1">
      <c r="A245" s="3586"/>
      <c r="B245" s="3381"/>
      <c r="C245" s="1553" t="s">
        <v>1353</v>
      </c>
      <c r="D245" s="3590"/>
      <c r="E245" s="1513"/>
      <c r="F245" s="1861"/>
      <c r="G245" s="1861"/>
      <c r="H245" s="1863"/>
      <c r="I245" s="1554"/>
      <c r="J245" s="1554"/>
      <c r="K245" s="1861">
        <f>1449000/1.1</f>
        <v>1317272.7272727271</v>
      </c>
      <c r="L245" s="1861"/>
      <c r="M245" s="1513"/>
      <c r="N245" s="1554"/>
      <c r="O245" s="1554"/>
      <c r="P245" s="1863"/>
      <c r="Q245" s="1863"/>
      <c r="R245" s="1863"/>
    </row>
    <row r="246" spans="1:18" ht="33" hidden="1" customHeight="1">
      <c r="A246" s="3586"/>
      <c r="B246" s="3381"/>
      <c r="C246" s="1553" t="s">
        <v>1774</v>
      </c>
      <c r="D246" s="3590"/>
      <c r="E246" s="1513"/>
      <c r="F246" s="1861"/>
      <c r="G246" s="1861"/>
      <c r="H246" s="1863"/>
      <c r="I246" s="1554"/>
      <c r="J246" s="1554"/>
      <c r="K246" s="1861">
        <f>1060000/1.1</f>
        <v>963636.36363636353</v>
      </c>
      <c r="L246" s="1861"/>
      <c r="M246" s="1513"/>
      <c r="N246" s="1554"/>
      <c r="O246" s="1554"/>
      <c r="P246" s="1863"/>
      <c r="Q246" s="1863"/>
      <c r="R246" s="1863"/>
    </row>
    <row r="247" spans="1:18" ht="33" hidden="1" customHeight="1">
      <c r="A247" s="3586"/>
      <c r="B247" s="3381"/>
      <c r="C247" s="1553" t="s">
        <v>1775</v>
      </c>
      <c r="D247" s="3590"/>
      <c r="E247" s="1513"/>
      <c r="F247" s="1861"/>
      <c r="G247" s="1861"/>
      <c r="H247" s="1863"/>
      <c r="I247" s="1554"/>
      <c r="J247" s="1554"/>
      <c r="K247" s="1861">
        <f>351000/1.1</f>
        <v>319090.90909090906</v>
      </c>
      <c r="L247" s="1861"/>
      <c r="M247" s="1513"/>
      <c r="N247" s="1554"/>
      <c r="O247" s="1554"/>
      <c r="P247" s="1863"/>
      <c r="Q247" s="1863"/>
      <c r="R247" s="1863"/>
    </row>
    <row r="248" spans="1:18" ht="33" hidden="1" customHeight="1">
      <c r="A248" s="3586"/>
      <c r="B248" s="3381"/>
      <c r="C248" s="1553" t="s">
        <v>1782</v>
      </c>
      <c r="D248" s="3590"/>
      <c r="E248" s="1513"/>
      <c r="F248" s="1861"/>
      <c r="G248" s="1861"/>
      <c r="H248" s="1863"/>
      <c r="I248" s="1554"/>
      <c r="J248" s="1554"/>
      <c r="K248" s="1861">
        <f>308000/1.1</f>
        <v>280000</v>
      </c>
      <c r="L248" s="1861"/>
      <c r="M248" s="1513"/>
      <c r="N248" s="1554"/>
      <c r="O248" s="1554"/>
      <c r="P248" s="1863"/>
      <c r="Q248" s="1863"/>
      <c r="R248" s="1863"/>
    </row>
    <row r="249" spans="1:18" ht="33" hidden="1" customHeight="1">
      <c r="A249" s="3586"/>
      <c r="B249" s="3381" t="s">
        <v>1785</v>
      </c>
      <c r="C249" s="1553" t="s">
        <v>1772</v>
      </c>
      <c r="D249" s="3590" t="s">
        <v>1559</v>
      </c>
      <c r="E249" s="1513"/>
      <c r="F249" s="1861"/>
      <c r="G249" s="1861"/>
      <c r="H249" s="1863"/>
      <c r="I249" s="1554"/>
      <c r="J249" s="1554"/>
      <c r="K249" s="1861">
        <f>3846000/1.1</f>
        <v>3496363.6363636362</v>
      </c>
      <c r="L249" s="1861"/>
      <c r="M249" s="1513"/>
      <c r="N249" s="1554"/>
      <c r="O249" s="1554"/>
      <c r="P249" s="1863"/>
      <c r="Q249" s="1863"/>
      <c r="R249" s="1863"/>
    </row>
    <row r="250" spans="1:18" ht="33" hidden="1" customHeight="1">
      <c r="A250" s="3586"/>
      <c r="B250" s="3381"/>
      <c r="C250" s="1553" t="s">
        <v>1774</v>
      </c>
      <c r="D250" s="3590"/>
      <c r="E250" s="1513"/>
      <c r="F250" s="1861"/>
      <c r="G250" s="1861"/>
      <c r="H250" s="1863"/>
      <c r="I250" s="1554"/>
      <c r="J250" s="1554"/>
      <c r="K250" s="1861">
        <f>1406000/1.1</f>
        <v>1278181.8181818181</v>
      </c>
      <c r="L250" s="1861"/>
      <c r="M250" s="1513"/>
      <c r="N250" s="1554"/>
      <c r="O250" s="1554"/>
      <c r="P250" s="1863"/>
      <c r="Q250" s="1863"/>
      <c r="R250" s="1863"/>
    </row>
    <row r="251" spans="1:18" ht="33" hidden="1" customHeight="1">
      <c r="A251" s="3586"/>
      <c r="B251" s="3381"/>
      <c r="C251" s="1553" t="s">
        <v>1775</v>
      </c>
      <c r="D251" s="3590"/>
      <c r="E251" s="1513"/>
      <c r="F251" s="1861"/>
      <c r="G251" s="1861"/>
      <c r="H251" s="1863"/>
      <c r="I251" s="1554"/>
      <c r="J251" s="1554"/>
      <c r="K251" s="1861">
        <f>342000/1.1</f>
        <v>310909.09090909088</v>
      </c>
      <c r="L251" s="1861"/>
      <c r="M251" s="1513"/>
      <c r="N251" s="1554"/>
      <c r="O251" s="1554"/>
      <c r="P251" s="1863"/>
      <c r="Q251" s="1863"/>
      <c r="R251" s="1863"/>
    </row>
    <row r="252" spans="1:18" ht="33" hidden="1" customHeight="1">
      <c r="A252" s="3586"/>
      <c r="B252" s="3381"/>
      <c r="C252" s="1553" t="s">
        <v>1782</v>
      </c>
      <c r="D252" s="3590"/>
      <c r="E252" s="1513"/>
      <c r="F252" s="1861"/>
      <c r="G252" s="1861"/>
      <c r="H252" s="1863"/>
      <c r="I252" s="1554"/>
      <c r="J252" s="1554"/>
      <c r="K252" s="1861">
        <f>299000/1.1</f>
        <v>271818.18181818182</v>
      </c>
      <c r="L252" s="1861"/>
      <c r="M252" s="1513"/>
      <c r="N252" s="1554"/>
      <c r="O252" s="1554"/>
      <c r="P252" s="1863"/>
      <c r="Q252" s="1863"/>
      <c r="R252" s="1863"/>
    </row>
    <row r="253" spans="1:18" ht="33" hidden="1" customHeight="1">
      <c r="A253" s="3586"/>
      <c r="B253" s="3381" t="s">
        <v>1786</v>
      </c>
      <c r="C253" s="1553" t="s">
        <v>1772</v>
      </c>
      <c r="D253" s="1612"/>
      <c r="E253" s="1513"/>
      <c r="F253" s="1861"/>
      <c r="G253" s="1861"/>
      <c r="H253" s="1863"/>
      <c r="I253" s="1554"/>
      <c r="J253" s="1554"/>
      <c r="K253" s="1861">
        <f>3561000/1.1</f>
        <v>3237272.7272727271</v>
      </c>
      <c r="L253" s="1861"/>
      <c r="M253" s="1513"/>
      <c r="N253" s="1554"/>
      <c r="O253" s="1554"/>
      <c r="P253" s="1863"/>
      <c r="Q253" s="1863"/>
      <c r="R253" s="1863"/>
    </row>
    <row r="254" spans="1:18" ht="33.75" hidden="1" customHeight="1">
      <c r="A254" s="3586"/>
      <c r="B254" s="3381"/>
      <c r="C254" s="1553" t="s">
        <v>1774</v>
      </c>
      <c r="D254" s="1553" t="s">
        <v>1559</v>
      </c>
      <c r="E254" s="1513"/>
      <c r="F254" s="1861"/>
      <c r="G254" s="1861"/>
      <c r="H254" s="1863"/>
      <c r="I254" s="1554"/>
      <c r="J254" s="1554"/>
      <c r="K254" s="1861">
        <f>1305000/1.1</f>
        <v>1186363.6363636362</v>
      </c>
      <c r="L254" s="1861"/>
      <c r="M254" s="1513"/>
      <c r="N254" s="1554"/>
      <c r="O254" s="1554"/>
      <c r="P254" s="1863"/>
      <c r="Q254" s="1863"/>
      <c r="R254" s="1863"/>
    </row>
    <row r="255" spans="1:18" ht="30.75" hidden="1" customHeight="1">
      <c r="A255" s="3586"/>
      <c r="B255" s="3381"/>
      <c r="C255" s="1553" t="s">
        <v>1775</v>
      </c>
      <c r="D255" s="1553"/>
      <c r="E255" s="1513"/>
      <c r="F255" s="1861"/>
      <c r="G255" s="1861"/>
      <c r="H255" s="1863"/>
      <c r="I255" s="1554"/>
      <c r="J255" s="1554"/>
      <c r="K255" s="1861">
        <f>321000/1.1</f>
        <v>291818.18181818182</v>
      </c>
      <c r="L255" s="1861"/>
      <c r="M255" s="1513"/>
      <c r="N255" s="1554"/>
      <c r="O255" s="1554"/>
      <c r="P255" s="1863"/>
      <c r="Q255" s="1863"/>
      <c r="R255" s="1863"/>
    </row>
    <row r="256" spans="1:18" ht="30.75" hidden="1" customHeight="1">
      <c r="A256" s="1820"/>
      <c r="B256" s="1435" t="s">
        <v>1786</v>
      </c>
      <c r="C256" s="1553" t="s">
        <v>1782</v>
      </c>
      <c r="D256" s="1553"/>
      <c r="E256" s="1513"/>
      <c r="F256" s="1861"/>
      <c r="G256" s="1861"/>
      <c r="H256" s="1863"/>
      <c r="I256" s="1554"/>
      <c r="J256" s="1554"/>
      <c r="K256" s="1861">
        <f>281000/1.1</f>
        <v>255454.54545454544</v>
      </c>
      <c r="L256" s="1861"/>
      <c r="M256" s="1513"/>
      <c r="N256" s="1554"/>
      <c r="O256" s="1554"/>
      <c r="P256" s="1863"/>
      <c r="Q256" s="1863"/>
      <c r="R256" s="1863"/>
    </row>
    <row r="257" spans="1:18" ht="30.75" hidden="1" customHeight="1">
      <c r="A257" s="3586"/>
      <c r="B257" s="3381" t="s">
        <v>1787</v>
      </c>
      <c r="C257" s="1553" t="s">
        <v>1354</v>
      </c>
      <c r="D257" s="3590" t="s">
        <v>1559</v>
      </c>
      <c r="E257" s="1513"/>
      <c r="F257" s="1861"/>
      <c r="G257" s="1861"/>
      <c r="H257" s="1863"/>
      <c r="I257" s="1554"/>
      <c r="J257" s="1554"/>
      <c r="K257" s="1861">
        <f>1317000/1.1</f>
        <v>1197272.7272727271</v>
      </c>
      <c r="L257" s="1861"/>
      <c r="M257" s="1513"/>
      <c r="N257" s="1554"/>
      <c r="O257" s="1554"/>
      <c r="P257" s="1863"/>
      <c r="Q257" s="1863"/>
      <c r="R257" s="1863"/>
    </row>
    <row r="258" spans="1:18" ht="30.75" hidden="1" customHeight="1">
      <c r="A258" s="3586"/>
      <c r="B258" s="3381"/>
      <c r="C258" s="1553" t="s">
        <v>1353</v>
      </c>
      <c r="D258" s="3590"/>
      <c r="E258" s="1513"/>
      <c r="F258" s="1861"/>
      <c r="G258" s="1861"/>
      <c r="H258" s="1863"/>
      <c r="I258" s="1554"/>
      <c r="J258" s="1554"/>
      <c r="K258" s="1861">
        <f>406000/1.1</f>
        <v>369090.90909090906</v>
      </c>
      <c r="L258" s="1861"/>
      <c r="M258" s="1513"/>
      <c r="N258" s="1554"/>
      <c r="O258" s="1554"/>
      <c r="P258" s="1863"/>
      <c r="Q258" s="1863"/>
      <c r="R258" s="1863"/>
    </row>
    <row r="259" spans="1:18" ht="30.75" hidden="1" customHeight="1">
      <c r="A259" s="3586"/>
      <c r="B259" s="3381" t="s">
        <v>1788</v>
      </c>
      <c r="C259" s="1553" t="s">
        <v>1354</v>
      </c>
      <c r="D259" s="3590"/>
      <c r="E259" s="1513"/>
      <c r="F259" s="1861"/>
      <c r="G259" s="1861"/>
      <c r="H259" s="1863"/>
      <c r="I259" s="1554"/>
      <c r="J259" s="1554"/>
      <c r="K259" s="1861">
        <f>1229000/1.1</f>
        <v>1117272.7272727273</v>
      </c>
      <c r="L259" s="1861"/>
      <c r="M259" s="1513"/>
      <c r="N259" s="1554"/>
      <c r="O259" s="1554"/>
      <c r="P259" s="1863"/>
      <c r="Q259" s="1863"/>
      <c r="R259" s="1863"/>
    </row>
    <row r="260" spans="1:18" ht="30.75" hidden="1" customHeight="1">
      <c r="A260" s="3586"/>
      <c r="B260" s="3381"/>
      <c r="C260" s="1553" t="s">
        <v>1353</v>
      </c>
      <c r="D260" s="3590"/>
      <c r="E260" s="1513"/>
      <c r="F260" s="1861"/>
      <c r="G260" s="1861"/>
      <c r="H260" s="1863"/>
      <c r="I260" s="1554"/>
      <c r="J260" s="1554"/>
      <c r="K260" s="1861">
        <f>376000/1.1</f>
        <v>341818.18181818177</v>
      </c>
      <c r="L260" s="1861"/>
      <c r="M260" s="1513"/>
      <c r="N260" s="1554"/>
      <c r="O260" s="1554"/>
      <c r="P260" s="1863"/>
      <c r="Q260" s="1863"/>
      <c r="R260" s="1863"/>
    </row>
    <row r="261" spans="1:18" ht="30.75" hidden="1" customHeight="1">
      <c r="A261" s="1820"/>
      <c r="B261" s="1395" t="s">
        <v>1789</v>
      </c>
      <c r="C261" s="1553"/>
      <c r="D261" s="1553"/>
      <c r="E261" s="1513"/>
      <c r="F261" s="1861"/>
      <c r="G261" s="1861"/>
      <c r="H261" s="1863"/>
      <c r="I261" s="1554"/>
      <c r="J261" s="1554"/>
      <c r="K261" s="1861"/>
      <c r="L261" s="1861"/>
      <c r="M261" s="1513"/>
      <c r="N261" s="1554"/>
      <c r="O261" s="1554"/>
      <c r="P261" s="1863"/>
      <c r="Q261" s="1863"/>
      <c r="R261" s="1863"/>
    </row>
    <row r="262" spans="1:18" ht="30.75" hidden="1" customHeight="1">
      <c r="A262" s="3586"/>
      <c r="B262" s="3381" t="s">
        <v>1790</v>
      </c>
      <c r="C262" s="1553" t="s">
        <v>1354</v>
      </c>
      <c r="D262" s="3590" t="s">
        <v>1559</v>
      </c>
      <c r="E262" s="1513"/>
      <c r="F262" s="1861"/>
      <c r="G262" s="1861"/>
      <c r="H262" s="1863"/>
      <c r="I262" s="1554"/>
      <c r="J262" s="1554"/>
      <c r="K262" s="1861">
        <f>3817000/1.1</f>
        <v>3469999.9999999995</v>
      </c>
      <c r="L262" s="1861"/>
      <c r="M262" s="1513"/>
      <c r="N262" s="1554"/>
      <c r="O262" s="1554"/>
      <c r="P262" s="1863"/>
      <c r="Q262" s="1863"/>
      <c r="R262" s="1863"/>
    </row>
    <row r="263" spans="1:18" ht="30.75" hidden="1" customHeight="1">
      <c r="A263" s="3586"/>
      <c r="B263" s="3381"/>
      <c r="C263" s="1553" t="s">
        <v>1353</v>
      </c>
      <c r="D263" s="3590"/>
      <c r="E263" s="1513"/>
      <c r="F263" s="1861"/>
      <c r="G263" s="1861"/>
      <c r="H263" s="1863"/>
      <c r="I263" s="1554"/>
      <c r="J263" s="1554"/>
      <c r="K263" s="1861">
        <f>1099000/1.1</f>
        <v>999090.90909090906</v>
      </c>
      <c r="L263" s="1861"/>
      <c r="M263" s="1513"/>
      <c r="N263" s="1554"/>
      <c r="O263" s="1554"/>
      <c r="P263" s="1863"/>
      <c r="Q263" s="1863"/>
      <c r="R263" s="1863"/>
    </row>
    <row r="264" spans="1:18" ht="30.75" hidden="1" customHeight="1">
      <c r="A264" s="3586"/>
      <c r="B264" s="1435" t="s">
        <v>1791</v>
      </c>
      <c r="C264" s="1553" t="s">
        <v>1354</v>
      </c>
      <c r="D264" s="3590"/>
      <c r="E264" s="1513"/>
      <c r="F264" s="1861"/>
      <c r="G264" s="1861"/>
      <c r="H264" s="1863"/>
      <c r="I264" s="1554"/>
      <c r="J264" s="1554"/>
      <c r="K264" s="1861">
        <f>2708000/1.1</f>
        <v>2461818.1818181816</v>
      </c>
      <c r="L264" s="1861"/>
      <c r="M264" s="1513"/>
      <c r="N264" s="1554"/>
      <c r="O264" s="1554"/>
      <c r="P264" s="1863"/>
      <c r="Q264" s="1863"/>
      <c r="R264" s="1863"/>
    </row>
    <row r="265" spans="1:18" ht="30.75" hidden="1" customHeight="1">
      <c r="A265" s="3586"/>
      <c r="B265" s="1435" t="s">
        <v>1791</v>
      </c>
      <c r="C265" s="1553" t="s">
        <v>1353</v>
      </c>
      <c r="D265" s="3590"/>
      <c r="E265" s="1513"/>
      <c r="F265" s="1861"/>
      <c r="G265" s="1861"/>
      <c r="H265" s="1863"/>
      <c r="I265" s="1554"/>
      <c r="J265" s="1554"/>
      <c r="K265" s="1861">
        <f>781000/1.1</f>
        <v>710000</v>
      </c>
      <c r="L265" s="1861"/>
      <c r="M265" s="1513"/>
      <c r="N265" s="1554"/>
      <c r="O265" s="1554"/>
      <c r="P265" s="1863"/>
      <c r="Q265" s="1863"/>
      <c r="R265" s="1863"/>
    </row>
    <row r="266" spans="1:18" ht="30.75" hidden="1" customHeight="1">
      <c r="A266" s="1820"/>
      <c r="B266" s="1395" t="s">
        <v>1827</v>
      </c>
      <c r="C266" s="1553"/>
      <c r="D266" s="1553"/>
      <c r="E266" s="1513"/>
      <c r="F266" s="1861"/>
      <c r="G266" s="1861"/>
      <c r="H266" s="1863"/>
      <c r="I266" s="1554"/>
      <c r="J266" s="1554"/>
      <c r="K266" s="1861"/>
      <c r="L266" s="1861"/>
      <c r="M266" s="1513"/>
      <c r="N266" s="1554"/>
      <c r="O266" s="1554"/>
      <c r="P266" s="1863"/>
      <c r="Q266" s="1863"/>
      <c r="R266" s="1863"/>
    </row>
    <row r="267" spans="1:18" ht="30.75" hidden="1" customHeight="1">
      <c r="A267" s="3586"/>
      <c r="B267" s="3381" t="s">
        <v>1792</v>
      </c>
      <c r="C267" s="1553" t="s">
        <v>1354</v>
      </c>
      <c r="D267" s="3590" t="s">
        <v>1559</v>
      </c>
      <c r="E267" s="1513"/>
      <c r="F267" s="1861"/>
      <c r="G267" s="1861"/>
      <c r="H267" s="1863"/>
      <c r="I267" s="1554"/>
      <c r="J267" s="1554"/>
      <c r="K267" s="1861">
        <f>2431000/1.1</f>
        <v>2210000</v>
      </c>
      <c r="L267" s="1861"/>
      <c r="M267" s="1513"/>
      <c r="N267" s="1554"/>
      <c r="O267" s="1554"/>
      <c r="P267" s="1863"/>
      <c r="Q267" s="1863"/>
      <c r="R267" s="1863"/>
    </row>
    <row r="268" spans="1:18" ht="30.75" hidden="1" customHeight="1">
      <c r="A268" s="3586"/>
      <c r="B268" s="3381"/>
      <c r="C268" s="1553" t="s">
        <v>1353</v>
      </c>
      <c r="D268" s="3590"/>
      <c r="E268" s="1513"/>
      <c r="F268" s="1861"/>
      <c r="G268" s="1861"/>
      <c r="H268" s="1863"/>
      <c r="I268" s="1554"/>
      <c r="J268" s="1554"/>
      <c r="K268" s="1861">
        <f>717000/1.1</f>
        <v>651818.18181818177</v>
      </c>
      <c r="L268" s="1861"/>
      <c r="M268" s="1513"/>
      <c r="N268" s="1554"/>
      <c r="O268" s="1554"/>
      <c r="P268" s="1863"/>
      <c r="Q268" s="1863"/>
      <c r="R268" s="1863"/>
    </row>
    <row r="269" spans="1:18" ht="30.75" hidden="1" customHeight="1">
      <c r="A269" s="3586"/>
      <c r="B269" s="3381" t="s">
        <v>1793</v>
      </c>
      <c r="C269" s="1553" t="s">
        <v>1354</v>
      </c>
      <c r="D269" s="3590"/>
      <c r="E269" s="1513"/>
      <c r="F269" s="1861"/>
      <c r="G269" s="1861"/>
      <c r="H269" s="1863"/>
      <c r="I269" s="1554"/>
      <c r="J269" s="1554"/>
      <c r="K269" s="1861">
        <f>1114000/1.1</f>
        <v>1012727.2727272726</v>
      </c>
      <c r="L269" s="1861"/>
      <c r="M269" s="1513"/>
      <c r="N269" s="1554"/>
      <c r="O269" s="1554"/>
      <c r="P269" s="1863"/>
      <c r="Q269" s="1863"/>
      <c r="R269" s="1863"/>
    </row>
    <row r="270" spans="1:18" ht="36.75" hidden="1" customHeight="1">
      <c r="A270" s="3586"/>
      <c r="B270" s="3381"/>
      <c r="C270" s="1553" t="s">
        <v>1353</v>
      </c>
      <c r="D270" s="3590"/>
      <c r="E270" s="1513"/>
      <c r="F270" s="1861"/>
      <c r="G270" s="1861"/>
      <c r="H270" s="1863"/>
      <c r="I270" s="1554"/>
      <c r="J270" s="1554"/>
      <c r="K270" s="1861">
        <f>327000/1.1</f>
        <v>297272.72727272724</v>
      </c>
      <c r="L270" s="1861"/>
      <c r="M270" s="1513"/>
      <c r="N270" s="1554"/>
      <c r="O270" s="1554"/>
      <c r="P270" s="1863"/>
      <c r="Q270" s="1863"/>
      <c r="R270" s="1863"/>
    </row>
    <row r="271" spans="1:18" ht="36.75" hidden="1" customHeight="1">
      <c r="A271" s="1820"/>
      <c r="B271" s="1395" t="s">
        <v>1794</v>
      </c>
      <c r="C271" s="1553"/>
      <c r="D271" s="1553"/>
      <c r="E271" s="1513"/>
      <c r="F271" s="1861"/>
      <c r="G271" s="1861"/>
      <c r="H271" s="1863"/>
      <c r="I271" s="1554"/>
      <c r="J271" s="1554"/>
      <c r="K271" s="1861"/>
      <c r="L271" s="1861"/>
      <c r="M271" s="1513"/>
      <c r="N271" s="1554"/>
      <c r="O271" s="1554"/>
      <c r="P271" s="1863"/>
      <c r="Q271" s="1863"/>
      <c r="R271" s="1863"/>
    </row>
    <row r="272" spans="1:18" ht="36.75" hidden="1" customHeight="1">
      <c r="A272" s="1820"/>
      <c r="B272" s="1395" t="s">
        <v>1798</v>
      </c>
      <c r="C272" s="1553"/>
      <c r="D272" s="3590" t="s">
        <v>1559</v>
      </c>
      <c r="E272" s="1513"/>
      <c r="F272" s="1861"/>
      <c r="G272" s="1861"/>
      <c r="H272" s="1863"/>
      <c r="I272" s="1554"/>
      <c r="J272" s="1554"/>
      <c r="K272" s="1861"/>
      <c r="L272" s="1861"/>
      <c r="M272" s="1513"/>
      <c r="N272" s="1554"/>
      <c r="O272" s="1554"/>
      <c r="P272" s="1863"/>
      <c r="Q272" s="1863"/>
      <c r="R272" s="1863"/>
    </row>
    <row r="273" spans="1:18" ht="36.75" hidden="1" customHeight="1">
      <c r="A273" s="3586"/>
      <c r="B273" s="3381" t="s">
        <v>1796</v>
      </c>
      <c r="C273" s="1553" t="s">
        <v>1795</v>
      </c>
      <c r="D273" s="3590"/>
      <c r="E273" s="1513"/>
      <c r="F273" s="1861"/>
      <c r="G273" s="1861"/>
      <c r="H273" s="1863"/>
      <c r="I273" s="1554"/>
      <c r="J273" s="1554"/>
      <c r="K273" s="1861">
        <f>510000/1.1</f>
        <v>463636.36363636359</v>
      </c>
      <c r="L273" s="1861"/>
      <c r="M273" s="1513"/>
      <c r="N273" s="1554"/>
      <c r="O273" s="1554"/>
      <c r="P273" s="1863"/>
      <c r="Q273" s="1863"/>
      <c r="R273" s="1863"/>
    </row>
    <row r="274" spans="1:18" ht="36.75" hidden="1" customHeight="1">
      <c r="A274" s="3586"/>
      <c r="B274" s="3381"/>
      <c r="C274" s="1553" t="s">
        <v>1797</v>
      </c>
      <c r="D274" s="3590"/>
      <c r="E274" s="1513"/>
      <c r="F274" s="1861"/>
      <c r="G274" s="1861"/>
      <c r="H274" s="1863"/>
      <c r="I274" s="1554"/>
      <c r="J274" s="1554"/>
      <c r="K274" s="1861">
        <f>481000/1.1</f>
        <v>437272.72727272724</v>
      </c>
      <c r="L274" s="1861"/>
      <c r="M274" s="1513"/>
      <c r="N274" s="1554"/>
      <c r="O274" s="1554"/>
      <c r="P274" s="1863"/>
      <c r="Q274" s="1863"/>
      <c r="R274" s="1863"/>
    </row>
    <row r="275" spans="1:18" ht="36.75" hidden="1" customHeight="1">
      <c r="A275" s="1820"/>
      <c r="B275" s="1395" t="s">
        <v>1799</v>
      </c>
      <c r="C275" s="1612"/>
      <c r="D275" s="3590"/>
      <c r="E275" s="1513"/>
      <c r="F275" s="1861"/>
      <c r="G275" s="1861"/>
      <c r="H275" s="1863"/>
      <c r="I275" s="1554"/>
      <c r="J275" s="1554"/>
      <c r="K275" s="1554"/>
      <c r="L275" s="1861"/>
      <c r="M275" s="1513"/>
      <c r="N275" s="1554"/>
      <c r="O275" s="1554"/>
      <c r="P275" s="1863"/>
      <c r="Q275" s="1863"/>
      <c r="R275" s="1863"/>
    </row>
    <row r="276" spans="1:18" ht="36.75" hidden="1" customHeight="1">
      <c r="A276" s="1820"/>
      <c r="B276" s="1435" t="s">
        <v>1828</v>
      </c>
      <c r="C276" s="1553" t="s">
        <v>1797</v>
      </c>
      <c r="D276" s="1553"/>
      <c r="E276" s="1513"/>
      <c r="F276" s="1861"/>
      <c r="G276" s="1861"/>
      <c r="H276" s="1863"/>
      <c r="I276" s="1554"/>
      <c r="J276" s="1554"/>
      <c r="K276" s="1861">
        <f>399000/1.1</f>
        <v>362727.27272727271</v>
      </c>
      <c r="L276" s="1861"/>
      <c r="M276" s="1513"/>
      <c r="N276" s="1554"/>
      <c r="O276" s="1554"/>
      <c r="P276" s="1863"/>
      <c r="Q276" s="1863"/>
      <c r="R276" s="1863"/>
    </row>
    <row r="277" spans="1:18" ht="36.75" hidden="1" customHeight="1">
      <c r="A277" s="1820"/>
      <c r="B277" s="1395" t="s">
        <v>1829</v>
      </c>
      <c r="C277" s="1553"/>
      <c r="D277" s="1612"/>
      <c r="E277" s="1513"/>
      <c r="F277" s="1861"/>
      <c r="G277" s="1861"/>
      <c r="H277" s="1863"/>
      <c r="I277" s="1554"/>
      <c r="J277" s="1554"/>
      <c r="K277" s="1861"/>
      <c r="L277" s="1861"/>
      <c r="M277" s="1513"/>
      <c r="N277" s="1554"/>
      <c r="O277" s="1554"/>
      <c r="P277" s="1863"/>
      <c r="Q277" s="1863"/>
      <c r="R277" s="1863"/>
    </row>
    <row r="278" spans="1:18" ht="36.75" hidden="1" customHeight="1">
      <c r="A278" s="1820"/>
      <c r="B278" s="1435" t="s">
        <v>1830</v>
      </c>
      <c r="C278" s="1553" t="s">
        <v>1797</v>
      </c>
      <c r="D278" s="1553"/>
      <c r="E278" s="1513"/>
      <c r="F278" s="1861"/>
      <c r="G278" s="1861"/>
      <c r="H278" s="1863"/>
      <c r="I278" s="1554"/>
      <c r="J278" s="1554"/>
      <c r="K278" s="1861">
        <f>290000/1.1</f>
        <v>263636.36363636359</v>
      </c>
      <c r="L278" s="1861"/>
      <c r="M278" s="1513"/>
      <c r="N278" s="1554"/>
      <c r="O278" s="1554"/>
      <c r="P278" s="1863"/>
      <c r="Q278" s="1863"/>
      <c r="R278" s="1863"/>
    </row>
    <row r="279" spans="1:18" ht="36.75" hidden="1" customHeight="1">
      <c r="A279" s="1820"/>
      <c r="B279" s="1395" t="s">
        <v>1800</v>
      </c>
      <c r="C279" s="1553"/>
      <c r="D279" s="1553"/>
      <c r="E279" s="1513"/>
      <c r="F279" s="1861"/>
      <c r="G279" s="1861"/>
      <c r="H279" s="1863"/>
      <c r="I279" s="1554"/>
      <c r="J279" s="1554"/>
      <c r="K279" s="1861"/>
      <c r="L279" s="1861"/>
      <c r="M279" s="1513"/>
      <c r="N279" s="1554"/>
      <c r="O279" s="1554"/>
      <c r="P279" s="1863"/>
      <c r="Q279" s="1863"/>
      <c r="R279" s="1863"/>
    </row>
    <row r="280" spans="1:18" ht="36.75" hidden="1" customHeight="1">
      <c r="A280" s="3586"/>
      <c r="B280" s="3381" t="s">
        <v>1801</v>
      </c>
      <c r="C280" s="1553" t="s">
        <v>1802</v>
      </c>
      <c r="D280" s="3590" t="s">
        <v>1559</v>
      </c>
      <c r="E280" s="1513"/>
      <c r="F280" s="1861"/>
      <c r="G280" s="1861"/>
      <c r="H280" s="1863"/>
      <c r="I280" s="1554"/>
      <c r="J280" s="1554"/>
      <c r="K280" s="1861">
        <f>2757000/1.1</f>
        <v>2506363.6363636362</v>
      </c>
      <c r="L280" s="1861"/>
      <c r="M280" s="1513"/>
      <c r="N280" s="1554"/>
      <c r="O280" s="1554"/>
      <c r="P280" s="1863"/>
      <c r="Q280" s="1863"/>
      <c r="R280" s="1863"/>
    </row>
    <row r="281" spans="1:18" ht="36.75" hidden="1" customHeight="1">
      <c r="A281" s="3586"/>
      <c r="B281" s="3381"/>
      <c r="C281" s="1553" t="s">
        <v>1803</v>
      </c>
      <c r="D281" s="3590"/>
      <c r="E281" s="1513"/>
      <c r="F281" s="1861"/>
      <c r="G281" s="1861"/>
      <c r="H281" s="1863"/>
      <c r="I281" s="1554"/>
      <c r="J281" s="1554"/>
      <c r="K281" s="1861">
        <f>633000/1.1</f>
        <v>575454.54545454541</v>
      </c>
      <c r="L281" s="1861"/>
      <c r="M281" s="1513"/>
      <c r="N281" s="1554"/>
      <c r="O281" s="1554"/>
      <c r="P281" s="1863"/>
      <c r="Q281" s="1863"/>
      <c r="R281" s="1863"/>
    </row>
    <row r="282" spans="1:18" ht="36.75" hidden="1" customHeight="1">
      <c r="A282" s="3586"/>
      <c r="B282" s="3381"/>
      <c r="C282" s="1553" t="s">
        <v>1804</v>
      </c>
      <c r="D282" s="3590"/>
      <c r="E282" s="1513"/>
      <c r="F282" s="1861"/>
      <c r="G282" s="1861"/>
      <c r="H282" s="1863"/>
      <c r="I282" s="1554"/>
      <c r="J282" s="1554"/>
      <c r="K282" s="1861">
        <f>181000/1.1</f>
        <v>164545.45454545453</v>
      </c>
      <c r="L282" s="1861"/>
      <c r="M282" s="1513"/>
      <c r="N282" s="1554"/>
      <c r="O282" s="1554"/>
      <c r="P282" s="1863"/>
      <c r="Q282" s="1863"/>
      <c r="R282" s="1863"/>
    </row>
    <row r="283" spans="1:18" ht="21.75" customHeight="1">
      <c r="A283" s="1839" t="s">
        <v>1312</v>
      </c>
      <c r="B283" s="1512" t="s">
        <v>1296</v>
      </c>
      <c r="C283" s="1839"/>
      <c r="D283" s="1839"/>
      <c r="E283" s="1512"/>
      <c r="F283" s="1512"/>
      <c r="G283" s="1512"/>
      <c r="H283" s="1863"/>
      <c r="I283" s="1512"/>
      <c r="J283" s="1512"/>
      <c r="K283" s="1512"/>
      <c r="L283" s="1852"/>
      <c r="M283" s="1839"/>
      <c r="N283" s="1512"/>
      <c r="O283" s="1512"/>
      <c r="P283" s="1863"/>
      <c r="Q283" s="1863"/>
      <c r="R283" s="1863"/>
    </row>
    <row r="284" spans="1:18" ht="30.75" hidden="1" customHeight="1">
      <c r="A284" s="1839">
        <v>1</v>
      </c>
      <c r="B284" s="3581" t="s">
        <v>1977</v>
      </c>
      <c r="C284" s="3581"/>
      <c r="D284" s="3581"/>
      <c r="E284" s="3581"/>
      <c r="F284" s="3581"/>
      <c r="G284" s="3581"/>
      <c r="H284" s="3581"/>
      <c r="I284" s="3581"/>
      <c r="J284" s="3581"/>
      <c r="K284" s="3581"/>
      <c r="L284" s="3581"/>
      <c r="M284" s="3581"/>
      <c r="N284" s="3581"/>
      <c r="O284" s="3581"/>
      <c r="P284" s="3581"/>
      <c r="Q284" s="3581"/>
      <c r="R284" s="3581"/>
    </row>
    <row r="285" spans="1:18" ht="35.25" hidden="1" customHeight="1">
      <c r="A285" s="1402"/>
      <c r="B285" s="1840" t="s">
        <v>1297</v>
      </c>
      <c r="C285" s="1402" t="s">
        <v>146</v>
      </c>
      <c r="D285" s="3585" t="s">
        <v>1557</v>
      </c>
      <c r="E285" s="1614"/>
      <c r="F285" s="1614"/>
      <c r="G285" s="1620">
        <f>29500/1.1</f>
        <v>26818.181818181816</v>
      </c>
      <c r="H285" s="1616"/>
      <c r="I285" s="3587" t="s">
        <v>1519</v>
      </c>
      <c r="J285" s="3587"/>
      <c r="K285" s="3587"/>
      <c r="L285" s="3587"/>
      <c r="M285" s="3587"/>
      <c r="N285" s="1620">
        <f>29000/1.1</f>
        <v>26363.63636363636</v>
      </c>
      <c r="O285" s="3587" t="s">
        <v>1520</v>
      </c>
      <c r="P285" s="3587"/>
      <c r="Q285" s="3587"/>
      <c r="R285" s="3587"/>
    </row>
    <row r="286" spans="1:18" ht="35.25" hidden="1" customHeight="1">
      <c r="A286" s="1402"/>
      <c r="B286" s="1840" t="s">
        <v>1298</v>
      </c>
      <c r="C286" s="1402" t="s">
        <v>146</v>
      </c>
      <c r="D286" s="3585"/>
      <c r="E286" s="1614"/>
      <c r="F286" s="1614"/>
      <c r="G286" s="1620">
        <f>17500/1.1</f>
        <v>15909.090909090908</v>
      </c>
      <c r="H286" s="1614"/>
      <c r="I286" s="3587"/>
      <c r="J286" s="3587"/>
      <c r="K286" s="3587"/>
      <c r="L286" s="3587"/>
      <c r="M286" s="3587"/>
      <c r="N286" s="1620">
        <f>17000/1.1</f>
        <v>15454.545454545454</v>
      </c>
      <c r="O286" s="3587"/>
      <c r="P286" s="3587"/>
      <c r="Q286" s="3587"/>
      <c r="R286" s="3587"/>
    </row>
    <row r="287" spans="1:18" ht="35.25" hidden="1" customHeight="1">
      <c r="A287" s="1402"/>
      <c r="B287" s="1840" t="s">
        <v>1299</v>
      </c>
      <c r="C287" s="1402" t="s">
        <v>146</v>
      </c>
      <c r="D287" s="3585" t="s">
        <v>1557</v>
      </c>
      <c r="E287" s="1614"/>
      <c r="F287" s="1614"/>
      <c r="G287" s="1620">
        <f>13000/1.1</f>
        <v>11818.181818181818</v>
      </c>
      <c r="H287" s="1620"/>
      <c r="I287" s="3587"/>
      <c r="J287" s="3587"/>
      <c r="K287" s="3587"/>
      <c r="L287" s="3587"/>
      <c r="M287" s="3587"/>
      <c r="N287" s="1620">
        <f>12500/1.1</f>
        <v>11363.636363636362</v>
      </c>
      <c r="O287" s="3587"/>
      <c r="P287" s="3587"/>
      <c r="Q287" s="3587"/>
      <c r="R287" s="3587"/>
    </row>
    <row r="288" spans="1:18" ht="35.25" hidden="1" customHeight="1">
      <c r="A288" s="1402"/>
      <c r="B288" s="1435" t="s">
        <v>136</v>
      </c>
      <c r="C288" s="1402" t="s">
        <v>146</v>
      </c>
      <c r="D288" s="3585"/>
      <c r="E288" s="1614"/>
      <c r="F288" s="1614"/>
      <c r="G288" s="1620">
        <f>32500/1.1</f>
        <v>29545.454545454544</v>
      </c>
      <c r="H288" s="1614"/>
      <c r="I288" s="3587"/>
      <c r="J288" s="3587"/>
      <c r="K288" s="3587"/>
      <c r="L288" s="3587"/>
      <c r="M288" s="3587"/>
      <c r="N288" s="1620">
        <f>32000/1.1</f>
        <v>29090.909090909088</v>
      </c>
      <c r="O288" s="3587"/>
      <c r="P288" s="3587"/>
      <c r="Q288" s="3587"/>
      <c r="R288" s="3587"/>
    </row>
    <row r="289" spans="1:18" ht="35.25" hidden="1" customHeight="1">
      <c r="A289" s="1402"/>
      <c r="B289" s="1840" t="s">
        <v>1300</v>
      </c>
      <c r="C289" s="1402" t="s">
        <v>146</v>
      </c>
      <c r="D289" s="3585" t="s">
        <v>1557</v>
      </c>
      <c r="E289" s="1614"/>
      <c r="F289" s="1614"/>
      <c r="G289" s="1620">
        <f>57500/1.1</f>
        <v>52272.727272727272</v>
      </c>
      <c r="H289" s="1616"/>
      <c r="I289" s="3587"/>
      <c r="J289" s="3587"/>
      <c r="K289" s="3587"/>
      <c r="L289" s="3587"/>
      <c r="M289" s="3587"/>
      <c r="N289" s="1620">
        <f>57000/1.1</f>
        <v>51818.181818181816</v>
      </c>
      <c r="O289" s="3587"/>
      <c r="P289" s="3587"/>
      <c r="Q289" s="3587"/>
      <c r="R289" s="3587"/>
    </row>
    <row r="290" spans="1:18" ht="35.25" hidden="1" customHeight="1">
      <c r="A290" s="1402"/>
      <c r="B290" s="1435" t="s">
        <v>539</v>
      </c>
      <c r="C290" s="1402" t="s">
        <v>146</v>
      </c>
      <c r="D290" s="3585"/>
      <c r="E290" s="1614"/>
      <c r="F290" s="1614"/>
      <c r="G290" s="1620">
        <f>81500/1.1</f>
        <v>74090.909090909088</v>
      </c>
      <c r="H290" s="1616"/>
      <c r="I290" s="3587"/>
      <c r="J290" s="3587"/>
      <c r="K290" s="3587"/>
      <c r="L290" s="3587"/>
      <c r="M290" s="3587"/>
      <c r="N290" s="1620">
        <f>81000/1.1</f>
        <v>73636.363636363632</v>
      </c>
      <c r="O290" s="3587"/>
      <c r="P290" s="3587"/>
      <c r="Q290" s="3587"/>
      <c r="R290" s="3587"/>
    </row>
    <row r="291" spans="1:18" ht="35.25" hidden="1" customHeight="1">
      <c r="A291" s="1402"/>
      <c r="B291" s="1840" t="s">
        <v>135</v>
      </c>
      <c r="C291" s="1402" t="s">
        <v>146</v>
      </c>
      <c r="D291" s="3585"/>
      <c r="E291" s="1614"/>
      <c r="F291" s="1614"/>
      <c r="G291" s="1620">
        <f>110500/1.1</f>
        <v>100454.54545454544</v>
      </c>
      <c r="H291" s="1616"/>
      <c r="I291" s="3587"/>
      <c r="J291" s="3587"/>
      <c r="K291" s="3587"/>
      <c r="L291" s="3587"/>
      <c r="M291" s="3587"/>
      <c r="N291" s="1620">
        <f>110000/1.1</f>
        <v>99999.999999999985</v>
      </c>
      <c r="O291" s="3587"/>
      <c r="P291" s="3587"/>
      <c r="Q291" s="3587"/>
      <c r="R291" s="3587"/>
    </row>
    <row r="292" spans="1:18" ht="35.25" hidden="1" customHeight="1">
      <c r="A292" s="1402"/>
      <c r="B292" s="1435" t="s">
        <v>1301</v>
      </c>
      <c r="C292" s="1402" t="s">
        <v>146</v>
      </c>
      <c r="D292" s="3585" t="s">
        <v>1557</v>
      </c>
      <c r="E292" s="1614"/>
      <c r="F292" s="1614"/>
      <c r="G292" s="1620">
        <f>10500/1.1</f>
        <v>9545.4545454545441</v>
      </c>
      <c r="H292" s="1616"/>
      <c r="I292" s="3587"/>
      <c r="J292" s="3587"/>
      <c r="K292" s="3587"/>
      <c r="L292" s="3587"/>
      <c r="M292" s="3587"/>
      <c r="N292" s="1620">
        <f>10000/1.1</f>
        <v>9090.9090909090901</v>
      </c>
      <c r="O292" s="3587"/>
      <c r="P292" s="3587"/>
      <c r="Q292" s="3587"/>
      <c r="R292" s="3587"/>
    </row>
    <row r="293" spans="1:18" ht="35.25" hidden="1" customHeight="1">
      <c r="A293" s="1402"/>
      <c r="B293" s="1840" t="s">
        <v>1302</v>
      </c>
      <c r="C293" s="1402" t="s">
        <v>146</v>
      </c>
      <c r="D293" s="3585"/>
      <c r="E293" s="1614"/>
      <c r="F293" s="1614"/>
      <c r="G293" s="1620">
        <f>6500/1.1</f>
        <v>5909.090909090909</v>
      </c>
      <c r="H293" s="1616"/>
      <c r="I293" s="3587"/>
      <c r="J293" s="3587"/>
      <c r="K293" s="3587"/>
      <c r="L293" s="3587"/>
      <c r="M293" s="3587"/>
      <c r="N293" s="1620">
        <f>6000/1.1</f>
        <v>5454.545454545454</v>
      </c>
      <c r="O293" s="3587"/>
      <c r="P293" s="3587"/>
      <c r="Q293" s="3587"/>
      <c r="R293" s="3587"/>
    </row>
    <row r="294" spans="1:18" ht="35.25" hidden="1" customHeight="1">
      <c r="A294" s="1402"/>
      <c r="B294" s="1435" t="s">
        <v>1303</v>
      </c>
      <c r="C294" s="1402" t="s">
        <v>146</v>
      </c>
      <c r="D294" s="3585"/>
      <c r="E294" s="1614"/>
      <c r="F294" s="1614"/>
      <c r="G294" s="1620">
        <f>11500/1.1</f>
        <v>10454.545454545454</v>
      </c>
      <c r="H294" s="1616"/>
      <c r="I294" s="3587"/>
      <c r="J294" s="3587"/>
      <c r="K294" s="3587"/>
      <c r="L294" s="3587"/>
      <c r="M294" s="3587"/>
      <c r="N294" s="1620">
        <f>11000/1.1</f>
        <v>10000</v>
      </c>
      <c r="O294" s="3587"/>
      <c r="P294" s="3587"/>
      <c r="Q294" s="3587"/>
      <c r="R294" s="3587"/>
    </row>
    <row r="295" spans="1:18" ht="35.25" hidden="1" customHeight="1">
      <c r="A295" s="1402"/>
      <c r="B295" s="1840" t="s">
        <v>1304</v>
      </c>
      <c r="C295" s="1402" t="s">
        <v>146</v>
      </c>
      <c r="D295" s="3585" t="s">
        <v>1557</v>
      </c>
      <c r="E295" s="1614"/>
      <c r="F295" s="1614"/>
      <c r="G295" s="1620">
        <f>14000/1.1</f>
        <v>12727.272727272726</v>
      </c>
      <c r="H295" s="1616"/>
      <c r="I295" s="3587"/>
      <c r="J295" s="3587"/>
      <c r="K295" s="3587"/>
      <c r="L295" s="3587"/>
      <c r="M295" s="3587"/>
      <c r="N295" s="1620">
        <f>13500/1.1</f>
        <v>12272.727272727272</v>
      </c>
      <c r="O295" s="3587"/>
      <c r="P295" s="3587"/>
      <c r="Q295" s="3587"/>
      <c r="R295" s="3587"/>
    </row>
    <row r="296" spans="1:18" ht="35.25" hidden="1" customHeight="1">
      <c r="A296" s="1402"/>
      <c r="B296" s="1435" t="s">
        <v>1305</v>
      </c>
      <c r="C296" s="1402" t="s">
        <v>146</v>
      </c>
      <c r="D296" s="3585"/>
      <c r="E296" s="1614"/>
      <c r="F296" s="1614"/>
      <c r="G296" s="1620">
        <f>10500/1.1</f>
        <v>9545.4545454545441</v>
      </c>
      <c r="H296" s="1616"/>
      <c r="I296" s="3587"/>
      <c r="J296" s="3587"/>
      <c r="K296" s="3587"/>
      <c r="L296" s="3587"/>
      <c r="M296" s="3587"/>
      <c r="N296" s="1620">
        <f>10000/1.1</f>
        <v>9090.9090909090901</v>
      </c>
      <c r="O296" s="3587"/>
      <c r="P296" s="3587"/>
      <c r="Q296" s="3587"/>
      <c r="R296" s="3587"/>
    </row>
    <row r="297" spans="1:18" ht="35.25" hidden="1" customHeight="1">
      <c r="A297" s="1402"/>
      <c r="B297" s="1840" t="s">
        <v>1306</v>
      </c>
      <c r="C297" s="1402" t="s">
        <v>146</v>
      </c>
      <c r="D297" s="3585"/>
      <c r="E297" s="1614"/>
      <c r="F297" s="1614"/>
      <c r="G297" s="1620">
        <f>12000/1.1</f>
        <v>10909.090909090908</v>
      </c>
      <c r="H297" s="1616"/>
      <c r="I297" s="3587"/>
      <c r="J297" s="3587"/>
      <c r="K297" s="3587"/>
      <c r="L297" s="3587"/>
      <c r="M297" s="3587"/>
      <c r="N297" s="1623">
        <f>11500/1.1</f>
        <v>10454.545454545454</v>
      </c>
      <c r="O297" s="3587"/>
      <c r="P297" s="3587"/>
      <c r="Q297" s="3587"/>
      <c r="R297" s="3587"/>
    </row>
    <row r="298" spans="1:18" ht="35.25" hidden="1" customHeight="1">
      <c r="A298" s="1402"/>
      <c r="B298" s="1435" t="s">
        <v>1307</v>
      </c>
      <c r="C298" s="1402" t="s">
        <v>146</v>
      </c>
      <c r="D298" s="3585"/>
      <c r="E298" s="1614"/>
      <c r="F298" s="1614"/>
      <c r="G298" s="1620">
        <f>73500/1.1</f>
        <v>66818.181818181809</v>
      </c>
      <c r="H298" s="1616"/>
      <c r="I298" s="3588"/>
      <c r="J298" s="3588"/>
      <c r="K298" s="3589"/>
      <c r="L298" s="3589"/>
      <c r="M298" s="3589"/>
      <c r="N298" s="1620">
        <f>73000/1.1</f>
        <v>66363.636363636353</v>
      </c>
      <c r="O298" s="3587"/>
      <c r="P298" s="3587"/>
      <c r="Q298" s="3587"/>
      <c r="R298" s="3587"/>
    </row>
    <row r="299" spans="1:18" ht="33" hidden="1" customHeight="1">
      <c r="A299" s="1820"/>
      <c r="B299" s="1840" t="s">
        <v>1308</v>
      </c>
      <c r="C299" s="1402" t="s">
        <v>146</v>
      </c>
      <c r="D299" s="3585"/>
      <c r="E299" s="1614"/>
      <c r="F299" s="1614"/>
      <c r="G299" s="1620">
        <f>12500/1.1</f>
        <v>11363.636363636362</v>
      </c>
      <c r="H299" s="1512"/>
      <c r="I299" s="3588"/>
      <c r="J299" s="3588"/>
      <c r="K299" s="3589"/>
      <c r="L299" s="3589"/>
      <c r="M299" s="3589"/>
      <c r="N299" s="1620">
        <f>12000/1.1</f>
        <v>10909.090909090908</v>
      </c>
      <c r="O299" s="1616"/>
      <c r="P299" s="1512"/>
      <c r="Q299" s="1512"/>
      <c r="R299" s="1512"/>
    </row>
    <row r="300" spans="1:18" ht="45.75" customHeight="1">
      <c r="A300" s="1605">
        <v>1</v>
      </c>
      <c r="B300" s="3568" t="s">
        <v>2404</v>
      </c>
      <c r="C300" s="3568"/>
      <c r="D300" s="3568"/>
      <c r="E300" s="3568"/>
      <c r="F300" s="3568"/>
      <c r="G300" s="3568"/>
      <c r="H300" s="3568"/>
      <c r="I300" s="3568"/>
      <c r="J300" s="3568"/>
      <c r="K300" s="3568"/>
      <c r="L300" s="3568"/>
      <c r="M300" s="3568"/>
      <c r="N300" s="3568"/>
      <c r="O300" s="3568"/>
      <c r="P300" s="3568"/>
      <c r="Q300" s="3568"/>
      <c r="R300" s="3568"/>
    </row>
    <row r="301" spans="1:18" ht="31.5" customHeight="1">
      <c r="A301" s="1605"/>
      <c r="B301" s="1417"/>
      <c r="C301" s="1839"/>
      <c r="D301" s="1417"/>
      <c r="E301" s="3380" t="s">
        <v>1911</v>
      </c>
      <c r="F301" s="3380"/>
      <c r="G301" s="3380"/>
      <c r="H301" s="3380"/>
      <c r="I301" s="3380"/>
      <c r="J301" s="3380"/>
      <c r="K301" s="3380"/>
      <c r="L301" s="3380"/>
      <c r="M301" s="3380"/>
      <c r="N301" s="3380"/>
      <c r="O301" s="3380"/>
      <c r="P301" s="3380"/>
      <c r="Q301" s="3380"/>
      <c r="R301" s="3380"/>
    </row>
    <row r="302" spans="1:18" ht="48.75" customHeight="1">
      <c r="A302" s="1820">
        <v>1</v>
      </c>
      <c r="B302" s="1274" t="s">
        <v>2425</v>
      </c>
      <c r="C302" s="1402" t="s">
        <v>146</v>
      </c>
      <c r="D302" s="3585" t="s">
        <v>1927</v>
      </c>
      <c r="E302" s="1417"/>
      <c r="F302" s="1417"/>
      <c r="G302" s="1417"/>
      <c r="H302" s="1417"/>
      <c r="I302" s="1417"/>
      <c r="J302" s="1417"/>
      <c r="K302" s="1442">
        <v>18951</v>
      </c>
      <c r="L302" s="1852"/>
      <c r="M302" s="1513"/>
      <c r="N302" s="1417"/>
      <c r="O302" s="1417"/>
      <c r="P302" s="1417"/>
      <c r="Q302" s="1417"/>
      <c r="R302" s="1417"/>
    </row>
    <row r="303" spans="1:18" ht="34.5" customHeight="1">
      <c r="A303" s="1820">
        <v>2</v>
      </c>
      <c r="B303" s="1274" t="s">
        <v>137</v>
      </c>
      <c r="C303" s="1402" t="s">
        <v>146</v>
      </c>
      <c r="D303" s="3585"/>
      <c r="E303" s="1417"/>
      <c r="F303" s="1417"/>
      <c r="G303" s="1417"/>
      <c r="H303" s="1417"/>
      <c r="I303" s="1417"/>
      <c r="J303" s="1417"/>
      <c r="K303" s="1442">
        <v>29700</v>
      </c>
      <c r="L303" s="1852"/>
      <c r="M303" s="1513"/>
      <c r="N303" s="1417"/>
      <c r="O303" s="1417"/>
      <c r="P303" s="1417"/>
      <c r="Q303" s="1417"/>
      <c r="R303" s="1417"/>
    </row>
    <row r="304" spans="1:18" ht="34.5" customHeight="1">
      <c r="A304" s="1820">
        <v>3</v>
      </c>
      <c r="B304" s="1274" t="s">
        <v>1915</v>
      </c>
      <c r="C304" s="1402" t="s">
        <v>146</v>
      </c>
      <c r="D304" s="3585"/>
      <c r="E304" s="1614"/>
      <c r="F304" s="1614"/>
      <c r="G304" s="1620"/>
      <c r="H304" s="1512"/>
      <c r="I304" s="1616"/>
      <c r="J304" s="1616"/>
      <c r="K304" s="1442">
        <v>29700</v>
      </c>
      <c r="L304" s="1871"/>
      <c r="M304" s="1513"/>
      <c r="N304" s="1620"/>
      <c r="O304" s="1616"/>
      <c r="P304" s="1512"/>
      <c r="Q304" s="1512"/>
      <c r="R304" s="1512"/>
    </row>
    <row r="305" spans="1:18" ht="34.5" customHeight="1">
      <c r="A305" s="1820">
        <v>4</v>
      </c>
      <c r="B305" s="1274" t="s">
        <v>2426</v>
      </c>
      <c r="C305" s="1402" t="s">
        <v>146</v>
      </c>
      <c r="D305" s="3585"/>
      <c r="E305" s="1614"/>
      <c r="F305" s="1614"/>
      <c r="G305" s="1620"/>
      <c r="H305" s="1512"/>
      <c r="I305" s="1616"/>
      <c r="J305" s="1616"/>
      <c r="K305" s="1442">
        <v>46200</v>
      </c>
      <c r="L305" s="1871"/>
      <c r="M305" s="1513"/>
      <c r="N305" s="1620"/>
      <c r="O305" s="1616"/>
      <c r="P305" s="1512"/>
      <c r="Q305" s="1512"/>
      <c r="R305" s="1512"/>
    </row>
    <row r="306" spans="1:18" ht="34.5" customHeight="1">
      <c r="A306" s="1820">
        <v>5</v>
      </c>
      <c r="B306" s="1274" t="s">
        <v>1917</v>
      </c>
      <c r="C306" s="1402" t="s">
        <v>146</v>
      </c>
      <c r="D306" s="3585"/>
      <c r="E306" s="1614"/>
      <c r="F306" s="1614"/>
      <c r="G306" s="1620"/>
      <c r="H306" s="1512"/>
      <c r="I306" s="1616"/>
      <c r="J306" s="1616"/>
      <c r="K306" s="1442">
        <v>46200</v>
      </c>
      <c r="L306" s="1871"/>
      <c r="M306" s="1513"/>
      <c r="N306" s="1620"/>
      <c r="O306" s="1616"/>
      <c r="P306" s="1512"/>
      <c r="Q306" s="1512"/>
      <c r="R306" s="1512"/>
    </row>
    <row r="307" spans="1:18" ht="34.5" customHeight="1">
      <c r="A307" s="1820">
        <v>6</v>
      </c>
      <c r="B307" s="1274" t="s">
        <v>1918</v>
      </c>
      <c r="C307" s="1402" t="s">
        <v>146</v>
      </c>
      <c r="D307" s="3585"/>
      <c r="E307" s="1614"/>
      <c r="F307" s="1614"/>
      <c r="G307" s="1620"/>
      <c r="H307" s="1512"/>
      <c r="I307" s="1616"/>
      <c r="J307" s="1616"/>
      <c r="K307" s="1442">
        <v>46200</v>
      </c>
      <c r="L307" s="1871"/>
      <c r="M307" s="1513"/>
      <c r="N307" s="1620"/>
      <c r="O307" s="1616"/>
      <c r="P307" s="1512"/>
      <c r="Q307" s="1512"/>
      <c r="R307" s="1512"/>
    </row>
    <row r="308" spans="1:18" ht="34.5" customHeight="1">
      <c r="A308" s="1820">
        <v>7</v>
      </c>
      <c r="B308" s="1274" t="s">
        <v>2427</v>
      </c>
      <c r="C308" s="1402" t="s">
        <v>146</v>
      </c>
      <c r="D308" s="3585"/>
      <c r="E308" s="1614"/>
      <c r="F308" s="1614"/>
      <c r="G308" s="1620"/>
      <c r="H308" s="1512"/>
      <c r="I308" s="1616"/>
      <c r="J308" s="1616"/>
      <c r="K308" s="1442">
        <v>53900</v>
      </c>
      <c r="L308" s="1871"/>
      <c r="M308" s="1513"/>
      <c r="N308" s="1620"/>
      <c r="O308" s="1616"/>
      <c r="P308" s="1512"/>
      <c r="Q308" s="1512"/>
      <c r="R308" s="1512"/>
    </row>
    <row r="309" spans="1:18" ht="34.5" customHeight="1">
      <c r="A309" s="1820">
        <v>8</v>
      </c>
      <c r="B309" s="1274" t="s">
        <v>2428</v>
      </c>
      <c r="C309" s="1402" t="s">
        <v>146</v>
      </c>
      <c r="D309" s="3585"/>
      <c r="E309" s="1614"/>
      <c r="F309" s="1614"/>
      <c r="G309" s="1620"/>
      <c r="H309" s="1512"/>
      <c r="I309" s="1616"/>
      <c r="J309" s="1616"/>
      <c r="K309" s="1442">
        <v>53900</v>
      </c>
      <c r="L309" s="1871"/>
      <c r="M309" s="1513"/>
      <c r="N309" s="1620"/>
      <c r="O309" s="1616"/>
      <c r="P309" s="1512"/>
      <c r="Q309" s="1512"/>
      <c r="R309" s="1512"/>
    </row>
    <row r="310" spans="1:18" ht="34.5" customHeight="1">
      <c r="A310" s="1820">
        <v>9</v>
      </c>
      <c r="B310" s="1274" t="s">
        <v>1922</v>
      </c>
      <c r="C310" s="1402" t="s">
        <v>146</v>
      </c>
      <c r="D310" s="3585" t="s">
        <v>1927</v>
      </c>
      <c r="E310" s="1614"/>
      <c r="F310" s="1614"/>
      <c r="G310" s="1620"/>
      <c r="H310" s="1512"/>
      <c r="I310" s="1616"/>
      <c r="J310" s="1616"/>
      <c r="K310" s="1442">
        <v>53900</v>
      </c>
      <c r="L310" s="1871"/>
      <c r="M310" s="1513"/>
      <c r="N310" s="1620"/>
      <c r="O310" s="1616"/>
      <c r="P310" s="1512"/>
      <c r="Q310" s="1512"/>
      <c r="R310" s="1512"/>
    </row>
    <row r="311" spans="1:18" ht="34.5" customHeight="1">
      <c r="A311" s="1820">
        <v>10</v>
      </c>
      <c r="B311" s="1274" t="s">
        <v>1920</v>
      </c>
      <c r="C311" s="1402" t="s">
        <v>146</v>
      </c>
      <c r="D311" s="3585"/>
      <c r="E311" s="1614"/>
      <c r="F311" s="1614"/>
      <c r="G311" s="1620"/>
      <c r="H311" s="1512"/>
      <c r="I311" s="1616"/>
      <c r="J311" s="1616"/>
      <c r="K311" s="1442">
        <v>53900</v>
      </c>
      <c r="L311" s="1871"/>
      <c r="M311" s="1513"/>
      <c r="N311" s="1620"/>
      <c r="O311" s="1616"/>
      <c r="P311" s="1512"/>
      <c r="Q311" s="1512"/>
      <c r="R311" s="1512"/>
    </row>
    <row r="312" spans="1:18" ht="34.5" customHeight="1">
      <c r="A312" s="1820">
        <v>11</v>
      </c>
      <c r="B312" s="1274" t="s">
        <v>2429</v>
      </c>
      <c r="C312" s="1402" t="s">
        <v>146</v>
      </c>
      <c r="D312" s="3585"/>
      <c r="E312" s="1614"/>
      <c r="F312" s="1614"/>
      <c r="G312" s="1620"/>
      <c r="H312" s="1512"/>
      <c r="I312" s="1616"/>
      <c r="J312" s="1616"/>
      <c r="K312" s="1442">
        <v>220000</v>
      </c>
      <c r="L312" s="1871"/>
      <c r="M312" s="1513"/>
      <c r="N312" s="1620"/>
      <c r="O312" s="1616"/>
      <c r="P312" s="1512"/>
      <c r="Q312" s="1512"/>
      <c r="R312" s="1512"/>
    </row>
    <row r="313" spans="1:18" ht="34.5" customHeight="1">
      <c r="A313" s="1820">
        <v>12</v>
      </c>
      <c r="B313" s="1274" t="s">
        <v>2430</v>
      </c>
      <c r="C313" s="1402" t="s">
        <v>146</v>
      </c>
      <c r="D313" s="3585"/>
      <c r="E313" s="1614"/>
      <c r="F313" s="1614"/>
      <c r="G313" s="1620"/>
      <c r="H313" s="1512"/>
      <c r="I313" s="1616"/>
      <c r="J313" s="1616"/>
      <c r="K313" s="1442">
        <v>220000</v>
      </c>
      <c r="L313" s="1871"/>
      <c r="M313" s="1513"/>
      <c r="N313" s="1620"/>
      <c r="O313" s="1616"/>
      <c r="P313" s="1512"/>
      <c r="Q313" s="1512"/>
      <c r="R313" s="1512"/>
    </row>
    <row r="314" spans="1:18" ht="34.5" customHeight="1">
      <c r="A314" s="1820">
        <v>13</v>
      </c>
      <c r="B314" s="1274" t="s">
        <v>2431</v>
      </c>
      <c r="C314" s="1402" t="s">
        <v>146</v>
      </c>
      <c r="D314" s="3585"/>
      <c r="E314" s="1614"/>
      <c r="F314" s="1614"/>
      <c r="G314" s="1620"/>
      <c r="H314" s="1512"/>
      <c r="I314" s="1616"/>
      <c r="J314" s="1616"/>
      <c r="K314" s="1442">
        <v>220000</v>
      </c>
      <c r="L314" s="1871"/>
      <c r="M314" s="1513"/>
      <c r="N314" s="1620"/>
      <c r="O314" s="1616"/>
      <c r="P314" s="1512"/>
      <c r="Q314" s="1512"/>
      <c r="R314" s="1512"/>
    </row>
    <row r="315" spans="1:18" ht="34.5" customHeight="1">
      <c r="A315" s="1820">
        <v>14</v>
      </c>
      <c r="B315" s="1274" t="s">
        <v>2432</v>
      </c>
      <c r="C315" s="1402" t="s">
        <v>146</v>
      </c>
      <c r="D315" s="3585"/>
      <c r="E315" s="1614"/>
      <c r="F315" s="1614"/>
      <c r="G315" s="1620"/>
      <c r="H315" s="1512"/>
      <c r="I315" s="1616"/>
      <c r="J315" s="1616"/>
      <c r="K315" s="1442">
        <v>220000</v>
      </c>
      <c r="L315" s="1871"/>
      <c r="M315" s="1513"/>
      <c r="N315" s="1620"/>
      <c r="O315" s="1616"/>
      <c r="P315" s="1512"/>
      <c r="Q315" s="1512"/>
      <c r="R315" s="1512"/>
    </row>
    <row r="316" spans="1:18" ht="26.25" customHeight="1">
      <c r="A316" s="1839" t="s">
        <v>1313</v>
      </c>
      <c r="B316" s="1512" t="s">
        <v>1418</v>
      </c>
      <c r="C316" s="1402"/>
      <c r="D316" s="1435"/>
      <c r="E316" s="1512"/>
      <c r="F316" s="1512"/>
      <c r="G316" s="1512"/>
      <c r="H316" s="1863"/>
      <c r="I316" s="1512"/>
      <c r="J316" s="1512"/>
      <c r="K316" s="1512"/>
      <c r="L316" s="1852"/>
      <c r="M316" s="1839"/>
      <c r="N316" s="1512"/>
      <c r="O316" s="1512"/>
      <c r="P316" s="1863"/>
      <c r="Q316" s="1863"/>
      <c r="R316" s="1863"/>
    </row>
    <row r="317" spans="1:18" ht="48.75" hidden="1" customHeight="1">
      <c r="A317" s="1820"/>
      <c r="B317" s="3581" t="s">
        <v>2261</v>
      </c>
      <c r="C317" s="3581"/>
      <c r="D317" s="3581"/>
      <c r="E317" s="3581"/>
      <c r="F317" s="3581"/>
      <c r="G317" s="3581"/>
      <c r="H317" s="3581"/>
      <c r="I317" s="3581"/>
      <c r="J317" s="3581"/>
      <c r="K317" s="3581"/>
      <c r="L317" s="3581"/>
      <c r="M317" s="3581"/>
      <c r="N317" s="3581"/>
      <c r="O317" s="3581"/>
      <c r="P317" s="3581"/>
      <c r="Q317" s="3581"/>
      <c r="R317" s="3581"/>
    </row>
    <row r="318" spans="1:18" ht="35.25" hidden="1" customHeight="1">
      <c r="A318" s="1820"/>
      <c r="B318" s="3581" t="s">
        <v>1542</v>
      </c>
      <c r="C318" s="3581"/>
      <c r="D318" s="1402"/>
      <c r="E318" s="3584" t="s">
        <v>1841</v>
      </c>
      <c r="F318" s="3584"/>
      <c r="G318" s="3584"/>
      <c r="H318" s="3584"/>
      <c r="I318" s="3584"/>
      <c r="J318" s="3584"/>
      <c r="K318" s="3584"/>
      <c r="L318" s="3584"/>
      <c r="M318" s="3584"/>
      <c r="N318" s="3584"/>
      <c r="O318" s="3584"/>
      <c r="P318" s="3584"/>
      <c r="Q318" s="3584"/>
      <c r="R318" s="3584"/>
    </row>
    <row r="319" spans="1:18" ht="25.5" hidden="1" customHeight="1">
      <c r="A319" s="1820"/>
      <c r="B319" s="1840" t="s">
        <v>1543</v>
      </c>
      <c r="C319" s="1402" t="s">
        <v>1544</v>
      </c>
      <c r="D319" s="3585" t="s">
        <v>1545</v>
      </c>
      <c r="E319" s="1620">
        <v>100009</v>
      </c>
      <c r="F319" s="1614"/>
      <c r="G319" s="1504"/>
      <c r="H319" s="1512"/>
      <c r="I319" s="1504"/>
      <c r="J319" s="1504"/>
      <c r="K319" s="1504"/>
      <c r="L319" s="1851" t="s">
        <v>11</v>
      </c>
      <c r="M319" s="1872"/>
      <c r="N319" s="1504"/>
      <c r="O319" s="1504"/>
      <c r="P319" s="1512"/>
      <c r="Q319" s="1512"/>
      <c r="R319" s="1512"/>
    </row>
    <row r="320" spans="1:18" ht="25.5" hidden="1" customHeight="1">
      <c r="A320" s="1820"/>
      <c r="B320" s="1840" t="s">
        <v>1546</v>
      </c>
      <c r="C320" s="1402" t="s">
        <v>1544</v>
      </c>
      <c r="D320" s="3585"/>
      <c r="E320" s="1620">
        <v>110356</v>
      </c>
      <c r="F320" s="1614"/>
      <c r="G320" s="1504"/>
      <c r="H320" s="1512"/>
      <c r="I320" s="1504"/>
      <c r="J320" s="1504"/>
      <c r="K320" s="1504"/>
      <c r="L320" s="1851" t="s">
        <v>11</v>
      </c>
      <c r="M320" s="1872"/>
      <c r="N320" s="1504"/>
      <c r="O320" s="1504"/>
      <c r="P320" s="1512"/>
      <c r="Q320" s="1512"/>
      <c r="R320" s="1512"/>
    </row>
    <row r="321" spans="1:18" ht="27.75" hidden="1" customHeight="1">
      <c r="A321" s="1820"/>
      <c r="B321" s="1840" t="s">
        <v>1547</v>
      </c>
      <c r="C321" s="1402" t="s">
        <v>1544</v>
      </c>
      <c r="D321" s="3585"/>
      <c r="E321" s="1620">
        <v>121056</v>
      </c>
      <c r="F321" s="1614"/>
      <c r="G321" s="1504"/>
      <c r="H321" s="1512"/>
      <c r="I321" s="1504"/>
      <c r="J321" s="1504"/>
      <c r="K321" s="1504"/>
      <c r="L321" s="1851" t="s">
        <v>11</v>
      </c>
      <c r="M321" s="1872"/>
      <c r="N321" s="1504"/>
      <c r="O321" s="1504"/>
      <c r="P321" s="1512"/>
      <c r="Q321" s="1512"/>
      <c r="R321" s="1512"/>
    </row>
    <row r="322" spans="1:18" ht="26.25" hidden="1" customHeight="1">
      <c r="A322" s="1820"/>
      <c r="B322" s="3581" t="s">
        <v>1548</v>
      </c>
      <c r="C322" s="3581"/>
      <c r="D322" s="1612"/>
      <c r="E322" s="1614"/>
      <c r="F322" s="1614"/>
      <c r="G322" s="1504"/>
      <c r="H322" s="1512"/>
      <c r="I322" s="1504"/>
      <c r="J322" s="1504"/>
      <c r="K322" s="1504"/>
      <c r="L322" s="1851" t="s">
        <v>11</v>
      </c>
      <c r="M322" s="1872"/>
      <c r="N322" s="1504"/>
      <c r="O322" s="1504"/>
      <c r="P322" s="1512"/>
      <c r="Q322" s="1512"/>
      <c r="R322" s="1512"/>
    </row>
    <row r="323" spans="1:18" ht="28.5" hidden="1" customHeight="1">
      <c r="A323" s="1820"/>
      <c r="B323" s="1840" t="s">
        <v>1546</v>
      </c>
      <c r="C323" s="1402" t="s">
        <v>1544</v>
      </c>
      <c r="D323" s="3585" t="s">
        <v>1545</v>
      </c>
      <c r="E323" s="1620">
        <v>121624</v>
      </c>
      <c r="F323" s="1614"/>
      <c r="G323" s="1504"/>
      <c r="H323" s="1512"/>
      <c r="I323" s="1504"/>
      <c r="J323" s="1504"/>
      <c r="K323" s="1504"/>
      <c r="L323" s="1851" t="s">
        <v>11</v>
      </c>
      <c r="M323" s="1872"/>
      <c r="N323" s="1504"/>
      <c r="O323" s="1504"/>
      <c r="P323" s="1512"/>
      <c r="Q323" s="1512"/>
      <c r="R323" s="1512"/>
    </row>
    <row r="324" spans="1:18" ht="37.5" hidden="1" customHeight="1">
      <c r="A324" s="1820"/>
      <c r="B324" s="1840" t="s">
        <v>1547</v>
      </c>
      <c r="C324" s="1402" t="s">
        <v>1544</v>
      </c>
      <c r="D324" s="3585"/>
      <c r="E324" s="1620">
        <v>130278</v>
      </c>
      <c r="F324" s="1614"/>
      <c r="G324" s="1504"/>
      <c r="H324" s="1512"/>
      <c r="I324" s="1504"/>
      <c r="J324" s="1504"/>
      <c r="K324" s="1504"/>
      <c r="L324" s="1851" t="s">
        <v>11</v>
      </c>
      <c r="M324" s="1872"/>
      <c r="N324" s="1504"/>
      <c r="O324" s="1504"/>
      <c r="P324" s="1512"/>
      <c r="Q324" s="1512"/>
      <c r="R324" s="1512"/>
    </row>
    <row r="325" spans="1:18" ht="30" hidden="1" customHeight="1">
      <c r="A325" s="1820"/>
      <c r="B325" s="1512" t="s">
        <v>1549</v>
      </c>
      <c r="C325" s="1402"/>
      <c r="D325" s="1402"/>
      <c r="E325" s="1620"/>
      <c r="F325" s="1614"/>
      <c r="G325" s="1504"/>
      <c r="H325" s="1512"/>
      <c r="I325" s="1504"/>
      <c r="J325" s="1504"/>
      <c r="K325" s="1504"/>
      <c r="L325" s="1851" t="s">
        <v>11</v>
      </c>
      <c r="M325" s="1872"/>
      <c r="N325" s="1504"/>
      <c r="O325" s="1504"/>
      <c r="P325" s="1512"/>
      <c r="Q325" s="1512"/>
      <c r="R325" s="1512"/>
    </row>
    <row r="326" spans="1:18" ht="22.5" hidden="1" customHeight="1">
      <c r="A326" s="1820"/>
      <c r="B326" s="1840" t="s">
        <v>1543</v>
      </c>
      <c r="C326" s="1402" t="s">
        <v>1544</v>
      </c>
      <c r="D326" s="3585" t="s">
        <v>1545</v>
      </c>
      <c r="E326" s="1620">
        <v>107171</v>
      </c>
      <c r="F326" s="1614"/>
      <c r="G326" s="1504"/>
      <c r="H326" s="1512"/>
      <c r="I326" s="1504"/>
      <c r="J326" s="1504"/>
      <c r="K326" s="1504"/>
      <c r="L326" s="1851" t="s">
        <v>11</v>
      </c>
      <c r="M326" s="1872"/>
      <c r="N326" s="1504"/>
      <c r="O326" s="1504"/>
      <c r="P326" s="1512"/>
      <c r="Q326" s="1512"/>
      <c r="R326" s="1512"/>
    </row>
    <row r="327" spans="1:18" ht="27" hidden="1" customHeight="1">
      <c r="A327" s="1820"/>
      <c r="B327" s="1840" t="s">
        <v>1546</v>
      </c>
      <c r="C327" s="1402" t="s">
        <v>1544</v>
      </c>
      <c r="D327" s="3585"/>
      <c r="E327" s="1620">
        <v>117937</v>
      </c>
      <c r="F327" s="1614"/>
      <c r="G327" s="1504"/>
      <c r="H327" s="1512"/>
      <c r="I327" s="1504"/>
      <c r="J327" s="1504"/>
      <c r="K327" s="1504"/>
      <c r="L327" s="1851" t="s">
        <v>11</v>
      </c>
      <c r="M327" s="1872"/>
      <c r="N327" s="1504"/>
      <c r="O327" s="1504"/>
      <c r="P327" s="1512"/>
      <c r="Q327" s="1512"/>
      <c r="R327" s="1512"/>
    </row>
    <row r="328" spans="1:18" ht="24" hidden="1" customHeight="1">
      <c r="A328" s="1820"/>
      <c r="B328" s="1840" t="s">
        <v>1547</v>
      </c>
      <c r="C328" s="1402" t="s">
        <v>1544</v>
      </c>
      <c r="D328" s="3585"/>
      <c r="E328" s="1620">
        <v>126591</v>
      </c>
      <c r="F328" s="1614"/>
      <c r="G328" s="1504"/>
      <c r="H328" s="1512"/>
      <c r="I328" s="1504"/>
      <c r="J328" s="1504"/>
      <c r="K328" s="1504"/>
      <c r="L328" s="1851" t="s">
        <v>11</v>
      </c>
      <c r="M328" s="1872"/>
      <c r="N328" s="1504"/>
      <c r="O328" s="1504"/>
      <c r="P328" s="1512"/>
      <c r="Q328" s="1512"/>
      <c r="R328" s="1512"/>
    </row>
    <row r="329" spans="1:18" ht="36" customHeight="1">
      <c r="A329" s="1820">
        <v>1</v>
      </c>
      <c r="B329" s="3581" t="s">
        <v>2402</v>
      </c>
      <c r="C329" s="3581"/>
      <c r="D329" s="3581"/>
      <c r="E329" s="3581"/>
      <c r="F329" s="3581"/>
      <c r="G329" s="3581"/>
      <c r="H329" s="3581"/>
      <c r="I329" s="3581"/>
      <c r="J329" s="3581"/>
      <c r="K329" s="3581"/>
      <c r="L329" s="3581"/>
      <c r="M329" s="3581"/>
      <c r="N329" s="3581"/>
      <c r="O329" s="3581"/>
      <c r="P329" s="3581"/>
      <c r="Q329" s="3581"/>
      <c r="R329" s="3581"/>
    </row>
    <row r="330" spans="1:18" ht="27" customHeight="1">
      <c r="A330" s="3586"/>
      <c r="B330" s="3583" t="s">
        <v>1420</v>
      </c>
      <c r="C330" s="3583"/>
      <c r="D330" s="3583"/>
      <c r="E330" s="3583"/>
      <c r="F330" s="3583"/>
      <c r="G330" s="3583"/>
      <c r="H330" s="3583"/>
      <c r="I330" s="3583"/>
      <c r="J330" s="3583"/>
      <c r="K330" s="3583"/>
      <c r="L330" s="3583"/>
      <c r="M330" s="3583"/>
      <c r="N330" s="3583"/>
      <c r="O330" s="3583"/>
      <c r="P330" s="3583"/>
      <c r="Q330" s="3583"/>
      <c r="R330" s="3583"/>
    </row>
    <row r="331" spans="1:18" ht="23.25" customHeight="1">
      <c r="A331" s="3586"/>
      <c r="B331" s="3583" t="s">
        <v>1853</v>
      </c>
      <c r="C331" s="3583"/>
      <c r="D331" s="3583"/>
      <c r="E331" s="3583"/>
      <c r="F331" s="3583"/>
      <c r="G331" s="3583"/>
      <c r="H331" s="3583"/>
      <c r="I331" s="3583"/>
      <c r="J331" s="3583"/>
      <c r="K331" s="3583"/>
      <c r="L331" s="3583"/>
      <c r="M331" s="3583"/>
      <c r="N331" s="3583"/>
      <c r="O331" s="3583"/>
      <c r="P331" s="3583"/>
      <c r="Q331" s="3583"/>
      <c r="R331" s="3583"/>
    </row>
    <row r="332" spans="1:18" ht="21" customHeight="1">
      <c r="A332" s="3586"/>
      <c r="B332" s="3583" t="s">
        <v>1421</v>
      </c>
      <c r="C332" s="3583"/>
      <c r="D332" s="3583"/>
      <c r="E332" s="3583"/>
      <c r="F332" s="3583"/>
      <c r="G332" s="3583"/>
      <c r="H332" s="3583"/>
      <c r="I332" s="3583"/>
      <c r="J332" s="3583"/>
      <c r="K332" s="3583"/>
      <c r="L332" s="3583"/>
      <c r="M332" s="3583"/>
      <c r="N332" s="3583"/>
      <c r="O332" s="3583"/>
      <c r="P332" s="3583"/>
      <c r="Q332" s="3583"/>
      <c r="R332" s="3583"/>
    </row>
    <row r="333" spans="1:18" ht="21" customHeight="1">
      <c r="A333" s="3586"/>
      <c r="B333" s="3583" t="s">
        <v>1423</v>
      </c>
      <c r="C333" s="3583"/>
      <c r="D333" s="3583"/>
      <c r="E333" s="3583"/>
      <c r="F333" s="3583"/>
      <c r="G333" s="3583"/>
      <c r="H333" s="3583"/>
      <c r="I333" s="3583"/>
      <c r="J333" s="3583"/>
      <c r="K333" s="3583"/>
      <c r="L333" s="3583"/>
      <c r="M333" s="3583"/>
      <c r="N333" s="3583"/>
      <c r="O333" s="3583"/>
      <c r="P333" s="3583"/>
      <c r="Q333" s="3583"/>
      <c r="R333" s="3583"/>
    </row>
    <row r="334" spans="1:18" ht="21" customHeight="1">
      <c r="A334" s="3586"/>
      <c r="B334" s="3583" t="s">
        <v>2134</v>
      </c>
      <c r="C334" s="3583"/>
      <c r="D334" s="3583"/>
      <c r="E334" s="3583"/>
      <c r="F334" s="3583"/>
      <c r="G334" s="3583"/>
      <c r="H334" s="3583"/>
      <c r="I334" s="3583"/>
      <c r="J334" s="3583"/>
      <c r="K334" s="3583"/>
      <c r="L334" s="3583"/>
      <c r="M334" s="3583"/>
      <c r="N334" s="3583"/>
      <c r="O334" s="3583"/>
      <c r="P334" s="3583"/>
      <c r="Q334" s="3583"/>
      <c r="R334" s="3583"/>
    </row>
    <row r="335" spans="1:18" ht="21" customHeight="1">
      <c r="A335" s="3586"/>
      <c r="B335" s="3583" t="s">
        <v>2135</v>
      </c>
      <c r="C335" s="3583"/>
      <c r="D335" s="3583"/>
      <c r="E335" s="3583"/>
      <c r="F335" s="3583"/>
      <c r="G335" s="3583"/>
      <c r="H335" s="3583"/>
      <c r="I335" s="3583"/>
      <c r="J335" s="3583"/>
      <c r="K335" s="3583"/>
      <c r="L335" s="3583"/>
      <c r="M335" s="3583"/>
      <c r="N335" s="3583"/>
      <c r="O335" s="3583"/>
      <c r="P335" s="3583"/>
      <c r="Q335" s="3583"/>
      <c r="R335" s="3583"/>
    </row>
    <row r="336" spans="1:18" ht="21.75" customHeight="1">
      <c r="A336" s="3586"/>
      <c r="B336" s="3583" t="s">
        <v>2136</v>
      </c>
      <c r="C336" s="3583"/>
      <c r="D336" s="3583"/>
      <c r="E336" s="3583"/>
      <c r="F336" s="3583"/>
      <c r="G336" s="3583"/>
      <c r="H336" s="3583"/>
      <c r="I336" s="3583"/>
      <c r="J336" s="3583"/>
      <c r="K336" s="3583"/>
      <c r="L336" s="3583"/>
      <c r="M336" s="3583"/>
      <c r="N336" s="3583"/>
      <c r="O336" s="3583"/>
      <c r="P336" s="3583"/>
      <c r="Q336" s="3583"/>
      <c r="R336" s="3583"/>
    </row>
    <row r="337" spans="1:18" ht="56.25" customHeight="1">
      <c r="A337" s="1402">
        <v>1</v>
      </c>
      <c r="B337" s="1840" t="s">
        <v>1854</v>
      </c>
      <c r="C337" s="1402" t="s">
        <v>1855</v>
      </c>
      <c r="D337" s="1540"/>
      <c r="E337" s="1540"/>
      <c r="F337" s="1540"/>
      <c r="G337" s="1540"/>
      <c r="H337" s="1540"/>
      <c r="I337" s="1540"/>
      <c r="J337" s="1540"/>
      <c r="K337" s="1620">
        <v>67773</v>
      </c>
      <c r="L337" s="1873"/>
      <c r="M337" s="1513"/>
      <c r="N337" s="1540"/>
      <c r="O337" s="1540"/>
      <c r="P337" s="1540"/>
      <c r="Q337" s="1540"/>
      <c r="R337" s="1540"/>
    </row>
    <row r="338" spans="1:18" ht="56.25" customHeight="1">
      <c r="A338" s="1402">
        <v>2</v>
      </c>
      <c r="B338" s="1840" t="s">
        <v>1856</v>
      </c>
      <c r="C338" s="1402" t="s">
        <v>1855</v>
      </c>
      <c r="D338" s="1540"/>
      <c r="E338" s="1540"/>
      <c r="F338" s="1540"/>
      <c r="G338" s="1540"/>
      <c r="H338" s="1540"/>
      <c r="I338" s="1540"/>
      <c r="J338" s="1540"/>
      <c r="K338" s="1620">
        <v>72413</v>
      </c>
      <c r="L338" s="1873"/>
      <c r="M338" s="1513"/>
      <c r="N338" s="1540"/>
      <c r="O338" s="1540"/>
      <c r="P338" s="1540"/>
      <c r="Q338" s="1540"/>
      <c r="R338" s="1540"/>
    </row>
    <row r="339" spans="1:18" ht="56.25" customHeight="1">
      <c r="A339" s="1402">
        <v>3</v>
      </c>
      <c r="B339" s="1840" t="s">
        <v>1857</v>
      </c>
      <c r="C339" s="1402" t="s">
        <v>1855</v>
      </c>
      <c r="D339" s="1540"/>
      <c r="E339" s="1540"/>
      <c r="F339" s="1540"/>
      <c r="G339" s="1540"/>
      <c r="H339" s="1540"/>
      <c r="I339" s="1540"/>
      <c r="J339" s="1540"/>
      <c r="K339" s="1620">
        <v>88004</v>
      </c>
      <c r="L339" s="1873"/>
      <c r="M339" s="1513"/>
      <c r="N339" s="1540"/>
      <c r="O339" s="1540"/>
      <c r="P339" s="1540"/>
      <c r="Q339" s="1540"/>
      <c r="R339" s="1540"/>
    </row>
    <row r="340" spans="1:18" ht="56.25" customHeight="1">
      <c r="A340" s="1402">
        <v>4</v>
      </c>
      <c r="B340" s="1840" t="s">
        <v>1858</v>
      </c>
      <c r="C340" s="1402" t="s">
        <v>1855</v>
      </c>
      <c r="D340" s="1540"/>
      <c r="E340" s="1540"/>
      <c r="F340" s="1540"/>
      <c r="G340" s="1540"/>
      <c r="H340" s="1540"/>
      <c r="I340" s="1540"/>
      <c r="J340" s="1540"/>
      <c r="K340" s="1620">
        <v>98608</v>
      </c>
      <c r="L340" s="1873"/>
      <c r="M340" s="1513"/>
      <c r="N340" s="1540"/>
      <c r="O340" s="1540"/>
      <c r="P340" s="1540"/>
      <c r="Q340" s="1540"/>
      <c r="R340" s="1540"/>
    </row>
    <row r="341" spans="1:18" ht="56.25" customHeight="1">
      <c r="A341" s="1402">
        <v>5</v>
      </c>
      <c r="B341" s="1840" t="s">
        <v>1859</v>
      </c>
      <c r="C341" s="1402" t="s">
        <v>1855</v>
      </c>
      <c r="D341" s="1540"/>
      <c r="E341" s="1540"/>
      <c r="F341" s="1540"/>
      <c r="G341" s="1540"/>
      <c r="H341" s="1540"/>
      <c r="I341" s="1540"/>
      <c r="J341" s="1540"/>
      <c r="K341" s="1620">
        <v>107784</v>
      </c>
      <c r="L341" s="1873"/>
      <c r="M341" s="1513"/>
      <c r="N341" s="1540"/>
      <c r="O341" s="1540"/>
      <c r="P341" s="1540"/>
      <c r="Q341" s="1540"/>
      <c r="R341" s="1540"/>
    </row>
    <row r="342" spans="1:18" ht="56.25" customHeight="1">
      <c r="A342" s="1402">
        <v>6</v>
      </c>
      <c r="B342" s="1840" t="s">
        <v>1860</v>
      </c>
      <c r="C342" s="1402" t="s">
        <v>1855</v>
      </c>
      <c r="D342" s="1540"/>
      <c r="E342" s="1540"/>
      <c r="F342" s="1540"/>
      <c r="G342" s="1540"/>
      <c r="H342" s="1540"/>
      <c r="I342" s="1540"/>
      <c r="J342" s="1540"/>
      <c r="K342" s="1620">
        <v>116034</v>
      </c>
      <c r="L342" s="1873"/>
      <c r="M342" s="1513"/>
      <c r="N342" s="1540"/>
      <c r="O342" s="1540"/>
      <c r="P342" s="1540"/>
      <c r="Q342" s="1540"/>
      <c r="R342" s="1540"/>
    </row>
    <row r="343" spans="1:18" ht="56.25" customHeight="1">
      <c r="A343" s="1402">
        <v>7</v>
      </c>
      <c r="B343" s="1840" t="s">
        <v>1861</v>
      </c>
      <c r="C343" s="1402" t="s">
        <v>1855</v>
      </c>
      <c r="D343" s="1540"/>
      <c r="E343" s="1540"/>
      <c r="F343" s="1540"/>
      <c r="G343" s="1540"/>
      <c r="H343" s="1540"/>
      <c r="I343" s="1540"/>
      <c r="J343" s="1540"/>
      <c r="K343" s="1620">
        <v>124042</v>
      </c>
      <c r="L343" s="1873"/>
      <c r="M343" s="1513"/>
      <c r="N343" s="1540"/>
      <c r="O343" s="1540"/>
      <c r="P343" s="1540"/>
      <c r="Q343" s="1540"/>
      <c r="R343" s="1540"/>
    </row>
    <row r="344" spans="1:18" ht="56.25" customHeight="1">
      <c r="A344" s="1402">
        <v>8</v>
      </c>
      <c r="B344" s="1840" t="s">
        <v>1869</v>
      </c>
      <c r="C344" s="1402" t="s">
        <v>1855</v>
      </c>
      <c r="D344" s="1540"/>
      <c r="E344" s="1540"/>
      <c r="F344" s="1540"/>
      <c r="G344" s="1540"/>
      <c r="H344" s="1540"/>
      <c r="I344" s="1540"/>
      <c r="J344" s="1540"/>
      <c r="K344" s="1620">
        <v>100343</v>
      </c>
      <c r="L344" s="1873"/>
      <c r="M344" s="1513"/>
      <c r="N344" s="1540"/>
      <c r="O344" s="1540"/>
      <c r="P344" s="1540"/>
      <c r="Q344" s="1540"/>
      <c r="R344" s="1540"/>
    </row>
    <row r="345" spans="1:18" ht="56.25" customHeight="1">
      <c r="A345" s="1402">
        <v>9</v>
      </c>
      <c r="B345" s="1840" t="s">
        <v>1870</v>
      </c>
      <c r="C345" s="1402" t="s">
        <v>1855</v>
      </c>
      <c r="D345" s="1540"/>
      <c r="E345" s="1540"/>
      <c r="F345" s="1540"/>
      <c r="G345" s="1540"/>
      <c r="H345" s="1540"/>
      <c r="I345" s="1540"/>
      <c r="J345" s="1540"/>
      <c r="K345" s="1620">
        <v>109759</v>
      </c>
      <c r="L345" s="1873"/>
      <c r="M345" s="1513"/>
      <c r="N345" s="1540"/>
      <c r="O345" s="1540"/>
      <c r="P345" s="1540"/>
      <c r="Q345" s="1540"/>
      <c r="R345" s="1540"/>
    </row>
    <row r="346" spans="1:18" ht="56.25" customHeight="1">
      <c r="A346" s="1402">
        <v>10</v>
      </c>
      <c r="B346" s="1840" t="s">
        <v>1871</v>
      </c>
      <c r="C346" s="1402" t="s">
        <v>1855</v>
      </c>
      <c r="D346" s="1540"/>
      <c r="E346" s="1540"/>
      <c r="F346" s="1540"/>
      <c r="G346" s="1540"/>
      <c r="H346" s="1540"/>
      <c r="I346" s="1540"/>
      <c r="J346" s="1540"/>
      <c r="K346" s="1620">
        <v>118239</v>
      </c>
      <c r="L346" s="1873"/>
      <c r="M346" s="1513"/>
      <c r="N346" s="1540"/>
      <c r="O346" s="1540"/>
      <c r="P346" s="1540"/>
      <c r="Q346" s="1540"/>
      <c r="R346" s="1540"/>
    </row>
    <row r="347" spans="1:18" ht="56.25" customHeight="1">
      <c r="A347" s="1402">
        <v>11</v>
      </c>
      <c r="B347" s="1840" t="s">
        <v>1872</v>
      </c>
      <c r="C347" s="1402" t="s">
        <v>1855</v>
      </c>
      <c r="D347" s="1540"/>
      <c r="E347" s="1540"/>
      <c r="F347" s="1540"/>
      <c r="G347" s="1540"/>
      <c r="H347" s="1540"/>
      <c r="I347" s="1540"/>
      <c r="J347" s="1540"/>
      <c r="K347" s="1620">
        <v>126482</v>
      </c>
      <c r="L347" s="1873"/>
      <c r="M347" s="1513"/>
      <c r="N347" s="1540"/>
      <c r="O347" s="1540"/>
      <c r="P347" s="1540"/>
      <c r="Q347" s="1540"/>
      <c r="R347" s="1540"/>
    </row>
    <row r="348" spans="1:18" ht="56.25" customHeight="1">
      <c r="A348" s="1402">
        <v>12</v>
      </c>
      <c r="B348" s="1840" t="s">
        <v>1873</v>
      </c>
      <c r="C348" s="1402" t="s">
        <v>1855</v>
      </c>
      <c r="D348" s="1540"/>
      <c r="E348" s="1540"/>
      <c r="F348" s="1540"/>
      <c r="G348" s="1540"/>
      <c r="H348" s="1540"/>
      <c r="I348" s="1540"/>
      <c r="J348" s="1540"/>
      <c r="K348" s="1620">
        <v>136931</v>
      </c>
      <c r="L348" s="1873"/>
      <c r="M348" s="1513"/>
      <c r="N348" s="1540"/>
      <c r="O348" s="1540"/>
      <c r="P348" s="1540"/>
      <c r="Q348" s="1540"/>
      <c r="R348" s="1540"/>
    </row>
    <row r="349" spans="1:18" ht="56.25" customHeight="1">
      <c r="A349" s="1402">
        <v>13</v>
      </c>
      <c r="B349" s="1874" t="s">
        <v>1874</v>
      </c>
      <c r="C349" s="1402" t="s">
        <v>1855</v>
      </c>
      <c r="D349" s="1540"/>
      <c r="E349" s="1540"/>
      <c r="F349" s="1540"/>
      <c r="G349" s="1540"/>
      <c r="H349" s="1540"/>
      <c r="I349" s="1540"/>
      <c r="J349" s="1540"/>
      <c r="K349" s="1620">
        <v>75409</v>
      </c>
      <c r="L349" s="1873"/>
      <c r="M349" s="1513"/>
      <c r="N349" s="1540"/>
      <c r="O349" s="1540"/>
      <c r="P349" s="1540"/>
      <c r="Q349" s="1540"/>
      <c r="R349" s="1540"/>
    </row>
    <row r="350" spans="1:18" ht="56.25" customHeight="1">
      <c r="A350" s="1402">
        <v>14</v>
      </c>
      <c r="B350" s="1874" t="s">
        <v>1862</v>
      </c>
      <c r="C350" s="1402" t="s">
        <v>1855</v>
      </c>
      <c r="D350" s="1540"/>
      <c r="E350" s="1540"/>
      <c r="F350" s="1540"/>
      <c r="G350" s="1540"/>
      <c r="H350" s="1540"/>
      <c r="I350" s="1540"/>
      <c r="J350" s="1540"/>
      <c r="K350" s="1620">
        <v>81494</v>
      </c>
      <c r="L350" s="1873"/>
      <c r="M350" s="1513"/>
      <c r="N350" s="1540"/>
      <c r="O350" s="1540"/>
      <c r="P350" s="1540"/>
      <c r="Q350" s="1540"/>
      <c r="R350" s="1540"/>
    </row>
    <row r="351" spans="1:18" ht="56.25" customHeight="1">
      <c r="A351" s="1402">
        <v>15</v>
      </c>
      <c r="B351" s="1874" t="s">
        <v>1863</v>
      </c>
      <c r="C351" s="1402" t="s">
        <v>1855</v>
      </c>
      <c r="D351" s="1540"/>
      <c r="E351" s="1540"/>
      <c r="F351" s="1540"/>
      <c r="G351" s="1540"/>
      <c r="H351" s="1540"/>
      <c r="I351" s="1540"/>
      <c r="J351" s="1540"/>
      <c r="K351" s="1620">
        <v>94268</v>
      </c>
      <c r="L351" s="1873"/>
      <c r="M351" s="1513"/>
      <c r="N351" s="1540"/>
      <c r="O351" s="1540"/>
      <c r="P351" s="1540"/>
      <c r="Q351" s="1540"/>
      <c r="R351" s="1540"/>
    </row>
    <row r="352" spans="1:18" ht="54.75" customHeight="1">
      <c r="A352" s="1402">
        <v>16</v>
      </c>
      <c r="B352" s="1840" t="s">
        <v>1864</v>
      </c>
      <c r="C352" s="1402" t="s">
        <v>1855</v>
      </c>
      <c r="D352" s="1540"/>
      <c r="E352" s="1540"/>
      <c r="F352" s="1540"/>
      <c r="G352" s="1540"/>
      <c r="H352" s="1540"/>
      <c r="I352" s="1540"/>
      <c r="J352" s="1540"/>
      <c r="K352" s="1620">
        <v>104354</v>
      </c>
      <c r="L352" s="1873"/>
      <c r="M352" s="1513"/>
      <c r="N352" s="1540"/>
      <c r="O352" s="1540"/>
      <c r="P352" s="1540"/>
      <c r="Q352" s="1540"/>
      <c r="R352" s="1540"/>
    </row>
    <row r="353" spans="1:18" ht="54.75" customHeight="1">
      <c r="A353" s="1402">
        <v>17</v>
      </c>
      <c r="B353" s="1840" t="s">
        <v>1865</v>
      </c>
      <c r="C353" s="1402" t="s">
        <v>1855</v>
      </c>
      <c r="D353" s="1540"/>
      <c r="E353" s="1540"/>
      <c r="F353" s="1540"/>
      <c r="G353" s="1540"/>
      <c r="H353" s="1540"/>
      <c r="I353" s="1540"/>
      <c r="J353" s="1540"/>
      <c r="K353" s="1620">
        <v>114158</v>
      </c>
      <c r="L353" s="1873"/>
      <c r="M353" s="1513"/>
      <c r="N353" s="1540"/>
      <c r="O353" s="1540"/>
      <c r="P353" s="1540"/>
      <c r="Q353" s="1540"/>
      <c r="R353" s="1540"/>
    </row>
    <row r="354" spans="1:18" ht="54.75" customHeight="1">
      <c r="A354" s="1402">
        <v>18</v>
      </c>
      <c r="B354" s="1840" t="s">
        <v>1866</v>
      </c>
      <c r="C354" s="1402" t="s">
        <v>1855</v>
      </c>
      <c r="D354" s="1540"/>
      <c r="E354" s="1540"/>
      <c r="F354" s="1540"/>
      <c r="G354" s="1540"/>
      <c r="H354" s="1540"/>
      <c r="I354" s="1540"/>
      <c r="J354" s="1540"/>
      <c r="K354" s="1620">
        <v>123492</v>
      </c>
      <c r="L354" s="1873"/>
      <c r="M354" s="1513"/>
      <c r="N354" s="1540"/>
      <c r="O354" s="1540"/>
      <c r="P354" s="1540"/>
      <c r="Q354" s="1540"/>
      <c r="R354" s="1540"/>
    </row>
    <row r="355" spans="1:18" ht="54.75" customHeight="1">
      <c r="A355" s="1402">
        <v>19</v>
      </c>
      <c r="B355" s="1840" t="s">
        <v>1867</v>
      </c>
      <c r="C355" s="1402" t="s">
        <v>1855</v>
      </c>
      <c r="D355" s="1540"/>
      <c r="E355" s="1540"/>
      <c r="F355" s="1540"/>
      <c r="G355" s="1540"/>
      <c r="H355" s="1540"/>
      <c r="I355" s="1540"/>
      <c r="J355" s="1540"/>
      <c r="K355" s="1620">
        <v>143415</v>
      </c>
      <c r="L355" s="1873"/>
      <c r="M355" s="1513"/>
      <c r="N355" s="1540"/>
      <c r="O355" s="1540"/>
      <c r="P355" s="1540"/>
      <c r="Q355" s="1540"/>
      <c r="R355" s="1540"/>
    </row>
    <row r="356" spans="1:18" ht="54.75" customHeight="1">
      <c r="A356" s="1402">
        <v>20</v>
      </c>
      <c r="B356" s="1840" t="s">
        <v>1868</v>
      </c>
      <c r="C356" s="1402" t="s">
        <v>1855</v>
      </c>
      <c r="D356" s="1540"/>
      <c r="E356" s="1540"/>
      <c r="F356" s="1540"/>
      <c r="G356" s="1540"/>
      <c r="H356" s="1540"/>
      <c r="I356" s="1540"/>
      <c r="J356" s="1540"/>
      <c r="K356" s="1620">
        <v>111340</v>
      </c>
      <c r="L356" s="1873"/>
      <c r="M356" s="1513"/>
      <c r="N356" s="1540"/>
      <c r="O356" s="1540"/>
      <c r="P356" s="1540"/>
      <c r="Q356" s="1540"/>
      <c r="R356" s="1540"/>
    </row>
    <row r="357" spans="1:18" ht="54.75" customHeight="1">
      <c r="A357" s="1402">
        <v>21</v>
      </c>
      <c r="B357" s="1840" t="s">
        <v>1875</v>
      </c>
      <c r="C357" s="1402" t="s">
        <v>1855</v>
      </c>
      <c r="D357" s="1540"/>
      <c r="E357" s="1540"/>
      <c r="F357" s="1540"/>
      <c r="G357" s="1540"/>
      <c r="H357" s="1540"/>
      <c r="I357" s="1540"/>
      <c r="J357" s="1540"/>
      <c r="K357" s="1620">
        <v>122614</v>
      </c>
      <c r="L357" s="1873"/>
      <c r="M357" s="1513"/>
      <c r="N357" s="1540"/>
      <c r="O357" s="1540"/>
      <c r="P357" s="1540"/>
      <c r="Q357" s="1540"/>
      <c r="R357" s="1540"/>
    </row>
    <row r="358" spans="1:18" ht="54.75" customHeight="1">
      <c r="A358" s="1402">
        <v>22</v>
      </c>
      <c r="B358" s="1840" t="s">
        <v>1876</v>
      </c>
      <c r="C358" s="1402" t="s">
        <v>1855</v>
      </c>
      <c r="D358" s="1540"/>
      <c r="E358" s="1540"/>
      <c r="F358" s="1540"/>
      <c r="G358" s="1540"/>
      <c r="H358" s="1540"/>
      <c r="I358" s="1540"/>
      <c r="J358" s="1540"/>
      <c r="K358" s="1620">
        <v>131283</v>
      </c>
      <c r="L358" s="1873"/>
      <c r="M358" s="1513"/>
      <c r="N358" s="1540"/>
      <c r="O358" s="1540"/>
      <c r="P358" s="1540"/>
      <c r="Q358" s="1540"/>
      <c r="R358" s="1540"/>
    </row>
    <row r="359" spans="1:18" ht="54.75" customHeight="1">
      <c r="A359" s="1402">
        <v>23</v>
      </c>
      <c r="B359" s="1840" t="s">
        <v>1876</v>
      </c>
      <c r="C359" s="1402" t="s">
        <v>1855</v>
      </c>
      <c r="D359" s="1540"/>
      <c r="E359" s="1540"/>
      <c r="F359" s="1540"/>
      <c r="G359" s="1540"/>
      <c r="H359" s="1540"/>
      <c r="I359" s="1540"/>
      <c r="J359" s="1540"/>
      <c r="K359" s="1620">
        <v>141382</v>
      </c>
      <c r="L359" s="1873"/>
      <c r="M359" s="1513"/>
      <c r="N359" s="1540"/>
      <c r="O359" s="1540"/>
      <c r="P359" s="1540"/>
      <c r="Q359" s="1540"/>
      <c r="R359" s="1540"/>
    </row>
    <row r="360" spans="1:18" ht="54.75" customHeight="1">
      <c r="A360" s="1402">
        <v>24</v>
      </c>
      <c r="B360" s="1840" t="s">
        <v>1877</v>
      </c>
      <c r="C360" s="1402" t="s">
        <v>1855</v>
      </c>
      <c r="D360" s="1540"/>
      <c r="E360" s="1540"/>
      <c r="F360" s="1540"/>
      <c r="G360" s="1540"/>
      <c r="H360" s="1540"/>
      <c r="I360" s="1540"/>
      <c r="J360" s="1540"/>
      <c r="K360" s="1620">
        <v>120611</v>
      </c>
      <c r="L360" s="1873"/>
      <c r="M360" s="1513"/>
      <c r="N360" s="1540"/>
      <c r="O360" s="1540"/>
      <c r="P360" s="1540"/>
      <c r="Q360" s="1540"/>
      <c r="R360" s="1540"/>
    </row>
    <row r="361" spans="1:18" ht="75.75" customHeight="1">
      <c r="A361" s="1402">
        <v>25</v>
      </c>
      <c r="B361" s="1840" t="s">
        <v>1878</v>
      </c>
      <c r="C361" s="1402" t="s">
        <v>1855</v>
      </c>
      <c r="D361" s="1540"/>
      <c r="E361" s="1540"/>
      <c r="F361" s="1540"/>
      <c r="G361" s="1540"/>
      <c r="H361" s="1540"/>
      <c r="I361" s="1540"/>
      <c r="J361" s="1540"/>
      <c r="K361" s="1620">
        <v>131736</v>
      </c>
      <c r="L361" s="1873"/>
      <c r="M361" s="1513"/>
      <c r="N361" s="1540"/>
      <c r="O361" s="1540"/>
      <c r="P361" s="1540"/>
      <c r="Q361" s="1540"/>
      <c r="R361" s="1540"/>
    </row>
    <row r="362" spans="1:18" ht="75.75" customHeight="1">
      <c r="A362" s="1402">
        <v>26</v>
      </c>
      <c r="B362" s="1840" t="s">
        <v>1879</v>
      </c>
      <c r="C362" s="1402" t="s">
        <v>1855</v>
      </c>
      <c r="D362" s="1540"/>
      <c r="E362" s="1540"/>
      <c r="F362" s="1540"/>
      <c r="G362" s="1540"/>
      <c r="H362" s="1540"/>
      <c r="I362" s="1540"/>
      <c r="J362" s="1540"/>
      <c r="K362" s="1620">
        <v>141920</v>
      </c>
      <c r="L362" s="1873"/>
      <c r="M362" s="1513"/>
      <c r="N362" s="1540"/>
      <c r="O362" s="1540"/>
      <c r="P362" s="1540"/>
      <c r="Q362" s="1540"/>
      <c r="R362" s="1540"/>
    </row>
    <row r="363" spans="1:18" ht="75.75" customHeight="1">
      <c r="A363" s="1402">
        <v>27</v>
      </c>
      <c r="B363" s="1840" t="s">
        <v>1880</v>
      </c>
      <c r="C363" s="1402" t="s">
        <v>1855</v>
      </c>
      <c r="D363" s="1512"/>
      <c r="E363" s="1512"/>
      <c r="F363" s="1512"/>
      <c r="G363" s="1512"/>
      <c r="H363" s="1512"/>
      <c r="I363" s="1512"/>
      <c r="J363" s="1512"/>
      <c r="K363" s="1620">
        <v>151235</v>
      </c>
      <c r="L363" s="1852"/>
      <c r="M363" s="1513"/>
      <c r="N363" s="1512"/>
      <c r="O363" s="1512"/>
      <c r="P363" s="1512"/>
      <c r="Q363" s="1512"/>
      <c r="R363" s="1512"/>
    </row>
    <row r="364" spans="1:18" ht="54.75" customHeight="1">
      <c r="A364" s="1402">
        <v>28</v>
      </c>
      <c r="B364" s="1840" t="s">
        <v>1881</v>
      </c>
      <c r="C364" s="1402" t="s">
        <v>1855</v>
      </c>
      <c r="D364" s="1512"/>
      <c r="E364" s="1512"/>
      <c r="F364" s="1512"/>
      <c r="G364" s="1512"/>
      <c r="H364" s="1512"/>
      <c r="I364" s="1512"/>
      <c r="J364" s="1512"/>
      <c r="K364" s="1620">
        <v>164644</v>
      </c>
      <c r="L364" s="1852"/>
      <c r="M364" s="1513"/>
      <c r="N364" s="1512"/>
      <c r="O364" s="1512"/>
      <c r="P364" s="1512"/>
      <c r="Q364" s="1512"/>
      <c r="R364" s="1512"/>
    </row>
    <row r="365" spans="1:18" ht="30.75" hidden="1" customHeight="1">
      <c r="A365" s="1839" t="s">
        <v>1379</v>
      </c>
      <c r="B365" s="1512" t="s">
        <v>1820</v>
      </c>
      <c r="C365" s="1839"/>
      <c r="D365" s="1839"/>
      <c r="E365" s="1512"/>
      <c r="F365" s="1512"/>
      <c r="G365" s="1512"/>
      <c r="H365" s="1863"/>
      <c r="I365" s="1512"/>
      <c r="J365" s="1512"/>
      <c r="K365" s="1512"/>
      <c r="L365" s="1852"/>
      <c r="M365" s="1839"/>
      <c r="N365" s="1512"/>
      <c r="O365" s="1512"/>
      <c r="P365" s="1863"/>
      <c r="Q365" s="1863"/>
      <c r="R365" s="1863"/>
    </row>
    <row r="366" spans="1:18" ht="58.5" hidden="1" customHeight="1">
      <c r="A366" s="1839">
        <v>1</v>
      </c>
      <c r="B366" s="3583" t="s">
        <v>2260</v>
      </c>
      <c r="C366" s="3583"/>
      <c r="D366" s="3583"/>
      <c r="E366" s="3583"/>
      <c r="F366" s="3583"/>
      <c r="G366" s="3583"/>
      <c r="H366" s="3583"/>
      <c r="I366" s="3583"/>
      <c r="J366" s="3583"/>
      <c r="K366" s="3583"/>
      <c r="L366" s="3583"/>
      <c r="M366" s="3583"/>
      <c r="N366" s="3583"/>
      <c r="O366" s="3583"/>
      <c r="P366" s="3583"/>
      <c r="Q366" s="3583"/>
      <c r="R366" s="3583"/>
    </row>
    <row r="367" spans="1:18" ht="36.75" hidden="1" customHeight="1">
      <c r="A367" s="1820"/>
      <c r="B367" s="1850"/>
      <c r="C367" s="1543"/>
      <c r="D367" s="3584" t="s">
        <v>1945</v>
      </c>
      <c r="E367" s="3584"/>
      <c r="F367" s="3584"/>
      <c r="G367" s="3584"/>
      <c r="H367" s="3584"/>
      <c r="I367" s="3584"/>
      <c r="J367" s="3584"/>
      <c r="K367" s="3584"/>
      <c r="L367" s="3584"/>
      <c r="M367" s="3584"/>
      <c r="N367" s="3584"/>
      <c r="O367" s="3584"/>
      <c r="P367" s="3584"/>
      <c r="Q367" s="3584"/>
      <c r="R367" s="3584"/>
    </row>
    <row r="368" spans="1:18" ht="36.75" hidden="1" customHeight="1">
      <c r="A368" s="1839"/>
      <c r="B368" s="1515" t="s">
        <v>1940</v>
      </c>
      <c r="C368" s="1402" t="s">
        <v>32</v>
      </c>
      <c r="D368" s="1623"/>
      <c r="E368" s="1620"/>
      <c r="F368" s="1513"/>
      <c r="G368" s="1620">
        <v>17400</v>
      </c>
      <c r="H368" s="3580" t="s">
        <v>1844</v>
      </c>
      <c r="I368" s="3580"/>
      <c r="J368" s="3580"/>
      <c r="K368" s="3580"/>
      <c r="L368" s="3580"/>
      <c r="M368" s="3580"/>
      <c r="N368" s="3580"/>
      <c r="O368" s="3580"/>
      <c r="P368" s="3580"/>
      <c r="Q368" s="3580"/>
      <c r="R368" s="1623"/>
    </row>
    <row r="369" spans="1:18" ht="36.75" hidden="1" customHeight="1">
      <c r="A369" s="1839"/>
      <c r="B369" s="1515" t="s">
        <v>1941</v>
      </c>
      <c r="C369" s="1402" t="s">
        <v>32</v>
      </c>
      <c r="D369" s="1623"/>
      <c r="E369" s="1620"/>
      <c r="F369" s="1513"/>
      <c r="G369" s="1620">
        <v>19100</v>
      </c>
      <c r="H369" s="3580"/>
      <c r="I369" s="3580"/>
      <c r="J369" s="3580"/>
      <c r="K369" s="3580"/>
      <c r="L369" s="3580"/>
      <c r="M369" s="3580"/>
      <c r="N369" s="3580"/>
      <c r="O369" s="3580"/>
      <c r="P369" s="3580"/>
      <c r="Q369" s="3580"/>
      <c r="R369" s="1623"/>
    </row>
    <row r="370" spans="1:18" ht="36.75" hidden="1" customHeight="1">
      <c r="A370" s="1839"/>
      <c r="B370" s="1515" t="s">
        <v>1942</v>
      </c>
      <c r="C370" s="1402" t="s">
        <v>32</v>
      </c>
      <c r="D370" s="1623"/>
      <c r="E370" s="1620"/>
      <c r="F370" s="1513"/>
      <c r="G370" s="1620">
        <v>16600</v>
      </c>
      <c r="H370" s="3580"/>
      <c r="I370" s="3580"/>
      <c r="J370" s="3580"/>
      <c r="K370" s="3580"/>
      <c r="L370" s="3580"/>
      <c r="M370" s="3580"/>
      <c r="N370" s="3580"/>
      <c r="O370" s="3580"/>
      <c r="P370" s="3580"/>
      <c r="Q370" s="3580"/>
      <c r="R370" s="1623"/>
    </row>
    <row r="371" spans="1:18" ht="36.75" hidden="1" customHeight="1">
      <c r="A371" s="1839"/>
      <c r="B371" s="1515" t="s">
        <v>1943</v>
      </c>
      <c r="C371" s="1402" t="s">
        <v>32</v>
      </c>
      <c r="D371" s="1623"/>
      <c r="E371" s="1620"/>
      <c r="F371" s="1513"/>
      <c r="G371" s="1620">
        <v>17600</v>
      </c>
      <c r="H371" s="3580" t="s">
        <v>1844</v>
      </c>
      <c r="I371" s="3580"/>
      <c r="J371" s="3580"/>
      <c r="K371" s="3580"/>
      <c r="L371" s="3580"/>
      <c r="M371" s="3580"/>
      <c r="N371" s="3580"/>
      <c r="O371" s="3580"/>
      <c r="P371" s="3580"/>
      <c r="Q371" s="3580"/>
      <c r="R371" s="1623"/>
    </row>
    <row r="372" spans="1:18" ht="36.75" hidden="1" customHeight="1">
      <c r="A372" s="1839"/>
      <c r="B372" s="1515" t="s">
        <v>1946</v>
      </c>
      <c r="C372" s="1402" t="s">
        <v>32</v>
      </c>
      <c r="D372" s="1623"/>
      <c r="E372" s="1620"/>
      <c r="F372" s="1513"/>
      <c r="G372" s="1620">
        <v>17300</v>
      </c>
      <c r="H372" s="3580"/>
      <c r="I372" s="3580"/>
      <c r="J372" s="3580"/>
      <c r="K372" s="3580"/>
      <c r="L372" s="3580"/>
      <c r="M372" s="3580"/>
      <c r="N372" s="3580"/>
      <c r="O372" s="3580"/>
      <c r="P372" s="3580"/>
      <c r="Q372" s="3580"/>
      <c r="R372" s="1623"/>
    </row>
    <row r="373" spans="1:18" ht="31.5" hidden="1" customHeight="1">
      <c r="A373" s="1839"/>
      <c r="B373" s="1515" t="s">
        <v>1947</v>
      </c>
      <c r="C373" s="1402" t="s">
        <v>32</v>
      </c>
      <c r="D373" s="1623"/>
      <c r="E373" s="1620"/>
      <c r="F373" s="1513"/>
      <c r="G373" s="1620">
        <v>23300</v>
      </c>
      <c r="H373" s="3580"/>
      <c r="I373" s="3580"/>
      <c r="J373" s="3580"/>
      <c r="K373" s="3580"/>
      <c r="L373" s="3580"/>
      <c r="M373" s="3580"/>
      <c r="N373" s="3580"/>
      <c r="O373" s="3580"/>
      <c r="P373" s="3580"/>
      <c r="Q373" s="3580"/>
      <c r="R373" s="1863"/>
    </row>
    <row r="374" spans="1:18" ht="64.5" hidden="1" customHeight="1">
      <c r="A374" s="1839" t="s">
        <v>1379</v>
      </c>
      <c r="B374" s="3581" t="s">
        <v>1821</v>
      </c>
      <c r="C374" s="3581"/>
      <c r="D374" s="3581"/>
      <c r="E374" s="3581"/>
      <c r="F374" s="1620"/>
      <c r="G374" s="1620"/>
      <c r="H374" s="1863"/>
      <c r="I374" s="1623"/>
      <c r="J374" s="1623"/>
      <c r="K374" s="1623"/>
      <c r="L374" s="1442"/>
      <c r="M374" s="1623"/>
      <c r="N374" s="1875"/>
      <c r="O374" s="1875"/>
      <c r="P374" s="1875"/>
      <c r="Q374" s="1875"/>
      <c r="R374" s="1875"/>
    </row>
    <row r="375" spans="1:18" ht="69.75" hidden="1" customHeight="1">
      <c r="A375" s="1402"/>
      <c r="B375" s="3582" t="s">
        <v>1843</v>
      </c>
      <c r="C375" s="3582"/>
      <c r="D375" s="3582"/>
      <c r="E375" s="3582"/>
      <c r="F375" s="3582"/>
      <c r="G375" s="3582"/>
      <c r="H375" s="3582"/>
      <c r="I375" s="3582"/>
      <c r="J375" s="3582"/>
      <c r="K375" s="3582"/>
      <c r="L375" s="3582"/>
      <c r="M375" s="3582"/>
      <c r="N375" s="3582"/>
      <c r="O375" s="3582"/>
      <c r="P375" s="3582"/>
      <c r="Q375" s="3582"/>
      <c r="R375" s="3582"/>
    </row>
    <row r="376" spans="1:18" ht="34.5" hidden="1" customHeight="1">
      <c r="A376" s="1402"/>
      <c r="B376" s="1839" t="s">
        <v>1345</v>
      </c>
      <c r="C376" s="1876"/>
      <c r="D376" s="1876"/>
      <c r="E376" s="1863"/>
      <c r="F376" s="1863"/>
      <c r="G376" s="1863"/>
      <c r="H376" s="1863"/>
      <c r="I376" s="1513"/>
      <c r="J376" s="1862"/>
      <c r="K376" s="1862"/>
      <c r="L376" s="1861"/>
      <c r="M376" s="1862"/>
      <c r="N376" s="1554"/>
      <c r="O376" s="1554"/>
      <c r="P376" s="1554"/>
      <c r="Q376" s="1554"/>
      <c r="R376" s="1554"/>
    </row>
    <row r="377" spans="1:18" ht="56.25" hidden="1" customHeight="1">
      <c r="A377" s="1402"/>
      <c r="B377" s="1840" t="s">
        <v>1348</v>
      </c>
      <c r="C377" s="1402" t="s">
        <v>13</v>
      </c>
      <c r="D377" s="1402"/>
      <c r="E377" s="1620"/>
      <c r="F377" s="1620"/>
      <c r="G377" s="1620">
        <v>3805000</v>
      </c>
      <c r="H377" s="1620"/>
      <c r="I377" s="3580" t="s">
        <v>1844</v>
      </c>
      <c r="J377" s="3580"/>
      <c r="K377" s="3580"/>
      <c r="L377" s="3580"/>
      <c r="M377" s="3580"/>
      <c r="N377" s="3580"/>
      <c r="O377" s="3580"/>
      <c r="P377" s="3580"/>
      <c r="Q377" s="3580"/>
      <c r="R377" s="3580"/>
    </row>
    <row r="378" spans="1:18" ht="56.25" hidden="1" customHeight="1">
      <c r="A378" s="1402"/>
      <c r="B378" s="1840" t="s">
        <v>1349</v>
      </c>
      <c r="C378" s="1402" t="s">
        <v>13</v>
      </c>
      <c r="D378" s="1402"/>
      <c r="E378" s="1620"/>
      <c r="F378" s="1620"/>
      <c r="G378" s="1620">
        <v>3805000</v>
      </c>
      <c r="H378" s="1620"/>
      <c r="I378" s="3580" t="s">
        <v>1844</v>
      </c>
      <c r="J378" s="3580"/>
      <c r="K378" s="3580"/>
      <c r="L378" s="3580"/>
      <c r="M378" s="3580"/>
      <c r="N378" s="3580"/>
      <c r="O378" s="3580"/>
      <c r="P378" s="3580"/>
      <c r="Q378" s="3580"/>
      <c r="R378" s="3580"/>
    </row>
    <row r="379" spans="1:18" ht="56.25" hidden="1" customHeight="1">
      <c r="A379" s="1402"/>
      <c r="B379" s="1512" t="s">
        <v>1346</v>
      </c>
      <c r="C379" s="1402"/>
      <c r="D379" s="1402"/>
      <c r="E379" s="1620"/>
      <c r="F379" s="1620"/>
      <c r="G379" s="1620"/>
      <c r="H379" s="1620"/>
      <c r="I379" s="1554"/>
      <c r="J379" s="1554"/>
      <c r="K379" s="1554"/>
      <c r="L379" s="1861"/>
      <c r="M379" s="1554"/>
      <c r="N379" s="1554"/>
      <c r="O379" s="1554"/>
      <c r="P379" s="1554"/>
      <c r="Q379" s="1554"/>
      <c r="R379" s="1554"/>
    </row>
    <row r="380" spans="1:18" ht="56.25" hidden="1" customHeight="1">
      <c r="A380" s="1820"/>
      <c r="B380" s="1840" t="s">
        <v>1350</v>
      </c>
      <c r="C380" s="1402" t="s">
        <v>13</v>
      </c>
      <c r="D380" s="1402"/>
      <c r="E380" s="1620"/>
      <c r="F380" s="1620"/>
      <c r="G380" s="1620">
        <v>3065000</v>
      </c>
      <c r="H380" s="1620"/>
      <c r="I380" s="1554"/>
      <c r="J380" s="1554"/>
      <c r="K380" s="1554"/>
      <c r="L380" s="1861"/>
      <c r="M380" s="1554"/>
      <c r="N380" s="1512"/>
      <c r="O380" s="1512"/>
      <c r="P380" s="1512"/>
      <c r="Q380" s="1512"/>
      <c r="R380" s="1512"/>
    </row>
    <row r="381" spans="1:18" ht="45" customHeight="1">
      <c r="A381" s="1839" t="s">
        <v>1379</v>
      </c>
      <c r="B381" s="1512" t="s">
        <v>1822</v>
      </c>
      <c r="C381" s="1839"/>
      <c r="D381" s="1512"/>
      <c r="E381" s="1512"/>
      <c r="F381" s="1512"/>
      <c r="G381" s="1512"/>
      <c r="H381" s="1512"/>
      <c r="I381" s="1512"/>
      <c r="J381" s="1512"/>
      <c r="K381" s="1512"/>
      <c r="L381" s="1852"/>
      <c r="M381" s="1512"/>
      <c r="N381" s="1512"/>
      <c r="O381" s="1512"/>
      <c r="P381" s="1512"/>
      <c r="Q381" s="1512"/>
      <c r="R381" s="1512"/>
    </row>
    <row r="382" spans="1:18" ht="48.75" customHeight="1">
      <c r="A382" s="1839">
        <v>1</v>
      </c>
      <c r="B382" s="3581" t="s">
        <v>1978</v>
      </c>
      <c r="C382" s="3581"/>
      <c r="D382" s="3581"/>
      <c r="E382" s="3581"/>
      <c r="F382" s="3581"/>
      <c r="G382" s="3581"/>
      <c r="H382" s="3581"/>
      <c r="I382" s="3581"/>
      <c r="J382" s="3581"/>
      <c r="K382" s="3581"/>
      <c r="L382" s="3581"/>
      <c r="M382" s="3581"/>
      <c r="N382" s="3581"/>
      <c r="O382" s="3581"/>
      <c r="P382" s="3581"/>
      <c r="Q382" s="3581"/>
      <c r="R382" s="3581"/>
    </row>
    <row r="383" spans="1:18" ht="37.5" customHeight="1">
      <c r="A383" s="1402"/>
      <c r="B383" s="1512"/>
      <c r="C383" s="1877"/>
      <c r="D383" s="1877"/>
      <c r="E383" s="1878"/>
      <c r="F383" s="3380" t="s">
        <v>1515</v>
      </c>
      <c r="G383" s="3380"/>
      <c r="H383" s="3380"/>
      <c r="I383" s="3380"/>
      <c r="J383" s="3380"/>
      <c r="K383" s="3380"/>
      <c r="L383" s="3380"/>
      <c r="M383" s="3380"/>
      <c r="N383" s="3380"/>
      <c r="O383" s="3380"/>
      <c r="P383" s="3380"/>
      <c r="Q383" s="3380"/>
      <c r="R383" s="3380"/>
    </row>
    <row r="384" spans="1:18" ht="110.25" customHeight="1">
      <c r="A384" s="1402"/>
      <c r="B384" s="1840" t="s">
        <v>192</v>
      </c>
      <c r="C384" s="1402" t="s">
        <v>1292</v>
      </c>
      <c r="D384" s="3579" t="s">
        <v>1558</v>
      </c>
      <c r="E384" s="1879"/>
      <c r="F384" s="1879"/>
      <c r="G384" s="1513"/>
      <c r="H384" s="1543"/>
      <c r="I384" s="1543"/>
      <c r="J384" s="1543"/>
      <c r="K384" s="1543">
        <v>7930000</v>
      </c>
      <c r="L384" s="1420"/>
      <c r="M384" s="1543"/>
      <c r="N384" s="1543"/>
      <c r="O384" s="1543"/>
      <c r="P384" s="1543"/>
      <c r="Q384" s="1543"/>
      <c r="R384" s="1543"/>
    </row>
    <row r="385" spans="1:18" ht="110.25" customHeight="1">
      <c r="A385" s="1402"/>
      <c r="B385" s="1840" t="s">
        <v>193</v>
      </c>
      <c r="C385" s="1402" t="s">
        <v>1292</v>
      </c>
      <c r="D385" s="3579"/>
      <c r="E385" s="1879"/>
      <c r="F385" s="1879"/>
      <c r="G385" s="1513"/>
      <c r="H385" s="1543"/>
      <c r="I385" s="1543"/>
      <c r="J385" s="1543"/>
      <c r="K385" s="1543">
        <v>8490000</v>
      </c>
      <c r="L385" s="1420"/>
      <c r="M385" s="1543"/>
      <c r="N385" s="1543"/>
      <c r="O385" s="1543"/>
      <c r="P385" s="1543"/>
      <c r="Q385" s="1543"/>
      <c r="R385" s="1543"/>
    </row>
    <row r="386" spans="1:18" ht="110.25" customHeight="1">
      <c r="A386" s="1402"/>
      <c r="B386" s="1840" t="s">
        <v>194</v>
      </c>
      <c r="C386" s="1402" t="s">
        <v>1292</v>
      </c>
      <c r="D386" s="3579"/>
      <c r="E386" s="1879"/>
      <c r="F386" s="1879"/>
      <c r="G386" s="1513"/>
      <c r="H386" s="1543"/>
      <c r="I386" s="1543"/>
      <c r="J386" s="1543"/>
      <c r="K386" s="1543">
        <v>9600000</v>
      </c>
      <c r="L386" s="1420"/>
      <c r="M386" s="1543"/>
      <c r="N386" s="1543"/>
      <c r="O386" s="1543"/>
      <c r="P386" s="1543"/>
      <c r="Q386" s="1543"/>
      <c r="R386" s="1543"/>
    </row>
    <row r="387" spans="1:18" ht="110.25" customHeight="1">
      <c r="A387" s="1402"/>
      <c r="B387" s="1840" t="s">
        <v>196</v>
      </c>
      <c r="C387" s="1402" t="s">
        <v>1292</v>
      </c>
      <c r="D387" s="1402" t="s">
        <v>1558</v>
      </c>
      <c r="E387" s="1879"/>
      <c r="F387" s="1879"/>
      <c r="G387" s="1513"/>
      <c r="H387" s="1543"/>
      <c r="I387" s="1543"/>
      <c r="J387" s="1543"/>
      <c r="K387" s="1543">
        <v>10900000</v>
      </c>
      <c r="L387" s="1420"/>
      <c r="M387" s="1543"/>
      <c r="N387" s="1543"/>
      <c r="O387" s="1543"/>
      <c r="P387" s="1543"/>
      <c r="Q387" s="1543"/>
      <c r="R387" s="1543"/>
    </row>
    <row r="388" spans="1:18" ht="110.25" customHeight="1">
      <c r="A388" s="1402"/>
      <c r="B388" s="1840" t="s">
        <v>1979</v>
      </c>
      <c r="C388" s="1402" t="s">
        <v>1292</v>
      </c>
      <c r="D388" s="1402" t="s">
        <v>1558</v>
      </c>
      <c r="E388" s="1879"/>
      <c r="F388" s="1879"/>
      <c r="G388" s="1513"/>
      <c r="H388" s="1543"/>
      <c r="I388" s="1543"/>
      <c r="J388" s="1543"/>
      <c r="K388" s="1543">
        <v>11850000</v>
      </c>
      <c r="L388" s="1420"/>
      <c r="M388" s="1543"/>
      <c r="N388" s="1543"/>
      <c r="O388" s="1543"/>
      <c r="P388" s="1543"/>
      <c r="Q388" s="1543"/>
      <c r="R388" s="1543"/>
    </row>
    <row r="389" spans="1:18" ht="110.25" customHeight="1">
      <c r="A389" s="1402"/>
      <c r="B389" s="1840" t="s">
        <v>199</v>
      </c>
      <c r="C389" s="1402" t="s">
        <v>1292</v>
      </c>
      <c r="D389" s="1402" t="s">
        <v>1558</v>
      </c>
      <c r="E389" s="1879"/>
      <c r="F389" s="1879"/>
      <c r="G389" s="1513"/>
      <c r="H389" s="1543"/>
      <c r="I389" s="1543"/>
      <c r="J389" s="1543"/>
      <c r="K389" s="1543">
        <v>12200000</v>
      </c>
      <c r="L389" s="1420"/>
      <c r="M389" s="1543"/>
      <c r="N389" s="1543"/>
      <c r="O389" s="1543"/>
      <c r="P389" s="1543"/>
      <c r="Q389" s="1543"/>
      <c r="R389" s="1543"/>
    </row>
    <row r="390" spans="1:18" ht="110.25" customHeight="1">
      <c r="A390" s="1671"/>
      <c r="B390" s="1738" t="s">
        <v>1980</v>
      </c>
      <c r="C390" s="1671" t="s">
        <v>1292</v>
      </c>
      <c r="D390" s="1671"/>
      <c r="E390" s="1880"/>
      <c r="F390" s="1880"/>
      <c r="G390" s="1881"/>
      <c r="H390" s="1882"/>
      <c r="I390" s="1882"/>
      <c r="J390" s="1882"/>
      <c r="K390" s="1882">
        <v>13190000</v>
      </c>
      <c r="L390" s="1883"/>
      <c r="M390" s="1882"/>
      <c r="N390" s="1884"/>
      <c r="O390" s="1884"/>
      <c r="P390" s="1884"/>
      <c r="Q390" s="1884"/>
      <c r="R390" s="1884"/>
    </row>
    <row r="391" spans="1:18" ht="110.25" customHeight="1">
      <c r="A391" s="1671"/>
      <c r="B391" s="1738" t="s">
        <v>1981</v>
      </c>
      <c r="C391" s="1671" t="s">
        <v>1292</v>
      </c>
      <c r="D391" s="1671"/>
      <c r="E391" s="1880"/>
      <c r="F391" s="1880"/>
      <c r="G391" s="1881"/>
      <c r="H391" s="1882"/>
      <c r="I391" s="1882"/>
      <c r="J391" s="1882"/>
      <c r="K391" s="1882">
        <v>14050000</v>
      </c>
      <c r="L391" s="1883"/>
      <c r="M391" s="1882"/>
      <c r="N391" s="1884"/>
      <c r="O391" s="1884"/>
      <c r="P391" s="1884"/>
      <c r="Q391" s="1884"/>
      <c r="R391" s="1884"/>
    </row>
    <row r="392" spans="1:18" ht="110.25" customHeight="1">
      <c r="A392" s="1671"/>
      <c r="B392" s="3578" t="s">
        <v>200</v>
      </c>
      <c r="C392" s="3578"/>
      <c r="D392" s="3578"/>
      <c r="E392" s="3578"/>
      <c r="F392" s="3578"/>
      <c r="G392" s="1884"/>
      <c r="H392" s="1884"/>
      <c r="I392" s="1884"/>
      <c r="J392" s="1884"/>
      <c r="K392" s="1884"/>
      <c r="L392" s="1885"/>
      <c r="M392" s="1886"/>
      <c r="N392" s="1882"/>
      <c r="O392" s="1882"/>
      <c r="P392" s="1882"/>
      <c r="Q392" s="1882"/>
      <c r="R392" s="1882"/>
    </row>
    <row r="393" spans="1:18" ht="110.25" customHeight="1">
      <c r="A393" s="1671"/>
      <c r="B393" s="1738" t="s">
        <v>201</v>
      </c>
      <c r="C393" s="1671" t="s">
        <v>1292</v>
      </c>
      <c r="D393" s="3575" t="s">
        <v>1558</v>
      </c>
      <c r="E393" s="1880"/>
      <c r="F393" s="1880"/>
      <c r="G393" s="1881"/>
      <c r="H393" s="1882"/>
      <c r="I393" s="1882"/>
      <c r="J393" s="1882"/>
      <c r="K393" s="1882">
        <v>11760000</v>
      </c>
      <c r="L393" s="1883"/>
      <c r="M393" s="1882"/>
      <c r="N393" s="1882"/>
      <c r="O393" s="1882"/>
      <c r="P393" s="1882"/>
      <c r="Q393" s="1882"/>
      <c r="R393" s="1882"/>
    </row>
    <row r="394" spans="1:18" ht="110.25" customHeight="1">
      <c r="A394" s="1671"/>
      <c r="B394" s="1738" t="s">
        <v>202</v>
      </c>
      <c r="C394" s="1671" t="s">
        <v>1292</v>
      </c>
      <c r="D394" s="3575"/>
      <c r="E394" s="1880"/>
      <c r="F394" s="1880"/>
      <c r="G394" s="1881"/>
      <c r="H394" s="1882"/>
      <c r="I394" s="1882"/>
      <c r="J394" s="1882"/>
      <c r="K394" s="1882">
        <v>14900000</v>
      </c>
      <c r="L394" s="1883"/>
      <c r="M394" s="1882"/>
      <c r="N394" s="1882"/>
      <c r="O394" s="1882"/>
      <c r="P394" s="1882"/>
      <c r="Q394" s="1882"/>
      <c r="R394" s="1882"/>
    </row>
    <row r="395" spans="1:18" ht="110.25" customHeight="1">
      <c r="A395" s="1671"/>
      <c r="B395" s="1738" t="s">
        <v>203</v>
      </c>
      <c r="C395" s="1671" t="s">
        <v>1292</v>
      </c>
      <c r="D395" s="3575"/>
      <c r="E395" s="1880"/>
      <c r="F395" s="1880"/>
      <c r="G395" s="1881"/>
      <c r="H395" s="1882"/>
      <c r="I395" s="1882"/>
      <c r="J395" s="1882"/>
      <c r="K395" s="1882">
        <v>17600000</v>
      </c>
      <c r="L395" s="1883"/>
      <c r="M395" s="1882"/>
      <c r="N395" s="1882"/>
      <c r="O395" s="1882"/>
      <c r="P395" s="1882"/>
      <c r="Q395" s="1882"/>
      <c r="R395" s="1882"/>
    </row>
    <row r="396" spans="1:18" ht="110.25" customHeight="1">
      <c r="A396" s="1754"/>
      <c r="B396" s="1738" t="s">
        <v>204</v>
      </c>
      <c r="C396" s="1671" t="s">
        <v>1292</v>
      </c>
      <c r="D396" s="3575"/>
      <c r="E396" s="1880"/>
      <c r="F396" s="1880"/>
      <c r="G396" s="1881"/>
      <c r="H396" s="1882"/>
      <c r="I396" s="1882"/>
      <c r="J396" s="1882"/>
      <c r="K396" s="1882">
        <v>20690000</v>
      </c>
      <c r="L396" s="1883"/>
      <c r="M396" s="1882"/>
      <c r="N396" s="1706"/>
      <c r="O396" s="1706"/>
      <c r="P396" s="1706"/>
      <c r="Q396" s="1706"/>
      <c r="R396" s="1706"/>
    </row>
    <row r="397" spans="1:18" ht="48" customHeight="1">
      <c r="A397" s="1754">
        <v>2</v>
      </c>
      <c r="B397" s="3569" t="s">
        <v>2433</v>
      </c>
      <c r="C397" s="3569"/>
      <c r="D397" s="3569"/>
      <c r="E397" s="3569"/>
      <c r="F397" s="3569"/>
      <c r="G397" s="3569"/>
      <c r="H397" s="3569"/>
      <c r="I397" s="3569"/>
      <c r="J397" s="3569"/>
      <c r="K397" s="3569"/>
      <c r="L397" s="3569"/>
      <c r="M397" s="3569"/>
      <c r="N397" s="3569"/>
      <c r="O397" s="3569"/>
      <c r="P397" s="3569"/>
      <c r="Q397" s="3569"/>
      <c r="R397" s="3569"/>
    </row>
    <row r="398" spans="1:18" ht="30" customHeight="1">
      <c r="A398" s="1754"/>
      <c r="B398" s="1706"/>
      <c r="C398" s="1843"/>
      <c r="D398" s="3573" t="s">
        <v>1515</v>
      </c>
      <c r="E398" s="3573"/>
      <c r="F398" s="3573"/>
      <c r="G398" s="3573"/>
      <c r="H398" s="3573"/>
      <c r="I398" s="3573"/>
      <c r="J398" s="3573"/>
      <c r="K398" s="3573"/>
      <c r="L398" s="3573"/>
      <c r="M398" s="3573"/>
      <c r="N398" s="3573"/>
      <c r="O398" s="3573"/>
      <c r="P398" s="3573"/>
      <c r="Q398" s="1706"/>
      <c r="R398" s="1706"/>
    </row>
    <row r="399" spans="1:18" ht="102.75" customHeight="1">
      <c r="A399" s="1754"/>
      <c r="B399" s="1738" t="s">
        <v>1950</v>
      </c>
      <c r="C399" s="1671" t="s">
        <v>1292</v>
      </c>
      <c r="D399" s="1706"/>
      <c r="E399" s="1706"/>
      <c r="F399" s="1706"/>
      <c r="G399" s="1706"/>
      <c r="H399" s="1706"/>
      <c r="I399" s="1706"/>
      <c r="J399" s="1706"/>
      <c r="K399" s="1887">
        <v>4425000</v>
      </c>
      <c r="L399" s="1888"/>
      <c r="M399" s="1706"/>
      <c r="N399" s="1706"/>
      <c r="O399" s="1706"/>
      <c r="P399" s="1706"/>
      <c r="Q399" s="1706"/>
      <c r="R399" s="1706"/>
    </row>
    <row r="400" spans="1:18" ht="102.75" customHeight="1">
      <c r="A400" s="1754"/>
      <c r="B400" s="1738" t="s">
        <v>1950</v>
      </c>
      <c r="C400" s="1671" t="s">
        <v>1292</v>
      </c>
      <c r="D400" s="1706"/>
      <c r="E400" s="1706"/>
      <c r="F400" s="1706"/>
      <c r="G400" s="1706"/>
      <c r="H400" s="1706"/>
      <c r="I400" s="1706"/>
      <c r="J400" s="1706"/>
      <c r="K400" s="1887">
        <v>5250000</v>
      </c>
      <c r="L400" s="1888"/>
      <c r="M400" s="1706"/>
      <c r="N400" s="1706"/>
      <c r="O400" s="1706"/>
      <c r="P400" s="1706"/>
      <c r="Q400" s="1706"/>
      <c r="R400" s="1706"/>
    </row>
    <row r="401" spans="1:18" ht="102.75" customHeight="1">
      <c r="A401" s="1754"/>
      <c r="B401" s="1738" t="s">
        <v>1951</v>
      </c>
      <c r="C401" s="1671" t="s">
        <v>1292</v>
      </c>
      <c r="D401" s="1706"/>
      <c r="E401" s="1706"/>
      <c r="F401" s="1706"/>
      <c r="G401" s="1706"/>
      <c r="H401" s="1706"/>
      <c r="I401" s="1706"/>
      <c r="J401" s="1706"/>
      <c r="K401" s="1887">
        <v>6375000</v>
      </c>
      <c r="L401" s="1888"/>
      <c r="M401" s="1706"/>
      <c r="N401" s="1706"/>
      <c r="O401" s="1706"/>
      <c r="P401" s="1706"/>
      <c r="Q401" s="1706"/>
      <c r="R401" s="1706"/>
    </row>
    <row r="402" spans="1:18" ht="102.75" customHeight="1">
      <c r="A402" s="1754"/>
      <c r="B402" s="1738" t="s">
        <v>1952</v>
      </c>
      <c r="C402" s="1671" t="s">
        <v>1292</v>
      </c>
      <c r="D402" s="1706"/>
      <c r="E402" s="1706"/>
      <c r="F402" s="1706"/>
      <c r="G402" s="1706"/>
      <c r="H402" s="1706"/>
      <c r="I402" s="1706"/>
      <c r="J402" s="1706"/>
      <c r="K402" s="1887">
        <v>8400000</v>
      </c>
      <c r="L402" s="1888"/>
      <c r="M402" s="1706"/>
      <c r="N402" s="1706"/>
      <c r="O402" s="1706"/>
      <c r="P402" s="1706"/>
      <c r="Q402" s="1706"/>
      <c r="R402" s="1706"/>
    </row>
    <row r="403" spans="1:18" ht="102.75" customHeight="1">
      <c r="A403" s="1754"/>
      <c r="B403" s="1738" t="s">
        <v>1953</v>
      </c>
      <c r="C403" s="1671" t="s">
        <v>1292</v>
      </c>
      <c r="D403" s="1706"/>
      <c r="E403" s="1706"/>
      <c r="F403" s="1706"/>
      <c r="G403" s="1706"/>
      <c r="H403" s="1706"/>
      <c r="I403" s="1706"/>
      <c r="J403" s="1706"/>
      <c r="K403" s="1887">
        <v>9150000</v>
      </c>
      <c r="L403" s="1888"/>
      <c r="M403" s="1706"/>
      <c r="N403" s="1706"/>
      <c r="O403" s="1706"/>
      <c r="P403" s="1706"/>
      <c r="Q403" s="1706"/>
      <c r="R403" s="1706"/>
    </row>
    <row r="404" spans="1:18" ht="102.75" customHeight="1">
      <c r="A404" s="1754"/>
      <c r="B404" s="1738" t="s">
        <v>1954</v>
      </c>
      <c r="C404" s="1671" t="s">
        <v>1292</v>
      </c>
      <c r="D404" s="1706"/>
      <c r="E404" s="1706"/>
      <c r="F404" s="1706"/>
      <c r="G404" s="1706"/>
      <c r="H404" s="1706"/>
      <c r="I404" s="1706"/>
      <c r="J404" s="1706"/>
      <c r="K404" s="1887">
        <v>9450000</v>
      </c>
      <c r="L404" s="1888"/>
      <c r="M404" s="1706"/>
      <c r="N404" s="1706"/>
      <c r="O404" s="1706"/>
      <c r="P404" s="1706"/>
      <c r="Q404" s="1706"/>
      <c r="R404" s="1706"/>
    </row>
    <row r="405" spans="1:18" ht="102.75" customHeight="1">
      <c r="A405" s="1754"/>
      <c r="B405" s="1738" t="s">
        <v>1955</v>
      </c>
      <c r="C405" s="1671" t="s">
        <v>1292</v>
      </c>
      <c r="D405" s="1706"/>
      <c r="E405" s="1706"/>
      <c r="F405" s="1706"/>
      <c r="G405" s="1706"/>
      <c r="H405" s="1706"/>
      <c r="I405" s="1706"/>
      <c r="J405" s="1706"/>
      <c r="K405" s="1887">
        <v>9760000</v>
      </c>
      <c r="L405" s="1888"/>
      <c r="M405" s="1706"/>
      <c r="N405" s="1706"/>
      <c r="O405" s="1706"/>
      <c r="P405" s="1706"/>
      <c r="Q405" s="1706"/>
      <c r="R405" s="1706"/>
    </row>
    <row r="406" spans="1:18" ht="102.75" customHeight="1">
      <c r="A406" s="1754"/>
      <c r="B406" s="1738" t="s">
        <v>1956</v>
      </c>
      <c r="C406" s="1671" t="s">
        <v>1292</v>
      </c>
      <c r="D406" s="1706"/>
      <c r="E406" s="1706"/>
      <c r="F406" s="1706"/>
      <c r="G406" s="1706"/>
      <c r="H406" s="1706"/>
      <c r="I406" s="1706"/>
      <c r="J406" s="1706"/>
      <c r="K406" s="1887">
        <v>10650000</v>
      </c>
      <c r="L406" s="1888"/>
      <c r="M406" s="1706"/>
      <c r="N406" s="1706"/>
      <c r="O406" s="1706"/>
      <c r="P406" s="1706"/>
      <c r="Q406" s="1706"/>
      <c r="R406" s="1706"/>
    </row>
    <row r="407" spans="1:18" ht="102.75" customHeight="1">
      <c r="A407" s="1754"/>
      <c r="B407" s="1738" t="s">
        <v>1957</v>
      </c>
      <c r="C407" s="1671" t="s">
        <v>1292</v>
      </c>
      <c r="D407" s="1706"/>
      <c r="E407" s="1706"/>
      <c r="F407" s="1706"/>
      <c r="G407" s="1706"/>
      <c r="H407" s="1706"/>
      <c r="I407" s="1706"/>
      <c r="J407" s="1706"/>
      <c r="K407" s="1887">
        <v>11250000</v>
      </c>
      <c r="L407" s="1888"/>
      <c r="M407" s="1706"/>
      <c r="N407" s="1706"/>
      <c r="O407" s="1706"/>
      <c r="P407" s="1706"/>
      <c r="Q407" s="1706"/>
      <c r="R407" s="1706"/>
    </row>
    <row r="408" spans="1:18" ht="102.75" customHeight="1">
      <c r="A408" s="1754"/>
      <c r="B408" s="1738" t="s">
        <v>1958</v>
      </c>
      <c r="C408" s="1671" t="s">
        <v>1292</v>
      </c>
      <c r="D408" s="1706"/>
      <c r="E408" s="1706"/>
      <c r="F408" s="1706"/>
      <c r="G408" s="1706"/>
      <c r="H408" s="1706"/>
      <c r="I408" s="1706"/>
      <c r="J408" s="1706"/>
      <c r="K408" s="1887">
        <v>12225000</v>
      </c>
      <c r="L408" s="1888"/>
      <c r="M408" s="1706"/>
      <c r="N408" s="1706"/>
      <c r="O408" s="1706"/>
      <c r="P408" s="1706"/>
      <c r="Q408" s="1706"/>
      <c r="R408" s="1706"/>
    </row>
    <row r="409" spans="1:18" ht="102.75" customHeight="1">
      <c r="A409" s="1754"/>
      <c r="B409" s="1738" t="s">
        <v>1959</v>
      </c>
      <c r="C409" s="1671" t="s">
        <v>1292</v>
      </c>
      <c r="D409" s="1706"/>
      <c r="E409" s="1706"/>
      <c r="F409" s="1706"/>
      <c r="G409" s="1706"/>
      <c r="H409" s="1706"/>
      <c r="I409" s="1706"/>
      <c r="J409" s="1706"/>
      <c r="K409" s="1887">
        <v>13040000</v>
      </c>
      <c r="L409" s="1888"/>
      <c r="M409" s="1706"/>
      <c r="N409" s="1706"/>
      <c r="O409" s="1706"/>
      <c r="P409" s="1706"/>
      <c r="Q409" s="1706"/>
      <c r="R409" s="1706"/>
    </row>
    <row r="410" spans="1:18" ht="102.75" customHeight="1">
      <c r="A410" s="1754"/>
      <c r="B410" s="1738" t="s">
        <v>1960</v>
      </c>
      <c r="C410" s="1671" t="s">
        <v>1292</v>
      </c>
      <c r="D410" s="1706"/>
      <c r="E410" s="1706"/>
      <c r="F410" s="1706"/>
      <c r="G410" s="1706"/>
      <c r="H410" s="1706"/>
      <c r="I410" s="1706"/>
      <c r="J410" s="1706"/>
      <c r="K410" s="1887">
        <v>13800000</v>
      </c>
      <c r="L410" s="1888"/>
      <c r="M410" s="1706"/>
      <c r="N410" s="1706"/>
      <c r="O410" s="1706"/>
      <c r="P410" s="1706"/>
      <c r="Q410" s="1706"/>
      <c r="R410" s="1706"/>
    </row>
    <row r="411" spans="1:18" ht="102.75" customHeight="1">
      <c r="A411" s="1754"/>
      <c r="B411" s="1738" t="s">
        <v>1961</v>
      </c>
      <c r="C411" s="1671" t="s">
        <v>1292</v>
      </c>
      <c r="D411" s="1706"/>
      <c r="E411" s="1706"/>
      <c r="F411" s="1706"/>
      <c r="G411" s="1706"/>
      <c r="H411" s="1706"/>
      <c r="I411" s="1706"/>
      <c r="J411" s="1706"/>
      <c r="K411" s="1887">
        <v>14925000</v>
      </c>
      <c r="L411" s="1888"/>
      <c r="M411" s="1706"/>
      <c r="N411" s="1706"/>
      <c r="O411" s="1706"/>
      <c r="P411" s="1706"/>
      <c r="Q411" s="1706"/>
      <c r="R411" s="1706"/>
    </row>
    <row r="412" spans="1:18" ht="102.75" customHeight="1">
      <c r="A412" s="1754"/>
      <c r="B412" s="1738" t="s">
        <v>1962</v>
      </c>
      <c r="C412" s="1671" t="s">
        <v>1292</v>
      </c>
      <c r="D412" s="1706"/>
      <c r="E412" s="1706"/>
      <c r="F412" s="1706"/>
      <c r="G412" s="1706"/>
      <c r="H412" s="1706"/>
      <c r="I412" s="1706"/>
      <c r="J412" s="1706"/>
      <c r="K412" s="1887">
        <v>15920000</v>
      </c>
      <c r="L412" s="1888"/>
      <c r="M412" s="1706"/>
      <c r="N412" s="1706"/>
      <c r="O412" s="1706"/>
      <c r="P412" s="1706"/>
      <c r="Q412" s="1706"/>
      <c r="R412" s="1706"/>
    </row>
    <row r="413" spans="1:18" ht="102.75" customHeight="1">
      <c r="A413" s="1754"/>
      <c r="B413" s="1738" t="s">
        <v>1963</v>
      </c>
      <c r="C413" s="1671" t="s">
        <v>1292</v>
      </c>
      <c r="D413" s="1706"/>
      <c r="E413" s="1706"/>
      <c r="F413" s="1706"/>
      <c r="G413" s="1706"/>
      <c r="H413" s="1706"/>
      <c r="I413" s="1706"/>
      <c r="J413" s="1706"/>
      <c r="K413" s="1887">
        <v>34350000</v>
      </c>
      <c r="L413" s="1888"/>
      <c r="M413" s="1706"/>
      <c r="N413" s="1706"/>
      <c r="O413" s="1706"/>
      <c r="P413" s="1706"/>
      <c r="Q413" s="1706"/>
      <c r="R413" s="1706"/>
    </row>
    <row r="414" spans="1:18" ht="102.75" customHeight="1">
      <c r="A414" s="1754"/>
      <c r="B414" s="1738" t="s">
        <v>1964</v>
      </c>
      <c r="C414" s="1671" t="s">
        <v>1292</v>
      </c>
      <c r="D414" s="1706"/>
      <c r="E414" s="1706"/>
      <c r="F414" s="1706"/>
      <c r="G414" s="1706"/>
      <c r="H414" s="1706"/>
      <c r="I414" s="1706"/>
      <c r="J414" s="1706"/>
      <c r="K414" s="1887">
        <v>5520000</v>
      </c>
      <c r="L414" s="1888"/>
      <c r="M414" s="1706"/>
      <c r="N414" s="1706"/>
      <c r="O414" s="1706"/>
      <c r="P414" s="1706"/>
      <c r="Q414" s="1706"/>
      <c r="R414" s="1706"/>
    </row>
    <row r="415" spans="1:18" ht="102.75" customHeight="1">
      <c r="A415" s="1754"/>
      <c r="B415" s="1738" t="s">
        <v>1965</v>
      </c>
      <c r="C415" s="1671" t="s">
        <v>1292</v>
      </c>
      <c r="D415" s="1706"/>
      <c r="E415" s="1706"/>
      <c r="F415" s="1706"/>
      <c r="G415" s="1706"/>
      <c r="H415" s="1706"/>
      <c r="I415" s="1706"/>
      <c r="J415" s="1706"/>
      <c r="K415" s="1887">
        <v>6560000</v>
      </c>
      <c r="L415" s="1888"/>
      <c r="M415" s="1706"/>
      <c r="N415" s="1706"/>
      <c r="O415" s="1706"/>
      <c r="P415" s="1706"/>
      <c r="Q415" s="1706"/>
      <c r="R415" s="1706"/>
    </row>
    <row r="416" spans="1:18" ht="102.75" customHeight="1">
      <c r="A416" s="1754"/>
      <c r="B416" s="1738" t="s">
        <v>1966</v>
      </c>
      <c r="C416" s="1671" t="s">
        <v>1292</v>
      </c>
      <c r="D416" s="1706"/>
      <c r="E416" s="1706"/>
      <c r="F416" s="1706"/>
      <c r="G416" s="1706"/>
      <c r="H416" s="1706"/>
      <c r="I416" s="1706"/>
      <c r="J416" s="1706"/>
      <c r="K416" s="1887">
        <v>7600000</v>
      </c>
      <c r="L416" s="1888"/>
      <c r="M416" s="1706"/>
      <c r="N416" s="1706"/>
      <c r="O416" s="1706"/>
      <c r="P416" s="1706"/>
      <c r="Q416" s="1706"/>
      <c r="R416" s="1706"/>
    </row>
    <row r="417" spans="1:18" ht="102.75" customHeight="1">
      <c r="A417" s="1754"/>
      <c r="B417" s="1738" t="s">
        <v>1967</v>
      </c>
      <c r="C417" s="1671" t="s">
        <v>1292</v>
      </c>
      <c r="D417" s="1706"/>
      <c r="E417" s="1706"/>
      <c r="F417" s="1706"/>
      <c r="G417" s="1706"/>
      <c r="H417" s="1706"/>
      <c r="I417" s="1706"/>
      <c r="J417" s="1706"/>
      <c r="K417" s="1887">
        <v>8800000</v>
      </c>
      <c r="L417" s="1888"/>
      <c r="M417" s="1706"/>
      <c r="N417" s="1706"/>
      <c r="O417" s="1706"/>
      <c r="P417" s="1706"/>
      <c r="Q417" s="1706"/>
      <c r="R417" s="1706"/>
    </row>
    <row r="418" spans="1:18" ht="102.75" customHeight="1">
      <c r="A418" s="1754"/>
      <c r="B418" s="1738" t="s">
        <v>1968</v>
      </c>
      <c r="C418" s="1671" t="s">
        <v>1292</v>
      </c>
      <c r="D418" s="1706"/>
      <c r="E418" s="1706"/>
      <c r="F418" s="1706"/>
      <c r="G418" s="1706"/>
      <c r="H418" s="1706"/>
      <c r="I418" s="1706"/>
      <c r="J418" s="1706"/>
      <c r="K418" s="1887">
        <v>10400000</v>
      </c>
      <c r="L418" s="1888"/>
      <c r="M418" s="1706"/>
      <c r="N418" s="1706"/>
      <c r="O418" s="1706"/>
      <c r="P418" s="1706"/>
      <c r="Q418" s="1706"/>
      <c r="R418" s="1706"/>
    </row>
    <row r="419" spans="1:18" ht="102.75" customHeight="1">
      <c r="A419" s="1754"/>
      <c r="B419" s="1738" t="s">
        <v>1969</v>
      </c>
      <c r="C419" s="1671" t="s">
        <v>1292</v>
      </c>
      <c r="D419" s="1706"/>
      <c r="E419" s="1706"/>
      <c r="F419" s="1706"/>
      <c r="G419" s="1706"/>
      <c r="H419" s="1706"/>
      <c r="I419" s="1706"/>
      <c r="J419" s="1706"/>
      <c r="K419" s="1887">
        <v>12000000</v>
      </c>
      <c r="L419" s="1888"/>
      <c r="M419" s="1706"/>
      <c r="N419" s="1706"/>
      <c r="O419" s="1706"/>
      <c r="P419" s="1706"/>
      <c r="Q419" s="1706"/>
      <c r="R419" s="1706"/>
    </row>
    <row r="420" spans="1:18" ht="102.75" customHeight="1">
      <c r="A420" s="1754"/>
      <c r="B420" s="1738" t="s">
        <v>1970</v>
      </c>
      <c r="C420" s="1671" t="s">
        <v>1292</v>
      </c>
      <c r="D420" s="1706"/>
      <c r="E420" s="1706"/>
      <c r="F420" s="1706"/>
      <c r="G420" s="1706"/>
      <c r="H420" s="1706"/>
      <c r="I420" s="1706"/>
      <c r="J420" s="1706"/>
      <c r="K420" s="1887">
        <v>14320000</v>
      </c>
      <c r="L420" s="1888"/>
      <c r="M420" s="1706"/>
      <c r="N420" s="1706"/>
      <c r="O420" s="1706"/>
      <c r="P420" s="1706"/>
      <c r="Q420" s="1706"/>
      <c r="R420" s="1706"/>
    </row>
    <row r="421" spans="1:18" ht="49.5" hidden="1" customHeight="1">
      <c r="A421" s="1754">
        <v>2</v>
      </c>
      <c r="B421" s="3576" t="s">
        <v>2024</v>
      </c>
      <c r="C421" s="3576"/>
      <c r="D421" s="3576"/>
      <c r="E421" s="3576"/>
      <c r="F421" s="3576"/>
      <c r="G421" s="3576"/>
      <c r="H421" s="3576"/>
      <c r="I421" s="3576"/>
      <c r="J421" s="3576"/>
      <c r="K421" s="3576"/>
      <c r="L421" s="3576"/>
      <c r="M421" s="3576"/>
      <c r="N421" s="3576"/>
      <c r="O421" s="3576"/>
      <c r="P421" s="3576"/>
      <c r="Q421" s="3576"/>
      <c r="R421" s="3576"/>
    </row>
    <row r="422" spans="1:18" ht="31.5" hidden="1" customHeight="1">
      <c r="A422" s="1671"/>
      <c r="B422" s="1889"/>
      <c r="C422" s="1890"/>
      <c r="D422" s="1890"/>
      <c r="E422" s="1889"/>
      <c r="F422" s="1889"/>
      <c r="G422" s="3558" t="s">
        <v>1453</v>
      </c>
      <c r="H422" s="3558"/>
      <c r="I422" s="3558"/>
      <c r="J422" s="3558"/>
      <c r="K422" s="3558"/>
      <c r="L422" s="3558"/>
      <c r="M422" s="3558"/>
      <c r="N422" s="3558"/>
      <c r="O422" s="3558"/>
      <c r="P422" s="3558"/>
      <c r="Q422" s="3558"/>
      <c r="R422" s="3558"/>
    </row>
    <row r="423" spans="1:18" ht="253.5" hidden="1" customHeight="1">
      <c r="A423" s="1671"/>
      <c r="B423" s="1730" t="s">
        <v>1384</v>
      </c>
      <c r="C423" s="1671" t="s">
        <v>1292</v>
      </c>
      <c r="D423" s="1671" t="s">
        <v>1573</v>
      </c>
      <c r="E423" s="1891"/>
      <c r="F423" s="1891"/>
      <c r="G423" s="1891"/>
      <c r="H423" s="1891"/>
      <c r="I423" s="1891"/>
      <c r="J423" s="1891"/>
      <c r="K423" s="1892">
        <v>8900000</v>
      </c>
      <c r="L423" s="1893"/>
      <c r="M423" s="1881"/>
      <c r="N423" s="1891"/>
      <c r="O423" s="1891"/>
      <c r="P423" s="1891"/>
      <c r="Q423" s="1891"/>
      <c r="R423" s="1891"/>
    </row>
    <row r="424" spans="1:18" ht="253.5" hidden="1" customHeight="1">
      <c r="A424" s="1671"/>
      <c r="B424" s="1730" t="s">
        <v>1386</v>
      </c>
      <c r="C424" s="1671" t="s">
        <v>1292</v>
      </c>
      <c r="D424" s="1671" t="s">
        <v>1573</v>
      </c>
      <c r="E424" s="1891"/>
      <c r="F424" s="1891"/>
      <c r="G424" s="1891"/>
      <c r="H424" s="1891"/>
      <c r="I424" s="1891"/>
      <c r="J424" s="1891"/>
      <c r="K424" s="1892">
        <v>9850000</v>
      </c>
      <c r="L424" s="1893"/>
      <c r="M424" s="1881"/>
      <c r="N424" s="1891"/>
      <c r="O424" s="1891"/>
      <c r="P424" s="1894"/>
      <c r="Q424" s="1894"/>
      <c r="R424" s="1894"/>
    </row>
    <row r="425" spans="1:18" ht="253.5" hidden="1" customHeight="1">
      <c r="A425" s="1671"/>
      <c r="B425" s="1730" t="s">
        <v>1385</v>
      </c>
      <c r="C425" s="1671" t="s">
        <v>1292</v>
      </c>
      <c r="D425" s="1671" t="s">
        <v>1572</v>
      </c>
      <c r="E425" s="1891"/>
      <c r="F425" s="1891"/>
      <c r="G425" s="1891"/>
      <c r="H425" s="1894"/>
      <c r="I425" s="1891"/>
      <c r="J425" s="1891"/>
      <c r="K425" s="1895">
        <v>11500000</v>
      </c>
      <c r="L425" s="1893"/>
      <c r="M425" s="1881"/>
      <c r="N425" s="1894"/>
      <c r="O425" s="1894"/>
      <c r="P425" s="1894"/>
      <c r="Q425" s="1894"/>
      <c r="R425" s="1894"/>
    </row>
    <row r="426" spans="1:18" ht="253.5" hidden="1" customHeight="1">
      <c r="A426" s="1671"/>
      <c r="B426" s="1730" t="s">
        <v>1317</v>
      </c>
      <c r="C426" s="1671" t="s">
        <v>1292</v>
      </c>
      <c r="D426" s="1671" t="s">
        <v>1573</v>
      </c>
      <c r="E426" s="1894"/>
      <c r="F426" s="1894"/>
      <c r="G426" s="1894"/>
      <c r="H426" s="1894"/>
      <c r="I426" s="1894"/>
      <c r="J426" s="1894"/>
      <c r="K426" s="1895">
        <v>12000000</v>
      </c>
      <c r="L426" s="1896"/>
      <c r="M426" s="1881"/>
      <c r="N426" s="1894"/>
      <c r="O426" s="1894"/>
      <c r="P426" s="1894"/>
      <c r="Q426" s="1894"/>
      <c r="R426" s="1894"/>
    </row>
    <row r="427" spans="1:18" ht="253.5" hidden="1" customHeight="1">
      <c r="A427" s="1671"/>
      <c r="B427" s="1730" t="s">
        <v>1387</v>
      </c>
      <c r="C427" s="1671" t="s">
        <v>1292</v>
      </c>
      <c r="D427" s="1671" t="s">
        <v>1573</v>
      </c>
      <c r="E427" s="1894"/>
      <c r="F427" s="1894"/>
      <c r="G427" s="1894"/>
      <c r="H427" s="1894"/>
      <c r="I427" s="1894"/>
      <c r="J427" s="1894"/>
      <c r="K427" s="1895">
        <v>13000000</v>
      </c>
      <c r="L427" s="1896"/>
      <c r="M427" s="1881"/>
      <c r="N427" s="1894"/>
      <c r="O427" s="1894"/>
      <c r="P427" s="1894"/>
      <c r="Q427" s="1894"/>
      <c r="R427" s="1894"/>
    </row>
    <row r="428" spans="1:18" ht="253.5" hidden="1" customHeight="1">
      <c r="A428" s="1671"/>
      <c r="B428" s="1738" t="s">
        <v>1388</v>
      </c>
      <c r="C428" s="1671" t="s">
        <v>1292</v>
      </c>
      <c r="D428" s="1671" t="s">
        <v>1573</v>
      </c>
      <c r="E428" s="1894"/>
      <c r="F428" s="1894"/>
      <c r="G428" s="1894"/>
      <c r="H428" s="1894"/>
      <c r="I428" s="1894"/>
      <c r="J428" s="1894"/>
      <c r="K428" s="1895">
        <v>14500000</v>
      </c>
      <c r="L428" s="1896"/>
      <c r="M428" s="1881"/>
      <c r="N428" s="1894"/>
      <c r="O428" s="1894"/>
      <c r="P428" s="1894"/>
      <c r="Q428" s="1894"/>
      <c r="R428" s="1894"/>
    </row>
    <row r="429" spans="1:18" ht="253.5" hidden="1" customHeight="1">
      <c r="A429" s="1671"/>
      <c r="B429" s="1738" t="s">
        <v>1389</v>
      </c>
      <c r="C429" s="1671" t="s">
        <v>1292</v>
      </c>
      <c r="D429" s="1671" t="s">
        <v>1573</v>
      </c>
      <c r="E429" s="1894"/>
      <c r="F429" s="1894"/>
      <c r="G429" s="1894"/>
      <c r="H429" s="1894"/>
      <c r="I429" s="1894"/>
      <c r="J429" s="1894"/>
      <c r="K429" s="1895">
        <v>15000000</v>
      </c>
      <c r="L429" s="1896"/>
      <c r="M429" s="1881"/>
      <c r="N429" s="1894"/>
      <c r="O429" s="1894"/>
      <c r="P429" s="1894"/>
      <c r="Q429" s="1894"/>
      <c r="R429" s="1894"/>
    </row>
    <row r="430" spans="1:18" ht="253.5" hidden="1" customHeight="1">
      <c r="A430" s="1671"/>
      <c r="B430" s="1738" t="s">
        <v>1390</v>
      </c>
      <c r="C430" s="1671" t="s">
        <v>1292</v>
      </c>
      <c r="D430" s="1671" t="s">
        <v>1573</v>
      </c>
      <c r="E430" s="1894"/>
      <c r="F430" s="1894"/>
      <c r="G430" s="1894"/>
      <c r="H430" s="1894"/>
      <c r="I430" s="1894"/>
      <c r="J430" s="1894"/>
      <c r="K430" s="1895">
        <v>15500000</v>
      </c>
      <c r="L430" s="1896"/>
      <c r="M430" s="1881"/>
      <c r="N430" s="1894"/>
      <c r="O430" s="1894"/>
      <c r="P430" s="1894"/>
      <c r="Q430" s="1894"/>
      <c r="R430" s="1894"/>
    </row>
    <row r="431" spans="1:18" ht="253.5" hidden="1" customHeight="1">
      <c r="A431" s="1671"/>
      <c r="B431" s="1738" t="s">
        <v>1391</v>
      </c>
      <c r="C431" s="1671" t="s">
        <v>1292</v>
      </c>
      <c r="D431" s="1671" t="s">
        <v>1573</v>
      </c>
      <c r="E431" s="1894"/>
      <c r="F431" s="1894"/>
      <c r="G431" s="1894"/>
      <c r="H431" s="1894"/>
      <c r="I431" s="1894"/>
      <c r="J431" s="1894"/>
      <c r="K431" s="1895">
        <v>10065000</v>
      </c>
      <c r="L431" s="1896"/>
      <c r="M431" s="1881"/>
      <c r="N431" s="1894"/>
      <c r="O431" s="1894"/>
      <c r="P431" s="1894"/>
      <c r="Q431" s="1894"/>
      <c r="R431" s="1894"/>
    </row>
    <row r="432" spans="1:18" ht="253.5" hidden="1" customHeight="1">
      <c r="A432" s="1671"/>
      <c r="B432" s="1738" t="s">
        <v>1392</v>
      </c>
      <c r="C432" s="1671" t="s">
        <v>1292</v>
      </c>
      <c r="D432" s="1671" t="s">
        <v>1573</v>
      </c>
      <c r="E432" s="1894"/>
      <c r="F432" s="1894"/>
      <c r="G432" s="1894"/>
      <c r="H432" s="1894"/>
      <c r="I432" s="1894"/>
      <c r="J432" s="1894"/>
      <c r="K432" s="1892">
        <v>10950000</v>
      </c>
      <c r="L432" s="1896"/>
      <c r="M432" s="1881"/>
      <c r="N432" s="1894"/>
      <c r="O432" s="1894"/>
      <c r="P432" s="1894"/>
      <c r="Q432" s="1894"/>
      <c r="R432" s="1894"/>
    </row>
    <row r="433" spans="1:18" ht="253.5" hidden="1" customHeight="1">
      <c r="A433" s="1671"/>
      <c r="B433" s="1738" t="s">
        <v>1394</v>
      </c>
      <c r="C433" s="1671" t="s">
        <v>1292</v>
      </c>
      <c r="D433" s="1671" t="s">
        <v>1573</v>
      </c>
      <c r="E433" s="1894"/>
      <c r="F433" s="1894"/>
      <c r="G433" s="1894"/>
      <c r="H433" s="1894"/>
      <c r="I433" s="1894"/>
      <c r="J433" s="1894"/>
      <c r="K433" s="1895">
        <v>12200000</v>
      </c>
      <c r="L433" s="1896"/>
      <c r="M433" s="1881"/>
      <c r="N433" s="1894"/>
      <c r="O433" s="1894"/>
      <c r="P433" s="1894"/>
      <c r="Q433" s="1894"/>
      <c r="R433" s="1894"/>
    </row>
    <row r="434" spans="1:18" ht="253.5" hidden="1" customHeight="1">
      <c r="A434" s="1671"/>
      <c r="B434" s="1738" t="s">
        <v>1393</v>
      </c>
      <c r="C434" s="1671" t="s">
        <v>1292</v>
      </c>
      <c r="D434" s="1671" t="s">
        <v>1572</v>
      </c>
      <c r="E434" s="1894"/>
      <c r="F434" s="1894"/>
      <c r="G434" s="1894"/>
      <c r="H434" s="1894"/>
      <c r="I434" s="1894"/>
      <c r="J434" s="1894"/>
      <c r="K434" s="1895">
        <v>12800000</v>
      </c>
      <c r="L434" s="1896"/>
      <c r="M434" s="1881"/>
      <c r="N434" s="1894"/>
      <c r="O434" s="1894"/>
      <c r="P434" s="1894"/>
      <c r="Q434" s="1894"/>
      <c r="R434" s="1894"/>
    </row>
    <row r="435" spans="1:18" ht="253.5" hidden="1" customHeight="1">
      <c r="A435" s="1671"/>
      <c r="B435" s="1738" t="s">
        <v>1395</v>
      </c>
      <c r="C435" s="1671" t="s">
        <v>1292</v>
      </c>
      <c r="D435" s="1671" t="s">
        <v>1573</v>
      </c>
      <c r="E435" s="1894"/>
      <c r="F435" s="1894"/>
      <c r="G435" s="1894"/>
      <c r="H435" s="1894"/>
      <c r="I435" s="1894"/>
      <c r="J435" s="1894"/>
      <c r="K435" s="1895">
        <v>14080000</v>
      </c>
      <c r="L435" s="1896"/>
      <c r="M435" s="1881"/>
      <c r="N435" s="1894"/>
      <c r="O435" s="1894"/>
      <c r="P435" s="1894"/>
      <c r="Q435" s="1894"/>
      <c r="R435" s="1894"/>
    </row>
    <row r="436" spans="1:18" ht="253.5" hidden="1" customHeight="1">
      <c r="A436" s="1671"/>
      <c r="B436" s="1738" t="s">
        <v>1396</v>
      </c>
      <c r="C436" s="1671" t="s">
        <v>1292</v>
      </c>
      <c r="D436" s="1671" t="s">
        <v>1572</v>
      </c>
      <c r="E436" s="1894"/>
      <c r="F436" s="1894"/>
      <c r="G436" s="1894"/>
      <c r="H436" s="1894"/>
      <c r="I436" s="1894"/>
      <c r="J436" s="1894"/>
      <c r="K436" s="1895">
        <v>16350000</v>
      </c>
      <c r="L436" s="1896"/>
      <c r="M436" s="1881"/>
      <c r="N436" s="1894"/>
      <c r="O436" s="1894"/>
      <c r="P436" s="1894"/>
      <c r="Q436" s="1894"/>
      <c r="R436" s="1894"/>
    </row>
    <row r="437" spans="1:18" ht="253.5" hidden="1" customHeight="1">
      <c r="A437" s="1671"/>
      <c r="B437" s="1897" t="s">
        <v>1652</v>
      </c>
      <c r="C437" s="1671" t="s">
        <v>1292</v>
      </c>
      <c r="D437" s="1671" t="s">
        <v>1572</v>
      </c>
      <c r="E437" s="1894"/>
      <c r="F437" s="1894"/>
      <c r="G437" s="1894"/>
      <c r="H437" s="1894"/>
      <c r="I437" s="1894"/>
      <c r="J437" s="1894"/>
      <c r="K437" s="1895">
        <v>10065000</v>
      </c>
      <c r="L437" s="1896"/>
      <c r="M437" s="1881"/>
      <c r="N437" s="1894"/>
      <c r="O437" s="1894"/>
      <c r="P437" s="1894"/>
      <c r="Q437" s="1894"/>
      <c r="R437" s="1894"/>
    </row>
    <row r="438" spans="1:18" ht="253.5" hidden="1" customHeight="1">
      <c r="A438" s="1671">
        <v>16</v>
      </c>
      <c r="B438" s="1897" t="s">
        <v>1653</v>
      </c>
      <c r="C438" s="1671" t="s">
        <v>1292</v>
      </c>
      <c r="D438" s="1671" t="s">
        <v>1572</v>
      </c>
      <c r="E438" s="1894"/>
      <c r="F438" s="1894"/>
      <c r="G438" s="1894"/>
      <c r="H438" s="1894"/>
      <c r="I438" s="1894"/>
      <c r="J438" s="1894"/>
      <c r="K438" s="1895">
        <v>11000000</v>
      </c>
      <c r="L438" s="1896"/>
      <c r="M438" s="1881"/>
      <c r="N438" s="1894"/>
      <c r="O438" s="1894"/>
      <c r="P438" s="1894"/>
      <c r="Q438" s="1894"/>
      <c r="R438" s="1894"/>
    </row>
    <row r="439" spans="1:18" ht="253.5" hidden="1" customHeight="1">
      <c r="A439" s="1671"/>
      <c r="B439" s="1897" t="s">
        <v>1654</v>
      </c>
      <c r="C439" s="1671" t="s">
        <v>1292</v>
      </c>
      <c r="D439" s="1671" t="s">
        <v>1572</v>
      </c>
      <c r="E439" s="1894"/>
      <c r="F439" s="1894"/>
      <c r="G439" s="1894"/>
      <c r="H439" s="1894"/>
      <c r="I439" s="1894"/>
      <c r="J439" s="1894"/>
      <c r="K439" s="1895">
        <v>12500000</v>
      </c>
      <c r="L439" s="1896"/>
      <c r="M439" s="1881"/>
      <c r="N439" s="1894"/>
      <c r="O439" s="1894"/>
      <c r="P439" s="1894"/>
      <c r="Q439" s="1894"/>
      <c r="R439" s="1894"/>
    </row>
    <row r="440" spans="1:18" ht="253.5" hidden="1" customHeight="1">
      <c r="A440" s="1671"/>
      <c r="B440" s="1897" t="s">
        <v>1655</v>
      </c>
      <c r="C440" s="1671" t="s">
        <v>1292</v>
      </c>
      <c r="D440" s="1671" t="s">
        <v>1572</v>
      </c>
      <c r="E440" s="1894"/>
      <c r="F440" s="1894"/>
      <c r="G440" s="1894"/>
      <c r="H440" s="1894"/>
      <c r="I440" s="1894"/>
      <c r="J440" s="1894"/>
      <c r="K440" s="1895">
        <v>13500000</v>
      </c>
      <c r="L440" s="1896"/>
      <c r="M440" s="1881"/>
      <c r="N440" s="1894"/>
      <c r="O440" s="1894"/>
      <c r="P440" s="1894"/>
      <c r="Q440" s="1894"/>
      <c r="R440" s="1894"/>
    </row>
    <row r="441" spans="1:18" ht="253.5" hidden="1" customHeight="1">
      <c r="A441" s="1671"/>
      <c r="B441" s="1897" t="s">
        <v>1819</v>
      </c>
      <c r="C441" s="1671" t="s">
        <v>1292</v>
      </c>
      <c r="D441" s="1671" t="s">
        <v>1572</v>
      </c>
      <c r="E441" s="1894"/>
      <c r="F441" s="1894"/>
      <c r="G441" s="1894"/>
      <c r="H441" s="1894"/>
      <c r="I441" s="1894"/>
      <c r="J441" s="1894"/>
      <c r="K441" s="1895">
        <v>14500000</v>
      </c>
      <c r="L441" s="1896"/>
      <c r="M441" s="1881"/>
      <c r="N441" s="1894"/>
      <c r="O441" s="1894"/>
      <c r="P441" s="1894"/>
      <c r="Q441" s="1894"/>
      <c r="R441" s="1894"/>
    </row>
    <row r="442" spans="1:18" ht="253.5" hidden="1" customHeight="1">
      <c r="A442" s="1671"/>
      <c r="B442" s="1897" t="s">
        <v>1824</v>
      </c>
      <c r="C442" s="1671" t="s">
        <v>1292</v>
      </c>
      <c r="D442" s="1671" t="s">
        <v>1572</v>
      </c>
      <c r="E442" s="1894"/>
      <c r="F442" s="1894"/>
      <c r="G442" s="1894"/>
      <c r="H442" s="1894"/>
      <c r="I442" s="1894"/>
      <c r="J442" s="1894"/>
      <c r="K442" s="1895">
        <v>16800000</v>
      </c>
      <c r="L442" s="1896"/>
      <c r="M442" s="1881"/>
      <c r="N442" s="1894"/>
      <c r="O442" s="1894"/>
      <c r="P442" s="1894"/>
      <c r="Q442" s="1894"/>
      <c r="R442" s="1894"/>
    </row>
    <row r="443" spans="1:18" ht="253.5" hidden="1" customHeight="1">
      <c r="A443" s="1671"/>
      <c r="B443" s="1898" t="s">
        <v>1656</v>
      </c>
      <c r="C443" s="1671" t="s">
        <v>1292</v>
      </c>
      <c r="D443" s="1671" t="s">
        <v>1572</v>
      </c>
      <c r="E443" s="1894"/>
      <c r="F443" s="1894"/>
      <c r="G443" s="1894"/>
      <c r="H443" s="1894"/>
      <c r="I443" s="1894"/>
      <c r="J443" s="1894"/>
      <c r="K443" s="1895">
        <v>7500000</v>
      </c>
      <c r="L443" s="1896"/>
      <c r="M443" s="1881"/>
      <c r="N443" s="1894"/>
      <c r="O443" s="1894"/>
      <c r="P443" s="1894"/>
      <c r="Q443" s="1894"/>
      <c r="R443" s="1894"/>
    </row>
    <row r="444" spans="1:18" ht="253.5" hidden="1" customHeight="1">
      <c r="A444" s="1671"/>
      <c r="B444" s="1898" t="s">
        <v>1657</v>
      </c>
      <c r="C444" s="1671" t="s">
        <v>1292</v>
      </c>
      <c r="D444" s="1671" t="s">
        <v>1572</v>
      </c>
      <c r="E444" s="1894"/>
      <c r="F444" s="1894"/>
      <c r="G444" s="1894"/>
      <c r="H444" s="1894"/>
      <c r="I444" s="1894"/>
      <c r="J444" s="1894"/>
      <c r="K444" s="1892">
        <v>8200000</v>
      </c>
      <c r="L444" s="1896"/>
      <c r="M444" s="1881"/>
      <c r="N444" s="1894"/>
      <c r="O444" s="1894"/>
      <c r="P444" s="1894"/>
      <c r="Q444" s="1894"/>
      <c r="R444" s="1894"/>
    </row>
    <row r="445" spans="1:18" ht="253.5" hidden="1" customHeight="1">
      <c r="A445" s="1671"/>
      <c r="B445" s="1898" t="s">
        <v>1658</v>
      </c>
      <c r="C445" s="1671" t="s">
        <v>1292</v>
      </c>
      <c r="D445" s="1671" t="s">
        <v>1572</v>
      </c>
      <c r="E445" s="1894"/>
      <c r="F445" s="1894"/>
      <c r="G445" s="1894"/>
      <c r="H445" s="1894"/>
      <c r="I445" s="1894"/>
      <c r="J445" s="1894"/>
      <c r="K445" s="1892">
        <v>8800000</v>
      </c>
      <c r="L445" s="1896"/>
      <c r="M445" s="1881"/>
      <c r="N445" s="1894"/>
      <c r="O445" s="1894"/>
      <c r="P445" s="1894"/>
      <c r="Q445" s="1894"/>
      <c r="R445" s="1894"/>
    </row>
    <row r="446" spans="1:18" ht="253.5" hidden="1" customHeight="1">
      <c r="A446" s="1671"/>
      <c r="B446" s="1898" t="s">
        <v>1659</v>
      </c>
      <c r="C446" s="1671" t="s">
        <v>1292</v>
      </c>
      <c r="D446" s="1671" t="s">
        <v>1572</v>
      </c>
      <c r="E446" s="1894"/>
      <c r="F446" s="1894"/>
      <c r="G446" s="1894"/>
      <c r="H446" s="1894"/>
      <c r="I446" s="1894"/>
      <c r="J446" s="1894"/>
      <c r="K446" s="1892">
        <v>9300000</v>
      </c>
      <c r="L446" s="1896"/>
      <c r="M446" s="1881"/>
      <c r="N446" s="1894"/>
      <c r="O446" s="1894"/>
      <c r="P446" s="1894"/>
      <c r="Q446" s="1894"/>
      <c r="R446" s="1894"/>
    </row>
    <row r="447" spans="1:18" ht="253.5" hidden="1" customHeight="1">
      <c r="A447" s="1671"/>
      <c r="B447" s="1738" t="s">
        <v>1406</v>
      </c>
      <c r="C447" s="1671" t="s">
        <v>1292</v>
      </c>
      <c r="D447" s="1671" t="s">
        <v>1572</v>
      </c>
      <c r="E447" s="1894"/>
      <c r="F447" s="1894"/>
      <c r="G447" s="1894"/>
      <c r="H447" s="1894"/>
      <c r="I447" s="1894"/>
      <c r="J447" s="1894"/>
      <c r="K447" s="1892">
        <v>29500000</v>
      </c>
      <c r="L447" s="1896"/>
      <c r="M447" s="1881"/>
      <c r="N447" s="1894"/>
      <c r="O447" s="1894"/>
      <c r="P447" s="1894"/>
      <c r="Q447" s="1894"/>
      <c r="R447" s="1894"/>
    </row>
    <row r="448" spans="1:18" ht="253.5" hidden="1" customHeight="1">
      <c r="A448" s="1671"/>
      <c r="B448" s="1738" t="s">
        <v>1407</v>
      </c>
      <c r="C448" s="1671" t="s">
        <v>1292</v>
      </c>
      <c r="D448" s="1671" t="s">
        <v>1572</v>
      </c>
      <c r="E448" s="1894"/>
      <c r="F448" s="1894"/>
      <c r="G448" s="1894"/>
      <c r="H448" s="1894"/>
      <c r="I448" s="1894"/>
      <c r="J448" s="1894"/>
      <c r="K448" s="1895">
        <v>36200000</v>
      </c>
      <c r="L448" s="1896"/>
      <c r="M448" s="1881"/>
      <c r="N448" s="1894"/>
      <c r="O448" s="1894"/>
      <c r="P448" s="1894"/>
      <c r="Q448" s="1894"/>
      <c r="R448" s="1894"/>
    </row>
    <row r="449" spans="1:18" ht="253.5" hidden="1" customHeight="1">
      <c r="A449" s="1671"/>
      <c r="B449" s="1738" t="s">
        <v>1408</v>
      </c>
      <c r="C449" s="1671" t="s">
        <v>1292</v>
      </c>
      <c r="D449" s="1671" t="s">
        <v>1572</v>
      </c>
      <c r="E449" s="1894"/>
      <c r="F449" s="1894"/>
      <c r="G449" s="1894"/>
      <c r="H449" s="1894"/>
      <c r="I449" s="1894"/>
      <c r="J449" s="1894"/>
      <c r="K449" s="1895">
        <v>37350000</v>
      </c>
      <c r="L449" s="1896"/>
      <c r="M449" s="1881"/>
      <c r="N449" s="1894"/>
      <c r="O449" s="1894"/>
      <c r="P449" s="1894"/>
      <c r="Q449" s="1894"/>
      <c r="R449" s="1894"/>
    </row>
    <row r="450" spans="1:18" ht="253.5" hidden="1" customHeight="1">
      <c r="A450" s="1671">
        <v>28</v>
      </c>
      <c r="B450" s="1738" t="s">
        <v>1409</v>
      </c>
      <c r="C450" s="1671" t="s">
        <v>1292</v>
      </c>
      <c r="D450" s="1671" t="s">
        <v>1572</v>
      </c>
      <c r="E450" s="1894"/>
      <c r="F450" s="1894"/>
      <c r="G450" s="1894"/>
      <c r="H450" s="1894"/>
      <c r="I450" s="1894"/>
      <c r="J450" s="1894"/>
      <c r="K450" s="1895">
        <v>24000000</v>
      </c>
      <c r="L450" s="1896"/>
      <c r="M450" s="1881"/>
      <c r="N450" s="1894"/>
      <c r="O450" s="1894"/>
      <c r="P450" s="1894"/>
      <c r="Q450" s="1894"/>
      <c r="R450" s="1894"/>
    </row>
    <row r="451" spans="1:18" ht="185.25" hidden="1" customHeight="1">
      <c r="A451" s="1671"/>
      <c r="B451" s="1738" t="s">
        <v>1410</v>
      </c>
      <c r="C451" s="1671" t="s">
        <v>1292</v>
      </c>
      <c r="D451" s="1671" t="s">
        <v>1572</v>
      </c>
      <c r="E451" s="1894"/>
      <c r="F451" s="1894"/>
      <c r="G451" s="1894"/>
      <c r="H451" s="1894"/>
      <c r="I451" s="1894"/>
      <c r="J451" s="1894"/>
      <c r="K451" s="1895">
        <v>29500000</v>
      </c>
      <c r="L451" s="1896"/>
      <c r="M451" s="1881"/>
      <c r="N451" s="1894"/>
      <c r="O451" s="1894"/>
      <c r="P451" s="1894"/>
      <c r="Q451" s="1894"/>
      <c r="R451" s="1894"/>
    </row>
    <row r="452" spans="1:18" ht="185.25" hidden="1" customHeight="1">
      <c r="A452" s="1671"/>
      <c r="B452" s="1738" t="s">
        <v>1411</v>
      </c>
      <c r="C452" s="1671" t="s">
        <v>1292</v>
      </c>
      <c r="D452" s="1671" t="s">
        <v>1572</v>
      </c>
      <c r="E452" s="1894"/>
      <c r="F452" s="1894"/>
      <c r="G452" s="1894"/>
      <c r="H452" s="1894"/>
      <c r="I452" s="1894"/>
      <c r="J452" s="1894"/>
      <c r="K452" s="1895">
        <v>36200000</v>
      </c>
      <c r="L452" s="1896"/>
      <c r="M452" s="1881"/>
      <c r="N452" s="1894"/>
      <c r="O452" s="1894"/>
      <c r="P452" s="1894"/>
      <c r="Q452" s="1894"/>
      <c r="R452" s="1894"/>
    </row>
    <row r="453" spans="1:18" ht="185.25" hidden="1" customHeight="1">
      <c r="A453" s="1671">
        <v>31</v>
      </c>
      <c r="B453" s="1738" t="s">
        <v>1412</v>
      </c>
      <c r="C453" s="1671" t="s">
        <v>1292</v>
      </c>
      <c r="D453" s="1671" t="s">
        <v>1572</v>
      </c>
      <c r="E453" s="1894"/>
      <c r="F453" s="1894"/>
      <c r="G453" s="1894"/>
      <c r="H453" s="1894"/>
      <c r="I453" s="1894"/>
      <c r="J453" s="1894"/>
      <c r="K453" s="1895">
        <v>37350000</v>
      </c>
      <c r="L453" s="1896"/>
      <c r="M453" s="1881"/>
      <c r="N453" s="1894"/>
      <c r="O453" s="1894"/>
      <c r="P453" s="1894"/>
      <c r="Q453" s="1894"/>
      <c r="R453" s="1894"/>
    </row>
    <row r="454" spans="1:18" ht="277.5" hidden="1" customHeight="1">
      <c r="A454" s="1671"/>
      <c r="B454" s="1738" t="s">
        <v>1413</v>
      </c>
      <c r="C454" s="1671" t="s">
        <v>1292</v>
      </c>
      <c r="D454" s="1671" t="s">
        <v>1572</v>
      </c>
      <c r="E454" s="1894"/>
      <c r="F454" s="1894"/>
      <c r="G454" s="1894"/>
      <c r="H454" s="1894"/>
      <c r="I454" s="1894"/>
      <c r="J454" s="1894"/>
      <c r="K454" s="1895">
        <v>15700000</v>
      </c>
      <c r="L454" s="1896"/>
      <c r="M454" s="1881"/>
      <c r="N454" s="1894"/>
      <c r="O454" s="1894"/>
      <c r="P454" s="1894"/>
      <c r="Q454" s="1894"/>
      <c r="R454" s="1894"/>
    </row>
    <row r="455" spans="1:18" ht="277.5" hidden="1" customHeight="1">
      <c r="A455" s="1671">
        <v>33</v>
      </c>
      <c r="B455" s="1738" t="s">
        <v>1414</v>
      </c>
      <c r="C455" s="1671" t="s">
        <v>1292</v>
      </c>
      <c r="D455" s="1671" t="s">
        <v>1572</v>
      </c>
      <c r="E455" s="1894"/>
      <c r="F455" s="1894"/>
      <c r="G455" s="1894"/>
      <c r="H455" s="1894"/>
      <c r="I455" s="1894"/>
      <c r="J455" s="1894"/>
      <c r="K455" s="1895">
        <v>19750000</v>
      </c>
      <c r="L455" s="1896"/>
      <c r="M455" s="1881"/>
      <c r="N455" s="1894"/>
      <c r="O455" s="1894"/>
      <c r="P455" s="1894"/>
      <c r="Q455" s="1894"/>
      <c r="R455" s="1894"/>
    </row>
    <row r="456" spans="1:18" ht="277.5" hidden="1" customHeight="1">
      <c r="A456" s="1671">
        <v>34</v>
      </c>
      <c r="B456" s="1738" t="s">
        <v>1415</v>
      </c>
      <c r="C456" s="1671" t="s">
        <v>1292</v>
      </c>
      <c r="D456" s="1671" t="s">
        <v>1572</v>
      </c>
      <c r="E456" s="1894"/>
      <c r="F456" s="1894"/>
      <c r="G456" s="1894"/>
      <c r="H456" s="1894"/>
      <c r="I456" s="1894"/>
      <c r="J456" s="1894"/>
      <c r="K456" s="1892">
        <v>20350000</v>
      </c>
      <c r="L456" s="1896"/>
      <c r="M456" s="1881"/>
      <c r="N456" s="1894"/>
      <c r="O456" s="1894"/>
      <c r="P456" s="1899"/>
      <c r="Q456" s="1899"/>
      <c r="R456" s="1899"/>
    </row>
    <row r="457" spans="1:18" ht="277.5" hidden="1" customHeight="1">
      <c r="A457" s="1671">
        <v>35</v>
      </c>
      <c r="B457" s="1738" t="s">
        <v>1416</v>
      </c>
      <c r="C457" s="1671" t="s">
        <v>1292</v>
      </c>
      <c r="D457" s="1671" t="s">
        <v>1572</v>
      </c>
      <c r="E457" s="1894"/>
      <c r="F457" s="1894"/>
      <c r="G457" s="1894"/>
      <c r="H457" s="1899"/>
      <c r="I457" s="1894"/>
      <c r="J457" s="1894"/>
      <c r="K457" s="1892">
        <v>22350000</v>
      </c>
      <c r="L457" s="1896"/>
      <c r="M457" s="1881"/>
      <c r="N457" s="1899"/>
      <c r="O457" s="1899"/>
      <c r="P457" s="1900"/>
      <c r="Q457" s="1900"/>
      <c r="R457" s="1900"/>
    </row>
    <row r="458" spans="1:18" ht="47.25" customHeight="1">
      <c r="A458" s="1754" t="s">
        <v>1380</v>
      </c>
      <c r="B458" s="1901" t="s">
        <v>1823</v>
      </c>
      <c r="C458" s="1902"/>
      <c r="D458" s="1902"/>
      <c r="E458" s="1899"/>
      <c r="F458" s="1899"/>
      <c r="G458" s="1899"/>
      <c r="H458" s="1900"/>
      <c r="I458" s="1899"/>
      <c r="J458" s="1899"/>
      <c r="K458" s="1899"/>
      <c r="L458" s="1903"/>
      <c r="M458" s="1902"/>
      <c r="N458" s="1904"/>
      <c r="O458" s="1904"/>
      <c r="P458" s="1904"/>
      <c r="Q458" s="1904"/>
      <c r="R458" s="1904"/>
    </row>
    <row r="459" spans="1:18" ht="52.5" customHeight="1">
      <c r="A459" s="1671"/>
      <c r="B459" s="3577" t="s">
        <v>2437</v>
      </c>
      <c r="C459" s="3577"/>
      <c r="D459" s="3577"/>
      <c r="E459" s="3577"/>
      <c r="F459" s="3577"/>
      <c r="G459" s="3577"/>
      <c r="H459" s="3577"/>
      <c r="I459" s="3577"/>
      <c r="J459" s="3577"/>
      <c r="K459" s="3577"/>
      <c r="L459" s="3577"/>
      <c r="M459" s="3577"/>
      <c r="N459" s="3577"/>
      <c r="O459" s="3577"/>
      <c r="P459" s="3577"/>
      <c r="Q459" s="3577"/>
      <c r="R459" s="3577"/>
    </row>
    <row r="460" spans="1:18" ht="52.5" customHeight="1">
      <c r="A460" s="1671"/>
      <c r="B460" s="3578" t="s">
        <v>1503</v>
      </c>
      <c r="C460" s="3578"/>
      <c r="D460" s="1905"/>
      <c r="E460" s="1899"/>
      <c r="F460" s="1899"/>
      <c r="G460" s="1754"/>
      <c r="H460" s="1892"/>
      <c r="I460" s="1754"/>
      <c r="J460" s="1754"/>
      <c r="K460" s="1892"/>
      <c r="L460" s="1906"/>
      <c r="M460" s="1754"/>
      <c r="N460" s="1892"/>
      <c r="O460" s="1892"/>
      <c r="P460" s="1892"/>
      <c r="Q460" s="1892"/>
      <c r="R460" s="1892"/>
    </row>
    <row r="461" spans="1:18" ht="52.5" customHeight="1">
      <c r="A461" s="1671"/>
      <c r="B461" s="1671" t="s">
        <v>1504</v>
      </c>
      <c r="C461" s="1671" t="s">
        <v>178</v>
      </c>
      <c r="D461" s="3575" t="s">
        <v>177</v>
      </c>
      <c r="E461" s="1892"/>
      <c r="F461" s="1892"/>
      <c r="G461" s="1892"/>
      <c r="H461" s="1892"/>
      <c r="I461" s="1892"/>
      <c r="J461" s="1892"/>
      <c r="K461" s="1907">
        <v>2450</v>
      </c>
      <c r="L461" s="1895"/>
      <c r="M461" s="1881"/>
      <c r="N461" s="1892"/>
      <c r="O461" s="1892"/>
      <c r="P461" s="1908"/>
      <c r="Q461" s="1908"/>
      <c r="R461" s="1908"/>
    </row>
    <row r="462" spans="1:18" ht="52.5" customHeight="1">
      <c r="A462" s="1671"/>
      <c r="B462" s="1738" t="s">
        <v>1505</v>
      </c>
      <c r="C462" s="1671" t="s">
        <v>178</v>
      </c>
      <c r="D462" s="3575"/>
      <c r="E462" s="1892"/>
      <c r="F462" s="1892"/>
      <c r="G462" s="1892"/>
      <c r="H462" s="1908"/>
      <c r="I462" s="1892"/>
      <c r="J462" s="1892"/>
      <c r="K462" s="1909">
        <v>4070</v>
      </c>
      <c r="L462" s="1895"/>
      <c r="M462" s="1881"/>
      <c r="N462" s="1908"/>
      <c r="O462" s="1908"/>
      <c r="P462" s="1908"/>
      <c r="Q462" s="1908"/>
      <c r="R462" s="1908"/>
    </row>
    <row r="463" spans="1:18" ht="52.5" customHeight="1">
      <c r="A463" s="1671"/>
      <c r="B463" s="1910" t="s">
        <v>1511</v>
      </c>
      <c r="C463" s="1902"/>
      <c r="D463" s="3575"/>
      <c r="E463" s="1908"/>
      <c r="F463" s="1908"/>
      <c r="G463" s="1908"/>
      <c r="H463" s="1908"/>
      <c r="I463" s="1908"/>
      <c r="J463" s="1908"/>
      <c r="K463" s="1892"/>
      <c r="L463" s="1911"/>
      <c r="M463" s="1881"/>
      <c r="N463" s="1908"/>
      <c r="O463" s="1908"/>
      <c r="P463" s="1908"/>
      <c r="Q463" s="1908"/>
      <c r="R463" s="1908"/>
    </row>
    <row r="464" spans="1:18" ht="52.5" customHeight="1">
      <c r="A464" s="1671"/>
      <c r="B464" s="1738" t="s">
        <v>1506</v>
      </c>
      <c r="C464" s="1671" t="s">
        <v>178</v>
      </c>
      <c r="D464" s="3575" t="s">
        <v>1564</v>
      </c>
      <c r="E464" s="1908"/>
      <c r="F464" s="1908"/>
      <c r="G464" s="1908"/>
      <c r="H464" s="1908"/>
      <c r="I464" s="1908"/>
      <c r="J464" s="1908"/>
      <c r="K464" s="1892">
        <v>4660</v>
      </c>
      <c r="L464" s="1911"/>
      <c r="M464" s="1881"/>
      <c r="N464" s="1908"/>
      <c r="O464" s="1908"/>
      <c r="P464" s="1908"/>
      <c r="Q464" s="1908"/>
      <c r="R464" s="1908"/>
    </row>
    <row r="465" spans="1:18" ht="52.5" customHeight="1">
      <c r="A465" s="1671"/>
      <c r="B465" s="1738" t="s">
        <v>1507</v>
      </c>
      <c r="C465" s="1671" t="s">
        <v>178</v>
      </c>
      <c r="D465" s="3575"/>
      <c r="E465" s="1908"/>
      <c r="F465" s="1908"/>
      <c r="G465" s="1908"/>
      <c r="H465" s="1908"/>
      <c r="I465" s="1908"/>
      <c r="J465" s="1908"/>
      <c r="K465" s="1892">
        <v>6570</v>
      </c>
      <c r="L465" s="1911"/>
      <c r="M465" s="1881"/>
      <c r="N465" s="1908"/>
      <c r="O465" s="1908"/>
      <c r="P465" s="1908"/>
      <c r="Q465" s="1908"/>
      <c r="R465" s="1908"/>
    </row>
    <row r="466" spans="1:18" ht="52.5" customHeight="1">
      <c r="A466" s="1671"/>
      <c r="B466" s="1738" t="s">
        <v>180</v>
      </c>
      <c r="C466" s="1902" t="s">
        <v>178</v>
      </c>
      <c r="D466" s="3575"/>
      <c r="E466" s="1908"/>
      <c r="F466" s="1908"/>
      <c r="G466" s="1908"/>
      <c r="H466" s="1908"/>
      <c r="I466" s="1908"/>
      <c r="J466" s="1908"/>
      <c r="K466" s="1892">
        <v>8430</v>
      </c>
      <c r="L466" s="1911"/>
      <c r="M466" s="1881"/>
      <c r="N466" s="1908"/>
      <c r="O466" s="1908"/>
      <c r="P466" s="1908"/>
      <c r="Q466" s="1908"/>
      <c r="R466" s="1908"/>
    </row>
    <row r="467" spans="1:18" ht="52.5" customHeight="1">
      <c r="A467" s="1671"/>
      <c r="B467" s="1738" t="s">
        <v>1508</v>
      </c>
      <c r="C467" s="1902" t="s">
        <v>178</v>
      </c>
      <c r="D467" s="3575"/>
      <c r="E467" s="1908"/>
      <c r="F467" s="1908"/>
      <c r="G467" s="1908"/>
      <c r="H467" s="1908"/>
      <c r="I467" s="1908"/>
      <c r="J467" s="1908"/>
      <c r="K467" s="1892">
        <v>12000</v>
      </c>
      <c r="L467" s="1911"/>
      <c r="M467" s="1881"/>
      <c r="N467" s="1908"/>
      <c r="O467" s="1908"/>
      <c r="P467" s="1908"/>
      <c r="Q467" s="1908"/>
      <c r="R467" s="1908"/>
    </row>
    <row r="468" spans="1:18" ht="52.5" customHeight="1">
      <c r="A468" s="1671"/>
      <c r="B468" s="1738" t="s">
        <v>732</v>
      </c>
      <c r="C468" s="1902" t="s">
        <v>178</v>
      </c>
      <c r="D468" s="3575"/>
      <c r="E468" s="1908"/>
      <c r="F468" s="1908"/>
      <c r="G468" s="1908"/>
      <c r="H468" s="1908"/>
      <c r="I468" s="1908"/>
      <c r="J468" s="1908"/>
      <c r="K468" s="1892">
        <v>19460</v>
      </c>
      <c r="L468" s="1911"/>
      <c r="M468" s="1881"/>
      <c r="N468" s="1908"/>
      <c r="O468" s="1908"/>
      <c r="P468" s="1908"/>
      <c r="Q468" s="1908"/>
      <c r="R468" s="1908"/>
    </row>
    <row r="469" spans="1:18" ht="52.5" customHeight="1">
      <c r="A469" s="1671"/>
      <c r="B469" s="3574" t="s">
        <v>1512</v>
      </c>
      <c r="C469" s="3574"/>
      <c r="D469" s="3574"/>
      <c r="E469" s="1908"/>
      <c r="F469" s="1908"/>
      <c r="G469" s="1908"/>
      <c r="H469" s="1908"/>
      <c r="I469" s="1908"/>
      <c r="J469" s="1908"/>
      <c r="K469" s="1908"/>
      <c r="L469" s="1911"/>
      <c r="M469" s="1881"/>
      <c r="N469" s="1908"/>
      <c r="O469" s="1908"/>
      <c r="P469" s="1908"/>
      <c r="Q469" s="1908"/>
      <c r="R469" s="1908"/>
    </row>
    <row r="470" spans="1:18" ht="52.5" customHeight="1">
      <c r="A470" s="1671"/>
      <c r="B470" s="1738" t="s">
        <v>183</v>
      </c>
      <c r="C470" s="1671" t="s">
        <v>178</v>
      </c>
      <c r="D470" s="3575" t="s">
        <v>182</v>
      </c>
      <c r="E470" s="1908"/>
      <c r="F470" s="1908"/>
      <c r="G470" s="1908"/>
      <c r="H470" s="1908"/>
      <c r="I470" s="1908"/>
      <c r="J470" s="1908"/>
      <c r="K470" s="1892">
        <v>9680</v>
      </c>
      <c r="L470" s="1911"/>
      <c r="M470" s="1881"/>
      <c r="N470" s="1908"/>
      <c r="O470" s="1908"/>
      <c r="P470" s="1908"/>
      <c r="Q470" s="1908"/>
      <c r="R470" s="1908"/>
    </row>
    <row r="471" spans="1:18" ht="52.5" customHeight="1">
      <c r="A471" s="1671"/>
      <c r="B471" s="1738" t="s">
        <v>184</v>
      </c>
      <c r="C471" s="1671" t="s">
        <v>178</v>
      </c>
      <c r="D471" s="3575"/>
      <c r="E471" s="1908"/>
      <c r="F471" s="1908"/>
      <c r="G471" s="1908"/>
      <c r="H471" s="1908"/>
      <c r="I471" s="1908"/>
      <c r="J471" s="1908"/>
      <c r="K471" s="1892">
        <v>13640</v>
      </c>
      <c r="L471" s="1911"/>
      <c r="M471" s="1881"/>
      <c r="N471" s="1908"/>
      <c r="O471" s="1908"/>
      <c r="P471" s="1908"/>
      <c r="Q471" s="1908"/>
      <c r="R471" s="1908"/>
    </row>
    <row r="472" spans="1:18" ht="52.5" customHeight="1">
      <c r="A472" s="1671"/>
      <c r="B472" s="1738" t="s">
        <v>185</v>
      </c>
      <c r="C472" s="1671" t="s">
        <v>178</v>
      </c>
      <c r="D472" s="3575"/>
      <c r="E472" s="1908"/>
      <c r="F472" s="1908"/>
      <c r="G472" s="1908"/>
      <c r="H472" s="1908"/>
      <c r="I472" s="1908"/>
      <c r="J472" s="1908"/>
      <c r="K472" s="1892">
        <v>49610</v>
      </c>
      <c r="L472" s="1911"/>
      <c r="M472" s="1881"/>
      <c r="N472" s="1908"/>
      <c r="O472" s="1908"/>
      <c r="P472" s="1908"/>
      <c r="Q472" s="1908"/>
      <c r="R472" s="1908"/>
    </row>
    <row r="473" spans="1:18" ht="52.5" customHeight="1">
      <c r="A473" s="1671"/>
      <c r="B473" s="1910" t="s">
        <v>186</v>
      </c>
      <c r="C473" s="1902"/>
      <c r="D473" s="1902"/>
      <c r="E473" s="1908"/>
      <c r="F473" s="1908"/>
      <c r="G473" s="1908"/>
      <c r="H473" s="1908"/>
      <c r="I473" s="1908"/>
      <c r="J473" s="1908"/>
      <c r="K473" s="1908"/>
      <c r="L473" s="1911"/>
      <c r="M473" s="1881"/>
      <c r="N473" s="1908"/>
      <c r="O473" s="1908"/>
      <c r="P473" s="1908"/>
      <c r="Q473" s="1908"/>
      <c r="R473" s="1908"/>
    </row>
    <row r="474" spans="1:18" ht="52.5" customHeight="1">
      <c r="A474" s="1671"/>
      <c r="B474" s="1738" t="s">
        <v>187</v>
      </c>
      <c r="C474" s="1671" t="s">
        <v>188</v>
      </c>
      <c r="D474" s="3575" t="s">
        <v>1565</v>
      </c>
      <c r="E474" s="1908"/>
      <c r="F474" s="1908"/>
      <c r="G474" s="1908"/>
      <c r="H474" s="1908"/>
      <c r="I474" s="1908"/>
      <c r="J474" s="1908"/>
      <c r="K474" s="1892">
        <v>20420</v>
      </c>
      <c r="L474" s="1911"/>
      <c r="M474" s="1881"/>
      <c r="N474" s="1908"/>
      <c r="O474" s="1908"/>
      <c r="P474" s="1908"/>
      <c r="Q474" s="1908"/>
      <c r="R474" s="1908"/>
    </row>
    <row r="475" spans="1:18" ht="52.5" customHeight="1">
      <c r="A475" s="1671"/>
      <c r="B475" s="1738" t="s">
        <v>189</v>
      </c>
      <c r="C475" s="1671" t="s">
        <v>188</v>
      </c>
      <c r="D475" s="3575"/>
      <c r="E475" s="1908"/>
      <c r="F475" s="1908"/>
      <c r="G475" s="1908"/>
      <c r="H475" s="1908"/>
      <c r="I475" s="1908"/>
      <c r="J475" s="1908"/>
      <c r="K475" s="1892">
        <v>23700</v>
      </c>
      <c r="L475" s="1911"/>
      <c r="M475" s="1881"/>
      <c r="N475" s="1908"/>
      <c r="O475" s="1908"/>
      <c r="P475" s="1908"/>
      <c r="Q475" s="1908"/>
      <c r="R475" s="1908"/>
    </row>
    <row r="476" spans="1:18" ht="52.5" customHeight="1">
      <c r="A476" s="1671"/>
      <c r="B476" s="1738" t="s">
        <v>1509</v>
      </c>
      <c r="C476" s="1671" t="s">
        <v>190</v>
      </c>
      <c r="D476" s="3575"/>
      <c r="E476" s="1908"/>
      <c r="F476" s="1908"/>
      <c r="G476" s="1908"/>
      <c r="H476" s="1908"/>
      <c r="I476" s="1908"/>
      <c r="J476" s="1908"/>
      <c r="K476" s="1892">
        <v>190880</v>
      </c>
      <c r="L476" s="1911"/>
      <c r="M476" s="1881"/>
      <c r="N476" s="1908"/>
      <c r="O476" s="1908"/>
      <c r="P476" s="1881"/>
      <c r="Q476" s="1881"/>
      <c r="R476" s="1881"/>
    </row>
    <row r="477" spans="1:18" ht="52.5" customHeight="1">
      <c r="A477" s="1824"/>
      <c r="B477" s="1738" t="s">
        <v>1510</v>
      </c>
      <c r="C477" s="1671" t="s">
        <v>190</v>
      </c>
      <c r="D477" s="3575"/>
      <c r="E477" s="1908"/>
      <c r="F477" s="1908"/>
      <c r="G477" s="1908"/>
      <c r="H477" s="1881"/>
      <c r="I477" s="1908"/>
      <c r="J477" s="1908"/>
      <c r="K477" s="1892">
        <v>265100</v>
      </c>
      <c r="L477" s="1911"/>
      <c r="M477" s="1881"/>
      <c r="N477" s="1881"/>
      <c r="O477" s="1881"/>
      <c r="P477" s="1881"/>
      <c r="Q477" s="1881"/>
      <c r="R477" s="1881"/>
    </row>
    <row r="478" spans="1:18" ht="38.25" customHeight="1">
      <c r="A478" s="1791">
        <v>3</v>
      </c>
      <c r="B478" s="3569" t="s">
        <v>2401</v>
      </c>
      <c r="C478" s="3569"/>
      <c r="D478" s="3569"/>
      <c r="E478" s="3569"/>
      <c r="F478" s="3569"/>
      <c r="G478" s="3569"/>
      <c r="H478" s="3569"/>
      <c r="I478" s="3569"/>
      <c r="J478" s="3569"/>
      <c r="K478" s="3569"/>
      <c r="L478" s="3569"/>
      <c r="M478" s="3569"/>
      <c r="N478" s="3569"/>
      <c r="O478" s="3569"/>
      <c r="P478" s="3569"/>
      <c r="Q478" s="3569"/>
      <c r="R478" s="3569"/>
    </row>
    <row r="479" spans="1:18" ht="27.75" customHeight="1">
      <c r="A479" s="1791" t="s">
        <v>1623</v>
      </c>
      <c r="B479" s="3558" t="s">
        <v>1984</v>
      </c>
      <c r="C479" s="3558"/>
      <c r="D479" s="3558"/>
      <c r="E479" s="3558"/>
      <c r="F479" s="3558"/>
      <c r="G479" s="3558"/>
      <c r="H479" s="3558"/>
      <c r="I479" s="3558"/>
      <c r="J479" s="3558"/>
      <c r="K479" s="3558"/>
      <c r="L479" s="3558"/>
      <c r="M479" s="3558"/>
      <c r="N479" s="3558"/>
      <c r="O479" s="3558"/>
      <c r="P479" s="3558"/>
      <c r="Q479" s="3558"/>
      <c r="R479" s="3558"/>
    </row>
    <row r="480" spans="1:18" ht="88.5" customHeight="1">
      <c r="A480" s="1824"/>
      <c r="B480" s="1696" t="s">
        <v>1983</v>
      </c>
      <c r="C480" s="1671" t="s">
        <v>1292</v>
      </c>
      <c r="D480" s="1706"/>
      <c r="E480" s="1706"/>
      <c r="F480" s="1706"/>
      <c r="G480" s="1706"/>
      <c r="H480" s="1706"/>
      <c r="I480" s="1706"/>
      <c r="J480" s="1706"/>
      <c r="K480" s="1912">
        <v>1920000</v>
      </c>
      <c r="L480" s="1888"/>
      <c r="M480" s="1706"/>
      <c r="N480" s="1706"/>
      <c r="O480" s="1706"/>
      <c r="P480" s="1706"/>
      <c r="Q480" s="1706"/>
      <c r="R480" s="1706"/>
    </row>
    <row r="481" spans="1:18" ht="88.5" customHeight="1">
      <c r="A481" s="1824"/>
      <c r="B481" s="1696" t="s">
        <v>1983</v>
      </c>
      <c r="C481" s="1671" t="s">
        <v>1292</v>
      </c>
      <c r="D481" s="1706"/>
      <c r="E481" s="1706"/>
      <c r="F481" s="1706"/>
      <c r="G481" s="1706"/>
      <c r="H481" s="1706"/>
      <c r="I481" s="1706"/>
      <c r="J481" s="1706"/>
      <c r="K481" s="1912">
        <v>2560000</v>
      </c>
      <c r="L481" s="1888"/>
      <c r="M481" s="1706"/>
      <c r="N481" s="1706"/>
      <c r="O481" s="1706"/>
      <c r="P481" s="1706"/>
      <c r="Q481" s="1706"/>
      <c r="R481" s="1706"/>
    </row>
    <row r="482" spans="1:18" ht="88.5" customHeight="1">
      <c r="A482" s="1824"/>
      <c r="B482" s="1793" t="s">
        <v>2066</v>
      </c>
      <c r="C482" s="1671" t="s">
        <v>1292</v>
      </c>
      <c r="D482" s="1706"/>
      <c r="E482" s="1706"/>
      <c r="F482" s="1706"/>
      <c r="G482" s="1706"/>
      <c r="H482" s="1706"/>
      <c r="I482" s="1706"/>
      <c r="J482" s="1706"/>
      <c r="K482" s="1913">
        <v>3700000</v>
      </c>
      <c r="L482" s="1888"/>
      <c r="M482" s="1706"/>
      <c r="N482" s="1706"/>
      <c r="O482" s="1706"/>
      <c r="P482" s="1706"/>
      <c r="Q482" s="1706"/>
      <c r="R482" s="1706"/>
    </row>
    <row r="483" spans="1:18" ht="88.5" customHeight="1">
      <c r="A483" s="1824"/>
      <c r="B483" s="1793" t="s">
        <v>2067</v>
      </c>
      <c r="C483" s="1671" t="s">
        <v>1292</v>
      </c>
      <c r="D483" s="1706"/>
      <c r="E483" s="1706"/>
      <c r="F483" s="1706"/>
      <c r="G483" s="1706"/>
      <c r="H483" s="1706"/>
      <c r="I483" s="1706"/>
      <c r="J483" s="1706"/>
      <c r="K483" s="1913">
        <v>4600000</v>
      </c>
      <c r="L483" s="1888"/>
      <c r="M483" s="1706"/>
      <c r="N483" s="1706"/>
      <c r="O483" s="1706"/>
      <c r="P483" s="1706"/>
      <c r="Q483" s="1706"/>
      <c r="R483" s="1706"/>
    </row>
    <row r="484" spans="1:18" ht="88.5" customHeight="1">
      <c r="A484" s="1824"/>
      <c r="B484" s="1793" t="s">
        <v>2068</v>
      </c>
      <c r="C484" s="1671" t="s">
        <v>1292</v>
      </c>
      <c r="D484" s="1706"/>
      <c r="E484" s="1706"/>
      <c r="F484" s="1706"/>
      <c r="G484" s="1706"/>
      <c r="H484" s="1706"/>
      <c r="I484" s="1706"/>
      <c r="J484" s="1706"/>
      <c r="K484" s="1913">
        <v>3040000</v>
      </c>
      <c r="L484" s="1888"/>
      <c r="M484" s="1706"/>
      <c r="N484" s="1706"/>
      <c r="O484" s="1706"/>
      <c r="P484" s="1706"/>
      <c r="Q484" s="1706"/>
      <c r="R484" s="1706"/>
    </row>
    <row r="485" spans="1:18" ht="88.5" customHeight="1">
      <c r="A485" s="1824"/>
      <c r="B485" s="1793" t="s">
        <v>2069</v>
      </c>
      <c r="C485" s="1671" t="s">
        <v>1292</v>
      </c>
      <c r="D485" s="1706"/>
      <c r="E485" s="1706"/>
      <c r="F485" s="1706"/>
      <c r="G485" s="1706"/>
      <c r="H485" s="1706"/>
      <c r="I485" s="1706"/>
      <c r="J485" s="1706"/>
      <c r="K485" s="1913">
        <v>3500000</v>
      </c>
      <c r="L485" s="1888"/>
      <c r="M485" s="1706"/>
      <c r="N485" s="1706"/>
      <c r="O485" s="1706"/>
      <c r="P485" s="1706"/>
      <c r="Q485" s="1706"/>
      <c r="R485" s="1706"/>
    </row>
    <row r="486" spans="1:18" ht="88.5" customHeight="1">
      <c r="A486" s="1824"/>
      <c r="B486" s="1793" t="s">
        <v>2070</v>
      </c>
      <c r="C486" s="1671" t="s">
        <v>1292</v>
      </c>
      <c r="D486" s="1706"/>
      <c r="E486" s="1706"/>
      <c r="F486" s="1706"/>
      <c r="G486" s="1706"/>
      <c r="H486" s="1706"/>
      <c r="I486" s="1706"/>
      <c r="J486" s="1706"/>
      <c r="K486" s="1913">
        <v>6600000</v>
      </c>
      <c r="L486" s="1888"/>
      <c r="M486" s="1706"/>
      <c r="N486" s="1706"/>
      <c r="O486" s="1706"/>
      <c r="P486" s="1706"/>
      <c r="Q486" s="1706"/>
      <c r="R486" s="1706"/>
    </row>
    <row r="487" spans="1:18" ht="88.5" customHeight="1">
      <c r="A487" s="1824"/>
      <c r="B487" s="1793" t="s">
        <v>2071</v>
      </c>
      <c r="C487" s="1671" t="s">
        <v>1292</v>
      </c>
      <c r="D487" s="1706"/>
      <c r="E487" s="1706"/>
      <c r="F487" s="1706"/>
      <c r="G487" s="1706"/>
      <c r="H487" s="1706"/>
      <c r="I487" s="1706"/>
      <c r="J487" s="1706"/>
      <c r="K487" s="1913">
        <v>18740000</v>
      </c>
      <c r="L487" s="1888"/>
      <c r="M487" s="1706"/>
      <c r="N487" s="1706"/>
      <c r="O487" s="1706"/>
      <c r="P487" s="1706"/>
      <c r="Q487" s="1706"/>
      <c r="R487" s="1706"/>
    </row>
    <row r="488" spans="1:18" ht="88.5" customHeight="1">
      <c r="A488" s="1824"/>
      <c r="B488" s="1793" t="s">
        <v>2072</v>
      </c>
      <c r="C488" s="1671" t="s">
        <v>1292</v>
      </c>
      <c r="D488" s="1706"/>
      <c r="E488" s="1706"/>
      <c r="F488" s="1706"/>
      <c r="G488" s="1706"/>
      <c r="H488" s="1706"/>
      <c r="I488" s="1706"/>
      <c r="J488" s="1706"/>
      <c r="K488" s="1913">
        <v>23020000</v>
      </c>
      <c r="L488" s="1888"/>
      <c r="M488" s="1706"/>
      <c r="N488" s="1706"/>
      <c r="O488" s="1706"/>
      <c r="P488" s="1706"/>
      <c r="Q488" s="1706"/>
      <c r="R488" s="1706"/>
    </row>
    <row r="489" spans="1:18" ht="88.5" customHeight="1">
      <c r="A489" s="1824"/>
      <c r="B489" s="1793" t="s">
        <v>2073</v>
      </c>
      <c r="C489" s="1671" t="s">
        <v>1292</v>
      </c>
      <c r="D489" s="1706"/>
      <c r="E489" s="1706"/>
      <c r="F489" s="1706"/>
      <c r="G489" s="1706"/>
      <c r="H489" s="1706"/>
      <c r="I489" s="1706"/>
      <c r="J489" s="1706"/>
      <c r="K489" s="1913">
        <v>26170000</v>
      </c>
      <c r="L489" s="1888"/>
      <c r="M489" s="1706"/>
      <c r="N489" s="1706"/>
      <c r="O489" s="1706"/>
      <c r="P489" s="1706"/>
      <c r="Q489" s="1706"/>
      <c r="R489" s="1706"/>
    </row>
    <row r="490" spans="1:18" ht="88.5" customHeight="1">
      <c r="A490" s="1824"/>
      <c r="B490" s="1793" t="s">
        <v>2074</v>
      </c>
      <c r="C490" s="1671" t="s">
        <v>1292</v>
      </c>
      <c r="D490" s="1706"/>
      <c r="E490" s="1706"/>
      <c r="F490" s="1706"/>
      <c r="G490" s="1706"/>
      <c r="H490" s="1706"/>
      <c r="I490" s="1706"/>
      <c r="J490" s="1706"/>
      <c r="K490" s="1914">
        <v>3400000</v>
      </c>
      <c r="L490" s="1888"/>
      <c r="M490" s="1706"/>
      <c r="N490" s="1706"/>
      <c r="O490" s="1706"/>
      <c r="P490" s="1706"/>
      <c r="Q490" s="1706"/>
      <c r="R490" s="1706"/>
    </row>
    <row r="491" spans="1:18" ht="88.5" customHeight="1">
      <c r="A491" s="1824"/>
      <c r="B491" s="1793" t="s">
        <v>2075</v>
      </c>
      <c r="C491" s="1671" t="s">
        <v>1292</v>
      </c>
      <c r="D491" s="1706"/>
      <c r="E491" s="1706"/>
      <c r="F491" s="1706"/>
      <c r="G491" s="1706"/>
      <c r="H491" s="1706"/>
      <c r="I491" s="1706"/>
      <c r="J491" s="1706"/>
      <c r="K491" s="1914">
        <v>3600000</v>
      </c>
      <c r="L491" s="1888"/>
      <c r="M491" s="1706"/>
      <c r="N491" s="1706"/>
      <c r="O491" s="1706"/>
      <c r="P491" s="1706"/>
      <c r="Q491" s="1706"/>
      <c r="R491" s="1706"/>
    </row>
    <row r="492" spans="1:18" ht="63.75" customHeight="1">
      <c r="A492" s="1791" t="s">
        <v>1624</v>
      </c>
      <c r="B492" s="3558" t="s">
        <v>2076</v>
      </c>
      <c r="C492" s="3558"/>
      <c r="D492" s="3558"/>
      <c r="E492" s="3558"/>
      <c r="F492" s="3558"/>
      <c r="G492" s="3558"/>
      <c r="H492" s="3558"/>
      <c r="I492" s="3558"/>
      <c r="J492" s="3558"/>
      <c r="K492" s="3558"/>
      <c r="L492" s="3558"/>
      <c r="M492" s="3558"/>
      <c r="N492" s="3558"/>
      <c r="O492" s="3558"/>
      <c r="P492" s="3558"/>
      <c r="Q492" s="3558"/>
      <c r="R492" s="3558"/>
    </row>
    <row r="493" spans="1:18" ht="104.25" customHeight="1">
      <c r="A493" s="1824"/>
      <c r="B493" s="1435" t="s">
        <v>2077</v>
      </c>
      <c r="C493" s="1671" t="s">
        <v>1292</v>
      </c>
      <c r="D493" s="1706"/>
      <c r="E493" s="1706"/>
      <c r="F493" s="1706"/>
      <c r="G493" s="1706"/>
      <c r="H493" s="1706"/>
      <c r="I493" s="1706"/>
      <c r="J493" s="1706"/>
      <c r="K493" s="1887">
        <v>6820000</v>
      </c>
      <c r="L493" s="1888"/>
      <c r="M493" s="1706"/>
      <c r="N493" s="1706"/>
      <c r="O493" s="1706"/>
      <c r="P493" s="1706"/>
      <c r="Q493" s="1706"/>
      <c r="R493" s="1706"/>
    </row>
    <row r="494" spans="1:18" ht="104.25" customHeight="1">
      <c r="A494" s="1824"/>
      <c r="B494" s="1435" t="s">
        <v>2078</v>
      </c>
      <c r="C494" s="1671" t="s">
        <v>1292</v>
      </c>
      <c r="D494" s="1706"/>
      <c r="E494" s="1706"/>
      <c r="F494" s="1706"/>
      <c r="G494" s="1706"/>
      <c r="H494" s="1706"/>
      <c r="I494" s="1706"/>
      <c r="J494" s="1706"/>
      <c r="K494" s="1887">
        <v>7150000</v>
      </c>
      <c r="L494" s="1888"/>
      <c r="M494" s="1706"/>
      <c r="N494" s="1706"/>
      <c r="O494" s="1706"/>
      <c r="P494" s="1706"/>
      <c r="Q494" s="1706"/>
      <c r="R494" s="1706"/>
    </row>
    <row r="495" spans="1:18" ht="104.25" customHeight="1">
      <c r="A495" s="1824"/>
      <c r="B495" s="1435" t="s">
        <v>2079</v>
      </c>
      <c r="C495" s="1671" t="s">
        <v>1292</v>
      </c>
      <c r="D495" s="1706"/>
      <c r="E495" s="1706"/>
      <c r="F495" s="1706"/>
      <c r="G495" s="1706"/>
      <c r="H495" s="1706"/>
      <c r="I495" s="1706"/>
      <c r="J495" s="1706"/>
      <c r="K495" s="1887">
        <v>7058700</v>
      </c>
      <c r="L495" s="1888"/>
      <c r="M495" s="1706"/>
      <c r="N495" s="1706"/>
      <c r="O495" s="1706"/>
      <c r="P495" s="1706"/>
      <c r="Q495" s="1706"/>
      <c r="R495" s="1706"/>
    </row>
    <row r="496" spans="1:18" ht="104.25" customHeight="1">
      <c r="A496" s="1824"/>
      <c r="B496" s="1435" t="s">
        <v>2080</v>
      </c>
      <c r="C496" s="1671" t="s">
        <v>1292</v>
      </c>
      <c r="D496" s="1706"/>
      <c r="E496" s="1706"/>
      <c r="F496" s="1706"/>
      <c r="G496" s="1706"/>
      <c r="H496" s="1706"/>
      <c r="I496" s="1706"/>
      <c r="J496" s="1706"/>
      <c r="K496" s="1887">
        <v>7399000</v>
      </c>
      <c r="L496" s="1888"/>
      <c r="M496" s="1706"/>
      <c r="N496" s="1706"/>
      <c r="O496" s="1706"/>
      <c r="P496" s="1706"/>
      <c r="Q496" s="1706"/>
      <c r="R496" s="1706"/>
    </row>
    <row r="497" spans="1:18" ht="104.25" customHeight="1">
      <c r="A497" s="1824"/>
      <c r="B497" s="1435" t="s">
        <v>2081</v>
      </c>
      <c r="C497" s="1671" t="s">
        <v>1292</v>
      </c>
      <c r="D497" s="1706"/>
      <c r="E497" s="1706"/>
      <c r="F497" s="1706"/>
      <c r="G497" s="1706"/>
      <c r="H497" s="1706"/>
      <c r="I497" s="1706"/>
      <c r="J497" s="1706"/>
      <c r="K497" s="1887">
        <v>7744000</v>
      </c>
      <c r="L497" s="1888"/>
      <c r="M497" s="1706"/>
      <c r="N497" s="1706"/>
      <c r="O497" s="1706"/>
      <c r="P497" s="1706"/>
      <c r="Q497" s="1706"/>
      <c r="R497" s="1706"/>
    </row>
    <row r="498" spans="1:18" ht="63.75" customHeight="1">
      <c r="A498" s="1791" t="s">
        <v>1625</v>
      </c>
      <c r="B498" s="3558" t="s">
        <v>2090</v>
      </c>
      <c r="C498" s="3558"/>
      <c r="D498" s="3558"/>
      <c r="E498" s="3558"/>
      <c r="F498" s="3558"/>
      <c r="G498" s="3558"/>
      <c r="H498" s="3558"/>
      <c r="I498" s="3558"/>
      <c r="J498" s="3558"/>
      <c r="K498" s="3558"/>
      <c r="L498" s="3558"/>
      <c r="M498" s="3558"/>
      <c r="N498" s="3558"/>
      <c r="O498" s="3558"/>
      <c r="P498" s="3558"/>
      <c r="Q498" s="3558"/>
      <c r="R498" s="3558"/>
    </row>
    <row r="499" spans="1:18" ht="84.75" customHeight="1">
      <c r="A499" s="1824"/>
      <c r="B499" s="1796" t="s">
        <v>2088</v>
      </c>
      <c r="C499" s="1671" t="s">
        <v>1292</v>
      </c>
      <c r="D499" s="1706"/>
      <c r="E499" s="1706"/>
      <c r="F499" s="1706"/>
      <c r="G499" s="1706"/>
      <c r="H499" s="1706"/>
      <c r="I499" s="1706"/>
      <c r="J499" s="1706"/>
      <c r="K499" s="1887">
        <v>6000000</v>
      </c>
      <c r="L499" s="1888"/>
      <c r="M499" s="1706"/>
      <c r="N499" s="1706"/>
      <c r="O499" s="1706"/>
      <c r="P499" s="1706"/>
      <c r="Q499" s="1706"/>
      <c r="R499" s="1706"/>
    </row>
    <row r="500" spans="1:18" ht="84.75" customHeight="1">
      <c r="A500" s="1824"/>
      <c r="B500" s="1796" t="s">
        <v>2089</v>
      </c>
      <c r="C500" s="1671" t="s">
        <v>1292</v>
      </c>
      <c r="D500" s="1706"/>
      <c r="E500" s="1706"/>
      <c r="F500" s="1706"/>
      <c r="G500" s="1706"/>
      <c r="H500" s="1706"/>
      <c r="I500" s="1706"/>
      <c r="J500" s="1706"/>
      <c r="K500" s="1887">
        <v>7000000</v>
      </c>
      <c r="L500" s="1888"/>
      <c r="M500" s="1706"/>
      <c r="N500" s="1706"/>
      <c r="O500" s="1706"/>
      <c r="P500" s="1706"/>
      <c r="Q500" s="1706"/>
      <c r="R500" s="1706"/>
    </row>
    <row r="501" spans="1:18" ht="84.75" customHeight="1">
      <c r="A501" s="1824"/>
      <c r="B501" s="1796" t="s">
        <v>2091</v>
      </c>
      <c r="C501" s="1671" t="s">
        <v>1292</v>
      </c>
      <c r="D501" s="1706"/>
      <c r="E501" s="1706"/>
      <c r="F501" s="1706"/>
      <c r="G501" s="1706"/>
      <c r="H501" s="1706"/>
      <c r="I501" s="1706"/>
      <c r="J501" s="1706"/>
      <c r="K501" s="1887">
        <v>7200000</v>
      </c>
      <c r="L501" s="1888"/>
      <c r="M501" s="1706"/>
      <c r="N501" s="1706"/>
      <c r="O501" s="1706"/>
      <c r="P501" s="1706"/>
      <c r="Q501" s="1706"/>
      <c r="R501" s="1706"/>
    </row>
    <row r="502" spans="1:18" ht="84.75" customHeight="1">
      <c r="A502" s="1824"/>
      <c r="B502" s="1796" t="s">
        <v>2092</v>
      </c>
      <c r="C502" s="1671" t="s">
        <v>1292</v>
      </c>
      <c r="D502" s="1706"/>
      <c r="E502" s="1706"/>
      <c r="F502" s="1706"/>
      <c r="G502" s="1706"/>
      <c r="H502" s="1706"/>
      <c r="I502" s="1706"/>
      <c r="J502" s="1706"/>
      <c r="K502" s="1887">
        <v>7500000</v>
      </c>
      <c r="L502" s="1888"/>
      <c r="M502" s="1706"/>
      <c r="N502" s="1706"/>
      <c r="O502" s="1706"/>
      <c r="P502" s="1706"/>
      <c r="Q502" s="1706"/>
      <c r="R502" s="1706"/>
    </row>
    <row r="503" spans="1:18" ht="84.75" customHeight="1">
      <c r="A503" s="1824"/>
      <c r="B503" s="1796" t="s">
        <v>2093</v>
      </c>
      <c r="C503" s="1671" t="s">
        <v>1292</v>
      </c>
      <c r="D503" s="1706"/>
      <c r="E503" s="1706"/>
      <c r="F503" s="1706"/>
      <c r="G503" s="1706"/>
      <c r="H503" s="1706"/>
      <c r="I503" s="1706"/>
      <c r="J503" s="1706"/>
      <c r="K503" s="1887">
        <v>9000000</v>
      </c>
      <c r="L503" s="1888"/>
      <c r="M503" s="1706"/>
      <c r="N503" s="1706"/>
      <c r="O503" s="1706"/>
      <c r="P503" s="1706"/>
      <c r="Q503" s="1706"/>
      <c r="R503" s="1706"/>
    </row>
    <row r="504" spans="1:18" ht="63.75" customHeight="1">
      <c r="A504" s="1791" t="s">
        <v>1626</v>
      </c>
      <c r="B504" s="3558" t="s">
        <v>2094</v>
      </c>
      <c r="C504" s="3558"/>
      <c r="D504" s="3558"/>
      <c r="E504" s="3558"/>
      <c r="F504" s="3558"/>
      <c r="G504" s="3558"/>
      <c r="H504" s="3558"/>
      <c r="I504" s="3558"/>
      <c r="J504" s="3558"/>
      <c r="K504" s="3558"/>
      <c r="L504" s="3558"/>
      <c r="M504" s="3558"/>
      <c r="N504" s="3558"/>
      <c r="O504" s="3558"/>
      <c r="P504" s="3558"/>
      <c r="Q504" s="3558"/>
      <c r="R504" s="3558"/>
    </row>
    <row r="505" spans="1:18" ht="102" customHeight="1">
      <c r="A505" s="1824"/>
      <c r="B505" s="1793" t="s">
        <v>2084</v>
      </c>
      <c r="C505" s="1671" t="s">
        <v>1292</v>
      </c>
      <c r="D505" s="1706"/>
      <c r="E505" s="1706"/>
      <c r="F505" s="1706"/>
      <c r="G505" s="1706"/>
      <c r="H505" s="1706"/>
      <c r="I505" s="1706"/>
      <c r="J505" s="1706"/>
      <c r="K505" s="1887">
        <v>1342000</v>
      </c>
      <c r="L505" s="1888"/>
      <c r="M505" s="1706"/>
      <c r="N505" s="1706"/>
      <c r="O505" s="1706"/>
      <c r="P505" s="1706"/>
      <c r="Q505" s="1706"/>
      <c r="R505" s="1706"/>
    </row>
    <row r="506" spans="1:18" ht="102" customHeight="1">
      <c r="A506" s="1824"/>
      <c r="B506" s="1831" t="s">
        <v>2085</v>
      </c>
      <c r="C506" s="1671" t="s">
        <v>1292</v>
      </c>
      <c r="D506" s="1706"/>
      <c r="E506" s="1706"/>
      <c r="F506" s="1706"/>
      <c r="G506" s="1706"/>
      <c r="H506" s="1706"/>
      <c r="I506" s="1706"/>
      <c r="J506" s="1706"/>
      <c r="K506" s="1887">
        <v>1406000</v>
      </c>
      <c r="L506" s="1888"/>
      <c r="M506" s="1706"/>
      <c r="N506" s="1706"/>
      <c r="O506" s="1706"/>
      <c r="P506" s="1706"/>
      <c r="Q506" s="1706"/>
      <c r="R506" s="1706"/>
    </row>
    <row r="507" spans="1:18" ht="102" customHeight="1">
      <c r="A507" s="1824"/>
      <c r="B507" s="1831" t="s">
        <v>2086</v>
      </c>
      <c r="C507" s="1671" t="s">
        <v>1292</v>
      </c>
      <c r="D507" s="1706"/>
      <c r="E507" s="1706"/>
      <c r="F507" s="1706"/>
      <c r="G507" s="1706"/>
      <c r="H507" s="1706"/>
      <c r="I507" s="1706"/>
      <c r="J507" s="1706"/>
      <c r="K507" s="1887">
        <v>2252000</v>
      </c>
      <c r="L507" s="1888"/>
      <c r="M507" s="1706"/>
      <c r="N507" s="1706"/>
      <c r="O507" s="1706"/>
      <c r="P507" s="1706"/>
      <c r="Q507" s="1706"/>
      <c r="R507" s="1706"/>
    </row>
    <row r="508" spans="1:18" ht="102" customHeight="1">
      <c r="A508" s="1824"/>
      <c r="B508" s="1796" t="s">
        <v>2092</v>
      </c>
      <c r="C508" s="1671" t="s">
        <v>1292</v>
      </c>
      <c r="D508" s="1706"/>
      <c r="E508" s="1706"/>
      <c r="F508" s="1706"/>
      <c r="G508" s="1706"/>
      <c r="H508" s="1706"/>
      <c r="I508" s="1706"/>
      <c r="J508" s="1706"/>
      <c r="K508" s="1887">
        <v>2582000</v>
      </c>
      <c r="L508" s="1888"/>
      <c r="M508" s="1706"/>
      <c r="N508" s="1706"/>
      <c r="O508" s="1706"/>
      <c r="P508" s="1706"/>
      <c r="Q508" s="1706"/>
      <c r="R508" s="1706"/>
    </row>
    <row r="509" spans="1:18" ht="102" customHeight="1">
      <c r="A509" s="1824"/>
      <c r="B509" s="1796" t="s">
        <v>2093</v>
      </c>
      <c r="C509" s="1671" t="s">
        <v>1292</v>
      </c>
      <c r="D509" s="1706"/>
      <c r="E509" s="1706"/>
      <c r="F509" s="1706"/>
      <c r="G509" s="1706"/>
      <c r="H509" s="1706"/>
      <c r="I509" s="1706"/>
      <c r="J509" s="1706"/>
      <c r="K509" s="1887">
        <v>2746000</v>
      </c>
      <c r="L509" s="1888"/>
      <c r="M509" s="1706"/>
      <c r="N509" s="1706"/>
      <c r="O509" s="1706"/>
      <c r="P509" s="1706"/>
      <c r="Q509" s="1706"/>
      <c r="R509" s="1706"/>
    </row>
    <row r="510" spans="1:18" ht="113.25" customHeight="1">
      <c r="A510" s="1824"/>
      <c r="B510" s="1831" t="s">
        <v>2087</v>
      </c>
      <c r="C510" s="1671" t="s">
        <v>1292</v>
      </c>
      <c r="D510" s="1706"/>
      <c r="E510" s="1706"/>
      <c r="F510" s="1706"/>
      <c r="G510" s="1706"/>
      <c r="H510" s="1706"/>
      <c r="I510" s="1706"/>
      <c r="J510" s="1706"/>
      <c r="K510" s="1887">
        <v>3328000</v>
      </c>
      <c r="L510" s="1888"/>
      <c r="M510" s="1706"/>
      <c r="N510" s="1706"/>
      <c r="O510" s="1706"/>
      <c r="P510" s="1706"/>
      <c r="Q510" s="1706"/>
      <c r="R510" s="1706"/>
    </row>
    <row r="511" spans="1:18" ht="63.75" customHeight="1">
      <c r="A511" s="1791" t="s">
        <v>1627</v>
      </c>
      <c r="B511" s="1706"/>
      <c r="C511" s="3573" t="s">
        <v>2095</v>
      </c>
      <c r="D511" s="3573"/>
      <c r="E511" s="3573"/>
      <c r="F511" s="3573"/>
      <c r="G511" s="3573"/>
      <c r="H511" s="3573"/>
      <c r="I511" s="3573"/>
      <c r="J511" s="3573"/>
      <c r="K511" s="3573"/>
      <c r="L511" s="3573"/>
      <c r="M511" s="3573"/>
      <c r="N511" s="3573"/>
      <c r="O511" s="3573"/>
      <c r="P511" s="3573"/>
      <c r="Q511" s="3573"/>
      <c r="R511" s="3573"/>
    </row>
    <row r="512" spans="1:18" ht="63.75" customHeight="1">
      <c r="A512" s="1824"/>
      <c r="B512" s="1511" t="s">
        <v>2096</v>
      </c>
      <c r="C512" s="1671" t="s">
        <v>1292</v>
      </c>
      <c r="D512" s="1706"/>
      <c r="E512" s="1706"/>
      <c r="F512" s="1706"/>
      <c r="G512" s="1706"/>
      <c r="H512" s="1706"/>
      <c r="I512" s="1706"/>
      <c r="J512" s="1706"/>
      <c r="K512" s="1887">
        <v>1712000</v>
      </c>
      <c r="L512" s="1888"/>
      <c r="M512" s="1706"/>
      <c r="N512" s="1706"/>
      <c r="O512" s="1706"/>
      <c r="P512" s="1706"/>
      <c r="Q512" s="1706"/>
      <c r="R512" s="1706"/>
    </row>
    <row r="513" spans="1:18" ht="63.75" customHeight="1">
      <c r="A513" s="1824"/>
      <c r="B513" s="1511" t="s">
        <v>2097</v>
      </c>
      <c r="C513" s="1671" t="s">
        <v>1292</v>
      </c>
      <c r="D513" s="1706"/>
      <c r="E513" s="1706"/>
      <c r="F513" s="1706"/>
      <c r="G513" s="1706"/>
      <c r="H513" s="1706"/>
      <c r="I513" s="1706"/>
      <c r="J513" s="1706"/>
      <c r="K513" s="1887">
        <v>2562000</v>
      </c>
      <c r="L513" s="1888"/>
      <c r="M513" s="1706"/>
      <c r="N513" s="1706"/>
      <c r="O513" s="1706"/>
      <c r="P513" s="1706"/>
      <c r="Q513" s="1706"/>
      <c r="R513" s="1706"/>
    </row>
    <row r="514" spans="1:18" ht="63.75" customHeight="1">
      <c r="A514" s="1824"/>
      <c r="B514" s="1511" t="s">
        <v>2098</v>
      </c>
      <c r="C514" s="1671" t="s">
        <v>1292</v>
      </c>
      <c r="D514" s="1706"/>
      <c r="E514" s="1706"/>
      <c r="F514" s="1706"/>
      <c r="G514" s="1706"/>
      <c r="H514" s="1706"/>
      <c r="I514" s="1706"/>
      <c r="J514" s="1706"/>
      <c r="K514" s="1887">
        <v>2604000</v>
      </c>
      <c r="L514" s="1888"/>
      <c r="M514" s="1706"/>
      <c r="N514" s="1706"/>
      <c r="O514" s="1706"/>
      <c r="P514" s="1706"/>
      <c r="Q514" s="1706"/>
      <c r="R514" s="1706"/>
    </row>
    <row r="515" spans="1:18" ht="63.75" customHeight="1">
      <c r="A515" s="1824"/>
      <c r="B515" s="1511" t="s">
        <v>2099</v>
      </c>
      <c r="C515" s="1671" t="s">
        <v>1292</v>
      </c>
      <c r="D515" s="1706"/>
      <c r="E515" s="1706"/>
      <c r="F515" s="1706"/>
      <c r="G515" s="1706"/>
      <c r="H515" s="1706"/>
      <c r="I515" s="1706"/>
      <c r="J515" s="1706"/>
      <c r="K515" s="1887">
        <v>3310000</v>
      </c>
      <c r="L515" s="1888"/>
      <c r="M515" s="1706"/>
      <c r="N515" s="1706"/>
      <c r="O515" s="1706"/>
      <c r="P515" s="1706"/>
      <c r="Q515" s="1706"/>
      <c r="R515" s="1706"/>
    </row>
    <row r="516" spans="1:18" ht="63.75" customHeight="1">
      <c r="A516" s="1791" t="s">
        <v>1995</v>
      </c>
      <c r="B516" s="1706"/>
      <c r="C516" s="3558" t="s">
        <v>2011</v>
      </c>
      <c r="D516" s="3558"/>
      <c r="E516" s="3558"/>
      <c r="F516" s="3558"/>
      <c r="G516" s="3558"/>
      <c r="H516" s="3558"/>
      <c r="I516" s="3558"/>
      <c r="J516" s="3558"/>
      <c r="K516" s="3558"/>
      <c r="L516" s="3558"/>
      <c r="M516" s="3558"/>
      <c r="N516" s="3558"/>
      <c r="O516" s="3558"/>
      <c r="P516" s="3558"/>
      <c r="Q516" s="3558"/>
      <c r="R516" s="3558"/>
    </row>
    <row r="517" spans="1:18" ht="63.75" customHeight="1">
      <c r="A517" s="1824"/>
      <c r="B517" s="1696" t="s">
        <v>2012</v>
      </c>
      <c r="C517" s="1671" t="s">
        <v>1292</v>
      </c>
      <c r="D517" s="1706"/>
      <c r="E517" s="1706"/>
      <c r="F517" s="1706"/>
      <c r="G517" s="1706"/>
      <c r="H517" s="1706"/>
      <c r="I517" s="1706"/>
      <c r="J517" s="1706"/>
      <c r="K517" s="1887">
        <v>3600000</v>
      </c>
      <c r="L517" s="1888"/>
      <c r="M517" s="1706"/>
      <c r="N517" s="1706"/>
      <c r="O517" s="1706"/>
      <c r="P517" s="1706"/>
      <c r="Q517" s="1706"/>
      <c r="R517" s="1706"/>
    </row>
    <row r="518" spans="1:18" ht="63.75" customHeight="1">
      <c r="A518" s="1824"/>
      <c r="B518" s="1696" t="s">
        <v>2013</v>
      </c>
      <c r="C518" s="1671" t="s">
        <v>1292</v>
      </c>
      <c r="D518" s="1706"/>
      <c r="E518" s="1706"/>
      <c r="F518" s="1706"/>
      <c r="G518" s="1706"/>
      <c r="H518" s="1706"/>
      <c r="I518" s="1706"/>
      <c r="J518" s="1706"/>
      <c r="K518" s="1887">
        <v>4600000</v>
      </c>
      <c r="L518" s="1888"/>
      <c r="M518" s="1706"/>
      <c r="N518" s="1706"/>
      <c r="O518" s="1706"/>
      <c r="P518" s="1706"/>
      <c r="Q518" s="1706"/>
      <c r="R518" s="1706"/>
    </row>
    <row r="519" spans="1:18" ht="63.75" customHeight="1">
      <c r="A519" s="1824"/>
      <c r="B519" s="1797" t="s">
        <v>2082</v>
      </c>
      <c r="C519" s="1671" t="s">
        <v>1292</v>
      </c>
      <c r="D519" s="1706"/>
      <c r="E519" s="1706"/>
      <c r="F519" s="1706"/>
      <c r="G519" s="1706"/>
      <c r="H519" s="1706"/>
      <c r="I519" s="1706"/>
      <c r="J519" s="1706"/>
      <c r="K519" s="1887">
        <v>6000000</v>
      </c>
      <c r="L519" s="1888"/>
      <c r="M519" s="1706"/>
      <c r="N519" s="1706"/>
      <c r="O519" s="1706"/>
      <c r="P519" s="1706"/>
      <c r="Q519" s="1706"/>
      <c r="R519" s="1706"/>
    </row>
    <row r="520" spans="1:18" ht="63.75" customHeight="1">
      <c r="A520" s="1824"/>
      <c r="B520" s="1798" t="s">
        <v>2083</v>
      </c>
      <c r="C520" s="1671" t="s">
        <v>1292</v>
      </c>
      <c r="D520" s="1706"/>
      <c r="E520" s="1706"/>
      <c r="F520" s="1706"/>
      <c r="G520" s="1706"/>
      <c r="H520" s="1706"/>
      <c r="I520" s="1706"/>
      <c r="J520" s="1706"/>
      <c r="K520" s="1887">
        <v>8000000</v>
      </c>
      <c r="L520" s="1888"/>
      <c r="M520" s="1706"/>
      <c r="N520" s="1706"/>
      <c r="O520" s="1706"/>
      <c r="P520" s="1706"/>
      <c r="Q520" s="1706"/>
      <c r="R520" s="1706"/>
    </row>
    <row r="521" spans="1:18" ht="63.75" customHeight="1">
      <c r="A521" s="1791">
        <v>4</v>
      </c>
      <c r="B521" s="3569" t="s">
        <v>2403</v>
      </c>
      <c r="C521" s="3569"/>
      <c r="D521" s="3569"/>
      <c r="E521" s="3569"/>
      <c r="F521" s="3569"/>
      <c r="G521" s="3569"/>
      <c r="H521" s="3569"/>
      <c r="I521" s="3569"/>
      <c r="J521" s="3569"/>
      <c r="K521" s="3569"/>
      <c r="L521" s="3569"/>
      <c r="M521" s="3569"/>
      <c r="N521" s="3569"/>
      <c r="O521" s="3569"/>
      <c r="P521" s="3569"/>
      <c r="Q521" s="3569"/>
      <c r="R521" s="3569"/>
    </row>
    <row r="522" spans="1:18" ht="63.75" hidden="1" customHeight="1">
      <c r="A522" s="1791"/>
      <c r="B522" s="3569"/>
      <c r="C522" s="3569"/>
      <c r="D522" s="3569"/>
      <c r="E522" s="3569"/>
      <c r="F522" s="3569"/>
      <c r="G522" s="3569"/>
      <c r="H522" s="3569"/>
      <c r="I522" s="3569"/>
      <c r="J522" s="3569"/>
      <c r="K522" s="3569"/>
      <c r="L522" s="3569"/>
      <c r="M522" s="3569"/>
      <c r="N522" s="3569"/>
      <c r="O522" s="3569"/>
      <c r="P522" s="3569"/>
      <c r="Q522" s="3569"/>
      <c r="R522" s="3569"/>
    </row>
    <row r="523" spans="1:18" ht="63.75" customHeight="1">
      <c r="A523" s="1791"/>
      <c r="B523" s="1706"/>
      <c r="C523" s="3573" t="s">
        <v>2139</v>
      </c>
      <c r="D523" s="3573"/>
      <c r="E523" s="3573"/>
      <c r="F523" s="3573"/>
      <c r="G523" s="3573"/>
      <c r="H523" s="3573"/>
      <c r="I523" s="3573"/>
      <c r="J523" s="3573"/>
      <c r="K523" s="3573"/>
      <c r="L523" s="3573"/>
      <c r="M523" s="3573"/>
      <c r="N523" s="3573"/>
      <c r="O523" s="3573"/>
      <c r="P523" s="3573"/>
      <c r="Q523" s="3573"/>
      <c r="R523" s="3573"/>
    </row>
    <row r="524" spans="1:18" ht="63.75" customHeight="1">
      <c r="A524" s="1791" t="s">
        <v>1623</v>
      </c>
      <c r="B524" s="3569" t="s">
        <v>2138</v>
      </c>
      <c r="C524" s="3569"/>
      <c r="D524" s="3569"/>
      <c r="E524" s="3569"/>
      <c r="F524" s="1915"/>
      <c r="G524" s="1915"/>
      <c r="H524" s="1915"/>
      <c r="I524" s="1915"/>
      <c r="J524" s="1915"/>
      <c r="K524" s="1915"/>
      <c r="L524" s="1888"/>
      <c r="M524" s="1915"/>
      <c r="N524" s="1915"/>
      <c r="O524" s="1915"/>
      <c r="P524" s="1915"/>
      <c r="Q524" s="1915"/>
      <c r="R524" s="1915"/>
    </row>
    <row r="525" spans="1:18" ht="63.75" customHeight="1">
      <c r="A525" s="1791"/>
      <c r="B525" s="1706"/>
      <c r="C525" s="1843"/>
      <c r="D525" s="3558" t="s">
        <v>2145</v>
      </c>
      <c r="E525" s="3558"/>
      <c r="F525" s="3558"/>
      <c r="G525" s="1915"/>
      <c r="H525" s="1915"/>
      <c r="I525" s="1915"/>
      <c r="J525" s="1915"/>
      <c r="K525" s="1915"/>
      <c r="L525" s="1888"/>
      <c r="M525" s="1915"/>
      <c r="N525" s="1915"/>
      <c r="O525" s="1915"/>
      <c r="P525" s="1915"/>
      <c r="Q525" s="1915"/>
      <c r="R525" s="1915"/>
    </row>
    <row r="526" spans="1:18" ht="63.75" customHeight="1">
      <c r="A526" s="1824"/>
      <c r="B526" s="1696" t="s">
        <v>2140</v>
      </c>
      <c r="C526" s="1671" t="s">
        <v>1292</v>
      </c>
      <c r="D526" s="3570" t="s">
        <v>2155</v>
      </c>
      <c r="E526" s="3570"/>
      <c r="F526" s="3570"/>
      <c r="G526" s="3571">
        <v>9850000</v>
      </c>
      <c r="H526" s="3571"/>
      <c r="I526" s="3571"/>
      <c r="J526" s="3571"/>
      <c r="K526" s="3571"/>
      <c r="L526" s="3571"/>
      <c r="M526" s="3571"/>
      <c r="N526" s="3571"/>
      <c r="O526" s="3571"/>
      <c r="P526" s="3571"/>
      <c r="Q526" s="3571"/>
      <c r="R526" s="3571"/>
    </row>
    <row r="527" spans="1:18" ht="63.75" customHeight="1">
      <c r="A527" s="1824"/>
      <c r="B527" s="1696" t="s">
        <v>2141</v>
      </c>
      <c r="C527" s="1671" t="s">
        <v>1292</v>
      </c>
      <c r="D527" s="3570" t="s">
        <v>2156</v>
      </c>
      <c r="E527" s="3570"/>
      <c r="F527" s="3570"/>
      <c r="G527" s="3571">
        <v>13450000</v>
      </c>
      <c r="H527" s="3571"/>
      <c r="I527" s="3571"/>
      <c r="J527" s="3571"/>
      <c r="K527" s="3571"/>
      <c r="L527" s="3571"/>
      <c r="M527" s="3571"/>
      <c r="N527" s="3571"/>
      <c r="O527" s="3571"/>
      <c r="P527" s="3571"/>
      <c r="Q527" s="3571"/>
      <c r="R527" s="3571"/>
    </row>
    <row r="528" spans="1:18" ht="63.75" customHeight="1">
      <c r="A528" s="1824"/>
      <c r="B528" s="1696" t="s">
        <v>2142</v>
      </c>
      <c r="C528" s="1671" t="s">
        <v>1292</v>
      </c>
      <c r="D528" s="3570" t="s">
        <v>2157</v>
      </c>
      <c r="E528" s="3570"/>
      <c r="F528" s="3570"/>
      <c r="G528" s="3571">
        <v>17850000</v>
      </c>
      <c r="H528" s="3571"/>
      <c r="I528" s="3571"/>
      <c r="J528" s="3571"/>
      <c r="K528" s="3571"/>
      <c r="L528" s="3571"/>
      <c r="M528" s="3571"/>
      <c r="N528" s="3571"/>
      <c r="O528" s="3571"/>
      <c r="P528" s="3571"/>
      <c r="Q528" s="3571"/>
      <c r="R528" s="3571"/>
    </row>
    <row r="529" spans="1:18" ht="63.75" customHeight="1">
      <c r="A529" s="1824"/>
      <c r="B529" s="1696" t="s">
        <v>2143</v>
      </c>
      <c r="C529" s="1671" t="s">
        <v>1292</v>
      </c>
      <c r="D529" s="3570" t="s">
        <v>2158</v>
      </c>
      <c r="E529" s="3570"/>
      <c r="F529" s="3570"/>
      <c r="G529" s="3571">
        <v>19850000</v>
      </c>
      <c r="H529" s="3571"/>
      <c r="I529" s="3571"/>
      <c r="J529" s="3571"/>
      <c r="K529" s="3571"/>
      <c r="L529" s="3571"/>
      <c r="M529" s="3571"/>
      <c r="N529" s="3571"/>
      <c r="O529" s="3571"/>
      <c r="P529" s="3571"/>
      <c r="Q529" s="3571"/>
      <c r="R529" s="3571"/>
    </row>
    <row r="530" spans="1:18" ht="63.75" customHeight="1">
      <c r="A530" s="1824"/>
      <c r="B530" s="1696" t="s">
        <v>2144</v>
      </c>
      <c r="C530" s="1671" t="s">
        <v>1292</v>
      </c>
      <c r="D530" s="3570" t="s">
        <v>2159</v>
      </c>
      <c r="E530" s="3570"/>
      <c r="F530" s="3570"/>
      <c r="G530" s="3571">
        <v>23450000</v>
      </c>
      <c r="H530" s="3571"/>
      <c r="I530" s="3571"/>
      <c r="J530" s="3571"/>
      <c r="K530" s="3571"/>
      <c r="L530" s="3571"/>
      <c r="M530" s="3571"/>
      <c r="N530" s="3571"/>
      <c r="O530" s="3571"/>
      <c r="P530" s="3571"/>
      <c r="Q530" s="3571"/>
      <c r="R530" s="3571"/>
    </row>
    <row r="531" spans="1:18" ht="63.75" customHeight="1">
      <c r="A531" s="1791" t="s">
        <v>1624</v>
      </c>
      <c r="B531" s="3569" t="s">
        <v>2262</v>
      </c>
      <c r="C531" s="3569"/>
      <c r="D531" s="3569"/>
      <c r="E531" s="3569"/>
      <c r="F531" s="1706"/>
      <c r="G531" s="1706"/>
      <c r="H531" s="1706"/>
      <c r="I531" s="1706"/>
      <c r="J531" s="1706"/>
      <c r="K531" s="1913"/>
      <c r="L531" s="1888"/>
      <c r="M531" s="1706"/>
      <c r="N531" s="1706"/>
      <c r="O531" s="1706"/>
      <c r="P531" s="1706"/>
      <c r="Q531" s="1706"/>
      <c r="R531" s="1706"/>
    </row>
    <row r="532" spans="1:18" ht="63.75" customHeight="1">
      <c r="A532" s="1791"/>
      <c r="B532" s="1706"/>
      <c r="C532" s="1843"/>
      <c r="D532" s="3558" t="s">
        <v>2145</v>
      </c>
      <c r="E532" s="3558"/>
      <c r="F532" s="3558"/>
      <c r="G532" s="1706"/>
      <c r="H532" s="1706"/>
      <c r="I532" s="1706"/>
      <c r="J532" s="1706"/>
      <c r="K532" s="1913"/>
      <c r="L532" s="1888"/>
      <c r="M532" s="1706"/>
      <c r="N532" s="1706"/>
      <c r="O532" s="1915"/>
      <c r="P532" s="1915"/>
      <c r="Q532" s="1915"/>
      <c r="R532" s="1915"/>
    </row>
    <row r="533" spans="1:18" ht="63.75" customHeight="1">
      <c r="A533" s="1824"/>
      <c r="B533" s="1696" t="s">
        <v>2230</v>
      </c>
      <c r="C533" s="1671" t="s">
        <v>1292</v>
      </c>
      <c r="D533" s="3570" t="s">
        <v>2146</v>
      </c>
      <c r="E533" s="3570"/>
      <c r="F533" s="3570"/>
      <c r="G533" s="3571">
        <v>4950000</v>
      </c>
      <c r="H533" s="3571"/>
      <c r="I533" s="3571"/>
      <c r="J533" s="3571"/>
      <c r="K533" s="3571"/>
      <c r="L533" s="3571"/>
      <c r="M533" s="3571"/>
      <c r="N533" s="3571"/>
      <c r="O533" s="3571"/>
      <c r="P533" s="3571"/>
      <c r="Q533" s="3571"/>
      <c r="R533" s="3571"/>
    </row>
    <row r="534" spans="1:18" ht="63.75" customHeight="1">
      <c r="A534" s="1824"/>
      <c r="B534" s="1696" t="s">
        <v>2231</v>
      </c>
      <c r="C534" s="1671" t="s">
        <v>1292</v>
      </c>
      <c r="D534" s="3570" t="s">
        <v>2147</v>
      </c>
      <c r="E534" s="3570"/>
      <c r="F534" s="3570"/>
      <c r="G534" s="3571">
        <v>7950000</v>
      </c>
      <c r="H534" s="3571"/>
      <c r="I534" s="3571"/>
      <c r="J534" s="3571"/>
      <c r="K534" s="3571"/>
      <c r="L534" s="3571"/>
      <c r="M534" s="3571"/>
      <c r="N534" s="3571"/>
      <c r="O534" s="3571"/>
      <c r="P534" s="3571"/>
      <c r="Q534" s="3571"/>
      <c r="R534" s="3571"/>
    </row>
    <row r="535" spans="1:18" ht="63.75" customHeight="1">
      <c r="A535" s="1824"/>
      <c r="B535" s="1696" t="s">
        <v>2232</v>
      </c>
      <c r="C535" s="1671" t="s">
        <v>1292</v>
      </c>
      <c r="D535" s="3570" t="s">
        <v>2148</v>
      </c>
      <c r="E535" s="3570"/>
      <c r="F535" s="3570"/>
      <c r="G535" s="3571">
        <v>10950000</v>
      </c>
      <c r="H535" s="3571"/>
      <c r="I535" s="3571"/>
      <c r="J535" s="3571"/>
      <c r="K535" s="3571"/>
      <c r="L535" s="3571"/>
      <c r="M535" s="3571"/>
      <c r="N535" s="3571"/>
      <c r="O535" s="3571"/>
      <c r="P535" s="3571"/>
      <c r="Q535" s="3571"/>
      <c r="R535" s="3571"/>
    </row>
    <row r="536" spans="1:18" ht="63.75" customHeight="1">
      <c r="A536" s="1824"/>
      <c r="B536" s="1696" t="s">
        <v>2233</v>
      </c>
      <c r="C536" s="1671" t="s">
        <v>1292</v>
      </c>
      <c r="D536" s="3570" t="s">
        <v>2149</v>
      </c>
      <c r="E536" s="3570"/>
      <c r="F536" s="3570"/>
      <c r="G536" s="3571">
        <v>14450000</v>
      </c>
      <c r="H536" s="3571"/>
      <c r="I536" s="3571"/>
      <c r="J536" s="3571"/>
      <c r="K536" s="3571"/>
      <c r="L536" s="3571"/>
      <c r="M536" s="3571"/>
      <c r="N536" s="3571"/>
      <c r="O536" s="3571"/>
      <c r="P536" s="3571"/>
      <c r="Q536" s="3571"/>
      <c r="R536" s="3571"/>
    </row>
    <row r="537" spans="1:18" ht="63.75" customHeight="1">
      <c r="A537" s="1824"/>
      <c r="B537" s="1696" t="s">
        <v>2234</v>
      </c>
      <c r="C537" s="1671" t="s">
        <v>1292</v>
      </c>
      <c r="D537" s="3570" t="s">
        <v>2150</v>
      </c>
      <c r="E537" s="3570"/>
      <c r="F537" s="3570"/>
      <c r="G537" s="3571">
        <v>12450000</v>
      </c>
      <c r="H537" s="3571"/>
      <c r="I537" s="3571"/>
      <c r="J537" s="3571"/>
      <c r="K537" s="3571"/>
      <c r="L537" s="3571"/>
      <c r="M537" s="3571"/>
      <c r="N537" s="3571"/>
      <c r="O537" s="3571"/>
      <c r="P537" s="3571"/>
      <c r="Q537" s="3571"/>
      <c r="R537" s="3571"/>
    </row>
    <row r="538" spans="1:18" ht="63.75" customHeight="1">
      <c r="A538" s="1824"/>
      <c r="B538" s="1696" t="s">
        <v>2235</v>
      </c>
      <c r="C538" s="1671" t="s">
        <v>1292</v>
      </c>
      <c r="D538" s="3570" t="s">
        <v>2151</v>
      </c>
      <c r="E538" s="3570"/>
      <c r="F538" s="3570"/>
      <c r="G538" s="3571">
        <v>14550000</v>
      </c>
      <c r="H538" s="3571"/>
      <c r="I538" s="3571"/>
      <c r="J538" s="3571"/>
      <c r="K538" s="3571"/>
      <c r="L538" s="3571"/>
      <c r="M538" s="3571"/>
      <c r="N538" s="3571"/>
      <c r="O538" s="3571"/>
      <c r="P538" s="3571"/>
      <c r="Q538" s="3571"/>
      <c r="R538" s="3571"/>
    </row>
    <row r="539" spans="1:18" ht="63.75" customHeight="1">
      <c r="A539" s="1824"/>
      <c r="B539" s="1696" t="s">
        <v>2236</v>
      </c>
      <c r="C539" s="1671" t="s">
        <v>1292</v>
      </c>
      <c r="D539" s="3570" t="s">
        <v>2152</v>
      </c>
      <c r="E539" s="3570"/>
      <c r="F539" s="3570"/>
      <c r="G539" s="3571">
        <v>16850000</v>
      </c>
      <c r="H539" s="3571"/>
      <c r="I539" s="3571"/>
      <c r="J539" s="3571"/>
      <c r="K539" s="3571"/>
      <c r="L539" s="3571"/>
      <c r="M539" s="3571"/>
      <c r="N539" s="3571"/>
      <c r="O539" s="3571"/>
      <c r="P539" s="3571"/>
      <c r="Q539" s="3571"/>
      <c r="R539" s="3571"/>
    </row>
    <row r="540" spans="1:18" ht="63.75" customHeight="1">
      <c r="A540" s="1824"/>
      <c r="B540" s="1696" t="s">
        <v>2237</v>
      </c>
      <c r="C540" s="1671" t="s">
        <v>1292</v>
      </c>
      <c r="D540" s="3570" t="s">
        <v>2153</v>
      </c>
      <c r="E540" s="3570"/>
      <c r="F540" s="3570"/>
      <c r="G540" s="3571">
        <v>18450000</v>
      </c>
      <c r="H540" s="3571"/>
      <c r="I540" s="3571"/>
      <c r="J540" s="3571"/>
      <c r="K540" s="3571"/>
      <c r="L540" s="3571"/>
      <c r="M540" s="3571"/>
      <c r="N540" s="3571"/>
      <c r="O540" s="3571"/>
      <c r="P540" s="3571"/>
      <c r="Q540" s="3571"/>
      <c r="R540" s="3571"/>
    </row>
    <row r="541" spans="1:18" ht="63.75" customHeight="1">
      <c r="A541" s="1824"/>
      <c r="B541" s="1696" t="s">
        <v>2238</v>
      </c>
      <c r="C541" s="1671" t="s">
        <v>1292</v>
      </c>
      <c r="D541" s="3570" t="s">
        <v>2154</v>
      </c>
      <c r="E541" s="3570"/>
      <c r="F541" s="3570"/>
      <c r="G541" s="3571">
        <v>20450000</v>
      </c>
      <c r="H541" s="3571"/>
      <c r="I541" s="3571"/>
      <c r="J541" s="3571"/>
      <c r="K541" s="3571"/>
      <c r="L541" s="3571"/>
      <c r="M541" s="3571"/>
      <c r="N541" s="3571"/>
      <c r="O541" s="3571"/>
      <c r="P541" s="3571"/>
      <c r="Q541" s="3571"/>
      <c r="R541" s="3571"/>
    </row>
    <row r="542" spans="1:18" ht="63.75" customHeight="1">
      <c r="A542" s="1824"/>
      <c r="B542" s="1696" t="s">
        <v>2239</v>
      </c>
      <c r="C542" s="1671" t="s">
        <v>1292</v>
      </c>
      <c r="D542" s="3570" t="s">
        <v>2160</v>
      </c>
      <c r="E542" s="3570"/>
      <c r="F542" s="3570"/>
      <c r="G542" s="3571">
        <v>26550000</v>
      </c>
      <c r="H542" s="3571"/>
      <c r="I542" s="3571"/>
      <c r="J542" s="3571"/>
      <c r="K542" s="3571"/>
      <c r="L542" s="3571"/>
      <c r="M542" s="3571"/>
      <c r="N542" s="3571"/>
      <c r="O542" s="3571"/>
      <c r="P542" s="3571"/>
      <c r="Q542" s="3571"/>
      <c r="R542" s="3571"/>
    </row>
    <row r="543" spans="1:18" ht="63.75" customHeight="1">
      <c r="A543" s="1824"/>
      <c r="B543" s="1696" t="s">
        <v>2240</v>
      </c>
      <c r="C543" s="1671" t="s">
        <v>1292</v>
      </c>
      <c r="D543" s="1706"/>
      <c r="E543" s="1706"/>
      <c r="F543" s="1706"/>
      <c r="G543" s="3571">
        <v>32550000</v>
      </c>
      <c r="H543" s="3571"/>
      <c r="I543" s="3571"/>
      <c r="J543" s="3571"/>
      <c r="K543" s="3571"/>
      <c r="L543" s="3571"/>
      <c r="M543" s="3571"/>
      <c r="N543" s="3571"/>
      <c r="O543" s="3571"/>
      <c r="P543" s="3571"/>
      <c r="Q543" s="3571"/>
      <c r="R543" s="3571"/>
    </row>
    <row r="544" spans="1:18" ht="63.75" customHeight="1">
      <c r="A544" s="1791" t="s">
        <v>1625</v>
      </c>
      <c r="B544" s="3569" t="s">
        <v>2161</v>
      </c>
      <c r="C544" s="3569"/>
      <c r="D544" s="3569"/>
      <c r="E544" s="3569"/>
      <c r="F544" s="1706"/>
      <c r="G544" s="1706"/>
      <c r="H544" s="1706"/>
      <c r="I544" s="1706"/>
      <c r="J544" s="1706"/>
      <c r="K544" s="1913"/>
      <c r="L544" s="1888"/>
      <c r="M544" s="1706"/>
      <c r="N544" s="1706"/>
      <c r="O544" s="1915"/>
      <c r="P544" s="1915"/>
      <c r="Q544" s="1915"/>
      <c r="R544" s="1915"/>
    </row>
    <row r="545" spans="1:18" ht="63.75" customHeight="1">
      <c r="A545" s="1824"/>
      <c r="B545" s="1706"/>
      <c r="C545" s="1843"/>
      <c r="D545" s="3558" t="s">
        <v>2145</v>
      </c>
      <c r="E545" s="3558"/>
      <c r="F545" s="3558"/>
      <c r="G545" s="1706"/>
      <c r="H545" s="1706"/>
      <c r="I545" s="1706"/>
      <c r="J545" s="1706"/>
      <c r="K545" s="1913"/>
      <c r="L545" s="1888"/>
      <c r="M545" s="1706"/>
      <c r="N545" s="1706"/>
      <c r="O545" s="1915"/>
      <c r="P545" s="1915"/>
      <c r="Q545" s="1915"/>
      <c r="R545" s="1915"/>
    </row>
    <row r="546" spans="1:18" ht="63.75" customHeight="1">
      <c r="A546" s="1824"/>
      <c r="B546" s="1696" t="s">
        <v>2241</v>
      </c>
      <c r="C546" s="1671" t="s">
        <v>1292</v>
      </c>
      <c r="D546" s="3570" t="s">
        <v>2162</v>
      </c>
      <c r="E546" s="3570"/>
      <c r="F546" s="3570"/>
      <c r="G546" s="3571">
        <v>4150000</v>
      </c>
      <c r="H546" s="3571"/>
      <c r="I546" s="3571"/>
      <c r="J546" s="3571"/>
      <c r="K546" s="3571"/>
      <c r="L546" s="3571"/>
      <c r="M546" s="3571"/>
      <c r="N546" s="3571"/>
      <c r="O546" s="3571"/>
      <c r="P546" s="3571"/>
      <c r="Q546" s="3571"/>
      <c r="R546" s="3571"/>
    </row>
    <row r="547" spans="1:18" ht="63.75" customHeight="1">
      <c r="A547" s="1824"/>
      <c r="B547" s="1696" t="s">
        <v>2242</v>
      </c>
      <c r="C547" s="1671" t="s">
        <v>1292</v>
      </c>
      <c r="D547" s="3570" t="s">
        <v>2163</v>
      </c>
      <c r="E547" s="3570"/>
      <c r="F547" s="3570"/>
      <c r="G547" s="3571">
        <v>5250000</v>
      </c>
      <c r="H547" s="3571"/>
      <c r="I547" s="3571"/>
      <c r="J547" s="3571"/>
      <c r="K547" s="3571"/>
      <c r="L547" s="3571"/>
      <c r="M547" s="3571"/>
      <c r="N547" s="3571"/>
      <c r="O547" s="3571"/>
      <c r="P547" s="3571"/>
      <c r="Q547" s="3571"/>
      <c r="R547" s="3571"/>
    </row>
    <row r="548" spans="1:18" ht="63.75" customHeight="1">
      <c r="A548" s="1824"/>
      <c r="B548" s="1696" t="s">
        <v>2243</v>
      </c>
      <c r="C548" s="1671" t="s">
        <v>1292</v>
      </c>
      <c r="D548" s="3570" t="s">
        <v>2146</v>
      </c>
      <c r="E548" s="3570"/>
      <c r="F548" s="3570"/>
      <c r="G548" s="3571">
        <v>6450000</v>
      </c>
      <c r="H548" s="3571"/>
      <c r="I548" s="3571"/>
      <c r="J548" s="3571"/>
      <c r="K548" s="3571"/>
      <c r="L548" s="3571"/>
      <c r="M548" s="3571"/>
      <c r="N548" s="3571"/>
      <c r="O548" s="3571"/>
      <c r="P548" s="3571"/>
      <c r="Q548" s="3571"/>
      <c r="R548" s="3571"/>
    </row>
    <row r="549" spans="1:18" ht="63.75" customHeight="1">
      <c r="A549" s="1824"/>
      <c r="B549" s="1696" t="s">
        <v>2244</v>
      </c>
      <c r="C549" s="1671" t="s">
        <v>1292</v>
      </c>
      <c r="D549" s="3570" t="s">
        <v>2164</v>
      </c>
      <c r="E549" s="3570"/>
      <c r="F549" s="3570"/>
      <c r="G549" s="3571">
        <v>7950000</v>
      </c>
      <c r="H549" s="3571"/>
      <c r="I549" s="3571"/>
      <c r="J549" s="3571"/>
      <c r="K549" s="3571"/>
      <c r="L549" s="3571"/>
      <c r="M549" s="3571"/>
      <c r="N549" s="3571"/>
      <c r="O549" s="3571"/>
      <c r="P549" s="3571"/>
      <c r="Q549" s="3571"/>
      <c r="R549" s="3571"/>
    </row>
    <row r="550" spans="1:18" ht="63.75" customHeight="1">
      <c r="A550" s="1824"/>
      <c r="B550" s="1696" t="s">
        <v>2245</v>
      </c>
      <c r="C550" s="1671" t="s">
        <v>1292</v>
      </c>
      <c r="D550" s="3570" t="s">
        <v>2165</v>
      </c>
      <c r="E550" s="3570"/>
      <c r="F550" s="3570"/>
      <c r="G550" s="3571">
        <v>8950000</v>
      </c>
      <c r="H550" s="3571"/>
      <c r="I550" s="3571"/>
      <c r="J550" s="3571"/>
      <c r="K550" s="3571"/>
      <c r="L550" s="3571"/>
      <c r="M550" s="3571"/>
      <c r="N550" s="3571"/>
      <c r="O550" s="3571"/>
      <c r="P550" s="3571"/>
      <c r="Q550" s="3571"/>
      <c r="R550" s="3571"/>
    </row>
    <row r="551" spans="1:18" ht="63.75" customHeight="1">
      <c r="A551" s="1824"/>
      <c r="B551" s="1696" t="s">
        <v>2246</v>
      </c>
      <c r="C551" s="1671" t="s">
        <v>1292</v>
      </c>
      <c r="D551" s="3570" t="s">
        <v>2166</v>
      </c>
      <c r="E551" s="3570"/>
      <c r="F551" s="3570"/>
      <c r="G551" s="3571">
        <v>9250000</v>
      </c>
      <c r="H551" s="3571"/>
      <c r="I551" s="3571"/>
      <c r="J551" s="3571"/>
      <c r="K551" s="3571"/>
      <c r="L551" s="3571"/>
      <c r="M551" s="3571"/>
      <c r="N551" s="3571"/>
      <c r="O551" s="3571"/>
      <c r="P551" s="3571"/>
      <c r="Q551" s="3571"/>
      <c r="R551" s="3571"/>
    </row>
    <row r="552" spans="1:18" ht="63.75" customHeight="1">
      <c r="A552" s="1824"/>
      <c r="B552" s="1696" t="s">
        <v>2247</v>
      </c>
      <c r="C552" s="1671" t="s">
        <v>1292</v>
      </c>
      <c r="D552" s="3570" t="s">
        <v>2167</v>
      </c>
      <c r="E552" s="3570"/>
      <c r="F552" s="3570"/>
      <c r="G552" s="3571">
        <v>9650000</v>
      </c>
      <c r="H552" s="3571"/>
      <c r="I552" s="3571"/>
      <c r="J552" s="3571"/>
      <c r="K552" s="3571"/>
      <c r="L552" s="3571"/>
      <c r="M552" s="3571"/>
      <c r="N552" s="3571"/>
      <c r="O552" s="3571"/>
      <c r="P552" s="3571"/>
      <c r="Q552" s="3571"/>
      <c r="R552" s="3571"/>
    </row>
    <row r="553" spans="1:18" ht="63.75" customHeight="1">
      <c r="A553" s="1824"/>
      <c r="B553" s="1696" t="s">
        <v>2248</v>
      </c>
      <c r="C553" s="1671" t="s">
        <v>1292</v>
      </c>
      <c r="D553" s="3570" t="s">
        <v>2168</v>
      </c>
      <c r="E553" s="3570"/>
      <c r="F553" s="3570"/>
      <c r="G553" s="3571">
        <v>10250000</v>
      </c>
      <c r="H553" s="3571"/>
      <c r="I553" s="3571"/>
      <c r="J553" s="3571"/>
      <c r="K553" s="3571"/>
      <c r="L553" s="3571"/>
      <c r="M553" s="3571"/>
      <c r="N553" s="3571"/>
      <c r="O553" s="3571"/>
      <c r="P553" s="3571"/>
      <c r="Q553" s="3571"/>
      <c r="R553" s="3571"/>
    </row>
    <row r="554" spans="1:18" ht="63.75" customHeight="1">
      <c r="A554" s="1824"/>
      <c r="B554" s="1696" t="s">
        <v>2249</v>
      </c>
      <c r="C554" s="1671" t="s">
        <v>1292</v>
      </c>
      <c r="D554" s="3570" t="s">
        <v>2169</v>
      </c>
      <c r="E554" s="3570"/>
      <c r="F554" s="3570"/>
      <c r="G554" s="3571">
        <v>10850000</v>
      </c>
      <c r="H554" s="3571"/>
      <c r="I554" s="3571"/>
      <c r="J554" s="3571"/>
      <c r="K554" s="3571"/>
      <c r="L554" s="3571"/>
      <c r="M554" s="3571"/>
      <c r="N554" s="3571"/>
      <c r="O554" s="3571"/>
      <c r="P554" s="3571"/>
      <c r="Q554" s="3571"/>
      <c r="R554" s="3571"/>
    </row>
    <row r="555" spans="1:18" ht="63.75" customHeight="1">
      <c r="A555" s="1824"/>
      <c r="B555" s="1696" t="s">
        <v>2250</v>
      </c>
      <c r="C555" s="1671" t="s">
        <v>1292</v>
      </c>
      <c r="D555" s="3570" t="s">
        <v>2170</v>
      </c>
      <c r="E555" s="3570"/>
      <c r="F555" s="3570"/>
      <c r="G555" s="3571">
        <v>11450000</v>
      </c>
      <c r="H555" s="3571"/>
      <c r="I555" s="3571"/>
      <c r="J555" s="3571"/>
      <c r="K555" s="3571"/>
      <c r="L555" s="3571"/>
      <c r="M555" s="3571"/>
      <c r="N555" s="3571"/>
      <c r="O555" s="3571"/>
      <c r="P555" s="3571"/>
      <c r="Q555" s="3571"/>
      <c r="R555" s="3571"/>
    </row>
    <row r="556" spans="1:18" ht="63.75" customHeight="1">
      <c r="A556" s="1824"/>
      <c r="B556" s="1696" t="s">
        <v>2251</v>
      </c>
      <c r="C556" s="1671" t="s">
        <v>1292</v>
      </c>
      <c r="D556" s="3558" t="s">
        <v>2264</v>
      </c>
      <c r="E556" s="3558"/>
      <c r="F556" s="3558"/>
      <c r="G556" s="3571">
        <v>11950000</v>
      </c>
      <c r="H556" s="3571"/>
      <c r="I556" s="3571"/>
      <c r="J556" s="3571"/>
      <c r="K556" s="3571"/>
      <c r="L556" s="3571"/>
      <c r="M556" s="3571"/>
      <c r="N556" s="3571"/>
      <c r="O556" s="3571"/>
      <c r="P556" s="3571"/>
      <c r="Q556" s="3571"/>
      <c r="R556" s="3571"/>
    </row>
    <row r="557" spans="1:18" ht="63.75" customHeight="1">
      <c r="A557" s="1824"/>
      <c r="B557" s="1696" t="s">
        <v>2252</v>
      </c>
      <c r="C557" s="1671" t="s">
        <v>1292</v>
      </c>
      <c r="D557" s="3558"/>
      <c r="E557" s="3558"/>
      <c r="F557" s="3558"/>
      <c r="G557" s="3571">
        <v>12450000</v>
      </c>
      <c r="H557" s="3571"/>
      <c r="I557" s="3571"/>
      <c r="J557" s="3571"/>
      <c r="K557" s="3571"/>
      <c r="L557" s="3571"/>
      <c r="M557" s="3571"/>
      <c r="N557" s="3571"/>
      <c r="O557" s="3571"/>
      <c r="P557" s="3571"/>
      <c r="Q557" s="3571"/>
      <c r="R557" s="3571"/>
    </row>
    <row r="558" spans="1:18" ht="63.75" customHeight="1">
      <c r="A558" s="1824"/>
      <c r="B558" s="1696" t="s">
        <v>2253</v>
      </c>
      <c r="C558" s="1671" t="s">
        <v>1292</v>
      </c>
      <c r="D558" s="3570" t="s">
        <v>2263</v>
      </c>
      <c r="E558" s="3570"/>
      <c r="F558" s="3570"/>
      <c r="G558" s="3571">
        <v>12950000</v>
      </c>
      <c r="H558" s="3571"/>
      <c r="I558" s="3571"/>
      <c r="J558" s="3571"/>
      <c r="K558" s="3571"/>
      <c r="L558" s="3571"/>
      <c r="M558" s="3571"/>
      <c r="N558" s="3571"/>
      <c r="O558" s="3571"/>
      <c r="P558" s="3571"/>
      <c r="Q558" s="3571"/>
      <c r="R558" s="3571"/>
    </row>
    <row r="559" spans="1:18" ht="63.75" customHeight="1">
      <c r="A559" s="1824"/>
      <c r="B559" s="1696" t="s">
        <v>2254</v>
      </c>
      <c r="C559" s="1671" t="s">
        <v>1292</v>
      </c>
      <c r="D559" s="3570" t="s">
        <v>2150</v>
      </c>
      <c r="E559" s="3570"/>
      <c r="F559" s="3570"/>
      <c r="G559" s="3571">
        <v>13450000</v>
      </c>
      <c r="H559" s="3571"/>
      <c r="I559" s="3571"/>
      <c r="J559" s="3571"/>
      <c r="K559" s="3571"/>
      <c r="L559" s="3571"/>
      <c r="M559" s="3571"/>
      <c r="N559" s="3571"/>
      <c r="O559" s="3571"/>
      <c r="P559" s="3571"/>
      <c r="Q559" s="3571"/>
      <c r="R559" s="3571"/>
    </row>
    <row r="560" spans="1:18" ht="63.75" customHeight="1">
      <c r="A560" s="1824"/>
      <c r="B560" s="1696" t="s">
        <v>2255</v>
      </c>
      <c r="C560" s="1671" t="s">
        <v>1292</v>
      </c>
      <c r="D560" s="3570" t="s">
        <v>2173</v>
      </c>
      <c r="E560" s="3570"/>
      <c r="F560" s="3570"/>
      <c r="G560" s="3571">
        <v>14450000</v>
      </c>
      <c r="H560" s="3571"/>
      <c r="I560" s="3571"/>
      <c r="J560" s="3571"/>
      <c r="K560" s="3571"/>
      <c r="L560" s="3571"/>
      <c r="M560" s="3571"/>
      <c r="N560" s="3571"/>
      <c r="O560" s="3571"/>
      <c r="P560" s="3571"/>
      <c r="Q560" s="3571"/>
      <c r="R560" s="3571"/>
    </row>
    <row r="561" spans="1:18" ht="63.75" customHeight="1">
      <c r="A561" s="1824"/>
      <c r="B561" s="1696" t="s">
        <v>2256</v>
      </c>
      <c r="C561" s="1671" t="s">
        <v>1292</v>
      </c>
      <c r="D561" s="3570" t="s">
        <v>2160</v>
      </c>
      <c r="E561" s="3570"/>
      <c r="F561" s="3570"/>
      <c r="G561" s="3571">
        <v>16850000</v>
      </c>
      <c r="H561" s="3571"/>
      <c r="I561" s="3571"/>
      <c r="J561" s="3571"/>
      <c r="K561" s="3571"/>
      <c r="L561" s="3571"/>
      <c r="M561" s="3571"/>
      <c r="N561" s="3571"/>
      <c r="O561" s="3571"/>
      <c r="P561" s="3571"/>
      <c r="Q561" s="3571"/>
      <c r="R561" s="3571"/>
    </row>
    <row r="562" spans="1:18" ht="63.75" customHeight="1">
      <c r="A562" s="1824"/>
      <c r="B562" s="1696" t="s">
        <v>2257</v>
      </c>
      <c r="C562" s="1671" t="s">
        <v>1292</v>
      </c>
      <c r="D562" s="3570" t="s">
        <v>2149</v>
      </c>
      <c r="E562" s="3570"/>
      <c r="F562" s="3570"/>
      <c r="G562" s="3571">
        <v>17850000</v>
      </c>
      <c r="H562" s="3571"/>
      <c r="I562" s="3571"/>
      <c r="J562" s="3571"/>
      <c r="K562" s="3571"/>
      <c r="L562" s="3571"/>
      <c r="M562" s="3571"/>
      <c r="N562" s="3571"/>
      <c r="O562" s="3571"/>
      <c r="P562" s="3571"/>
      <c r="Q562" s="3571"/>
      <c r="R562" s="3571"/>
    </row>
    <row r="563" spans="1:18" ht="151.5" customHeight="1">
      <c r="A563" s="1791">
        <v>5</v>
      </c>
      <c r="B563" s="3572" t="s">
        <v>2400</v>
      </c>
      <c r="C563" s="3569"/>
      <c r="D563" s="3569"/>
      <c r="E563" s="3569"/>
      <c r="F563" s="3569"/>
      <c r="G563" s="3569"/>
      <c r="H563" s="3569"/>
      <c r="I563" s="3569"/>
      <c r="J563" s="3569"/>
      <c r="K563" s="3569"/>
      <c r="L563" s="3569"/>
      <c r="M563" s="3569"/>
      <c r="N563" s="3569"/>
      <c r="O563" s="3569"/>
      <c r="P563" s="3569"/>
      <c r="Q563" s="3569"/>
      <c r="R563" s="3569"/>
    </row>
    <row r="564" spans="1:18" ht="63.75" customHeight="1">
      <c r="A564" s="1791"/>
      <c r="B564" s="1706"/>
      <c r="C564" s="3573" t="s">
        <v>2139</v>
      </c>
      <c r="D564" s="3573"/>
      <c r="E564" s="3573"/>
      <c r="F564" s="3573"/>
      <c r="G564" s="3573"/>
      <c r="H564" s="3573"/>
      <c r="I564" s="3573"/>
      <c r="J564" s="3573"/>
      <c r="K564" s="3573"/>
      <c r="L564" s="3573"/>
      <c r="M564" s="3573"/>
      <c r="N564" s="3573"/>
      <c r="O564" s="3573"/>
      <c r="P564" s="3573"/>
      <c r="Q564" s="3573"/>
      <c r="R564" s="3573"/>
    </row>
    <row r="565" spans="1:18" ht="38.25" customHeight="1">
      <c r="A565" s="1791"/>
      <c r="B565" s="3569" t="s">
        <v>2278</v>
      </c>
      <c r="C565" s="3569"/>
      <c r="D565" s="3569"/>
      <c r="E565" s="3569"/>
      <c r="F565" s="1915"/>
      <c r="G565" s="1915"/>
      <c r="H565" s="1915"/>
      <c r="I565" s="1915"/>
      <c r="J565" s="1915"/>
      <c r="K565" s="1915"/>
      <c r="L565" s="1888"/>
      <c r="M565" s="1915"/>
      <c r="N565" s="1915"/>
      <c r="O565" s="1915"/>
      <c r="P565" s="1915"/>
      <c r="Q565" s="1915"/>
      <c r="R565" s="1915"/>
    </row>
    <row r="566" spans="1:18" s="1845" customFormat="1" ht="63.75" customHeight="1">
      <c r="A566" s="1791"/>
      <c r="B566" s="1843" t="s">
        <v>2318</v>
      </c>
      <c r="C566" s="1843" t="s">
        <v>2319</v>
      </c>
      <c r="D566" s="3558" t="s">
        <v>2279</v>
      </c>
      <c r="E566" s="3558"/>
      <c r="F566" s="1843" t="s">
        <v>2280</v>
      </c>
      <c r="G566" s="1843"/>
      <c r="H566" s="1843"/>
      <c r="I566" s="1843"/>
      <c r="J566" s="1843"/>
      <c r="K566" s="1843"/>
      <c r="L566" s="1888"/>
      <c r="M566" s="1843"/>
      <c r="N566" s="1843"/>
      <c r="O566" s="1843"/>
      <c r="P566" s="1843"/>
      <c r="Q566" s="1843"/>
      <c r="R566" s="1843"/>
    </row>
    <row r="567" spans="1:18" ht="161.25" customHeight="1">
      <c r="A567" s="1791"/>
      <c r="B567" s="1730" t="s">
        <v>2281</v>
      </c>
      <c r="C567" s="1710" t="s">
        <v>563</v>
      </c>
      <c r="D567" s="3567" t="s">
        <v>2320</v>
      </c>
      <c r="E567" s="3567"/>
      <c r="F567" s="1710" t="s">
        <v>2321</v>
      </c>
      <c r="G567" s="1915"/>
      <c r="H567" s="1915"/>
      <c r="I567" s="1915"/>
      <c r="J567" s="1915"/>
      <c r="K567" s="1915"/>
      <c r="L567" s="1916">
        <v>6500000</v>
      </c>
      <c r="M567" s="1916"/>
      <c r="N567" s="1916"/>
      <c r="O567" s="1916"/>
      <c r="P567" s="1916"/>
      <c r="Q567" s="1916"/>
      <c r="R567" s="1916"/>
    </row>
    <row r="568" spans="1:18" ht="161.25" customHeight="1">
      <c r="A568" s="1791"/>
      <c r="B568" s="1730" t="s">
        <v>2282</v>
      </c>
      <c r="C568" s="1710" t="s">
        <v>563</v>
      </c>
      <c r="D568" s="3567"/>
      <c r="E568" s="3567"/>
      <c r="F568" s="1710" t="s">
        <v>2321</v>
      </c>
      <c r="G568" s="1915"/>
      <c r="H568" s="1915"/>
      <c r="I568" s="1915"/>
      <c r="J568" s="1915"/>
      <c r="K568" s="1915"/>
      <c r="L568" s="1916">
        <v>6875000</v>
      </c>
      <c r="M568" s="1916"/>
      <c r="N568" s="1916"/>
      <c r="O568" s="1916"/>
      <c r="P568" s="1916"/>
      <c r="Q568" s="1916"/>
      <c r="R568" s="1916"/>
    </row>
    <row r="569" spans="1:18" ht="161.25" customHeight="1">
      <c r="A569" s="1791"/>
      <c r="B569" s="1730" t="s">
        <v>2283</v>
      </c>
      <c r="C569" s="1710" t="s">
        <v>563</v>
      </c>
      <c r="D569" s="3567"/>
      <c r="E569" s="3567"/>
      <c r="F569" s="1710" t="s">
        <v>2321</v>
      </c>
      <c r="G569" s="1881"/>
      <c r="H569" s="1915"/>
      <c r="I569" s="1915"/>
      <c r="J569" s="1915"/>
      <c r="K569" s="1915"/>
      <c r="L569" s="1916">
        <v>7500000</v>
      </c>
      <c r="M569" s="1916"/>
      <c r="N569" s="1916"/>
      <c r="O569" s="1916"/>
      <c r="P569" s="1916"/>
      <c r="Q569" s="1916"/>
      <c r="R569" s="1916"/>
    </row>
    <row r="570" spans="1:18" ht="161.25" customHeight="1">
      <c r="A570" s="1791"/>
      <c r="B570" s="1730" t="s">
        <v>2284</v>
      </c>
      <c r="C570" s="1710" t="s">
        <v>563</v>
      </c>
      <c r="D570" s="3567"/>
      <c r="E570" s="3567"/>
      <c r="F570" s="1710" t="s">
        <v>2321</v>
      </c>
      <c r="G570" s="1916"/>
      <c r="H570" s="1916"/>
      <c r="I570" s="1916"/>
      <c r="J570" s="1916"/>
      <c r="K570" s="1916"/>
      <c r="L570" s="1916">
        <v>8250000</v>
      </c>
      <c r="M570" s="1916"/>
      <c r="N570" s="1916"/>
      <c r="O570" s="1916"/>
      <c r="P570" s="1916"/>
      <c r="Q570" s="1916"/>
      <c r="R570" s="1916"/>
    </row>
    <row r="571" spans="1:18" ht="161.25" customHeight="1">
      <c r="A571" s="1791"/>
      <c r="B571" s="1730" t="s">
        <v>2285</v>
      </c>
      <c r="C571" s="1710" t="s">
        <v>563</v>
      </c>
      <c r="D571" s="3567"/>
      <c r="E571" s="3567"/>
      <c r="F571" s="1710" t="s">
        <v>2321</v>
      </c>
      <c r="G571" s="1915"/>
      <c r="H571" s="1915"/>
      <c r="I571" s="1915"/>
      <c r="J571" s="1915"/>
      <c r="K571" s="1915"/>
      <c r="L571" s="1917">
        <v>9000000</v>
      </c>
      <c r="M571" s="1915"/>
      <c r="N571" s="1918"/>
      <c r="O571" s="1918"/>
      <c r="P571" s="1918"/>
      <c r="Q571" s="1918"/>
      <c r="R571" s="1918"/>
    </row>
    <row r="572" spans="1:18" ht="161.25" customHeight="1">
      <c r="A572" s="1791"/>
      <c r="B572" s="1730" t="s">
        <v>2286</v>
      </c>
      <c r="C572" s="1710" t="s">
        <v>563</v>
      </c>
      <c r="D572" s="3567"/>
      <c r="E572" s="3567"/>
      <c r="F572" s="1710" t="s">
        <v>2321</v>
      </c>
      <c r="G572" s="1915"/>
      <c r="H572" s="1915"/>
      <c r="I572" s="1915"/>
      <c r="J572" s="1915"/>
      <c r="K572" s="1915"/>
      <c r="L572" s="1917">
        <v>10750000</v>
      </c>
      <c r="M572" s="1915"/>
      <c r="N572" s="1918"/>
      <c r="O572" s="1918"/>
      <c r="P572" s="1918"/>
      <c r="Q572" s="1918"/>
      <c r="R572" s="1918"/>
    </row>
    <row r="573" spans="1:18" ht="161.25" customHeight="1">
      <c r="A573" s="1791"/>
      <c r="B573" s="1730" t="s">
        <v>2287</v>
      </c>
      <c r="C573" s="1710" t="s">
        <v>563</v>
      </c>
      <c r="D573" s="3567"/>
      <c r="E573" s="3567"/>
      <c r="F573" s="1710" t="s">
        <v>2321</v>
      </c>
      <c r="G573" s="1915"/>
      <c r="H573" s="1915"/>
      <c r="I573" s="1915"/>
      <c r="J573" s="1915"/>
      <c r="K573" s="1915"/>
      <c r="L573" s="1917">
        <v>11125000</v>
      </c>
      <c r="M573" s="1915"/>
      <c r="N573" s="1918"/>
      <c r="O573" s="1918"/>
      <c r="P573" s="1918"/>
      <c r="Q573" s="1918"/>
      <c r="R573" s="1918"/>
    </row>
    <row r="574" spans="1:18" ht="161.25" customHeight="1">
      <c r="A574" s="1791"/>
      <c r="B574" s="1730" t="s">
        <v>2288</v>
      </c>
      <c r="C574" s="1710" t="s">
        <v>563</v>
      </c>
      <c r="D574" s="3567"/>
      <c r="E574" s="3567"/>
      <c r="F574" s="1710" t="s">
        <v>2322</v>
      </c>
      <c r="G574" s="1915"/>
      <c r="H574" s="1915"/>
      <c r="I574" s="1915"/>
      <c r="J574" s="1915"/>
      <c r="K574" s="1915"/>
      <c r="L574" s="1917">
        <v>11625000</v>
      </c>
      <c r="M574" s="1915"/>
      <c r="N574" s="1918"/>
      <c r="O574" s="1918"/>
      <c r="P574" s="1918"/>
      <c r="Q574" s="1918"/>
      <c r="R574" s="1918"/>
    </row>
    <row r="575" spans="1:18" ht="161.25" customHeight="1">
      <c r="A575" s="1791"/>
      <c r="B575" s="1730" t="s">
        <v>2289</v>
      </c>
      <c r="C575" s="1710" t="s">
        <v>563</v>
      </c>
      <c r="D575" s="3567"/>
      <c r="E575" s="3567"/>
      <c r="F575" s="1710" t="s">
        <v>2322</v>
      </c>
      <c r="G575" s="1915"/>
      <c r="H575" s="1915"/>
      <c r="I575" s="1915"/>
      <c r="J575" s="1915"/>
      <c r="K575" s="1915"/>
      <c r="L575" s="1917">
        <v>12000000</v>
      </c>
      <c r="M575" s="1915"/>
      <c r="N575" s="1918"/>
      <c r="O575" s="1918"/>
      <c r="P575" s="1918"/>
      <c r="Q575" s="1918"/>
      <c r="R575" s="1918"/>
    </row>
    <row r="576" spans="1:18" ht="161.25" customHeight="1">
      <c r="A576" s="1791"/>
      <c r="B576" s="1730" t="s">
        <v>2290</v>
      </c>
      <c r="C576" s="1710" t="s">
        <v>563</v>
      </c>
      <c r="D576" s="3567"/>
      <c r="E576" s="3567"/>
      <c r="F576" s="1710" t="s">
        <v>2322</v>
      </c>
      <c r="G576" s="1915"/>
      <c r="H576" s="1915"/>
      <c r="I576" s="1915"/>
      <c r="J576" s="1915"/>
      <c r="K576" s="1915"/>
      <c r="L576" s="1917">
        <v>12325000</v>
      </c>
      <c r="M576" s="1915"/>
      <c r="N576" s="1918"/>
      <c r="O576" s="1918"/>
      <c r="P576" s="1918"/>
      <c r="Q576" s="1918"/>
      <c r="R576" s="1918"/>
    </row>
    <row r="577" spans="1:18" ht="161.25" customHeight="1">
      <c r="A577" s="1791"/>
      <c r="B577" s="1730" t="s">
        <v>2291</v>
      </c>
      <c r="C577" s="1710" t="s">
        <v>563</v>
      </c>
      <c r="D577" s="3567"/>
      <c r="E577" s="3567"/>
      <c r="F577" s="1710" t="s">
        <v>2322</v>
      </c>
      <c r="G577" s="1915"/>
      <c r="H577" s="1915"/>
      <c r="I577" s="1915"/>
      <c r="J577" s="1915"/>
      <c r="K577" s="1915"/>
      <c r="L577" s="1917">
        <v>12500000</v>
      </c>
      <c r="M577" s="1915"/>
      <c r="N577" s="1918"/>
      <c r="O577" s="1918"/>
      <c r="P577" s="1918"/>
      <c r="Q577" s="1918"/>
      <c r="R577" s="1918"/>
    </row>
    <row r="578" spans="1:18" ht="161.25" customHeight="1">
      <c r="A578" s="1791"/>
      <c r="B578" s="1730" t="s">
        <v>2292</v>
      </c>
      <c r="C578" s="1710" t="s">
        <v>563</v>
      </c>
      <c r="D578" s="3567"/>
      <c r="E578" s="3567"/>
      <c r="F578" s="1710" t="s">
        <v>2322</v>
      </c>
      <c r="G578" s="1915"/>
      <c r="H578" s="1915"/>
      <c r="I578" s="1915"/>
      <c r="J578" s="1915"/>
      <c r="K578" s="1915"/>
      <c r="L578" s="1917">
        <v>13250000</v>
      </c>
      <c r="M578" s="1915"/>
      <c r="N578" s="1918"/>
      <c r="O578" s="1918"/>
      <c r="P578" s="1918"/>
      <c r="Q578" s="1918"/>
      <c r="R578" s="1918"/>
    </row>
    <row r="579" spans="1:18" ht="161.25" customHeight="1">
      <c r="A579" s="1791"/>
      <c r="B579" s="1730" t="s">
        <v>2293</v>
      </c>
      <c r="C579" s="1710" t="s">
        <v>563</v>
      </c>
      <c r="D579" s="3567"/>
      <c r="E579" s="3567"/>
      <c r="F579" s="1710" t="s">
        <v>2322</v>
      </c>
      <c r="G579" s="1915"/>
      <c r="H579" s="1915"/>
      <c r="I579" s="1915"/>
      <c r="J579" s="1915"/>
      <c r="K579" s="1915"/>
      <c r="L579" s="1919">
        <v>13500000</v>
      </c>
      <c r="M579" s="1915"/>
      <c r="N579" s="1918"/>
      <c r="O579" s="1918"/>
      <c r="P579" s="1918"/>
      <c r="Q579" s="1918"/>
      <c r="R579" s="1918"/>
    </row>
    <row r="580" spans="1:18" ht="161.25" customHeight="1">
      <c r="A580" s="1791"/>
      <c r="B580" s="1730" t="s">
        <v>2294</v>
      </c>
      <c r="C580" s="1710" t="s">
        <v>563</v>
      </c>
      <c r="D580" s="3567"/>
      <c r="E580" s="3567"/>
      <c r="F580" s="1710" t="s">
        <v>2322</v>
      </c>
      <c r="G580" s="1915"/>
      <c r="H580" s="1915"/>
      <c r="I580" s="1915"/>
      <c r="J580" s="1915"/>
      <c r="K580" s="1915"/>
      <c r="L580" s="1919">
        <v>13750000</v>
      </c>
      <c r="M580" s="1915"/>
      <c r="N580" s="1918"/>
      <c r="O580" s="1918"/>
      <c r="P580" s="1918"/>
      <c r="Q580" s="1918"/>
      <c r="R580" s="1918"/>
    </row>
    <row r="581" spans="1:18" ht="161.25" customHeight="1">
      <c r="A581" s="1791"/>
      <c r="B581" s="1730" t="s">
        <v>2295</v>
      </c>
      <c r="C581" s="1710" t="s">
        <v>563</v>
      </c>
      <c r="D581" s="3567"/>
      <c r="E581" s="3567"/>
      <c r="F581" s="1710" t="s">
        <v>2322</v>
      </c>
      <c r="G581" s="1915"/>
      <c r="H581" s="1915"/>
      <c r="I581" s="1915"/>
      <c r="J581" s="1915"/>
      <c r="K581" s="1915"/>
      <c r="L581" s="1919">
        <v>15750000</v>
      </c>
      <c r="M581" s="1915"/>
      <c r="N581" s="1918"/>
      <c r="O581" s="1918"/>
      <c r="P581" s="1918"/>
      <c r="Q581" s="1918"/>
      <c r="R581" s="1918"/>
    </row>
    <row r="582" spans="1:18" ht="161.25" customHeight="1">
      <c r="A582" s="1791"/>
      <c r="B582" s="1730" t="s">
        <v>2296</v>
      </c>
      <c r="C582" s="1710" t="s">
        <v>563</v>
      </c>
      <c r="D582" s="3567"/>
      <c r="E582" s="3567"/>
      <c r="F582" s="1710" t="s">
        <v>2322</v>
      </c>
      <c r="G582" s="1915"/>
      <c r="H582" s="1915"/>
      <c r="I582" s="1915"/>
      <c r="J582" s="1915"/>
      <c r="K582" s="1915"/>
      <c r="L582" s="1919">
        <v>16500000</v>
      </c>
      <c r="M582" s="1915"/>
      <c r="N582" s="1918"/>
      <c r="O582" s="1918"/>
      <c r="P582" s="1918"/>
      <c r="Q582" s="1918"/>
      <c r="R582" s="1918"/>
    </row>
    <row r="583" spans="1:18" ht="161.25" customHeight="1">
      <c r="A583" s="1791"/>
      <c r="B583" s="1730" t="s">
        <v>2297</v>
      </c>
      <c r="C583" s="1710" t="s">
        <v>563</v>
      </c>
      <c r="D583" s="3567"/>
      <c r="E583" s="3567"/>
      <c r="F583" s="1710" t="s">
        <v>2322</v>
      </c>
      <c r="G583" s="1915"/>
      <c r="H583" s="1915"/>
      <c r="I583" s="1915"/>
      <c r="J583" s="1915"/>
      <c r="K583" s="1915"/>
      <c r="L583" s="1919">
        <v>17250000</v>
      </c>
      <c r="M583" s="1915"/>
      <c r="N583" s="1918"/>
      <c r="O583" s="1918"/>
      <c r="P583" s="1918"/>
      <c r="Q583" s="1918"/>
      <c r="R583" s="1918"/>
    </row>
    <row r="584" spans="1:18" ht="161.25" customHeight="1">
      <c r="A584" s="1791"/>
      <c r="B584" s="1730" t="s">
        <v>2298</v>
      </c>
      <c r="C584" s="1710" t="s">
        <v>563</v>
      </c>
      <c r="D584" s="3567"/>
      <c r="E584" s="3567"/>
      <c r="F584" s="1710" t="s">
        <v>2322</v>
      </c>
      <c r="G584" s="1915"/>
      <c r="H584" s="1915"/>
      <c r="I584" s="1915"/>
      <c r="J584" s="1915"/>
      <c r="K584" s="1915"/>
      <c r="L584" s="1919">
        <v>18500000</v>
      </c>
      <c r="M584" s="1915"/>
      <c r="N584" s="1918"/>
      <c r="O584" s="1918"/>
      <c r="P584" s="1918"/>
      <c r="Q584" s="1918"/>
      <c r="R584" s="1918"/>
    </row>
    <row r="585" spans="1:18" ht="161.25" customHeight="1">
      <c r="A585" s="1791"/>
      <c r="B585" s="1730" t="s">
        <v>2299</v>
      </c>
      <c r="C585" s="1710" t="s">
        <v>563</v>
      </c>
      <c r="D585" s="3567"/>
      <c r="E585" s="3567"/>
      <c r="F585" s="1710" t="s">
        <v>2322</v>
      </c>
      <c r="G585" s="1915"/>
      <c r="H585" s="1915"/>
      <c r="I585" s="1915"/>
      <c r="J585" s="1915"/>
      <c r="K585" s="1915"/>
      <c r="L585" s="1919">
        <v>20500000</v>
      </c>
      <c r="M585" s="1915"/>
      <c r="N585" s="1918"/>
      <c r="O585" s="1918"/>
      <c r="P585" s="1918"/>
      <c r="Q585" s="1918"/>
      <c r="R585" s="1918"/>
    </row>
    <row r="586" spans="1:18" ht="161.25" customHeight="1">
      <c r="A586" s="1791"/>
      <c r="B586" s="1730" t="s">
        <v>2300</v>
      </c>
      <c r="C586" s="1710" t="s">
        <v>563</v>
      </c>
      <c r="D586" s="3567"/>
      <c r="E586" s="3567"/>
      <c r="F586" s="1710" t="s">
        <v>2322</v>
      </c>
      <c r="G586" s="1915"/>
      <c r="H586" s="1915"/>
      <c r="I586" s="1915"/>
      <c r="J586" s="1915"/>
      <c r="K586" s="1915"/>
      <c r="L586" s="1920">
        <v>23360000</v>
      </c>
      <c r="M586" s="1915"/>
      <c r="N586" s="1918"/>
      <c r="O586" s="1918"/>
      <c r="P586" s="1918"/>
      <c r="Q586" s="1918"/>
      <c r="R586" s="1918"/>
    </row>
    <row r="587" spans="1:18" ht="161.25" customHeight="1">
      <c r="A587" s="1791"/>
      <c r="B587" s="1730" t="s">
        <v>2301</v>
      </c>
      <c r="C587" s="1710" t="s">
        <v>563</v>
      </c>
      <c r="D587" s="3567" t="s">
        <v>2320</v>
      </c>
      <c r="E587" s="3567"/>
      <c r="F587" s="1710" t="s">
        <v>2323</v>
      </c>
      <c r="G587" s="1915"/>
      <c r="H587" s="1915"/>
      <c r="I587" s="1915"/>
      <c r="J587" s="1915"/>
      <c r="K587" s="1915"/>
      <c r="L587" s="1920">
        <v>7000000</v>
      </c>
      <c r="M587" s="1915"/>
      <c r="N587" s="1915"/>
      <c r="O587" s="1915"/>
      <c r="P587" s="1915"/>
      <c r="Q587" s="1915"/>
      <c r="R587" s="1915"/>
    </row>
    <row r="588" spans="1:18" ht="161.25" customHeight="1">
      <c r="A588" s="1791"/>
      <c r="B588" s="1730" t="s">
        <v>2302</v>
      </c>
      <c r="C588" s="1710" t="s">
        <v>563</v>
      </c>
      <c r="D588" s="3567"/>
      <c r="E588" s="3567"/>
      <c r="F588" s="1710" t="s">
        <v>2324</v>
      </c>
      <c r="G588" s="1915"/>
      <c r="H588" s="1915"/>
      <c r="I588" s="1915"/>
      <c r="J588" s="1915"/>
      <c r="K588" s="1915"/>
      <c r="L588" s="1920">
        <v>9000000</v>
      </c>
      <c r="M588" s="1915"/>
      <c r="N588" s="1915"/>
      <c r="O588" s="1915"/>
      <c r="P588" s="1915"/>
      <c r="Q588" s="1915"/>
      <c r="R588" s="1915"/>
    </row>
    <row r="589" spans="1:18" ht="161.25" customHeight="1">
      <c r="A589" s="1791"/>
      <c r="B589" s="1730" t="s">
        <v>2303</v>
      </c>
      <c r="C589" s="1710" t="s">
        <v>563</v>
      </c>
      <c r="D589" s="3567"/>
      <c r="E589" s="3567"/>
      <c r="F589" s="1710" t="s">
        <v>2325</v>
      </c>
      <c r="G589" s="1915"/>
      <c r="H589" s="1915"/>
      <c r="I589" s="1915"/>
      <c r="J589" s="1915"/>
      <c r="K589" s="1915"/>
      <c r="L589" s="1920">
        <v>11400000</v>
      </c>
      <c r="M589" s="1915"/>
      <c r="N589" s="1915"/>
      <c r="O589" s="1915"/>
      <c r="P589" s="1915"/>
      <c r="Q589" s="1915"/>
      <c r="R589" s="1915"/>
    </row>
    <row r="590" spans="1:18" ht="161.25" customHeight="1">
      <c r="A590" s="1791"/>
      <c r="B590" s="1730" t="s">
        <v>2304</v>
      </c>
      <c r="C590" s="1710" t="s">
        <v>563</v>
      </c>
      <c r="D590" s="3567"/>
      <c r="E590" s="3567"/>
      <c r="F590" s="1710" t="s">
        <v>2325</v>
      </c>
      <c r="G590" s="1915"/>
      <c r="H590" s="1915"/>
      <c r="I590" s="1915"/>
      <c r="J590" s="1915"/>
      <c r="K590" s="1915"/>
      <c r="L590" s="1920">
        <v>12200000</v>
      </c>
      <c r="M590" s="1915"/>
      <c r="N590" s="1915"/>
      <c r="O590" s="1915"/>
      <c r="P590" s="1915"/>
      <c r="Q590" s="1915"/>
      <c r="R590" s="1915"/>
    </row>
    <row r="591" spans="1:18" ht="161.25" customHeight="1">
      <c r="A591" s="1791"/>
      <c r="B591" s="1730" t="s">
        <v>2305</v>
      </c>
      <c r="C591" s="1710" t="s">
        <v>563</v>
      </c>
      <c r="D591" s="3567"/>
      <c r="E591" s="3567"/>
      <c r="F591" s="1710" t="s">
        <v>2326</v>
      </c>
      <c r="G591" s="1915"/>
      <c r="H591" s="1915"/>
      <c r="I591" s="1915"/>
      <c r="J591" s="1915"/>
      <c r="K591" s="1915"/>
      <c r="L591" s="1920">
        <v>13100000</v>
      </c>
      <c r="M591" s="1915"/>
      <c r="N591" s="1915"/>
      <c r="O591" s="1915"/>
      <c r="P591" s="1915"/>
      <c r="Q591" s="1915"/>
      <c r="R591" s="1915"/>
    </row>
    <row r="592" spans="1:18" ht="161.25" customHeight="1">
      <c r="A592" s="1791"/>
      <c r="B592" s="1730" t="s">
        <v>2306</v>
      </c>
      <c r="C592" s="1710" t="s">
        <v>563</v>
      </c>
      <c r="D592" s="3567"/>
      <c r="E592" s="3567"/>
      <c r="F592" s="1710" t="s">
        <v>2326</v>
      </c>
      <c r="G592" s="1915"/>
      <c r="H592" s="1915"/>
      <c r="I592" s="1915"/>
      <c r="J592" s="1915"/>
      <c r="K592" s="1915"/>
      <c r="L592" s="1920">
        <v>13800000</v>
      </c>
      <c r="M592" s="1915"/>
      <c r="N592" s="1915"/>
      <c r="O592" s="1915"/>
      <c r="P592" s="1915"/>
      <c r="Q592" s="1915"/>
      <c r="R592" s="1915"/>
    </row>
    <row r="593" spans="1:18" ht="161.25" customHeight="1">
      <c r="A593" s="1791"/>
      <c r="B593" s="1730" t="s">
        <v>2307</v>
      </c>
      <c r="C593" s="1710" t="s">
        <v>563</v>
      </c>
      <c r="D593" s="3567"/>
      <c r="E593" s="3567"/>
      <c r="F593" s="1710" t="s">
        <v>2327</v>
      </c>
      <c r="G593" s="1915"/>
      <c r="H593" s="1915"/>
      <c r="I593" s="1915"/>
      <c r="J593" s="1915"/>
      <c r="K593" s="1915"/>
      <c r="L593" s="1920">
        <v>16200000</v>
      </c>
      <c r="M593" s="1915"/>
      <c r="N593" s="1915"/>
      <c r="O593" s="1915"/>
      <c r="P593" s="1915"/>
      <c r="Q593" s="1915"/>
      <c r="R593" s="1915"/>
    </row>
    <row r="594" spans="1:18" ht="63.75" customHeight="1">
      <c r="A594" s="1791"/>
      <c r="B594" s="1730" t="s">
        <v>2308</v>
      </c>
      <c r="C594" s="1710" t="s">
        <v>563</v>
      </c>
      <c r="D594" s="3567" t="s">
        <v>2320</v>
      </c>
      <c r="E594" s="3567"/>
      <c r="F594" s="1710" t="s">
        <v>2327</v>
      </c>
      <c r="G594" s="1915"/>
      <c r="H594" s="1915"/>
      <c r="I594" s="1915"/>
      <c r="J594" s="1915"/>
      <c r="K594" s="1915"/>
      <c r="L594" s="1920">
        <v>8220000</v>
      </c>
      <c r="M594" s="1915"/>
      <c r="N594" s="1915"/>
      <c r="O594" s="1915"/>
      <c r="P594" s="1915"/>
      <c r="Q594" s="1915"/>
      <c r="R594" s="1915"/>
    </row>
    <row r="595" spans="1:18" ht="63.75" customHeight="1">
      <c r="A595" s="1791"/>
      <c r="B595" s="1730" t="s">
        <v>2309</v>
      </c>
      <c r="C595" s="1710" t="s">
        <v>563</v>
      </c>
      <c r="D595" s="3567"/>
      <c r="E595" s="3567"/>
      <c r="F595" s="1710" t="s">
        <v>2328</v>
      </c>
      <c r="G595" s="1915"/>
      <c r="H595" s="1915"/>
      <c r="I595" s="1915"/>
      <c r="J595" s="1915"/>
      <c r="K595" s="1915"/>
      <c r="L595" s="1920">
        <v>9298000</v>
      </c>
      <c r="M595" s="1915"/>
      <c r="N595" s="1915"/>
      <c r="O595" s="1915"/>
      <c r="P595" s="1915"/>
      <c r="Q595" s="1915"/>
      <c r="R595" s="1915"/>
    </row>
    <row r="596" spans="1:18" ht="63.75" customHeight="1">
      <c r="A596" s="1791"/>
      <c r="B596" s="1730" t="s">
        <v>2310</v>
      </c>
      <c r="C596" s="1710" t="s">
        <v>563</v>
      </c>
      <c r="D596" s="3567"/>
      <c r="E596" s="3567"/>
      <c r="F596" s="1710" t="s">
        <v>2329</v>
      </c>
      <c r="G596" s="1915"/>
      <c r="H596" s="1915"/>
      <c r="I596" s="1915"/>
      <c r="J596" s="1915"/>
      <c r="K596" s="1915"/>
      <c r="L596" s="1920">
        <v>10586300</v>
      </c>
      <c r="M596" s="1915"/>
      <c r="N596" s="1915"/>
      <c r="O596" s="1915"/>
      <c r="P596" s="1915"/>
      <c r="Q596" s="1915"/>
      <c r="R596" s="1915"/>
    </row>
    <row r="597" spans="1:18" ht="63.75" customHeight="1">
      <c r="A597" s="1791"/>
      <c r="B597" s="1730" t="s">
        <v>2311</v>
      </c>
      <c r="C597" s="1710" t="s">
        <v>563</v>
      </c>
      <c r="D597" s="3567"/>
      <c r="E597" s="3567"/>
      <c r="F597" s="1710" t="s">
        <v>2330</v>
      </c>
      <c r="G597" s="1915"/>
      <c r="H597" s="1915"/>
      <c r="I597" s="1915"/>
      <c r="J597" s="1915"/>
      <c r="K597" s="1915"/>
      <c r="L597" s="1920">
        <v>15250000</v>
      </c>
      <c r="M597" s="1915"/>
      <c r="N597" s="1915"/>
      <c r="O597" s="1915"/>
      <c r="P597" s="1915"/>
      <c r="Q597" s="1915"/>
      <c r="R597" s="1915"/>
    </row>
    <row r="598" spans="1:18" ht="63.75" customHeight="1">
      <c r="A598" s="1791"/>
      <c r="B598" s="1730" t="s">
        <v>2312</v>
      </c>
      <c r="C598" s="1710" t="s">
        <v>563</v>
      </c>
      <c r="D598" s="3567"/>
      <c r="E598" s="3567"/>
      <c r="F598" s="1710" t="s">
        <v>2331</v>
      </c>
      <c r="G598" s="1915"/>
      <c r="H598" s="1915"/>
      <c r="I598" s="1915"/>
      <c r="J598" s="1915"/>
      <c r="K598" s="1915"/>
      <c r="L598" s="1920">
        <v>17950000</v>
      </c>
      <c r="M598" s="1915"/>
      <c r="N598" s="1915"/>
      <c r="O598" s="1915"/>
      <c r="P598" s="1915"/>
      <c r="Q598" s="1915"/>
      <c r="R598" s="1915"/>
    </row>
    <row r="599" spans="1:18" ht="63.75" customHeight="1">
      <c r="A599" s="1791"/>
      <c r="B599" s="1730" t="s">
        <v>2313</v>
      </c>
      <c r="C599" s="1710" t="s">
        <v>563</v>
      </c>
      <c r="D599" s="3567"/>
      <c r="E599" s="3567"/>
      <c r="F599" s="1710" t="s">
        <v>2332</v>
      </c>
      <c r="G599" s="1915"/>
      <c r="H599" s="1915"/>
      <c r="I599" s="1915"/>
      <c r="J599" s="1915"/>
      <c r="K599" s="1915"/>
      <c r="L599" s="1920">
        <v>18972500</v>
      </c>
      <c r="M599" s="1915"/>
      <c r="N599" s="1915"/>
      <c r="O599" s="1915"/>
      <c r="P599" s="1915"/>
      <c r="Q599" s="1915"/>
      <c r="R599" s="1915"/>
    </row>
    <row r="600" spans="1:18" ht="63.75" customHeight="1">
      <c r="A600" s="1791"/>
      <c r="B600" s="1730" t="s">
        <v>2314</v>
      </c>
      <c r="C600" s="1710" t="s">
        <v>563</v>
      </c>
      <c r="D600" s="3567"/>
      <c r="E600" s="3567"/>
      <c r="F600" s="1710" t="s">
        <v>2332</v>
      </c>
      <c r="G600" s="1915"/>
      <c r="H600" s="1915"/>
      <c r="I600" s="1915"/>
      <c r="J600" s="1915"/>
      <c r="K600" s="1915"/>
      <c r="L600" s="1920">
        <v>27150000</v>
      </c>
      <c r="M600" s="1915"/>
      <c r="N600" s="1915"/>
      <c r="O600" s="1915"/>
      <c r="P600" s="1915"/>
      <c r="Q600" s="1915"/>
      <c r="R600" s="1915"/>
    </row>
    <row r="601" spans="1:18" ht="63.75" customHeight="1">
      <c r="A601" s="1791"/>
      <c r="B601" s="1730" t="s">
        <v>2315</v>
      </c>
      <c r="C601" s="1710" t="s">
        <v>563</v>
      </c>
      <c r="D601" s="3567"/>
      <c r="E601" s="3567"/>
      <c r="F601" s="1710" t="s">
        <v>2333</v>
      </c>
      <c r="G601" s="1915"/>
      <c r="H601" s="1915"/>
      <c r="I601" s="1915"/>
      <c r="J601" s="1915"/>
      <c r="K601" s="1915"/>
      <c r="L601" s="1920">
        <v>30500000</v>
      </c>
      <c r="M601" s="1915"/>
      <c r="N601" s="1915"/>
      <c r="O601" s="1915"/>
      <c r="P601" s="1915"/>
      <c r="Q601" s="1915"/>
      <c r="R601" s="1915"/>
    </row>
    <row r="602" spans="1:18" ht="63.75" customHeight="1">
      <c r="A602" s="1791"/>
      <c r="B602" s="1730" t="s">
        <v>2316</v>
      </c>
      <c r="C602" s="1710" t="s">
        <v>563</v>
      </c>
      <c r="D602" s="3567"/>
      <c r="E602" s="3567"/>
      <c r="F602" s="1710" t="s">
        <v>2334</v>
      </c>
      <c r="G602" s="1915"/>
      <c r="H602" s="1915"/>
      <c r="I602" s="1915"/>
      <c r="J602" s="1915"/>
      <c r="K602" s="1915"/>
      <c r="L602" s="1920">
        <v>33500000</v>
      </c>
      <c r="M602" s="1915"/>
      <c r="N602" s="1915"/>
      <c r="O602" s="1915"/>
      <c r="P602" s="1915"/>
      <c r="Q602" s="1915"/>
      <c r="R602" s="1915"/>
    </row>
    <row r="603" spans="1:18" ht="119.25" customHeight="1">
      <c r="A603" s="1791"/>
      <c r="B603" s="1730" t="s">
        <v>2317</v>
      </c>
      <c r="C603" s="1710" t="s">
        <v>563</v>
      </c>
      <c r="D603" s="3567" t="s">
        <v>2335</v>
      </c>
      <c r="E603" s="3567"/>
      <c r="F603" s="1843"/>
      <c r="G603" s="1915"/>
      <c r="H603" s="1915"/>
      <c r="I603" s="1915"/>
      <c r="J603" s="1915"/>
      <c r="K603" s="1915"/>
      <c r="L603" s="1920" t="s">
        <v>2336</v>
      </c>
      <c r="M603" s="1915"/>
      <c r="N603" s="1915"/>
      <c r="O603" s="1915"/>
      <c r="P603" s="1915"/>
      <c r="Q603" s="1915"/>
      <c r="R603" s="1915"/>
    </row>
    <row r="604" spans="1:18" ht="63.75" customHeight="1">
      <c r="A604" s="1791"/>
      <c r="B604" s="3569" t="s">
        <v>2337</v>
      </c>
      <c r="C604" s="3569"/>
      <c r="D604" s="3569"/>
      <c r="E604" s="3569"/>
      <c r="F604" s="1915"/>
      <c r="G604" s="1915"/>
      <c r="H604" s="1915"/>
      <c r="I604" s="1915"/>
      <c r="J604" s="1915"/>
      <c r="K604" s="1915"/>
      <c r="L604" s="1888"/>
      <c r="M604" s="1915"/>
      <c r="N604" s="1915"/>
      <c r="O604" s="1915"/>
      <c r="P604" s="1915"/>
      <c r="Q604" s="1915"/>
      <c r="R604" s="1915"/>
    </row>
    <row r="605" spans="1:18" ht="63.75" customHeight="1">
      <c r="A605" s="1791"/>
      <c r="B605" s="1730" t="s">
        <v>2338</v>
      </c>
      <c r="C605" s="1710" t="s">
        <v>2339</v>
      </c>
      <c r="D605" s="3567" t="s">
        <v>2345</v>
      </c>
      <c r="E605" s="3567"/>
      <c r="F605" s="1710"/>
      <c r="G605" s="1915"/>
      <c r="H605" s="1915"/>
      <c r="I605" s="1915"/>
      <c r="J605" s="1915"/>
      <c r="K605" s="1915"/>
      <c r="L605" s="1920">
        <v>5220000</v>
      </c>
      <c r="M605" s="1915"/>
      <c r="N605" s="1915"/>
      <c r="O605" s="1915"/>
      <c r="P605" s="1915"/>
      <c r="Q605" s="1915"/>
      <c r="R605" s="1915"/>
    </row>
    <row r="606" spans="1:18" ht="63.75" customHeight="1">
      <c r="A606" s="1791"/>
      <c r="B606" s="1730" t="s">
        <v>2340</v>
      </c>
      <c r="C606" s="1710" t="s">
        <v>2339</v>
      </c>
      <c r="D606" s="3567" t="s">
        <v>2345</v>
      </c>
      <c r="E606" s="3567"/>
      <c r="F606" s="1710"/>
      <c r="G606" s="1915"/>
      <c r="H606" s="1915"/>
      <c r="I606" s="1915"/>
      <c r="J606" s="1915"/>
      <c r="K606" s="1915"/>
      <c r="L606" s="1920">
        <v>5920000</v>
      </c>
      <c r="M606" s="1915"/>
      <c r="N606" s="1915"/>
      <c r="O606" s="1915"/>
      <c r="P606" s="1915"/>
      <c r="Q606" s="1915"/>
      <c r="R606" s="1915"/>
    </row>
    <row r="607" spans="1:18" ht="63.75" customHeight="1">
      <c r="A607" s="1791"/>
      <c r="B607" s="1730" t="s">
        <v>2341</v>
      </c>
      <c r="C607" s="1710" t="s">
        <v>2339</v>
      </c>
      <c r="D607" s="3567" t="s">
        <v>2345</v>
      </c>
      <c r="E607" s="3567"/>
      <c r="F607" s="1710"/>
      <c r="G607" s="1915"/>
      <c r="H607" s="1915"/>
      <c r="I607" s="1915"/>
      <c r="J607" s="1915"/>
      <c r="K607" s="1915"/>
      <c r="L607" s="1920">
        <v>6310000</v>
      </c>
      <c r="M607" s="1915"/>
      <c r="N607" s="1915"/>
      <c r="O607" s="1915"/>
      <c r="P607" s="1915"/>
      <c r="Q607" s="1915"/>
      <c r="R607" s="1915"/>
    </row>
    <row r="608" spans="1:18" ht="63.75" customHeight="1">
      <c r="A608" s="1791"/>
      <c r="B608" s="1730" t="s">
        <v>2342</v>
      </c>
      <c r="C608" s="1710" t="s">
        <v>2339</v>
      </c>
      <c r="D608" s="3567" t="s">
        <v>2345</v>
      </c>
      <c r="E608" s="3567"/>
      <c r="F608" s="1710"/>
      <c r="G608" s="1915"/>
      <c r="H608" s="1915"/>
      <c r="I608" s="1915"/>
      <c r="J608" s="1915"/>
      <c r="K608" s="1915"/>
      <c r="L608" s="1920">
        <v>8600000</v>
      </c>
      <c r="M608" s="1915"/>
      <c r="N608" s="1915"/>
      <c r="O608" s="1915"/>
      <c r="P608" s="1915"/>
      <c r="Q608" s="1915"/>
      <c r="R608" s="1915"/>
    </row>
    <row r="609" spans="1:18" ht="63.75" customHeight="1">
      <c r="A609" s="1791"/>
      <c r="B609" s="1730" t="s">
        <v>2343</v>
      </c>
      <c r="C609" s="1710" t="s">
        <v>2339</v>
      </c>
      <c r="D609" s="3567" t="s">
        <v>2345</v>
      </c>
      <c r="E609" s="3567"/>
      <c r="F609" s="1710"/>
      <c r="G609" s="1915"/>
      <c r="H609" s="1915"/>
      <c r="I609" s="1915"/>
      <c r="J609" s="1915"/>
      <c r="K609" s="1915"/>
      <c r="L609" s="1920">
        <v>9400000</v>
      </c>
      <c r="M609" s="1915"/>
      <c r="N609" s="1915"/>
      <c r="O609" s="1915"/>
      <c r="P609" s="1915"/>
      <c r="Q609" s="1915"/>
      <c r="R609" s="1915"/>
    </row>
    <row r="610" spans="1:18" ht="63.75" customHeight="1">
      <c r="A610" s="1791"/>
      <c r="B610" s="1730" t="s">
        <v>2344</v>
      </c>
      <c r="C610" s="1710" t="s">
        <v>2339</v>
      </c>
      <c r="D610" s="3567" t="s">
        <v>2345</v>
      </c>
      <c r="E610" s="3567"/>
      <c r="F610" s="1710"/>
      <c r="G610" s="1915"/>
      <c r="H610" s="1915"/>
      <c r="I610" s="1915"/>
      <c r="J610" s="1915"/>
      <c r="K610" s="1915"/>
      <c r="L610" s="1920">
        <v>11700000</v>
      </c>
      <c r="M610" s="1915"/>
      <c r="N610" s="1915"/>
      <c r="O610" s="1915"/>
      <c r="P610" s="1915"/>
      <c r="Q610" s="1915"/>
      <c r="R610" s="1915"/>
    </row>
    <row r="611" spans="1:18" ht="63.75" customHeight="1">
      <c r="A611" s="1791"/>
      <c r="B611" s="3569" t="s">
        <v>2346</v>
      </c>
      <c r="C611" s="3569"/>
      <c r="D611" s="3569"/>
      <c r="E611" s="3569"/>
      <c r="F611" s="1915"/>
      <c r="G611" s="1915"/>
      <c r="H611" s="1915"/>
      <c r="I611" s="1915"/>
      <c r="J611" s="1915"/>
      <c r="K611" s="1915"/>
      <c r="L611" s="1888"/>
      <c r="M611" s="1915"/>
      <c r="N611" s="1915"/>
      <c r="O611" s="1915"/>
      <c r="P611" s="1915"/>
      <c r="Q611" s="1915"/>
      <c r="R611" s="1915"/>
    </row>
    <row r="612" spans="1:18" ht="63.75" customHeight="1">
      <c r="A612" s="1791"/>
      <c r="B612" s="1730" t="s">
        <v>2347</v>
      </c>
      <c r="C612" s="1710" t="s">
        <v>2339</v>
      </c>
      <c r="D612" s="3567" t="s">
        <v>2345</v>
      </c>
      <c r="E612" s="3567"/>
      <c r="F612" s="1710"/>
      <c r="G612" s="1915"/>
      <c r="H612" s="1915"/>
      <c r="I612" s="1915"/>
      <c r="J612" s="1915"/>
      <c r="K612" s="1915"/>
      <c r="L612" s="1920">
        <v>5800000</v>
      </c>
      <c r="M612" s="1915"/>
      <c r="N612" s="1915"/>
      <c r="O612" s="1915"/>
      <c r="P612" s="1915"/>
      <c r="Q612" s="1915"/>
      <c r="R612" s="1915"/>
    </row>
    <row r="613" spans="1:18" ht="63.75" customHeight="1">
      <c r="A613" s="1791"/>
      <c r="B613" s="1730" t="s">
        <v>2348</v>
      </c>
      <c r="C613" s="1710" t="s">
        <v>2339</v>
      </c>
      <c r="D613" s="3567" t="s">
        <v>2345</v>
      </c>
      <c r="E613" s="3567"/>
      <c r="F613" s="1710"/>
      <c r="G613" s="1915"/>
      <c r="H613" s="1915"/>
      <c r="I613" s="1915"/>
      <c r="J613" s="1915"/>
      <c r="K613" s="1915"/>
      <c r="L613" s="1920">
        <v>6250000</v>
      </c>
      <c r="M613" s="1915"/>
      <c r="N613" s="1915"/>
      <c r="O613" s="1915"/>
      <c r="P613" s="1915"/>
      <c r="Q613" s="1915"/>
      <c r="R613" s="1915"/>
    </row>
    <row r="614" spans="1:18" ht="63.75" customHeight="1">
      <c r="A614" s="1791"/>
      <c r="B614" s="1730" t="s">
        <v>2349</v>
      </c>
      <c r="C614" s="1710" t="s">
        <v>2339</v>
      </c>
      <c r="D614" s="3567" t="s">
        <v>2345</v>
      </c>
      <c r="E614" s="3567"/>
      <c r="F614" s="1710"/>
      <c r="G614" s="1915"/>
      <c r="H614" s="1915"/>
      <c r="I614" s="1915"/>
      <c r="J614" s="1915"/>
      <c r="K614" s="1915"/>
      <c r="L614" s="1920">
        <v>6810000</v>
      </c>
      <c r="M614" s="1915"/>
      <c r="N614" s="1915"/>
      <c r="O614" s="1915"/>
      <c r="P614" s="1915"/>
      <c r="Q614" s="1915"/>
      <c r="R614" s="1915"/>
    </row>
    <row r="615" spans="1:18" ht="63.75" customHeight="1">
      <c r="A615" s="1791"/>
      <c r="B615" s="1730" t="s">
        <v>2350</v>
      </c>
      <c r="C615" s="1710" t="s">
        <v>2339</v>
      </c>
      <c r="D615" s="3567" t="s">
        <v>2345</v>
      </c>
      <c r="E615" s="3567"/>
      <c r="F615" s="1710"/>
      <c r="G615" s="1915"/>
      <c r="H615" s="1915"/>
      <c r="I615" s="1915"/>
      <c r="J615" s="1915"/>
      <c r="K615" s="1915"/>
      <c r="L615" s="1920">
        <v>8820000</v>
      </c>
      <c r="M615" s="1915"/>
      <c r="N615" s="1915"/>
      <c r="O615" s="1915"/>
      <c r="P615" s="1915"/>
      <c r="Q615" s="1915"/>
      <c r="R615" s="1915"/>
    </row>
    <row r="616" spans="1:18" ht="63.75" customHeight="1">
      <c r="A616" s="1791"/>
      <c r="B616" s="1730" t="s">
        <v>2351</v>
      </c>
      <c r="C616" s="1710" t="s">
        <v>2339</v>
      </c>
      <c r="D616" s="3567" t="s">
        <v>2345</v>
      </c>
      <c r="E616" s="3567"/>
      <c r="F616" s="1710"/>
      <c r="G616" s="1915"/>
      <c r="H616" s="1915"/>
      <c r="I616" s="1915"/>
      <c r="J616" s="1915"/>
      <c r="K616" s="1915"/>
      <c r="L616" s="1920">
        <v>9830000</v>
      </c>
      <c r="M616" s="1915"/>
      <c r="N616" s="1915"/>
      <c r="O616" s="1915"/>
      <c r="P616" s="1915"/>
      <c r="Q616" s="1915"/>
      <c r="R616" s="1915"/>
    </row>
    <row r="617" spans="1:18" ht="63.75" customHeight="1">
      <c r="A617" s="1791"/>
      <c r="B617" s="1730" t="s">
        <v>2352</v>
      </c>
      <c r="C617" s="1710" t="s">
        <v>2339</v>
      </c>
      <c r="D617" s="3567" t="s">
        <v>2345</v>
      </c>
      <c r="E617" s="3567"/>
      <c r="F617" s="1710"/>
      <c r="G617" s="1915"/>
      <c r="H617" s="1915"/>
      <c r="I617" s="1915"/>
      <c r="J617" s="1915"/>
      <c r="K617" s="1915"/>
      <c r="L617" s="1920">
        <v>12830000</v>
      </c>
      <c r="M617" s="1915"/>
      <c r="N617" s="1915"/>
      <c r="O617" s="1915"/>
      <c r="P617" s="1915"/>
      <c r="Q617" s="1915"/>
      <c r="R617" s="1915"/>
    </row>
    <row r="618" spans="1:18" ht="63.75" customHeight="1">
      <c r="A618" s="1791"/>
      <c r="B618" s="1730" t="s">
        <v>2353</v>
      </c>
      <c r="C618" s="1710" t="s">
        <v>2354</v>
      </c>
      <c r="D618" s="3567" t="s">
        <v>2345</v>
      </c>
      <c r="E618" s="3567"/>
      <c r="F618" s="1710"/>
      <c r="G618" s="1915"/>
      <c r="H618" s="1915"/>
      <c r="I618" s="1915"/>
      <c r="J618" s="1915"/>
      <c r="K618" s="1915"/>
      <c r="L618" s="1920">
        <v>1890000</v>
      </c>
      <c r="M618" s="1915"/>
      <c r="N618" s="1915"/>
      <c r="O618" s="1915"/>
      <c r="P618" s="1915"/>
      <c r="Q618" s="1915"/>
      <c r="R618" s="1915"/>
    </row>
    <row r="619" spans="1:18" ht="63.75" customHeight="1">
      <c r="A619" s="1791"/>
      <c r="B619" s="1730" t="s">
        <v>2355</v>
      </c>
      <c r="C619" s="1710" t="s">
        <v>2354</v>
      </c>
      <c r="D619" s="3567" t="s">
        <v>2345</v>
      </c>
      <c r="E619" s="3567"/>
      <c r="F619" s="1710"/>
      <c r="G619" s="1915"/>
      <c r="H619" s="1915"/>
      <c r="I619" s="1915"/>
      <c r="J619" s="1915"/>
      <c r="K619" s="1915"/>
      <c r="L619" s="1920">
        <v>1785000</v>
      </c>
      <c r="M619" s="1915"/>
      <c r="N619" s="1915"/>
      <c r="O619" s="1915"/>
      <c r="P619" s="1915"/>
      <c r="Q619" s="1915"/>
      <c r="R619" s="1915"/>
    </row>
    <row r="620" spans="1:18" ht="63.75" customHeight="1">
      <c r="A620" s="1791"/>
      <c r="B620" s="1730" t="s">
        <v>2356</v>
      </c>
      <c r="C620" s="1710" t="s">
        <v>2354</v>
      </c>
      <c r="D620" s="3567" t="s">
        <v>2345</v>
      </c>
      <c r="E620" s="3567"/>
      <c r="F620" s="1710"/>
      <c r="G620" s="1915"/>
      <c r="H620" s="1915"/>
      <c r="I620" s="1915"/>
      <c r="J620" s="1915"/>
      <c r="K620" s="1915"/>
      <c r="L620" s="1920">
        <v>4050000</v>
      </c>
      <c r="M620" s="1915"/>
      <c r="N620" s="1915"/>
      <c r="O620" s="1915"/>
      <c r="P620" s="1915"/>
      <c r="Q620" s="1915"/>
      <c r="R620" s="1915"/>
    </row>
    <row r="621" spans="1:18" ht="63.75" customHeight="1">
      <c r="A621" s="1791"/>
      <c r="B621" s="1730" t="s">
        <v>2357</v>
      </c>
      <c r="C621" s="1710" t="s">
        <v>2354</v>
      </c>
      <c r="D621" s="3567" t="s">
        <v>2345</v>
      </c>
      <c r="E621" s="3567"/>
      <c r="F621" s="1710"/>
      <c r="G621" s="1915"/>
      <c r="H621" s="1915"/>
      <c r="I621" s="1915"/>
      <c r="J621" s="1915"/>
      <c r="K621" s="1915"/>
      <c r="L621" s="1920">
        <v>2390000</v>
      </c>
      <c r="M621" s="1915"/>
      <c r="N621" s="1915"/>
      <c r="O621" s="1915"/>
      <c r="P621" s="1915"/>
      <c r="Q621" s="1915"/>
      <c r="R621" s="1915"/>
    </row>
    <row r="622" spans="1:18" ht="63.75" customHeight="1">
      <c r="A622" s="1791"/>
      <c r="B622" s="1730" t="s">
        <v>2358</v>
      </c>
      <c r="C622" s="1710" t="s">
        <v>2354</v>
      </c>
      <c r="D622" s="3567" t="s">
        <v>2345</v>
      </c>
      <c r="E622" s="3567"/>
      <c r="F622" s="1710"/>
      <c r="G622" s="1915"/>
      <c r="H622" s="1915"/>
      <c r="I622" s="1915"/>
      <c r="J622" s="1915"/>
      <c r="K622" s="1915"/>
      <c r="L622" s="1920">
        <v>2150000</v>
      </c>
      <c r="M622" s="1915"/>
      <c r="N622" s="1915"/>
      <c r="O622" s="1915"/>
      <c r="P622" s="1915"/>
      <c r="Q622" s="1915"/>
      <c r="R622" s="1915"/>
    </row>
    <row r="623" spans="1:18" ht="63.75" customHeight="1">
      <c r="A623" s="1791"/>
      <c r="B623" s="1730" t="s">
        <v>2359</v>
      </c>
      <c r="C623" s="1710" t="s">
        <v>2354</v>
      </c>
      <c r="D623" s="3567" t="s">
        <v>2345</v>
      </c>
      <c r="E623" s="3567"/>
      <c r="F623" s="1710"/>
      <c r="G623" s="1915"/>
      <c r="H623" s="1915"/>
      <c r="I623" s="1915"/>
      <c r="J623" s="1915"/>
      <c r="K623" s="1915"/>
      <c r="L623" s="1920">
        <v>4520000</v>
      </c>
      <c r="M623" s="1915"/>
      <c r="N623" s="1915"/>
      <c r="O623" s="1915"/>
      <c r="P623" s="1915"/>
      <c r="Q623" s="1915"/>
      <c r="R623" s="1915"/>
    </row>
    <row r="624" spans="1:18" ht="63.75" customHeight="1">
      <c r="A624" s="1791"/>
      <c r="B624" s="3569" t="s">
        <v>2360</v>
      </c>
      <c r="C624" s="3569"/>
      <c r="D624" s="3569"/>
      <c r="E624" s="3569"/>
      <c r="F624" s="1915"/>
      <c r="G624" s="1915"/>
      <c r="H624" s="1915"/>
      <c r="I624" s="1915"/>
      <c r="J624" s="1915"/>
      <c r="K624" s="1915"/>
      <c r="L624" s="1888"/>
      <c r="M624" s="1915"/>
      <c r="N624" s="1915"/>
      <c r="O624" s="1915"/>
      <c r="P624" s="1915"/>
      <c r="Q624" s="1915"/>
      <c r="R624" s="1915"/>
    </row>
    <row r="625" spans="1:18" ht="63.75" customHeight="1">
      <c r="A625" s="1791"/>
      <c r="B625" s="1730" t="s">
        <v>2361</v>
      </c>
      <c r="C625" s="1710" t="s">
        <v>2362</v>
      </c>
      <c r="D625" s="3567" t="s">
        <v>2345</v>
      </c>
      <c r="E625" s="3567"/>
      <c r="F625" s="1710"/>
      <c r="G625" s="1915"/>
      <c r="H625" s="1915"/>
      <c r="I625" s="1915"/>
      <c r="J625" s="1915"/>
      <c r="K625" s="1915"/>
      <c r="L625" s="1920">
        <v>1020000</v>
      </c>
      <c r="M625" s="1915"/>
      <c r="N625" s="1915"/>
      <c r="O625" s="1915"/>
      <c r="P625" s="1915"/>
      <c r="Q625" s="1915"/>
      <c r="R625" s="1915"/>
    </row>
    <row r="626" spans="1:18" ht="63.75" customHeight="1">
      <c r="A626" s="1791"/>
      <c r="B626" s="3569" t="s">
        <v>2363</v>
      </c>
      <c r="C626" s="3569"/>
      <c r="D626" s="3569"/>
      <c r="E626" s="3569"/>
      <c r="F626" s="1915"/>
      <c r="G626" s="1915"/>
      <c r="H626" s="1915"/>
      <c r="I626" s="1915"/>
      <c r="J626" s="1915"/>
      <c r="K626" s="1915"/>
      <c r="L626" s="1888"/>
      <c r="M626" s="1915"/>
      <c r="N626" s="1915"/>
      <c r="O626" s="1915"/>
      <c r="P626" s="1915"/>
      <c r="Q626" s="1915"/>
      <c r="R626" s="1915"/>
    </row>
    <row r="627" spans="1:18" ht="63.75" customHeight="1">
      <c r="A627" s="1791"/>
      <c r="B627" s="1730" t="s">
        <v>2364</v>
      </c>
      <c r="C627" s="1710" t="s">
        <v>563</v>
      </c>
      <c r="D627" s="3567" t="s">
        <v>2345</v>
      </c>
      <c r="E627" s="3567"/>
      <c r="F627" s="1710"/>
      <c r="G627" s="1915"/>
      <c r="H627" s="1915"/>
      <c r="I627" s="1915"/>
      <c r="J627" s="1915"/>
      <c r="K627" s="1915"/>
      <c r="L627" s="1920">
        <v>670000</v>
      </c>
      <c r="M627" s="1915"/>
      <c r="N627" s="1915"/>
      <c r="O627" s="1915"/>
      <c r="P627" s="1915"/>
      <c r="Q627" s="1915"/>
      <c r="R627" s="1915"/>
    </row>
    <row r="628" spans="1:18" ht="63.75" customHeight="1">
      <c r="A628" s="1791"/>
      <c r="B628" s="1730" t="s">
        <v>2365</v>
      </c>
      <c r="C628" s="1710" t="s">
        <v>563</v>
      </c>
      <c r="D628" s="3567" t="s">
        <v>2345</v>
      </c>
      <c r="E628" s="3567"/>
      <c r="F628" s="1710"/>
      <c r="G628" s="1915"/>
      <c r="H628" s="1915"/>
      <c r="I628" s="1915"/>
      <c r="J628" s="1915"/>
      <c r="K628" s="1915"/>
      <c r="L628" s="1920">
        <v>650000</v>
      </c>
      <c r="M628" s="1915"/>
      <c r="N628" s="1915"/>
      <c r="O628" s="1915"/>
      <c r="P628" s="1915"/>
      <c r="Q628" s="1915"/>
      <c r="R628" s="1915"/>
    </row>
    <row r="629" spans="1:18" ht="63.75" customHeight="1">
      <c r="A629" s="1791"/>
      <c r="B629" s="1730" t="s">
        <v>2366</v>
      </c>
      <c r="C629" s="1710" t="s">
        <v>563</v>
      </c>
      <c r="D629" s="3567" t="s">
        <v>2345</v>
      </c>
      <c r="E629" s="3567"/>
      <c r="F629" s="1710"/>
      <c r="G629" s="1915"/>
      <c r="H629" s="1915"/>
      <c r="I629" s="1915"/>
      <c r="J629" s="1915"/>
      <c r="K629" s="1915"/>
      <c r="L629" s="1920">
        <v>630000</v>
      </c>
      <c r="M629" s="1915"/>
      <c r="N629" s="1915"/>
      <c r="O629" s="1915"/>
      <c r="P629" s="1915"/>
      <c r="Q629" s="1915"/>
      <c r="R629" s="1915"/>
    </row>
    <row r="630" spans="1:18" ht="63.75" customHeight="1">
      <c r="A630" s="1791"/>
      <c r="B630" s="1730" t="s">
        <v>2367</v>
      </c>
      <c r="C630" s="1710" t="s">
        <v>563</v>
      </c>
      <c r="D630" s="3567" t="s">
        <v>2345</v>
      </c>
      <c r="E630" s="3567"/>
      <c r="F630" s="1710"/>
      <c r="G630" s="1915"/>
      <c r="H630" s="1915"/>
      <c r="I630" s="1915"/>
      <c r="J630" s="1915"/>
      <c r="K630" s="1915"/>
      <c r="L630" s="1920">
        <v>930000</v>
      </c>
      <c r="M630" s="1915"/>
      <c r="N630" s="1915"/>
      <c r="O630" s="1915"/>
      <c r="P630" s="1915"/>
      <c r="Q630" s="1915"/>
      <c r="R630" s="1915"/>
    </row>
    <row r="631" spans="1:18" ht="63.75" customHeight="1">
      <c r="A631" s="1791"/>
      <c r="B631" s="1730" t="s">
        <v>2368</v>
      </c>
      <c r="C631" s="1710" t="s">
        <v>563</v>
      </c>
      <c r="D631" s="3567" t="s">
        <v>2345</v>
      </c>
      <c r="E631" s="3567"/>
      <c r="F631" s="1710"/>
      <c r="G631" s="1915"/>
      <c r="H631" s="1915"/>
      <c r="I631" s="1915"/>
      <c r="J631" s="1915"/>
      <c r="K631" s="1915"/>
      <c r="L631" s="1920">
        <v>970000</v>
      </c>
      <c r="M631" s="1915"/>
      <c r="N631" s="1915"/>
      <c r="O631" s="1915"/>
      <c r="P631" s="1915"/>
      <c r="Q631" s="1915"/>
      <c r="R631" s="1915"/>
    </row>
    <row r="632" spans="1:18" ht="149.25" customHeight="1">
      <c r="A632" s="1808"/>
      <c r="B632" s="1809"/>
      <c r="C632" s="1810"/>
      <c r="D632" s="1811"/>
      <c r="E632" s="1811"/>
      <c r="F632" s="1811"/>
      <c r="G632" s="1812"/>
      <c r="H632" s="1812"/>
      <c r="I632" s="1812"/>
      <c r="J632" s="1812"/>
      <c r="K632" s="1812"/>
      <c r="L632" s="1813"/>
      <c r="M632" s="1812"/>
      <c r="N632" s="1812"/>
      <c r="O632" s="1812"/>
      <c r="P632" s="1812"/>
      <c r="Q632" s="1812"/>
      <c r="R632" s="1812"/>
    </row>
    <row r="633" spans="1:18" ht="149.25" customHeight="1">
      <c r="A633" s="1808"/>
      <c r="B633" s="1809"/>
      <c r="C633" s="1810"/>
      <c r="D633" s="1811"/>
      <c r="E633" s="1811"/>
      <c r="F633" s="1811"/>
      <c r="G633" s="1812"/>
      <c r="H633" s="1812"/>
      <c r="I633" s="1812"/>
      <c r="J633" s="1812"/>
      <c r="K633" s="1812"/>
      <c r="L633" s="1813"/>
      <c r="M633" s="1812"/>
      <c r="N633" s="1812"/>
      <c r="O633" s="1812"/>
      <c r="P633" s="1812"/>
      <c r="Q633" s="1812"/>
      <c r="R633" s="1812"/>
    </row>
    <row r="634" spans="1:18" ht="149.25" customHeight="1">
      <c r="A634" s="1808"/>
      <c r="B634" s="1809"/>
      <c r="C634" s="1810"/>
      <c r="D634" s="1811"/>
      <c r="E634" s="1811"/>
      <c r="F634" s="1811"/>
      <c r="G634" s="1812"/>
      <c r="H634" s="1812"/>
      <c r="I634" s="1812"/>
      <c r="J634" s="1812"/>
      <c r="K634" s="1812"/>
      <c r="L634" s="1813"/>
      <c r="M634" s="1812"/>
      <c r="N634" s="1812"/>
      <c r="O634" s="1812"/>
      <c r="P634" s="1812"/>
      <c r="Q634" s="1812"/>
      <c r="R634" s="1812"/>
    </row>
    <row r="635" spans="1:18" ht="149.25" customHeight="1">
      <c r="A635" s="1808"/>
      <c r="B635" s="1809"/>
      <c r="C635" s="1810"/>
      <c r="D635" s="1811"/>
      <c r="E635" s="1811"/>
      <c r="F635" s="1811"/>
      <c r="G635" s="1812"/>
      <c r="H635" s="1812"/>
      <c r="I635" s="1812"/>
      <c r="J635" s="1812"/>
      <c r="K635" s="1812"/>
      <c r="L635" s="1813"/>
      <c r="M635" s="1812"/>
      <c r="N635" s="1812"/>
      <c r="O635" s="1812"/>
      <c r="P635" s="1812"/>
      <c r="Q635" s="1812"/>
      <c r="R635" s="1812"/>
    </row>
    <row r="636" spans="1:18" ht="149.25" customHeight="1">
      <c r="A636" s="1808"/>
      <c r="B636" s="1809"/>
      <c r="C636" s="1810"/>
      <c r="D636" s="1811"/>
      <c r="E636" s="1811"/>
      <c r="F636" s="1811"/>
      <c r="G636" s="1812"/>
      <c r="H636" s="1812"/>
      <c r="I636" s="1812"/>
      <c r="J636" s="1812"/>
      <c r="K636" s="1812"/>
      <c r="L636" s="1813"/>
      <c r="M636" s="1812"/>
      <c r="N636" s="1812"/>
      <c r="O636" s="1812"/>
      <c r="P636" s="1812"/>
      <c r="Q636" s="1812"/>
      <c r="R636" s="1812"/>
    </row>
    <row r="637" spans="1:18" ht="149.25" customHeight="1">
      <c r="A637" s="1808"/>
      <c r="B637" s="1809"/>
      <c r="C637" s="1810"/>
      <c r="D637" s="1811"/>
      <c r="E637" s="1811"/>
      <c r="F637" s="1811"/>
      <c r="G637" s="1812"/>
      <c r="H637" s="1812"/>
      <c r="I637" s="1812"/>
      <c r="J637" s="1812"/>
      <c r="K637" s="1812"/>
      <c r="L637" s="1813"/>
      <c r="M637" s="1812"/>
      <c r="N637" s="1812"/>
      <c r="O637" s="1812"/>
      <c r="P637" s="1812"/>
      <c r="Q637" s="1812"/>
      <c r="R637" s="1812"/>
    </row>
    <row r="638" spans="1:18" ht="149.25" customHeight="1">
      <c r="A638" s="1808"/>
      <c r="B638" s="1809"/>
      <c r="C638" s="1810"/>
      <c r="D638" s="1811"/>
      <c r="E638" s="1811"/>
      <c r="F638" s="1811"/>
      <c r="G638" s="1812"/>
      <c r="H638" s="1812"/>
      <c r="I638" s="1812"/>
      <c r="J638" s="1812"/>
      <c r="K638" s="1812"/>
      <c r="L638" s="1813"/>
      <c r="M638" s="1812"/>
      <c r="N638" s="1812"/>
      <c r="O638" s="1812"/>
      <c r="P638" s="1812"/>
      <c r="Q638" s="1812"/>
      <c r="R638" s="1812"/>
    </row>
    <row r="639" spans="1:18" ht="149.25" customHeight="1">
      <c r="A639" s="1808"/>
      <c r="B639" s="1809"/>
      <c r="C639" s="1810"/>
      <c r="D639" s="1811"/>
      <c r="E639" s="1811"/>
      <c r="F639" s="1811"/>
      <c r="G639" s="1812"/>
      <c r="H639" s="1812"/>
      <c r="I639" s="1812"/>
      <c r="J639" s="1812"/>
      <c r="K639" s="1812"/>
      <c r="L639" s="1813"/>
      <c r="M639" s="1812"/>
      <c r="N639" s="1812"/>
      <c r="O639" s="1812"/>
      <c r="P639" s="1812"/>
      <c r="Q639" s="1812"/>
      <c r="R639" s="1812"/>
    </row>
    <row r="640" spans="1:18" ht="149.25" customHeight="1">
      <c r="A640" s="1808"/>
      <c r="B640" s="1809"/>
      <c r="C640" s="1810"/>
      <c r="D640" s="1811"/>
      <c r="E640" s="1811"/>
      <c r="F640" s="1811"/>
      <c r="G640" s="1812"/>
      <c r="H640" s="1812"/>
      <c r="I640" s="1812"/>
      <c r="J640" s="1812"/>
      <c r="K640" s="1812"/>
      <c r="L640" s="1813"/>
      <c r="M640" s="1812"/>
      <c r="N640" s="1812"/>
      <c r="O640" s="1812"/>
      <c r="P640" s="1812"/>
      <c r="Q640" s="1812"/>
      <c r="R640" s="1812"/>
    </row>
    <row r="641" spans="1:18" ht="149.25" customHeight="1">
      <c r="A641" s="1808"/>
      <c r="B641" s="1809"/>
      <c r="C641" s="1810"/>
      <c r="D641" s="1811"/>
      <c r="E641" s="1811"/>
      <c r="F641" s="1811"/>
      <c r="G641" s="1812"/>
      <c r="H641" s="1812"/>
      <c r="I641" s="1812"/>
      <c r="J641" s="1812"/>
      <c r="K641" s="1812"/>
      <c r="L641" s="1813"/>
      <c r="M641" s="1812"/>
      <c r="N641" s="1812"/>
      <c r="O641" s="1812"/>
      <c r="P641" s="1812"/>
      <c r="Q641" s="1812"/>
      <c r="R641" s="1812"/>
    </row>
    <row r="642" spans="1:18" ht="149.25" customHeight="1">
      <c r="A642" s="1808"/>
      <c r="B642" s="1809"/>
      <c r="C642" s="1810"/>
      <c r="D642" s="1811"/>
      <c r="E642" s="1811"/>
      <c r="F642" s="1811"/>
      <c r="G642" s="1812"/>
      <c r="H642" s="1812"/>
      <c r="I642" s="1812"/>
      <c r="J642" s="1812"/>
      <c r="K642" s="1812"/>
      <c r="L642" s="1813"/>
      <c r="M642" s="1812"/>
      <c r="N642" s="1812"/>
      <c r="O642" s="1812"/>
      <c r="P642" s="1812"/>
      <c r="Q642" s="1812"/>
      <c r="R642" s="1812"/>
    </row>
    <row r="643" spans="1:18" ht="149.25" customHeight="1">
      <c r="A643" s="1808"/>
      <c r="B643" s="1809"/>
      <c r="C643" s="1810"/>
      <c r="D643" s="1811"/>
      <c r="E643" s="1811"/>
      <c r="F643" s="1811"/>
      <c r="G643" s="1812"/>
      <c r="H643" s="1812"/>
      <c r="I643" s="1812"/>
      <c r="J643" s="1812"/>
      <c r="K643" s="1812"/>
      <c r="L643" s="1813"/>
      <c r="M643" s="1812"/>
      <c r="N643" s="1812"/>
      <c r="O643" s="1812"/>
      <c r="P643" s="1812"/>
      <c r="Q643" s="1812"/>
      <c r="R643" s="1812"/>
    </row>
    <row r="644" spans="1:18" ht="149.25" customHeight="1">
      <c r="A644" s="1808"/>
      <c r="B644" s="1809"/>
      <c r="C644" s="1810"/>
      <c r="D644" s="1811"/>
      <c r="E644" s="1811"/>
      <c r="F644" s="1811"/>
      <c r="G644" s="1812"/>
      <c r="H644" s="1812"/>
      <c r="I644" s="1812"/>
      <c r="J644" s="1812"/>
      <c r="K644" s="1812"/>
      <c r="L644" s="1813"/>
      <c r="M644" s="1812"/>
      <c r="N644" s="1812"/>
      <c r="O644" s="1812"/>
      <c r="P644" s="1812"/>
      <c r="Q644" s="1812"/>
      <c r="R644" s="1812"/>
    </row>
    <row r="645" spans="1:18" ht="149.25" customHeight="1">
      <c r="A645" s="1808"/>
      <c r="B645" s="1809"/>
      <c r="C645" s="1810"/>
      <c r="D645" s="1811"/>
      <c r="E645" s="1811"/>
      <c r="F645" s="1811"/>
      <c r="G645" s="1812"/>
      <c r="H645" s="1812"/>
      <c r="I645" s="1812"/>
      <c r="J645" s="1812"/>
      <c r="K645" s="1812"/>
      <c r="L645" s="1813"/>
      <c r="M645" s="1812"/>
      <c r="N645" s="1812"/>
      <c r="O645" s="1812"/>
      <c r="P645" s="1812"/>
      <c r="Q645" s="1812"/>
      <c r="R645" s="1812"/>
    </row>
    <row r="646" spans="1:18" ht="149.25" customHeight="1">
      <c r="A646" s="1808"/>
      <c r="B646" s="1809"/>
      <c r="C646" s="1810"/>
      <c r="D646" s="1811"/>
      <c r="E646" s="1811"/>
      <c r="F646" s="1811"/>
      <c r="G646" s="1812"/>
      <c r="H646" s="1812"/>
      <c r="I646" s="1812"/>
      <c r="J646" s="1812"/>
      <c r="K646" s="1812"/>
      <c r="L646" s="1813"/>
      <c r="M646" s="1812"/>
      <c r="N646" s="1812"/>
      <c r="O646" s="1812"/>
      <c r="P646" s="1812"/>
      <c r="Q646" s="1812"/>
      <c r="R646" s="1812"/>
    </row>
    <row r="647" spans="1:18" ht="149.25" customHeight="1">
      <c r="A647" s="1808"/>
      <c r="B647" s="1809"/>
      <c r="C647" s="1810"/>
      <c r="D647" s="1811"/>
      <c r="E647" s="1811"/>
      <c r="F647" s="1811"/>
      <c r="G647" s="1812"/>
      <c r="H647" s="1812"/>
      <c r="I647" s="1812"/>
      <c r="J647" s="1812"/>
      <c r="K647" s="1812"/>
      <c r="L647" s="1813"/>
      <c r="M647" s="1812"/>
      <c r="N647" s="1812"/>
      <c r="O647" s="1812"/>
      <c r="P647" s="1812"/>
      <c r="Q647" s="1812"/>
      <c r="R647" s="1812"/>
    </row>
    <row r="648" spans="1:18" ht="149.25" customHeight="1">
      <c r="A648" s="1808"/>
      <c r="B648" s="1809"/>
      <c r="C648" s="1810"/>
      <c r="D648" s="1811"/>
      <c r="E648" s="1811"/>
      <c r="F648" s="1811"/>
      <c r="G648" s="1812"/>
      <c r="H648" s="1812"/>
      <c r="I648" s="1812"/>
      <c r="J648" s="1812"/>
      <c r="K648" s="1812"/>
      <c r="L648" s="1813"/>
      <c r="M648" s="1812"/>
      <c r="N648" s="1812"/>
      <c r="O648" s="1812"/>
      <c r="P648" s="1812"/>
      <c r="Q648" s="1812"/>
      <c r="R648" s="1812"/>
    </row>
    <row r="649" spans="1:18" ht="149.25" customHeight="1">
      <c r="A649" s="1808"/>
      <c r="B649" s="1809"/>
      <c r="C649" s="1810"/>
      <c r="D649" s="1811"/>
      <c r="E649" s="1811"/>
      <c r="F649" s="1811"/>
      <c r="G649" s="1812"/>
      <c r="H649" s="1812"/>
      <c r="I649" s="1812"/>
      <c r="J649" s="1812"/>
      <c r="K649" s="1812"/>
      <c r="L649" s="1813"/>
      <c r="M649" s="1812"/>
      <c r="N649" s="1812"/>
      <c r="O649" s="1812"/>
      <c r="P649" s="1812"/>
      <c r="Q649" s="1812"/>
      <c r="R649" s="1812"/>
    </row>
    <row r="650" spans="1:18" ht="149.25" customHeight="1">
      <c r="A650" s="1808"/>
      <c r="B650" s="1809"/>
      <c r="C650" s="1810"/>
      <c r="D650" s="1811"/>
      <c r="E650" s="1811"/>
      <c r="F650" s="1811"/>
      <c r="G650" s="1812"/>
      <c r="H650" s="1812"/>
      <c r="I650" s="1812"/>
      <c r="J650" s="1812"/>
      <c r="K650" s="1812"/>
      <c r="L650" s="1813"/>
      <c r="M650" s="1812"/>
      <c r="N650" s="1812"/>
      <c r="O650" s="1812"/>
      <c r="P650" s="1812"/>
      <c r="Q650" s="1812"/>
      <c r="R650" s="1812"/>
    </row>
    <row r="651" spans="1:18" ht="149.25" customHeight="1">
      <c r="A651" s="1808"/>
      <c r="B651" s="1809"/>
      <c r="C651" s="1810"/>
      <c r="D651" s="1811"/>
      <c r="E651" s="1811"/>
      <c r="F651" s="1811"/>
      <c r="G651" s="1812"/>
      <c r="H651" s="1812"/>
      <c r="I651" s="1812"/>
      <c r="J651" s="1812"/>
      <c r="K651" s="1812"/>
      <c r="L651" s="1813"/>
      <c r="M651" s="1812"/>
      <c r="N651" s="1812"/>
      <c r="O651" s="1812"/>
      <c r="P651" s="1812"/>
      <c r="Q651" s="1812"/>
      <c r="R651" s="1812"/>
    </row>
    <row r="652" spans="1:18" ht="149.25" customHeight="1">
      <c r="A652" s="1808"/>
      <c r="B652" s="1809"/>
      <c r="C652" s="1810"/>
      <c r="D652" s="1811"/>
      <c r="E652" s="1811"/>
      <c r="F652" s="1811"/>
      <c r="G652" s="1812"/>
      <c r="H652" s="1812"/>
      <c r="I652" s="1812"/>
      <c r="J652" s="1812"/>
      <c r="K652" s="1812"/>
      <c r="L652" s="1813"/>
      <c r="M652" s="1812"/>
      <c r="N652" s="1812"/>
      <c r="O652" s="1812"/>
      <c r="P652" s="1812"/>
      <c r="Q652" s="1812"/>
      <c r="R652" s="1812"/>
    </row>
    <row r="653" spans="1:18" ht="149.25" customHeight="1">
      <c r="A653" s="1808"/>
      <c r="B653" s="1809"/>
      <c r="C653" s="1810"/>
      <c r="D653" s="1811"/>
      <c r="E653" s="1811"/>
      <c r="F653" s="1811"/>
      <c r="G653" s="1812"/>
      <c r="H653" s="1812"/>
      <c r="I653" s="1812"/>
      <c r="J653" s="1812"/>
      <c r="K653" s="1812"/>
      <c r="L653" s="1813"/>
      <c r="M653" s="1812"/>
      <c r="N653" s="1812"/>
      <c r="O653" s="1812"/>
      <c r="P653" s="1812"/>
      <c r="Q653" s="1812"/>
      <c r="R653" s="1812"/>
    </row>
    <row r="654" spans="1:18" ht="149.25" customHeight="1">
      <c r="A654" s="1808"/>
      <c r="B654" s="1809"/>
      <c r="C654" s="1810"/>
      <c r="D654" s="1811"/>
      <c r="E654" s="1811"/>
      <c r="F654" s="1811"/>
      <c r="G654" s="1812"/>
      <c r="H654" s="1812"/>
      <c r="I654" s="1812"/>
      <c r="J654" s="1812"/>
      <c r="K654" s="1812"/>
      <c r="L654" s="1813"/>
      <c r="M654" s="1812"/>
      <c r="N654" s="1812"/>
      <c r="O654" s="1812"/>
      <c r="P654" s="1812"/>
      <c r="Q654" s="1812"/>
      <c r="R654" s="1812"/>
    </row>
    <row r="655" spans="1:18" ht="149.25" customHeight="1">
      <c r="A655" s="1808"/>
      <c r="B655" s="1809"/>
      <c r="C655" s="1810"/>
      <c r="D655" s="1811"/>
      <c r="E655" s="1811"/>
      <c r="F655" s="1811"/>
      <c r="G655" s="1812"/>
      <c r="H655" s="1812"/>
      <c r="I655" s="1812"/>
      <c r="J655" s="1812"/>
      <c r="K655" s="1812"/>
      <c r="L655" s="1813"/>
      <c r="M655" s="1812"/>
      <c r="N655" s="1812"/>
      <c r="O655" s="1812"/>
      <c r="P655" s="1812"/>
      <c r="Q655" s="1812"/>
      <c r="R655" s="1812"/>
    </row>
    <row r="656" spans="1:18" ht="149.25" customHeight="1">
      <c r="A656" s="1808"/>
      <c r="B656" s="1809"/>
      <c r="C656" s="1810"/>
      <c r="D656" s="1811"/>
      <c r="E656" s="1811"/>
      <c r="F656" s="1811"/>
      <c r="G656" s="1812"/>
      <c r="H656" s="1812"/>
      <c r="I656" s="1812"/>
      <c r="J656" s="1812"/>
      <c r="K656" s="1812"/>
      <c r="L656" s="1813"/>
      <c r="M656" s="1812"/>
      <c r="N656" s="1812"/>
      <c r="O656" s="1812"/>
      <c r="P656" s="1812"/>
      <c r="Q656" s="1812"/>
      <c r="R656" s="1812"/>
    </row>
    <row r="657" spans="1:18" ht="149.25" customHeight="1">
      <c r="A657" s="1808"/>
      <c r="B657" s="1809"/>
      <c r="C657" s="1810"/>
      <c r="D657" s="1811"/>
      <c r="E657" s="1811"/>
      <c r="F657" s="1811"/>
      <c r="G657" s="1812"/>
      <c r="H657" s="1812"/>
      <c r="I657" s="1812"/>
      <c r="J657" s="1812"/>
      <c r="K657" s="1812"/>
      <c r="L657" s="1813"/>
      <c r="M657" s="1812"/>
      <c r="N657" s="1812"/>
      <c r="O657" s="1812"/>
      <c r="P657" s="1812"/>
      <c r="Q657" s="1812"/>
      <c r="R657" s="1812"/>
    </row>
    <row r="658" spans="1:18" ht="149.25" customHeight="1">
      <c r="A658" s="1808"/>
      <c r="B658" s="1809"/>
      <c r="C658" s="1810"/>
      <c r="D658" s="1811"/>
      <c r="E658" s="1811"/>
      <c r="F658" s="1811"/>
      <c r="G658" s="1812"/>
      <c r="H658" s="1812"/>
      <c r="I658" s="1812"/>
      <c r="J658" s="1812"/>
      <c r="K658" s="1812"/>
      <c r="L658" s="1813"/>
      <c r="M658" s="1812"/>
      <c r="N658" s="1812"/>
      <c r="O658" s="1812"/>
      <c r="P658" s="1812"/>
      <c r="Q658" s="1812"/>
      <c r="R658" s="1812"/>
    </row>
    <row r="659" spans="1:18" ht="149.25" customHeight="1">
      <c r="A659" s="1808"/>
      <c r="B659" s="1809"/>
      <c r="C659" s="1810"/>
      <c r="D659" s="1811"/>
      <c r="E659" s="1811"/>
      <c r="F659" s="1811"/>
      <c r="G659" s="1812"/>
      <c r="H659" s="1812"/>
      <c r="I659" s="1812"/>
      <c r="J659" s="1812"/>
      <c r="K659" s="1812"/>
      <c r="L659" s="1813"/>
      <c r="M659" s="1812"/>
      <c r="N659" s="1812"/>
      <c r="O659" s="1812"/>
      <c r="P659" s="1812"/>
      <c r="Q659" s="1812"/>
      <c r="R659" s="1812"/>
    </row>
    <row r="660" spans="1:18" ht="149.25" customHeight="1">
      <c r="A660" s="1808"/>
      <c r="B660" s="1809"/>
      <c r="C660" s="1810"/>
      <c r="D660" s="1811"/>
      <c r="E660" s="1811"/>
      <c r="F660" s="1811"/>
      <c r="G660" s="1812"/>
      <c r="H660" s="1812"/>
      <c r="I660" s="1812"/>
      <c r="J660" s="1812"/>
      <c r="K660" s="1812"/>
      <c r="L660" s="1813"/>
      <c r="M660" s="1812"/>
      <c r="N660" s="1812"/>
      <c r="O660" s="1812"/>
      <c r="P660" s="1812"/>
      <c r="Q660" s="1812"/>
      <c r="R660" s="1812"/>
    </row>
    <row r="661" spans="1:18" ht="149.25" customHeight="1">
      <c r="A661" s="1808"/>
      <c r="B661" s="1809"/>
      <c r="C661" s="1810"/>
      <c r="D661" s="1811"/>
      <c r="E661" s="1811"/>
      <c r="F661" s="1811"/>
      <c r="G661" s="1812"/>
      <c r="H661" s="1812"/>
      <c r="I661" s="1812"/>
      <c r="J661" s="1812"/>
      <c r="K661" s="1812"/>
      <c r="L661" s="1813"/>
      <c r="M661" s="1812"/>
      <c r="N661" s="1812"/>
      <c r="O661" s="1812"/>
      <c r="P661" s="1812"/>
      <c r="Q661" s="1812"/>
      <c r="R661" s="1812"/>
    </row>
  </sheetData>
  <mergeCells count="321">
    <mergeCell ref="G15:R15"/>
    <mergeCell ref="D16:D17"/>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B33:R33"/>
    <mergeCell ref="B34:D34"/>
    <mergeCell ref="G34:R34"/>
    <mergeCell ref="D35:D46"/>
    <mergeCell ref="B18:R18"/>
    <mergeCell ref="G19:R19"/>
    <mergeCell ref="B24:C24"/>
    <mergeCell ref="B25:R25"/>
    <mergeCell ref="E26:R26"/>
    <mergeCell ref="B32:C32"/>
    <mergeCell ref="G32:R32"/>
    <mergeCell ref="B55:D55"/>
    <mergeCell ref="G55:R55"/>
    <mergeCell ref="B60:D60"/>
    <mergeCell ref="D61:D63"/>
    <mergeCell ref="B64:D64"/>
    <mergeCell ref="L64:R64"/>
    <mergeCell ref="B53:R53"/>
    <mergeCell ref="B54:D54"/>
    <mergeCell ref="D47:D52"/>
    <mergeCell ref="D77:D78"/>
    <mergeCell ref="B80:C80"/>
    <mergeCell ref="D81:D83"/>
    <mergeCell ref="D84:D86"/>
    <mergeCell ref="D87:D91"/>
    <mergeCell ref="B92:C92"/>
    <mergeCell ref="D65:D68"/>
    <mergeCell ref="B69:R69"/>
    <mergeCell ref="B70:R70"/>
    <mergeCell ref="B71:D71"/>
    <mergeCell ref="F71:P71"/>
    <mergeCell ref="D73:D75"/>
    <mergeCell ref="B107:C107"/>
    <mergeCell ref="D108:D112"/>
    <mergeCell ref="B110:C110"/>
    <mergeCell ref="B113:R113"/>
    <mergeCell ref="E114:R114"/>
    <mergeCell ref="B115:E115"/>
    <mergeCell ref="D93:D94"/>
    <mergeCell ref="D95:D97"/>
    <mergeCell ref="B98:C98"/>
    <mergeCell ref="D99:D102"/>
    <mergeCell ref="B102:C102"/>
    <mergeCell ref="D103:D106"/>
    <mergeCell ref="D126:D127"/>
    <mergeCell ref="B129:E129"/>
    <mergeCell ref="D130:D131"/>
    <mergeCell ref="B132:E132"/>
    <mergeCell ref="D133:D136"/>
    <mergeCell ref="B137:R137"/>
    <mergeCell ref="D116:D117"/>
    <mergeCell ref="D118:D119"/>
    <mergeCell ref="B120:E120"/>
    <mergeCell ref="D121:D122"/>
    <mergeCell ref="D123:D124"/>
    <mergeCell ref="B125:E125"/>
    <mergeCell ref="B159:R159"/>
    <mergeCell ref="B160:D160"/>
    <mergeCell ref="E160:R160"/>
    <mergeCell ref="D148:D149"/>
    <mergeCell ref="D150:D151"/>
    <mergeCell ref="B152:D152"/>
    <mergeCell ref="D153:D154"/>
    <mergeCell ref="D155:D156"/>
    <mergeCell ref="B138:D138"/>
    <mergeCell ref="E138:R138"/>
    <mergeCell ref="D139:D141"/>
    <mergeCell ref="D142:D143"/>
    <mergeCell ref="D144:D145"/>
    <mergeCell ref="D146:D147"/>
    <mergeCell ref="B174:R174"/>
    <mergeCell ref="F175:Q175"/>
    <mergeCell ref="F193:Q193"/>
    <mergeCell ref="B198:R198"/>
    <mergeCell ref="B199:C199"/>
    <mergeCell ref="F199:R199"/>
    <mergeCell ref="D161:D163"/>
    <mergeCell ref="B164:C164"/>
    <mergeCell ref="D165:D167"/>
    <mergeCell ref="B169:D169"/>
    <mergeCell ref="B171:D171"/>
    <mergeCell ref="B173:R173"/>
    <mergeCell ref="F223:R223"/>
    <mergeCell ref="A224:A226"/>
    <mergeCell ref="B224:B226"/>
    <mergeCell ref="D224:D226"/>
    <mergeCell ref="A227:A229"/>
    <mergeCell ref="B227:B229"/>
    <mergeCell ref="D227:D229"/>
    <mergeCell ref="D200:D201"/>
    <mergeCell ref="D209:D210"/>
    <mergeCell ref="F211:R211"/>
    <mergeCell ref="D212:D214"/>
    <mergeCell ref="D216:D218"/>
    <mergeCell ref="B222:R222"/>
    <mergeCell ref="D241:D243"/>
    <mergeCell ref="A242:A243"/>
    <mergeCell ref="B242:B243"/>
    <mergeCell ref="A244:A248"/>
    <mergeCell ref="B244:B248"/>
    <mergeCell ref="D244:D248"/>
    <mergeCell ref="A230:A232"/>
    <mergeCell ref="B230:B232"/>
    <mergeCell ref="D230:D232"/>
    <mergeCell ref="A233:A235"/>
    <mergeCell ref="B233:B235"/>
    <mergeCell ref="D233:D237"/>
    <mergeCell ref="A249:A252"/>
    <mergeCell ref="B249:B252"/>
    <mergeCell ref="D249:D252"/>
    <mergeCell ref="A253:A255"/>
    <mergeCell ref="B253:B255"/>
    <mergeCell ref="A257:A258"/>
    <mergeCell ref="B257:B258"/>
    <mergeCell ref="D257:D260"/>
    <mergeCell ref="A259:A260"/>
    <mergeCell ref="B259:B260"/>
    <mergeCell ref="D272:D275"/>
    <mergeCell ref="A273:A274"/>
    <mergeCell ref="B273:B274"/>
    <mergeCell ref="A280:A282"/>
    <mergeCell ref="B280:B282"/>
    <mergeCell ref="D280:D282"/>
    <mergeCell ref="A262:A263"/>
    <mergeCell ref="B262:B263"/>
    <mergeCell ref="D262:D265"/>
    <mergeCell ref="A264:A265"/>
    <mergeCell ref="A267:A268"/>
    <mergeCell ref="B267:B268"/>
    <mergeCell ref="D267:D270"/>
    <mergeCell ref="A269:A270"/>
    <mergeCell ref="B269:B270"/>
    <mergeCell ref="B284:R284"/>
    <mergeCell ref="D285:D286"/>
    <mergeCell ref="I285:M297"/>
    <mergeCell ref="O285:R298"/>
    <mergeCell ref="D287:D288"/>
    <mergeCell ref="D289:D291"/>
    <mergeCell ref="D292:D294"/>
    <mergeCell ref="D295:D299"/>
    <mergeCell ref="I298:M298"/>
    <mergeCell ref="I299:M299"/>
    <mergeCell ref="B317:R317"/>
    <mergeCell ref="B318:C318"/>
    <mergeCell ref="E318:R318"/>
    <mergeCell ref="D319:D321"/>
    <mergeCell ref="B322:C322"/>
    <mergeCell ref="B300:R300"/>
    <mergeCell ref="E301:R301"/>
    <mergeCell ref="D302:D309"/>
    <mergeCell ref="D310:D315"/>
    <mergeCell ref="D323:D324"/>
    <mergeCell ref="D326:D328"/>
    <mergeCell ref="B329:R329"/>
    <mergeCell ref="A330:A336"/>
    <mergeCell ref="B330:R330"/>
    <mergeCell ref="B331:R331"/>
    <mergeCell ref="B332:R332"/>
    <mergeCell ref="B333:R333"/>
    <mergeCell ref="B334:R334"/>
    <mergeCell ref="B335:R335"/>
    <mergeCell ref="H371:Q373"/>
    <mergeCell ref="B374:E374"/>
    <mergeCell ref="B375:R375"/>
    <mergeCell ref="I377:R377"/>
    <mergeCell ref="I378:R378"/>
    <mergeCell ref="B382:R382"/>
    <mergeCell ref="B336:R336"/>
    <mergeCell ref="B366:R366"/>
    <mergeCell ref="D367:R367"/>
    <mergeCell ref="H368:Q370"/>
    <mergeCell ref="B421:R421"/>
    <mergeCell ref="G422:R422"/>
    <mergeCell ref="B459:R459"/>
    <mergeCell ref="B460:C460"/>
    <mergeCell ref="D461:D463"/>
    <mergeCell ref="D464:D468"/>
    <mergeCell ref="F383:R383"/>
    <mergeCell ref="D384:D386"/>
    <mergeCell ref="B392:F392"/>
    <mergeCell ref="D393:D396"/>
    <mergeCell ref="B397:R397"/>
    <mergeCell ref="D398:P398"/>
    <mergeCell ref="B498:R498"/>
    <mergeCell ref="B504:R504"/>
    <mergeCell ref="C511:R511"/>
    <mergeCell ref="C516:R516"/>
    <mergeCell ref="B521:R521"/>
    <mergeCell ref="B522:R522"/>
    <mergeCell ref="B469:D469"/>
    <mergeCell ref="D470:D472"/>
    <mergeCell ref="D474:D477"/>
    <mergeCell ref="B478:R478"/>
    <mergeCell ref="B479:R479"/>
    <mergeCell ref="B492:R492"/>
    <mergeCell ref="D528:F528"/>
    <mergeCell ref="G528:R528"/>
    <mergeCell ref="D529:F529"/>
    <mergeCell ref="G529:R529"/>
    <mergeCell ref="D530:F530"/>
    <mergeCell ref="G530:R530"/>
    <mergeCell ref="C523:R523"/>
    <mergeCell ref="B524:E524"/>
    <mergeCell ref="D525:F525"/>
    <mergeCell ref="D526:F526"/>
    <mergeCell ref="G526:R526"/>
    <mergeCell ref="D527:F527"/>
    <mergeCell ref="G527:R527"/>
    <mergeCell ref="D535:F535"/>
    <mergeCell ref="G535:R535"/>
    <mergeCell ref="D536:F536"/>
    <mergeCell ref="G536:R536"/>
    <mergeCell ref="D537:F537"/>
    <mergeCell ref="G537:R537"/>
    <mergeCell ref="B531:E531"/>
    <mergeCell ref="D532:F532"/>
    <mergeCell ref="D533:F533"/>
    <mergeCell ref="G533:R533"/>
    <mergeCell ref="D534:F534"/>
    <mergeCell ref="G534:R534"/>
    <mergeCell ref="D541:F541"/>
    <mergeCell ref="G541:R541"/>
    <mergeCell ref="D542:F542"/>
    <mergeCell ref="G542:R542"/>
    <mergeCell ref="G543:R543"/>
    <mergeCell ref="B544:E544"/>
    <mergeCell ref="D538:F538"/>
    <mergeCell ref="G538:R538"/>
    <mergeCell ref="D539:F539"/>
    <mergeCell ref="G539:R539"/>
    <mergeCell ref="D540:F540"/>
    <mergeCell ref="G540:R540"/>
    <mergeCell ref="D549:F549"/>
    <mergeCell ref="G549:R549"/>
    <mergeCell ref="D550:F550"/>
    <mergeCell ref="G550:R550"/>
    <mergeCell ref="D551:F551"/>
    <mergeCell ref="G551:R551"/>
    <mergeCell ref="D545:F545"/>
    <mergeCell ref="D546:F546"/>
    <mergeCell ref="G546:R546"/>
    <mergeCell ref="D547:F547"/>
    <mergeCell ref="G547:R547"/>
    <mergeCell ref="D548:F548"/>
    <mergeCell ref="G548:R548"/>
    <mergeCell ref="D555:F555"/>
    <mergeCell ref="G555:R555"/>
    <mergeCell ref="D556:F557"/>
    <mergeCell ref="G556:R556"/>
    <mergeCell ref="G557:R557"/>
    <mergeCell ref="D558:F558"/>
    <mergeCell ref="G558:R558"/>
    <mergeCell ref="D552:F552"/>
    <mergeCell ref="G552:R552"/>
    <mergeCell ref="D553:F553"/>
    <mergeCell ref="G553:R553"/>
    <mergeCell ref="D554:F554"/>
    <mergeCell ref="G554:R554"/>
    <mergeCell ref="D562:F562"/>
    <mergeCell ref="G562:R562"/>
    <mergeCell ref="B563:R563"/>
    <mergeCell ref="C564:R564"/>
    <mergeCell ref="B565:E565"/>
    <mergeCell ref="D566:E566"/>
    <mergeCell ref="D559:F559"/>
    <mergeCell ref="G559:R559"/>
    <mergeCell ref="D560:F560"/>
    <mergeCell ref="G560:R560"/>
    <mergeCell ref="D561:F561"/>
    <mergeCell ref="G561:R561"/>
    <mergeCell ref="D608:E608"/>
    <mergeCell ref="D609:E609"/>
    <mergeCell ref="D610:E610"/>
    <mergeCell ref="B611:E611"/>
    <mergeCell ref="D567:E586"/>
    <mergeCell ref="D587:E593"/>
    <mergeCell ref="D594:E602"/>
    <mergeCell ref="D603:E603"/>
    <mergeCell ref="B604:E604"/>
    <mergeCell ref="D605:E605"/>
    <mergeCell ref="D630:E630"/>
    <mergeCell ref="D631:E631"/>
    <mergeCell ref="B21:R21"/>
    <mergeCell ref="G22:R22"/>
    <mergeCell ref="B624:E624"/>
    <mergeCell ref="D625:E625"/>
    <mergeCell ref="B626:E626"/>
    <mergeCell ref="D627:E627"/>
    <mergeCell ref="D628:E628"/>
    <mergeCell ref="D629:E629"/>
    <mergeCell ref="D618:E618"/>
    <mergeCell ref="D619:E619"/>
    <mergeCell ref="D620:E620"/>
    <mergeCell ref="D621:E621"/>
    <mergeCell ref="D622:E622"/>
    <mergeCell ref="D623:E623"/>
    <mergeCell ref="D612:E612"/>
    <mergeCell ref="D613:E613"/>
    <mergeCell ref="D614:E614"/>
    <mergeCell ref="D615:E615"/>
    <mergeCell ref="D616:E616"/>
    <mergeCell ref="D617:E617"/>
    <mergeCell ref="D606:E606"/>
    <mergeCell ref="D607:E607"/>
  </mergeCells>
  <conditionalFormatting sqref="B177:B179">
    <cfRule type="duplicateValues" dxfId="174" priority="16"/>
  </conditionalFormatting>
  <conditionalFormatting sqref="B180">
    <cfRule type="duplicateValues" dxfId="173" priority="15"/>
  </conditionalFormatting>
  <conditionalFormatting sqref="B180">
    <cfRule type="duplicateValues" dxfId="172" priority="14"/>
  </conditionalFormatting>
  <conditionalFormatting sqref="B184:B185">
    <cfRule type="duplicateValues" dxfId="171" priority="13"/>
  </conditionalFormatting>
  <conditionalFormatting sqref="B184">
    <cfRule type="duplicateValues" dxfId="170" priority="12"/>
  </conditionalFormatting>
  <conditionalFormatting sqref="B185">
    <cfRule type="duplicateValues" dxfId="169" priority="11"/>
  </conditionalFormatting>
  <conditionalFormatting sqref="B182">
    <cfRule type="duplicateValues" dxfId="168" priority="10"/>
  </conditionalFormatting>
  <conditionalFormatting sqref="B183">
    <cfRule type="duplicateValues" dxfId="167" priority="9"/>
  </conditionalFormatting>
  <conditionalFormatting sqref="B188">
    <cfRule type="duplicateValues" dxfId="166" priority="8"/>
  </conditionalFormatting>
  <conditionalFormatting sqref="B189">
    <cfRule type="duplicateValues" dxfId="165" priority="7"/>
  </conditionalFormatting>
  <conditionalFormatting sqref="B191">
    <cfRule type="duplicateValues" dxfId="164" priority="6"/>
  </conditionalFormatting>
  <conditionalFormatting sqref="B192">
    <cfRule type="duplicateValues" dxfId="163" priority="5"/>
  </conditionalFormatting>
  <conditionalFormatting sqref="B194">
    <cfRule type="duplicateValues" dxfId="162" priority="4"/>
  </conditionalFormatting>
  <conditionalFormatting sqref="B195">
    <cfRule type="duplicateValues" dxfId="161" priority="3"/>
  </conditionalFormatting>
  <conditionalFormatting sqref="B196">
    <cfRule type="duplicateValues" dxfId="160" priority="2"/>
  </conditionalFormatting>
  <conditionalFormatting sqref="B197">
    <cfRule type="duplicateValues" dxfId="159" priority="1"/>
  </conditionalFormatting>
  <printOptions horizontalCentered="1"/>
  <pageMargins left="0.7" right="0.7" top="0.75" bottom="0.75" header="0.3" footer="0.3"/>
  <pageSetup paperSize="9" scale="50" orientation="landscape" r:id="rId1"/>
  <headerFooter>
    <oddFooter>&amp;CPage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3"/>
  <sheetViews>
    <sheetView view="pageBreakPreview" zoomScale="85" zoomScaleNormal="100" zoomScaleSheetLayoutView="85" workbookViewId="0">
      <pane ySplit="6" topLeftCell="A129" activePane="bottomLeft" state="frozen"/>
      <selection activeCell="B1" sqref="B1"/>
      <selection pane="bottomLeft" activeCell="B174" sqref="B174:R174"/>
    </sheetView>
  </sheetViews>
  <sheetFormatPr defaultRowHeight="16.5"/>
  <cols>
    <col min="1" max="1" width="6.5703125" style="1844" customWidth="1"/>
    <col min="2" max="2" width="34.7109375" style="1690" customWidth="1"/>
    <col min="3" max="3" width="9.140625" style="1844"/>
    <col min="4" max="4" width="23.28515625" style="1845" customWidth="1"/>
    <col min="5" max="5" width="12.42578125" style="1690" customWidth="1"/>
    <col min="6" max="6" width="14.7109375" style="1690" customWidth="1"/>
    <col min="7" max="8" width="14.5703125" style="1690" customWidth="1"/>
    <col min="9" max="10" width="13.140625" style="1690" customWidth="1"/>
    <col min="11" max="11" width="16.5703125" style="1690" customWidth="1"/>
    <col min="12" max="12" width="19.140625" style="1846" customWidth="1"/>
    <col min="13" max="14" width="13.140625" style="1690" customWidth="1"/>
    <col min="15" max="18" width="12.42578125" style="1690" customWidth="1"/>
    <col min="19" max="16384" width="9.140625" style="1690"/>
  </cols>
  <sheetData>
    <row r="1" spans="1:18">
      <c r="A1" s="1818"/>
      <c r="B1" s="3393" t="s">
        <v>2270</v>
      </c>
      <c r="C1" s="3393"/>
      <c r="D1" s="3393"/>
      <c r="E1" s="3393"/>
      <c r="F1" s="3393"/>
      <c r="G1" s="3393"/>
      <c r="H1" s="3393"/>
      <c r="I1" s="3393"/>
      <c r="J1" s="3393"/>
      <c r="K1" s="3393"/>
      <c r="L1" s="3393"/>
      <c r="M1" s="3393"/>
      <c r="N1" s="3393"/>
      <c r="O1" s="3393"/>
      <c r="P1" s="3393"/>
      <c r="Q1" s="3393"/>
      <c r="R1" s="3393"/>
    </row>
    <row r="2" spans="1:18">
      <c r="A2" s="3394" t="s">
        <v>2440</v>
      </c>
      <c r="B2" s="3395"/>
      <c r="C2" s="3395"/>
      <c r="D2" s="3395"/>
      <c r="E2" s="3395"/>
      <c r="F2" s="3395"/>
      <c r="G2" s="3395"/>
      <c r="H2" s="3395"/>
      <c r="I2" s="3395"/>
      <c r="J2" s="3395"/>
      <c r="K2" s="3395"/>
      <c r="L2" s="3395"/>
      <c r="M2" s="3395"/>
      <c r="N2" s="3395"/>
      <c r="O2" s="3395"/>
      <c r="P2" s="3395"/>
      <c r="Q2" s="3395"/>
      <c r="R2" s="3395"/>
    </row>
    <row r="3" spans="1:18">
      <c r="A3" s="1924"/>
      <c r="B3" s="3184" t="s">
        <v>2441</v>
      </c>
      <c r="C3" s="3184"/>
      <c r="D3" s="3184"/>
      <c r="E3" s="3184"/>
      <c r="F3" s="3184"/>
      <c r="G3" s="3184"/>
      <c r="H3" s="3184"/>
      <c r="I3" s="3184"/>
      <c r="J3" s="3184"/>
      <c r="K3" s="3184"/>
      <c r="L3" s="3184"/>
      <c r="M3" s="3184"/>
      <c r="N3" s="3184"/>
      <c r="O3" s="3184"/>
      <c r="P3" s="3184"/>
      <c r="Q3" s="3184"/>
      <c r="R3" s="3184"/>
    </row>
    <row r="4" spans="1:18">
      <c r="A4" s="1924"/>
      <c r="B4" s="1921"/>
      <c r="C4" s="1964"/>
      <c r="D4" s="1921"/>
      <c r="E4" s="1921"/>
      <c r="F4" s="1921"/>
      <c r="G4" s="1921"/>
      <c r="H4" s="1921"/>
      <c r="I4" s="1921"/>
      <c r="J4" s="1921"/>
      <c r="K4" s="1921"/>
      <c r="L4" s="1951"/>
      <c r="M4" s="1921"/>
      <c r="N4" s="1921"/>
      <c r="O4" s="1921"/>
      <c r="P4" s="3596" t="s">
        <v>1609</v>
      </c>
      <c r="Q4" s="3596"/>
      <c r="R4" s="3596"/>
    </row>
    <row r="5" spans="1:18" s="1844" customFormat="1" ht="25.5" customHeight="1">
      <c r="A5" s="3380" t="s">
        <v>0</v>
      </c>
      <c r="B5" s="3380" t="s">
        <v>1605</v>
      </c>
      <c r="C5" s="3380" t="s">
        <v>1289</v>
      </c>
      <c r="D5" s="3380" t="s">
        <v>1521</v>
      </c>
      <c r="E5" s="3402" t="s">
        <v>1326</v>
      </c>
      <c r="F5" s="3402"/>
      <c r="G5" s="3402"/>
      <c r="H5" s="3402"/>
      <c r="I5" s="3402"/>
      <c r="J5" s="3402"/>
      <c r="K5" s="3402"/>
      <c r="L5" s="3402"/>
      <c r="M5" s="3402"/>
      <c r="N5" s="3402"/>
      <c r="O5" s="3402"/>
      <c r="P5" s="3402"/>
      <c r="Q5" s="3402"/>
      <c r="R5" s="3402"/>
    </row>
    <row r="6" spans="1:18" s="1844" customFormat="1" ht="90" customHeight="1">
      <c r="A6" s="3380"/>
      <c r="B6" s="3380"/>
      <c r="C6" s="3380"/>
      <c r="D6" s="3380"/>
      <c r="E6" s="1925" t="s">
        <v>1341</v>
      </c>
      <c r="F6" s="1925" t="s">
        <v>1342</v>
      </c>
      <c r="G6" s="1925" t="s">
        <v>1280</v>
      </c>
      <c r="H6" s="1847" t="s">
        <v>1295</v>
      </c>
      <c r="I6" s="1925" t="s">
        <v>1281</v>
      </c>
      <c r="J6" s="1848" t="s">
        <v>1283</v>
      </c>
      <c r="K6" s="1925" t="s">
        <v>1282</v>
      </c>
      <c r="L6" s="1848" t="s">
        <v>1279</v>
      </c>
      <c r="M6" s="1848" t="s">
        <v>1284</v>
      </c>
      <c r="N6" s="1848" t="s">
        <v>1285</v>
      </c>
      <c r="O6" s="1848" t="s">
        <v>1286</v>
      </c>
      <c r="P6" s="1848" t="s">
        <v>1523</v>
      </c>
      <c r="Q6" s="1848" t="s">
        <v>1287</v>
      </c>
      <c r="R6" s="1847" t="s">
        <v>1288</v>
      </c>
    </row>
    <row r="7" spans="1:18" s="1845" customFormat="1" ht="17.25" customHeight="1">
      <c r="A7" s="1922"/>
      <c r="B7" s="1922" t="s">
        <v>1623</v>
      </c>
      <c r="C7" s="1956" t="s">
        <v>1624</v>
      </c>
      <c r="D7" s="1922" t="s">
        <v>1625</v>
      </c>
      <c r="E7" s="1922" t="s">
        <v>1626</v>
      </c>
      <c r="F7" s="1922" t="s">
        <v>1627</v>
      </c>
      <c r="G7" s="1922">
        <v>1</v>
      </c>
      <c r="H7" s="1922">
        <v>2</v>
      </c>
      <c r="I7" s="1922">
        <v>3</v>
      </c>
      <c r="J7" s="1922">
        <v>4</v>
      </c>
      <c r="K7" s="1922">
        <v>5</v>
      </c>
      <c r="L7" s="1922">
        <v>6</v>
      </c>
      <c r="M7" s="1922">
        <v>7</v>
      </c>
      <c r="N7" s="1922">
        <v>8</v>
      </c>
      <c r="O7" s="1922">
        <v>9</v>
      </c>
      <c r="P7" s="1922">
        <v>10</v>
      </c>
      <c r="Q7" s="1922">
        <v>11</v>
      </c>
      <c r="R7" s="1922">
        <v>12</v>
      </c>
    </row>
    <row r="8" spans="1:18" ht="26.25" customHeight="1">
      <c r="A8" s="1922" t="s">
        <v>1839</v>
      </c>
      <c r="B8" s="1395" t="s">
        <v>1840</v>
      </c>
      <c r="C8" s="1957"/>
      <c r="D8" s="1542"/>
      <c r="E8" s="1511"/>
      <c r="F8" s="1511"/>
      <c r="G8" s="1511"/>
      <c r="H8" s="1511"/>
      <c r="I8" s="1511"/>
      <c r="J8" s="1511"/>
      <c r="K8" s="1511"/>
      <c r="L8" s="1849"/>
      <c r="M8" s="1511"/>
      <c r="N8" s="1511"/>
      <c r="O8" s="1511"/>
      <c r="P8" s="1511"/>
      <c r="Q8" s="1511"/>
      <c r="R8" s="1511"/>
    </row>
    <row r="9" spans="1:18" ht="90.75" customHeight="1">
      <c r="A9" s="3380">
        <v>1</v>
      </c>
      <c r="B9" s="3381" t="s">
        <v>2372</v>
      </c>
      <c r="C9" s="3381"/>
      <c r="D9" s="3381"/>
      <c r="E9" s="3381"/>
      <c r="F9" s="3381"/>
      <c r="G9" s="3381"/>
      <c r="H9" s="3381"/>
      <c r="I9" s="3381"/>
      <c r="J9" s="3381"/>
      <c r="K9" s="3381"/>
      <c r="L9" s="3381"/>
      <c r="M9" s="3381"/>
      <c r="N9" s="3381"/>
      <c r="O9" s="3381"/>
      <c r="P9" s="3381"/>
      <c r="Q9" s="3381"/>
      <c r="R9" s="3381"/>
    </row>
    <row r="10" spans="1:18" ht="32.25" customHeight="1">
      <c r="A10" s="3380"/>
      <c r="B10" s="3595" t="s">
        <v>1838</v>
      </c>
      <c r="C10" s="3595"/>
      <c r="D10" s="3595"/>
      <c r="E10" s="3595"/>
      <c r="F10" s="3595"/>
      <c r="G10" s="3595"/>
      <c r="H10" s="3595"/>
      <c r="I10" s="3595"/>
      <c r="J10" s="3595"/>
      <c r="K10" s="3595"/>
      <c r="L10" s="3595"/>
      <c r="M10" s="3595"/>
      <c r="N10" s="3595"/>
      <c r="O10" s="3595"/>
      <c r="P10" s="3595"/>
      <c r="Q10" s="3595"/>
      <c r="R10" s="3595"/>
    </row>
    <row r="11" spans="1:18" ht="46.5" customHeight="1">
      <c r="A11" s="1922">
        <v>2</v>
      </c>
      <c r="B11" s="3568" t="s">
        <v>2391</v>
      </c>
      <c r="C11" s="3568"/>
      <c r="D11" s="3568"/>
      <c r="E11" s="3568"/>
      <c r="F11" s="3568"/>
      <c r="G11" s="3568"/>
      <c r="H11" s="3568"/>
      <c r="I11" s="3568"/>
      <c r="J11" s="3568"/>
      <c r="K11" s="3568"/>
      <c r="L11" s="3568"/>
      <c r="M11" s="3568"/>
      <c r="N11" s="3568"/>
      <c r="O11" s="3568"/>
      <c r="P11" s="3568"/>
      <c r="Q11" s="3568"/>
      <c r="R11" s="3568"/>
    </row>
    <row r="12" spans="1:18" ht="29.25" customHeight="1">
      <c r="A12" s="1922"/>
      <c r="B12" s="1937"/>
      <c r="C12" s="1956"/>
      <c r="D12" s="1922"/>
      <c r="E12" s="1937"/>
      <c r="F12" s="1937"/>
      <c r="G12" s="3380" t="s">
        <v>1359</v>
      </c>
      <c r="H12" s="3380"/>
      <c r="I12" s="3380"/>
      <c r="J12" s="3380"/>
      <c r="K12" s="3380"/>
      <c r="L12" s="3380"/>
      <c r="M12" s="3380"/>
      <c r="N12" s="3380"/>
      <c r="O12" s="3380"/>
      <c r="P12" s="3380"/>
      <c r="Q12" s="3380"/>
      <c r="R12" s="3380"/>
    </row>
    <row r="13" spans="1:18" ht="59.25" customHeight="1">
      <c r="A13" s="1941"/>
      <c r="B13" s="1923" t="s">
        <v>1522</v>
      </c>
      <c r="C13" s="1957" t="s">
        <v>28</v>
      </c>
      <c r="D13" s="1941" t="s">
        <v>2277</v>
      </c>
      <c r="E13" s="1420"/>
      <c r="F13" s="1420"/>
      <c r="G13" s="1850">
        <f>100000/1.1</f>
        <v>90909.090909090897</v>
      </c>
      <c r="H13" s="1850"/>
      <c r="I13" s="1850"/>
      <c r="J13" s="1850">
        <f>G13</f>
        <v>90909.090909090897</v>
      </c>
      <c r="K13" s="1850">
        <f>G13</f>
        <v>90909.090909090897</v>
      </c>
      <c r="L13" s="1420"/>
      <c r="M13" s="1940">
        <f>G13</f>
        <v>90909.090909090897</v>
      </c>
      <c r="N13" s="1850">
        <f>G13</f>
        <v>90909.090909090897</v>
      </c>
      <c r="O13" s="1850">
        <f>G13</f>
        <v>90909.090909090897</v>
      </c>
      <c r="P13" s="1850">
        <f>G13</f>
        <v>90909.090909090897</v>
      </c>
      <c r="Q13" s="1850">
        <f>G13</f>
        <v>90909.090909090897</v>
      </c>
      <c r="R13" s="1850"/>
    </row>
    <row r="14" spans="1:18" ht="57" customHeight="1">
      <c r="A14" s="1922">
        <v>3</v>
      </c>
      <c r="B14" s="3568" t="s">
        <v>2395</v>
      </c>
      <c r="C14" s="3568"/>
      <c r="D14" s="3568"/>
      <c r="E14" s="3568"/>
      <c r="F14" s="3568"/>
      <c r="G14" s="3568"/>
      <c r="H14" s="3568"/>
      <c r="I14" s="3568"/>
      <c r="J14" s="3568"/>
      <c r="K14" s="3568"/>
      <c r="L14" s="3568"/>
      <c r="M14" s="3568"/>
      <c r="N14" s="3568"/>
      <c r="O14" s="3568"/>
      <c r="P14" s="3568"/>
      <c r="Q14" s="3568"/>
      <c r="R14" s="3568"/>
    </row>
    <row r="15" spans="1:18" ht="33" customHeight="1">
      <c r="A15" s="1941"/>
      <c r="B15" s="1928"/>
      <c r="C15" s="1956"/>
      <c r="D15" s="1928"/>
      <c r="E15" s="1928"/>
      <c r="F15" s="1928"/>
      <c r="G15" s="3591" t="s">
        <v>2028</v>
      </c>
      <c r="H15" s="3591"/>
      <c r="I15" s="3591"/>
      <c r="J15" s="3591"/>
      <c r="K15" s="3591"/>
      <c r="L15" s="3591"/>
      <c r="M15" s="3591"/>
      <c r="N15" s="3591"/>
      <c r="O15" s="3591"/>
      <c r="P15" s="3591"/>
      <c r="Q15" s="3591"/>
      <c r="R15" s="3591"/>
    </row>
    <row r="16" spans="1:18" ht="60.75" customHeight="1">
      <c r="A16" s="1941"/>
      <c r="B16" s="1923" t="s">
        <v>2040</v>
      </c>
      <c r="C16" s="1957" t="s">
        <v>2030</v>
      </c>
      <c r="D16" s="3585" t="s">
        <v>2027</v>
      </c>
      <c r="E16" s="1928"/>
      <c r="F16" s="1928"/>
      <c r="G16" s="1928"/>
      <c r="H16" s="1928"/>
      <c r="I16" s="1928"/>
      <c r="J16" s="1928"/>
      <c r="K16" s="1928"/>
      <c r="L16" s="1420">
        <v>98000</v>
      </c>
      <c r="M16" s="1928"/>
      <c r="N16" s="1928"/>
      <c r="O16" s="1928"/>
      <c r="P16" s="1928"/>
      <c r="Q16" s="1928"/>
      <c r="R16" s="1928"/>
    </row>
    <row r="17" spans="1:18" ht="60.75" customHeight="1">
      <c r="A17" s="1941"/>
      <c r="B17" s="1923" t="s">
        <v>2041</v>
      </c>
      <c r="C17" s="1957" t="s">
        <v>2031</v>
      </c>
      <c r="D17" s="3585"/>
      <c r="E17" s="1420"/>
      <c r="F17" s="1420"/>
      <c r="G17" s="1850"/>
      <c r="H17" s="1850"/>
      <c r="I17" s="1850"/>
      <c r="J17" s="1850"/>
      <c r="K17" s="1850"/>
      <c r="L17" s="1420">
        <v>1600000</v>
      </c>
      <c r="M17" s="1940"/>
      <c r="N17" s="1850"/>
      <c r="O17" s="1850"/>
      <c r="P17" s="1850"/>
      <c r="Q17" s="1850"/>
      <c r="R17" s="1850"/>
    </row>
    <row r="18" spans="1:18" ht="51.75" hidden="1" customHeight="1">
      <c r="A18" s="1922">
        <v>4</v>
      </c>
      <c r="B18" s="3568" t="s">
        <v>1935</v>
      </c>
      <c r="C18" s="3568"/>
      <c r="D18" s="3568"/>
      <c r="E18" s="3568"/>
      <c r="F18" s="3568"/>
      <c r="G18" s="3568"/>
      <c r="H18" s="3568"/>
      <c r="I18" s="3568"/>
      <c r="J18" s="3568"/>
      <c r="K18" s="3568"/>
      <c r="L18" s="3568"/>
      <c r="M18" s="3568"/>
      <c r="N18" s="3568"/>
      <c r="O18" s="3568"/>
      <c r="P18" s="3568"/>
      <c r="Q18" s="3568"/>
      <c r="R18" s="3568"/>
    </row>
    <row r="19" spans="1:18" ht="36.75" hidden="1" customHeight="1">
      <c r="A19" s="1922"/>
      <c r="B19" s="1937"/>
      <c r="C19" s="1956"/>
      <c r="D19" s="1922"/>
      <c r="E19" s="1937"/>
      <c r="F19" s="1937"/>
      <c r="G19" s="3380" t="s">
        <v>1934</v>
      </c>
      <c r="H19" s="3380"/>
      <c r="I19" s="3380"/>
      <c r="J19" s="3380"/>
      <c r="K19" s="3380"/>
      <c r="L19" s="3380"/>
      <c r="M19" s="3380"/>
      <c r="N19" s="3380"/>
      <c r="O19" s="3380"/>
      <c r="P19" s="3380"/>
      <c r="Q19" s="3380"/>
      <c r="R19" s="3380"/>
    </row>
    <row r="20" spans="1:18" ht="90.75" hidden="1" customHeight="1">
      <c r="A20" s="1941"/>
      <c r="B20" s="1923" t="s">
        <v>1933</v>
      </c>
      <c r="C20" s="1957" t="s">
        <v>13</v>
      </c>
      <c r="D20" s="1950" t="s">
        <v>1936</v>
      </c>
      <c r="E20" s="1420"/>
      <c r="F20" s="1420"/>
      <c r="G20" s="1850">
        <v>1855000</v>
      </c>
      <c r="H20" s="1850">
        <v>1900000</v>
      </c>
      <c r="I20" s="1850">
        <v>1900000</v>
      </c>
      <c r="J20" s="1850">
        <v>1970000</v>
      </c>
      <c r="K20" s="1850">
        <v>1900000</v>
      </c>
      <c r="L20" s="1420">
        <v>2000000</v>
      </c>
      <c r="M20" s="1940">
        <v>1940000</v>
      </c>
      <c r="N20" s="1850"/>
      <c r="O20" s="1850"/>
      <c r="P20" s="1850"/>
      <c r="Q20" s="1850">
        <v>1820000</v>
      </c>
      <c r="R20" s="1850"/>
    </row>
    <row r="21" spans="1:18" ht="51.75" customHeight="1">
      <c r="A21" s="1922">
        <v>4</v>
      </c>
      <c r="B21" s="3568" t="s">
        <v>2396</v>
      </c>
      <c r="C21" s="3568"/>
      <c r="D21" s="3568"/>
      <c r="E21" s="3568"/>
      <c r="F21" s="3568"/>
      <c r="G21" s="3568"/>
      <c r="H21" s="3568"/>
      <c r="I21" s="3568"/>
      <c r="J21" s="3568"/>
      <c r="K21" s="3568"/>
      <c r="L21" s="3568"/>
      <c r="M21" s="3568"/>
      <c r="N21" s="3568"/>
      <c r="O21" s="3568"/>
      <c r="P21" s="3568"/>
      <c r="Q21" s="3568"/>
      <c r="R21" s="3568"/>
    </row>
    <row r="22" spans="1:18" ht="36.75" customHeight="1">
      <c r="A22" s="1922"/>
      <c r="B22" s="1937"/>
      <c r="C22" s="1956"/>
      <c r="D22" s="1922"/>
      <c r="E22" s="1937"/>
      <c r="F22" s="1937"/>
      <c r="G22" s="3380" t="s">
        <v>2399</v>
      </c>
      <c r="H22" s="3380"/>
      <c r="I22" s="3380"/>
      <c r="J22" s="3380"/>
      <c r="K22" s="3380"/>
      <c r="L22" s="3380"/>
      <c r="M22" s="3380"/>
      <c r="N22" s="3380"/>
      <c r="O22" s="3380"/>
      <c r="P22" s="3380"/>
      <c r="Q22" s="3380"/>
      <c r="R22" s="3380"/>
    </row>
    <row r="23" spans="1:18" ht="33" customHeight="1">
      <c r="A23" s="1941"/>
      <c r="B23" s="1923" t="s">
        <v>2397</v>
      </c>
      <c r="C23" s="1957" t="s">
        <v>2398</v>
      </c>
      <c r="D23" s="1950"/>
      <c r="E23" s="1420"/>
      <c r="F23" s="1420"/>
      <c r="G23" s="1850">
        <v>95000</v>
      </c>
      <c r="H23" s="1850"/>
      <c r="I23" s="1850"/>
      <c r="J23" s="1850">
        <v>95000</v>
      </c>
      <c r="K23" s="1850"/>
      <c r="L23" s="1420"/>
      <c r="M23" s="1940"/>
      <c r="N23" s="1850">
        <v>95000</v>
      </c>
      <c r="O23" s="1850">
        <v>95000</v>
      </c>
      <c r="P23" s="1850">
        <v>95000</v>
      </c>
      <c r="Q23" s="1850">
        <v>95000</v>
      </c>
      <c r="R23" s="1850">
        <v>95000</v>
      </c>
    </row>
    <row r="24" spans="1:18" ht="37.5" customHeight="1">
      <c r="A24" s="1922" t="s">
        <v>128</v>
      </c>
      <c r="B24" s="3581" t="s">
        <v>2100</v>
      </c>
      <c r="C24" s="3581"/>
      <c r="D24" s="1950"/>
      <c r="E24" s="1420"/>
      <c r="F24" s="1420"/>
      <c r="G24" s="1850"/>
      <c r="H24" s="1850"/>
      <c r="I24" s="1850"/>
      <c r="J24" s="1850"/>
      <c r="K24" s="1850"/>
      <c r="L24" s="1420"/>
      <c r="M24" s="1940"/>
      <c r="N24" s="1850"/>
      <c r="O24" s="1850"/>
      <c r="P24" s="1850"/>
      <c r="Q24" s="1850"/>
      <c r="R24" s="1850"/>
    </row>
    <row r="25" spans="1:18" ht="53.25" customHeight="1">
      <c r="A25" s="1922">
        <v>1</v>
      </c>
      <c r="B25" s="3568" t="s">
        <v>2267</v>
      </c>
      <c r="C25" s="3568"/>
      <c r="D25" s="3568"/>
      <c r="E25" s="3568"/>
      <c r="F25" s="3568"/>
      <c r="G25" s="3568"/>
      <c r="H25" s="3568"/>
      <c r="I25" s="3568"/>
      <c r="J25" s="3568"/>
      <c r="K25" s="3568"/>
      <c r="L25" s="3568"/>
      <c r="M25" s="3568"/>
      <c r="N25" s="3568"/>
      <c r="O25" s="3568"/>
      <c r="P25" s="3568"/>
      <c r="Q25" s="3568"/>
      <c r="R25" s="3568"/>
    </row>
    <row r="26" spans="1:18" ht="26.25" customHeight="1">
      <c r="A26" s="1941"/>
      <c r="B26" s="1928"/>
      <c r="C26" s="1956"/>
      <c r="D26" s="1928"/>
      <c r="E26" s="3380" t="s">
        <v>2272</v>
      </c>
      <c r="F26" s="3380"/>
      <c r="G26" s="3380"/>
      <c r="H26" s="3380"/>
      <c r="I26" s="3380"/>
      <c r="J26" s="3380"/>
      <c r="K26" s="3380"/>
      <c r="L26" s="3380"/>
      <c r="M26" s="3380"/>
      <c r="N26" s="3380"/>
      <c r="O26" s="3380"/>
      <c r="P26" s="3380"/>
      <c r="Q26" s="3380"/>
      <c r="R26" s="3380"/>
    </row>
    <row r="27" spans="1:18" ht="53.25" customHeight="1">
      <c r="A27" s="1941"/>
      <c r="B27" s="1515" t="s">
        <v>2102</v>
      </c>
      <c r="C27" s="1957" t="s">
        <v>28</v>
      </c>
      <c r="D27" s="1950" t="s">
        <v>2101</v>
      </c>
      <c r="E27" s="1441">
        <f>130000/1.08</f>
        <v>120370.37037037036</v>
      </c>
      <c r="F27" s="1441">
        <v>156481.48148148146</v>
      </c>
      <c r="G27" s="1441">
        <v>156481.48148148146</v>
      </c>
      <c r="H27" s="1441">
        <v>156481.48148148146</v>
      </c>
      <c r="I27" s="1441">
        <v>156481.48148148146</v>
      </c>
      <c r="J27" s="1441">
        <v>156481.48148148146</v>
      </c>
      <c r="K27" s="1441">
        <v>156481.48148148146</v>
      </c>
      <c r="L27" s="1442">
        <v>156481.48148148146</v>
      </c>
      <c r="M27" s="1441">
        <v>156481.48148148146</v>
      </c>
      <c r="N27" s="1441">
        <v>156481.48148148146</v>
      </c>
      <c r="O27" s="1441">
        <v>156481.48148148146</v>
      </c>
      <c r="P27" s="1441">
        <v>156481.48148148146</v>
      </c>
      <c r="Q27" s="1441">
        <v>156481.48148148146</v>
      </c>
      <c r="R27" s="1441">
        <v>156481.48148148146</v>
      </c>
    </row>
    <row r="28" spans="1:18" ht="53.25" customHeight="1">
      <c r="A28" s="1941"/>
      <c r="B28" s="1515" t="s">
        <v>2103</v>
      </c>
      <c r="C28" s="1957" t="s">
        <v>28</v>
      </c>
      <c r="D28" s="1950" t="s">
        <v>2101</v>
      </c>
      <c r="E28" s="1441">
        <f>120000/1.08</f>
        <v>111111.11111111111</v>
      </c>
      <c r="F28" s="1441">
        <v>142592.59259259258</v>
      </c>
      <c r="G28" s="1441">
        <v>142592.59259259258</v>
      </c>
      <c r="H28" s="1441">
        <v>142592.59259259258</v>
      </c>
      <c r="I28" s="1441">
        <v>142592.59259259258</v>
      </c>
      <c r="J28" s="1441">
        <v>142592.59259259258</v>
      </c>
      <c r="K28" s="1441">
        <v>142592.59259259258</v>
      </c>
      <c r="L28" s="1442">
        <v>142592.59259259258</v>
      </c>
      <c r="M28" s="1441">
        <v>142592.59259259258</v>
      </c>
      <c r="N28" s="1441">
        <v>142592.59259259258</v>
      </c>
      <c r="O28" s="1441">
        <v>142592.59259259258</v>
      </c>
      <c r="P28" s="1441">
        <v>142592.59259259258</v>
      </c>
      <c r="Q28" s="1441">
        <v>142592.59259259258</v>
      </c>
      <c r="R28" s="1441">
        <v>142592.59259259258</v>
      </c>
    </row>
    <row r="29" spans="1:18" ht="53.25" customHeight="1">
      <c r="A29" s="1941"/>
      <c r="B29" s="1515" t="s">
        <v>2104</v>
      </c>
      <c r="C29" s="1957" t="s">
        <v>28</v>
      </c>
      <c r="D29" s="1950" t="s">
        <v>2101</v>
      </c>
      <c r="E29" s="1441">
        <f>130000/1.08</f>
        <v>120370.37037037036</v>
      </c>
      <c r="F29" s="1441">
        <v>156481.48148148146</v>
      </c>
      <c r="G29" s="1441">
        <v>156481.48148148146</v>
      </c>
      <c r="H29" s="1441">
        <v>156481.48148148146</v>
      </c>
      <c r="I29" s="1441">
        <v>156481.48148148146</v>
      </c>
      <c r="J29" s="1441">
        <v>156481.48148148146</v>
      </c>
      <c r="K29" s="1441">
        <v>156481.48148148146</v>
      </c>
      <c r="L29" s="1442">
        <v>156481.48148148146</v>
      </c>
      <c r="M29" s="1441">
        <v>156481.48148148146</v>
      </c>
      <c r="N29" s="1441">
        <v>156481.48148148146</v>
      </c>
      <c r="O29" s="1441">
        <v>156481.48148148146</v>
      </c>
      <c r="P29" s="1441">
        <v>156481.48148148146</v>
      </c>
      <c r="Q29" s="1441">
        <v>156481.48148148146</v>
      </c>
      <c r="R29" s="1441">
        <v>156481.48148148146</v>
      </c>
    </row>
    <row r="30" spans="1:18" ht="45.75" customHeight="1">
      <c r="A30" s="1941"/>
      <c r="B30" s="1515" t="s">
        <v>2105</v>
      </c>
      <c r="C30" s="1957" t="s">
        <v>28</v>
      </c>
      <c r="D30" s="1950" t="s">
        <v>2101</v>
      </c>
      <c r="E30" s="1441">
        <f>145000/1.08</f>
        <v>134259.25925925924</v>
      </c>
      <c r="F30" s="1441">
        <v>175925.92592592593</v>
      </c>
      <c r="G30" s="1441">
        <v>175925.92592592593</v>
      </c>
      <c r="H30" s="1441">
        <v>175925.92592592593</v>
      </c>
      <c r="I30" s="1441">
        <v>175925.92592592593</v>
      </c>
      <c r="J30" s="1441">
        <v>175925.92592592593</v>
      </c>
      <c r="K30" s="1441">
        <v>175925.92592592593</v>
      </c>
      <c r="L30" s="1442">
        <v>175925.92592592593</v>
      </c>
      <c r="M30" s="1441">
        <v>175925.92592592593</v>
      </c>
      <c r="N30" s="1441">
        <v>175925.92592592593</v>
      </c>
      <c r="O30" s="1441">
        <v>175925.92592592593</v>
      </c>
      <c r="P30" s="1441">
        <v>175925.92592592593</v>
      </c>
      <c r="Q30" s="1441">
        <v>175925.92592592593</v>
      </c>
      <c r="R30" s="1441">
        <v>175925.92592592593</v>
      </c>
    </row>
    <row r="31" spans="1:18" ht="49.5" customHeight="1">
      <c r="A31" s="1941"/>
      <c r="B31" s="1515" t="s">
        <v>2106</v>
      </c>
      <c r="C31" s="1957" t="s">
        <v>28</v>
      </c>
      <c r="D31" s="1950" t="s">
        <v>2101</v>
      </c>
      <c r="E31" s="1441">
        <f>150000/1.08</f>
        <v>138888.88888888888</v>
      </c>
      <c r="F31" s="1441">
        <v>175925.92592592593</v>
      </c>
      <c r="G31" s="1441">
        <v>175925.92592592593</v>
      </c>
      <c r="H31" s="1441">
        <v>175925.92592592593</v>
      </c>
      <c r="I31" s="1441">
        <v>175925.92592592593</v>
      </c>
      <c r="J31" s="1441">
        <v>175925.92592592593</v>
      </c>
      <c r="K31" s="1441">
        <v>175925.92592592593</v>
      </c>
      <c r="L31" s="1442">
        <v>175925.92592592593</v>
      </c>
      <c r="M31" s="1441">
        <v>175925.92592592593</v>
      </c>
      <c r="N31" s="1441">
        <v>175925.92592592593</v>
      </c>
      <c r="O31" s="1441">
        <v>175925.92592592593</v>
      </c>
      <c r="P31" s="1441">
        <v>175925.92592592593</v>
      </c>
      <c r="Q31" s="1441">
        <v>175925.92592592593</v>
      </c>
      <c r="R31" s="1441">
        <v>175925.92592592593</v>
      </c>
    </row>
    <row r="32" spans="1:18" ht="24.75" customHeight="1">
      <c r="A32" s="1922" t="s">
        <v>1835</v>
      </c>
      <c r="B32" s="3581" t="s">
        <v>1294</v>
      </c>
      <c r="C32" s="3581"/>
      <c r="D32" s="1950"/>
      <c r="E32" s="1461"/>
      <c r="F32" s="1461"/>
      <c r="G32" s="3594"/>
      <c r="H32" s="3594"/>
      <c r="I32" s="3594"/>
      <c r="J32" s="3594"/>
      <c r="K32" s="3594"/>
      <c r="L32" s="3594"/>
      <c r="M32" s="3594"/>
      <c r="N32" s="3594"/>
      <c r="O32" s="3594"/>
      <c r="P32" s="3594"/>
      <c r="Q32" s="3594"/>
      <c r="R32" s="3594"/>
    </row>
    <row r="33" spans="1:18" ht="35.25" customHeight="1">
      <c r="A33" s="1922">
        <v>1</v>
      </c>
      <c r="B33" s="3568" t="s">
        <v>2404</v>
      </c>
      <c r="C33" s="3568"/>
      <c r="D33" s="3568"/>
      <c r="E33" s="3568"/>
      <c r="F33" s="3568"/>
      <c r="G33" s="3568"/>
      <c r="H33" s="3568"/>
      <c r="I33" s="3568"/>
      <c r="J33" s="3568"/>
      <c r="K33" s="3568"/>
      <c r="L33" s="3568"/>
      <c r="M33" s="3568"/>
      <c r="N33" s="3568"/>
      <c r="O33" s="3568"/>
      <c r="P33" s="3568"/>
      <c r="Q33" s="3568"/>
      <c r="R33" s="3568"/>
    </row>
    <row r="34" spans="1:18" ht="24.75" customHeight="1">
      <c r="A34" s="1922"/>
      <c r="B34" s="3593" t="s">
        <v>2405</v>
      </c>
      <c r="C34" s="3593"/>
      <c r="D34" s="3593"/>
      <c r="E34" s="1395"/>
      <c r="F34" s="1395"/>
      <c r="G34" s="3380" t="s">
        <v>1911</v>
      </c>
      <c r="H34" s="3380"/>
      <c r="I34" s="3380"/>
      <c r="J34" s="3380"/>
      <c r="K34" s="3380"/>
      <c r="L34" s="3380"/>
      <c r="M34" s="3380"/>
      <c r="N34" s="3380"/>
      <c r="O34" s="3380"/>
      <c r="P34" s="3380"/>
      <c r="Q34" s="3380"/>
      <c r="R34" s="3380"/>
    </row>
    <row r="35" spans="1:18" ht="79.5" customHeight="1">
      <c r="A35" s="1922"/>
      <c r="B35" s="1274" t="s">
        <v>2406</v>
      </c>
      <c r="C35" s="1957" t="s">
        <v>2373</v>
      </c>
      <c r="D35" s="3585" t="s">
        <v>1930</v>
      </c>
      <c r="E35" s="1461"/>
      <c r="F35" s="1461"/>
      <c r="G35" s="1504"/>
      <c r="H35" s="1504"/>
      <c r="I35" s="1504"/>
      <c r="J35" s="1504"/>
      <c r="K35" s="1949">
        <v>177300</v>
      </c>
      <c r="L35" s="1461"/>
      <c r="M35" s="1945"/>
      <c r="N35" s="1504"/>
      <c r="O35" s="1949"/>
      <c r="P35" s="1949"/>
      <c r="Q35" s="1949"/>
      <c r="R35" s="1949"/>
    </row>
    <row r="36" spans="1:18" ht="79.5" customHeight="1">
      <c r="A36" s="1922"/>
      <c r="B36" s="1274" t="s">
        <v>2407</v>
      </c>
      <c r="C36" s="1957" t="s">
        <v>2373</v>
      </c>
      <c r="D36" s="3585"/>
      <c r="E36" s="1461"/>
      <c r="F36" s="1461"/>
      <c r="G36" s="1504"/>
      <c r="H36" s="1504"/>
      <c r="I36" s="1504"/>
      <c r="J36" s="1504"/>
      <c r="K36" s="1949">
        <v>210000</v>
      </c>
      <c r="L36" s="1461"/>
      <c r="M36" s="1945"/>
      <c r="N36" s="1504"/>
      <c r="O36" s="1949"/>
      <c r="P36" s="1949"/>
      <c r="Q36" s="1949"/>
      <c r="R36" s="1949"/>
    </row>
    <row r="37" spans="1:18" ht="79.5" customHeight="1">
      <c r="A37" s="1922"/>
      <c r="B37" s="1274" t="s">
        <v>2408</v>
      </c>
      <c r="C37" s="1957" t="s">
        <v>123</v>
      </c>
      <c r="D37" s="3585"/>
      <c r="E37" s="1461"/>
      <c r="F37" s="1461"/>
      <c r="G37" s="1504"/>
      <c r="H37" s="1504"/>
      <c r="I37" s="1504"/>
      <c r="J37" s="1504"/>
      <c r="K37" s="1949">
        <v>157407</v>
      </c>
      <c r="L37" s="1461"/>
      <c r="M37" s="1945"/>
      <c r="N37" s="1504"/>
      <c r="O37" s="1949"/>
      <c r="P37" s="1949"/>
      <c r="Q37" s="1949"/>
      <c r="R37" s="1949"/>
    </row>
    <row r="38" spans="1:18" ht="79.5" customHeight="1">
      <c r="A38" s="1922"/>
      <c r="B38" s="1274" t="s">
        <v>2409</v>
      </c>
      <c r="C38" s="1957" t="s">
        <v>123</v>
      </c>
      <c r="D38" s="3585"/>
      <c r="E38" s="1461"/>
      <c r="F38" s="1461"/>
      <c r="G38" s="1504"/>
      <c r="H38" s="1504"/>
      <c r="I38" s="1504"/>
      <c r="J38" s="1504"/>
      <c r="K38" s="1949">
        <v>216000</v>
      </c>
      <c r="L38" s="1461"/>
      <c r="M38" s="1945"/>
      <c r="N38" s="1504"/>
      <c r="O38" s="1949"/>
      <c r="P38" s="1949"/>
      <c r="Q38" s="1949"/>
      <c r="R38" s="1949"/>
    </row>
    <row r="39" spans="1:18" ht="79.5" customHeight="1">
      <c r="A39" s="1922"/>
      <c r="B39" s="1274" t="s">
        <v>2410</v>
      </c>
      <c r="C39" s="1957" t="s">
        <v>123</v>
      </c>
      <c r="D39" s="3585"/>
      <c r="E39" s="1461"/>
      <c r="F39" s="1461"/>
      <c r="G39" s="1504"/>
      <c r="H39" s="1504"/>
      <c r="I39" s="1504"/>
      <c r="J39" s="1504"/>
      <c r="K39" s="1949">
        <v>224000</v>
      </c>
      <c r="L39" s="1461"/>
      <c r="M39" s="1945"/>
      <c r="N39" s="1504"/>
      <c r="O39" s="1949"/>
      <c r="P39" s="1949"/>
      <c r="Q39" s="1949"/>
      <c r="R39" s="1949"/>
    </row>
    <row r="40" spans="1:18" ht="79.5" customHeight="1">
      <c r="A40" s="1922"/>
      <c r="B40" s="1274" t="s">
        <v>2411</v>
      </c>
      <c r="C40" s="1957" t="s">
        <v>123</v>
      </c>
      <c r="D40" s="3585"/>
      <c r="E40" s="1461"/>
      <c r="F40" s="1461"/>
      <c r="G40" s="1504"/>
      <c r="H40" s="1504"/>
      <c r="I40" s="1504"/>
      <c r="J40" s="1504"/>
      <c r="K40" s="1949">
        <v>233300</v>
      </c>
      <c r="L40" s="1461"/>
      <c r="M40" s="1945"/>
      <c r="N40" s="1504"/>
      <c r="O40" s="1949"/>
      <c r="P40" s="1949"/>
      <c r="Q40" s="1949"/>
      <c r="R40" s="1949"/>
    </row>
    <row r="41" spans="1:18" ht="79.5" customHeight="1">
      <c r="A41" s="1922"/>
      <c r="B41" s="1274" t="s">
        <v>2412</v>
      </c>
      <c r="C41" s="1957" t="s">
        <v>123</v>
      </c>
      <c r="D41" s="3585"/>
      <c r="E41" s="1461"/>
      <c r="F41" s="1461"/>
      <c r="G41" s="1504"/>
      <c r="H41" s="1504"/>
      <c r="I41" s="1504"/>
      <c r="J41" s="1504"/>
      <c r="K41" s="1949">
        <v>244400</v>
      </c>
      <c r="L41" s="1461"/>
      <c r="M41" s="1945"/>
      <c r="N41" s="1504"/>
      <c r="O41" s="1949"/>
      <c r="P41" s="1949"/>
      <c r="Q41" s="1949"/>
      <c r="R41" s="1949"/>
    </row>
    <row r="42" spans="1:18" ht="79.5" customHeight="1">
      <c r="A42" s="1922"/>
      <c r="B42" s="1274" t="s">
        <v>2413</v>
      </c>
      <c r="C42" s="1957" t="s">
        <v>123</v>
      </c>
      <c r="D42" s="3585"/>
      <c r="E42" s="1461"/>
      <c r="F42" s="1461"/>
      <c r="G42" s="1504"/>
      <c r="H42" s="1504"/>
      <c r="I42" s="1504"/>
      <c r="J42" s="1504"/>
      <c r="K42" s="1949">
        <v>288900</v>
      </c>
      <c r="L42" s="1461"/>
      <c r="M42" s="1945"/>
      <c r="N42" s="1504"/>
      <c r="O42" s="1949"/>
      <c r="P42" s="1949"/>
      <c r="Q42" s="1949"/>
      <c r="R42" s="1949"/>
    </row>
    <row r="43" spans="1:18" ht="79.5" customHeight="1">
      <c r="A43" s="1922"/>
      <c r="B43" s="1274" t="s">
        <v>2414</v>
      </c>
      <c r="C43" s="1957" t="s">
        <v>123</v>
      </c>
      <c r="D43" s="3585"/>
      <c r="E43" s="1461"/>
      <c r="F43" s="1461"/>
      <c r="G43" s="1504"/>
      <c r="H43" s="1504"/>
      <c r="I43" s="1504"/>
      <c r="J43" s="1504"/>
      <c r="K43" s="1949">
        <v>368000</v>
      </c>
      <c r="L43" s="1461"/>
      <c r="M43" s="1945"/>
      <c r="N43" s="1504"/>
      <c r="O43" s="1949"/>
      <c r="P43" s="1949"/>
      <c r="Q43" s="1949"/>
      <c r="R43" s="1949"/>
    </row>
    <row r="44" spans="1:18" ht="79.5" customHeight="1">
      <c r="A44" s="1922"/>
      <c r="B44" s="1274" t="s">
        <v>2415</v>
      </c>
      <c r="C44" s="1957" t="s">
        <v>123</v>
      </c>
      <c r="D44" s="3585"/>
      <c r="E44" s="1461"/>
      <c r="F44" s="1461"/>
      <c r="G44" s="1504"/>
      <c r="H44" s="1504"/>
      <c r="I44" s="1504"/>
      <c r="J44" s="1504"/>
      <c r="K44" s="1949">
        <v>314100</v>
      </c>
      <c r="L44" s="1461"/>
      <c r="M44" s="1945"/>
      <c r="N44" s="1504"/>
      <c r="O44" s="1949"/>
      <c r="P44" s="1949"/>
      <c r="Q44" s="1949"/>
      <c r="R44" s="1949"/>
    </row>
    <row r="45" spans="1:18" ht="79.5" customHeight="1">
      <c r="A45" s="1922"/>
      <c r="B45" s="1274" t="s">
        <v>2416</v>
      </c>
      <c r="C45" s="1957" t="s">
        <v>123</v>
      </c>
      <c r="D45" s="3585"/>
      <c r="E45" s="1461"/>
      <c r="F45" s="1461"/>
      <c r="G45" s="1504"/>
      <c r="H45" s="1504"/>
      <c r="I45" s="1504"/>
      <c r="J45" s="1504"/>
      <c r="K45" s="1949">
        <v>344500</v>
      </c>
      <c r="L45" s="1461"/>
      <c r="M45" s="1945"/>
      <c r="N45" s="1504"/>
      <c r="O45" s="1949"/>
      <c r="P45" s="1949"/>
      <c r="Q45" s="1949"/>
      <c r="R45" s="1949"/>
    </row>
    <row r="46" spans="1:18" ht="79.5" customHeight="1">
      <c r="A46" s="1922"/>
      <c r="B46" s="1274" t="s">
        <v>2417</v>
      </c>
      <c r="C46" s="1957" t="s">
        <v>2373</v>
      </c>
      <c r="D46" s="3585"/>
      <c r="E46" s="1461"/>
      <c r="F46" s="1461"/>
      <c r="G46" s="1504"/>
      <c r="H46" s="1504"/>
      <c r="I46" s="1504"/>
      <c r="J46" s="1504"/>
      <c r="K46" s="1949">
        <v>359400</v>
      </c>
      <c r="L46" s="1461"/>
      <c r="M46" s="1945"/>
      <c r="N46" s="1504"/>
      <c r="O46" s="1949"/>
      <c r="P46" s="1949"/>
      <c r="Q46" s="1949"/>
      <c r="R46" s="1949"/>
    </row>
    <row r="47" spans="1:18" ht="79.5" customHeight="1">
      <c r="A47" s="1922"/>
      <c r="B47" s="1274" t="s">
        <v>2418</v>
      </c>
      <c r="C47" s="1957" t="s">
        <v>2373</v>
      </c>
      <c r="D47" s="3585" t="s">
        <v>2424</v>
      </c>
      <c r="E47" s="1461"/>
      <c r="F47" s="1461"/>
      <c r="G47" s="1504"/>
      <c r="H47" s="1504"/>
      <c r="I47" s="1504"/>
      <c r="J47" s="1504"/>
      <c r="K47" s="1949">
        <v>583000</v>
      </c>
      <c r="L47" s="1461"/>
      <c r="M47" s="1945"/>
      <c r="N47" s="1949"/>
      <c r="O47" s="1949"/>
      <c r="P47" s="1949"/>
      <c r="Q47" s="1949"/>
      <c r="R47" s="1949"/>
    </row>
    <row r="48" spans="1:18" ht="79.5" customHeight="1">
      <c r="A48" s="1922"/>
      <c r="B48" s="1274" t="s">
        <v>2419</v>
      </c>
      <c r="C48" s="1957" t="s">
        <v>2373</v>
      </c>
      <c r="D48" s="3585"/>
      <c r="E48" s="1461"/>
      <c r="F48" s="1461"/>
      <c r="G48" s="1504"/>
      <c r="H48" s="1504"/>
      <c r="I48" s="1504"/>
      <c r="J48" s="1504"/>
      <c r="K48" s="1949">
        <v>660000</v>
      </c>
      <c r="L48" s="1461"/>
      <c r="M48" s="1945"/>
      <c r="N48" s="1949"/>
      <c r="O48" s="1949"/>
      <c r="P48" s="1949"/>
      <c r="Q48" s="1949"/>
      <c r="R48" s="1949"/>
    </row>
    <row r="49" spans="1:18" ht="79.5" customHeight="1">
      <c r="A49" s="1922"/>
      <c r="B49" s="1274" t="s">
        <v>2420</v>
      </c>
      <c r="C49" s="1957" t="s">
        <v>2373</v>
      </c>
      <c r="D49" s="3585"/>
      <c r="E49" s="1461"/>
      <c r="F49" s="1461"/>
      <c r="G49" s="1504"/>
      <c r="H49" s="1504"/>
      <c r="I49" s="1504"/>
      <c r="J49" s="1504"/>
      <c r="K49" s="1949">
        <v>546273</v>
      </c>
      <c r="L49" s="1461"/>
      <c r="M49" s="1945"/>
      <c r="N49" s="1949"/>
      <c r="O49" s="1949"/>
      <c r="P49" s="1949"/>
      <c r="Q49" s="1949"/>
      <c r="R49" s="1949"/>
    </row>
    <row r="50" spans="1:18" ht="79.5" customHeight="1">
      <c r="A50" s="1922"/>
      <c r="B50" s="1274" t="s">
        <v>2421</v>
      </c>
      <c r="C50" s="1957" t="s">
        <v>2373</v>
      </c>
      <c r="D50" s="3585"/>
      <c r="E50" s="1461"/>
      <c r="F50" s="1461"/>
      <c r="G50" s="1504"/>
      <c r="H50" s="1504"/>
      <c r="I50" s="1504"/>
      <c r="J50" s="1504"/>
      <c r="K50" s="1949">
        <v>156400</v>
      </c>
      <c r="L50" s="1461"/>
      <c r="M50" s="1945"/>
      <c r="N50" s="1949"/>
      <c r="O50" s="1949"/>
      <c r="P50" s="1949"/>
      <c r="Q50" s="1949"/>
      <c r="R50" s="1949"/>
    </row>
    <row r="51" spans="1:18" ht="79.5" customHeight="1">
      <c r="A51" s="1922"/>
      <c r="B51" s="1274" t="s">
        <v>2422</v>
      </c>
      <c r="C51" s="1957" t="s">
        <v>2373</v>
      </c>
      <c r="D51" s="3585"/>
      <c r="E51" s="1461"/>
      <c r="F51" s="1461"/>
      <c r="G51" s="1504"/>
      <c r="H51" s="1504"/>
      <c r="I51" s="1504"/>
      <c r="J51" s="1504"/>
      <c r="K51" s="1949">
        <v>244400</v>
      </c>
      <c r="L51" s="1461"/>
      <c r="M51" s="1945"/>
      <c r="N51" s="1949"/>
      <c r="O51" s="1949"/>
      <c r="P51" s="1949"/>
      <c r="Q51" s="1949"/>
      <c r="R51" s="1949"/>
    </row>
    <row r="52" spans="1:18" ht="79.5" customHeight="1">
      <c r="A52" s="1922"/>
      <c r="B52" s="1274" t="s">
        <v>2423</v>
      </c>
      <c r="C52" s="1957" t="s">
        <v>2373</v>
      </c>
      <c r="D52" s="3585"/>
      <c r="E52" s="1461"/>
      <c r="F52" s="1461"/>
      <c r="G52" s="1504"/>
      <c r="H52" s="1504"/>
      <c r="I52" s="1504"/>
      <c r="J52" s="1504"/>
      <c r="K52" s="1949">
        <v>295300</v>
      </c>
      <c r="L52" s="1461"/>
      <c r="M52" s="1945"/>
      <c r="N52" s="1949"/>
      <c r="O52" s="1949"/>
      <c r="P52" s="1949"/>
      <c r="Q52" s="1949"/>
      <c r="R52" s="1949"/>
    </row>
    <row r="53" spans="1:18" ht="51.75" customHeight="1">
      <c r="A53" s="1922">
        <v>2</v>
      </c>
      <c r="B53" s="3568" t="s">
        <v>2480</v>
      </c>
      <c r="C53" s="3568"/>
      <c r="D53" s="3568"/>
      <c r="E53" s="3568"/>
      <c r="F53" s="3568"/>
      <c r="G53" s="3568"/>
      <c r="H53" s="3568"/>
      <c r="I53" s="3568"/>
      <c r="J53" s="3568"/>
      <c r="K53" s="3568"/>
      <c r="L53" s="3568"/>
      <c r="M53" s="3568"/>
      <c r="N53" s="3568"/>
      <c r="O53" s="3568"/>
      <c r="P53" s="3568"/>
      <c r="Q53" s="3568"/>
      <c r="R53" s="3568"/>
    </row>
    <row r="54" spans="1:18" ht="42" customHeight="1">
      <c r="A54" s="1941"/>
      <c r="B54" s="3592" t="s">
        <v>2052</v>
      </c>
      <c r="C54" s="3592"/>
      <c r="D54" s="3592"/>
      <c r="E54" s="1928"/>
      <c r="F54" s="1928"/>
      <c r="G54" s="1928"/>
      <c r="H54" s="1928"/>
      <c r="I54" s="1928"/>
      <c r="J54" s="1928"/>
      <c r="K54" s="1928"/>
      <c r="L54" s="1852"/>
      <c r="M54" s="1928"/>
      <c r="N54" s="1928"/>
      <c r="O54" s="1928"/>
      <c r="P54" s="1928"/>
      <c r="Q54" s="1928"/>
      <c r="R54" s="1928"/>
    </row>
    <row r="55" spans="1:18" ht="35.25" customHeight="1">
      <c r="A55" s="1941"/>
      <c r="B55" s="3592" t="s">
        <v>2059</v>
      </c>
      <c r="C55" s="3592"/>
      <c r="D55" s="3592"/>
      <c r="E55" s="1853"/>
      <c r="F55" s="1853"/>
      <c r="G55" s="3591" t="s">
        <v>1516</v>
      </c>
      <c r="H55" s="3591"/>
      <c r="I55" s="3591"/>
      <c r="J55" s="3591"/>
      <c r="K55" s="3591"/>
      <c r="L55" s="3591"/>
      <c r="M55" s="3591"/>
      <c r="N55" s="3591"/>
      <c r="O55" s="3591"/>
      <c r="P55" s="3591"/>
      <c r="Q55" s="3591"/>
      <c r="R55" s="3591"/>
    </row>
    <row r="56" spans="1:18" ht="36.75" customHeight="1">
      <c r="A56" s="1941"/>
      <c r="B56" s="1816" t="s">
        <v>2053</v>
      </c>
      <c r="C56" s="1957" t="s">
        <v>2373</v>
      </c>
      <c r="D56" s="1948"/>
      <c r="E56" s="1855"/>
      <c r="F56" s="1855"/>
      <c r="G56" s="1856"/>
      <c r="H56" s="1856"/>
      <c r="I56" s="1856"/>
      <c r="J56" s="1856"/>
      <c r="K56" s="1855">
        <v>295187</v>
      </c>
      <c r="L56" s="1510"/>
      <c r="M56" s="1945"/>
      <c r="N56" s="1856"/>
      <c r="O56" s="1856"/>
      <c r="P56" s="1856"/>
      <c r="Q56" s="1856"/>
      <c r="R56" s="1856"/>
    </row>
    <row r="57" spans="1:18" ht="36.75" customHeight="1">
      <c r="A57" s="1941"/>
      <c r="B57" s="1816" t="s">
        <v>2054</v>
      </c>
      <c r="C57" s="1957" t="s">
        <v>2373</v>
      </c>
      <c r="D57" s="1948"/>
      <c r="E57" s="1855"/>
      <c r="F57" s="1855"/>
      <c r="G57" s="1856"/>
      <c r="H57" s="1856"/>
      <c r="I57" s="1856"/>
      <c r="J57" s="1856"/>
      <c r="K57" s="1855">
        <v>305882</v>
      </c>
      <c r="L57" s="1510"/>
      <c r="M57" s="1945"/>
      <c r="N57" s="1856"/>
      <c r="O57" s="1856"/>
      <c r="P57" s="1856"/>
      <c r="Q57" s="1856"/>
      <c r="R57" s="1856"/>
    </row>
    <row r="58" spans="1:18" ht="36.75" customHeight="1">
      <c r="A58" s="1941"/>
      <c r="B58" s="1816" t="s">
        <v>2442</v>
      </c>
      <c r="C58" s="1957" t="s">
        <v>2373</v>
      </c>
      <c r="D58" s="1948"/>
      <c r="E58" s="1855"/>
      <c r="F58" s="1855"/>
      <c r="G58" s="1856"/>
      <c r="H58" s="1856"/>
      <c r="I58" s="1856"/>
      <c r="J58" s="1856"/>
      <c r="K58" s="1855">
        <v>337968</v>
      </c>
      <c r="L58" s="1510"/>
      <c r="M58" s="1945"/>
      <c r="N58" s="1856"/>
      <c r="O58" s="1856"/>
      <c r="P58" s="1856"/>
      <c r="Q58" s="1856"/>
      <c r="R58" s="1856"/>
    </row>
    <row r="59" spans="1:18" ht="39" customHeight="1">
      <c r="A59" s="1941"/>
      <c r="B59" s="1816" t="s">
        <v>2056</v>
      </c>
      <c r="C59" s="1957" t="s">
        <v>2373</v>
      </c>
      <c r="D59" s="1950"/>
      <c r="E59" s="1855"/>
      <c r="F59" s="1855"/>
      <c r="G59" s="1856"/>
      <c r="H59" s="1856"/>
      <c r="I59" s="1856"/>
      <c r="J59" s="1856"/>
      <c r="K59" s="1855">
        <v>348663</v>
      </c>
      <c r="L59" s="1510"/>
      <c r="M59" s="1945"/>
      <c r="N59" s="1856"/>
      <c r="O59" s="1856"/>
      <c r="P59" s="1856"/>
      <c r="Q59" s="1856"/>
      <c r="R59" s="1856"/>
    </row>
    <row r="60" spans="1:18" ht="26.25" customHeight="1">
      <c r="A60" s="1941"/>
      <c r="B60" s="3592" t="s">
        <v>2058</v>
      </c>
      <c r="C60" s="3592"/>
      <c r="D60" s="3592"/>
      <c r="E60" s="1857"/>
      <c r="F60" s="1858"/>
      <c r="G60" s="1511"/>
      <c r="H60" s="1856"/>
      <c r="I60" s="1511"/>
      <c r="J60" s="1511"/>
      <c r="K60" s="1511"/>
      <c r="L60" s="1849"/>
      <c r="M60" s="1941"/>
      <c r="N60" s="1511"/>
      <c r="O60" s="1511"/>
      <c r="P60" s="1511"/>
      <c r="Q60" s="1511"/>
      <c r="R60" s="1856"/>
    </row>
    <row r="61" spans="1:18" ht="40.5" customHeight="1">
      <c r="A61" s="1941"/>
      <c r="B61" s="1816" t="s">
        <v>2037</v>
      </c>
      <c r="C61" s="1957" t="s">
        <v>2373</v>
      </c>
      <c r="D61" s="3585" t="s">
        <v>1930</v>
      </c>
      <c r="E61" s="1855"/>
      <c r="F61" s="1855"/>
      <c r="G61" s="1855"/>
      <c r="H61" s="1856"/>
      <c r="I61" s="1856"/>
      <c r="J61" s="1856"/>
      <c r="K61" s="1855">
        <v>284492</v>
      </c>
      <c r="L61" s="1510"/>
      <c r="M61" s="1945"/>
      <c r="N61" s="1856"/>
      <c r="O61" s="1856"/>
      <c r="P61" s="1856"/>
      <c r="Q61" s="1856"/>
      <c r="R61" s="1856"/>
    </row>
    <row r="62" spans="1:18" ht="40.5" customHeight="1">
      <c r="A62" s="1941"/>
      <c r="B62" s="1816" t="s">
        <v>2443</v>
      </c>
      <c r="C62" s="1957" t="s">
        <v>2373</v>
      </c>
      <c r="D62" s="3585"/>
      <c r="E62" s="1855"/>
      <c r="F62" s="1855"/>
      <c r="G62" s="1855"/>
      <c r="H62" s="1856"/>
      <c r="I62" s="1856"/>
      <c r="J62" s="1856"/>
      <c r="K62" s="1855">
        <v>284492</v>
      </c>
      <c r="L62" s="1510"/>
      <c r="M62" s="1945"/>
      <c r="N62" s="1856"/>
      <c r="O62" s="1856"/>
      <c r="P62" s="1856"/>
      <c r="Q62" s="1856"/>
      <c r="R62" s="1856"/>
    </row>
    <row r="63" spans="1:18" ht="40.5" customHeight="1">
      <c r="A63" s="1941"/>
      <c r="B63" s="1816" t="s">
        <v>2038</v>
      </c>
      <c r="C63" s="1957" t="s">
        <v>2373</v>
      </c>
      <c r="D63" s="3585"/>
      <c r="E63" s="1855"/>
      <c r="F63" s="1855"/>
      <c r="G63" s="1855"/>
      <c r="H63" s="1856"/>
      <c r="I63" s="1855"/>
      <c r="J63" s="1855"/>
      <c r="K63" s="1855">
        <v>316578</v>
      </c>
      <c r="L63" s="1510"/>
      <c r="M63" s="1945"/>
      <c r="N63" s="1855"/>
      <c r="O63" s="1855"/>
      <c r="P63" s="1855"/>
      <c r="Q63" s="1855"/>
      <c r="R63" s="1856"/>
    </row>
    <row r="64" spans="1:18" ht="40.5" customHeight="1">
      <c r="A64" s="1941"/>
      <c r="B64" s="3592" t="s">
        <v>2064</v>
      </c>
      <c r="C64" s="3592"/>
      <c r="D64" s="3592"/>
      <c r="E64" s="1853"/>
      <c r="F64" s="1853"/>
      <c r="G64" s="1853"/>
      <c r="H64" s="1853"/>
      <c r="I64" s="1853"/>
      <c r="J64" s="1853"/>
      <c r="K64" s="1853"/>
      <c r="L64" s="3591"/>
      <c r="M64" s="3591"/>
      <c r="N64" s="3591"/>
      <c r="O64" s="3591"/>
      <c r="P64" s="3591"/>
      <c r="Q64" s="3591"/>
      <c r="R64" s="3591"/>
    </row>
    <row r="65" spans="1:18" ht="40.5" customHeight="1">
      <c r="A65" s="1941"/>
      <c r="B65" s="1816" t="s">
        <v>2444</v>
      </c>
      <c r="C65" s="1957" t="s">
        <v>2373</v>
      </c>
      <c r="D65" s="3585" t="s">
        <v>1562</v>
      </c>
      <c r="E65" s="1855"/>
      <c r="F65" s="1855"/>
      <c r="G65" s="1856"/>
      <c r="H65" s="1856"/>
      <c r="I65" s="1856"/>
      <c r="J65" s="1856"/>
      <c r="K65" s="1855">
        <v>295187</v>
      </c>
      <c r="L65" s="1510"/>
      <c r="M65" s="1945"/>
      <c r="N65" s="1855"/>
      <c r="O65" s="1855"/>
      <c r="P65" s="1855"/>
      <c r="Q65" s="1855"/>
      <c r="R65" s="1855"/>
    </row>
    <row r="66" spans="1:18" ht="40.5" customHeight="1">
      <c r="A66" s="1922"/>
      <c r="B66" s="1816" t="s">
        <v>2445</v>
      </c>
      <c r="C66" s="1957" t="s">
        <v>2373</v>
      </c>
      <c r="D66" s="3585"/>
      <c r="E66" s="1511"/>
      <c r="F66" s="1511"/>
      <c r="G66" s="1511"/>
      <c r="H66" s="1937"/>
      <c r="I66" s="1511"/>
      <c r="J66" s="1511"/>
      <c r="K66" s="1510">
        <v>305882</v>
      </c>
      <c r="L66" s="1849"/>
      <c r="M66" s="1945"/>
      <c r="N66" s="1511"/>
      <c r="O66" s="1511"/>
      <c r="P66" s="1937"/>
      <c r="Q66" s="1937"/>
      <c r="R66" s="1937"/>
    </row>
    <row r="67" spans="1:18" ht="40.5" customHeight="1">
      <c r="A67" s="1922"/>
      <c r="B67" s="1816" t="s">
        <v>2062</v>
      </c>
      <c r="C67" s="1957" t="s">
        <v>2373</v>
      </c>
      <c r="D67" s="3585"/>
      <c r="E67" s="1511"/>
      <c r="F67" s="1511"/>
      <c r="G67" s="1511"/>
      <c r="H67" s="1937"/>
      <c r="I67" s="1511"/>
      <c r="J67" s="1511"/>
      <c r="K67" s="1510">
        <v>337968</v>
      </c>
      <c r="L67" s="1849"/>
      <c r="M67" s="1945"/>
      <c r="N67" s="1511"/>
      <c r="O67" s="1511"/>
      <c r="P67" s="1937"/>
      <c r="Q67" s="1937"/>
      <c r="R67" s="1937"/>
    </row>
    <row r="68" spans="1:18" ht="40.5" customHeight="1">
      <c r="A68" s="1922"/>
      <c r="B68" s="1816" t="s">
        <v>2063</v>
      </c>
      <c r="C68" s="1957" t="s">
        <v>2373</v>
      </c>
      <c r="D68" s="3585"/>
      <c r="E68" s="1511"/>
      <c r="F68" s="1511"/>
      <c r="G68" s="1511"/>
      <c r="H68" s="1937"/>
      <c r="I68" s="1511"/>
      <c r="J68" s="1511"/>
      <c r="K68" s="1510">
        <v>348663</v>
      </c>
      <c r="L68" s="1849"/>
      <c r="M68" s="1945"/>
      <c r="N68" s="1511"/>
      <c r="O68" s="1511"/>
      <c r="P68" s="1937"/>
      <c r="Q68" s="1937"/>
      <c r="R68" s="1937"/>
    </row>
    <row r="69" spans="1:18" ht="74.25" customHeight="1">
      <c r="A69" s="1922">
        <v>3</v>
      </c>
      <c r="B69" s="3568" t="s">
        <v>2434</v>
      </c>
      <c r="C69" s="3568"/>
      <c r="D69" s="3568"/>
      <c r="E69" s="3568"/>
      <c r="F69" s="3568"/>
      <c r="G69" s="3568"/>
      <c r="H69" s="3568"/>
      <c r="I69" s="3568"/>
      <c r="J69" s="3568"/>
      <c r="K69" s="3568"/>
      <c r="L69" s="3568"/>
      <c r="M69" s="3568"/>
      <c r="N69" s="3568"/>
      <c r="O69" s="3568"/>
      <c r="P69" s="3568"/>
      <c r="Q69" s="3568"/>
      <c r="R69" s="3568"/>
    </row>
    <row r="70" spans="1:18" ht="36.75" customHeight="1">
      <c r="A70" s="1922"/>
      <c r="B70" s="3581" t="s">
        <v>1726</v>
      </c>
      <c r="C70" s="3581"/>
      <c r="D70" s="3581"/>
      <c r="E70" s="3581"/>
      <c r="F70" s="3581"/>
      <c r="G70" s="3581"/>
      <c r="H70" s="3581"/>
      <c r="I70" s="3581"/>
      <c r="J70" s="3581"/>
      <c r="K70" s="3581"/>
      <c r="L70" s="3581"/>
      <c r="M70" s="3581"/>
      <c r="N70" s="3581"/>
      <c r="O70" s="3581"/>
      <c r="P70" s="3581"/>
      <c r="Q70" s="3581"/>
      <c r="R70" s="3581"/>
    </row>
    <row r="71" spans="1:18" ht="29.25" customHeight="1">
      <c r="A71" s="1922"/>
      <c r="B71" s="3581" t="s">
        <v>1611</v>
      </c>
      <c r="C71" s="3581"/>
      <c r="D71" s="3581"/>
      <c r="E71" s="1922"/>
      <c r="F71" s="3380" t="s">
        <v>1727</v>
      </c>
      <c r="G71" s="3380"/>
      <c r="H71" s="3380"/>
      <c r="I71" s="3380"/>
      <c r="J71" s="3380"/>
      <c r="K71" s="3380"/>
      <c r="L71" s="3380"/>
      <c r="M71" s="3380"/>
      <c r="N71" s="3380"/>
      <c r="O71" s="3380"/>
      <c r="P71" s="3380"/>
      <c r="Q71" s="1928"/>
      <c r="R71" s="1928"/>
    </row>
    <row r="72" spans="1:18" ht="44.25" customHeight="1">
      <c r="A72" s="1922"/>
      <c r="B72" s="1937" t="s">
        <v>1743</v>
      </c>
      <c r="C72" s="1956"/>
      <c r="D72" s="1922"/>
      <c r="E72" s="1922"/>
      <c r="F72" s="1922"/>
      <c r="G72" s="1922"/>
      <c r="H72" s="1922"/>
      <c r="I72" s="1922"/>
      <c r="J72" s="1922"/>
      <c r="K72" s="1922"/>
      <c r="L72" s="1852"/>
      <c r="M72" s="1922"/>
      <c r="N72" s="1922"/>
      <c r="O72" s="1922"/>
      <c r="P72" s="1922"/>
      <c r="Q72" s="1928"/>
      <c r="R72" s="1928"/>
    </row>
    <row r="73" spans="1:18" ht="44.25" customHeight="1">
      <c r="A73" s="1922"/>
      <c r="B73" s="1923" t="s">
        <v>2196</v>
      </c>
      <c r="C73" s="1957" t="s">
        <v>2373</v>
      </c>
      <c r="D73" s="3585" t="s">
        <v>1729</v>
      </c>
      <c r="E73" s="1461"/>
      <c r="F73" s="1461"/>
      <c r="G73" s="1504"/>
      <c r="H73" s="1504"/>
      <c r="I73" s="1504"/>
      <c r="J73" s="1504"/>
      <c r="K73" s="1461"/>
      <c r="L73" s="1461">
        <v>99510</v>
      </c>
      <c r="M73" s="1945"/>
      <c r="N73" s="1504"/>
      <c r="O73" s="1511"/>
      <c r="P73" s="1937"/>
      <c r="Q73" s="1937"/>
      <c r="R73" s="1937"/>
    </row>
    <row r="74" spans="1:18" ht="54.75" customHeight="1">
      <c r="A74" s="1922"/>
      <c r="B74" s="1923" t="s">
        <v>2436</v>
      </c>
      <c r="C74" s="1957" t="s">
        <v>2373</v>
      </c>
      <c r="D74" s="3585"/>
      <c r="E74" s="1511"/>
      <c r="F74" s="1511"/>
      <c r="G74" s="1511"/>
      <c r="H74" s="1937"/>
      <c r="I74" s="1511"/>
      <c r="J74" s="1511"/>
      <c r="K74" s="1510"/>
      <c r="L74" s="1510">
        <v>252520</v>
      </c>
      <c r="M74" s="1945"/>
      <c r="N74" s="1511"/>
      <c r="O74" s="1511"/>
      <c r="P74" s="1937"/>
      <c r="Q74" s="1937"/>
      <c r="R74" s="1937"/>
    </row>
    <row r="75" spans="1:18" ht="44.25" customHeight="1">
      <c r="A75" s="1922"/>
      <c r="B75" s="1923" t="s">
        <v>2198</v>
      </c>
      <c r="C75" s="1957" t="s">
        <v>2373</v>
      </c>
      <c r="D75" s="3585"/>
      <c r="E75" s="1511"/>
      <c r="F75" s="1511"/>
      <c r="G75" s="1511"/>
      <c r="H75" s="1937"/>
      <c r="I75" s="1511"/>
      <c r="J75" s="1511"/>
      <c r="K75" s="1510"/>
      <c r="L75" s="1510">
        <v>101650</v>
      </c>
      <c r="M75" s="1945"/>
      <c r="N75" s="1511"/>
      <c r="O75" s="1511"/>
      <c r="P75" s="1937"/>
      <c r="Q75" s="1937"/>
      <c r="R75" s="1937"/>
    </row>
    <row r="76" spans="1:18" ht="44.25" customHeight="1">
      <c r="A76" s="1922"/>
      <c r="B76" s="1937" t="s">
        <v>1746</v>
      </c>
      <c r="C76" s="1957"/>
      <c r="D76" s="1941"/>
      <c r="E76" s="1511"/>
      <c r="F76" s="1511"/>
      <c r="G76" s="1511"/>
      <c r="H76" s="1937"/>
      <c r="I76" s="1511"/>
      <c r="J76" s="1511"/>
      <c r="K76" s="1510"/>
      <c r="L76" s="1849"/>
      <c r="M76" s="1945"/>
      <c r="N76" s="1511"/>
      <c r="O76" s="1511"/>
      <c r="P76" s="1937"/>
      <c r="Q76" s="1937"/>
      <c r="R76" s="1937"/>
    </row>
    <row r="77" spans="1:18" ht="44.25" customHeight="1">
      <c r="A77" s="1922"/>
      <c r="B77" s="1923" t="s">
        <v>2199</v>
      </c>
      <c r="C77" s="1957" t="s">
        <v>2373</v>
      </c>
      <c r="D77" s="3585" t="s">
        <v>1729</v>
      </c>
      <c r="E77" s="1511"/>
      <c r="F77" s="1511"/>
      <c r="G77" s="1511"/>
      <c r="H77" s="1937"/>
      <c r="I77" s="1511"/>
      <c r="J77" s="1511"/>
      <c r="K77" s="1510"/>
      <c r="L77" s="1510">
        <v>202230</v>
      </c>
      <c r="M77" s="1945"/>
      <c r="N77" s="1511"/>
      <c r="O77" s="1511"/>
      <c r="P77" s="1937"/>
      <c r="Q77" s="1937"/>
      <c r="R77" s="1937"/>
    </row>
    <row r="78" spans="1:18" ht="44.25" customHeight="1">
      <c r="A78" s="1922"/>
      <c r="B78" s="1923" t="s">
        <v>2200</v>
      </c>
      <c r="C78" s="1957" t="s">
        <v>2373</v>
      </c>
      <c r="D78" s="3585"/>
      <c r="E78" s="1511"/>
      <c r="F78" s="1511"/>
      <c r="G78" s="1511"/>
      <c r="H78" s="1937"/>
      <c r="I78" s="1511"/>
      <c r="J78" s="1511"/>
      <c r="K78" s="1510"/>
      <c r="L78" s="1510">
        <v>263220</v>
      </c>
      <c r="M78" s="1945"/>
      <c r="N78" s="1511"/>
      <c r="O78" s="1511"/>
      <c r="P78" s="1937"/>
      <c r="Q78" s="1937"/>
      <c r="R78" s="1937"/>
    </row>
    <row r="79" spans="1:18" ht="44.25" customHeight="1">
      <c r="A79" s="1922"/>
      <c r="B79" s="1923" t="s">
        <v>2435</v>
      </c>
      <c r="C79" s="1957" t="s">
        <v>2373</v>
      </c>
      <c r="D79" s="1950"/>
      <c r="E79" s="1511"/>
      <c r="F79" s="1511"/>
      <c r="G79" s="1511"/>
      <c r="H79" s="1937"/>
      <c r="I79" s="1511"/>
      <c r="J79" s="1511"/>
      <c r="K79" s="1510"/>
      <c r="L79" s="1510">
        <v>160500</v>
      </c>
      <c r="M79" s="1945"/>
      <c r="N79" s="1511"/>
      <c r="O79" s="1511"/>
      <c r="P79" s="1937"/>
      <c r="Q79" s="1937"/>
      <c r="R79" s="1937"/>
    </row>
    <row r="80" spans="1:18" ht="44.25" customHeight="1">
      <c r="A80" s="1922"/>
      <c r="B80" s="3581" t="s">
        <v>1749</v>
      </c>
      <c r="C80" s="3581"/>
      <c r="D80" s="1941"/>
      <c r="E80" s="1511"/>
      <c r="F80" s="1511"/>
      <c r="G80" s="1511"/>
      <c r="H80" s="1937"/>
      <c r="I80" s="1511"/>
      <c r="J80" s="1511"/>
      <c r="K80" s="1510"/>
      <c r="L80" s="1849"/>
      <c r="M80" s="1945"/>
      <c r="N80" s="1511"/>
      <c r="O80" s="1511"/>
      <c r="P80" s="1937"/>
      <c r="Q80" s="1937"/>
      <c r="R80" s="1937"/>
    </row>
    <row r="81" spans="1:18" ht="74.25" customHeight="1">
      <c r="A81" s="1922"/>
      <c r="B81" s="1923" t="s">
        <v>2202</v>
      </c>
      <c r="C81" s="1957" t="s">
        <v>2373</v>
      </c>
      <c r="D81" s="3585" t="s">
        <v>1729</v>
      </c>
      <c r="E81" s="1511"/>
      <c r="F81" s="1511"/>
      <c r="G81" s="1511"/>
      <c r="H81" s="1937"/>
      <c r="I81" s="1511"/>
      <c r="J81" s="1511"/>
      <c r="K81" s="1510"/>
      <c r="L81" s="1510">
        <v>242890</v>
      </c>
      <c r="M81" s="1945"/>
      <c r="N81" s="1511"/>
      <c r="O81" s="1511"/>
      <c r="P81" s="1937"/>
      <c r="Q81" s="1937"/>
      <c r="R81" s="1937"/>
    </row>
    <row r="82" spans="1:18" ht="74.25" customHeight="1">
      <c r="A82" s="1922"/>
      <c r="B82" s="1923" t="s">
        <v>2203</v>
      </c>
      <c r="C82" s="1957" t="s">
        <v>2373</v>
      </c>
      <c r="D82" s="3585"/>
      <c r="E82" s="1511"/>
      <c r="F82" s="1511"/>
      <c r="G82" s="1511"/>
      <c r="H82" s="1937"/>
      <c r="I82" s="1511"/>
      <c r="J82" s="1511"/>
      <c r="K82" s="1510"/>
      <c r="L82" s="1510">
        <v>273920</v>
      </c>
      <c r="M82" s="1945"/>
      <c r="N82" s="1511"/>
      <c r="O82" s="1511"/>
      <c r="P82" s="1937"/>
      <c r="Q82" s="1937"/>
      <c r="R82" s="1937"/>
    </row>
    <row r="83" spans="1:18" ht="74.25" customHeight="1">
      <c r="A83" s="1922"/>
      <c r="B83" s="1923" t="s">
        <v>2204</v>
      </c>
      <c r="C83" s="1957" t="s">
        <v>2373</v>
      </c>
      <c r="D83" s="3585"/>
      <c r="E83" s="1511"/>
      <c r="F83" s="1511"/>
      <c r="G83" s="1511"/>
      <c r="H83" s="1937"/>
      <c r="I83" s="1511"/>
      <c r="J83" s="1511"/>
      <c r="K83" s="1510"/>
      <c r="L83" s="1510">
        <v>374500</v>
      </c>
      <c r="M83" s="1945"/>
      <c r="N83" s="1511"/>
      <c r="O83" s="1511"/>
      <c r="P83" s="1937"/>
      <c r="Q83" s="1937"/>
      <c r="R83" s="1937"/>
    </row>
    <row r="84" spans="1:18" ht="74.25" customHeight="1">
      <c r="A84" s="1922"/>
      <c r="B84" s="1923" t="s">
        <v>2205</v>
      </c>
      <c r="C84" s="1957" t="s">
        <v>2373</v>
      </c>
      <c r="D84" s="3585" t="s">
        <v>1729</v>
      </c>
      <c r="E84" s="1511"/>
      <c r="F84" s="1511"/>
      <c r="G84" s="1511"/>
      <c r="H84" s="1937"/>
      <c r="I84" s="1511"/>
      <c r="J84" s="1511"/>
      <c r="K84" s="1510"/>
      <c r="L84" s="1510">
        <v>374500</v>
      </c>
      <c r="M84" s="1945"/>
      <c r="N84" s="1511"/>
      <c r="O84" s="1511"/>
      <c r="P84" s="1937"/>
      <c r="Q84" s="1937"/>
      <c r="R84" s="1937"/>
    </row>
    <row r="85" spans="1:18" ht="74.25" customHeight="1">
      <c r="A85" s="1922"/>
      <c r="B85" s="1923" t="s">
        <v>2206</v>
      </c>
      <c r="C85" s="1957" t="s">
        <v>2373</v>
      </c>
      <c r="D85" s="3585"/>
      <c r="E85" s="1511"/>
      <c r="F85" s="1511"/>
      <c r="G85" s="1511"/>
      <c r="H85" s="1937"/>
      <c r="I85" s="1511"/>
      <c r="J85" s="1511"/>
      <c r="K85" s="1510"/>
      <c r="L85" s="1510">
        <v>304950</v>
      </c>
      <c r="M85" s="1945"/>
      <c r="N85" s="1511"/>
      <c r="O85" s="1511"/>
      <c r="P85" s="1937"/>
      <c r="Q85" s="1937"/>
      <c r="R85" s="1937"/>
    </row>
    <row r="86" spans="1:18" ht="74.25" customHeight="1">
      <c r="A86" s="1922"/>
      <c r="B86" s="1923" t="s">
        <v>2207</v>
      </c>
      <c r="C86" s="1957" t="s">
        <v>2373</v>
      </c>
      <c r="D86" s="3585"/>
      <c r="E86" s="1511"/>
      <c r="F86" s="1511"/>
      <c r="G86" s="1511"/>
      <c r="H86" s="1937"/>
      <c r="I86" s="1511"/>
      <c r="J86" s="1511"/>
      <c r="K86" s="1510"/>
      <c r="L86" s="1510">
        <v>385200</v>
      </c>
      <c r="M86" s="1945"/>
      <c r="N86" s="1511"/>
      <c r="O86" s="1511"/>
      <c r="P86" s="1937"/>
      <c r="Q86" s="1937"/>
      <c r="R86" s="1937"/>
    </row>
    <row r="87" spans="1:18" ht="74.25" customHeight="1">
      <c r="A87" s="1922"/>
      <c r="B87" s="1923" t="s">
        <v>2208</v>
      </c>
      <c r="C87" s="1957" t="s">
        <v>2373</v>
      </c>
      <c r="D87" s="3585" t="s">
        <v>1729</v>
      </c>
      <c r="E87" s="1511"/>
      <c r="F87" s="1511"/>
      <c r="G87" s="1511"/>
      <c r="H87" s="1937"/>
      <c r="I87" s="1511"/>
      <c r="J87" s="1511"/>
      <c r="K87" s="1510"/>
      <c r="L87" s="1510">
        <v>315650</v>
      </c>
      <c r="M87" s="1945"/>
      <c r="N87" s="1511"/>
      <c r="O87" s="1511"/>
      <c r="P87" s="1937"/>
      <c r="Q87" s="1937"/>
      <c r="R87" s="1937"/>
    </row>
    <row r="88" spans="1:18" ht="74.25" customHeight="1">
      <c r="A88" s="1922"/>
      <c r="B88" s="1923" t="s">
        <v>2209</v>
      </c>
      <c r="C88" s="1957" t="s">
        <v>2373</v>
      </c>
      <c r="D88" s="3585"/>
      <c r="E88" s="1511"/>
      <c r="F88" s="1511"/>
      <c r="G88" s="1511"/>
      <c r="H88" s="1937"/>
      <c r="I88" s="1511"/>
      <c r="J88" s="1511"/>
      <c r="K88" s="1510"/>
      <c r="L88" s="1510">
        <v>294250</v>
      </c>
      <c r="M88" s="1945"/>
      <c r="N88" s="1511"/>
      <c r="O88" s="1511"/>
      <c r="P88" s="1937"/>
      <c r="Q88" s="1937"/>
      <c r="R88" s="1937"/>
    </row>
    <row r="89" spans="1:18" ht="74.25" customHeight="1">
      <c r="A89" s="1922"/>
      <c r="B89" s="1923" t="s">
        <v>2210</v>
      </c>
      <c r="C89" s="1957" t="s">
        <v>2373</v>
      </c>
      <c r="D89" s="3585"/>
      <c r="E89" s="1511"/>
      <c r="F89" s="1511"/>
      <c r="G89" s="1511"/>
      <c r="H89" s="1937"/>
      <c r="I89" s="1511"/>
      <c r="J89" s="1511"/>
      <c r="K89" s="1510"/>
      <c r="L89" s="1510">
        <v>620600</v>
      </c>
      <c r="M89" s="1945"/>
      <c r="N89" s="1511"/>
      <c r="O89" s="1511"/>
      <c r="P89" s="1937"/>
      <c r="Q89" s="1937"/>
      <c r="R89" s="1937"/>
    </row>
    <row r="90" spans="1:18" ht="74.25" customHeight="1">
      <c r="A90" s="1922"/>
      <c r="B90" s="1923" t="s">
        <v>2211</v>
      </c>
      <c r="C90" s="1957" t="s">
        <v>2373</v>
      </c>
      <c r="D90" s="3585"/>
      <c r="E90" s="1511"/>
      <c r="F90" s="1511"/>
      <c r="G90" s="1511"/>
      <c r="H90" s="1937"/>
      <c r="I90" s="1511"/>
      <c r="J90" s="1511"/>
      <c r="K90" s="1510"/>
      <c r="L90" s="1510">
        <v>952300</v>
      </c>
      <c r="M90" s="1945"/>
      <c r="N90" s="1511"/>
      <c r="O90" s="1511"/>
      <c r="P90" s="1937"/>
      <c r="Q90" s="1937"/>
      <c r="R90" s="1937"/>
    </row>
    <row r="91" spans="1:18" ht="74.25" customHeight="1">
      <c r="A91" s="1922"/>
      <c r="B91" s="1923" t="s">
        <v>2212</v>
      </c>
      <c r="C91" s="1957" t="s">
        <v>2373</v>
      </c>
      <c r="D91" s="3585"/>
      <c r="E91" s="1511"/>
      <c r="F91" s="1511"/>
      <c r="G91" s="1511"/>
      <c r="H91" s="1937"/>
      <c r="I91" s="1511"/>
      <c r="J91" s="1511"/>
      <c r="K91" s="1510"/>
      <c r="L91" s="1510">
        <v>349890</v>
      </c>
      <c r="M91" s="1945"/>
      <c r="N91" s="1511"/>
      <c r="O91" s="1511"/>
      <c r="P91" s="1937"/>
      <c r="Q91" s="1937"/>
      <c r="R91" s="1937"/>
    </row>
    <row r="92" spans="1:18" ht="78.75" customHeight="1">
      <c r="A92" s="1922"/>
      <c r="B92" s="3581" t="s">
        <v>1748</v>
      </c>
      <c r="C92" s="3581"/>
      <c r="D92" s="1941"/>
      <c r="E92" s="1511"/>
      <c r="F92" s="1511"/>
      <c r="G92" s="1511"/>
      <c r="H92" s="1937"/>
      <c r="I92" s="1511"/>
      <c r="J92" s="1511"/>
      <c r="K92" s="1945"/>
      <c r="L92" s="1849"/>
      <c r="M92" s="1510"/>
      <c r="N92" s="1511"/>
      <c r="O92" s="1511"/>
      <c r="P92" s="1937"/>
      <c r="Q92" s="1937"/>
      <c r="R92" s="1937"/>
    </row>
    <row r="93" spans="1:18" ht="78.75" customHeight="1">
      <c r="A93" s="1922"/>
      <c r="B93" s="1923" t="s">
        <v>2213</v>
      </c>
      <c r="C93" s="1957" t="s">
        <v>2373</v>
      </c>
      <c r="D93" s="3585" t="s">
        <v>1729</v>
      </c>
      <c r="E93" s="1511"/>
      <c r="F93" s="1511"/>
      <c r="G93" s="1511"/>
      <c r="H93" s="1937"/>
      <c r="I93" s="1511"/>
      <c r="J93" s="1511"/>
      <c r="K93" s="1510"/>
      <c r="L93" s="1510">
        <v>133750</v>
      </c>
      <c r="M93" s="1945"/>
      <c r="N93" s="1511"/>
      <c r="O93" s="1511"/>
      <c r="P93" s="1937"/>
      <c r="Q93" s="1937"/>
      <c r="R93" s="1937"/>
    </row>
    <row r="94" spans="1:18" ht="78.75" customHeight="1">
      <c r="A94" s="1922"/>
      <c r="B94" s="1923" t="s">
        <v>2214</v>
      </c>
      <c r="C94" s="1957" t="s">
        <v>2373</v>
      </c>
      <c r="D94" s="3585"/>
      <c r="E94" s="1511"/>
      <c r="F94" s="1511"/>
      <c r="G94" s="1511"/>
      <c r="H94" s="1937"/>
      <c r="I94" s="1511"/>
      <c r="J94" s="1511"/>
      <c r="K94" s="1510"/>
      <c r="L94" s="1510">
        <v>273920</v>
      </c>
      <c r="M94" s="1945"/>
      <c r="N94" s="1511"/>
      <c r="O94" s="1511"/>
      <c r="P94" s="1937"/>
      <c r="Q94" s="1937"/>
      <c r="R94" s="1937"/>
    </row>
    <row r="95" spans="1:18" ht="78.75" customHeight="1">
      <c r="A95" s="1922"/>
      <c r="B95" s="1923" t="s">
        <v>2197</v>
      </c>
      <c r="C95" s="1957" t="s">
        <v>2373</v>
      </c>
      <c r="D95" s="3585" t="s">
        <v>1729</v>
      </c>
      <c r="E95" s="1511"/>
      <c r="F95" s="1511"/>
      <c r="G95" s="1511"/>
      <c r="H95" s="1937"/>
      <c r="I95" s="1511"/>
      <c r="J95" s="1511"/>
      <c r="K95" s="1510"/>
      <c r="L95" s="1510">
        <v>199020</v>
      </c>
      <c r="M95" s="1945"/>
      <c r="N95" s="1511"/>
      <c r="O95" s="1511"/>
      <c r="P95" s="1937"/>
      <c r="Q95" s="1937"/>
      <c r="R95" s="1937"/>
    </row>
    <row r="96" spans="1:18" ht="78.75" customHeight="1">
      <c r="A96" s="1922"/>
      <c r="B96" s="1923" t="s">
        <v>2215</v>
      </c>
      <c r="C96" s="1957" t="s">
        <v>2373</v>
      </c>
      <c r="D96" s="3585"/>
      <c r="E96" s="1511"/>
      <c r="F96" s="1511"/>
      <c r="G96" s="1511"/>
      <c r="H96" s="1937"/>
      <c r="I96" s="1511"/>
      <c r="J96" s="1511"/>
      <c r="K96" s="1510"/>
      <c r="L96" s="1510">
        <v>99510</v>
      </c>
      <c r="M96" s="1945"/>
      <c r="N96" s="1511"/>
      <c r="O96" s="1511"/>
      <c r="P96" s="1937"/>
      <c r="Q96" s="1937"/>
      <c r="R96" s="1937"/>
    </row>
    <row r="97" spans="1:18" ht="78.75" customHeight="1">
      <c r="A97" s="1922"/>
      <c r="B97" s="1923" t="s">
        <v>2216</v>
      </c>
      <c r="C97" s="1957" t="s">
        <v>2373</v>
      </c>
      <c r="D97" s="3585"/>
      <c r="E97" s="1511"/>
      <c r="F97" s="1511"/>
      <c r="G97" s="1511"/>
      <c r="H97" s="1937"/>
      <c r="I97" s="1511"/>
      <c r="J97" s="1511"/>
      <c r="K97" s="1510"/>
      <c r="L97" s="1510">
        <v>194740</v>
      </c>
      <c r="M97" s="1945"/>
      <c r="N97" s="1511"/>
      <c r="O97" s="1511"/>
      <c r="P97" s="1937"/>
      <c r="Q97" s="1937"/>
      <c r="R97" s="1937"/>
    </row>
    <row r="98" spans="1:18" ht="78.75" customHeight="1">
      <c r="A98" s="1922"/>
      <c r="B98" s="3581" t="s">
        <v>1744</v>
      </c>
      <c r="C98" s="3581"/>
      <c r="D98" s="1941"/>
      <c r="E98" s="1511"/>
      <c r="F98" s="1511"/>
      <c r="G98" s="1511"/>
      <c r="H98" s="1937"/>
      <c r="I98" s="1511"/>
      <c r="J98" s="1511"/>
      <c r="K98" s="1945"/>
      <c r="L98" s="1849"/>
      <c r="M98" s="1945"/>
      <c r="N98" s="1511"/>
      <c r="O98" s="1511"/>
      <c r="P98" s="1937"/>
      <c r="Q98" s="1937"/>
      <c r="R98" s="1937"/>
    </row>
    <row r="99" spans="1:18" ht="78.75" customHeight="1">
      <c r="A99" s="1922"/>
      <c r="B99" s="1923" t="s">
        <v>2217</v>
      </c>
      <c r="C99" s="1957" t="s">
        <v>2373</v>
      </c>
      <c r="D99" s="3585" t="s">
        <v>1729</v>
      </c>
      <c r="E99" s="1511"/>
      <c r="F99" s="1511"/>
      <c r="G99" s="1511"/>
      <c r="H99" s="1937"/>
      <c r="I99" s="1511"/>
      <c r="J99" s="1511"/>
      <c r="K99" s="1510"/>
      <c r="L99" s="1510">
        <v>98440</v>
      </c>
      <c r="M99" s="1945"/>
      <c r="N99" s="1511"/>
      <c r="O99" s="1511"/>
      <c r="P99" s="1937"/>
      <c r="Q99" s="1937"/>
      <c r="R99" s="1937"/>
    </row>
    <row r="100" spans="1:18" ht="78.75" customHeight="1">
      <c r="A100" s="1922"/>
      <c r="B100" s="1923" t="s">
        <v>2218</v>
      </c>
      <c r="C100" s="1957" t="s">
        <v>2373</v>
      </c>
      <c r="D100" s="3585"/>
      <c r="E100" s="1511"/>
      <c r="F100" s="1511"/>
      <c r="G100" s="1511"/>
      <c r="H100" s="1937"/>
      <c r="I100" s="1511"/>
      <c r="J100" s="1511"/>
      <c r="K100" s="1510"/>
      <c r="L100" s="1510">
        <v>156220</v>
      </c>
      <c r="M100" s="1945"/>
      <c r="N100" s="1511"/>
      <c r="O100" s="1511"/>
      <c r="P100" s="1937"/>
      <c r="Q100" s="1937"/>
      <c r="R100" s="1937"/>
    </row>
    <row r="101" spans="1:18" ht="78.75" customHeight="1">
      <c r="A101" s="1922"/>
      <c r="B101" s="1923" t="s">
        <v>2219</v>
      </c>
      <c r="C101" s="1957" t="s">
        <v>2373</v>
      </c>
      <c r="D101" s="3585"/>
      <c r="E101" s="1511"/>
      <c r="F101" s="1511"/>
      <c r="G101" s="1511"/>
      <c r="H101" s="1937"/>
      <c r="I101" s="1511"/>
      <c r="J101" s="1511"/>
      <c r="K101" s="1510"/>
      <c r="L101" s="1510">
        <v>211860</v>
      </c>
      <c r="M101" s="1945"/>
      <c r="N101" s="1511"/>
      <c r="O101" s="1511"/>
      <c r="P101" s="1937"/>
      <c r="Q101" s="1937"/>
      <c r="R101" s="1937"/>
    </row>
    <row r="102" spans="1:18" ht="71.25" customHeight="1">
      <c r="A102" s="1922"/>
      <c r="B102" s="3581" t="s">
        <v>1745</v>
      </c>
      <c r="C102" s="3581"/>
      <c r="D102" s="3585"/>
      <c r="E102" s="1511"/>
      <c r="F102" s="1511"/>
      <c r="G102" s="1511"/>
      <c r="H102" s="1937"/>
      <c r="I102" s="1511"/>
      <c r="J102" s="1511"/>
      <c r="K102" s="1945"/>
      <c r="L102" s="1849"/>
      <c r="M102" s="1945"/>
      <c r="N102" s="1511"/>
      <c r="O102" s="1511"/>
      <c r="P102" s="1937"/>
      <c r="Q102" s="1937"/>
      <c r="R102" s="1937"/>
    </row>
    <row r="103" spans="1:18" ht="71.25" customHeight="1">
      <c r="A103" s="1922"/>
      <c r="B103" s="1923" t="s">
        <v>2220</v>
      </c>
      <c r="C103" s="1957" t="s">
        <v>2373</v>
      </c>
      <c r="D103" s="3585" t="s">
        <v>1729</v>
      </c>
      <c r="E103" s="1511"/>
      <c r="F103" s="1511"/>
      <c r="G103" s="1511"/>
      <c r="H103" s="1937"/>
      <c r="I103" s="1511"/>
      <c r="J103" s="1511"/>
      <c r="K103" s="1510"/>
      <c r="L103" s="1510">
        <v>123050</v>
      </c>
      <c r="M103" s="1945"/>
      <c r="N103" s="1511"/>
      <c r="O103" s="1511"/>
      <c r="P103" s="1937"/>
      <c r="Q103" s="1937"/>
      <c r="R103" s="1937"/>
    </row>
    <row r="104" spans="1:18" ht="71.25" customHeight="1">
      <c r="A104" s="1922"/>
      <c r="B104" s="1923" t="s">
        <v>2221</v>
      </c>
      <c r="C104" s="1957" t="s">
        <v>2373</v>
      </c>
      <c r="D104" s="3585"/>
      <c r="E104" s="1511"/>
      <c r="F104" s="1511"/>
      <c r="G104" s="1511"/>
      <c r="H104" s="1937"/>
      <c r="I104" s="1511"/>
      <c r="J104" s="1511"/>
      <c r="K104" s="1510"/>
      <c r="L104" s="1510">
        <v>112350</v>
      </c>
      <c r="M104" s="1945"/>
      <c r="N104" s="1511"/>
      <c r="O104" s="1511"/>
      <c r="P104" s="1937"/>
      <c r="Q104" s="1937"/>
      <c r="R104" s="1937"/>
    </row>
    <row r="105" spans="1:18" ht="71.25" customHeight="1">
      <c r="A105" s="1922"/>
      <c r="B105" s="1923" t="s">
        <v>2222</v>
      </c>
      <c r="C105" s="1957" t="s">
        <v>2373</v>
      </c>
      <c r="D105" s="3585"/>
      <c r="E105" s="1511"/>
      <c r="F105" s="1511"/>
      <c r="G105" s="1511"/>
      <c r="H105" s="1937"/>
      <c r="I105" s="1511"/>
      <c r="J105" s="1511"/>
      <c r="K105" s="1510"/>
      <c r="L105" s="1510">
        <v>141240</v>
      </c>
      <c r="M105" s="1945"/>
      <c r="N105" s="1511"/>
      <c r="O105" s="1511"/>
      <c r="P105" s="1937"/>
      <c r="Q105" s="1937"/>
      <c r="R105" s="1937"/>
    </row>
    <row r="106" spans="1:18" ht="71.25" customHeight="1">
      <c r="A106" s="1922"/>
      <c r="B106" s="1923" t="s">
        <v>2223</v>
      </c>
      <c r="C106" s="1957" t="s">
        <v>2373</v>
      </c>
      <c r="D106" s="3585"/>
      <c r="E106" s="1511"/>
      <c r="F106" s="1511"/>
      <c r="G106" s="1511"/>
      <c r="H106" s="1937"/>
      <c r="I106" s="1511"/>
      <c r="J106" s="1511"/>
      <c r="K106" s="1510"/>
      <c r="L106" s="1510">
        <v>109140</v>
      </c>
      <c r="M106" s="1945"/>
      <c r="N106" s="1511"/>
      <c r="O106" s="1511"/>
      <c r="P106" s="1937"/>
      <c r="Q106" s="1937"/>
      <c r="R106" s="1937"/>
    </row>
    <row r="107" spans="1:18" ht="71.25" customHeight="1">
      <c r="A107" s="1922"/>
      <c r="B107" s="3581" t="s">
        <v>1765</v>
      </c>
      <c r="C107" s="3581"/>
      <c r="D107" s="1941"/>
      <c r="E107" s="1511"/>
      <c r="F107" s="1511"/>
      <c r="G107" s="1511"/>
      <c r="H107" s="1937"/>
      <c r="I107" s="1511"/>
      <c r="J107" s="1511"/>
      <c r="K107" s="1945"/>
      <c r="L107" s="1849"/>
      <c r="M107" s="1945"/>
      <c r="N107" s="1511"/>
      <c r="O107" s="1511"/>
      <c r="P107" s="1937"/>
      <c r="Q107" s="1937"/>
      <c r="R107" s="1937"/>
    </row>
    <row r="108" spans="1:18" ht="71.25" customHeight="1">
      <c r="A108" s="1922"/>
      <c r="B108" s="1923" t="s">
        <v>2224</v>
      </c>
      <c r="C108" s="1957" t="s">
        <v>2373</v>
      </c>
      <c r="D108" s="3585" t="s">
        <v>1729</v>
      </c>
      <c r="E108" s="1511"/>
      <c r="F108" s="1511"/>
      <c r="G108" s="1511"/>
      <c r="H108" s="1937"/>
      <c r="I108" s="1511"/>
      <c r="J108" s="1511"/>
      <c r="K108" s="1510"/>
      <c r="L108" s="1510">
        <v>114490</v>
      </c>
      <c r="M108" s="1945"/>
      <c r="N108" s="1511"/>
      <c r="O108" s="1511"/>
      <c r="P108" s="1937"/>
      <c r="Q108" s="1937"/>
      <c r="R108" s="1937"/>
    </row>
    <row r="109" spans="1:18" ht="71.25" customHeight="1">
      <c r="A109" s="1922"/>
      <c r="B109" s="1923" t="s">
        <v>2225</v>
      </c>
      <c r="C109" s="1957" t="s">
        <v>2373</v>
      </c>
      <c r="D109" s="3585"/>
      <c r="E109" s="1511"/>
      <c r="F109" s="1511"/>
      <c r="G109" s="1511"/>
      <c r="H109" s="1937"/>
      <c r="I109" s="1511"/>
      <c r="J109" s="1511"/>
      <c r="K109" s="1510"/>
      <c r="L109" s="1510">
        <v>104860</v>
      </c>
      <c r="M109" s="1945"/>
      <c r="N109" s="1511"/>
      <c r="O109" s="1511"/>
      <c r="P109" s="1937"/>
      <c r="Q109" s="1937"/>
      <c r="R109" s="1937"/>
    </row>
    <row r="110" spans="1:18" ht="71.25" customHeight="1">
      <c r="A110" s="1922"/>
      <c r="B110" s="3581" t="s">
        <v>1761</v>
      </c>
      <c r="C110" s="3581"/>
      <c r="D110" s="3585"/>
      <c r="E110" s="1511"/>
      <c r="F110" s="1511"/>
      <c r="G110" s="1511"/>
      <c r="H110" s="1937"/>
      <c r="I110" s="1511"/>
      <c r="J110" s="1511"/>
      <c r="K110" s="1945"/>
      <c r="L110" s="1849"/>
      <c r="M110" s="1945"/>
      <c r="N110" s="1511"/>
      <c r="O110" s="1511"/>
      <c r="P110" s="1937"/>
      <c r="Q110" s="1937"/>
      <c r="R110" s="1937"/>
    </row>
    <row r="111" spans="1:18" ht="71.25" customHeight="1">
      <c r="A111" s="1922"/>
      <c r="B111" s="1923" t="s">
        <v>2226</v>
      </c>
      <c r="C111" s="1957" t="s">
        <v>2373</v>
      </c>
      <c r="D111" s="3585"/>
      <c r="E111" s="1511"/>
      <c r="F111" s="1511"/>
      <c r="G111" s="1511"/>
      <c r="H111" s="1937"/>
      <c r="I111" s="1511"/>
      <c r="J111" s="1511"/>
      <c r="K111" s="1510"/>
      <c r="L111" s="1510">
        <v>124120</v>
      </c>
      <c r="M111" s="1945"/>
      <c r="N111" s="1511"/>
      <c r="O111" s="1511"/>
      <c r="P111" s="1937"/>
      <c r="Q111" s="1937"/>
      <c r="R111" s="1937"/>
    </row>
    <row r="112" spans="1:18" ht="71.25" customHeight="1">
      <c r="A112" s="1922"/>
      <c r="B112" s="1923" t="s">
        <v>2227</v>
      </c>
      <c r="C112" s="1957" t="s">
        <v>2373</v>
      </c>
      <c r="D112" s="3585"/>
      <c r="E112" s="1511"/>
      <c r="F112" s="1511"/>
      <c r="G112" s="1511"/>
      <c r="H112" s="1937"/>
      <c r="I112" s="1511"/>
      <c r="J112" s="1511"/>
      <c r="K112" s="1510"/>
      <c r="L112" s="1510">
        <v>145520</v>
      </c>
      <c r="M112" s="1945"/>
      <c r="N112" s="1511"/>
      <c r="O112" s="1511"/>
      <c r="P112" s="1937"/>
      <c r="Q112" s="1937"/>
      <c r="R112" s="1937"/>
    </row>
    <row r="113" spans="1:18" ht="39" customHeight="1">
      <c r="A113" s="1922">
        <v>4</v>
      </c>
      <c r="B113" s="3568" t="s">
        <v>2267</v>
      </c>
      <c r="C113" s="3568"/>
      <c r="D113" s="3568"/>
      <c r="E113" s="3568"/>
      <c r="F113" s="3568"/>
      <c r="G113" s="3568"/>
      <c r="H113" s="3568"/>
      <c r="I113" s="3568"/>
      <c r="J113" s="3568"/>
      <c r="K113" s="3568"/>
      <c r="L113" s="3568"/>
      <c r="M113" s="3568"/>
      <c r="N113" s="3568"/>
      <c r="O113" s="3568"/>
      <c r="P113" s="3568"/>
      <c r="Q113" s="3568"/>
      <c r="R113" s="3568"/>
    </row>
    <row r="114" spans="1:18" ht="32.25" customHeight="1">
      <c r="A114" s="1922"/>
      <c r="B114" s="1928"/>
      <c r="C114" s="1956"/>
      <c r="D114" s="1928"/>
      <c r="E114" s="3380" t="s">
        <v>2272</v>
      </c>
      <c r="F114" s="3380"/>
      <c r="G114" s="3380"/>
      <c r="H114" s="3380"/>
      <c r="I114" s="3380"/>
      <c r="J114" s="3380"/>
      <c r="K114" s="3380"/>
      <c r="L114" s="3380"/>
      <c r="M114" s="3380"/>
      <c r="N114" s="3380"/>
      <c r="O114" s="3380"/>
      <c r="P114" s="3380"/>
      <c r="Q114" s="3380"/>
      <c r="R114" s="3380"/>
    </row>
    <row r="115" spans="1:18" ht="25.5" customHeight="1">
      <c r="A115" s="1922"/>
      <c r="B115" s="3592" t="s">
        <v>2111</v>
      </c>
      <c r="C115" s="3592"/>
      <c r="D115" s="3592"/>
      <c r="E115" s="3592"/>
      <c r="F115" s="1511"/>
      <c r="G115" s="1511"/>
      <c r="H115" s="1937"/>
      <c r="I115" s="1511"/>
      <c r="J115" s="1511"/>
      <c r="K115" s="1510"/>
      <c r="L115" s="1510"/>
      <c r="M115" s="1945"/>
      <c r="N115" s="1511"/>
      <c r="O115" s="1511"/>
      <c r="P115" s="1937"/>
      <c r="Q115" s="1937"/>
      <c r="R115" s="1937"/>
    </row>
    <row r="116" spans="1:18" ht="43.5" customHeight="1">
      <c r="A116" s="1922"/>
      <c r="B116" s="1472" t="s">
        <v>2114</v>
      </c>
      <c r="C116" s="1957" t="s">
        <v>121</v>
      </c>
      <c r="D116" s="3591" t="s">
        <v>2112</v>
      </c>
      <c r="E116" s="1441">
        <f>1750000/1.08</f>
        <v>1620370.3703703703</v>
      </c>
      <c r="F116" s="1441">
        <v>2193518.5185185182</v>
      </c>
      <c r="G116" s="1441">
        <v>2193518.5185185182</v>
      </c>
      <c r="H116" s="1441">
        <v>2193518.5185185182</v>
      </c>
      <c r="I116" s="1441">
        <v>2193518.5185185182</v>
      </c>
      <c r="J116" s="1441">
        <v>2193518.5185185182</v>
      </c>
      <c r="K116" s="1441">
        <v>2193518.5185185182</v>
      </c>
      <c r="L116" s="1442">
        <v>2193518.5185185182</v>
      </c>
      <c r="M116" s="1441">
        <v>2193518.5185185182</v>
      </c>
      <c r="N116" s="1441">
        <v>2193518.5185185182</v>
      </c>
      <c r="O116" s="1441">
        <v>2193518.5185185182</v>
      </c>
      <c r="P116" s="1441">
        <v>2193518.5185185182</v>
      </c>
      <c r="Q116" s="1441">
        <v>2193518.5185185182</v>
      </c>
      <c r="R116" s="1441">
        <v>2193518.5185185182</v>
      </c>
    </row>
    <row r="117" spans="1:18" ht="43.5" customHeight="1">
      <c r="A117" s="1922"/>
      <c r="B117" s="1472" t="s">
        <v>2115</v>
      </c>
      <c r="C117" s="1957" t="s">
        <v>121</v>
      </c>
      <c r="D117" s="3591"/>
      <c r="E117" s="1441">
        <f>1687500/1.08</f>
        <v>1562500</v>
      </c>
      <c r="F117" s="1441">
        <v>2133333.333333333</v>
      </c>
      <c r="G117" s="1441">
        <v>2133333.333333333</v>
      </c>
      <c r="H117" s="1441">
        <v>2133333.333333333</v>
      </c>
      <c r="I117" s="1441">
        <v>2133333.333333333</v>
      </c>
      <c r="J117" s="1441">
        <v>2133333.333333333</v>
      </c>
      <c r="K117" s="1441">
        <v>2133333.333333333</v>
      </c>
      <c r="L117" s="1442">
        <v>2133333.333333333</v>
      </c>
      <c r="M117" s="1441">
        <v>2133333.333333333</v>
      </c>
      <c r="N117" s="1441">
        <v>2133333.333333333</v>
      </c>
      <c r="O117" s="1441">
        <v>2133333.333333333</v>
      </c>
      <c r="P117" s="1441">
        <v>2133333.333333333</v>
      </c>
      <c r="Q117" s="1441">
        <v>2133333.333333333</v>
      </c>
      <c r="R117" s="1441">
        <v>2133333.333333333</v>
      </c>
    </row>
    <row r="118" spans="1:18" ht="43.5" customHeight="1">
      <c r="A118" s="1922"/>
      <c r="B118" s="1472" t="s">
        <v>2116</v>
      </c>
      <c r="C118" s="1957" t="s">
        <v>121</v>
      </c>
      <c r="D118" s="3591" t="s">
        <v>2113</v>
      </c>
      <c r="E118" s="1441">
        <f t="shared" ref="E118:E119" si="0">1687500/1.08</f>
        <v>1562500</v>
      </c>
      <c r="F118" s="1441">
        <v>2133333.333333333</v>
      </c>
      <c r="G118" s="1441">
        <v>2133333.333333333</v>
      </c>
      <c r="H118" s="1441">
        <v>2133333.333333333</v>
      </c>
      <c r="I118" s="1441">
        <v>2133333.333333333</v>
      </c>
      <c r="J118" s="1441">
        <v>2133333.333333333</v>
      </c>
      <c r="K118" s="1441">
        <v>2133333.333333333</v>
      </c>
      <c r="L118" s="1442">
        <v>2133333.333333333</v>
      </c>
      <c r="M118" s="1441">
        <v>2133333.333333333</v>
      </c>
      <c r="N118" s="1441">
        <v>2133333.333333333</v>
      </c>
      <c r="O118" s="1441">
        <v>2133333.333333333</v>
      </c>
      <c r="P118" s="1441">
        <v>2133333.333333333</v>
      </c>
      <c r="Q118" s="1441">
        <v>2133333.333333333</v>
      </c>
      <c r="R118" s="1441">
        <v>2133333.333333333</v>
      </c>
    </row>
    <row r="119" spans="1:18" ht="43.5" customHeight="1">
      <c r="A119" s="1922"/>
      <c r="B119" s="1472" t="s">
        <v>2117</v>
      </c>
      <c r="C119" s="1957" t="s">
        <v>121</v>
      </c>
      <c r="D119" s="3591"/>
      <c r="E119" s="1441">
        <f t="shared" si="0"/>
        <v>1562500</v>
      </c>
      <c r="F119" s="1441">
        <v>2133333.333333333</v>
      </c>
      <c r="G119" s="1441">
        <v>2133333.333333333</v>
      </c>
      <c r="H119" s="1441">
        <v>2133333.333333333</v>
      </c>
      <c r="I119" s="1441">
        <v>2133333.333333333</v>
      </c>
      <c r="J119" s="1441">
        <v>2133333.333333333</v>
      </c>
      <c r="K119" s="1441">
        <v>2133333.333333333</v>
      </c>
      <c r="L119" s="1442">
        <v>2133333.333333333</v>
      </c>
      <c r="M119" s="1441">
        <v>2133333.333333333</v>
      </c>
      <c r="N119" s="1441">
        <v>2133333.333333333</v>
      </c>
      <c r="O119" s="1441">
        <v>2133333.333333333</v>
      </c>
      <c r="P119" s="1441">
        <v>2133333.333333333</v>
      </c>
      <c r="Q119" s="1441">
        <v>2133333.333333333</v>
      </c>
      <c r="R119" s="1441">
        <v>2133333.333333333</v>
      </c>
    </row>
    <row r="120" spans="1:18" ht="21.75" customHeight="1">
      <c r="A120" s="1922"/>
      <c r="B120" s="3591" t="s">
        <v>2118</v>
      </c>
      <c r="C120" s="3591"/>
      <c r="D120" s="3591"/>
      <c r="E120" s="3591"/>
      <c r="F120" s="1511"/>
      <c r="G120" s="1511"/>
      <c r="H120" s="1937"/>
      <c r="I120" s="1511"/>
      <c r="J120" s="1511"/>
      <c r="K120" s="1510"/>
      <c r="L120" s="1510"/>
      <c r="M120" s="1945"/>
      <c r="N120" s="1511"/>
      <c r="O120" s="1511"/>
      <c r="P120" s="1937"/>
      <c r="Q120" s="1937"/>
      <c r="R120" s="1937"/>
    </row>
    <row r="121" spans="1:18" ht="36.75" customHeight="1">
      <c r="A121" s="1922"/>
      <c r="B121" s="1472" t="s">
        <v>2114</v>
      </c>
      <c r="C121" s="1957" t="s">
        <v>121</v>
      </c>
      <c r="D121" s="3591" t="s">
        <v>2112</v>
      </c>
      <c r="E121" s="1441">
        <f>2000000/1.08</f>
        <v>1851851.8518518517</v>
      </c>
      <c r="F121" s="1441">
        <v>2537037.0370370368</v>
      </c>
      <c r="G121" s="1441">
        <v>2537037.0370370368</v>
      </c>
      <c r="H121" s="1441">
        <v>2537037.0370370368</v>
      </c>
      <c r="I121" s="1441">
        <v>2537037.0370370368</v>
      </c>
      <c r="J121" s="1441">
        <v>2537037.0370370368</v>
      </c>
      <c r="K121" s="1441">
        <v>2537037.0370370368</v>
      </c>
      <c r="L121" s="1442">
        <v>2537037.0370370368</v>
      </c>
      <c r="M121" s="1441">
        <v>2537037.0370370368</v>
      </c>
      <c r="N121" s="1441">
        <v>2537037.0370370368</v>
      </c>
      <c r="O121" s="1441">
        <v>2537037.0370370368</v>
      </c>
      <c r="P121" s="1441">
        <v>2537037.0370370368</v>
      </c>
      <c r="Q121" s="1441">
        <v>2537037.0370370368</v>
      </c>
      <c r="R121" s="1441">
        <v>2537037.0370370368</v>
      </c>
    </row>
    <row r="122" spans="1:18" ht="36.75" customHeight="1">
      <c r="A122" s="1922"/>
      <c r="B122" s="1472" t="s">
        <v>2115</v>
      </c>
      <c r="C122" s="1957" t="s">
        <v>121</v>
      </c>
      <c r="D122" s="3591"/>
      <c r="E122" s="1441">
        <f>1875000/1.08</f>
        <v>1736111.111111111</v>
      </c>
      <c r="F122" s="1441">
        <v>2404629.6296296297</v>
      </c>
      <c r="G122" s="1441">
        <v>2404629.6296296297</v>
      </c>
      <c r="H122" s="1441">
        <v>2404629.6296296297</v>
      </c>
      <c r="I122" s="1441">
        <v>2404629.6296296297</v>
      </c>
      <c r="J122" s="1441">
        <v>2404629.6296296297</v>
      </c>
      <c r="K122" s="1441">
        <v>2404629.6296296297</v>
      </c>
      <c r="L122" s="1442">
        <v>2404629.6296296297</v>
      </c>
      <c r="M122" s="1441">
        <v>2404629.6296296297</v>
      </c>
      <c r="N122" s="1441">
        <v>2404629.6296296297</v>
      </c>
      <c r="O122" s="1441">
        <v>2404629.6296296297</v>
      </c>
      <c r="P122" s="1441">
        <v>2404629.6296296297</v>
      </c>
      <c r="Q122" s="1441">
        <v>2404629.6296296297</v>
      </c>
      <c r="R122" s="1441">
        <v>2404629.6296296297</v>
      </c>
    </row>
    <row r="123" spans="1:18" ht="36.75" customHeight="1">
      <c r="A123" s="1922"/>
      <c r="B123" s="1472" t="s">
        <v>2116</v>
      </c>
      <c r="C123" s="1957" t="s">
        <v>121</v>
      </c>
      <c r="D123" s="3591" t="s">
        <v>2113</v>
      </c>
      <c r="E123" s="1441">
        <f t="shared" ref="E123:E124" si="1">1875000/1.08</f>
        <v>1736111.111111111</v>
      </c>
      <c r="F123" s="1441">
        <v>2404629.6296296297</v>
      </c>
      <c r="G123" s="1441">
        <v>2404629.6296296297</v>
      </c>
      <c r="H123" s="1441">
        <v>2404629.6296296297</v>
      </c>
      <c r="I123" s="1441">
        <v>2404629.6296296297</v>
      </c>
      <c r="J123" s="1441">
        <v>2404629.6296296297</v>
      </c>
      <c r="K123" s="1441">
        <v>2404629.6296296297</v>
      </c>
      <c r="L123" s="1442">
        <v>2404629.6296296297</v>
      </c>
      <c r="M123" s="1441">
        <v>2404629.6296296297</v>
      </c>
      <c r="N123" s="1441">
        <v>2404629.6296296297</v>
      </c>
      <c r="O123" s="1441">
        <v>2404629.6296296297</v>
      </c>
      <c r="P123" s="1441">
        <v>2404629.6296296297</v>
      </c>
      <c r="Q123" s="1441">
        <v>2404629.6296296297</v>
      </c>
      <c r="R123" s="1441">
        <v>2404629.6296296297</v>
      </c>
    </row>
    <row r="124" spans="1:18" ht="36.75" customHeight="1">
      <c r="A124" s="1922"/>
      <c r="B124" s="1472" t="s">
        <v>2117</v>
      </c>
      <c r="C124" s="1957" t="s">
        <v>121</v>
      </c>
      <c r="D124" s="3591"/>
      <c r="E124" s="1441">
        <f t="shared" si="1"/>
        <v>1736111.111111111</v>
      </c>
      <c r="F124" s="1441">
        <v>2404629.6296296297</v>
      </c>
      <c r="G124" s="1441">
        <v>2404629.6296296297</v>
      </c>
      <c r="H124" s="1441">
        <v>2404629.6296296297</v>
      </c>
      <c r="I124" s="1441">
        <v>2404629.6296296297</v>
      </c>
      <c r="J124" s="1441">
        <v>2404629.6296296297</v>
      </c>
      <c r="K124" s="1441">
        <v>2404629.6296296297</v>
      </c>
      <c r="L124" s="1442">
        <v>2404629.6296296297</v>
      </c>
      <c r="M124" s="1441">
        <v>2404629.6296296297</v>
      </c>
      <c r="N124" s="1441">
        <v>2404629.6296296297</v>
      </c>
      <c r="O124" s="1441">
        <v>2404629.6296296297</v>
      </c>
      <c r="P124" s="1441">
        <v>2404629.6296296297</v>
      </c>
      <c r="Q124" s="1441">
        <v>2404629.6296296297</v>
      </c>
      <c r="R124" s="1441">
        <v>2404629.6296296297</v>
      </c>
    </row>
    <row r="125" spans="1:18" ht="20.25" customHeight="1">
      <c r="A125" s="1922"/>
      <c r="B125" s="3591" t="s">
        <v>2119</v>
      </c>
      <c r="C125" s="3591"/>
      <c r="D125" s="3591"/>
      <c r="E125" s="3591"/>
      <c r="F125" s="1511"/>
      <c r="G125" s="1511"/>
      <c r="H125" s="1937"/>
      <c r="I125" s="1511"/>
      <c r="J125" s="1511"/>
      <c r="K125" s="1510"/>
      <c r="L125" s="1510"/>
      <c r="M125" s="1945"/>
      <c r="N125" s="1511"/>
      <c r="O125" s="1511"/>
      <c r="P125" s="1937"/>
      <c r="Q125" s="1937"/>
      <c r="R125" s="1937"/>
    </row>
    <row r="126" spans="1:18" ht="48" customHeight="1">
      <c r="A126" s="1922"/>
      <c r="B126" s="1472" t="s">
        <v>2115</v>
      </c>
      <c r="C126" s="1957" t="s">
        <v>121</v>
      </c>
      <c r="D126" s="3591" t="s">
        <v>2112</v>
      </c>
      <c r="E126" s="1441">
        <f>2875000/1.08</f>
        <v>2662037.0370370368</v>
      </c>
      <c r="F126" s="1441">
        <v>3480555.5555555555</v>
      </c>
      <c r="G126" s="1441">
        <v>3480555.5555555555</v>
      </c>
      <c r="H126" s="1441">
        <v>3480555.5555555555</v>
      </c>
      <c r="I126" s="1441">
        <v>3480555.5555555555</v>
      </c>
      <c r="J126" s="1441">
        <v>3480555.5555555555</v>
      </c>
      <c r="K126" s="1441">
        <v>3480555.5555555555</v>
      </c>
      <c r="L126" s="1442">
        <v>3480555.5555555555</v>
      </c>
      <c r="M126" s="1441">
        <v>3480555.5555555555</v>
      </c>
      <c r="N126" s="1441">
        <v>3480555.5555555555</v>
      </c>
      <c r="O126" s="1441">
        <v>3480555.5555555555</v>
      </c>
      <c r="P126" s="1441">
        <v>3480555.5555555555</v>
      </c>
      <c r="Q126" s="1441">
        <v>3480555.5555555555</v>
      </c>
      <c r="R126" s="1441">
        <v>3480555.5555555555</v>
      </c>
    </row>
    <row r="127" spans="1:18" ht="48" customHeight="1">
      <c r="A127" s="1922"/>
      <c r="B127" s="1472" t="s">
        <v>2116</v>
      </c>
      <c r="C127" s="1957" t="s">
        <v>121</v>
      </c>
      <c r="D127" s="3591"/>
      <c r="E127" s="1441">
        <f>3125000/1.08</f>
        <v>2893518.5185185182</v>
      </c>
      <c r="F127" s="1441">
        <v>3749074.0740740737</v>
      </c>
      <c r="G127" s="1441">
        <v>3749074.0740740737</v>
      </c>
      <c r="H127" s="1441">
        <v>3749074.0740740737</v>
      </c>
      <c r="I127" s="1441">
        <v>3749074.0740740737</v>
      </c>
      <c r="J127" s="1441">
        <v>3749074.0740740737</v>
      </c>
      <c r="K127" s="1441">
        <v>3749074.0740740737</v>
      </c>
      <c r="L127" s="1442">
        <v>3749074.0740740737</v>
      </c>
      <c r="M127" s="1441">
        <v>3749074.0740740737</v>
      </c>
      <c r="N127" s="1441">
        <v>3749074.0740740737</v>
      </c>
      <c r="O127" s="1441">
        <v>3749074.0740740737</v>
      </c>
      <c r="P127" s="1441">
        <v>3749074.0740740737</v>
      </c>
      <c r="Q127" s="1441">
        <v>3749074.0740740737</v>
      </c>
      <c r="R127" s="1441">
        <v>3749074.0740740737</v>
      </c>
    </row>
    <row r="128" spans="1:18" ht="48" customHeight="1">
      <c r="A128" s="1922"/>
      <c r="B128" s="1472" t="s">
        <v>2117</v>
      </c>
      <c r="C128" s="1957" t="s">
        <v>121</v>
      </c>
      <c r="D128" s="1922" t="s">
        <v>2113</v>
      </c>
      <c r="E128" s="1441">
        <f>3125000/1.08</f>
        <v>2893518.5185185182</v>
      </c>
      <c r="F128" s="1441">
        <v>3749074.0740740737</v>
      </c>
      <c r="G128" s="1441">
        <v>3749074.0740740737</v>
      </c>
      <c r="H128" s="1441">
        <v>3749074.0740740737</v>
      </c>
      <c r="I128" s="1441">
        <v>3749074.0740740737</v>
      </c>
      <c r="J128" s="1441">
        <v>3749074.0740740737</v>
      </c>
      <c r="K128" s="1441">
        <v>3749074.0740740737</v>
      </c>
      <c r="L128" s="1442">
        <v>3749074.0740740737</v>
      </c>
      <c r="M128" s="1441">
        <v>3749074.0740740737</v>
      </c>
      <c r="N128" s="1441">
        <v>3749074.0740740737</v>
      </c>
      <c r="O128" s="1441">
        <v>3749074.0740740737</v>
      </c>
      <c r="P128" s="1441">
        <v>3749074.0740740737</v>
      </c>
      <c r="Q128" s="1441">
        <v>3749074.0740740737</v>
      </c>
      <c r="R128" s="1441">
        <v>3749074.0740740737</v>
      </c>
    </row>
    <row r="129" spans="1:18" ht="40.5" customHeight="1">
      <c r="A129" s="1922"/>
      <c r="B129" s="3591" t="s">
        <v>2120</v>
      </c>
      <c r="C129" s="3591"/>
      <c r="D129" s="3591"/>
      <c r="E129" s="3591"/>
      <c r="F129" s="1511"/>
      <c r="G129" s="1511"/>
      <c r="H129" s="1937"/>
      <c r="I129" s="1511"/>
      <c r="J129" s="1511"/>
      <c r="K129" s="1510"/>
      <c r="L129" s="1510"/>
      <c r="M129" s="1945"/>
      <c r="N129" s="1511"/>
      <c r="O129" s="1511"/>
      <c r="P129" s="1937"/>
      <c r="Q129" s="1937"/>
      <c r="R129" s="1937"/>
    </row>
    <row r="130" spans="1:18" ht="45" customHeight="1">
      <c r="A130" s="1922"/>
      <c r="B130" s="1472" t="s">
        <v>2121</v>
      </c>
      <c r="C130" s="1957" t="s">
        <v>121</v>
      </c>
      <c r="D130" s="3591" t="s">
        <v>2113</v>
      </c>
      <c r="E130" s="1441">
        <f>1875000/1.08</f>
        <v>1736111.111111111</v>
      </c>
      <c r="F130" s="1441">
        <v>2402777.7777777775</v>
      </c>
      <c r="G130" s="1441">
        <v>2402777.7777777775</v>
      </c>
      <c r="H130" s="1441">
        <v>2402777.7777777775</v>
      </c>
      <c r="I130" s="1441">
        <v>2402777.7777777775</v>
      </c>
      <c r="J130" s="1441">
        <v>2402777.7777777775</v>
      </c>
      <c r="K130" s="1441">
        <v>2402777.7777777775</v>
      </c>
      <c r="L130" s="1442">
        <v>2402777.7777777775</v>
      </c>
      <c r="M130" s="1441">
        <v>2402777.7777777775</v>
      </c>
      <c r="N130" s="1441">
        <v>2402777.7777777775</v>
      </c>
      <c r="O130" s="1441">
        <v>2402777.7777777775</v>
      </c>
      <c r="P130" s="1441">
        <v>2402777.7777777775</v>
      </c>
      <c r="Q130" s="1441">
        <v>2402777.7777777775</v>
      </c>
      <c r="R130" s="1441">
        <v>2402777.7777777775</v>
      </c>
    </row>
    <row r="131" spans="1:18" ht="45" customHeight="1">
      <c r="A131" s="1922"/>
      <c r="B131" s="1472" t="s">
        <v>2122</v>
      </c>
      <c r="C131" s="1957" t="s">
        <v>121</v>
      </c>
      <c r="D131" s="3591"/>
      <c r="E131" s="1441">
        <f>1937500/1.08</f>
        <v>1793981.4814814813</v>
      </c>
      <c r="F131" s="1441">
        <v>2458333.333333333</v>
      </c>
      <c r="G131" s="1441">
        <v>2458333.333333333</v>
      </c>
      <c r="H131" s="1441">
        <v>2458333.333333333</v>
      </c>
      <c r="I131" s="1441">
        <v>2458333.333333333</v>
      </c>
      <c r="J131" s="1441">
        <v>2458333.333333333</v>
      </c>
      <c r="K131" s="1441">
        <v>2458333.333333333</v>
      </c>
      <c r="L131" s="1442">
        <v>2458333.333333333</v>
      </c>
      <c r="M131" s="1441">
        <v>2458333.333333333</v>
      </c>
      <c r="N131" s="1441">
        <v>2458333.333333333</v>
      </c>
      <c r="O131" s="1441">
        <v>2458333.333333333</v>
      </c>
      <c r="P131" s="1441">
        <v>2458333.333333333</v>
      </c>
      <c r="Q131" s="1441">
        <v>2458333.333333333</v>
      </c>
      <c r="R131" s="1441">
        <v>2458333.333333333</v>
      </c>
    </row>
    <row r="132" spans="1:18" ht="51.75" customHeight="1">
      <c r="A132" s="1922"/>
      <c r="B132" s="3591" t="s">
        <v>2127</v>
      </c>
      <c r="C132" s="3591"/>
      <c r="D132" s="3591"/>
      <c r="E132" s="3591"/>
      <c r="F132" s="1511"/>
      <c r="G132" s="1511"/>
      <c r="H132" s="1937"/>
      <c r="I132" s="1511"/>
      <c r="J132" s="1511"/>
      <c r="K132" s="1510"/>
      <c r="L132" s="1510"/>
      <c r="M132" s="1945"/>
      <c r="N132" s="1511"/>
      <c r="O132" s="1511"/>
      <c r="P132" s="1937"/>
      <c r="Q132" s="1937"/>
      <c r="R132" s="1937"/>
    </row>
    <row r="133" spans="1:18" ht="49.5" customHeight="1">
      <c r="A133" s="1922"/>
      <c r="B133" s="1472" t="s">
        <v>2123</v>
      </c>
      <c r="C133" s="1957" t="s">
        <v>121</v>
      </c>
      <c r="D133" s="3591" t="s">
        <v>2113</v>
      </c>
      <c r="E133" s="1441">
        <f>3050000/1.08</f>
        <v>2824074.0740740737</v>
      </c>
      <c r="F133" s="1441">
        <v>3568518.5185185182</v>
      </c>
      <c r="G133" s="1441">
        <v>3568518.5185185182</v>
      </c>
      <c r="H133" s="1441">
        <v>3568518.5185185182</v>
      </c>
      <c r="I133" s="1441">
        <v>3568518.5185185182</v>
      </c>
      <c r="J133" s="1441">
        <v>3568518.5185185182</v>
      </c>
      <c r="K133" s="1441">
        <v>3568518.5185185182</v>
      </c>
      <c r="L133" s="1442">
        <v>3568518.5185185182</v>
      </c>
      <c r="M133" s="1441">
        <v>3568518.5185185182</v>
      </c>
      <c r="N133" s="1441">
        <v>3568518.5185185182</v>
      </c>
      <c r="O133" s="1441">
        <v>3568518.5185185182</v>
      </c>
      <c r="P133" s="1441">
        <v>3568518.5185185182</v>
      </c>
      <c r="Q133" s="1441">
        <v>3568518.5185185182</v>
      </c>
      <c r="R133" s="1441">
        <v>3568518.5185185182</v>
      </c>
    </row>
    <row r="134" spans="1:18" ht="49.5" customHeight="1">
      <c r="A134" s="1922"/>
      <c r="B134" s="1472" t="s">
        <v>2124</v>
      </c>
      <c r="C134" s="1957" t="s">
        <v>121</v>
      </c>
      <c r="D134" s="3591"/>
      <c r="E134" s="1441">
        <f>2850000/1.08</f>
        <v>2638888.8888888885</v>
      </c>
      <c r="F134" s="1441">
        <v>3332407.4074074072</v>
      </c>
      <c r="G134" s="1441">
        <v>3332407.4074074072</v>
      </c>
      <c r="H134" s="1441">
        <v>3332407.4074074072</v>
      </c>
      <c r="I134" s="1441">
        <v>3332407.4074074072</v>
      </c>
      <c r="J134" s="1441">
        <v>3332407.4074074072</v>
      </c>
      <c r="K134" s="1441">
        <v>3332407.4074074072</v>
      </c>
      <c r="L134" s="1442">
        <v>3332407.4074074072</v>
      </c>
      <c r="M134" s="1441">
        <v>3332407.4074074072</v>
      </c>
      <c r="N134" s="1441">
        <v>3332407.4074074072</v>
      </c>
      <c r="O134" s="1441">
        <v>3332407.4074074072</v>
      </c>
      <c r="P134" s="1441">
        <v>3332407.4074074072</v>
      </c>
      <c r="Q134" s="1441">
        <v>3332407.4074074072</v>
      </c>
      <c r="R134" s="1441">
        <v>3332407.4074074072</v>
      </c>
    </row>
    <row r="135" spans="1:18" ht="49.5" customHeight="1">
      <c r="A135" s="1922"/>
      <c r="B135" s="1472" t="s">
        <v>2268</v>
      </c>
      <c r="C135" s="1957" t="s">
        <v>121</v>
      </c>
      <c r="D135" s="3591"/>
      <c r="E135" s="1441">
        <f>4100000/1.08</f>
        <v>3796296.2962962962</v>
      </c>
      <c r="F135" s="1441">
        <v>4554629.6296296297</v>
      </c>
      <c r="G135" s="1441">
        <v>4554629.6296296297</v>
      </c>
      <c r="H135" s="1441">
        <v>4554629.6296296297</v>
      </c>
      <c r="I135" s="1441">
        <v>4554629.6296296297</v>
      </c>
      <c r="J135" s="1441">
        <v>4554629.6296296297</v>
      </c>
      <c r="K135" s="1441">
        <v>4554629.6296296297</v>
      </c>
      <c r="L135" s="1442">
        <v>4554629.6296296297</v>
      </c>
      <c r="M135" s="1441">
        <v>4554629.6296296297</v>
      </c>
      <c r="N135" s="1441">
        <v>4554629.6296296297</v>
      </c>
      <c r="O135" s="1441">
        <v>4554629.6296296297</v>
      </c>
      <c r="P135" s="1441">
        <v>4554629.6296296297</v>
      </c>
      <c r="Q135" s="1441">
        <v>4554629.6296296297</v>
      </c>
      <c r="R135" s="1441">
        <v>4554629.6296296297</v>
      </c>
    </row>
    <row r="136" spans="1:18" ht="49.5" hidden="1" customHeight="1">
      <c r="A136" s="1922"/>
      <c r="B136" s="1472" t="s">
        <v>2269</v>
      </c>
      <c r="C136" s="1957" t="s">
        <v>121</v>
      </c>
      <c r="D136" s="3591"/>
      <c r="E136" s="1441">
        <f>3900000/1.08</f>
        <v>3611111.111111111</v>
      </c>
      <c r="F136" s="1441">
        <v>4360185.1851851847</v>
      </c>
      <c r="G136" s="1441">
        <v>4360185.1851851847</v>
      </c>
      <c r="H136" s="1441">
        <v>4360185.1851851847</v>
      </c>
      <c r="I136" s="1441">
        <v>4360185.1851851847</v>
      </c>
      <c r="J136" s="1441">
        <v>4360185.1851851847</v>
      </c>
      <c r="K136" s="1441">
        <v>4360185.1851851847</v>
      </c>
      <c r="L136" s="1442">
        <v>4360185.1851851847</v>
      </c>
      <c r="M136" s="1441">
        <v>4360185.1851851847</v>
      </c>
      <c r="N136" s="1441">
        <v>4360185.1851851847</v>
      </c>
      <c r="O136" s="1441">
        <v>4360185.1851851847</v>
      </c>
      <c r="P136" s="1441">
        <v>4360185.1851851847</v>
      </c>
      <c r="Q136" s="1441">
        <v>4360185.1851851847</v>
      </c>
      <c r="R136" s="1441">
        <v>4360185.1851851847</v>
      </c>
    </row>
    <row r="137" spans="1:18" ht="66.75" hidden="1" customHeight="1">
      <c r="A137" s="1922">
        <v>5</v>
      </c>
      <c r="B137" s="3568" t="s">
        <v>2175</v>
      </c>
      <c r="C137" s="3568"/>
      <c r="D137" s="3568"/>
      <c r="E137" s="3568"/>
      <c r="F137" s="3568"/>
      <c r="G137" s="3568"/>
      <c r="H137" s="3568"/>
      <c r="I137" s="3568"/>
      <c r="J137" s="3568"/>
      <c r="K137" s="3568"/>
      <c r="L137" s="3568"/>
      <c r="M137" s="3568"/>
      <c r="N137" s="3568"/>
      <c r="O137" s="3568"/>
      <c r="P137" s="3568"/>
      <c r="Q137" s="3568"/>
      <c r="R137" s="3568"/>
    </row>
    <row r="138" spans="1:18" ht="37.5" hidden="1" customHeight="1">
      <c r="A138" s="1922"/>
      <c r="B138" s="3581" t="s">
        <v>2178</v>
      </c>
      <c r="C138" s="3581"/>
      <c r="D138" s="3581"/>
      <c r="E138" s="3380" t="s">
        <v>2271</v>
      </c>
      <c r="F138" s="3380"/>
      <c r="G138" s="3380"/>
      <c r="H138" s="3380"/>
      <c r="I138" s="3380"/>
      <c r="J138" s="3380"/>
      <c r="K138" s="3380"/>
      <c r="L138" s="3380"/>
      <c r="M138" s="3380"/>
      <c r="N138" s="3380"/>
      <c r="O138" s="3380"/>
      <c r="P138" s="3380"/>
      <c r="Q138" s="3380"/>
      <c r="R138" s="3380"/>
    </row>
    <row r="139" spans="1:18" ht="120.75" hidden="1" customHeight="1">
      <c r="A139" s="1922"/>
      <c r="B139" s="1923" t="s">
        <v>2179</v>
      </c>
      <c r="C139" s="1957" t="s">
        <v>2373</v>
      </c>
      <c r="D139" s="3585" t="s">
        <v>1729</v>
      </c>
      <c r="E139" s="1504">
        <v>381481</v>
      </c>
      <c r="F139" s="1461"/>
      <c r="G139" s="1504"/>
      <c r="H139" s="1504"/>
      <c r="I139" s="1504"/>
      <c r="J139" s="1504"/>
      <c r="K139" s="1461"/>
      <c r="L139" s="1504"/>
      <c r="M139" s="1945"/>
      <c r="N139" s="1504"/>
      <c r="O139" s="1511"/>
      <c r="P139" s="1937"/>
      <c r="Q139" s="1937"/>
      <c r="R139" s="1937"/>
    </row>
    <row r="140" spans="1:18" ht="120.75" hidden="1" customHeight="1">
      <c r="A140" s="1922"/>
      <c r="B140" s="1923" t="s">
        <v>2180</v>
      </c>
      <c r="C140" s="1957" t="s">
        <v>2373</v>
      </c>
      <c r="D140" s="3585"/>
      <c r="E140" s="1510">
        <v>429630</v>
      </c>
      <c r="F140" s="1511"/>
      <c r="G140" s="1511"/>
      <c r="H140" s="1937"/>
      <c r="I140" s="1511"/>
      <c r="J140" s="1511"/>
      <c r="K140" s="1510"/>
      <c r="L140" s="1504"/>
      <c r="M140" s="1945"/>
      <c r="N140" s="1511"/>
      <c r="O140" s="1511"/>
      <c r="P140" s="1937"/>
      <c r="Q140" s="1937"/>
      <c r="R140" s="1937"/>
    </row>
    <row r="141" spans="1:18" ht="120.75" hidden="1" customHeight="1">
      <c r="A141" s="1922"/>
      <c r="B141" s="1923" t="s">
        <v>2181</v>
      </c>
      <c r="C141" s="1957" t="s">
        <v>2373</v>
      </c>
      <c r="D141" s="3585"/>
      <c r="E141" s="1510">
        <v>410185</v>
      </c>
      <c r="F141" s="1511"/>
      <c r="G141" s="1511"/>
      <c r="H141" s="1937"/>
      <c r="I141" s="1511"/>
      <c r="J141" s="1511"/>
      <c r="K141" s="1510"/>
      <c r="L141" s="1504"/>
      <c r="M141" s="1945"/>
      <c r="N141" s="1511"/>
      <c r="O141" s="1511"/>
      <c r="P141" s="1937"/>
      <c r="Q141" s="1937"/>
      <c r="R141" s="1937"/>
    </row>
    <row r="142" spans="1:18" ht="120.75" hidden="1" customHeight="1">
      <c r="A142" s="1922"/>
      <c r="B142" s="1923" t="s">
        <v>2182</v>
      </c>
      <c r="C142" s="1957" t="s">
        <v>2373</v>
      </c>
      <c r="D142" s="3585" t="s">
        <v>1729</v>
      </c>
      <c r="E142" s="1510">
        <v>439815</v>
      </c>
      <c r="F142" s="1511"/>
      <c r="G142" s="1511"/>
      <c r="H142" s="1937"/>
      <c r="I142" s="1511"/>
      <c r="J142" s="1511"/>
      <c r="K142" s="1510"/>
      <c r="L142" s="1504"/>
      <c r="M142" s="1945"/>
      <c r="N142" s="1511"/>
      <c r="O142" s="1511"/>
      <c r="P142" s="1937"/>
      <c r="Q142" s="1937"/>
      <c r="R142" s="1937"/>
    </row>
    <row r="143" spans="1:18" ht="120.75" hidden="1" customHeight="1">
      <c r="A143" s="1922"/>
      <c r="B143" s="1923" t="s">
        <v>2183</v>
      </c>
      <c r="C143" s="1957" t="s">
        <v>2373</v>
      </c>
      <c r="D143" s="3585"/>
      <c r="E143" s="1510">
        <v>487037</v>
      </c>
      <c r="F143" s="1511"/>
      <c r="G143" s="1511"/>
      <c r="H143" s="1937"/>
      <c r="I143" s="1511"/>
      <c r="J143" s="1511"/>
      <c r="K143" s="1510"/>
      <c r="L143" s="1504"/>
      <c r="M143" s="1945"/>
      <c r="N143" s="1511"/>
      <c r="O143" s="1511"/>
      <c r="P143" s="1937"/>
      <c r="Q143" s="1937"/>
      <c r="R143" s="1937"/>
    </row>
    <row r="144" spans="1:18" ht="120.75" hidden="1" customHeight="1">
      <c r="A144" s="1922"/>
      <c r="B144" s="1923" t="s">
        <v>2184</v>
      </c>
      <c r="C144" s="1957" t="s">
        <v>2373</v>
      </c>
      <c r="D144" s="3585" t="s">
        <v>1729</v>
      </c>
      <c r="E144" s="1510">
        <v>429630</v>
      </c>
      <c r="F144" s="1511"/>
      <c r="G144" s="1511"/>
      <c r="H144" s="1937"/>
      <c r="I144" s="1511"/>
      <c r="J144" s="1511"/>
      <c r="K144" s="1510"/>
      <c r="L144" s="1504"/>
      <c r="M144" s="1945"/>
      <c r="N144" s="1511"/>
      <c r="O144" s="1511"/>
      <c r="P144" s="1937"/>
      <c r="Q144" s="1937"/>
      <c r="R144" s="1937"/>
    </row>
    <row r="145" spans="1:18" ht="120.75" hidden="1" customHeight="1">
      <c r="A145" s="1922"/>
      <c r="B145" s="1923" t="s">
        <v>2184</v>
      </c>
      <c r="C145" s="1957" t="s">
        <v>2373</v>
      </c>
      <c r="D145" s="3585"/>
      <c r="E145" s="1510">
        <v>429630</v>
      </c>
      <c r="F145" s="1511"/>
      <c r="G145" s="1511"/>
      <c r="H145" s="1937"/>
      <c r="I145" s="1511"/>
      <c r="J145" s="1511"/>
      <c r="K145" s="1510"/>
      <c r="L145" s="1510"/>
      <c r="M145" s="1945"/>
      <c r="N145" s="1511"/>
      <c r="O145" s="1511"/>
      <c r="P145" s="1937"/>
      <c r="Q145" s="1937"/>
      <c r="R145" s="1937"/>
    </row>
    <row r="146" spans="1:18" ht="120.75" hidden="1" customHeight="1">
      <c r="A146" s="1922"/>
      <c r="B146" s="1923" t="s">
        <v>2185</v>
      </c>
      <c r="C146" s="1957" t="s">
        <v>2373</v>
      </c>
      <c r="D146" s="3585" t="s">
        <v>1729</v>
      </c>
      <c r="E146" s="1510">
        <v>487037</v>
      </c>
      <c r="F146" s="1511"/>
      <c r="G146" s="1511"/>
      <c r="H146" s="1937"/>
      <c r="I146" s="1511"/>
      <c r="J146" s="1511"/>
      <c r="K146" s="1510"/>
      <c r="L146" s="1510"/>
      <c r="M146" s="1945"/>
      <c r="N146" s="1511"/>
      <c r="O146" s="1511"/>
      <c r="P146" s="1937"/>
      <c r="Q146" s="1937"/>
      <c r="R146" s="1937"/>
    </row>
    <row r="147" spans="1:18" ht="120.75" hidden="1" customHeight="1">
      <c r="A147" s="1922"/>
      <c r="B147" s="1923" t="s">
        <v>2186</v>
      </c>
      <c r="C147" s="1957" t="s">
        <v>2373</v>
      </c>
      <c r="D147" s="3585"/>
      <c r="E147" s="1510">
        <v>429630</v>
      </c>
      <c r="F147" s="1511"/>
      <c r="G147" s="1511"/>
      <c r="H147" s="1937"/>
      <c r="I147" s="1511"/>
      <c r="J147" s="1511"/>
      <c r="K147" s="1510"/>
      <c r="L147" s="1510"/>
      <c r="M147" s="1945"/>
      <c r="N147" s="1511"/>
      <c r="O147" s="1511"/>
      <c r="P147" s="1937"/>
      <c r="Q147" s="1937"/>
      <c r="R147" s="1937"/>
    </row>
    <row r="148" spans="1:18" ht="120.75" hidden="1" customHeight="1">
      <c r="A148" s="1922"/>
      <c r="B148" s="1923" t="s">
        <v>2187</v>
      </c>
      <c r="C148" s="1957" t="s">
        <v>2373</v>
      </c>
      <c r="D148" s="3585" t="s">
        <v>1729</v>
      </c>
      <c r="E148" s="1510">
        <v>487037</v>
      </c>
      <c r="F148" s="1511"/>
      <c r="G148" s="1511"/>
      <c r="H148" s="1937"/>
      <c r="I148" s="1511"/>
      <c r="J148" s="1511"/>
      <c r="K148" s="1510"/>
      <c r="L148" s="1510"/>
      <c r="M148" s="1945"/>
      <c r="N148" s="1511"/>
      <c r="O148" s="1511"/>
      <c r="P148" s="1937"/>
      <c r="Q148" s="1937"/>
      <c r="R148" s="1937"/>
    </row>
    <row r="149" spans="1:18" ht="120.75" hidden="1" customHeight="1">
      <c r="A149" s="1922"/>
      <c r="B149" s="1923" t="s">
        <v>2188</v>
      </c>
      <c r="C149" s="1957" t="s">
        <v>2373</v>
      </c>
      <c r="D149" s="3585"/>
      <c r="E149" s="1510">
        <v>687037</v>
      </c>
      <c r="F149" s="1511"/>
      <c r="G149" s="1511"/>
      <c r="H149" s="1937"/>
      <c r="I149" s="1511"/>
      <c r="J149" s="1511"/>
      <c r="K149" s="1510"/>
      <c r="L149" s="1510"/>
      <c r="M149" s="1945"/>
      <c r="N149" s="1511"/>
      <c r="O149" s="1511"/>
      <c r="P149" s="1937"/>
      <c r="Q149" s="1937"/>
      <c r="R149" s="1937"/>
    </row>
    <row r="150" spans="1:18" ht="120.75" hidden="1" customHeight="1">
      <c r="A150" s="1922"/>
      <c r="B150" s="1923" t="s">
        <v>2189</v>
      </c>
      <c r="C150" s="1957" t="s">
        <v>2373</v>
      </c>
      <c r="D150" s="3585" t="s">
        <v>1729</v>
      </c>
      <c r="E150" s="1510">
        <v>687037</v>
      </c>
      <c r="F150" s="1511"/>
      <c r="G150" s="1511"/>
      <c r="H150" s="1937"/>
      <c r="I150" s="1511"/>
      <c r="J150" s="1511"/>
      <c r="K150" s="1510"/>
      <c r="L150" s="1510"/>
      <c r="M150" s="1945"/>
      <c r="N150" s="1511"/>
      <c r="O150" s="1511"/>
      <c r="P150" s="1937"/>
      <c r="Q150" s="1937"/>
      <c r="R150" s="1937"/>
    </row>
    <row r="151" spans="1:18" ht="120.75" hidden="1" customHeight="1">
      <c r="A151" s="1922"/>
      <c r="B151" s="1923" t="s">
        <v>2190</v>
      </c>
      <c r="C151" s="1957" t="s">
        <v>2373</v>
      </c>
      <c r="D151" s="3585"/>
      <c r="E151" s="1510">
        <v>374300</v>
      </c>
      <c r="F151" s="1511"/>
      <c r="G151" s="1511"/>
      <c r="H151" s="1937"/>
      <c r="I151" s="1511"/>
      <c r="J151" s="1511"/>
      <c r="K151" s="1510"/>
      <c r="L151" s="1510"/>
      <c r="M151" s="1945"/>
      <c r="N151" s="1511"/>
      <c r="O151" s="1511"/>
      <c r="P151" s="1937"/>
      <c r="Q151" s="1937"/>
      <c r="R151" s="1937"/>
    </row>
    <row r="152" spans="1:18" ht="120.75" hidden="1" customHeight="1">
      <c r="A152" s="1922"/>
      <c r="B152" s="3581" t="s">
        <v>2177</v>
      </c>
      <c r="C152" s="3581"/>
      <c r="D152" s="3581"/>
      <c r="E152" s="1510"/>
      <c r="F152" s="1511"/>
      <c r="G152" s="1511"/>
      <c r="H152" s="1937"/>
      <c r="I152" s="1511"/>
      <c r="J152" s="1511"/>
      <c r="K152" s="1510"/>
      <c r="L152" s="1510"/>
      <c r="M152" s="1945"/>
      <c r="N152" s="1511"/>
      <c r="O152" s="1511"/>
      <c r="P152" s="1937"/>
      <c r="Q152" s="1937"/>
      <c r="R152" s="1937"/>
    </row>
    <row r="153" spans="1:18" ht="120.75" hidden="1" customHeight="1">
      <c r="A153" s="1922"/>
      <c r="B153" s="1923" t="s">
        <v>2191</v>
      </c>
      <c r="C153" s="1957" t="s">
        <v>2373</v>
      </c>
      <c r="D153" s="3585" t="s">
        <v>1729</v>
      </c>
      <c r="E153" s="1510">
        <v>300200</v>
      </c>
      <c r="F153" s="1511"/>
      <c r="G153" s="1511"/>
      <c r="H153" s="1937"/>
      <c r="I153" s="1511"/>
      <c r="J153" s="1511"/>
      <c r="K153" s="1510"/>
      <c r="L153" s="1510"/>
      <c r="M153" s="1945"/>
      <c r="N153" s="1511"/>
      <c r="O153" s="1511"/>
      <c r="P153" s="1937"/>
      <c r="Q153" s="1937"/>
      <c r="R153" s="1937"/>
    </row>
    <row r="154" spans="1:18" ht="120.75" hidden="1" customHeight="1">
      <c r="A154" s="1922"/>
      <c r="B154" s="1923" t="s">
        <v>2192</v>
      </c>
      <c r="C154" s="1957" t="s">
        <v>2373</v>
      </c>
      <c r="D154" s="3585"/>
      <c r="E154" s="1510">
        <v>281200</v>
      </c>
      <c r="F154" s="1511"/>
      <c r="G154" s="1511"/>
      <c r="H154" s="1937"/>
      <c r="I154" s="1511"/>
      <c r="J154" s="1511"/>
      <c r="K154" s="1510"/>
      <c r="L154" s="1510"/>
      <c r="M154" s="1945"/>
      <c r="N154" s="1511"/>
      <c r="O154" s="1511"/>
      <c r="P154" s="1937"/>
      <c r="Q154" s="1937"/>
      <c r="R154" s="1937"/>
    </row>
    <row r="155" spans="1:18" ht="120.75" hidden="1" customHeight="1">
      <c r="A155" s="1922"/>
      <c r="B155" s="1923" t="s">
        <v>2193</v>
      </c>
      <c r="C155" s="1957" t="s">
        <v>2373</v>
      </c>
      <c r="D155" s="3585" t="s">
        <v>1729</v>
      </c>
      <c r="E155" s="1510">
        <v>300200</v>
      </c>
      <c r="F155" s="1511"/>
      <c r="G155" s="1511"/>
      <c r="H155" s="1937"/>
      <c r="I155" s="1511"/>
      <c r="J155" s="1511"/>
      <c r="K155" s="1510"/>
      <c r="L155" s="1510"/>
      <c r="M155" s="1945"/>
      <c r="N155" s="1511"/>
      <c r="O155" s="1511"/>
      <c r="P155" s="1937"/>
      <c r="Q155" s="1937"/>
      <c r="R155" s="1937"/>
    </row>
    <row r="156" spans="1:18" ht="120.75" hidden="1" customHeight="1">
      <c r="A156" s="1922"/>
      <c r="B156" s="1923" t="s">
        <v>2194</v>
      </c>
      <c r="C156" s="1957" t="s">
        <v>2373</v>
      </c>
      <c r="D156" s="3585"/>
      <c r="E156" s="1510">
        <v>281200</v>
      </c>
      <c r="F156" s="1511"/>
      <c r="G156" s="1511"/>
      <c r="H156" s="1937"/>
      <c r="I156" s="1511"/>
      <c r="J156" s="1511"/>
      <c r="K156" s="1510"/>
      <c r="L156" s="1510"/>
      <c r="M156" s="1945"/>
      <c r="N156" s="1511"/>
      <c r="O156" s="1511"/>
      <c r="P156" s="1937"/>
      <c r="Q156" s="1937"/>
      <c r="R156" s="1937"/>
    </row>
    <row r="157" spans="1:18" ht="120.75" hidden="1" customHeight="1">
      <c r="A157" s="1922"/>
      <c r="B157" s="1923" t="s">
        <v>2195</v>
      </c>
      <c r="C157" s="1957" t="s">
        <v>2373</v>
      </c>
      <c r="D157" s="1947"/>
      <c r="E157" s="1510">
        <v>384300</v>
      </c>
      <c r="F157" s="1511"/>
      <c r="G157" s="1511"/>
      <c r="H157" s="1937"/>
      <c r="I157" s="1511"/>
      <c r="J157" s="1511"/>
      <c r="K157" s="1510"/>
      <c r="L157" s="1510"/>
      <c r="M157" s="1945"/>
      <c r="N157" s="1511"/>
      <c r="O157" s="1511"/>
      <c r="P157" s="1937"/>
      <c r="Q157" s="1937"/>
      <c r="R157" s="1937"/>
    </row>
    <row r="158" spans="1:18" ht="29.25" hidden="1" customHeight="1">
      <c r="A158" s="1922" t="s">
        <v>1835</v>
      </c>
      <c r="B158" s="1937" t="s">
        <v>1834</v>
      </c>
      <c r="C158" s="1957"/>
      <c r="D158" s="1941"/>
      <c r="E158" s="1511"/>
      <c r="F158" s="1511"/>
      <c r="G158" s="1511"/>
      <c r="H158" s="1937"/>
      <c r="I158" s="1511"/>
      <c r="J158" s="1511"/>
      <c r="K158" s="1511"/>
      <c r="L158" s="1849"/>
      <c r="M158" s="1510"/>
      <c r="N158" s="1511"/>
      <c r="O158" s="1511"/>
      <c r="P158" s="1937"/>
      <c r="Q158" s="1937"/>
      <c r="R158" s="1937"/>
    </row>
    <row r="159" spans="1:18" ht="57" hidden="1" customHeight="1">
      <c r="A159" s="1922">
        <v>1</v>
      </c>
      <c r="B159" s="3581" t="s">
        <v>2261</v>
      </c>
      <c r="C159" s="3581"/>
      <c r="D159" s="3581"/>
      <c r="E159" s="3581"/>
      <c r="F159" s="3581"/>
      <c r="G159" s="3581"/>
      <c r="H159" s="3581"/>
      <c r="I159" s="3581"/>
      <c r="J159" s="3581"/>
      <c r="K159" s="3581"/>
      <c r="L159" s="3581"/>
      <c r="M159" s="3581"/>
      <c r="N159" s="3581"/>
      <c r="O159" s="3581"/>
      <c r="P159" s="3581"/>
      <c r="Q159" s="3581"/>
      <c r="R159" s="3581"/>
    </row>
    <row r="160" spans="1:18" ht="39.75" hidden="1" customHeight="1">
      <c r="A160" s="1922"/>
      <c r="B160" s="3581" t="s">
        <v>1527</v>
      </c>
      <c r="C160" s="3581"/>
      <c r="D160" s="3581"/>
      <c r="E160" s="3584" t="s">
        <v>1841</v>
      </c>
      <c r="F160" s="3584"/>
      <c r="G160" s="3584"/>
      <c r="H160" s="3584"/>
      <c r="I160" s="3584"/>
      <c r="J160" s="3584"/>
      <c r="K160" s="3584"/>
      <c r="L160" s="3584"/>
      <c r="M160" s="3584"/>
      <c r="N160" s="3584"/>
      <c r="O160" s="3584"/>
      <c r="P160" s="3584"/>
      <c r="Q160" s="3584"/>
      <c r="R160" s="3584"/>
    </row>
    <row r="161" spans="1:18" ht="46.5" hidden="1" customHeight="1">
      <c r="A161" s="1941"/>
      <c r="B161" s="1923" t="s">
        <v>1528</v>
      </c>
      <c r="C161" s="1957" t="s">
        <v>32</v>
      </c>
      <c r="D161" s="3585" t="s">
        <v>1529</v>
      </c>
      <c r="E161" s="1940">
        <v>22091</v>
      </c>
      <c r="F161" s="1940"/>
      <c r="G161" s="1940"/>
      <c r="H161" s="1940"/>
      <c r="I161" s="1940"/>
      <c r="J161" s="1940"/>
      <c r="K161" s="1940"/>
      <c r="L161" s="1940" t="s">
        <v>11</v>
      </c>
      <c r="M161" s="1940"/>
      <c r="N161" s="1940"/>
      <c r="O161" s="1940"/>
      <c r="P161" s="1940"/>
      <c r="Q161" s="1940"/>
      <c r="R161" s="1940"/>
    </row>
    <row r="162" spans="1:18" ht="46.5" hidden="1" customHeight="1">
      <c r="A162" s="1941"/>
      <c r="B162" s="1923" t="s">
        <v>2370</v>
      </c>
      <c r="C162" s="1957" t="s">
        <v>32</v>
      </c>
      <c r="D162" s="3585"/>
      <c r="E162" s="1940">
        <v>21909</v>
      </c>
      <c r="F162" s="1940"/>
      <c r="G162" s="1940"/>
      <c r="H162" s="1940"/>
      <c r="I162" s="1940"/>
      <c r="J162" s="1940"/>
      <c r="K162" s="1940"/>
      <c r="L162" s="1940" t="s">
        <v>11</v>
      </c>
      <c r="M162" s="1940"/>
      <c r="N162" s="1940"/>
      <c r="O162" s="1940"/>
      <c r="P162" s="1940"/>
      <c r="Q162" s="1940"/>
      <c r="R162" s="1940"/>
    </row>
    <row r="163" spans="1:18" ht="46.5" hidden="1" customHeight="1">
      <c r="A163" s="1941"/>
      <c r="B163" s="1923" t="s">
        <v>1531</v>
      </c>
      <c r="C163" s="1957" t="s">
        <v>32</v>
      </c>
      <c r="D163" s="3585"/>
      <c r="E163" s="1940">
        <v>22091</v>
      </c>
      <c r="F163" s="1940"/>
      <c r="G163" s="1940"/>
      <c r="H163" s="1940"/>
      <c r="I163" s="1940"/>
      <c r="J163" s="1940"/>
      <c r="K163" s="1940"/>
      <c r="L163" s="1940" t="s">
        <v>11</v>
      </c>
      <c r="M163" s="1940"/>
      <c r="N163" s="1940"/>
      <c r="O163" s="1940"/>
      <c r="P163" s="1940"/>
      <c r="Q163" s="1940"/>
      <c r="R163" s="1940"/>
    </row>
    <row r="164" spans="1:18" ht="31.5" hidden="1" customHeight="1">
      <c r="A164" s="1922"/>
      <c r="B164" s="3581" t="s">
        <v>1633</v>
      </c>
      <c r="C164" s="3581"/>
      <c r="D164" s="1950"/>
      <c r="E164" s="1940"/>
      <c r="F164" s="1940"/>
      <c r="G164" s="1940"/>
      <c r="H164" s="1940"/>
      <c r="I164" s="1940"/>
      <c r="J164" s="1940"/>
      <c r="K164" s="1940"/>
      <c r="L164" s="1940" t="s">
        <v>11</v>
      </c>
      <c r="M164" s="1940"/>
      <c r="N164" s="1940"/>
      <c r="O164" s="1940"/>
      <c r="P164" s="1940"/>
      <c r="Q164" s="1940"/>
      <c r="R164" s="1940"/>
    </row>
    <row r="165" spans="1:18" ht="60.75" hidden="1" customHeight="1">
      <c r="A165" s="1941"/>
      <c r="B165" s="1923" t="s">
        <v>1806</v>
      </c>
      <c r="C165" s="1957" t="s">
        <v>32</v>
      </c>
      <c r="D165" s="3585" t="s">
        <v>1529</v>
      </c>
      <c r="E165" s="1940">
        <v>22727</v>
      </c>
      <c r="F165" s="1940"/>
      <c r="G165" s="1940"/>
      <c r="H165" s="1940"/>
      <c r="I165" s="1940"/>
      <c r="J165" s="1940"/>
      <c r="K165" s="1940"/>
      <c r="L165" s="1940" t="s">
        <v>11</v>
      </c>
      <c r="M165" s="1940"/>
      <c r="N165" s="1940"/>
      <c r="O165" s="1940"/>
      <c r="P165" s="1940"/>
      <c r="Q165" s="1940"/>
      <c r="R165" s="1940"/>
    </row>
    <row r="166" spans="1:18" ht="60.75" hidden="1" customHeight="1">
      <c r="A166" s="1941"/>
      <c r="B166" s="1923" t="s">
        <v>1807</v>
      </c>
      <c r="C166" s="1957" t="s">
        <v>32</v>
      </c>
      <c r="D166" s="3585"/>
      <c r="E166" s="1940">
        <v>24636</v>
      </c>
      <c r="F166" s="1940"/>
      <c r="G166" s="1940"/>
      <c r="H166" s="1940"/>
      <c r="I166" s="1940"/>
      <c r="J166" s="1940"/>
      <c r="K166" s="1940"/>
      <c r="L166" s="1940" t="s">
        <v>11</v>
      </c>
      <c r="M166" s="1940"/>
      <c r="N166" s="1940"/>
      <c r="O166" s="1940"/>
      <c r="P166" s="1940"/>
      <c r="Q166" s="1940"/>
      <c r="R166" s="1940"/>
    </row>
    <row r="167" spans="1:18" ht="60.75" hidden="1" customHeight="1">
      <c r="A167" s="1941"/>
      <c r="B167" s="1923" t="s">
        <v>1808</v>
      </c>
      <c r="C167" s="1957" t="s">
        <v>32</v>
      </c>
      <c r="D167" s="3585"/>
      <c r="E167" s="1940">
        <v>25091</v>
      </c>
      <c r="F167" s="1940"/>
      <c r="G167" s="1940"/>
      <c r="H167" s="1940"/>
      <c r="I167" s="1940"/>
      <c r="J167" s="1940"/>
      <c r="K167" s="1940"/>
      <c r="L167" s="1940" t="s">
        <v>11</v>
      </c>
      <c r="M167" s="1940"/>
      <c r="N167" s="1940"/>
      <c r="O167" s="1940"/>
      <c r="P167" s="1940"/>
      <c r="Q167" s="1940"/>
      <c r="R167" s="1940"/>
    </row>
    <row r="168" spans="1:18" ht="60.75" hidden="1" customHeight="1">
      <c r="A168" s="1941"/>
      <c r="B168" s="1923" t="s">
        <v>2371</v>
      </c>
      <c r="C168" s="1957" t="s">
        <v>32</v>
      </c>
      <c r="D168" s="1950"/>
      <c r="E168" s="1940">
        <v>25091</v>
      </c>
      <c r="F168" s="1940"/>
      <c r="G168" s="1940"/>
      <c r="H168" s="1940"/>
      <c r="I168" s="1940"/>
      <c r="J168" s="1940"/>
      <c r="K168" s="1940"/>
      <c r="L168" s="1940" t="s">
        <v>11</v>
      </c>
      <c r="M168" s="1940"/>
      <c r="N168" s="1940"/>
      <c r="O168" s="1940"/>
      <c r="P168" s="1940"/>
      <c r="Q168" s="1940"/>
      <c r="R168" s="1940"/>
    </row>
    <row r="169" spans="1:18" ht="31.5" hidden="1" customHeight="1">
      <c r="A169" s="1922"/>
      <c r="B169" s="3581" t="s">
        <v>1537</v>
      </c>
      <c r="C169" s="3581"/>
      <c r="D169" s="3581"/>
      <c r="E169" s="1940"/>
      <c r="F169" s="1940"/>
      <c r="G169" s="1940"/>
      <c r="H169" s="1940"/>
      <c r="I169" s="1940"/>
      <c r="J169" s="1940"/>
      <c r="K169" s="1940"/>
      <c r="L169" s="1940" t="s">
        <v>11</v>
      </c>
      <c r="M169" s="1940"/>
      <c r="N169" s="1940"/>
      <c r="O169" s="1940"/>
      <c r="P169" s="1940"/>
      <c r="Q169" s="1940"/>
      <c r="R169" s="1940"/>
    </row>
    <row r="170" spans="1:18" ht="33" hidden="1">
      <c r="A170" s="1941"/>
      <c r="B170" s="1923" t="s">
        <v>1810</v>
      </c>
      <c r="C170" s="1957" t="s">
        <v>32</v>
      </c>
      <c r="D170" s="1941" t="s">
        <v>1539</v>
      </c>
      <c r="E170" s="1940">
        <v>24818</v>
      </c>
      <c r="F170" s="1940"/>
      <c r="G170" s="1940"/>
      <c r="H170" s="1940"/>
      <c r="I170" s="1940"/>
      <c r="J170" s="1940"/>
      <c r="K170" s="1940"/>
      <c r="L170" s="1940" t="s">
        <v>11</v>
      </c>
      <c r="M170" s="1940"/>
      <c r="N170" s="1940"/>
      <c r="O170" s="1940"/>
      <c r="P170" s="1940"/>
      <c r="Q170" s="1940"/>
      <c r="R170" s="1940"/>
    </row>
    <row r="171" spans="1:18" ht="31.5" hidden="1" customHeight="1">
      <c r="A171" s="1922"/>
      <c r="B171" s="3581" t="s">
        <v>1540</v>
      </c>
      <c r="C171" s="3581"/>
      <c r="D171" s="3581"/>
      <c r="E171" s="1940"/>
      <c r="F171" s="1940"/>
      <c r="G171" s="1940"/>
      <c r="H171" s="1940"/>
      <c r="I171" s="1940"/>
      <c r="J171" s="1940"/>
      <c r="K171" s="1940"/>
      <c r="L171" s="1940" t="s">
        <v>11</v>
      </c>
      <c r="M171" s="1940"/>
      <c r="N171" s="1940"/>
      <c r="O171" s="1940"/>
      <c r="P171" s="1940"/>
      <c r="Q171" s="1940"/>
      <c r="R171" s="1940"/>
    </row>
    <row r="172" spans="1:18" ht="55.5" hidden="1" customHeight="1">
      <c r="A172" s="1941"/>
      <c r="B172" s="1923" t="s">
        <v>1811</v>
      </c>
      <c r="C172" s="1957" t="s">
        <v>32</v>
      </c>
      <c r="D172" s="1941" t="s">
        <v>1554</v>
      </c>
      <c r="E172" s="1940">
        <v>18000</v>
      </c>
      <c r="F172" s="1940"/>
      <c r="G172" s="1940"/>
      <c r="H172" s="1940"/>
      <c r="I172" s="1940"/>
      <c r="J172" s="1940"/>
      <c r="K172" s="1940"/>
      <c r="L172" s="1940" t="s">
        <v>11</v>
      </c>
      <c r="M172" s="1940"/>
      <c r="N172" s="1940"/>
      <c r="O172" s="1940"/>
      <c r="P172" s="1940"/>
      <c r="Q172" s="1940"/>
      <c r="R172" s="1940"/>
    </row>
    <row r="173" spans="1:18" ht="23.25" hidden="1" customHeight="1">
      <c r="A173" s="1605" t="s">
        <v>1832</v>
      </c>
      <c r="B173" s="3581" t="s">
        <v>1831</v>
      </c>
      <c r="C173" s="3581"/>
      <c r="D173" s="3581"/>
      <c r="E173" s="3581"/>
      <c r="F173" s="3581"/>
      <c r="G173" s="3581"/>
      <c r="H173" s="3581"/>
      <c r="I173" s="3581"/>
      <c r="J173" s="3581"/>
      <c r="K173" s="3581"/>
      <c r="L173" s="3581"/>
      <c r="M173" s="3581"/>
      <c r="N173" s="3581"/>
      <c r="O173" s="3581"/>
      <c r="P173" s="3581"/>
      <c r="Q173" s="3581"/>
      <c r="R173" s="3581"/>
    </row>
    <row r="174" spans="1:18" ht="42.75" customHeight="1">
      <c r="A174" s="1922">
        <v>1</v>
      </c>
      <c r="B174" s="3581" t="s">
        <v>2438</v>
      </c>
      <c r="C174" s="3581"/>
      <c r="D174" s="3581"/>
      <c r="E174" s="3581"/>
      <c r="F174" s="3581"/>
      <c r="G174" s="3581"/>
      <c r="H174" s="3581"/>
      <c r="I174" s="3581"/>
      <c r="J174" s="3581"/>
      <c r="K174" s="3581"/>
      <c r="L174" s="3581"/>
      <c r="M174" s="3581"/>
      <c r="N174" s="3581"/>
      <c r="O174" s="3581"/>
      <c r="P174" s="3581"/>
      <c r="Q174" s="3581"/>
      <c r="R174" s="3581"/>
    </row>
    <row r="175" spans="1:18" ht="27" customHeight="1">
      <c r="A175" s="1941"/>
      <c r="B175" s="1937"/>
      <c r="C175" s="1956"/>
      <c r="D175" s="1539"/>
      <c r="E175" s="1939"/>
      <c r="F175" s="3380" t="s">
        <v>1370</v>
      </c>
      <c r="G175" s="3380"/>
      <c r="H175" s="3380"/>
      <c r="I175" s="3380"/>
      <c r="J175" s="3380"/>
      <c r="K175" s="3380"/>
      <c r="L175" s="3380"/>
      <c r="M175" s="3380"/>
      <c r="N175" s="3380"/>
      <c r="O175" s="3380"/>
      <c r="P175" s="3380"/>
      <c r="Q175" s="3380"/>
      <c r="R175" s="1937"/>
    </row>
    <row r="176" spans="1:18" ht="33.75" customHeight="1">
      <c r="A176" s="1941"/>
      <c r="B176" s="1922" t="s">
        <v>1277</v>
      </c>
      <c r="C176" s="1957"/>
      <c r="D176" s="1940"/>
      <c r="E176" s="1940"/>
      <c r="F176" s="1940"/>
      <c r="G176" s="1940"/>
      <c r="H176" s="1940"/>
      <c r="I176" s="1940"/>
      <c r="J176" s="1940"/>
      <c r="K176" s="1940"/>
      <c r="L176" s="1420"/>
      <c r="M176" s="1940"/>
      <c r="N176" s="1859"/>
      <c r="O176" s="1859"/>
      <c r="P176" s="1859"/>
      <c r="Q176" s="1859"/>
      <c r="R176" s="1937"/>
    </row>
    <row r="177" spans="1:18" ht="64.5" customHeight="1">
      <c r="A177" s="1941"/>
      <c r="B177" s="1582" t="s">
        <v>1235</v>
      </c>
      <c r="C177" s="1960" t="s">
        <v>111</v>
      </c>
      <c r="D177" s="1547"/>
      <c r="E177" s="1860"/>
      <c r="F177" s="1859"/>
      <c r="G177" s="1859"/>
      <c r="H177" s="1859"/>
      <c r="I177" s="1859"/>
      <c r="J177" s="1859"/>
      <c r="K177" s="1861">
        <v>1350199</v>
      </c>
      <c r="L177" s="1860"/>
      <c r="M177" s="1859"/>
      <c r="N177" s="1859"/>
      <c r="O177" s="1859"/>
      <c r="P177" s="1859"/>
      <c r="Q177" s="1859"/>
      <c r="R177" s="1937"/>
    </row>
    <row r="178" spans="1:18" ht="64.5" customHeight="1">
      <c r="A178" s="1941"/>
      <c r="B178" s="1582" t="s">
        <v>1236</v>
      </c>
      <c r="C178" s="1960" t="s">
        <v>111</v>
      </c>
      <c r="D178" s="1547"/>
      <c r="E178" s="1860"/>
      <c r="F178" s="1859"/>
      <c r="G178" s="1859"/>
      <c r="H178" s="1859"/>
      <c r="I178" s="1859"/>
      <c r="J178" s="1859"/>
      <c r="K178" s="1861">
        <v>1659290</v>
      </c>
      <c r="L178" s="1860"/>
      <c r="M178" s="1859"/>
      <c r="N178" s="1859"/>
      <c r="O178" s="1859"/>
      <c r="P178" s="1859"/>
      <c r="Q178" s="1859"/>
      <c r="R178" s="1937"/>
    </row>
    <row r="179" spans="1:18" ht="64.5" customHeight="1">
      <c r="A179" s="1941"/>
      <c r="B179" s="1582" t="s">
        <v>1237</v>
      </c>
      <c r="C179" s="1960" t="s">
        <v>111</v>
      </c>
      <c r="D179" s="1936"/>
      <c r="E179" s="1861"/>
      <c r="F179" s="1862"/>
      <c r="G179" s="1862"/>
      <c r="H179" s="1862"/>
      <c r="I179" s="1862"/>
      <c r="J179" s="1862"/>
      <c r="K179" s="1861">
        <v>1552926</v>
      </c>
      <c r="L179" s="1860"/>
      <c r="M179" s="1859"/>
      <c r="N179" s="1859"/>
      <c r="O179" s="1859"/>
      <c r="P179" s="1859"/>
      <c r="Q179" s="1859"/>
      <c r="R179" s="1937"/>
    </row>
    <row r="180" spans="1:18" ht="64.5" customHeight="1">
      <c r="A180" s="1941"/>
      <c r="B180" s="1582" t="s">
        <v>1238</v>
      </c>
      <c r="C180" s="1960" t="s">
        <v>111</v>
      </c>
      <c r="D180" s="1936"/>
      <c r="E180" s="1861"/>
      <c r="F180" s="1862"/>
      <c r="G180" s="1862"/>
      <c r="H180" s="1862"/>
      <c r="I180" s="1862"/>
      <c r="J180" s="1862"/>
      <c r="K180" s="1861">
        <v>2324744</v>
      </c>
      <c r="L180" s="1860"/>
      <c r="M180" s="1859"/>
      <c r="N180" s="1542"/>
      <c r="O180" s="1542"/>
      <c r="P180" s="1542"/>
      <c r="Q180" s="1542"/>
      <c r="R180" s="1863"/>
    </row>
    <row r="181" spans="1:18" ht="64.5" customHeight="1">
      <c r="A181" s="1941"/>
      <c r="B181" s="1922" t="s">
        <v>1276</v>
      </c>
      <c r="C181" s="1957"/>
      <c r="D181" s="1542"/>
      <c r="E181" s="1511"/>
      <c r="F181" s="1542"/>
      <c r="G181" s="1542"/>
      <c r="H181" s="1542"/>
      <c r="I181" s="1542"/>
      <c r="J181" s="1542"/>
      <c r="K181" s="1542"/>
      <c r="L181" s="1849"/>
      <c r="M181" s="1542"/>
      <c r="N181" s="1859"/>
      <c r="O181" s="1859"/>
      <c r="P181" s="1859"/>
      <c r="Q181" s="1859"/>
      <c r="R181" s="1863"/>
    </row>
    <row r="182" spans="1:18" ht="64.5" customHeight="1">
      <c r="A182" s="1941"/>
      <c r="B182" s="1582" t="s">
        <v>1813</v>
      </c>
      <c r="C182" s="1960" t="s">
        <v>111</v>
      </c>
      <c r="D182" s="1547"/>
      <c r="E182" s="1860"/>
      <c r="F182" s="1859"/>
      <c r="G182" s="1859"/>
      <c r="H182" s="1859"/>
      <c r="I182" s="1859"/>
      <c r="J182" s="1859"/>
      <c r="K182" s="1861">
        <v>2732343</v>
      </c>
      <c r="L182" s="1860"/>
      <c r="M182" s="1859"/>
      <c r="N182" s="1864"/>
      <c r="O182" s="1864"/>
      <c r="P182" s="1864"/>
      <c r="Q182" s="1864"/>
      <c r="R182" s="1863"/>
    </row>
    <row r="183" spans="1:18" ht="64.5" customHeight="1">
      <c r="A183" s="1941"/>
      <c r="B183" s="1582" t="s">
        <v>1251</v>
      </c>
      <c r="C183" s="1960" t="s">
        <v>111</v>
      </c>
      <c r="D183" s="1563"/>
      <c r="E183" s="1865"/>
      <c r="F183" s="1864"/>
      <c r="G183" s="1864"/>
      <c r="H183" s="1864"/>
      <c r="I183" s="1864"/>
      <c r="J183" s="1864"/>
      <c r="K183" s="1442">
        <v>3343343</v>
      </c>
      <c r="L183" s="1864"/>
      <c r="M183" s="1864"/>
      <c r="N183" s="1865"/>
      <c r="O183" s="1865"/>
      <c r="P183" s="1865"/>
      <c r="Q183" s="1865"/>
      <c r="R183" s="1863"/>
    </row>
    <row r="184" spans="1:18" ht="64.5" customHeight="1">
      <c r="A184" s="1941"/>
      <c r="B184" s="1582" t="s">
        <v>1248</v>
      </c>
      <c r="C184" s="1960" t="s">
        <v>111</v>
      </c>
      <c r="D184" s="1563"/>
      <c r="E184" s="1865"/>
      <c r="F184" s="1865"/>
      <c r="G184" s="1865"/>
      <c r="H184" s="1865"/>
      <c r="I184" s="1865"/>
      <c r="J184" s="1865"/>
      <c r="K184" s="1442">
        <v>4194250</v>
      </c>
      <c r="L184" s="1865"/>
      <c r="M184" s="1865"/>
      <c r="N184" s="1865"/>
      <c r="O184" s="1865"/>
      <c r="P184" s="1865"/>
      <c r="Q184" s="1865"/>
      <c r="R184" s="1863"/>
    </row>
    <row r="185" spans="1:18" ht="64.5" customHeight="1">
      <c r="A185" s="1941"/>
      <c r="B185" s="1582" t="s">
        <v>1249</v>
      </c>
      <c r="C185" s="1960" t="s">
        <v>111</v>
      </c>
      <c r="D185" s="1563"/>
      <c r="E185" s="1865"/>
      <c r="F185" s="1865"/>
      <c r="G185" s="1865"/>
      <c r="H185" s="1865"/>
      <c r="I185" s="1865"/>
      <c r="J185" s="1865"/>
      <c r="K185" s="1442">
        <v>2356886</v>
      </c>
      <c r="L185" s="1865"/>
      <c r="M185" s="1865"/>
      <c r="N185" s="1542"/>
      <c r="O185" s="1542"/>
      <c r="P185" s="1542"/>
      <c r="Q185" s="1542"/>
      <c r="R185" s="1863"/>
    </row>
    <row r="186" spans="1:18" ht="64.5" customHeight="1">
      <c r="A186" s="1941"/>
      <c r="B186" s="1922" t="s">
        <v>1093</v>
      </c>
      <c r="C186" s="1957"/>
      <c r="D186" s="1542"/>
      <c r="E186" s="1511"/>
      <c r="F186" s="1542"/>
      <c r="G186" s="1542"/>
      <c r="H186" s="1542"/>
      <c r="I186" s="1542"/>
      <c r="J186" s="1542"/>
      <c r="K186" s="1542"/>
      <c r="L186" s="1849"/>
      <c r="M186" s="1542"/>
      <c r="N186" s="1542"/>
      <c r="O186" s="1542"/>
      <c r="P186" s="1542"/>
      <c r="Q186" s="1542"/>
      <c r="R186" s="1937"/>
    </row>
    <row r="187" spans="1:18" ht="64.5" customHeight="1">
      <c r="A187" s="1941"/>
      <c r="B187" s="1866" t="s">
        <v>1241</v>
      </c>
      <c r="C187" s="1957"/>
      <c r="D187" s="1542"/>
      <c r="E187" s="1511"/>
      <c r="F187" s="1542"/>
      <c r="G187" s="1542"/>
      <c r="H187" s="1542"/>
      <c r="I187" s="1542"/>
      <c r="J187" s="1542"/>
      <c r="K187" s="1542"/>
      <c r="L187" s="1849"/>
      <c r="M187" s="1542"/>
      <c r="N187" s="1865"/>
      <c r="O187" s="1865"/>
      <c r="P187" s="1865"/>
      <c r="Q187" s="1865"/>
      <c r="R187" s="1937"/>
    </row>
    <row r="188" spans="1:18" ht="64.5" customHeight="1">
      <c r="A188" s="1941"/>
      <c r="B188" s="1582" t="s">
        <v>1242</v>
      </c>
      <c r="C188" s="1957" t="s">
        <v>28</v>
      </c>
      <c r="D188" s="1563"/>
      <c r="E188" s="1865"/>
      <c r="F188" s="1865"/>
      <c r="G188" s="1865"/>
      <c r="H188" s="1865"/>
      <c r="I188" s="1865"/>
      <c r="J188" s="1865"/>
      <c r="K188" s="1867">
        <v>581773</v>
      </c>
      <c r="L188" s="1865"/>
      <c r="M188" s="1865"/>
      <c r="N188" s="1865"/>
      <c r="O188" s="1865"/>
      <c r="P188" s="1865"/>
      <c r="Q188" s="1865"/>
      <c r="R188" s="1937"/>
    </row>
    <row r="189" spans="1:18" ht="64.5" customHeight="1">
      <c r="A189" s="1941"/>
      <c r="B189" s="1582" t="s">
        <v>1243</v>
      </c>
      <c r="C189" s="1957" t="s">
        <v>28</v>
      </c>
      <c r="D189" s="1563"/>
      <c r="E189" s="1865"/>
      <c r="F189" s="1865"/>
      <c r="G189" s="1865"/>
      <c r="H189" s="1865"/>
      <c r="I189" s="1865"/>
      <c r="J189" s="1865"/>
      <c r="K189" s="1867">
        <v>597409</v>
      </c>
      <c r="L189" s="1865"/>
      <c r="M189" s="1865"/>
      <c r="N189" s="1849"/>
      <c r="O189" s="1849"/>
      <c r="P189" s="1849"/>
      <c r="Q189" s="1849"/>
      <c r="R189" s="1937"/>
    </row>
    <row r="190" spans="1:18" ht="64.5" customHeight="1">
      <c r="A190" s="1941"/>
      <c r="B190" s="1866" t="s">
        <v>1245</v>
      </c>
      <c r="C190" s="1957"/>
      <c r="D190" s="1542"/>
      <c r="E190" s="1511"/>
      <c r="F190" s="1849"/>
      <c r="G190" s="1849"/>
      <c r="H190" s="1849"/>
      <c r="I190" s="1849"/>
      <c r="J190" s="1849"/>
      <c r="K190" s="1542"/>
      <c r="L190" s="1849"/>
      <c r="M190" s="1849"/>
      <c r="N190" s="1865"/>
      <c r="O190" s="1865"/>
      <c r="P190" s="1865"/>
      <c r="Q190" s="1865"/>
      <c r="R190" s="1937"/>
    </row>
    <row r="191" spans="1:18" ht="64.5" customHeight="1">
      <c r="A191" s="1941"/>
      <c r="B191" s="1868" t="s">
        <v>1244</v>
      </c>
      <c r="C191" s="1957" t="s">
        <v>28</v>
      </c>
      <c r="D191" s="1563"/>
      <c r="E191" s="1865"/>
      <c r="F191" s="1865"/>
      <c r="G191" s="1865"/>
      <c r="H191" s="1865"/>
      <c r="I191" s="1865"/>
      <c r="J191" s="1865"/>
      <c r="K191" s="1867">
        <v>746318</v>
      </c>
      <c r="L191" s="1865"/>
      <c r="M191" s="1865"/>
      <c r="N191" s="1865"/>
      <c r="O191" s="1865"/>
      <c r="P191" s="1865"/>
      <c r="Q191" s="1865"/>
      <c r="R191" s="1937"/>
    </row>
    <row r="192" spans="1:18" ht="64.5" customHeight="1">
      <c r="A192" s="1941"/>
      <c r="B192" s="1582" t="s">
        <v>1371</v>
      </c>
      <c r="C192" s="1957" t="s">
        <v>28</v>
      </c>
      <c r="D192" s="1563"/>
      <c r="E192" s="1865"/>
      <c r="F192" s="1865"/>
      <c r="G192" s="1865"/>
      <c r="H192" s="1865"/>
      <c r="I192" s="1865"/>
      <c r="J192" s="1865"/>
      <c r="K192" s="1867">
        <v>719955</v>
      </c>
      <c r="L192" s="1865"/>
      <c r="M192" s="1865"/>
      <c r="N192" s="1511"/>
      <c r="O192" s="1511"/>
      <c r="P192" s="1511"/>
      <c r="Q192" s="1511"/>
      <c r="R192" s="1937"/>
    </row>
    <row r="193" spans="1:18" ht="64.5" customHeight="1">
      <c r="A193" s="1941"/>
      <c r="B193" s="1922" t="s">
        <v>1278</v>
      </c>
      <c r="C193" s="1957"/>
      <c r="D193" s="1542"/>
      <c r="E193" s="1511"/>
      <c r="F193" s="3380" t="s">
        <v>1370</v>
      </c>
      <c r="G193" s="3380"/>
      <c r="H193" s="3380"/>
      <c r="I193" s="3380"/>
      <c r="J193" s="3380"/>
      <c r="K193" s="3380"/>
      <c r="L193" s="3380"/>
      <c r="M193" s="3380"/>
      <c r="N193" s="3380"/>
      <c r="O193" s="3380"/>
      <c r="P193" s="3380"/>
      <c r="Q193" s="3380"/>
      <c r="R193" s="1937"/>
    </row>
    <row r="194" spans="1:18" ht="64.5" customHeight="1">
      <c r="A194" s="1941"/>
      <c r="B194" s="1582" t="s">
        <v>1247</v>
      </c>
      <c r="C194" s="1960" t="s">
        <v>111</v>
      </c>
      <c r="D194" s="1547"/>
      <c r="E194" s="1860"/>
      <c r="F194" s="1860"/>
      <c r="G194" s="1860"/>
      <c r="H194" s="1860"/>
      <c r="I194" s="1860"/>
      <c r="J194" s="1860"/>
      <c r="K194" s="1936">
        <v>2802926</v>
      </c>
      <c r="L194" s="1860"/>
      <c r="M194" s="1860"/>
      <c r="N194" s="1860"/>
      <c r="O194" s="1860"/>
      <c r="P194" s="1860"/>
      <c r="Q194" s="1860"/>
      <c r="R194" s="1937"/>
    </row>
    <row r="195" spans="1:18" ht="64.5" customHeight="1">
      <c r="A195" s="1941"/>
      <c r="B195" s="1582" t="s">
        <v>1246</v>
      </c>
      <c r="C195" s="1960" t="s">
        <v>111</v>
      </c>
      <c r="D195" s="1547"/>
      <c r="E195" s="1860"/>
      <c r="F195" s="1860"/>
      <c r="G195" s="1860"/>
      <c r="H195" s="1860"/>
      <c r="I195" s="1860"/>
      <c r="J195" s="1860"/>
      <c r="K195" s="1936">
        <v>3419290</v>
      </c>
      <c r="L195" s="1860"/>
      <c r="M195" s="1860"/>
      <c r="N195" s="1860"/>
      <c r="O195" s="1860"/>
      <c r="P195" s="1860"/>
      <c r="Q195" s="1860"/>
      <c r="R195" s="1937"/>
    </row>
    <row r="196" spans="1:18" ht="64.5" customHeight="1">
      <c r="A196" s="1941"/>
      <c r="B196" s="1582" t="s">
        <v>1814</v>
      </c>
      <c r="C196" s="1960" t="s">
        <v>111</v>
      </c>
      <c r="D196" s="1547"/>
      <c r="E196" s="1860"/>
      <c r="F196" s="1860"/>
      <c r="G196" s="1860"/>
      <c r="H196" s="1860"/>
      <c r="I196" s="1860"/>
      <c r="J196" s="1860"/>
      <c r="K196" s="1936">
        <v>1029995</v>
      </c>
      <c r="L196" s="1860"/>
      <c r="M196" s="1860"/>
      <c r="N196" s="1860"/>
      <c r="O196" s="1860"/>
      <c r="P196" s="1860"/>
      <c r="Q196" s="1860"/>
      <c r="R196" s="1937"/>
    </row>
    <row r="197" spans="1:18" ht="64.5" customHeight="1">
      <c r="A197" s="1942"/>
      <c r="B197" s="1582" t="s">
        <v>1240</v>
      </c>
      <c r="C197" s="1960" t="s">
        <v>111</v>
      </c>
      <c r="D197" s="1547"/>
      <c r="E197" s="1860"/>
      <c r="F197" s="1860"/>
      <c r="G197" s="1860"/>
      <c r="H197" s="1860"/>
      <c r="I197" s="1860"/>
      <c r="J197" s="1860"/>
      <c r="K197" s="1936">
        <v>5196341</v>
      </c>
      <c r="L197" s="1860"/>
      <c r="M197" s="1860"/>
      <c r="N197" s="1928"/>
      <c r="O197" s="1928"/>
      <c r="P197" s="1928"/>
      <c r="Q197" s="1863"/>
      <c r="R197" s="1937"/>
    </row>
    <row r="198" spans="1:18" ht="45.75" customHeight="1">
      <c r="A198" s="1922">
        <v>2</v>
      </c>
      <c r="B198" s="3581" t="s">
        <v>2275</v>
      </c>
      <c r="C198" s="3581"/>
      <c r="D198" s="3581"/>
      <c r="E198" s="3581"/>
      <c r="F198" s="3581"/>
      <c r="G198" s="3581"/>
      <c r="H198" s="3581"/>
      <c r="I198" s="3581"/>
      <c r="J198" s="3581"/>
      <c r="K198" s="3581"/>
      <c r="L198" s="3581"/>
      <c r="M198" s="3581"/>
      <c r="N198" s="3581"/>
      <c r="O198" s="3581"/>
      <c r="P198" s="3581"/>
      <c r="Q198" s="3581"/>
      <c r="R198" s="3581"/>
    </row>
    <row r="199" spans="1:18" ht="26.25" customHeight="1">
      <c r="A199" s="1941"/>
      <c r="B199" s="3380" t="s">
        <v>1318</v>
      </c>
      <c r="C199" s="3380"/>
      <c r="D199" s="1922"/>
      <c r="E199" s="1928"/>
      <c r="F199" s="3380" t="s">
        <v>1372</v>
      </c>
      <c r="G199" s="3380"/>
      <c r="H199" s="3380"/>
      <c r="I199" s="3380"/>
      <c r="J199" s="3380"/>
      <c r="K199" s="3380"/>
      <c r="L199" s="3380"/>
      <c r="M199" s="3380"/>
      <c r="N199" s="3380"/>
      <c r="O199" s="3380"/>
      <c r="P199" s="3380"/>
      <c r="Q199" s="3380"/>
      <c r="R199" s="3380"/>
    </row>
    <row r="200" spans="1:18" ht="78" customHeight="1">
      <c r="A200" s="1941"/>
      <c r="B200" s="1923" t="s">
        <v>1635</v>
      </c>
      <c r="C200" s="1960" t="s">
        <v>32</v>
      </c>
      <c r="D200" s="3590" t="s">
        <v>1559</v>
      </c>
      <c r="E200" s="1861"/>
      <c r="F200" s="1860"/>
      <c r="G200" s="1861"/>
      <c r="H200" s="1862"/>
      <c r="I200" s="1859"/>
      <c r="J200" s="1859"/>
      <c r="K200" s="1861">
        <v>92400</v>
      </c>
      <c r="L200" s="1860"/>
      <c r="M200" s="1945"/>
      <c r="N200" s="1859"/>
      <c r="O200" s="1859"/>
      <c r="P200" s="1862"/>
      <c r="Q200" s="1862"/>
      <c r="R200" s="1862"/>
    </row>
    <row r="201" spans="1:18" ht="78" customHeight="1">
      <c r="A201" s="1941"/>
      <c r="B201" s="1923" t="s">
        <v>1636</v>
      </c>
      <c r="C201" s="1957" t="s">
        <v>32</v>
      </c>
      <c r="D201" s="3590"/>
      <c r="E201" s="1861"/>
      <c r="F201" s="1861"/>
      <c r="G201" s="1861"/>
      <c r="H201" s="1862"/>
      <c r="I201" s="1862"/>
      <c r="J201" s="1862"/>
      <c r="K201" s="1861">
        <v>36000</v>
      </c>
      <c r="L201" s="1861"/>
      <c r="M201" s="1945"/>
      <c r="N201" s="1862"/>
      <c r="O201" s="1862"/>
      <c r="P201" s="1862"/>
      <c r="Q201" s="1862"/>
      <c r="R201" s="1862"/>
    </row>
    <row r="202" spans="1:18" ht="78" customHeight="1">
      <c r="A202" s="1941"/>
      <c r="B202" s="1923" t="s">
        <v>1638</v>
      </c>
      <c r="C202" s="1957" t="s">
        <v>32</v>
      </c>
      <c r="D202" s="1946" t="s">
        <v>1559</v>
      </c>
      <c r="E202" s="1861"/>
      <c r="F202" s="1861"/>
      <c r="G202" s="1861"/>
      <c r="H202" s="1862"/>
      <c r="I202" s="1862"/>
      <c r="J202" s="1862"/>
      <c r="K202" s="1861">
        <v>37200</v>
      </c>
      <c r="L202" s="1861"/>
      <c r="M202" s="1945"/>
      <c r="N202" s="1862"/>
      <c r="O202" s="1862"/>
      <c r="P202" s="1862"/>
      <c r="Q202" s="1862"/>
      <c r="R202" s="1862"/>
    </row>
    <row r="203" spans="1:18" ht="78" customHeight="1">
      <c r="A203" s="1941"/>
      <c r="B203" s="1923" t="s">
        <v>1637</v>
      </c>
      <c r="C203" s="1957" t="s">
        <v>32</v>
      </c>
      <c r="D203" s="1946" t="s">
        <v>1559</v>
      </c>
      <c r="E203" s="1861"/>
      <c r="F203" s="1861"/>
      <c r="G203" s="1861"/>
      <c r="H203" s="1862"/>
      <c r="I203" s="1862"/>
      <c r="J203" s="1862"/>
      <c r="K203" s="1861">
        <v>43200</v>
      </c>
      <c r="L203" s="1861"/>
      <c r="M203" s="1945"/>
      <c r="N203" s="1862"/>
      <c r="O203" s="1862"/>
      <c r="P203" s="1862"/>
      <c r="Q203" s="1862"/>
      <c r="R203" s="1862"/>
    </row>
    <row r="204" spans="1:18" ht="78" customHeight="1">
      <c r="A204" s="1941"/>
      <c r="B204" s="1923" t="s">
        <v>1639</v>
      </c>
      <c r="C204" s="1957" t="s">
        <v>32</v>
      </c>
      <c r="D204" s="1946" t="s">
        <v>1559</v>
      </c>
      <c r="E204" s="1861"/>
      <c r="F204" s="1861"/>
      <c r="G204" s="1861"/>
      <c r="H204" s="1862"/>
      <c r="I204" s="1862"/>
      <c r="J204" s="1862"/>
      <c r="K204" s="1861">
        <v>45600</v>
      </c>
      <c r="L204" s="1861"/>
      <c r="M204" s="1945"/>
      <c r="N204" s="1862"/>
      <c r="O204" s="1862"/>
      <c r="P204" s="1862"/>
      <c r="Q204" s="1862"/>
      <c r="R204" s="1862"/>
    </row>
    <row r="205" spans="1:18" ht="78" customHeight="1">
      <c r="A205" s="1941"/>
      <c r="B205" s="1923" t="s">
        <v>1640</v>
      </c>
      <c r="C205" s="1957" t="s">
        <v>32</v>
      </c>
      <c r="D205" s="1582" t="s">
        <v>1559</v>
      </c>
      <c r="E205" s="1861"/>
      <c r="F205" s="1861"/>
      <c r="G205" s="1861"/>
      <c r="H205" s="1862"/>
      <c r="I205" s="1862"/>
      <c r="J205" s="1862"/>
      <c r="K205" s="1861">
        <v>27600</v>
      </c>
      <c r="L205" s="1861"/>
      <c r="M205" s="1945"/>
      <c r="N205" s="1862"/>
      <c r="O205" s="1862"/>
      <c r="P205" s="1862"/>
      <c r="Q205" s="1862"/>
      <c r="R205" s="1862"/>
    </row>
    <row r="206" spans="1:18" ht="78" customHeight="1">
      <c r="A206" s="1941"/>
      <c r="B206" s="1923" t="s">
        <v>1641</v>
      </c>
      <c r="C206" s="1957" t="s">
        <v>32</v>
      </c>
      <c r="D206" s="1582"/>
      <c r="E206" s="1861"/>
      <c r="F206" s="1861"/>
      <c r="G206" s="1861"/>
      <c r="H206" s="1862"/>
      <c r="I206" s="1862"/>
      <c r="J206" s="1862"/>
      <c r="K206" s="1861">
        <v>28800</v>
      </c>
      <c r="L206" s="1861"/>
      <c r="M206" s="1945"/>
      <c r="N206" s="1862"/>
      <c r="O206" s="1862"/>
      <c r="P206" s="1862"/>
      <c r="Q206" s="1862"/>
      <c r="R206" s="1862"/>
    </row>
    <row r="207" spans="1:18" ht="78" customHeight="1">
      <c r="A207" s="1941"/>
      <c r="B207" s="1923" t="s">
        <v>1642</v>
      </c>
      <c r="C207" s="1957" t="s">
        <v>32</v>
      </c>
      <c r="D207" s="1582"/>
      <c r="E207" s="1861"/>
      <c r="F207" s="1861"/>
      <c r="G207" s="1861"/>
      <c r="H207" s="1862"/>
      <c r="I207" s="1862"/>
      <c r="J207" s="1862"/>
      <c r="K207" s="1861">
        <v>150000</v>
      </c>
      <c r="L207" s="1861"/>
      <c r="M207" s="1945"/>
      <c r="N207" s="1862"/>
      <c r="O207" s="1862"/>
      <c r="P207" s="1862"/>
      <c r="Q207" s="1862"/>
      <c r="R207" s="1862"/>
    </row>
    <row r="208" spans="1:18" ht="78" customHeight="1">
      <c r="A208" s="1941"/>
      <c r="B208" s="1923" t="s">
        <v>1643</v>
      </c>
      <c r="C208" s="1957" t="s">
        <v>32</v>
      </c>
      <c r="D208" s="1582"/>
      <c r="E208" s="1861"/>
      <c r="F208" s="1861"/>
      <c r="G208" s="1861"/>
      <c r="H208" s="1869"/>
      <c r="I208" s="1862"/>
      <c r="J208" s="1862"/>
      <c r="K208" s="1861">
        <v>186000</v>
      </c>
      <c r="L208" s="1861"/>
      <c r="M208" s="1945"/>
      <c r="N208" s="1862"/>
      <c r="O208" s="1862"/>
      <c r="P208" s="1869"/>
      <c r="Q208" s="1869"/>
      <c r="R208" s="1869"/>
    </row>
    <row r="209" spans="1:18" ht="78" customHeight="1">
      <c r="A209" s="1941"/>
      <c r="B209" s="1923" t="s">
        <v>1645</v>
      </c>
      <c r="C209" s="1957" t="s">
        <v>32</v>
      </c>
      <c r="D209" s="3590" t="s">
        <v>1559</v>
      </c>
      <c r="E209" s="1861"/>
      <c r="F209" s="1861"/>
      <c r="G209" s="1861"/>
      <c r="H209" s="1869"/>
      <c r="I209" s="1862"/>
      <c r="J209" s="1862"/>
      <c r="K209" s="1861">
        <v>186120</v>
      </c>
      <c r="L209" s="1861"/>
      <c r="M209" s="1945"/>
      <c r="N209" s="1862"/>
      <c r="O209" s="1862"/>
      <c r="P209" s="1869"/>
      <c r="Q209" s="1869"/>
      <c r="R209" s="1869"/>
    </row>
    <row r="210" spans="1:18" ht="78" customHeight="1">
      <c r="A210" s="1941"/>
      <c r="B210" s="1923" t="s">
        <v>1644</v>
      </c>
      <c r="C210" s="1957" t="s">
        <v>32</v>
      </c>
      <c r="D210" s="3590"/>
      <c r="E210" s="1861"/>
      <c r="F210" s="1861"/>
      <c r="G210" s="1861"/>
      <c r="H210" s="1869"/>
      <c r="I210" s="1862"/>
      <c r="J210" s="1862"/>
      <c r="K210" s="1861">
        <v>24600</v>
      </c>
      <c r="L210" s="1861"/>
      <c r="M210" s="1945"/>
      <c r="N210" s="1862"/>
      <c r="O210" s="1862"/>
      <c r="P210" s="1869"/>
      <c r="Q210" s="1869"/>
      <c r="R210" s="1869"/>
    </row>
    <row r="211" spans="1:18" ht="19.5" customHeight="1">
      <c r="A211" s="1941"/>
      <c r="B211" s="1922" t="s">
        <v>1277</v>
      </c>
      <c r="C211" s="1869"/>
      <c r="D211" s="1869"/>
      <c r="E211" s="1870"/>
      <c r="F211" s="3380" t="s">
        <v>1372</v>
      </c>
      <c r="G211" s="3380"/>
      <c r="H211" s="3380"/>
      <c r="I211" s="3380"/>
      <c r="J211" s="3380"/>
      <c r="K211" s="3380"/>
      <c r="L211" s="3380"/>
      <c r="M211" s="3380"/>
      <c r="N211" s="3380"/>
      <c r="O211" s="3380"/>
      <c r="P211" s="3380"/>
      <c r="Q211" s="3380"/>
      <c r="R211" s="3380"/>
    </row>
    <row r="212" spans="1:18" ht="43.5" customHeight="1">
      <c r="A212" s="1941"/>
      <c r="B212" s="1923" t="s">
        <v>1825</v>
      </c>
      <c r="C212" s="1960" t="s">
        <v>111</v>
      </c>
      <c r="D212" s="3590" t="s">
        <v>1559</v>
      </c>
      <c r="E212" s="1945"/>
      <c r="F212" s="1861"/>
      <c r="G212" s="1861"/>
      <c r="H212" s="1936"/>
      <c r="I212" s="1936"/>
      <c r="J212" s="1936"/>
      <c r="K212" s="1861">
        <v>1984545</v>
      </c>
      <c r="L212" s="1861"/>
      <c r="M212" s="1945"/>
      <c r="N212" s="1936"/>
      <c r="O212" s="1936"/>
      <c r="P212" s="1936"/>
      <c r="Q212" s="1936"/>
      <c r="R212" s="1936"/>
    </row>
    <row r="213" spans="1:18" ht="43.5" customHeight="1">
      <c r="A213" s="1941"/>
      <c r="B213" s="1950" t="s">
        <v>1646</v>
      </c>
      <c r="C213" s="1960" t="s">
        <v>111</v>
      </c>
      <c r="D213" s="3590"/>
      <c r="E213" s="1945"/>
      <c r="F213" s="1861"/>
      <c r="G213" s="1861"/>
      <c r="H213" s="1936"/>
      <c r="I213" s="1936"/>
      <c r="J213" s="1936"/>
      <c r="K213" s="1861">
        <v>1697273</v>
      </c>
      <c r="L213" s="1861"/>
      <c r="M213" s="1945"/>
      <c r="N213" s="1936"/>
      <c r="O213" s="1936"/>
      <c r="P213" s="1936"/>
      <c r="Q213" s="1936"/>
      <c r="R213" s="1936"/>
    </row>
    <row r="214" spans="1:18" ht="43.5" customHeight="1">
      <c r="A214" s="1941"/>
      <c r="B214" s="1923" t="s">
        <v>1647</v>
      </c>
      <c r="C214" s="1960" t="s">
        <v>111</v>
      </c>
      <c r="D214" s="3590"/>
      <c r="E214" s="1945"/>
      <c r="F214" s="1861"/>
      <c r="G214" s="1861"/>
      <c r="H214" s="1936"/>
      <c r="I214" s="1936"/>
      <c r="J214" s="1936"/>
      <c r="K214" s="1861">
        <v>1245455</v>
      </c>
      <c r="L214" s="1861"/>
      <c r="M214" s="1945"/>
      <c r="N214" s="1936"/>
      <c r="O214" s="1936"/>
      <c r="P214" s="1936"/>
      <c r="Q214" s="1936"/>
      <c r="R214" s="1936"/>
    </row>
    <row r="215" spans="1:18" ht="21" customHeight="1">
      <c r="A215" s="1941"/>
      <c r="B215" s="1922" t="s">
        <v>1276</v>
      </c>
      <c r="C215" s="1960"/>
      <c r="D215" s="1946"/>
      <c r="E215" s="1945"/>
      <c r="F215" s="1861"/>
      <c r="G215" s="1861"/>
      <c r="H215" s="1936"/>
      <c r="I215" s="1936"/>
      <c r="J215" s="1936"/>
      <c r="K215" s="1861"/>
      <c r="L215" s="1861"/>
      <c r="M215" s="1945"/>
      <c r="N215" s="1936"/>
      <c r="O215" s="1936"/>
      <c r="P215" s="1936"/>
      <c r="Q215" s="1936"/>
      <c r="R215" s="1936"/>
    </row>
    <row r="216" spans="1:18" ht="48" customHeight="1">
      <c r="A216" s="1941"/>
      <c r="B216" s="1923" t="s">
        <v>1826</v>
      </c>
      <c r="C216" s="1960" t="s">
        <v>111</v>
      </c>
      <c r="D216" s="3590" t="s">
        <v>1559</v>
      </c>
      <c r="E216" s="1945"/>
      <c r="F216" s="1861"/>
      <c r="G216" s="1861"/>
      <c r="H216" s="1936"/>
      <c r="I216" s="1936"/>
      <c r="J216" s="1936"/>
      <c r="K216" s="1861">
        <v>4090909</v>
      </c>
      <c r="L216" s="1861"/>
      <c r="M216" s="1945"/>
      <c r="N216" s="1936"/>
      <c r="O216" s="1936"/>
      <c r="P216" s="1936"/>
      <c r="Q216" s="1936"/>
      <c r="R216" s="1936"/>
    </row>
    <row r="217" spans="1:18" ht="48" customHeight="1">
      <c r="A217" s="1941"/>
      <c r="B217" s="1923" t="s">
        <v>1648</v>
      </c>
      <c r="C217" s="1960" t="s">
        <v>111</v>
      </c>
      <c r="D217" s="3590"/>
      <c r="E217" s="1945"/>
      <c r="F217" s="1861"/>
      <c r="G217" s="1861"/>
      <c r="H217" s="1936"/>
      <c r="I217" s="1936"/>
      <c r="J217" s="1936"/>
      <c r="K217" s="1861">
        <v>1990909</v>
      </c>
      <c r="L217" s="1861"/>
      <c r="M217" s="1945"/>
      <c r="N217" s="1936"/>
      <c r="O217" s="1936"/>
      <c r="P217" s="1936"/>
      <c r="Q217" s="1936"/>
      <c r="R217" s="1936"/>
    </row>
    <row r="218" spans="1:18" ht="48" customHeight="1">
      <c r="A218" s="1941"/>
      <c r="B218" s="1923" t="s">
        <v>1649</v>
      </c>
      <c r="C218" s="1960" t="s">
        <v>111</v>
      </c>
      <c r="D218" s="3590"/>
      <c r="E218" s="1945"/>
      <c r="F218" s="1861"/>
      <c r="G218" s="1861"/>
      <c r="H218" s="1936"/>
      <c r="I218" s="1936"/>
      <c r="J218" s="1936"/>
      <c r="K218" s="1861">
        <v>2466364</v>
      </c>
      <c r="L218" s="1861"/>
      <c r="M218" s="1945"/>
      <c r="N218" s="1936"/>
      <c r="O218" s="1936"/>
      <c r="P218" s="1936"/>
      <c r="Q218" s="1936"/>
      <c r="R218" s="1936"/>
    </row>
    <row r="219" spans="1:18" ht="22.5" customHeight="1">
      <c r="A219" s="1941"/>
      <c r="B219" s="1922" t="s">
        <v>1093</v>
      </c>
      <c r="C219" s="1960"/>
      <c r="D219" s="1946"/>
      <c r="E219" s="1945"/>
      <c r="F219" s="1861"/>
      <c r="G219" s="1861"/>
      <c r="H219" s="1936"/>
      <c r="I219" s="1936"/>
      <c r="J219" s="1936"/>
      <c r="K219" s="1861"/>
      <c r="L219" s="1861"/>
      <c r="M219" s="1945"/>
      <c r="N219" s="1936"/>
      <c r="O219" s="1936"/>
      <c r="P219" s="1936"/>
      <c r="Q219" s="1936"/>
      <c r="R219" s="1936"/>
    </row>
    <row r="220" spans="1:18" ht="50.25" customHeight="1">
      <c r="A220" s="1941"/>
      <c r="B220" s="1923" t="s">
        <v>1650</v>
      </c>
      <c r="C220" s="1960" t="s">
        <v>28</v>
      </c>
      <c r="D220" s="1946"/>
      <c r="E220" s="1945"/>
      <c r="F220" s="1861"/>
      <c r="G220" s="1861"/>
      <c r="H220" s="1936"/>
      <c r="I220" s="1936"/>
      <c r="J220" s="1936"/>
      <c r="K220" s="1861">
        <v>330909</v>
      </c>
      <c r="L220" s="1861"/>
      <c r="M220" s="1945"/>
      <c r="N220" s="1936"/>
      <c r="O220" s="1936"/>
      <c r="P220" s="1936"/>
      <c r="Q220" s="1936"/>
      <c r="R220" s="1936"/>
    </row>
    <row r="221" spans="1:18" ht="50.25" hidden="1" customHeight="1">
      <c r="A221" s="1942"/>
      <c r="B221" s="1923" t="s">
        <v>1651</v>
      </c>
      <c r="C221" s="1960" t="s">
        <v>28</v>
      </c>
      <c r="D221" s="1946"/>
      <c r="E221" s="1945"/>
      <c r="F221" s="1861"/>
      <c r="G221" s="1861"/>
      <c r="H221" s="1863"/>
      <c r="I221" s="1936"/>
      <c r="J221" s="1936"/>
      <c r="K221" s="1861">
        <v>436364</v>
      </c>
      <c r="L221" s="1861"/>
      <c r="M221" s="1945"/>
      <c r="N221" s="1936"/>
      <c r="O221" s="1936"/>
      <c r="P221" s="1863"/>
      <c r="Q221" s="1863"/>
      <c r="R221" s="1863"/>
    </row>
    <row r="222" spans="1:18" ht="36.75" hidden="1" customHeight="1">
      <c r="A222" s="1605">
        <v>3</v>
      </c>
      <c r="B222" s="3581" t="s">
        <v>1769</v>
      </c>
      <c r="C222" s="3581"/>
      <c r="D222" s="3581"/>
      <c r="E222" s="3581"/>
      <c r="F222" s="3581"/>
      <c r="G222" s="3581"/>
      <c r="H222" s="3581"/>
      <c r="I222" s="3581"/>
      <c r="J222" s="3581"/>
      <c r="K222" s="3581"/>
      <c r="L222" s="3581"/>
      <c r="M222" s="3581"/>
      <c r="N222" s="3581"/>
      <c r="O222" s="3581"/>
      <c r="P222" s="3581"/>
      <c r="Q222" s="3581"/>
      <c r="R222" s="3581"/>
    </row>
    <row r="223" spans="1:18" ht="27.75" hidden="1" customHeight="1">
      <c r="A223" s="1942"/>
      <c r="B223" s="1395" t="s">
        <v>1771</v>
      </c>
      <c r="C223" s="1960"/>
      <c r="D223" s="1946"/>
      <c r="E223" s="1945"/>
      <c r="F223" s="3380" t="s">
        <v>1770</v>
      </c>
      <c r="G223" s="3380"/>
      <c r="H223" s="3380"/>
      <c r="I223" s="3380"/>
      <c r="J223" s="3380"/>
      <c r="K223" s="3380"/>
      <c r="L223" s="3380"/>
      <c r="M223" s="3380"/>
      <c r="N223" s="3380"/>
      <c r="O223" s="3380"/>
      <c r="P223" s="3380"/>
      <c r="Q223" s="3380"/>
      <c r="R223" s="3380"/>
    </row>
    <row r="224" spans="1:18" ht="34.5" hidden="1" customHeight="1">
      <c r="A224" s="3586"/>
      <c r="B224" s="3381" t="s">
        <v>1773</v>
      </c>
      <c r="C224" s="1960" t="s">
        <v>1772</v>
      </c>
      <c r="D224" s="3590" t="s">
        <v>1559</v>
      </c>
      <c r="E224" s="1945"/>
      <c r="F224" s="1861"/>
      <c r="G224" s="1861"/>
      <c r="H224" s="1863"/>
      <c r="I224" s="1936"/>
      <c r="J224" s="1936"/>
      <c r="K224" s="1861">
        <f>5900000/1.1</f>
        <v>5363636.3636363633</v>
      </c>
      <c r="L224" s="1861"/>
      <c r="M224" s="1945"/>
      <c r="N224" s="1936"/>
      <c r="O224" s="1936"/>
      <c r="P224" s="1863"/>
      <c r="Q224" s="1863"/>
      <c r="R224" s="1863"/>
    </row>
    <row r="225" spans="1:18" ht="34.5" hidden="1" customHeight="1">
      <c r="A225" s="3586"/>
      <c r="B225" s="3381"/>
      <c r="C225" s="1960" t="s">
        <v>1774</v>
      </c>
      <c r="D225" s="3590"/>
      <c r="E225" s="1945"/>
      <c r="F225" s="1861"/>
      <c r="G225" s="1861"/>
      <c r="H225" s="1863"/>
      <c r="I225" s="1936"/>
      <c r="J225" s="1936"/>
      <c r="K225" s="1861">
        <f>1570000/1.1</f>
        <v>1427272.7272727271</v>
      </c>
      <c r="L225" s="1861"/>
      <c r="M225" s="1945"/>
      <c r="N225" s="1936"/>
      <c r="O225" s="1936"/>
      <c r="P225" s="1863"/>
      <c r="Q225" s="1863"/>
      <c r="R225" s="1863"/>
    </row>
    <row r="226" spans="1:18" ht="34.5" hidden="1" customHeight="1">
      <c r="A226" s="3586"/>
      <c r="B226" s="3381"/>
      <c r="C226" s="1960" t="s">
        <v>1775</v>
      </c>
      <c r="D226" s="3590"/>
      <c r="E226" s="1945"/>
      <c r="F226" s="1861"/>
      <c r="G226" s="1861"/>
      <c r="H226" s="1863"/>
      <c r="I226" s="1936"/>
      <c r="J226" s="1936"/>
      <c r="K226" s="1861">
        <f>476000/1.1</f>
        <v>432727.27272727271</v>
      </c>
      <c r="L226" s="1861"/>
      <c r="M226" s="1945"/>
      <c r="N226" s="1936"/>
      <c r="O226" s="1936"/>
      <c r="P226" s="1863"/>
      <c r="Q226" s="1863"/>
      <c r="R226" s="1863"/>
    </row>
    <row r="227" spans="1:18" ht="34.5" hidden="1" customHeight="1">
      <c r="A227" s="3586"/>
      <c r="B227" s="3381" t="s">
        <v>1776</v>
      </c>
      <c r="C227" s="1960" t="s">
        <v>1772</v>
      </c>
      <c r="D227" s="3590" t="s">
        <v>1559</v>
      </c>
      <c r="E227" s="1945"/>
      <c r="F227" s="1861"/>
      <c r="G227" s="1861"/>
      <c r="H227" s="1863"/>
      <c r="I227" s="1936"/>
      <c r="J227" s="1936"/>
      <c r="K227" s="1861">
        <f>5728000/1.1</f>
        <v>5207272.7272727266</v>
      </c>
      <c r="L227" s="1861"/>
      <c r="M227" s="1945"/>
      <c r="N227" s="1936"/>
      <c r="O227" s="1936"/>
      <c r="P227" s="1863"/>
      <c r="Q227" s="1863"/>
      <c r="R227" s="1863"/>
    </row>
    <row r="228" spans="1:18" ht="34.5" hidden="1" customHeight="1">
      <c r="A228" s="3586"/>
      <c r="B228" s="3381"/>
      <c r="C228" s="1960" t="s">
        <v>1774</v>
      </c>
      <c r="D228" s="3590"/>
      <c r="E228" s="1945"/>
      <c r="F228" s="1861"/>
      <c r="G228" s="1861"/>
      <c r="H228" s="1863"/>
      <c r="I228" s="1936"/>
      <c r="J228" s="1936"/>
      <c r="K228" s="1861">
        <f>1522000/1.1</f>
        <v>1383636.3636363635</v>
      </c>
      <c r="L228" s="1861"/>
      <c r="M228" s="1945"/>
      <c r="N228" s="1936"/>
      <c r="O228" s="1936"/>
      <c r="P228" s="1863"/>
      <c r="Q228" s="1863"/>
      <c r="R228" s="1863"/>
    </row>
    <row r="229" spans="1:18" ht="34.5" hidden="1" customHeight="1">
      <c r="A229" s="3586"/>
      <c r="B229" s="3381"/>
      <c r="C229" s="1960" t="s">
        <v>1775</v>
      </c>
      <c r="D229" s="3590"/>
      <c r="E229" s="1945"/>
      <c r="F229" s="1861"/>
      <c r="G229" s="1861"/>
      <c r="H229" s="1863"/>
      <c r="I229" s="1936"/>
      <c r="J229" s="1936"/>
      <c r="K229" s="1861">
        <f>460000/1.1</f>
        <v>418181.81818181818</v>
      </c>
      <c r="L229" s="1861"/>
      <c r="M229" s="1945"/>
      <c r="N229" s="1936"/>
      <c r="O229" s="1936"/>
      <c r="P229" s="1863"/>
      <c r="Q229" s="1863"/>
      <c r="R229" s="1863"/>
    </row>
    <row r="230" spans="1:18" ht="34.5" hidden="1" customHeight="1">
      <c r="A230" s="3586"/>
      <c r="B230" s="3381" t="s">
        <v>1777</v>
      </c>
      <c r="C230" s="1960" t="s">
        <v>1772</v>
      </c>
      <c r="D230" s="3590" t="s">
        <v>1559</v>
      </c>
      <c r="E230" s="1945"/>
      <c r="F230" s="1861"/>
      <c r="G230" s="1861"/>
      <c r="H230" s="1863"/>
      <c r="I230" s="1936"/>
      <c r="J230" s="1936"/>
      <c r="K230" s="1861">
        <f>4685000/1.1</f>
        <v>4259090.9090909092</v>
      </c>
      <c r="L230" s="1861"/>
      <c r="M230" s="1945"/>
      <c r="N230" s="1936"/>
      <c r="O230" s="1936"/>
      <c r="P230" s="1863"/>
      <c r="Q230" s="1863"/>
      <c r="R230" s="1863"/>
    </row>
    <row r="231" spans="1:18" ht="34.5" hidden="1" customHeight="1">
      <c r="A231" s="3586"/>
      <c r="B231" s="3381"/>
      <c r="C231" s="1960" t="s">
        <v>1353</v>
      </c>
      <c r="D231" s="3590"/>
      <c r="E231" s="1945"/>
      <c r="F231" s="1861"/>
      <c r="G231" s="1861"/>
      <c r="H231" s="1863"/>
      <c r="I231" s="1936"/>
      <c r="J231" s="1936"/>
      <c r="K231" s="1861">
        <f>1728000/1.1</f>
        <v>1570909.0909090908</v>
      </c>
      <c r="L231" s="1861"/>
      <c r="M231" s="1945"/>
      <c r="N231" s="1936"/>
      <c r="O231" s="1936"/>
      <c r="P231" s="1863"/>
      <c r="Q231" s="1863"/>
      <c r="R231" s="1863"/>
    </row>
    <row r="232" spans="1:18" ht="34.5" hidden="1" customHeight="1">
      <c r="A232" s="3586"/>
      <c r="B232" s="3381"/>
      <c r="C232" s="1960" t="s">
        <v>1775</v>
      </c>
      <c r="D232" s="3590"/>
      <c r="E232" s="1945"/>
      <c r="F232" s="1861"/>
      <c r="G232" s="1861"/>
      <c r="H232" s="1863"/>
      <c r="I232" s="1936"/>
      <c r="J232" s="1936"/>
      <c r="K232" s="1861">
        <f>401000/1.1</f>
        <v>364545.45454545453</v>
      </c>
      <c r="L232" s="1861"/>
      <c r="M232" s="1945"/>
      <c r="N232" s="1936"/>
      <c r="O232" s="1936"/>
      <c r="P232" s="1863"/>
      <c r="Q232" s="1863"/>
      <c r="R232" s="1863"/>
    </row>
    <row r="233" spans="1:18" ht="34.5" hidden="1" customHeight="1">
      <c r="A233" s="3586"/>
      <c r="B233" s="3381" t="s">
        <v>1778</v>
      </c>
      <c r="C233" s="1960" t="s">
        <v>1772</v>
      </c>
      <c r="D233" s="3590" t="s">
        <v>1559</v>
      </c>
      <c r="E233" s="1945"/>
      <c r="F233" s="1861"/>
      <c r="G233" s="1861"/>
      <c r="H233" s="1863"/>
      <c r="I233" s="1936"/>
      <c r="J233" s="1936"/>
      <c r="K233" s="1861">
        <f>4719000/1.1</f>
        <v>4290000</v>
      </c>
      <c r="L233" s="1861"/>
      <c r="M233" s="1945"/>
      <c r="N233" s="1936"/>
      <c r="O233" s="1936"/>
      <c r="P233" s="1863"/>
      <c r="Q233" s="1863"/>
      <c r="R233" s="1863"/>
    </row>
    <row r="234" spans="1:18" ht="34.5" hidden="1" customHeight="1">
      <c r="A234" s="3586"/>
      <c r="B234" s="3381"/>
      <c r="C234" s="1960" t="s">
        <v>1353</v>
      </c>
      <c r="D234" s="3590"/>
      <c r="E234" s="1945"/>
      <c r="F234" s="1861"/>
      <c r="G234" s="1861"/>
      <c r="H234" s="1863"/>
      <c r="I234" s="1936"/>
      <c r="J234" s="1936"/>
      <c r="K234" s="1861">
        <f>1801000/1.1</f>
        <v>1637272.7272727271</v>
      </c>
      <c r="L234" s="1861"/>
      <c r="M234" s="1945"/>
      <c r="N234" s="1936"/>
      <c r="O234" s="1936"/>
      <c r="P234" s="1863"/>
      <c r="Q234" s="1863"/>
      <c r="R234" s="1863"/>
    </row>
    <row r="235" spans="1:18" ht="34.5" hidden="1" customHeight="1">
      <c r="A235" s="3586"/>
      <c r="B235" s="3381"/>
      <c r="C235" s="1960" t="s">
        <v>1775</v>
      </c>
      <c r="D235" s="3590"/>
      <c r="E235" s="1945"/>
      <c r="F235" s="1861"/>
      <c r="G235" s="1861"/>
      <c r="H235" s="1863"/>
      <c r="I235" s="1936"/>
      <c r="J235" s="1936"/>
      <c r="K235" s="1861">
        <f>439000/1.1</f>
        <v>399090.90909090906</v>
      </c>
      <c r="L235" s="1861"/>
      <c r="M235" s="1945"/>
      <c r="N235" s="1936"/>
      <c r="O235" s="1936"/>
      <c r="P235" s="1863"/>
      <c r="Q235" s="1863"/>
      <c r="R235" s="1863"/>
    </row>
    <row r="236" spans="1:18" ht="34.5" hidden="1" customHeight="1">
      <c r="A236" s="1942"/>
      <c r="B236" s="1950" t="s">
        <v>1779</v>
      </c>
      <c r="C236" s="1960" t="s">
        <v>1354</v>
      </c>
      <c r="D236" s="3590"/>
      <c r="E236" s="1945"/>
      <c r="F236" s="1861"/>
      <c r="G236" s="1861"/>
      <c r="H236" s="1863"/>
      <c r="I236" s="1936"/>
      <c r="J236" s="1936"/>
      <c r="K236" s="1861">
        <f>2840000/1.1</f>
        <v>2581818.1818181816</v>
      </c>
      <c r="L236" s="1861"/>
      <c r="M236" s="1945"/>
      <c r="N236" s="1936"/>
      <c r="O236" s="1936"/>
      <c r="P236" s="1863"/>
      <c r="Q236" s="1863"/>
      <c r="R236" s="1863"/>
    </row>
    <row r="237" spans="1:18" ht="34.5" hidden="1" customHeight="1">
      <c r="A237" s="1942"/>
      <c r="B237" s="1950"/>
      <c r="C237" s="1960" t="s">
        <v>1353</v>
      </c>
      <c r="D237" s="3590"/>
      <c r="E237" s="1945"/>
      <c r="F237" s="1861"/>
      <c r="G237" s="1861"/>
      <c r="H237" s="1863"/>
      <c r="I237" s="1936"/>
      <c r="J237" s="1936"/>
      <c r="K237" s="1861">
        <f>875000/1.1</f>
        <v>795454.54545454541</v>
      </c>
      <c r="L237" s="1861"/>
      <c r="M237" s="1945"/>
      <c r="N237" s="1936"/>
      <c r="O237" s="1936"/>
      <c r="P237" s="1863"/>
      <c r="Q237" s="1863"/>
      <c r="R237" s="1863"/>
    </row>
    <row r="238" spans="1:18" ht="34.5" hidden="1" customHeight="1">
      <c r="A238" s="1942"/>
      <c r="B238" s="1950" t="s">
        <v>1779</v>
      </c>
      <c r="C238" s="1960" t="s">
        <v>1775</v>
      </c>
      <c r="D238" s="1582"/>
      <c r="E238" s="1945"/>
      <c r="F238" s="1861"/>
      <c r="G238" s="1861"/>
      <c r="H238" s="1863"/>
      <c r="I238" s="1936"/>
      <c r="J238" s="1936"/>
      <c r="K238" s="1861">
        <f>223000/1.1</f>
        <v>202727.27272727271</v>
      </c>
      <c r="L238" s="1861"/>
      <c r="M238" s="1945"/>
      <c r="N238" s="1936"/>
      <c r="O238" s="1936"/>
      <c r="P238" s="1863"/>
      <c r="Q238" s="1863"/>
      <c r="R238" s="1863"/>
    </row>
    <row r="239" spans="1:18" ht="34.5" hidden="1" customHeight="1">
      <c r="A239" s="1942"/>
      <c r="B239" s="1395" t="s">
        <v>1780</v>
      </c>
      <c r="C239" s="1960"/>
      <c r="D239" s="1946"/>
      <c r="E239" s="1945"/>
      <c r="F239" s="1861"/>
      <c r="G239" s="1861"/>
      <c r="H239" s="1863"/>
      <c r="I239" s="1936"/>
      <c r="J239" s="1936"/>
      <c r="K239" s="1861"/>
      <c r="L239" s="1861"/>
      <c r="M239" s="1945"/>
      <c r="N239" s="1936"/>
      <c r="O239" s="1936"/>
      <c r="P239" s="1863"/>
      <c r="Q239" s="1863"/>
      <c r="R239" s="1863"/>
    </row>
    <row r="240" spans="1:18" ht="34.5" hidden="1" customHeight="1">
      <c r="A240" s="1942"/>
      <c r="B240" s="1950" t="s">
        <v>1781</v>
      </c>
      <c r="C240" s="1960" t="s">
        <v>1774</v>
      </c>
      <c r="D240" s="1946"/>
      <c r="E240" s="1945"/>
      <c r="F240" s="1861"/>
      <c r="G240" s="1861"/>
      <c r="H240" s="1863"/>
      <c r="I240" s="1936"/>
      <c r="J240" s="1936"/>
      <c r="K240" s="1861">
        <f>1084000/1.1</f>
        <v>985454.54545454541</v>
      </c>
      <c r="L240" s="1861"/>
      <c r="M240" s="1945"/>
      <c r="N240" s="1936"/>
      <c r="O240" s="1936"/>
      <c r="P240" s="1863"/>
      <c r="Q240" s="1863"/>
      <c r="R240" s="1863"/>
    </row>
    <row r="241" spans="1:18" ht="34.5" hidden="1" customHeight="1">
      <c r="A241" s="1942"/>
      <c r="B241" s="1950" t="s">
        <v>1781</v>
      </c>
      <c r="C241" s="1960" t="s">
        <v>1782</v>
      </c>
      <c r="D241" s="3590" t="s">
        <v>1559</v>
      </c>
      <c r="E241" s="1945"/>
      <c r="F241" s="1861"/>
      <c r="G241" s="1861"/>
      <c r="H241" s="1863"/>
      <c r="I241" s="1936"/>
      <c r="J241" s="1936"/>
      <c r="K241" s="1861">
        <f>316000/1.1</f>
        <v>287272.72727272724</v>
      </c>
      <c r="L241" s="1861"/>
      <c r="M241" s="1945"/>
      <c r="N241" s="1936"/>
      <c r="O241" s="1936"/>
      <c r="P241" s="1863"/>
      <c r="Q241" s="1863"/>
      <c r="R241" s="1863"/>
    </row>
    <row r="242" spans="1:18" ht="34.5" hidden="1" customHeight="1">
      <c r="A242" s="3586"/>
      <c r="B242" s="3381" t="s">
        <v>1783</v>
      </c>
      <c r="C242" s="1960" t="s">
        <v>1774</v>
      </c>
      <c r="D242" s="3590"/>
      <c r="E242" s="1945"/>
      <c r="F242" s="1861"/>
      <c r="G242" s="1861"/>
      <c r="H242" s="1863"/>
      <c r="I242" s="1936"/>
      <c r="J242" s="1936"/>
      <c r="K242" s="1861">
        <f>1121000/1.1</f>
        <v>1019090.9090909091</v>
      </c>
      <c r="L242" s="1861"/>
      <c r="M242" s="1945"/>
      <c r="N242" s="1936"/>
      <c r="O242" s="1936"/>
      <c r="P242" s="1863"/>
      <c r="Q242" s="1863"/>
      <c r="R242" s="1863"/>
    </row>
    <row r="243" spans="1:18" ht="34.5" hidden="1" customHeight="1">
      <c r="A243" s="3586"/>
      <c r="B243" s="3381"/>
      <c r="C243" s="1960" t="s">
        <v>1782</v>
      </c>
      <c r="D243" s="3590"/>
      <c r="E243" s="1945"/>
      <c r="F243" s="1861"/>
      <c r="G243" s="1861"/>
      <c r="H243" s="1863"/>
      <c r="I243" s="1936"/>
      <c r="J243" s="1936"/>
      <c r="K243" s="1861">
        <f>327000/1.1</f>
        <v>297272.72727272724</v>
      </c>
      <c r="L243" s="1861"/>
      <c r="M243" s="1945"/>
      <c r="N243" s="1936"/>
      <c r="O243" s="1936"/>
      <c r="P243" s="1863"/>
      <c r="Q243" s="1863"/>
      <c r="R243" s="1863"/>
    </row>
    <row r="244" spans="1:18" ht="33" hidden="1" customHeight="1">
      <c r="A244" s="3586"/>
      <c r="B244" s="3381" t="s">
        <v>1784</v>
      </c>
      <c r="C244" s="1960" t="s">
        <v>1772</v>
      </c>
      <c r="D244" s="3590" t="s">
        <v>1559</v>
      </c>
      <c r="E244" s="1945"/>
      <c r="F244" s="1861"/>
      <c r="G244" s="1861"/>
      <c r="H244" s="1863"/>
      <c r="I244" s="1936"/>
      <c r="J244" s="1936"/>
      <c r="K244" s="1861">
        <f>4026000/1.1</f>
        <v>3659999.9999999995</v>
      </c>
      <c r="L244" s="1861"/>
      <c r="M244" s="1945"/>
      <c r="N244" s="1936"/>
      <c r="O244" s="1936"/>
      <c r="P244" s="1863"/>
      <c r="Q244" s="1863"/>
      <c r="R244" s="1863"/>
    </row>
    <row r="245" spans="1:18" ht="33" hidden="1" customHeight="1">
      <c r="A245" s="3586"/>
      <c r="B245" s="3381"/>
      <c r="C245" s="1960" t="s">
        <v>1353</v>
      </c>
      <c r="D245" s="3590"/>
      <c r="E245" s="1945"/>
      <c r="F245" s="1861"/>
      <c r="G245" s="1861"/>
      <c r="H245" s="1863"/>
      <c r="I245" s="1936"/>
      <c r="J245" s="1936"/>
      <c r="K245" s="1861">
        <f>1449000/1.1</f>
        <v>1317272.7272727271</v>
      </c>
      <c r="L245" s="1861"/>
      <c r="M245" s="1945"/>
      <c r="N245" s="1936"/>
      <c r="O245" s="1936"/>
      <c r="P245" s="1863"/>
      <c r="Q245" s="1863"/>
      <c r="R245" s="1863"/>
    </row>
    <row r="246" spans="1:18" ht="33" hidden="1" customHeight="1">
      <c r="A246" s="3586"/>
      <c r="B246" s="3381"/>
      <c r="C246" s="1960" t="s">
        <v>1774</v>
      </c>
      <c r="D246" s="3590"/>
      <c r="E246" s="1945"/>
      <c r="F246" s="1861"/>
      <c r="G246" s="1861"/>
      <c r="H246" s="1863"/>
      <c r="I246" s="1936"/>
      <c r="J246" s="1936"/>
      <c r="K246" s="1861">
        <f>1060000/1.1</f>
        <v>963636.36363636353</v>
      </c>
      <c r="L246" s="1861"/>
      <c r="M246" s="1945"/>
      <c r="N246" s="1936"/>
      <c r="O246" s="1936"/>
      <c r="P246" s="1863"/>
      <c r="Q246" s="1863"/>
      <c r="R246" s="1863"/>
    </row>
    <row r="247" spans="1:18" ht="33" hidden="1" customHeight="1">
      <c r="A247" s="3586"/>
      <c r="B247" s="3381"/>
      <c r="C247" s="1960" t="s">
        <v>1775</v>
      </c>
      <c r="D247" s="3590"/>
      <c r="E247" s="1945"/>
      <c r="F247" s="1861"/>
      <c r="G247" s="1861"/>
      <c r="H247" s="1863"/>
      <c r="I247" s="1936"/>
      <c r="J247" s="1936"/>
      <c r="K247" s="1861">
        <f>351000/1.1</f>
        <v>319090.90909090906</v>
      </c>
      <c r="L247" s="1861"/>
      <c r="M247" s="1945"/>
      <c r="N247" s="1936"/>
      <c r="O247" s="1936"/>
      <c r="P247" s="1863"/>
      <c r="Q247" s="1863"/>
      <c r="R247" s="1863"/>
    </row>
    <row r="248" spans="1:18" ht="33" hidden="1" customHeight="1">
      <c r="A248" s="3586"/>
      <c r="B248" s="3381"/>
      <c r="C248" s="1960" t="s">
        <v>1782</v>
      </c>
      <c r="D248" s="3590"/>
      <c r="E248" s="1945"/>
      <c r="F248" s="1861"/>
      <c r="G248" s="1861"/>
      <c r="H248" s="1863"/>
      <c r="I248" s="1936"/>
      <c r="J248" s="1936"/>
      <c r="K248" s="1861">
        <f>308000/1.1</f>
        <v>280000</v>
      </c>
      <c r="L248" s="1861"/>
      <c r="M248" s="1945"/>
      <c r="N248" s="1936"/>
      <c r="O248" s="1936"/>
      <c r="P248" s="1863"/>
      <c r="Q248" s="1863"/>
      <c r="R248" s="1863"/>
    </row>
    <row r="249" spans="1:18" ht="33" hidden="1" customHeight="1">
      <c r="A249" s="3586"/>
      <c r="B249" s="3381" t="s">
        <v>1785</v>
      </c>
      <c r="C249" s="1960" t="s">
        <v>1772</v>
      </c>
      <c r="D249" s="3590" t="s">
        <v>1559</v>
      </c>
      <c r="E249" s="1945"/>
      <c r="F249" s="1861"/>
      <c r="G249" s="1861"/>
      <c r="H249" s="1863"/>
      <c r="I249" s="1936"/>
      <c r="J249" s="1936"/>
      <c r="K249" s="1861">
        <f>3846000/1.1</f>
        <v>3496363.6363636362</v>
      </c>
      <c r="L249" s="1861"/>
      <c r="M249" s="1945"/>
      <c r="N249" s="1936"/>
      <c r="O249" s="1936"/>
      <c r="P249" s="1863"/>
      <c r="Q249" s="1863"/>
      <c r="R249" s="1863"/>
    </row>
    <row r="250" spans="1:18" ht="33" hidden="1" customHeight="1">
      <c r="A250" s="3586"/>
      <c r="B250" s="3381"/>
      <c r="C250" s="1960" t="s">
        <v>1774</v>
      </c>
      <c r="D250" s="3590"/>
      <c r="E250" s="1945"/>
      <c r="F250" s="1861"/>
      <c r="G250" s="1861"/>
      <c r="H250" s="1863"/>
      <c r="I250" s="1936"/>
      <c r="J250" s="1936"/>
      <c r="K250" s="1861">
        <f>1406000/1.1</f>
        <v>1278181.8181818181</v>
      </c>
      <c r="L250" s="1861"/>
      <c r="M250" s="1945"/>
      <c r="N250" s="1936"/>
      <c r="O250" s="1936"/>
      <c r="P250" s="1863"/>
      <c r="Q250" s="1863"/>
      <c r="R250" s="1863"/>
    </row>
    <row r="251" spans="1:18" ht="33" hidden="1" customHeight="1">
      <c r="A251" s="3586"/>
      <c r="B251" s="3381"/>
      <c r="C251" s="1960" t="s">
        <v>1775</v>
      </c>
      <c r="D251" s="3590"/>
      <c r="E251" s="1945"/>
      <c r="F251" s="1861"/>
      <c r="G251" s="1861"/>
      <c r="H251" s="1863"/>
      <c r="I251" s="1936"/>
      <c r="J251" s="1936"/>
      <c r="K251" s="1861">
        <f>342000/1.1</f>
        <v>310909.09090909088</v>
      </c>
      <c r="L251" s="1861"/>
      <c r="M251" s="1945"/>
      <c r="N251" s="1936"/>
      <c r="O251" s="1936"/>
      <c r="P251" s="1863"/>
      <c r="Q251" s="1863"/>
      <c r="R251" s="1863"/>
    </row>
    <row r="252" spans="1:18" ht="33" hidden="1" customHeight="1">
      <c r="A252" s="3586"/>
      <c r="B252" s="3381"/>
      <c r="C252" s="1960" t="s">
        <v>1782</v>
      </c>
      <c r="D252" s="3590"/>
      <c r="E252" s="1945"/>
      <c r="F252" s="1861"/>
      <c r="G252" s="1861"/>
      <c r="H252" s="1863"/>
      <c r="I252" s="1936"/>
      <c r="J252" s="1936"/>
      <c r="K252" s="1861">
        <f>299000/1.1</f>
        <v>271818.18181818182</v>
      </c>
      <c r="L252" s="1861"/>
      <c r="M252" s="1945"/>
      <c r="N252" s="1936"/>
      <c r="O252" s="1936"/>
      <c r="P252" s="1863"/>
      <c r="Q252" s="1863"/>
      <c r="R252" s="1863"/>
    </row>
    <row r="253" spans="1:18" ht="33" hidden="1" customHeight="1">
      <c r="A253" s="3586"/>
      <c r="B253" s="3381" t="s">
        <v>1786</v>
      </c>
      <c r="C253" s="1960" t="s">
        <v>1772</v>
      </c>
      <c r="D253" s="1612"/>
      <c r="E253" s="1945"/>
      <c r="F253" s="1861"/>
      <c r="G253" s="1861"/>
      <c r="H253" s="1863"/>
      <c r="I253" s="1936"/>
      <c r="J253" s="1936"/>
      <c r="K253" s="1861">
        <f>3561000/1.1</f>
        <v>3237272.7272727271</v>
      </c>
      <c r="L253" s="1861"/>
      <c r="M253" s="1945"/>
      <c r="N253" s="1936"/>
      <c r="O253" s="1936"/>
      <c r="P253" s="1863"/>
      <c r="Q253" s="1863"/>
      <c r="R253" s="1863"/>
    </row>
    <row r="254" spans="1:18" ht="33.75" hidden="1" customHeight="1">
      <c r="A254" s="3586"/>
      <c r="B254" s="3381"/>
      <c r="C254" s="1960" t="s">
        <v>1774</v>
      </c>
      <c r="D254" s="1946" t="s">
        <v>1559</v>
      </c>
      <c r="E254" s="1945"/>
      <c r="F254" s="1861"/>
      <c r="G254" s="1861"/>
      <c r="H254" s="1863"/>
      <c r="I254" s="1936"/>
      <c r="J254" s="1936"/>
      <c r="K254" s="1861">
        <f>1305000/1.1</f>
        <v>1186363.6363636362</v>
      </c>
      <c r="L254" s="1861"/>
      <c r="M254" s="1945"/>
      <c r="N254" s="1936"/>
      <c r="O254" s="1936"/>
      <c r="P254" s="1863"/>
      <c r="Q254" s="1863"/>
      <c r="R254" s="1863"/>
    </row>
    <row r="255" spans="1:18" ht="30.75" hidden="1" customHeight="1">
      <c r="A255" s="3586"/>
      <c r="B255" s="3381"/>
      <c r="C255" s="1960" t="s">
        <v>1775</v>
      </c>
      <c r="D255" s="1946"/>
      <c r="E255" s="1945"/>
      <c r="F255" s="1861"/>
      <c r="G255" s="1861"/>
      <c r="H255" s="1863"/>
      <c r="I255" s="1936"/>
      <c r="J255" s="1936"/>
      <c r="K255" s="1861">
        <f>321000/1.1</f>
        <v>291818.18181818182</v>
      </c>
      <c r="L255" s="1861"/>
      <c r="M255" s="1945"/>
      <c r="N255" s="1936"/>
      <c r="O255" s="1936"/>
      <c r="P255" s="1863"/>
      <c r="Q255" s="1863"/>
      <c r="R255" s="1863"/>
    </row>
    <row r="256" spans="1:18" ht="30.75" hidden="1" customHeight="1">
      <c r="A256" s="1942"/>
      <c r="B256" s="1950" t="s">
        <v>1786</v>
      </c>
      <c r="C256" s="1960" t="s">
        <v>1782</v>
      </c>
      <c r="D256" s="1946"/>
      <c r="E256" s="1945"/>
      <c r="F256" s="1861"/>
      <c r="G256" s="1861"/>
      <c r="H256" s="1863"/>
      <c r="I256" s="1936"/>
      <c r="J256" s="1936"/>
      <c r="K256" s="1861">
        <f>281000/1.1</f>
        <v>255454.54545454544</v>
      </c>
      <c r="L256" s="1861"/>
      <c r="M256" s="1945"/>
      <c r="N256" s="1936"/>
      <c r="O256" s="1936"/>
      <c r="P256" s="1863"/>
      <c r="Q256" s="1863"/>
      <c r="R256" s="1863"/>
    </row>
    <row r="257" spans="1:18" ht="30.75" hidden="1" customHeight="1">
      <c r="A257" s="3586"/>
      <c r="B257" s="3381" t="s">
        <v>1787</v>
      </c>
      <c r="C257" s="1960" t="s">
        <v>1354</v>
      </c>
      <c r="D257" s="3590" t="s">
        <v>1559</v>
      </c>
      <c r="E257" s="1945"/>
      <c r="F257" s="1861"/>
      <c r="G257" s="1861"/>
      <c r="H257" s="1863"/>
      <c r="I257" s="1936"/>
      <c r="J257" s="1936"/>
      <c r="K257" s="1861">
        <f>1317000/1.1</f>
        <v>1197272.7272727271</v>
      </c>
      <c r="L257" s="1861"/>
      <c r="M257" s="1945"/>
      <c r="N257" s="1936"/>
      <c r="O257" s="1936"/>
      <c r="P257" s="1863"/>
      <c r="Q257" s="1863"/>
      <c r="R257" s="1863"/>
    </row>
    <row r="258" spans="1:18" ht="30.75" hidden="1" customHeight="1">
      <c r="A258" s="3586"/>
      <c r="B258" s="3381"/>
      <c r="C258" s="1960" t="s">
        <v>1353</v>
      </c>
      <c r="D258" s="3590"/>
      <c r="E258" s="1945"/>
      <c r="F258" s="1861"/>
      <c r="G258" s="1861"/>
      <c r="H258" s="1863"/>
      <c r="I258" s="1936"/>
      <c r="J258" s="1936"/>
      <c r="K258" s="1861">
        <f>406000/1.1</f>
        <v>369090.90909090906</v>
      </c>
      <c r="L258" s="1861"/>
      <c r="M258" s="1945"/>
      <c r="N258" s="1936"/>
      <c r="O258" s="1936"/>
      <c r="P258" s="1863"/>
      <c r="Q258" s="1863"/>
      <c r="R258" s="1863"/>
    </row>
    <row r="259" spans="1:18" ht="30.75" hidden="1" customHeight="1">
      <c r="A259" s="3586"/>
      <c r="B259" s="3381" t="s">
        <v>1788</v>
      </c>
      <c r="C259" s="1960" t="s">
        <v>1354</v>
      </c>
      <c r="D259" s="3590"/>
      <c r="E259" s="1945"/>
      <c r="F259" s="1861"/>
      <c r="G259" s="1861"/>
      <c r="H259" s="1863"/>
      <c r="I259" s="1936"/>
      <c r="J259" s="1936"/>
      <c r="K259" s="1861">
        <f>1229000/1.1</f>
        <v>1117272.7272727273</v>
      </c>
      <c r="L259" s="1861"/>
      <c r="M259" s="1945"/>
      <c r="N259" s="1936"/>
      <c r="O259" s="1936"/>
      <c r="P259" s="1863"/>
      <c r="Q259" s="1863"/>
      <c r="R259" s="1863"/>
    </row>
    <row r="260" spans="1:18" ht="30.75" hidden="1" customHeight="1">
      <c r="A260" s="3586"/>
      <c r="B260" s="3381"/>
      <c r="C260" s="1960" t="s">
        <v>1353</v>
      </c>
      <c r="D260" s="3590"/>
      <c r="E260" s="1945"/>
      <c r="F260" s="1861"/>
      <c r="G260" s="1861"/>
      <c r="H260" s="1863"/>
      <c r="I260" s="1936"/>
      <c r="J260" s="1936"/>
      <c r="K260" s="1861">
        <f>376000/1.1</f>
        <v>341818.18181818177</v>
      </c>
      <c r="L260" s="1861"/>
      <c r="M260" s="1945"/>
      <c r="N260" s="1936"/>
      <c r="O260" s="1936"/>
      <c r="P260" s="1863"/>
      <c r="Q260" s="1863"/>
      <c r="R260" s="1863"/>
    </row>
    <row r="261" spans="1:18" ht="30.75" hidden="1" customHeight="1">
      <c r="A261" s="1942"/>
      <c r="B261" s="1395" t="s">
        <v>1789</v>
      </c>
      <c r="C261" s="1960"/>
      <c r="D261" s="1946"/>
      <c r="E261" s="1945"/>
      <c r="F261" s="1861"/>
      <c r="G261" s="1861"/>
      <c r="H261" s="1863"/>
      <c r="I261" s="1936"/>
      <c r="J261" s="1936"/>
      <c r="K261" s="1861"/>
      <c r="L261" s="1861"/>
      <c r="M261" s="1945"/>
      <c r="N261" s="1936"/>
      <c r="O261" s="1936"/>
      <c r="P261" s="1863"/>
      <c r="Q261" s="1863"/>
      <c r="R261" s="1863"/>
    </row>
    <row r="262" spans="1:18" ht="30.75" hidden="1" customHeight="1">
      <c r="A262" s="3586"/>
      <c r="B262" s="3381" t="s">
        <v>1790</v>
      </c>
      <c r="C262" s="1960" t="s">
        <v>1354</v>
      </c>
      <c r="D262" s="3590" t="s">
        <v>1559</v>
      </c>
      <c r="E262" s="1945"/>
      <c r="F262" s="1861"/>
      <c r="G262" s="1861"/>
      <c r="H262" s="1863"/>
      <c r="I262" s="1936"/>
      <c r="J262" s="1936"/>
      <c r="K262" s="1861">
        <f>3817000/1.1</f>
        <v>3469999.9999999995</v>
      </c>
      <c r="L262" s="1861"/>
      <c r="M262" s="1945"/>
      <c r="N262" s="1936"/>
      <c r="O262" s="1936"/>
      <c r="P262" s="1863"/>
      <c r="Q262" s="1863"/>
      <c r="R262" s="1863"/>
    </row>
    <row r="263" spans="1:18" ht="30.75" hidden="1" customHeight="1">
      <c r="A263" s="3586"/>
      <c r="B263" s="3381"/>
      <c r="C263" s="1960" t="s">
        <v>1353</v>
      </c>
      <c r="D263" s="3590"/>
      <c r="E263" s="1945"/>
      <c r="F263" s="1861"/>
      <c r="G263" s="1861"/>
      <c r="H263" s="1863"/>
      <c r="I263" s="1936"/>
      <c r="J263" s="1936"/>
      <c r="K263" s="1861">
        <f>1099000/1.1</f>
        <v>999090.90909090906</v>
      </c>
      <c r="L263" s="1861"/>
      <c r="M263" s="1945"/>
      <c r="N263" s="1936"/>
      <c r="O263" s="1936"/>
      <c r="P263" s="1863"/>
      <c r="Q263" s="1863"/>
      <c r="R263" s="1863"/>
    </row>
    <row r="264" spans="1:18" ht="30.75" hidden="1" customHeight="1">
      <c r="A264" s="3586"/>
      <c r="B264" s="1950" t="s">
        <v>1791</v>
      </c>
      <c r="C264" s="1960" t="s">
        <v>1354</v>
      </c>
      <c r="D264" s="3590"/>
      <c r="E264" s="1945"/>
      <c r="F264" s="1861"/>
      <c r="G264" s="1861"/>
      <c r="H264" s="1863"/>
      <c r="I264" s="1936"/>
      <c r="J264" s="1936"/>
      <c r="K264" s="1861">
        <f>2708000/1.1</f>
        <v>2461818.1818181816</v>
      </c>
      <c r="L264" s="1861"/>
      <c r="M264" s="1945"/>
      <c r="N264" s="1936"/>
      <c r="O264" s="1936"/>
      <c r="P264" s="1863"/>
      <c r="Q264" s="1863"/>
      <c r="R264" s="1863"/>
    </row>
    <row r="265" spans="1:18" ht="30.75" hidden="1" customHeight="1">
      <c r="A265" s="3586"/>
      <c r="B265" s="1950" t="s">
        <v>1791</v>
      </c>
      <c r="C265" s="1960" t="s">
        <v>1353</v>
      </c>
      <c r="D265" s="3590"/>
      <c r="E265" s="1945"/>
      <c r="F265" s="1861"/>
      <c r="G265" s="1861"/>
      <c r="H265" s="1863"/>
      <c r="I265" s="1936"/>
      <c r="J265" s="1936"/>
      <c r="K265" s="1861">
        <f>781000/1.1</f>
        <v>710000</v>
      </c>
      <c r="L265" s="1861"/>
      <c r="M265" s="1945"/>
      <c r="N265" s="1936"/>
      <c r="O265" s="1936"/>
      <c r="P265" s="1863"/>
      <c r="Q265" s="1863"/>
      <c r="R265" s="1863"/>
    </row>
    <row r="266" spans="1:18" ht="30.75" hidden="1" customHeight="1">
      <c r="A266" s="1942"/>
      <c r="B266" s="1395" t="s">
        <v>1827</v>
      </c>
      <c r="C266" s="1960"/>
      <c r="D266" s="1946"/>
      <c r="E266" s="1945"/>
      <c r="F266" s="1861"/>
      <c r="G266" s="1861"/>
      <c r="H266" s="1863"/>
      <c r="I266" s="1936"/>
      <c r="J266" s="1936"/>
      <c r="K266" s="1861"/>
      <c r="L266" s="1861"/>
      <c r="M266" s="1945"/>
      <c r="N266" s="1936"/>
      <c r="O266" s="1936"/>
      <c r="P266" s="1863"/>
      <c r="Q266" s="1863"/>
      <c r="R266" s="1863"/>
    </row>
    <row r="267" spans="1:18" ht="30.75" hidden="1" customHeight="1">
      <c r="A267" s="3586"/>
      <c r="B267" s="3381" t="s">
        <v>1792</v>
      </c>
      <c r="C267" s="1960" t="s">
        <v>1354</v>
      </c>
      <c r="D267" s="3590" t="s">
        <v>1559</v>
      </c>
      <c r="E267" s="1945"/>
      <c r="F267" s="1861"/>
      <c r="G267" s="1861"/>
      <c r="H267" s="1863"/>
      <c r="I267" s="1936"/>
      <c r="J267" s="1936"/>
      <c r="K267" s="1861">
        <f>2431000/1.1</f>
        <v>2210000</v>
      </c>
      <c r="L267" s="1861"/>
      <c r="M267" s="1945"/>
      <c r="N267" s="1936"/>
      <c r="O267" s="1936"/>
      <c r="P267" s="1863"/>
      <c r="Q267" s="1863"/>
      <c r="R267" s="1863"/>
    </row>
    <row r="268" spans="1:18" ht="30.75" hidden="1" customHeight="1">
      <c r="A268" s="3586"/>
      <c r="B268" s="3381"/>
      <c r="C268" s="1960" t="s">
        <v>1353</v>
      </c>
      <c r="D268" s="3590"/>
      <c r="E268" s="1945"/>
      <c r="F268" s="1861"/>
      <c r="G268" s="1861"/>
      <c r="H268" s="1863"/>
      <c r="I268" s="1936"/>
      <c r="J268" s="1936"/>
      <c r="K268" s="1861">
        <f>717000/1.1</f>
        <v>651818.18181818177</v>
      </c>
      <c r="L268" s="1861"/>
      <c r="M268" s="1945"/>
      <c r="N268" s="1936"/>
      <c r="O268" s="1936"/>
      <c r="P268" s="1863"/>
      <c r="Q268" s="1863"/>
      <c r="R268" s="1863"/>
    </row>
    <row r="269" spans="1:18" ht="30.75" hidden="1" customHeight="1">
      <c r="A269" s="3586"/>
      <c r="B269" s="3381" t="s">
        <v>1793</v>
      </c>
      <c r="C269" s="1960" t="s">
        <v>1354</v>
      </c>
      <c r="D269" s="3590"/>
      <c r="E269" s="1945"/>
      <c r="F269" s="1861"/>
      <c r="G269" s="1861"/>
      <c r="H269" s="1863"/>
      <c r="I269" s="1936"/>
      <c r="J269" s="1936"/>
      <c r="K269" s="1861">
        <f>1114000/1.1</f>
        <v>1012727.2727272726</v>
      </c>
      <c r="L269" s="1861"/>
      <c r="M269" s="1945"/>
      <c r="N269" s="1936"/>
      <c r="O269" s="1936"/>
      <c r="P269" s="1863"/>
      <c r="Q269" s="1863"/>
      <c r="R269" s="1863"/>
    </row>
    <row r="270" spans="1:18" ht="36.75" hidden="1" customHeight="1">
      <c r="A270" s="3586"/>
      <c r="B270" s="3381"/>
      <c r="C270" s="1960" t="s">
        <v>1353</v>
      </c>
      <c r="D270" s="3590"/>
      <c r="E270" s="1945"/>
      <c r="F270" s="1861"/>
      <c r="G270" s="1861"/>
      <c r="H270" s="1863"/>
      <c r="I270" s="1936"/>
      <c r="J270" s="1936"/>
      <c r="K270" s="1861">
        <f>327000/1.1</f>
        <v>297272.72727272724</v>
      </c>
      <c r="L270" s="1861"/>
      <c r="M270" s="1945"/>
      <c r="N270" s="1936"/>
      <c r="O270" s="1936"/>
      <c r="P270" s="1863"/>
      <c r="Q270" s="1863"/>
      <c r="R270" s="1863"/>
    </row>
    <row r="271" spans="1:18" ht="36.75" hidden="1" customHeight="1">
      <c r="A271" s="1942"/>
      <c r="B271" s="1395" t="s">
        <v>1794</v>
      </c>
      <c r="C271" s="1960"/>
      <c r="D271" s="1946"/>
      <c r="E271" s="1945"/>
      <c r="F271" s="1861"/>
      <c r="G271" s="1861"/>
      <c r="H271" s="1863"/>
      <c r="I271" s="1936"/>
      <c r="J271" s="1936"/>
      <c r="K271" s="1861"/>
      <c r="L271" s="1861"/>
      <c r="M271" s="1945"/>
      <c r="N271" s="1936"/>
      <c r="O271" s="1936"/>
      <c r="P271" s="1863"/>
      <c r="Q271" s="1863"/>
      <c r="R271" s="1863"/>
    </row>
    <row r="272" spans="1:18" ht="36.75" hidden="1" customHeight="1">
      <c r="A272" s="1942"/>
      <c r="B272" s="1395" t="s">
        <v>1798</v>
      </c>
      <c r="C272" s="1960"/>
      <c r="D272" s="3590" t="s">
        <v>1559</v>
      </c>
      <c r="E272" s="1945"/>
      <c r="F272" s="1861"/>
      <c r="G272" s="1861"/>
      <c r="H272" s="1863"/>
      <c r="I272" s="1936"/>
      <c r="J272" s="1936"/>
      <c r="K272" s="1861"/>
      <c r="L272" s="1861"/>
      <c r="M272" s="1945"/>
      <c r="N272" s="1936"/>
      <c r="O272" s="1936"/>
      <c r="P272" s="1863"/>
      <c r="Q272" s="1863"/>
      <c r="R272" s="1863"/>
    </row>
    <row r="273" spans="1:18" ht="36.75" hidden="1" customHeight="1">
      <c r="A273" s="3586"/>
      <c r="B273" s="3381" t="s">
        <v>1796</v>
      </c>
      <c r="C273" s="1960" t="s">
        <v>1795</v>
      </c>
      <c r="D273" s="3590"/>
      <c r="E273" s="1945"/>
      <c r="F273" s="1861"/>
      <c r="G273" s="1861"/>
      <c r="H273" s="1863"/>
      <c r="I273" s="1936"/>
      <c r="J273" s="1936"/>
      <c r="K273" s="1861">
        <f>510000/1.1</f>
        <v>463636.36363636359</v>
      </c>
      <c r="L273" s="1861"/>
      <c r="M273" s="1945"/>
      <c r="N273" s="1936"/>
      <c r="O273" s="1936"/>
      <c r="P273" s="1863"/>
      <c r="Q273" s="1863"/>
      <c r="R273" s="1863"/>
    </row>
    <row r="274" spans="1:18" ht="36.75" hidden="1" customHeight="1">
      <c r="A274" s="3586"/>
      <c r="B274" s="3381"/>
      <c r="C274" s="1960" t="s">
        <v>1797</v>
      </c>
      <c r="D274" s="3590"/>
      <c r="E274" s="1945"/>
      <c r="F274" s="1861"/>
      <c r="G274" s="1861"/>
      <c r="H274" s="1863"/>
      <c r="I274" s="1936"/>
      <c r="J274" s="1936"/>
      <c r="K274" s="1861">
        <f>481000/1.1</f>
        <v>437272.72727272724</v>
      </c>
      <c r="L274" s="1861"/>
      <c r="M274" s="1945"/>
      <c r="N274" s="1936"/>
      <c r="O274" s="1936"/>
      <c r="P274" s="1863"/>
      <c r="Q274" s="1863"/>
      <c r="R274" s="1863"/>
    </row>
    <row r="275" spans="1:18" ht="36.75" hidden="1" customHeight="1">
      <c r="A275" s="1942"/>
      <c r="B275" s="1395" t="s">
        <v>1799</v>
      </c>
      <c r="C275" s="1959"/>
      <c r="D275" s="3590"/>
      <c r="E275" s="1945"/>
      <c r="F275" s="1861"/>
      <c r="G275" s="1861"/>
      <c r="H275" s="1863"/>
      <c r="I275" s="1936"/>
      <c r="J275" s="1936"/>
      <c r="K275" s="1936"/>
      <c r="L275" s="1861"/>
      <c r="M275" s="1945"/>
      <c r="N275" s="1936"/>
      <c r="O275" s="1936"/>
      <c r="P275" s="1863"/>
      <c r="Q275" s="1863"/>
      <c r="R275" s="1863"/>
    </row>
    <row r="276" spans="1:18" ht="36.75" hidden="1" customHeight="1">
      <c r="A276" s="1942"/>
      <c r="B276" s="1950" t="s">
        <v>1828</v>
      </c>
      <c r="C276" s="1960" t="s">
        <v>1797</v>
      </c>
      <c r="D276" s="1946"/>
      <c r="E276" s="1945"/>
      <c r="F276" s="1861"/>
      <c r="G276" s="1861"/>
      <c r="H276" s="1863"/>
      <c r="I276" s="1936"/>
      <c r="J276" s="1936"/>
      <c r="K276" s="1861">
        <f>399000/1.1</f>
        <v>362727.27272727271</v>
      </c>
      <c r="L276" s="1861"/>
      <c r="M276" s="1945"/>
      <c r="N276" s="1936"/>
      <c r="O276" s="1936"/>
      <c r="P276" s="1863"/>
      <c r="Q276" s="1863"/>
      <c r="R276" s="1863"/>
    </row>
    <row r="277" spans="1:18" ht="36.75" hidden="1" customHeight="1">
      <c r="A277" s="1942"/>
      <c r="B277" s="1395" t="s">
        <v>1829</v>
      </c>
      <c r="C277" s="1960"/>
      <c r="D277" s="1612"/>
      <c r="E277" s="1945"/>
      <c r="F277" s="1861"/>
      <c r="G277" s="1861"/>
      <c r="H277" s="1863"/>
      <c r="I277" s="1936"/>
      <c r="J277" s="1936"/>
      <c r="K277" s="1861"/>
      <c r="L277" s="1861"/>
      <c r="M277" s="1945"/>
      <c r="N277" s="1936"/>
      <c r="O277" s="1936"/>
      <c r="P277" s="1863"/>
      <c r="Q277" s="1863"/>
      <c r="R277" s="1863"/>
    </row>
    <row r="278" spans="1:18" ht="36.75" hidden="1" customHeight="1">
      <c r="A278" s="1942"/>
      <c r="B278" s="1950" t="s">
        <v>1830</v>
      </c>
      <c r="C278" s="1960" t="s">
        <v>1797</v>
      </c>
      <c r="D278" s="1946"/>
      <c r="E278" s="1945"/>
      <c r="F278" s="1861"/>
      <c r="G278" s="1861"/>
      <c r="H278" s="1863"/>
      <c r="I278" s="1936"/>
      <c r="J278" s="1936"/>
      <c r="K278" s="1861">
        <f>290000/1.1</f>
        <v>263636.36363636359</v>
      </c>
      <c r="L278" s="1861"/>
      <c r="M278" s="1945"/>
      <c r="N278" s="1936"/>
      <c r="O278" s="1936"/>
      <c r="P278" s="1863"/>
      <c r="Q278" s="1863"/>
      <c r="R278" s="1863"/>
    </row>
    <row r="279" spans="1:18" ht="36.75" hidden="1" customHeight="1">
      <c r="A279" s="1942"/>
      <c r="B279" s="1395" t="s">
        <v>1800</v>
      </c>
      <c r="C279" s="1960"/>
      <c r="D279" s="1946"/>
      <c r="E279" s="1945"/>
      <c r="F279" s="1861"/>
      <c r="G279" s="1861"/>
      <c r="H279" s="1863"/>
      <c r="I279" s="1936"/>
      <c r="J279" s="1936"/>
      <c r="K279" s="1861"/>
      <c r="L279" s="1861"/>
      <c r="M279" s="1945"/>
      <c r="N279" s="1936"/>
      <c r="O279" s="1936"/>
      <c r="P279" s="1863"/>
      <c r="Q279" s="1863"/>
      <c r="R279" s="1863"/>
    </row>
    <row r="280" spans="1:18" ht="36.75" hidden="1" customHeight="1">
      <c r="A280" s="3586"/>
      <c r="B280" s="3381" t="s">
        <v>1801</v>
      </c>
      <c r="C280" s="1960" t="s">
        <v>1802</v>
      </c>
      <c r="D280" s="3590" t="s">
        <v>1559</v>
      </c>
      <c r="E280" s="1945"/>
      <c r="F280" s="1861"/>
      <c r="G280" s="1861"/>
      <c r="H280" s="1863"/>
      <c r="I280" s="1936"/>
      <c r="J280" s="1936"/>
      <c r="K280" s="1861">
        <f>2757000/1.1</f>
        <v>2506363.6363636362</v>
      </c>
      <c r="L280" s="1861"/>
      <c r="M280" s="1945"/>
      <c r="N280" s="1936"/>
      <c r="O280" s="1936"/>
      <c r="P280" s="1863"/>
      <c r="Q280" s="1863"/>
      <c r="R280" s="1863"/>
    </row>
    <row r="281" spans="1:18" ht="36.75" hidden="1" customHeight="1">
      <c r="A281" s="3586"/>
      <c r="B281" s="3381"/>
      <c r="C281" s="1960" t="s">
        <v>1803</v>
      </c>
      <c r="D281" s="3590"/>
      <c r="E281" s="1945"/>
      <c r="F281" s="1861"/>
      <c r="G281" s="1861"/>
      <c r="H281" s="1863"/>
      <c r="I281" s="1936"/>
      <c r="J281" s="1936"/>
      <c r="K281" s="1861">
        <f>633000/1.1</f>
        <v>575454.54545454541</v>
      </c>
      <c r="L281" s="1861"/>
      <c r="M281" s="1945"/>
      <c r="N281" s="1936"/>
      <c r="O281" s="1936"/>
      <c r="P281" s="1863"/>
      <c r="Q281" s="1863"/>
      <c r="R281" s="1863"/>
    </row>
    <row r="282" spans="1:18" ht="36.75" hidden="1" customHeight="1">
      <c r="A282" s="3586"/>
      <c r="B282" s="3381"/>
      <c r="C282" s="1960" t="s">
        <v>1804</v>
      </c>
      <c r="D282" s="3590"/>
      <c r="E282" s="1945"/>
      <c r="F282" s="1861"/>
      <c r="G282" s="1861"/>
      <c r="H282" s="1863"/>
      <c r="I282" s="1936"/>
      <c r="J282" s="1936"/>
      <c r="K282" s="1861">
        <f>181000/1.1</f>
        <v>164545.45454545453</v>
      </c>
      <c r="L282" s="1861"/>
      <c r="M282" s="1945"/>
      <c r="N282" s="1936"/>
      <c r="O282" s="1936"/>
      <c r="P282" s="1863"/>
      <c r="Q282" s="1863"/>
      <c r="R282" s="1863"/>
    </row>
    <row r="283" spans="1:18" ht="21.75" hidden="1" customHeight="1">
      <c r="A283" s="1922" t="s">
        <v>1312</v>
      </c>
      <c r="B283" s="1937" t="s">
        <v>1296</v>
      </c>
      <c r="C283" s="1956"/>
      <c r="D283" s="1922"/>
      <c r="E283" s="1937"/>
      <c r="F283" s="1937"/>
      <c r="G283" s="1937"/>
      <c r="H283" s="1863"/>
      <c r="I283" s="1937"/>
      <c r="J283" s="1937"/>
      <c r="K283" s="1937"/>
      <c r="L283" s="1852"/>
      <c r="M283" s="1922"/>
      <c r="N283" s="1937"/>
      <c r="O283" s="1937"/>
      <c r="P283" s="1863"/>
      <c r="Q283" s="1863"/>
      <c r="R283" s="1863"/>
    </row>
    <row r="284" spans="1:18" ht="30.75" hidden="1" customHeight="1">
      <c r="A284" s="1922">
        <v>1</v>
      </c>
      <c r="B284" s="3581" t="s">
        <v>1977</v>
      </c>
      <c r="C284" s="3581"/>
      <c r="D284" s="3581"/>
      <c r="E284" s="3581"/>
      <c r="F284" s="3581"/>
      <c r="G284" s="3581"/>
      <c r="H284" s="3581"/>
      <c r="I284" s="3581"/>
      <c r="J284" s="3581"/>
      <c r="K284" s="3581"/>
      <c r="L284" s="3581"/>
      <c r="M284" s="3581"/>
      <c r="N284" s="3581"/>
      <c r="O284" s="3581"/>
      <c r="P284" s="3581"/>
      <c r="Q284" s="3581"/>
      <c r="R284" s="3581"/>
    </row>
    <row r="285" spans="1:18" ht="35.25" hidden="1" customHeight="1">
      <c r="A285" s="1941"/>
      <c r="B285" s="1923" t="s">
        <v>1297</v>
      </c>
      <c r="C285" s="1957" t="s">
        <v>146</v>
      </c>
      <c r="D285" s="3585" t="s">
        <v>1557</v>
      </c>
      <c r="E285" s="1614"/>
      <c r="F285" s="1614"/>
      <c r="G285" s="1620">
        <f>29500/1.1</f>
        <v>26818.181818181816</v>
      </c>
      <c r="H285" s="1944"/>
      <c r="I285" s="3587" t="s">
        <v>1519</v>
      </c>
      <c r="J285" s="3587"/>
      <c r="K285" s="3587"/>
      <c r="L285" s="3587"/>
      <c r="M285" s="3587"/>
      <c r="N285" s="1620">
        <f>29000/1.1</f>
        <v>26363.63636363636</v>
      </c>
      <c r="O285" s="3587" t="s">
        <v>1520</v>
      </c>
      <c r="P285" s="3587"/>
      <c r="Q285" s="3587"/>
      <c r="R285" s="3587"/>
    </row>
    <row r="286" spans="1:18" ht="35.25" hidden="1" customHeight="1">
      <c r="A286" s="1941"/>
      <c r="B286" s="1923" t="s">
        <v>1298</v>
      </c>
      <c r="C286" s="1957" t="s">
        <v>146</v>
      </c>
      <c r="D286" s="3585"/>
      <c r="E286" s="1614"/>
      <c r="F286" s="1614"/>
      <c r="G286" s="1620">
        <f>17500/1.1</f>
        <v>15909.090909090908</v>
      </c>
      <c r="H286" s="1614"/>
      <c r="I286" s="3587"/>
      <c r="J286" s="3587"/>
      <c r="K286" s="3587"/>
      <c r="L286" s="3587"/>
      <c r="M286" s="3587"/>
      <c r="N286" s="1620">
        <f>17000/1.1</f>
        <v>15454.545454545454</v>
      </c>
      <c r="O286" s="3587"/>
      <c r="P286" s="3587"/>
      <c r="Q286" s="3587"/>
      <c r="R286" s="3587"/>
    </row>
    <row r="287" spans="1:18" ht="35.25" hidden="1" customHeight="1">
      <c r="A287" s="1941"/>
      <c r="B287" s="1923" t="s">
        <v>1299</v>
      </c>
      <c r="C287" s="1957" t="s">
        <v>146</v>
      </c>
      <c r="D287" s="3585" t="s">
        <v>1557</v>
      </c>
      <c r="E287" s="1614"/>
      <c r="F287" s="1614"/>
      <c r="G287" s="1620">
        <f>13000/1.1</f>
        <v>11818.181818181818</v>
      </c>
      <c r="H287" s="1620"/>
      <c r="I287" s="3587"/>
      <c r="J287" s="3587"/>
      <c r="K287" s="3587"/>
      <c r="L287" s="3587"/>
      <c r="M287" s="3587"/>
      <c r="N287" s="1620">
        <f>12500/1.1</f>
        <v>11363.636363636362</v>
      </c>
      <c r="O287" s="3587"/>
      <c r="P287" s="3587"/>
      <c r="Q287" s="3587"/>
      <c r="R287" s="3587"/>
    </row>
    <row r="288" spans="1:18" ht="35.25" hidden="1" customHeight="1">
      <c r="A288" s="1941"/>
      <c r="B288" s="1950" t="s">
        <v>136</v>
      </c>
      <c r="C288" s="1957" t="s">
        <v>146</v>
      </c>
      <c r="D288" s="3585"/>
      <c r="E288" s="1614"/>
      <c r="F288" s="1614"/>
      <c r="G288" s="1620">
        <f>32500/1.1</f>
        <v>29545.454545454544</v>
      </c>
      <c r="H288" s="1614"/>
      <c r="I288" s="3587"/>
      <c r="J288" s="3587"/>
      <c r="K288" s="3587"/>
      <c r="L288" s="3587"/>
      <c r="M288" s="3587"/>
      <c r="N288" s="1620">
        <f>32000/1.1</f>
        <v>29090.909090909088</v>
      </c>
      <c r="O288" s="3587"/>
      <c r="P288" s="3587"/>
      <c r="Q288" s="3587"/>
      <c r="R288" s="3587"/>
    </row>
    <row r="289" spans="1:18" ht="35.25" hidden="1" customHeight="1">
      <c r="A289" s="1941"/>
      <c r="B289" s="1923" t="s">
        <v>1300</v>
      </c>
      <c r="C289" s="1957" t="s">
        <v>146</v>
      </c>
      <c r="D289" s="3585" t="s">
        <v>1557</v>
      </c>
      <c r="E289" s="1614"/>
      <c r="F289" s="1614"/>
      <c r="G289" s="1620">
        <f>57500/1.1</f>
        <v>52272.727272727272</v>
      </c>
      <c r="H289" s="1944"/>
      <c r="I289" s="3587"/>
      <c r="J289" s="3587"/>
      <c r="K289" s="3587"/>
      <c r="L289" s="3587"/>
      <c r="M289" s="3587"/>
      <c r="N289" s="1620">
        <f>57000/1.1</f>
        <v>51818.181818181816</v>
      </c>
      <c r="O289" s="3587"/>
      <c r="P289" s="3587"/>
      <c r="Q289" s="3587"/>
      <c r="R289" s="3587"/>
    </row>
    <row r="290" spans="1:18" ht="35.25" hidden="1" customHeight="1">
      <c r="A290" s="1941"/>
      <c r="B290" s="1950" t="s">
        <v>539</v>
      </c>
      <c r="C290" s="1957" t="s">
        <v>146</v>
      </c>
      <c r="D290" s="3585"/>
      <c r="E290" s="1614"/>
      <c r="F290" s="1614"/>
      <c r="G290" s="1620">
        <f>81500/1.1</f>
        <v>74090.909090909088</v>
      </c>
      <c r="H290" s="1944"/>
      <c r="I290" s="3587"/>
      <c r="J290" s="3587"/>
      <c r="K290" s="3587"/>
      <c r="L290" s="3587"/>
      <c r="M290" s="3587"/>
      <c r="N290" s="1620">
        <f>81000/1.1</f>
        <v>73636.363636363632</v>
      </c>
      <c r="O290" s="3587"/>
      <c r="P290" s="3587"/>
      <c r="Q290" s="3587"/>
      <c r="R290" s="3587"/>
    </row>
    <row r="291" spans="1:18" ht="35.25" hidden="1" customHeight="1">
      <c r="A291" s="1941"/>
      <c r="B291" s="1923" t="s">
        <v>135</v>
      </c>
      <c r="C291" s="1957" t="s">
        <v>146</v>
      </c>
      <c r="D291" s="3585"/>
      <c r="E291" s="1614"/>
      <c r="F291" s="1614"/>
      <c r="G291" s="1620">
        <f>110500/1.1</f>
        <v>100454.54545454544</v>
      </c>
      <c r="H291" s="1944"/>
      <c r="I291" s="3587"/>
      <c r="J291" s="3587"/>
      <c r="K291" s="3587"/>
      <c r="L291" s="3587"/>
      <c r="M291" s="3587"/>
      <c r="N291" s="1620">
        <f>110000/1.1</f>
        <v>99999.999999999985</v>
      </c>
      <c r="O291" s="3587"/>
      <c r="P291" s="3587"/>
      <c r="Q291" s="3587"/>
      <c r="R291" s="3587"/>
    </row>
    <row r="292" spans="1:18" ht="35.25" hidden="1" customHeight="1">
      <c r="A292" s="1941"/>
      <c r="B292" s="1950" t="s">
        <v>1301</v>
      </c>
      <c r="C292" s="1957" t="s">
        <v>146</v>
      </c>
      <c r="D292" s="3585" t="s">
        <v>1557</v>
      </c>
      <c r="E292" s="1614"/>
      <c r="F292" s="1614"/>
      <c r="G292" s="1620">
        <f>10500/1.1</f>
        <v>9545.4545454545441</v>
      </c>
      <c r="H292" s="1944"/>
      <c r="I292" s="3587"/>
      <c r="J292" s="3587"/>
      <c r="K292" s="3587"/>
      <c r="L292" s="3587"/>
      <c r="M292" s="3587"/>
      <c r="N292" s="1620">
        <f>10000/1.1</f>
        <v>9090.9090909090901</v>
      </c>
      <c r="O292" s="3587"/>
      <c r="P292" s="3587"/>
      <c r="Q292" s="3587"/>
      <c r="R292" s="3587"/>
    </row>
    <row r="293" spans="1:18" ht="35.25" hidden="1" customHeight="1">
      <c r="A293" s="1941"/>
      <c r="B293" s="1923" t="s">
        <v>1302</v>
      </c>
      <c r="C293" s="1957" t="s">
        <v>146</v>
      </c>
      <c r="D293" s="3585"/>
      <c r="E293" s="1614"/>
      <c r="F293" s="1614"/>
      <c r="G293" s="1620">
        <f>6500/1.1</f>
        <v>5909.090909090909</v>
      </c>
      <c r="H293" s="1944"/>
      <c r="I293" s="3587"/>
      <c r="J293" s="3587"/>
      <c r="K293" s="3587"/>
      <c r="L293" s="3587"/>
      <c r="M293" s="3587"/>
      <c r="N293" s="1620">
        <f>6000/1.1</f>
        <v>5454.545454545454</v>
      </c>
      <c r="O293" s="3587"/>
      <c r="P293" s="3587"/>
      <c r="Q293" s="3587"/>
      <c r="R293" s="3587"/>
    </row>
    <row r="294" spans="1:18" ht="35.25" hidden="1" customHeight="1">
      <c r="A294" s="1941"/>
      <c r="B294" s="1950" t="s">
        <v>1303</v>
      </c>
      <c r="C294" s="1957" t="s">
        <v>146</v>
      </c>
      <c r="D294" s="3585"/>
      <c r="E294" s="1614"/>
      <c r="F294" s="1614"/>
      <c r="G294" s="1620">
        <f>11500/1.1</f>
        <v>10454.545454545454</v>
      </c>
      <c r="H294" s="1944"/>
      <c r="I294" s="3587"/>
      <c r="J294" s="3587"/>
      <c r="K294" s="3587"/>
      <c r="L294" s="3587"/>
      <c r="M294" s="3587"/>
      <c r="N294" s="1620">
        <f>11000/1.1</f>
        <v>10000</v>
      </c>
      <c r="O294" s="3587"/>
      <c r="P294" s="3587"/>
      <c r="Q294" s="3587"/>
      <c r="R294" s="3587"/>
    </row>
    <row r="295" spans="1:18" ht="35.25" hidden="1" customHeight="1">
      <c r="A295" s="1941"/>
      <c r="B295" s="1923" t="s">
        <v>1304</v>
      </c>
      <c r="C295" s="1957" t="s">
        <v>146</v>
      </c>
      <c r="D295" s="3585" t="s">
        <v>1557</v>
      </c>
      <c r="E295" s="1614"/>
      <c r="F295" s="1614"/>
      <c r="G295" s="1620">
        <f>14000/1.1</f>
        <v>12727.272727272726</v>
      </c>
      <c r="H295" s="1944"/>
      <c r="I295" s="3587"/>
      <c r="J295" s="3587"/>
      <c r="K295" s="3587"/>
      <c r="L295" s="3587"/>
      <c r="M295" s="3587"/>
      <c r="N295" s="1620">
        <f>13500/1.1</f>
        <v>12272.727272727272</v>
      </c>
      <c r="O295" s="3587"/>
      <c r="P295" s="3587"/>
      <c r="Q295" s="3587"/>
      <c r="R295" s="3587"/>
    </row>
    <row r="296" spans="1:18" ht="35.25" hidden="1" customHeight="1">
      <c r="A296" s="1941"/>
      <c r="B296" s="1950" t="s">
        <v>1305</v>
      </c>
      <c r="C296" s="1957" t="s">
        <v>146</v>
      </c>
      <c r="D296" s="3585"/>
      <c r="E296" s="1614"/>
      <c r="F296" s="1614"/>
      <c r="G296" s="1620">
        <f>10500/1.1</f>
        <v>9545.4545454545441</v>
      </c>
      <c r="H296" s="1944"/>
      <c r="I296" s="3587"/>
      <c r="J296" s="3587"/>
      <c r="K296" s="3587"/>
      <c r="L296" s="3587"/>
      <c r="M296" s="3587"/>
      <c r="N296" s="1620">
        <f>10000/1.1</f>
        <v>9090.9090909090901</v>
      </c>
      <c r="O296" s="3587"/>
      <c r="P296" s="3587"/>
      <c r="Q296" s="3587"/>
      <c r="R296" s="3587"/>
    </row>
    <row r="297" spans="1:18" ht="35.25" hidden="1" customHeight="1">
      <c r="A297" s="1941"/>
      <c r="B297" s="1923" t="s">
        <v>1306</v>
      </c>
      <c r="C297" s="1957" t="s">
        <v>146</v>
      </c>
      <c r="D297" s="3585"/>
      <c r="E297" s="1614"/>
      <c r="F297" s="1614"/>
      <c r="G297" s="1620">
        <f>12000/1.1</f>
        <v>10909.090909090908</v>
      </c>
      <c r="H297" s="1944"/>
      <c r="I297" s="3587"/>
      <c r="J297" s="3587"/>
      <c r="K297" s="3587"/>
      <c r="L297" s="3587"/>
      <c r="M297" s="3587"/>
      <c r="N297" s="1943">
        <f>11500/1.1</f>
        <v>10454.545454545454</v>
      </c>
      <c r="O297" s="3587"/>
      <c r="P297" s="3587"/>
      <c r="Q297" s="3587"/>
      <c r="R297" s="3587"/>
    </row>
    <row r="298" spans="1:18" ht="35.25" hidden="1" customHeight="1">
      <c r="A298" s="1941"/>
      <c r="B298" s="1950" t="s">
        <v>1307</v>
      </c>
      <c r="C298" s="1957" t="s">
        <v>146</v>
      </c>
      <c r="D298" s="3585"/>
      <c r="E298" s="1614"/>
      <c r="F298" s="1614"/>
      <c r="G298" s="1620">
        <f>73500/1.1</f>
        <v>66818.181818181809</v>
      </c>
      <c r="H298" s="1944"/>
      <c r="I298" s="3588"/>
      <c r="J298" s="3588"/>
      <c r="K298" s="3589"/>
      <c r="L298" s="3589"/>
      <c r="M298" s="3589"/>
      <c r="N298" s="1620">
        <f>73000/1.1</f>
        <v>66363.636363636353</v>
      </c>
      <c r="O298" s="3587"/>
      <c r="P298" s="3587"/>
      <c r="Q298" s="3587"/>
      <c r="R298" s="3587"/>
    </row>
    <row r="299" spans="1:18" ht="33" hidden="1" customHeight="1">
      <c r="A299" s="1942"/>
      <c r="B299" s="1923" t="s">
        <v>1308</v>
      </c>
      <c r="C299" s="1957" t="s">
        <v>146</v>
      </c>
      <c r="D299" s="3585"/>
      <c r="E299" s="1614"/>
      <c r="F299" s="1614"/>
      <c r="G299" s="1620">
        <f>12500/1.1</f>
        <v>11363.636363636362</v>
      </c>
      <c r="H299" s="1937"/>
      <c r="I299" s="3588"/>
      <c r="J299" s="3588"/>
      <c r="K299" s="3589"/>
      <c r="L299" s="3589"/>
      <c r="M299" s="3589"/>
      <c r="N299" s="1620">
        <f>12000/1.1</f>
        <v>10909.090909090908</v>
      </c>
      <c r="O299" s="1944"/>
      <c r="P299" s="1937"/>
      <c r="Q299" s="1937"/>
      <c r="R299" s="1937"/>
    </row>
    <row r="300" spans="1:18" ht="45.75" customHeight="1">
      <c r="A300" s="1605">
        <v>1</v>
      </c>
      <c r="B300" s="3568" t="s">
        <v>2404</v>
      </c>
      <c r="C300" s="3568"/>
      <c r="D300" s="3568"/>
      <c r="E300" s="3568"/>
      <c r="F300" s="3568"/>
      <c r="G300" s="3568"/>
      <c r="H300" s="3568"/>
      <c r="I300" s="3568"/>
      <c r="J300" s="3568"/>
      <c r="K300" s="3568"/>
      <c r="L300" s="3568"/>
      <c r="M300" s="3568"/>
      <c r="N300" s="3568"/>
      <c r="O300" s="3568"/>
      <c r="P300" s="3568"/>
      <c r="Q300" s="3568"/>
      <c r="R300" s="3568"/>
    </row>
    <row r="301" spans="1:18" ht="31.5" customHeight="1">
      <c r="A301" s="1605"/>
      <c r="B301" s="1928"/>
      <c r="C301" s="1956"/>
      <c r="D301" s="1928"/>
      <c r="E301" s="3380" t="s">
        <v>1911</v>
      </c>
      <c r="F301" s="3380"/>
      <c r="G301" s="3380"/>
      <c r="H301" s="3380"/>
      <c r="I301" s="3380"/>
      <c r="J301" s="3380"/>
      <c r="K301" s="3380"/>
      <c r="L301" s="3380"/>
      <c r="M301" s="3380"/>
      <c r="N301" s="3380"/>
      <c r="O301" s="3380"/>
      <c r="P301" s="3380"/>
      <c r="Q301" s="3380"/>
      <c r="R301" s="3380"/>
    </row>
    <row r="302" spans="1:18" ht="48.75" customHeight="1">
      <c r="A302" s="1942">
        <v>1</v>
      </c>
      <c r="B302" s="1274" t="s">
        <v>2425</v>
      </c>
      <c r="C302" s="1957" t="s">
        <v>146</v>
      </c>
      <c r="D302" s="3585" t="s">
        <v>1927</v>
      </c>
      <c r="E302" s="1928"/>
      <c r="F302" s="1928"/>
      <c r="G302" s="1928"/>
      <c r="H302" s="1928"/>
      <c r="I302" s="1928"/>
      <c r="J302" s="1928"/>
      <c r="K302" s="1442">
        <v>18951</v>
      </c>
      <c r="L302" s="1852"/>
      <c r="M302" s="1945"/>
      <c r="N302" s="1928"/>
      <c r="O302" s="1928"/>
      <c r="P302" s="1928"/>
      <c r="Q302" s="1928"/>
      <c r="R302" s="1928"/>
    </row>
    <row r="303" spans="1:18" ht="34.5" customHeight="1">
      <c r="A303" s="1942">
        <v>2</v>
      </c>
      <c r="B303" s="1274" t="s">
        <v>137</v>
      </c>
      <c r="C303" s="1957" t="s">
        <v>146</v>
      </c>
      <c r="D303" s="3585"/>
      <c r="E303" s="1928"/>
      <c r="F303" s="1928"/>
      <c r="G303" s="1928"/>
      <c r="H303" s="1928"/>
      <c r="I303" s="1928"/>
      <c r="J303" s="1928"/>
      <c r="K303" s="1442">
        <v>29700</v>
      </c>
      <c r="L303" s="1852"/>
      <c r="M303" s="1945"/>
      <c r="N303" s="1928"/>
      <c r="O303" s="1928"/>
      <c r="P303" s="1928"/>
      <c r="Q303" s="1928"/>
      <c r="R303" s="1928"/>
    </row>
    <row r="304" spans="1:18" ht="34.5" customHeight="1">
      <c r="A304" s="1942">
        <v>3</v>
      </c>
      <c r="B304" s="1274" t="s">
        <v>1915</v>
      </c>
      <c r="C304" s="1957" t="s">
        <v>146</v>
      </c>
      <c r="D304" s="3585"/>
      <c r="E304" s="1614"/>
      <c r="F304" s="1614"/>
      <c r="G304" s="1620"/>
      <c r="H304" s="1937"/>
      <c r="I304" s="1944"/>
      <c r="J304" s="1944"/>
      <c r="K304" s="1442">
        <v>29700</v>
      </c>
      <c r="L304" s="1871"/>
      <c r="M304" s="1945"/>
      <c r="N304" s="1620"/>
      <c r="O304" s="1944"/>
      <c r="P304" s="1937"/>
      <c r="Q304" s="1937"/>
      <c r="R304" s="1937"/>
    </row>
    <row r="305" spans="1:18" ht="34.5" customHeight="1">
      <c r="A305" s="1942">
        <v>4</v>
      </c>
      <c r="B305" s="1274" t="s">
        <v>2426</v>
      </c>
      <c r="C305" s="1957" t="s">
        <v>146</v>
      </c>
      <c r="D305" s="3585"/>
      <c r="E305" s="1614"/>
      <c r="F305" s="1614"/>
      <c r="G305" s="1620"/>
      <c r="H305" s="1937"/>
      <c r="I305" s="1944"/>
      <c r="J305" s="1944"/>
      <c r="K305" s="1442">
        <v>46200</v>
      </c>
      <c r="L305" s="1871"/>
      <c r="M305" s="1945"/>
      <c r="N305" s="1620"/>
      <c r="O305" s="1944"/>
      <c r="P305" s="1937"/>
      <c r="Q305" s="1937"/>
      <c r="R305" s="1937"/>
    </row>
    <row r="306" spans="1:18" ht="34.5" customHeight="1">
      <c r="A306" s="1942">
        <v>5</v>
      </c>
      <c r="B306" s="1274" t="s">
        <v>1917</v>
      </c>
      <c r="C306" s="1957" t="s">
        <v>146</v>
      </c>
      <c r="D306" s="3585"/>
      <c r="E306" s="1614"/>
      <c r="F306" s="1614"/>
      <c r="G306" s="1620"/>
      <c r="H306" s="1937"/>
      <c r="I306" s="1944"/>
      <c r="J306" s="1944"/>
      <c r="K306" s="1442">
        <v>46200</v>
      </c>
      <c r="L306" s="1871"/>
      <c r="M306" s="1945"/>
      <c r="N306" s="1620"/>
      <c r="O306" s="1944"/>
      <c r="P306" s="1937"/>
      <c r="Q306" s="1937"/>
      <c r="R306" s="1937"/>
    </row>
    <row r="307" spans="1:18" ht="34.5" customHeight="1">
      <c r="A307" s="1942">
        <v>6</v>
      </c>
      <c r="B307" s="1274" t="s">
        <v>1918</v>
      </c>
      <c r="C307" s="1957" t="s">
        <v>146</v>
      </c>
      <c r="D307" s="3585"/>
      <c r="E307" s="1614"/>
      <c r="F307" s="1614"/>
      <c r="G307" s="1620"/>
      <c r="H307" s="1937"/>
      <c r="I307" s="1944"/>
      <c r="J307" s="1944"/>
      <c r="K307" s="1442">
        <v>46200</v>
      </c>
      <c r="L307" s="1871"/>
      <c r="M307" s="1945"/>
      <c r="N307" s="1620"/>
      <c r="O307" s="1944"/>
      <c r="P307" s="1937"/>
      <c r="Q307" s="1937"/>
      <c r="R307" s="1937"/>
    </row>
    <row r="308" spans="1:18" ht="34.5" customHeight="1">
      <c r="A308" s="1942">
        <v>7</v>
      </c>
      <c r="B308" s="1274" t="s">
        <v>2427</v>
      </c>
      <c r="C308" s="1957" t="s">
        <v>146</v>
      </c>
      <c r="D308" s="3585"/>
      <c r="E308" s="1614"/>
      <c r="F308" s="1614"/>
      <c r="G308" s="1620"/>
      <c r="H308" s="1937"/>
      <c r="I308" s="1944"/>
      <c r="J308" s="1944"/>
      <c r="K308" s="1442">
        <v>53900</v>
      </c>
      <c r="L308" s="1871"/>
      <c r="M308" s="1945"/>
      <c r="N308" s="1620"/>
      <c r="O308" s="1944"/>
      <c r="P308" s="1937"/>
      <c r="Q308" s="1937"/>
      <c r="R308" s="1937"/>
    </row>
    <row r="309" spans="1:18" ht="34.5" customHeight="1">
      <c r="A309" s="1942">
        <v>8</v>
      </c>
      <c r="B309" s="1274" t="s">
        <v>2428</v>
      </c>
      <c r="C309" s="1957" t="s">
        <v>146</v>
      </c>
      <c r="D309" s="3585"/>
      <c r="E309" s="1614"/>
      <c r="F309" s="1614"/>
      <c r="G309" s="1620"/>
      <c r="H309" s="1937"/>
      <c r="I309" s="1944"/>
      <c r="J309" s="1944"/>
      <c r="K309" s="1442">
        <v>53900</v>
      </c>
      <c r="L309" s="1871"/>
      <c r="M309" s="1945"/>
      <c r="N309" s="1620"/>
      <c r="O309" s="1944"/>
      <c r="P309" s="1937"/>
      <c r="Q309" s="1937"/>
      <c r="R309" s="1937"/>
    </row>
    <row r="310" spans="1:18" ht="34.5" customHeight="1">
      <c r="A310" s="1942">
        <v>9</v>
      </c>
      <c r="B310" s="1274" t="s">
        <v>1922</v>
      </c>
      <c r="C310" s="1957" t="s">
        <v>146</v>
      </c>
      <c r="D310" s="3585" t="s">
        <v>1927</v>
      </c>
      <c r="E310" s="1614"/>
      <c r="F310" s="1614"/>
      <c r="G310" s="1620"/>
      <c r="H310" s="1937"/>
      <c r="I310" s="1944"/>
      <c r="J310" s="1944"/>
      <c r="K310" s="1442">
        <v>53900</v>
      </c>
      <c r="L310" s="1871"/>
      <c r="M310" s="1945"/>
      <c r="N310" s="1620"/>
      <c r="O310" s="1944"/>
      <c r="P310" s="1937"/>
      <c r="Q310" s="1937"/>
      <c r="R310" s="1937"/>
    </row>
    <row r="311" spans="1:18" ht="34.5" customHeight="1">
      <c r="A311" s="1942">
        <v>10</v>
      </c>
      <c r="B311" s="1274" t="s">
        <v>1920</v>
      </c>
      <c r="C311" s="1957" t="s">
        <v>146</v>
      </c>
      <c r="D311" s="3585"/>
      <c r="E311" s="1614"/>
      <c r="F311" s="1614"/>
      <c r="G311" s="1620"/>
      <c r="H311" s="1937"/>
      <c r="I311" s="1944"/>
      <c r="J311" s="1944"/>
      <c r="K311" s="1442">
        <v>53900</v>
      </c>
      <c r="L311" s="1871"/>
      <c r="M311" s="1945"/>
      <c r="N311" s="1620"/>
      <c r="O311" s="1944"/>
      <c r="P311" s="1937"/>
      <c r="Q311" s="1937"/>
      <c r="R311" s="1937"/>
    </row>
    <row r="312" spans="1:18" ht="34.5" customHeight="1">
      <c r="A312" s="1942">
        <v>11</v>
      </c>
      <c r="B312" s="1274" t="s">
        <v>2429</v>
      </c>
      <c r="C312" s="1957" t="s">
        <v>146</v>
      </c>
      <c r="D312" s="3585"/>
      <c r="E312" s="1614"/>
      <c r="F312" s="1614"/>
      <c r="G312" s="1620"/>
      <c r="H312" s="1937"/>
      <c r="I312" s="1944"/>
      <c r="J312" s="1944"/>
      <c r="K312" s="1442">
        <v>220000</v>
      </c>
      <c r="L312" s="1871"/>
      <c r="M312" s="1945"/>
      <c r="N312" s="1620"/>
      <c r="O312" s="1944"/>
      <c r="P312" s="1937"/>
      <c r="Q312" s="1937"/>
      <c r="R312" s="1937"/>
    </row>
    <row r="313" spans="1:18" ht="34.5" customHeight="1">
      <c r="A313" s="1942">
        <v>12</v>
      </c>
      <c r="B313" s="1274" t="s">
        <v>2430</v>
      </c>
      <c r="C313" s="1957" t="s">
        <v>146</v>
      </c>
      <c r="D313" s="3585"/>
      <c r="E313" s="1614"/>
      <c r="F313" s="1614"/>
      <c r="G313" s="1620"/>
      <c r="H313" s="1937"/>
      <c r="I313" s="1944"/>
      <c r="J313" s="1944"/>
      <c r="K313" s="1442">
        <v>220000</v>
      </c>
      <c r="L313" s="1871"/>
      <c r="M313" s="1945"/>
      <c r="N313" s="1620"/>
      <c r="O313" s="1944"/>
      <c r="P313" s="1937"/>
      <c r="Q313" s="1937"/>
      <c r="R313" s="1937"/>
    </row>
    <row r="314" spans="1:18" ht="34.5" customHeight="1">
      <c r="A314" s="1942">
        <v>13</v>
      </c>
      <c r="B314" s="1274" t="s">
        <v>2431</v>
      </c>
      <c r="C314" s="1957" t="s">
        <v>146</v>
      </c>
      <c r="D314" s="3585"/>
      <c r="E314" s="1614"/>
      <c r="F314" s="1614"/>
      <c r="G314" s="1620"/>
      <c r="H314" s="1937"/>
      <c r="I314" s="1944"/>
      <c r="J314" s="1944"/>
      <c r="K314" s="1442">
        <v>220000</v>
      </c>
      <c r="L314" s="1871"/>
      <c r="M314" s="1945"/>
      <c r="N314" s="1620"/>
      <c r="O314" s="1944"/>
      <c r="P314" s="1937"/>
      <c r="Q314" s="1937"/>
      <c r="R314" s="1937"/>
    </row>
    <row r="315" spans="1:18" ht="34.5" customHeight="1">
      <c r="A315" s="1942">
        <v>14</v>
      </c>
      <c r="B315" s="1274" t="s">
        <v>2432</v>
      </c>
      <c r="C315" s="1957" t="s">
        <v>146</v>
      </c>
      <c r="D315" s="3585"/>
      <c r="E315" s="1614"/>
      <c r="F315" s="1614"/>
      <c r="G315" s="1620"/>
      <c r="H315" s="1937"/>
      <c r="I315" s="1944"/>
      <c r="J315" s="1944"/>
      <c r="K315" s="1442">
        <v>220000</v>
      </c>
      <c r="L315" s="1871"/>
      <c r="M315" s="1945"/>
      <c r="N315" s="1620"/>
      <c r="O315" s="1944"/>
      <c r="P315" s="1937"/>
      <c r="Q315" s="1937"/>
      <c r="R315" s="1937"/>
    </row>
    <row r="316" spans="1:18" ht="26.25" customHeight="1">
      <c r="A316" s="1922" t="s">
        <v>1313</v>
      </c>
      <c r="B316" s="1937" t="s">
        <v>1418</v>
      </c>
      <c r="C316" s="1957"/>
      <c r="D316" s="1950"/>
      <c r="E316" s="1937"/>
      <c r="F316" s="1937"/>
      <c r="G316" s="1937"/>
      <c r="H316" s="1863"/>
      <c r="I316" s="1937"/>
      <c r="J316" s="1937"/>
      <c r="K316" s="1937"/>
      <c r="L316" s="1852"/>
      <c r="M316" s="1922"/>
      <c r="N316" s="1937"/>
      <c r="O316" s="1937"/>
      <c r="P316" s="1863"/>
      <c r="Q316" s="1863"/>
      <c r="R316" s="1863"/>
    </row>
    <row r="317" spans="1:18" ht="48.75" hidden="1" customHeight="1">
      <c r="A317" s="1942"/>
      <c r="B317" s="3581" t="s">
        <v>2261</v>
      </c>
      <c r="C317" s="3581"/>
      <c r="D317" s="3581"/>
      <c r="E317" s="3581"/>
      <c r="F317" s="3581"/>
      <c r="G317" s="3581"/>
      <c r="H317" s="3581"/>
      <c r="I317" s="3581"/>
      <c r="J317" s="3581"/>
      <c r="K317" s="3581"/>
      <c r="L317" s="3581"/>
      <c r="M317" s="3581"/>
      <c r="N317" s="3581"/>
      <c r="O317" s="3581"/>
      <c r="P317" s="3581"/>
      <c r="Q317" s="3581"/>
      <c r="R317" s="3581"/>
    </row>
    <row r="318" spans="1:18" ht="35.25" hidden="1" customHeight="1">
      <c r="A318" s="1942"/>
      <c r="B318" s="3581" t="s">
        <v>1542</v>
      </c>
      <c r="C318" s="3581"/>
      <c r="D318" s="1941"/>
      <c r="E318" s="3584" t="s">
        <v>1841</v>
      </c>
      <c r="F318" s="3584"/>
      <c r="G318" s="3584"/>
      <c r="H318" s="3584"/>
      <c r="I318" s="3584"/>
      <c r="J318" s="3584"/>
      <c r="K318" s="3584"/>
      <c r="L318" s="3584"/>
      <c r="M318" s="3584"/>
      <c r="N318" s="3584"/>
      <c r="O318" s="3584"/>
      <c r="P318" s="3584"/>
      <c r="Q318" s="3584"/>
      <c r="R318" s="3584"/>
    </row>
    <row r="319" spans="1:18" ht="25.5" hidden="1" customHeight="1">
      <c r="A319" s="1942"/>
      <c r="B319" s="1923" t="s">
        <v>1543</v>
      </c>
      <c r="C319" s="1957" t="s">
        <v>1544</v>
      </c>
      <c r="D319" s="3585" t="s">
        <v>1545</v>
      </c>
      <c r="E319" s="1620">
        <v>100009</v>
      </c>
      <c r="F319" s="1614"/>
      <c r="G319" s="1504"/>
      <c r="H319" s="1937"/>
      <c r="I319" s="1504"/>
      <c r="J319" s="1504"/>
      <c r="K319" s="1504"/>
      <c r="L319" s="1949" t="s">
        <v>11</v>
      </c>
      <c r="M319" s="1872"/>
      <c r="N319" s="1504"/>
      <c r="O319" s="1504"/>
      <c r="P319" s="1937"/>
      <c r="Q319" s="1937"/>
      <c r="R319" s="1937"/>
    </row>
    <row r="320" spans="1:18" ht="25.5" hidden="1" customHeight="1">
      <c r="A320" s="1942"/>
      <c r="B320" s="1923" t="s">
        <v>1546</v>
      </c>
      <c r="C320" s="1957" t="s">
        <v>1544</v>
      </c>
      <c r="D320" s="3585"/>
      <c r="E320" s="1620">
        <v>110356</v>
      </c>
      <c r="F320" s="1614"/>
      <c r="G320" s="1504"/>
      <c r="H320" s="1937"/>
      <c r="I320" s="1504"/>
      <c r="J320" s="1504"/>
      <c r="K320" s="1504"/>
      <c r="L320" s="1949" t="s">
        <v>11</v>
      </c>
      <c r="M320" s="1872"/>
      <c r="N320" s="1504"/>
      <c r="O320" s="1504"/>
      <c r="P320" s="1937"/>
      <c r="Q320" s="1937"/>
      <c r="R320" s="1937"/>
    </row>
    <row r="321" spans="1:18" ht="27.75" hidden="1" customHeight="1">
      <c r="A321" s="1942"/>
      <c r="B321" s="1923" t="s">
        <v>1547</v>
      </c>
      <c r="C321" s="1957" t="s">
        <v>1544</v>
      </c>
      <c r="D321" s="3585"/>
      <c r="E321" s="1620">
        <v>121056</v>
      </c>
      <c r="F321" s="1614"/>
      <c r="G321" s="1504"/>
      <c r="H321" s="1937"/>
      <c r="I321" s="1504"/>
      <c r="J321" s="1504"/>
      <c r="K321" s="1504"/>
      <c r="L321" s="1949" t="s">
        <v>11</v>
      </c>
      <c r="M321" s="1872"/>
      <c r="N321" s="1504"/>
      <c r="O321" s="1504"/>
      <c r="P321" s="1937"/>
      <c r="Q321" s="1937"/>
      <c r="R321" s="1937"/>
    </row>
    <row r="322" spans="1:18" ht="26.25" hidden="1" customHeight="1">
      <c r="A322" s="1942"/>
      <c r="B322" s="3581" t="s">
        <v>1548</v>
      </c>
      <c r="C322" s="3581"/>
      <c r="D322" s="1612"/>
      <c r="E322" s="1614"/>
      <c r="F322" s="1614"/>
      <c r="G322" s="1504"/>
      <c r="H322" s="1937"/>
      <c r="I322" s="1504"/>
      <c r="J322" s="1504"/>
      <c r="K322" s="1504"/>
      <c r="L322" s="1949" t="s">
        <v>11</v>
      </c>
      <c r="M322" s="1872"/>
      <c r="N322" s="1504"/>
      <c r="O322" s="1504"/>
      <c r="P322" s="1937"/>
      <c r="Q322" s="1937"/>
      <c r="R322" s="1937"/>
    </row>
    <row r="323" spans="1:18" ht="28.5" hidden="1" customHeight="1">
      <c r="A323" s="1942"/>
      <c r="B323" s="1923" t="s">
        <v>1546</v>
      </c>
      <c r="C323" s="1957" t="s">
        <v>1544</v>
      </c>
      <c r="D323" s="3585" t="s">
        <v>1545</v>
      </c>
      <c r="E323" s="1620">
        <v>121624</v>
      </c>
      <c r="F323" s="1614"/>
      <c r="G323" s="1504"/>
      <c r="H323" s="1937"/>
      <c r="I323" s="1504"/>
      <c r="J323" s="1504"/>
      <c r="K323" s="1504"/>
      <c r="L323" s="1949" t="s">
        <v>11</v>
      </c>
      <c r="M323" s="1872"/>
      <c r="N323" s="1504"/>
      <c r="O323" s="1504"/>
      <c r="P323" s="1937"/>
      <c r="Q323" s="1937"/>
      <c r="R323" s="1937"/>
    </row>
    <row r="324" spans="1:18" ht="37.5" hidden="1" customHeight="1">
      <c r="A324" s="1942"/>
      <c r="B324" s="1923" t="s">
        <v>1547</v>
      </c>
      <c r="C324" s="1957" t="s">
        <v>1544</v>
      </c>
      <c r="D324" s="3585"/>
      <c r="E324" s="1620">
        <v>130278</v>
      </c>
      <c r="F324" s="1614"/>
      <c r="G324" s="1504"/>
      <c r="H324" s="1937"/>
      <c r="I324" s="1504"/>
      <c r="J324" s="1504"/>
      <c r="K324" s="1504"/>
      <c r="L324" s="1949" t="s">
        <v>11</v>
      </c>
      <c r="M324" s="1872"/>
      <c r="N324" s="1504"/>
      <c r="O324" s="1504"/>
      <c r="P324" s="1937"/>
      <c r="Q324" s="1937"/>
      <c r="R324" s="1937"/>
    </row>
    <row r="325" spans="1:18" ht="30" hidden="1" customHeight="1">
      <c r="A325" s="1942"/>
      <c r="B325" s="1937" t="s">
        <v>1549</v>
      </c>
      <c r="C325" s="1957"/>
      <c r="D325" s="1941"/>
      <c r="E325" s="1620"/>
      <c r="F325" s="1614"/>
      <c r="G325" s="1504"/>
      <c r="H325" s="1937"/>
      <c r="I325" s="1504"/>
      <c r="J325" s="1504"/>
      <c r="K325" s="1504"/>
      <c r="L325" s="1949" t="s">
        <v>11</v>
      </c>
      <c r="M325" s="1872"/>
      <c r="N325" s="1504"/>
      <c r="O325" s="1504"/>
      <c r="P325" s="1937"/>
      <c r="Q325" s="1937"/>
      <c r="R325" s="1937"/>
    </row>
    <row r="326" spans="1:18" ht="22.5" hidden="1" customHeight="1">
      <c r="A326" s="1942"/>
      <c r="B326" s="1923" t="s">
        <v>1543</v>
      </c>
      <c r="C326" s="1957" t="s">
        <v>1544</v>
      </c>
      <c r="D326" s="3585" t="s">
        <v>1545</v>
      </c>
      <c r="E326" s="1620">
        <v>107171</v>
      </c>
      <c r="F326" s="1614"/>
      <c r="G326" s="1504"/>
      <c r="H326" s="1937"/>
      <c r="I326" s="1504"/>
      <c r="J326" s="1504"/>
      <c r="K326" s="1504"/>
      <c r="L326" s="1949" t="s">
        <v>11</v>
      </c>
      <c r="M326" s="1872"/>
      <c r="N326" s="1504"/>
      <c r="O326" s="1504"/>
      <c r="P326" s="1937"/>
      <c r="Q326" s="1937"/>
      <c r="R326" s="1937"/>
    </row>
    <row r="327" spans="1:18" ht="27" hidden="1" customHeight="1">
      <c r="A327" s="1942"/>
      <c r="B327" s="1923" t="s">
        <v>1546</v>
      </c>
      <c r="C327" s="1957" t="s">
        <v>1544</v>
      </c>
      <c r="D327" s="3585"/>
      <c r="E327" s="1620">
        <v>117937</v>
      </c>
      <c r="F327" s="1614"/>
      <c r="G327" s="1504"/>
      <c r="H327" s="1937"/>
      <c r="I327" s="1504"/>
      <c r="J327" s="1504"/>
      <c r="K327" s="1504"/>
      <c r="L327" s="1949" t="s">
        <v>11</v>
      </c>
      <c r="M327" s="1872"/>
      <c r="N327" s="1504"/>
      <c r="O327" s="1504"/>
      <c r="P327" s="1937"/>
      <c r="Q327" s="1937"/>
      <c r="R327" s="1937"/>
    </row>
    <row r="328" spans="1:18" ht="24" hidden="1" customHeight="1">
      <c r="A328" s="1942"/>
      <c r="B328" s="1923" t="s">
        <v>1547</v>
      </c>
      <c r="C328" s="1957" t="s">
        <v>1544</v>
      </c>
      <c r="D328" s="3585"/>
      <c r="E328" s="1620">
        <v>126591</v>
      </c>
      <c r="F328" s="1614"/>
      <c r="G328" s="1504"/>
      <c r="H328" s="1937"/>
      <c r="I328" s="1504"/>
      <c r="J328" s="1504"/>
      <c r="K328" s="1504"/>
      <c r="L328" s="1949" t="s">
        <v>11</v>
      </c>
      <c r="M328" s="1872"/>
      <c r="N328" s="1504"/>
      <c r="O328" s="1504"/>
      <c r="P328" s="1937"/>
      <c r="Q328" s="1937"/>
      <c r="R328" s="1937"/>
    </row>
    <row r="329" spans="1:18" ht="36" customHeight="1">
      <c r="A329" s="1942">
        <v>1</v>
      </c>
      <c r="B329" s="3581" t="s">
        <v>2481</v>
      </c>
      <c r="C329" s="3581"/>
      <c r="D329" s="3581"/>
      <c r="E329" s="3581"/>
      <c r="F329" s="3581"/>
      <c r="G329" s="3581"/>
      <c r="H329" s="3581"/>
      <c r="I329" s="3581"/>
      <c r="J329" s="3581"/>
      <c r="K329" s="3581"/>
      <c r="L329" s="3581"/>
      <c r="M329" s="3581"/>
      <c r="N329" s="3581"/>
      <c r="O329" s="3581"/>
      <c r="P329" s="3581"/>
      <c r="Q329" s="3581"/>
      <c r="R329" s="3581"/>
    </row>
    <row r="330" spans="1:18" ht="27" customHeight="1">
      <c r="A330" s="3586"/>
      <c r="B330" s="3583" t="s">
        <v>1420</v>
      </c>
      <c r="C330" s="3583"/>
      <c r="D330" s="3583"/>
      <c r="E330" s="3583"/>
      <c r="F330" s="3583"/>
      <c r="G330" s="3583"/>
      <c r="H330" s="3583"/>
      <c r="I330" s="3583"/>
      <c r="J330" s="3583"/>
      <c r="K330" s="3583"/>
      <c r="L330" s="3583"/>
      <c r="M330" s="3583"/>
      <c r="N330" s="3583"/>
      <c r="O330" s="3583"/>
      <c r="P330" s="3583"/>
      <c r="Q330" s="3583"/>
      <c r="R330" s="3583"/>
    </row>
    <row r="331" spans="1:18" ht="23.25" customHeight="1">
      <c r="A331" s="3586"/>
      <c r="B331" s="3583" t="s">
        <v>1853</v>
      </c>
      <c r="C331" s="3583"/>
      <c r="D331" s="3583"/>
      <c r="E331" s="3583"/>
      <c r="F331" s="3583"/>
      <c r="G331" s="3583"/>
      <c r="H331" s="3583"/>
      <c r="I331" s="3583"/>
      <c r="J331" s="3583"/>
      <c r="K331" s="3583"/>
      <c r="L331" s="3583"/>
      <c r="M331" s="3583"/>
      <c r="N331" s="3583"/>
      <c r="O331" s="3583"/>
      <c r="P331" s="3583"/>
      <c r="Q331" s="3583"/>
      <c r="R331" s="3583"/>
    </row>
    <row r="332" spans="1:18" ht="21" customHeight="1">
      <c r="A332" s="3586"/>
      <c r="B332" s="3583" t="s">
        <v>1421</v>
      </c>
      <c r="C332" s="3583"/>
      <c r="D332" s="3583"/>
      <c r="E332" s="3583"/>
      <c r="F332" s="3583"/>
      <c r="G332" s="3583"/>
      <c r="H332" s="3583"/>
      <c r="I332" s="3583"/>
      <c r="J332" s="3583"/>
      <c r="K332" s="3583"/>
      <c r="L332" s="3583"/>
      <c r="M332" s="3583"/>
      <c r="N332" s="3583"/>
      <c r="O332" s="3583"/>
      <c r="P332" s="3583"/>
      <c r="Q332" s="3583"/>
      <c r="R332" s="3583"/>
    </row>
    <row r="333" spans="1:18" ht="21" customHeight="1">
      <c r="A333" s="3586"/>
      <c r="B333" s="3583" t="s">
        <v>1423</v>
      </c>
      <c r="C333" s="3583"/>
      <c r="D333" s="3583"/>
      <c r="E333" s="3583"/>
      <c r="F333" s="3583"/>
      <c r="G333" s="3583"/>
      <c r="H333" s="3583"/>
      <c r="I333" s="3583"/>
      <c r="J333" s="3583"/>
      <c r="K333" s="3583"/>
      <c r="L333" s="3583"/>
      <c r="M333" s="3583"/>
      <c r="N333" s="3583"/>
      <c r="O333" s="3583"/>
      <c r="P333" s="3583"/>
      <c r="Q333" s="3583"/>
      <c r="R333" s="3583"/>
    </row>
    <row r="334" spans="1:18" ht="21" customHeight="1">
      <c r="A334" s="3586"/>
      <c r="B334" s="3583" t="s">
        <v>2134</v>
      </c>
      <c r="C334" s="3583"/>
      <c r="D334" s="3583"/>
      <c r="E334" s="3583"/>
      <c r="F334" s="3583"/>
      <c r="G334" s="3583"/>
      <c r="H334" s="3583"/>
      <c r="I334" s="3583"/>
      <c r="J334" s="3583"/>
      <c r="K334" s="3583"/>
      <c r="L334" s="3583"/>
      <c r="M334" s="3583"/>
      <c r="N334" s="3583"/>
      <c r="O334" s="3583"/>
      <c r="P334" s="3583"/>
      <c r="Q334" s="3583"/>
      <c r="R334" s="3583"/>
    </row>
    <row r="335" spans="1:18" ht="21" customHeight="1">
      <c r="A335" s="3586"/>
      <c r="B335" s="3583" t="s">
        <v>2135</v>
      </c>
      <c r="C335" s="3583"/>
      <c r="D335" s="3583"/>
      <c r="E335" s="3583"/>
      <c r="F335" s="3583"/>
      <c r="G335" s="3583"/>
      <c r="H335" s="3583"/>
      <c r="I335" s="3583"/>
      <c r="J335" s="3583"/>
      <c r="K335" s="3583"/>
      <c r="L335" s="3583"/>
      <c r="M335" s="3583"/>
      <c r="N335" s="3583"/>
      <c r="O335" s="3583"/>
      <c r="P335" s="3583"/>
      <c r="Q335" s="3583"/>
      <c r="R335" s="3583"/>
    </row>
    <row r="336" spans="1:18" ht="21.75" customHeight="1">
      <c r="A336" s="3586"/>
      <c r="B336" s="3583" t="s">
        <v>2136</v>
      </c>
      <c r="C336" s="3583"/>
      <c r="D336" s="3583"/>
      <c r="E336" s="3583"/>
      <c r="F336" s="3583"/>
      <c r="G336" s="3583"/>
      <c r="H336" s="3583"/>
      <c r="I336" s="3583"/>
      <c r="J336" s="3583"/>
      <c r="K336" s="3583"/>
      <c r="L336" s="3583"/>
      <c r="M336" s="3583"/>
      <c r="N336" s="3583"/>
      <c r="O336" s="3583"/>
      <c r="P336" s="3583"/>
      <c r="Q336" s="3583"/>
      <c r="R336" s="3583"/>
    </row>
    <row r="337" spans="1:18" ht="56.25" customHeight="1">
      <c r="A337" s="1941">
        <v>1</v>
      </c>
      <c r="B337" s="1923" t="s">
        <v>1854</v>
      </c>
      <c r="C337" s="1957" t="s">
        <v>1855</v>
      </c>
      <c r="D337" s="1939"/>
      <c r="E337" s="1939"/>
      <c r="F337" s="1939"/>
      <c r="G337" s="1939"/>
      <c r="H337" s="1939"/>
      <c r="I337" s="1939"/>
      <c r="J337" s="1939"/>
      <c r="K337" s="1620">
        <v>67773</v>
      </c>
      <c r="L337" s="1873"/>
      <c r="M337" s="1945"/>
      <c r="N337" s="1939"/>
      <c r="O337" s="1939"/>
      <c r="P337" s="1939"/>
      <c r="Q337" s="1939"/>
      <c r="R337" s="1939"/>
    </row>
    <row r="338" spans="1:18" ht="56.25" customHeight="1">
      <c r="A338" s="1941">
        <v>2</v>
      </c>
      <c r="B338" s="1923" t="s">
        <v>1856</v>
      </c>
      <c r="C338" s="1957" t="s">
        <v>1855</v>
      </c>
      <c r="D338" s="1939"/>
      <c r="E338" s="1939"/>
      <c r="F338" s="1939"/>
      <c r="G338" s="1939"/>
      <c r="H338" s="1939"/>
      <c r="I338" s="1939"/>
      <c r="J338" s="1939"/>
      <c r="K338" s="1620">
        <v>72413</v>
      </c>
      <c r="L338" s="1873"/>
      <c r="M338" s="1945"/>
      <c r="N338" s="1939"/>
      <c r="O338" s="1939"/>
      <c r="P338" s="1939"/>
      <c r="Q338" s="1939"/>
      <c r="R338" s="1939"/>
    </row>
    <row r="339" spans="1:18" ht="56.25" customHeight="1">
      <c r="A339" s="1941">
        <v>3</v>
      </c>
      <c r="B339" s="1923" t="s">
        <v>1857</v>
      </c>
      <c r="C339" s="1957" t="s">
        <v>1855</v>
      </c>
      <c r="D339" s="1939"/>
      <c r="E339" s="1939"/>
      <c r="F339" s="1939"/>
      <c r="G339" s="1939"/>
      <c r="H339" s="1939"/>
      <c r="I339" s="1939"/>
      <c r="J339" s="1939"/>
      <c r="K339" s="1620">
        <v>88004</v>
      </c>
      <c r="L339" s="1873"/>
      <c r="M339" s="1945"/>
      <c r="N339" s="1939"/>
      <c r="O339" s="1939"/>
      <c r="P339" s="1939"/>
      <c r="Q339" s="1939"/>
      <c r="R339" s="1939"/>
    </row>
    <row r="340" spans="1:18" ht="56.25" customHeight="1">
      <c r="A340" s="1941">
        <v>4</v>
      </c>
      <c r="B340" s="1923" t="s">
        <v>1858</v>
      </c>
      <c r="C340" s="1957" t="s">
        <v>1855</v>
      </c>
      <c r="D340" s="1939"/>
      <c r="E340" s="1939"/>
      <c r="F340" s="1939"/>
      <c r="G340" s="1939"/>
      <c r="H340" s="1939"/>
      <c r="I340" s="1939"/>
      <c r="J340" s="1939"/>
      <c r="K340" s="1620">
        <v>98608</v>
      </c>
      <c r="L340" s="1873"/>
      <c r="M340" s="1945"/>
      <c r="N340" s="1939"/>
      <c r="O340" s="1939"/>
      <c r="P340" s="1939"/>
      <c r="Q340" s="1939"/>
      <c r="R340" s="1939"/>
    </row>
    <row r="341" spans="1:18" ht="56.25" customHeight="1">
      <c r="A341" s="1941">
        <v>5</v>
      </c>
      <c r="B341" s="1923" t="s">
        <v>1859</v>
      </c>
      <c r="C341" s="1957" t="s">
        <v>1855</v>
      </c>
      <c r="D341" s="1939"/>
      <c r="E341" s="1939"/>
      <c r="F341" s="1939"/>
      <c r="G341" s="1939"/>
      <c r="H341" s="1939"/>
      <c r="I341" s="1939"/>
      <c r="J341" s="1939"/>
      <c r="K341" s="1620">
        <v>107784</v>
      </c>
      <c r="L341" s="1873"/>
      <c r="M341" s="1945"/>
      <c r="N341" s="1939"/>
      <c r="O341" s="1939"/>
      <c r="P341" s="1939"/>
      <c r="Q341" s="1939"/>
      <c r="R341" s="1939"/>
    </row>
    <row r="342" spans="1:18" ht="56.25" customHeight="1">
      <c r="A342" s="1941">
        <v>6</v>
      </c>
      <c r="B342" s="1923" t="s">
        <v>1860</v>
      </c>
      <c r="C342" s="1957" t="s">
        <v>1855</v>
      </c>
      <c r="D342" s="1939"/>
      <c r="E342" s="1939"/>
      <c r="F342" s="1939"/>
      <c r="G342" s="1939"/>
      <c r="H342" s="1939"/>
      <c r="I342" s="1939"/>
      <c r="J342" s="1939"/>
      <c r="K342" s="1620">
        <v>116034</v>
      </c>
      <c r="L342" s="1873"/>
      <c r="M342" s="1945"/>
      <c r="N342" s="1939"/>
      <c r="O342" s="1939"/>
      <c r="P342" s="1939"/>
      <c r="Q342" s="1939"/>
      <c r="R342" s="1939"/>
    </row>
    <row r="343" spans="1:18" ht="56.25" customHeight="1">
      <c r="A343" s="1941">
        <v>7</v>
      </c>
      <c r="B343" s="1923" t="s">
        <v>1861</v>
      </c>
      <c r="C343" s="1957" t="s">
        <v>1855</v>
      </c>
      <c r="D343" s="1939"/>
      <c r="E343" s="1939"/>
      <c r="F343" s="1939"/>
      <c r="G343" s="1939"/>
      <c r="H343" s="1939"/>
      <c r="I343" s="1939"/>
      <c r="J343" s="1939"/>
      <c r="K343" s="1620">
        <v>124042</v>
      </c>
      <c r="L343" s="1873"/>
      <c r="M343" s="1945"/>
      <c r="N343" s="1939"/>
      <c r="O343" s="1939"/>
      <c r="P343" s="1939"/>
      <c r="Q343" s="1939"/>
      <c r="R343" s="1939"/>
    </row>
    <row r="344" spans="1:18" ht="56.25" customHeight="1">
      <c r="A344" s="1941">
        <v>8</v>
      </c>
      <c r="B344" s="1923" t="s">
        <v>1869</v>
      </c>
      <c r="C344" s="1957" t="s">
        <v>1855</v>
      </c>
      <c r="D344" s="1939"/>
      <c r="E344" s="1939"/>
      <c r="F344" s="1939"/>
      <c r="G344" s="1939"/>
      <c r="H344" s="1939"/>
      <c r="I344" s="1939"/>
      <c r="J344" s="1939"/>
      <c r="K344" s="1620">
        <v>100343</v>
      </c>
      <c r="L344" s="1873"/>
      <c r="M344" s="1945"/>
      <c r="N344" s="1939"/>
      <c r="O344" s="1939"/>
      <c r="P344" s="1939"/>
      <c r="Q344" s="1939"/>
      <c r="R344" s="1939"/>
    </row>
    <row r="345" spans="1:18" ht="56.25" customHeight="1">
      <c r="A345" s="1941">
        <v>9</v>
      </c>
      <c r="B345" s="1923" t="s">
        <v>1870</v>
      </c>
      <c r="C345" s="1957" t="s">
        <v>1855</v>
      </c>
      <c r="D345" s="1939"/>
      <c r="E345" s="1939"/>
      <c r="F345" s="1939"/>
      <c r="G345" s="1939"/>
      <c r="H345" s="1939"/>
      <c r="I345" s="1939"/>
      <c r="J345" s="1939"/>
      <c r="K345" s="1620">
        <v>109759</v>
      </c>
      <c r="L345" s="1873"/>
      <c r="M345" s="1945"/>
      <c r="N345" s="1939"/>
      <c r="O345" s="1939"/>
      <c r="P345" s="1939"/>
      <c r="Q345" s="1939"/>
      <c r="R345" s="1939"/>
    </row>
    <row r="346" spans="1:18" ht="56.25" customHeight="1">
      <c r="A346" s="1941">
        <v>10</v>
      </c>
      <c r="B346" s="1923" t="s">
        <v>1871</v>
      </c>
      <c r="C346" s="1957" t="s">
        <v>1855</v>
      </c>
      <c r="D346" s="1939"/>
      <c r="E346" s="1939"/>
      <c r="F346" s="1939"/>
      <c r="G346" s="1939"/>
      <c r="H346" s="1939"/>
      <c r="I346" s="1939"/>
      <c r="J346" s="1939"/>
      <c r="K346" s="1620">
        <v>118239</v>
      </c>
      <c r="L346" s="1873"/>
      <c r="M346" s="1945"/>
      <c r="N346" s="1939"/>
      <c r="O346" s="1939"/>
      <c r="P346" s="1939"/>
      <c r="Q346" s="1939"/>
      <c r="R346" s="1939"/>
    </row>
    <row r="347" spans="1:18" ht="56.25" customHeight="1">
      <c r="A347" s="1941">
        <v>11</v>
      </c>
      <c r="B347" s="1923" t="s">
        <v>1872</v>
      </c>
      <c r="C347" s="1957" t="s">
        <v>1855</v>
      </c>
      <c r="D347" s="1939"/>
      <c r="E347" s="1939"/>
      <c r="F347" s="1939"/>
      <c r="G347" s="1939"/>
      <c r="H347" s="1939"/>
      <c r="I347" s="1939"/>
      <c r="J347" s="1939"/>
      <c r="K347" s="1620">
        <v>126482</v>
      </c>
      <c r="L347" s="1873"/>
      <c r="M347" s="1945"/>
      <c r="N347" s="1939"/>
      <c r="O347" s="1939"/>
      <c r="P347" s="1939"/>
      <c r="Q347" s="1939"/>
      <c r="R347" s="1939"/>
    </row>
    <row r="348" spans="1:18" ht="56.25" customHeight="1">
      <c r="A348" s="1941">
        <v>12</v>
      </c>
      <c r="B348" s="1923" t="s">
        <v>1873</v>
      </c>
      <c r="C348" s="1957" t="s">
        <v>1855</v>
      </c>
      <c r="D348" s="1939"/>
      <c r="E348" s="1939"/>
      <c r="F348" s="1939"/>
      <c r="G348" s="1939"/>
      <c r="H348" s="1939"/>
      <c r="I348" s="1939"/>
      <c r="J348" s="1939"/>
      <c r="K348" s="1620">
        <v>136931</v>
      </c>
      <c r="L348" s="1873"/>
      <c r="M348" s="1945"/>
      <c r="N348" s="1939"/>
      <c r="O348" s="1939"/>
      <c r="P348" s="1939"/>
      <c r="Q348" s="1939"/>
      <c r="R348" s="1939"/>
    </row>
    <row r="349" spans="1:18" ht="56.25" customHeight="1">
      <c r="A349" s="1941">
        <v>13</v>
      </c>
      <c r="B349" s="1874" t="s">
        <v>1874</v>
      </c>
      <c r="C349" s="1957" t="s">
        <v>1855</v>
      </c>
      <c r="D349" s="1939"/>
      <c r="E349" s="1939"/>
      <c r="F349" s="1939"/>
      <c r="G349" s="1939"/>
      <c r="H349" s="1939"/>
      <c r="I349" s="1939"/>
      <c r="J349" s="1939"/>
      <c r="K349" s="1620">
        <v>75409</v>
      </c>
      <c r="L349" s="1873"/>
      <c r="M349" s="1945"/>
      <c r="N349" s="1939"/>
      <c r="O349" s="1939"/>
      <c r="P349" s="1939"/>
      <c r="Q349" s="1939"/>
      <c r="R349" s="1939"/>
    </row>
    <row r="350" spans="1:18" ht="56.25" customHeight="1">
      <c r="A350" s="1941">
        <v>14</v>
      </c>
      <c r="B350" s="1874" t="s">
        <v>1862</v>
      </c>
      <c r="C350" s="1957" t="s">
        <v>1855</v>
      </c>
      <c r="D350" s="1939"/>
      <c r="E350" s="1939"/>
      <c r="F350" s="1939"/>
      <c r="G350" s="1939"/>
      <c r="H350" s="1939"/>
      <c r="I350" s="1939"/>
      <c r="J350" s="1939"/>
      <c r="K350" s="1620">
        <v>81494</v>
      </c>
      <c r="L350" s="1873"/>
      <c r="M350" s="1945"/>
      <c r="N350" s="1939"/>
      <c r="O350" s="1939"/>
      <c r="P350" s="1939"/>
      <c r="Q350" s="1939"/>
      <c r="R350" s="1939"/>
    </row>
    <row r="351" spans="1:18" ht="56.25" customHeight="1">
      <c r="A351" s="1941">
        <v>15</v>
      </c>
      <c r="B351" s="1874" t="s">
        <v>1863</v>
      </c>
      <c r="C351" s="1957" t="s">
        <v>1855</v>
      </c>
      <c r="D351" s="1939"/>
      <c r="E351" s="1939"/>
      <c r="F351" s="1939"/>
      <c r="G351" s="1939"/>
      <c r="H351" s="1939"/>
      <c r="I351" s="1939"/>
      <c r="J351" s="1939"/>
      <c r="K351" s="1620">
        <v>94268</v>
      </c>
      <c r="L351" s="1873"/>
      <c r="M351" s="1945"/>
      <c r="N351" s="1939"/>
      <c r="O351" s="1939"/>
      <c r="P351" s="1939"/>
      <c r="Q351" s="1939"/>
      <c r="R351" s="1939"/>
    </row>
    <row r="352" spans="1:18" ht="54.75" customHeight="1">
      <c r="A352" s="1941">
        <v>16</v>
      </c>
      <c r="B352" s="1923" t="s">
        <v>1864</v>
      </c>
      <c r="C352" s="1957" t="s">
        <v>1855</v>
      </c>
      <c r="D352" s="1939"/>
      <c r="E352" s="1939"/>
      <c r="F352" s="1939"/>
      <c r="G352" s="1939"/>
      <c r="H352" s="1939"/>
      <c r="I352" s="1939"/>
      <c r="J352" s="1939"/>
      <c r="K352" s="1620">
        <v>104354</v>
      </c>
      <c r="L352" s="1873"/>
      <c r="M352" s="1945"/>
      <c r="N352" s="1939"/>
      <c r="O352" s="1939"/>
      <c r="P352" s="1939"/>
      <c r="Q352" s="1939"/>
      <c r="R352" s="1939"/>
    </row>
    <row r="353" spans="1:18" ht="54.75" customHeight="1">
      <c r="A353" s="1941">
        <v>17</v>
      </c>
      <c r="B353" s="1923" t="s">
        <v>1865</v>
      </c>
      <c r="C353" s="1957" t="s">
        <v>1855</v>
      </c>
      <c r="D353" s="1939"/>
      <c r="E353" s="1939"/>
      <c r="F353" s="1939"/>
      <c r="G353" s="1939"/>
      <c r="H353" s="1939"/>
      <c r="I353" s="1939"/>
      <c r="J353" s="1939"/>
      <c r="K353" s="1620">
        <v>114158</v>
      </c>
      <c r="L353" s="1873"/>
      <c r="M353" s="1945"/>
      <c r="N353" s="1939"/>
      <c r="O353" s="1939"/>
      <c r="P353" s="1939"/>
      <c r="Q353" s="1939"/>
      <c r="R353" s="1939"/>
    </row>
    <row r="354" spans="1:18" ht="54.75" customHeight="1">
      <c r="A354" s="1941">
        <v>18</v>
      </c>
      <c r="B354" s="1923" t="s">
        <v>1866</v>
      </c>
      <c r="C354" s="1957" t="s">
        <v>1855</v>
      </c>
      <c r="D354" s="1939"/>
      <c r="E354" s="1939"/>
      <c r="F354" s="1939"/>
      <c r="G354" s="1939"/>
      <c r="H354" s="1939"/>
      <c r="I354" s="1939"/>
      <c r="J354" s="1939"/>
      <c r="K354" s="1620">
        <v>123492</v>
      </c>
      <c r="L354" s="1873"/>
      <c r="M354" s="1945"/>
      <c r="N354" s="1939"/>
      <c r="O354" s="1939"/>
      <c r="P354" s="1939"/>
      <c r="Q354" s="1939"/>
      <c r="R354" s="1939"/>
    </row>
    <row r="355" spans="1:18" ht="54.75" customHeight="1">
      <c r="A355" s="1941">
        <v>19</v>
      </c>
      <c r="B355" s="1923" t="s">
        <v>1867</v>
      </c>
      <c r="C355" s="1957" t="s">
        <v>1855</v>
      </c>
      <c r="D355" s="1939"/>
      <c r="E355" s="1939"/>
      <c r="F355" s="1939"/>
      <c r="G355" s="1939"/>
      <c r="H355" s="1939"/>
      <c r="I355" s="1939"/>
      <c r="J355" s="1939"/>
      <c r="K355" s="1620">
        <v>143415</v>
      </c>
      <c r="L355" s="1873"/>
      <c r="M355" s="1945"/>
      <c r="N355" s="1939"/>
      <c r="O355" s="1939"/>
      <c r="P355" s="1939"/>
      <c r="Q355" s="1939"/>
      <c r="R355" s="1939"/>
    </row>
    <row r="356" spans="1:18" ht="54.75" customHeight="1">
      <c r="A356" s="1941">
        <v>20</v>
      </c>
      <c r="B356" s="1923" t="s">
        <v>1868</v>
      </c>
      <c r="C356" s="1957" t="s">
        <v>1855</v>
      </c>
      <c r="D356" s="1939"/>
      <c r="E356" s="1939"/>
      <c r="F356" s="1939"/>
      <c r="G356" s="1939"/>
      <c r="H356" s="1939"/>
      <c r="I356" s="1939"/>
      <c r="J356" s="1939"/>
      <c r="K356" s="1620">
        <v>111340</v>
      </c>
      <c r="L356" s="1873"/>
      <c r="M356" s="1945"/>
      <c r="N356" s="1939"/>
      <c r="O356" s="1939"/>
      <c r="P356" s="1939"/>
      <c r="Q356" s="1939"/>
      <c r="R356" s="1939"/>
    </row>
    <row r="357" spans="1:18" ht="54.75" customHeight="1">
      <c r="A357" s="1941">
        <v>21</v>
      </c>
      <c r="B357" s="1923" t="s">
        <v>1875</v>
      </c>
      <c r="C357" s="1957" t="s">
        <v>1855</v>
      </c>
      <c r="D357" s="1939"/>
      <c r="E357" s="1939"/>
      <c r="F357" s="1939"/>
      <c r="G357" s="1939"/>
      <c r="H357" s="1939"/>
      <c r="I357" s="1939"/>
      <c r="J357" s="1939"/>
      <c r="K357" s="1620">
        <v>122614</v>
      </c>
      <c r="L357" s="1873"/>
      <c r="M357" s="1945"/>
      <c r="N357" s="1939"/>
      <c r="O357" s="1939"/>
      <c r="P357" s="1939"/>
      <c r="Q357" s="1939"/>
      <c r="R357" s="1939"/>
    </row>
    <row r="358" spans="1:18" ht="54.75" customHeight="1">
      <c r="A358" s="1941">
        <v>22</v>
      </c>
      <c r="B358" s="1923" t="s">
        <v>1876</v>
      </c>
      <c r="C358" s="1957" t="s">
        <v>1855</v>
      </c>
      <c r="D358" s="1939"/>
      <c r="E358" s="1939"/>
      <c r="F358" s="1939"/>
      <c r="G358" s="1939"/>
      <c r="H358" s="1939"/>
      <c r="I358" s="1939"/>
      <c r="J358" s="1939"/>
      <c r="K358" s="1620">
        <v>131283</v>
      </c>
      <c r="L358" s="1873"/>
      <c r="M358" s="1945"/>
      <c r="N358" s="1939"/>
      <c r="O358" s="1939"/>
      <c r="P358" s="1939"/>
      <c r="Q358" s="1939"/>
      <c r="R358" s="1939"/>
    </row>
    <row r="359" spans="1:18" ht="54.75" customHeight="1">
      <c r="A359" s="1941">
        <v>23</v>
      </c>
      <c r="B359" s="1923" t="s">
        <v>1876</v>
      </c>
      <c r="C359" s="1957" t="s">
        <v>1855</v>
      </c>
      <c r="D359" s="1939"/>
      <c r="E359" s="1939"/>
      <c r="F359" s="1939"/>
      <c r="G359" s="1939"/>
      <c r="H359" s="1939"/>
      <c r="I359" s="1939"/>
      <c r="J359" s="1939"/>
      <c r="K359" s="1620">
        <v>141382</v>
      </c>
      <c r="L359" s="1873"/>
      <c r="M359" s="1945"/>
      <c r="N359" s="1939"/>
      <c r="O359" s="1939"/>
      <c r="P359" s="1939"/>
      <c r="Q359" s="1939"/>
      <c r="R359" s="1939"/>
    </row>
    <row r="360" spans="1:18" ht="54.75" customHeight="1">
      <c r="A360" s="1941">
        <v>24</v>
      </c>
      <c r="B360" s="1923" t="s">
        <v>1877</v>
      </c>
      <c r="C360" s="1957" t="s">
        <v>1855</v>
      </c>
      <c r="D360" s="1939"/>
      <c r="E360" s="1939"/>
      <c r="F360" s="1939"/>
      <c r="G360" s="1939"/>
      <c r="H360" s="1939"/>
      <c r="I360" s="1939"/>
      <c r="J360" s="1939"/>
      <c r="K360" s="1620">
        <v>120611</v>
      </c>
      <c r="L360" s="1873"/>
      <c r="M360" s="1945"/>
      <c r="N360" s="1939"/>
      <c r="O360" s="1939"/>
      <c r="P360" s="1939"/>
      <c r="Q360" s="1939"/>
      <c r="R360" s="1939"/>
    </row>
    <row r="361" spans="1:18" ht="75.75" customHeight="1">
      <c r="A361" s="1941">
        <v>25</v>
      </c>
      <c r="B361" s="1923" t="s">
        <v>1878</v>
      </c>
      <c r="C361" s="1957" t="s">
        <v>1855</v>
      </c>
      <c r="D361" s="1939"/>
      <c r="E361" s="1939"/>
      <c r="F361" s="1939"/>
      <c r="G361" s="1939"/>
      <c r="H361" s="1939"/>
      <c r="I361" s="1939"/>
      <c r="J361" s="1939"/>
      <c r="K361" s="1620">
        <v>131736</v>
      </c>
      <c r="L361" s="1873"/>
      <c r="M361" s="1945"/>
      <c r="N361" s="1939"/>
      <c r="O361" s="1939"/>
      <c r="P361" s="1939"/>
      <c r="Q361" s="1939"/>
      <c r="R361" s="1939"/>
    </row>
    <row r="362" spans="1:18" ht="75.75" customHeight="1">
      <c r="A362" s="1941">
        <v>26</v>
      </c>
      <c r="B362" s="1923" t="s">
        <v>1879</v>
      </c>
      <c r="C362" s="1957" t="s">
        <v>1855</v>
      </c>
      <c r="D362" s="1939"/>
      <c r="E362" s="1939"/>
      <c r="F362" s="1939"/>
      <c r="G362" s="1939"/>
      <c r="H362" s="1939"/>
      <c r="I362" s="1939"/>
      <c r="J362" s="1939"/>
      <c r="K362" s="1620">
        <v>141920</v>
      </c>
      <c r="L362" s="1873"/>
      <c r="M362" s="1945"/>
      <c r="N362" s="1939"/>
      <c r="O362" s="1939"/>
      <c r="P362" s="1939"/>
      <c r="Q362" s="1939"/>
      <c r="R362" s="1939"/>
    </row>
    <row r="363" spans="1:18" ht="75.75" customHeight="1">
      <c r="A363" s="1941">
        <v>27</v>
      </c>
      <c r="B363" s="1923" t="s">
        <v>1880</v>
      </c>
      <c r="C363" s="1957" t="s">
        <v>1855</v>
      </c>
      <c r="D363" s="1937"/>
      <c r="E363" s="1937"/>
      <c r="F363" s="1937"/>
      <c r="G363" s="1937"/>
      <c r="H363" s="1937"/>
      <c r="I363" s="1937"/>
      <c r="J363" s="1937"/>
      <c r="K363" s="1620">
        <v>151235</v>
      </c>
      <c r="L363" s="1852"/>
      <c r="M363" s="1945"/>
      <c r="N363" s="1937"/>
      <c r="O363" s="1937"/>
      <c r="P363" s="1937"/>
      <c r="Q363" s="1937"/>
      <c r="R363" s="1937"/>
    </row>
    <row r="364" spans="1:18" ht="54.75" customHeight="1">
      <c r="A364" s="1941">
        <v>28</v>
      </c>
      <c r="B364" s="1923" t="s">
        <v>1881</v>
      </c>
      <c r="C364" s="1957" t="s">
        <v>1855</v>
      </c>
      <c r="D364" s="1937"/>
      <c r="E364" s="1937"/>
      <c r="F364" s="1937"/>
      <c r="G364" s="1937"/>
      <c r="H364" s="1937"/>
      <c r="I364" s="1937"/>
      <c r="J364" s="1937"/>
      <c r="K364" s="1620">
        <v>164644</v>
      </c>
      <c r="L364" s="1852"/>
      <c r="M364" s="1945"/>
      <c r="N364" s="1937"/>
      <c r="O364" s="1937"/>
      <c r="P364" s="1937"/>
      <c r="Q364" s="1937"/>
      <c r="R364" s="1937"/>
    </row>
    <row r="365" spans="1:18" ht="30.75" customHeight="1">
      <c r="A365" s="1922" t="s">
        <v>1379</v>
      </c>
      <c r="B365" s="1937" t="s">
        <v>1820</v>
      </c>
      <c r="C365" s="1956"/>
      <c r="D365" s="1922"/>
      <c r="E365" s="1937"/>
      <c r="F365" s="1937"/>
      <c r="G365" s="1937"/>
      <c r="H365" s="1863"/>
      <c r="I365" s="1937"/>
      <c r="J365" s="1937"/>
      <c r="K365" s="1937"/>
      <c r="L365" s="1852"/>
      <c r="M365" s="1922"/>
      <c r="N365" s="1937"/>
      <c r="O365" s="1937"/>
      <c r="P365" s="1863"/>
      <c r="Q365" s="1863"/>
      <c r="R365" s="1863"/>
    </row>
    <row r="366" spans="1:18" ht="58.5" customHeight="1">
      <c r="A366" s="1922">
        <v>1</v>
      </c>
      <c r="B366" s="3583" t="s">
        <v>2482</v>
      </c>
      <c r="C366" s="3583"/>
      <c r="D366" s="3583"/>
      <c r="E366" s="3583"/>
      <c r="F366" s="3583"/>
      <c r="G366" s="3583"/>
      <c r="H366" s="3583"/>
      <c r="I366" s="3583"/>
      <c r="J366" s="3583"/>
      <c r="K366" s="3583"/>
      <c r="L366" s="3583"/>
      <c r="M366" s="3583"/>
      <c r="N366" s="3583"/>
      <c r="O366" s="3583"/>
      <c r="P366" s="3583"/>
      <c r="Q366" s="3583"/>
      <c r="R366" s="3583"/>
    </row>
    <row r="367" spans="1:18" ht="36.75" customHeight="1">
      <c r="A367" s="1942"/>
      <c r="B367" s="1850"/>
      <c r="C367" s="1958"/>
      <c r="D367" s="3584" t="s">
        <v>1945</v>
      </c>
      <c r="E367" s="3584"/>
      <c r="F367" s="3584"/>
      <c r="G367" s="3584"/>
      <c r="H367" s="3584"/>
      <c r="I367" s="3584"/>
      <c r="J367" s="3584"/>
      <c r="K367" s="3584"/>
      <c r="L367" s="3584"/>
      <c r="M367" s="3584"/>
      <c r="N367" s="3584"/>
      <c r="O367" s="3584"/>
      <c r="P367" s="3584"/>
      <c r="Q367" s="3584"/>
      <c r="R367" s="3584"/>
    </row>
    <row r="368" spans="1:18" ht="36.75" customHeight="1">
      <c r="A368" s="1922"/>
      <c r="B368" s="1515" t="s">
        <v>1940</v>
      </c>
      <c r="C368" s="1957" t="s">
        <v>32</v>
      </c>
      <c r="D368" s="1943"/>
      <c r="E368" s="1620"/>
      <c r="F368" s="1945"/>
      <c r="G368" s="1620">
        <v>17100</v>
      </c>
      <c r="H368" s="3580" t="s">
        <v>1844</v>
      </c>
      <c r="I368" s="3580"/>
      <c r="J368" s="3580"/>
      <c r="K368" s="3580"/>
      <c r="L368" s="3580"/>
      <c r="M368" s="3580"/>
      <c r="N368" s="3580"/>
      <c r="O368" s="3580"/>
      <c r="P368" s="3580"/>
      <c r="Q368" s="3580"/>
      <c r="R368" s="1943"/>
    </row>
    <row r="369" spans="1:18" ht="36.75" hidden="1" customHeight="1">
      <c r="A369" s="1922"/>
      <c r="B369" s="1515"/>
      <c r="C369" s="1957"/>
      <c r="D369" s="1943"/>
      <c r="E369" s="1620"/>
      <c r="F369" s="1945"/>
      <c r="G369" s="1620"/>
      <c r="H369" s="3580"/>
      <c r="I369" s="3580"/>
      <c r="J369" s="3580"/>
      <c r="K369" s="3580"/>
      <c r="L369" s="3580"/>
      <c r="M369" s="3580"/>
      <c r="N369" s="3580"/>
      <c r="O369" s="3580"/>
      <c r="P369" s="3580"/>
      <c r="Q369" s="3580"/>
      <c r="R369" s="1943"/>
    </row>
    <row r="370" spans="1:18" ht="36.75" customHeight="1">
      <c r="A370" s="1922"/>
      <c r="B370" s="1515" t="s">
        <v>1942</v>
      </c>
      <c r="C370" s="1957" t="s">
        <v>32</v>
      </c>
      <c r="D370" s="1943"/>
      <c r="E370" s="1620"/>
      <c r="F370" s="1945"/>
      <c r="G370" s="1620">
        <v>15100</v>
      </c>
      <c r="H370" s="3580"/>
      <c r="I370" s="3580"/>
      <c r="J370" s="3580"/>
      <c r="K370" s="3580"/>
      <c r="L370" s="3580"/>
      <c r="M370" s="3580"/>
      <c r="N370" s="3580"/>
      <c r="O370" s="3580"/>
      <c r="P370" s="3580"/>
      <c r="Q370" s="3580"/>
      <c r="R370" s="1943"/>
    </row>
    <row r="371" spans="1:18" ht="36.75" hidden="1" customHeight="1">
      <c r="A371" s="1922"/>
      <c r="B371" s="1515"/>
      <c r="C371" s="1957"/>
      <c r="D371" s="1943"/>
      <c r="E371" s="1620"/>
      <c r="F371" s="1945"/>
      <c r="G371" s="1620"/>
      <c r="H371" s="3580" t="s">
        <v>1844</v>
      </c>
      <c r="I371" s="3580"/>
      <c r="J371" s="3580"/>
      <c r="K371" s="3580"/>
      <c r="L371" s="3580"/>
      <c r="M371" s="3580"/>
      <c r="N371" s="3580"/>
      <c r="O371" s="3580"/>
      <c r="P371" s="3580"/>
      <c r="Q371" s="3580"/>
      <c r="R371" s="1943"/>
    </row>
    <row r="372" spans="1:18" ht="36.75" hidden="1" customHeight="1">
      <c r="A372" s="1922"/>
      <c r="B372" s="1515"/>
      <c r="C372" s="1957"/>
      <c r="D372" s="1943"/>
      <c r="E372" s="1620"/>
      <c r="F372" s="1945"/>
      <c r="G372" s="1620"/>
      <c r="H372" s="3580"/>
      <c r="I372" s="3580"/>
      <c r="J372" s="3580"/>
      <c r="K372" s="3580"/>
      <c r="L372" s="3580"/>
      <c r="M372" s="3580"/>
      <c r="N372" s="3580"/>
      <c r="O372" s="3580"/>
      <c r="P372" s="3580"/>
      <c r="Q372" s="3580"/>
      <c r="R372" s="1943"/>
    </row>
    <row r="373" spans="1:18" ht="31.5" customHeight="1">
      <c r="A373" s="1922"/>
      <c r="B373" s="1515" t="s">
        <v>1947</v>
      </c>
      <c r="C373" s="1957" t="s">
        <v>32</v>
      </c>
      <c r="D373" s="1943"/>
      <c r="E373" s="1620"/>
      <c r="F373" s="1945"/>
      <c r="G373" s="1620">
        <v>24300</v>
      </c>
      <c r="H373" s="3580"/>
      <c r="I373" s="3580"/>
      <c r="J373" s="3580"/>
      <c r="K373" s="3580"/>
      <c r="L373" s="3580"/>
      <c r="M373" s="3580"/>
      <c r="N373" s="3580"/>
      <c r="O373" s="3580"/>
      <c r="P373" s="3580"/>
      <c r="Q373" s="3580"/>
      <c r="R373" s="1863"/>
    </row>
    <row r="374" spans="1:18" ht="64.5" hidden="1" customHeight="1">
      <c r="A374" s="1922" t="s">
        <v>1379</v>
      </c>
      <c r="B374" s="3581" t="s">
        <v>1821</v>
      </c>
      <c r="C374" s="3581"/>
      <c r="D374" s="3581"/>
      <c r="E374" s="3581"/>
      <c r="F374" s="1620"/>
      <c r="G374" s="1620"/>
      <c r="H374" s="1863"/>
      <c r="I374" s="1943"/>
      <c r="J374" s="1943"/>
      <c r="K374" s="1943"/>
      <c r="L374" s="1442"/>
      <c r="M374" s="1943"/>
      <c r="N374" s="1938"/>
      <c r="O374" s="1938"/>
      <c r="P374" s="1938"/>
      <c r="Q374" s="1938"/>
      <c r="R374" s="1938"/>
    </row>
    <row r="375" spans="1:18" ht="69.75" hidden="1" customHeight="1">
      <c r="A375" s="1941"/>
      <c r="B375" s="3582" t="s">
        <v>1843</v>
      </c>
      <c r="C375" s="3582"/>
      <c r="D375" s="3582"/>
      <c r="E375" s="3582"/>
      <c r="F375" s="3582"/>
      <c r="G375" s="3582"/>
      <c r="H375" s="3582"/>
      <c r="I375" s="3582"/>
      <c r="J375" s="3582"/>
      <c r="K375" s="3582"/>
      <c r="L375" s="3582"/>
      <c r="M375" s="3582"/>
      <c r="N375" s="3582"/>
      <c r="O375" s="3582"/>
      <c r="P375" s="3582"/>
      <c r="Q375" s="3582"/>
      <c r="R375" s="3582"/>
    </row>
    <row r="376" spans="1:18" ht="34.5" hidden="1" customHeight="1">
      <c r="A376" s="1941"/>
      <c r="B376" s="1922" t="s">
        <v>1345</v>
      </c>
      <c r="C376" s="1956"/>
      <c r="D376" s="1876"/>
      <c r="E376" s="1863"/>
      <c r="F376" s="1863"/>
      <c r="G376" s="1863"/>
      <c r="H376" s="1863"/>
      <c r="I376" s="1945"/>
      <c r="J376" s="1862"/>
      <c r="K376" s="1862"/>
      <c r="L376" s="1861"/>
      <c r="M376" s="1862"/>
      <c r="N376" s="1936"/>
      <c r="O376" s="1936"/>
      <c r="P376" s="1936"/>
      <c r="Q376" s="1936"/>
      <c r="R376" s="1936"/>
    </row>
    <row r="377" spans="1:18" ht="56.25" hidden="1" customHeight="1">
      <c r="A377" s="1941"/>
      <c r="B377" s="1923" t="s">
        <v>1348</v>
      </c>
      <c r="C377" s="1957" t="s">
        <v>13</v>
      </c>
      <c r="D377" s="1941"/>
      <c r="E377" s="1620"/>
      <c r="F377" s="1620"/>
      <c r="G377" s="1620">
        <v>3805000</v>
      </c>
      <c r="H377" s="1620"/>
      <c r="I377" s="3580" t="s">
        <v>1844</v>
      </c>
      <c r="J377" s="3580"/>
      <c r="K377" s="3580"/>
      <c r="L377" s="3580"/>
      <c r="M377" s="3580"/>
      <c r="N377" s="3580"/>
      <c r="O377" s="3580"/>
      <c r="P377" s="3580"/>
      <c r="Q377" s="3580"/>
      <c r="R377" s="3580"/>
    </row>
    <row r="378" spans="1:18" ht="56.25" hidden="1" customHeight="1">
      <c r="A378" s="1941"/>
      <c r="B378" s="1923" t="s">
        <v>1349</v>
      </c>
      <c r="C378" s="1957" t="s">
        <v>13</v>
      </c>
      <c r="D378" s="1941"/>
      <c r="E378" s="1620"/>
      <c r="F378" s="1620"/>
      <c r="G378" s="1620">
        <v>3805000</v>
      </c>
      <c r="H378" s="1620"/>
      <c r="I378" s="3580" t="s">
        <v>1844</v>
      </c>
      <c r="J378" s="3580"/>
      <c r="K378" s="3580"/>
      <c r="L378" s="3580"/>
      <c r="M378" s="3580"/>
      <c r="N378" s="3580"/>
      <c r="O378" s="3580"/>
      <c r="P378" s="3580"/>
      <c r="Q378" s="3580"/>
      <c r="R378" s="3580"/>
    </row>
    <row r="379" spans="1:18" ht="56.25" hidden="1" customHeight="1">
      <c r="A379" s="1941"/>
      <c r="B379" s="1937" t="s">
        <v>1346</v>
      </c>
      <c r="C379" s="1957"/>
      <c r="D379" s="1941"/>
      <c r="E379" s="1620"/>
      <c r="F379" s="1620"/>
      <c r="G379" s="1620"/>
      <c r="H379" s="1620"/>
      <c r="I379" s="1936"/>
      <c r="J379" s="1936"/>
      <c r="K379" s="1936"/>
      <c r="L379" s="1861"/>
      <c r="M379" s="1936"/>
      <c r="N379" s="1936"/>
      <c r="O379" s="1936"/>
      <c r="P379" s="1936"/>
      <c r="Q379" s="1936"/>
      <c r="R379" s="1936"/>
    </row>
    <row r="380" spans="1:18" ht="56.25" hidden="1" customHeight="1">
      <c r="A380" s="1942"/>
      <c r="B380" s="1923" t="s">
        <v>1350</v>
      </c>
      <c r="C380" s="1957" t="s">
        <v>13</v>
      </c>
      <c r="D380" s="1941"/>
      <c r="E380" s="1620"/>
      <c r="F380" s="1620"/>
      <c r="G380" s="1620">
        <v>3065000</v>
      </c>
      <c r="H380" s="1620"/>
      <c r="I380" s="1936"/>
      <c r="J380" s="1936"/>
      <c r="K380" s="1936"/>
      <c r="L380" s="1861"/>
      <c r="M380" s="1936"/>
      <c r="N380" s="1937"/>
      <c r="O380" s="1937"/>
      <c r="P380" s="1937"/>
      <c r="Q380" s="1937"/>
      <c r="R380" s="1937"/>
    </row>
    <row r="381" spans="1:18" ht="45" customHeight="1">
      <c r="A381" s="1922" t="s">
        <v>1379</v>
      </c>
      <c r="B381" s="1937" t="s">
        <v>1822</v>
      </c>
      <c r="C381" s="1956"/>
      <c r="D381" s="1937"/>
      <c r="E381" s="1937"/>
      <c r="F381" s="1937"/>
      <c r="G381" s="1937"/>
      <c r="H381" s="1937"/>
      <c r="I381" s="1937"/>
      <c r="J381" s="1937"/>
      <c r="K381" s="1937"/>
      <c r="L381" s="1852"/>
      <c r="M381" s="1937"/>
      <c r="N381" s="1937"/>
      <c r="O381" s="1937"/>
      <c r="P381" s="1937"/>
      <c r="Q381" s="1937"/>
      <c r="R381" s="1937"/>
    </row>
    <row r="382" spans="1:18" ht="48.75" customHeight="1">
      <c r="A382" s="1922">
        <v>1</v>
      </c>
      <c r="B382" s="3581" t="s">
        <v>1978</v>
      </c>
      <c r="C382" s="3581"/>
      <c r="D382" s="3581"/>
      <c r="E382" s="3581"/>
      <c r="F382" s="3581"/>
      <c r="G382" s="3581"/>
      <c r="H382" s="3581"/>
      <c r="I382" s="3581"/>
      <c r="J382" s="3581"/>
      <c r="K382" s="3581"/>
      <c r="L382" s="3581"/>
      <c r="M382" s="3581"/>
      <c r="N382" s="3581"/>
      <c r="O382" s="3581"/>
      <c r="P382" s="3581"/>
      <c r="Q382" s="3581"/>
      <c r="R382" s="3581"/>
    </row>
    <row r="383" spans="1:18" ht="37.5" customHeight="1">
      <c r="A383" s="1941"/>
      <c r="B383" s="1937"/>
      <c r="C383" s="1956"/>
      <c r="D383" s="1877"/>
      <c r="E383" s="1878"/>
      <c r="F383" s="3380" t="s">
        <v>1515</v>
      </c>
      <c r="G383" s="3380"/>
      <c r="H383" s="3380"/>
      <c r="I383" s="3380"/>
      <c r="J383" s="3380"/>
      <c r="K383" s="3380"/>
      <c r="L383" s="3380"/>
      <c r="M383" s="3380"/>
      <c r="N383" s="3380"/>
      <c r="O383" s="3380"/>
      <c r="P383" s="3380"/>
      <c r="Q383" s="3380"/>
      <c r="R383" s="3380"/>
    </row>
    <row r="384" spans="1:18" ht="110.25" customHeight="1">
      <c r="A384" s="1941"/>
      <c r="B384" s="1923" t="s">
        <v>192</v>
      </c>
      <c r="C384" s="1957" t="s">
        <v>1292</v>
      </c>
      <c r="D384" s="3579" t="s">
        <v>1558</v>
      </c>
      <c r="E384" s="1879"/>
      <c r="F384" s="1879"/>
      <c r="G384" s="1945"/>
      <c r="H384" s="1940"/>
      <c r="I384" s="1940"/>
      <c r="J384" s="1940"/>
      <c r="K384" s="1940">
        <v>7930000</v>
      </c>
      <c r="L384" s="1420"/>
      <c r="M384" s="1940"/>
      <c r="N384" s="1940"/>
      <c r="O384" s="1940"/>
      <c r="P384" s="1940"/>
      <c r="Q384" s="1940"/>
      <c r="R384" s="1940"/>
    </row>
    <row r="385" spans="1:18" ht="110.25" customHeight="1">
      <c r="A385" s="1941"/>
      <c r="B385" s="1923" t="s">
        <v>193</v>
      </c>
      <c r="C385" s="1957" t="s">
        <v>1292</v>
      </c>
      <c r="D385" s="3579"/>
      <c r="E385" s="1879"/>
      <c r="F385" s="1879"/>
      <c r="G385" s="1945"/>
      <c r="H385" s="1940"/>
      <c r="I385" s="1940"/>
      <c r="J385" s="1940"/>
      <c r="K385" s="1940">
        <v>8490000</v>
      </c>
      <c r="L385" s="1420"/>
      <c r="M385" s="1940"/>
      <c r="N385" s="1940"/>
      <c r="O385" s="1940"/>
      <c r="P385" s="1940"/>
      <c r="Q385" s="1940"/>
      <c r="R385" s="1940"/>
    </row>
    <row r="386" spans="1:18" ht="110.25" customHeight="1">
      <c r="A386" s="1941"/>
      <c r="B386" s="1923" t="s">
        <v>194</v>
      </c>
      <c r="C386" s="1957" t="s">
        <v>1292</v>
      </c>
      <c r="D386" s="3579"/>
      <c r="E386" s="1879"/>
      <c r="F386" s="1879"/>
      <c r="G386" s="1945"/>
      <c r="H386" s="1940"/>
      <c r="I386" s="1940"/>
      <c r="J386" s="1940"/>
      <c r="K386" s="1940">
        <v>9600000</v>
      </c>
      <c r="L386" s="1420"/>
      <c r="M386" s="1940"/>
      <c r="N386" s="1940"/>
      <c r="O386" s="1940"/>
      <c r="P386" s="1940"/>
      <c r="Q386" s="1940"/>
      <c r="R386" s="1940"/>
    </row>
    <row r="387" spans="1:18" ht="110.25" customHeight="1">
      <c r="A387" s="1941"/>
      <c r="B387" s="1923" t="s">
        <v>196</v>
      </c>
      <c r="C387" s="1957" t="s">
        <v>1292</v>
      </c>
      <c r="D387" s="1941" t="s">
        <v>1558</v>
      </c>
      <c r="E387" s="1879"/>
      <c r="F387" s="1879"/>
      <c r="G387" s="1945"/>
      <c r="H387" s="1940"/>
      <c r="I387" s="1940"/>
      <c r="J387" s="1940"/>
      <c r="K387" s="1940">
        <v>10900000</v>
      </c>
      <c r="L387" s="1420"/>
      <c r="M387" s="1940"/>
      <c r="N387" s="1940"/>
      <c r="O387" s="1940"/>
      <c r="P387" s="1940"/>
      <c r="Q387" s="1940"/>
      <c r="R387" s="1940"/>
    </row>
    <row r="388" spans="1:18" ht="110.25" customHeight="1">
      <c r="A388" s="1941"/>
      <c r="B388" s="1923" t="s">
        <v>1979</v>
      </c>
      <c r="C388" s="1957" t="s">
        <v>1292</v>
      </c>
      <c r="D388" s="1941" t="s">
        <v>1558</v>
      </c>
      <c r="E388" s="1879"/>
      <c r="F388" s="1879"/>
      <c r="G388" s="1945"/>
      <c r="H388" s="1940"/>
      <c r="I388" s="1940"/>
      <c r="J388" s="1940"/>
      <c r="K388" s="1940">
        <v>11850000</v>
      </c>
      <c r="L388" s="1420"/>
      <c r="M388" s="1940"/>
      <c r="N388" s="1940"/>
      <c r="O388" s="1940"/>
      <c r="P388" s="1940"/>
      <c r="Q388" s="1940"/>
      <c r="R388" s="1940"/>
    </row>
    <row r="389" spans="1:18" ht="110.25" customHeight="1">
      <c r="A389" s="1941"/>
      <c r="B389" s="1923" t="s">
        <v>199</v>
      </c>
      <c r="C389" s="1957" t="s">
        <v>1292</v>
      </c>
      <c r="D389" s="1941" t="s">
        <v>1558</v>
      </c>
      <c r="E389" s="1879"/>
      <c r="F389" s="1879"/>
      <c r="G389" s="1945"/>
      <c r="H389" s="1940"/>
      <c r="I389" s="1940"/>
      <c r="J389" s="1940"/>
      <c r="K389" s="1940">
        <v>12200000</v>
      </c>
      <c r="L389" s="1420"/>
      <c r="M389" s="1940"/>
      <c r="N389" s="1940"/>
      <c r="O389" s="1940"/>
      <c r="P389" s="1940"/>
      <c r="Q389" s="1940"/>
      <c r="R389" s="1940"/>
    </row>
    <row r="390" spans="1:18" ht="110.25" customHeight="1">
      <c r="A390" s="1933"/>
      <c r="B390" s="1738" t="s">
        <v>1980</v>
      </c>
      <c r="C390" s="1961" t="s">
        <v>1292</v>
      </c>
      <c r="D390" s="1933"/>
      <c r="E390" s="1880"/>
      <c r="F390" s="1880"/>
      <c r="G390" s="1881"/>
      <c r="H390" s="1882"/>
      <c r="I390" s="1882"/>
      <c r="J390" s="1882"/>
      <c r="K390" s="1882">
        <v>13190000</v>
      </c>
      <c r="L390" s="1883"/>
      <c r="M390" s="1882"/>
      <c r="N390" s="1884"/>
      <c r="O390" s="1884"/>
      <c r="P390" s="1884"/>
      <c r="Q390" s="1884"/>
      <c r="R390" s="1884"/>
    </row>
    <row r="391" spans="1:18" ht="110.25" customHeight="1">
      <c r="A391" s="1933"/>
      <c r="B391" s="1738" t="s">
        <v>1981</v>
      </c>
      <c r="C391" s="1961" t="s">
        <v>1292</v>
      </c>
      <c r="D391" s="1933"/>
      <c r="E391" s="1880"/>
      <c r="F391" s="1880"/>
      <c r="G391" s="1881"/>
      <c r="H391" s="1882"/>
      <c r="I391" s="1882"/>
      <c r="J391" s="1882"/>
      <c r="K391" s="1882">
        <v>14050000</v>
      </c>
      <c r="L391" s="1883"/>
      <c r="M391" s="1882"/>
      <c r="N391" s="1884"/>
      <c r="O391" s="1884"/>
      <c r="P391" s="1884"/>
      <c r="Q391" s="1884"/>
      <c r="R391" s="1884"/>
    </row>
    <row r="392" spans="1:18" ht="110.25" customHeight="1">
      <c r="A392" s="1933"/>
      <c r="B392" s="3578" t="s">
        <v>200</v>
      </c>
      <c r="C392" s="3578"/>
      <c r="D392" s="3578"/>
      <c r="E392" s="3578"/>
      <c r="F392" s="3578"/>
      <c r="G392" s="1884"/>
      <c r="H392" s="1884"/>
      <c r="I392" s="1884"/>
      <c r="J392" s="1884"/>
      <c r="K392" s="1884"/>
      <c r="L392" s="1885"/>
      <c r="M392" s="1932"/>
      <c r="N392" s="1882"/>
      <c r="O392" s="1882"/>
      <c r="P392" s="1882"/>
      <c r="Q392" s="1882"/>
      <c r="R392" s="1882"/>
    </row>
    <row r="393" spans="1:18" ht="110.25" customHeight="1">
      <c r="A393" s="1933"/>
      <c r="B393" s="1738" t="s">
        <v>201</v>
      </c>
      <c r="C393" s="1961" t="s">
        <v>1292</v>
      </c>
      <c r="D393" s="3575" t="s">
        <v>1558</v>
      </c>
      <c r="E393" s="1880"/>
      <c r="F393" s="1880"/>
      <c r="G393" s="1881"/>
      <c r="H393" s="1882"/>
      <c r="I393" s="1882"/>
      <c r="J393" s="1882"/>
      <c r="K393" s="1882">
        <v>11760000</v>
      </c>
      <c r="L393" s="1883"/>
      <c r="M393" s="1882"/>
      <c r="N393" s="1882"/>
      <c r="O393" s="1882"/>
      <c r="P393" s="1882"/>
      <c r="Q393" s="1882"/>
      <c r="R393" s="1882"/>
    </row>
    <row r="394" spans="1:18" ht="110.25" customHeight="1">
      <c r="A394" s="1933"/>
      <c r="B394" s="1738" t="s">
        <v>202</v>
      </c>
      <c r="C394" s="1961" t="s">
        <v>1292</v>
      </c>
      <c r="D394" s="3575"/>
      <c r="E394" s="1880"/>
      <c r="F394" s="1880"/>
      <c r="G394" s="1881"/>
      <c r="H394" s="1882"/>
      <c r="I394" s="1882"/>
      <c r="J394" s="1882"/>
      <c r="K394" s="1882">
        <v>14900000</v>
      </c>
      <c r="L394" s="1883"/>
      <c r="M394" s="1882"/>
      <c r="N394" s="1882"/>
      <c r="O394" s="1882"/>
      <c r="P394" s="1882"/>
      <c r="Q394" s="1882"/>
      <c r="R394" s="1882"/>
    </row>
    <row r="395" spans="1:18" ht="110.25" customHeight="1">
      <c r="A395" s="1933"/>
      <c r="B395" s="1738" t="s">
        <v>203</v>
      </c>
      <c r="C395" s="1961" t="s">
        <v>1292</v>
      </c>
      <c r="D395" s="3575"/>
      <c r="E395" s="1880"/>
      <c r="F395" s="1880"/>
      <c r="G395" s="1881"/>
      <c r="H395" s="1882"/>
      <c r="I395" s="1882"/>
      <c r="J395" s="1882"/>
      <c r="K395" s="1882">
        <v>17600000</v>
      </c>
      <c r="L395" s="1883"/>
      <c r="M395" s="1882"/>
      <c r="N395" s="1882"/>
      <c r="O395" s="1882"/>
      <c r="P395" s="1882"/>
      <c r="Q395" s="1882"/>
      <c r="R395" s="1882"/>
    </row>
    <row r="396" spans="1:18" ht="110.25" customHeight="1">
      <c r="A396" s="1931"/>
      <c r="B396" s="1738" t="s">
        <v>204</v>
      </c>
      <c r="C396" s="1961" t="s">
        <v>1292</v>
      </c>
      <c r="D396" s="3575"/>
      <c r="E396" s="1880"/>
      <c r="F396" s="1880"/>
      <c r="G396" s="1881"/>
      <c r="H396" s="1882"/>
      <c r="I396" s="1882"/>
      <c r="J396" s="1882"/>
      <c r="K396" s="1882">
        <v>20690000</v>
      </c>
      <c r="L396" s="1883"/>
      <c r="M396" s="1882"/>
      <c r="N396" s="1929"/>
      <c r="O396" s="1929"/>
      <c r="P396" s="1929"/>
      <c r="Q396" s="1929"/>
      <c r="R396" s="1929"/>
    </row>
    <row r="397" spans="1:18" ht="48" customHeight="1">
      <c r="A397" s="1931">
        <v>2</v>
      </c>
      <c r="B397" s="3569" t="s">
        <v>2433</v>
      </c>
      <c r="C397" s="3569"/>
      <c r="D397" s="3569"/>
      <c r="E397" s="3569"/>
      <c r="F397" s="3569"/>
      <c r="G397" s="3569"/>
      <c r="H397" s="3569"/>
      <c r="I397" s="3569"/>
      <c r="J397" s="3569"/>
      <c r="K397" s="3569"/>
      <c r="L397" s="3569"/>
      <c r="M397" s="3569"/>
      <c r="N397" s="3569"/>
      <c r="O397" s="3569"/>
      <c r="P397" s="3569"/>
      <c r="Q397" s="3569"/>
      <c r="R397" s="3569"/>
    </row>
    <row r="398" spans="1:18" ht="30" customHeight="1">
      <c r="A398" s="1931"/>
      <c r="B398" s="1929"/>
      <c r="C398" s="1955"/>
      <c r="D398" s="3573" t="s">
        <v>1515</v>
      </c>
      <c r="E398" s="3573"/>
      <c r="F398" s="3573"/>
      <c r="G398" s="3573"/>
      <c r="H398" s="3573"/>
      <c r="I398" s="3573"/>
      <c r="J398" s="3573"/>
      <c r="K398" s="3573"/>
      <c r="L398" s="3573"/>
      <c r="M398" s="3573"/>
      <c r="N398" s="3573"/>
      <c r="O398" s="3573"/>
      <c r="P398" s="3573"/>
      <c r="Q398" s="1929"/>
      <c r="R398" s="1929"/>
    </row>
    <row r="399" spans="1:18" ht="30" customHeight="1">
      <c r="A399" s="1931" t="s">
        <v>1839</v>
      </c>
      <c r="B399" s="1929" t="s">
        <v>2458</v>
      </c>
      <c r="C399" s="1955"/>
      <c r="D399" s="1931"/>
      <c r="E399" s="1931"/>
      <c r="F399" s="1931"/>
      <c r="G399" s="1931"/>
      <c r="H399" s="1931"/>
      <c r="I399" s="1931"/>
      <c r="J399" s="1931"/>
      <c r="K399" s="1931"/>
      <c r="L399" s="1931"/>
      <c r="M399" s="1931"/>
      <c r="N399" s="1931"/>
      <c r="O399" s="1931"/>
      <c r="P399" s="1931"/>
      <c r="Q399" s="1929"/>
      <c r="R399" s="1929"/>
    </row>
    <row r="400" spans="1:18" ht="102.75" customHeight="1">
      <c r="A400" s="1931"/>
      <c r="B400" s="1738" t="s">
        <v>1950</v>
      </c>
      <c r="C400" s="1961" t="s">
        <v>1292</v>
      </c>
      <c r="D400" s="1929"/>
      <c r="E400" s="1929"/>
      <c r="F400" s="1929"/>
      <c r="G400" s="1929"/>
      <c r="H400" s="1929"/>
      <c r="I400" s="1929"/>
      <c r="J400" s="1929"/>
      <c r="K400" s="1887">
        <v>4425000</v>
      </c>
      <c r="L400" s="1888"/>
      <c r="M400" s="1929"/>
      <c r="N400" s="1929"/>
      <c r="O400" s="1929"/>
      <c r="P400" s="1929"/>
      <c r="Q400" s="1929"/>
      <c r="R400" s="1929"/>
    </row>
    <row r="401" spans="1:18" ht="102.75" customHeight="1">
      <c r="A401" s="1931"/>
      <c r="B401" s="1738" t="s">
        <v>1950</v>
      </c>
      <c r="C401" s="1961" t="s">
        <v>1292</v>
      </c>
      <c r="D401" s="1929"/>
      <c r="E401" s="1929"/>
      <c r="F401" s="1929"/>
      <c r="G401" s="1929"/>
      <c r="H401" s="1929"/>
      <c r="I401" s="1929"/>
      <c r="J401" s="1929"/>
      <c r="K401" s="1887">
        <v>5250000</v>
      </c>
      <c r="L401" s="1888"/>
      <c r="M401" s="1929"/>
      <c r="N401" s="1929"/>
      <c r="O401" s="1929"/>
      <c r="P401" s="1929"/>
      <c r="Q401" s="1929"/>
      <c r="R401" s="1929"/>
    </row>
    <row r="402" spans="1:18" ht="102.75" customHeight="1">
      <c r="A402" s="1931"/>
      <c r="B402" s="1738" t="s">
        <v>1951</v>
      </c>
      <c r="C402" s="1961" t="s">
        <v>1292</v>
      </c>
      <c r="D402" s="1929"/>
      <c r="E402" s="1929"/>
      <c r="F402" s="1929"/>
      <c r="G402" s="1929"/>
      <c r="H402" s="1929"/>
      <c r="I402" s="1929"/>
      <c r="J402" s="1929"/>
      <c r="K402" s="1887">
        <v>6375000</v>
      </c>
      <c r="L402" s="1888"/>
      <c r="M402" s="1929"/>
      <c r="N402" s="1929"/>
      <c r="O402" s="1929"/>
      <c r="P402" s="1929"/>
      <c r="Q402" s="1929"/>
      <c r="R402" s="1929"/>
    </row>
    <row r="403" spans="1:18" ht="102.75" customHeight="1">
      <c r="A403" s="1931"/>
      <c r="B403" s="1738" t="s">
        <v>1952</v>
      </c>
      <c r="C403" s="1961" t="s">
        <v>1292</v>
      </c>
      <c r="D403" s="1929"/>
      <c r="E403" s="1929"/>
      <c r="F403" s="1929"/>
      <c r="G403" s="1929"/>
      <c r="H403" s="1929"/>
      <c r="I403" s="1929"/>
      <c r="J403" s="1929"/>
      <c r="K403" s="1887">
        <v>8400000</v>
      </c>
      <c r="L403" s="1888"/>
      <c r="M403" s="1929"/>
      <c r="N403" s="1929"/>
      <c r="O403" s="1929"/>
      <c r="P403" s="1929"/>
      <c r="Q403" s="1929"/>
      <c r="R403" s="1929"/>
    </row>
    <row r="404" spans="1:18" ht="102.75" customHeight="1">
      <c r="A404" s="1931"/>
      <c r="B404" s="1738" t="s">
        <v>1953</v>
      </c>
      <c r="C404" s="1961" t="s">
        <v>1292</v>
      </c>
      <c r="D404" s="1929"/>
      <c r="E404" s="1929"/>
      <c r="F404" s="1929"/>
      <c r="G404" s="1929"/>
      <c r="H404" s="1929"/>
      <c r="I404" s="1929"/>
      <c r="J404" s="1929"/>
      <c r="K404" s="1887">
        <v>9150000</v>
      </c>
      <c r="L404" s="1888"/>
      <c r="M404" s="1929"/>
      <c r="N404" s="1929"/>
      <c r="O404" s="1929"/>
      <c r="P404" s="1929"/>
      <c r="Q404" s="1929"/>
      <c r="R404" s="1929"/>
    </row>
    <row r="405" spans="1:18" ht="102.75" customHeight="1">
      <c r="A405" s="1931"/>
      <c r="B405" s="1738" t="s">
        <v>1954</v>
      </c>
      <c r="C405" s="1961" t="s">
        <v>1292</v>
      </c>
      <c r="D405" s="1929"/>
      <c r="E405" s="1929"/>
      <c r="F405" s="1929"/>
      <c r="G405" s="1929"/>
      <c r="H405" s="1929"/>
      <c r="I405" s="1929"/>
      <c r="J405" s="1929"/>
      <c r="K405" s="1887">
        <v>9450000</v>
      </c>
      <c r="L405" s="1888"/>
      <c r="M405" s="1929"/>
      <c r="N405" s="1929"/>
      <c r="O405" s="1929"/>
      <c r="P405" s="1929"/>
      <c r="Q405" s="1929"/>
      <c r="R405" s="1929"/>
    </row>
    <row r="406" spans="1:18" ht="102.75" customHeight="1">
      <c r="A406" s="1931"/>
      <c r="B406" s="1738" t="s">
        <v>1955</v>
      </c>
      <c r="C406" s="1961" t="s">
        <v>1292</v>
      </c>
      <c r="D406" s="1929"/>
      <c r="E406" s="1929"/>
      <c r="F406" s="1929"/>
      <c r="G406" s="1929"/>
      <c r="H406" s="1929"/>
      <c r="I406" s="1929"/>
      <c r="J406" s="1929"/>
      <c r="K406" s="1887">
        <v>9760000</v>
      </c>
      <c r="L406" s="1888"/>
      <c r="M406" s="1929"/>
      <c r="N406" s="1929"/>
      <c r="O406" s="1929"/>
      <c r="P406" s="1929"/>
      <c r="Q406" s="1929"/>
      <c r="R406" s="1929"/>
    </row>
    <row r="407" spans="1:18" ht="102.75" customHeight="1">
      <c r="A407" s="1931"/>
      <c r="B407" s="1738" t="s">
        <v>1956</v>
      </c>
      <c r="C407" s="1961" t="s">
        <v>1292</v>
      </c>
      <c r="D407" s="1929"/>
      <c r="E407" s="1929"/>
      <c r="F407" s="1929"/>
      <c r="G407" s="1929"/>
      <c r="H407" s="1929"/>
      <c r="I407" s="1929"/>
      <c r="J407" s="1929"/>
      <c r="K407" s="1887">
        <v>10650000</v>
      </c>
      <c r="L407" s="1888"/>
      <c r="M407" s="1929"/>
      <c r="N407" s="1929"/>
      <c r="O407" s="1929"/>
      <c r="P407" s="1929"/>
      <c r="Q407" s="1929"/>
      <c r="R407" s="1929"/>
    </row>
    <row r="408" spans="1:18" ht="102.75" customHeight="1">
      <c r="A408" s="1931"/>
      <c r="B408" s="1738" t="s">
        <v>1957</v>
      </c>
      <c r="C408" s="1961" t="s">
        <v>1292</v>
      </c>
      <c r="D408" s="1929"/>
      <c r="E408" s="1929"/>
      <c r="F408" s="1929"/>
      <c r="G408" s="1929"/>
      <c r="H408" s="1929"/>
      <c r="I408" s="1929"/>
      <c r="J408" s="1929"/>
      <c r="K408" s="1887">
        <v>11250000</v>
      </c>
      <c r="L408" s="1888"/>
      <c r="M408" s="1929"/>
      <c r="N408" s="1929"/>
      <c r="O408" s="1929"/>
      <c r="P408" s="1929"/>
      <c r="Q408" s="1929"/>
      <c r="R408" s="1929"/>
    </row>
    <row r="409" spans="1:18" ht="102.75" customHeight="1">
      <c r="A409" s="1931"/>
      <c r="B409" s="1738" t="s">
        <v>1958</v>
      </c>
      <c r="C409" s="1961" t="s">
        <v>1292</v>
      </c>
      <c r="D409" s="1929"/>
      <c r="E409" s="1929"/>
      <c r="F409" s="1929"/>
      <c r="G409" s="1929"/>
      <c r="H409" s="1929"/>
      <c r="I409" s="1929"/>
      <c r="J409" s="1929"/>
      <c r="K409" s="1887">
        <v>12225000</v>
      </c>
      <c r="L409" s="1888"/>
      <c r="M409" s="1929"/>
      <c r="N409" s="1929"/>
      <c r="O409" s="1929"/>
      <c r="P409" s="1929"/>
      <c r="Q409" s="1929"/>
      <c r="R409" s="1929"/>
    </row>
    <row r="410" spans="1:18" ht="102.75" customHeight="1">
      <c r="A410" s="1931"/>
      <c r="B410" s="1738" t="s">
        <v>1959</v>
      </c>
      <c r="C410" s="1961" t="s">
        <v>1292</v>
      </c>
      <c r="D410" s="1929"/>
      <c r="E410" s="1929"/>
      <c r="F410" s="1929"/>
      <c r="G410" s="1929"/>
      <c r="H410" s="1929"/>
      <c r="I410" s="1929"/>
      <c r="J410" s="1929"/>
      <c r="K410" s="1887">
        <v>13040000</v>
      </c>
      <c r="L410" s="1888"/>
      <c r="M410" s="1929"/>
      <c r="N410" s="1929"/>
      <c r="O410" s="1929"/>
      <c r="P410" s="1929"/>
      <c r="Q410" s="1929"/>
      <c r="R410" s="1929"/>
    </row>
    <row r="411" spans="1:18" ht="102.75" customHeight="1">
      <c r="A411" s="1931"/>
      <c r="B411" s="1738" t="s">
        <v>1960</v>
      </c>
      <c r="C411" s="1961" t="s">
        <v>1292</v>
      </c>
      <c r="D411" s="1929"/>
      <c r="E411" s="1929"/>
      <c r="F411" s="1929"/>
      <c r="G411" s="1929"/>
      <c r="H411" s="1929"/>
      <c r="I411" s="1929"/>
      <c r="J411" s="1929"/>
      <c r="K411" s="1887">
        <v>13800000</v>
      </c>
      <c r="L411" s="1888"/>
      <c r="M411" s="1929"/>
      <c r="N411" s="1929"/>
      <c r="O411" s="1929"/>
      <c r="P411" s="1929"/>
      <c r="Q411" s="1929"/>
      <c r="R411" s="1929"/>
    </row>
    <row r="412" spans="1:18" ht="102.75" customHeight="1">
      <c r="A412" s="1931"/>
      <c r="B412" s="1738" t="s">
        <v>1961</v>
      </c>
      <c r="C412" s="1961" t="s">
        <v>1292</v>
      </c>
      <c r="D412" s="1929"/>
      <c r="E412" s="1929"/>
      <c r="F412" s="1929"/>
      <c r="G412" s="1929"/>
      <c r="H412" s="1929"/>
      <c r="I412" s="1929"/>
      <c r="J412" s="1929"/>
      <c r="K412" s="1887">
        <v>14925000</v>
      </c>
      <c r="L412" s="1888"/>
      <c r="M412" s="1929"/>
      <c r="N412" s="1929"/>
      <c r="O412" s="1929"/>
      <c r="P412" s="1929"/>
      <c r="Q412" s="1929"/>
      <c r="R412" s="1929"/>
    </row>
    <row r="413" spans="1:18" ht="102.75" customHeight="1">
      <c r="A413" s="1931"/>
      <c r="B413" s="1738" t="s">
        <v>1962</v>
      </c>
      <c r="C413" s="1961" t="s">
        <v>1292</v>
      </c>
      <c r="D413" s="1929"/>
      <c r="E413" s="1929"/>
      <c r="F413" s="1929"/>
      <c r="G413" s="1929"/>
      <c r="H413" s="1929"/>
      <c r="I413" s="1929"/>
      <c r="J413" s="1929"/>
      <c r="K413" s="1887">
        <v>15920000</v>
      </c>
      <c r="L413" s="1888"/>
      <c r="M413" s="1929"/>
      <c r="N413" s="1929"/>
      <c r="O413" s="1929"/>
      <c r="P413" s="1929"/>
      <c r="Q413" s="1929"/>
      <c r="R413" s="1929"/>
    </row>
    <row r="414" spans="1:18" ht="102.75" customHeight="1">
      <c r="A414" s="1931"/>
      <c r="B414" s="1738" t="s">
        <v>1963</v>
      </c>
      <c r="C414" s="1961" t="s">
        <v>1292</v>
      </c>
      <c r="D414" s="1929"/>
      <c r="E414" s="1929"/>
      <c r="F414" s="1929"/>
      <c r="G414" s="1929"/>
      <c r="H414" s="1929"/>
      <c r="I414" s="1929"/>
      <c r="J414" s="1929"/>
      <c r="K414" s="1887">
        <v>34350000</v>
      </c>
      <c r="L414" s="1888"/>
      <c r="M414" s="1929"/>
      <c r="N414" s="1929"/>
      <c r="O414" s="1929"/>
      <c r="P414" s="1929"/>
      <c r="Q414" s="1929"/>
      <c r="R414" s="1929"/>
    </row>
    <row r="415" spans="1:18" ht="102.75" customHeight="1">
      <c r="A415" s="1931"/>
      <c r="B415" s="1738" t="s">
        <v>1964</v>
      </c>
      <c r="C415" s="1961" t="s">
        <v>1292</v>
      </c>
      <c r="D415" s="1929"/>
      <c r="E415" s="1929"/>
      <c r="F415" s="1929"/>
      <c r="G415" s="1929"/>
      <c r="H415" s="1929"/>
      <c r="I415" s="1929"/>
      <c r="J415" s="1929"/>
      <c r="K415" s="1887">
        <v>5520000</v>
      </c>
      <c r="L415" s="1888"/>
      <c r="M415" s="1929"/>
      <c r="N415" s="1929"/>
      <c r="O415" s="1929"/>
      <c r="P415" s="1929"/>
      <c r="Q415" s="1929"/>
      <c r="R415" s="1929"/>
    </row>
    <row r="416" spans="1:18" ht="102.75" customHeight="1">
      <c r="A416" s="1931"/>
      <c r="B416" s="1738" t="s">
        <v>1965</v>
      </c>
      <c r="C416" s="1961" t="s">
        <v>1292</v>
      </c>
      <c r="D416" s="1929"/>
      <c r="E416" s="1929"/>
      <c r="F416" s="1929"/>
      <c r="G416" s="1929"/>
      <c r="H416" s="1929"/>
      <c r="I416" s="1929"/>
      <c r="J416" s="1929"/>
      <c r="K416" s="1887">
        <v>6560000</v>
      </c>
      <c r="L416" s="1888"/>
      <c r="M416" s="1929"/>
      <c r="N416" s="1929"/>
      <c r="O416" s="1929"/>
      <c r="P416" s="1929"/>
      <c r="Q416" s="1929"/>
      <c r="R416" s="1929"/>
    </row>
    <row r="417" spans="1:18" ht="102.75" customHeight="1">
      <c r="A417" s="1931"/>
      <c r="B417" s="1738" t="s">
        <v>1966</v>
      </c>
      <c r="C417" s="1961" t="s">
        <v>1292</v>
      </c>
      <c r="D417" s="1929"/>
      <c r="E417" s="1929"/>
      <c r="F417" s="1929"/>
      <c r="G417" s="1929"/>
      <c r="H417" s="1929"/>
      <c r="I417" s="1929"/>
      <c r="J417" s="1929"/>
      <c r="K417" s="1887">
        <v>7600000</v>
      </c>
      <c r="L417" s="1888"/>
      <c r="M417" s="1929"/>
      <c r="N417" s="1929"/>
      <c r="O417" s="1929"/>
      <c r="P417" s="1929"/>
      <c r="Q417" s="1929"/>
      <c r="R417" s="1929"/>
    </row>
    <row r="418" spans="1:18" ht="102.75" customHeight="1">
      <c r="A418" s="1931"/>
      <c r="B418" s="1738" t="s">
        <v>1967</v>
      </c>
      <c r="C418" s="1961" t="s">
        <v>1292</v>
      </c>
      <c r="D418" s="1929"/>
      <c r="E418" s="1929"/>
      <c r="F418" s="1929"/>
      <c r="G418" s="1929"/>
      <c r="H418" s="1929"/>
      <c r="I418" s="1929"/>
      <c r="J418" s="1929"/>
      <c r="K418" s="1887">
        <v>8800000</v>
      </c>
      <c r="L418" s="1888"/>
      <c r="M418" s="1929"/>
      <c r="N418" s="1929"/>
      <c r="O418" s="1929"/>
      <c r="P418" s="1929"/>
      <c r="Q418" s="1929"/>
      <c r="R418" s="1929"/>
    </row>
    <row r="419" spans="1:18" ht="102.75" customHeight="1">
      <c r="A419" s="1931"/>
      <c r="B419" s="1738" t="s">
        <v>1968</v>
      </c>
      <c r="C419" s="1961" t="s">
        <v>1292</v>
      </c>
      <c r="D419" s="1929"/>
      <c r="E419" s="1929"/>
      <c r="F419" s="1929"/>
      <c r="G419" s="1929"/>
      <c r="H419" s="1929"/>
      <c r="I419" s="1929"/>
      <c r="J419" s="1929"/>
      <c r="K419" s="1887">
        <v>10400000</v>
      </c>
      <c r="L419" s="1888"/>
      <c r="M419" s="1929"/>
      <c r="N419" s="1929"/>
      <c r="O419" s="1929"/>
      <c r="P419" s="1929"/>
      <c r="Q419" s="1929"/>
      <c r="R419" s="1929"/>
    </row>
    <row r="420" spans="1:18" ht="102.75" customHeight="1">
      <c r="A420" s="1931"/>
      <c r="B420" s="1738" t="s">
        <v>1969</v>
      </c>
      <c r="C420" s="1961" t="s">
        <v>1292</v>
      </c>
      <c r="D420" s="1929"/>
      <c r="E420" s="1929"/>
      <c r="F420" s="1929"/>
      <c r="G420" s="1929"/>
      <c r="H420" s="1929"/>
      <c r="I420" s="1929"/>
      <c r="J420" s="1929"/>
      <c r="K420" s="1887">
        <v>12000000</v>
      </c>
      <c r="L420" s="1888"/>
      <c r="M420" s="1929"/>
      <c r="N420" s="1929"/>
      <c r="O420" s="1929"/>
      <c r="P420" s="1929"/>
      <c r="Q420" s="1929"/>
      <c r="R420" s="1929"/>
    </row>
    <row r="421" spans="1:18" ht="102.75" customHeight="1">
      <c r="A421" s="1931"/>
      <c r="B421" s="1738" t="s">
        <v>1970</v>
      </c>
      <c r="C421" s="1961" t="s">
        <v>1292</v>
      </c>
      <c r="D421" s="1929"/>
      <c r="E421" s="1929"/>
      <c r="F421" s="1929"/>
      <c r="G421" s="1929"/>
      <c r="H421" s="1929"/>
      <c r="I421" s="1929"/>
      <c r="J421" s="1929"/>
      <c r="K421" s="1887">
        <v>14320000</v>
      </c>
      <c r="L421" s="1888"/>
      <c r="M421" s="1929"/>
      <c r="N421" s="1929"/>
      <c r="O421" s="1929"/>
      <c r="P421" s="1929"/>
      <c r="Q421" s="1929"/>
      <c r="R421" s="1929"/>
    </row>
    <row r="422" spans="1:18" ht="65.25" customHeight="1">
      <c r="A422" s="1931"/>
      <c r="B422" s="1738" t="s">
        <v>2446</v>
      </c>
      <c r="C422" s="1961" t="s">
        <v>2447</v>
      </c>
      <c r="D422" s="1929"/>
      <c r="E422" s="1929"/>
      <c r="F422" s="1929"/>
      <c r="G422" s="1929"/>
      <c r="H422" s="1929"/>
      <c r="I422" s="1929"/>
      <c r="J422" s="1929"/>
      <c r="K422" s="1887">
        <v>13600000</v>
      </c>
      <c r="L422" s="1888"/>
      <c r="M422" s="1929"/>
      <c r="N422" s="1929"/>
      <c r="O422" s="1929"/>
      <c r="P422" s="1929"/>
      <c r="Q422" s="1929"/>
      <c r="R422" s="1929"/>
    </row>
    <row r="423" spans="1:18" ht="65.25" customHeight="1">
      <c r="A423" s="1931"/>
      <c r="B423" s="1738" t="s">
        <v>2448</v>
      </c>
      <c r="C423" s="1961" t="s">
        <v>2447</v>
      </c>
      <c r="D423" s="1929"/>
      <c r="E423" s="1929"/>
      <c r="F423" s="1929"/>
      <c r="G423" s="1929"/>
      <c r="H423" s="1929"/>
      <c r="I423" s="1929"/>
      <c r="J423" s="1929"/>
      <c r="K423" s="1887">
        <v>14450000</v>
      </c>
      <c r="L423" s="1888"/>
      <c r="M423" s="1929"/>
      <c r="N423" s="1929"/>
      <c r="O423" s="1929"/>
      <c r="P423" s="1929"/>
      <c r="Q423" s="1929"/>
      <c r="R423" s="1929"/>
    </row>
    <row r="424" spans="1:18" ht="65.25" customHeight="1">
      <c r="A424" s="1931"/>
      <c r="B424" s="1738" t="s">
        <v>2449</v>
      </c>
      <c r="C424" s="1961" t="s">
        <v>2447</v>
      </c>
      <c r="D424" s="1929"/>
      <c r="E424" s="1929"/>
      <c r="F424" s="1929"/>
      <c r="G424" s="1929"/>
      <c r="H424" s="1929"/>
      <c r="I424" s="1929"/>
      <c r="J424" s="1929"/>
      <c r="K424" s="1887">
        <v>15750000</v>
      </c>
      <c r="L424" s="1888"/>
      <c r="M424" s="1929"/>
      <c r="N424" s="1929"/>
      <c r="O424" s="1929"/>
      <c r="P424" s="1929"/>
      <c r="Q424" s="1929"/>
      <c r="R424" s="1929"/>
    </row>
    <row r="425" spans="1:18" ht="65.25" customHeight="1">
      <c r="A425" s="1931"/>
      <c r="B425" s="1738" t="s">
        <v>2450</v>
      </c>
      <c r="C425" s="1961" t="s">
        <v>2447</v>
      </c>
      <c r="D425" s="1929"/>
      <c r="E425" s="1929"/>
      <c r="F425" s="1929"/>
      <c r="G425" s="1929"/>
      <c r="H425" s="1929"/>
      <c r="I425" s="1929"/>
      <c r="J425" s="1929"/>
      <c r="K425" s="1887">
        <v>20250000</v>
      </c>
      <c r="L425" s="1888"/>
      <c r="M425" s="1929"/>
      <c r="N425" s="1929"/>
      <c r="O425" s="1929"/>
      <c r="P425" s="1929"/>
      <c r="Q425" s="1929"/>
      <c r="R425" s="1929"/>
    </row>
    <row r="426" spans="1:18" ht="65.25" customHeight="1">
      <c r="A426" s="1931"/>
      <c r="B426" s="1738" t="s">
        <v>2451</v>
      </c>
      <c r="C426" s="1961" t="s">
        <v>2447</v>
      </c>
      <c r="D426" s="1929"/>
      <c r="E426" s="1929"/>
      <c r="F426" s="1929"/>
      <c r="G426" s="1929"/>
      <c r="H426" s="1929"/>
      <c r="I426" s="1929"/>
      <c r="J426" s="1929"/>
      <c r="K426" s="1887">
        <v>24750000</v>
      </c>
      <c r="L426" s="1888"/>
      <c r="M426" s="1929"/>
      <c r="N426" s="1929"/>
      <c r="O426" s="1929"/>
      <c r="P426" s="1929"/>
      <c r="Q426" s="1929"/>
      <c r="R426" s="1929"/>
    </row>
    <row r="427" spans="1:18" ht="65.25" customHeight="1">
      <c r="A427" s="1931"/>
      <c r="B427" s="1738" t="s">
        <v>2452</v>
      </c>
      <c r="C427" s="1961" t="s">
        <v>2447</v>
      </c>
      <c r="D427" s="1929"/>
      <c r="E427" s="1929"/>
      <c r="F427" s="1929"/>
      <c r="G427" s="1929"/>
      <c r="H427" s="1929"/>
      <c r="I427" s="1929"/>
      <c r="J427" s="1929"/>
      <c r="K427" s="1887">
        <v>11925000</v>
      </c>
      <c r="L427" s="1888"/>
      <c r="M427" s="1929"/>
      <c r="N427" s="1929"/>
      <c r="O427" s="1929"/>
      <c r="P427" s="1929"/>
      <c r="Q427" s="1929"/>
      <c r="R427" s="1929"/>
    </row>
    <row r="428" spans="1:18" ht="65.25" customHeight="1">
      <c r="A428" s="1931"/>
      <c r="B428" s="1738" t="s">
        <v>2453</v>
      </c>
      <c r="C428" s="1961" t="s">
        <v>2447</v>
      </c>
      <c r="D428" s="1929"/>
      <c r="E428" s="1929"/>
      <c r="F428" s="1929"/>
      <c r="G428" s="1929"/>
      <c r="H428" s="1929"/>
      <c r="I428" s="1929"/>
      <c r="J428" s="1929"/>
      <c r="K428" s="1887">
        <v>13425000</v>
      </c>
      <c r="L428" s="1888"/>
      <c r="M428" s="1929"/>
      <c r="N428" s="1929"/>
      <c r="O428" s="1929"/>
      <c r="P428" s="1929"/>
      <c r="Q428" s="1929"/>
      <c r="R428" s="1929"/>
    </row>
    <row r="429" spans="1:18" ht="65.25" customHeight="1">
      <c r="A429" s="1931"/>
      <c r="B429" s="1738" t="s">
        <v>2454</v>
      </c>
      <c r="C429" s="1961" t="s">
        <v>2447</v>
      </c>
      <c r="D429" s="1929"/>
      <c r="E429" s="1929"/>
      <c r="F429" s="1929"/>
      <c r="G429" s="1929"/>
      <c r="H429" s="1929"/>
      <c r="I429" s="1929"/>
      <c r="J429" s="1929"/>
      <c r="K429" s="1887">
        <v>14925000</v>
      </c>
      <c r="L429" s="1888"/>
      <c r="M429" s="1929"/>
      <c r="N429" s="1929"/>
      <c r="O429" s="1929"/>
      <c r="P429" s="1929"/>
      <c r="Q429" s="1929"/>
      <c r="R429" s="1929"/>
    </row>
    <row r="430" spans="1:18" ht="65.25" customHeight="1">
      <c r="A430" s="1931"/>
      <c r="B430" s="1738" t="s">
        <v>2455</v>
      </c>
      <c r="C430" s="1961" t="s">
        <v>2447</v>
      </c>
      <c r="D430" s="1929"/>
      <c r="E430" s="1929"/>
      <c r="F430" s="1929"/>
      <c r="G430" s="1929"/>
      <c r="H430" s="1929"/>
      <c r="I430" s="1929"/>
      <c r="J430" s="1929"/>
      <c r="K430" s="1887">
        <v>20250000</v>
      </c>
      <c r="L430" s="1888"/>
      <c r="M430" s="1929"/>
      <c r="N430" s="1929"/>
      <c r="O430" s="1929"/>
      <c r="P430" s="1929"/>
      <c r="Q430" s="1929"/>
      <c r="R430" s="1929"/>
    </row>
    <row r="431" spans="1:18" ht="65.25" customHeight="1">
      <c r="A431" s="1931"/>
      <c r="B431" s="1738" t="s">
        <v>2456</v>
      </c>
      <c r="C431" s="1961" t="s">
        <v>2447</v>
      </c>
      <c r="D431" s="1929"/>
      <c r="E431" s="1929"/>
      <c r="F431" s="1929"/>
      <c r="G431" s="1929"/>
      <c r="H431" s="1929"/>
      <c r="I431" s="1929"/>
      <c r="J431" s="1929"/>
      <c r="K431" s="1887">
        <v>21750000</v>
      </c>
      <c r="L431" s="1888"/>
      <c r="M431" s="1929"/>
      <c r="N431" s="1929"/>
      <c r="O431" s="1929"/>
      <c r="P431" s="1929"/>
      <c r="Q431" s="1929"/>
      <c r="R431" s="1929"/>
    </row>
    <row r="432" spans="1:18" ht="65.25" customHeight="1">
      <c r="A432" s="1931"/>
      <c r="B432" s="1738" t="s">
        <v>2457</v>
      </c>
      <c r="C432" s="1961" t="s">
        <v>2447</v>
      </c>
      <c r="D432" s="1929"/>
      <c r="E432" s="1929"/>
      <c r="F432" s="1929"/>
      <c r="G432" s="1929"/>
      <c r="H432" s="1929"/>
      <c r="I432" s="1929"/>
      <c r="J432" s="1929"/>
      <c r="K432" s="1887">
        <v>23250000</v>
      </c>
      <c r="L432" s="1888"/>
      <c r="M432" s="1929"/>
      <c r="N432" s="1929"/>
      <c r="O432" s="1929"/>
      <c r="P432" s="1929"/>
      <c r="Q432" s="1929"/>
      <c r="R432" s="1929"/>
    </row>
    <row r="433" spans="1:18" s="1954" customFormat="1" ht="37.5" customHeight="1">
      <c r="A433" s="1931" t="s">
        <v>128</v>
      </c>
      <c r="B433" s="1952" t="s">
        <v>2459</v>
      </c>
      <c r="C433" s="1962"/>
      <c r="D433" s="1929"/>
      <c r="E433" s="1929"/>
      <c r="F433" s="1929"/>
      <c r="G433" s="1929"/>
      <c r="H433" s="1929"/>
      <c r="I433" s="1929"/>
      <c r="J433" s="1929"/>
      <c r="K433" s="1953"/>
      <c r="L433" s="1888"/>
      <c r="M433" s="1929"/>
      <c r="N433" s="1929"/>
      <c r="O433" s="1929"/>
      <c r="P433" s="1929"/>
      <c r="Q433" s="1929"/>
      <c r="R433" s="1929"/>
    </row>
    <row r="434" spans="1:18" ht="41.25" customHeight="1">
      <c r="A434" s="1931"/>
      <c r="B434" s="1738" t="s">
        <v>2460</v>
      </c>
      <c r="C434" s="1961" t="s">
        <v>2447</v>
      </c>
      <c r="D434" s="3597" t="s">
        <v>2479</v>
      </c>
      <c r="E434" s="1929"/>
      <c r="F434" s="1929"/>
      <c r="G434" s="1929"/>
      <c r="H434" s="1929"/>
      <c r="I434" s="1929"/>
      <c r="J434" s="1929"/>
      <c r="K434" s="1887">
        <v>11670000</v>
      </c>
      <c r="L434" s="1888"/>
      <c r="M434" s="1929"/>
      <c r="N434" s="1929"/>
      <c r="O434" s="1929"/>
      <c r="P434" s="1929"/>
      <c r="Q434" s="1929"/>
      <c r="R434" s="1929"/>
    </row>
    <row r="435" spans="1:18" ht="41.25" customHeight="1">
      <c r="A435" s="1931"/>
      <c r="B435" s="1738" t="s">
        <v>2461</v>
      </c>
      <c r="C435" s="1961" t="s">
        <v>2447</v>
      </c>
      <c r="D435" s="3598"/>
      <c r="E435" s="1929"/>
      <c r="F435" s="1929"/>
      <c r="G435" s="1929"/>
      <c r="H435" s="1929"/>
      <c r="I435" s="1929"/>
      <c r="J435" s="1929"/>
      <c r="K435" s="1887">
        <v>14100000</v>
      </c>
      <c r="L435" s="1888"/>
      <c r="M435" s="1929"/>
      <c r="N435" s="1929"/>
      <c r="O435" s="1929"/>
      <c r="P435" s="1929"/>
      <c r="Q435" s="1929"/>
      <c r="R435" s="1929"/>
    </row>
    <row r="436" spans="1:18" ht="41.25" customHeight="1">
      <c r="A436" s="1931"/>
      <c r="B436" s="1738" t="s">
        <v>2462</v>
      </c>
      <c r="C436" s="1961" t="s">
        <v>2447</v>
      </c>
      <c r="D436" s="3598"/>
      <c r="E436" s="1929"/>
      <c r="F436" s="1929"/>
      <c r="G436" s="1929"/>
      <c r="H436" s="1929"/>
      <c r="I436" s="1929"/>
      <c r="J436" s="1929"/>
      <c r="K436" s="1887">
        <v>3900000</v>
      </c>
      <c r="L436" s="1888"/>
      <c r="M436" s="1929"/>
      <c r="N436" s="1929"/>
      <c r="O436" s="1929"/>
      <c r="P436" s="1929"/>
      <c r="Q436" s="1929"/>
      <c r="R436" s="1929"/>
    </row>
    <row r="437" spans="1:18" ht="41.25" customHeight="1">
      <c r="A437" s="1931"/>
      <c r="B437" s="1738" t="s">
        <v>2463</v>
      </c>
      <c r="C437" s="1961" t="s">
        <v>2447</v>
      </c>
      <c r="D437" s="3598"/>
      <c r="E437" s="1929"/>
      <c r="F437" s="1929"/>
      <c r="G437" s="1929"/>
      <c r="H437" s="1929"/>
      <c r="I437" s="1929"/>
      <c r="J437" s="1929"/>
      <c r="K437" s="1887">
        <v>4200000</v>
      </c>
      <c r="L437" s="1888"/>
      <c r="M437" s="1929"/>
      <c r="N437" s="1929"/>
      <c r="O437" s="1929"/>
      <c r="P437" s="1929"/>
      <c r="Q437" s="1929"/>
      <c r="R437" s="1929"/>
    </row>
    <row r="438" spans="1:18" ht="41.25" customHeight="1">
      <c r="A438" s="1931"/>
      <c r="B438" s="1738" t="s">
        <v>2464</v>
      </c>
      <c r="C438" s="1961" t="s">
        <v>2447</v>
      </c>
      <c r="D438" s="3598"/>
      <c r="E438" s="1929"/>
      <c r="F438" s="1929"/>
      <c r="G438" s="1929"/>
      <c r="H438" s="1929"/>
      <c r="I438" s="1929"/>
      <c r="J438" s="1929"/>
      <c r="K438" s="1887">
        <v>6600000</v>
      </c>
      <c r="L438" s="1888"/>
      <c r="M438" s="1929"/>
      <c r="N438" s="1929"/>
      <c r="O438" s="1929"/>
      <c r="P438" s="1929"/>
      <c r="Q438" s="1929"/>
      <c r="R438" s="1929"/>
    </row>
    <row r="439" spans="1:18" ht="41.25" customHeight="1">
      <c r="A439" s="1931"/>
      <c r="B439" s="1738" t="s">
        <v>2465</v>
      </c>
      <c r="C439" s="1961" t="s">
        <v>2447</v>
      </c>
      <c r="D439" s="3598"/>
      <c r="E439" s="1929"/>
      <c r="F439" s="1929"/>
      <c r="G439" s="1929"/>
      <c r="H439" s="1929"/>
      <c r="I439" s="1929"/>
      <c r="J439" s="1929"/>
      <c r="K439" s="1887">
        <v>8550000</v>
      </c>
      <c r="L439" s="1888"/>
      <c r="M439" s="1929"/>
      <c r="N439" s="1929"/>
      <c r="O439" s="1929"/>
      <c r="P439" s="1929"/>
      <c r="Q439" s="1929"/>
      <c r="R439" s="1929"/>
    </row>
    <row r="440" spans="1:18" ht="41.25" customHeight="1">
      <c r="A440" s="1931"/>
      <c r="B440" s="1738" t="s">
        <v>2466</v>
      </c>
      <c r="C440" s="1961" t="s">
        <v>2447</v>
      </c>
      <c r="D440" s="3598"/>
      <c r="E440" s="1929"/>
      <c r="F440" s="1929"/>
      <c r="G440" s="1929"/>
      <c r="H440" s="1929"/>
      <c r="I440" s="1929"/>
      <c r="J440" s="1929"/>
      <c r="K440" s="1887">
        <v>13350000</v>
      </c>
      <c r="L440" s="1888"/>
      <c r="M440" s="1929"/>
      <c r="N440" s="1929"/>
      <c r="O440" s="1929"/>
      <c r="P440" s="1929"/>
      <c r="Q440" s="1929"/>
      <c r="R440" s="1929"/>
    </row>
    <row r="441" spans="1:18" ht="41.25" customHeight="1">
      <c r="A441" s="1931"/>
      <c r="B441" s="1738" t="s">
        <v>2467</v>
      </c>
      <c r="C441" s="1961" t="s">
        <v>2447</v>
      </c>
      <c r="D441" s="3598"/>
      <c r="E441" s="1929"/>
      <c r="F441" s="1929"/>
      <c r="G441" s="1929"/>
      <c r="H441" s="1929"/>
      <c r="I441" s="1929"/>
      <c r="J441" s="1929"/>
      <c r="K441" s="1887">
        <v>23700000</v>
      </c>
      <c r="L441" s="1888"/>
      <c r="M441" s="1929"/>
      <c r="N441" s="1929"/>
      <c r="O441" s="1929"/>
      <c r="P441" s="1929"/>
      <c r="Q441" s="1929"/>
      <c r="R441" s="1929"/>
    </row>
    <row r="442" spans="1:18" ht="41.25" customHeight="1">
      <c r="A442" s="1931"/>
      <c r="B442" s="1738" t="s">
        <v>2468</v>
      </c>
      <c r="C442" s="1961" t="s">
        <v>2447</v>
      </c>
      <c r="D442" s="3598"/>
      <c r="E442" s="1929"/>
      <c r="F442" s="1929"/>
      <c r="G442" s="1929"/>
      <c r="H442" s="1929"/>
      <c r="I442" s="1929"/>
      <c r="J442" s="1929"/>
      <c r="K442" s="1887">
        <v>33800000</v>
      </c>
      <c r="L442" s="1888"/>
      <c r="M442" s="1929"/>
      <c r="N442" s="1929"/>
      <c r="O442" s="1929"/>
      <c r="P442" s="1929"/>
      <c r="Q442" s="1929"/>
      <c r="R442" s="1929"/>
    </row>
    <row r="443" spans="1:18" ht="41.25" customHeight="1">
      <c r="A443" s="1931"/>
      <c r="B443" s="1738" t="s">
        <v>2469</v>
      </c>
      <c r="C443" s="1961" t="s">
        <v>2447</v>
      </c>
      <c r="D443" s="3598"/>
      <c r="E443" s="1929"/>
      <c r="F443" s="1929"/>
      <c r="G443" s="1929"/>
      <c r="H443" s="1929"/>
      <c r="I443" s="1929"/>
      <c r="J443" s="1929"/>
      <c r="K443" s="1887">
        <v>9700000</v>
      </c>
      <c r="L443" s="1888"/>
      <c r="M443" s="1929"/>
      <c r="N443" s="1929"/>
      <c r="O443" s="1929"/>
      <c r="P443" s="1929"/>
      <c r="Q443" s="1929"/>
      <c r="R443" s="1929"/>
    </row>
    <row r="444" spans="1:18" ht="41.25" customHeight="1">
      <c r="A444" s="1931"/>
      <c r="B444" s="1738" t="s">
        <v>2470</v>
      </c>
      <c r="C444" s="1961" t="s">
        <v>2447</v>
      </c>
      <c r="D444" s="3599"/>
      <c r="E444" s="1929"/>
      <c r="F444" s="1929"/>
      <c r="G444" s="1929"/>
      <c r="H444" s="1929"/>
      <c r="I444" s="1929"/>
      <c r="J444" s="1929"/>
      <c r="K444" s="1887">
        <v>3750000</v>
      </c>
      <c r="L444" s="1888"/>
      <c r="M444" s="1929"/>
      <c r="N444" s="1929"/>
      <c r="O444" s="1929"/>
      <c r="P444" s="1929"/>
      <c r="Q444" s="1929"/>
      <c r="R444" s="1929"/>
    </row>
    <row r="445" spans="1:18" ht="36.75" customHeight="1">
      <c r="A445" s="1931" t="s">
        <v>1835</v>
      </c>
      <c r="B445" s="1952" t="s">
        <v>2471</v>
      </c>
      <c r="C445" s="1961"/>
      <c r="D445" s="1929"/>
      <c r="E445" s="1929"/>
      <c r="F445" s="1929"/>
      <c r="G445" s="1929"/>
      <c r="H445" s="1929"/>
      <c r="I445" s="1929"/>
      <c r="J445" s="1929"/>
      <c r="K445" s="1887"/>
      <c r="L445" s="1888"/>
      <c r="M445" s="1929"/>
      <c r="N445" s="1929"/>
      <c r="O445" s="1929"/>
      <c r="P445" s="1929"/>
      <c r="Q445" s="1929"/>
      <c r="R445" s="1929"/>
    </row>
    <row r="446" spans="1:18" ht="36.75" customHeight="1">
      <c r="A446" s="1931"/>
      <c r="B446" s="1738" t="s">
        <v>2472</v>
      </c>
      <c r="C446" s="1961" t="s">
        <v>2447</v>
      </c>
      <c r="D446" s="3597" t="s">
        <v>2479</v>
      </c>
      <c r="E446" s="1929"/>
      <c r="F446" s="1929"/>
      <c r="G446" s="1929"/>
      <c r="H446" s="1929"/>
      <c r="I446" s="1929"/>
      <c r="J446" s="1929"/>
      <c r="K446" s="1887">
        <v>2100000</v>
      </c>
      <c r="L446" s="1888"/>
      <c r="M446" s="1929"/>
      <c r="N446" s="1929"/>
      <c r="O446" s="1929"/>
      <c r="P446" s="1929"/>
      <c r="Q446" s="1929"/>
      <c r="R446" s="1929"/>
    </row>
    <row r="447" spans="1:18" ht="36.75" customHeight="1">
      <c r="A447" s="1931"/>
      <c r="B447" s="1738" t="s">
        <v>2473</v>
      </c>
      <c r="C447" s="1961" t="s">
        <v>2447</v>
      </c>
      <c r="D447" s="3598"/>
      <c r="E447" s="1929"/>
      <c r="F447" s="1929"/>
      <c r="G447" s="1929"/>
      <c r="H447" s="1929"/>
      <c r="I447" s="1929"/>
      <c r="J447" s="1929"/>
      <c r="K447" s="1887">
        <v>1400000</v>
      </c>
      <c r="L447" s="1888"/>
      <c r="M447" s="1929"/>
      <c r="N447" s="1929"/>
      <c r="O447" s="1929"/>
      <c r="P447" s="1929"/>
      <c r="Q447" s="1929"/>
      <c r="R447" s="1929"/>
    </row>
    <row r="448" spans="1:18" ht="36.75" customHeight="1">
      <c r="A448" s="1931"/>
      <c r="B448" s="1738" t="s">
        <v>2474</v>
      </c>
      <c r="C448" s="1961" t="s">
        <v>2447</v>
      </c>
      <c r="D448" s="3598"/>
      <c r="E448" s="1929"/>
      <c r="F448" s="1929"/>
      <c r="G448" s="1929"/>
      <c r="H448" s="1929"/>
      <c r="I448" s="1929"/>
      <c r="J448" s="1929"/>
      <c r="K448" s="1887">
        <v>1650000</v>
      </c>
      <c r="L448" s="1888"/>
      <c r="M448" s="1929"/>
      <c r="N448" s="1929"/>
      <c r="O448" s="1929"/>
      <c r="P448" s="1929"/>
      <c r="Q448" s="1929"/>
      <c r="R448" s="1929"/>
    </row>
    <row r="449" spans="1:18" ht="36.75" customHeight="1">
      <c r="A449" s="1931"/>
      <c r="B449" s="1738" t="s">
        <v>2475</v>
      </c>
      <c r="C449" s="1961" t="s">
        <v>2447</v>
      </c>
      <c r="D449" s="3598"/>
      <c r="E449" s="1929"/>
      <c r="F449" s="1929"/>
      <c r="G449" s="1929"/>
      <c r="H449" s="1929"/>
      <c r="I449" s="1929"/>
      <c r="J449" s="1929"/>
      <c r="K449" s="1887">
        <v>900000</v>
      </c>
      <c r="L449" s="1888"/>
      <c r="M449" s="1929"/>
      <c r="N449" s="1929"/>
      <c r="O449" s="1929"/>
      <c r="P449" s="1929"/>
      <c r="Q449" s="1929"/>
      <c r="R449" s="1929"/>
    </row>
    <row r="450" spans="1:18" ht="36.75" customHeight="1">
      <c r="A450" s="1931"/>
      <c r="B450" s="1738" t="s">
        <v>2476</v>
      </c>
      <c r="C450" s="1961" t="s">
        <v>2447</v>
      </c>
      <c r="D450" s="3598"/>
      <c r="E450" s="1929"/>
      <c r="F450" s="1929"/>
      <c r="G450" s="1929"/>
      <c r="H450" s="1929"/>
      <c r="I450" s="1929"/>
      <c r="J450" s="1929"/>
      <c r="K450" s="1887">
        <v>2850000</v>
      </c>
      <c r="L450" s="1888"/>
      <c r="M450" s="1929"/>
      <c r="N450" s="1929"/>
      <c r="O450" s="1929"/>
      <c r="P450" s="1929"/>
      <c r="Q450" s="1929"/>
      <c r="R450" s="1929"/>
    </row>
    <row r="451" spans="1:18" ht="36.75" customHeight="1">
      <c r="A451" s="1931"/>
      <c r="B451" s="1738" t="s">
        <v>2477</v>
      </c>
      <c r="C451" s="1961" t="s">
        <v>2447</v>
      </c>
      <c r="D451" s="3598"/>
      <c r="E451" s="1929"/>
      <c r="F451" s="1929"/>
      <c r="G451" s="1929"/>
      <c r="H451" s="1929"/>
      <c r="I451" s="1929"/>
      <c r="J451" s="1929"/>
      <c r="K451" s="1887">
        <v>4150000</v>
      </c>
      <c r="L451" s="1888"/>
      <c r="M451" s="1929"/>
      <c r="N451" s="1929"/>
      <c r="O451" s="1929"/>
      <c r="P451" s="1929"/>
      <c r="Q451" s="1929"/>
      <c r="R451" s="1929"/>
    </row>
    <row r="452" spans="1:18" ht="36.75" customHeight="1">
      <c r="A452" s="1931"/>
      <c r="B452" s="1738" t="s">
        <v>2478</v>
      </c>
      <c r="C452" s="1961" t="s">
        <v>2447</v>
      </c>
      <c r="D452" s="3599"/>
      <c r="E452" s="1929"/>
      <c r="F452" s="1929"/>
      <c r="G452" s="1929"/>
      <c r="H452" s="1929"/>
      <c r="I452" s="1929"/>
      <c r="J452" s="1929"/>
      <c r="K452" s="1887">
        <v>5850000</v>
      </c>
      <c r="L452" s="1888"/>
      <c r="M452" s="1929"/>
      <c r="N452" s="1929"/>
      <c r="O452" s="1929"/>
      <c r="P452" s="1929"/>
      <c r="Q452" s="1929"/>
      <c r="R452" s="1929"/>
    </row>
    <row r="453" spans="1:18" ht="49.5" hidden="1" customHeight="1">
      <c r="A453" s="1931">
        <v>2</v>
      </c>
      <c r="B453" s="3576" t="s">
        <v>2024</v>
      </c>
      <c r="C453" s="3576"/>
      <c r="D453" s="3576"/>
      <c r="E453" s="3576"/>
      <c r="F453" s="3576"/>
      <c r="G453" s="3576"/>
      <c r="H453" s="3576"/>
      <c r="I453" s="3576"/>
      <c r="J453" s="3576"/>
      <c r="K453" s="3576"/>
      <c r="L453" s="3576"/>
      <c r="M453" s="3576"/>
      <c r="N453" s="3576"/>
      <c r="O453" s="3576"/>
      <c r="P453" s="3576"/>
      <c r="Q453" s="3576"/>
      <c r="R453" s="3576"/>
    </row>
    <row r="454" spans="1:18" ht="31.5" hidden="1" customHeight="1">
      <c r="A454" s="1933"/>
      <c r="B454" s="1889"/>
      <c r="C454" s="1955"/>
      <c r="D454" s="1890"/>
      <c r="E454" s="1889"/>
      <c r="F454" s="1889"/>
      <c r="G454" s="3558" t="s">
        <v>1453</v>
      </c>
      <c r="H454" s="3558"/>
      <c r="I454" s="3558"/>
      <c r="J454" s="3558"/>
      <c r="K454" s="3558"/>
      <c r="L454" s="3558"/>
      <c r="M454" s="3558"/>
      <c r="N454" s="3558"/>
      <c r="O454" s="3558"/>
      <c r="P454" s="3558"/>
      <c r="Q454" s="3558"/>
      <c r="R454" s="3558"/>
    </row>
    <row r="455" spans="1:18" ht="253.5" hidden="1" customHeight="1">
      <c r="A455" s="1933"/>
      <c r="B455" s="1930" t="s">
        <v>1384</v>
      </c>
      <c r="C455" s="1961" t="s">
        <v>1292</v>
      </c>
      <c r="D455" s="1933" t="s">
        <v>1573</v>
      </c>
      <c r="E455" s="1891"/>
      <c r="F455" s="1891"/>
      <c r="G455" s="1891"/>
      <c r="H455" s="1891"/>
      <c r="I455" s="1891"/>
      <c r="J455" s="1891"/>
      <c r="K455" s="1892">
        <v>8900000</v>
      </c>
      <c r="L455" s="1893"/>
      <c r="M455" s="1881"/>
      <c r="N455" s="1891"/>
      <c r="O455" s="1891"/>
      <c r="P455" s="1891"/>
      <c r="Q455" s="1891"/>
      <c r="R455" s="1891"/>
    </row>
    <row r="456" spans="1:18" ht="253.5" hidden="1" customHeight="1">
      <c r="A456" s="1933"/>
      <c r="B456" s="1930" t="s">
        <v>1386</v>
      </c>
      <c r="C456" s="1961" t="s">
        <v>1292</v>
      </c>
      <c r="D456" s="1933" t="s">
        <v>1573</v>
      </c>
      <c r="E456" s="1891"/>
      <c r="F456" s="1891"/>
      <c r="G456" s="1891"/>
      <c r="H456" s="1891"/>
      <c r="I456" s="1891"/>
      <c r="J456" s="1891"/>
      <c r="K456" s="1892">
        <v>9850000</v>
      </c>
      <c r="L456" s="1893"/>
      <c r="M456" s="1881"/>
      <c r="N456" s="1891"/>
      <c r="O456" s="1891"/>
      <c r="P456" s="1894"/>
      <c r="Q456" s="1894"/>
      <c r="R456" s="1894"/>
    </row>
    <row r="457" spans="1:18" ht="253.5" hidden="1" customHeight="1">
      <c r="A457" s="1933"/>
      <c r="B457" s="1930" t="s">
        <v>1385</v>
      </c>
      <c r="C457" s="1961" t="s">
        <v>1292</v>
      </c>
      <c r="D457" s="1933" t="s">
        <v>1572</v>
      </c>
      <c r="E457" s="1891"/>
      <c r="F457" s="1891"/>
      <c r="G457" s="1891"/>
      <c r="H457" s="1894"/>
      <c r="I457" s="1891"/>
      <c r="J457" s="1891"/>
      <c r="K457" s="1895">
        <v>11500000</v>
      </c>
      <c r="L457" s="1893"/>
      <c r="M457" s="1881"/>
      <c r="N457" s="1894"/>
      <c r="O457" s="1894"/>
      <c r="P457" s="1894"/>
      <c r="Q457" s="1894"/>
      <c r="R457" s="1894"/>
    </row>
    <row r="458" spans="1:18" ht="253.5" hidden="1" customHeight="1">
      <c r="A458" s="1933"/>
      <c r="B458" s="1930" t="s">
        <v>1317</v>
      </c>
      <c r="C458" s="1961" t="s">
        <v>1292</v>
      </c>
      <c r="D458" s="1933" t="s">
        <v>1573</v>
      </c>
      <c r="E458" s="1894"/>
      <c r="F458" s="1894"/>
      <c r="G458" s="1894"/>
      <c r="H458" s="1894"/>
      <c r="I458" s="1894"/>
      <c r="J458" s="1894"/>
      <c r="K458" s="1895">
        <v>12000000</v>
      </c>
      <c r="L458" s="1896"/>
      <c r="M458" s="1881"/>
      <c r="N458" s="1894"/>
      <c r="O458" s="1894"/>
      <c r="P458" s="1894"/>
      <c r="Q458" s="1894"/>
      <c r="R458" s="1894"/>
    </row>
    <row r="459" spans="1:18" ht="253.5" hidden="1" customHeight="1">
      <c r="A459" s="1933"/>
      <c r="B459" s="1930" t="s">
        <v>1387</v>
      </c>
      <c r="C459" s="1961" t="s">
        <v>1292</v>
      </c>
      <c r="D459" s="1933" t="s">
        <v>1573</v>
      </c>
      <c r="E459" s="1894"/>
      <c r="F459" s="1894"/>
      <c r="G459" s="1894"/>
      <c r="H459" s="1894"/>
      <c r="I459" s="1894"/>
      <c r="J459" s="1894"/>
      <c r="K459" s="1895">
        <v>13000000</v>
      </c>
      <c r="L459" s="1896"/>
      <c r="M459" s="1881"/>
      <c r="N459" s="1894"/>
      <c r="O459" s="1894"/>
      <c r="P459" s="1894"/>
      <c r="Q459" s="1894"/>
      <c r="R459" s="1894"/>
    </row>
    <row r="460" spans="1:18" ht="253.5" hidden="1" customHeight="1">
      <c r="A460" s="1933"/>
      <c r="B460" s="1738" t="s">
        <v>1388</v>
      </c>
      <c r="C460" s="1961" t="s">
        <v>1292</v>
      </c>
      <c r="D460" s="1933" t="s">
        <v>1573</v>
      </c>
      <c r="E460" s="1894"/>
      <c r="F460" s="1894"/>
      <c r="G460" s="1894"/>
      <c r="H460" s="1894"/>
      <c r="I460" s="1894"/>
      <c r="J460" s="1894"/>
      <c r="K460" s="1895">
        <v>14500000</v>
      </c>
      <c r="L460" s="1896"/>
      <c r="M460" s="1881"/>
      <c r="N460" s="1894"/>
      <c r="O460" s="1894"/>
      <c r="P460" s="1894"/>
      <c r="Q460" s="1894"/>
      <c r="R460" s="1894"/>
    </row>
    <row r="461" spans="1:18" ht="253.5" hidden="1" customHeight="1">
      <c r="A461" s="1933"/>
      <c r="B461" s="1738" t="s">
        <v>1389</v>
      </c>
      <c r="C461" s="1961" t="s">
        <v>1292</v>
      </c>
      <c r="D461" s="1933" t="s">
        <v>1573</v>
      </c>
      <c r="E461" s="1894"/>
      <c r="F461" s="1894"/>
      <c r="G461" s="1894"/>
      <c r="H461" s="1894"/>
      <c r="I461" s="1894"/>
      <c r="J461" s="1894"/>
      <c r="K461" s="1895">
        <v>15000000</v>
      </c>
      <c r="L461" s="1896"/>
      <c r="M461" s="1881"/>
      <c r="N461" s="1894"/>
      <c r="O461" s="1894"/>
      <c r="P461" s="1894"/>
      <c r="Q461" s="1894"/>
      <c r="R461" s="1894"/>
    </row>
    <row r="462" spans="1:18" ht="253.5" hidden="1" customHeight="1">
      <c r="A462" s="1933"/>
      <c r="B462" s="1738" t="s">
        <v>1390</v>
      </c>
      <c r="C462" s="1961" t="s">
        <v>1292</v>
      </c>
      <c r="D462" s="1933" t="s">
        <v>1573</v>
      </c>
      <c r="E462" s="1894"/>
      <c r="F462" s="1894"/>
      <c r="G462" s="1894"/>
      <c r="H462" s="1894"/>
      <c r="I462" s="1894"/>
      <c r="J462" s="1894"/>
      <c r="K462" s="1895">
        <v>15500000</v>
      </c>
      <c r="L462" s="1896"/>
      <c r="M462" s="1881"/>
      <c r="N462" s="1894"/>
      <c r="O462" s="1894"/>
      <c r="P462" s="1894"/>
      <c r="Q462" s="1894"/>
      <c r="R462" s="1894"/>
    </row>
    <row r="463" spans="1:18" ht="253.5" hidden="1" customHeight="1">
      <c r="A463" s="1933"/>
      <c r="B463" s="1738" t="s">
        <v>1391</v>
      </c>
      <c r="C463" s="1961" t="s">
        <v>1292</v>
      </c>
      <c r="D463" s="1933" t="s">
        <v>1573</v>
      </c>
      <c r="E463" s="1894"/>
      <c r="F463" s="1894"/>
      <c r="G463" s="1894"/>
      <c r="H463" s="1894"/>
      <c r="I463" s="1894"/>
      <c r="J463" s="1894"/>
      <c r="K463" s="1895">
        <v>10065000</v>
      </c>
      <c r="L463" s="1896"/>
      <c r="M463" s="1881"/>
      <c r="N463" s="1894"/>
      <c r="O463" s="1894"/>
      <c r="P463" s="1894"/>
      <c r="Q463" s="1894"/>
      <c r="R463" s="1894"/>
    </row>
    <row r="464" spans="1:18" ht="253.5" hidden="1" customHeight="1">
      <c r="A464" s="1933"/>
      <c r="B464" s="1738" t="s">
        <v>1392</v>
      </c>
      <c r="C464" s="1961" t="s">
        <v>1292</v>
      </c>
      <c r="D464" s="1933" t="s">
        <v>1573</v>
      </c>
      <c r="E464" s="1894"/>
      <c r="F464" s="1894"/>
      <c r="G464" s="1894"/>
      <c r="H464" s="1894"/>
      <c r="I464" s="1894"/>
      <c r="J464" s="1894"/>
      <c r="K464" s="1892">
        <v>10950000</v>
      </c>
      <c r="L464" s="1896"/>
      <c r="M464" s="1881"/>
      <c r="N464" s="1894"/>
      <c r="O464" s="1894"/>
      <c r="P464" s="1894"/>
      <c r="Q464" s="1894"/>
      <c r="R464" s="1894"/>
    </row>
    <row r="465" spans="1:18" ht="253.5" hidden="1" customHeight="1">
      <c r="A465" s="1933"/>
      <c r="B465" s="1738" t="s">
        <v>1394</v>
      </c>
      <c r="C465" s="1961" t="s">
        <v>1292</v>
      </c>
      <c r="D465" s="1933" t="s">
        <v>1573</v>
      </c>
      <c r="E465" s="1894"/>
      <c r="F465" s="1894"/>
      <c r="G465" s="1894"/>
      <c r="H465" s="1894"/>
      <c r="I465" s="1894"/>
      <c r="J465" s="1894"/>
      <c r="K465" s="1895">
        <v>12200000</v>
      </c>
      <c r="L465" s="1896"/>
      <c r="M465" s="1881"/>
      <c r="N465" s="1894"/>
      <c r="O465" s="1894"/>
      <c r="P465" s="1894"/>
      <c r="Q465" s="1894"/>
      <c r="R465" s="1894"/>
    </row>
    <row r="466" spans="1:18" ht="253.5" hidden="1" customHeight="1">
      <c r="A466" s="1933"/>
      <c r="B466" s="1738" t="s">
        <v>1393</v>
      </c>
      <c r="C466" s="1961" t="s">
        <v>1292</v>
      </c>
      <c r="D466" s="1933" t="s">
        <v>1572</v>
      </c>
      <c r="E466" s="1894"/>
      <c r="F466" s="1894"/>
      <c r="G466" s="1894"/>
      <c r="H466" s="1894"/>
      <c r="I466" s="1894"/>
      <c r="J466" s="1894"/>
      <c r="K466" s="1895">
        <v>12800000</v>
      </c>
      <c r="L466" s="1896"/>
      <c r="M466" s="1881"/>
      <c r="N466" s="1894"/>
      <c r="O466" s="1894"/>
      <c r="P466" s="1894"/>
      <c r="Q466" s="1894"/>
      <c r="R466" s="1894"/>
    </row>
    <row r="467" spans="1:18" ht="253.5" hidden="1" customHeight="1">
      <c r="A467" s="1933"/>
      <c r="B467" s="1738" t="s">
        <v>1395</v>
      </c>
      <c r="C467" s="1961" t="s">
        <v>1292</v>
      </c>
      <c r="D467" s="1933" t="s">
        <v>1573</v>
      </c>
      <c r="E467" s="1894"/>
      <c r="F467" s="1894"/>
      <c r="G467" s="1894"/>
      <c r="H467" s="1894"/>
      <c r="I467" s="1894"/>
      <c r="J467" s="1894"/>
      <c r="K467" s="1895">
        <v>14080000</v>
      </c>
      <c r="L467" s="1896"/>
      <c r="M467" s="1881"/>
      <c r="N467" s="1894"/>
      <c r="O467" s="1894"/>
      <c r="P467" s="1894"/>
      <c r="Q467" s="1894"/>
      <c r="R467" s="1894"/>
    </row>
    <row r="468" spans="1:18" ht="253.5" hidden="1" customHeight="1">
      <c r="A468" s="1933"/>
      <c r="B468" s="1738" t="s">
        <v>1396</v>
      </c>
      <c r="C468" s="1961" t="s">
        <v>1292</v>
      </c>
      <c r="D468" s="1933" t="s">
        <v>1572</v>
      </c>
      <c r="E468" s="1894"/>
      <c r="F468" s="1894"/>
      <c r="G468" s="1894"/>
      <c r="H468" s="1894"/>
      <c r="I468" s="1894"/>
      <c r="J468" s="1894"/>
      <c r="K468" s="1895">
        <v>16350000</v>
      </c>
      <c r="L468" s="1896"/>
      <c r="M468" s="1881"/>
      <c r="N468" s="1894"/>
      <c r="O468" s="1894"/>
      <c r="P468" s="1894"/>
      <c r="Q468" s="1894"/>
      <c r="R468" s="1894"/>
    </row>
    <row r="469" spans="1:18" ht="253.5" hidden="1" customHeight="1">
      <c r="A469" s="1933"/>
      <c r="B469" s="1897" t="s">
        <v>1652</v>
      </c>
      <c r="C469" s="1961" t="s">
        <v>1292</v>
      </c>
      <c r="D469" s="1933" t="s">
        <v>1572</v>
      </c>
      <c r="E469" s="1894"/>
      <c r="F469" s="1894"/>
      <c r="G469" s="1894"/>
      <c r="H469" s="1894"/>
      <c r="I469" s="1894"/>
      <c r="J469" s="1894"/>
      <c r="K469" s="1895">
        <v>10065000</v>
      </c>
      <c r="L469" s="1896"/>
      <c r="M469" s="1881"/>
      <c r="N469" s="1894"/>
      <c r="O469" s="1894"/>
      <c r="P469" s="1894"/>
      <c r="Q469" s="1894"/>
      <c r="R469" s="1894"/>
    </row>
    <row r="470" spans="1:18" ht="253.5" hidden="1" customHeight="1">
      <c r="A470" s="1933">
        <v>16</v>
      </c>
      <c r="B470" s="1897" t="s">
        <v>1653</v>
      </c>
      <c r="C470" s="1961" t="s">
        <v>1292</v>
      </c>
      <c r="D470" s="1933" t="s">
        <v>1572</v>
      </c>
      <c r="E470" s="1894"/>
      <c r="F470" s="1894"/>
      <c r="G470" s="1894"/>
      <c r="H470" s="1894"/>
      <c r="I470" s="1894"/>
      <c r="J470" s="1894"/>
      <c r="K470" s="1895">
        <v>11000000</v>
      </c>
      <c r="L470" s="1896"/>
      <c r="M470" s="1881"/>
      <c r="N470" s="1894"/>
      <c r="O470" s="1894"/>
      <c r="P470" s="1894"/>
      <c r="Q470" s="1894"/>
      <c r="R470" s="1894"/>
    </row>
    <row r="471" spans="1:18" ht="253.5" hidden="1" customHeight="1">
      <c r="A471" s="1933"/>
      <c r="B471" s="1897" t="s">
        <v>1654</v>
      </c>
      <c r="C471" s="1961" t="s">
        <v>1292</v>
      </c>
      <c r="D471" s="1933" t="s">
        <v>1572</v>
      </c>
      <c r="E471" s="1894"/>
      <c r="F471" s="1894"/>
      <c r="G471" s="1894"/>
      <c r="H471" s="1894"/>
      <c r="I471" s="1894"/>
      <c r="J471" s="1894"/>
      <c r="K471" s="1895">
        <v>12500000</v>
      </c>
      <c r="L471" s="1896"/>
      <c r="M471" s="1881"/>
      <c r="N471" s="1894"/>
      <c r="O471" s="1894"/>
      <c r="P471" s="1894"/>
      <c r="Q471" s="1894"/>
      <c r="R471" s="1894"/>
    </row>
    <row r="472" spans="1:18" ht="253.5" hidden="1" customHeight="1">
      <c r="A472" s="1933"/>
      <c r="B472" s="1897" t="s">
        <v>1655</v>
      </c>
      <c r="C472" s="1961" t="s">
        <v>1292</v>
      </c>
      <c r="D472" s="1933" t="s">
        <v>1572</v>
      </c>
      <c r="E472" s="1894"/>
      <c r="F472" s="1894"/>
      <c r="G472" s="1894"/>
      <c r="H472" s="1894"/>
      <c r="I472" s="1894"/>
      <c r="J472" s="1894"/>
      <c r="K472" s="1895">
        <v>13500000</v>
      </c>
      <c r="L472" s="1896"/>
      <c r="M472" s="1881"/>
      <c r="N472" s="1894"/>
      <c r="O472" s="1894"/>
      <c r="P472" s="1894"/>
      <c r="Q472" s="1894"/>
      <c r="R472" s="1894"/>
    </row>
    <row r="473" spans="1:18" ht="253.5" hidden="1" customHeight="1">
      <c r="A473" s="1933"/>
      <c r="B473" s="1897" t="s">
        <v>1819</v>
      </c>
      <c r="C473" s="1961" t="s">
        <v>1292</v>
      </c>
      <c r="D473" s="1933" t="s">
        <v>1572</v>
      </c>
      <c r="E473" s="1894"/>
      <c r="F473" s="1894"/>
      <c r="G473" s="1894"/>
      <c r="H473" s="1894"/>
      <c r="I473" s="1894"/>
      <c r="J473" s="1894"/>
      <c r="K473" s="1895">
        <v>14500000</v>
      </c>
      <c r="L473" s="1896"/>
      <c r="M473" s="1881"/>
      <c r="N473" s="1894"/>
      <c r="O473" s="1894"/>
      <c r="P473" s="1894"/>
      <c r="Q473" s="1894"/>
      <c r="R473" s="1894"/>
    </row>
    <row r="474" spans="1:18" ht="253.5" hidden="1" customHeight="1">
      <c r="A474" s="1933"/>
      <c r="B474" s="1897" t="s">
        <v>1824</v>
      </c>
      <c r="C474" s="1961" t="s">
        <v>1292</v>
      </c>
      <c r="D474" s="1933" t="s">
        <v>1572</v>
      </c>
      <c r="E474" s="1894"/>
      <c r="F474" s="1894"/>
      <c r="G474" s="1894"/>
      <c r="H474" s="1894"/>
      <c r="I474" s="1894"/>
      <c r="J474" s="1894"/>
      <c r="K474" s="1895">
        <v>16800000</v>
      </c>
      <c r="L474" s="1896"/>
      <c r="M474" s="1881"/>
      <c r="N474" s="1894"/>
      <c r="O474" s="1894"/>
      <c r="P474" s="1894"/>
      <c r="Q474" s="1894"/>
      <c r="R474" s="1894"/>
    </row>
    <row r="475" spans="1:18" ht="253.5" hidden="1" customHeight="1">
      <c r="A475" s="1933"/>
      <c r="B475" s="1898" t="s">
        <v>1656</v>
      </c>
      <c r="C475" s="1961" t="s">
        <v>1292</v>
      </c>
      <c r="D475" s="1933" t="s">
        <v>1572</v>
      </c>
      <c r="E475" s="1894"/>
      <c r="F475" s="1894"/>
      <c r="G475" s="1894"/>
      <c r="H475" s="1894"/>
      <c r="I475" s="1894"/>
      <c r="J475" s="1894"/>
      <c r="K475" s="1895">
        <v>7500000</v>
      </c>
      <c r="L475" s="1896"/>
      <c r="M475" s="1881"/>
      <c r="N475" s="1894"/>
      <c r="O475" s="1894"/>
      <c r="P475" s="1894"/>
      <c r="Q475" s="1894"/>
      <c r="R475" s="1894"/>
    </row>
    <row r="476" spans="1:18" ht="253.5" hidden="1" customHeight="1">
      <c r="A476" s="1933"/>
      <c r="B476" s="1898" t="s">
        <v>1657</v>
      </c>
      <c r="C476" s="1961" t="s">
        <v>1292</v>
      </c>
      <c r="D476" s="1933" t="s">
        <v>1572</v>
      </c>
      <c r="E476" s="1894"/>
      <c r="F476" s="1894"/>
      <c r="G476" s="1894"/>
      <c r="H476" s="1894"/>
      <c r="I476" s="1894"/>
      <c r="J476" s="1894"/>
      <c r="K476" s="1892">
        <v>8200000</v>
      </c>
      <c r="L476" s="1896"/>
      <c r="M476" s="1881"/>
      <c r="N476" s="1894"/>
      <c r="O476" s="1894"/>
      <c r="P476" s="1894"/>
      <c r="Q476" s="1894"/>
      <c r="R476" s="1894"/>
    </row>
    <row r="477" spans="1:18" ht="253.5" hidden="1" customHeight="1">
      <c r="A477" s="1933"/>
      <c r="B477" s="1898" t="s">
        <v>1658</v>
      </c>
      <c r="C477" s="1961" t="s">
        <v>1292</v>
      </c>
      <c r="D477" s="1933" t="s">
        <v>1572</v>
      </c>
      <c r="E477" s="1894"/>
      <c r="F477" s="1894"/>
      <c r="G477" s="1894"/>
      <c r="H477" s="1894"/>
      <c r="I477" s="1894"/>
      <c r="J477" s="1894"/>
      <c r="K477" s="1892">
        <v>8800000</v>
      </c>
      <c r="L477" s="1896"/>
      <c r="M477" s="1881"/>
      <c r="N477" s="1894"/>
      <c r="O477" s="1894"/>
      <c r="P477" s="1894"/>
      <c r="Q477" s="1894"/>
      <c r="R477" s="1894"/>
    </row>
    <row r="478" spans="1:18" ht="253.5" hidden="1" customHeight="1">
      <c r="A478" s="1933"/>
      <c r="B478" s="1898" t="s">
        <v>1659</v>
      </c>
      <c r="C478" s="1961" t="s">
        <v>1292</v>
      </c>
      <c r="D478" s="1933" t="s">
        <v>1572</v>
      </c>
      <c r="E478" s="1894"/>
      <c r="F478" s="1894"/>
      <c r="G478" s="1894"/>
      <c r="H478" s="1894"/>
      <c r="I478" s="1894"/>
      <c r="J478" s="1894"/>
      <c r="K478" s="1892">
        <v>9300000</v>
      </c>
      <c r="L478" s="1896"/>
      <c r="M478" s="1881"/>
      <c r="N478" s="1894"/>
      <c r="O478" s="1894"/>
      <c r="P478" s="1894"/>
      <c r="Q478" s="1894"/>
      <c r="R478" s="1894"/>
    </row>
    <row r="479" spans="1:18" ht="253.5" hidden="1" customHeight="1">
      <c r="A479" s="1933"/>
      <c r="B479" s="1738" t="s">
        <v>1406</v>
      </c>
      <c r="C479" s="1961" t="s">
        <v>1292</v>
      </c>
      <c r="D479" s="1933" t="s">
        <v>1572</v>
      </c>
      <c r="E479" s="1894"/>
      <c r="F479" s="1894"/>
      <c r="G479" s="1894"/>
      <c r="H479" s="1894"/>
      <c r="I479" s="1894"/>
      <c r="J479" s="1894"/>
      <c r="K479" s="1892">
        <v>29500000</v>
      </c>
      <c r="L479" s="1896"/>
      <c r="M479" s="1881"/>
      <c r="N479" s="1894"/>
      <c r="O479" s="1894"/>
      <c r="P479" s="1894"/>
      <c r="Q479" s="1894"/>
      <c r="R479" s="1894"/>
    </row>
    <row r="480" spans="1:18" ht="253.5" hidden="1" customHeight="1">
      <c r="A480" s="1933"/>
      <c r="B480" s="1738" t="s">
        <v>1407</v>
      </c>
      <c r="C480" s="1961" t="s">
        <v>1292</v>
      </c>
      <c r="D480" s="1933" t="s">
        <v>1572</v>
      </c>
      <c r="E480" s="1894"/>
      <c r="F480" s="1894"/>
      <c r="G480" s="1894"/>
      <c r="H480" s="1894"/>
      <c r="I480" s="1894"/>
      <c r="J480" s="1894"/>
      <c r="K480" s="1895">
        <v>36200000</v>
      </c>
      <c r="L480" s="1896"/>
      <c r="M480" s="1881"/>
      <c r="N480" s="1894"/>
      <c r="O480" s="1894"/>
      <c r="P480" s="1894"/>
      <c r="Q480" s="1894"/>
      <c r="R480" s="1894"/>
    </row>
    <row r="481" spans="1:18" ht="253.5" hidden="1" customHeight="1">
      <c r="A481" s="1933"/>
      <c r="B481" s="1738" t="s">
        <v>1408</v>
      </c>
      <c r="C481" s="1961" t="s">
        <v>1292</v>
      </c>
      <c r="D481" s="1933" t="s">
        <v>1572</v>
      </c>
      <c r="E481" s="1894"/>
      <c r="F481" s="1894"/>
      <c r="G481" s="1894"/>
      <c r="H481" s="1894"/>
      <c r="I481" s="1894"/>
      <c r="J481" s="1894"/>
      <c r="K481" s="1895">
        <v>37350000</v>
      </c>
      <c r="L481" s="1896"/>
      <c r="M481" s="1881"/>
      <c r="N481" s="1894"/>
      <c r="O481" s="1894"/>
      <c r="P481" s="1894"/>
      <c r="Q481" s="1894"/>
      <c r="R481" s="1894"/>
    </row>
    <row r="482" spans="1:18" ht="253.5" hidden="1" customHeight="1">
      <c r="A482" s="1933">
        <v>28</v>
      </c>
      <c r="B482" s="1738" t="s">
        <v>1409</v>
      </c>
      <c r="C482" s="1961" t="s">
        <v>1292</v>
      </c>
      <c r="D482" s="1933" t="s">
        <v>1572</v>
      </c>
      <c r="E482" s="1894"/>
      <c r="F482" s="1894"/>
      <c r="G482" s="1894"/>
      <c r="H482" s="1894"/>
      <c r="I482" s="1894"/>
      <c r="J482" s="1894"/>
      <c r="K482" s="1895">
        <v>24000000</v>
      </c>
      <c r="L482" s="1896"/>
      <c r="M482" s="1881"/>
      <c r="N482" s="1894"/>
      <c r="O482" s="1894"/>
      <c r="P482" s="1894"/>
      <c r="Q482" s="1894"/>
      <c r="R482" s="1894"/>
    </row>
    <row r="483" spans="1:18" ht="185.25" hidden="1" customHeight="1">
      <c r="A483" s="1933"/>
      <c r="B483" s="1738" t="s">
        <v>1410</v>
      </c>
      <c r="C483" s="1961" t="s">
        <v>1292</v>
      </c>
      <c r="D483" s="1933" t="s">
        <v>1572</v>
      </c>
      <c r="E483" s="1894"/>
      <c r="F483" s="1894"/>
      <c r="G483" s="1894"/>
      <c r="H483" s="1894"/>
      <c r="I483" s="1894"/>
      <c r="J483" s="1894"/>
      <c r="K483" s="1895">
        <v>29500000</v>
      </c>
      <c r="L483" s="1896"/>
      <c r="M483" s="1881"/>
      <c r="N483" s="1894"/>
      <c r="O483" s="1894"/>
      <c r="P483" s="1894"/>
      <c r="Q483" s="1894"/>
      <c r="R483" s="1894"/>
    </row>
    <row r="484" spans="1:18" ht="185.25" hidden="1" customHeight="1">
      <c r="A484" s="1933"/>
      <c r="B484" s="1738" t="s">
        <v>1411</v>
      </c>
      <c r="C484" s="1961" t="s">
        <v>1292</v>
      </c>
      <c r="D484" s="1933" t="s">
        <v>1572</v>
      </c>
      <c r="E484" s="1894"/>
      <c r="F484" s="1894"/>
      <c r="G484" s="1894"/>
      <c r="H484" s="1894"/>
      <c r="I484" s="1894"/>
      <c r="J484" s="1894"/>
      <c r="K484" s="1895">
        <v>36200000</v>
      </c>
      <c r="L484" s="1896"/>
      <c r="M484" s="1881"/>
      <c r="N484" s="1894"/>
      <c r="O484" s="1894"/>
      <c r="P484" s="1894"/>
      <c r="Q484" s="1894"/>
      <c r="R484" s="1894"/>
    </row>
    <row r="485" spans="1:18" ht="185.25" hidden="1" customHeight="1">
      <c r="A485" s="1933">
        <v>31</v>
      </c>
      <c r="B485" s="1738" t="s">
        <v>1412</v>
      </c>
      <c r="C485" s="1961" t="s">
        <v>1292</v>
      </c>
      <c r="D485" s="1933" t="s">
        <v>1572</v>
      </c>
      <c r="E485" s="1894"/>
      <c r="F485" s="1894"/>
      <c r="G485" s="1894"/>
      <c r="H485" s="1894"/>
      <c r="I485" s="1894"/>
      <c r="J485" s="1894"/>
      <c r="K485" s="1895">
        <v>37350000</v>
      </c>
      <c r="L485" s="1896"/>
      <c r="M485" s="1881"/>
      <c r="N485" s="1894"/>
      <c r="O485" s="1894"/>
      <c r="P485" s="1894"/>
      <c r="Q485" s="1894"/>
      <c r="R485" s="1894"/>
    </row>
    <row r="486" spans="1:18" ht="277.5" hidden="1" customHeight="1">
      <c r="A486" s="1933"/>
      <c r="B486" s="1738" t="s">
        <v>1413</v>
      </c>
      <c r="C486" s="1961" t="s">
        <v>1292</v>
      </c>
      <c r="D486" s="1933" t="s">
        <v>1572</v>
      </c>
      <c r="E486" s="1894"/>
      <c r="F486" s="1894"/>
      <c r="G486" s="1894"/>
      <c r="H486" s="1894"/>
      <c r="I486" s="1894"/>
      <c r="J486" s="1894"/>
      <c r="K486" s="1895">
        <v>15700000</v>
      </c>
      <c r="L486" s="1896"/>
      <c r="M486" s="1881"/>
      <c r="N486" s="1894"/>
      <c r="O486" s="1894"/>
      <c r="P486" s="1894"/>
      <c r="Q486" s="1894"/>
      <c r="R486" s="1894"/>
    </row>
    <row r="487" spans="1:18" ht="277.5" hidden="1" customHeight="1">
      <c r="A487" s="1933">
        <v>33</v>
      </c>
      <c r="B487" s="1738" t="s">
        <v>1414</v>
      </c>
      <c r="C487" s="1961" t="s">
        <v>1292</v>
      </c>
      <c r="D487" s="1933" t="s">
        <v>1572</v>
      </c>
      <c r="E487" s="1894"/>
      <c r="F487" s="1894"/>
      <c r="G487" s="1894"/>
      <c r="H487" s="1894"/>
      <c r="I487" s="1894"/>
      <c r="J487" s="1894"/>
      <c r="K487" s="1895">
        <v>19750000</v>
      </c>
      <c r="L487" s="1896"/>
      <c r="M487" s="1881"/>
      <c r="N487" s="1894"/>
      <c r="O487" s="1894"/>
      <c r="P487" s="1894"/>
      <c r="Q487" s="1894"/>
      <c r="R487" s="1894"/>
    </row>
    <row r="488" spans="1:18" ht="277.5" hidden="1" customHeight="1">
      <c r="A488" s="1933">
        <v>34</v>
      </c>
      <c r="B488" s="1738" t="s">
        <v>1415</v>
      </c>
      <c r="C488" s="1961" t="s">
        <v>1292</v>
      </c>
      <c r="D488" s="1933" t="s">
        <v>1572</v>
      </c>
      <c r="E488" s="1894"/>
      <c r="F488" s="1894"/>
      <c r="G488" s="1894"/>
      <c r="H488" s="1894"/>
      <c r="I488" s="1894"/>
      <c r="J488" s="1894"/>
      <c r="K488" s="1892">
        <v>20350000</v>
      </c>
      <c r="L488" s="1896"/>
      <c r="M488" s="1881"/>
      <c r="N488" s="1894"/>
      <c r="O488" s="1894"/>
      <c r="P488" s="1899"/>
      <c r="Q488" s="1899"/>
      <c r="R488" s="1899"/>
    </row>
    <row r="489" spans="1:18" ht="277.5" hidden="1" customHeight="1">
      <c r="A489" s="1933">
        <v>35</v>
      </c>
      <c r="B489" s="1738" t="s">
        <v>1416</v>
      </c>
      <c r="C489" s="1961" t="s">
        <v>1292</v>
      </c>
      <c r="D489" s="1933" t="s">
        <v>1572</v>
      </c>
      <c r="E489" s="1894"/>
      <c r="F489" s="1894"/>
      <c r="G489" s="1894"/>
      <c r="H489" s="1899"/>
      <c r="I489" s="1894"/>
      <c r="J489" s="1894"/>
      <c r="K489" s="1892">
        <v>22350000</v>
      </c>
      <c r="L489" s="1896"/>
      <c r="M489" s="1881"/>
      <c r="N489" s="1899"/>
      <c r="O489" s="1899"/>
      <c r="P489" s="1900"/>
      <c r="Q489" s="1900"/>
      <c r="R489" s="1900"/>
    </row>
    <row r="490" spans="1:18" ht="47.25" customHeight="1">
      <c r="A490" s="1931" t="s">
        <v>1380</v>
      </c>
      <c r="B490" s="1901" t="s">
        <v>1823</v>
      </c>
      <c r="C490" s="1961"/>
      <c r="D490" s="1902"/>
      <c r="E490" s="1899"/>
      <c r="F490" s="1899"/>
      <c r="G490" s="1899"/>
      <c r="H490" s="1900"/>
      <c r="I490" s="1899"/>
      <c r="J490" s="1899"/>
      <c r="K490" s="1899"/>
      <c r="L490" s="1903"/>
      <c r="M490" s="1902"/>
      <c r="N490" s="1934"/>
      <c r="O490" s="1934"/>
      <c r="P490" s="1934"/>
      <c r="Q490" s="1934"/>
      <c r="R490" s="1934"/>
    </row>
    <row r="491" spans="1:18" ht="52.5" customHeight="1">
      <c r="A491" s="1933"/>
      <c r="B491" s="3577" t="s">
        <v>2437</v>
      </c>
      <c r="C491" s="3577"/>
      <c r="D491" s="3577"/>
      <c r="E491" s="3577"/>
      <c r="F491" s="3577"/>
      <c r="G491" s="3577"/>
      <c r="H491" s="3577"/>
      <c r="I491" s="3577"/>
      <c r="J491" s="3577"/>
      <c r="K491" s="3577"/>
      <c r="L491" s="3577"/>
      <c r="M491" s="3577"/>
      <c r="N491" s="3577"/>
      <c r="O491" s="3577"/>
      <c r="P491" s="3577"/>
      <c r="Q491" s="3577"/>
      <c r="R491" s="3577"/>
    </row>
    <row r="492" spans="1:18" ht="52.5" customHeight="1">
      <c r="A492" s="1933"/>
      <c r="B492" s="3578" t="s">
        <v>1503</v>
      </c>
      <c r="C492" s="3578"/>
      <c r="D492" s="1905"/>
      <c r="E492" s="1899"/>
      <c r="F492" s="1899"/>
      <c r="G492" s="1931"/>
      <c r="H492" s="1892"/>
      <c r="I492" s="1931"/>
      <c r="J492" s="1931"/>
      <c r="K492" s="1892"/>
      <c r="L492" s="1906"/>
      <c r="M492" s="1931"/>
      <c r="N492" s="1892"/>
      <c r="O492" s="1892"/>
      <c r="P492" s="1892"/>
      <c r="Q492" s="1892"/>
      <c r="R492" s="1892"/>
    </row>
    <row r="493" spans="1:18" ht="52.5" customHeight="1">
      <c r="A493" s="1933"/>
      <c r="B493" s="1933" t="s">
        <v>1504</v>
      </c>
      <c r="C493" s="1961" t="s">
        <v>178</v>
      </c>
      <c r="D493" s="3575" t="s">
        <v>177</v>
      </c>
      <c r="E493" s="1892"/>
      <c r="F493" s="1892"/>
      <c r="G493" s="1892"/>
      <c r="H493" s="1892"/>
      <c r="I493" s="1892"/>
      <c r="J493" s="1892"/>
      <c r="K493" s="1907">
        <v>2450</v>
      </c>
      <c r="L493" s="1895"/>
      <c r="M493" s="1881"/>
      <c r="N493" s="1892"/>
      <c r="O493" s="1892"/>
      <c r="P493" s="1908"/>
      <c r="Q493" s="1908"/>
      <c r="R493" s="1908"/>
    </row>
    <row r="494" spans="1:18" ht="52.5" customHeight="1">
      <c r="A494" s="1933"/>
      <c r="B494" s="1738" t="s">
        <v>1505</v>
      </c>
      <c r="C494" s="1961" t="s">
        <v>178</v>
      </c>
      <c r="D494" s="3575"/>
      <c r="E494" s="1892"/>
      <c r="F494" s="1892"/>
      <c r="G494" s="1892"/>
      <c r="H494" s="1908"/>
      <c r="I494" s="1892"/>
      <c r="J494" s="1892"/>
      <c r="K494" s="1909">
        <v>4070</v>
      </c>
      <c r="L494" s="1895"/>
      <c r="M494" s="1881"/>
      <c r="N494" s="1908"/>
      <c r="O494" s="1908"/>
      <c r="P494" s="1908"/>
      <c r="Q494" s="1908"/>
      <c r="R494" s="1908"/>
    </row>
    <row r="495" spans="1:18" ht="52.5" customHeight="1">
      <c r="A495" s="1933"/>
      <c r="B495" s="1935" t="s">
        <v>1511</v>
      </c>
      <c r="C495" s="1961"/>
      <c r="D495" s="3575"/>
      <c r="E495" s="1908"/>
      <c r="F495" s="1908"/>
      <c r="G495" s="1908"/>
      <c r="H495" s="1908"/>
      <c r="I495" s="1908"/>
      <c r="J495" s="1908"/>
      <c r="K495" s="1892"/>
      <c r="L495" s="1911"/>
      <c r="M495" s="1881"/>
      <c r="N495" s="1908"/>
      <c r="O495" s="1908"/>
      <c r="P495" s="1908"/>
      <c r="Q495" s="1908"/>
      <c r="R495" s="1908"/>
    </row>
    <row r="496" spans="1:18" ht="52.5" customHeight="1">
      <c r="A496" s="1933"/>
      <c r="B496" s="1738" t="s">
        <v>1506</v>
      </c>
      <c r="C496" s="1961" t="s">
        <v>178</v>
      </c>
      <c r="D496" s="3575" t="s">
        <v>1564</v>
      </c>
      <c r="E496" s="1908"/>
      <c r="F496" s="1908"/>
      <c r="G496" s="1908"/>
      <c r="H496" s="1908"/>
      <c r="I496" s="1908"/>
      <c r="J496" s="1908"/>
      <c r="K496" s="1892">
        <v>4660</v>
      </c>
      <c r="L496" s="1911"/>
      <c r="M496" s="1881"/>
      <c r="N496" s="1908"/>
      <c r="O496" s="1908"/>
      <c r="P496" s="1908"/>
      <c r="Q496" s="1908"/>
      <c r="R496" s="1908"/>
    </row>
    <row r="497" spans="1:18" ht="52.5" customHeight="1">
      <c r="A497" s="1933"/>
      <c r="B497" s="1738" t="s">
        <v>1507</v>
      </c>
      <c r="C497" s="1961" t="s">
        <v>178</v>
      </c>
      <c r="D497" s="3575"/>
      <c r="E497" s="1908"/>
      <c r="F497" s="1908"/>
      <c r="G497" s="1908"/>
      <c r="H497" s="1908"/>
      <c r="I497" s="1908"/>
      <c r="J497" s="1908"/>
      <c r="K497" s="1892">
        <v>6570</v>
      </c>
      <c r="L497" s="1911"/>
      <c r="M497" s="1881"/>
      <c r="N497" s="1908"/>
      <c r="O497" s="1908"/>
      <c r="P497" s="1908"/>
      <c r="Q497" s="1908"/>
      <c r="R497" s="1908"/>
    </row>
    <row r="498" spans="1:18" ht="52.5" customHeight="1">
      <c r="A498" s="1933"/>
      <c r="B498" s="1738" t="s">
        <v>180</v>
      </c>
      <c r="C498" s="1961" t="s">
        <v>178</v>
      </c>
      <c r="D498" s="3575"/>
      <c r="E498" s="1908"/>
      <c r="F498" s="1908"/>
      <c r="G498" s="1908"/>
      <c r="H498" s="1908"/>
      <c r="I498" s="1908"/>
      <c r="J498" s="1908"/>
      <c r="K498" s="1892">
        <v>8430</v>
      </c>
      <c r="L498" s="1911"/>
      <c r="M498" s="1881"/>
      <c r="N498" s="1908"/>
      <c r="O498" s="1908"/>
      <c r="P498" s="1908"/>
      <c r="Q498" s="1908"/>
      <c r="R498" s="1908"/>
    </row>
    <row r="499" spans="1:18" ht="52.5" customHeight="1">
      <c r="A499" s="1933"/>
      <c r="B499" s="1738" t="s">
        <v>1508</v>
      </c>
      <c r="C499" s="1961" t="s">
        <v>178</v>
      </c>
      <c r="D499" s="3575"/>
      <c r="E499" s="1908"/>
      <c r="F499" s="1908"/>
      <c r="G499" s="1908"/>
      <c r="H499" s="1908"/>
      <c r="I499" s="1908"/>
      <c r="J499" s="1908"/>
      <c r="K499" s="1892">
        <v>12000</v>
      </c>
      <c r="L499" s="1911"/>
      <c r="M499" s="1881"/>
      <c r="N499" s="1908"/>
      <c r="O499" s="1908"/>
      <c r="P499" s="1908"/>
      <c r="Q499" s="1908"/>
      <c r="R499" s="1908"/>
    </row>
    <row r="500" spans="1:18" ht="52.5" customHeight="1">
      <c r="A500" s="1933"/>
      <c r="B500" s="1738" t="s">
        <v>732</v>
      </c>
      <c r="C500" s="1961" t="s">
        <v>178</v>
      </c>
      <c r="D500" s="3575"/>
      <c r="E500" s="1908"/>
      <c r="F500" s="1908"/>
      <c r="G500" s="1908"/>
      <c r="H500" s="1908"/>
      <c r="I500" s="1908"/>
      <c r="J500" s="1908"/>
      <c r="K500" s="1892">
        <v>19460</v>
      </c>
      <c r="L500" s="1911"/>
      <c r="M500" s="1881"/>
      <c r="N500" s="1908"/>
      <c r="O500" s="1908"/>
      <c r="P500" s="1908"/>
      <c r="Q500" s="1908"/>
      <c r="R500" s="1908"/>
    </row>
    <row r="501" spans="1:18" ht="52.5" customHeight="1">
      <c r="A501" s="1933"/>
      <c r="B501" s="3574" t="s">
        <v>1512</v>
      </c>
      <c r="C501" s="3574"/>
      <c r="D501" s="3574"/>
      <c r="E501" s="1908"/>
      <c r="F501" s="1908"/>
      <c r="G501" s="1908"/>
      <c r="H501" s="1908"/>
      <c r="I501" s="1908"/>
      <c r="J501" s="1908"/>
      <c r="K501" s="1908"/>
      <c r="L501" s="1911"/>
      <c r="M501" s="1881"/>
      <c r="N501" s="1908"/>
      <c r="O501" s="1908"/>
      <c r="P501" s="1908"/>
      <c r="Q501" s="1908"/>
      <c r="R501" s="1908"/>
    </row>
    <row r="502" spans="1:18" ht="52.5" customHeight="1">
      <c r="A502" s="1933"/>
      <c r="B502" s="1738" t="s">
        <v>183</v>
      </c>
      <c r="C502" s="1961" t="s">
        <v>178</v>
      </c>
      <c r="D502" s="3575" t="s">
        <v>182</v>
      </c>
      <c r="E502" s="1908"/>
      <c r="F502" s="1908"/>
      <c r="G502" s="1908"/>
      <c r="H502" s="1908"/>
      <c r="I502" s="1908"/>
      <c r="J502" s="1908"/>
      <c r="K502" s="1892">
        <v>9680</v>
      </c>
      <c r="L502" s="1911"/>
      <c r="M502" s="1881"/>
      <c r="N502" s="1908"/>
      <c r="O502" s="1908"/>
      <c r="P502" s="1908"/>
      <c r="Q502" s="1908"/>
      <c r="R502" s="1908"/>
    </row>
    <row r="503" spans="1:18" ht="52.5" customHeight="1">
      <c r="A503" s="1933"/>
      <c r="B503" s="1738" t="s">
        <v>184</v>
      </c>
      <c r="C503" s="1961" t="s">
        <v>178</v>
      </c>
      <c r="D503" s="3575"/>
      <c r="E503" s="1908"/>
      <c r="F503" s="1908"/>
      <c r="G503" s="1908"/>
      <c r="H503" s="1908"/>
      <c r="I503" s="1908"/>
      <c r="J503" s="1908"/>
      <c r="K503" s="1892">
        <v>13640</v>
      </c>
      <c r="L503" s="1911"/>
      <c r="M503" s="1881"/>
      <c r="N503" s="1908"/>
      <c r="O503" s="1908"/>
      <c r="P503" s="1908"/>
      <c r="Q503" s="1908"/>
      <c r="R503" s="1908"/>
    </row>
    <row r="504" spans="1:18" ht="52.5" customHeight="1">
      <c r="A504" s="1933"/>
      <c r="B504" s="1738" t="s">
        <v>185</v>
      </c>
      <c r="C504" s="1961" t="s">
        <v>178</v>
      </c>
      <c r="D504" s="3575"/>
      <c r="E504" s="1908"/>
      <c r="F504" s="1908"/>
      <c r="G504" s="1908"/>
      <c r="H504" s="1908"/>
      <c r="I504" s="1908"/>
      <c r="J504" s="1908"/>
      <c r="K504" s="1892">
        <v>49610</v>
      </c>
      <c r="L504" s="1911"/>
      <c r="M504" s="1881"/>
      <c r="N504" s="1908"/>
      <c r="O504" s="1908"/>
      <c r="P504" s="1908"/>
      <c r="Q504" s="1908"/>
      <c r="R504" s="1908"/>
    </row>
    <row r="505" spans="1:18" ht="52.5" customHeight="1">
      <c r="A505" s="1933"/>
      <c r="B505" s="1935" t="s">
        <v>186</v>
      </c>
      <c r="C505" s="1961"/>
      <c r="D505" s="1902"/>
      <c r="E505" s="1908"/>
      <c r="F505" s="1908"/>
      <c r="G505" s="1908"/>
      <c r="H505" s="1908"/>
      <c r="I505" s="1908"/>
      <c r="J505" s="1908"/>
      <c r="K505" s="1908"/>
      <c r="L505" s="1911"/>
      <c r="M505" s="1881"/>
      <c r="N505" s="1908"/>
      <c r="O505" s="1908"/>
      <c r="P505" s="1908"/>
      <c r="Q505" s="1908"/>
      <c r="R505" s="1908"/>
    </row>
    <row r="506" spans="1:18" ht="52.5" customHeight="1">
      <c r="A506" s="1933"/>
      <c r="B506" s="1738" t="s">
        <v>187</v>
      </c>
      <c r="C506" s="1961" t="s">
        <v>188</v>
      </c>
      <c r="D506" s="3575" t="s">
        <v>1565</v>
      </c>
      <c r="E506" s="1908"/>
      <c r="F506" s="1908"/>
      <c r="G506" s="1908"/>
      <c r="H506" s="1908"/>
      <c r="I506" s="1908"/>
      <c r="J506" s="1908"/>
      <c r="K506" s="1892">
        <v>20420</v>
      </c>
      <c r="L506" s="1911"/>
      <c r="M506" s="1881"/>
      <c r="N506" s="1908"/>
      <c r="O506" s="1908"/>
      <c r="P506" s="1908"/>
      <c r="Q506" s="1908"/>
      <c r="R506" s="1908"/>
    </row>
    <row r="507" spans="1:18" ht="52.5" customHeight="1">
      <c r="A507" s="1933"/>
      <c r="B507" s="1738" t="s">
        <v>189</v>
      </c>
      <c r="C507" s="1961" t="s">
        <v>188</v>
      </c>
      <c r="D507" s="3575"/>
      <c r="E507" s="1908"/>
      <c r="F507" s="1908"/>
      <c r="G507" s="1908"/>
      <c r="H507" s="1908"/>
      <c r="I507" s="1908"/>
      <c r="J507" s="1908"/>
      <c r="K507" s="1892">
        <v>23700</v>
      </c>
      <c r="L507" s="1911"/>
      <c r="M507" s="1881"/>
      <c r="N507" s="1908"/>
      <c r="O507" s="1908"/>
      <c r="P507" s="1908"/>
      <c r="Q507" s="1908"/>
      <c r="R507" s="1908"/>
    </row>
    <row r="508" spans="1:18" ht="52.5" customHeight="1">
      <c r="A508" s="1933"/>
      <c r="B508" s="1738" t="s">
        <v>1509</v>
      </c>
      <c r="C508" s="1961" t="s">
        <v>190</v>
      </c>
      <c r="D508" s="3575"/>
      <c r="E508" s="1908"/>
      <c r="F508" s="1908"/>
      <c r="G508" s="1908"/>
      <c r="H508" s="1908"/>
      <c r="I508" s="1908"/>
      <c r="J508" s="1908"/>
      <c r="K508" s="1892">
        <v>190880</v>
      </c>
      <c r="L508" s="1911"/>
      <c r="M508" s="1881"/>
      <c r="N508" s="1908"/>
      <c r="O508" s="1908"/>
      <c r="P508" s="1881"/>
      <c r="Q508" s="1881"/>
      <c r="R508" s="1881"/>
    </row>
    <row r="509" spans="1:18" ht="52.5" customHeight="1">
      <c r="A509" s="1824"/>
      <c r="B509" s="1738" t="s">
        <v>1510</v>
      </c>
      <c r="C509" s="1961" t="s">
        <v>190</v>
      </c>
      <c r="D509" s="3575"/>
      <c r="E509" s="1908"/>
      <c r="F509" s="1908"/>
      <c r="G509" s="1908"/>
      <c r="H509" s="1881"/>
      <c r="I509" s="1908"/>
      <c r="J509" s="1908"/>
      <c r="K509" s="1892">
        <v>265100</v>
      </c>
      <c r="L509" s="1911"/>
      <c r="M509" s="1881"/>
      <c r="N509" s="1881"/>
      <c r="O509" s="1881"/>
      <c r="P509" s="1881"/>
      <c r="Q509" s="1881"/>
      <c r="R509" s="1881"/>
    </row>
    <row r="510" spans="1:18" ht="38.25" customHeight="1">
      <c r="A510" s="1791">
        <v>3</v>
      </c>
      <c r="B510" s="3569" t="s">
        <v>2401</v>
      </c>
      <c r="C510" s="3569"/>
      <c r="D510" s="3569"/>
      <c r="E510" s="3569"/>
      <c r="F510" s="3569"/>
      <c r="G510" s="3569"/>
      <c r="H510" s="3569"/>
      <c r="I510" s="3569"/>
      <c r="J510" s="3569"/>
      <c r="K510" s="3569"/>
      <c r="L510" s="3569"/>
      <c r="M510" s="3569"/>
      <c r="N510" s="3569"/>
      <c r="O510" s="3569"/>
      <c r="P510" s="3569"/>
      <c r="Q510" s="3569"/>
      <c r="R510" s="3569"/>
    </row>
    <row r="511" spans="1:18" ht="27.75" customHeight="1">
      <c r="A511" s="1791" t="s">
        <v>1623</v>
      </c>
      <c r="B511" s="3558" t="s">
        <v>1984</v>
      </c>
      <c r="C511" s="3558"/>
      <c r="D511" s="3558"/>
      <c r="E511" s="3558"/>
      <c r="F511" s="3558"/>
      <c r="G511" s="3558"/>
      <c r="H511" s="3558"/>
      <c r="I511" s="3558"/>
      <c r="J511" s="3558"/>
      <c r="K511" s="3558"/>
      <c r="L511" s="3558"/>
      <c r="M511" s="3558"/>
      <c r="N511" s="3558"/>
      <c r="O511" s="3558"/>
      <c r="P511" s="3558"/>
      <c r="Q511" s="3558"/>
      <c r="R511" s="3558"/>
    </row>
    <row r="512" spans="1:18" ht="88.5" customHeight="1">
      <c r="A512" s="1824"/>
      <c r="B512" s="1696" t="s">
        <v>1983</v>
      </c>
      <c r="C512" s="1961" t="s">
        <v>1292</v>
      </c>
      <c r="D512" s="1929"/>
      <c r="E512" s="1929"/>
      <c r="F512" s="1929"/>
      <c r="G512" s="1929"/>
      <c r="H512" s="1929"/>
      <c r="I512" s="1929"/>
      <c r="J512" s="1929"/>
      <c r="K512" s="1912">
        <v>1920000</v>
      </c>
      <c r="L512" s="1888"/>
      <c r="M512" s="1929"/>
      <c r="N512" s="1929"/>
      <c r="O512" s="1929"/>
      <c r="P512" s="1929"/>
      <c r="Q512" s="1929"/>
      <c r="R512" s="1929"/>
    </row>
    <row r="513" spans="1:18" ht="88.5" customHeight="1">
      <c r="A513" s="1824"/>
      <c r="B513" s="1696" t="s">
        <v>1983</v>
      </c>
      <c r="C513" s="1961" t="s">
        <v>1292</v>
      </c>
      <c r="D513" s="1929"/>
      <c r="E513" s="1929"/>
      <c r="F513" s="1929"/>
      <c r="G513" s="1929"/>
      <c r="H513" s="1929"/>
      <c r="I513" s="1929"/>
      <c r="J513" s="1929"/>
      <c r="K513" s="1912">
        <v>2560000</v>
      </c>
      <c r="L513" s="1888"/>
      <c r="M513" s="1929"/>
      <c r="N513" s="1929"/>
      <c r="O513" s="1929"/>
      <c r="P513" s="1929"/>
      <c r="Q513" s="1929"/>
      <c r="R513" s="1929"/>
    </row>
    <row r="514" spans="1:18" ht="88.5" customHeight="1">
      <c r="A514" s="1824"/>
      <c r="B514" s="1793" t="s">
        <v>2066</v>
      </c>
      <c r="C514" s="1961" t="s">
        <v>1292</v>
      </c>
      <c r="D514" s="1929"/>
      <c r="E514" s="1929"/>
      <c r="F514" s="1929"/>
      <c r="G514" s="1929"/>
      <c r="H514" s="1929"/>
      <c r="I514" s="1929"/>
      <c r="J514" s="1929"/>
      <c r="K514" s="1913">
        <v>3700000</v>
      </c>
      <c r="L514" s="1888"/>
      <c r="M514" s="1929"/>
      <c r="N514" s="1929"/>
      <c r="O514" s="1929"/>
      <c r="P514" s="1929"/>
      <c r="Q514" s="1929"/>
      <c r="R514" s="1929"/>
    </row>
    <row r="515" spans="1:18" ht="88.5" customHeight="1">
      <c r="A515" s="1824"/>
      <c r="B515" s="1793" t="s">
        <v>2067</v>
      </c>
      <c r="C515" s="1961" t="s">
        <v>1292</v>
      </c>
      <c r="D515" s="1929"/>
      <c r="E515" s="1929"/>
      <c r="F515" s="1929"/>
      <c r="G515" s="1929"/>
      <c r="H515" s="1929"/>
      <c r="I515" s="1929"/>
      <c r="J515" s="1929"/>
      <c r="K515" s="1913">
        <v>4600000</v>
      </c>
      <c r="L515" s="1888"/>
      <c r="M515" s="1929"/>
      <c r="N515" s="1929"/>
      <c r="O515" s="1929"/>
      <c r="P515" s="1929"/>
      <c r="Q515" s="1929"/>
      <c r="R515" s="1929"/>
    </row>
    <row r="516" spans="1:18" ht="88.5" customHeight="1">
      <c r="A516" s="1824"/>
      <c r="B516" s="1793" t="s">
        <v>2068</v>
      </c>
      <c r="C516" s="1961" t="s">
        <v>1292</v>
      </c>
      <c r="D516" s="1929"/>
      <c r="E516" s="1929"/>
      <c r="F516" s="1929"/>
      <c r="G516" s="1929"/>
      <c r="H516" s="1929"/>
      <c r="I516" s="1929"/>
      <c r="J516" s="1929"/>
      <c r="K516" s="1913">
        <v>3040000</v>
      </c>
      <c r="L516" s="1888"/>
      <c r="M516" s="1929"/>
      <c r="N516" s="1929"/>
      <c r="O516" s="1929"/>
      <c r="P516" s="1929"/>
      <c r="Q516" s="1929"/>
      <c r="R516" s="1929"/>
    </row>
    <row r="517" spans="1:18" ht="88.5" customHeight="1">
      <c r="A517" s="1824"/>
      <c r="B517" s="1793" t="s">
        <v>2069</v>
      </c>
      <c r="C517" s="1961" t="s">
        <v>1292</v>
      </c>
      <c r="D517" s="1929"/>
      <c r="E517" s="1929"/>
      <c r="F517" s="1929"/>
      <c r="G517" s="1929"/>
      <c r="H517" s="1929"/>
      <c r="I517" s="1929"/>
      <c r="J517" s="1929"/>
      <c r="K517" s="1913">
        <v>3500000</v>
      </c>
      <c r="L517" s="1888"/>
      <c r="M517" s="1929"/>
      <c r="N517" s="1929"/>
      <c r="O517" s="1929"/>
      <c r="P517" s="1929"/>
      <c r="Q517" s="1929"/>
      <c r="R517" s="1929"/>
    </row>
    <row r="518" spans="1:18" ht="88.5" customHeight="1">
      <c r="A518" s="1824"/>
      <c r="B518" s="1793" t="s">
        <v>2070</v>
      </c>
      <c r="C518" s="1961" t="s">
        <v>1292</v>
      </c>
      <c r="D518" s="1929"/>
      <c r="E518" s="1929"/>
      <c r="F518" s="1929"/>
      <c r="G518" s="1929"/>
      <c r="H518" s="1929"/>
      <c r="I518" s="1929"/>
      <c r="J518" s="1929"/>
      <c r="K518" s="1913">
        <v>6600000</v>
      </c>
      <c r="L518" s="1888"/>
      <c r="M518" s="1929"/>
      <c r="N518" s="1929"/>
      <c r="O518" s="1929"/>
      <c r="P518" s="1929"/>
      <c r="Q518" s="1929"/>
      <c r="R518" s="1929"/>
    </row>
    <row r="519" spans="1:18" ht="88.5" customHeight="1">
      <c r="A519" s="1824"/>
      <c r="B519" s="1793" t="s">
        <v>2071</v>
      </c>
      <c r="C519" s="1961" t="s">
        <v>1292</v>
      </c>
      <c r="D519" s="1929"/>
      <c r="E519" s="1929"/>
      <c r="F519" s="1929"/>
      <c r="G519" s="1929"/>
      <c r="H519" s="1929"/>
      <c r="I519" s="1929"/>
      <c r="J519" s="1929"/>
      <c r="K519" s="1913">
        <v>18740000</v>
      </c>
      <c r="L519" s="1888"/>
      <c r="M519" s="1929"/>
      <c r="N519" s="1929"/>
      <c r="O519" s="1929"/>
      <c r="P519" s="1929"/>
      <c r="Q519" s="1929"/>
      <c r="R519" s="1929"/>
    </row>
    <row r="520" spans="1:18" ht="88.5" customHeight="1">
      <c r="A520" s="1824"/>
      <c r="B520" s="1793" t="s">
        <v>2072</v>
      </c>
      <c r="C520" s="1961" t="s">
        <v>1292</v>
      </c>
      <c r="D520" s="1929"/>
      <c r="E520" s="1929"/>
      <c r="F520" s="1929"/>
      <c r="G520" s="1929"/>
      <c r="H520" s="1929"/>
      <c r="I520" s="1929"/>
      <c r="J520" s="1929"/>
      <c r="K520" s="1913">
        <v>23020000</v>
      </c>
      <c r="L520" s="1888"/>
      <c r="M520" s="1929"/>
      <c r="N520" s="1929"/>
      <c r="O520" s="1929"/>
      <c r="P520" s="1929"/>
      <c r="Q520" s="1929"/>
      <c r="R520" s="1929"/>
    </row>
    <row r="521" spans="1:18" ht="88.5" customHeight="1">
      <c r="A521" s="1824"/>
      <c r="B521" s="1793" t="s">
        <v>2073</v>
      </c>
      <c r="C521" s="1961" t="s">
        <v>1292</v>
      </c>
      <c r="D521" s="1929"/>
      <c r="E521" s="1929"/>
      <c r="F521" s="1929"/>
      <c r="G521" s="1929"/>
      <c r="H521" s="1929"/>
      <c r="I521" s="1929"/>
      <c r="J521" s="1929"/>
      <c r="K521" s="1913">
        <v>26170000</v>
      </c>
      <c r="L521" s="1888"/>
      <c r="M521" s="1929"/>
      <c r="N521" s="1929"/>
      <c r="O521" s="1929"/>
      <c r="P521" s="1929"/>
      <c r="Q521" s="1929"/>
      <c r="R521" s="1929"/>
    </row>
    <row r="522" spans="1:18" ht="88.5" customHeight="1">
      <c r="A522" s="1824"/>
      <c r="B522" s="1793" t="s">
        <v>2074</v>
      </c>
      <c r="C522" s="1961" t="s">
        <v>1292</v>
      </c>
      <c r="D522" s="1929"/>
      <c r="E522" s="1929"/>
      <c r="F522" s="1929"/>
      <c r="G522" s="1929"/>
      <c r="H522" s="1929"/>
      <c r="I522" s="1929"/>
      <c r="J522" s="1929"/>
      <c r="K522" s="1914">
        <v>3400000</v>
      </c>
      <c r="L522" s="1888"/>
      <c r="M522" s="1929"/>
      <c r="N522" s="1929"/>
      <c r="O522" s="1929"/>
      <c r="P522" s="1929"/>
      <c r="Q522" s="1929"/>
      <c r="R522" s="1929"/>
    </row>
    <row r="523" spans="1:18" ht="88.5" customHeight="1">
      <c r="A523" s="1824"/>
      <c r="B523" s="1793" t="s">
        <v>2075</v>
      </c>
      <c r="C523" s="1961" t="s">
        <v>1292</v>
      </c>
      <c r="D523" s="1929"/>
      <c r="E523" s="1929"/>
      <c r="F523" s="1929"/>
      <c r="G523" s="1929"/>
      <c r="H523" s="1929"/>
      <c r="I523" s="1929"/>
      <c r="J523" s="1929"/>
      <c r="K523" s="1914">
        <v>3600000</v>
      </c>
      <c r="L523" s="1888"/>
      <c r="M523" s="1929"/>
      <c r="N523" s="1929"/>
      <c r="O523" s="1929"/>
      <c r="P523" s="1929"/>
      <c r="Q523" s="1929"/>
      <c r="R523" s="1929"/>
    </row>
    <row r="524" spans="1:18" ht="63.75" customHeight="1">
      <c r="A524" s="1791" t="s">
        <v>1624</v>
      </c>
      <c r="B524" s="3558" t="s">
        <v>2076</v>
      </c>
      <c r="C524" s="3558"/>
      <c r="D524" s="3558"/>
      <c r="E524" s="3558"/>
      <c r="F524" s="3558"/>
      <c r="G524" s="3558"/>
      <c r="H524" s="3558"/>
      <c r="I524" s="3558"/>
      <c r="J524" s="3558"/>
      <c r="K524" s="3558"/>
      <c r="L524" s="3558"/>
      <c r="M524" s="3558"/>
      <c r="N524" s="3558"/>
      <c r="O524" s="3558"/>
      <c r="P524" s="3558"/>
      <c r="Q524" s="3558"/>
      <c r="R524" s="3558"/>
    </row>
    <row r="525" spans="1:18" ht="104.25" customHeight="1">
      <c r="A525" s="1824"/>
      <c r="B525" s="1950" t="s">
        <v>2077</v>
      </c>
      <c r="C525" s="1961" t="s">
        <v>1292</v>
      </c>
      <c r="D525" s="1929"/>
      <c r="E525" s="1929"/>
      <c r="F525" s="1929"/>
      <c r="G525" s="1929"/>
      <c r="H525" s="1929"/>
      <c r="I525" s="1929"/>
      <c r="J525" s="1929"/>
      <c r="K525" s="1887">
        <v>6820000</v>
      </c>
      <c r="L525" s="1888"/>
      <c r="M525" s="1929"/>
      <c r="N525" s="1929"/>
      <c r="O525" s="1929"/>
      <c r="P525" s="1929"/>
      <c r="Q525" s="1929"/>
      <c r="R525" s="1929"/>
    </row>
    <row r="526" spans="1:18" ht="104.25" customHeight="1">
      <c r="A526" s="1824"/>
      <c r="B526" s="1950" t="s">
        <v>2078</v>
      </c>
      <c r="C526" s="1961" t="s">
        <v>1292</v>
      </c>
      <c r="D526" s="1929"/>
      <c r="E526" s="1929"/>
      <c r="F526" s="1929"/>
      <c r="G526" s="1929"/>
      <c r="H526" s="1929"/>
      <c r="I526" s="1929"/>
      <c r="J526" s="1929"/>
      <c r="K526" s="1887">
        <v>7150000</v>
      </c>
      <c r="L526" s="1888"/>
      <c r="M526" s="1929"/>
      <c r="N526" s="1929"/>
      <c r="O526" s="1929"/>
      <c r="P526" s="1929"/>
      <c r="Q526" s="1929"/>
      <c r="R526" s="1929"/>
    </row>
    <row r="527" spans="1:18" ht="104.25" customHeight="1">
      <c r="A527" s="1824"/>
      <c r="B527" s="1950" t="s">
        <v>2079</v>
      </c>
      <c r="C527" s="1961" t="s">
        <v>1292</v>
      </c>
      <c r="D527" s="1929"/>
      <c r="E527" s="1929"/>
      <c r="F527" s="1929"/>
      <c r="G527" s="1929"/>
      <c r="H527" s="1929"/>
      <c r="I527" s="1929"/>
      <c r="J527" s="1929"/>
      <c r="K527" s="1887">
        <v>7058700</v>
      </c>
      <c r="L527" s="1888"/>
      <c r="M527" s="1929"/>
      <c r="N527" s="1929"/>
      <c r="O527" s="1929"/>
      <c r="P527" s="1929"/>
      <c r="Q527" s="1929"/>
      <c r="R527" s="1929"/>
    </row>
    <row r="528" spans="1:18" ht="104.25" customHeight="1">
      <c r="A528" s="1824"/>
      <c r="B528" s="1950" t="s">
        <v>2080</v>
      </c>
      <c r="C528" s="1961" t="s">
        <v>1292</v>
      </c>
      <c r="D528" s="1929"/>
      <c r="E528" s="1929"/>
      <c r="F528" s="1929"/>
      <c r="G528" s="1929"/>
      <c r="H528" s="1929"/>
      <c r="I528" s="1929"/>
      <c r="J528" s="1929"/>
      <c r="K528" s="1887">
        <v>7399000</v>
      </c>
      <c r="L528" s="1888"/>
      <c r="M528" s="1929"/>
      <c r="N528" s="1929"/>
      <c r="O528" s="1929"/>
      <c r="P528" s="1929"/>
      <c r="Q528" s="1929"/>
      <c r="R528" s="1929"/>
    </row>
    <row r="529" spans="1:18" ht="104.25" customHeight="1">
      <c r="A529" s="1824"/>
      <c r="B529" s="1950" t="s">
        <v>2081</v>
      </c>
      <c r="C529" s="1961" t="s">
        <v>1292</v>
      </c>
      <c r="D529" s="1929"/>
      <c r="E529" s="1929"/>
      <c r="F529" s="1929"/>
      <c r="G529" s="1929"/>
      <c r="H529" s="1929"/>
      <c r="I529" s="1929"/>
      <c r="J529" s="1929"/>
      <c r="K529" s="1887">
        <v>7744000</v>
      </c>
      <c r="L529" s="1888"/>
      <c r="M529" s="1929"/>
      <c r="N529" s="1929"/>
      <c r="O529" s="1929"/>
      <c r="P529" s="1929"/>
      <c r="Q529" s="1929"/>
      <c r="R529" s="1929"/>
    </row>
    <row r="530" spans="1:18" ht="63.75" customHeight="1">
      <c r="A530" s="1791" t="s">
        <v>1625</v>
      </c>
      <c r="B530" s="3558" t="s">
        <v>2090</v>
      </c>
      <c r="C530" s="3558"/>
      <c r="D530" s="3558"/>
      <c r="E530" s="3558"/>
      <c r="F530" s="3558"/>
      <c r="G530" s="3558"/>
      <c r="H530" s="3558"/>
      <c r="I530" s="3558"/>
      <c r="J530" s="3558"/>
      <c r="K530" s="3558"/>
      <c r="L530" s="3558"/>
      <c r="M530" s="3558"/>
      <c r="N530" s="3558"/>
      <c r="O530" s="3558"/>
      <c r="P530" s="3558"/>
      <c r="Q530" s="3558"/>
      <c r="R530" s="3558"/>
    </row>
    <row r="531" spans="1:18" ht="84.75" customHeight="1">
      <c r="A531" s="1824"/>
      <c r="B531" s="1796" t="s">
        <v>2088</v>
      </c>
      <c r="C531" s="1961" t="s">
        <v>1292</v>
      </c>
      <c r="D531" s="1929"/>
      <c r="E531" s="1929"/>
      <c r="F531" s="1929"/>
      <c r="G531" s="1929"/>
      <c r="H531" s="1929"/>
      <c r="I531" s="1929"/>
      <c r="J531" s="1929"/>
      <c r="K531" s="1887">
        <v>6000000</v>
      </c>
      <c r="L531" s="1888"/>
      <c r="M531" s="1929"/>
      <c r="N531" s="1929"/>
      <c r="O531" s="1929"/>
      <c r="P531" s="1929"/>
      <c r="Q531" s="1929"/>
      <c r="R531" s="1929"/>
    </row>
    <row r="532" spans="1:18" ht="84.75" customHeight="1">
      <c r="A532" s="1824"/>
      <c r="B532" s="1796" t="s">
        <v>2089</v>
      </c>
      <c r="C532" s="1961" t="s">
        <v>1292</v>
      </c>
      <c r="D532" s="1929"/>
      <c r="E532" s="1929"/>
      <c r="F532" s="1929"/>
      <c r="G532" s="1929"/>
      <c r="H532" s="1929"/>
      <c r="I532" s="1929"/>
      <c r="J532" s="1929"/>
      <c r="K532" s="1887">
        <v>7000000</v>
      </c>
      <c r="L532" s="1888"/>
      <c r="M532" s="1929"/>
      <c r="N532" s="1929"/>
      <c r="O532" s="1929"/>
      <c r="P532" s="1929"/>
      <c r="Q532" s="1929"/>
      <c r="R532" s="1929"/>
    </row>
    <row r="533" spans="1:18" ht="84.75" customHeight="1">
      <c r="A533" s="1824"/>
      <c r="B533" s="1796" t="s">
        <v>2091</v>
      </c>
      <c r="C533" s="1961" t="s">
        <v>1292</v>
      </c>
      <c r="D533" s="1929"/>
      <c r="E533" s="1929"/>
      <c r="F533" s="1929"/>
      <c r="G533" s="1929"/>
      <c r="H533" s="1929"/>
      <c r="I533" s="1929"/>
      <c r="J533" s="1929"/>
      <c r="K533" s="1887">
        <v>7200000</v>
      </c>
      <c r="L533" s="1888"/>
      <c r="M533" s="1929"/>
      <c r="N533" s="1929"/>
      <c r="O533" s="1929"/>
      <c r="P533" s="1929"/>
      <c r="Q533" s="1929"/>
      <c r="R533" s="1929"/>
    </row>
    <row r="534" spans="1:18" ht="84.75" customHeight="1">
      <c r="A534" s="1824"/>
      <c r="B534" s="1796" t="s">
        <v>2092</v>
      </c>
      <c r="C534" s="1961" t="s">
        <v>1292</v>
      </c>
      <c r="D534" s="1929"/>
      <c r="E534" s="1929"/>
      <c r="F534" s="1929"/>
      <c r="G534" s="1929"/>
      <c r="H534" s="1929"/>
      <c r="I534" s="1929"/>
      <c r="J534" s="1929"/>
      <c r="K534" s="1887">
        <v>7500000</v>
      </c>
      <c r="L534" s="1888"/>
      <c r="M534" s="1929"/>
      <c r="N534" s="1929"/>
      <c r="O534" s="1929"/>
      <c r="P534" s="1929"/>
      <c r="Q534" s="1929"/>
      <c r="R534" s="1929"/>
    </row>
    <row r="535" spans="1:18" ht="84.75" customHeight="1">
      <c r="A535" s="1824"/>
      <c r="B535" s="1796" t="s">
        <v>2093</v>
      </c>
      <c r="C535" s="1961" t="s">
        <v>1292</v>
      </c>
      <c r="D535" s="1929"/>
      <c r="E535" s="1929"/>
      <c r="F535" s="1929"/>
      <c r="G535" s="1929"/>
      <c r="H535" s="1929"/>
      <c r="I535" s="1929"/>
      <c r="J535" s="1929"/>
      <c r="K535" s="1887">
        <v>9000000</v>
      </c>
      <c r="L535" s="1888"/>
      <c r="M535" s="1929"/>
      <c r="N535" s="1929"/>
      <c r="O535" s="1929"/>
      <c r="P535" s="1929"/>
      <c r="Q535" s="1929"/>
      <c r="R535" s="1929"/>
    </row>
    <row r="536" spans="1:18" ht="63.75" customHeight="1">
      <c r="A536" s="1791" t="s">
        <v>1626</v>
      </c>
      <c r="B536" s="3558" t="s">
        <v>2094</v>
      </c>
      <c r="C536" s="3558"/>
      <c r="D536" s="3558"/>
      <c r="E536" s="3558"/>
      <c r="F536" s="3558"/>
      <c r="G536" s="3558"/>
      <c r="H536" s="3558"/>
      <c r="I536" s="3558"/>
      <c r="J536" s="3558"/>
      <c r="K536" s="3558"/>
      <c r="L536" s="3558"/>
      <c r="M536" s="3558"/>
      <c r="N536" s="3558"/>
      <c r="O536" s="3558"/>
      <c r="P536" s="3558"/>
      <c r="Q536" s="3558"/>
      <c r="R536" s="3558"/>
    </row>
    <row r="537" spans="1:18" ht="102" customHeight="1">
      <c r="A537" s="1824"/>
      <c r="B537" s="1793" t="s">
        <v>2084</v>
      </c>
      <c r="C537" s="1961" t="s">
        <v>1292</v>
      </c>
      <c r="D537" s="1929"/>
      <c r="E537" s="1929"/>
      <c r="F537" s="1929"/>
      <c r="G537" s="1929"/>
      <c r="H537" s="1929"/>
      <c r="I537" s="1929"/>
      <c r="J537" s="1929"/>
      <c r="K537" s="1887">
        <v>1342000</v>
      </c>
      <c r="L537" s="1888"/>
      <c r="M537" s="1929"/>
      <c r="N537" s="1929"/>
      <c r="O537" s="1929"/>
      <c r="P537" s="1929"/>
      <c r="Q537" s="1929"/>
      <c r="R537" s="1929"/>
    </row>
    <row r="538" spans="1:18" ht="102" customHeight="1">
      <c r="A538" s="1824"/>
      <c r="B538" s="1831" t="s">
        <v>2085</v>
      </c>
      <c r="C538" s="1961" t="s">
        <v>1292</v>
      </c>
      <c r="D538" s="1929"/>
      <c r="E538" s="1929"/>
      <c r="F538" s="1929"/>
      <c r="G538" s="1929"/>
      <c r="H538" s="1929"/>
      <c r="I538" s="1929"/>
      <c r="J538" s="1929"/>
      <c r="K538" s="1887">
        <v>1406000</v>
      </c>
      <c r="L538" s="1888"/>
      <c r="M538" s="1929"/>
      <c r="N538" s="1929"/>
      <c r="O538" s="1929"/>
      <c r="P538" s="1929"/>
      <c r="Q538" s="1929"/>
      <c r="R538" s="1929"/>
    </row>
    <row r="539" spans="1:18" ht="102" customHeight="1">
      <c r="A539" s="1824"/>
      <c r="B539" s="1831" t="s">
        <v>2086</v>
      </c>
      <c r="C539" s="1961" t="s">
        <v>1292</v>
      </c>
      <c r="D539" s="1929"/>
      <c r="E539" s="1929"/>
      <c r="F539" s="1929"/>
      <c r="G539" s="1929"/>
      <c r="H539" s="1929"/>
      <c r="I539" s="1929"/>
      <c r="J539" s="1929"/>
      <c r="K539" s="1887">
        <v>2252000</v>
      </c>
      <c r="L539" s="1888"/>
      <c r="M539" s="1929"/>
      <c r="N539" s="1929"/>
      <c r="O539" s="1929"/>
      <c r="P539" s="1929"/>
      <c r="Q539" s="1929"/>
      <c r="R539" s="1929"/>
    </row>
    <row r="540" spans="1:18" ht="102" customHeight="1">
      <c r="A540" s="1824"/>
      <c r="B540" s="1796" t="s">
        <v>2092</v>
      </c>
      <c r="C540" s="1961" t="s">
        <v>1292</v>
      </c>
      <c r="D540" s="1929"/>
      <c r="E540" s="1929"/>
      <c r="F540" s="1929"/>
      <c r="G540" s="1929"/>
      <c r="H540" s="1929"/>
      <c r="I540" s="1929"/>
      <c r="J540" s="1929"/>
      <c r="K540" s="1887">
        <v>2582000</v>
      </c>
      <c r="L540" s="1888"/>
      <c r="M540" s="1929"/>
      <c r="N540" s="1929"/>
      <c r="O540" s="1929"/>
      <c r="P540" s="1929"/>
      <c r="Q540" s="1929"/>
      <c r="R540" s="1929"/>
    </row>
    <row r="541" spans="1:18" ht="102" customHeight="1">
      <c r="A541" s="1824"/>
      <c r="B541" s="1796" t="s">
        <v>2093</v>
      </c>
      <c r="C541" s="1961" t="s">
        <v>1292</v>
      </c>
      <c r="D541" s="1929"/>
      <c r="E541" s="1929"/>
      <c r="F541" s="1929"/>
      <c r="G541" s="1929"/>
      <c r="H541" s="1929"/>
      <c r="I541" s="1929"/>
      <c r="J541" s="1929"/>
      <c r="K541" s="1887">
        <v>2746000</v>
      </c>
      <c r="L541" s="1888"/>
      <c r="M541" s="1929"/>
      <c r="N541" s="1929"/>
      <c r="O541" s="1929"/>
      <c r="P541" s="1929"/>
      <c r="Q541" s="1929"/>
      <c r="R541" s="1929"/>
    </row>
    <row r="542" spans="1:18" ht="113.25" customHeight="1">
      <c r="A542" s="1824"/>
      <c r="B542" s="1831" t="s">
        <v>2087</v>
      </c>
      <c r="C542" s="1961" t="s">
        <v>1292</v>
      </c>
      <c r="D542" s="1929"/>
      <c r="E542" s="1929"/>
      <c r="F542" s="1929"/>
      <c r="G542" s="1929"/>
      <c r="H542" s="1929"/>
      <c r="I542" s="1929"/>
      <c r="J542" s="1929"/>
      <c r="K542" s="1887">
        <v>3328000</v>
      </c>
      <c r="L542" s="1888"/>
      <c r="M542" s="1929"/>
      <c r="N542" s="1929"/>
      <c r="O542" s="1929"/>
      <c r="P542" s="1929"/>
      <c r="Q542" s="1929"/>
      <c r="R542" s="1929"/>
    </row>
    <row r="543" spans="1:18" ht="63.75" customHeight="1">
      <c r="A543" s="1791" t="s">
        <v>1627</v>
      </c>
      <c r="B543" s="1929"/>
      <c r="C543" s="3573" t="s">
        <v>2095</v>
      </c>
      <c r="D543" s="3573"/>
      <c r="E543" s="3573"/>
      <c r="F543" s="3573"/>
      <c r="G543" s="3573"/>
      <c r="H543" s="3573"/>
      <c r="I543" s="3573"/>
      <c r="J543" s="3573"/>
      <c r="K543" s="3573"/>
      <c r="L543" s="3573"/>
      <c r="M543" s="3573"/>
      <c r="N543" s="3573"/>
      <c r="O543" s="3573"/>
      <c r="P543" s="3573"/>
      <c r="Q543" s="3573"/>
      <c r="R543" s="3573"/>
    </row>
    <row r="544" spans="1:18" ht="63.75" customHeight="1">
      <c r="A544" s="1824"/>
      <c r="B544" s="1511" t="s">
        <v>2096</v>
      </c>
      <c r="C544" s="1961" t="s">
        <v>1292</v>
      </c>
      <c r="D544" s="1929"/>
      <c r="E544" s="1929"/>
      <c r="F544" s="1929"/>
      <c r="G544" s="1929"/>
      <c r="H544" s="1929"/>
      <c r="I544" s="1929"/>
      <c r="J544" s="1929"/>
      <c r="K544" s="1887">
        <v>1712000</v>
      </c>
      <c r="L544" s="1888"/>
      <c r="M544" s="1929"/>
      <c r="N544" s="1929"/>
      <c r="O544" s="1929"/>
      <c r="P544" s="1929"/>
      <c r="Q544" s="1929"/>
      <c r="R544" s="1929"/>
    </row>
    <row r="545" spans="1:18" ht="63.75" customHeight="1">
      <c r="A545" s="1824"/>
      <c r="B545" s="1511" t="s">
        <v>2097</v>
      </c>
      <c r="C545" s="1961" t="s">
        <v>1292</v>
      </c>
      <c r="D545" s="1929"/>
      <c r="E545" s="1929"/>
      <c r="F545" s="1929"/>
      <c r="G545" s="1929"/>
      <c r="H545" s="1929"/>
      <c r="I545" s="1929"/>
      <c r="J545" s="1929"/>
      <c r="K545" s="1887">
        <v>2562000</v>
      </c>
      <c r="L545" s="1888"/>
      <c r="M545" s="1929"/>
      <c r="N545" s="1929"/>
      <c r="O545" s="1929"/>
      <c r="P545" s="1929"/>
      <c r="Q545" s="1929"/>
      <c r="R545" s="1929"/>
    </row>
    <row r="546" spans="1:18" ht="63.75" customHeight="1">
      <c r="A546" s="1824"/>
      <c r="B546" s="1511" t="s">
        <v>2098</v>
      </c>
      <c r="C546" s="1961" t="s">
        <v>1292</v>
      </c>
      <c r="D546" s="1929"/>
      <c r="E546" s="1929"/>
      <c r="F546" s="1929"/>
      <c r="G546" s="1929"/>
      <c r="H546" s="1929"/>
      <c r="I546" s="1929"/>
      <c r="J546" s="1929"/>
      <c r="K546" s="1887">
        <v>2604000</v>
      </c>
      <c r="L546" s="1888"/>
      <c r="M546" s="1929"/>
      <c r="N546" s="1929"/>
      <c r="O546" s="1929"/>
      <c r="P546" s="1929"/>
      <c r="Q546" s="1929"/>
      <c r="R546" s="1929"/>
    </row>
    <row r="547" spans="1:18" ht="63.75" customHeight="1">
      <c r="A547" s="1824"/>
      <c r="B547" s="1511" t="s">
        <v>2099</v>
      </c>
      <c r="C547" s="1961" t="s">
        <v>1292</v>
      </c>
      <c r="D547" s="1929"/>
      <c r="E547" s="1929"/>
      <c r="F547" s="1929"/>
      <c r="G547" s="1929"/>
      <c r="H547" s="1929"/>
      <c r="I547" s="1929"/>
      <c r="J547" s="1929"/>
      <c r="K547" s="1887">
        <v>3310000</v>
      </c>
      <c r="L547" s="1888"/>
      <c r="M547" s="1929"/>
      <c r="N547" s="1929"/>
      <c r="O547" s="1929"/>
      <c r="P547" s="1929"/>
      <c r="Q547" s="1929"/>
      <c r="R547" s="1929"/>
    </row>
    <row r="548" spans="1:18" ht="63.75" customHeight="1">
      <c r="A548" s="1791" t="s">
        <v>1995</v>
      </c>
      <c r="B548" s="1929"/>
      <c r="C548" s="3558" t="s">
        <v>2011</v>
      </c>
      <c r="D548" s="3558"/>
      <c r="E548" s="3558"/>
      <c r="F548" s="3558"/>
      <c r="G548" s="3558"/>
      <c r="H548" s="3558"/>
      <c r="I548" s="3558"/>
      <c r="J548" s="3558"/>
      <c r="K548" s="3558"/>
      <c r="L548" s="3558"/>
      <c r="M548" s="3558"/>
      <c r="N548" s="3558"/>
      <c r="O548" s="3558"/>
      <c r="P548" s="3558"/>
      <c r="Q548" s="3558"/>
      <c r="R548" s="3558"/>
    </row>
    <row r="549" spans="1:18" ht="63.75" customHeight="1">
      <c r="A549" s="1824"/>
      <c r="B549" s="1696" t="s">
        <v>2012</v>
      </c>
      <c r="C549" s="1961" t="s">
        <v>1292</v>
      </c>
      <c r="D549" s="1929"/>
      <c r="E549" s="1929"/>
      <c r="F549" s="1929"/>
      <c r="G549" s="1929"/>
      <c r="H549" s="1929"/>
      <c r="I549" s="1929"/>
      <c r="J549" s="1929"/>
      <c r="K549" s="1887">
        <v>3600000</v>
      </c>
      <c r="L549" s="1888"/>
      <c r="M549" s="1929"/>
      <c r="N549" s="1929"/>
      <c r="O549" s="1929"/>
      <c r="P549" s="1929"/>
      <c r="Q549" s="1929"/>
      <c r="R549" s="1929"/>
    </row>
    <row r="550" spans="1:18" ht="63.75" customHeight="1">
      <c r="A550" s="1824"/>
      <c r="B550" s="1696" t="s">
        <v>2013</v>
      </c>
      <c r="C550" s="1961" t="s">
        <v>1292</v>
      </c>
      <c r="D550" s="1929"/>
      <c r="E550" s="1929"/>
      <c r="F550" s="1929"/>
      <c r="G550" s="1929"/>
      <c r="H550" s="1929"/>
      <c r="I550" s="1929"/>
      <c r="J550" s="1929"/>
      <c r="K550" s="1887">
        <v>4600000</v>
      </c>
      <c r="L550" s="1888"/>
      <c r="M550" s="1929"/>
      <c r="N550" s="1929"/>
      <c r="O550" s="1929"/>
      <c r="P550" s="1929"/>
      <c r="Q550" s="1929"/>
      <c r="R550" s="1929"/>
    </row>
    <row r="551" spans="1:18" ht="63.75" customHeight="1">
      <c r="A551" s="1824"/>
      <c r="B551" s="1797" t="s">
        <v>2082</v>
      </c>
      <c r="C551" s="1961" t="s">
        <v>1292</v>
      </c>
      <c r="D551" s="1929"/>
      <c r="E551" s="1929"/>
      <c r="F551" s="1929"/>
      <c r="G551" s="1929"/>
      <c r="H551" s="1929"/>
      <c r="I551" s="1929"/>
      <c r="J551" s="1929"/>
      <c r="K551" s="1887">
        <v>6000000</v>
      </c>
      <c r="L551" s="1888"/>
      <c r="M551" s="1929"/>
      <c r="N551" s="1929"/>
      <c r="O551" s="1929"/>
      <c r="P551" s="1929"/>
      <c r="Q551" s="1929"/>
      <c r="R551" s="1929"/>
    </row>
    <row r="552" spans="1:18" ht="63.75" customHeight="1">
      <c r="A552" s="1824"/>
      <c r="B552" s="1798" t="s">
        <v>2083</v>
      </c>
      <c r="C552" s="1961" t="s">
        <v>1292</v>
      </c>
      <c r="D552" s="1929"/>
      <c r="E552" s="1929"/>
      <c r="F552" s="1929"/>
      <c r="G552" s="1929"/>
      <c r="H552" s="1929"/>
      <c r="I552" s="1929"/>
      <c r="J552" s="1929"/>
      <c r="K552" s="1887">
        <v>8000000</v>
      </c>
      <c r="L552" s="1888"/>
      <c r="M552" s="1929"/>
      <c r="N552" s="1929"/>
      <c r="O552" s="1929"/>
      <c r="P552" s="1929"/>
      <c r="Q552" s="1929"/>
      <c r="R552" s="1929"/>
    </row>
    <row r="553" spans="1:18" ht="63.75" customHeight="1">
      <c r="A553" s="1791">
        <v>4</v>
      </c>
      <c r="B553" s="3569" t="s">
        <v>2403</v>
      </c>
      <c r="C553" s="3569"/>
      <c r="D553" s="3569"/>
      <c r="E553" s="3569"/>
      <c r="F553" s="3569"/>
      <c r="G553" s="3569"/>
      <c r="H553" s="3569"/>
      <c r="I553" s="3569"/>
      <c r="J553" s="3569"/>
      <c r="K553" s="3569"/>
      <c r="L553" s="3569"/>
      <c r="M553" s="3569"/>
      <c r="N553" s="3569"/>
      <c r="O553" s="3569"/>
      <c r="P553" s="3569"/>
      <c r="Q553" s="3569"/>
      <c r="R553" s="3569"/>
    </row>
    <row r="554" spans="1:18" ht="63.75" hidden="1" customHeight="1">
      <c r="A554" s="1791"/>
      <c r="B554" s="3569"/>
      <c r="C554" s="3569"/>
      <c r="D554" s="3569"/>
      <c r="E554" s="3569"/>
      <c r="F554" s="3569"/>
      <c r="G554" s="3569"/>
      <c r="H554" s="3569"/>
      <c r="I554" s="3569"/>
      <c r="J554" s="3569"/>
      <c r="K554" s="3569"/>
      <c r="L554" s="3569"/>
      <c r="M554" s="3569"/>
      <c r="N554" s="3569"/>
      <c r="O554" s="3569"/>
      <c r="P554" s="3569"/>
      <c r="Q554" s="3569"/>
      <c r="R554" s="3569"/>
    </row>
    <row r="555" spans="1:18" ht="63.75" customHeight="1">
      <c r="A555" s="1791"/>
      <c r="B555" s="1929"/>
      <c r="C555" s="3573" t="s">
        <v>2139</v>
      </c>
      <c r="D555" s="3573"/>
      <c r="E555" s="3573"/>
      <c r="F555" s="3573"/>
      <c r="G555" s="3573"/>
      <c r="H555" s="3573"/>
      <c r="I555" s="3573"/>
      <c r="J555" s="3573"/>
      <c r="K555" s="3573"/>
      <c r="L555" s="3573"/>
      <c r="M555" s="3573"/>
      <c r="N555" s="3573"/>
      <c r="O555" s="3573"/>
      <c r="P555" s="3573"/>
      <c r="Q555" s="3573"/>
      <c r="R555" s="3573"/>
    </row>
    <row r="556" spans="1:18" ht="63.75" customHeight="1">
      <c r="A556" s="1791" t="s">
        <v>1623</v>
      </c>
      <c r="B556" s="3378" t="s">
        <v>2138</v>
      </c>
      <c r="C556" s="3379"/>
      <c r="D556" s="3379"/>
      <c r="E556" s="3379"/>
      <c r="F556" s="3517"/>
      <c r="G556" s="3531"/>
      <c r="H556" s="3532"/>
      <c r="I556" s="3532"/>
      <c r="J556" s="3532"/>
      <c r="K556" s="3532"/>
      <c r="L556" s="3532"/>
      <c r="M556" s="3532"/>
      <c r="N556" s="3532"/>
      <c r="O556" s="3532"/>
      <c r="P556" s="3532"/>
      <c r="Q556" s="3532"/>
      <c r="R556" s="3533"/>
    </row>
    <row r="557" spans="1:18" ht="63.75" customHeight="1">
      <c r="A557" s="1791"/>
      <c r="B557" s="1929"/>
      <c r="C557" s="1955"/>
      <c r="D557" s="3558" t="s">
        <v>2145</v>
      </c>
      <c r="E557" s="3558"/>
      <c r="F557" s="3558"/>
      <c r="G557" s="3531"/>
      <c r="H557" s="3532"/>
      <c r="I557" s="3532"/>
      <c r="J557" s="3532"/>
      <c r="K557" s="3532"/>
      <c r="L557" s="3532"/>
      <c r="M557" s="3532"/>
      <c r="N557" s="3532"/>
      <c r="O557" s="3532"/>
      <c r="P557" s="3532"/>
      <c r="Q557" s="3532"/>
      <c r="R557" s="3533"/>
    </row>
    <row r="558" spans="1:18" ht="63.75" customHeight="1">
      <c r="A558" s="1824"/>
      <c r="B558" s="1696" t="s">
        <v>2140</v>
      </c>
      <c r="C558" s="1961" t="s">
        <v>1292</v>
      </c>
      <c r="D558" s="3570" t="s">
        <v>2155</v>
      </c>
      <c r="E558" s="3570"/>
      <c r="F558" s="3570"/>
      <c r="G558" s="3571">
        <v>9850000</v>
      </c>
      <c r="H558" s="3571"/>
      <c r="I558" s="3571"/>
      <c r="J558" s="3571"/>
      <c r="K558" s="3571"/>
      <c r="L558" s="3571"/>
      <c r="M558" s="3571"/>
      <c r="N558" s="3571"/>
      <c r="O558" s="3571"/>
      <c r="P558" s="3571"/>
      <c r="Q558" s="3571"/>
      <c r="R558" s="3571"/>
    </row>
    <row r="559" spans="1:18" ht="63.75" customHeight="1">
      <c r="A559" s="1824"/>
      <c r="B559" s="1696" t="s">
        <v>2141</v>
      </c>
      <c r="C559" s="1961" t="s">
        <v>1292</v>
      </c>
      <c r="D559" s="3570" t="s">
        <v>2156</v>
      </c>
      <c r="E559" s="3570"/>
      <c r="F559" s="3570"/>
      <c r="G559" s="3571">
        <v>13450000</v>
      </c>
      <c r="H559" s="3571"/>
      <c r="I559" s="3571"/>
      <c r="J559" s="3571"/>
      <c r="K559" s="3571"/>
      <c r="L559" s="3571"/>
      <c r="M559" s="3571"/>
      <c r="N559" s="3571"/>
      <c r="O559" s="3571"/>
      <c r="P559" s="3571"/>
      <c r="Q559" s="3571"/>
      <c r="R559" s="3571"/>
    </row>
    <row r="560" spans="1:18" ht="63.75" customHeight="1">
      <c r="A560" s="1824"/>
      <c r="B560" s="1696" t="s">
        <v>2142</v>
      </c>
      <c r="C560" s="1961" t="s">
        <v>1292</v>
      </c>
      <c r="D560" s="3570" t="s">
        <v>2157</v>
      </c>
      <c r="E560" s="3570"/>
      <c r="F560" s="3570"/>
      <c r="G560" s="3571">
        <v>17850000</v>
      </c>
      <c r="H560" s="3571"/>
      <c r="I560" s="3571"/>
      <c r="J560" s="3571"/>
      <c r="K560" s="3571"/>
      <c r="L560" s="3571"/>
      <c r="M560" s="3571"/>
      <c r="N560" s="3571"/>
      <c r="O560" s="3571"/>
      <c r="P560" s="3571"/>
      <c r="Q560" s="3571"/>
      <c r="R560" s="3571"/>
    </row>
    <row r="561" spans="1:18" ht="63.75" customHeight="1">
      <c r="A561" s="1824"/>
      <c r="B561" s="1696" t="s">
        <v>2143</v>
      </c>
      <c r="C561" s="1961" t="s">
        <v>1292</v>
      </c>
      <c r="D561" s="3570" t="s">
        <v>2158</v>
      </c>
      <c r="E561" s="3570"/>
      <c r="F561" s="3570"/>
      <c r="G561" s="3571">
        <v>19850000</v>
      </c>
      <c r="H561" s="3571"/>
      <c r="I561" s="3571"/>
      <c r="J561" s="3571"/>
      <c r="K561" s="3571"/>
      <c r="L561" s="3571"/>
      <c r="M561" s="3571"/>
      <c r="N561" s="3571"/>
      <c r="O561" s="3571"/>
      <c r="P561" s="3571"/>
      <c r="Q561" s="3571"/>
      <c r="R561" s="3571"/>
    </row>
    <row r="562" spans="1:18" ht="63.75" customHeight="1">
      <c r="A562" s="1824"/>
      <c r="B562" s="1696" t="s">
        <v>2144</v>
      </c>
      <c r="C562" s="1961" t="s">
        <v>1292</v>
      </c>
      <c r="D562" s="3570" t="s">
        <v>2159</v>
      </c>
      <c r="E562" s="3570"/>
      <c r="F562" s="3570"/>
      <c r="G562" s="3571">
        <v>23450000</v>
      </c>
      <c r="H562" s="3571"/>
      <c r="I562" s="3571"/>
      <c r="J562" s="3571"/>
      <c r="K562" s="3571"/>
      <c r="L562" s="3571"/>
      <c r="M562" s="3571"/>
      <c r="N562" s="3571"/>
      <c r="O562" s="3571"/>
      <c r="P562" s="3571"/>
      <c r="Q562" s="3571"/>
      <c r="R562" s="3571"/>
    </row>
    <row r="563" spans="1:18" ht="63.75" customHeight="1">
      <c r="A563" s="1791" t="s">
        <v>1624</v>
      </c>
      <c r="B563" s="3569" t="s">
        <v>2262</v>
      </c>
      <c r="C563" s="3569"/>
      <c r="D563" s="3569"/>
      <c r="E563" s="3569"/>
      <c r="F563" s="1929"/>
      <c r="G563" s="3531"/>
      <c r="H563" s="3532"/>
      <c r="I563" s="3532"/>
      <c r="J563" s="3532"/>
      <c r="K563" s="3532"/>
      <c r="L563" s="3532"/>
      <c r="M563" s="3532"/>
      <c r="N563" s="3532"/>
      <c r="O563" s="3532"/>
      <c r="P563" s="3532"/>
      <c r="Q563" s="3532"/>
      <c r="R563" s="3533"/>
    </row>
    <row r="564" spans="1:18" ht="63.75" customHeight="1">
      <c r="A564" s="1791"/>
      <c r="B564" s="1929"/>
      <c r="C564" s="1955"/>
      <c r="D564" s="3558" t="s">
        <v>2145</v>
      </c>
      <c r="E564" s="3558"/>
      <c r="F564" s="3558"/>
      <c r="G564" s="3531"/>
      <c r="H564" s="3532"/>
      <c r="I564" s="3532"/>
      <c r="J564" s="3532"/>
      <c r="K564" s="3532"/>
      <c r="L564" s="3532"/>
      <c r="M564" s="3532"/>
      <c r="N564" s="3532"/>
      <c r="O564" s="3532"/>
      <c r="P564" s="3532"/>
      <c r="Q564" s="3532"/>
      <c r="R564" s="3533"/>
    </row>
    <row r="565" spans="1:18" ht="63.75" customHeight="1">
      <c r="A565" s="1824"/>
      <c r="B565" s="1696" t="s">
        <v>2230</v>
      </c>
      <c r="C565" s="1961" t="s">
        <v>1292</v>
      </c>
      <c r="D565" s="3570" t="s">
        <v>2146</v>
      </c>
      <c r="E565" s="3570"/>
      <c r="F565" s="3570"/>
      <c r="G565" s="3571">
        <v>4950000</v>
      </c>
      <c r="H565" s="3571"/>
      <c r="I565" s="3571"/>
      <c r="J565" s="3571"/>
      <c r="K565" s="3571"/>
      <c r="L565" s="3571"/>
      <c r="M565" s="3571"/>
      <c r="N565" s="3571"/>
      <c r="O565" s="3571"/>
      <c r="P565" s="3571"/>
      <c r="Q565" s="3571"/>
      <c r="R565" s="3571"/>
    </row>
    <row r="566" spans="1:18" ht="63.75" customHeight="1">
      <c r="A566" s="1824"/>
      <c r="B566" s="1696" t="s">
        <v>2231</v>
      </c>
      <c r="C566" s="1961" t="s">
        <v>1292</v>
      </c>
      <c r="D566" s="3570" t="s">
        <v>2147</v>
      </c>
      <c r="E566" s="3570"/>
      <c r="F566" s="3570"/>
      <c r="G566" s="3571">
        <v>7950000</v>
      </c>
      <c r="H566" s="3571"/>
      <c r="I566" s="3571"/>
      <c r="J566" s="3571"/>
      <c r="K566" s="3571"/>
      <c r="L566" s="3571"/>
      <c r="M566" s="3571"/>
      <c r="N566" s="3571"/>
      <c r="O566" s="3571"/>
      <c r="P566" s="3571"/>
      <c r="Q566" s="3571"/>
      <c r="R566" s="3571"/>
    </row>
    <row r="567" spans="1:18" ht="63.75" customHeight="1">
      <c r="A567" s="1824"/>
      <c r="B567" s="1696" t="s">
        <v>2232</v>
      </c>
      <c r="C567" s="1961" t="s">
        <v>1292</v>
      </c>
      <c r="D567" s="3570" t="s">
        <v>2148</v>
      </c>
      <c r="E567" s="3570"/>
      <c r="F567" s="3570"/>
      <c r="G567" s="3571">
        <v>10950000</v>
      </c>
      <c r="H567" s="3571"/>
      <c r="I567" s="3571"/>
      <c r="J567" s="3571"/>
      <c r="K567" s="3571"/>
      <c r="L567" s="3571"/>
      <c r="M567" s="3571"/>
      <c r="N567" s="3571"/>
      <c r="O567" s="3571"/>
      <c r="P567" s="3571"/>
      <c r="Q567" s="3571"/>
      <c r="R567" s="3571"/>
    </row>
    <row r="568" spans="1:18" ht="63.75" customHeight="1">
      <c r="A568" s="1824"/>
      <c r="B568" s="1696" t="s">
        <v>2233</v>
      </c>
      <c r="C568" s="1961" t="s">
        <v>1292</v>
      </c>
      <c r="D568" s="3570" t="s">
        <v>2149</v>
      </c>
      <c r="E568" s="3570"/>
      <c r="F568" s="3570"/>
      <c r="G568" s="3571">
        <v>14450000</v>
      </c>
      <c r="H568" s="3571"/>
      <c r="I568" s="3571"/>
      <c r="J568" s="3571"/>
      <c r="K568" s="3571"/>
      <c r="L568" s="3571"/>
      <c r="M568" s="3571"/>
      <c r="N568" s="3571"/>
      <c r="O568" s="3571"/>
      <c r="P568" s="3571"/>
      <c r="Q568" s="3571"/>
      <c r="R568" s="3571"/>
    </row>
    <row r="569" spans="1:18" ht="63.75" customHeight="1">
      <c r="A569" s="1824"/>
      <c r="B569" s="1696" t="s">
        <v>2234</v>
      </c>
      <c r="C569" s="1961" t="s">
        <v>1292</v>
      </c>
      <c r="D569" s="3570" t="s">
        <v>2150</v>
      </c>
      <c r="E569" s="3570"/>
      <c r="F569" s="3570"/>
      <c r="G569" s="3571">
        <v>12450000</v>
      </c>
      <c r="H569" s="3571"/>
      <c r="I569" s="3571"/>
      <c r="J569" s="3571"/>
      <c r="K569" s="3571"/>
      <c r="L569" s="3571"/>
      <c r="M569" s="3571"/>
      <c r="N569" s="3571"/>
      <c r="O569" s="3571"/>
      <c r="P569" s="3571"/>
      <c r="Q569" s="3571"/>
      <c r="R569" s="3571"/>
    </row>
    <row r="570" spans="1:18" ht="63.75" customHeight="1">
      <c r="A570" s="1824"/>
      <c r="B570" s="1696" t="s">
        <v>2235</v>
      </c>
      <c r="C570" s="1961" t="s">
        <v>1292</v>
      </c>
      <c r="D570" s="3570" t="s">
        <v>2151</v>
      </c>
      <c r="E570" s="3570"/>
      <c r="F570" s="3570"/>
      <c r="G570" s="3571">
        <v>14550000</v>
      </c>
      <c r="H570" s="3571"/>
      <c r="I570" s="3571"/>
      <c r="J570" s="3571"/>
      <c r="K570" s="3571"/>
      <c r="L570" s="3571"/>
      <c r="M570" s="3571"/>
      <c r="N570" s="3571"/>
      <c r="O570" s="3571"/>
      <c r="P570" s="3571"/>
      <c r="Q570" s="3571"/>
      <c r="R570" s="3571"/>
    </row>
    <row r="571" spans="1:18" ht="63.75" customHeight="1">
      <c r="A571" s="1824"/>
      <c r="B571" s="1696" t="s">
        <v>2236</v>
      </c>
      <c r="C571" s="1961" t="s">
        <v>1292</v>
      </c>
      <c r="D571" s="3570" t="s">
        <v>2152</v>
      </c>
      <c r="E571" s="3570"/>
      <c r="F571" s="3570"/>
      <c r="G571" s="3571">
        <v>16850000</v>
      </c>
      <c r="H571" s="3571"/>
      <c r="I571" s="3571"/>
      <c r="J571" s="3571"/>
      <c r="K571" s="3571"/>
      <c r="L571" s="3571"/>
      <c r="M571" s="3571"/>
      <c r="N571" s="3571"/>
      <c r="O571" s="3571"/>
      <c r="P571" s="3571"/>
      <c r="Q571" s="3571"/>
      <c r="R571" s="3571"/>
    </row>
    <row r="572" spans="1:18" ht="63.75" customHeight="1">
      <c r="A572" s="1824"/>
      <c r="B572" s="1696" t="s">
        <v>2237</v>
      </c>
      <c r="C572" s="1961" t="s">
        <v>1292</v>
      </c>
      <c r="D572" s="3570" t="s">
        <v>2153</v>
      </c>
      <c r="E572" s="3570"/>
      <c r="F572" s="3570"/>
      <c r="G572" s="3571">
        <v>18450000</v>
      </c>
      <c r="H572" s="3571"/>
      <c r="I572" s="3571"/>
      <c r="J572" s="3571"/>
      <c r="K572" s="3571"/>
      <c r="L572" s="3571"/>
      <c r="M572" s="3571"/>
      <c r="N572" s="3571"/>
      <c r="O572" s="3571"/>
      <c r="P572" s="3571"/>
      <c r="Q572" s="3571"/>
      <c r="R572" s="3571"/>
    </row>
    <row r="573" spans="1:18" ht="63.75" customHeight="1">
      <c r="A573" s="1824"/>
      <c r="B573" s="1696" t="s">
        <v>2238</v>
      </c>
      <c r="C573" s="1961" t="s">
        <v>1292</v>
      </c>
      <c r="D573" s="3570" t="s">
        <v>2154</v>
      </c>
      <c r="E573" s="3570"/>
      <c r="F573" s="3570"/>
      <c r="G573" s="3571">
        <v>20450000</v>
      </c>
      <c r="H573" s="3571"/>
      <c r="I573" s="3571"/>
      <c r="J573" s="3571"/>
      <c r="K573" s="3571"/>
      <c r="L573" s="3571"/>
      <c r="M573" s="3571"/>
      <c r="N573" s="3571"/>
      <c r="O573" s="3571"/>
      <c r="P573" s="3571"/>
      <c r="Q573" s="3571"/>
      <c r="R573" s="3571"/>
    </row>
    <row r="574" spans="1:18" ht="63.75" customHeight="1">
      <c r="A574" s="1824"/>
      <c r="B574" s="1696" t="s">
        <v>2239</v>
      </c>
      <c r="C574" s="1961" t="s">
        <v>1292</v>
      </c>
      <c r="D574" s="3570" t="s">
        <v>2160</v>
      </c>
      <c r="E574" s="3570"/>
      <c r="F574" s="3570"/>
      <c r="G574" s="3571">
        <v>26550000</v>
      </c>
      <c r="H574" s="3571"/>
      <c r="I574" s="3571"/>
      <c r="J574" s="3571"/>
      <c r="K574" s="3571"/>
      <c r="L574" s="3571"/>
      <c r="M574" s="3571"/>
      <c r="N574" s="3571"/>
      <c r="O574" s="3571"/>
      <c r="P574" s="3571"/>
      <c r="Q574" s="3571"/>
      <c r="R574" s="3571"/>
    </row>
    <row r="575" spans="1:18" ht="63.75" customHeight="1">
      <c r="A575" s="1824"/>
      <c r="B575" s="1696" t="s">
        <v>2240</v>
      </c>
      <c r="C575" s="1961" t="s">
        <v>1292</v>
      </c>
      <c r="D575" s="1929"/>
      <c r="E575" s="1929"/>
      <c r="F575" s="1929"/>
      <c r="G575" s="3571">
        <v>32550000</v>
      </c>
      <c r="H575" s="3571"/>
      <c r="I575" s="3571"/>
      <c r="J575" s="3571"/>
      <c r="K575" s="3571"/>
      <c r="L575" s="3571"/>
      <c r="M575" s="3571"/>
      <c r="N575" s="3571"/>
      <c r="O575" s="3571"/>
      <c r="P575" s="3571"/>
      <c r="Q575" s="3571"/>
      <c r="R575" s="3571"/>
    </row>
    <row r="576" spans="1:18" ht="63.75" customHeight="1">
      <c r="A576" s="1791" t="s">
        <v>1625</v>
      </c>
      <c r="B576" s="3569" t="s">
        <v>2161</v>
      </c>
      <c r="C576" s="3569"/>
      <c r="D576" s="3569"/>
      <c r="E576" s="3569"/>
      <c r="F576" s="1929"/>
      <c r="G576" s="3531"/>
      <c r="H576" s="3532"/>
      <c r="I576" s="3532"/>
      <c r="J576" s="3532"/>
      <c r="K576" s="3532"/>
      <c r="L576" s="3532"/>
      <c r="M576" s="3532"/>
      <c r="N576" s="3532"/>
      <c r="O576" s="3532"/>
      <c r="P576" s="3532"/>
      <c r="Q576" s="3532"/>
      <c r="R576" s="3533"/>
    </row>
    <row r="577" spans="1:18" ht="63.75" customHeight="1">
      <c r="A577" s="1824"/>
      <c r="B577" s="1929"/>
      <c r="C577" s="1955"/>
      <c r="D577" s="3558" t="s">
        <v>2145</v>
      </c>
      <c r="E577" s="3558"/>
      <c r="F577" s="3558"/>
      <c r="G577" s="3531"/>
      <c r="H577" s="3532"/>
      <c r="I577" s="3532"/>
      <c r="J577" s="3532"/>
      <c r="K577" s="3532"/>
      <c r="L577" s="3532"/>
      <c r="M577" s="3532"/>
      <c r="N577" s="3532"/>
      <c r="O577" s="3532"/>
      <c r="P577" s="3532"/>
      <c r="Q577" s="3532"/>
      <c r="R577" s="3533"/>
    </row>
    <row r="578" spans="1:18" ht="63.75" customHeight="1">
      <c r="A578" s="1824"/>
      <c r="B578" s="1696" t="s">
        <v>2241</v>
      </c>
      <c r="C578" s="1961" t="s">
        <v>1292</v>
      </c>
      <c r="D578" s="3570" t="s">
        <v>2162</v>
      </c>
      <c r="E578" s="3570"/>
      <c r="F578" s="3570"/>
      <c r="G578" s="3571">
        <v>4150000</v>
      </c>
      <c r="H578" s="3571"/>
      <c r="I578" s="3571"/>
      <c r="J578" s="3571"/>
      <c r="K578" s="3571"/>
      <c r="L578" s="3571"/>
      <c r="M578" s="3571"/>
      <c r="N578" s="3571"/>
      <c r="O578" s="3571"/>
      <c r="P578" s="3571"/>
      <c r="Q578" s="3571"/>
      <c r="R578" s="3571"/>
    </row>
    <row r="579" spans="1:18" ht="63.75" customHeight="1">
      <c r="A579" s="1824"/>
      <c r="B579" s="1696" t="s">
        <v>2242</v>
      </c>
      <c r="C579" s="1961" t="s">
        <v>1292</v>
      </c>
      <c r="D579" s="3570" t="s">
        <v>2163</v>
      </c>
      <c r="E579" s="3570"/>
      <c r="F579" s="3570"/>
      <c r="G579" s="3571">
        <v>5250000</v>
      </c>
      <c r="H579" s="3571"/>
      <c r="I579" s="3571"/>
      <c r="J579" s="3571"/>
      <c r="K579" s="3571"/>
      <c r="L579" s="3571"/>
      <c r="M579" s="3571"/>
      <c r="N579" s="3571"/>
      <c r="O579" s="3571"/>
      <c r="P579" s="3571"/>
      <c r="Q579" s="3571"/>
      <c r="R579" s="3571"/>
    </row>
    <row r="580" spans="1:18" ht="63.75" customHeight="1">
      <c r="A580" s="1824"/>
      <c r="B580" s="1696" t="s">
        <v>2243</v>
      </c>
      <c r="C580" s="1961" t="s">
        <v>1292</v>
      </c>
      <c r="D580" s="3570" t="s">
        <v>2146</v>
      </c>
      <c r="E580" s="3570"/>
      <c r="F580" s="3570"/>
      <c r="G580" s="3571">
        <v>6450000</v>
      </c>
      <c r="H580" s="3571"/>
      <c r="I580" s="3571"/>
      <c r="J580" s="3571"/>
      <c r="K580" s="3571"/>
      <c r="L580" s="3571"/>
      <c r="M580" s="3571"/>
      <c r="N580" s="3571"/>
      <c r="O580" s="3571"/>
      <c r="P580" s="3571"/>
      <c r="Q580" s="3571"/>
      <c r="R580" s="3571"/>
    </row>
    <row r="581" spans="1:18" ht="63.75" customHeight="1">
      <c r="A581" s="1824"/>
      <c r="B581" s="1696" t="s">
        <v>2244</v>
      </c>
      <c r="C581" s="1961" t="s">
        <v>1292</v>
      </c>
      <c r="D581" s="3570" t="s">
        <v>2164</v>
      </c>
      <c r="E581" s="3570"/>
      <c r="F581" s="3570"/>
      <c r="G581" s="3571">
        <v>7950000</v>
      </c>
      <c r="H581" s="3571"/>
      <c r="I581" s="3571"/>
      <c r="J581" s="3571"/>
      <c r="K581" s="3571"/>
      <c r="L581" s="3571"/>
      <c r="M581" s="3571"/>
      <c r="N581" s="3571"/>
      <c r="O581" s="3571"/>
      <c r="P581" s="3571"/>
      <c r="Q581" s="3571"/>
      <c r="R581" s="3571"/>
    </row>
    <row r="582" spans="1:18" ht="63.75" customHeight="1">
      <c r="A582" s="1824"/>
      <c r="B582" s="1696" t="s">
        <v>2245</v>
      </c>
      <c r="C582" s="1961" t="s">
        <v>1292</v>
      </c>
      <c r="D582" s="3570" t="s">
        <v>2165</v>
      </c>
      <c r="E582" s="3570"/>
      <c r="F582" s="3570"/>
      <c r="G582" s="3571">
        <v>8950000</v>
      </c>
      <c r="H582" s="3571"/>
      <c r="I582" s="3571"/>
      <c r="J582" s="3571"/>
      <c r="K582" s="3571"/>
      <c r="L582" s="3571"/>
      <c r="M582" s="3571"/>
      <c r="N582" s="3571"/>
      <c r="O582" s="3571"/>
      <c r="P582" s="3571"/>
      <c r="Q582" s="3571"/>
      <c r="R582" s="3571"/>
    </row>
    <row r="583" spans="1:18" ht="63.75" customHeight="1">
      <c r="A583" s="1824"/>
      <c r="B583" s="1696" t="s">
        <v>2246</v>
      </c>
      <c r="C583" s="1961" t="s">
        <v>1292</v>
      </c>
      <c r="D583" s="3570" t="s">
        <v>2166</v>
      </c>
      <c r="E583" s="3570"/>
      <c r="F583" s="3570"/>
      <c r="G583" s="3571">
        <v>9250000</v>
      </c>
      <c r="H583" s="3571"/>
      <c r="I583" s="3571"/>
      <c r="J583" s="3571"/>
      <c r="K583" s="3571"/>
      <c r="L583" s="3571"/>
      <c r="M583" s="3571"/>
      <c r="N583" s="3571"/>
      <c r="O583" s="3571"/>
      <c r="P583" s="3571"/>
      <c r="Q583" s="3571"/>
      <c r="R583" s="3571"/>
    </row>
    <row r="584" spans="1:18" ht="63.75" customHeight="1">
      <c r="A584" s="1824"/>
      <c r="B584" s="1696" t="s">
        <v>2247</v>
      </c>
      <c r="C584" s="1961" t="s">
        <v>1292</v>
      </c>
      <c r="D584" s="3570" t="s">
        <v>2167</v>
      </c>
      <c r="E584" s="3570"/>
      <c r="F584" s="3570"/>
      <c r="G584" s="3571">
        <v>9650000</v>
      </c>
      <c r="H584" s="3571"/>
      <c r="I584" s="3571"/>
      <c r="J584" s="3571"/>
      <c r="K584" s="3571"/>
      <c r="L584" s="3571"/>
      <c r="M584" s="3571"/>
      <c r="N584" s="3571"/>
      <c r="O584" s="3571"/>
      <c r="P584" s="3571"/>
      <c r="Q584" s="3571"/>
      <c r="R584" s="3571"/>
    </row>
    <row r="585" spans="1:18" ht="63.75" customHeight="1">
      <c r="A585" s="1824"/>
      <c r="B585" s="1696" t="s">
        <v>2248</v>
      </c>
      <c r="C585" s="1961" t="s">
        <v>1292</v>
      </c>
      <c r="D585" s="3570" t="s">
        <v>2168</v>
      </c>
      <c r="E585" s="3570"/>
      <c r="F585" s="3570"/>
      <c r="G585" s="3571">
        <v>10250000</v>
      </c>
      <c r="H585" s="3571"/>
      <c r="I585" s="3571"/>
      <c r="J585" s="3571"/>
      <c r="K585" s="3571"/>
      <c r="L585" s="3571"/>
      <c r="M585" s="3571"/>
      <c r="N585" s="3571"/>
      <c r="O585" s="3571"/>
      <c r="P585" s="3571"/>
      <c r="Q585" s="3571"/>
      <c r="R585" s="3571"/>
    </row>
    <row r="586" spans="1:18" ht="63.75" customHeight="1">
      <c r="A586" s="1824"/>
      <c r="B586" s="1696" t="s">
        <v>2249</v>
      </c>
      <c r="C586" s="1961" t="s">
        <v>1292</v>
      </c>
      <c r="D586" s="3570" t="s">
        <v>2169</v>
      </c>
      <c r="E586" s="3570"/>
      <c r="F586" s="3570"/>
      <c r="G586" s="3571">
        <v>10850000</v>
      </c>
      <c r="H586" s="3571"/>
      <c r="I586" s="3571"/>
      <c r="J586" s="3571"/>
      <c r="K586" s="3571"/>
      <c r="L586" s="3571"/>
      <c r="M586" s="3571"/>
      <c r="N586" s="3571"/>
      <c r="O586" s="3571"/>
      <c r="P586" s="3571"/>
      <c r="Q586" s="3571"/>
      <c r="R586" s="3571"/>
    </row>
    <row r="587" spans="1:18" ht="63.75" customHeight="1">
      <c r="A587" s="1824"/>
      <c r="B587" s="1696" t="s">
        <v>2250</v>
      </c>
      <c r="C587" s="1961" t="s">
        <v>1292</v>
      </c>
      <c r="D587" s="3570" t="s">
        <v>2170</v>
      </c>
      <c r="E587" s="3570"/>
      <c r="F587" s="3570"/>
      <c r="G587" s="3571">
        <v>11450000</v>
      </c>
      <c r="H587" s="3571"/>
      <c r="I587" s="3571"/>
      <c r="J587" s="3571"/>
      <c r="K587" s="3571"/>
      <c r="L587" s="3571"/>
      <c r="M587" s="3571"/>
      <c r="N587" s="3571"/>
      <c r="O587" s="3571"/>
      <c r="P587" s="3571"/>
      <c r="Q587" s="3571"/>
      <c r="R587" s="3571"/>
    </row>
    <row r="588" spans="1:18" ht="63.75" customHeight="1">
      <c r="A588" s="1824"/>
      <c r="B588" s="1696" t="s">
        <v>2251</v>
      </c>
      <c r="C588" s="1961" t="s">
        <v>1292</v>
      </c>
      <c r="D588" s="3558" t="s">
        <v>2264</v>
      </c>
      <c r="E588" s="3558"/>
      <c r="F588" s="3558"/>
      <c r="G588" s="3571">
        <v>11950000</v>
      </c>
      <c r="H588" s="3571"/>
      <c r="I588" s="3571"/>
      <c r="J588" s="3571"/>
      <c r="K588" s="3571"/>
      <c r="L588" s="3571"/>
      <c r="M588" s="3571"/>
      <c r="N588" s="3571"/>
      <c r="O588" s="3571"/>
      <c r="P588" s="3571"/>
      <c r="Q588" s="3571"/>
      <c r="R588" s="3571"/>
    </row>
    <row r="589" spans="1:18" ht="63.75" customHeight="1">
      <c r="A589" s="1824"/>
      <c r="B589" s="1696" t="s">
        <v>2252</v>
      </c>
      <c r="C589" s="1961" t="s">
        <v>1292</v>
      </c>
      <c r="D589" s="3558"/>
      <c r="E589" s="3558"/>
      <c r="F589" s="3558"/>
      <c r="G589" s="3571">
        <v>12450000</v>
      </c>
      <c r="H589" s="3571"/>
      <c r="I589" s="3571"/>
      <c r="J589" s="3571"/>
      <c r="K589" s="3571"/>
      <c r="L589" s="3571"/>
      <c r="M589" s="3571"/>
      <c r="N589" s="3571"/>
      <c r="O589" s="3571"/>
      <c r="P589" s="3571"/>
      <c r="Q589" s="3571"/>
      <c r="R589" s="3571"/>
    </row>
    <row r="590" spans="1:18" ht="63.75" customHeight="1">
      <c r="A590" s="1824"/>
      <c r="B590" s="1696" t="s">
        <v>2253</v>
      </c>
      <c r="C590" s="1961" t="s">
        <v>1292</v>
      </c>
      <c r="D590" s="3570" t="s">
        <v>2263</v>
      </c>
      <c r="E590" s="3570"/>
      <c r="F590" s="3570"/>
      <c r="G590" s="3571">
        <v>12950000</v>
      </c>
      <c r="H590" s="3571"/>
      <c r="I590" s="3571"/>
      <c r="J590" s="3571"/>
      <c r="K590" s="3571"/>
      <c r="L590" s="3571"/>
      <c r="M590" s="3571"/>
      <c r="N590" s="3571"/>
      <c r="O590" s="3571"/>
      <c r="P590" s="3571"/>
      <c r="Q590" s="3571"/>
      <c r="R590" s="3571"/>
    </row>
    <row r="591" spans="1:18" ht="63.75" customHeight="1">
      <c r="A591" s="1824"/>
      <c r="B591" s="1696" t="s">
        <v>2254</v>
      </c>
      <c r="C591" s="1961" t="s">
        <v>1292</v>
      </c>
      <c r="D591" s="3570" t="s">
        <v>2150</v>
      </c>
      <c r="E591" s="3570"/>
      <c r="F591" s="3570"/>
      <c r="G591" s="3571">
        <v>13450000</v>
      </c>
      <c r="H591" s="3571"/>
      <c r="I591" s="3571"/>
      <c r="J591" s="3571"/>
      <c r="K591" s="3571"/>
      <c r="L591" s="3571"/>
      <c r="M591" s="3571"/>
      <c r="N591" s="3571"/>
      <c r="O591" s="3571"/>
      <c r="P591" s="3571"/>
      <c r="Q591" s="3571"/>
      <c r="R591" s="3571"/>
    </row>
    <row r="592" spans="1:18" ht="63.75" customHeight="1">
      <c r="A592" s="1824"/>
      <c r="B592" s="1696" t="s">
        <v>2255</v>
      </c>
      <c r="C592" s="1961" t="s">
        <v>1292</v>
      </c>
      <c r="D592" s="3570" t="s">
        <v>2173</v>
      </c>
      <c r="E592" s="3570"/>
      <c r="F592" s="3570"/>
      <c r="G592" s="3571">
        <v>14450000</v>
      </c>
      <c r="H592" s="3571"/>
      <c r="I592" s="3571"/>
      <c r="J592" s="3571"/>
      <c r="K592" s="3571"/>
      <c r="L592" s="3571"/>
      <c r="M592" s="3571"/>
      <c r="N592" s="3571"/>
      <c r="O592" s="3571"/>
      <c r="P592" s="3571"/>
      <c r="Q592" s="3571"/>
      <c r="R592" s="3571"/>
    </row>
    <row r="593" spans="1:18" ht="63.75" customHeight="1">
      <c r="A593" s="1824"/>
      <c r="B593" s="1696" t="s">
        <v>2256</v>
      </c>
      <c r="C593" s="1961" t="s">
        <v>1292</v>
      </c>
      <c r="D593" s="3570" t="s">
        <v>2160</v>
      </c>
      <c r="E593" s="3570"/>
      <c r="F593" s="3570"/>
      <c r="G593" s="3571">
        <v>16850000</v>
      </c>
      <c r="H593" s="3571"/>
      <c r="I593" s="3571"/>
      <c r="J593" s="3571"/>
      <c r="K593" s="3571"/>
      <c r="L593" s="3571"/>
      <c r="M593" s="3571"/>
      <c r="N593" s="3571"/>
      <c r="O593" s="3571"/>
      <c r="P593" s="3571"/>
      <c r="Q593" s="3571"/>
      <c r="R593" s="3571"/>
    </row>
    <row r="594" spans="1:18" ht="63.75" customHeight="1">
      <c r="A594" s="1824"/>
      <c r="B594" s="1696" t="s">
        <v>2257</v>
      </c>
      <c r="C594" s="1961" t="s">
        <v>1292</v>
      </c>
      <c r="D594" s="3570" t="s">
        <v>2149</v>
      </c>
      <c r="E594" s="3570"/>
      <c r="F594" s="3570"/>
      <c r="G594" s="3571">
        <v>17850000</v>
      </c>
      <c r="H594" s="3571"/>
      <c r="I594" s="3571"/>
      <c r="J594" s="3571"/>
      <c r="K594" s="3571"/>
      <c r="L594" s="3571"/>
      <c r="M594" s="3571"/>
      <c r="N594" s="3571"/>
      <c r="O594" s="3571"/>
      <c r="P594" s="3571"/>
      <c r="Q594" s="3571"/>
      <c r="R594" s="3571"/>
    </row>
    <row r="595" spans="1:18" ht="151.5" customHeight="1">
      <c r="A595" s="1791">
        <v>5</v>
      </c>
      <c r="B595" s="3572" t="s">
        <v>2400</v>
      </c>
      <c r="C595" s="3569"/>
      <c r="D595" s="3569"/>
      <c r="E595" s="3569"/>
      <c r="F595" s="3569"/>
      <c r="G595" s="3569"/>
      <c r="H595" s="3569"/>
      <c r="I595" s="3569"/>
      <c r="J595" s="3569"/>
      <c r="K595" s="3569"/>
      <c r="L595" s="3569"/>
      <c r="M595" s="3569"/>
      <c r="N595" s="3569"/>
      <c r="O595" s="3569"/>
      <c r="P595" s="3569"/>
      <c r="Q595" s="3569"/>
      <c r="R595" s="3569"/>
    </row>
    <row r="596" spans="1:18" ht="63.75" customHeight="1">
      <c r="A596" s="1791"/>
      <c r="B596" s="1929"/>
      <c r="C596" s="3573" t="s">
        <v>2139</v>
      </c>
      <c r="D596" s="3573"/>
      <c r="E596" s="3573"/>
      <c r="F596" s="3573"/>
      <c r="G596" s="3573"/>
      <c r="H596" s="3573"/>
      <c r="I596" s="3573"/>
      <c r="J596" s="3573"/>
      <c r="K596" s="3573"/>
      <c r="L596" s="3573"/>
      <c r="M596" s="3573"/>
      <c r="N596" s="3573"/>
      <c r="O596" s="3573"/>
      <c r="P596" s="3573"/>
      <c r="Q596" s="3573"/>
      <c r="R596" s="3573"/>
    </row>
    <row r="597" spans="1:18" ht="38.25" customHeight="1">
      <c r="A597" s="1791"/>
      <c r="B597" s="3569" t="s">
        <v>2278</v>
      </c>
      <c r="C597" s="3569"/>
      <c r="D597" s="3569"/>
      <c r="E597" s="3569"/>
      <c r="F597" s="1915"/>
      <c r="G597" s="1915"/>
      <c r="H597" s="1915"/>
      <c r="I597" s="1915"/>
      <c r="J597" s="1915"/>
      <c r="K597" s="1915"/>
      <c r="L597" s="1888"/>
      <c r="M597" s="1915"/>
      <c r="N597" s="1915"/>
      <c r="O597" s="1915"/>
      <c r="P597" s="1915"/>
      <c r="Q597" s="1915"/>
      <c r="R597" s="1915"/>
    </row>
    <row r="598" spans="1:18" s="1845" customFormat="1" ht="63.75" customHeight="1">
      <c r="A598" s="1791"/>
      <c r="B598" s="1926" t="s">
        <v>2318</v>
      </c>
      <c r="C598" s="1955" t="s">
        <v>2319</v>
      </c>
      <c r="D598" s="3558" t="s">
        <v>2279</v>
      </c>
      <c r="E598" s="3558"/>
      <c r="F598" s="1926" t="s">
        <v>2280</v>
      </c>
      <c r="G598" s="1926"/>
      <c r="H598" s="1926"/>
      <c r="I598" s="1926"/>
      <c r="J598" s="1926"/>
      <c r="K598" s="1926"/>
      <c r="L598" s="1888"/>
      <c r="M598" s="1926"/>
      <c r="N598" s="1926"/>
      <c r="O598" s="1926"/>
      <c r="P598" s="1926"/>
      <c r="Q598" s="1926"/>
      <c r="R598" s="1926"/>
    </row>
    <row r="599" spans="1:18" ht="161.25" customHeight="1">
      <c r="A599" s="1791"/>
      <c r="B599" s="1930" t="s">
        <v>2281</v>
      </c>
      <c r="C599" s="1963" t="s">
        <v>563</v>
      </c>
      <c r="D599" s="3567" t="s">
        <v>2320</v>
      </c>
      <c r="E599" s="3567"/>
      <c r="F599" s="1927" t="s">
        <v>2321</v>
      </c>
      <c r="G599" s="1915"/>
      <c r="H599" s="1915"/>
      <c r="I599" s="1915"/>
      <c r="J599" s="1915"/>
      <c r="K599" s="1915"/>
      <c r="L599" s="1916">
        <v>6500000</v>
      </c>
      <c r="M599" s="1916"/>
      <c r="N599" s="1916"/>
      <c r="O599" s="1916"/>
      <c r="P599" s="1916"/>
      <c r="Q599" s="1916"/>
      <c r="R599" s="1916"/>
    </row>
    <row r="600" spans="1:18" ht="161.25" customHeight="1">
      <c r="A600" s="1791"/>
      <c r="B600" s="1930" t="s">
        <v>2282</v>
      </c>
      <c r="C600" s="1963" t="s">
        <v>563</v>
      </c>
      <c r="D600" s="3567"/>
      <c r="E600" s="3567"/>
      <c r="F600" s="1927" t="s">
        <v>2321</v>
      </c>
      <c r="G600" s="1915"/>
      <c r="H600" s="1915"/>
      <c r="I600" s="1915"/>
      <c r="J600" s="1915"/>
      <c r="K600" s="1915"/>
      <c r="L600" s="1916">
        <v>6875000</v>
      </c>
      <c r="M600" s="1916"/>
      <c r="N600" s="1916"/>
      <c r="O600" s="1916"/>
      <c r="P600" s="1916"/>
      <c r="Q600" s="1916"/>
      <c r="R600" s="1916"/>
    </row>
    <row r="601" spans="1:18" ht="161.25" customHeight="1">
      <c r="A601" s="1791"/>
      <c r="B601" s="1930" t="s">
        <v>2283</v>
      </c>
      <c r="C601" s="1963" t="s">
        <v>563</v>
      </c>
      <c r="D601" s="3567"/>
      <c r="E601" s="3567"/>
      <c r="F601" s="1927" t="s">
        <v>2321</v>
      </c>
      <c r="G601" s="1881"/>
      <c r="H601" s="1915"/>
      <c r="I601" s="1915"/>
      <c r="J601" s="1915"/>
      <c r="K601" s="1915"/>
      <c r="L601" s="1916">
        <v>7500000</v>
      </c>
      <c r="M601" s="1916"/>
      <c r="N601" s="1916"/>
      <c r="O601" s="1916"/>
      <c r="P601" s="1916"/>
      <c r="Q601" s="1916"/>
      <c r="R601" s="1916"/>
    </row>
    <row r="602" spans="1:18" ht="161.25" customHeight="1">
      <c r="A602" s="1791"/>
      <c r="B602" s="1930" t="s">
        <v>2284</v>
      </c>
      <c r="C602" s="1963" t="s">
        <v>563</v>
      </c>
      <c r="D602" s="3567"/>
      <c r="E602" s="3567"/>
      <c r="F602" s="1927" t="s">
        <v>2321</v>
      </c>
      <c r="G602" s="1916"/>
      <c r="H602" s="1916"/>
      <c r="I602" s="1916"/>
      <c r="J602" s="1916"/>
      <c r="K602" s="1916"/>
      <c r="L602" s="1916">
        <v>8250000</v>
      </c>
      <c r="M602" s="1916"/>
      <c r="N602" s="1916"/>
      <c r="O602" s="1916"/>
      <c r="P602" s="1916"/>
      <c r="Q602" s="1916"/>
      <c r="R602" s="1916"/>
    </row>
    <row r="603" spans="1:18" ht="161.25" customHeight="1">
      <c r="A603" s="1791"/>
      <c r="B603" s="1930" t="s">
        <v>2285</v>
      </c>
      <c r="C603" s="1963" t="s">
        <v>563</v>
      </c>
      <c r="D603" s="3567"/>
      <c r="E603" s="3567"/>
      <c r="F603" s="1927" t="s">
        <v>2321</v>
      </c>
      <c r="G603" s="1915"/>
      <c r="H603" s="1915"/>
      <c r="I603" s="1915"/>
      <c r="J603" s="1915"/>
      <c r="K603" s="1915"/>
      <c r="L603" s="1917">
        <v>9000000</v>
      </c>
      <c r="M603" s="1915"/>
      <c r="N603" s="1918"/>
      <c r="O603" s="1918"/>
      <c r="P603" s="1918"/>
      <c r="Q603" s="1918"/>
      <c r="R603" s="1918"/>
    </row>
    <row r="604" spans="1:18" ht="161.25" customHeight="1">
      <c r="A604" s="1791"/>
      <c r="B604" s="1930" t="s">
        <v>2286</v>
      </c>
      <c r="C604" s="1963" t="s">
        <v>563</v>
      </c>
      <c r="D604" s="3567"/>
      <c r="E604" s="3567"/>
      <c r="F604" s="1927" t="s">
        <v>2321</v>
      </c>
      <c r="G604" s="1915"/>
      <c r="H604" s="1915"/>
      <c r="I604" s="1915"/>
      <c r="J604" s="1915"/>
      <c r="K604" s="1915"/>
      <c r="L604" s="1917">
        <v>10750000</v>
      </c>
      <c r="M604" s="1915"/>
      <c r="N604" s="1918"/>
      <c r="O604" s="1918"/>
      <c r="P604" s="1918"/>
      <c r="Q604" s="1918"/>
      <c r="R604" s="1918"/>
    </row>
    <row r="605" spans="1:18" ht="161.25" customHeight="1">
      <c r="A605" s="1791"/>
      <c r="B605" s="1930" t="s">
        <v>2287</v>
      </c>
      <c r="C605" s="1963" t="s">
        <v>563</v>
      </c>
      <c r="D605" s="3567"/>
      <c r="E605" s="3567"/>
      <c r="F605" s="1927" t="s">
        <v>2321</v>
      </c>
      <c r="G605" s="1915"/>
      <c r="H605" s="1915"/>
      <c r="I605" s="1915"/>
      <c r="J605" s="1915"/>
      <c r="K605" s="1915"/>
      <c r="L605" s="1917">
        <v>11125000</v>
      </c>
      <c r="M605" s="1915"/>
      <c r="N605" s="1918"/>
      <c r="O605" s="1918"/>
      <c r="P605" s="1918"/>
      <c r="Q605" s="1918"/>
      <c r="R605" s="1918"/>
    </row>
    <row r="606" spans="1:18" ht="161.25" customHeight="1">
      <c r="A606" s="1791"/>
      <c r="B606" s="1930" t="s">
        <v>2288</v>
      </c>
      <c r="C606" s="1963" t="s">
        <v>563</v>
      </c>
      <c r="D606" s="3567"/>
      <c r="E606" s="3567"/>
      <c r="F606" s="1927" t="s">
        <v>2322</v>
      </c>
      <c r="G606" s="1915"/>
      <c r="H606" s="1915"/>
      <c r="I606" s="1915"/>
      <c r="J606" s="1915"/>
      <c r="K606" s="1915"/>
      <c r="L606" s="1917">
        <v>11625000</v>
      </c>
      <c r="M606" s="1915"/>
      <c r="N606" s="1918"/>
      <c r="O606" s="1918"/>
      <c r="P606" s="1918"/>
      <c r="Q606" s="1918"/>
      <c r="R606" s="1918"/>
    </row>
    <row r="607" spans="1:18" ht="161.25" customHeight="1">
      <c r="A607" s="1791"/>
      <c r="B607" s="1930" t="s">
        <v>2289</v>
      </c>
      <c r="C607" s="1963" t="s">
        <v>563</v>
      </c>
      <c r="D607" s="3567"/>
      <c r="E607" s="3567"/>
      <c r="F607" s="1927" t="s">
        <v>2322</v>
      </c>
      <c r="G607" s="1915"/>
      <c r="H607" s="1915"/>
      <c r="I607" s="1915"/>
      <c r="J607" s="1915"/>
      <c r="K607" s="1915"/>
      <c r="L607" s="1917">
        <v>12000000</v>
      </c>
      <c r="M607" s="1915"/>
      <c r="N607" s="1918"/>
      <c r="O607" s="1918"/>
      <c r="P607" s="1918"/>
      <c r="Q607" s="1918"/>
      <c r="R607" s="1918"/>
    </row>
    <row r="608" spans="1:18" ht="161.25" customHeight="1">
      <c r="A608" s="1791"/>
      <c r="B608" s="1930" t="s">
        <v>2290</v>
      </c>
      <c r="C608" s="1963" t="s">
        <v>563</v>
      </c>
      <c r="D608" s="3567"/>
      <c r="E608" s="3567"/>
      <c r="F608" s="1927" t="s">
        <v>2322</v>
      </c>
      <c r="G608" s="1915"/>
      <c r="H608" s="1915"/>
      <c r="I608" s="1915"/>
      <c r="J608" s="1915"/>
      <c r="K608" s="1915"/>
      <c r="L608" s="1917">
        <v>12325000</v>
      </c>
      <c r="M608" s="1915"/>
      <c r="N608" s="1918"/>
      <c r="O608" s="1918"/>
      <c r="P608" s="1918"/>
      <c r="Q608" s="1918"/>
      <c r="R608" s="1918"/>
    </row>
    <row r="609" spans="1:18" ht="161.25" customHeight="1">
      <c r="A609" s="1791"/>
      <c r="B609" s="1930" t="s">
        <v>2291</v>
      </c>
      <c r="C609" s="1963" t="s">
        <v>563</v>
      </c>
      <c r="D609" s="3567"/>
      <c r="E609" s="3567"/>
      <c r="F609" s="1927" t="s">
        <v>2322</v>
      </c>
      <c r="G609" s="1915"/>
      <c r="H609" s="1915"/>
      <c r="I609" s="1915"/>
      <c r="J609" s="1915"/>
      <c r="K609" s="1915"/>
      <c r="L609" s="1917">
        <v>12500000</v>
      </c>
      <c r="M609" s="1915"/>
      <c r="N609" s="1918"/>
      <c r="O609" s="1918"/>
      <c r="P609" s="1918"/>
      <c r="Q609" s="1918"/>
      <c r="R609" s="1918"/>
    </row>
    <row r="610" spans="1:18" ht="161.25" customHeight="1">
      <c r="A610" s="1791"/>
      <c r="B610" s="1930" t="s">
        <v>2292</v>
      </c>
      <c r="C610" s="1963" t="s">
        <v>563</v>
      </c>
      <c r="D610" s="3567"/>
      <c r="E610" s="3567"/>
      <c r="F610" s="1927" t="s">
        <v>2322</v>
      </c>
      <c r="G610" s="1915"/>
      <c r="H610" s="1915"/>
      <c r="I610" s="1915"/>
      <c r="J610" s="1915"/>
      <c r="K610" s="1915"/>
      <c r="L610" s="1917">
        <v>13250000</v>
      </c>
      <c r="M610" s="1915"/>
      <c r="N610" s="1918"/>
      <c r="O610" s="1918"/>
      <c r="P610" s="1918"/>
      <c r="Q610" s="1918"/>
      <c r="R610" s="1918"/>
    </row>
    <row r="611" spans="1:18" ht="161.25" customHeight="1">
      <c r="A611" s="1791"/>
      <c r="B611" s="1930" t="s">
        <v>2293</v>
      </c>
      <c r="C611" s="1963" t="s">
        <v>563</v>
      </c>
      <c r="D611" s="3567"/>
      <c r="E611" s="3567"/>
      <c r="F611" s="1927" t="s">
        <v>2322</v>
      </c>
      <c r="G611" s="1915"/>
      <c r="H611" s="1915"/>
      <c r="I611" s="1915"/>
      <c r="J611" s="1915"/>
      <c r="K611" s="1915"/>
      <c r="L611" s="1919">
        <v>13500000</v>
      </c>
      <c r="M611" s="1915"/>
      <c r="N611" s="1918"/>
      <c r="O611" s="1918"/>
      <c r="P611" s="1918"/>
      <c r="Q611" s="1918"/>
      <c r="R611" s="1918"/>
    </row>
    <row r="612" spans="1:18" ht="161.25" customHeight="1">
      <c r="A612" s="1791"/>
      <c r="B612" s="1930" t="s">
        <v>2294</v>
      </c>
      <c r="C612" s="1963" t="s">
        <v>563</v>
      </c>
      <c r="D612" s="3567"/>
      <c r="E612" s="3567"/>
      <c r="F612" s="1927" t="s">
        <v>2322</v>
      </c>
      <c r="G612" s="1915"/>
      <c r="H612" s="1915"/>
      <c r="I612" s="1915"/>
      <c r="J612" s="1915"/>
      <c r="K612" s="1915"/>
      <c r="L612" s="1919">
        <v>13750000</v>
      </c>
      <c r="M612" s="1915"/>
      <c r="N612" s="1918"/>
      <c r="O612" s="1918"/>
      <c r="P612" s="1918"/>
      <c r="Q612" s="1918"/>
      <c r="R612" s="1918"/>
    </row>
    <row r="613" spans="1:18" ht="161.25" customHeight="1">
      <c r="A613" s="1791"/>
      <c r="B613" s="1930" t="s">
        <v>2295</v>
      </c>
      <c r="C613" s="1963" t="s">
        <v>563</v>
      </c>
      <c r="D613" s="3567"/>
      <c r="E613" s="3567"/>
      <c r="F613" s="1927" t="s">
        <v>2322</v>
      </c>
      <c r="G613" s="1915"/>
      <c r="H613" s="1915"/>
      <c r="I613" s="1915"/>
      <c r="J613" s="1915"/>
      <c r="K613" s="1915"/>
      <c r="L613" s="1919">
        <v>15750000</v>
      </c>
      <c r="M613" s="1915"/>
      <c r="N613" s="1918"/>
      <c r="O613" s="1918"/>
      <c r="P613" s="1918"/>
      <c r="Q613" s="1918"/>
      <c r="R613" s="1918"/>
    </row>
    <row r="614" spans="1:18" ht="161.25" customHeight="1">
      <c r="A614" s="1791"/>
      <c r="B614" s="1930" t="s">
        <v>2296</v>
      </c>
      <c r="C614" s="1963" t="s">
        <v>563</v>
      </c>
      <c r="D614" s="3567"/>
      <c r="E614" s="3567"/>
      <c r="F614" s="1927" t="s">
        <v>2322</v>
      </c>
      <c r="G614" s="1915"/>
      <c r="H614" s="1915"/>
      <c r="I614" s="1915"/>
      <c r="J614" s="1915"/>
      <c r="K614" s="1915"/>
      <c r="L614" s="1919">
        <v>16500000</v>
      </c>
      <c r="M614" s="1915"/>
      <c r="N614" s="1918"/>
      <c r="O614" s="1918"/>
      <c r="P614" s="1918"/>
      <c r="Q614" s="1918"/>
      <c r="R614" s="1918"/>
    </row>
    <row r="615" spans="1:18" ht="161.25" customHeight="1">
      <c r="A615" s="1791"/>
      <c r="B615" s="1930" t="s">
        <v>2297</v>
      </c>
      <c r="C615" s="1963" t="s">
        <v>563</v>
      </c>
      <c r="D615" s="3567"/>
      <c r="E615" s="3567"/>
      <c r="F615" s="1927" t="s">
        <v>2322</v>
      </c>
      <c r="G615" s="1915"/>
      <c r="H615" s="1915"/>
      <c r="I615" s="1915"/>
      <c r="J615" s="1915"/>
      <c r="K615" s="1915"/>
      <c r="L615" s="1919">
        <v>17250000</v>
      </c>
      <c r="M615" s="1915"/>
      <c r="N615" s="1918"/>
      <c r="O615" s="1918"/>
      <c r="P615" s="1918"/>
      <c r="Q615" s="1918"/>
      <c r="R615" s="1918"/>
    </row>
    <row r="616" spans="1:18" ht="161.25" customHeight="1">
      <c r="A616" s="1791"/>
      <c r="B616" s="1930" t="s">
        <v>2298</v>
      </c>
      <c r="C616" s="1963" t="s">
        <v>563</v>
      </c>
      <c r="D616" s="3567"/>
      <c r="E616" s="3567"/>
      <c r="F616" s="1927" t="s">
        <v>2322</v>
      </c>
      <c r="G616" s="1915"/>
      <c r="H616" s="1915"/>
      <c r="I616" s="1915"/>
      <c r="J616" s="1915"/>
      <c r="K616" s="1915"/>
      <c r="L616" s="1919">
        <v>18500000</v>
      </c>
      <c r="M616" s="1915"/>
      <c r="N616" s="1918"/>
      <c r="O616" s="1918"/>
      <c r="P616" s="1918"/>
      <c r="Q616" s="1918"/>
      <c r="R616" s="1918"/>
    </row>
    <row r="617" spans="1:18" ht="161.25" customHeight="1">
      <c r="A617" s="1791"/>
      <c r="B617" s="1930" t="s">
        <v>2299</v>
      </c>
      <c r="C617" s="1963" t="s">
        <v>563</v>
      </c>
      <c r="D617" s="3567"/>
      <c r="E617" s="3567"/>
      <c r="F617" s="1927" t="s">
        <v>2322</v>
      </c>
      <c r="G617" s="1915"/>
      <c r="H617" s="1915"/>
      <c r="I617" s="1915"/>
      <c r="J617" s="1915"/>
      <c r="K617" s="1915"/>
      <c r="L617" s="1919">
        <v>20500000</v>
      </c>
      <c r="M617" s="1915"/>
      <c r="N617" s="1918"/>
      <c r="O617" s="1918"/>
      <c r="P617" s="1918"/>
      <c r="Q617" s="1918"/>
      <c r="R617" s="1918"/>
    </row>
    <row r="618" spans="1:18" ht="161.25" customHeight="1">
      <c r="A618" s="1791"/>
      <c r="B618" s="1930" t="s">
        <v>2300</v>
      </c>
      <c r="C618" s="1963" t="s">
        <v>563</v>
      </c>
      <c r="D618" s="3567"/>
      <c r="E618" s="3567"/>
      <c r="F618" s="1927" t="s">
        <v>2322</v>
      </c>
      <c r="G618" s="1915"/>
      <c r="H618" s="1915"/>
      <c r="I618" s="1915"/>
      <c r="J618" s="1915"/>
      <c r="K618" s="1915"/>
      <c r="L618" s="1920">
        <v>23360000</v>
      </c>
      <c r="M618" s="1915"/>
      <c r="N618" s="1918"/>
      <c r="O618" s="1918"/>
      <c r="P618" s="1918"/>
      <c r="Q618" s="1918"/>
      <c r="R618" s="1918"/>
    </row>
    <row r="619" spans="1:18" ht="161.25" customHeight="1">
      <c r="A619" s="1791"/>
      <c r="B619" s="1930" t="s">
        <v>2301</v>
      </c>
      <c r="C619" s="1963" t="s">
        <v>563</v>
      </c>
      <c r="D619" s="3567" t="s">
        <v>2320</v>
      </c>
      <c r="E619" s="3567"/>
      <c r="F619" s="1927" t="s">
        <v>2323</v>
      </c>
      <c r="G619" s="1915"/>
      <c r="H619" s="1915"/>
      <c r="I619" s="1915"/>
      <c r="J619" s="1915"/>
      <c r="K619" s="1915"/>
      <c r="L619" s="1920">
        <v>7000000</v>
      </c>
      <c r="M619" s="1915"/>
      <c r="N619" s="1915"/>
      <c r="O619" s="1915"/>
      <c r="P619" s="1915"/>
      <c r="Q619" s="1915"/>
      <c r="R619" s="1915"/>
    </row>
    <row r="620" spans="1:18" ht="161.25" customHeight="1">
      <c r="A620" s="1791"/>
      <c r="B620" s="1930" t="s">
        <v>2302</v>
      </c>
      <c r="C620" s="1963" t="s">
        <v>563</v>
      </c>
      <c r="D620" s="3567"/>
      <c r="E620" s="3567"/>
      <c r="F620" s="1927" t="s">
        <v>2324</v>
      </c>
      <c r="G620" s="1915"/>
      <c r="H620" s="1915"/>
      <c r="I620" s="1915"/>
      <c r="J620" s="1915"/>
      <c r="K620" s="1915"/>
      <c r="L620" s="1920">
        <v>9000000</v>
      </c>
      <c r="M620" s="1915"/>
      <c r="N620" s="1915"/>
      <c r="O620" s="1915"/>
      <c r="P620" s="1915"/>
      <c r="Q620" s="1915"/>
      <c r="R620" s="1915"/>
    </row>
    <row r="621" spans="1:18" ht="161.25" customHeight="1">
      <c r="A621" s="1791"/>
      <c r="B621" s="1930" t="s">
        <v>2303</v>
      </c>
      <c r="C621" s="1963" t="s">
        <v>563</v>
      </c>
      <c r="D621" s="3567"/>
      <c r="E621" s="3567"/>
      <c r="F621" s="1927" t="s">
        <v>2325</v>
      </c>
      <c r="G621" s="1915"/>
      <c r="H621" s="1915"/>
      <c r="I621" s="1915"/>
      <c r="J621" s="1915"/>
      <c r="K621" s="1915"/>
      <c r="L621" s="1920">
        <v>11400000</v>
      </c>
      <c r="M621" s="1915"/>
      <c r="N621" s="1915"/>
      <c r="O621" s="1915"/>
      <c r="P621" s="1915"/>
      <c r="Q621" s="1915"/>
      <c r="R621" s="1915"/>
    </row>
    <row r="622" spans="1:18" ht="161.25" customHeight="1">
      <c r="A622" s="1791"/>
      <c r="B622" s="1930" t="s">
        <v>2304</v>
      </c>
      <c r="C622" s="1963" t="s">
        <v>563</v>
      </c>
      <c r="D622" s="3567"/>
      <c r="E622" s="3567"/>
      <c r="F622" s="1927" t="s">
        <v>2325</v>
      </c>
      <c r="G622" s="1915"/>
      <c r="H622" s="1915"/>
      <c r="I622" s="1915"/>
      <c r="J622" s="1915"/>
      <c r="K622" s="1915"/>
      <c r="L622" s="1920">
        <v>12200000</v>
      </c>
      <c r="M622" s="1915"/>
      <c r="N622" s="1915"/>
      <c r="O622" s="1915"/>
      <c r="P622" s="1915"/>
      <c r="Q622" s="1915"/>
      <c r="R622" s="1915"/>
    </row>
    <row r="623" spans="1:18" ht="161.25" customHeight="1">
      <c r="A623" s="1791"/>
      <c r="B623" s="1930" t="s">
        <v>2305</v>
      </c>
      <c r="C623" s="1963" t="s">
        <v>563</v>
      </c>
      <c r="D623" s="3567"/>
      <c r="E623" s="3567"/>
      <c r="F623" s="1927" t="s">
        <v>2326</v>
      </c>
      <c r="G623" s="1915"/>
      <c r="H623" s="1915"/>
      <c r="I623" s="1915"/>
      <c r="J623" s="1915"/>
      <c r="K623" s="1915"/>
      <c r="L623" s="1920">
        <v>13100000</v>
      </c>
      <c r="M623" s="1915"/>
      <c r="N623" s="1915"/>
      <c r="O623" s="1915"/>
      <c r="P623" s="1915"/>
      <c r="Q623" s="1915"/>
      <c r="R623" s="1915"/>
    </row>
    <row r="624" spans="1:18" ht="161.25" customHeight="1">
      <c r="A624" s="1791"/>
      <c r="B624" s="1930" t="s">
        <v>2306</v>
      </c>
      <c r="C624" s="1963" t="s">
        <v>563</v>
      </c>
      <c r="D624" s="3567"/>
      <c r="E624" s="3567"/>
      <c r="F624" s="1927" t="s">
        <v>2326</v>
      </c>
      <c r="G624" s="1915"/>
      <c r="H624" s="1915"/>
      <c r="I624" s="1915"/>
      <c r="J624" s="1915"/>
      <c r="K624" s="1915"/>
      <c r="L624" s="1920">
        <v>13800000</v>
      </c>
      <c r="M624" s="1915"/>
      <c r="N624" s="1915"/>
      <c r="O624" s="1915"/>
      <c r="P624" s="1915"/>
      <c r="Q624" s="1915"/>
      <c r="R624" s="1915"/>
    </row>
    <row r="625" spans="1:18" ht="161.25" customHeight="1">
      <c r="A625" s="1791"/>
      <c r="B625" s="1930" t="s">
        <v>2307</v>
      </c>
      <c r="C625" s="1963" t="s">
        <v>563</v>
      </c>
      <c r="D625" s="3567"/>
      <c r="E625" s="3567"/>
      <c r="F625" s="1927" t="s">
        <v>2327</v>
      </c>
      <c r="G625" s="1915"/>
      <c r="H625" s="1915"/>
      <c r="I625" s="1915"/>
      <c r="J625" s="1915"/>
      <c r="K625" s="1915"/>
      <c r="L625" s="1920">
        <v>16200000</v>
      </c>
      <c r="M625" s="1915"/>
      <c r="N625" s="1915"/>
      <c r="O625" s="1915"/>
      <c r="P625" s="1915"/>
      <c r="Q625" s="1915"/>
      <c r="R625" s="1915"/>
    </row>
    <row r="626" spans="1:18" ht="63.75" customHeight="1">
      <c r="A626" s="1791"/>
      <c r="B626" s="1930" t="s">
        <v>2308</v>
      </c>
      <c r="C626" s="1963" t="s">
        <v>563</v>
      </c>
      <c r="D626" s="3567" t="s">
        <v>2320</v>
      </c>
      <c r="E626" s="3567"/>
      <c r="F626" s="1927" t="s">
        <v>2327</v>
      </c>
      <c r="G626" s="1915"/>
      <c r="H626" s="1915"/>
      <c r="I626" s="1915"/>
      <c r="J626" s="1915"/>
      <c r="K626" s="1915"/>
      <c r="L626" s="1920">
        <v>8220000</v>
      </c>
      <c r="M626" s="1915"/>
      <c r="N626" s="1915"/>
      <c r="O626" s="1915"/>
      <c r="P626" s="1915"/>
      <c r="Q626" s="1915"/>
      <c r="R626" s="1915"/>
    </row>
    <row r="627" spans="1:18" ht="63.75" customHeight="1">
      <c r="A627" s="1791"/>
      <c r="B627" s="1930" t="s">
        <v>2309</v>
      </c>
      <c r="C627" s="1963" t="s">
        <v>563</v>
      </c>
      <c r="D627" s="3567"/>
      <c r="E627" s="3567"/>
      <c r="F627" s="1927" t="s">
        <v>2328</v>
      </c>
      <c r="G627" s="1915"/>
      <c r="H627" s="1915"/>
      <c r="I627" s="1915"/>
      <c r="J627" s="1915"/>
      <c r="K627" s="1915"/>
      <c r="L627" s="1920">
        <v>9298000</v>
      </c>
      <c r="M627" s="1915"/>
      <c r="N627" s="1915"/>
      <c r="O627" s="1915"/>
      <c r="P627" s="1915"/>
      <c r="Q627" s="1915"/>
      <c r="R627" s="1915"/>
    </row>
    <row r="628" spans="1:18" ht="63.75" customHeight="1">
      <c r="A628" s="1791"/>
      <c r="B628" s="1930" t="s">
        <v>2310</v>
      </c>
      <c r="C628" s="1963" t="s">
        <v>563</v>
      </c>
      <c r="D628" s="3567"/>
      <c r="E628" s="3567"/>
      <c r="F628" s="1927" t="s">
        <v>2329</v>
      </c>
      <c r="G628" s="1915"/>
      <c r="H628" s="1915"/>
      <c r="I628" s="1915"/>
      <c r="J628" s="1915"/>
      <c r="K628" s="1915"/>
      <c r="L628" s="1920">
        <v>10586300</v>
      </c>
      <c r="M628" s="1915"/>
      <c r="N628" s="1915"/>
      <c r="O628" s="1915"/>
      <c r="P628" s="1915"/>
      <c r="Q628" s="1915"/>
      <c r="R628" s="1915"/>
    </row>
    <row r="629" spans="1:18" ht="63.75" customHeight="1">
      <c r="A629" s="1791"/>
      <c r="B629" s="1930" t="s">
        <v>2311</v>
      </c>
      <c r="C629" s="1963" t="s">
        <v>563</v>
      </c>
      <c r="D629" s="3567"/>
      <c r="E629" s="3567"/>
      <c r="F629" s="1927" t="s">
        <v>2330</v>
      </c>
      <c r="G629" s="1915"/>
      <c r="H629" s="1915"/>
      <c r="I629" s="1915"/>
      <c r="J629" s="1915"/>
      <c r="K629" s="1915"/>
      <c r="L629" s="1920">
        <v>15250000</v>
      </c>
      <c r="M629" s="1915"/>
      <c r="N629" s="1915"/>
      <c r="O629" s="1915"/>
      <c r="P629" s="1915"/>
      <c r="Q629" s="1915"/>
      <c r="R629" s="1915"/>
    </row>
    <row r="630" spans="1:18" ht="63.75" customHeight="1">
      <c r="A630" s="1791"/>
      <c r="B630" s="1930" t="s">
        <v>2312</v>
      </c>
      <c r="C630" s="1963" t="s">
        <v>563</v>
      </c>
      <c r="D630" s="3567"/>
      <c r="E630" s="3567"/>
      <c r="F630" s="1927" t="s">
        <v>2331</v>
      </c>
      <c r="G630" s="1915"/>
      <c r="H630" s="1915"/>
      <c r="I630" s="1915"/>
      <c r="J630" s="1915"/>
      <c r="K630" s="1915"/>
      <c r="L630" s="1920">
        <v>17950000</v>
      </c>
      <c r="M630" s="1915"/>
      <c r="N630" s="1915"/>
      <c r="O630" s="1915"/>
      <c r="P630" s="1915"/>
      <c r="Q630" s="1915"/>
      <c r="R630" s="1915"/>
    </row>
    <row r="631" spans="1:18" ht="63.75" customHeight="1">
      <c r="A631" s="1791"/>
      <c r="B631" s="1930" t="s">
        <v>2313</v>
      </c>
      <c r="C631" s="1963" t="s">
        <v>563</v>
      </c>
      <c r="D631" s="3567"/>
      <c r="E631" s="3567"/>
      <c r="F631" s="1927" t="s">
        <v>2332</v>
      </c>
      <c r="G631" s="1915"/>
      <c r="H631" s="1915"/>
      <c r="I631" s="1915"/>
      <c r="J631" s="1915"/>
      <c r="K631" s="1915"/>
      <c r="L631" s="1920">
        <v>18972500</v>
      </c>
      <c r="M631" s="1915"/>
      <c r="N631" s="1915"/>
      <c r="O631" s="1915"/>
      <c r="P631" s="1915"/>
      <c r="Q631" s="1915"/>
      <c r="R631" s="1915"/>
    </row>
    <row r="632" spans="1:18" ht="63.75" customHeight="1">
      <c r="A632" s="1791"/>
      <c r="B632" s="1930" t="s">
        <v>2314</v>
      </c>
      <c r="C632" s="1963" t="s">
        <v>563</v>
      </c>
      <c r="D632" s="3567"/>
      <c r="E632" s="3567"/>
      <c r="F632" s="1927" t="s">
        <v>2332</v>
      </c>
      <c r="G632" s="1915"/>
      <c r="H632" s="1915"/>
      <c r="I632" s="1915"/>
      <c r="J632" s="1915"/>
      <c r="K632" s="1915"/>
      <c r="L632" s="1920">
        <v>27150000</v>
      </c>
      <c r="M632" s="1915"/>
      <c r="N632" s="1915"/>
      <c r="O632" s="1915"/>
      <c r="P632" s="1915"/>
      <c r="Q632" s="1915"/>
      <c r="R632" s="1915"/>
    </row>
    <row r="633" spans="1:18" ht="63.75" customHeight="1">
      <c r="A633" s="1791"/>
      <c r="B633" s="1930" t="s">
        <v>2315</v>
      </c>
      <c r="C633" s="1963" t="s">
        <v>563</v>
      </c>
      <c r="D633" s="3567"/>
      <c r="E633" s="3567"/>
      <c r="F633" s="1927" t="s">
        <v>2333</v>
      </c>
      <c r="G633" s="1915"/>
      <c r="H633" s="1915"/>
      <c r="I633" s="1915"/>
      <c r="J633" s="1915"/>
      <c r="K633" s="1915"/>
      <c r="L633" s="1920">
        <v>30500000</v>
      </c>
      <c r="M633" s="1915"/>
      <c r="N633" s="1915"/>
      <c r="O633" s="1915"/>
      <c r="P633" s="1915"/>
      <c r="Q633" s="1915"/>
      <c r="R633" s="1915"/>
    </row>
    <row r="634" spans="1:18" ht="63.75" customHeight="1">
      <c r="A634" s="1791"/>
      <c r="B634" s="1930" t="s">
        <v>2316</v>
      </c>
      <c r="C634" s="1963" t="s">
        <v>563</v>
      </c>
      <c r="D634" s="3567"/>
      <c r="E634" s="3567"/>
      <c r="F634" s="1927" t="s">
        <v>2334</v>
      </c>
      <c r="G634" s="1915"/>
      <c r="H634" s="1915"/>
      <c r="I634" s="1915"/>
      <c r="J634" s="1915"/>
      <c r="K634" s="1915"/>
      <c r="L634" s="1920">
        <v>33500000</v>
      </c>
      <c r="M634" s="1915"/>
      <c r="N634" s="1915"/>
      <c r="O634" s="1915"/>
      <c r="P634" s="1915"/>
      <c r="Q634" s="1915"/>
      <c r="R634" s="1915"/>
    </row>
    <row r="635" spans="1:18" ht="119.25" customHeight="1">
      <c r="A635" s="1791"/>
      <c r="B635" s="1930" t="s">
        <v>2317</v>
      </c>
      <c r="C635" s="1963" t="s">
        <v>563</v>
      </c>
      <c r="D635" s="3567" t="s">
        <v>2335</v>
      </c>
      <c r="E635" s="3567"/>
      <c r="F635" s="1926"/>
      <c r="G635" s="1915"/>
      <c r="H635" s="1915"/>
      <c r="I635" s="1915"/>
      <c r="J635" s="1915"/>
      <c r="K635" s="1915"/>
      <c r="L635" s="1920" t="s">
        <v>2336</v>
      </c>
      <c r="M635" s="1915"/>
      <c r="N635" s="1915"/>
      <c r="O635" s="1915"/>
      <c r="P635" s="1915"/>
      <c r="Q635" s="1915"/>
      <c r="R635" s="1915"/>
    </row>
    <row r="636" spans="1:18" ht="63.75" customHeight="1">
      <c r="A636" s="1791"/>
      <c r="B636" s="3569" t="s">
        <v>2337</v>
      </c>
      <c r="C636" s="3569"/>
      <c r="D636" s="3569"/>
      <c r="E636" s="3569"/>
      <c r="F636" s="1915"/>
      <c r="G636" s="1915"/>
      <c r="H636" s="1915"/>
      <c r="I636" s="1915"/>
      <c r="J636" s="1915"/>
      <c r="K636" s="1915"/>
      <c r="L636" s="1888"/>
      <c r="M636" s="1915"/>
      <c r="N636" s="1915"/>
      <c r="O636" s="1915"/>
      <c r="P636" s="1915"/>
      <c r="Q636" s="1915"/>
      <c r="R636" s="1915"/>
    </row>
    <row r="637" spans="1:18" ht="63.75" customHeight="1">
      <c r="A637" s="1791"/>
      <c r="B637" s="1930" t="s">
        <v>2338</v>
      </c>
      <c r="C637" s="1963" t="s">
        <v>2339</v>
      </c>
      <c r="D637" s="3567" t="s">
        <v>2345</v>
      </c>
      <c r="E637" s="3567"/>
      <c r="F637" s="1927"/>
      <c r="G637" s="1915"/>
      <c r="H637" s="1915"/>
      <c r="I637" s="1915"/>
      <c r="J637" s="1915"/>
      <c r="K637" s="1915"/>
      <c r="L637" s="1920">
        <v>5220000</v>
      </c>
      <c r="M637" s="1915"/>
      <c r="N637" s="1915"/>
      <c r="O637" s="1915"/>
      <c r="P637" s="1915"/>
      <c r="Q637" s="1915"/>
      <c r="R637" s="1915"/>
    </row>
    <row r="638" spans="1:18" ht="63.75" customHeight="1">
      <c r="A638" s="1791"/>
      <c r="B638" s="1930" t="s">
        <v>2340</v>
      </c>
      <c r="C638" s="1963" t="s">
        <v>2339</v>
      </c>
      <c r="D638" s="3567" t="s">
        <v>2345</v>
      </c>
      <c r="E638" s="3567"/>
      <c r="F638" s="1927"/>
      <c r="G638" s="1915"/>
      <c r="H638" s="1915"/>
      <c r="I638" s="1915"/>
      <c r="J638" s="1915"/>
      <c r="K638" s="1915"/>
      <c r="L638" s="1920">
        <v>5920000</v>
      </c>
      <c r="M638" s="1915"/>
      <c r="N638" s="1915"/>
      <c r="O638" s="1915"/>
      <c r="P638" s="1915"/>
      <c r="Q638" s="1915"/>
      <c r="R638" s="1915"/>
    </row>
    <row r="639" spans="1:18" ht="63.75" customHeight="1">
      <c r="A639" s="1791"/>
      <c r="B639" s="1930" t="s">
        <v>2341</v>
      </c>
      <c r="C639" s="1963" t="s">
        <v>2339</v>
      </c>
      <c r="D639" s="3567" t="s">
        <v>2345</v>
      </c>
      <c r="E639" s="3567"/>
      <c r="F639" s="1927"/>
      <c r="G639" s="1915"/>
      <c r="H639" s="1915"/>
      <c r="I639" s="1915"/>
      <c r="J639" s="1915"/>
      <c r="K639" s="1915"/>
      <c r="L639" s="1920">
        <v>6310000</v>
      </c>
      <c r="M639" s="1915"/>
      <c r="N639" s="1915"/>
      <c r="O639" s="1915"/>
      <c r="P639" s="1915"/>
      <c r="Q639" s="1915"/>
      <c r="R639" s="1915"/>
    </row>
    <row r="640" spans="1:18" ht="63.75" customHeight="1">
      <c r="A640" s="1791"/>
      <c r="B640" s="1930" t="s">
        <v>2342</v>
      </c>
      <c r="C640" s="1963" t="s">
        <v>2339</v>
      </c>
      <c r="D640" s="3567" t="s">
        <v>2345</v>
      </c>
      <c r="E640" s="3567"/>
      <c r="F640" s="1927"/>
      <c r="G640" s="1915"/>
      <c r="H640" s="1915"/>
      <c r="I640" s="1915"/>
      <c r="J640" s="1915"/>
      <c r="K640" s="1915"/>
      <c r="L640" s="1920">
        <v>8600000</v>
      </c>
      <c r="M640" s="1915"/>
      <c r="N640" s="1915"/>
      <c r="O640" s="1915"/>
      <c r="P640" s="1915"/>
      <c r="Q640" s="1915"/>
      <c r="R640" s="1915"/>
    </row>
    <row r="641" spans="1:18" ht="63.75" customHeight="1">
      <c r="A641" s="1791"/>
      <c r="B641" s="1930" t="s">
        <v>2343</v>
      </c>
      <c r="C641" s="1963" t="s">
        <v>2339</v>
      </c>
      <c r="D641" s="3567" t="s">
        <v>2345</v>
      </c>
      <c r="E641" s="3567"/>
      <c r="F641" s="1927"/>
      <c r="G641" s="1915"/>
      <c r="H641" s="1915"/>
      <c r="I641" s="1915"/>
      <c r="J641" s="1915"/>
      <c r="K641" s="1915"/>
      <c r="L641" s="1920">
        <v>9400000</v>
      </c>
      <c r="M641" s="1915"/>
      <c r="N641" s="1915"/>
      <c r="O641" s="1915"/>
      <c r="P641" s="1915"/>
      <c r="Q641" s="1915"/>
      <c r="R641" s="1915"/>
    </row>
    <row r="642" spans="1:18" ht="63.75" customHeight="1">
      <c r="A642" s="1791"/>
      <c r="B642" s="1930" t="s">
        <v>2344</v>
      </c>
      <c r="C642" s="1963" t="s">
        <v>2339</v>
      </c>
      <c r="D642" s="3567" t="s">
        <v>2345</v>
      </c>
      <c r="E642" s="3567"/>
      <c r="F642" s="1927"/>
      <c r="G642" s="1915"/>
      <c r="H642" s="1915"/>
      <c r="I642" s="1915"/>
      <c r="J642" s="1915"/>
      <c r="K642" s="1915"/>
      <c r="L642" s="1920">
        <v>11700000</v>
      </c>
      <c r="M642" s="1915"/>
      <c r="N642" s="1915"/>
      <c r="O642" s="1915"/>
      <c r="P642" s="1915"/>
      <c r="Q642" s="1915"/>
      <c r="R642" s="1915"/>
    </row>
    <row r="643" spans="1:18" ht="63.75" customHeight="1">
      <c r="A643" s="1791"/>
      <c r="B643" s="3569" t="s">
        <v>2346</v>
      </c>
      <c r="C643" s="3569"/>
      <c r="D643" s="3569"/>
      <c r="E643" s="3569"/>
      <c r="F643" s="1915"/>
      <c r="G643" s="1915"/>
      <c r="H643" s="1915"/>
      <c r="I643" s="1915"/>
      <c r="J643" s="1915"/>
      <c r="K643" s="1915"/>
      <c r="L643" s="1888"/>
      <c r="M643" s="1915"/>
      <c r="N643" s="1915"/>
      <c r="O643" s="1915"/>
      <c r="P643" s="1915"/>
      <c r="Q643" s="1915"/>
      <c r="R643" s="1915"/>
    </row>
    <row r="644" spans="1:18" ht="63.75" customHeight="1">
      <c r="A644" s="1791"/>
      <c r="B644" s="1930" t="s">
        <v>2347</v>
      </c>
      <c r="C644" s="1963" t="s">
        <v>2339</v>
      </c>
      <c r="D644" s="3567" t="s">
        <v>2345</v>
      </c>
      <c r="E644" s="3567"/>
      <c r="F644" s="1927"/>
      <c r="G644" s="1915"/>
      <c r="H644" s="1915"/>
      <c r="I644" s="1915"/>
      <c r="J644" s="1915"/>
      <c r="K644" s="1915"/>
      <c r="L644" s="1920">
        <v>5800000</v>
      </c>
      <c r="M644" s="1915"/>
      <c r="N644" s="1915"/>
      <c r="O644" s="1915"/>
      <c r="P644" s="1915"/>
      <c r="Q644" s="1915"/>
      <c r="R644" s="1915"/>
    </row>
    <row r="645" spans="1:18" ht="63.75" customHeight="1">
      <c r="A645" s="1791"/>
      <c r="B645" s="1930" t="s">
        <v>2348</v>
      </c>
      <c r="C645" s="1963" t="s">
        <v>2339</v>
      </c>
      <c r="D645" s="3567" t="s">
        <v>2345</v>
      </c>
      <c r="E645" s="3567"/>
      <c r="F645" s="1927"/>
      <c r="G645" s="1915"/>
      <c r="H645" s="1915"/>
      <c r="I645" s="1915"/>
      <c r="J645" s="1915"/>
      <c r="K645" s="1915"/>
      <c r="L645" s="1920">
        <v>6250000</v>
      </c>
      <c r="M645" s="1915"/>
      <c r="N645" s="1915"/>
      <c r="O645" s="1915"/>
      <c r="P645" s="1915"/>
      <c r="Q645" s="1915"/>
      <c r="R645" s="1915"/>
    </row>
    <row r="646" spans="1:18" ht="63.75" customHeight="1">
      <c r="A646" s="1791"/>
      <c r="B646" s="1930" t="s">
        <v>2349</v>
      </c>
      <c r="C646" s="1963" t="s">
        <v>2339</v>
      </c>
      <c r="D646" s="3567" t="s">
        <v>2345</v>
      </c>
      <c r="E646" s="3567"/>
      <c r="F646" s="1927"/>
      <c r="G646" s="1915"/>
      <c r="H646" s="1915"/>
      <c r="I646" s="1915"/>
      <c r="J646" s="1915"/>
      <c r="K646" s="1915"/>
      <c r="L646" s="1920">
        <v>6810000</v>
      </c>
      <c r="M646" s="1915"/>
      <c r="N646" s="1915"/>
      <c r="O646" s="1915"/>
      <c r="P646" s="1915"/>
      <c r="Q646" s="1915"/>
      <c r="R646" s="1915"/>
    </row>
    <row r="647" spans="1:18" ht="63.75" customHeight="1">
      <c r="A647" s="1791"/>
      <c r="B647" s="1930" t="s">
        <v>2350</v>
      </c>
      <c r="C647" s="1963" t="s">
        <v>2339</v>
      </c>
      <c r="D647" s="3567" t="s">
        <v>2345</v>
      </c>
      <c r="E647" s="3567"/>
      <c r="F647" s="1927"/>
      <c r="G647" s="1915"/>
      <c r="H647" s="1915"/>
      <c r="I647" s="1915"/>
      <c r="J647" s="1915"/>
      <c r="K647" s="1915"/>
      <c r="L647" s="1920">
        <v>8820000</v>
      </c>
      <c r="M647" s="1915"/>
      <c r="N647" s="1915"/>
      <c r="O647" s="1915"/>
      <c r="P647" s="1915"/>
      <c r="Q647" s="1915"/>
      <c r="R647" s="1915"/>
    </row>
    <row r="648" spans="1:18" ht="63.75" customHeight="1">
      <c r="A648" s="1791"/>
      <c r="B648" s="1930" t="s">
        <v>2351</v>
      </c>
      <c r="C648" s="1963" t="s">
        <v>2339</v>
      </c>
      <c r="D648" s="3567" t="s">
        <v>2345</v>
      </c>
      <c r="E648" s="3567"/>
      <c r="F648" s="1927"/>
      <c r="G648" s="1915"/>
      <c r="H648" s="1915"/>
      <c r="I648" s="1915"/>
      <c r="J648" s="1915"/>
      <c r="K648" s="1915"/>
      <c r="L648" s="1920">
        <v>9830000</v>
      </c>
      <c r="M648" s="1915"/>
      <c r="N648" s="1915"/>
      <c r="O648" s="1915"/>
      <c r="P648" s="1915"/>
      <c r="Q648" s="1915"/>
      <c r="R648" s="1915"/>
    </row>
    <row r="649" spans="1:18" ht="63.75" customHeight="1">
      <c r="A649" s="1791"/>
      <c r="B649" s="1930" t="s">
        <v>2352</v>
      </c>
      <c r="C649" s="1963" t="s">
        <v>2339</v>
      </c>
      <c r="D649" s="3567" t="s">
        <v>2345</v>
      </c>
      <c r="E649" s="3567"/>
      <c r="F649" s="1927"/>
      <c r="G649" s="1915"/>
      <c r="H649" s="1915"/>
      <c r="I649" s="1915"/>
      <c r="J649" s="1915"/>
      <c r="K649" s="1915"/>
      <c r="L649" s="1920">
        <v>12830000</v>
      </c>
      <c r="M649" s="1915"/>
      <c r="N649" s="1915"/>
      <c r="O649" s="1915"/>
      <c r="P649" s="1915"/>
      <c r="Q649" s="1915"/>
      <c r="R649" s="1915"/>
    </row>
    <row r="650" spans="1:18" ht="63.75" customHeight="1">
      <c r="A650" s="1791"/>
      <c r="B650" s="1930" t="s">
        <v>2353</v>
      </c>
      <c r="C650" s="1963" t="s">
        <v>2354</v>
      </c>
      <c r="D650" s="3567" t="s">
        <v>2345</v>
      </c>
      <c r="E650" s="3567"/>
      <c r="F650" s="1927"/>
      <c r="G650" s="1915"/>
      <c r="H650" s="1915"/>
      <c r="I650" s="1915"/>
      <c r="J650" s="1915"/>
      <c r="K650" s="1915"/>
      <c r="L650" s="1920">
        <v>1890000</v>
      </c>
      <c r="M650" s="1915"/>
      <c r="N650" s="1915"/>
      <c r="O650" s="1915"/>
      <c r="P650" s="1915"/>
      <c r="Q650" s="1915"/>
      <c r="R650" s="1915"/>
    </row>
    <row r="651" spans="1:18" ht="63.75" customHeight="1">
      <c r="A651" s="1791"/>
      <c r="B651" s="1930" t="s">
        <v>2355</v>
      </c>
      <c r="C651" s="1963" t="s">
        <v>2354</v>
      </c>
      <c r="D651" s="3567" t="s">
        <v>2345</v>
      </c>
      <c r="E651" s="3567"/>
      <c r="F651" s="1927"/>
      <c r="G651" s="1915"/>
      <c r="H651" s="1915"/>
      <c r="I651" s="1915"/>
      <c r="J651" s="1915"/>
      <c r="K651" s="1915"/>
      <c r="L651" s="1920">
        <v>1785000</v>
      </c>
      <c r="M651" s="1915"/>
      <c r="N651" s="1915"/>
      <c r="O651" s="1915"/>
      <c r="P651" s="1915"/>
      <c r="Q651" s="1915"/>
      <c r="R651" s="1915"/>
    </row>
    <row r="652" spans="1:18" ht="63.75" customHeight="1">
      <c r="A652" s="1791"/>
      <c r="B652" s="1930" t="s">
        <v>2356</v>
      </c>
      <c r="C652" s="1963" t="s">
        <v>2354</v>
      </c>
      <c r="D652" s="3567" t="s">
        <v>2345</v>
      </c>
      <c r="E652" s="3567"/>
      <c r="F652" s="1927"/>
      <c r="G652" s="1915"/>
      <c r="H652" s="1915"/>
      <c r="I652" s="1915"/>
      <c r="J652" s="1915"/>
      <c r="K652" s="1915"/>
      <c r="L652" s="1920">
        <v>4050000</v>
      </c>
      <c r="M652" s="1915"/>
      <c r="N652" s="1915"/>
      <c r="O652" s="1915"/>
      <c r="P652" s="1915"/>
      <c r="Q652" s="1915"/>
      <c r="R652" s="1915"/>
    </row>
    <row r="653" spans="1:18" ht="63.75" customHeight="1">
      <c r="A653" s="1791"/>
      <c r="B653" s="1930" t="s">
        <v>2357</v>
      </c>
      <c r="C653" s="1963" t="s">
        <v>2354</v>
      </c>
      <c r="D653" s="3567" t="s">
        <v>2345</v>
      </c>
      <c r="E653" s="3567"/>
      <c r="F653" s="1927"/>
      <c r="G653" s="1915"/>
      <c r="H653" s="1915"/>
      <c r="I653" s="1915"/>
      <c r="J653" s="1915"/>
      <c r="K653" s="1915"/>
      <c r="L653" s="1920">
        <v>2390000</v>
      </c>
      <c r="M653" s="1915"/>
      <c r="N653" s="1915"/>
      <c r="O653" s="1915"/>
      <c r="P653" s="1915"/>
      <c r="Q653" s="1915"/>
      <c r="R653" s="1915"/>
    </row>
    <row r="654" spans="1:18" ht="63.75" customHeight="1">
      <c r="A654" s="1791"/>
      <c r="B654" s="1930" t="s">
        <v>2358</v>
      </c>
      <c r="C654" s="1963" t="s">
        <v>2354</v>
      </c>
      <c r="D654" s="3567" t="s">
        <v>2345</v>
      </c>
      <c r="E654" s="3567"/>
      <c r="F654" s="1927"/>
      <c r="G654" s="1915"/>
      <c r="H654" s="1915"/>
      <c r="I654" s="1915"/>
      <c r="J654" s="1915"/>
      <c r="K654" s="1915"/>
      <c r="L654" s="1920">
        <v>2150000</v>
      </c>
      <c r="M654" s="1915"/>
      <c r="N654" s="1915"/>
      <c r="O654" s="1915"/>
      <c r="P654" s="1915"/>
      <c r="Q654" s="1915"/>
      <c r="R654" s="1915"/>
    </row>
    <row r="655" spans="1:18" ht="63.75" customHeight="1">
      <c r="A655" s="1791"/>
      <c r="B655" s="1930" t="s">
        <v>2359</v>
      </c>
      <c r="C655" s="1963" t="s">
        <v>2354</v>
      </c>
      <c r="D655" s="3567" t="s">
        <v>2345</v>
      </c>
      <c r="E655" s="3567"/>
      <c r="F655" s="1927"/>
      <c r="G655" s="1915"/>
      <c r="H655" s="1915"/>
      <c r="I655" s="1915"/>
      <c r="J655" s="1915"/>
      <c r="K655" s="1915"/>
      <c r="L655" s="1920">
        <v>4520000</v>
      </c>
      <c r="M655" s="1915"/>
      <c r="N655" s="1915"/>
      <c r="O655" s="1915"/>
      <c r="P655" s="1915"/>
      <c r="Q655" s="1915"/>
      <c r="R655" s="1915"/>
    </row>
    <row r="656" spans="1:18" ht="63.75" customHeight="1">
      <c r="A656" s="1791"/>
      <c r="B656" s="3569" t="s">
        <v>2360</v>
      </c>
      <c r="C656" s="3569"/>
      <c r="D656" s="3569"/>
      <c r="E656" s="3569"/>
      <c r="F656" s="1915"/>
      <c r="G656" s="1915"/>
      <c r="H656" s="1915"/>
      <c r="I656" s="1915"/>
      <c r="J656" s="1915"/>
      <c r="K656" s="1915"/>
      <c r="L656" s="1888"/>
      <c r="M656" s="1915"/>
      <c r="N656" s="1915"/>
      <c r="O656" s="1915"/>
      <c r="P656" s="1915"/>
      <c r="Q656" s="1915"/>
      <c r="R656" s="1915"/>
    </row>
    <row r="657" spans="1:18" ht="63.75" customHeight="1">
      <c r="A657" s="1791"/>
      <c r="B657" s="1930" t="s">
        <v>2361</v>
      </c>
      <c r="C657" s="1963" t="s">
        <v>2362</v>
      </c>
      <c r="D657" s="3567" t="s">
        <v>2345</v>
      </c>
      <c r="E657" s="3567"/>
      <c r="F657" s="1927"/>
      <c r="G657" s="1915"/>
      <c r="H657" s="1915"/>
      <c r="I657" s="1915"/>
      <c r="J657" s="1915"/>
      <c r="K657" s="1915"/>
      <c r="L657" s="1920">
        <v>1020000</v>
      </c>
      <c r="M657" s="1915"/>
      <c r="N657" s="1915"/>
      <c r="O657" s="1915"/>
      <c r="P657" s="1915"/>
      <c r="Q657" s="1915"/>
      <c r="R657" s="1915"/>
    </row>
    <row r="658" spans="1:18" ht="63.75" customHeight="1">
      <c r="A658" s="1791"/>
      <c r="B658" s="3569" t="s">
        <v>2363</v>
      </c>
      <c r="C658" s="3569"/>
      <c r="D658" s="3569"/>
      <c r="E658" s="3569"/>
      <c r="F658" s="1915"/>
      <c r="G658" s="1915"/>
      <c r="H658" s="1915"/>
      <c r="I658" s="1915"/>
      <c r="J658" s="1915"/>
      <c r="K658" s="1915"/>
      <c r="L658" s="1888"/>
      <c r="M658" s="1915"/>
      <c r="N658" s="1915"/>
      <c r="O658" s="1915"/>
      <c r="P658" s="1915"/>
      <c r="Q658" s="1915"/>
      <c r="R658" s="1915"/>
    </row>
    <row r="659" spans="1:18" ht="63.75" customHeight="1">
      <c r="A659" s="1791"/>
      <c r="B659" s="1930" t="s">
        <v>2364</v>
      </c>
      <c r="C659" s="1963" t="s">
        <v>563</v>
      </c>
      <c r="D659" s="3567" t="s">
        <v>2345</v>
      </c>
      <c r="E659" s="3567"/>
      <c r="F659" s="1927"/>
      <c r="G659" s="1915"/>
      <c r="H659" s="1915"/>
      <c r="I659" s="1915"/>
      <c r="J659" s="1915"/>
      <c r="K659" s="1915"/>
      <c r="L659" s="1920">
        <v>670000</v>
      </c>
      <c r="M659" s="1915"/>
      <c r="N659" s="1915"/>
      <c r="O659" s="1915"/>
      <c r="P659" s="1915"/>
      <c r="Q659" s="1915"/>
      <c r="R659" s="1915"/>
    </row>
    <row r="660" spans="1:18" ht="63.75" customHeight="1">
      <c r="A660" s="1791"/>
      <c r="B660" s="1930" t="s">
        <v>2365</v>
      </c>
      <c r="C660" s="1963" t="s">
        <v>563</v>
      </c>
      <c r="D660" s="3567" t="s">
        <v>2345</v>
      </c>
      <c r="E660" s="3567"/>
      <c r="F660" s="1927"/>
      <c r="G660" s="1915"/>
      <c r="H660" s="1915"/>
      <c r="I660" s="1915"/>
      <c r="J660" s="1915"/>
      <c r="K660" s="1915"/>
      <c r="L660" s="1920">
        <v>650000</v>
      </c>
      <c r="M660" s="1915"/>
      <c r="N660" s="1915"/>
      <c r="O660" s="1915"/>
      <c r="P660" s="1915"/>
      <c r="Q660" s="1915"/>
      <c r="R660" s="1915"/>
    </row>
    <row r="661" spans="1:18" ht="63.75" customHeight="1">
      <c r="A661" s="1791"/>
      <c r="B661" s="1930" t="s">
        <v>2366</v>
      </c>
      <c r="C661" s="1963" t="s">
        <v>563</v>
      </c>
      <c r="D661" s="3567" t="s">
        <v>2345</v>
      </c>
      <c r="E661" s="3567"/>
      <c r="F661" s="1927"/>
      <c r="G661" s="1915"/>
      <c r="H661" s="1915"/>
      <c r="I661" s="1915"/>
      <c r="J661" s="1915"/>
      <c r="K661" s="1915"/>
      <c r="L661" s="1920">
        <v>630000</v>
      </c>
      <c r="M661" s="1915"/>
      <c r="N661" s="1915"/>
      <c r="O661" s="1915"/>
      <c r="P661" s="1915"/>
      <c r="Q661" s="1915"/>
      <c r="R661" s="1915"/>
    </row>
    <row r="662" spans="1:18" ht="63.75" customHeight="1">
      <c r="A662" s="1791"/>
      <c r="B662" s="1930" t="s">
        <v>2367</v>
      </c>
      <c r="C662" s="1963" t="s">
        <v>563</v>
      </c>
      <c r="D662" s="3567" t="s">
        <v>2345</v>
      </c>
      <c r="E662" s="3567"/>
      <c r="F662" s="1927"/>
      <c r="G662" s="1915"/>
      <c r="H662" s="1915"/>
      <c r="I662" s="1915"/>
      <c r="J662" s="1915"/>
      <c r="K662" s="1915"/>
      <c r="L662" s="1920">
        <v>930000</v>
      </c>
      <c r="M662" s="1915"/>
      <c r="N662" s="1915"/>
      <c r="O662" s="1915"/>
      <c r="P662" s="1915"/>
      <c r="Q662" s="1915"/>
      <c r="R662" s="1915"/>
    </row>
    <row r="663" spans="1:18" ht="63.75" customHeight="1">
      <c r="A663" s="1791"/>
      <c r="B663" s="1930" t="s">
        <v>2368</v>
      </c>
      <c r="C663" s="1963" t="s">
        <v>563</v>
      </c>
      <c r="D663" s="3567" t="s">
        <v>2345</v>
      </c>
      <c r="E663" s="3567"/>
      <c r="F663" s="1927"/>
      <c r="G663" s="1915"/>
      <c r="H663" s="1915"/>
      <c r="I663" s="1915"/>
      <c r="J663" s="1915"/>
      <c r="K663" s="1915"/>
      <c r="L663" s="1920">
        <v>970000</v>
      </c>
      <c r="M663" s="1915"/>
      <c r="N663" s="1915"/>
      <c r="O663" s="1915"/>
      <c r="P663" s="1915"/>
      <c r="Q663" s="1915"/>
      <c r="R663" s="1915"/>
    </row>
    <row r="664" spans="1:18" ht="149.25" customHeight="1">
      <c r="A664" s="1808"/>
      <c r="B664" s="1809"/>
      <c r="C664" s="1810"/>
      <c r="D664" s="1811"/>
      <c r="E664" s="1811"/>
      <c r="F664" s="1811"/>
      <c r="G664" s="1812"/>
      <c r="H664" s="1812"/>
      <c r="I664" s="1812"/>
      <c r="J664" s="1812"/>
      <c r="K664" s="1812"/>
      <c r="L664" s="1813"/>
      <c r="M664" s="1812"/>
      <c r="N664" s="1812"/>
      <c r="O664" s="1812"/>
      <c r="P664" s="1812"/>
      <c r="Q664" s="1812"/>
      <c r="R664" s="1812"/>
    </row>
    <row r="665" spans="1:18" ht="149.25" customHeight="1">
      <c r="A665" s="1808"/>
      <c r="B665" s="1809"/>
      <c r="C665" s="1810"/>
      <c r="D665" s="1811"/>
      <c r="E665" s="1811"/>
      <c r="F665" s="1811"/>
      <c r="G665" s="1812"/>
      <c r="H665" s="1812"/>
      <c r="I665" s="1812"/>
      <c r="J665" s="1812"/>
      <c r="K665" s="1812"/>
      <c r="L665" s="1813"/>
      <c r="M665" s="1812"/>
      <c r="N665" s="1812"/>
      <c r="O665" s="1812"/>
      <c r="P665" s="1812"/>
      <c r="Q665" s="1812"/>
      <c r="R665" s="1812"/>
    </row>
    <row r="666" spans="1:18" ht="149.25" customHeight="1">
      <c r="A666" s="1808"/>
      <c r="B666" s="1809"/>
      <c r="C666" s="1810"/>
      <c r="D666" s="1811"/>
      <c r="E666" s="1811"/>
      <c r="F666" s="1811"/>
      <c r="G666" s="1812"/>
      <c r="H666" s="1812"/>
      <c r="I666" s="1812"/>
      <c r="J666" s="1812"/>
      <c r="K666" s="1812"/>
      <c r="L666" s="1813"/>
      <c r="M666" s="1812"/>
      <c r="N666" s="1812"/>
      <c r="O666" s="1812"/>
      <c r="P666" s="1812"/>
      <c r="Q666" s="1812"/>
      <c r="R666" s="1812"/>
    </row>
    <row r="667" spans="1:18" ht="149.25" customHeight="1">
      <c r="A667" s="1808"/>
      <c r="B667" s="1809"/>
      <c r="C667" s="1810"/>
      <c r="D667" s="1811"/>
      <c r="E667" s="1811"/>
      <c r="F667" s="1811"/>
      <c r="G667" s="1812"/>
      <c r="H667" s="1812"/>
      <c r="I667" s="1812"/>
      <c r="J667" s="1812"/>
      <c r="K667" s="1812"/>
      <c r="L667" s="1813"/>
      <c r="M667" s="1812"/>
      <c r="N667" s="1812"/>
      <c r="O667" s="1812"/>
      <c r="P667" s="1812"/>
      <c r="Q667" s="1812"/>
      <c r="R667" s="1812"/>
    </row>
    <row r="668" spans="1:18" ht="149.25" customHeight="1">
      <c r="A668" s="1808"/>
      <c r="B668" s="1809"/>
      <c r="C668" s="1810"/>
      <c r="D668" s="1811"/>
      <c r="E668" s="1811"/>
      <c r="F668" s="1811"/>
      <c r="G668" s="1812"/>
      <c r="H668" s="1812"/>
      <c r="I668" s="1812"/>
      <c r="J668" s="1812"/>
      <c r="K668" s="1812"/>
      <c r="L668" s="1813"/>
      <c r="M668" s="1812"/>
      <c r="N668" s="1812"/>
      <c r="O668" s="1812"/>
      <c r="P668" s="1812"/>
      <c r="Q668" s="1812"/>
      <c r="R668" s="1812"/>
    </row>
    <row r="669" spans="1:18" ht="149.25" customHeight="1">
      <c r="A669" s="1808"/>
      <c r="B669" s="1809"/>
      <c r="C669" s="1810"/>
      <c r="D669" s="1811"/>
      <c r="E669" s="1811"/>
      <c r="F669" s="1811"/>
      <c r="G669" s="1812"/>
      <c r="H669" s="1812"/>
      <c r="I669" s="1812"/>
      <c r="J669" s="1812"/>
      <c r="K669" s="1812"/>
      <c r="L669" s="1813"/>
      <c r="M669" s="1812"/>
      <c r="N669" s="1812"/>
      <c r="O669" s="1812"/>
      <c r="P669" s="1812"/>
      <c r="Q669" s="1812"/>
      <c r="R669" s="1812"/>
    </row>
    <row r="670" spans="1:18" ht="149.25" customHeight="1">
      <c r="A670" s="1808"/>
      <c r="B670" s="1809"/>
      <c r="C670" s="1810"/>
      <c r="D670" s="1811"/>
      <c r="E670" s="1811"/>
      <c r="F670" s="1811"/>
      <c r="G670" s="1812"/>
      <c r="H670" s="1812"/>
      <c r="I670" s="1812"/>
      <c r="J670" s="1812"/>
      <c r="K670" s="1812"/>
      <c r="L670" s="1813"/>
      <c r="M670" s="1812"/>
      <c r="N670" s="1812"/>
      <c r="O670" s="1812"/>
      <c r="P670" s="1812"/>
      <c r="Q670" s="1812"/>
      <c r="R670" s="1812"/>
    </row>
    <row r="671" spans="1:18" ht="149.25" customHeight="1">
      <c r="A671" s="1808"/>
      <c r="B671" s="1809"/>
      <c r="C671" s="1810"/>
      <c r="D671" s="1811"/>
      <c r="E671" s="1811"/>
      <c r="F671" s="1811"/>
      <c r="G671" s="1812"/>
      <c r="H671" s="1812"/>
      <c r="I671" s="1812"/>
      <c r="J671" s="1812"/>
      <c r="K671" s="1812"/>
      <c r="L671" s="1813"/>
      <c r="M671" s="1812"/>
      <c r="N671" s="1812"/>
      <c r="O671" s="1812"/>
      <c r="P671" s="1812"/>
      <c r="Q671" s="1812"/>
      <c r="R671" s="1812"/>
    </row>
    <row r="672" spans="1:18" ht="149.25" customHeight="1">
      <c r="A672" s="1808"/>
      <c r="B672" s="1809"/>
      <c r="C672" s="1810"/>
      <c r="D672" s="1811"/>
      <c r="E672" s="1811"/>
      <c r="F672" s="1811"/>
      <c r="G672" s="1812"/>
      <c r="H672" s="1812"/>
      <c r="I672" s="1812"/>
      <c r="J672" s="1812"/>
      <c r="K672" s="1812"/>
      <c r="L672" s="1813"/>
      <c r="M672" s="1812"/>
      <c r="N672" s="1812"/>
      <c r="O672" s="1812"/>
      <c r="P672" s="1812"/>
      <c r="Q672" s="1812"/>
      <c r="R672" s="1812"/>
    </row>
    <row r="673" spans="1:18" ht="149.25" customHeight="1">
      <c r="A673" s="1808"/>
      <c r="B673" s="1809"/>
      <c r="C673" s="1810"/>
      <c r="D673" s="1811"/>
      <c r="E673" s="1811"/>
      <c r="F673" s="1811"/>
      <c r="G673" s="1812"/>
      <c r="H673" s="1812"/>
      <c r="I673" s="1812"/>
      <c r="J673" s="1812"/>
      <c r="K673" s="1812"/>
      <c r="L673" s="1813"/>
      <c r="M673" s="1812"/>
      <c r="N673" s="1812"/>
      <c r="O673" s="1812"/>
      <c r="P673" s="1812"/>
      <c r="Q673" s="1812"/>
      <c r="R673" s="1812"/>
    </row>
    <row r="674" spans="1:18" ht="149.25" customHeight="1">
      <c r="A674" s="1808"/>
      <c r="B674" s="1809"/>
      <c r="C674" s="1810"/>
      <c r="D674" s="1811"/>
      <c r="E674" s="1811"/>
      <c r="F674" s="1811"/>
      <c r="G674" s="1812"/>
      <c r="H674" s="1812"/>
      <c r="I674" s="1812"/>
      <c r="J674" s="1812"/>
      <c r="K674" s="1812"/>
      <c r="L674" s="1813"/>
      <c r="M674" s="1812"/>
      <c r="N674" s="1812"/>
      <c r="O674" s="1812"/>
      <c r="P674" s="1812"/>
      <c r="Q674" s="1812"/>
      <c r="R674" s="1812"/>
    </row>
    <row r="675" spans="1:18" ht="149.25" customHeight="1">
      <c r="A675" s="1808"/>
      <c r="B675" s="1809"/>
      <c r="C675" s="1810"/>
      <c r="D675" s="1811"/>
      <c r="E675" s="1811"/>
      <c r="F675" s="1811"/>
      <c r="G675" s="1812"/>
      <c r="H675" s="1812"/>
      <c r="I675" s="1812"/>
      <c r="J675" s="1812"/>
      <c r="K675" s="1812"/>
      <c r="L675" s="1813"/>
      <c r="M675" s="1812"/>
      <c r="N675" s="1812"/>
      <c r="O675" s="1812"/>
      <c r="P675" s="1812"/>
      <c r="Q675" s="1812"/>
      <c r="R675" s="1812"/>
    </row>
    <row r="676" spans="1:18" ht="149.25" customHeight="1">
      <c r="A676" s="1808"/>
      <c r="B676" s="1809"/>
      <c r="C676" s="1810"/>
      <c r="D676" s="1811"/>
      <c r="E676" s="1811"/>
      <c r="F676" s="1811"/>
      <c r="G676" s="1812"/>
      <c r="H676" s="1812"/>
      <c r="I676" s="1812"/>
      <c r="J676" s="1812"/>
      <c r="K676" s="1812"/>
      <c r="L676" s="1813"/>
      <c r="M676" s="1812"/>
      <c r="N676" s="1812"/>
      <c r="O676" s="1812"/>
      <c r="P676" s="1812"/>
      <c r="Q676" s="1812"/>
      <c r="R676" s="1812"/>
    </row>
    <row r="677" spans="1:18" ht="149.25" customHeight="1">
      <c r="A677" s="1808"/>
      <c r="B677" s="1809"/>
      <c r="C677" s="1810"/>
      <c r="D677" s="1811"/>
      <c r="E677" s="1811"/>
      <c r="F677" s="1811"/>
      <c r="G677" s="1812"/>
      <c r="H677" s="1812"/>
      <c r="I677" s="1812"/>
      <c r="J677" s="1812"/>
      <c r="K677" s="1812"/>
      <c r="L677" s="1813"/>
      <c r="M677" s="1812"/>
      <c r="N677" s="1812"/>
      <c r="O677" s="1812"/>
      <c r="P677" s="1812"/>
      <c r="Q677" s="1812"/>
      <c r="R677" s="1812"/>
    </row>
    <row r="678" spans="1:18" ht="149.25" customHeight="1">
      <c r="A678" s="1808"/>
      <c r="B678" s="1809"/>
      <c r="C678" s="1810"/>
      <c r="D678" s="1811"/>
      <c r="E678" s="1811"/>
      <c r="F678" s="1811"/>
      <c r="G678" s="1812"/>
      <c r="H678" s="1812"/>
      <c r="I678" s="1812"/>
      <c r="J678" s="1812"/>
      <c r="K678" s="1812"/>
      <c r="L678" s="1813"/>
      <c r="M678" s="1812"/>
      <c r="N678" s="1812"/>
      <c r="O678" s="1812"/>
      <c r="P678" s="1812"/>
      <c r="Q678" s="1812"/>
      <c r="R678" s="1812"/>
    </row>
    <row r="679" spans="1:18" ht="149.25" customHeight="1">
      <c r="A679" s="1808"/>
      <c r="B679" s="1809"/>
      <c r="C679" s="1810"/>
      <c r="D679" s="1811"/>
      <c r="E679" s="1811"/>
      <c r="F679" s="1811"/>
      <c r="G679" s="1812"/>
      <c r="H679" s="1812"/>
      <c r="I679" s="1812"/>
      <c r="J679" s="1812"/>
      <c r="K679" s="1812"/>
      <c r="L679" s="1813"/>
      <c r="M679" s="1812"/>
      <c r="N679" s="1812"/>
      <c r="O679" s="1812"/>
      <c r="P679" s="1812"/>
      <c r="Q679" s="1812"/>
      <c r="R679" s="1812"/>
    </row>
    <row r="680" spans="1:18" ht="149.25" customHeight="1">
      <c r="A680" s="1808"/>
      <c r="B680" s="1809"/>
      <c r="C680" s="1810"/>
      <c r="D680" s="1811"/>
      <c r="E680" s="1811"/>
      <c r="F680" s="1811"/>
      <c r="G680" s="1812"/>
      <c r="H680" s="1812"/>
      <c r="I680" s="1812"/>
      <c r="J680" s="1812"/>
      <c r="K680" s="1812"/>
      <c r="L680" s="1813"/>
      <c r="M680" s="1812"/>
      <c r="N680" s="1812"/>
      <c r="O680" s="1812"/>
      <c r="P680" s="1812"/>
      <c r="Q680" s="1812"/>
      <c r="R680" s="1812"/>
    </row>
    <row r="681" spans="1:18" ht="149.25" customHeight="1">
      <c r="A681" s="1808"/>
      <c r="B681" s="1809"/>
      <c r="C681" s="1810"/>
      <c r="D681" s="1811"/>
      <c r="E681" s="1811"/>
      <c r="F681" s="1811"/>
      <c r="G681" s="1812"/>
      <c r="H681" s="1812"/>
      <c r="I681" s="1812"/>
      <c r="J681" s="1812"/>
      <c r="K681" s="1812"/>
      <c r="L681" s="1813"/>
      <c r="M681" s="1812"/>
      <c r="N681" s="1812"/>
      <c r="O681" s="1812"/>
      <c r="P681" s="1812"/>
      <c r="Q681" s="1812"/>
      <c r="R681" s="1812"/>
    </row>
    <row r="682" spans="1:18" ht="149.25" customHeight="1">
      <c r="A682" s="1808"/>
      <c r="B682" s="1809"/>
      <c r="C682" s="1810"/>
      <c r="D682" s="1811"/>
      <c r="E682" s="1811"/>
      <c r="F682" s="1811"/>
      <c r="G682" s="1812"/>
      <c r="H682" s="1812"/>
      <c r="I682" s="1812"/>
      <c r="J682" s="1812"/>
      <c r="K682" s="1812"/>
      <c r="L682" s="1813"/>
      <c r="M682" s="1812"/>
      <c r="N682" s="1812"/>
      <c r="O682" s="1812"/>
      <c r="P682" s="1812"/>
      <c r="Q682" s="1812"/>
      <c r="R682" s="1812"/>
    </row>
    <row r="683" spans="1:18" ht="149.25" customHeight="1">
      <c r="A683" s="1808"/>
      <c r="B683" s="1809"/>
      <c r="C683" s="1810"/>
      <c r="D683" s="1811"/>
      <c r="E683" s="1811"/>
      <c r="F683" s="1811"/>
      <c r="G683" s="1812"/>
      <c r="H683" s="1812"/>
      <c r="I683" s="1812"/>
      <c r="J683" s="1812"/>
      <c r="K683" s="1812"/>
      <c r="L683" s="1813"/>
      <c r="M683" s="1812"/>
      <c r="N683" s="1812"/>
      <c r="O683" s="1812"/>
      <c r="P683" s="1812"/>
      <c r="Q683" s="1812"/>
      <c r="R683" s="1812"/>
    </row>
    <row r="684" spans="1:18" ht="149.25" customHeight="1">
      <c r="A684" s="1808"/>
      <c r="B684" s="1809"/>
      <c r="C684" s="1810"/>
      <c r="D684" s="1811"/>
      <c r="E684" s="1811"/>
      <c r="F684" s="1811"/>
      <c r="G684" s="1812"/>
      <c r="H684" s="1812"/>
      <c r="I684" s="1812"/>
      <c r="J684" s="1812"/>
      <c r="K684" s="1812"/>
      <c r="L684" s="1813"/>
      <c r="M684" s="1812"/>
      <c r="N684" s="1812"/>
      <c r="O684" s="1812"/>
      <c r="P684" s="1812"/>
      <c r="Q684" s="1812"/>
      <c r="R684" s="1812"/>
    </row>
    <row r="685" spans="1:18" ht="149.25" customHeight="1">
      <c r="A685" s="1808"/>
      <c r="B685" s="1809"/>
      <c r="C685" s="1810"/>
      <c r="D685" s="1811"/>
      <c r="E685" s="1811"/>
      <c r="F685" s="1811"/>
      <c r="G685" s="1812"/>
      <c r="H685" s="1812"/>
      <c r="I685" s="1812"/>
      <c r="J685" s="1812"/>
      <c r="K685" s="1812"/>
      <c r="L685" s="1813"/>
      <c r="M685" s="1812"/>
      <c r="N685" s="1812"/>
      <c r="O685" s="1812"/>
      <c r="P685" s="1812"/>
      <c r="Q685" s="1812"/>
      <c r="R685" s="1812"/>
    </row>
    <row r="686" spans="1:18" ht="149.25" customHeight="1">
      <c r="A686" s="1808"/>
      <c r="B686" s="1809"/>
      <c r="C686" s="1810"/>
      <c r="D686" s="1811"/>
      <c r="E686" s="1811"/>
      <c r="F686" s="1811"/>
      <c r="G686" s="1812"/>
      <c r="H686" s="1812"/>
      <c r="I686" s="1812"/>
      <c r="J686" s="1812"/>
      <c r="K686" s="1812"/>
      <c r="L686" s="1813"/>
      <c r="M686" s="1812"/>
      <c r="N686" s="1812"/>
      <c r="O686" s="1812"/>
      <c r="P686" s="1812"/>
      <c r="Q686" s="1812"/>
      <c r="R686" s="1812"/>
    </row>
    <row r="687" spans="1:18" ht="149.25" customHeight="1">
      <c r="A687" s="1808"/>
      <c r="B687" s="1809"/>
      <c r="C687" s="1810"/>
      <c r="D687" s="1811"/>
      <c r="E687" s="1811"/>
      <c r="F687" s="1811"/>
      <c r="G687" s="1812"/>
      <c r="H687" s="1812"/>
      <c r="I687" s="1812"/>
      <c r="J687" s="1812"/>
      <c r="K687" s="1812"/>
      <c r="L687" s="1813"/>
      <c r="M687" s="1812"/>
      <c r="N687" s="1812"/>
      <c r="O687" s="1812"/>
      <c r="P687" s="1812"/>
      <c r="Q687" s="1812"/>
      <c r="R687" s="1812"/>
    </row>
    <row r="688" spans="1:18" ht="149.25" customHeight="1">
      <c r="A688" s="1808"/>
      <c r="B688" s="1809"/>
      <c r="C688" s="1810"/>
      <c r="D688" s="1811"/>
      <c r="E688" s="1811"/>
      <c r="F688" s="1811"/>
      <c r="G688" s="1812"/>
      <c r="H688" s="1812"/>
      <c r="I688" s="1812"/>
      <c r="J688" s="1812"/>
      <c r="K688" s="1812"/>
      <c r="L688" s="1813"/>
      <c r="M688" s="1812"/>
      <c r="N688" s="1812"/>
      <c r="O688" s="1812"/>
      <c r="P688" s="1812"/>
      <c r="Q688" s="1812"/>
      <c r="R688" s="1812"/>
    </row>
    <row r="689" spans="1:18" ht="149.25" customHeight="1">
      <c r="A689" s="1808"/>
      <c r="B689" s="1809"/>
      <c r="C689" s="1810"/>
      <c r="D689" s="1811"/>
      <c r="E689" s="1811"/>
      <c r="F689" s="1811"/>
      <c r="G689" s="1812"/>
      <c r="H689" s="1812"/>
      <c r="I689" s="1812"/>
      <c r="J689" s="1812"/>
      <c r="K689" s="1812"/>
      <c r="L689" s="1813"/>
      <c r="M689" s="1812"/>
      <c r="N689" s="1812"/>
      <c r="O689" s="1812"/>
      <c r="P689" s="1812"/>
      <c r="Q689" s="1812"/>
      <c r="R689" s="1812"/>
    </row>
    <row r="690" spans="1:18" ht="149.25" customHeight="1">
      <c r="A690" s="1808"/>
      <c r="B690" s="1809"/>
      <c r="C690" s="1810"/>
      <c r="D690" s="1811"/>
      <c r="E690" s="1811"/>
      <c r="F690" s="1811"/>
      <c r="G690" s="1812"/>
      <c r="H690" s="1812"/>
      <c r="I690" s="1812"/>
      <c r="J690" s="1812"/>
      <c r="K690" s="1812"/>
      <c r="L690" s="1813"/>
      <c r="M690" s="1812"/>
      <c r="N690" s="1812"/>
      <c r="O690" s="1812"/>
      <c r="P690" s="1812"/>
      <c r="Q690" s="1812"/>
      <c r="R690" s="1812"/>
    </row>
    <row r="691" spans="1:18" ht="149.25" customHeight="1">
      <c r="A691" s="1808"/>
      <c r="B691" s="1809"/>
      <c r="C691" s="1810"/>
      <c r="D691" s="1811"/>
      <c r="E691" s="1811"/>
      <c r="F691" s="1811"/>
      <c r="G691" s="1812"/>
      <c r="H691" s="1812"/>
      <c r="I691" s="1812"/>
      <c r="J691" s="1812"/>
      <c r="K691" s="1812"/>
      <c r="L691" s="1813"/>
      <c r="M691" s="1812"/>
      <c r="N691" s="1812"/>
      <c r="O691" s="1812"/>
      <c r="P691" s="1812"/>
      <c r="Q691" s="1812"/>
      <c r="R691" s="1812"/>
    </row>
    <row r="692" spans="1:18" ht="149.25" customHeight="1">
      <c r="A692" s="1808"/>
      <c r="B692" s="1809"/>
      <c r="C692" s="1810"/>
      <c r="D692" s="1811"/>
      <c r="E692" s="1811"/>
      <c r="F692" s="1811"/>
      <c r="G692" s="1812"/>
      <c r="H692" s="1812"/>
      <c r="I692" s="1812"/>
      <c r="J692" s="1812"/>
      <c r="K692" s="1812"/>
      <c r="L692" s="1813"/>
      <c r="M692" s="1812"/>
      <c r="N692" s="1812"/>
      <c r="O692" s="1812"/>
      <c r="P692" s="1812"/>
      <c r="Q692" s="1812"/>
      <c r="R692" s="1812"/>
    </row>
    <row r="693" spans="1:18" ht="149.25" customHeight="1">
      <c r="A693" s="1808"/>
      <c r="B693" s="1809"/>
      <c r="C693" s="1810"/>
      <c r="D693" s="1811"/>
      <c r="E693" s="1811"/>
      <c r="F693" s="1811"/>
      <c r="G693" s="1812"/>
      <c r="H693" s="1812"/>
      <c r="I693" s="1812"/>
      <c r="J693" s="1812"/>
      <c r="K693" s="1812"/>
      <c r="L693" s="1813"/>
      <c r="M693" s="1812"/>
      <c r="N693" s="1812"/>
      <c r="O693" s="1812"/>
      <c r="P693" s="1812"/>
      <c r="Q693" s="1812"/>
      <c r="R693" s="1812"/>
    </row>
  </sheetData>
  <mergeCells count="329">
    <mergeCell ref="D434:D444"/>
    <mergeCell ref="D446:D452"/>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B24:C24"/>
    <mergeCell ref="B25:R25"/>
    <mergeCell ref="E26:R26"/>
    <mergeCell ref="B32:C32"/>
    <mergeCell ref="G32:R32"/>
    <mergeCell ref="B33:R33"/>
    <mergeCell ref="G15:R15"/>
    <mergeCell ref="D16:D17"/>
    <mergeCell ref="B18:R18"/>
    <mergeCell ref="G19:R19"/>
    <mergeCell ref="B21:R21"/>
    <mergeCell ref="G22:R22"/>
    <mergeCell ref="B55:D55"/>
    <mergeCell ref="G55:R55"/>
    <mergeCell ref="B60:D60"/>
    <mergeCell ref="D61:D63"/>
    <mergeCell ref="B64:D64"/>
    <mergeCell ref="L64:R64"/>
    <mergeCell ref="B34:D34"/>
    <mergeCell ref="G34:R34"/>
    <mergeCell ref="D35:D46"/>
    <mergeCell ref="D47:D52"/>
    <mergeCell ref="B53:R53"/>
    <mergeCell ref="B54:D54"/>
    <mergeCell ref="D77:D78"/>
    <mergeCell ref="B80:C80"/>
    <mergeCell ref="D81:D83"/>
    <mergeCell ref="D84:D86"/>
    <mergeCell ref="D87:D91"/>
    <mergeCell ref="B92:C92"/>
    <mergeCell ref="D65:D68"/>
    <mergeCell ref="B69:R69"/>
    <mergeCell ref="B70:R70"/>
    <mergeCell ref="B71:D71"/>
    <mergeCell ref="F71:P71"/>
    <mergeCell ref="D73:D75"/>
    <mergeCell ref="B107:C107"/>
    <mergeCell ref="D108:D112"/>
    <mergeCell ref="B110:C110"/>
    <mergeCell ref="B113:R113"/>
    <mergeCell ref="E114:R114"/>
    <mergeCell ref="B115:E115"/>
    <mergeCell ref="D93:D94"/>
    <mergeCell ref="D95:D97"/>
    <mergeCell ref="B98:C98"/>
    <mergeCell ref="D99:D102"/>
    <mergeCell ref="B102:C102"/>
    <mergeCell ref="D103:D106"/>
    <mergeCell ref="D126:D127"/>
    <mergeCell ref="B129:E129"/>
    <mergeCell ref="D130:D131"/>
    <mergeCell ref="B132:E132"/>
    <mergeCell ref="D133:D136"/>
    <mergeCell ref="B137:R137"/>
    <mergeCell ref="D116:D117"/>
    <mergeCell ref="D118:D119"/>
    <mergeCell ref="B120:E120"/>
    <mergeCell ref="D121:D122"/>
    <mergeCell ref="D123:D124"/>
    <mergeCell ref="B125:E125"/>
    <mergeCell ref="D148:D149"/>
    <mergeCell ref="D150:D151"/>
    <mergeCell ref="B152:D152"/>
    <mergeCell ref="D153:D154"/>
    <mergeCell ref="D155:D156"/>
    <mergeCell ref="B159:R159"/>
    <mergeCell ref="B138:D138"/>
    <mergeCell ref="E138:R138"/>
    <mergeCell ref="D139:D141"/>
    <mergeCell ref="D142:D143"/>
    <mergeCell ref="D144:D145"/>
    <mergeCell ref="D146:D147"/>
    <mergeCell ref="B171:D171"/>
    <mergeCell ref="B173:R173"/>
    <mergeCell ref="B174:R174"/>
    <mergeCell ref="F175:Q175"/>
    <mergeCell ref="F193:Q193"/>
    <mergeCell ref="B198:R198"/>
    <mergeCell ref="B160:D160"/>
    <mergeCell ref="E160:R160"/>
    <mergeCell ref="D161:D163"/>
    <mergeCell ref="B164:C164"/>
    <mergeCell ref="D165:D167"/>
    <mergeCell ref="B169:D169"/>
    <mergeCell ref="D216:D218"/>
    <mergeCell ref="B222:R222"/>
    <mergeCell ref="F223:R223"/>
    <mergeCell ref="A224:A226"/>
    <mergeCell ref="B224:B226"/>
    <mergeCell ref="D224:D226"/>
    <mergeCell ref="B199:C199"/>
    <mergeCell ref="F199:R199"/>
    <mergeCell ref="D200:D201"/>
    <mergeCell ref="D209:D210"/>
    <mergeCell ref="F211:R211"/>
    <mergeCell ref="D212:D214"/>
    <mergeCell ref="A233:A235"/>
    <mergeCell ref="B233:B235"/>
    <mergeCell ref="D233:D237"/>
    <mergeCell ref="D241:D243"/>
    <mergeCell ref="A242:A243"/>
    <mergeCell ref="B242:B243"/>
    <mergeCell ref="A227:A229"/>
    <mergeCell ref="B227:B229"/>
    <mergeCell ref="D227:D229"/>
    <mergeCell ref="A230:A232"/>
    <mergeCell ref="B230:B232"/>
    <mergeCell ref="D230:D232"/>
    <mergeCell ref="A253:A255"/>
    <mergeCell ref="B253:B255"/>
    <mergeCell ref="A257:A258"/>
    <mergeCell ref="B257:B258"/>
    <mergeCell ref="D257:D260"/>
    <mergeCell ref="A259:A260"/>
    <mergeCell ref="B259:B260"/>
    <mergeCell ref="A244:A248"/>
    <mergeCell ref="B244:B248"/>
    <mergeCell ref="D244:D248"/>
    <mergeCell ref="A249:A252"/>
    <mergeCell ref="B249:B252"/>
    <mergeCell ref="D249:D252"/>
    <mergeCell ref="D272:D275"/>
    <mergeCell ref="A273:A274"/>
    <mergeCell ref="B273:B274"/>
    <mergeCell ref="A280:A282"/>
    <mergeCell ref="B280:B282"/>
    <mergeCell ref="D280:D282"/>
    <mergeCell ref="A262:A263"/>
    <mergeCell ref="B262:B263"/>
    <mergeCell ref="D262:D265"/>
    <mergeCell ref="A264:A265"/>
    <mergeCell ref="A267:A268"/>
    <mergeCell ref="B267:B268"/>
    <mergeCell ref="D267:D270"/>
    <mergeCell ref="A269:A270"/>
    <mergeCell ref="B269:B270"/>
    <mergeCell ref="B284:R284"/>
    <mergeCell ref="D285:D286"/>
    <mergeCell ref="I285:M297"/>
    <mergeCell ref="O285:R298"/>
    <mergeCell ref="D287:D288"/>
    <mergeCell ref="D289:D291"/>
    <mergeCell ref="D292:D294"/>
    <mergeCell ref="D295:D299"/>
    <mergeCell ref="I298:M298"/>
    <mergeCell ref="I299:M299"/>
    <mergeCell ref="A330:A336"/>
    <mergeCell ref="B330:R330"/>
    <mergeCell ref="B331:R331"/>
    <mergeCell ref="B332:R332"/>
    <mergeCell ref="B333:R333"/>
    <mergeCell ref="B300:R300"/>
    <mergeCell ref="E301:R301"/>
    <mergeCell ref="D302:D309"/>
    <mergeCell ref="D310:D315"/>
    <mergeCell ref="B317:R317"/>
    <mergeCell ref="B318:C318"/>
    <mergeCell ref="E318:R318"/>
    <mergeCell ref="B334:R334"/>
    <mergeCell ref="B335:R335"/>
    <mergeCell ref="B336:R336"/>
    <mergeCell ref="B366:R366"/>
    <mergeCell ref="D367:R367"/>
    <mergeCell ref="H368:Q370"/>
    <mergeCell ref="D319:D321"/>
    <mergeCell ref="B322:C322"/>
    <mergeCell ref="D323:D324"/>
    <mergeCell ref="D326:D328"/>
    <mergeCell ref="B329:R329"/>
    <mergeCell ref="F383:R383"/>
    <mergeCell ref="D384:D386"/>
    <mergeCell ref="B392:F392"/>
    <mergeCell ref="D393:D396"/>
    <mergeCell ref="B397:R397"/>
    <mergeCell ref="D398:P398"/>
    <mergeCell ref="H371:Q373"/>
    <mergeCell ref="B374:E374"/>
    <mergeCell ref="B375:R375"/>
    <mergeCell ref="I377:R377"/>
    <mergeCell ref="I378:R378"/>
    <mergeCell ref="B382:R382"/>
    <mergeCell ref="B501:D501"/>
    <mergeCell ref="D502:D504"/>
    <mergeCell ref="D506:D509"/>
    <mergeCell ref="B510:R510"/>
    <mergeCell ref="B511:R511"/>
    <mergeCell ref="B524:R524"/>
    <mergeCell ref="B453:R453"/>
    <mergeCell ref="G454:R454"/>
    <mergeCell ref="B491:R491"/>
    <mergeCell ref="B492:C492"/>
    <mergeCell ref="D493:D495"/>
    <mergeCell ref="D496:D500"/>
    <mergeCell ref="C555:R555"/>
    <mergeCell ref="D557:F557"/>
    <mergeCell ref="D558:F558"/>
    <mergeCell ref="G558:R558"/>
    <mergeCell ref="D559:F559"/>
    <mergeCell ref="G559:R559"/>
    <mergeCell ref="B530:R530"/>
    <mergeCell ref="B536:R536"/>
    <mergeCell ref="C543:R543"/>
    <mergeCell ref="C548:R548"/>
    <mergeCell ref="B553:R553"/>
    <mergeCell ref="B554:R554"/>
    <mergeCell ref="G556:R556"/>
    <mergeCell ref="G557:R557"/>
    <mergeCell ref="B556:F556"/>
    <mergeCell ref="B563:E563"/>
    <mergeCell ref="D564:F564"/>
    <mergeCell ref="D565:F565"/>
    <mergeCell ref="G565:R565"/>
    <mergeCell ref="D566:F566"/>
    <mergeCell ref="G566:R566"/>
    <mergeCell ref="D560:F560"/>
    <mergeCell ref="G560:R560"/>
    <mergeCell ref="D561:F561"/>
    <mergeCell ref="G561:R561"/>
    <mergeCell ref="D562:F562"/>
    <mergeCell ref="G562:R562"/>
    <mergeCell ref="G563:R563"/>
    <mergeCell ref="G564:R564"/>
    <mergeCell ref="D570:F570"/>
    <mergeCell ref="G570:R570"/>
    <mergeCell ref="D571:F571"/>
    <mergeCell ref="G571:R571"/>
    <mergeCell ref="D572:F572"/>
    <mergeCell ref="G572:R572"/>
    <mergeCell ref="D567:F567"/>
    <mergeCell ref="G567:R567"/>
    <mergeCell ref="D568:F568"/>
    <mergeCell ref="G568:R568"/>
    <mergeCell ref="D569:F569"/>
    <mergeCell ref="G569:R569"/>
    <mergeCell ref="D577:F577"/>
    <mergeCell ref="D578:F578"/>
    <mergeCell ref="G578:R578"/>
    <mergeCell ref="D579:F579"/>
    <mergeCell ref="G579:R579"/>
    <mergeCell ref="D580:F580"/>
    <mergeCell ref="G580:R580"/>
    <mergeCell ref="D573:F573"/>
    <mergeCell ref="G573:R573"/>
    <mergeCell ref="D574:F574"/>
    <mergeCell ref="G574:R574"/>
    <mergeCell ref="G575:R575"/>
    <mergeCell ref="B576:E576"/>
    <mergeCell ref="G576:R576"/>
    <mergeCell ref="G577:R577"/>
    <mergeCell ref="D584:F584"/>
    <mergeCell ref="G584:R584"/>
    <mergeCell ref="D585:F585"/>
    <mergeCell ref="G585:R585"/>
    <mergeCell ref="D586:F586"/>
    <mergeCell ref="G586:R586"/>
    <mergeCell ref="D581:F581"/>
    <mergeCell ref="G581:R581"/>
    <mergeCell ref="D582:F582"/>
    <mergeCell ref="G582:R582"/>
    <mergeCell ref="D583:F583"/>
    <mergeCell ref="G583:R583"/>
    <mergeCell ref="D591:F591"/>
    <mergeCell ref="G591:R591"/>
    <mergeCell ref="D592:F592"/>
    <mergeCell ref="G592:R592"/>
    <mergeCell ref="D593:F593"/>
    <mergeCell ref="G593:R593"/>
    <mergeCell ref="D587:F587"/>
    <mergeCell ref="G587:R587"/>
    <mergeCell ref="D588:F589"/>
    <mergeCell ref="G588:R588"/>
    <mergeCell ref="G589:R589"/>
    <mergeCell ref="D590:F590"/>
    <mergeCell ref="G590:R590"/>
    <mergeCell ref="D599:E618"/>
    <mergeCell ref="D619:E625"/>
    <mergeCell ref="D626:E634"/>
    <mergeCell ref="D635:E635"/>
    <mergeCell ref="B636:E636"/>
    <mergeCell ref="D637:E637"/>
    <mergeCell ref="D594:F594"/>
    <mergeCell ref="G594:R594"/>
    <mergeCell ref="B595:R595"/>
    <mergeCell ref="C596:R596"/>
    <mergeCell ref="B597:E597"/>
    <mergeCell ref="D598:E598"/>
    <mergeCell ref="D644:E644"/>
    <mergeCell ref="D645:E645"/>
    <mergeCell ref="D646:E646"/>
    <mergeCell ref="D647:E647"/>
    <mergeCell ref="D648:E648"/>
    <mergeCell ref="D649:E649"/>
    <mergeCell ref="D638:E638"/>
    <mergeCell ref="D639:E639"/>
    <mergeCell ref="D640:E640"/>
    <mergeCell ref="D641:E641"/>
    <mergeCell ref="D642:E642"/>
    <mergeCell ref="B643:E643"/>
    <mergeCell ref="D662:E662"/>
    <mergeCell ref="D663:E663"/>
    <mergeCell ref="B656:E656"/>
    <mergeCell ref="D657:E657"/>
    <mergeCell ref="B658:E658"/>
    <mergeCell ref="D659:E659"/>
    <mergeCell ref="D660:E660"/>
    <mergeCell ref="D661:E661"/>
    <mergeCell ref="D650:E650"/>
    <mergeCell ref="D651:E651"/>
    <mergeCell ref="D652:E652"/>
    <mergeCell ref="D653:E653"/>
    <mergeCell ref="D654:E654"/>
    <mergeCell ref="D655:E655"/>
  </mergeCells>
  <conditionalFormatting sqref="B177:B179">
    <cfRule type="duplicateValues" dxfId="158" priority="16"/>
  </conditionalFormatting>
  <conditionalFormatting sqref="B180">
    <cfRule type="duplicateValues" dxfId="157" priority="15"/>
  </conditionalFormatting>
  <conditionalFormatting sqref="B180">
    <cfRule type="duplicateValues" dxfId="156" priority="14"/>
  </conditionalFormatting>
  <conditionalFormatting sqref="B184:B185">
    <cfRule type="duplicateValues" dxfId="155" priority="13"/>
  </conditionalFormatting>
  <conditionalFormatting sqref="B184">
    <cfRule type="duplicateValues" dxfId="154" priority="12"/>
  </conditionalFormatting>
  <conditionalFormatting sqref="B185">
    <cfRule type="duplicateValues" dxfId="153" priority="11"/>
  </conditionalFormatting>
  <conditionalFormatting sqref="B182">
    <cfRule type="duplicateValues" dxfId="152" priority="10"/>
  </conditionalFormatting>
  <conditionalFormatting sqref="B183">
    <cfRule type="duplicateValues" dxfId="151" priority="9"/>
  </conditionalFormatting>
  <conditionalFormatting sqref="B188">
    <cfRule type="duplicateValues" dxfId="150" priority="8"/>
  </conditionalFormatting>
  <conditionalFormatting sqref="B189">
    <cfRule type="duplicateValues" dxfId="149" priority="7"/>
  </conditionalFormatting>
  <conditionalFormatting sqref="B191">
    <cfRule type="duplicateValues" dxfId="148" priority="6"/>
  </conditionalFormatting>
  <conditionalFormatting sqref="B192">
    <cfRule type="duplicateValues" dxfId="147" priority="5"/>
  </conditionalFormatting>
  <conditionalFormatting sqref="B194">
    <cfRule type="duplicateValues" dxfId="146" priority="4"/>
  </conditionalFormatting>
  <conditionalFormatting sqref="B195">
    <cfRule type="duplicateValues" dxfId="145" priority="3"/>
  </conditionalFormatting>
  <conditionalFormatting sqref="B196">
    <cfRule type="duplicateValues" dxfId="144" priority="2"/>
  </conditionalFormatting>
  <conditionalFormatting sqref="B197">
    <cfRule type="duplicateValues" dxfId="143" priority="1"/>
  </conditionalFormatting>
  <printOptions horizontalCentered="1"/>
  <pageMargins left="0.7" right="0.62" top="0.75" bottom="0.75" header="0.3" footer="0.3"/>
  <pageSetup paperSize="9" scale="48" orientation="landscape" r:id="rId1"/>
  <headerFooter>
    <oddFooter>Page &amp;P&amp;RGia VLXD thang 02 nam 2023 phu luc 3_ktra_in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2"/>
  <sheetViews>
    <sheetView topLeftCell="C644" workbookViewId="0">
      <selection activeCell="F646" sqref="F646"/>
    </sheetView>
  </sheetViews>
  <sheetFormatPr defaultRowHeight="16.5"/>
  <cols>
    <col min="1" max="1" width="6.5703125" style="1815" customWidth="1"/>
    <col min="2" max="2" width="34.7109375" style="1382" customWidth="1"/>
    <col min="3" max="3" width="9.140625" style="1815"/>
    <col min="4" max="4" width="23.28515625" style="1802" customWidth="1"/>
    <col min="5" max="5" width="12.42578125" style="1382" customWidth="1"/>
    <col min="6" max="6" width="16.5703125" style="1382" customWidth="1"/>
    <col min="7" max="8" width="14.5703125" style="1382" customWidth="1"/>
    <col min="9" max="10" width="13.140625" style="1382" customWidth="1"/>
    <col min="11" max="11" width="16.5703125" style="1382" customWidth="1"/>
    <col min="12" max="12" width="19.140625" style="1814" customWidth="1"/>
    <col min="13" max="14" width="13.140625" style="1382" customWidth="1"/>
    <col min="15" max="18" width="12.42578125" style="1382" customWidth="1"/>
    <col min="19" max="16384" width="9.140625" style="1382"/>
  </cols>
  <sheetData>
    <row r="1" spans="1:18">
      <c r="A1" s="1965"/>
      <c r="B1" s="3643" t="s">
        <v>2270</v>
      </c>
      <c r="C1" s="3643"/>
      <c r="D1" s="3643"/>
      <c r="E1" s="3643"/>
      <c r="F1" s="3643"/>
      <c r="G1" s="3643"/>
      <c r="H1" s="3643"/>
      <c r="I1" s="3643"/>
      <c r="J1" s="3643"/>
      <c r="K1" s="3643"/>
      <c r="L1" s="3643"/>
      <c r="M1" s="3643"/>
      <c r="N1" s="3643"/>
      <c r="O1" s="3643"/>
      <c r="P1" s="3643"/>
      <c r="Q1" s="3643"/>
      <c r="R1" s="3643"/>
    </row>
    <row r="2" spans="1:18">
      <c r="A2" s="2745" t="s">
        <v>2530</v>
      </c>
      <c r="B2" s="3644"/>
      <c r="C2" s="3644"/>
      <c r="D2" s="3644"/>
      <c r="E2" s="3644"/>
      <c r="F2" s="3644"/>
      <c r="G2" s="3644"/>
      <c r="H2" s="3644"/>
      <c r="I2" s="3644"/>
      <c r="J2" s="3644"/>
      <c r="K2" s="3644"/>
      <c r="L2" s="3644"/>
      <c r="M2" s="3644"/>
      <c r="N2" s="3644"/>
      <c r="O2" s="3644"/>
      <c r="P2" s="3644"/>
      <c r="Q2" s="3644"/>
      <c r="R2" s="3644"/>
    </row>
    <row r="3" spans="1:18">
      <c r="A3" s="1966"/>
      <c r="B3" s="3645" t="s">
        <v>2531</v>
      </c>
      <c r="C3" s="3645"/>
      <c r="D3" s="3645"/>
      <c r="E3" s="3645"/>
      <c r="F3" s="3645"/>
      <c r="G3" s="3645"/>
      <c r="H3" s="3645"/>
      <c r="I3" s="3645"/>
      <c r="J3" s="3645"/>
      <c r="K3" s="3645"/>
      <c r="L3" s="3645"/>
      <c r="M3" s="3645"/>
      <c r="N3" s="3645"/>
      <c r="O3" s="3645"/>
      <c r="P3" s="3645"/>
      <c r="Q3" s="3645"/>
      <c r="R3" s="3645"/>
    </row>
    <row r="4" spans="1:18">
      <c r="A4" s="1966"/>
      <c r="B4" s="2092"/>
      <c r="C4" s="1967"/>
      <c r="D4" s="2092"/>
      <c r="E4" s="2092"/>
      <c r="F4" s="2092"/>
      <c r="G4" s="2092"/>
      <c r="H4" s="2092"/>
      <c r="I4" s="2092"/>
      <c r="J4" s="2092"/>
      <c r="K4" s="2092"/>
      <c r="L4" s="2093"/>
      <c r="M4" s="2092"/>
      <c r="N4" s="2092"/>
      <c r="O4" s="2092"/>
      <c r="P4" s="3646" t="s">
        <v>1609</v>
      </c>
      <c r="Q4" s="3646"/>
      <c r="R4" s="3646"/>
    </row>
    <row r="5" spans="1:18" s="1815" customFormat="1" ht="25.5" customHeight="1">
      <c r="A5" s="3629" t="s">
        <v>0</v>
      </c>
      <c r="B5" s="3629" t="s">
        <v>1605</v>
      </c>
      <c r="C5" s="3629" t="s">
        <v>1289</v>
      </c>
      <c r="D5" s="3629" t="s">
        <v>1521</v>
      </c>
      <c r="E5" s="3647" t="s">
        <v>1326</v>
      </c>
      <c r="F5" s="3647"/>
      <c r="G5" s="3647"/>
      <c r="H5" s="3647"/>
      <c r="I5" s="3647"/>
      <c r="J5" s="3647"/>
      <c r="K5" s="3647"/>
      <c r="L5" s="3647"/>
      <c r="M5" s="3647"/>
      <c r="N5" s="3647"/>
      <c r="O5" s="3647"/>
      <c r="P5" s="3647"/>
      <c r="Q5" s="3647"/>
      <c r="R5" s="3647"/>
    </row>
    <row r="6" spans="1:18" s="1815" customFormat="1" ht="90" customHeight="1">
      <c r="A6" s="3629"/>
      <c r="B6" s="3629"/>
      <c r="C6" s="3629"/>
      <c r="D6" s="3629"/>
      <c r="E6" s="2094" t="s">
        <v>1341</v>
      </c>
      <c r="F6" s="2094" t="s">
        <v>1342</v>
      </c>
      <c r="G6" s="2094" t="s">
        <v>1280</v>
      </c>
      <c r="H6" s="1968" t="s">
        <v>1295</v>
      </c>
      <c r="I6" s="2094" t="s">
        <v>1281</v>
      </c>
      <c r="J6" s="1969" t="s">
        <v>1283</v>
      </c>
      <c r="K6" s="2094" t="s">
        <v>1282</v>
      </c>
      <c r="L6" s="1969" t="s">
        <v>1279</v>
      </c>
      <c r="M6" s="1969" t="s">
        <v>1284</v>
      </c>
      <c r="N6" s="1969" t="s">
        <v>1285</v>
      </c>
      <c r="O6" s="1969" t="s">
        <v>1286</v>
      </c>
      <c r="P6" s="1969" t="s">
        <v>1523</v>
      </c>
      <c r="Q6" s="1969" t="s">
        <v>1287</v>
      </c>
      <c r="R6" s="1968" t="s">
        <v>1288</v>
      </c>
    </row>
    <row r="7" spans="1:18" s="1802" customFormat="1" ht="17.25" customHeight="1">
      <c r="A7" s="2082"/>
      <c r="B7" s="2082" t="s">
        <v>1623</v>
      </c>
      <c r="C7" s="2082" t="s">
        <v>1624</v>
      </c>
      <c r="D7" s="2082" t="s">
        <v>1625</v>
      </c>
      <c r="E7" s="2082" t="s">
        <v>1626</v>
      </c>
      <c r="F7" s="2082" t="s">
        <v>1627</v>
      </c>
      <c r="G7" s="2082">
        <v>1</v>
      </c>
      <c r="H7" s="2082">
        <v>2</v>
      </c>
      <c r="I7" s="2082">
        <v>3</v>
      </c>
      <c r="J7" s="2082">
        <v>4</v>
      </c>
      <c r="K7" s="2082">
        <v>5</v>
      </c>
      <c r="L7" s="2082">
        <v>6</v>
      </c>
      <c r="M7" s="2082">
        <v>7</v>
      </c>
      <c r="N7" s="2082">
        <v>8</v>
      </c>
      <c r="O7" s="2082">
        <v>9</v>
      </c>
      <c r="P7" s="2082">
        <v>10</v>
      </c>
      <c r="Q7" s="2082">
        <v>11</v>
      </c>
      <c r="R7" s="2082">
        <v>12</v>
      </c>
    </row>
    <row r="8" spans="1:18" ht="26.25" customHeight="1">
      <c r="A8" s="2082" t="s">
        <v>1839</v>
      </c>
      <c r="B8" s="1970" t="s">
        <v>1840</v>
      </c>
      <c r="C8" s="2076"/>
      <c r="D8" s="1971"/>
      <c r="E8" s="1972"/>
      <c r="F8" s="1972"/>
      <c r="G8" s="1972"/>
      <c r="H8" s="1972"/>
      <c r="I8" s="1972"/>
      <c r="J8" s="1972"/>
      <c r="K8" s="1972"/>
      <c r="L8" s="1973"/>
      <c r="M8" s="1972"/>
      <c r="N8" s="1972"/>
      <c r="O8" s="1972"/>
      <c r="P8" s="1972"/>
      <c r="Q8" s="1972"/>
      <c r="R8" s="1972"/>
    </row>
    <row r="9" spans="1:18" ht="90.75" customHeight="1">
      <c r="A9" s="3629">
        <v>1</v>
      </c>
      <c r="B9" s="3636" t="s">
        <v>2521</v>
      </c>
      <c r="C9" s="3636"/>
      <c r="D9" s="3636"/>
      <c r="E9" s="3636"/>
      <c r="F9" s="3636"/>
      <c r="G9" s="3636"/>
      <c r="H9" s="3636"/>
      <c r="I9" s="3636"/>
      <c r="J9" s="3636"/>
      <c r="K9" s="3636"/>
      <c r="L9" s="3636"/>
      <c r="M9" s="3636"/>
      <c r="N9" s="3636"/>
      <c r="O9" s="3636"/>
      <c r="P9" s="3636"/>
      <c r="Q9" s="3636"/>
      <c r="R9" s="3636"/>
    </row>
    <row r="10" spans="1:18" ht="32.25" customHeight="1">
      <c r="A10" s="3629"/>
      <c r="B10" s="3642" t="s">
        <v>1838</v>
      </c>
      <c r="C10" s="3642"/>
      <c r="D10" s="3642"/>
      <c r="E10" s="3642"/>
      <c r="F10" s="3642"/>
      <c r="G10" s="3642"/>
      <c r="H10" s="3642"/>
      <c r="I10" s="3642"/>
      <c r="J10" s="3642"/>
      <c r="K10" s="3642"/>
      <c r="L10" s="3642"/>
      <c r="M10" s="3642"/>
      <c r="N10" s="3642"/>
      <c r="O10" s="3642"/>
      <c r="P10" s="3642"/>
      <c r="Q10" s="3642"/>
      <c r="R10" s="3642"/>
    </row>
    <row r="11" spans="1:18" ht="46.5" customHeight="1">
      <c r="A11" s="2082">
        <v>2</v>
      </c>
      <c r="B11" s="3631" t="s">
        <v>2391</v>
      </c>
      <c r="C11" s="3631"/>
      <c r="D11" s="3631"/>
      <c r="E11" s="3631"/>
      <c r="F11" s="3631"/>
      <c r="G11" s="3631"/>
      <c r="H11" s="3631"/>
      <c r="I11" s="3631"/>
      <c r="J11" s="3631"/>
      <c r="K11" s="3631"/>
      <c r="L11" s="3631"/>
      <c r="M11" s="3631"/>
      <c r="N11" s="3631"/>
      <c r="O11" s="3631"/>
      <c r="P11" s="3631"/>
      <c r="Q11" s="3631"/>
      <c r="R11" s="3631"/>
    </row>
    <row r="12" spans="1:18" ht="29.25" customHeight="1">
      <c r="A12" s="2082"/>
      <c r="B12" s="2078"/>
      <c r="C12" s="2082"/>
      <c r="D12" s="2082"/>
      <c r="E12" s="2078"/>
      <c r="F12" s="2078"/>
      <c r="G12" s="3629" t="s">
        <v>1359</v>
      </c>
      <c r="H12" s="3629"/>
      <c r="I12" s="3629"/>
      <c r="J12" s="3629"/>
      <c r="K12" s="3629"/>
      <c r="L12" s="3629"/>
      <c r="M12" s="3629"/>
      <c r="N12" s="3629"/>
      <c r="O12" s="3629"/>
      <c r="P12" s="3629"/>
      <c r="Q12" s="3629"/>
      <c r="R12" s="3629"/>
    </row>
    <row r="13" spans="1:18" ht="59.25" customHeight="1">
      <c r="A13" s="2076"/>
      <c r="B13" s="2089" t="s">
        <v>1522</v>
      </c>
      <c r="C13" s="2076" t="s">
        <v>28</v>
      </c>
      <c r="D13" s="2076" t="s">
        <v>2277</v>
      </c>
      <c r="E13" s="1974"/>
      <c r="F13" s="1974"/>
      <c r="G13" s="1975">
        <f>100000/1.1</f>
        <v>90909.090909090897</v>
      </c>
      <c r="H13" s="1975"/>
      <c r="I13" s="1975"/>
      <c r="J13" s="1975">
        <f>G13</f>
        <v>90909.090909090897</v>
      </c>
      <c r="K13" s="1975">
        <f>G13</f>
        <v>90909.090909090897</v>
      </c>
      <c r="L13" s="1974"/>
      <c r="M13" s="2081">
        <f>G13</f>
        <v>90909.090909090897</v>
      </c>
      <c r="N13" s="1975">
        <f>G13</f>
        <v>90909.090909090897</v>
      </c>
      <c r="O13" s="1975">
        <f>G13</f>
        <v>90909.090909090897</v>
      </c>
      <c r="P13" s="1975">
        <f>G13</f>
        <v>90909.090909090897</v>
      </c>
      <c r="Q13" s="1975">
        <f>G13</f>
        <v>90909.090909090897</v>
      </c>
      <c r="R13" s="1975"/>
    </row>
    <row r="14" spans="1:18" ht="57" customHeight="1">
      <c r="A14" s="2082">
        <v>3</v>
      </c>
      <c r="B14" s="3631" t="s">
        <v>2395</v>
      </c>
      <c r="C14" s="3631"/>
      <c r="D14" s="3631"/>
      <c r="E14" s="3631"/>
      <c r="F14" s="3631"/>
      <c r="G14" s="3631"/>
      <c r="H14" s="3631"/>
      <c r="I14" s="3631"/>
      <c r="J14" s="3631"/>
      <c r="K14" s="3631"/>
      <c r="L14" s="3631"/>
      <c r="M14" s="3631"/>
      <c r="N14" s="3631"/>
      <c r="O14" s="3631"/>
      <c r="P14" s="3631"/>
      <c r="Q14" s="3631"/>
      <c r="R14" s="3631"/>
    </row>
    <row r="15" spans="1:18" ht="33" customHeight="1">
      <c r="A15" s="2076"/>
      <c r="B15" s="2084"/>
      <c r="C15" s="2082"/>
      <c r="D15" s="2084"/>
      <c r="E15" s="2084"/>
      <c r="F15" s="2084"/>
      <c r="G15" s="3637" t="s">
        <v>2028</v>
      </c>
      <c r="H15" s="3637"/>
      <c r="I15" s="3637"/>
      <c r="J15" s="3637"/>
      <c r="K15" s="3637"/>
      <c r="L15" s="3637"/>
      <c r="M15" s="3637"/>
      <c r="N15" s="3637"/>
      <c r="O15" s="3637"/>
      <c r="P15" s="3637"/>
      <c r="Q15" s="3637"/>
      <c r="R15" s="3637"/>
    </row>
    <row r="16" spans="1:18" ht="60.75" customHeight="1">
      <c r="A16" s="2076"/>
      <c r="B16" s="2089" t="s">
        <v>2040</v>
      </c>
      <c r="C16" s="2076" t="s">
        <v>2030</v>
      </c>
      <c r="D16" s="3623" t="s">
        <v>2027</v>
      </c>
      <c r="E16" s="2084"/>
      <c r="F16" s="2084"/>
      <c r="G16" s="2084"/>
      <c r="H16" s="2084"/>
      <c r="I16" s="2084"/>
      <c r="J16" s="2084"/>
      <c r="K16" s="2084"/>
      <c r="L16" s="1974">
        <v>98000</v>
      </c>
      <c r="M16" s="2084"/>
      <c r="N16" s="2084"/>
      <c r="O16" s="2084"/>
      <c r="P16" s="2084"/>
      <c r="Q16" s="2084"/>
      <c r="R16" s="2084"/>
    </row>
    <row r="17" spans="1:18" ht="60.75" customHeight="1">
      <c r="A17" s="2076"/>
      <c r="B17" s="2089" t="s">
        <v>2041</v>
      </c>
      <c r="C17" s="2076" t="s">
        <v>2031</v>
      </c>
      <c r="D17" s="3623"/>
      <c r="E17" s="1974"/>
      <c r="F17" s="1974"/>
      <c r="G17" s="1975"/>
      <c r="H17" s="1975"/>
      <c r="I17" s="1975"/>
      <c r="J17" s="1975"/>
      <c r="K17" s="1975"/>
      <c r="L17" s="1974">
        <v>1600000</v>
      </c>
      <c r="M17" s="2081"/>
      <c r="N17" s="1975"/>
      <c r="O17" s="1975"/>
      <c r="P17" s="1975"/>
      <c r="Q17" s="1975"/>
      <c r="R17" s="1975"/>
    </row>
    <row r="18" spans="1:18" ht="51.75" hidden="1" customHeight="1">
      <c r="A18" s="2082">
        <v>4</v>
      </c>
      <c r="B18" s="3631" t="s">
        <v>1935</v>
      </c>
      <c r="C18" s="3631"/>
      <c r="D18" s="3631"/>
      <c r="E18" s="3631"/>
      <c r="F18" s="3631"/>
      <c r="G18" s="3631"/>
      <c r="H18" s="3631"/>
      <c r="I18" s="3631"/>
      <c r="J18" s="3631"/>
      <c r="K18" s="3631"/>
      <c r="L18" s="3631"/>
      <c r="M18" s="3631"/>
      <c r="N18" s="3631"/>
      <c r="O18" s="3631"/>
      <c r="P18" s="3631"/>
      <c r="Q18" s="3631"/>
      <c r="R18" s="3631"/>
    </row>
    <row r="19" spans="1:18" ht="36.75" hidden="1" customHeight="1">
      <c r="A19" s="2082"/>
      <c r="B19" s="2078"/>
      <c r="C19" s="2082"/>
      <c r="D19" s="2082"/>
      <c r="E19" s="2078"/>
      <c r="F19" s="2078"/>
      <c r="G19" s="3629" t="s">
        <v>1934</v>
      </c>
      <c r="H19" s="3629"/>
      <c r="I19" s="3629"/>
      <c r="J19" s="3629"/>
      <c r="K19" s="3629"/>
      <c r="L19" s="3629"/>
      <c r="M19" s="3629"/>
      <c r="N19" s="3629"/>
      <c r="O19" s="3629"/>
      <c r="P19" s="3629"/>
      <c r="Q19" s="3629"/>
      <c r="R19" s="3629"/>
    </row>
    <row r="20" spans="1:18" ht="90.75" hidden="1" customHeight="1">
      <c r="A20" s="2076"/>
      <c r="B20" s="2089" t="s">
        <v>1933</v>
      </c>
      <c r="C20" s="2076" t="s">
        <v>13</v>
      </c>
      <c r="D20" s="2095" t="s">
        <v>1936</v>
      </c>
      <c r="E20" s="1974"/>
      <c r="F20" s="1974"/>
      <c r="G20" s="1975">
        <v>1855000</v>
      </c>
      <c r="H20" s="1975">
        <v>1900000</v>
      </c>
      <c r="I20" s="1975">
        <v>1900000</v>
      </c>
      <c r="J20" s="1975">
        <v>1970000</v>
      </c>
      <c r="K20" s="1975">
        <v>1900000</v>
      </c>
      <c r="L20" s="1974">
        <v>2000000</v>
      </c>
      <c r="M20" s="2081">
        <v>1940000</v>
      </c>
      <c r="N20" s="1975"/>
      <c r="O20" s="1975"/>
      <c r="P20" s="1975"/>
      <c r="Q20" s="1975">
        <v>1820000</v>
      </c>
      <c r="R20" s="1975"/>
    </row>
    <row r="21" spans="1:18" ht="51.75" customHeight="1">
      <c r="A21" s="2082">
        <v>4</v>
      </c>
      <c r="B21" s="3631" t="s">
        <v>2396</v>
      </c>
      <c r="C21" s="3631"/>
      <c r="D21" s="3631"/>
      <c r="E21" s="3631"/>
      <c r="F21" s="3631"/>
      <c r="G21" s="3631"/>
      <c r="H21" s="3631"/>
      <c r="I21" s="3631"/>
      <c r="J21" s="3631"/>
      <c r="K21" s="3631"/>
      <c r="L21" s="3631"/>
      <c r="M21" s="3631"/>
      <c r="N21" s="3631"/>
      <c r="O21" s="3631"/>
      <c r="P21" s="3631"/>
      <c r="Q21" s="3631"/>
      <c r="R21" s="3631"/>
    </row>
    <row r="22" spans="1:18" ht="36.75" customHeight="1">
      <c r="A22" s="2082"/>
      <c r="B22" s="2078"/>
      <c r="C22" s="2082"/>
      <c r="D22" s="2082"/>
      <c r="E22" s="2078"/>
      <c r="F22" s="2078"/>
      <c r="G22" s="3629" t="s">
        <v>2399</v>
      </c>
      <c r="H22" s="3629"/>
      <c r="I22" s="3629"/>
      <c r="J22" s="3629"/>
      <c r="K22" s="3629"/>
      <c r="L22" s="3629"/>
      <c r="M22" s="3629"/>
      <c r="N22" s="3629"/>
      <c r="O22" s="3629"/>
      <c r="P22" s="3629"/>
      <c r="Q22" s="3629"/>
      <c r="R22" s="3629"/>
    </row>
    <row r="23" spans="1:18" ht="33" customHeight="1">
      <c r="A23" s="2076"/>
      <c r="B23" s="2089" t="s">
        <v>2397</v>
      </c>
      <c r="C23" s="2076" t="s">
        <v>2398</v>
      </c>
      <c r="D23" s="2095"/>
      <c r="E23" s="1974"/>
      <c r="F23" s="1974"/>
      <c r="G23" s="1975">
        <v>95000</v>
      </c>
      <c r="H23" s="1975"/>
      <c r="I23" s="1975"/>
      <c r="J23" s="1975">
        <v>95000</v>
      </c>
      <c r="K23" s="1975"/>
      <c r="L23" s="1974"/>
      <c r="M23" s="2081"/>
      <c r="N23" s="1975">
        <v>95000</v>
      </c>
      <c r="O23" s="1975">
        <v>95000</v>
      </c>
      <c r="P23" s="1975">
        <v>95000</v>
      </c>
      <c r="Q23" s="1975">
        <v>95000</v>
      </c>
      <c r="R23" s="1975">
        <v>95000</v>
      </c>
    </row>
    <row r="24" spans="1:18" ht="37.5" customHeight="1">
      <c r="A24" s="2082" t="s">
        <v>128</v>
      </c>
      <c r="B24" s="3625" t="s">
        <v>2100</v>
      </c>
      <c r="C24" s="3625"/>
      <c r="D24" s="2095"/>
      <c r="E24" s="1974"/>
      <c r="F24" s="1974"/>
      <c r="G24" s="1975"/>
      <c r="H24" s="1975"/>
      <c r="I24" s="1975"/>
      <c r="J24" s="1975"/>
      <c r="K24" s="1975"/>
      <c r="L24" s="1974"/>
      <c r="M24" s="2081"/>
      <c r="N24" s="1975"/>
      <c r="O24" s="1975"/>
      <c r="P24" s="1975"/>
      <c r="Q24" s="1975"/>
      <c r="R24" s="1975"/>
    </row>
    <row r="25" spans="1:18" ht="53.25" customHeight="1">
      <c r="A25" s="2082">
        <v>1</v>
      </c>
      <c r="B25" s="3631" t="s">
        <v>2267</v>
      </c>
      <c r="C25" s="3631"/>
      <c r="D25" s="3631"/>
      <c r="E25" s="3631"/>
      <c r="F25" s="3631"/>
      <c r="G25" s="3631"/>
      <c r="H25" s="3631"/>
      <c r="I25" s="3631"/>
      <c r="J25" s="3631"/>
      <c r="K25" s="3631"/>
      <c r="L25" s="3631"/>
      <c r="M25" s="3631"/>
      <c r="N25" s="3631"/>
      <c r="O25" s="3631"/>
      <c r="P25" s="3631"/>
      <c r="Q25" s="3631"/>
      <c r="R25" s="3631"/>
    </row>
    <row r="26" spans="1:18" ht="26.25" customHeight="1">
      <c r="A26" s="2076"/>
      <c r="B26" s="2084"/>
      <c r="C26" s="2082"/>
      <c r="D26" s="2084"/>
      <c r="E26" s="3629" t="s">
        <v>2272</v>
      </c>
      <c r="F26" s="3629"/>
      <c r="G26" s="3629"/>
      <c r="H26" s="3629"/>
      <c r="I26" s="3629"/>
      <c r="J26" s="3629"/>
      <c r="K26" s="3629"/>
      <c r="L26" s="3629"/>
      <c r="M26" s="3629"/>
      <c r="N26" s="3629"/>
      <c r="O26" s="3629"/>
      <c r="P26" s="3629"/>
      <c r="Q26" s="3629"/>
      <c r="R26" s="3629"/>
    </row>
    <row r="27" spans="1:18" ht="53.25" customHeight="1">
      <c r="A27" s="2076"/>
      <c r="B27" s="1976" t="s">
        <v>2102</v>
      </c>
      <c r="C27" s="2076" t="s">
        <v>28</v>
      </c>
      <c r="D27" s="2095" t="s">
        <v>2101</v>
      </c>
      <c r="E27" s="1977">
        <f>130000/1.08</f>
        <v>120370.37037037036</v>
      </c>
      <c r="F27" s="1977">
        <v>156481.48148148146</v>
      </c>
      <c r="G27" s="1977">
        <v>156481.48148148146</v>
      </c>
      <c r="H27" s="1977">
        <v>156481.48148148146</v>
      </c>
      <c r="I27" s="1977">
        <v>156481.48148148146</v>
      </c>
      <c r="J27" s="1977">
        <v>156481.48148148146</v>
      </c>
      <c r="K27" s="1977">
        <v>156481.48148148146</v>
      </c>
      <c r="L27" s="1978">
        <v>156481.48148148146</v>
      </c>
      <c r="M27" s="1977">
        <v>156481.48148148146</v>
      </c>
      <c r="N27" s="1977">
        <v>156481.48148148146</v>
      </c>
      <c r="O27" s="1977">
        <v>156481.48148148146</v>
      </c>
      <c r="P27" s="1977">
        <v>156481.48148148146</v>
      </c>
      <c r="Q27" s="1977">
        <v>156481.48148148146</v>
      </c>
      <c r="R27" s="1977">
        <v>156481.48148148146</v>
      </c>
    </row>
    <row r="28" spans="1:18" ht="53.25" customHeight="1">
      <c r="A28" s="2076"/>
      <c r="B28" s="1976" t="s">
        <v>2103</v>
      </c>
      <c r="C28" s="2076" t="s">
        <v>28</v>
      </c>
      <c r="D28" s="2095" t="s">
        <v>2101</v>
      </c>
      <c r="E28" s="1977">
        <f>120000/1.08</f>
        <v>111111.11111111111</v>
      </c>
      <c r="F28" s="1977">
        <v>142592.59259259258</v>
      </c>
      <c r="G28" s="1977">
        <v>142592.59259259258</v>
      </c>
      <c r="H28" s="1977">
        <v>142592.59259259258</v>
      </c>
      <c r="I28" s="1977">
        <v>142592.59259259258</v>
      </c>
      <c r="J28" s="1977">
        <v>142592.59259259258</v>
      </c>
      <c r="K28" s="1977">
        <v>142592.59259259258</v>
      </c>
      <c r="L28" s="1978">
        <v>142592.59259259258</v>
      </c>
      <c r="M28" s="1977">
        <v>142592.59259259258</v>
      </c>
      <c r="N28" s="1977">
        <v>142592.59259259258</v>
      </c>
      <c r="O28" s="1977">
        <v>142592.59259259258</v>
      </c>
      <c r="P28" s="1977">
        <v>142592.59259259258</v>
      </c>
      <c r="Q28" s="1977">
        <v>142592.59259259258</v>
      </c>
      <c r="R28" s="1977">
        <v>142592.59259259258</v>
      </c>
    </row>
    <row r="29" spans="1:18" ht="53.25" customHeight="1">
      <c r="A29" s="2076"/>
      <c r="B29" s="1976" t="s">
        <v>2104</v>
      </c>
      <c r="C29" s="2076" t="s">
        <v>28</v>
      </c>
      <c r="D29" s="2095" t="s">
        <v>2101</v>
      </c>
      <c r="E29" s="1977">
        <f>130000/1.08</f>
        <v>120370.37037037036</v>
      </c>
      <c r="F29" s="1977">
        <v>156481.48148148146</v>
      </c>
      <c r="G29" s="1977">
        <v>156481.48148148146</v>
      </c>
      <c r="H29" s="1977">
        <v>156481.48148148146</v>
      </c>
      <c r="I29" s="1977">
        <v>156481.48148148146</v>
      </c>
      <c r="J29" s="1977">
        <v>156481.48148148146</v>
      </c>
      <c r="K29" s="1977">
        <v>156481.48148148146</v>
      </c>
      <c r="L29" s="1978">
        <v>156481.48148148146</v>
      </c>
      <c r="M29" s="1977">
        <v>156481.48148148146</v>
      </c>
      <c r="N29" s="1977">
        <v>156481.48148148146</v>
      </c>
      <c r="O29" s="1977">
        <v>156481.48148148146</v>
      </c>
      <c r="P29" s="1977">
        <v>156481.48148148146</v>
      </c>
      <c r="Q29" s="1977">
        <v>156481.48148148146</v>
      </c>
      <c r="R29" s="1977">
        <v>156481.48148148146</v>
      </c>
    </row>
    <row r="30" spans="1:18" ht="45.75" customHeight="1">
      <c r="A30" s="2076"/>
      <c r="B30" s="1976" t="s">
        <v>2105</v>
      </c>
      <c r="C30" s="2076" t="s">
        <v>28</v>
      </c>
      <c r="D30" s="2095" t="s">
        <v>2101</v>
      </c>
      <c r="E30" s="1977">
        <f>145000/1.08</f>
        <v>134259.25925925924</v>
      </c>
      <c r="F30" s="1977">
        <v>175925.92592592593</v>
      </c>
      <c r="G30" s="1977">
        <v>175925.92592592593</v>
      </c>
      <c r="H30" s="1977">
        <v>175925.92592592593</v>
      </c>
      <c r="I30" s="1977">
        <v>175925.92592592593</v>
      </c>
      <c r="J30" s="1977">
        <v>175925.92592592593</v>
      </c>
      <c r="K30" s="1977">
        <v>175925.92592592593</v>
      </c>
      <c r="L30" s="1978">
        <v>175925.92592592593</v>
      </c>
      <c r="M30" s="1977">
        <v>175925.92592592593</v>
      </c>
      <c r="N30" s="1977">
        <v>175925.92592592593</v>
      </c>
      <c r="O30" s="1977">
        <v>175925.92592592593</v>
      </c>
      <c r="P30" s="1977">
        <v>175925.92592592593</v>
      </c>
      <c r="Q30" s="1977">
        <v>175925.92592592593</v>
      </c>
      <c r="R30" s="1977">
        <v>175925.92592592593</v>
      </c>
    </row>
    <row r="31" spans="1:18" ht="49.5" customHeight="1">
      <c r="A31" s="2076"/>
      <c r="B31" s="1976" t="s">
        <v>2106</v>
      </c>
      <c r="C31" s="2076" t="s">
        <v>28</v>
      </c>
      <c r="D31" s="2095" t="s">
        <v>2101</v>
      </c>
      <c r="E31" s="1977">
        <f>150000/1.08</f>
        <v>138888.88888888888</v>
      </c>
      <c r="F31" s="1977">
        <v>175925.92592592593</v>
      </c>
      <c r="G31" s="1977">
        <v>175925.92592592593</v>
      </c>
      <c r="H31" s="1977">
        <v>175925.92592592593</v>
      </c>
      <c r="I31" s="1977">
        <v>175925.92592592593</v>
      </c>
      <c r="J31" s="1977">
        <v>175925.92592592593</v>
      </c>
      <c r="K31" s="1977">
        <v>175925.92592592593</v>
      </c>
      <c r="L31" s="1978">
        <v>175925.92592592593</v>
      </c>
      <c r="M31" s="1977">
        <v>175925.92592592593</v>
      </c>
      <c r="N31" s="1977">
        <v>175925.92592592593</v>
      </c>
      <c r="O31" s="1977">
        <v>175925.92592592593</v>
      </c>
      <c r="P31" s="1977">
        <v>175925.92592592593</v>
      </c>
      <c r="Q31" s="1977">
        <v>175925.92592592593</v>
      </c>
      <c r="R31" s="1977">
        <v>175925.92592592593</v>
      </c>
    </row>
    <row r="32" spans="1:18" ht="24.75" customHeight="1">
      <c r="A32" s="2082" t="s">
        <v>1835</v>
      </c>
      <c r="B32" s="3625" t="s">
        <v>1294</v>
      </c>
      <c r="C32" s="3625"/>
      <c r="D32" s="2095"/>
      <c r="E32" s="1979"/>
      <c r="F32" s="1979"/>
      <c r="G32" s="3641"/>
      <c r="H32" s="3641"/>
      <c r="I32" s="3641"/>
      <c r="J32" s="3641"/>
      <c r="K32" s="3641"/>
      <c r="L32" s="3641"/>
      <c r="M32" s="3641"/>
      <c r="N32" s="3641"/>
      <c r="O32" s="3641"/>
      <c r="P32" s="3641"/>
      <c r="Q32" s="3641"/>
      <c r="R32" s="3641"/>
    </row>
    <row r="33" spans="1:18" ht="35.25" customHeight="1">
      <c r="A33" s="2082">
        <v>1</v>
      </c>
      <c r="B33" s="3631" t="s">
        <v>2404</v>
      </c>
      <c r="C33" s="3631"/>
      <c r="D33" s="3631"/>
      <c r="E33" s="3631"/>
      <c r="F33" s="3631"/>
      <c r="G33" s="3631"/>
      <c r="H33" s="3631"/>
      <c r="I33" s="3631"/>
      <c r="J33" s="3631"/>
      <c r="K33" s="3631"/>
      <c r="L33" s="3631"/>
      <c r="M33" s="3631"/>
      <c r="N33" s="3631"/>
      <c r="O33" s="3631"/>
      <c r="P33" s="3631"/>
      <c r="Q33" s="3631"/>
      <c r="R33" s="3631"/>
    </row>
    <row r="34" spans="1:18" ht="24.75" customHeight="1">
      <c r="A34" s="2082"/>
      <c r="B34" s="3640" t="s">
        <v>2405</v>
      </c>
      <c r="C34" s="3640"/>
      <c r="D34" s="3640"/>
      <c r="E34" s="1970"/>
      <c r="F34" s="1970"/>
      <c r="G34" s="3629" t="s">
        <v>1911</v>
      </c>
      <c r="H34" s="3629"/>
      <c r="I34" s="3629"/>
      <c r="J34" s="3629"/>
      <c r="K34" s="3629"/>
      <c r="L34" s="3629"/>
      <c r="M34" s="3629"/>
      <c r="N34" s="3629"/>
      <c r="O34" s="3629"/>
      <c r="P34" s="3629"/>
      <c r="Q34" s="3629"/>
      <c r="R34" s="3629"/>
    </row>
    <row r="35" spans="1:18" ht="79.5" customHeight="1">
      <c r="A35" s="2082"/>
      <c r="B35" s="1980" t="s">
        <v>2406</v>
      </c>
      <c r="C35" s="2076" t="s">
        <v>2522</v>
      </c>
      <c r="D35" s="3623" t="s">
        <v>1930</v>
      </c>
      <c r="E35" s="1979"/>
      <c r="F35" s="1979"/>
      <c r="G35" s="1981"/>
      <c r="H35" s="1981"/>
      <c r="I35" s="1981"/>
      <c r="J35" s="1981"/>
      <c r="K35" s="2096">
        <v>177300</v>
      </c>
      <c r="L35" s="1979"/>
      <c r="M35" s="2087"/>
      <c r="N35" s="1981"/>
      <c r="O35" s="2096"/>
      <c r="P35" s="2096"/>
      <c r="Q35" s="2096"/>
      <c r="R35" s="2096"/>
    </row>
    <row r="36" spans="1:18" ht="79.5" customHeight="1">
      <c r="A36" s="2082"/>
      <c r="B36" s="1980" t="s">
        <v>2407</v>
      </c>
      <c r="C36" s="2076" t="s">
        <v>2522</v>
      </c>
      <c r="D36" s="3623"/>
      <c r="E36" s="1979"/>
      <c r="F36" s="1979"/>
      <c r="G36" s="1981"/>
      <c r="H36" s="1981"/>
      <c r="I36" s="1981"/>
      <c r="J36" s="1981"/>
      <c r="K36" s="2096">
        <v>210000</v>
      </c>
      <c r="L36" s="1979"/>
      <c r="M36" s="2087"/>
      <c r="N36" s="1981"/>
      <c r="O36" s="2096"/>
      <c r="P36" s="2096"/>
      <c r="Q36" s="2096"/>
      <c r="R36" s="2096"/>
    </row>
    <row r="37" spans="1:18" ht="79.5" customHeight="1">
      <c r="A37" s="2082"/>
      <c r="B37" s="1980" t="s">
        <v>2408</v>
      </c>
      <c r="C37" s="2076" t="s">
        <v>123</v>
      </c>
      <c r="D37" s="3623"/>
      <c r="E37" s="1979"/>
      <c r="F37" s="1979"/>
      <c r="G37" s="1981"/>
      <c r="H37" s="1981"/>
      <c r="I37" s="1981"/>
      <c r="J37" s="1981"/>
      <c r="K37" s="2096">
        <v>157407</v>
      </c>
      <c r="L37" s="1979"/>
      <c r="M37" s="2087"/>
      <c r="N37" s="1981"/>
      <c r="O37" s="2096"/>
      <c r="P37" s="2096"/>
      <c r="Q37" s="2096"/>
      <c r="R37" s="2096"/>
    </row>
    <row r="38" spans="1:18" ht="79.5" customHeight="1">
      <c r="A38" s="2082"/>
      <c r="B38" s="1980" t="s">
        <v>2409</v>
      </c>
      <c r="C38" s="2076" t="s">
        <v>123</v>
      </c>
      <c r="D38" s="3623"/>
      <c r="E38" s="1979"/>
      <c r="F38" s="1979"/>
      <c r="G38" s="1981"/>
      <c r="H38" s="1981"/>
      <c r="I38" s="1981"/>
      <c r="J38" s="1981"/>
      <c r="K38" s="2096">
        <v>216000</v>
      </c>
      <c r="L38" s="1979"/>
      <c r="M38" s="2087"/>
      <c r="N38" s="1981"/>
      <c r="O38" s="2096"/>
      <c r="P38" s="2096"/>
      <c r="Q38" s="2096"/>
      <c r="R38" s="2096"/>
    </row>
    <row r="39" spans="1:18" ht="79.5" customHeight="1">
      <c r="A39" s="2082"/>
      <c r="B39" s="1980" t="s">
        <v>2410</v>
      </c>
      <c r="C39" s="2076" t="s">
        <v>123</v>
      </c>
      <c r="D39" s="3623"/>
      <c r="E39" s="1979"/>
      <c r="F39" s="1979"/>
      <c r="G39" s="1981"/>
      <c r="H39" s="1981"/>
      <c r="I39" s="1981"/>
      <c r="J39" s="1981"/>
      <c r="K39" s="2096">
        <v>224000</v>
      </c>
      <c r="L39" s="1979"/>
      <c r="M39" s="2087"/>
      <c r="N39" s="1981"/>
      <c r="O39" s="2096"/>
      <c r="P39" s="2096"/>
      <c r="Q39" s="2096"/>
      <c r="R39" s="2096"/>
    </row>
    <row r="40" spans="1:18" ht="79.5" customHeight="1">
      <c r="A40" s="2082"/>
      <c r="B40" s="1980" t="s">
        <v>2411</v>
      </c>
      <c r="C40" s="2076" t="s">
        <v>123</v>
      </c>
      <c r="D40" s="3623"/>
      <c r="E40" s="1979"/>
      <c r="F40" s="1979"/>
      <c r="G40" s="1981"/>
      <c r="H40" s="1981"/>
      <c r="I40" s="1981"/>
      <c r="J40" s="1981"/>
      <c r="K40" s="2096">
        <v>233300</v>
      </c>
      <c r="L40" s="1979"/>
      <c r="M40" s="2087"/>
      <c r="N40" s="1981"/>
      <c r="O40" s="2096"/>
      <c r="P40" s="2096"/>
      <c r="Q40" s="2096"/>
      <c r="R40" s="2096"/>
    </row>
    <row r="41" spans="1:18" ht="79.5" customHeight="1">
      <c r="A41" s="2082"/>
      <c r="B41" s="1980" t="s">
        <v>2412</v>
      </c>
      <c r="C41" s="2076" t="s">
        <v>123</v>
      </c>
      <c r="D41" s="3623"/>
      <c r="E41" s="1979"/>
      <c r="F41" s="1979"/>
      <c r="G41" s="1981"/>
      <c r="H41" s="1981"/>
      <c r="I41" s="1981"/>
      <c r="J41" s="1981"/>
      <c r="K41" s="2096">
        <v>244400</v>
      </c>
      <c r="L41" s="1979"/>
      <c r="M41" s="2087"/>
      <c r="N41" s="1981"/>
      <c r="O41" s="2096"/>
      <c r="P41" s="2096"/>
      <c r="Q41" s="2096"/>
      <c r="R41" s="2096"/>
    </row>
    <row r="42" spans="1:18" ht="79.5" customHeight="1">
      <c r="A42" s="2082"/>
      <c r="B42" s="1980" t="s">
        <v>2413</v>
      </c>
      <c r="C42" s="2076" t="s">
        <v>123</v>
      </c>
      <c r="D42" s="3623"/>
      <c r="E42" s="1979"/>
      <c r="F42" s="1979"/>
      <c r="G42" s="1981"/>
      <c r="H42" s="1981"/>
      <c r="I42" s="1981"/>
      <c r="J42" s="1981"/>
      <c r="K42" s="2096">
        <v>288900</v>
      </c>
      <c r="L42" s="1979"/>
      <c r="M42" s="2087"/>
      <c r="N42" s="1981"/>
      <c r="O42" s="2096"/>
      <c r="P42" s="2096"/>
      <c r="Q42" s="2096"/>
      <c r="R42" s="2096"/>
    </row>
    <row r="43" spans="1:18" ht="79.5" customHeight="1">
      <c r="A43" s="2082"/>
      <c r="B43" s="1980" t="s">
        <v>2414</v>
      </c>
      <c r="C43" s="2076" t="s">
        <v>123</v>
      </c>
      <c r="D43" s="3623"/>
      <c r="E43" s="1979"/>
      <c r="F43" s="1979"/>
      <c r="G43" s="1981"/>
      <c r="H43" s="1981"/>
      <c r="I43" s="1981"/>
      <c r="J43" s="1981"/>
      <c r="K43" s="2096">
        <v>368000</v>
      </c>
      <c r="L43" s="1979"/>
      <c r="M43" s="2087"/>
      <c r="N43" s="1981"/>
      <c r="O43" s="2096"/>
      <c r="P43" s="2096"/>
      <c r="Q43" s="2096"/>
      <c r="R43" s="2096"/>
    </row>
    <row r="44" spans="1:18" ht="79.5" customHeight="1">
      <c r="A44" s="2082"/>
      <c r="B44" s="1980" t="s">
        <v>2415</v>
      </c>
      <c r="C44" s="2076" t="s">
        <v>123</v>
      </c>
      <c r="D44" s="3623"/>
      <c r="E44" s="1979"/>
      <c r="F44" s="1979"/>
      <c r="G44" s="1981"/>
      <c r="H44" s="1981"/>
      <c r="I44" s="1981"/>
      <c r="J44" s="1981"/>
      <c r="K44" s="2096">
        <v>314100</v>
      </c>
      <c r="L44" s="1979"/>
      <c r="M44" s="2087"/>
      <c r="N44" s="1981"/>
      <c r="O44" s="2096"/>
      <c r="P44" s="2096"/>
      <c r="Q44" s="2096"/>
      <c r="R44" s="2096"/>
    </row>
    <row r="45" spans="1:18" ht="79.5" customHeight="1">
      <c r="A45" s="2082"/>
      <c r="B45" s="1980" t="s">
        <v>2416</v>
      </c>
      <c r="C45" s="2076" t="s">
        <v>123</v>
      </c>
      <c r="D45" s="3623"/>
      <c r="E45" s="1979"/>
      <c r="F45" s="1979"/>
      <c r="G45" s="1981"/>
      <c r="H45" s="1981"/>
      <c r="I45" s="1981"/>
      <c r="J45" s="1981"/>
      <c r="K45" s="2096">
        <v>344500</v>
      </c>
      <c r="L45" s="1979"/>
      <c r="M45" s="2087"/>
      <c r="N45" s="1981"/>
      <c r="O45" s="2096"/>
      <c r="P45" s="2096"/>
      <c r="Q45" s="2096"/>
      <c r="R45" s="2096"/>
    </row>
    <row r="46" spans="1:18" ht="79.5" customHeight="1">
      <c r="A46" s="2082"/>
      <c r="B46" s="1980" t="s">
        <v>2417</v>
      </c>
      <c r="C46" s="2076" t="s">
        <v>2522</v>
      </c>
      <c r="D46" s="3623"/>
      <c r="E46" s="1979"/>
      <c r="F46" s="1979"/>
      <c r="G46" s="1981"/>
      <c r="H46" s="1981"/>
      <c r="I46" s="1981"/>
      <c r="J46" s="1981"/>
      <c r="K46" s="2096">
        <v>359400</v>
      </c>
      <c r="L46" s="1979"/>
      <c r="M46" s="2087"/>
      <c r="N46" s="1981"/>
      <c r="O46" s="2096"/>
      <c r="P46" s="2096"/>
      <c r="Q46" s="2096"/>
      <c r="R46" s="2096"/>
    </row>
    <row r="47" spans="1:18" ht="79.5" customHeight="1">
      <c r="A47" s="2082"/>
      <c r="B47" s="1980" t="s">
        <v>2418</v>
      </c>
      <c r="C47" s="2076" t="s">
        <v>2522</v>
      </c>
      <c r="D47" s="3623" t="s">
        <v>2424</v>
      </c>
      <c r="E47" s="1979"/>
      <c r="F47" s="1979"/>
      <c r="G47" s="1981"/>
      <c r="H47" s="1981"/>
      <c r="I47" s="1981"/>
      <c r="J47" s="1981"/>
      <c r="K47" s="2096">
        <v>583000</v>
      </c>
      <c r="L47" s="1979"/>
      <c r="M47" s="2087"/>
      <c r="N47" s="2096"/>
      <c r="O47" s="2096"/>
      <c r="P47" s="2096"/>
      <c r="Q47" s="2096"/>
      <c r="R47" s="2096"/>
    </row>
    <row r="48" spans="1:18" ht="79.5" customHeight="1">
      <c r="A48" s="2082"/>
      <c r="B48" s="1980" t="s">
        <v>2419</v>
      </c>
      <c r="C48" s="2076" t="s">
        <v>2522</v>
      </c>
      <c r="D48" s="3623"/>
      <c r="E48" s="1979"/>
      <c r="F48" s="1979"/>
      <c r="G48" s="1981"/>
      <c r="H48" s="1981"/>
      <c r="I48" s="1981"/>
      <c r="J48" s="1981"/>
      <c r="K48" s="2096">
        <v>660000</v>
      </c>
      <c r="L48" s="1979"/>
      <c r="M48" s="2087"/>
      <c r="N48" s="2096"/>
      <c r="O48" s="2096"/>
      <c r="P48" s="2096"/>
      <c r="Q48" s="2096"/>
      <c r="R48" s="2096"/>
    </row>
    <row r="49" spans="1:18" ht="79.5" customHeight="1">
      <c r="A49" s="2082"/>
      <c r="B49" s="1980" t="s">
        <v>2420</v>
      </c>
      <c r="C49" s="2076" t="s">
        <v>2522</v>
      </c>
      <c r="D49" s="3623"/>
      <c r="E49" s="1979"/>
      <c r="F49" s="1979"/>
      <c r="G49" s="1981"/>
      <c r="H49" s="1981"/>
      <c r="I49" s="1981"/>
      <c r="J49" s="1981"/>
      <c r="K49" s="2096">
        <v>546273</v>
      </c>
      <c r="L49" s="1979"/>
      <c r="M49" s="2087"/>
      <c r="N49" s="2096"/>
      <c r="O49" s="2096"/>
      <c r="P49" s="2096"/>
      <c r="Q49" s="2096"/>
      <c r="R49" s="2096"/>
    </row>
    <row r="50" spans="1:18" ht="79.5" customHeight="1">
      <c r="A50" s="2082"/>
      <c r="B50" s="1980" t="s">
        <v>2421</v>
      </c>
      <c r="C50" s="2076" t="s">
        <v>2522</v>
      </c>
      <c r="D50" s="3623"/>
      <c r="E50" s="1979"/>
      <c r="F50" s="1979"/>
      <c r="G50" s="1981"/>
      <c r="H50" s="1981"/>
      <c r="I50" s="1981"/>
      <c r="J50" s="1981"/>
      <c r="K50" s="2096">
        <v>156400</v>
      </c>
      <c r="L50" s="1979"/>
      <c r="M50" s="2087"/>
      <c r="N50" s="2096"/>
      <c r="O50" s="2096"/>
      <c r="P50" s="2096"/>
      <c r="Q50" s="2096"/>
      <c r="R50" s="2096"/>
    </row>
    <row r="51" spans="1:18" ht="79.5" customHeight="1">
      <c r="A51" s="2082"/>
      <c r="B51" s="1980" t="s">
        <v>2422</v>
      </c>
      <c r="C51" s="2076" t="s">
        <v>2522</v>
      </c>
      <c r="D51" s="3623"/>
      <c r="E51" s="1979"/>
      <c r="F51" s="1979"/>
      <c r="G51" s="1981"/>
      <c r="H51" s="1981"/>
      <c r="I51" s="1981"/>
      <c r="J51" s="1981"/>
      <c r="K51" s="2096">
        <v>244400</v>
      </c>
      <c r="L51" s="1979"/>
      <c r="M51" s="2087"/>
      <c r="N51" s="2096"/>
      <c r="O51" s="2096"/>
      <c r="P51" s="2096"/>
      <c r="Q51" s="2096"/>
      <c r="R51" s="2096"/>
    </row>
    <row r="52" spans="1:18" ht="79.5" customHeight="1">
      <c r="A52" s="2082"/>
      <c r="B52" s="1980" t="s">
        <v>2423</v>
      </c>
      <c r="C52" s="2076" t="s">
        <v>2522</v>
      </c>
      <c r="D52" s="3623"/>
      <c r="E52" s="1979"/>
      <c r="F52" s="1979"/>
      <c r="G52" s="1981"/>
      <c r="H52" s="1981"/>
      <c r="I52" s="1981"/>
      <c r="J52" s="1981"/>
      <c r="K52" s="2096">
        <v>295300</v>
      </c>
      <c r="L52" s="1979"/>
      <c r="M52" s="2087"/>
      <c r="N52" s="2096"/>
      <c r="O52" s="2096"/>
      <c r="P52" s="2096"/>
      <c r="Q52" s="2096"/>
      <c r="R52" s="2096"/>
    </row>
    <row r="53" spans="1:18" ht="51.75" customHeight="1">
      <c r="A53" s="2082">
        <v>2</v>
      </c>
      <c r="B53" s="3631" t="s">
        <v>2480</v>
      </c>
      <c r="C53" s="3631"/>
      <c r="D53" s="3631"/>
      <c r="E53" s="3631"/>
      <c r="F53" s="3631"/>
      <c r="G53" s="3631"/>
      <c r="H53" s="3631"/>
      <c r="I53" s="3631"/>
      <c r="J53" s="3631"/>
      <c r="K53" s="3631"/>
      <c r="L53" s="3631"/>
      <c r="M53" s="3631"/>
      <c r="N53" s="3631"/>
      <c r="O53" s="3631"/>
      <c r="P53" s="3631"/>
      <c r="Q53" s="3631"/>
      <c r="R53" s="3631"/>
    </row>
    <row r="54" spans="1:18" ht="42" customHeight="1">
      <c r="A54" s="2076"/>
      <c r="B54" s="3639" t="s">
        <v>2052</v>
      </c>
      <c r="C54" s="3639"/>
      <c r="D54" s="3639"/>
      <c r="E54" s="2084"/>
      <c r="F54" s="2084"/>
      <c r="G54" s="2084"/>
      <c r="H54" s="2084"/>
      <c r="I54" s="2084"/>
      <c r="J54" s="2084"/>
      <c r="K54" s="2084"/>
      <c r="L54" s="1982"/>
      <c r="M54" s="2084"/>
      <c r="N54" s="2084"/>
      <c r="O54" s="2084"/>
      <c r="P54" s="2084"/>
      <c r="Q54" s="2084"/>
      <c r="R54" s="2084"/>
    </row>
    <row r="55" spans="1:18" ht="35.25" customHeight="1">
      <c r="A55" s="2076"/>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076"/>
      <c r="B56" s="1984" t="s">
        <v>2053</v>
      </c>
      <c r="C56" s="2076" t="s">
        <v>2522</v>
      </c>
      <c r="D56" s="2091"/>
      <c r="E56" s="1985"/>
      <c r="F56" s="1985"/>
      <c r="G56" s="1986"/>
      <c r="H56" s="1986"/>
      <c r="I56" s="1986"/>
      <c r="J56" s="1986"/>
      <c r="K56" s="1985">
        <v>295187</v>
      </c>
      <c r="L56" s="1987"/>
      <c r="M56" s="2087"/>
      <c r="N56" s="1986"/>
      <c r="O56" s="1986"/>
      <c r="P56" s="1986"/>
      <c r="Q56" s="1986"/>
      <c r="R56" s="1986"/>
    </row>
    <row r="57" spans="1:18" ht="36.75" customHeight="1">
      <c r="A57" s="2076"/>
      <c r="B57" s="1984" t="s">
        <v>2054</v>
      </c>
      <c r="C57" s="2076" t="s">
        <v>2522</v>
      </c>
      <c r="D57" s="2091"/>
      <c r="E57" s="1985"/>
      <c r="F57" s="1985"/>
      <c r="G57" s="1986"/>
      <c r="H57" s="1986"/>
      <c r="I57" s="1986"/>
      <c r="J57" s="1986"/>
      <c r="K57" s="1985">
        <v>305882</v>
      </c>
      <c r="L57" s="1987"/>
      <c r="M57" s="2087"/>
      <c r="N57" s="1986"/>
      <c r="O57" s="1986"/>
      <c r="P57" s="1986"/>
      <c r="Q57" s="1986"/>
      <c r="R57" s="1986"/>
    </row>
    <row r="58" spans="1:18" ht="36.75" customHeight="1">
      <c r="A58" s="2076"/>
      <c r="B58" s="1984" t="s">
        <v>2442</v>
      </c>
      <c r="C58" s="2076" t="s">
        <v>2522</v>
      </c>
      <c r="D58" s="2091"/>
      <c r="E58" s="1985"/>
      <c r="F58" s="1985"/>
      <c r="G58" s="1986"/>
      <c r="H58" s="1986"/>
      <c r="I58" s="1986"/>
      <c r="J58" s="1986"/>
      <c r="K58" s="1985">
        <v>337968</v>
      </c>
      <c r="L58" s="1987"/>
      <c r="M58" s="2087"/>
      <c r="N58" s="1986"/>
      <c r="O58" s="1986"/>
      <c r="P58" s="1986"/>
      <c r="Q58" s="1986"/>
      <c r="R58" s="1986"/>
    </row>
    <row r="59" spans="1:18" ht="39" customHeight="1">
      <c r="A59" s="2076"/>
      <c r="B59" s="1984" t="s">
        <v>2056</v>
      </c>
      <c r="C59" s="2076" t="s">
        <v>2522</v>
      </c>
      <c r="D59" s="2095"/>
      <c r="E59" s="1985"/>
      <c r="F59" s="1985"/>
      <c r="G59" s="1986"/>
      <c r="H59" s="1986"/>
      <c r="I59" s="1986"/>
      <c r="J59" s="1986"/>
      <c r="K59" s="1985">
        <v>348663</v>
      </c>
      <c r="L59" s="1987"/>
      <c r="M59" s="2087"/>
      <c r="N59" s="1986"/>
      <c r="O59" s="1986"/>
      <c r="P59" s="1986"/>
      <c r="Q59" s="1986"/>
      <c r="R59" s="1986"/>
    </row>
    <row r="60" spans="1:18" ht="26.25" customHeight="1">
      <c r="A60" s="2076"/>
      <c r="B60" s="3639" t="s">
        <v>2058</v>
      </c>
      <c r="C60" s="3639"/>
      <c r="D60" s="3639"/>
      <c r="E60" s="1988"/>
      <c r="F60" s="1989"/>
      <c r="G60" s="1972"/>
      <c r="H60" s="1986"/>
      <c r="I60" s="1972"/>
      <c r="J60" s="1972"/>
      <c r="K60" s="1972"/>
      <c r="L60" s="1973"/>
      <c r="M60" s="2076"/>
      <c r="N60" s="1972"/>
      <c r="O60" s="1972"/>
      <c r="P60" s="1972"/>
      <c r="Q60" s="1972"/>
      <c r="R60" s="1986"/>
    </row>
    <row r="61" spans="1:18" ht="40.5" customHeight="1">
      <c r="A61" s="2076"/>
      <c r="B61" s="1984" t="s">
        <v>2037</v>
      </c>
      <c r="C61" s="2076" t="s">
        <v>2522</v>
      </c>
      <c r="D61" s="3623" t="s">
        <v>1930</v>
      </c>
      <c r="E61" s="1985"/>
      <c r="F61" s="1985"/>
      <c r="G61" s="1985"/>
      <c r="H61" s="1986"/>
      <c r="I61" s="1986"/>
      <c r="J61" s="1986"/>
      <c r="K61" s="1985">
        <v>284492</v>
      </c>
      <c r="L61" s="1987"/>
      <c r="M61" s="2087"/>
      <c r="N61" s="1986"/>
      <c r="O61" s="1986"/>
      <c r="P61" s="1986"/>
      <c r="Q61" s="1986"/>
      <c r="R61" s="1986"/>
    </row>
    <row r="62" spans="1:18" ht="40.5" customHeight="1">
      <c r="A62" s="2076"/>
      <c r="B62" s="1984" t="s">
        <v>2443</v>
      </c>
      <c r="C62" s="2076" t="s">
        <v>2522</v>
      </c>
      <c r="D62" s="3623"/>
      <c r="E62" s="1985"/>
      <c r="F62" s="1985"/>
      <c r="G62" s="1985"/>
      <c r="H62" s="1986"/>
      <c r="I62" s="1986"/>
      <c r="J62" s="1986"/>
      <c r="K62" s="1985">
        <v>284492</v>
      </c>
      <c r="L62" s="1987"/>
      <c r="M62" s="2087"/>
      <c r="N62" s="1986"/>
      <c r="O62" s="1986"/>
      <c r="P62" s="1986"/>
      <c r="Q62" s="1986"/>
      <c r="R62" s="1986"/>
    </row>
    <row r="63" spans="1:18" ht="40.5" customHeight="1">
      <c r="A63" s="2076"/>
      <c r="B63" s="1984" t="s">
        <v>2038</v>
      </c>
      <c r="C63" s="2076" t="s">
        <v>2522</v>
      </c>
      <c r="D63" s="3623"/>
      <c r="E63" s="1985"/>
      <c r="F63" s="1985"/>
      <c r="G63" s="1985"/>
      <c r="H63" s="1986"/>
      <c r="I63" s="1985"/>
      <c r="J63" s="1985"/>
      <c r="K63" s="1985">
        <v>316578</v>
      </c>
      <c r="L63" s="1987"/>
      <c r="M63" s="2087"/>
      <c r="N63" s="1985"/>
      <c r="O63" s="1985"/>
      <c r="P63" s="1985"/>
      <c r="Q63" s="1985"/>
      <c r="R63" s="1986"/>
    </row>
    <row r="64" spans="1:18" ht="40.5" customHeight="1">
      <c r="A64" s="2076"/>
      <c r="B64" s="3639" t="s">
        <v>2064</v>
      </c>
      <c r="C64" s="3639"/>
      <c r="D64" s="3639"/>
      <c r="E64" s="1983"/>
      <c r="F64" s="1983"/>
      <c r="G64" s="1983"/>
      <c r="H64" s="1983"/>
      <c r="I64" s="1983"/>
      <c r="J64" s="1983"/>
      <c r="K64" s="1983"/>
      <c r="L64" s="3637"/>
      <c r="M64" s="3637"/>
      <c r="N64" s="3637"/>
      <c r="O64" s="3637"/>
      <c r="P64" s="3637"/>
      <c r="Q64" s="3637"/>
      <c r="R64" s="3637"/>
    </row>
    <row r="65" spans="1:18" ht="40.5" customHeight="1">
      <c r="A65" s="2076"/>
      <c r="B65" s="1984" t="s">
        <v>2444</v>
      </c>
      <c r="C65" s="2076" t="s">
        <v>2522</v>
      </c>
      <c r="D65" s="3623" t="s">
        <v>1562</v>
      </c>
      <c r="E65" s="1985"/>
      <c r="F65" s="1985"/>
      <c r="G65" s="1986"/>
      <c r="H65" s="1986"/>
      <c r="I65" s="1986"/>
      <c r="J65" s="1986"/>
      <c r="K65" s="1985">
        <v>295187</v>
      </c>
      <c r="L65" s="1987"/>
      <c r="M65" s="2087"/>
      <c r="N65" s="1985"/>
      <c r="O65" s="1985"/>
      <c r="P65" s="1985"/>
      <c r="Q65" s="1985"/>
      <c r="R65" s="1985"/>
    </row>
    <row r="66" spans="1:18" ht="40.5" customHeight="1">
      <c r="A66" s="2082"/>
      <c r="B66" s="1984" t="s">
        <v>2445</v>
      </c>
      <c r="C66" s="2076" t="s">
        <v>2522</v>
      </c>
      <c r="D66" s="3623"/>
      <c r="E66" s="1972"/>
      <c r="F66" s="1972"/>
      <c r="G66" s="1972"/>
      <c r="H66" s="2078"/>
      <c r="I66" s="1972"/>
      <c r="J66" s="1972"/>
      <c r="K66" s="1987">
        <v>305882</v>
      </c>
      <c r="L66" s="1973"/>
      <c r="M66" s="2087"/>
      <c r="N66" s="1972"/>
      <c r="O66" s="1972"/>
      <c r="P66" s="2078"/>
      <c r="Q66" s="2078"/>
      <c r="R66" s="2078"/>
    </row>
    <row r="67" spans="1:18" ht="40.5" customHeight="1">
      <c r="A67" s="2082"/>
      <c r="B67" s="1984" t="s">
        <v>2062</v>
      </c>
      <c r="C67" s="2076" t="s">
        <v>2522</v>
      </c>
      <c r="D67" s="3623"/>
      <c r="E67" s="1972"/>
      <c r="F67" s="1972"/>
      <c r="G67" s="1972"/>
      <c r="H67" s="2078"/>
      <c r="I67" s="1972"/>
      <c r="J67" s="1972"/>
      <c r="K67" s="1987">
        <v>337968</v>
      </c>
      <c r="L67" s="1973"/>
      <c r="M67" s="2087"/>
      <c r="N67" s="1972"/>
      <c r="O67" s="1972"/>
      <c r="P67" s="2078"/>
      <c r="Q67" s="2078"/>
      <c r="R67" s="2078"/>
    </row>
    <row r="68" spans="1:18" ht="40.5" customHeight="1">
      <c r="A68" s="2082"/>
      <c r="B68" s="1984" t="s">
        <v>2063</v>
      </c>
      <c r="C68" s="2076" t="s">
        <v>2522</v>
      </c>
      <c r="D68" s="3623"/>
      <c r="E68" s="1972"/>
      <c r="F68" s="1972"/>
      <c r="G68" s="1972"/>
      <c r="H68" s="2078"/>
      <c r="I68" s="1972"/>
      <c r="J68" s="1972"/>
      <c r="K68" s="1987">
        <v>348663</v>
      </c>
      <c r="L68" s="1973"/>
      <c r="M68" s="2087"/>
      <c r="N68" s="1972"/>
      <c r="O68" s="1972"/>
      <c r="P68" s="2078"/>
      <c r="Q68" s="2078"/>
      <c r="R68" s="2078"/>
    </row>
    <row r="69" spans="1:18" ht="74.25" customHeight="1">
      <c r="A69" s="2082">
        <v>3</v>
      </c>
      <c r="B69" s="3631" t="s">
        <v>2513</v>
      </c>
      <c r="C69" s="3631"/>
      <c r="D69" s="3631"/>
      <c r="E69" s="3631"/>
      <c r="F69" s="3631"/>
      <c r="G69" s="3631"/>
      <c r="H69" s="3631"/>
      <c r="I69" s="3631"/>
      <c r="J69" s="3631"/>
      <c r="K69" s="3631"/>
      <c r="L69" s="3631"/>
      <c r="M69" s="3631"/>
      <c r="N69" s="3631"/>
      <c r="O69" s="3631"/>
      <c r="P69" s="3631"/>
      <c r="Q69" s="3631"/>
      <c r="R69" s="3631"/>
    </row>
    <row r="70" spans="1:18" ht="36.75" customHeight="1">
      <c r="A70" s="2082"/>
      <c r="B70" s="3625" t="s">
        <v>1726</v>
      </c>
      <c r="C70" s="3625"/>
      <c r="D70" s="3625"/>
      <c r="E70" s="3625"/>
      <c r="F70" s="3625"/>
      <c r="G70" s="3625"/>
      <c r="H70" s="3625"/>
      <c r="I70" s="3625"/>
      <c r="J70" s="3625"/>
      <c r="K70" s="3625"/>
      <c r="L70" s="3625"/>
      <c r="M70" s="3625"/>
      <c r="N70" s="3625"/>
      <c r="O70" s="3625"/>
      <c r="P70" s="3625"/>
      <c r="Q70" s="3625"/>
      <c r="R70" s="3625"/>
    </row>
    <row r="71" spans="1:18" ht="29.25" customHeight="1">
      <c r="A71" s="2082"/>
      <c r="B71" s="3625" t="s">
        <v>1611</v>
      </c>
      <c r="C71" s="3625"/>
      <c r="D71" s="3625"/>
      <c r="E71" s="2082"/>
      <c r="F71" s="3629" t="s">
        <v>1727</v>
      </c>
      <c r="G71" s="3629"/>
      <c r="H71" s="3629"/>
      <c r="I71" s="3629"/>
      <c r="J71" s="3629"/>
      <c r="K71" s="3629"/>
      <c r="L71" s="3629"/>
      <c r="M71" s="3629"/>
      <c r="N71" s="3629"/>
      <c r="O71" s="3629"/>
      <c r="P71" s="3629"/>
      <c r="Q71" s="2084"/>
      <c r="R71" s="2084"/>
    </row>
    <row r="72" spans="1:18" ht="44.25" customHeight="1">
      <c r="A72" s="2082"/>
      <c r="B72" s="2078" t="s">
        <v>1743</v>
      </c>
      <c r="C72" s="2082"/>
      <c r="D72" s="2082"/>
      <c r="E72" s="2082"/>
      <c r="F72" s="2082"/>
      <c r="G72" s="2082"/>
      <c r="H72" s="2082"/>
      <c r="I72" s="2082"/>
      <c r="J72" s="2082"/>
      <c r="K72" s="2082"/>
      <c r="L72" s="1982"/>
      <c r="M72" s="2082"/>
      <c r="N72" s="2082"/>
      <c r="O72" s="2082"/>
      <c r="P72" s="2082"/>
      <c r="Q72" s="2084"/>
      <c r="R72" s="2084"/>
    </row>
    <row r="73" spans="1:18" ht="44.25" customHeight="1">
      <c r="A73" s="2082"/>
      <c r="B73" s="2089" t="s">
        <v>2196</v>
      </c>
      <c r="C73" s="2076" t="s">
        <v>2522</v>
      </c>
      <c r="D73" s="3623" t="s">
        <v>1729</v>
      </c>
      <c r="E73" s="1979"/>
      <c r="F73" s="1979"/>
      <c r="G73" s="1981"/>
      <c r="H73" s="1981"/>
      <c r="I73" s="1981"/>
      <c r="J73" s="1981"/>
      <c r="K73" s="1979"/>
      <c r="L73" s="1979">
        <v>99510</v>
      </c>
      <c r="M73" s="2087"/>
      <c r="N73" s="1981"/>
      <c r="O73" s="1972"/>
      <c r="P73" s="2078"/>
      <c r="Q73" s="2078"/>
      <c r="R73" s="2078"/>
    </row>
    <row r="74" spans="1:18" ht="54.75" customHeight="1">
      <c r="A74" s="2082"/>
      <c r="B74" s="2089" t="s">
        <v>2436</v>
      </c>
      <c r="C74" s="2076" t="s">
        <v>2522</v>
      </c>
      <c r="D74" s="3623"/>
      <c r="E74" s="1972"/>
      <c r="F74" s="1972"/>
      <c r="G74" s="1972"/>
      <c r="H74" s="2078"/>
      <c r="I74" s="1972"/>
      <c r="J74" s="1972"/>
      <c r="K74" s="1987"/>
      <c r="L74" s="1987">
        <v>252520</v>
      </c>
      <c r="M74" s="2087"/>
      <c r="N74" s="1972"/>
      <c r="O74" s="1972"/>
      <c r="P74" s="2078"/>
      <c r="Q74" s="2078"/>
      <c r="R74" s="2078"/>
    </row>
    <row r="75" spans="1:18" ht="44.25" customHeight="1">
      <c r="A75" s="2082"/>
      <c r="B75" s="2089" t="s">
        <v>2198</v>
      </c>
      <c r="C75" s="2076" t="s">
        <v>2522</v>
      </c>
      <c r="D75" s="3623"/>
      <c r="E75" s="1972"/>
      <c r="F75" s="1972"/>
      <c r="G75" s="1972"/>
      <c r="H75" s="2078"/>
      <c r="I75" s="1972"/>
      <c r="J75" s="1972"/>
      <c r="K75" s="1987"/>
      <c r="L75" s="1987">
        <v>101650</v>
      </c>
      <c r="M75" s="2087"/>
      <c r="N75" s="1972"/>
      <c r="O75" s="1972"/>
      <c r="P75" s="2078"/>
      <c r="Q75" s="2078"/>
      <c r="R75" s="2078"/>
    </row>
    <row r="76" spans="1:18" ht="44.25" customHeight="1">
      <c r="A76" s="2082"/>
      <c r="B76" s="2078" t="s">
        <v>1746</v>
      </c>
      <c r="C76" s="2076"/>
      <c r="D76" s="2076"/>
      <c r="E76" s="1972"/>
      <c r="F76" s="1972"/>
      <c r="G76" s="1972"/>
      <c r="H76" s="2078"/>
      <c r="I76" s="1972"/>
      <c r="J76" s="1972"/>
      <c r="K76" s="1987"/>
      <c r="L76" s="1973"/>
      <c r="M76" s="2087"/>
      <c r="N76" s="1972"/>
      <c r="O76" s="1972"/>
      <c r="P76" s="2078"/>
      <c r="Q76" s="2078"/>
      <c r="R76" s="2078"/>
    </row>
    <row r="77" spans="1:18" ht="44.25" customHeight="1">
      <c r="A77" s="2082"/>
      <c r="B77" s="2089" t="s">
        <v>2199</v>
      </c>
      <c r="C77" s="2076" t="s">
        <v>2522</v>
      </c>
      <c r="D77" s="3623" t="s">
        <v>1729</v>
      </c>
      <c r="E77" s="1972"/>
      <c r="F77" s="1972"/>
      <c r="G77" s="1972"/>
      <c r="H77" s="2078"/>
      <c r="I77" s="1972"/>
      <c r="J77" s="1972"/>
      <c r="K77" s="1987"/>
      <c r="L77" s="1987">
        <v>202230</v>
      </c>
      <c r="M77" s="2087"/>
      <c r="N77" s="1972"/>
      <c r="O77" s="1972"/>
      <c r="P77" s="2078"/>
      <c r="Q77" s="2078"/>
      <c r="R77" s="2078"/>
    </row>
    <row r="78" spans="1:18" ht="44.25" customHeight="1">
      <c r="A78" s="2082"/>
      <c r="B78" s="2089" t="s">
        <v>2200</v>
      </c>
      <c r="C78" s="2076" t="s">
        <v>2522</v>
      </c>
      <c r="D78" s="3623"/>
      <c r="E78" s="1972"/>
      <c r="F78" s="1972"/>
      <c r="G78" s="1972"/>
      <c r="H78" s="2078"/>
      <c r="I78" s="1972"/>
      <c r="J78" s="1972"/>
      <c r="K78" s="1987"/>
      <c r="L78" s="1987">
        <v>263220</v>
      </c>
      <c r="M78" s="2087"/>
      <c r="N78" s="1972"/>
      <c r="O78" s="1972"/>
      <c r="P78" s="2078"/>
      <c r="Q78" s="2078"/>
      <c r="R78" s="2078"/>
    </row>
    <row r="79" spans="1:18" ht="44.25" customHeight="1">
      <c r="A79" s="2082"/>
      <c r="B79" s="2089" t="s">
        <v>2435</v>
      </c>
      <c r="C79" s="2076" t="s">
        <v>2522</v>
      </c>
      <c r="D79" s="2095"/>
      <c r="E79" s="1972"/>
      <c r="F79" s="1972"/>
      <c r="G79" s="1972"/>
      <c r="H79" s="2078"/>
      <c r="I79" s="1972"/>
      <c r="J79" s="1972"/>
      <c r="K79" s="1987"/>
      <c r="L79" s="1987">
        <v>160500</v>
      </c>
      <c r="M79" s="2087"/>
      <c r="N79" s="1972"/>
      <c r="O79" s="1972"/>
      <c r="P79" s="2078"/>
      <c r="Q79" s="2078"/>
      <c r="R79" s="2078"/>
    </row>
    <row r="80" spans="1:18" ht="44.25" customHeight="1">
      <c r="A80" s="2082"/>
      <c r="B80" s="3625" t="s">
        <v>1749</v>
      </c>
      <c r="C80" s="3625"/>
      <c r="D80" s="2076"/>
      <c r="E80" s="1972"/>
      <c r="F80" s="1972"/>
      <c r="G80" s="1972"/>
      <c r="H80" s="2078"/>
      <c r="I80" s="1972"/>
      <c r="J80" s="1972"/>
      <c r="K80" s="1987"/>
      <c r="L80" s="1973"/>
      <c r="M80" s="2087"/>
      <c r="N80" s="1972"/>
      <c r="O80" s="1972"/>
      <c r="P80" s="2078"/>
      <c r="Q80" s="2078"/>
      <c r="R80" s="2078"/>
    </row>
    <row r="81" spans="1:18" ht="74.25" customHeight="1">
      <c r="A81" s="2082"/>
      <c r="B81" s="2089" t="s">
        <v>2202</v>
      </c>
      <c r="C81" s="2076" t="s">
        <v>2522</v>
      </c>
      <c r="D81" s="3623" t="s">
        <v>1729</v>
      </c>
      <c r="E81" s="1972"/>
      <c r="F81" s="1972"/>
      <c r="G81" s="1972"/>
      <c r="H81" s="2078"/>
      <c r="I81" s="1972"/>
      <c r="J81" s="1972"/>
      <c r="K81" s="1987"/>
      <c r="L81" s="1987">
        <v>242890</v>
      </c>
      <c r="M81" s="2087"/>
      <c r="N81" s="1972"/>
      <c r="O81" s="1972"/>
      <c r="P81" s="2078"/>
      <c r="Q81" s="2078"/>
      <c r="R81" s="2078"/>
    </row>
    <row r="82" spans="1:18" ht="74.25" customHeight="1">
      <c r="A82" s="2082"/>
      <c r="B82" s="2089" t="s">
        <v>2203</v>
      </c>
      <c r="C82" s="2076" t="s">
        <v>2522</v>
      </c>
      <c r="D82" s="3623"/>
      <c r="E82" s="1972"/>
      <c r="F82" s="1972"/>
      <c r="G82" s="1972"/>
      <c r="H82" s="2078"/>
      <c r="I82" s="1972"/>
      <c r="J82" s="1972"/>
      <c r="K82" s="1987"/>
      <c r="L82" s="1987">
        <v>273920</v>
      </c>
      <c r="M82" s="2087"/>
      <c r="N82" s="1972"/>
      <c r="O82" s="1972"/>
      <c r="P82" s="2078"/>
      <c r="Q82" s="2078"/>
      <c r="R82" s="2078"/>
    </row>
    <row r="83" spans="1:18" ht="74.25" customHeight="1">
      <c r="A83" s="2082"/>
      <c r="B83" s="2089" t="s">
        <v>2204</v>
      </c>
      <c r="C83" s="2076" t="s">
        <v>2522</v>
      </c>
      <c r="D83" s="3623"/>
      <c r="E83" s="1972"/>
      <c r="F83" s="1972"/>
      <c r="G83" s="1972"/>
      <c r="H83" s="2078"/>
      <c r="I83" s="1972"/>
      <c r="J83" s="1972"/>
      <c r="K83" s="1987"/>
      <c r="L83" s="1987">
        <v>374500</v>
      </c>
      <c r="M83" s="2087"/>
      <c r="N83" s="1972"/>
      <c r="O83" s="1972"/>
      <c r="P83" s="2078"/>
      <c r="Q83" s="2078"/>
      <c r="R83" s="2078"/>
    </row>
    <row r="84" spans="1:18" ht="74.25" customHeight="1">
      <c r="A84" s="2082"/>
      <c r="B84" s="2089" t="s">
        <v>2205</v>
      </c>
      <c r="C84" s="2076" t="s">
        <v>2522</v>
      </c>
      <c r="D84" s="3623" t="s">
        <v>1729</v>
      </c>
      <c r="E84" s="1972"/>
      <c r="F84" s="1972"/>
      <c r="G84" s="1972"/>
      <c r="H84" s="2078"/>
      <c r="I84" s="1972"/>
      <c r="J84" s="1972"/>
      <c r="K84" s="1987"/>
      <c r="L84" s="1987">
        <v>374500</v>
      </c>
      <c r="M84" s="2087"/>
      <c r="N84" s="1972"/>
      <c r="O84" s="1972"/>
      <c r="P84" s="2078"/>
      <c r="Q84" s="2078"/>
      <c r="R84" s="2078"/>
    </row>
    <row r="85" spans="1:18" ht="74.25" customHeight="1">
      <c r="A85" s="2082"/>
      <c r="B85" s="2089" t="s">
        <v>2206</v>
      </c>
      <c r="C85" s="2076" t="s">
        <v>2522</v>
      </c>
      <c r="D85" s="3623"/>
      <c r="E85" s="1972"/>
      <c r="F85" s="1972"/>
      <c r="G85" s="1972"/>
      <c r="H85" s="2078"/>
      <c r="I85" s="1972"/>
      <c r="J85" s="1972"/>
      <c r="K85" s="1987"/>
      <c r="L85" s="1987">
        <v>304950</v>
      </c>
      <c r="M85" s="2087"/>
      <c r="N85" s="1972"/>
      <c r="O85" s="1972"/>
      <c r="P85" s="2078"/>
      <c r="Q85" s="2078"/>
      <c r="R85" s="2078"/>
    </row>
    <row r="86" spans="1:18" ht="74.25" customHeight="1">
      <c r="A86" s="2082"/>
      <c r="B86" s="2089" t="s">
        <v>2207</v>
      </c>
      <c r="C86" s="2076" t="s">
        <v>2522</v>
      </c>
      <c r="D86" s="3623"/>
      <c r="E86" s="1972"/>
      <c r="F86" s="1972"/>
      <c r="G86" s="1972"/>
      <c r="H86" s="2078"/>
      <c r="I86" s="1972"/>
      <c r="J86" s="1972"/>
      <c r="K86" s="1987"/>
      <c r="L86" s="1987">
        <v>385200</v>
      </c>
      <c r="M86" s="2087"/>
      <c r="N86" s="1972"/>
      <c r="O86" s="1972"/>
      <c r="P86" s="2078"/>
      <c r="Q86" s="2078"/>
      <c r="R86" s="2078"/>
    </row>
    <row r="87" spans="1:18" ht="74.25" customHeight="1">
      <c r="A87" s="2082"/>
      <c r="B87" s="2089" t="s">
        <v>2208</v>
      </c>
      <c r="C87" s="2076" t="s">
        <v>2522</v>
      </c>
      <c r="D87" s="3623" t="s">
        <v>1729</v>
      </c>
      <c r="E87" s="1972"/>
      <c r="F87" s="1972"/>
      <c r="G87" s="1972"/>
      <c r="H87" s="2078"/>
      <c r="I87" s="1972"/>
      <c r="J87" s="1972"/>
      <c r="K87" s="1987"/>
      <c r="L87" s="1987">
        <v>315650</v>
      </c>
      <c r="M87" s="2087"/>
      <c r="N87" s="1972"/>
      <c r="O87" s="1972"/>
      <c r="P87" s="2078"/>
      <c r="Q87" s="2078"/>
      <c r="R87" s="2078"/>
    </row>
    <row r="88" spans="1:18" ht="74.25" customHeight="1">
      <c r="A88" s="2082"/>
      <c r="B88" s="2089" t="s">
        <v>2209</v>
      </c>
      <c r="C88" s="2076" t="s">
        <v>2522</v>
      </c>
      <c r="D88" s="3623"/>
      <c r="E88" s="1972"/>
      <c r="F88" s="1972"/>
      <c r="G88" s="1972"/>
      <c r="H88" s="2078"/>
      <c r="I88" s="1972"/>
      <c r="J88" s="1972"/>
      <c r="K88" s="1987"/>
      <c r="L88" s="1987">
        <v>294250</v>
      </c>
      <c r="M88" s="2087"/>
      <c r="N88" s="1972"/>
      <c r="O88" s="1972"/>
      <c r="P88" s="2078"/>
      <c r="Q88" s="2078"/>
      <c r="R88" s="2078"/>
    </row>
    <row r="89" spans="1:18" ht="74.25" customHeight="1">
      <c r="A89" s="2082"/>
      <c r="B89" s="2089" t="s">
        <v>2210</v>
      </c>
      <c r="C89" s="2076" t="s">
        <v>2522</v>
      </c>
      <c r="D89" s="3623"/>
      <c r="E89" s="1972"/>
      <c r="F89" s="1972"/>
      <c r="G89" s="1972"/>
      <c r="H89" s="2078"/>
      <c r="I89" s="1972"/>
      <c r="J89" s="1972"/>
      <c r="K89" s="1987"/>
      <c r="L89" s="1987">
        <v>620600</v>
      </c>
      <c r="M89" s="2087"/>
      <c r="N89" s="1972"/>
      <c r="O89" s="1972"/>
      <c r="P89" s="2078"/>
      <c r="Q89" s="2078"/>
      <c r="R89" s="2078"/>
    </row>
    <row r="90" spans="1:18" ht="74.25" customHeight="1">
      <c r="A90" s="2082"/>
      <c r="B90" s="2089" t="s">
        <v>2211</v>
      </c>
      <c r="C90" s="2076" t="s">
        <v>2522</v>
      </c>
      <c r="D90" s="3623"/>
      <c r="E90" s="1972"/>
      <c r="F90" s="1972"/>
      <c r="G90" s="1972"/>
      <c r="H90" s="2078"/>
      <c r="I90" s="1972"/>
      <c r="J90" s="1972"/>
      <c r="K90" s="1987"/>
      <c r="L90" s="1987">
        <v>952300</v>
      </c>
      <c r="M90" s="2087"/>
      <c r="N90" s="1972"/>
      <c r="O90" s="1972"/>
      <c r="P90" s="2078"/>
      <c r="Q90" s="2078"/>
      <c r="R90" s="2078"/>
    </row>
    <row r="91" spans="1:18" ht="74.25" customHeight="1">
      <c r="A91" s="2082"/>
      <c r="B91" s="2089" t="s">
        <v>2212</v>
      </c>
      <c r="C91" s="2076" t="s">
        <v>2522</v>
      </c>
      <c r="D91" s="3623"/>
      <c r="E91" s="1972"/>
      <c r="F91" s="1972"/>
      <c r="G91" s="1972"/>
      <c r="H91" s="2078"/>
      <c r="I91" s="1972"/>
      <c r="J91" s="1972"/>
      <c r="K91" s="1987"/>
      <c r="L91" s="1987">
        <v>349890</v>
      </c>
      <c r="M91" s="2087"/>
      <c r="N91" s="1972"/>
      <c r="O91" s="1972"/>
      <c r="P91" s="2078"/>
      <c r="Q91" s="2078"/>
      <c r="R91" s="2078"/>
    </row>
    <row r="92" spans="1:18" ht="78.75" customHeight="1">
      <c r="A92" s="2082"/>
      <c r="B92" s="3625" t="s">
        <v>1748</v>
      </c>
      <c r="C92" s="3625"/>
      <c r="D92" s="2076"/>
      <c r="E92" s="1972"/>
      <c r="F92" s="1972"/>
      <c r="G92" s="1972"/>
      <c r="H92" s="2078"/>
      <c r="I92" s="1972"/>
      <c r="J92" s="1972"/>
      <c r="K92" s="2087"/>
      <c r="L92" s="1973"/>
      <c r="M92" s="1987"/>
      <c r="N92" s="1972"/>
      <c r="O92" s="1972"/>
      <c r="P92" s="2078"/>
      <c r="Q92" s="2078"/>
      <c r="R92" s="2078"/>
    </row>
    <row r="93" spans="1:18" ht="78.75" customHeight="1">
      <c r="A93" s="2082"/>
      <c r="B93" s="2089" t="s">
        <v>2213</v>
      </c>
      <c r="C93" s="2076" t="s">
        <v>2522</v>
      </c>
      <c r="D93" s="3623" t="s">
        <v>1729</v>
      </c>
      <c r="E93" s="1972"/>
      <c r="F93" s="1972"/>
      <c r="G93" s="1972"/>
      <c r="H93" s="2078"/>
      <c r="I93" s="1972"/>
      <c r="J93" s="1972"/>
      <c r="K93" s="1987"/>
      <c r="L93" s="1987">
        <v>133750</v>
      </c>
      <c r="M93" s="2087"/>
      <c r="N93" s="1972"/>
      <c r="O93" s="1972"/>
      <c r="P93" s="2078"/>
      <c r="Q93" s="2078"/>
      <c r="R93" s="2078"/>
    </row>
    <row r="94" spans="1:18" ht="78.75" customHeight="1">
      <c r="A94" s="2082"/>
      <c r="B94" s="2089" t="s">
        <v>2214</v>
      </c>
      <c r="C94" s="2076" t="s">
        <v>2522</v>
      </c>
      <c r="D94" s="3623"/>
      <c r="E94" s="1972"/>
      <c r="F94" s="1972"/>
      <c r="G94" s="1972"/>
      <c r="H94" s="2078"/>
      <c r="I94" s="1972"/>
      <c r="J94" s="1972"/>
      <c r="K94" s="1987"/>
      <c r="L94" s="1987">
        <v>273920</v>
      </c>
      <c r="M94" s="2087"/>
      <c r="N94" s="1972"/>
      <c r="O94" s="1972"/>
      <c r="P94" s="2078"/>
      <c r="Q94" s="2078"/>
      <c r="R94" s="2078"/>
    </row>
    <row r="95" spans="1:18" ht="78.75" customHeight="1">
      <c r="A95" s="2082"/>
      <c r="B95" s="2089" t="s">
        <v>2197</v>
      </c>
      <c r="C95" s="2076" t="s">
        <v>2522</v>
      </c>
      <c r="D95" s="3623" t="s">
        <v>1729</v>
      </c>
      <c r="E95" s="1972"/>
      <c r="F95" s="1972"/>
      <c r="G95" s="1972"/>
      <c r="H95" s="2078"/>
      <c r="I95" s="1972"/>
      <c r="J95" s="1972"/>
      <c r="K95" s="1987"/>
      <c r="L95" s="1987">
        <v>199020</v>
      </c>
      <c r="M95" s="2087"/>
      <c r="N95" s="1972"/>
      <c r="O95" s="1972"/>
      <c r="P95" s="2078"/>
      <c r="Q95" s="2078"/>
      <c r="R95" s="2078"/>
    </row>
    <row r="96" spans="1:18" ht="78.75" customHeight="1">
      <c r="A96" s="2082"/>
      <c r="B96" s="2089" t="s">
        <v>2215</v>
      </c>
      <c r="C96" s="2076" t="s">
        <v>2522</v>
      </c>
      <c r="D96" s="3623"/>
      <c r="E96" s="1972"/>
      <c r="F96" s="1972"/>
      <c r="G96" s="1972"/>
      <c r="H96" s="2078"/>
      <c r="I96" s="1972"/>
      <c r="J96" s="1972"/>
      <c r="K96" s="1987"/>
      <c r="L96" s="1987">
        <v>99510</v>
      </c>
      <c r="M96" s="2087"/>
      <c r="N96" s="1972"/>
      <c r="O96" s="1972"/>
      <c r="P96" s="2078"/>
      <c r="Q96" s="2078"/>
      <c r="R96" s="2078"/>
    </row>
    <row r="97" spans="1:18" ht="78.75" customHeight="1">
      <c r="A97" s="2082"/>
      <c r="B97" s="2089" t="s">
        <v>2216</v>
      </c>
      <c r="C97" s="2076" t="s">
        <v>2522</v>
      </c>
      <c r="D97" s="3623"/>
      <c r="E97" s="1972"/>
      <c r="F97" s="1972"/>
      <c r="G97" s="1972"/>
      <c r="H97" s="2078"/>
      <c r="I97" s="1972"/>
      <c r="J97" s="1972"/>
      <c r="K97" s="1987"/>
      <c r="L97" s="1987">
        <v>194740</v>
      </c>
      <c r="M97" s="2087"/>
      <c r="N97" s="1972"/>
      <c r="O97" s="1972"/>
      <c r="P97" s="2078"/>
      <c r="Q97" s="2078"/>
      <c r="R97" s="2078"/>
    </row>
    <row r="98" spans="1:18" ht="78.75" customHeight="1">
      <c r="A98" s="2082"/>
      <c r="B98" s="3625" t="s">
        <v>1744</v>
      </c>
      <c r="C98" s="3625"/>
      <c r="D98" s="2076"/>
      <c r="E98" s="1972"/>
      <c r="F98" s="1972"/>
      <c r="G98" s="1972"/>
      <c r="H98" s="2078"/>
      <c r="I98" s="1972"/>
      <c r="J98" s="1972"/>
      <c r="K98" s="2087"/>
      <c r="L98" s="1973"/>
      <c r="M98" s="2087"/>
      <c r="N98" s="1972"/>
      <c r="O98" s="1972"/>
      <c r="P98" s="2078"/>
      <c r="Q98" s="2078"/>
      <c r="R98" s="2078"/>
    </row>
    <row r="99" spans="1:18" ht="78.75" customHeight="1">
      <c r="A99" s="2082"/>
      <c r="B99" s="2089" t="s">
        <v>2217</v>
      </c>
      <c r="C99" s="2076" t="s">
        <v>2522</v>
      </c>
      <c r="D99" s="3623" t="s">
        <v>1729</v>
      </c>
      <c r="E99" s="1972"/>
      <c r="F99" s="1972"/>
      <c r="G99" s="1972"/>
      <c r="H99" s="2078"/>
      <c r="I99" s="1972"/>
      <c r="J99" s="1972"/>
      <c r="K99" s="1987"/>
      <c r="L99" s="1987">
        <v>98440</v>
      </c>
      <c r="M99" s="2087"/>
      <c r="N99" s="1972"/>
      <c r="O99" s="1972"/>
      <c r="P99" s="2078"/>
      <c r="Q99" s="2078"/>
      <c r="R99" s="2078"/>
    </row>
    <row r="100" spans="1:18" ht="78.75" customHeight="1">
      <c r="A100" s="2082"/>
      <c r="B100" s="2089" t="s">
        <v>2218</v>
      </c>
      <c r="C100" s="2076" t="s">
        <v>2522</v>
      </c>
      <c r="D100" s="3623"/>
      <c r="E100" s="1972"/>
      <c r="F100" s="1972"/>
      <c r="G100" s="1972"/>
      <c r="H100" s="2078"/>
      <c r="I100" s="1972"/>
      <c r="J100" s="1972"/>
      <c r="K100" s="1987"/>
      <c r="L100" s="1987">
        <v>156220</v>
      </c>
      <c r="M100" s="2087"/>
      <c r="N100" s="1972"/>
      <c r="O100" s="1972"/>
      <c r="P100" s="2078"/>
      <c r="Q100" s="2078"/>
      <c r="R100" s="2078"/>
    </row>
    <row r="101" spans="1:18" ht="78.75" customHeight="1">
      <c r="A101" s="2082"/>
      <c r="B101" s="2089" t="s">
        <v>2219</v>
      </c>
      <c r="C101" s="2076" t="s">
        <v>2522</v>
      </c>
      <c r="D101" s="3623"/>
      <c r="E101" s="1972"/>
      <c r="F101" s="1972"/>
      <c r="G101" s="1972"/>
      <c r="H101" s="2078"/>
      <c r="I101" s="1972"/>
      <c r="J101" s="1972"/>
      <c r="K101" s="1987"/>
      <c r="L101" s="1987">
        <v>211860</v>
      </c>
      <c r="M101" s="2087"/>
      <c r="N101" s="1972"/>
      <c r="O101" s="1972"/>
      <c r="P101" s="2078"/>
      <c r="Q101" s="2078"/>
      <c r="R101" s="2078"/>
    </row>
    <row r="102" spans="1:18" ht="71.25" customHeight="1">
      <c r="A102" s="2082"/>
      <c r="B102" s="3625" t="s">
        <v>1745</v>
      </c>
      <c r="C102" s="3625"/>
      <c r="D102" s="3623"/>
      <c r="E102" s="1972"/>
      <c r="F102" s="1972"/>
      <c r="G102" s="1972"/>
      <c r="H102" s="2078"/>
      <c r="I102" s="1972"/>
      <c r="J102" s="1972"/>
      <c r="K102" s="2087"/>
      <c r="L102" s="1973"/>
      <c r="M102" s="2087"/>
      <c r="N102" s="1972"/>
      <c r="O102" s="1972"/>
      <c r="P102" s="2078"/>
      <c r="Q102" s="2078"/>
      <c r="R102" s="2078"/>
    </row>
    <row r="103" spans="1:18" ht="71.25" customHeight="1">
      <c r="A103" s="2082"/>
      <c r="B103" s="2089" t="s">
        <v>2220</v>
      </c>
      <c r="C103" s="2076" t="s">
        <v>2522</v>
      </c>
      <c r="D103" s="3623" t="s">
        <v>1729</v>
      </c>
      <c r="E103" s="1972"/>
      <c r="F103" s="1972"/>
      <c r="G103" s="1972"/>
      <c r="H103" s="2078"/>
      <c r="I103" s="1972"/>
      <c r="J103" s="1972"/>
      <c r="K103" s="1987"/>
      <c r="L103" s="1987">
        <v>123050</v>
      </c>
      <c r="M103" s="2087"/>
      <c r="N103" s="1972"/>
      <c r="O103" s="1972"/>
      <c r="P103" s="2078"/>
      <c r="Q103" s="2078"/>
      <c r="R103" s="2078"/>
    </row>
    <row r="104" spans="1:18" ht="71.25" customHeight="1">
      <c r="A104" s="2082"/>
      <c r="B104" s="2089" t="s">
        <v>2221</v>
      </c>
      <c r="C104" s="2076" t="s">
        <v>2522</v>
      </c>
      <c r="D104" s="3623"/>
      <c r="E104" s="1972"/>
      <c r="F104" s="1972"/>
      <c r="G104" s="1972"/>
      <c r="H104" s="2078"/>
      <c r="I104" s="1972"/>
      <c r="J104" s="1972"/>
      <c r="K104" s="1987"/>
      <c r="L104" s="1987">
        <v>112350</v>
      </c>
      <c r="M104" s="2087"/>
      <c r="N104" s="1972"/>
      <c r="O104" s="1972"/>
      <c r="P104" s="2078"/>
      <c r="Q104" s="2078"/>
      <c r="R104" s="2078"/>
    </row>
    <row r="105" spans="1:18" ht="71.25" customHeight="1">
      <c r="A105" s="2082"/>
      <c r="B105" s="2089" t="s">
        <v>2222</v>
      </c>
      <c r="C105" s="2076" t="s">
        <v>2522</v>
      </c>
      <c r="D105" s="3623"/>
      <c r="E105" s="1972"/>
      <c r="F105" s="1972"/>
      <c r="G105" s="1972"/>
      <c r="H105" s="2078"/>
      <c r="I105" s="1972"/>
      <c r="J105" s="1972"/>
      <c r="K105" s="1987"/>
      <c r="L105" s="1987">
        <v>141240</v>
      </c>
      <c r="M105" s="2087"/>
      <c r="N105" s="1972"/>
      <c r="O105" s="1972"/>
      <c r="P105" s="2078"/>
      <c r="Q105" s="2078"/>
      <c r="R105" s="2078"/>
    </row>
    <row r="106" spans="1:18" ht="71.25" customHeight="1">
      <c r="A106" s="2082"/>
      <c r="B106" s="2089" t="s">
        <v>2223</v>
      </c>
      <c r="C106" s="2076" t="s">
        <v>2522</v>
      </c>
      <c r="D106" s="3623"/>
      <c r="E106" s="1972"/>
      <c r="F106" s="1972"/>
      <c r="G106" s="1972"/>
      <c r="H106" s="2078"/>
      <c r="I106" s="1972"/>
      <c r="J106" s="1972"/>
      <c r="K106" s="1987"/>
      <c r="L106" s="1987">
        <v>109140</v>
      </c>
      <c r="M106" s="2087"/>
      <c r="N106" s="1972"/>
      <c r="O106" s="1972"/>
      <c r="P106" s="2078"/>
      <c r="Q106" s="2078"/>
      <c r="R106" s="2078"/>
    </row>
    <row r="107" spans="1:18" ht="71.25" customHeight="1">
      <c r="A107" s="2082"/>
      <c r="B107" s="3625" t="s">
        <v>1765</v>
      </c>
      <c r="C107" s="3625"/>
      <c r="D107" s="2076"/>
      <c r="E107" s="1972"/>
      <c r="F107" s="1972"/>
      <c r="G107" s="1972"/>
      <c r="H107" s="2078"/>
      <c r="I107" s="1972"/>
      <c r="J107" s="1972"/>
      <c r="K107" s="2087"/>
      <c r="L107" s="1973"/>
      <c r="M107" s="2087"/>
      <c r="N107" s="1972"/>
      <c r="O107" s="1972"/>
      <c r="P107" s="2078"/>
      <c r="Q107" s="2078"/>
      <c r="R107" s="2078"/>
    </row>
    <row r="108" spans="1:18" ht="71.25" customHeight="1">
      <c r="A108" s="2082"/>
      <c r="B108" s="2089" t="s">
        <v>2224</v>
      </c>
      <c r="C108" s="2076" t="s">
        <v>2522</v>
      </c>
      <c r="D108" s="3623" t="s">
        <v>1729</v>
      </c>
      <c r="E108" s="1972"/>
      <c r="F108" s="1972"/>
      <c r="G108" s="1972"/>
      <c r="H108" s="2078"/>
      <c r="I108" s="1972"/>
      <c r="J108" s="1972"/>
      <c r="K108" s="1987"/>
      <c r="L108" s="1987">
        <v>114490</v>
      </c>
      <c r="M108" s="2087"/>
      <c r="N108" s="1972"/>
      <c r="O108" s="1972"/>
      <c r="P108" s="2078"/>
      <c r="Q108" s="2078"/>
      <c r="R108" s="2078"/>
    </row>
    <row r="109" spans="1:18" ht="71.25" customHeight="1">
      <c r="A109" s="2082"/>
      <c r="B109" s="2089" t="s">
        <v>2225</v>
      </c>
      <c r="C109" s="2076" t="s">
        <v>2522</v>
      </c>
      <c r="D109" s="3623"/>
      <c r="E109" s="1972"/>
      <c r="F109" s="1972"/>
      <c r="G109" s="1972"/>
      <c r="H109" s="2078"/>
      <c r="I109" s="1972"/>
      <c r="J109" s="1972"/>
      <c r="K109" s="1987"/>
      <c r="L109" s="1987">
        <v>104860</v>
      </c>
      <c r="M109" s="2087"/>
      <c r="N109" s="1972"/>
      <c r="O109" s="1972"/>
      <c r="P109" s="2078"/>
      <c r="Q109" s="2078"/>
      <c r="R109" s="2078"/>
    </row>
    <row r="110" spans="1:18" ht="71.25" customHeight="1">
      <c r="A110" s="2082"/>
      <c r="B110" s="3625" t="s">
        <v>1761</v>
      </c>
      <c r="C110" s="3625"/>
      <c r="D110" s="3623"/>
      <c r="E110" s="1972"/>
      <c r="F110" s="1972"/>
      <c r="G110" s="1972"/>
      <c r="H110" s="2078"/>
      <c r="I110" s="1972"/>
      <c r="J110" s="1972"/>
      <c r="K110" s="2087"/>
      <c r="L110" s="1973"/>
      <c r="M110" s="2087"/>
      <c r="N110" s="1972"/>
      <c r="O110" s="1972"/>
      <c r="P110" s="2078"/>
      <c r="Q110" s="2078"/>
      <c r="R110" s="2078"/>
    </row>
    <row r="111" spans="1:18" ht="71.25" customHeight="1">
      <c r="A111" s="2082"/>
      <c r="B111" s="2089" t="s">
        <v>2226</v>
      </c>
      <c r="C111" s="2076" t="s">
        <v>2522</v>
      </c>
      <c r="D111" s="3623"/>
      <c r="E111" s="1972"/>
      <c r="F111" s="1972"/>
      <c r="G111" s="1972"/>
      <c r="H111" s="2078"/>
      <c r="I111" s="1972"/>
      <c r="J111" s="1972"/>
      <c r="K111" s="1987"/>
      <c r="L111" s="1987">
        <v>124120</v>
      </c>
      <c r="M111" s="2087"/>
      <c r="N111" s="1972"/>
      <c r="O111" s="1972"/>
      <c r="P111" s="2078"/>
      <c r="Q111" s="2078"/>
      <c r="R111" s="2078"/>
    </row>
    <row r="112" spans="1:18" ht="71.25" customHeight="1">
      <c r="A112" s="2082"/>
      <c r="B112" s="2089" t="s">
        <v>2227</v>
      </c>
      <c r="C112" s="2076" t="s">
        <v>2522</v>
      </c>
      <c r="D112" s="3623"/>
      <c r="E112" s="1972"/>
      <c r="F112" s="1972"/>
      <c r="G112" s="1972"/>
      <c r="H112" s="2078"/>
      <c r="I112" s="1972"/>
      <c r="J112" s="1972"/>
      <c r="K112" s="1987"/>
      <c r="L112" s="1987">
        <v>145520</v>
      </c>
      <c r="M112" s="2087"/>
      <c r="N112" s="1972"/>
      <c r="O112" s="1972"/>
      <c r="P112" s="2078"/>
      <c r="Q112" s="2078"/>
      <c r="R112" s="2078"/>
    </row>
    <row r="113" spans="1:18" ht="39" customHeight="1">
      <c r="A113" s="2082">
        <v>4</v>
      </c>
      <c r="B113" s="3631" t="s">
        <v>2267</v>
      </c>
      <c r="C113" s="3631"/>
      <c r="D113" s="3631"/>
      <c r="E113" s="3631"/>
      <c r="F113" s="3631"/>
      <c r="G113" s="3631"/>
      <c r="H113" s="3631"/>
      <c r="I113" s="3631"/>
      <c r="J113" s="3631"/>
      <c r="K113" s="3631"/>
      <c r="L113" s="3631"/>
      <c r="M113" s="3631"/>
      <c r="N113" s="3631"/>
      <c r="O113" s="3631"/>
      <c r="P113" s="3631"/>
      <c r="Q113" s="3631"/>
      <c r="R113" s="3631"/>
    </row>
    <row r="114" spans="1:18" ht="32.25" customHeight="1">
      <c r="A114" s="2082"/>
      <c r="B114" s="2084"/>
      <c r="C114" s="2082"/>
      <c r="D114" s="2084"/>
      <c r="E114" s="3629" t="s">
        <v>2272</v>
      </c>
      <c r="F114" s="3629"/>
      <c r="G114" s="3629"/>
      <c r="H114" s="3629"/>
      <c r="I114" s="3629"/>
      <c r="J114" s="3629"/>
      <c r="K114" s="3629"/>
      <c r="L114" s="3629"/>
      <c r="M114" s="3629"/>
      <c r="N114" s="3629"/>
      <c r="O114" s="3629"/>
      <c r="P114" s="3629"/>
      <c r="Q114" s="3629"/>
      <c r="R114" s="3629"/>
    </row>
    <row r="115" spans="1:18" ht="25.5" customHeight="1">
      <c r="A115" s="2082"/>
      <c r="B115" s="3639" t="s">
        <v>2111</v>
      </c>
      <c r="C115" s="3639"/>
      <c r="D115" s="3639"/>
      <c r="E115" s="3639"/>
      <c r="F115" s="1972"/>
      <c r="G115" s="1972"/>
      <c r="H115" s="2078"/>
      <c r="I115" s="1972"/>
      <c r="J115" s="1972"/>
      <c r="K115" s="1987"/>
      <c r="L115" s="1987"/>
      <c r="M115" s="2087"/>
      <c r="N115" s="1972"/>
      <c r="O115" s="1972"/>
      <c r="P115" s="2078"/>
      <c r="Q115" s="2078"/>
      <c r="R115" s="2078"/>
    </row>
    <row r="116" spans="1:18" ht="43.5" customHeight="1">
      <c r="A116" s="2082"/>
      <c r="B116" s="1990" t="s">
        <v>2114</v>
      </c>
      <c r="C116" s="2076" t="s">
        <v>121</v>
      </c>
      <c r="D116" s="3637" t="s">
        <v>2112</v>
      </c>
      <c r="E116" s="1977">
        <f>1750000/1.08</f>
        <v>1620370.3703703703</v>
      </c>
      <c r="F116" s="1977">
        <v>2193518.5185185182</v>
      </c>
      <c r="G116" s="1977">
        <v>2193518.5185185182</v>
      </c>
      <c r="H116" s="1977">
        <v>2193518.5185185182</v>
      </c>
      <c r="I116" s="1977">
        <v>2193518.5185185182</v>
      </c>
      <c r="J116" s="1977">
        <v>2193518.5185185182</v>
      </c>
      <c r="K116" s="1977">
        <v>2193518.5185185182</v>
      </c>
      <c r="L116" s="1978">
        <v>2193518.5185185182</v>
      </c>
      <c r="M116" s="1977">
        <v>2193518.5185185182</v>
      </c>
      <c r="N116" s="1977">
        <v>2193518.5185185182</v>
      </c>
      <c r="O116" s="1977">
        <v>2193518.5185185182</v>
      </c>
      <c r="P116" s="1977">
        <v>2193518.5185185182</v>
      </c>
      <c r="Q116" s="1977">
        <v>2193518.5185185182</v>
      </c>
      <c r="R116" s="1977">
        <v>2193518.5185185182</v>
      </c>
    </row>
    <row r="117" spans="1:18" ht="43.5" customHeight="1">
      <c r="A117" s="2082"/>
      <c r="B117" s="1990" t="s">
        <v>2115</v>
      </c>
      <c r="C117" s="2076" t="s">
        <v>121</v>
      </c>
      <c r="D117" s="3637"/>
      <c r="E117" s="1977">
        <f>1687500/1.08</f>
        <v>1562500</v>
      </c>
      <c r="F117" s="1977">
        <v>2133333.333333333</v>
      </c>
      <c r="G117" s="1977">
        <v>2133333.333333333</v>
      </c>
      <c r="H117" s="1977">
        <v>2133333.333333333</v>
      </c>
      <c r="I117" s="1977">
        <v>2133333.333333333</v>
      </c>
      <c r="J117" s="1977">
        <v>2133333.333333333</v>
      </c>
      <c r="K117" s="1977">
        <v>2133333.333333333</v>
      </c>
      <c r="L117" s="1978">
        <v>2133333.333333333</v>
      </c>
      <c r="M117" s="1977">
        <v>2133333.333333333</v>
      </c>
      <c r="N117" s="1977">
        <v>2133333.333333333</v>
      </c>
      <c r="O117" s="1977">
        <v>2133333.333333333</v>
      </c>
      <c r="P117" s="1977">
        <v>2133333.333333333</v>
      </c>
      <c r="Q117" s="1977">
        <v>2133333.333333333</v>
      </c>
      <c r="R117" s="1977">
        <v>2133333.333333333</v>
      </c>
    </row>
    <row r="118" spans="1:18" ht="43.5" customHeight="1">
      <c r="A118" s="2082"/>
      <c r="B118" s="1990" t="s">
        <v>2116</v>
      </c>
      <c r="C118" s="2076" t="s">
        <v>121</v>
      </c>
      <c r="D118" s="3637" t="s">
        <v>2113</v>
      </c>
      <c r="E118" s="1977">
        <f t="shared" ref="E118:E119" si="0">1687500/1.08</f>
        <v>1562500</v>
      </c>
      <c r="F118" s="1977">
        <v>2133333.333333333</v>
      </c>
      <c r="G118" s="1977">
        <v>2133333.333333333</v>
      </c>
      <c r="H118" s="1977">
        <v>2133333.333333333</v>
      </c>
      <c r="I118" s="1977">
        <v>2133333.333333333</v>
      </c>
      <c r="J118" s="1977">
        <v>2133333.333333333</v>
      </c>
      <c r="K118" s="1977">
        <v>2133333.333333333</v>
      </c>
      <c r="L118" s="1978">
        <v>2133333.333333333</v>
      </c>
      <c r="M118" s="1977">
        <v>2133333.333333333</v>
      </c>
      <c r="N118" s="1977">
        <v>2133333.333333333</v>
      </c>
      <c r="O118" s="1977">
        <v>2133333.333333333</v>
      </c>
      <c r="P118" s="1977">
        <v>2133333.333333333</v>
      </c>
      <c r="Q118" s="1977">
        <v>2133333.333333333</v>
      </c>
      <c r="R118" s="1977">
        <v>2133333.333333333</v>
      </c>
    </row>
    <row r="119" spans="1:18" ht="43.5" customHeight="1">
      <c r="A119" s="2082"/>
      <c r="B119" s="1990" t="s">
        <v>2117</v>
      </c>
      <c r="C119" s="2076" t="s">
        <v>121</v>
      </c>
      <c r="D119" s="3637"/>
      <c r="E119" s="1977">
        <f t="shared" si="0"/>
        <v>1562500</v>
      </c>
      <c r="F119" s="1977">
        <v>2133333.333333333</v>
      </c>
      <c r="G119" s="1977">
        <v>2133333.333333333</v>
      </c>
      <c r="H119" s="1977">
        <v>2133333.333333333</v>
      </c>
      <c r="I119" s="1977">
        <v>2133333.333333333</v>
      </c>
      <c r="J119" s="1977">
        <v>2133333.333333333</v>
      </c>
      <c r="K119" s="1977">
        <v>2133333.333333333</v>
      </c>
      <c r="L119" s="1978">
        <v>2133333.333333333</v>
      </c>
      <c r="M119" s="1977">
        <v>2133333.333333333</v>
      </c>
      <c r="N119" s="1977">
        <v>2133333.333333333</v>
      </c>
      <c r="O119" s="1977">
        <v>2133333.333333333</v>
      </c>
      <c r="P119" s="1977">
        <v>2133333.333333333</v>
      </c>
      <c r="Q119" s="1977">
        <v>2133333.333333333</v>
      </c>
      <c r="R119" s="1977">
        <v>2133333.333333333</v>
      </c>
    </row>
    <row r="120" spans="1:18" ht="21.75" customHeight="1">
      <c r="A120" s="2082"/>
      <c r="B120" s="3637" t="s">
        <v>2118</v>
      </c>
      <c r="C120" s="3637"/>
      <c r="D120" s="3637"/>
      <c r="E120" s="3637"/>
      <c r="F120" s="1972"/>
      <c r="G120" s="1972"/>
      <c r="H120" s="2078"/>
      <c r="I120" s="1972"/>
      <c r="J120" s="1972"/>
      <c r="K120" s="1987"/>
      <c r="L120" s="1987"/>
      <c r="M120" s="2087"/>
      <c r="N120" s="1972"/>
      <c r="O120" s="1972"/>
      <c r="P120" s="2078"/>
      <c r="Q120" s="2078"/>
      <c r="R120" s="2078"/>
    </row>
    <row r="121" spans="1:18" ht="36.75" customHeight="1">
      <c r="A121" s="2082"/>
      <c r="B121" s="1990" t="s">
        <v>2114</v>
      </c>
      <c r="C121" s="2076" t="s">
        <v>121</v>
      </c>
      <c r="D121" s="3637" t="s">
        <v>2112</v>
      </c>
      <c r="E121" s="1977">
        <f>2000000/1.08</f>
        <v>1851851.8518518517</v>
      </c>
      <c r="F121" s="1977">
        <v>2537037.0370370368</v>
      </c>
      <c r="G121" s="1977">
        <v>2537037.0370370368</v>
      </c>
      <c r="H121" s="1977">
        <v>2537037.0370370368</v>
      </c>
      <c r="I121" s="1977">
        <v>2537037.0370370368</v>
      </c>
      <c r="J121" s="1977">
        <v>2537037.0370370368</v>
      </c>
      <c r="K121" s="1977">
        <v>2537037.0370370368</v>
      </c>
      <c r="L121" s="1978">
        <v>2537037.0370370368</v>
      </c>
      <c r="M121" s="1977">
        <v>2537037.0370370368</v>
      </c>
      <c r="N121" s="1977">
        <v>2537037.0370370368</v>
      </c>
      <c r="O121" s="1977">
        <v>2537037.0370370368</v>
      </c>
      <c r="P121" s="1977">
        <v>2537037.0370370368</v>
      </c>
      <c r="Q121" s="1977">
        <v>2537037.0370370368</v>
      </c>
      <c r="R121" s="1977">
        <v>2537037.0370370368</v>
      </c>
    </row>
    <row r="122" spans="1:18" ht="36.75" customHeight="1">
      <c r="A122" s="2082"/>
      <c r="B122" s="1990" t="s">
        <v>2115</v>
      </c>
      <c r="C122" s="2076" t="s">
        <v>121</v>
      </c>
      <c r="D122" s="3637"/>
      <c r="E122" s="1977">
        <f>1875000/1.08</f>
        <v>1736111.111111111</v>
      </c>
      <c r="F122" s="1977">
        <v>2404629.6296296297</v>
      </c>
      <c r="G122" s="1977">
        <v>2404629.6296296297</v>
      </c>
      <c r="H122" s="1977">
        <v>2404629.6296296297</v>
      </c>
      <c r="I122" s="1977">
        <v>2404629.6296296297</v>
      </c>
      <c r="J122" s="1977">
        <v>2404629.6296296297</v>
      </c>
      <c r="K122" s="1977">
        <v>2404629.6296296297</v>
      </c>
      <c r="L122" s="1978">
        <v>2404629.6296296297</v>
      </c>
      <c r="M122" s="1977">
        <v>2404629.6296296297</v>
      </c>
      <c r="N122" s="1977">
        <v>2404629.6296296297</v>
      </c>
      <c r="O122" s="1977">
        <v>2404629.6296296297</v>
      </c>
      <c r="P122" s="1977">
        <v>2404629.6296296297</v>
      </c>
      <c r="Q122" s="1977">
        <v>2404629.6296296297</v>
      </c>
      <c r="R122" s="1977">
        <v>2404629.6296296297</v>
      </c>
    </row>
    <row r="123" spans="1:18" ht="36.75" customHeight="1">
      <c r="A123" s="2082"/>
      <c r="B123" s="1990" t="s">
        <v>2116</v>
      </c>
      <c r="C123" s="2076" t="s">
        <v>121</v>
      </c>
      <c r="D123" s="3637" t="s">
        <v>2113</v>
      </c>
      <c r="E123" s="1977">
        <f t="shared" ref="E123:E124" si="1">1875000/1.08</f>
        <v>1736111.111111111</v>
      </c>
      <c r="F123" s="1977">
        <v>2404629.6296296297</v>
      </c>
      <c r="G123" s="1977">
        <v>2404629.6296296297</v>
      </c>
      <c r="H123" s="1977">
        <v>2404629.6296296297</v>
      </c>
      <c r="I123" s="1977">
        <v>2404629.6296296297</v>
      </c>
      <c r="J123" s="1977">
        <v>2404629.6296296297</v>
      </c>
      <c r="K123" s="1977">
        <v>2404629.6296296297</v>
      </c>
      <c r="L123" s="1978">
        <v>2404629.6296296297</v>
      </c>
      <c r="M123" s="1977">
        <v>2404629.6296296297</v>
      </c>
      <c r="N123" s="1977">
        <v>2404629.6296296297</v>
      </c>
      <c r="O123" s="1977">
        <v>2404629.6296296297</v>
      </c>
      <c r="P123" s="1977">
        <v>2404629.6296296297</v>
      </c>
      <c r="Q123" s="1977">
        <v>2404629.6296296297</v>
      </c>
      <c r="R123" s="1977">
        <v>2404629.6296296297</v>
      </c>
    </row>
    <row r="124" spans="1:18" ht="36.75" customHeight="1">
      <c r="A124" s="2082"/>
      <c r="B124" s="1990" t="s">
        <v>2117</v>
      </c>
      <c r="C124" s="2076" t="s">
        <v>121</v>
      </c>
      <c r="D124" s="3637"/>
      <c r="E124" s="1977">
        <f t="shared" si="1"/>
        <v>1736111.111111111</v>
      </c>
      <c r="F124" s="1977">
        <v>2404629.6296296297</v>
      </c>
      <c r="G124" s="1977">
        <v>2404629.6296296297</v>
      </c>
      <c r="H124" s="1977">
        <v>2404629.6296296297</v>
      </c>
      <c r="I124" s="1977">
        <v>2404629.6296296297</v>
      </c>
      <c r="J124" s="1977">
        <v>2404629.6296296297</v>
      </c>
      <c r="K124" s="1977">
        <v>2404629.6296296297</v>
      </c>
      <c r="L124" s="1978">
        <v>2404629.6296296297</v>
      </c>
      <c r="M124" s="1977">
        <v>2404629.6296296297</v>
      </c>
      <c r="N124" s="1977">
        <v>2404629.6296296297</v>
      </c>
      <c r="O124" s="1977">
        <v>2404629.6296296297</v>
      </c>
      <c r="P124" s="1977">
        <v>2404629.6296296297</v>
      </c>
      <c r="Q124" s="1977">
        <v>2404629.6296296297</v>
      </c>
      <c r="R124" s="1977">
        <v>2404629.6296296297</v>
      </c>
    </row>
    <row r="125" spans="1:18" ht="20.25" customHeight="1">
      <c r="A125" s="2082"/>
      <c r="B125" s="3637" t="s">
        <v>2119</v>
      </c>
      <c r="C125" s="3637"/>
      <c r="D125" s="3637"/>
      <c r="E125" s="3637"/>
      <c r="F125" s="1972"/>
      <c r="G125" s="1972"/>
      <c r="H125" s="2078"/>
      <c r="I125" s="1972"/>
      <c r="J125" s="1972"/>
      <c r="K125" s="1987"/>
      <c r="L125" s="1987"/>
      <c r="M125" s="2087"/>
      <c r="N125" s="1972"/>
      <c r="O125" s="1972"/>
      <c r="P125" s="2078"/>
      <c r="Q125" s="2078"/>
      <c r="R125" s="2078"/>
    </row>
    <row r="126" spans="1:18" ht="48" customHeight="1">
      <c r="A126" s="2082"/>
      <c r="B126" s="1990" t="s">
        <v>2115</v>
      </c>
      <c r="C126" s="2076" t="s">
        <v>121</v>
      </c>
      <c r="D126" s="3637" t="s">
        <v>2112</v>
      </c>
      <c r="E126" s="1977">
        <f>2875000/1.08</f>
        <v>2662037.0370370368</v>
      </c>
      <c r="F126" s="1977">
        <v>3480555.5555555555</v>
      </c>
      <c r="G126" s="1977">
        <v>3480555.5555555555</v>
      </c>
      <c r="H126" s="1977">
        <v>3480555.5555555555</v>
      </c>
      <c r="I126" s="1977">
        <v>3480555.5555555555</v>
      </c>
      <c r="J126" s="1977">
        <v>3480555.5555555555</v>
      </c>
      <c r="K126" s="1977">
        <v>3480555.5555555555</v>
      </c>
      <c r="L126" s="1978">
        <v>3480555.5555555555</v>
      </c>
      <c r="M126" s="1977">
        <v>3480555.5555555555</v>
      </c>
      <c r="N126" s="1977">
        <v>3480555.5555555555</v>
      </c>
      <c r="O126" s="1977">
        <v>3480555.5555555555</v>
      </c>
      <c r="P126" s="1977">
        <v>3480555.5555555555</v>
      </c>
      <c r="Q126" s="1977">
        <v>3480555.5555555555</v>
      </c>
      <c r="R126" s="1977">
        <v>3480555.5555555555</v>
      </c>
    </row>
    <row r="127" spans="1:18" ht="48" customHeight="1">
      <c r="A127" s="2082"/>
      <c r="B127" s="1990" t="s">
        <v>2116</v>
      </c>
      <c r="C127" s="2076" t="s">
        <v>121</v>
      </c>
      <c r="D127" s="3637"/>
      <c r="E127" s="1977">
        <f>3125000/1.08</f>
        <v>2893518.5185185182</v>
      </c>
      <c r="F127" s="1977">
        <v>3749074.0740740737</v>
      </c>
      <c r="G127" s="1977">
        <v>3749074.0740740737</v>
      </c>
      <c r="H127" s="1977">
        <v>3749074.0740740737</v>
      </c>
      <c r="I127" s="1977">
        <v>3749074.0740740737</v>
      </c>
      <c r="J127" s="1977">
        <v>3749074.0740740737</v>
      </c>
      <c r="K127" s="1977">
        <v>3749074.0740740737</v>
      </c>
      <c r="L127" s="1978">
        <v>3749074.0740740737</v>
      </c>
      <c r="M127" s="1977">
        <v>3749074.0740740737</v>
      </c>
      <c r="N127" s="1977">
        <v>3749074.0740740737</v>
      </c>
      <c r="O127" s="1977">
        <v>3749074.0740740737</v>
      </c>
      <c r="P127" s="1977">
        <v>3749074.0740740737</v>
      </c>
      <c r="Q127" s="1977">
        <v>3749074.0740740737</v>
      </c>
      <c r="R127" s="1977">
        <v>3749074.0740740737</v>
      </c>
    </row>
    <row r="128" spans="1:18" ht="48" customHeight="1">
      <c r="A128" s="2082"/>
      <c r="B128" s="1990" t="s">
        <v>2117</v>
      </c>
      <c r="C128" s="2076" t="s">
        <v>121</v>
      </c>
      <c r="D128" s="2082" t="s">
        <v>2113</v>
      </c>
      <c r="E128" s="1977">
        <f>3125000/1.08</f>
        <v>2893518.5185185182</v>
      </c>
      <c r="F128" s="1977">
        <v>3749074.0740740737</v>
      </c>
      <c r="G128" s="1977">
        <v>3749074.0740740737</v>
      </c>
      <c r="H128" s="1977">
        <v>3749074.0740740737</v>
      </c>
      <c r="I128" s="1977">
        <v>3749074.0740740737</v>
      </c>
      <c r="J128" s="1977">
        <v>3749074.0740740737</v>
      </c>
      <c r="K128" s="1977">
        <v>3749074.0740740737</v>
      </c>
      <c r="L128" s="1978">
        <v>3749074.0740740737</v>
      </c>
      <c r="M128" s="1977">
        <v>3749074.0740740737</v>
      </c>
      <c r="N128" s="1977">
        <v>3749074.0740740737</v>
      </c>
      <c r="O128" s="1977">
        <v>3749074.0740740737</v>
      </c>
      <c r="P128" s="1977">
        <v>3749074.0740740737</v>
      </c>
      <c r="Q128" s="1977">
        <v>3749074.0740740737</v>
      </c>
      <c r="R128" s="1977">
        <v>3749074.0740740737</v>
      </c>
    </row>
    <row r="129" spans="1:18" ht="40.5" customHeight="1">
      <c r="A129" s="2082"/>
      <c r="B129" s="3637" t="s">
        <v>2120</v>
      </c>
      <c r="C129" s="3637"/>
      <c r="D129" s="3637"/>
      <c r="E129" s="3637"/>
      <c r="F129" s="1972"/>
      <c r="G129" s="1972"/>
      <c r="H129" s="2078"/>
      <c r="I129" s="1972"/>
      <c r="J129" s="1972"/>
      <c r="K129" s="1987"/>
      <c r="L129" s="1987"/>
      <c r="M129" s="2087"/>
      <c r="N129" s="1972"/>
      <c r="O129" s="1972"/>
      <c r="P129" s="2078"/>
      <c r="Q129" s="2078"/>
      <c r="R129" s="2078"/>
    </row>
    <row r="130" spans="1:18" ht="45" customHeight="1">
      <c r="A130" s="2082"/>
      <c r="B130" s="1990" t="s">
        <v>2121</v>
      </c>
      <c r="C130" s="2076" t="s">
        <v>121</v>
      </c>
      <c r="D130" s="3637" t="s">
        <v>2113</v>
      </c>
      <c r="E130" s="1977">
        <f>1875000/1.08</f>
        <v>1736111.111111111</v>
      </c>
      <c r="F130" s="1977">
        <v>2402777.7777777775</v>
      </c>
      <c r="G130" s="1977">
        <v>2402777.7777777775</v>
      </c>
      <c r="H130" s="1977">
        <v>2402777.7777777775</v>
      </c>
      <c r="I130" s="1977">
        <v>2402777.7777777775</v>
      </c>
      <c r="J130" s="1977">
        <v>2402777.7777777775</v>
      </c>
      <c r="K130" s="1977">
        <v>2402777.7777777775</v>
      </c>
      <c r="L130" s="1978">
        <v>2402777.7777777775</v>
      </c>
      <c r="M130" s="1977">
        <v>2402777.7777777775</v>
      </c>
      <c r="N130" s="1977">
        <v>2402777.7777777775</v>
      </c>
      <c r="O130" s="1977">
        <v>2402777.7777777775</v>
      </c>
      <c r="P130" s="1977">
        <v>2402777.7777777775</v>
      </c>
      <c r="Q130" s="1977">
        <v>2402777.7777777775</v>
      </c>
      <c r="R130" s="1977">
        <v>2402777.7777777775</v>
      </c>
    </row>
    <row r="131" spans="1:18" ht="45" customHeight="1">
      <c r="A131" s="2082"/>
      <c r="B131" s="1990" t="s">
        <v>2122</v>
      </c>
      <c r="C131" s="2076" t="s">
        <v>121</v>
      </c>
      <c r="D131" s="3637"/>
      <c r="E131" s="1977">
        <f>1937500/1.08</f>
        <v>1793981.4814814813</v>
      </c>
      <c r="F131" s="1977">
        <v>2458333.333333333</v>
      </c>
      <c r="G131" s="1977">
        <v>2458333.333333333</v>
      </c>
      <c r="H131" s="1977">
        <v>2458333.333333333</v>
      </c>
      <c r="I131" s="1977">
        <v>2458333.333333333</v>
      </c>
      <c r="J131" s="1977">
        <v>2458333.333333333</v>
      </c>
      <c r="K131" s="1977">
        <v>2458333.333333333</v>
      </c>
      <c r="L131" s="1978">
        <v>2458333.333333333</v>
      </c>
      <c r="M131" s="1977">
        <v>2458333.333333333</v>
      </c>
      <c r="N131" s="1977">
        <v>2458333.333333333</v>
      </c>
      <c r="O131" s="1977">
        <v>2458333.333333333</v>
      </c>
      <c r="P131" s="1977">
        <v>2458333.333333333</v>
      </c>
      <c r="Q131" s="1977">
        <v>2458333.333333333</v>
      </c>
      <c r="R131" s="1977">
        <v>2458333.333333333</v>
      </c>
    </row>
    <row r="132" spans="1:18" ht="51.75" customHeight="1">
      <c r="A132" s="2082"/>
      <c r="B132" s="3637" t="s">
        <v>2127</v>
      </c>
      <c r="C132" s="3637"/>
      <c r="D132" s="3637"/>
      <c r="E132" s="3637"/>
      <c r="F132" s="1972"/>
      <c r="G132" s="1972"/>
      <c r="H132" s="2078"/>
      <c r="I132" s="1972"/>
      <c r="J132" s="1972"/>
      <c r="K132" s="1987"/>
      <c r="L132" s="1987"/>
      <c r="M132" s="2087"/>
      <c r="N132" s="1972"/>
      <c r="O132" s="1972"/>
      <c r="P132" s="2078"/>
      <c r="Q132" s="2078"/>
      <c r="R132" s="2078"/>
    </row>
    <row r="133" spans="1:18" ht="49.5" customHeight="1">
      <c r="A133" s="2082"/>
      <c r="B133" s="1990" t="s">
        <v>2123</v>
      </c>
      <c r="C133" s="2076" t="s">
        <v>121</v>
      </c>
      <c r="D133" s="3638" t="s">
        <v>2113</v>
      </c>
      <c r="E133" s="1977">
        <f>3050000/1.08</f>
        <v>2824074.0740740737</v>
      </c>
      <c r="F133" s="1977">
        <v>3568518.5185185182</v>
      </c>
      <c r="G133" s="1977">
        <v>3568518.5185185182</v>
      </c>
      <c r="H133" s="1977">
        <v>3568518.5185185182</v>
      </c>
      <c r="I133" s="1977">
        <v>3568518.5185185182</v>
      </c>
      <c r="J133" s="1977">
        <v>3568518.5185185182</v>
      </c>
      <c r="K133" s="1977">
        <v>3568518.5185185182</v>
      </c>
      <c r="L133" s="1978">
        <v>3568518.5185185182</v>
      </c>
      <c r="M133" s="1977">
        <v>3568518.5185185182</v>
      </c>
      <c r="N133" s="1977">
        <v>3568518.5185185182</v>
      </c>
      <c r="O133" s="1977">
        <v>3568518.5185185182</v>
      </c>
      <c r="P133" s="1977">
        <v>3568518.5185185182</v>
      </c>
      <c r="Q133" s="1977">
        <v>3568518.5185185182</v>
      </c>
      <c r="R133" s="1977">
        <v>3568518.5185185182</v>
      </c>
    </row>
    <row r="134" spans="1:18" ht="49.5" customHeight="1">
      <c r="A134" s="2082"/>
      <c r="B134" s="1990" t="s">
        <v>2124</v>
      </c>
      <c r="C134" s="2076" t="s">
        <v>121</v>
      </c>
      <c r="D134" s="3638"/>
      <c r="E134" s="1977">
        <f>2850000/1.08</f>
        <v>2638888.8888888885</v>
      </c>
      <c r="F134" s="1977">
        <v>3332407.4074074072</v>
      </c>
      <c r="G134" s="1977">
        <v>3332407.4074074072</v>
      </c>
      <c r="H134" s="1977">
        <v>3332407.4074074072</v>
      </c>
      <c r="I134" s="1977">
        <v>3332407.4074074072</v>
      </c>
      <c r="J134" s="1977">
        <v>3332407.4074074072</v>
      </c>
      <c r="K134" s="1977">
        <v>3332407.4074074072</v>
      </c>
      <c r="L134" s="1978">
        <v>3332407.4074074072</v>
      </c>
      <c r="M134" s="1977">
        <v>3332407.4074074072</v>
      </c>
      <c r="N134" s="1977">
        <v>3332407.4074074072</v>
      </c>
      <c r="O134" s="1977">
        <v>3332407.4074074072</v>
      </c>
      <c r="P134" s="1977">
        <v>3332407.4074074072</v>
      </c>
      <c r="Q134" s="1977">
        <v>3332407.4074074072</v>
      </c>
      <c r="R134" s="1977">
        <v>3332407.4074074072</v>
      </c>
    </row>
    <row r="135" spans="1:18" ht="49.5" customHeight="1">
      <c r="A135" s="2082"/>
      <c r="B135" s="1990" t="s">
        <v>2268</v>
      </c>
      <c r="C135" s="2076" t="s">
        <v>121</v>
      </c>
      <c r="D135" s="3638"/>
      <c r="E135" s="1977">
        <f>4100000/1.08</f>
        <v>3796296.2962962962</v>
      </c>
      <c r="F135" s="1977">
        <v>4554629.6296296297</v>
      </c>
      <c r="G135" s="1977">
        <v>4554629.6296296297</v>
      </c>
      <c r="H135" s="1977">
        <v>4554629.6296296297</v>
      </c>
      <c r="I135" s="1977">
        <v>4554629.6296296297</v>
      </c>
      <c r="J135" s="1977">
        <v>4554629.6296296297</v>
      </c>
      <c r="K135" s="1977">
        <v>4554629.6296296297</v>
      </c>
      <c r="L135" s="1978">
        <v>4554629.6296296297</v>
      </c>
      <c r="M135" s="1977">
        <v>4554629.6296296297</v>
      </c>
      <c r="N135" s="1977">
        <v>4554629.6296296297</v>
      </c>
      <c r="O135" s="1977">
        <v>4554629.6296296297</v>
      </c>
      <c r="P135" s="1977">
        <v>4554629.6296296297</v>
      </c>
      <c r="Q135" s="1977">
        <v>4554629.6296296297</v>
      </c>
      <c r="R135" s="1977">
        <v>4554629.6296296297</v>
      </c>
    </row>
    <row r="136" spans="1:18" ht="49.5" customHeight="1">
      <c r="A136" s="2082"/>
      <c r="B136" s="1990" t="s">
        <v>2269</v>
      </c>
      <c r="C136" s="2076" t="s">
        <v>121</v>
      </c>
      <c r="D136" s="3638"/>
      <c r="E136" s="1977">
        <f>3900000/1.08</f>
        <v>3611111.111111111</v>
      </c>
      <c r="F136" s="1977">
        <v>4360185.1851851847</v>
      </c>
      <c r="G136" s="1977">
        <v>4360185.1851851847</v>
      </c>
      <c r="H136" s="1977">
        <v>4360185.1851851847</v>
      </c>
      <c r="I136" s="1977">
        <v>4360185.1851851847</v>
      </c>
      <c r="J136" s="1977">
        <v>4360185.1851851847</v>
      </c>
      <c r="K136" s="1977">
        <v>4360185.1851851847</v>
      </c>
      <c r="L136" s="1978">
        <v>4360185.1851851847</v>
      </c>
      <c r="M136" s="1977">
        <v>4360185.1851851847</v>
      </c>
      <c r="N136" s="1977">
        <v>4360185.1851851847</v>
      </c>
      <c r="O136" s="1977">
        <v>4360185.1851851847</v>
      </c>
      <c r="P136" s="1977">
        <v>4360185.1851851847</v>
      </c>
      <c r="Q136" s="1977">
        <v>4360185.1851851847</v>
      </c>
      <c r="R136" s="1977">
        <v>4360185.1851851847</v>
      </c>
    </row>
    <row r="137" spans="1:18" ht="66.75" hidden="1" customHeight="1">
      <c r="A137" s="2082">
        <v>5</v>
      </c>
      <c r="B137" s="3631" t="s">
        <v>2175</v>
      </c>
      <c r="C137" s="3631"/>
      <c r="D137" s="3631"/>
      <c r="E137" s="3631"/>
      <c r="F137" s="3631"/>
      <c r="G137" s="3631"/>
      <c r="H137" s="3631"/>
      <c r="I137" s="3631"/>
      <c r="J137" s="3631"/>
      <c r="K137" s="3631"/>
      <c r="L137" s="3631"/>
      <c r="M137" s="3631"/>
      <c r="N137" s="3631"/>
      <c r="O137" s="3631"/>
      <c r="P137" s="3631"/>
      <c r="Q137" s="3631"/>
      <c r="R137" s="3631"/>
    </row>
    <row r="138" spans="1:18" ht="37.5" hidden="1" customHeight="1">
      <c r="A138" s="2082"/>
      <c r="B138" s="3625" t="s">
        <v>2178</v>
      </c>
      <c r="C138" s="3625"/>
      <c r="D138" s="3625"/>
      <c r="E138" s="3629" t="s">
        <v>2271</v>
      </c>
      <c r="F138" s="3629"/>
      <c r="G138" s="3629"/>
      <c r="H138" s="3629"/>
      <c r="I138" s="3629"/>
      <c r="J138" s="3629"/>
      <c r="K138" s="3629"/>
      <c r="L138" s="3629"/>
      <c r="M138" s="3629"/>
      <c r="N138" s="3629"/>
      <c r="O138" s="3629"/>
      <c r="P138" s="3629"/>
      <c r="Q138" s="3629"/>
      <c r="R138" s="3629"/>
    </row>
    <row r="139" spans="1:18" ht="120.75" hidden="1" customHeight="1">
      <c r="A139" s="2082"/>
      <c r="B139" s="2089" t="s">
        <v>2179</v>
      </c>
      <c r="C139" s="2076" t="s">
        <v>2522</v>
      </c>
      <c r="D139" s="3623" t="s">
        <v>1729</v>
      </c>
      <c r="E139" s="1981">
        <v>381481</v>
      </c>
      <c r="F139" s="1979"/>
      <c r="G139" s="1981"/>
      <c r="H139" s="1981"/>
      <c r="I139" s="1981"/>
      <c r="J139" s="1981"/>
      <c r="K139" s="1979"/>
      <c r="L139" s="1981"/>
      <c r="M139" s="2087"/>
      <c r="N139" s="1981"/>
      <c r="O139" s="1972"/>
      <c r="P139" s="2078"/>
      <c r="Q139" s="2078"/>
      <c r="R139" s="2078"/>
    </row>
    <row r="140" spans="1:18" ht="120.75" hidden="1" customHeight="1">
      <c r="A140" s="2082"/>
      <c r="B140" s="2089" t="s">
        <v>2180</v>
      </c>
      <c r="C140" s="2076" t="s">
        <v>2522</v>
      </c>
      <c r="D140" s="3623"/>
      <c r="E140" s="1987">
        <v>429630</v>
      </c>
      <c r="F140" s="1972"/>
      <c r="G140" s="1972"/>
      <c r="H140" s="2078"/>
      <c r="I140" s="1972"/>
      <c r="J140" s="1972"/>
      <c r="K140" s="1987"/>
      <c r="L140" s="1981"/>
      <c r="M140" s="2087"/>
      <c r="N140" s="1972"/>
      <c r="O140" s="1972"/>
      <c r="P140" s="2078"/>
      <c r="Q140" s="2078"/>
      <c r="R140" s="2078"/>
    </row>
    <row r="141" spans="1:18" ht="120.75" hidden="1" customHeight="1">
      <c r="A141" s="2082"/>
      <c r="B141" s="2089" t="s">
        <v>2181</v>
      </c>
      <c r="C141" s="2076" t="s">
        <v>2522</v>
      </c>
      <c r="D141" s="3623"/>
      <c r="E141" s="1987">
        <v>410185</v>
      </c>
      <c r="F141" s="1972"/>
      <c r="G141" s="1972"/>
      <c r="H141" s="2078"/>
      <c r="I141" s="1972"/>
      <c r="J141" s="1972"/>
      <c r="K141" s="1987"/>
      <c r="L141" s="1981"/>
      <c r="M141" s="2087"/>
      <c r="N141" s="1972"/>
      <c r="O141" s="1972"/>
      <c r="P141" s="2078"/>
      <c r="Q141" s="2078"/>
      <c r="R141" s="2078"/>
    </row>
    <row r="142" spans="1:18" ht="120.75" hidden="1" customHeight="1">
      <c r="A142" s="2082"/>
      <c r="B142" s="2089" t="s">
        <v>2182</v>
      </c>
      <c r="C142" s="2076" t="s">
        <v>2522</v>
      </c>
      <c r="D142" s="3623" t="s">
        <v>1729</v>
      </c>
      <c r="E142" s="1987">
        <v>439815</v>
      </c>
      <c r="F142" s="1972"/>
      <c r="G142" s="1972"/>
      <c r="H142" s="2078"/>
      <c r="I142" s="1972"/>
      <c r="J142" s="1972"/>
      <c r="K142" s="1987"/>
      <c r="L142" s="1981"/>
      <c r="M142" s="2087"/>
      <c r="N142" s="1972"/>
      <c r="O142" s="1972"/>
      <c r="P142" s="2078"/>
      <c r="Q142" s="2078"/>
      <c r="R142" s="2078"/>
    </row>
    <row r="143" spans="1:18" ht="120.75" hidden="1" customHeight="1">
      <c r="A143" s="2082"/>
      <c r="B143" s="2089" t="s">
        <v>2183</v>
      </c>
      <c r="C143" s="2076" t="s">
        <v>2522</v>
      </c>
      <c r="D143" s="3623"/>
      <c r="E143" s="1987">
        <v>487037</v>
      </c>
      <c r="F143" s="1972"/>
      <c r="G143" s="1972"/>
      <c r="H143" s="2078"/>
      <c r="I143" s="1972"/>
      <c r="J143" s="1972"/>
      <c r="K143" s="1987"/>
      <c r="L143" s="1981"/>
      <c r="M143" s="2087"/>
      <c r="N143" s="1972"/>
      <c r="O143" s="1972"/>
      <c r="P143" s="2078"/>
      <c r="Q143" s="2078"/>
      <c r="R143" s="2078"/>
    </row>
    <row r="144" spans="1:18" ht="120.75" hidden="1" customHeight="1">
      <c r="A144" s="2082"/>
      <c r="B144" s="2089" t="s">
        <v>2184</v>
      </c>
      <c r="C144" s="2076" t="s">
        <v>2522</v>
      </c>
      <c r="D144" s="3623" t="s">
        <v>1729</v>
      </c>
      <c r="E144" s="1987">
        <v>429630</v>
      </c>
      <c r="F144" s="1972"/>
      <c r="G144" s="1972"/>
      <c r="H144" s="2078"/>
      <c r="I144" s="1972"/>
      <c r="J144" s="1972"/>
      <c r="K144" s="1987"/>
      <c r="L144" s="1981"/>
      <c r="M144" s="2087"/>
      <c r="N144" s="1972"/>
      <c r="O144" s="1972"/>
      <c r="P144" s="2078"/>
      <c r="Q144" s="2078"/>
      <c r="R144" s="2078"/>
    </row>
    <row r="145" spans="1:18" ht="120.75" hidden="1" customHeight="1">
      <c r="A145" s="2082"/>
      <c r="B145" s="2089" t="s">
        <v>2184</v>
      </c>
      <c r="C145" s="2076" t="s">
        <v>2522</v>
      </c>
      <c r="D145" s="3623"/>
      <c r="E145" s="1987">
        <v>429630</v>
      </c>
      <c r="F145" s="1972"/>
      <c r="G145" s="1972"/>
      <c r="H145" s="2078"/>
      <c r="I145" s="1972"/>
      <c r="J145" s="1972"/>
      <c r="K145" s="1987"/>
      <c r="L145" s="1987"/>
      <c r="M145" s="2087"/>
      <c r="N145" s="1972"/>
      <c r="O145" s="1972"/>
      <c r="P145" s="2078"/>
      <c r="Q145" s="2078"/>
      <c r="R145" s="2078"/>
    </row>
    <row r="146" spans="1:18" ht="120.75" hidden="1" customHeight="1">
      <c r="A146" s="2082"/>
      <c r="B146" s="2089" t="s">
        <v>2185</v>
      </c>
      <c r="C146" s="2076" t="s">
        <v>2522</v>
      </c>
      <c r="D146" s="3623" t="s">
        <v>1729</v>
      </c>
      <c r="E146" s="1987">
        <v>487037</v>
      </c>
      <c r="F146" s="1972"/>
      <c r="G146" s="1972"/>
      <c r="H146" s="2078"/>
      <c r="I146" s="1972"/>
      <c r="J146" s="1972"/>
      <c r="K146" s="1987"/>
      <c r="L146" s="1987"/>
      <c r="M146" s="2087"/>
      <c r="N146" s="1972"/>
      <c r="O146" s="1972"/>
      <c r="P146" s="2078"/>
      <c r="Q146" s="2078"/>
      <c r="R146" s="2078"/>
    </row>
    <row r="147" spans="1:18" ht="120.75" hidden="1" customHeight="1">
      <c r="A147" s="2082"/>
      <c r="B147" s="2089" t="s">
        <v>2186</v>
      </c>
      <c r="C147" s="2076" t="s">
        <v>2522</v>
      </c>
      <c r="D147" s="3623"/>
      <c r="E147" s="1987">
        <v>429630</v>
      </c>
      <c r="F147" s="1972"/>
      <c r="G147" s="1972"/>
      <c r="H147" s="2078"/>
      <c r="I147" s="1972"/>
      <c r="J147" s="1972"/>
      <c r="K147" s="1987"/>
      <c r="L147" s="1987"/>
      <c r="M147" s="2087"/>
      <c r="N147" s="1972"/>
      <c r="O147" s="1972"/>
      <c r="P147" s="2078"/>
      <c r="Q147" s="2078"/>
      <c r="R147" s="2078"/>
    </row>
    <row r="148" spans="1:18" ht="120.75" hidden="1" customHeight="1">
      <c r="A148" s="2082"/>
      <c r="B148" s="2089" t="s">
        <v>2187</v>
      </c>
      <c r="C148" s="2076" t="s">
        <v>2522</v>
      </c>
      <c r="D148" s="3623" t="s">
        <v>1729</v>
      </c>
      <c r="E148" s="1987">
        <v>487037</v>
      </c>
      <c r="F148" s="1972"/>
      <c r="G148" s="1972"/>
      <c r="H148" s="2078"/>
      <c r="I148" s="1972"/>
      <c r="J148" s="1972"/>
      <c r="K148" s="1987"/>
      <c r="L148" s="1987"/>
      <c r="M148" s="2087"/>
      <c r="N148" s="1972"/>
      <c r="O148" s="1972"/>
      <c r="P148" s="2078"/>
      <c r="Q148" s="2078"/>
      <c r="R148" s="2078"/>
    </row>
    <row r="149" spans="1:18" ht="120.75" hidden="1" customHeight="1">
      <c r="A149" s="2082"/>
      <c r="B149" s="2089" t="s">
        <v>2188</v>
      </c>
      <c r="C149" s="2076" t="s">
        <v>2522</v>
      </c>
      <c r="D149" s="3623"/>
      <c r="E149" s="1987">
        <v>687037</v>
      </c>
      <c r="F149" s="1972"/>
      <c r="G149" s="1972"/>
      <c r="H149" s="2078"/>
      <c r="I149" s="1972"/>
      <c r="J149" s="1972"/>
      <c r="K149" s="1987"/>
      <c r="L149" s="1987"/>
      <c r="M149" s="2087"/>
      <c r="N149" s="1972"/>
      <c r="O149" s="1972"/>
      <c r="P149" s="2078"/>
      <c r="Q149" s="2078"/>
      <c r="R149" s="2078"/>
    </row>
    <row r="150" spans="1:18" ht="120.75" hidden="1" customHeight="1">
      <c r="A150" s="2082"/>
      <c r="B150" s="2089" t="s">
        <v>2189</v>
      </c>
      <c r="C150" s="2076" t="s">
        <v>2522</v>
      </c>
      <c r="D150" s="3623" t="s">
        <v>1729</v>
      </c>
      <c r="E150" s="1987">
        <v>687037</v>
      </c>
      <c r="F150" s="1972"/>
      <c r="G150" s="1972"/>
      <c r="H150" s="2078"/>
      <c r="I150" s="1972"/>
      <c r="J150" s="1972"/>
      <c r="K150" s="1987"/>
      <c r="L150" s="1987"/>
      <c r="M150" s="2087"/>
      <c r="N150" s="1972"/>
      <c r="O150" s="1972"/>
      <c r="P150" s="2078"/>
      <c r="Q150" s="2078"/>
      <c r="R150" s="2078"/>
    </row>
    <row r="151" spans="1:18" ht="120.75" hidden="1" customHeight="1">
      <c r="A151" s="2082"/>
      <c r="B151" s="2089" t="s">
        <v>2190</v>
      </c>
      <c r="C151" s="2076" t="s">
        <v>2522</v>
      </c>
      <c r="D151" s="3623"/>
      <c r="E151" s="1987">
        <v>374300</v>
      </c>
      <c r="F151" s="1972"/>
      <c r="G151" s="1972"/>
      <c r="H151" s="2078"/>
      <c r="I151" s="1972"/>
      <c r="J151" s="1972"/>
      <c r="K151" s="1987"/>
      <c r="L151" s="1987"/>
      <c r="M151" s="2087"/>
      <c r="N151" s="1972"/>
      <c r="O151" s="1972"/>
      <c r="P151" s="2078"/>
      <c r="Q151" s="2078"/>
      <c r="R151" s="2078"/>
    </row>
    <row r="152" spans="1:18" ht="120.75" hidden="1" customHeight="1">
      <c r="A152" s="2082"/>
      <c r="B152" s="3625" t="s">
        <v>2177</v>
      </c>
      <c r="C152" s="3625"/>
      <c r="D152" s="3625"/>
      <c r="E152" s="1987"/>
      <c r="F152" s="1972"/>
      <c r="G152" s="1972"/>
      <c r="H152" s="2078"/>
      <c r="I152" s="1972"/>
      <c r="J152" s="1972"/>
      <c r="K152" s="1987"/>
      <c r="L152" s="1987"/>
      <c r="M152" s="2087"/>
      <c r="N152" s="1972"/>
      <c r="O152" s="1972"/>
      <c r="P152" s="2078"/>
      <c r="Q152" s="2078"/>
      <c r="R152" s="2078"/>
    </row>
    <row r="153" spans="1:18" ht="120.75" hidden="1" customHeight="1">
      <c r="A153" s="2082"/>
      <c r="B153" s="2089" t="s">
        <v>2191</v>
      </c>
      <c r="C153" s="2076" t="s">
        <v>2522</v>
      </c>
      <c r="D153" s="3623" t="s">
        <v>1729</v>
      </c>
      <c r="E153" s="1987">
        <v>300200</v>
      </c>
      <c r="F153" s="1972"/>
      <c r="G153" s="1972"/>
      <c r="H153" s="2078"/>
      <c r="I153" s="1972"/>
      <c r="J153" s="1972"/>
      <c r="K153" s="1987"/>
      <c r="L153" s="1987"/>
      <c r="M153" s="2087"/>
      <c r="N153" s="1972"/>
      <c r="O153" s="1972"/>
      <c r="P153" s="2078"/>
      <c r="Q153" s="2078"/>
      <c r="R153" s="2078"/>
    </row>
    <row r="154" spans="1:18" ht="120.75" hidden="1" customHeight="1">
      <c r="A154" s="2082"/>
      <c r="B154" s="2089" t="s">
        <v>2192</v>
      </c>
      <c r="C154" s="2076" t="s">
        <v>2522</v>
      </c>
      <c r="D154" s="3623"/>
      <c r="E154" s="1987">
        <v>281200</v>
      </c>
      <c r="F154" s="1972"/>
      <c r="G154" s="1972"/>
      <c r="H154" s="2078"/>
      <c r="I154" s="1972"/>
      <c r="J154" s="1972"/>
      <c r="K154" s="1987"/>
      <c r="L154" s="1987"/>
      <c r="M154" s="2087"/>
      <c r="N154" s="1972"/>
      <c r="O154" s="1972"/>
      <c r="P154" s="2078"/>
      <c r="Q154" s="2078"/>
      <c r="R154" s="2078"/>
    </row>
    <row r="155" spans="1:18" ht="120.75" hidden="1" customHeight="1">
      <c r="A155" s="2082"/>
      <c r="B155" s="2089" t="s">
        <v>2193</v>
      </c>
      <c r="C155" s="2076" t="s">
        <v>2522</v>
      </c>
      <c r="D155" s="3623" t="s">
        <v>1729</v>
      </c>
      <c r="E155" s="1987">
        <v>300200</v>
      </c>
      <c r="F155" s="1972"/>
      <c r="G155" s="1972"/>
      <c r="H155" s="2078"/>
      <c r="I155" s="1972"/>
      <c r="J155" s="1972"/>
      <c r="K155" s="1987"/>
      <c r="L155" s="1987"/>
      <c r="M155" s="2087"/>
      <c r="N155" s="1972"/>
      <c r="O155" s="1972"/>
      <c r="P155" s="2078"/>
      <c r="Q155" s="2078"/>
      <c r="R155" s="2078"/>
    </row>
    <row r="156" spans="1:18" ht="120.75" hidden="1" customHeight="1">
      <c r="A156" s="2082"/>
      <c r="B156" s="2089" t="s">
        <v>2194</v>
      </c>
      <c r="C156" s="2076" t="s">
        <v>2522</v>
      </c>
      <c r="D156" s="3623"/>
      <c r="E156" s="1987">
        <v>281200</v>
      </c>
      <c r="F156" s="1972"/>
      <c r="G156" s="1972"/>
      <c r="H156" s="2078"/>
      <c r="I156" s="1972"/>
      <c r="J156" s="1972"/>
      <c r="K156" s="1987"/>
      <c r="L156" s="1987"/>
      <c r="M156" s="2087"/>
      <c r="N156" s="1972"/>
      <c r="O156" s="1972"/>
      <c r="P156" s="2078"/>
      <c r="Q156" s="2078"/>
      <c r="R156" s="2078"/>
    </row>
    <row r="157" spans="1:18" ht="120.75" hidden="1" customHeight="1">
      <c r="A157" s="2082"/>
      <c r="B157" s="2089" t="s">
        <v>2195</v>
      </c>
      <c r="C157" s="2076" t="s">
        <v>2522</v>
      </c>
      <c r="D157" s="2090"/>
      <c r="E157" s="1987">
        <v>384300</v>
      </c>
      <c r="F157" s="1972"/>
      <c r="G157" s="1972"/>
      <c r="H157" s="2078"/>
      <c r="I157" s="1972"/>
      <c r="J157" s="1972"/>
      <c r="K157" s="1987"/>
      <c r="L157" s="1987"/>
      <c r="M157" s="2087"/>
      <c r="N157" s="1972"/>
      <c r="O157" s="1972"/>
      <c r="P157" s="2078"/>
      <c r="Q157" s="2078"/>
      <c r="R157" s="2078"/>
    </row>
    <row r="158" spans="1:18" ht="29.25" hidden="1" customHeight="1">
      <c r="A158" s="2082" t="s">
        <v>1835</v>
      </c>
      <c r="B158" s="2078" t="s">
        <v>1834</v>
      </c>
      <c r="C158" s="2076"/>
      <c r="D158" s="2076"/>
      <c r="E158" s="1972"/>
      <c r="F158" s="1972"/>
      <c r="G158" s="1972"/>
      <c r="H158" s="2078"/>
      <c r="I158" s="1972"/>
      <c r="J158" s="1972"/>
      <c r="K158" s="1972"/>
      <c r="L158" s="1973"/>
      <c r="M158" s="1987"/>
      <c r="N158" s="1972"/>
      <c r="O158" s="1972"/>
      <c r="P158" s="2078"/>
      <c r="Q158" s="2078"/>
      <c r="R158" s="2078"/>
    </row>
    <row r="159" spans="1:18" ht="57" hidden="1" customHeight="1">
      <c r="A159" s="2082">
        <v>1</v>
      </c>
      <c r="B159" s="3625" t="s">
        <v>2261</v>
      </c>
      <c r="C159" s="3625"/>
      <c r="D159" s="3625"/>
      <c r="E159" s="3625"/>
      <c r="F159" s="3625"/>
      <c r="G159" s="3625"/>
      <c r="H159" s="3625"/>
      <c r="I159" s="3625"/>
      <c r="J159" s="3625"/>
      <c r="K159" s="3625"/>
      <c r="L159" s="3625"/>
      <c r="M159" s="3625"/>
      <c r="N159" s="3625"/>
      <c r="O159" s="3625"/>
      <c r="P159" s="3625"/>
      <c r="Q159" s="3625"/>
      <c r="R159" s="3625"/>
    </row>
    <row r="160" spans="1:18" ht="39.75" hidden="1" customHeight="1">
      <c r="A160" s="2082"/>
      <c r="B160" s="3625" t="s">
        <v>1527</v>
      </c>
      <c r="C160" s="3625"/>
      <c r="D160" s="3625"/>
      <c r="E160" s="3628" t="s">
        <v>1841</v>
      </c>
      <c r="F160" s="3628"/>
      <c r="G160" s="3628"/>
      <c r="H160" s="3628"/>
      <c r="I160" s="3628"/>
      <c r="J160" s="3628"/>
      <c r="K160" s="3628"/>
      <c r="L160" s="3628"/>
      <c r="M160" s="3628"/>
      <c r="N160" s="3628"/>
      <c r="O160" s="3628"/>
      <c r="P160" s="3628"/>
      <c r="Q160" s="3628"/>
      <c r="R160" s="3628"/>
    </row>
    <row r="161" spans="1:18" ht="46.5" hidden="1" customHeight="1">
      <c r="A161" s="2076"/>
      <c r="B161" s="2089" t="s">
        <v>1528</v>
      </c>
      <c r="C161" s="2076" t="s">
        <v>32</v>
      </c>
      <c r="D161" s="3623" t="s">
        <v>1529</v>
      </c>
      <c r="E161" s="2081">
        <v>22091</v>
      </c>
      <c r="F161" s="2081"/>
      <c r="G161" s="2081"/>
      <c r="H161" s="2081"/>
      <c r="I161" s="2081"/>
      <c r="J161" s="2081"/>
      <c r="K161" s="2081"/>
      <c r="L161" s="2081" t="s">
        <v>11</v>
      </c>
      <c r="M161" s="2081"/>
      <c r="N161" s="2081"/>
      <c r="O161" s="2081"/>
      <c r="P161" s="2081"/>
      <c r="Q161" s="2081"/>
      <c r="R161" s="2081"/>
    </row>
    <row r="162" spans="1:18" ht="46.5" hidden="1" customHeight="1">
      <c r="A162" s="2076"/>
      <c r="B162" s="2089" t="s">
        <v>2370</v>
      </c>
      <c r="C162" s="2076" t="s">
        <v>32</v>
      </c>
      <c r="D162" s="3623"/>
      <c r="E162" s="2081">
        <v>21909</v>
      </c>
      <c r="F162" s="2081"/>
      <c r="G162" s="2081"/>
      <c r="H162" s="2081"/>
      <c r="I162" s="2081"/>
      <c r="J162" s="2081"/>
      <c r="K162" s="2081"/>
      <c r="L162" s="2081" t="s">
        <v>11</v>
      </c>
      <c r="M162" s="2081"/>
      <c r="N162" s="2081"/>
      <c r="O162" s="2081"/>
      <c r="P162" s="2081"/>
      <c r="Q162" s="2081"/>
      <c r="R162" s="2081"/>
    </row>
    <row r="163" spans="1:18" ht="46.5" hidden="1" customHeight="1">
      <c r="A163" s="2076"/>
      <c r="B163" s="2089" t="s">
        <v>1531</v>
      </c>
      <c r="C163" s="2076" t="s">
        <v>32</v>
      </c>
      <c r="D163" s="3623"/>
      <c r="E163" s="2081">
        <v>22091</v>
      </c>
      <c r="F163" s="2081"/>
      <c r="G163" s="2081"/>
      <c r="H163" s="2081"/>
      <c r="I163" s="2081"/>
      <c r="J163" s="2081"/>
      <c r="K163" s="2081"/>
      <c r="L163" s="2081" t="s">
        <v>11</v>
      </c>
      <c r="M163" s="2081"/>
      <c r="N163" s="2081"/>
      <c r="O163" s="2081"/>
      <c r="P163" s="2081"/>
      <c r="Q163" s="2081"/>
      <c r="R163" s="2081"/>
    </row>
    <row r="164" spans="1:18" ht="31.5" hidden="1" customHeight="1">
      <c r="A164" s="2082"/>
      <c r="B164" s="3625" t="s">
        <v>1633</v>
      </c>
      <c r="C164" s="3625"/>
      <c r="D164" s="2095"/>
      <c r="E164" s="2081"/>
      <c r="F164" s="2081"/>
      <c r="G164" s="2081"/>
      <c r="H164" s="2081"/>
      <c r="I164" s="2081"/>
      <c r="J164" s="2081"/>
      <c r="K164" s="2081"/>
      <c r="L164" s="2081" t="s">
        <v>11</v>
      </c>
      <c r="M164" s="2081"/>
      <c r="N164" s="2081"/>
      <c r="O164" s="2081"/>
      <c r="P164" s="2081"/>
      <c r="Q164" s="2081"/>
      <c r="R164" s="2081"/>
    </row>
    <row r="165" spans="1:18" ht="60.75" hidden="1" customHeight="1">
      <c r="A165" s="2076"/>
      <c r="B165" s="2089" t="s">
        <v>1806</v>
      </c>
      <c r="C165" s="2076" t="s">
        <v>32</v>
      </c>
      <c r="D165" s="3623" t="s">
        <v>1529</v>
      </c>
      <c r="E165" s="2081">
        <v>22727</v>
      </c>
      <c r="F165" s="2081"/>
      <c r="G165" s="2081"/>
      <c r="H165" s="2081"/>
      <c r="I165" s="2081"/>
      <c r="J165" s="2081"/>
      <c r="K165" s="2081"/>
      <c r="L165" s="2081" t="s">
        <v>11</v>
      </c>
      <c r="M165" s="2081"/>
      <c r="N165" s="2081"/>
      <c r="O165" s="2081"/>
      <c r="P165" s="2081"/>
      <c r="Q165" s="2081"/>
      <c r="R165" s="2081"/>
    </row>
    <row r="166" spans="1:18" ht="60.75" hidden="1" customHeight="1">
      <c r="A166" s="2076"/>
      <c r="B166" s="2089" t="s">
        <v>1807</v>
      </c>
      <c r="C166" s="2076" t="s">
        <v>32</v>
      </c>
      <c r="D166" s="3623"/>
      <c r="E166" s="2081">
        <v>24636</v>
      </c>
      <c r="F166" s="2081"/>
      <c r="G166" s="2081"/>
      <c r="H166" s="2081"/>
      <c r="I166" s="2081"/>
      <c r="J166" s="2081"/>
      <c r="K166" s="2081"/>
      <c r="L166" s="2081" t="s">
        <v>11</v>
      </c>
      <c r="M166" s="2081"/>
      <c r="N166" s="2081"/>
      <c r="O166" s="2081"/>
      <c r="P166" s="2081"/>
      <c r="Q166" s="2081"/>
      <c r="R166" s="2081"/>
    </row>
    <row r="167" spans="1:18" ht="60.75" hidden="1" customHeight="1">
      <c r="A167" s="2076"/>
      <c r="B167" s="2089" t="s">
        <v>1808</v>
      </c>
      <c r="C167" s="2076" t="s">
        <v>32</v>
      </c>
      <c r="D167" s="3623"/>
      <c r="E167" s="2081">
        <v>25091</v>
      </c>
      <c r="F167" s="2081"/>
      <c r="G167" s="2081"/>
      <c r="H167" s="2081"/>
      <c r="I167" s="2081"/>
      <c r="J167" s="2081"/>
      <c r="K167" s="2081"/>
      <c r="L167" s="2081" t="s">
        <v>11</v>
      </c>
      <c r="M167" s="2081"/>
      <c r="N167" s="2081"/>
      <c r="O167" s="2081"/>
      <c r="P167" s="2081"/>
      <c r="Q167" s="2081"/>
      <c r="R167" s="2081"/>
    </row>
    <row r="168" spans="1:18" ht="60.75" hidden="1" customHeight="1">
      <c r="A168" s="2076"/>
      <c r="B168" s="2089" t="s">
        <v>2371</v>
      </c>
      <c r="C168" s="2076" t="s">
        <v>32</v>
      </c>
      <c r="D168" s="2095"/>
      <c r="E168" s="2081">
        <v>25091</v>
      </c>
      <c r="F168" s="2081"/>
      <c r="G168" s="2081"/>
      <c r="H168" s="2081"/>
      <c r="I168" s="2081"/>
      <c r="J168" s="2081"/>
      <c r="K168" s="2081"/>
      <c r="L168" s="2081" t="s">
        <v>11</v>
      </c>
      <c r="M168" s="2081"/>
      <c r="N168" s="2081"/>
      <c r="O168" s="2081"/>
      <c r="P168" s="2081"/>
      <c r="Q168" s="2081"/>
      <c r="R168" s="2081"/>
    </row>
    <row r="169" spans="1:18" ht="31.5" hidden="1" customHeight="1">
      <c r="A169" s="2082"/>
      <c r="B169" s="3625" t="s">
        <v>1537</v>
      </c>
      <c r="C169" s="3625"/>
      <c r="D169" s="3625"/>
      <c r="E169" s="2081"/>
      <c r="F169" s="2081"/>
      <c r="G169" s="2081"/>
      <c r="H169" s="2081"/>
      <c r="I169" s="2081"/>
      <c r="J169" s="2081"/>
      <c r="K169" s="2081"/>
      <c r="L169" s="2081" t="s">
        <v>11</v>
      </c>
      <c r="M169" s="2081"/>
      <c r="N169" s="2081"/>
      <c r="O169" s="2081"/>
      <c r="P169" s="2081"/>
      <c r="Q169" s="2081"/>
      <c r="R169" s="2081"/>
    </row>
    <row r="170" spans="1:18" ht="33" hidden="1">
      <c r="A170" s="2076"/>
      <c r="B170" s="2089" t="s">
        <v>1810</v>
      </c>
      <c r="C170" s="2076" t="s">
        <v>32</v>
      </c>
      <c r="D170" s="2076" t="s">
        <v>1539</v>
      </c>
      <c r="E170" s="2081">
        <v>24818</v>
      </c>
      <c r="F170" s="2081"/>
      <c r="G170" s="2081"/>
      <c r="H170" s="2081"/>
      <c r="I170" s="2081"/>
      <c r="J170" s="2081"/>
      <c r="K170" s="2081"/>
      <c r="L170" s="2081" t="s">
        <v>11</v>
      </c>
      <c r="M170" s="2081"/>
      <c r="N170" s="2081"/>
      <c r="O170" s="2081"/>
      <c r="P170" s="2081"/>
      <c r="Q170" s="2081"/>
      <c r="R170" s="2081"/>
    </row>
    <row r="171" spans="1:18" ht="31.5" hidden="1" customHeight="1">
      <c r="A171" s="2082"/>
      <c r="B171" s="3625" t="s">
        <v>1540</v>
      </c>
      <c r="C171" s="3625"/>
      <c r="D171" s="3625"/>
      <c r="E171" s="2081"/>
      <c r="F171" s="2081"/>
      <c r="G171" s="2081"/>
      <c r="H171" s="2081"/>
      <c r="I171" s="2081"/>
      <c r="J171" s="2081"/>
      <c r="K171" s="2081"/>
      <c r="L171" s="2081" t="s">
        <v>11</v>
      </c>
      <c r="M171" s="2081"/>
      <c r="N171" s="2081"/>
      <c r="O171" s="2081"/>
      <c r="P171" s="2081"/>
      <c r="Q171" s="2081"/>
      <c r="R171" s="2081"/>
    </row>
    <row r="172" spans="1:18" ht="55.5" hidden="1" customHeight="1">
      <c r="A172" s="2076"/>
      <c r="B172" s="2089" t="s">
        <v>1811</v>
      </c>
      <c r="C172" s="2076" t="s">
        <v>32</v>
      </c>
      <c r="D172" s="2076" t="s">
        <v>1554</v>
      </c>
      <c r="E172" s="2081">
        <v>18000</v>
      </c>
      <c r="F172" s="2081"/>
      <c r="G172" s="2081"/>
      <c r="H172" s="2081"/>
      <c r="I172" s="2081"/>
      <c r="J172" s="2081"/>
      <c r="K172" s="2081"/>
      <c r="L172" s="2081" t="s">
        <v>11</v>
      </c>
      <c r="M172" s="2081"/>
      <c r="N172" s="2081"/>
      <c r="O172" s="2081"/>
      <c r="P172" s="2081"/>
      <c r="Q172" s="2081"/>
      <c r="R172" s="2081"/>
    </row>
    <row r="173" spans="1:18" ht="23.25" customHeight="1">
      <c r="A173" s="1991" t="s">
        <v>1832</v>
      </c>
      <c r="B173" s="3625" t="s">
        <v>1831</v>
      </c>
      <c r="C173" s="3625"/>
      <c r="D173" s="3625"/>
      <c r="E173" s="3625"/>
      <c r="F173" s="3625"/>
      <c r="G173" s="3625"/>
      <c r="H173" s="3625"/>
      <c r="I173" s="3625"/>
      <c r="J173" s="3625"/>
      <c r="K173" s="3625"/>
      <c r="L173" s="3625"/>
      <c r="M173" s="3625"/>
      <c r="N173" s="3625"/>
      <c r="O173" s="3625"/>
      <c r="P173" s="3625"/>
      <c r="Q173" s="3625"/>
      <c r="R173" s="3625"/>
    </row>
    <row r="174" spans="1:18" ht="42.75" customHeight="1">
      <c r="A174" s="2082">
        <v>1</v>
      </c>
      <c r="B174" s="3625" t="s">
        <v>2523</v>
      </c>
      <c r="C174" s="3625"/>
      <c r="D174" s="3625"/>
      <c r="E174" s="3625"/>
      <c r="F174" s="3625"/>
      <c r="G174" s="3625"/>
      <c r="H174" s="3625"/>
      <c r="I174" s="3625"/>
      <c r="J174" s="3625"/>
      <c r="K174" s="3625"/>
      <c r="L174" s="3625"/>
      <c r="M174" s="3625"/>
      <c r="N174" s="3625"/>
      <c r="O174" s="3625"/>
      <c r="P174" s="3625"/>
      <c r="Q174" s="3625"/>
      <c r="R174" s="3625"/>
    </row>
    <row r="175" spans="1:18" ht="27" customHeight="1">
      <c r="A175" s="2076"/>
      <c r="B175" s="2078"/>
      <c r="C175" s="2082"/>
      <c r="D175" s="1992"/>
      <c r="E175" s="2080"/>
      <c r="F175" s="3629" t="s">
        <v>1370</v>
      </c>
      <c r="G175" s="3629"/>
      <c r="H175" s="3629"/>
      <c r="I175" s="3629"/>
      <c r="J175" s="3629"/>
      <c r="K175" s="3629"/>
      <c r="L175" s="3629"/>
      <c r="M175" s="3629"/>
      <c r="N175" s="3629"/>
      <c r="O175" s="3629"/>
      <c r="P175" s="3629"/>
      <c r="Q175" s="3629"/>
      <c r="R175" s="2078"/>
    </row>
    <row r="176" spans="1:18" ht="33.75" customHeight="1">
      <c r="A176" s="2076"/>
      <c r="B176" s="2082" t="s">
        <v>1277</v>
      </c>
      <c r="C176" s="2076"/>
      <c r="D176" s="2081"/>
      <c r="E176" s="2081"/>
      <c r="F176" s="2081"/>
      <c r="G176" s="2081"/>
      <c r="H176" s="2081"/>
      <c r="I176" s="2081"/>
      <c r="J176" s="2081"/>
      <c r="K176" s="2081"/>
      <c r="L176" s="1974"/>
      <c r="M176" s="2081"/>
      <c r="N176" s="1993"/>
      <c r="O176" s="1993"/>
      <c r="P176" s="1993"/>
      <c r="Q176" s="1993"/>
      <c r="R176" s="2078"/>
    </row>
    <row r="177" spans="1:18" ht="64.5" customHeight="1">
      <c r="A177" s="2076"/>
      <c r="B177" s="1994" t="s">
        <v>1235</v>
      </c>
      <c r="C177" s="2088" t="s">
        <v>111</v>
      </c>
      <c r="D177" s="1995"/>
      <c r="E177" s="1996"/>
      <c r="F177" s="1993"/>
      <c r="G177" s="1993"/>
      <c r="H177" s="1993"/>
      <c r="I177" s="1993"/>
      <c r="J177" s="1993"/>
      <c r="K177" s="1997">
        <v>1350199</v>
      </c>
      <c r="L177" s="1996"/>
      <c r="M177" s="1993"/>
      <c r="N177" s="1993"/>
      <c r="O177" s="1993"/>
      <c r="P177" s="1993"/>
      <c r="Q177" s="1993"/>
      <c r="R177" s="2078"/>
    </row>
    <row r="178" spans="1:18" ht="64.5" customHeight="1">
      <c r="A178" s="2076"/>
      <c r="B178" s="1994" t="s">
        <v>1236</v>
      </c>
      <c r="C178" s="2088" t="s">
        <v>111</v>
      </c>
      <c r="D178" s="1995"/>
      <c r="E178" s="1996"/>
      <c r="F178" s="1993"/>
      <c r="G178" s="1993"/>
      <c r="H178" s="1993"/>
      <c r="I178" s="1993"/>
      <c r="J178" s="1993"/>
      <c r="K178" s="1997">
        <v>1659290</v>
      </c>
      <c r="L178" s="1996"/>
      <c r="M178" s="1993"/>
      <c r="N178" s="1993"/>
      <c r="O178" s="1993"/>
      <c r="P178" s="1993"/>
      <c r="Q178" s="1993"/>
      <c r="R178" s="2078"/>
    </row>
    <row r="179" spans="1:18" ht="64.5" customHeight="1">
      <c r="A179" s="2076"/>
      <c r="B179" s="1994" t="s">
        <v>1237</v>
      </c>
      <c r="C179" s="2088" t="s">
        <v>111</v>
      </c>
      <c r="D179" s="2077"/>
      <c r="E179" s="1997"/>
      <c r="F179" s="1998"/>
      <c r="G179" s="1998"/>
      <c r="H179" s="1998"/>
      <c r="I179" s="1998"/>
      <c r="J179" s="1998"/>
      <c r="K179" s="1997">
        <v>1552926</v>
      </c>
      <c r="L179" s="1996"/>
      <c r="M179" s="1993"/>
      <c r="N179" s="1993"/>
      <c r="O179" s="1993"/>
      <c r="P179" s="1993"/>
      <c r="Q179" s="1993"/>
      <c r="R179" s="2078"/>
    </row>
    <row r="180" spans="1:18" ht="64.5" customHeight="1">
      <c r="A180" s="2076"/>
      <c r="B180" s="1994" t="s">
        <v>1238</v>
      </c>
      <c r="C180" s="2088" t="s">
        <v>111</v>
      </c>
      <c r="D180" s="2077"/>
      <c r="E180" s="1997"/>
      <c r="F180" s="1998"/>
      <c r="G180" s="1998"/>
      <c r="H180" s="1998"/>
      <c r="I180" s="1998"/>
      <c r="J180" s="1998"/>
      <c r="K180" s="1997">
        <v>2324744</v>
      </c>
      <c r="L180" s="1996"/>
      <c r="M180" s="1993"/>
      <c r="N180" s="1971"/>
      <c r="O180" s="1971"/>
      <c r="P180" s="1971"/>
      <c r="Q180" s="1971"/>
      <c r="R180" s="1999"/>
    </row>
    <row r="181" spans="1:18" ht="64.5" customHeight="1">
      <c r="A181" s="2076"/>
      <c r="B181" s="2082" t="s">
        <v>1276</v>
      </c>
      <c r="C181" s="2076"/>
      <c r="D181" s="1971"/>
      <c r="E181" s="1972"/>
      <c r="F181" s="1971"/>
      <c r="G181" s="1971"/>
      <c r="H181" s="1971"/>
      <c r="I181" s="1971"/>
      <c r="J181" s="1971"/>
      <c r="K181" s="1971"/>
      <c r="L181" s="1973"/>
      <c r="M181" s="1971"/>
      <c r="N181" s="1993"/>
      <c r="O181" s="1993"/>
      <c r="P181" s="1993"/>
      <c r="Q181" s="1993"/>
      <c r="R181" s="1999"/>
    </row>
    <row r="182" spans="1:18" ht="64.5" customHeight="1">
      <c r="A182" s="2076"/>
      <c r="B182" s="1994" t="s">
        <v>1813</v>
      </c>
      <c r="C182" s="2088" t="s">
        <v>111</v>
      </c>
      <c r="D182" s="1995"/>
      <c r="E182" s="1996"/>
      <c r="F182" s="1993"/>
      <c r="G182" s="1993"/>
      <c r="H182" s="1993"/>
      <c r="I182" s="1993"/>
      <c r="J182" s="1993"/>
      <c r="K182" s="1997">
        <v>2732343</v>
      </c>
      <c r="L182" s="1996"/>
      <c r="M182" s="1993"/>
      <c r="N182" s="2000"/>
      <c r="O182" s="2000"/>
      <c r="P182" s="2000"/>
      <c r="Q182" s="2000"/>
      <c r="R182" s="1999"/>
    </row>
    <row r="183" spans="1:18" ht="64.5" customHeight="1">
      <c r="A183" s="2076"/>
      <c r="B183" s="1994" t="s">
        <v>1251</v>
      </c>
      <c r="C183" s="2088" t="s">
        <v>111</v>
      </c>
      <c r="D183" s="2001"/>
      <c r="E183" s="2002"/>
      <c r="F183" s="2000"/>
      <c r="G183" s="2000"/>
      <c r="H183" s="2000"/>
      <c r="I183" s="2000"/>
      <c r="J183" s="2000"/>
      <c r="K183" s="1978">
        <v>3343343</v>
      </c>
      <c r="L183" s="2000"/>
      <c r="M183" s="2000"/>
      <c r="N183" s="2002"/>
      <c r="O183" s="2002"/>
      <c r="P183" s="2002"/>
      <c r="Q183" s="2002"/>
      <c r="R183" s="1999"/>
    </row>
    <row r="184" spans="1:18" ht="64.5" customHeight="1">
      <c r="A184" s="2076"/>
      <c r="B184" s="1994" t="s">
        <v>1248</v>
      </c>
      <c r="C184" s="2088" t="s">
        <v>111</v>
      </c>
      <c r="D184" s="2001"/>
      <c r="E184" s="2002"/>
      <c r="F184" s="2002"/>
      <c r="G184" s="2002"/>
      <c r="H184" s="2002"/>
      <c r="I184" s="2002"/>
      <c r="J184" s="2002"/>
      <c r="K184" s="1978">
        <v>4194250</v>
      </c>
      <c r="L184" s="2002"/>
      <c r="M184" s="2002"/>
      <c r="N184" s="2002"/>
      <c r="O184" s="2002"/>
      <c r="P184" s="2002"/>
      <c r="Q184" s="2002"/>
      <c r="R184" s="1999"/>
    </row>
    <row r="185" spans="1:18" ht="64.5" customHeight="1">
      <c r="A185" s="2076"/>
      <c r="B185" s="1994" t="s">
        <v>1249</v>
      </c>
      <c r="C185" s="2088" t="s">
        <v>111</v>
      </c>
      <c r="D185" s="2001"/>
      <c r="E185" s="2002"/>
      <c r="F185" s="2002"/>
      <c r="G185" s="2002"/>
      <c r="H185" s="2002"/>
      <c r="I185" s="2002"/>
      <c r="J185" s="2002"/>
      <c r="K185" s="1978">
        <v>2356886</v>
      </c>
      <c r="L185" s="2002"/>
      <c r="M185" s="2002"/>
      <c r="N185" s="1971"/>
      <c r="O185" s="1971"/>
      <c r="P185" s="1971"/>
      <c r="Q185" s="1971"/>
      <c r="R185" s="1999"/>
    </row>
    <row r="186" spans="1:18" ht="64.5" customHeight="1">
      <c r="A186" s="2076"/>
      <c r="B186" s="2082" t="s">
        <v>1093</v>
      </c>
      <c r="C186" s="2076"/>
      <c r="D186" s="1971"/>
      <c r="E186" s="1972"/>
      <c r="F186" s="1971"/>
      <c r="G186" s="1971"/>
      <c r="H186" s="1971"/>
      <c r="I186" s="1971"/>
      <c r="J186" s="1971"/>
      <c r="K186" s="1971"/>
      <c r="L186" s="1973"/>
      <c r="M186" s="1971"/>
      <c r="N186" s="1971"/>
      <c r="O186" s="1971"/>
      <c r="P186" s="1971"/>
      <c r="Q186" s="1971"/>
      <c r="R186" s="2078"/>
    </row>
    <row r="187" spans="1:18" ht="64.5" customHeight="1">
      <c r="A187" s="2076"/>
      <c r="B187" s="2003" t="s">
        <v>1241</v>
      </c>
      <c r="C187" s="2076"/>
      <c r="D187" s="1971"/>
      <c r="E187" s="1972"/>
      <c r="F187" s="1971"/>
      <c r="G187" s="1971"/>
      <c r="H187" s="1971"/>
      <c r="I187" s="1971"/>
      <c r="J187" s="1971"/>
      <c r="K187" s="1971"/>
      <c r="L187" s="1973"/>
      <c r="M187" s="1971"/>
      <c r="N187" s="2002"/>
      <c r="O187" s="2002"/>
      <c r="P187" s="2002"/>
      <c r="Q187" s="2002"/>
      <c r="R187" s="2078"/>
    </row>
    <row r="188" spans="1:18" ht="64.5" customHeight="1">
      <c r="A188" s="2076"/>
      <c r="B188" s="1994" t="s">
        <v>1242</v>
      </c>
      <c r="C188" s="2076" t="s">
        <v>28</v>
      </c>
      <c r="D188" s="2001"/>
      <c r="E188" s="2002"/>
      <c r="F188" s="2002"/>
      <c r="G188" s="2002"/>
      <c r="H188" s="2002"/>
      <c r="I188" s="2002"/>
      <c r="J188" s="2002"/>
      <c r="K188" s="2004">
        <v>581773</v>
      </c>
      <c r="L188" s="2002"/>
      <c r="M188" s="2002"/>
      <c r="N188" s="2002"/>
      <c r="O188" s="2002"/>
      <c r="P188" s="2002"/>
      <c r="Q188" s="2002"/>
      <c r="R188" s="2078"/>
    </row>
    <row r="189" spans="1:18" ht="64.5" customHeight="1">
      <c r="A189" s="2076"/>
      <c r="B189" s="1994" t="s">
        <v>1243</v>
      </c>
      <c r="C189" s="2076" t="s">
        <v>28</v>
      </c>
      <c r="D189" s="2001"/>
      <c r="E189" s="2002"/>
      <c r="F189" s="2002"/>
      <c r="G189" s="2002"/>
      <c r="H189" s="2002"/>
      <c r="I189" s="2002"/>
      <c r="J189" s="2002"/>
      <c r="K189" s="2004">
        <v>597409</v>
      </c>
      <c r="L189" s="2002"/>
      <c r="M189" s="2002"/>
      <c r="N189" s="1973"/>
      <c r="O189" s="1973"/>
      <c r="P189" s="1973"/>
      <c r="Q189" s="1973"/>
      <c r="R189" s="2078"/>
    </row>
    <row r="190" spans="1:18" ht="64.5" customHeight="1">
      <c r="A190" s="2076"/>
      <c r="B190" s="2003" t="s">
        <v>1245</v>
      </c>
      <c r="C190" s="2076"/>
      <c r="D190" s="1971"/>
      <c r="E190" s="1972"/>
      <c r="F190" s="1973"/>
      <c r="G190" s="1973"/>
      <c r="H190" s="1973"/>
      <c r="I190" s="1973"/>
      <c r="J190" s="1973"/>
      <c r="K190" s="1971"/>
      <c r="L190" s="1973"/>
      <c r="M190" s="1973"/>
      <c r="N190" s="2002"/>
      <c r="O190" s="2002"/>
      <c r="P190" s="2002"/>
      <c r="Q190" s="2002"/>
      <c r="R190" s="2078"/>
    </row>
    <row r="191" spans="1:18" ht="64.5" customHeight="1">
      <c r="A191" s="2076"/>
      <c r="B191" s="2005" t="s">
        <v>1244</v>
      </c>
      <c r="C191" s="2076" t="s">
        <v>28</v>
      </c>
      <c r="D191" s="2001"/>
      <c r="E191" s="2002"/>
      <c r="F191" s="2002"/>
      <c r="G191" s="2002"/>
      <c r="H191" s="2002"/>
      <c r="I191" s="2002"/>
      <c r="J191" s="2002"/>
      <c r="K191" s="2004">
        <v>746318</v>
      </c>
      <c r="L191" s="2002"/>
      <c r="M191" s="2002"/>
      <c r="N191" s="2002"/>
      <c r="O191" s="2002"/>
      <c r="P191" s="2002"/>
      <c r="Q191" s="2002"/>
      <c r="R191" s="2078"/>
    </row>
    <row r="192" spans="1:18" ht="64.5" customHeight="1">
      <c r="A192" s="2076"/>
      <c r="B192" s="1994" t="s">
        <v>1371</v>
      </c>
      <c r="C192" s="2076" t="s">
        <v>28</v>
      </c>
      <c r="D192" s="2001"/>
      <c r="E192" s="2002"/>
      <c r="F192" s="2002"/>
      <c r="G192" s="2002"/>
      <c r="H192" s="2002"/>
      <c r="I192" s="2002"/>
      <c r="J192" s="2002"/>
      <c r="K192" s="2004">
        <v>719955</v>
      </c>
      <c r="L192" s="2002"/>
      <c r="M192" s="2002"/>
      <c r="N192" s="1972"/>
      <c r="O192" s="1972"/>
      <c r="P192" s="1972"/>
      <c r="Q192" s="1972"/>
      <c r="R192" s="2078"/>
    </row>
    <row r="193" spans="1:18" ht="64.5" customHeight="1">
      <c r="A193" s="2076"/>
      <c r="B193" s="2082" t="s">
        <v>1278</v>
      </c>
      <c r="C193" s="2076"/>
      <c r="D193" s="1971"/>
      <c r="E193" s="1972"/>
      <c r="F193" s="3629" t="s">
        <v>1370</v>
      </c>
      <c r="G193" s="3629"/>
      <c r="H193" s="3629"/>
      <c r="I193" s="3629"/>
      <c r="J193" s="3629"/>
      <c r="K193" s="3629"/>
      <c r="L193" s="3629"/>
      <c r="M193" s="3629"/>
      <c r="N193" s="3629"/>
      <c r="O193" s="3629"/>
      <c r="P193" s="3629"/>
      <c r="Q193" s="3629"/>
      <c r="R193" s="2078"/>
    </row>
    <row r="194" spans="1:18" ht="64.5" customHeight="1">
      <c r="A194" s="2076"/>
      <c r="B194" s="1994" t="s">
        <v>1247</v>
      </c>
      <c r="C194" s="2088" t="s">
        <v>111</v>
      </c>
      <c r="D194" s="1995"/>
      <c r="E194" s="1996"/>
      <c r="F194" s="1996"/>
      <c r="G194" s="1996"/>
      <c r="H194" s="1996"/>
      <c r="I194" s="1996"/>
      <c r="J194" s="1996"/>
      <c r="K194" s="2077">
        <v>2802926</v>
      </c>
      <c r="L194" s="1996"/>
      <c r="M194" s="1996"/>
      <c r="N194" s="1996"/>
      <c r="O194" s="1996"/>
      <c r="P194" s="1996"/>
      <c r="Q194" s="1996"/>
      <c r="R194" s="2078"/>
    </row>
    <row r="195" spans="1:18" ht="64.5" customHeight="1">
      <c r="A195" s="2076"/>
      <c r="B195" s="1994" t="s">
        <v>1246</v>
      </c>
      <c r="C195" s="2088" t="s">
        <v>111</v>
      </c>
      <c r="D195" s="1995"/>
      <c r="E195" s="1996"/>
      <c r="F195" s="1996"/>
      <c r="G195" s="1996"/>
      <c r="H195" s="1996"/>
      <c r="I195" s="1996"/>
      <c r="J195" s="1996"/>
      <c r="K195" s="2077">
        <v>3419290</v>
      </c>
      <c r="L195" s="1996"/>
      <c r="M195" s="1996"/>
      <c r="N195" s="1996"/>
      <c r="O195" s="1996"/>
      <c r="P195" s="1996"/>
      <c r="Q195" s="1996"/>
      <c r="R195" s="2078"/>
    </row>
    <row r="196" spans="1:18" ht="64.5" customHeight="1">
      <c r="A196" s="2076"/>
      <c r="B196" s="1994" t="s">
        <v>1814</v>
      </c>
      <c r="C196" s="2088" t="s">
        <v>111</v>
      </c>
      <c r="D196" s="1995"/>
      <c r="E196" s="1996"/>
      <c r="F196" s="1996"/>
      <c r="G196" s="1996"/>
      <c r="H196" s="1996"/>
      <c r="I196" s="1996"/>
      <c r="J196" s="1996"/>
      <c r="K196" s="2077">
        <v>1029995</v>
      </c>
      <c r="L196" s="1996"/>
      <c r="M196" s="1996"/>
      <c r="N196" s="1996"/>
      <c r="O196" s="1996"/>
      <c r="P196" s="1996"/>
      <c r="Q196" s="1996"/>
      <c r="R196" s="2078"/>
    </row>
    <row r="197" spans="1:18" ht="64.5" customHeight="1">
      <c r="A197" s="2083"/>
      <c r="B197" s="1994" t="s">
        <v>1240</v>
      </c>
      <c r="C197" s="2088" t="s">
        <v>111</v>
      </c>
      <c r="D197" s="1995"/>
      <c r="E197" s="1996"/>
      <c r="F197" s="1996"/>
      <c r="G197" s="1996"/>
      <c r="H197" s="1996"/>
      <c r="I197" s="1996"/>
      <c r="J197" s="1996"/>
      <c r="K197" s="2077">
        <v>5196341</v>
      </c>
      <c r="L197" s="1996"/>
      <c r="M197" s="1996"/>
      <c r="N197" s="2084"/>
      <c r="O197" s="2084"/>
      <c r="P197" s="2084"/>
      <c r="Q197" s="1999"/>
      <c r="R197" s="2078"/>
    </row>
    <row r="198" spans="1:18" ht="45.75" customHeight="1">
      <c r="A198" s="2082">
        <v>2</v>
      </c>
      <c r="B198" s="3625" t="s">
        <v>2514</v>
      </c>
      <c r="C198" s="3625"/>
      <c r="D198" s="3625"/>
      <c r="E198" s="3625"/>
      <c r="F198" s="3625"/>
      <c r="G198" s="3625"/>
      <c r="H198" s="3625"/>
      <c r="I198" s="3625"/>
      <c r="J198" s="3625"/>
      <c r="K198" s="3625"/>
      <c r="L198" s="3625"/>
      <c r="M198" s="3625"/>
      <c r="N198" s="3625"/>
      <c r="O198" s="3625"/>
      <c r="P198" s="3625"/>
      <c r="Q198" s="3625"/>
      <c r="R198" s="3625"/>
    </row>
    <row r="199" spans="1:18" ht="26.25" customHeight="1">
      <c r="A199" s="2076"/>
      <c r="B199" s="3629" t="s">
        <v>1318</v>
      </c>
      <c r="C199" s="3629"/>
      <c r="D199" s="2082"/>
      <c r="E199" s="2084"/>
      <c r="F199" s="3629" t="s">
        <v>1372</v>
      </c>
      <c r="G199" s="3629"/>
      <c r="H199" s="3629"/>
      <c r="I199" s="3629"/>
      <c r="J199" s="3629"/>
      <c r="K199" s="3629"/>
      <c r="L199" s="3629"/>
      <c r="M199" s="3629"/>
      <c r="N199" s="3629"/>
      <c r="O199" s="3629"/>
      <c r="P199" s="3629"/>
      <c r="Q199" s="3629"/>
      <c r="R199" s="3629"/>
    </row>
    <row r="200" spans="1:18" ht="78" customHeight="1">
      <c r="A200" s="2076"/>
      <c r="B200" s="2089" t="s">
        <v>1635</v>
      </c>
      <c r="C200" s="2088" t="s">
        <v>32</v>
      </c>
      <c r="D200" s="3635" t="s">
        <v>1559</v>
      </c>
      <c r="E200" s="1997"/>
      <c r="F200" s="1996"/>
      <c r="G200" s="1997"/>
      <c r="H200" s="1998"/>
      <c r="I200" s="1993"/>
      <c r="J200" s="1993"/>
      <c r="K200" s="1997">
        <v>92400</v>
      </c>
      <c r="L200" s="1996"/>
      <c r="M200" s="2087"/>
      <c r="N200" s="1993"/>
      <c r="O200" s="1993"/>
      <c r="P200" s="1998"/>
      <c r="Q200" s="1998"/>
      <c r="R200" s="1998"/>
    </row>
    <row r="201" spans="1:18" ht="78" customHeight="1">
      <c r="A201" s="2076"/>
      <c r="B201" s="2089" t="s">
        <v>1636</v>
      </c>
      <c r="C201" s="2076" t="s">
        <v>32</v>
      </c>
      <c r="D201" s="3635"/>
      <c r="E201" s="1997"/>
      <c r="F201" s="1997"/>
      <c r="G201" s="1997"/>
      <c r="H201" s="1998"/>
      <c r="I201" s="1998"/>
      <c r="J201" s="1998"/>
      <c r="K201" s="1997">
        <v>36000</v>
      </c>
      <c r="L201" s="1997"/>
      <c r="M201" s="2087"/>
      <c r="N201" s="1998"/>
      <c r="O201" s="1998"/>
      <c r="P201" s="1998"/>
      <c r="Q201" s="1998"/>
      <c r="R201" s="1998"/>
    </row>
    <row r="202" spans="1:18" ht="78" customHeight="1">
      <c r="A202" s="2076"/>
      <c r="B202" s="2089" t="s">
        <v>1638</v>
      </c>
      <c r="C202" s="2076" t="s">
        <v>32</v>
      </c>
      <c r="D202" s="2088" t="s">
        <v>1559</v>
      </c>
      <c r="E202" s="1997"/>
      <c r="F202" s="1997"/>
      <c r="G202" s="1997"/>
      <c r="H202" s="1998"/>
      <c r="I202" s="1998"/>
      <c r="J202" s="1998"/>
      <c r="K202" s="1997">
        <v>37200</v>
      </c>
      <c r="L202" s="1997"/>
      <c r="M202" s="2087"/>
      <c r="N202" s="1998"/>
      <c r="O202" s="1998"/>
      <c r="P202" s="1998"/>
      <c r="Q202" s="1998"/>
      <c r="R202" s="1998"/>
    </row>
    <row r="203" spans="1:18" ht="78" customHeight="1">
      <c r="A203" s="2076"/>
      <c r="B203" s="2089" t="s">
        <v>1637</v>
      </c>
      <c r="C203" s="2076" t="s">
        <v>32</v>
      </c>
      <c r="D203" s="2088" t="s">
        <v>1559</v>
      </c>
      <c r="E203" s="1997"/>
      <c r="F203" s="1997"/>
      <c r="G203" s="1997"/>
      <c r="H203" s="1998"/>
      <c r="I203" s="1998"/>
      <c r="J203" s="1998"/>
      <c r="K203" s="1997">
        <v>43200</v>
      </c>
      <c r="L203" s="1997"/>
      <c r="M203" s="2087"/>
      <c r="N203" s="1998"/>
      <c r="O203" s="1998"/>
      <c r="P203" s="1998"/>
      <c r="Q203" s="1998"/>
      <c r="R203" s="1998"/>
    </row>
    <row r="204" spans="1:18" ht="78" customHeight="1">
      <c r="A204" s="2076"/>
      <c r="B204" s="2089" t="s">
        <v>1639</v>
      </c>
      <c r="C204" s="2076" t="s">
        <v>32</v>
      </c>
      <c r="D204" s="2088" t="s">
        <v>1559</v>
      </c>
      <c r="E204" s="1997"/>
      <c r="F204" s="1997"/>
      <c r="G204" s="1997"/>
      <c r="H204" s="1998"/>
      <c r="I204" s="1998"/>
      <c r="J204" s="1998"/>
      <c r="K204" s="1997">
        <v>45600</v>
      </c>
      <c r="L204" s="1997"/>
      <c r="M204" s="2087"/>
      <c r="N204" s="1998"/>
      <c r="O204" s="1998"/>
      <c r="P204" s="1998"/>
      <c r="Q204" s="1998"/>
      <c r="R204" s="1998"/>
    </row>
    <row r="205" spans="1:18" ht="78" customHeight="1">
      <c r="A205" s="2076"/>
      <c r="B205" s="2089" t="s">
        <v>1642</v>
      </c>
      <c r="C205" s="2076" t="s">
        <v>32</v>
      </c>
      <c r="D205" s="1994"/>
      <c r="E205" s="1997"/>
      <c r="F205" s="1997"/>
      <c r="G205" s="1997"/>
      <c r="H205" s="1998"/>
      <c r="I205" s="1998"/>
      <c r="J205" s="1998"/>
      <c r="K205" s="1997">
        <v>150000</v>
      </c>
      <c r="L205" s="1997"/>
      <c r="M205" s="2087"/>
      <c r="N205" s="1998"/>
      <c r="O205" s="1998"/>
      <c r="P205" s="1998"/>
      <c r="Q205" s="1998"/>
      <c r="R205" s="1998"/>
    </row>
    <row r="206" spans="1:18" ht="78" customHeight="1">
      <c r="A206" s="2076"/>
      <c r="B206" s="2089" t="s">
        <v>1643</v>
      </c>
      <c r="C206" s="2076" t="s">
        <v>32</v>
      </c>
      <c r="D206" s="1994"/>
      <c r="E206" s="1997"/>
      <c r="F206" s="1997"/>
      <c r="G206" s="1997"/>
      <c r="H206" s="2006"/>
      <c r="I206" s="1998"/>
      <c r="J206" s="1998"/>
      <c r="K206" s="1997">
        <v>186000</v>
      </c>
      <c r="L206" s="1997"/>
      <c r="M206" s="2087"/>
      <c r="N206" s="1998"/>
      <c r="O206" s="1998"/>
      <c r="P206" s="2006"/>
      <c r="Q206" s="2006"/>
      <c r="R206" s="2006"/>
    </row>
    <row r="207" spans="1:18" ht="78" customHeight="1">
      <c r="A207" s="2076"/>
      <c r="B207" s="2089" t="s">
        <v>1645</v>
      </c>
      <c r="C207" s="2076" t="s">
        <v>32</v>
      </c>
      <c r="D207" s="3635" t="s">
        <v>1559</v>
      </c>
      <c r="E207" s="1997"/>
      <c r="F207" s="1997"/>
      <c r="G207" s="1997"/>
      <c r="H207" s="2006"/>
      <c r="I207" s="1998"/>
      <c r="J207" s="1998"/>
      <c r="K207" s="1997">
        <v>186120</v>
      </c>
      <c r="L207" s="1997"/>
      <c r="M207" s="2087"/>
      <c r="N207" s="1998"/>
      <c r="O207" s="1998"/>
      <c r="P207" s="2006"/>
      <c r="Q207" s="2006"/>
      <c r="R207" s="2006"/>
    </row>
    <row r="208" spans="1:18" ht="78" customHeight="1">
      <c r="A208" s="2076"/>
      <c r="B208" s="2089" t="s">
        <v>1644</v>
      </c>
      <c r="C208" s="2076" t="s">
        <v>32</v>
      </c>
      <c r="D208" s="3635"/>
      <c r="E208" s="1997"/>
      <c r="F208" s="1997"/>
      <c r="G208" s="1997"/>
      <c r="H208" s="2006"/>
      <c r="I208" s="1998"/>
      <c r="J208" s="1998"/>
      <c r="K208" s="1997">
        <v>24600</v>
      </c>
      <c r="L208" s="1997"/>
      <c r="M208" s="2087"/>
      <c r="N208" s="1998"/>
      <c r="O208" s="1998"/>
      <c r="P208" s="2006"/>
      <c r="Q208" s="2006"/>
      <c r="R208" s="2006"/>
    </row>
    <row r="209" spans="1:18" ht="19.5" customHeight="1">
      <c r="A209" s="2076"/>
      <c r="B209" s="2082" t="s">
        <v>1277</v>
      </c>
      <c r="C209" s="2006"/>
      <c r="D209" s="2006"/>
      <c r="E209" s="2007"/>
      <c r="F209" s="3629" t="s">
        <v>1372</v>
      </c>
      <c r="G209" s="3629"/>
      <c r="H209" s="3629"/>
      <c r="I209" s="3629"/>
      <c r="J209" s="3629"/>
      <c r="K209" s="3629"/>
      <c r="L209" s="3629"/>
      <c r="M209" s="3629"/>
      <c r="N209" s="3629"/>
      <c r="O209" s="3629"/>
      <c r="P209" s="3629"/>
      <c r="Q209" s="3629"/>
      <c r="R209" s="3629"/>
    </row>
    <row r="210" spans="1:18" ht="43.5" customHeight="1">
      <c r="A210" s="2076"/>
      <c r="B210" s="2089" t="s">
        <v>1825</v>
      </c>
      <c r="C210" s="2088" t="s">
        <v>111</v>
      </c>
      <c r="D210" s="3635" t="s">
        <v>1559</v>
      </c>
      <c r="E210" s="2087"/>
      <c r="F210" s="1997"/>
      <c r="G210" s="1997"/>
      <c r="H210" s="2077"/>
      <c r="I210" s="2077"/>
      <c r="J210" s="2077"/>
      <c r="K210" s="1997">
        <v>1984545</v>
      </c>
      <c r="L210" s="1997"/>
      <c r="M210" s="2087"/>
      <c r="N210" s="2077"/>
      <c r="O210" s="2077"/>
      <c r="P210" s="2077"/>
      <c r="Q210" s="2077"/>
      <c r="R210" s="2077"/>
    </row>
    <row r="211" spans="1:18" ht="43.5" customHeight="1">
      <c r="A211" s="2076"/>
      <c r="B211" s="2095" t="s">
        <v>1646</v>
      </c>
      <c r="C211" s="2088" t="s">
        <v>111</v>
      </c>
      <c r="D211" s="3635"/>
      <c r="E211" s="2087"/>
      <c r="F211" s="1997"/>
      <c r="G211" s="1997"/>
      <c r="H211" s="2077"/>
      <c r="I211" s="2077"/>
      <c r="J211" s="2077"/>
      <c r="K211" s="1997">
        <v>1697273</v>
      </c>
      <c r="L211" s="1997"/>
      <c r="M211" s="2087"/>
      <c r="N211" s="2077"/>
      <c r="O211" s="2077"/>
      <c r="P211" s="2077"/>
      <c r="Q211" s="2077"/>
      <c r="R211" s="2077"/>
    </row>
    <row r="212" spans="1:18" ht="43.5" customHeight="1">
      <c r="A212" s="2076"/>
      <c r="B212" s="2089" t="s">
        <v>1647</v>
      </c>
      <c r="C212" s="2088" t="s">
        <v>111</v>
      </c>
      <c r="D212" s="3635"/>
      <c r="E212" s="2087"/>
      <c r="F212" s="1997"/>
      <c r="G212" s="1997"/>
      <c r="H212" s="2077"/>
      <c r="I212" s="2077"/>
      <c r="J212" s="2077"/>
      <c r="K212" s="1997">
        <v>1245455</v>
      </c>
      <c r="L212" s="1997"/>
      <c r="M212" s="2087"/>
      <c r="N212" s="2077"/>
      <c r="O212" s="2077"/>
      <c r="P212" s="2077"/>
      <c r="Q212" s="2077"/>
      <c r="R212" s="2077"/>
    </row>
    <row r="213" spans="1:18" ht="21" customHeight="1">
      <c r="A213" s="2076"/>
      <c r="B213" s="2082" t="s">
        <v>1276</v>
      </c>
      <c r="C213" s="2088"/>
      <c r="D213" s="2088"/>
      <c r="E213" s="2087"/>
      <c r="F213" s="1997"/>
      <c r="G213" s="1997"/>
      <c r="H213" s="2077"/>
      <c r="I213" s="2077"/>
      <c r="J213" s="2077"/>
      <c r="K213" s="1997"/>
      <c r="L213" s="1997"/>
      <c r="M213" s="2087"/>
      <c r="N213" s="2077"/>
      <c r="O213" s="2077"/>
      <c r="P213" s="2077"/>
      <c r="Q213" s="2077"/>
      <c r="R213" s="2077"/>
    </row>
    <row r="214" spans="1:18" ht="48" customHeight="1">
      <c r="A214" s="2076"/>
      <c r="B214" s="2089" t="s">
        <v>1826</v>
      </c>
      <c r="C214" s="2088" t="s">
        <v>111</v>
      </c>
      <c r="D214" s="3635" t="s">
        <v>1559</v>
      </c>
      <c r="E214" s="2087"/>
      <c r="F214" s="1997"/>
      <c r="G214" s="1997"/>
      <c r="H214" s="2077"/>
      <c r="I214" s="2077"/>
      <c r="J214" s="2077"/>
      <c r="K214" s="1997">
        <v>4090909</v>
      </c>
      <c r="L214" s="1997"/>
      <c r="M214" s="2087"/>
      <c r="N214" s="2077"/>
      <c r="O214" s="2077"/>
      <c r="P214" s="2077"/>
      <c r="Q214" s="2077"/>
      <c r="R214" s="2077"/>
    </row>
    <row r="215" spans="1:18" ht="48" customHeight="1">
      <c r="A215" s="2076"/>
      <c r="B215" s="2089" t="s">
        <v>1648</v>
      </c>
      <c r="C215" s="2088" t="s">
        <v>111</v>
      </c>
      <c r="D215" s="3635"/>
      <c r="E215" s="2087"/>
      <c r="F215" s="1997"/>
      <c r="G215" s="1997"/>
      <c r="H215" s="2077"/>
      <c r="I215" s="2077"/>
      <c r="J215" s="2077"/>
      <c r="K215" s="1997">
        <v>1990909</v>
      </c>
      <c r="L215" s="1997"/>
      <c r="M215" s="2087"/>
      <c r="N215" s="2077"/>
      <c r="O215" s="2077"/>
      <c r="P215" s="2077"/>
      <c r="Q215" s="2077"/>
      <c r="R215" s="2077"/>
    </row>
    <row r="216" spans="1:18" ht="48" customHeight="1">
      <c r="A216" s="2076"/>
      <c r="B216" s="2089" t="s">
        <v>1649</v>
      </c>
      <c r="C216" s="2088" t="s">
        <v>111</v>
      </c>
      <c r="D216" s="3635"/>
      <c r="E216" s="2087"/>
      <c r="F216" s="1997"/>
      <c r="G216" s="1997"/>
      <c r="H216" s="2077"/>
      <c r="I216" s="2077"/>
      <c r="J216" s="2077"/>
      <c r="K216" s="1997">
        <v>2466364</v>
      </c>
      <c r="L216" s="1997"/>
      <c r="M216" s="2087"/>
      <c r="N216" s="2077"/>
      <c r="O216" s="2077"/>
      <c r="P216" s="2077"/>
      <c r="Q216" s="2077"/>
      <c r="R216" s="2077"/>
    </row>
    <row r="217" spans="1:18" ht="22.5" customHeight="1">
      <c r="A217" s="2076"/>
      <c r="B217" s="2082" t="s">
        <v>1093</v>
      </c>
      <c r="C217" s="2088"/>
      <c r="D217" s="2088"/>
      <c r="E217" s="2087"/>
      <c r="F217" s="1997"/>
      <c r="G217" s="1997"/>
      <c r="H217" s="2077"/>
      <c r="I217" s="2077"/>
      <c r="J217" s="2077"/>
      <c r="K217" s="1997"/>
      <c r="L217" s="1997"/>
      <c r="M217" s="2087"/>
      <c r="N217" s="2077"/>
      <c r="O217" s="2077"/>
      <c r="P217" s="2077"/>
      <c r="Q217" s="2077"/>
      <c r="R217" s="2077"/>
    </row>
    <row r="218" spans="1:18" ht="50.25" customHeight="1">
      <c r="A218" s="2076"/>
      <c r="B218" s="2089" t="s">
        <v>1650</v>
      </c>
      <c r="C218" s="2088" t="s">
        <v>28</v>
      </c>
      <c r="D218" s="2088"/>
      <c r="E218" s="2087"/>
      <c r="F218" s="1997"/>
      <c r="G218" s="1997"/>
      <c r="H218" s="2077"/>
      <c r="I218" s="2077"/>
      <c r="J218" s="2077"/>
      <c r="K218" s="1997">
        <v>330909</v>
      </c>
      <c r="L218" s="1997"/>
      <c r="M218" s="2087"/>
      <c r="N218" s="2077"/>
      <c r="O218" s="2077"/>
      <c r="P218" s="2077"/>
      <c r="Q218" s="2077"/>
      <c r="R218" s="2077"/>
    </row>
    <row r="219" spans="1:18" ht="50.25" customHeight="1">
      <c r="A219" s="2083"/>
      <c r="B219" s="2089" t="s">
        <v>1651</v>
      </c>
      <c r="C219" s="2088" t="s">
        <v>28</v>
      </c>
      <c r="D219" s="2088"/>
      <c r="E219" s="2087"/>
      <c r="F219" s="1997"/>
      <c r="G219" s="1997"/>
      <c r="H219" s="1999"/>
      <c r="I219" s="2077"/>
      <c r="J219" s="2077"/>
      <c r="K219" s="1997">
        <v>436364</v>
      </c>
      <c r="L219" s="1997"/>
      <c r="M219" s="2087"/>
      <c r="N219" s="2077"/>
      <c r="O219" s="2077"/>
      <c r="P219" s="1999"/>
      <c r="Q219" s="1999"/>
      <c r="R219" s="1999"/>
    </row>
    <row r="220" spans="1:18" ht="36.75" hidden="1" customHeight="1">
      <c r="A220" s="1991">
        <v>3</v>
      </c>
      <c r="B220" s="3625" t="s">
        <v>1769</v>
      </c>
      <c r="C220" s="3625"/>
      <c r="D220" s="3625"/>
      <c r="E220" s="3625"/>
      <c r="F220" s="3625"/>
      <c r="G220" s="3625"/>
      <c r="H220" s="3625"/>
      <c r="I220" s="3625"/>
      <c r="J220" s="3625"/>
      <c r="K220" s="3625"/>
      <c r="L220" s="3625"/>
      <c r="M220" s="3625"/>
      <c r="N220" s="3625"/>
      <c r="O220" s="3625"/>
      <c r="P220" s="3625"/>
      <c r="Q220" s="3625"/>
      <c r="R220" s="3625"/>
    </row>
    <row r="221" spans="1:18" ht="27.75" hidden="1" customHeight="1">
      <c r="A221" s="2083"/>
      <c r="B221" s="1970" t="s">
        <v>1771</v>
      </c>
      <c r="C221" s="2088"/>
      <c r="D221" s="2088"/>
      <c r="E221" s="2087"/>
      <c r="F221" s="3629" t="s">
        <v>1770</v>
      </c>
      <c r="G221" s="3629"/>
      <c r="H221" s="3629"/>
      <c r="I221" s="3629"/>
      <c r="J221" s="3629"/>
      <c r="K221" s="3629"/>
      <c r="L221" s="3629"/>
      <c r="M221" s="3629"/>
      <c r="N221" s="3629"/>
      <c r="O221" s="3629"/>
      <c r="P221" s="3629"/>
      <c r="Q221" s="3629"/>
      <c r="R221" s="3629"/>
    </row>
    <row r="222" spans="1:18" ht="34.5" hidden="1" customHeight="1">
      <c r="A222" s="3630"/>
      <c r="B222" s="3636" t="s">
        <v>1773</v>
      </c>
      <c r="C222" s="2088" t="s">
        <v>1772</v>
      </c>
      <c r="D222" s="3635" t="s">
        <v>1559</v>
      </c>
      <c r="E222" s="2087"/>
      <c r="F222" s="1997"/>
      <c r="G222" s="1997"/>
      <c r="H222" s="1999"/>
      <c r="I222" s="2077"/>
      <c r="J222" s="2077"/>
      <c r="K222" s="1997">
        <f>5900000/1.1</f>
        <v>5363636.3636363633</v>
      </c>
      <c r="L222" s="1997"/>
      <c r="M222" s="2087"/>
      <c r="N222" s="2077"/>
      <c r="O222" s="2077"/>
      <c r="P222" s="1999"/>
      <c r="Q222" s="1999"/>
      <c r="R222" s="1999"/>
    </row>
    <row r="223" spans="1:18" ht="34.5" hidden="1" customHeight="1">
      <c r="A223" s="3630"/>
      <c r="B223" s="3636"/>
      <c r="C223" s="2088" t="s">
        <v>1774</v>
      </c>
      <c r="D223" s="3635"/>
      <c r="E223" s="2087"/>
      <c r="F223" s="1997"/>
      <c r="G223" s="1997"/>
      <c r="H223" s="1999"/>
      <c r="I223" s="2077"/>
      <c r="J223" s="2077"/>
      <c r="K223" s="1997">
        <f>1570000/1.1</f>
        <v>1427272.7272727271</v>
      </c>
      <c r="L223" s="1997"/>
      <c r="M223" s="2087"/>
      <c r="N223" s="2077"/>
      <c r="O223" s="2077"/>
      <c r="P223" s="1999"/>
      <c r="Q223" s="1999"/>
      <c r="R223" s="1999"/>
    </row>
    <row r="224" spans="1:18" ht="34.5" hidden="1" customHeight="1">
      <c r="A224" s="3630"/>
      <c r="B224" s="3636"/>
      <c r="C224" s="2088" t="s">
        <v>1775</v>
      </c>
      <c r="D224" s="3635"/>
      <c r="E224" s="2087"/>
      <c r="F224" s="1997"/>
      <c r="G224" s="1997"/>
      <c r="H224" s="1999"/>
      <c r="I224" s="2077"/>
      <c r="J224" s="2077"/>
      <c r="K224" s="1997">
        <f>476000/1.1</f>
        <v>432727.27272727271</v>
      </c>
      <c r="L224" s="1997"/>
      <c r="M224" s="2087"/>
      <c r="N224" s="2077"/>
      <c r="O224" s="2077"/>
      <c r="P224" s="1999"/>
      <c r="Q224" s="1999"/>
      <c r="R224" s="1999"/>
    </row>
    <row r="225" spans="1:18" ht="34.5" hidden="1" customHeight="1">
      <c r="A225" s="3630"/>
      <c r="B225" s="3636" t="s">
        <v>1776</v>
      </c>
      <c r="C225" s="2088" t="s">
        <v>1772</v>
      </c>
      <c r="D225" s="3635" t="s">
        <v>1559</v>
      </c>
      <c r="E225" s="2087"/>
      <c r="F225" s="1997"/>
      <c r="G225" s="1997"/>
      <c r="H225" s="1999"/>
      <c r="I225" s="2077"/>
      <c r="J225" s="2077"/>
      <c r="K225" s="1997">
        <f>5728000/1.1</f>
        <v>5207272.7272727266</v>
      </c>
      <c r="L225" s="1997"/>
      <c r="M225" s="2087"/>
      <c r="N225" s="2077"/>
      <c r="O225" s="2077"/>
      <c r="P225" s="1999"/>
      <c r="Q225" s="1999"/>
      <c r="R225" s="1999"/>
    </row>
    <row r="226" spans="1:18" ht="34.5" hidden="1" customHeight="1">
      <c r="A226" s="3630"/>
      <c r="B226" s="3636"/>
      <c r="C226" s="2088" t="s">
        <v>1774</v>
      </c>
      <c r="D226" s="3635"/>
      <c r="E226" s="2087"/>
      <c r="F226" s="1997"/>
      <c r="G226" s="1997"/>
      <c r="H226" s="1999"/>
      <c r="I226" s="2077"/>
      <c r="J226" s="2077"/>
      <c r="K226" s="1997">
        <f>1522000/1.1</f>
        <v>1383636.3636363635</v>
      </c>
      <c r="L226" s="1997"/>
      <c r="M226" s="2087"/>
      <c r="N226" s="2077"/>
      <c r="O226" s="2077"/>
      <c r="P226" s="1999"/>
      <c r="Q226" s="1999"/>
      <c r="R226" s="1999"/>
    </row>
    <row r="227" spans="1:18" ht="34.5" hidden="1" customHeight="1">
      <c r="A227" s="3630"/>
      <c r="B227" s="3636"/>
      <c r="C227" s="2088" t="s">
        <v>1775</v>
      </c>
      <c r="D227" s="3635"/>
      <c r="E227" s="2087"/>
      <c r="F227" s="1997"/>
      <c r="G227" s="1997"/>
      <c r="H227" s="1999"/>
      <c r="I227" s="2077"/>
      <c r="J227" s="2077"/>
      <c r="K227" s="1997">
        <f>460000/1.1</f>
        <v>418181.81818181818</v>
      </c>
      <c r="L227" s="1997"/>
      <c r="M227" s="2087"/>
      <c r="N227" s="2077"/>
      <c r="O227" s="2077"/>
      <c r="P227" s="1999"/>
      <c r="Q227" s="1999"/>
      <c r="R227" s="1999"/>
    </row>
    <row r="228" spans="1:18" ht="34.5" hidden="1" customHeight="1">
      <c r="A228" s="3630"/>
      <c r="B228" s="3636" t="s">
        <v>1777</v>
      </c>
      <c r="C228" s="2088" t="s">
        <v>1772</v>
      </c>
      <c r="D228" s="3635" t="s">
        <v>1559</v>
      </c>
      <c r="E228" s="2087"/>
      <c r="F228" s="1997"/>
      <c r="G228" s="1997"/>
      <c r="H228" s="1999"/>
      <c r="I228" s="2077"/>
      <c r="J228" s="2077"/>
      <c r="K228" s="1997">
        <f>4685000/1.1</f>
        <v>4259090.9090909092</v>
      </c>
      <c r="L228" s="1997"/>
      <c r="M228" s="2087"/>
      <c r="N228" s="2077"/>
      <c r="O228" s="2077"/>
      <c r="P228" s="1999"/>
      <c r="Q228" s="1999"/>
      <c r="R228" s="1999"/>
    </row>
    <row r="229" spans="1:18" ht="34.5" hidden="1" customHeight="1">
      <c r="A229" s="3630"/>
      <c r="B229" s="3636"/>
      <c r="C229" s="2088" t="s">
        <v>1353</v>
      </c>
      <c r="D229" s="3635"/>
      <c r="E229" s="2087"/>
      <c r="F229" s="1997"/>
      <c r="G229" s="1997"/>
      <c r="H229" s="1999"/>
      <c r="I229" s="2077"/>
      <c r="J229" s="2077"/>
      <c r="K229" s="1997">
        <f>1728000/1.1</f>
        <v>1570909.0909090908</v>
      </c>
      <c r="L229" s="1997"/>
      <c r="M229" s="2087"/>
      <c r="N229" s="2077"/>
      <c r="O229" s="2077"/>
      <c r="P229" s="1999"/>
      <c r="Q229" s="1999"/>
      <c r="R229" s="1999"/>
    </row>
    <row r="230" spans="1:18" ht="34.5" hidden="1" customHeight="1">
      <c r="A230" s="3630"/>
      <c r="B230" s="3636"/>
      <c r="C230" s="2088" t="s">
        <v>1775</v>
      </c>
      <c r="D230" s="3635"/>
      <c r="E230" s="2087"/>
      <c r="F230" s="1997"/>
      <c r="G230" s="1997"/>
      <c r="H230" s="1999"/>
      <c r="I230" s="2077"/>
      <c r="J230" s="2077"/>
      <c r="K230" s="1997">
        <f>401000/1.1</f>
        <v>364545.45454545453</v>
      </c>
      <c r="L230" s="1997"/>
      <c r="M230" s="2087"/>
      <c r="N230" s="2077"/>
      <c r="O230" s="2077"/>
      <c r="P230" s="1999"/>
      <c r="Q230" s="1999"/>
      <c r="R230" s="1999"/>
    </row>
    <row r="231" spans="1:18" ht="34.5" hidden="1" customHeight="1">
      <c r="A231" s="3630"/>
      <c r="B231" s="3636" t="s">
        <v>1778</v>
      </c>
      <c r="C231" s="2088" t="s">
        <v>1772</v>
      </c>
      <c r="D231" s="3635" t="s">
        <v>1559</v>
      </c>
      <c r="E231" s="2087"/>
      <c r="F231" s="1997"/>
      <c r="G231" s="1997"/>
      <c r="H231" s="1999"/>
      <c r="I231" s="2077"/>
      <c r="J231" s="2077"/>
      <c r="K231" s="1997">
        <f>4719000/1.1</f>
        <v>4290000</v>
      </c>
      <c r="L231" s="1997"/>
      <c r="M231" s="2087"/>
      <c r="N231" s="2077"/>
      <c r="O231" s="2077"/>
      <c r="P231" s="1999"/>
      <c r="Q231" s="1999"/>
      <c r="R231" s="1999"/>
    </row>
    <row r="232" spans="1:18" ht="34.5" hidden="1" customHeight="1">
      <c r="A232" s="3630"/>
      <c r="B232" s="3636"/>
      <c r="C232" s="2088" t="s">
        <v>1353</v>
      </c>
      <c r="D232" s="3635"/>
      <c r="E232" s="2087"/>
      <c r="F232" s="1997"/>
      <c r="G232" s="1997"/>
      <c r="H232" s="1999"/>
      <c r="I232" s="2077"/>
      <c r="J232" s="2077"/>
      <c r="K232" s="1997">
        <f>1801000/1.1</f>
        <v>1637272.7272727271</v>
      </c>
      <c r="L232" s="1997"/>
      <c r="M232" s="2087"/>
      <c r="N232" s="2077"/>
      <c r="O232" s="2077"/>
      <c r="P232" s="1999"/>
      <c r="Q232" s="1999"/>
      <c r="R232" s="1999"/>
    </row>
    <row r="233" spans="1:18" ht="34.5" hidden="1" customHeight="1">
      <c r="A233" s="3630"/>
      <c r="B233" s="3636"/>
      <c r="C233" s="2088" t="s">
        <v>1775</v>
      </c>
      <c r="D233" s="3635"/>
      <c r="E233" s="2087"/>
      <c r="F233" s="1997"/>
      <c r="G233" s="1997"/>
      <c r="H233" s="1999"/>
      <c r="I233" s="2077"/>
      <c r="J233" s="2077"/>
      <c r="K233" s="1997">
        <f>439000/1.1</f>
        <v>399090.90909090906</v>
      </c>
      <c r="L233" s="1997"/>
      <c r="M233" s="2087"/>
      <c r="N233" s="2077"/>
      <c r="O233" s="2077"/>
      <c r="P233" s="1999"/>
      <c r="Q233" s="1999"/>
      <c r="R233" s="1999"/>
    </row>
    <row r="234" spans="1:18" ht="34.5" hidden="1" customHeight="1">
      <c r="A234" s="2083"/>
      <c r="B234" s="2095" t="s">
        <v>1779</v>
      </c>
      <c r="C234" s="2088" t="s">
        <v>1354</v>
      </c>
      <c r="D234" s="3635"/>
      <c r="E234" s="2087"/>
      <c r="F234" s="1997"/>
      <c r="G234" s="1997"/>
      <c r="H234" s="1999"/>
      <c r="I234" s="2077"/>
      <c r="J234" s="2077"/>
      <c r="K234" s="1997">
        <f>2840000/1.1</f>
        <v>2581818.1818181816</v>
      </c>
      <c r="L234" s="1997"/>
      <c r="M234" s="2087"/>
      <c r="N234" s="2077"/>
      <c r="O234" s="2077"/>
      <c r="P234" s="1999"/>
      <c r="Q234" s="1999"/>
      <c r="R234" s="1999"/>
    </row>
    <row r="235" spans="1:18" ht="34.5" hidden="1" customHeight="1">
      <c r="A235" s="2083"/>
      <c r="B235" s="2095"/>
      <c r="C235" s="2088" t="s">
        <v>1353</v>
      </c>
      <c r="D235" s="3635"/>
      <c r="E235" s="2087"/>
      <c r="F235" s="1997"/>
      <c r="G235" s="1997"/>
      <c r="H235" s="1999"/>
      <c r="I235" s="2077"/>
      <c r="J235" s="2077"/>
      <c r="K235" s="1997">
        <f>875000/1.1</f>
        <v>795454.54545454541</v>
      </c>
      <c r="L235" s="1997"/>
      <c r="M235" s="2087"/>
      <c r="N235" s="2077"/>
      <c r="O235" s="2077"/>
      <c r="P235" s="1999"/>
      <c r="Q235" s="1999"/>
      <c r="R235" s="1999"/>
    </row>
    <row r="236" spans="1:18" ht="34.5" hidden="1" customHeight="1">
      <c r="A236" s="2083"/>
      <c r="B236" s="2095" t="s">
        <v>1779</v>
      </c>
      <c r="C236" s="2088" t="s">
        <v>1775</v>
      </c>
      <c r="D236" s="1994"/>
      <c r="E236" s="2087"/>
      <c r="F236" s="1997"/>
      <c r="G236" s="1997"/>
      <c r="H236" s="1999"/>
      <c r="I236" s="2077"/>
      <c r="J236" s="2077"/>
      <c r="K236" s="1997">
        <f>223000/1.1</f>
        <v>202727.27272727271</v>
      </c>
      <c r="L236" s="1997"/>
      <c r="M236" s="2087"/>
      <c r="N236" s="2077"/>
      <c r="O236" s="2077"/>
      <c r="P236" s="1999"/>
      <c r="Q236" s="1999"/>
      <c r="R236" s="1999"/>
    </row>
    <row r="237" spans="1:18" ht="34.5" hidden="1" customHeight="1">
      <c r="A237" s="2083"/>
      <c r="B237" s="1970" t="s">
        <v>1780</v>
      </c>
      <c r="C237" s="2088"/>
      <c r="D237" s="2088"/>
      <c r="E237" s="2087"/>
      <c r="F237" s="1997"/>
      <c r="G237" s="1997"/>
      <c r="H237" s="1999"/>
      <c r="I237" s="2077"/>
      <c r="J237" s="2077"/>
      <c r="K237" s="1997"/>
      <c r="L237" s="1997"/>
      <c r="M237" s="2087"/>
      <c r="N237" s="2077"/>
      <c r="O237" s="2077"/>
      <c r="P237" s="1999"/>
      <c r="Q237" s="1999"/>
      <c r="R237" s="1999"/>
    </row>
    <row r="238" spans="1:18" ht="34.5" hidden="1" customHeight="1">
      <c r="A238" s="2083"/>
      <c r="B238" s="2095" t="s">
        <v>1781</v>
      </c>
      <c r="C238" s="2088" t="s">
        <v>1774</v>
      </c>
      <c r="D238" s="2088"/>
      <c r="E238" s="2087"/>
      <c r="F238" s="1997"/>
      <c r="G238" s="1997"/>
      <c r="H238" s="1999"/>
      <c r="I238" s="2077"/>
      <c r="J238" s="2077"/>
      <c r="K238" s="1997">
        <f>1084000/1.1</f>
        <v>985454.54545454541</v>
      </c>
      <c r="L238" s="1997"/>
      <c r="M238" s="2087"/>
      <c r="N238" s="2077"/>
      <c r="O238" s="2077"/>
      <c r="P238" s="1999"/>
      <c r="Q238" s="1999"/>
      <c r="R238" s="1999"/>
    </row>
    <row r="239" spans="1:18" ht="34.5" hidden="1" customHeight="1">
      <c r="A239" s="2083"/>
      <c r="B239" s="2095" t="s">
        <v>1781</v>
      </c>
      <c r="C239" s="2088" t="s">
        <v>1782</v>
      </c>
      <c r="D239" s="3635" t="s">
        <v>1559</v>
      </c>
      <c r="E239" s="2087"/>
      <c r="F239" s="1997"/>
      <c r="G239" s="1997"/>
      <c r="H239" s="1999"/>
      <c r="I239" s="2077"/>
      <c r="J239" s="2077"/>
      <c r="K239" s="1997">
        <f>316000/1.1</f>
        <v>287272.72727272724</v>
      </c>
      <c r="L239" s="1997"/>
      <c r="M239" s="2087"/>
      <c r="N239" s="2077"/>
      <c r="O239" s="2077"/>
      <c r="P239" s="1999"/>
      <c r="Q239" s="1999"/>
      <c r="R239" s="1999"/>
    </row>
    <row r="240" spans="1:18" ht="34.5" hidden="1" customHeight="1">
      <c r="A240" s="3630"/>
      <c r="B240" s="3636" t="s">
        <v>1783</v>
      </c>
      <c r="C240" s="2088" t="s">
        <v>1774</v>
      </c>
      <c r="D240" s="3635"/>
      <c r="E240" s="2087"/>
      <c r="F240" s="1997"/>
      <c r="G240" s="1997"/>
      <c r="H240" s="1999"/>
      <c r="I240" s="2077"/>
      <c r="J240" s="2077"/>
      <c r="K240" s="1997">
        <f>1121000/1.1</f>
        <v>1019090.9090909091</v>
      </c>
      <c r="L240" s="1997"/>
      <c r="M240" s="2087"/>
      <c r="N240" s="2077"/>
      <c r="O240" s="2077"/>
      <c r="P240" s="1999"/>
      <c r="Q240" s="1999"/>
      <c r="R240" s="1999"/>
    </row>
    <row r="241" spans="1:18" ht="34.5" hidden="1" customHeight="1">
      <c r="A241" s="3630"/>
      <c r="B241" s="3636"/>
      <c r="C241" s="2088" t="s">
        <v>1782</v>
      </c>
      <c r="D241" s="3635"/>
      <c r="E241" s="2087"/>
      <c r="F241" s="1997"/>
      <c r="G241" s="1997"/>
      <c r="H241" s="1999"/>
      <c r="I241" s="2077"/>
      <c r="J241" s="2077"/>
      <c r="K241" s="1997">
        <f>327000/1.1</f>
        <v>297272.72727272724</v>
      </c>
      <c r="L241" s="1997"/>
      <c r="M241" s="2087"/>
      <c r="N241" s="2077"/>
      <c r="O241" s="2077"/>
      <c r="P241" s="1999"/>
      <c r="Q241" s="1999"/>
      <c r="R241" s="1999"/>
    </row>
    <row r="242" spans="1:18" ht="33" hidden="1" customHeight="1">
      <c r="A242" s="3630"/>
      <c r="B242" s="3636" t="s">
        <v>1784</v>
      </c>
      <c r="C242" s="2088" t="s">
        <v>1772</v>
      </c>
      <c r="D242" s="3635" t="s">
        <v>1559</v>
      </c>
      <c r="E242" s="2087"/>
      <c r="F242" s="1997"/>
      <c r="G242" s="1997"/>
      <c r="H242" s="1999"/>
      <c r="I242" s="2077"/>
      <c r="J242" s="2077"/>
      <c r="K242" s="1997">
        <f>4026000/1.1</f>
        <v>3659999.9999999995</v>
      </c>
      <c r="L242" s="1997"/>
      <c r="M242" s="2087"/>
      <c r="N242" s="2077"/>
      <c r="O242" s="2077"/>
      <c r="P242" s="1999"/>
      <c r="Q242" s="1999"/>
      <c r="R242" s="1999"/>
    </row>
    <row r="243" spans="1:18" ht="33" hidden="1" customHeight="1">
      <c r="A243" s="3630"/>
      <c r="B243" s="3636"/>
      <c r="C243" s="2088" t="s">
        <v>1353</v>
      </c>
      <c r="D243" s="3635"/>
      <c r="E243" s="2087"/>
      <c r="F243" s="1997"/>
      <c r="G243" s="1997"/>
      <c r="H243" s="1999"/>
      <c r="I243" s="2077"/>
      <c r="J243" s="2077"/>
      <c r="K243" s="1997">
        <f>1449000/1.1</f>
        <v>1317272.7272727271</v>
      </c>
      <c r="L243" s="1997"/>
      <c r="M243" s="2087"/>
      <c r="N243" s="2077"/>
      <c r="O243" s="2077"/>
      <c r="P243" s="1999"/>
      <c r="Q243" s="1999"/>
      <c r="R243" s="1999"/>
    </row>
    <row r="244" spans="1:18" ht="33" hidden="1" customHeight="1">
      <c r="A244" s="3630"/>
      <c r="B244" s="3636"/>
      <c r="C244" s="2088" t="s">
        <v>1774</v>
      </c>
      <c r="D244" s="3635"/>
      <c r="E244" s="2087"/>
      <c r="F244" s="1997"/>
      <c r="G244" s="1997"/>
      <c r="H244" s="1999"/>
      <c r="I244" s="2077"/>
      <c r="J244" s="2077"/>
      <c r="K244" s="1997">
        <f>1060000/1.1</f>
        <v>963636.36363636353</v>
      </c>
      <c r="L244" s="1997"/>
      <c r="M244" s="2087"/>
      <c r="N244" s="2077"/>
      <c r="O244" s="2077"/>
      <c r="P244" s="1999"/>
      <c r="Q244" s="1999"/>
      <c r="R244" s="1999"/>
    </row>
    <row r="245" spans="1:18" ht="33" hidden="1" customHeight="1">
      <c r="A245" s="3630"/>
      <c r="B245" s="3636"/>
      <c r="C245" s="2088" t="s">
        <v>1775</v>
      </c>
      <c r="D245" s="3635"/>
      <c r="E245" s="2087"/>
      <c r="F245" s="1997"/>
      <c r="G245" s="1997"/>
      <c r="H245" s="1999"/>
      <c r="I245" s="2077"/>
      <c r="J245" s="2077"/>
      <c r="K245" s="1997">
        <f>351000/1.1</f>
        <v>319090.90909090906</v>
      </c>
      <c r="L245" s="1997"/>
      <c r="M245" s="2087"/>
      <c r="N245" s="2077"/>
      <c r="O245" s="2077"/>
      <c r="P245" s="1999"/>
      <c r="Q245" s="1999"/>
      <c r="R245" s="1999"/>
    </row>
    <row r="246" spans="1:18" ht="33" hidden="1" customHeight="1">
      <c r="A246" s="3630"/>
      <c r="B246" s="3636"/>
      <c r="C246" s="2088" t="s">
        <v>1782</v>
      </c>
      <c r="D246" s="3635"/>
      <c r="E246" s="2087"/>
      <c r="F246" s="1997"/>
      <c r="G246" s="1997"/>
      <c r="H246" s="1999"/>
      <c r="I246" s="2077"/>
      <c r="J246" s="2077"/>
      <c r="K246" s="1997">
        <f>308000/1.1</f>
        <v>280000</v>
      </c>
      <c r="L246" s="1997"/>
      <c r="M246" s="2087"/>
      <c r="N246" s="2077"/>
      <c r="O246" s="2077"/>
      <c r="P246" s="1999"/>
      <c r="Q246" s="1999"/>
      <c r="R246" s="1999"/>
    </row>
    <row r="247" spans="1:18" ht="33" hidden="1" customHeight="1">
      <c r="A247" s="3630"/>
      <c r="B247" s="3636" t="s">
        <v>1785</v>
      </c>
      <c r="C247" s="2088" t="s">
        <v>1772</v>
      </c>
      <c r="D247" s="3635" t="s">
        <v>1559</v>
      </c>
      <c r="E247" s="2087"/>
      <c r="F247" s="1997"/>
      <c r="G247" s="1997"/>
      <c r="H247" s="1999"/>
      <c r="I247" s="2077"/>
      <c r="J247" s="2077"/>
      <c r="K247" s="1997">
        <f>3846000/1.1</f>
        <v>3496363.6363636362</v>
      </c>
      <c r="L247" s="1997"/>
      <c r="M247" s="2087"/>
      <c r="N247" s="2077"/>
      <c r="O247" s="2077"/>
      <c r="P247" s="1999"/>
      <c r="Q247" s="1999"/>
      <c r="R247" s="1999"/>
    </row>
    <row r="248" spans="1:18" ht="33" hidden="1" customHeight="1">
      <c r="A248" s="3630"/>
      <c r="B248" s="3636"/>
      <c r="C248" s="2088" t="s">
        <v>1774</v>
      </c>
      <c r="D248" s="3635"/>
      <c r="E248" s="2087"/>
      <c r="F248" s="1997"/>
      <c r="G248" s="1997"/>
      <c r="H248" s="1999"/>
      <c r="I248" s="2077"/>
      <c r="J248" s="2077"/>
      <c r="K248" s="1997">
        <f>1406000/1.1</f>
        <v>1278181.8181818181</v>
      </c>
      <c r="L248" s="1997"/>
      <c r="M248" s="2087"/>
      <c r="N248" s="2077"/>
      <c r="O248" s="2077"/>
      <c r="P248" s="1999"/>
      <c r="Q248" s="1999"/>
      <c r="R248" s="1999"/>
    </row>
    <row r="249" spans="1:18" ht="33" hidden="1" customHeight="1">
      <c r="A249" s="3630"/>
      <c r="B249" s="3636"/>
      <c r="C249" s="2088" t="s">
        <v>1775</v>
      </c>
      <c r="D249" s="3635"/>
      <c r="E249" s="2087"/>
      <c r="F249" s="1997"/>
      <c r="G249" s="1997"/>
      <c r="H249" s="1999"/>
      <c r="I249" s="2077"/>
      <c r="J249" s="2077"/>
      <c r="K249" s="1997">
        <f>342000/1.1</f>
        <v>310909.09090909088</v>
      </c>
      <c r="L249" s="1997"/>
      <c r="M249" s="2087"/>
      <c r="N249" s="2077"/>
      <c r="O249" s="2077"/>
      <c r="P249" s="1999"/>
      <c r="Q249" s="1999"/>
      <c r="R249" s="1999"/>
    </row>
    <row r="250" spans="1:18" ht="33" hidden="1" customHeight="1">
      <c r="A250" s="3630"/>
      <c r="B250" s="3636"/>
      <c r="C250" s="2088" t="s">
        <v>1782</v>
      </c>
      <c r="D250" s="3635"/>
      <c r="E250" s="2087"/>
      <c r="F250" s="1997"/>
      <c r="G250" s="1997"/>
      <c r="H250" s="1999"/>
      <c r="I250" s="2077"/>
      <c r="J250" s="2077"/>
      <c r="K250" s="1997">
        <f>299000/1.1</f>
        <v>271818.18181818182</v>
      </c>
      <c r="L250" s="1997"/>
      <c r="M250" s="2087"/>
      <c r="N250" s="2077"/>
      <c r="O250" s="2077"/>
      <c r="P250" s="1999"/>
      <c r="Q250" s="1999"/>
      <c r="R250" s="1999"/>
    </row>
    <row r="251" spans="1:18" ht="33" hidden="1" customHeight="1">
      <c r="A251" s="3630"/>
      <c r="B251" s="3636" t="s">
        <v>1786</v>
      </c>
      <c r="C251" s="2088" t="s">
        <v>1772</v>
      </c>
      <c r="D251" s="2008"/>
      <c r="E251" s="2087"/>
      <c r="F251" s="1997"/>
      <c r="G251" s="1997"/>
      <c r="H251" s="1999"/>
      <c r="I251" s="2077"/>
      <c r="J251" s="2077"/>
      <c r="K251" s="1997">
        <f>3561000/1.1</f>
        <v>3237272.7272727271</v>
      </c>
      <c r="L251" s="1997"/>
      <c r="M251" s="2087"/>
      <c r="N251" s="2077"/>
      <c r="O251" s="2077"/>
      <c r="P251" s="1999"/>
      <c r="Q251" s="1999"/>
      <c r="R251" s="1999"/>
    </row>
    <row r="252" spans="1:18" ht="33.75" hidden="1" customHeight="1">
      <c r="A252" s="3630"/>
      <c r="B252" s="3636"/>
      <c r="C252" s="2088" t="s">
        <v>1774</v>
      </c>
      <c r="D252" s="2088" t="s">
        <v>1559</v>
      </c>
      <c r="E252" s="2087"/>
      <c r="F252" s="1997"/>
      <c r="G252" s="1997"/>
      <c r="H252" s="1999"/>
      <c r="I252" s="2077"/>
      <c r="J252" s="2077"/>
      <c r="K252" s="1997">
        <f>1305000/1.1</f>
        <v>1186363.6363636362</v>
      </c>
      <c r="L252" s="1997"/>
      <c r="M252" s="2087"/>
      <c r="N252" s="2077"/>
      <c r="O252" s="2077"/>
      <c r="P252" s="1999"/>
      <c r="Q252" s="1999"/>
      <c r="R252" s="1999"/>
    </row>
    <row r="253" spans="1:18" ht="30.75" hidden="1" customHeight="1">
      <c r="A253" s="3630"/>
      <c r="B253" s="3636"/>
      <c r="C253" s="2088" t="s">
        <v>1775</v>
      </c>
      <c r="D253" s="2088"/>
      <c r="E253" s="2087"/>
      <c r="F253" s="1997"/>
      <c r="G253" s="1997"/>
      <c r="H253" s="1999"/>
      <c r="I253" s="2077"/>
      <c r="J253" s="2077"/>
      <c r="K253" s="1997">
        <f>321000/1.1</f>
        <v>291818.18181818182</v>
      </c>
      <c r="L253" s="1997"/>
      <c r="M253" s="2087"/>
      <c r="N253" s="2077"/>
      <c r="O253" s="2077"/>
      <c r="P253" s="1999"/>
      <c r="Q253" s="1999"/>
      <c r="R253" s="1999"/>
    </row>
    <row r="254" spans="1:18" ht="30.75" hidden="1" customHeight="1">
      <c r="A254" s="2083"/>
      <c r="B254" s="2095" t="s">
        <v>1786</v>
      </c>
      <c r="C254" s="2088" t="s">
        <v>1782</v>
      </c>
      <c r="D254" s="2088"/>
      <c r="E254" s="2087"/>
      <c r="F254" s="1997"/>
      <c r="G254" s="1997"/>
      <c r="H254" s="1999"/>
      <c r="I254" s="2077"/>
      <c r="J254" s="2077"/>
      <c r="K254" s="1997">
        <f>281000/1.1</f>
        <v>255454.54545454544</v>
      </c>
      <c r="L254" s="1997"/>
      <c r="M254" s="2087"/>
      <c r="N254" s="2077"/>
      <c r="O254" s="2077"/>
      <c r="P254" s="1999"/>
      <c r="Q254" s="1999"/>
      <c r="R254" s="1999"/>
    </row>
    <row r="255" spans="1:18" ht="30.75" hidden="1" customHeight="1">
      <c r="A255" s="3630"/>
      <c r="B255" s="3636" t="s">
        <v>1787</v>
      </c>
      <c r="C255" s="2088" t="s">
        <v>1354</v>
      </c>
      <c r="D255" s="3635" t="s">
        <v>1559</v>
      </c>
      <c r="E255" s="2087"/>
      <c r="F255" s="1997"/>
      <c r="G255" s="1997"/>
      <c r="H255" s="1999"/>
      <c r="I255" s="2077"/>
      <c r="J255" s="2077"/>
      <c r="K255" s="1997">
        <f>1317000/1.1</f>
        <v>1197272.7272727271</v>
      </c>
      <c r="L255" s="1997"/>
      <c r="M255" s="2087"/>
      <c r="N255" s="2077"/>
      <c r="O255" s="2077"/>
      <c r="P255" s="1999"/>
      <c r="Q255" s="1999"/>
      <c r="R255" s="1999"/>
    </row>
    <row r="256" spans="1:18" ht="30.75" hidden="1" customHeight="1">
      <c r="A256" s="3630"/>
      <c r="B256" s="3636"/>
      <c r="C256" s="2088" t="s">
        <v>1353</v>
      </c>
      <c r="D256" s="3635"/>
      <c r="E256" s="2087"/>
      <c r="F256" s="1997"/>
      <c r="G256" s="1997"/>
      <c r="H256" s="1999"/>
      <c r="I256" s="2077"/>
      <c r="J256" s="2077"/>
      <c r="K256" s="1997">
        <f>406000/1.1</f>
        <v>369090.90909090906</v>
      </c>
      <c r="L256" s="1997"/>
      <c r="M256" s="2087"/>
      <c r="N256" s="2077"/>
      <c r="O256" s="2077"/>
      <c r="P256" s="1999"/>
      <c r="Q256" s="1999"/>
      <c r="R256" s="1999"/>
    </row>
    <row r="257" spans="1:18" ht="30.75" hidden="1" customHeight="1">
      <c r="A257" s="3630"/>
      <c r="B257" s="3636" t="s">
        <v>1788</v>
      </c>
      <c r="C257" s="2088" t="s">
        <v>1354</v>
      </c>
      <c r="D257" s="3635"/>
      <c r="E257" s="2087"/>
      <c r="F257" s="1997"/>
      <c r="G257" s="1997"/>
      <c r="H257" s="1999"/>
      <c r="I257" s="2077"/>
      <c r="J257" s="2077"/>
      <c r="K257" s="1997">
        <f>1229000/1.1</f>
        <v>1117272.7272727273</v>
      </c>
      <c r="L257" s="1997"/>
      <c r="M257" s="2087"/>
      <c r="N257" s="2077"/>
      <c r="O257" s="2077"/>
      <c r="P257" s="1999"/>
      <c r="Q257" s="1999"/>
      <c r="R257" s="1999"/>
    </row>
    <row r="258" spans="1:18" ht="30.75" hidden="1" customHeight="1">
      <c r="A258" s="3630"/>
      <c r="B258" s="3636"/>
      <c r="C258" s="2088" t="s">
        <v>1353</v>
      </c>
      <c r="D258" s="3635"/>
      <c r="E258" s="2087"/>
      <c r="F258" s="1997"/>
      <c r="G258" s="1997"/>
      <c r="H258" s="1999"/>
      <c r="I258" s="2077"/>
      <c r="J258" s="2077"/>
      <c r="K258" s="1997">
        <f>376000/1.1</f>
        <v>341818.18181818177</v>
      </c>
      <c r="L258" s="1997"/>
      <c r="M258" s="2087"/>
      <c r="N258" s="2077"/>
      <c r="O258" s="2077"/>
      <c r="P258" s="1999"/>
      <c r="Q258" s="1999"/>
      <c r="R258" s="1999"/>
    </row>
    <row r="259" spans="1:18" ht="30.75" hidden="1" customHeight="1">
      <c r="A259" s="2083"/>
      <c r="B259" s="1970" t="s">
        <v>1789</v>
      </c>
      <c r="C259" s="2088"/>
      <c r="D259" s="2088"/>
      <c r="E259" s="2087"/>
      <c r="F259" s="1997"/>
      <c r="G259" s="1997"/>
      <c r="H259" s="1999"/>
      <c r="I259" s="2077"/>
      <c r="J259" s="2077"/>
      <c r="K259" s="1997"/>
      <c r="L259" s="1997"/>
      <c r="M259" s="2087"/>
      <c r="N259" s="2077"/>
      <c r="O259" s="2077"/>
      <c r="P259" s="1999"/>
      <c r="Q259" s="1999"/>
      <c r="R259" s="1999"/>
    </row>
    <row r="260" spans="1:18" ht="30.75" hidden="1" customHeight="1">
      <c r="A260" s="3630"/>
      <c r="B260" s="3636" t="s">
        <v>1790</v>
      </c>
      <c r="C260" s="2088" t="s">
        <v>1354</v>
      </c>
      <c r="D260" s="3635" t="s">
        <v>1559</v>
      </c>
      <c r="E260" s="2087"/>
      <c r="F260" s="1997"/>
      <c r="G260" s="1997"/>
      <c r="H260" s="1999"/>
      <c r="I260" s="2077"/>
      <c r="J260" s="2077"/>
      <c r="K260" s="1997">
        <f>3817000/1.1</f>
        <v>3469999.9999999995</v>
      </c>
      <c r="L260" s="1997"/>
      <c r="M260" s="2087"/>
      <c r="N260" s="2077"/>
      <c r="O260" s="2077"/>
      <c r="P260" s="1999"/>
      <c r="Q260" s="1999"/>
      <c r="R260" s="1999"/>
    </row>
    <row r="261" spans="1:18" ht="30.75" hidden="1" customHeight="1">
      <c r="A261" s="3630"/>
      <c r="B261" s="3636"/>
      <c r="C261" s="2088" t="s">
        <v>1353</v>
      </c>
      <c r="D261" s="3635"/>
      <c r="E261" s="2087"/>
      <c r="F261" s="1997"/>
      <c r="G261" s="1997"/>
      <c r="H261" s="1999"/>
      <c r="I261" s="2077"/>
      <c r="J261" s="2077"/>
      <c r="K261" s="1997">
        <f>1099000/1.1</f>
        <v>999090.90909090906</v>
      </c>
      <c r="L261" s="1997"/>
      <c r="M261" s="2087"/>
      <c r="N261" s="2077"/>
      <c r="O261" s="2077"/>
      <c r="P261" s="1999"/>
      <c r="Q261" s="1999"/>
      <c r="R261" s="1999"/>
    </row>
    <row r="262" spans="1:18" ht="30.75" hidden="1" customHeight="1">
      <c r="A262" s="3630"/>
      <c r="B262" s="2095" t="s">
        <v>1791</v>
      </c>
      <c r="C262" s="2088" t="s">
        <v>1354</v>
      </c>
      <c r="D262" s="3635"/>
      <c r="E262" s="2087"/>
      <c r="F262" s="1997"/>
      <c r="G262" s="1997"/>
      <c r="H262" s="1999"/>
      <c r="I262" s="2077"/>
      <c r="J262" s="2077"/>
      <c r="K262" s="1997">
        <f>2708000/1.1</f>
        <v>2461818.1818181816</v>
      </c>
      <c r="L262" s="1997"/>
      <c r="M262" s="2087"/>
      <c r="N262" s="2077"/>
      <c r="O262" s="2077"/>
      <c r="P262" s="1999"/>
      <c r="Q262" s="1999"/>
      <c r="R262" s="1999"/>
    </row>
    <row r="263" spans="1:18" ht="30.75" hidden="1" customHeight="1">
      <c r="A263" s="3630"/>
      <c r="B263" s="2095" t="s">
        <v>1791</v>
      </c>
      <c r="C263" s="2088" t="s">
        <v>1353</v>
      </c>
      <c r="D263" s="3635"/>
      <c r="E263" s="2087"/>
      <c r="F263" s="1997"/>
      <c r="G263" s="1997"/>
      <c r="H263" s="1999"/>
      <c r="I263" s="2077"/>
      <c r="J263" s="2077"/>
      <c r="K263" s="1997">
        <f>781000/1.1</f>
        <v>710000</v>
      </c>
      <c r="L263" s="1997"/>
      <c r="M263" s="2087"/>
      <c r="N263" s="2077"/>
      <c r="O263" s="2077"/>
      <c r="P263" s="1999"/>
      <c r="Q263" s="1999"/>
      <c r="R263" s="1999"/>
    </row>
    <row r="264" spans="1:18" ht="30.75" hidden="1" customHeight="1">
      <c r="A264" s="2083"/>
      <c r="B264" s="1970" t="s">
        <v>1827</v>
      </c>
      <c r="C264" s="2088"/>
      <c r="D264" s="2088"/>
      <c r="E264" s="2087"/>
      <c r="F264" s="1997"/>
      <c r="G264" s="1997"/>
      <c r="H264" s="1999"/>
      <c r="I264" s="2077"/>
      <c r="J264" s="2077"/>
      <c r="K264" s="1997"/>
      <c r="L264" s="1997"/>
      <c r="M264" s="2087"/>
      <c r="N264" s="2077"/>
      <c r="O264" s="2077"/>
      <c r="P264" s="1999"/>
      <c r="Q264" s="1999"/>
      <c r="R264" s="1999"/>
    </row>
    <row r="265" spans="1:18" ht="30.75" hidden="1" customHeight="1">
      <c r="A265" s="3630"/>
      <c r="B265" s="3636" t="s">
        <v>1792</v>
      </c>
      <c r="C265" s="2088" t="s">
        <v>1354</v>
      </c>
      <c r="D265" s="3635" t="s">
        <v>1559</v>
      </c>
      <c r="E265" s="2087"/>
      <c r="F265" s="1997"/>
      <c r="G265" s="1997"/>
      <c r="H265" s="1999"/>
      <c r="I265" s="2077"/>
      <c r="J265" s="2077"/>
      <c r="K265" s="1997">
        <f>2431000/1.1</f>
        <v>2210000</v>
      </c>
      <c r="L265" s="1997"/>
      <c r="M265" s="2087"/>
      <c r="N265" s="2077"/>
      <c r="O265" s="2077"/>
      <c r="P265" s="1999"/>
      <c r="Q265" s="1999"/>
      <c r="R265" s="1999"/>
    </row>
    <row r="266" spans="1:18" ht="30.75" hidden="1" customHeight="1">
      <c r="A266" s="3630"/>
      <c r="B266" s="3636"/>
      <c r="C266" s="2088" t="s">
        <v>1353</v>
      </c>
      <c r="D266" s="3635"/>
      <c r="E266" s="2087"/>
      <c r="F266" s="1997"/>
      <c r="G266" s="1997"/>
      <c r="H266" s="1999"/>
      <c r="I266" s="2077"/>
      <c r="J266" s="2077"/>
      <c r="K266" s="1997">
        <f>717000/1.1</f>
        <v>651818.18181818177</v>
      </c>
      <c r="L266" s="1997"/>
      <c r="M266" s="2087"/>
      <c r="N266" s="2077"/>
      <c r="O266" s="2077"/>
      <c r="P266" s="1999"/>
      <c r="Q266" s="1999"/>
      <c r="R266" s="1999"/>
    </row>
    <row r="267" spans="1:18" ht="30.75" hidden="1" customHeight="1">
      <c r="A267" s="3630"/>
      <c r="B267" s="3636" t="s">
        <v>1793</v>
      </c>
      <c r="C267" s="2088" t="s">
        <v>1354</v>
      </c>
      <c r="D267" s="3635"/>
      <c r="E267" s="2087"/>
      <c r="F267" s="1997"/>
      <c r="G267" s="1997"/>
      <c r="H267" s="1999"/>
      <c r="I267" s="2077"/>
      <c r="J267" s="2077"/>
      <c r="K267" s="1997">
        <f>1114000/1.1</f>
        <v>1012727.2727272726</v>
      </c>
      <c r="L267" s="1997"/>
      <c r="M267" s="2087"/>
      <c r="N267" s="2077"/>
      <c r="O267" s="2077"/>
      <c r="P267" s="1999"/>
      <c r="Q267" s="1999"/>
      <c r="R267" s="1999"/>
    </row>
    <row r="268" spans="1:18" ht="36.75" hidden="1" customHeight="1">
      <c r="A268" s="3630"/>
      <c r="B268" s="3636"/>
      <c r="C268" s="2088" t="s">
        <v>1353</v>
      </c>
      <c r="D268" s="3635"/>
      <c r="E268" s="2087"/>
      <c r="F268" s="1997"/>
      <c r="G268" s="1997"/>
      <c r="H268" s="1999"/>
      <c r="I268" s="2077"/>
      <c r="J268" s="2077"/>
      <c r="K268" s="1997">
        <f>327000/1.1</f>
        <v>297272.72727272724</v>
      </c>
      <c r="L268" s="1997"/>
      <c r="M268" s="2087"/>
      <c r="N268" s="2077"/>
      <c r="O268" s="2077"/>
      <c r="P268" s="1999"/>
      <c r="Q268" s="1999"/>
      <c r="R268" s="1999"/>
    </row>
    <row r="269" spans="1:18" ht="36.75" hidden="1" customHeight="1">
      <c r="A269" s="2083"/>
      <c r="B269" s="1970" t="s">
        <v>1794</v>
      </c>
      <c r="C269" s="2088"/>
      <c r="D269" s="2088"/>
      <c r="E269" s="2087"/>
      <c r="F269" s="1997"/>
      <c r="G269" s="1997"/>
      <c r="H269" s="1999"/>
      <c r="I269" s="2077"/>
      <c r="J269" s="2077"/>
      <c r="K269" s="1997"/>
      <c r="L269" s="1997"/>
      <c r="M269" s="2087"/>
      <c r="N269" s="2077"/>
      <c r="O269" s="2077"/>
      <c r="P269" s="1999"/>
      <c r="Q269" s="1999"/>
      <c r="R269" s="1999"/>
    </row>
    <row r="270" spans="1:18" ht="36.75" hidden="1" customHeight="1">
      <c r="A270" s="2083"/>
      <c r="B270" s="1970" t="s">
        <v>1798</v>
      </c>
      <c r="C270" s="2088"/>
      <c r="D270" s="3635" t="s">
        <v>1559</v>
      </c>
      <c r="E270" s="2087"/>
      <c r="F270" s="1997"/>
      <c r="G270" s="1997"/>
      <c r="H270" s="1999"/>
      <c r="I270" s="2077"/>
      <c r="J270" s="2077"/>
      <c r="K270" s="1997"/>
      <c r="L270" s="1997"/>
      <c r="M270" s="2087"/>
      <c r="N270" s="2077"/>
      <c r="O270" s="2077"/>
      <c r="P270" s="1999"/>
      <c r="Q270" s="1999"/>
      <c r="R270" s="1999"/>
    </row>
    <row r="271" spans="1:18" ht="36.75" hidden="1" customHeight="1">
      <c r="A271" s="3630"/>
      <c r="B271" s="3636" t="s">
        <v>1796</v>
      </c>
      <c r="C271" s="2088" t="s">
        <v>1795</v>
      </c>
      <c r="D271" s="3635"/>
      <c r="E271" s="2087"/>
      <c r="F271" s="1997"/>
      <c r="G271" s="1997"/>
      <c r="H271" s="1999"/>
      <c r="I271" s="2077"/>
      <c r="J271" s="2077"/>
      <c r="K271" s="1997">
        <f>510000/1.1</f>
        <v>463636.36363636359</v>
      </c>
      <c r="L271" s="1997"/>
      <c r="M271" s="2087"/>
      <c r="N271" s="2077"/>
      <c r="O271" s="2077"/>
      <c r="P271" s="1999"/>
      <c r="Q271" s="1999"/>
      <c r="R271" s="1999"/>
    </row>
    <row r="272" spans="1:18" ht="36.75" hidden="1" customHeight="1">
      <c r="A272" s="3630"/>
      <c r="B272" s="3636"/>
      <c r="C272" s="2088" t="s">
        <v>1797</v>
      </c>
      <c r="D272" s="3635"/>
      <c r="E272" s="2087"/>
      <c r="F272" s="1997"/>
      <c r="G272" s="1997"/>
      <c r="H272" s="1999"/>
      <c r="I272" s="2077"/>
      <c r="J272" s="2077"/>
      <c r="K272" s="1997">
        <f>481000/1.1</f>
        <v>437272.72727272724</v>
      </c>
      <c r="L272" s="1997"/>
      <c r="M272" s="2087"/>
      <c r="N272" s="2077"/>
      <c r="O272" s="2077"/>
      <c r="P272" s="1999"/>
      <c r="Q272" s="1999"/>
      <c r="R272" s="1999"/>
    </row>
    <row r="273" spans="1:18" ht="36.75" hidden="1" customHeight="1">
      <c r="A273" s="2083"/>
      <c r="B273" s="1970" t="s">
        <v>1799</v>
      </c>
      <c r="C273" s="2083"/>
      <c r="D273" s="3635"/>
      <c r="E273" s="2087"/>
      <c r="F273" s="1997"/>
      <c r="G273" s="1997"/>
      <c r="H273" s="1999"/>
      <c r="I273" s="2077"/>
      <c r="J273" s="2077"/>
      <c r="K273" s="2077"/>
      <c r="L273" s="1997"/>
      <c r="M273" s="2087"/>
      <c r="N273" s="2077"/>
      <c r="O273" s="2077"/>
      <c r="P273" s="1999"/>
      <c r="Q273" s="1999"/>
      <c r="R273" s="1999"/>
    </row>
    <row r="274" spans="1:18" ht="36.75" hidden="1" customHeight="1">
      <c r="A274" s="2083"/>
      <c r="B274" s="2095" t="s">
        <v>1828</v>
      </c>
      <c r="C274" s="2088" t="s">
        <v>1797</v>
      </c>
      <c r="D274" s="2088"/>
      <c r="E274" s="2087"/>
      <c r="F274" s="1997"/>
      <c r="G274" s="1997"/>
      <c r="H274" s="1999"/>
      <c r="I274" s="2077"/>
      <c r="J274" s="2077"/>
      <c r="K274" s="1997">
        <f>399000/1.1</f>
        <v>362727.27272727271</v>
      </c>
      <c r="L274" s="1997"/>
      <c r="M274" s="2087"/>
      <c r="N274" s="2077"/>
      <c r="O274" s="2077"/>
      <c r="P274" s="1999"/>
      <c r="Q274" s="1999"/>
      <c r="R274" s="1999"/>
    </row>
    <row r="275" spans="1:18" ht="36.75" hidden="1" customHeight="1">
      <c r="A275" s="2083"/>
      <c r="B275" s="1970" t="s">
        <v>1829</v>
      </c>
      <c r="C275" s="2088"/>
      <c r="D275" s="2008"/>
      <c r="E275" s="2087"/>
      <c r="F275" s="1997"/>
      <c r="G275" s="1997"/>
      <c r="H275" s="1999"/>
      <c r="I275" s="2077"/>
      <c r="J275" s="2077"/>
      <c r="K275" s="1997"/>
      <c r="L275" s="1997"/>
      <c r="M275" s="2087"/>
      <c r="N275" s="2077"/>
      <c r="O275" s="2077"/>
      <c r="P275" s="1999"/>
      <c r="Q275" s="1999"/>
      <c r="R275" s="1999"/>
    </row>
    <row r="276" spans="1:18" ht="36.75" hidden="1" customHeight="1">
      <c r="A276" s="2083"/>
      <c r="B276" s="2095" t="s">
        <v>1830</v>
      </c>
      <c r="C276" s="2088" t="s">
        <v>1797</v>
      </c>
      <c r="D276" s="2088"/>
      <c r="E276" s="2087"/>
      <c r="F276" s="1997"/>
      <c r="G276" s="1997"/>
      <c r="H276" s="1999"/>
      <c r="I276" s="2077"/>
      <c r="J276" s="2077"/>
      <c r="K276" s="1997">
        <f>290000/1.1</f>
        <v>263636.36363636359</v>
      </c>
      <c r="L276" s="1997"/>
      <c r="M276" s="2087"/>
      <c r="N276" s="2077"/>
      <c r="O276" s="2077"/>
      <c r="P276" s="1999"/>
      <c r="Q276" s="1999"/>
      <c r="R276" s="1999"/>
    </row>
    <row r="277" spans="1:18" ht="36.75" hidden="1" customHeight="1">
      <c r="A277" s="2083"/>
      <c r="B277" s="1970" t="s">
        <v>1800</v>
      </c>
      <c r="C277" s="2088"/>
      <c r="D277" s="2088"/>
      <c r="E277" s="2087"/>
      <c r="F277" s="1997"/>
      <c r="G277" s="1997"/>
      <c r="H277" s="1999"/>
      <c r="I277" s="2077"/>
      <c r="J277" s="2077"/>
      <c r="K277" s="1997"/>
      <c r="L277" s="1997"/>
      <c r="M277" s="2087"/>
      <c r="N277" s="2077"/>
      <c r="O277" s="2077"/>
      <c r="P277" s="1999"/>
      <c r="Q277" s="1999"/>
      <c r="R277" s="1999"/>
    </row>
    <row r="278" spans="1:18" ht="36.75" hidden="1" customHeight="1">
      <c r="A278" s="3630"/>
      <c r="B278" s="3636" t="s">
        <v>1801</v>
      </c>
      <c r="C278" s="2088" t="s">
        <v>1802</v>
      </c>
      <c r="D278" s="3635" t="s">
        <v>1559</v>
      </c>
      <c r="E278" s="2087"/>
      <c r="F278" s="1997"/>
      <c r="G278" s="1997"/>
      <c r="H278" s="1999"/>
      <c r="I278" s="2077"/>
      <c r="J278" s="2077"/>
      <c r="K278" s="1997">
        <f>2757000/1.1</f>
        <v>2506363.6363636362</v>
      </c>
      <c r="L278" s="1997"/>
      <c r="M278" s="2087"/>
      <c r="N278" s="2077"/>
      <c r="O278" s="2077"/>
      <c r="P278" s="1999"/>
      <c r="Q278" s="1999"/>
      <c r="R278" s="1999"/>
    </row>
    <row r="279" spans="1:18" ht="36.75" hidden="1" customHeight="1">
      <c r="A279" s="3630"/>
      <c r="B279" s="3636"/>
      <c r="C279" s="2088" t="s">
        <v>1803</v>
      </c>
      <c r="D279" s="3635"/>
      <c r="E279" s="2087"/>
      <c r="F279" s="1997"/>
      <c r="G279" s="1997"/>
      <c r="H279" s="1999"/>
      <c r="I279" s="2077"/>
      <c r="J279" s="2077"/>
      <c r="K279" s="1997">
        <f>633000/1.1</f>
        <v>575454.54545454541</v>
      </c>
      <c r="L279" s="1997"/>
      <c r="M279" s="2087"/>
      <c r="N279" s="2077"/>
      <c r="O279" s="2077"/>
      <c r="P279" s="1999"/>
      <c r="Q279" s="1999"/>
      <c r="R279" s="1999"/>
    </row>
    <row r="280" spans="1:18" ht="36.75" hidden="1" customHeight="1">
      <c r="A280" s="3630"/>
      <c r="B280" s="3636"/>
      <c r="C280" s="2088" t="s">
        <v>1804</v>
      </c>
      <c r="D280" s="3635"/>
      <c r="E280" s="2087"/>
      <c r="F280" s="1997"/>
      <c r="G280" s="1997"/>
      <c r="H280" s="1999"/>
      <c r="I280" s="2077"/>
      <c r="J280" s="2077"/>
      <c r="K280" s="1997">
        <f>181000/1.1</f>
        <v>164545.45454545453</v>
      </c>
      <c r="L280" s="1997"/>
      <c r="M280" s="2087"/>
      <c r="N280" s="2077"/>
      <c r="O280" s="2077"/>
      <c r="P280" s="1999"/>
      <c r="Q280" s="1999"/>
      <c r="R280" s="1999"/>
    </row>
    <row r="281" spans="1:18" ht="21.75" customHeight="1">
      <c r="A281" s="2082" t="s">
        <v>1312</v>
      </c>
      <c r="B281" s="2078" t="s">
        <v>1296</v>
      </c>
      <c r="C281" s="2082"/>
      <c r="D281" s="2082"/>
      <c r="E281" s="2078"/>
      <c r="F281" s="2078"/>
      <c r="G281" s="2078"/>
      <c r="H281" s="1999"/>
      <c r="I281" s="2078"/>
      <c r="J281" s="2078"/>
      <c r="K281" s="2078"/>
      <c r="L281" s="1982"/>
      <c r="M281" s="2082"/>
      <c r="N281" s="2078"/>
      <c r="O281" s="2078"/>
      <c r="P281" s="1999"/>
      <c r="Q281" s="1999"/>
      <c r="R281" s="1999"/>
    </row>
    <row r="282" spans="1:18" ht="30.75" customHeight="1">
      <c r="A282" s="2082">
        <v>1</v>
      </c>
      <c r="B282" s="3625" t="s">
        <v>2483</v>
      </c>
      <c r="C282" s="3625"/>
      <c r="D282" s="3625"/>
      <c r="E282" s="3625"/>
      <c r="F282" s="3625"/>
      <c r="G282" s="3625"/>
      <c r="H282" s="3625"/>
      <c r="I282" s="3625"/>
      <c r="J282" s="3625"/>
      <c r="K282" s="3625"/>
      <c r="L282" s="3625"/>
      <c r="M282" s="3625"/>
      <c r="N282" s="3625"/>
      <c r="O282" s="3625"/>
      <c r="P282" s="3625"/>
      <c r="Q282" s="3625"/>
      <c r="R282" s="3625"/>
    </row>
    <row r="283" spans="1:18" ht="35.25" customHeight="1">
      <c r="A283" s="2076"/>
      <c r="B283" s="2089" t="s">
        <v>1297</v>
      </c>
      <c r="C283" s="2076" t="s">
        <v>146</v>
      </c>
      <c r="D283" s="3623" t="s">
        <v>1557</v>
      </c>
      <c r="E283" s="2009"/>
      <c r="F283" s="2009"/>
      <c r="G283" s="2010">
        <f>30000/1.1</f>
        <v>27272.727272727272</v>
      </c>
      <c r="H283" s="2086"/>
      <c r="I283" s="3632" t="s">
        <v>1519</v>
      </c>
      <c r="J283" s="3632"/>
      <c r="K283" s="3632"/>
      <c r="L283" s="3632"/>
      <c r="M283" s="3632"/>
      <c r="N283" s="2010">
        <f>29500/1.1</f>
        <v>26818.181818181816</v>
      </c>
      <c r="O283" s="3632" t="s">
        <v>1520</v>
      </c>
      <c r="P283" s="3632"/>
      <c r="Q283" s="3632"/>
      <c r="R283" s="3632"/>
    </row>
    <row r="284" spans="1:18" ht="35.25" customHeight="1">
      <c r="A284" s="2076"/>
      <c r="B284" s="2089" t="s">
        <v>1298</v>
      </c>
      <c r="C284" s="2076" t="s">
        <v>146</v>
      </c>
      <c r="D284" s="3623"/>
      <c r="E284" s="2009"/>
      <c r="F284" s="2009"/>
      <c r="G284" s="2010">
        <f>18000/1.1</f>
        <v>16363.636363636362</v>
      </c>
      <c r="H284" s="2009"/>
      <c r="I284" s="3632"/>
      <c r="J284" s="3632"/>
      <c r="K284" s="3632"/>
      <c r="L284" s="3632"/>
      <c r="M284" s="3632"/>
      <c r="N284" s="2010">
        <f>17500/1.1</f>
        <v>15909.090909090908</v>
      </c>
      <c r="O284" s="3632"/>
      <c r="P284" s="3632"/>
      <c r="Q284" s="3632"/>
      <c r="R284" s="3632"/>
    </row>
    <row r="285" spans="1:18" ht="35.25" customHeight="1">
      <c r="A285" s="2076"/>
      <c r="B285" s="2089" t="s">
        <v>1299</v>
      </c>
      <c r="C285" s="2076" t="s">
        <v>146</v>
      </c>
      <c r="D285" s="3623" t="s">
        <v>1557</v>
      </c>
      <c r="E285" s="2009"/>
      <c r="F285" s="2009"/>
      <c r="G285" s="2010">
        <f>13500/1.1</f>
        <v>12272.727272727272</v>
      </c>
      <c r="H285" s="2010"/>
      <c r="I285" s="3632"/>
      <c r="J285" s="3632"/>
      <c r="K285" s="3632"/>
      <c r="L285" s="3632"/>
      <c r="M285" s="3632"/>
      <c r="N285" s="2010">
        <f>13000/1.1</f>
        <v>11818.181818181818</v>
      </c>
      <c r="O285" s="3632"/>
      <c r="P285" s="3632"/>
      <c r="Q285" s="3632"/>
      <c r="R285" s="3632"/>
    </row>
    <row r="286" spans="1:18" ht="35.25" customHeight="1">
      <c r="A286" s="2076"/>
      <c r="B286" s="2095" t="s">
        <v>136</v>
      </c>
      <c r="C286" s="2076" t="s">
        <v>146</v>
      </c>
      <c r="D286" s="3623"/>
      <c r="E286" s="2009"/>
      <c r="F286" s="2009"/>
      <c r="G286" s="2010">
        <f>34000/1.1</f>
        <v>30909.090909090908</v>
      </c>
      <c r="H286" s="2009"/>
      <c r="I286" s="3632"/>
      <c r="J286" s="3632"/>
      <c r="K286" s="3632"/>
      <c r="L286" s="3632"/>
      <c r="M286" s="3632"/>
      <c r="N286" s="2010">
        <f>33000/1.1</f>
        <v>29999.999999999996</v>
      </c>
      <c r="O286" s="3632"/>
      <c r="P286" s="3632"/>
      <c r="Q286" s="3632"/>
      <c r="R286" s="3632"/>
    </row>
    <row r="287" spans="1:18" ht="35.25" customHeight="1">
      <c r="A287" s="2076"/>
      <c r="B287" s="2089" t="s">
        <v>1300</v>
      </c>
      <c r="C287" s="2076" t="s">
        <v>146</v>
      </c>
      <c r="D287" s="3623" t="s">
        <v>1557</v>
      </c>
      <c r="E287" s="2009"/>
      <c r="F287" s="2009"/>
      <c r="G287" s="2010">
        <f>59000/1.1</f>
        <v>53636.363636363632</v>
      </c>
      <c r="H287" s="2086"/>
      <c r="I287" s="3632"/>
      <c r="J287" s="3632"/>
      <c r="K287" s="3632"/>
      <c r="L287" s="3632"/>
      <c r="M287" s="3632"/>
      <c r="N287" s="2010">
        <f>58000/1.1</f>
        <v>52727.272727272721</v>
      </c>
      <c r="O287" s="3632"/>
      <c r="P287" s="3632"/>
      <c r="Q287" s="3632"/>
      <c r="R287" s="3632"/>
    </row>
    <row r="288" spans="1:18" ht="35.25" customHeight="1">
      <c r="A288" s="2076"/>
      <c r="B288" s="2095" t="s">
        <v>539</v>
      </c>
      <c r="C288" s="2076" t="s">
        <v>146</v>
      </c>
      <c r="D288" s="3623"/>
      <c r="E288" s="2009"/>
      <c r="F288" s="2009"/>
      <c r="G288" s="2010">
        <f>83000/1.1</f>
        <v>75454.545454545441</v>
      </c>
      <c r="H288" s="2086"/>
      <c r="I288" s="3632"/>
      <c r="J288" s="3632"/>
      <c r="K288" s="3632"/>
      <c r="L288" s="3632"/>
      <c r="M288" s="3632"/>
      <c r="N288" s="2010">
        <f>82000/1.1</f>
        <v>74545.454545454544</v>
      </c>
      <c r="O288" s="3632"/>
      <c r="P288" s="3632"/>
      <c r="Q288" s="3632"/>
      <c r="R288" s="3632"/>
    </row>
    <row r="289" spans="1:18" ht="35.25" customHeight="1">
      <c r="A289" s="2076"/>
      <c r="B289" s="2089" t="s">
        <v>135</v>
      </c>
      <c r="C289" s="2076" t="s">
        <v>146</v>
      </c>
      <c r="D289" s="3623"/>
      <c r="E289" s="2009"/>
      <c r="F289" s="2009"/>
      <c r="G289" s="2010">
        <f>114000/1.1</f>
        <v>103636.36363636363</v>
      </c>
      <c r="H289" s="2086"/>
      <c r="I289" s="3632"/>
      <c r="J289" s="3632"/>
      <c r="K289" s="3632"/>
      <c r="L289" s="3632"/>
      <c r="M289" s="3632"/>
      <c r="N289" s="2010">
        <f>113000/1.1</f>
        <v>102727.27272727272</v>
      </c>
      <c r="O289" s="3632"/>
      <c r="P289" s="3632"/>
      <c r="Q289" s="3632"/>
      <c r="R289" s="3632"/>
    </row>
    <row r="290" spans="1:18" ht="35.25" customHeight="1">
      <c r="A290" s="2076"/>
      <c r="B290" s="2095" t="s">
        <v>1301</v>
      </c>
      <c r="C290" s="2076" t="s">
        <v>146</v>
      </c>
      <c r="D290" s="3623" t="s">
        <v>1557</v>
      </c>
      <c r="E290" s="2009"/>
      <c r="F290" s="2009"/>
      <c r="G290" s="2010">
        <f>11000/1.1</f>
        <v>10000</v>
      </c>
      <c r="H290" s="2086"/>
      <c r="I290" s="3632"/>
      <c r="J290" s="3632"/>
      <c r="K290" s="3632"/>
      <c r="L290" s="3632"/>
      <c r="M290" s="3632"/>
      <c r="N290" s="2010">
        <f>10300/1.1</f>
        <v>9363.6363636363621</v>
      </c>
      <c r="O290" s="3632"/>
      <c r="P290" s="3632"/>
      <c r="Q290" s="3632"/>
      <c r="R290" s="3632"/>
    </row>
    <row r="291" spans="1:18" ht="35.25" customHeight="1">
      <c r="A291" s="2076"/>
      <c r="B291" s="2089" t="s">
        <v>1302</v>
      </c>
      <c r="C291" s="2076" t="s">
        <v>146</v>
      </c>
      <c r="D291" s="3623"/>
      <c r="E291" s="2009"/>
      <c r="F291" s="2009"/>
      <c r="G291" s="2010">
        <f>6800/1.1</f>
        <v>6181.8181818181811</v>
      </c>
      <c r="H291" s="2086"/>
      <c r="I291" s="3632"/>
      <c r="J291" s="3632"/>
      <c r="K291" s="3632"/>
      <c r="L291" s="3632"/>
      <c r="M291" s="3632"/>
      <c r="N291" s="2010">
        <f>6300/1.1</f>
        <v>5727.272727272727</v>
      </c>
      <c r="O291" s="3632"/>
      <c r="P291" s="3632"/>
      <c r="Q291" s="3632"/>
      <c r="R291" s="3632"/>
    </row>
    <row r="292" spans="1:18" ht="35.25" customHeight="1">
      <c r="A292" s="2076"/>
      <c r="B292" s="2095" t="s">
        <v>1303</v>
      </c>
      <c r="C292" s="2076" t="s">
        <v>146</v>
      </c>
      <c r="D292" s="3623"/>
      <c r="E292" s="2009"/>
      <c r="F292" s="2009"/>
      <c r="G292" s="2010">
        <f>11800/1.1</f>
        <v>10727.272727272726</v>
      </c>
      <c r="H292" s="2086"/>
      <c r="I292" s="3632"/>
      <c r="J292" s="3632"/>
      <c r="K292" s="3632"/>
      <c r="L292" s="3632"/>
      <c r="M292" s="3632"/>
      <c r="N292" s="2010">
        <f>11300/1.1</f>
        <v>10272.727272727272</v>
      </c>
      <c r="O292" s="3632"/>
      <c r="P292" s="3632"/>
      <c r="Q292" s="3632"/>
      <c r="R292" s="3632"/>
    </row>
    <row r="293" spans="1:18" ht="35.25" customHeight="1">
      <c r="A293" s="2076"/>
      <c r="B293" s="2089" t="s">
        <v>1304</v>
      </c>
      <c r="C293" s="2076" t="s">
        <v>146</v>
      </c>
      <c r="D293" s="3623" t="s">
        <v>1557</v>
      </c>
      <c r="E293" s="2009"/>
      <c r="F293" s="2009"/>
      <c r="G293" s="2010">
        <f>14500/1.1</f>
        <v>13181.81818181818</v>
      </c>
      <c r="H293" s="2086"/>
      <c r="I293" s="3632"/>
      <c r="J293" s="3632"/>
      <c r="K293" s="3632"/>
      <c r="L293" s="3632"/>
      <c r="M293" s="3632"/>
      <c r="N293" s="2010">
        <f>14000/1.1</f>
        <v>12727.272727272726</v>
      </c>
      <c r="O293" s="3632"/>
      <c r="P293" s="3632"/>
      <c r="Q293" s="3632"/>
      <c r="R293" s="3632"/>
    </row>
    <row r="294" spans="1:18" ht="35.25" customHeight="1">
      <c r="A294" s="2076"/>
      <c r="B294" s="2095" t="s">
        <v>1305</v>
      </c>
      <c r="C294" s="2076" t="s">
        <v>146</v>
      </c>
      <c r="D294" s="3623"/>
      <c r="E294" s="2009"/>
      <c r="F294" s="2009"/>
      <c r="G294" s="2010">
        <f>11000/1.1</f>
        <v>10000</v>
      </c>
      <c r="H294" s="2086"/>
      <c r="I294" s="3632"/>
      <c r="J294" s="3632"/>
      <c r="K294" s="3632"/>
      <c r="L294" s="3632"/>
      <c r="M294" s="3632"/>
      <c r="N294" s="2010">
        <f>10500/1.1</f>
        <v>9545.4545454545441</v>
      </c>
      <c r="O294" s="3632"/>
      <c r="P294" s="3632"/>
      <c r="Q294" s="3632"/>
      <c r="R294" s="3632"/>
    </row>
    <row r="295" spans="1:18" ht="35.25" customHeight="1">
      <c r="A295" s="2076"/>
      <c r="B295" s="2089" t="s">
        <v>1306</v>
      </c>
      <c r="C295" s="2076" t="s">
        <v>146</v>
      </c>
      <c r="D295" s="3623"/>
      <c r="E295" s="2009"/>
      <c r="F295" s="2009"/>
      <c r="G295" s="2010">
        <f>12500/1.1</f>
        <v>11363.636363636362</v>
      </c>
      <c r="H295" s="2086"/>
      <c r="I295" s="3632"/>
      <c r="J295" s="3632"/>
      <c r="K295" s="3632"/>
      <c r="L295" s="3632"/>
      <c r="M295" s="3632"/>
      <c r="N295" s="2085">
        <f>12000/1.1</f>
        <v>10909.090909090908</v>
      </c>
      <c r="O295" s="3632"/>
      <c r="P295" s="3632"/>
      <c r="Q295" s="3632"/>
      <c r="R295" s="3632"/>
    </row>
    <row r="296" spans="1:18" ht="35.25" customHeight="1">
      <c r="A296" s="2076"/>
      <c r="B296" s="2095" t="s">
        <v>1307</v>
      </c>
      <c r="C296" s="2076" t="s">
        <v>146</v>
      </c>
      <c r="D296" s="3623"/>
      <c r="E296" s="2009"/>
      <c r="F296" s="2009"/>
      <c r="G296" s="2010">
        <f>77000/1.1</f>
        <v>70000</v>
      </c>
      <c r="H296" s="2086"/>
      <c r="I296" s="3633"/>
      <c r="J296" s="3633"/>
      <c r="K296" s="3634"/>
      <c r="L296" s="3634"/>
      <c r="M296" s="3634"/>
      <c r="N296" s="2010">
        <f>75000/1.1</f>
        <v>68181.818181818177</v>
      </c>
      <c r="O296" s="3632"/>
      <c r="P296" s="3632"/>
      <c r="Q296" s="3632"/>
      <c r="R296" s="3632"/>
    </row>
    <row r="297" spans="1:18" ht="33" customHeight="1">
      <c r="A297" s="2083"/>
      <c r="B297" s="2089" t="s">
        <v>1308</v>
      </c>
      <c r="C297" s="2076" t="s">
        <v>146</v>
      </c>
      <c r="D297" s="3623"/>
      <c r="E297" s="2009"/>
      <c r="F297" s="2009"/>
      <c r="G297" s="2010">
        <f>14000/1.1</f>
        <v>12727.272727272726</v>
      </c>
      <c r="H297" s="2078"/>
      <c r="I297" s="3633"/>
      <c r="J297" s="3633"/>
      <c r="K297" s="3634"/>
      <c r="L297" s="3634"/>
      <c r="M297" s="3634"/>
      <c r="N297" s="2010">
        <f>13000/1.1</f>
        <v>11818.181818181818</v>
      </c>
      <c r="O297" s="2086"/>
      <c r="P297" s="2078"/>
      <c r="Q297" s="2078"/>
      <c r="R297" s="2078"/>
    </row>
    <row r="298" spans="1:18" ht="45.75" customHeight="1">
      <c r="A298" s="1991">
        <v>2</v>
      </c>
      <c r="B298" s="3631" t="s">
        <v>2404</v>
      </c>
      <c r="C298" s="3631"/>
      <c r="D298" s="3631"/>
      <c r="E298" s="3631"/>
      <c r="F298" s="3631"/>
      <c r="G298" s="3631"/>
      <c r="H298" s="3631"/>
      <c r="I298" s="3631"/>
      <c r="J298" s="3631"/>
      <c r="K298" s="3631"/>
      <c r="L298" s="3631"/>
      <c r="M298" s="3631"/>
      <c r="N298" s="3631"/>
      <c r="O298" s="3631"/>
      <c r="P298" s="3631"/>
      <c r="Q298" s="3631"/>
      <c r="R298" s="3631"/>
    </row>
    <row r="299" spans="1:18" ht="31.5" customHeight="1">
      <c r="A299" s="1991"/>
      <c r="B299" s="2084"/>
      <c r="C299" s="2082"/>
      <c r="D299" s="2084"/>
      <c r="E299" s="3629" t="s">
        <v>1911</v>
      </c>
      <c r="F299" s="3629"/>
      <c r="G299" s="3629"/>
      <c r="H299" s="3629"/>
      <c r="I299" s="3629"/>
      <c r="J299" s="3629"/>
      <c r="K299" s="3629"/>
      <c r="L299" s="3629"/>
      <c r="M299" s="3629"/>
      <c r="N299" s="3629"/>
      <c r="O299" s="3629"/>
      <c r="P299" s="3629"/>
      <c r="Q299" s="3629"/>
      <c r="R299" s="3629"/>
    </row>
    <row r="300" spans="1:18" ht="48.75" customHeight="1">
      <c r="A300" s="2083">
        <v>1</v>
      </c>
      <c r="B300" s="1980" t="s">
        <v>2425</v>
      </c>
      <c r="C300" s="2076" t="s">
        <v>146</v>
      </c>
      <c r="D300" s="3623" t="s">
        <v>1927</v>
      </c>
      <c r="E300" s="2084"/>
      <c r="F300" s="2084"/>
      <c r="G300" s="2084"/>
      <c r="H300" s="2084"/>
      <c r="I300" s="2084"/>
      <c r="J300" s="2084"/>
      <c r="K300" s="1978">
        <v>18951</v>
      </c>
      <c r="L300" s="1982"/>
      <c r="M300" s="2087"/>
      <c r="N300" s="2084"/>
      <c r="O300" s="2084"/>
      <c r="P300" s="2084"/>
      <c r="Q300" s="2084"/>
      <c r="R300" s="2084"/>
    </row>
    <row r="301" spans="1:18" ht="34.5" customHeight="1">
      <c r="A301" s="2083">
        <v>2</v>
      </c>
      <c r="B301" s="1980" t="s">
        <v>137</v>
      </c>
      <c r="C301" s="2076" t="s">
        <v>146</v>
      </c>
      <c r="D301" s="3623"/>
      <c r="E301" s="2084"/>
      <c r="F301" s="2084"/>
      <c r="G301" s="2084"/>
      <c r="H301" s="2084"/>
      <c r="I301" s="2084"/>
      <c r="J301" s="2084"/>
      <c r="K301" s="1978">
        <v>29700</v>
      </c>
      <c r="L301" s="1982"/>
      <c r="M301" s="2087"/>
      <c r="N301" s="2084"/>
      <c r="O301" s="2084"/>
      <c r="P301" s="2084"/>
      <c r="Q301" s="2084"/>
      <c r="R301" s="2084"/>
    </row>
    <row r="302" spans="1:18" ht="34.5" customHeight="1">
      <c r="A302" s="2083">
        <v>3</v>
      </c>
      <c r="B302" s="1980" t="s">
        <v>1915</v>
      </c>
      <c r="C302" s="2076" t="s">
        <v>146</v>
      </c>
      <c r="D302" s="3623"/>
      <c r="E302" s="2009"/>
      <c r="F302" s="2009"/>
      <c r="G302" s="2010"/>
      <c r="H302" s="2078"/>
      <c r="I302" s="2086"/>
      <c r="J302" s="2086"/>
      <c r="K302" s="1978">
        <v>29700</v>
      </c>
      <c r="L302" s="2011"/>
      <c r="M302" s="2087"/>
      <c r="N302" s="2010"/>
      <c r="O302" s="2086"/>
      <c r="P302" s="2078"/>
      <c r="Q302" s="2078"/>
      <c r="R302" s="2078"/>
    </row>
    <row r="303" spans="1:18" ht="34.5" customHeight="1">
      <c r="A303" s="2083">
        <v>4</v>
      </c>
      <c r="B303" s="1980" t="s">
        <v>2426</v>
      </c>
      <c r="C303" s="2076" t="s">
        <v>146</v>
      </c>
      <c r="D303" s="3623"/>
      <c r="E303" s="2009"/>
      <c r="F303" s="2009"/>
      <c r="G303" s="2010"/>
      <c r="H303" s="2078"/>
      <c r="I303" s="2086"/>
      <c r="J303" s="2086"/>
      <c r="K303" s="1978">
        <v>46200</v>
      </c>
      <c r="L303" s="2011"/>
      <c r="M303" s="2087"/>
      <c r="N303" s="2010"/>
      <c r="O303" s="2086"/>
      <c r="P303" s="2078"/>
      <c r="Q303" s="2078"/>
      <c r="R303" s="2078"/>
    </row>
    <row r="304" spans="1:18" ht="34.5" customHeight="1">
      <c r="A304" s="2083">
        <v>5</v>
      </c>
      <c r="B304" s="1980" t="s">
        <v>1917</v>
      </c>
      <c r="C304" s="2076" t="s">
        <v>146</v>
      </c>
      <c r="D304" s="3623"/>
      <c r="E304" s="2009"/>
      <c r="F304" s="2009"/>
      <c r="G304" s="2010"/>
      <c r="H304" s="2078"/>
      <c r="I304" s="2086"/>
      <c r="J304" s="2086"/>
      <c r="K304" s="1978">
        <v>46200</v>
      </c>
      <c r="L304" s="2011"/>
      <c r="M304" s="2087"/>
      <c r="N304" s="2010"/>
      <c r="O304" s="2086"/>
      <c r="P304" s="2078"/>
      <c r="Q304" s="2078"/>
      <c r="R304" s="2078"/>
    </row>
    <row r="305" spans="1:18" ht="34.5" customHeight="1">
      <c r="A305" s="2083">
        <v>6</v>
      </c>
      <c r="B305" s="1980" t="s">
        <v>1918</v>
      </c>
      <c r="C305" s="2076" t="s">
        <v>146</v>
      </c>
      <c r="D305" s="3623"/>
      <c r="E305" s="2009"/>
      <c r="F305" s="2009"/>
      <c r="G305" s="2010"/>
      <c r="H305" s="2078"/>
      <c r="I305" s="2086"/>
      <c r="J305" s="2086"/>
      <c r="K305" s="1978">
        <v>46200</v>
      </c>
      <c r="L305" s="2011"/>
      <c r="M305" s="2087"/>
      <c r="N305" s="2010"/>
      <c r="O305" s="2086"/>
      <c r="P305" s="2078"/>
      <c r="Q305" s="2078"/>
      <c r="R305" s="2078"/>
    </row>
    <row r="306" spans="1:18" ht="34.5" customHeight="1">
      <c r="A306" s="2083">
        <v>7</v>
      </c>
      <c r="B306" s="1980" t="s">
        <v>2427</v>
      </c>
      <c r="C306" s="2076" t="s">
        <v>146</v>
      </c>
      <c r="D306" s="3623"/>
      <c r="E306" s="2009"/>
      <c r="F306" s="2009"/>
      <c r="G306" s="2010"/>
      <c r="H306" s="2078"/>
      <c r="I306" s="2086"/>
      <c r="J306" s="2086"/>
      <c r="K306" s="1978">
        <v>53900</v>
      </c>
      <c r="L306" s="2011"/>
      <c r="M306" s="2087"/>
      <c r="N306" s="2010"/>
      <c r="O306" s="2086"/>
      <c r="P306" s="2078"/>
      <c r="Q306" s="2078"/>
      <c r="R306" s="2078"/>
    </row>
    <row r="307" spans="1:18" ht="34.5" customHeight="1">
      <c r="A307" s="2083">
        <v>8</v>
      </c>
      <c r="B307" s="1980" t="s">
        <v>2428</v>
      </c>
      <c r="C307" s="2076" t="s">
        <v>146</v>
      </c>
      <c r="D307" s="3623"/>
      <c r="E307" s="2009"/>
      <c r="F307" s="2009"/>
      <c r="G307" s="2010"/>
      <c r="H307" s="2078"/>
      <c r="I307" s="2086"/>
      <c r="J307" s="2086"/>
      <c r="K307" s="1978">
        <v>53900</v>
      </c>
      <c r="L307" s="2011"/>
      <c r="M307" s="2087"/>
      <c r="N307" s="2010"/>
      <c r="O307" s="2086"/>
      <c r="P307" s="2078"/>
      <c r="Q307" s="2078"/>
      <c r="R307" s="2078"/>
    </row>
    <row r="308" spans="1:18" ht="34.5" customHeight="1">
      <c r="A308" s="2083">
        <v>9</v>
      </c>
      <c r="B308" s="1980" t="s">
        <v>1922</v>
      </c>
      <c r="C308" s="2076" t="s">
        <v>146</v>
      </c>
      <c r="D308" s="3623" t="s">
        <v>1927</v>
      </c>
      <c r="E308" s="2009"/>
      <c r="F308" s="2009"/>
      <c r="G308" s="2010"/>
      <c r="H308" s="2078"/>
      <c r="I308" s="2086"/>
      <c r="J308" s="2086"/>
      <c r="K308" s="1978">
        <v>53900</v>
      </c>
      <c r="L308" s="2011"/>
      <c r="M308" s="2087"/>
      <c r="N308" s="2010"/>
      <c r="O308" s="2086"/>
      <c r="P308" s="2078"/>
      <c r="Q308" s="2078"/>
      <c r="R308" s="2078"/>
    </row>
    <row r="309" spans="1:18" ht="34.5" customHeight="1">
      <c r="A309" s="2083">
        <v>10</v>
      </c>
      <c r="B309" s="1980" t="s">
        <v>1920</v>
      </c>
      <c r="C309" s="2076" t="s">
        <v>146</v>
      </c>
      <c r="D309" s="3623"/>
      <c r="E309" s="2009"/>
      <c r="F309" s="2009"/>
      <c r="G309" s="2010"/>
      <c r="H309" s="2078"/>
      <c r="I309" s="2086"/>
      <c r="J309" s="2086"/>
      <c r="K309" s="1978">
        <v>53900</v>
      </c>
      <c r="L309" s="2011"/>
      <c r="M309" s="2087"/>
      <c r="N309" s="2010"/>
      <c r="O309" s="2086"/>
      <c r="P309" s="2078"/>
      <c r="Q309" s="2078"/>
      <c r="R309" s="2078"/>
    </row>
    <row r="310" spans="1:18" ht="34.5" customHeight="1">
      <c r="A310" s="2083">
        <v>11</v>
      </c>
      <c r="B310" s="1980" t="s">
        <v>2429</v>
      </c>
      <c r="C310" s="2076" t="s">
        <v>146</v>
      </c>
      <c r="D310" s="3623"/>
      <c r="E310" s="2009"/>
      <c r="F310" s="2009"/>
      <c r="G310" s="2010"/>
      <c r="H310" s="2078"/>
      <c r="I310" s="2086"/>
      <c r="J310" s="2086"/>
      <c r="K310" s="1978">
        <v>220000</v>
      </c>
      <c r="L310" s="2011"/>
      <c r="M310" s="2087"/>
      <c r="N310" s="2010"/>
      <c r="O310" s="2086"/>
      <c r="P310" s="2078"/>
      <c r="Q310" s="2078"/>
      <c r="R310" s="2078"/>
    </row>
    <row r="311" spans="1:18" ht="34.5" customHeight="1">
      <c r="A311" s="2083">
        <v>12</v>
      </c>
      <c r="B311" s="1980" t="s">
        <v>2430</v>
      </c>
      <c r="C311" s="2076" t="s">
        <v>146</v>
      </c>
      <c r="D311" s="3623"/>
      <c r="E311" s="2009"/>
      <c r="F311" s="2009"/>
      <c r="G311" s="2010"/>
      <c r="H311" s="2078"/>
      <c r="I311" s="2086"/>
      <c r="J311" s="2086"/>
      <c r="K311" s="1978">
        <v>220000</v>
      </c>
      <c r="L311" s="2011"/>
      <c r="M311" s="2087"/>
      <c r="N311" s="2010"/>
      <c r="O311" s="2086"/>
      <c r="P311" s="2078"/>
      <c r="Q311" s="2078"/>
      <c r="R311" s="2078"/>
    </row>
    <row r="312" spans="1:18" ht="34.5" customHeight="1">
      <c r="A312" s="2083">
        <v>13</v>
      </c>
      <c r="B312" s="1980" t="s">
        <v>2431</v>
      </c>
      <c r="C312" s="2076" t="s">
        <v>146</v>
      </c>
      <c r="D312" s="3623"/>
      <c r="E312" s="2009"/>
      <c r="F312" s="2009"/>
      <c r="G312" s="2010"/>
      <c r="H312" s="2078"/>
      <c r="I312" s="2086"/>
      <c r="J312" s="2086"/>
      <c r="K312" s="1978">
        <v>220000</v>
      </c>
      <c r="L312" s="2011"/>
      <c r="M312" s="2087"/>
      <c r="N312" s="2010"/>
      <c r="O312" s="2086"/>
      <c r="P312" s="2078"/>
      <c r="Q312" s="2078"/>
      <c r="R312" s="2078"/>
    </row>
    <row r="313" spans="1:18" ht="34.5" customHeight="1">
      <c r="A313" s="2083">
        <v>14</v>
      </c>
      <c r="B313" s="1980" t="s">
        <v>2432</v>
      </c>
      <c r="C313" s="2076" t="s">
        <v>146</v>
      </c>
      <c r="D313" s="3623"/>
      <c r="E313" s="2009"/>
      <c r="F313" s="2009"/>
      <c r="G313" s="2010"/>
      <c r="H313" s="2078"/>
      <c r="I313" s="2086"/>
      <c r="J313" s="2086"/>
      <c r="K313" s="1978">
        <v>220000</v>
      </c>
      <c r="L313" s="2011"/>
      <c r="M313" s="2087"/>
      <c r="N313" s="2010"/>
      <c r="O313" s="2086"/>
      <c r="P313" s="2078"/>
      <c r="Q313" s="2078"/>
      <c r="R313" s="2078"/>
    </row>
    <row r="314" spans="1:18" ht="26.25" customHeight="1">
      <c r="A314" s="2082" t="s">
        <v>1313</v>
      </c>
      <c r="B314" s="2078" t="s">
        <v>1418</v>
      </c>
      <c r="C314" s="2076"/>
      <c r="D314" s="2095"/>
      <c r="E314" s="2078"/>
      <c r="F314" s="2078"/>
      <c r="G314" s="2078"/>
      <c r="H314" s="1999"/>
      <c r="I314" s="2078"/>
      <c r="J314" s="2078"/>
      <c r="K314" s="2078"/>
      <c r="L314" s="1982"/>
      <c r="M314" s="2082"/>
      <c r="N314" s="2078"/>
      <c r="O314" s="2078"/>
      <c r="P314" s="1999"/>
      <c r="Q314" s="1999"/>
      <c r="R314" s="1999"/>
    </row>
    <row r="315" spans="1:18" ht="48.75" hidden="1" customHeight="1">
      <c r="A315" s="2083"/>
      <c r="B315" s="3625" t="s">
        <v>2261</v>
      </c>
      <c r="C315" s="3625"/>
      <c r="D315" s="3625"/>
      <c r="E315" s="3625"/>
      <c r="F315" s="3625"/>
      <c r="G315" s="3625"/>
      <c r="H315" s="3625"/>
      <c r="I315" s="3625"/>
      <c r="J315" s="3625"/>
      <c r="K315" s="3625"/>
      <c r="L315" s="3625"/>
      <c r="M315" s="3625"/>
      <c r="N315" s="3625"/>
      <c r="O315" s="3625"/>
      <c r="P315" s="3625"/>
      <c r="Q315" s="3625"/>
      <c r="R315" s="3625"/>
    </row>
    <row r="316" spans="1:18" ht="35.25" hidden="1" customHeight="1">
      <c r="A316" s="2083"/>
      <c r="B316" s="3625" t="s">
        <v>1542</v>
      </c>
      <c r="C316" s="3625"/>
      <c r="D316" s="2076"/>
      <c r="E316" s="3628" t="s">
        <v>1841</v>
      </c>
      <c r="F316" s="3628"/>
      <c r="G316" s="3628"/>
      <c r="H316" s="3628"/>
      <c r="I316" s="3628"/>
      <c r="J316" s="3628"/>
      <c r="K316" s="3628"/>
      <c r="L316" s="3628"/>
      <c r="M316" s="3628"/>
      <c r="N316" s="3628"/>
      <c r="O316" s="3628"/>
      <c r="P316" s="3628"/>
      <c r="Q316" s="3628"/>
      <c r="R316" s="3628"/>
    </row>
    <row r="317" spans="1:18" ht="25.5" hidden="1" customHeight="1">
      <c r="A317" s="2083"/>
      <c r="B317" s="2089" t="s">
        <v>1543</v>
      </c>
      <c r="C317" s="2076" t="s">
        <v>1544</v>
      </c>
      <c r="D317" s="3623" t="s">
        <v>1545</v>
      </c>
      <c r="E317" s="2010">
        <v>100009</v>
      </c>
      <c r="F317" s="2009"/>
      <c r="G317" s="1981"/>
      <c r="H317" s="2078"/>
      <c r="I317" s="1981"/>
      <c r="J317" s="1981"/>
      <c r="K317" s="1981"/>
      <c r="L317" s="2096" t="s">
        <v>11</v>
      </c>
      <c r="M317" s="2012"/>
      <c r="N317" s="1981"/>
      <c r="O317" s="1981"/>
      <c r="P317" s="2078"/>
      <c r="Q317" s="2078"/>
      <c r="R317" s="2078"/>
    </row>
    <row r="318" spans="1:18" ht="25.5" hidden="1" customHeight="1">
      <c r="A318" s="2083"/>
      <c r="B318" s="2089" t="s">
        <v>1546</v>
      </c>
      <c r="C318" s="2076" t="s">
        <v>1544</v>
      </c>
      <c r="D318" s="3623"/>
      <c r="E318" s="2010">
        <v>110356</v>
      </c>
      <c r="F318" s="2009"/>
      <c r="G318" s="1981"/>
      <c r="H318" s="2078"/>
      <c r="I318" s="1981"/>
      <c r="J318" s="1981"/>
      <c r="K318" s="1981"/>
      <c r="L318" s="2096" t="s">
        <v>11</v>
      </c>
      <c r="M318" s="2012"/>
      <c r="N318" s="1981"/>
      <c r="O318" s="1981"/>
      <c r="P318" s="2078"/>
      <c r="Q318" s="2078"/>
      <c r="R318" s="2078"/>
    </row>
    <row r="319" spans="1:18" ht="27.75" hidden="1" customHeight="1">
      <c r="A319" s="2083"/>
      <c r="B319" s="2089" t="s">
        <v>1547</v>
      </c>
      <c r="C319" s="2076" t="s">
        <v>1544</v>
      </c>
      <c r="D319" s="3623"/>
      <c r="E319" s="2010">
        <v>121056</v>
      </c>
      <c r="F319" s="2009"/>
      <c r="G319" s="1981"/>
      <c r="H319" s="2078"/>
      <c r="I319" s="1981"/>
      <c r="J319" s="1981"/>
      <c r="K319" s="1981"/>
      <c r="L319" s="2096" t="s">
        <v>11</v>
      </c>
      <c r="M319" s="2012"/>
      <c r="N319" s="1981"/>
      <c r="O319" s="1981"/>
      <c r="P319" s="2078"/>
      <c r="Q319" s="2078"/>
      <c r="R319" s="2078"/>
    </row>
    <row r="320" spans="1:18" ht="26.25" hidden="1" customHeight="1">
      <c r="A320" s="2083"/>
      <c r="B320" s="3625" t="s">
        <v>1548</v>
      </c>
      <c r="C320" s="3625"/>
      <c r="D320" s="2008"/>
      <c r="E320" s="2009"/>
      <c r="F320" s="2009"/>
      <c r="G320" s="1981"/>
      <c r="H320" s="2078"/>
      <c r="I320" s="1981"/>
      <c r="J320" s="1981"/>
      <c r="K320" s="1981"/>
      <c r="L320" s="2096" t="s">
        <v>11</v>
      </c>
      <c r="M320" s="2012"/>
      <c r="N320" s="1981"/>
      <c r="O320" s="1981"/>
      <c r="P320" s="2078"/>
      <c r="Q320" s="2078"/>
      <c r="R320" s="2078"/>
    </row>
    <row r="321" spans="1:18" ht="28.5" hidden="1" customHeight="1">
      <c r="A321" s="2083"/>
      <c r="B321" s="2089" t="s">
        <v>1546</v>
      </c>
      <c r="C321" s="2076" t="s">
        <v>1544</v>
      </c>
      <c r="D321" s="3623" t="s">
        <v>1545</v>
      </c>
      <c r="E321" s="2010">
        <v>121624</v>
      </c>
      <c r="F321" s="2009"/>
      <c r="G321" s="1981"/>
      <c r="H321" s="2078"/>
      <c r="I321" s="1981"/>
      <c r="J321" s="1981"/>
      <c r="K321" s="1981"/>
      <c r="L321" s="2096" t="s">
        <v>11</v>
      </c>
      <c r="M321" s="2012"/>
      <c r="N321" s="1981"/>
      <c r="O321" s="1981"/>
      <c r="P321" s="2078"/>
      <c r="Q321" s="2078"/>
      <c r="R321" s="2078"/>
    </row>
    <row r="322" spans="1:18" ht="37.5" hidden="1" customHeight="1">
      <c r="A322" s="2083"/>
      <c r="B322" s="2089" t="s">
        <v>1547</v>
      </c>
      <c r="C322" s="2076" t="s">
        <v>1544</v>
      </c>
      <c r="D322" s="3623"/>
      <c r="E322" s="2010">
        <v>130278</v>
      </c>
      <c r="F322" s="2009"/>
      <c r="G322" s="1981"/>
      <c r="H322" s="2078"/>
      <c r="I322" s="1981"/>
      <c r="J322" s="1981"/>
      <c r="K322" s="1981"/>
      <c r="L322" s="2096" t="s">
        <v>11</v>
      </c>
      <c r="M322" s="2012"/>
      <c r="N322" s="1981"/>
      <c r="O322" s="1981"/>
      <c r="P322" s="2078"/>
      <c r="Q322" s="2078"/>
      <c r="R322" s="2078"/>
    </row>
    <row r="323" spans="1:18" ht="30" hidden="1" customHeight="1">
      <c r="A323" s="2083"/>
      <c r="B323" s="2078" t="s">
        <v>1549</v>
      </c>
      <c r="C323" s="2076"/>
      <c r="D323" s="2076"/>
      <c r="E323" s="2010"/>
      <c r="F323" s="2009"/>
      <c r="G323" s="1981"/>
      <c r="H323" s="2078"/>
      <c r="I323" s="1981"/>
      <c r="J323" s="1981"/>
      <c r="K323" s="1981"/>
      <c r="L323" s="2096" t="s">
        <v>11</v>
      </c>
      <c r="M323" s="2012"/>
      <c r="N323" s="1981"/>
      <c r="O323" s="1981"/>
      <c r="P323" s="2078"/>
      <c r="Q323" s="2078"/>
      <c r="R323" s="2078"/>
    </row>
    <row r="324" spans="1:18" ht="22.5" hidden="1" customHeight="1">
      <c r="A324" s="2083"/>
      <c r="B324" s="2089" t="s">
        <v>1543</v>
      </c>
      <c r="C324" s="2076" t="s">
        <v>1544</v>
      </c>
      <c r="D324" s="3623" t="s">
        <v>1545</v>
      </c>
      <c r="E324" s="2010">
        <v>107171</v>
      </c>
      <c r="F324" s="2009"/>
      <c r="G324" s="1981"/>
      <c r="H324" s="2078"/>
      <c r="I324" s="1981"/>
      <c r="J324" s="1981"/>
      <c r="K324" s="1981"/>
      <c r="L324" s="2096" t="s">
        <v>11</v>
      </c>
      <c r="M324" s="2012"/>
      <c r="N324" s="1981"/>
      <c r="O324" s="1981"/>
      <c r="P324" s="2078"/>
      <c r="Q324" s="2078"/>
      <c r="R324" s="2078"/>
    </row>
    <row r="325" spans="1:18" ht="27" hidden="1" customHeight="1">
      <c r="A325" s="2083"/>
      <c r="B325" s="2089" t="s">
        <v>1546</v>
      </c>
      <c r="C325" s="2076" t="s">
        <v>1544</v>
      </c>
      <c r="D325" s="3623"/>
      <c r="E325" s="2010">
        <v>117937</v>
      </c>
      <c r="F325" s="2009"/>
      <c r="G325" s="1981"/>
      <c r="H325" s="2078"/>
      <c r="I325" s="1981"/>
      <c r="J325" s="1981"/>
      <c r="K325" s="1981"/>
      <c r="L325" s="2096" t="s">
        <v>11</v>
      </c>
      <c r="M325" s="2012"/>
      <c r="N325" s="1981"/>
      <c r="O325" s="1981"/>
      <c r="P325" s="2078"/>
      <c r="Q325" s="2078"/>
      <c r="R325" s="2078"/>
    </row>
    <row r="326" spans="1:18" ht="24" hidden="1" customHeight="1">
      <c r="A326" s="2083"/>
      <c r="B326" s="2089" t="s">
        <v>1547</v>
      </c>
      <c r="C326" s="2076" t="s">
        <v>1544</v>
      </c>
      <c r="D326" s="3623"/>
      <c r="E326" s="2010">
        <v>126591</v>
      </c>
      <c r="F326" s="2009"/>
      <c r="G326" s="1981"/>
      <c r="H326" s="2078"/>
      <c r="I326" s="1981"/>
      <c r="J326" s="1981"/>
      <c r="K326" s="1981"/>
      <c r="L326" s="2096" t="s">
        <v>11</v>
      </c>
      <c r="M326" s="2012"/>
      <c r="N326" s="1981"/>
      <c r="O326" s="1981"/>
      <c r="P326" s="2078"/>
      <c r="Q326" s="2078"/>
      <c r="R326" s="2078"/>
    </row>
    <row r="327" spans="1:18" ht="36" customHeight="1">
      <c r="A327" s="2083">
        <v>1</v>
      </c>
      <c r="B327" s="3625" t="s">
        <v>2481</v>
      </c>
      <c r="C327" s="3625"/>
      <c r="D327" s="3625"/>
      <c r="E327" s="3625"/>
      <c r="F327" s="3625"/>
      <c r="G327" s="3625"/>
      <c r="H327" s="3625"/>
      <c r="I327" s="3625"/>
      <c r="J327" s="3625"/>
      <c r="K327" s="3625"/>
      <c r="L327" s="3625"/>
      <c r="M327" s="3625"/>
      <c r="N327" s="3625"/>
      <c r="O327" s="3625"/>
      <c r="P327" s="3625"/>
      <c r="Q327" s="3625"/>
      <c r="R327" s="3625"/>
    </row>
    <row r="328" spans="1:18" ht="27" customHeight="1">
      <c r="A328" s="3630"/>
      <c r="B328" s="3627" t="s">
        <v>1420</v>
      </c>
      <c r="C328" s="3627"/>
      <c r="D328" s="3627"/>
      <c r="E328" s="3627"/>
      <c r="F328" s="3627"/>
      <c r="G328" s="3627"/>
      <c r="H328" s="3627"/>
      <c r="I328" s="3627"/>
      <c r="J328" s="3627"/>
      <c r="K328" s="3627"/>
      <c r="L328" s="3627"/>
      <c r="M328" s="3627"/>
      <c r="N328" s="3627"/>
      <c r="O328" s="3627"/>
      <c r="P328" s="3627"/>
      <c r="Q328" s="3627"/>
      <c r="R328" s="3627"/>
    </row>
    <row r="329" spans="1:18" ht="23.25" customHeight="1">
      <c r="A329" s="3630"/>
      <c r="B329" s="3627" t="s">
        <v>1853</v>
      </c>
      <c r="C329" s="3627"/>
      <c r="D329" s="3627"/>
      <c r="E329" s="3627"/>
      <c r="F329" s="3627"/>
      <c r="G329" s="3627"/>
      <c r="H329" s="3627"/>
      <c r="I329" s="3627"/>
      <c r="J329" s="3627"/>
      <c r="K329" s="3627"/>
      <c r="L329" s="3627"/>
      <c r="M329" s="3627"/>
      <c r="N329" s="3627"/>
      <c r="O329" s="3627"/>
      <c r="P329" s="3627"/>
      <c r="Q329" s="3627"/>
      <c r="R329" s="3627"/>
    </row>
    <row r="330" spans="1:18" ht="21" customHeight="1">
      <c r="A330" s="3630"/>
      <c r="B330" s="3627" t="s">
        <v>1421</v>
      </c>
      <c r="C330" s="3627"/>
      <c r="D330" s="3627"/>
      <c r="E330" s="3627"/>
      <c r="F330" s="3627"/>
      <c r="G330" s="3627"/>
      <c r="H330" s="3627"/>
      <c r="I330" s="3627"/>
      <c r="J330" s="3627"/>
      <c r="K330" s="3627"/>
      <c r="L330" s="3627"/>
      <c r="M330" s="3627"/>
      <c r="N330" s="3627"/>
      <c r="O330" s="3627"/>
      <c r="P330" s="3627"/>
      <c r="Q330" s="3627"/>
      <c r="R330" s="3627"/>
    </row>
    <row r="331" spans="1:18" ht="21" customHeight="1">
      <c r="A331" s="3630"/>
      <c r="B331" s="3627" t="s">
        <v>1423</v>
      </c>
      <c r="C331" s="3627"/>
      <c r="D331" s="3627"/>
      <c r="E331" s="3627"/>
      <c r="F331" s="3627"/>
      <c r="G331" s="3627"/>
      <c r="H331" s="3627"/>
      <c r="I331" s="3627"/>
      <c r="J331" s="3627"/>
      <c r="K331" s="3627"/>
      <c r="L331" s="3627"/>
      <c r="M331" s="3627"/>
      <c r="N331" s="3627"/>
      <c r="O331" s="3627"/>
      <c r="P331" s="3627"/>
      <c r="Q331" s="3627"/>
      <c r="R331" s="3627"/>
    </row>
    <row r="332" spans="1:18" ht="21" customHeight="1">
      <c r="A332" s="3630"/>
      <c r="B332" s="3627" t="s">
        <v>2134</v>
      </c>
      <c r="C332" s="3627"/>
      <c r="D332" s="3627"/>
      <c r="E332" s="3627"/>
      <c r="F332" s="3627"/>
      <c r="G332" s="3627"/>
      <c r="H332" s="3627"/>
      <c r="I332" s="3627"/>
      <c r="J332" s="3627"/>
      <c r="K332" s="3627"/>
      <c r="L332" s="3627"/>
      <c r="M332" s="3627"/>
      <c r="N332" s="3627"/>
      <c r="O332" s="3627"/>
      <c r="P332" s="3627"/>
      <c r="Q332" s="3627"/>
      <c r="R332" s="3627"/>
    </row>
    <row r="333" spans="1:18" ht="21" customHeight="1">
      <c r="A333" s="3630"/>
      <c r="B333" s="3627" t="s">
        <v>2135</v>
      </c>
      <c r="C333" s="3627"/>
      <c r="D333" s="3627"/>
      <c r="E333" s="3627"/>
      <c r="F333" s="3627"/>
      <c r="G333" s="3627"/>
      <c r="H333" s="3627"/>
      <c r="I333" s="3627"/>
      <c r="J333" s="3627"/>
      <c r="K333" s="3627"/>
      <c r="L333" s="3627"/>
      <c r="M333" s="3627"/>
      <c r="N333" s="3627"/>
      <c r="O333" s="3627"/>
      <c r="P333" s="3627"/>
      <c r="Q333" s="3627"/>
      <c r="R333" s="3627"/>
    </row>
    <row r="334" spans="1:18" ht="21.75" customHeight="1">
      <c r="A334" s="3630"/>
      <c r="B334" s="3627" t="s">
        <v>2136</v>
      </c>
      <c r="C334" s="3627"/>
      <c r="D334" s="3627"/>
      <c r="E334" s="3627"/>
      <c r="F334" s="3627"/>
      <c r="G334" s="3627"/>
      <c r="H334" s="3627"/>
      <c r="I334" s="3627"/>
      <c r="J334" s="3627"/>
      <c r="K334" s="3627"/>
      <c r="L334" s="3627"/>
      <c r="M334" s="3627"/>
      <c r="N334" s="3627"/>
      <c r="O334" s="3627"/>
      <c r="P334" s="3627"/>
      <c r="Q334" s="3627"/>
      <c r="R334" s="3627"/>
    </row>
    <row r="335" spans="1:18" ht="56.25" customHeight="1">
      <c r="A335" s="2076">
        <v>1</v>
      </c>
      <c r="B335" s="2089" t="s">
        <v>1854</v>
      </c>
      <c r="C335" s="2076" t="s">
        <v>1855</v>
      </c>
      <c r="D335" s="2080"/>
      <c r="E335" s="2080"/>
      <c r="F335" s="2080"/>
      <c r="G335" s="2080"/>
      <c r="H335" s="2080"/>
      <c r="I335" s="2080"/>
      <c r="J335" s="2080"/>
      <c r="K335" s="2010">
        <v>67773</v>
      </c>
      <c r="L335" s="2013"/>
      <c r="M335" s="2087"/>
      <c r="N335" s="2080"/>
      <c r="O335" s="2080"/>
      <c r="P335" s="2080"/>
      <c r="Q335" s="2080"/>
      <c r="R335" s="2080"/>
    </row>
    <row r="336" spans="1:18" ht="56.25" customHeight="1">
      <c r="A336" s="2076">
        <v>2</v>
      </c>
      <c r="B336" s="2089" t="s">
        <v>1856</v>
      </c>
      <c r="C336" s="2076" t="s">
        <v>1855</v>
      </c>
      <c r="D336" s="2080"/>
      <c r="E336" s="2080"/>
      <c r="F336" s="2080"/>
      <c r="G336" s="2080"/>
      <c r="H336" s="2080"/>
      <c r="I336" s="2080"/>
      <c r="J336" s="2080"/>
      <c r="K336" s="2010">
        <v>72413</v>
      </c>
      <c r="L336" s="2013"/>
      <c r="M336" s="2087"/>
      <c r="N336" s="2080"/>
      <c r="O336" s="2080"/>
      <c r="P336" s="2080"/>
      <c r="Q336" s="2080"/>
      <c r="R336" s="2080"/>
    </row>
    <row r="337" spans="1:18" ht="56.25" customHeight="1">
      <c r="A337" s="2076">
        <v>3</v>
      </c>
      <c r="B337" s="2089" t="s">
        <v>1857</v>
      </c>
      <c r="C337" s="2076" t="s">
        <v>1855</v>
      </c>
      <c r="D337" s="2080"/>
      <c r="E337" s="2080"/>
      <c r="F337" s="2080"/>
      <c r="G337" s="2080"/>
      <c r="H337" s="2080"/>
      <c r="I337" s="2080"/>
      <c r="J337" s="2080"/>
      <c r="K337" s="2010">
        <v>88004</v>
      </c>
      <c r="L337" s="2013"/>
      <c r="M337" s="2087"/>
      <c r="N337" s="2080"/>
      <c r="O337" s="2080"/>
      <c r="P337" s="2080"/>
      <c r="Q337" s="2080"/>
      <c r="R337" s="2080"/>
    </row>
    <row r="338" spans="1:18" ht="56.25" customHeight="1">
      <c r="A338" s="2076">
        <v>4</v>
      </c>
      <c r="B338" s="2089" t="s">
        <v>1858</v>
      </c>
      <c r="C338" s="2076" t="s">
        <v>1855</v>
      </c>
      <c r="D338" s="2080"/>
      <c r="E338" s="2080"/>
      <c r="F338" s="2080"/>
      <c r="G338" s="2080"/>
      <c r="H338" s="2080"/>
      <c r="I338" s="2080"/>
      <c r="J338" s="2080"/>
      <c r="K338" s="2010">
        <v>98608</v>
      </c>
      <c r="L338" s="2013"/>
      <c r="M338" s="2087"/>
      <c r="N338" s="2080"/>
      <c r="O338" s="2080"/>
      <c r="P338" s="2080"/>
      <c r="Q338" s="2080"/>
      <c r="R338" s="2080"/>
    </row>
    <row r="339" spans="1:18" ht="56.25" customHeight="1">
      <c r="A339" s="2076">
        <v>5</v>
      </c>
      <c r="B339" s="2089" t="s">
        <v>1859</v>
      </c>
      <c r="C339" s="2076" t="s">
        <v>1855</v>
      </c>
      <c r="D339" s="2080"/>
      <c r="E339" s="2080"/>
      <c r="F339" s="2080"/>
      <c r="G339" s="2080"/>
      <c r="H339" s="2080"/>
      <c r="I339" s="2080"/>
      <c r="J339" s="2080"/>
      <c r="K339" s="2010">
        <v>107784</v>
      </c>
      <c r="L339" s="2013"/>
      <c r="M339" s="2087"/>
      <c r="N339" s="2080"/>
      <c r="O339" s="2080"/>
      <c r="P339" s="2080"/>
      <c r="Q339" s="2080"/>
      <c r="R339" s="2080"/>
    </row>
    <row r="340" spans="1:18" ht="56.25" customHeight="1">
      <c r="A340" s="2076">
        <v>6</v>
      </c>
      <c r="B340" s="2089" t="s">
        <v>1860</v>
      </c>
      <c r="C340" s="2076" t="s">
        <v>1855</v>
      </c>
      <c r="D340" s="2080"/>
      <c r="E340" s="2080"/>
      <c r="F340" s="2080"/>
      <c r="G340" s="2080"/>
      <c r="H340" s="2080"/>
      <c r="I340" s="2080"/>
      <c r="J340" s="2080"/>
      <c r="K340" s="2010">
        <v>116034</v>
      </c>
      <c r="L340" s="2013"/>
      <c r="M340" s="2087"/>
      <c r="N340" s="2080"/>
      <c r="O340" s="2080"/>
      <c r="P340" s="2080"/>
      <c r="Q340" s="2080"/>
      <c r="R340" s="2080"/>
    </row>
    <row r="341" spans="1:18" ht="56.25" customHeight="1">
      <c r="A341" s="2076">
        <v>7</v>
      </c>
      <c r="B341" s="2089" t="s">
        <v>1861</v>
      </c>
      <c r="C341" s="2076" t="s">
        <v>1855</v>
      </c>
      <c r="D341" s="2080"/>
      <c r="E341" s="2080"/>
      <c r="F341" s="2080"/>
      <c r="G341" s="2080"/>
      <c r="H341" s="2080"/>
      <c r="I341" s="2080"/>
      <c r="J341" s="2080"/>
      <c r="K341" s="2010">
        <v>124042</v>
      </c>
      <c r="L341" s="2013"/>
      <c r="M341" s="2087"/>
      <c r="N341" s="2080"/>
      <c r="O341" s="2080"/>
      <c r="P341" s="2080"/>
      <c r="Q341" s="2080"/>
      <c r="R341" s="2080"/>
    </row>
    <row r="342" spans="1:18" ht="56.25" customHeight="1">
      <c r="A342" s="2076">
        <v>8</v>
      </c>
      <c r="B342" s="2089" t="s">
        <v>1869</v>
      </c>
      <c r="C342" s="2076" t="s">
        <v>1855</v>
      </c>
      <c r="D342" s="2080"/>
      <c r="E342" s="2080"/>
      <c r="F342" s="2080"/>
      <c r="G342" s="2080"/>
      <c r="H342" s="2080"/>
      <c r="I342" s="2080"/>
      <c r="J342" s="2080"/>
      <c r="K342" s="2010">
        <v>100343</v>
      </c>
      <c r="L342" s="2013"/>
      <c r="M342" s="2087"/>
      <c r="N342" s="2080"/>
      <c r="O342" s="2080"/>
      <c r="P342" s="2080"/>
      <c r="Q342" s="2080"/>
      <c r="R342" s="2080"/>
    </row>
    <row r="343" spans="1:18" ht="56.25" customHeight="1">
      <c r="A343" s="2076">
        <v>9</v>
      </c>
      <c r="B343" s="2089" t="s">
        <v>1870</v>
      </c>
      <c r="C343" s="2076" t="s">
        <v>1855</v>
      </c>
      <c r="D343" s="2080"/>
      <c r="E343" s="2080"/>
      <c r="F343" s="2080"/>
      <c r="G343" s="2080"/>
      <c r="H343" s="2080"/>
      <c r="I343" s="2080"/>
      <c r="J343" s="2080"/>
      <c r="K343" s="2010">
        <v>109759</v>
      </c>
      <c r="L343" s="2013"/>
      <c r="M343" s="2087"/>
      <c r="N343" s="2080"/>
      <c r="O343" s="2080"/>
      <c r="P343" s="2080"/>
      <c r="Q343" s="2080"/>
      <c r="R343" s="2080"/>
    </row>
    <row r="344" spans="1:18" ht="56.25" customHeight="1">
      <c r="A344" s="2076">
        <v>10</v>
      </c>
      <c r="B344" s="2089" t="s">
        <v>1871</v>
      </c>
      <c r="C344" s="2076" t="s">
        <v>1855</v>
      </c>
      <c r="D344" s="2080"/>
      <c r="E344" s="2080"/>
      <c r="F344" s="2080"/>
      <c r="G344" s="2080"/>
      <c r="H344" s="2080"/>
      <c r="I344" s="2080"/>
      <c r="J344" s="2080"/>
      <c r="K344" s="2010">
        <v>118239</v>
      </c>
      <c r="L344" s="2013"/>
      <c r="M344" s="2087"/>
      <c r="N344" s="2080"/>
      <c r="O344" s="2080"/>
      <c r="P344" s="2080"/>
      <c r="Q344" s="2080"/>
      <c r="R344" s="2080"/>
    </row>
    <row r="345" spans="1:18" ht="56.25" customHeight="1">
      <c r="A345" s="2076">
        <v>11</v>
      </c>
      <c r="B345" s="2089" t="s">
        <v>1872</v>
      </c>
      <c r="C345" s="2076" t="s">
        <v>1855</v>
      </c>
      <c r="D345" s="2080"/>
      <c r="E345" s="2080"/>
      <c r="F345" s="2080"/>
      <c r="G345" s="2080"/>
      <c r="H345" s="2080"/>
      <c r="I345" s="2080"/>
      <c r="J345" s="2080"/>
      <c r="K345" s="2010">
        <v>126482</v>
      </c>
      <c r="L345" s="2013"/>
      <c r="M345" s="2087"/>
      <c r="N345" s="2080"/>
      <c r="O345" s="2080"/>
      <c r="P345" s="2080"/>
      <c r="Q345" s="2080"/>
      <c r="R345" s="2080"/>
    </row>
    <row r="346" spans="1:18" ht="56.25" customHeight="1">
      <c r="A346" s="2076">
        <v>12</v>
      </c>
      <c r="B346" s="2089" t="s">
        <v>1873</v>
      </c>
      <c r="C346" s="2076" t="s">
        <v>1855</v>
      </c>
      <c r="D346" s="2080"/>
      <c r="E346" s="2080"/>
      <c r="F346" s="2080"/>
      <c r="G346" s="2080"/>
      <c r="H346" s="2080"/>
      <c r="I346" s="2080"/>
      <c r="J346" s="2080"/>
      <c r="K346" s="2010">
        <v>136931</v>
      </c>
      <c r="L346" s="2013"/>
      <c r="M346" s="2087"/>
      <c r="N346" s="2080"/>
      <c r="O346" s="2080"/>
      <c r="P346" s="2080"/>
      <c r="Q346" s="2080"/>
      <c r="R346" s="2080"/>
    </row>
    <row r="347" spans="1:18" ht="56.25" customHeight="1">
      <c r="A347" s="2076">
        <v>13</v>
      </c>
      <c r="B347" s="2014" t="s">
        <v>1874</v>
      </c>
      <c r="C347" s="2076" t="s">
        <v>1855</v>
      </c>
      <c r="D347" s="2080"/>
      <c r="E347" s="2080"/>
      <c r="F347" s="2080"/>
      <c r="G347" s="2080"/>
      <c r="H347" s="2080"/>
      <c r="I347" s="2080"/>
      <c r="J347" s="2080"/>
      <c r="K347" s="2010">
        <v>75409</v>
      </c>
      <c r="L347" s="2013"/>
      <c r="M347" s="2087"/>
      <c r="N347" s="2080"/>
      <c r="O347" s="2080"/>
      <c r="P347" s="2080"/>
      <c r="Q347" s="2080"/>
      <c r="R347" s="2080"/>
    </row>
    <row r="348" spans="1:18" ht="56.25" customHeight="1">
      <c r="A348" s="2076">
        <v>14</v>
      </c>
      <c r="B348" s="2014" t="s">
        <v>1862</v>
      </c>
      <c r="C348" s="2076" t="s">
        <v>1855</v>
      </c>
      <c r="D348" s="2080"/>
      <c r="E348" s="2080"/>
      <c r="F348" s="2080"/>
      <c r="G348" s="2080"/>
      <c r="H348" s="2080"/>
      <c r="I348" s="2080"/>
      <c r="J348" s="2080"/>
      <c r="K348" s="2010">
        <v>81494</v>
      </c>
      <c r="L348" s="2013"/>
      <c r="M348" s="2087"/>
      <c r="N348" s="2080"/>
      <c r="O348" s="2080"/>
      <c r="P348" s="2080"/>
      <c r="Q348" s="2080"/>
      <c r="R348" s="2080"/>
    </row>
    <row r="349" spans="1:18" ht="56.25" customHeight="1">
      <c r="A349" s="2076">
        <v>15</v>
      </c>
      <c r="B349" s="2014" t="s">
        <v>1863</v>
      </c>
      <c r="C349" s="2076" t="s">
        <v>1855</v>
      </c>
      <c r="D349" s="2080"/>
      <c r="E349" s="2080"/>
      <c r="F349" s="2080"/>
      <c r="G349" s="2080"/>
      <c r="H349" s="2080"/>
      <c r="I349" s="2080"/>
      <c r="J349" s="2080"/>
      <c r="K349" s="2010">
        <v>94268</v>
      </c>
      <c r="L349" s="2013"/>
      <c r="M349" s="2087"/>
      <c r="N349" s="2080"/>
      <c r="O349" s="2080"/>
      <c r="P349" s="2080"/>
      <c r="Q349" s="2080"/>
      <c r="R349" s="2080"/>
    </row>
    <row r="350" spans="1:18" ht="54.75" customHeight="1">
      <c r="A350" s="2076">
        <v>16</v>
      </c>
      <c r="B350" s="2089" t="s">
        <v>1864</v>
      </c>
      <c r="C350" s="2076" t="s">
        <v>1855</v>
      </c>
      <c r="D350" s="2080"/>
      <c r="E350" s="2080"/>
      <c r="F350" s="2080"/>
      <c r="G350" s="2080"/>
      <c r="H350" s="2080"/>
      <c r="I350" s="2080"/>
      <c r="J350" s="2080"/>
      <c r="K350" s="2010">
        <v>104354</v>
      </c>
      <c r="L350" s="2013"/>
      <c r="M350" s="2087"/>
      <c r="N350" s="2080"/>
      <c r="O350" s="2080"/>
      <c r="P350" s="2080"/>
      <c r="Q350" s="2080"/>
      <c r="R350" s="2080"/>
    </row>
    <row r="351" spans="1:18" ht="54.75" customHeight="1">
      <c r="A351" s="2076">
        <v>17</v>
      </c>
      <c r="B351" s="2089" t="s">
        <v>1865</v>
      </c>
      <c r="C351" s="2076" t="s">
        <v>1855</v>
      </c>
      <c r="D351" s="2080"/>
      <c r="E351" s="2080"/>
      <c r="F351" s="2080"/>
      <c r="G351" s="2080"/>
      <c r="H351" s="2080"/>
      <c r="I351" s="2080"/>
      <c r="J351" s="2080"/>
      <c r="K351" s="2010">
        <v>114158</v>
      </c>
      <c r="L351" s="2013"/>
      <c r="M351" s="2087"/>
      <c r="N351" s="2080"/>
      <c r="O351" s="2080"/>
      <c r="P351" s="2080"/>
      <c r="Q351" s="2080"/>
      <c r="R351" s="2080"/>
    </row>
    <row r="352" spans="1:18" ht="54.75" customHeight="1">
      <c r="A352" s="2076">
        <v>18</v>
      </c>
      <c r="B352" s="2089" t="s">
        <v>1866</v>
      </c>
      <c r="C352" s="2076" t="s">
        <v>1855</v>
      </c>
      <c r="D352" s="2080"/>
      <c r="E352" s="2080"/>
      <c r="F352" s="2080"/>
      <c r="G352" s="2080"/>
      <c r="H352" s="2080"/>
      <c r="I352" s="2080"/>
      <c r="J352" s="2080"/>
      <c r="K352" s="2010">
        <v>123492</v>
      </c>
      <c r="L352" s="2013"/>
      <c r="M352" s="2087"/>
      <c r="N352" s="2080"/>
      <c r="O352" s="2080"/>
      <c r="P352" s="2080"/>
      <c r="Q352" s="2080"/>
      <c r="R352" s="2080"/>
    </row>
    <row r="353" spans="1:18" ht="54.75" customHeight="1">
      <c r="A353" s="2076">
        <v>19</v>
      </c>
      <c r="B353" s="2089" t="s">
        <v>1867</v>
      </c>
      <c r="C353" s="2076" t="s">
        <v>1855</v>
      </c>
      <c r="D353" s="2080"/>
      <c r="E353" s="2080"/>
      <c r="F353" s="2080"/>
      <c r="G353" s="2080"/>
      <c r="H353" s="2080"/>
      <c r="I353" s="2080"/>
      <c r="J353" s="2080"/>
      <c r="K353" s="2010">
        <v>143415</v>
      </c>
      <c r="L353" s="2013"/>
      <c r="M353" s="2087"/>
      <c r="N353" s="2080"/>
      <c r="O353" s="2080"/>
      <c r="P353" s="2080"/>
      <c r="Q353" s="2080"/>
      <c r="R353" s="2080"/>
    </row>
    <row r="354" spans="1:18" ht="54.75" customHeight="1">
      <c r="A354" s="2076">
        <v>20</v>
      </c>
      <c r="B354" s="2089" t="s">
        <v>1868</v>
      </c>
      <c r="C354" s="2076" t="s">
        <v>1855</v>
      </c>
      <c r="D354" s="2080"/>
      <c r="E354" s="2080"/>
      <c r="F354" s="2080"/>
      <c r="G354" s="2080"/>
      <c r="H354" s="2080"/>
      <c r="I354" s="2080"/>
      <c r="J354" s="2080"/>
      <c r="K354" s="2010">
        <v>111340</v>
      </c>
      <c r="L354" s="2013"/>
      <c r="M354" s="2087"/>
      <c r="N354" s="2080"/>
      <c r="O354" s="2080"/>
      <c r="P354" s="2080"/>
      <c r="Q354" s="2080"/>
      <c r="R354" s="2080"/>
    </row>
    <row r="355" spans="1:18" ht="54.75" customHeight="1">
      <c r="A355" s="2076">
        <v>21</v>
      </c>
      <c r="B355" s="2089" t="s">
        <v>1875</v>
      </c>
      <c r="C355" s="2076" t="s">
        <v>1855</v>
      </c>
      <c r="D355" s="2080"/>
      <c r="E355" s="2080"/>
      <c r="F355" s="2080"/>
      <c r="G355" s="2080"/>
      <c r="H355" s="2080"/>
      <c r="I355" s="2080"/>
      <c r="J355" s="2080"/>
      <c r="K355" s="2010">
        <v>122614</v>
      </c>
      <c r="L355" s="2013"/>
      <c r="M355" s="2087"/>
      <c r="N355" s="2080"/>
      <c r="O355" s="2080"/>
      <c r="P355" s="2080"/>
      <c r="Q355" s="2080"/>
      <c r="R355" s="2080"/>
    </row>
    <row r="356" spans="1:18" ht="54.75" customHeight="1">
      <c r="A356" s="2076">
        <v>22</v>
      </c>
      <c r="B356" s="2089" t="s">
        <v>1876</v>
      </c>
      <c r="C356" s="2076" t="s">
        <v>1855</v>
      </c>
      <c r="D356" s="2080"/>
      <c r="E356" s="2080"/>
      <c r="F356" s="2080"/>
      <c r="G356" s="2080"/>
      <c r="H356" s="2080"/>
      <c r="I356" s="2080"/>
      <c r="J356" s="2080"/>
      <c r="K356" s="2010">
        <v>131283</v>
      </c>
      <c r="L356" s="2013"/>
      <c r="M356" s="2087"/>
      <c r="N356" s="2080"/>
      <c r="O356" s="2080"/>
      <c r="P356" s="2080"/>
      <c r="Q356" s="2080"/>
      <c r="R356" s="2080"/>
    </row>
    <row r="357" spans="1:18" ht="54.75" customHeight="1">
      <c r="A357" s="2076">
        <v>23</v>
      </c>
      <c r="B357" s="2089" t="s">
        <v>1876</v>
      </c>
      <c r="C357" s="2076" t="s">
        <v>1855</v>
      </c>
      <c r="D357" s="2080"/>
      <c r="E357" s="2080"/>
      <c r="F357" s="2080"/>
      <c r="G357" s="2080"/>
      <c r="H357" s="2080"/>
      <c r="I357" s="2080"/>
      <c r="J357" s="2080"/>
      <c r="K357" s="2010">
        <v>141382</v>
      </c>
      <c r="L357" s="2013"/>
      <c r="M357" s="2087"/>
      <c r="N357" s="2080"/>
      <c r="O357" s="2080"/>
      <c r="P357" s="2080"/>
      <c r="Q357" s="2080"/>
      <c r="R357" s="2080"/>
    </row>
    <row r="358" spans="1:18" ht="54.75" customHeight="1">
      <c r="A358" s="2076">
        <v>24</v>
      </c>
      <c r="B358" s="2089" t="s">
        <v>1877</v>
      </c>
      <c r="C358" s="2076" t="s">
        <v>1855</v>
      </c>
      <c r="D358" s="2080"/>
      <c r="E358" s="2080"/>
      <c r="F358" s="2080"/>
      <c r="G358" s="2080"/>
      <c r="H358" s="2080"/>
      <c r="I358" s="2080"/>
      <c r="J358" s="2080"/>
      <c r="K358" s="2010">
        <v>120611</v>
      </c>
      <c r="L358" s="2013"/>
      <c r="M358" s="2087"/>
      <c r="N358" s="2080"/>
      <c r="O358" s="2080"/>
      <c r="P358" s="2080"/>
      <c r="Q358" s="2080"/>
      <c r="R358" s="2080"/>
    </row>
    <row r="359" spans="1:18" ht="75.75" customHeight="1">
      <c r="A359" s="2076">
        <v>25</v>
      </c>
      <c r="B359" s="2089" t="s">
        <v>1878</v>
      </c>
      <c r="C359" s="2076" t="s">
        <v>1855</v>
      </c>
      <c r="D359" s="2080"/>
      <c r="E359" s="2080"/>
      <c r="F359" s="2080"/>
      <c r="G359" s="2080"/>
      <c r="H359" s="2080"/>
      <c r="I359" s="2080"/>
      <c r="J359" s="2080"/>
      <c r="K359" s="2010">
        <v>131736</v>
      </c>
      <c r="L359" s="2013"/>
      <c r="M359" s="2087"/>
      <c r="N359" s="2080"/>
      <c r="O359" s="2080"/>
      <c r="P359" s="2080"/>
      <c r="Q359" s="2080"/>
      <c r="R359" s="2080"/>
    </row>
    <row r="360" spans="1:18" ht="75.75" customHeight="1">
      <c r="A360" s="2076">
        <v>26</v>
      </c>
      <c r="B360" s="2089" t="s">
        <v>1879</v>
      </c>
      <c r="C360" s="2076" t="s">
        <v>1855</v>
      </c>
      <c r="D360" s="2080"/>
      <c r="E360" s="2080"/>
      <c r="F360" s="2080"/>
      <c r="G360" s="2080"/>
      <c r="H360" s="2080"/>
      <c r="I360" s="2080"/>
      <c r="J360" s="2080"/>
      <c r="K360" s="2010">
        <v>141920</v>
      </c>
      <c r="L360" s="2013"/>
      <c r="M360" s="2087"/>
      <c r="N360" s="2080"/>
      <c r="O360" s="2080"/>
      <c r="P360" s="2080"/>
      <c r="Q360" s="2080"/>
      <c r="R360" s="2080"/>
    </row>
    <row r="361" spans="1:18" ht="75.75" customHeight="1">
      <c r="A361" s="2076">
        <v>27</v>
      </c>
      <c r="B361" s="2089" t="s">
        <v>1880</v>
      </c>
      <c r="C361" s="2076" t="s">
        <v>1855</v>
      </c>
      <c r="D361" s="2078"/>
      <c r="E361" s="2078"/>
      <c r="F361" s="2078"/>
      <c r="G361" s="2078"/>
      <c r="H361" s="2078"/>
      <c r="I361" s="2078"/>
      <c r="J361" s="2078"/>
      <c r="K361" s="2010">
        <v>151235</v>
      </c>
      <c r="L361" s="1982"/>
      <c r="M361" s="2087"/>
      <c r="N361" s="2078"/>
      <c r="O361" s="2078"/>
      <c r="P361" s="2078"/>
      <c r="Q361" s="2078"/>
      <c r="R361" s="2078"/>
    </row>
    <row r="362" spans="1:18" ht="54.75" customHeight="1">
      <c r="A362" s="2076">
        <v>28</v>
      </c>
      <c r="B362" s="2089" t="s">
        <v>1881</v>
      </c>
      <c r="C362" s="2076" t="s">
        <v>1855</v>
      </c>
      <c r="D362" s="2078"/>
      <c r="E362" s="2078"/>
      <c r="F362" s="2078"/>
      <c r="G362" s="2078"/>
      <c r="H362" s="2078"/>
      <c r="I362" s="2078"/>
      <c r="J362" s="2078"/>
      <c r="K362" s="2010">
        <v>164644</v>
      </c>
      <c r="L362" s="1982"/>
      <c r="M362" s="2087"/>
      <c r="N362" s="2078"/>
      <c r="O362" s="2078"/>
      <c r="P362" s="2078"/>
      <c r="Q362" s="2078"/>
      <c r="R362" s="2078"/>
    </row>
    <row r="363" spans="1:18" ht="30.75" customHeight="1">
      <c r="A363" s="2082" t="s">
        <v>1379</v>
      </c>
      <c r="B363" s="2078" t="s">
        <v>1820</v>
      </c>
      <c r="C363" s="2082"/>
      <c r="D363" s="2082"/>
      <c r="E363" s="2078"/>
      <c r="F363" s="2078"/>
      <c r="G363" s="2078"/>
      <c r="H363" s="1999"/>
      <c r="I363" s="2078"/>
      <c r="J363" s="2078"/>
      <c r="K363" s="2078"/>
      <c r="L363" s="1982"/>
      <c r="M363" s="2082"/>
      <c r="N363" s="2078"/>
      <c r="O363" s="2078"/>
      <c r="P363" s="1999"/>
      <c r="Q363" s="1999"/>
      <c r="R363" s="1999"/>
    </row>
    <row r="364" spans="1:18" ht="58.5" customHeight="1">
      <c r="A364" s="2082">
        <v>1</v>
      </c>
      <c r="B364" s="3627" t="s">
        <v>2512</v>
      </c>
      <c r="C364" s="3627"/>
      <c r="D364" s="3627"/>
      <c r="E364" s="3627"/>
      <c r="F364" s="3627"/>
      <c r="G364" s="3627"/>
      <c r="H364" s="3627"/>
      <c r="I364" s="3627"/>
      <c r="J364" s="3627"/>
      <c r="K364" s="3627"/>
      <c r="L364" s="3627"/>
      <c r="M364" s="3627"/>
      <c r="N364" s="3627"/>
      <c r="O364" s="3627"/>
      <c r="P364" s="3627"/>
      <c r="Q364" s="3627"/>
      <c r="R364" s="3627"/>
    </row>
    <row r="365" spans="1:18" ht="36.75" customHeight="1">
      <c r="A365" s="2083"/>
      <c r="B365" s="1975"/>
      <c r="C365" s="2081"/>
      <c r="D365" s="3628" t="s">
        <v>1945</v>
      </c>
      <c r="E365" s="3628"/>
      <c r="F365" s="3628"/>
      <c r="G365" s="3628"/>
      <c r="H365" s="3628"/>
      <c r="I365" s="3628"/>
      <c r="J365" s="3628"/>
      <c r="K365" s="3628"/>
      <c r="L365" s="3628"/>
      <c r="M365" s="3628"/>
      <c r="N365" s="3628"/>
      <c r="O365" s="3628"/>
      <c r="P365" s="3628"/>
      <c r="Q365" s="3628"/>
      <c r="R365" s="3628"/>
    </row>
    <row r="366" spans="1:18" ht="36.75" customHeight="1">
      <c r="A366" s="2082"/>
      <c r="B366" s="1976" t="s">
        <v>1940</v>
      </c>
      <c r="C366" s="2076" t="s">
        <v>32</v>
      </c>
      <c r="D366" s="2085"/>
      <c r="E366" s="2010"/>
      <c r="F366" s="2087"/>
      <c r="G366" s="2010">
        <v>16900</v>
      </c>
      <c r="H366" s="3624" t="s">
        <v>1844</v>
      </c>
      <c r="I366" s="3624"/>
      <c r="J366" s="3624"/>
      <c r="K366" s="3624"/>
      <c r="L366" s="3624"/>
      <c r="M366" s="3624"/>
      <c r="N366" s="3624"/>
      <c r="O366" s="3624"/>
      <c r="P366" s="3624"/>
      <c r="Q366" s="3624"/>
      <c r="R366" s="2085"/>
    </row>
    <row r="367" spans="1:18" ht="36.75" hidden="1" customHeight="1">
      <c r="A367" s="2082"/>
      <c r="B367" s="1976"/>
      <c r="C367" s="2076"/>
      <c r="D367" s="2085"/>
      <c r="E367" s="2010"/>
      <c r="F367" s="2087"/>
      <c r="G367" s="2010"/>
      <c r="H367" s="3624"/>
      <c r="I367" s="3624"/>
      <c r="J367" s="3624"/>
      <c r="K367" s="3624"/>
      <c r="L367" s="3624"/>
      <c r="M367" s="3624"/>
      <c r="N367" s="3624"/>
      <c r="O367" s="3624"/>
      <c r="P367" s="3624"/>
      <c r="Q367" s="3624"/>
      <c r="R367" s="2085"/>
    </row>
    <row r="368" spans="1:18" ht="36.75" customHeight="1">
      <c r="A368" s="2082"/>
      <c r="B368" s="1976" t="s">
        <v>1942</v>
      </c>
      <c r="C368" s="2076" t="s">
        <v>32</v>
      </c>
      <c r="D368" s="2085"/>
      <c r="E368" s="2010"/>
      <c r="F368" s="2087"/>
      <c r="G368" s="2010">
        <v>14900</v>
      </c>
      <c r="H368" s="3624"/>
      <c r="I368" s="3624"/>
      <c r="J368" s="3624"/>
      <c r="K368" s="3624"/>
      <c r="L368" s="3624"/>
      <c r="M368" s="3624"/>
      <c r="N368" s="3624"/>
      <c r="O368" s="3624"/>
      <c r="P368" s="3624"/>
      <c r="Q368" s="3624"/>
      <c r="R368" s="2085"/>
    </row>
    <row r="369" spans="1:18" ht="36.75" hidden="1" customHeight="1">
      <c r="A369" s="2082"/>
      <c r="B369" s="1976"/>
      <c r="C369" s="2076"/>
      <c r="D369" s="2085"/>
      <c r="E369" s="2010"/>
      <c r="F369" s="2087"/>
      <c r="G369" s="2010"/>
      <c r="H369" s="3624" t="s">
        <v>1844</v>
      </c>
      <c r="I369" s="3624"/>
      <c r="J369" s="3624"/>
      <c r="K369" s="3624"/>
      <c r="L369" s="3624"/>
      <c r="M369" s="3624"/>
      <c r="N369" s="3624"/>
      <c r="O369" s="3624"/>
      <c r="P369" s="3624"/>
      <c r="Q369" s="3624"/>
      <c r="R369" s="2085"/>
    </row>
    <row r="370" spans="1:18" ht="36.75" hidden="1" customHeight="1">
      <c r="A370" s="2082"/>
      <c r="B370" s="1976"/>
      <c r="C370" s="2076"/>
      <c r="D370" s="2085"/>
      <c r="E370" s="2010"/>
      <c r="F370" s="2087"/>
      <c r="G370" s="2010"/>
      <c r="H370" s="3624"/>
      <c r="I370" s="3624"/>
      <c r="J370" s="3624"/>
      <c r="K370" s="3624"/>
      <c r="L370" s="3624"/>
      <c r="M370" s="3624"/>
      <c r="N370" s="3624"/>
      <c r="O370" s="3624"/>
      <c r="P370" s="3624"/>
      <c r="Q370" s="3624"/>
      <c r="R370" s="2085"/>
    </row>
    <row r="371" spans="1:18" ht="31.5" customHeight="1">
      <c r="A371" s="2082"/>
      <c r="B371" s="1976" t="s">
        <v>1947</v>
      </c>
      <c r="C371" s="2076" t="s">
        <v>32</v>
      </c>
      <c r="D371" s="2085"/>
      <c r="E371" s="2010"/>
      <c r="F371" s="2087"/>
      <c r="G371" s="2010">
        <v>24100</v>
      </c>
      <c r="H371" s="3624"/>
      <c r="I371" s="3624"/>
      <c r="J371" s="3624"/>
      <c r="K371" s="3624"/>
      <c r="L371" s="3624"/>
      <c r="M371" s="3624"/>
      <c r="N371" s="3624"/>
      <c r="O371" s="3624"/>
      <c r="P371" s="3624"/>
      <c r="Q371" s="3624"/>
      <c r="R371" s="1999"/>
    </row>
    <row r="372" spans="1:18" ht="64.5" hidden="1" customHeight="1">
      <c r="A372" s="2082" t="s">
        <v>1379</v>
      </c>
      <c r="B372" s="3625" t="s">
        <v>1821</v>
      </c>
      <c r="C372" s="3625"/>
      <c r="D372" s="3625"/>
      <c r="E372" s="3625"/>
      <c r="F372" s="2010"/>
      <c r="G372" s="2010"/>
      <c r="H372" s="1999"/>
      <c r="I372" s="2085"/>
      <c r="J372" s="2085"/>
      <c r="K372" s="2085"/>
      <c r="L372" s="1978"/>
      <c r="M372" s="2085"/>
      <c r="N372" s="2079"/>
      <c r="O372" s="2079"/>
      <c r="P372" s="2079"/>
      <c r="Q372" s="2079"/>
      <c r="R372" s="2079"/>
    </row>
    <row r="373" spans="1:18" ht="69.75" hidden="1" customHeight="1">
      <c r="A373" s="2076"/>
      <c r="B373" s="3626" t="s">
        <v>1843</v>
      </c>
      <c r="C373" s="3626"/>
      <c r="D373" s="3626"/>
      <c r="E373" s="3626"/>
      <c r="F373" s="3626"/>
      <c r="G373" s="3626"/>
      <c r="H373" s="3626"/>
      <c r="I373" s="3626"/>
      <c r="J373" s="3626"/>
      <c r="K373" s="3626"/>
      <c r="L373" s="3626"/>
      <c r="M373" s="3626"/>
      <c r="N373" s="3626"/>
      <c r="O373" s="3626"/>
      <c r="P373" s="3626"/>
      <c r="Q373" s="3626"/>
      <c r="R373" s="3626"/>
    </row>
    <row r="374" spans="1:18" ht="34.5" hidden="1" customHeight="1">
      <c r="A374" s="2076"/>
      <c r="B374" s="2082" t="s">
        <v>1345</v>
      </c>
      <c r="C374" s="2082"/>
      <c r="D374" s="2015"/>
      <c r="E374" s="1999"/>
      <c r="F374" s="1999"/>
      <c r="G374" s="1999"/>
      <c r="H374" s="1999"/>
      <c r="I374" s="2087"/>
      <c r="J374" s="1998"/>
      <c r="K374" s="1998"/>
      <c r="L374" s="1997"/>
      <c r="M374" s="1998"/>
      <c r="N374" s="2077"/>
      <c r="O374" s="2077"/>
      <c r="P374" s="2077"/>
      <c r="Q374" s="2077"/>
      <c r="R374" s="2077"/>
    </row>
    <row r="375" spans="1:18" ht="56.25" hidden="1" customHeight="1">
      <c r="A375" s="2076"/>
      <c r="B375" s="2089" t="s">
        <v>1348</v>
      </c>
      <c r="C375" s="2076" t="s">
        <v>13</v>
      </c>
      <c r="D375" s="2076"/>
      <c r="E375" s="2010"/>
      <c r="F375" s="2010"/>
      <c r="G375" s="2010">
        <v>3805000</v>
      </c>
      <c r="H375" s="2010"/>
      <c r="I375" s="3624" t="s">
        <v>1844</v>
      </c>
      <c r="J375" s="3624"/>
      <c r="K375" s="3624"/>
      <c r="L375" s="3624"/>
      <c r="M375" s="3624"/>
      <c r="N375" s="3624"/>
      <c r="O375" s="3624"/>
      <c r="P375" s="3624"/>
      <c r="Q375" s="3624"/>
      <c r="R375" s="3624"/>
    </row>
    <row r="376" spans="1:18" ht="56.25" hidden="1" customHeight="1">
      <c r="A376" s="2076"/>
      <c r="B376" s="2089" t="s">
        <v>1349</v>
      </c>
      <c r="C376" s="2076" t="s">
        <v>13</v>
      </c>
      <c r="D376" s="2076"/>
      <c r="E376" s="2010"/>
      <c r="F376" s="2010"/>
      <c r="G376" s="2010">
        <v>3805000</v>
      </c>
      <c r="H376" s="2010"/>
      <c r="I376" s="3624" t="s">
        <v>1844</v>
      </c>
      <c r="J376" s="3624"/>
      <c r="K376" s="3624"/>
      <c r="L376" s="3624"/>
      <c r="M376" s="3624"/>
      <c r="N376" s="3624"/>
      <c r="O376" s="3624"/>
      <c r="P376" s="3624"/>
      <c r="Q376" s="3624"/>
      <c r="R376" s="3624"/>
    </row>
    <row r="377" spans="1:18" ht="56.25" hidden="1" customHeight="1">
      <c r="A377" s="2076"/>
      <c r="B377" s="2078" t="s">
        <v>1346</v>
      </c>
      <c r="C377" s="2076"/>
      <c r="D377" s="2076"/>
      <c r="E377" s="2010"/>
      <c r="F377" s="2010"/>
      <c r="G377" s="2010"/>
      <c r="H377" s="2010"/>
      <c r="I377" s="2077"/>
      <c r="J377" s="2077"/>
      <c r="K377" s="2077"/>
      <c r="L377" s="1997"/>
      <c r="M377" s="2077"/>
      <c r="N377" s="2077"/>
      <c r="O377" s="2077"/>
      <c r="P377" s="2077"/>
      <c r="Q377" s="2077"/>
      <c r="R377" s="2077"/>
    </row>
    <row r="378" spans="1:18" ht="56.25" hidden="1" customHeight="1">
      <c r="A378" s="2083"/>
      <c r="B378" s="2089" t="s">
        <v>1350</v>
      </c>
      <c r="C378" s="2076" t="s">
        <v>13</v>
      </c>
      <c r="D378" s="2076"/>
      <c r="E378" s="2010"/>
      <c r="F378" s="2010"/>
      <c r="G378" s="2010">
        <v>3065000</v>
      </c>
      <c r="H378" s="2010"/>
      <c r="I378" s="2077"/>
      <c r="J378" s="2077"/>
      <c r="K378" s="2077"/>
      <c r="L378" s="1997"/>
      <c r="M378" s="2077"/>
      <c r="N378" s="2078"/>
      <c r="O378" s="2078"/>
      <c r="P378" s="2078"/>
      <c r="Q378" s="2078"/>
      <c r="R378" s="2078"/>
    </row>
    <row r="379" spans="1:18" ht="45" customHeight="1">
      <c r="A379" s="2082" t="s">
        <v>1379</v>
      </c>
      <c r="B379" s="2078" t="s">
        <v>2515</v>
      </c>
      <c r="C379" s="2082"/>
      <c r="D379" s="2078"/>
      <c r="E379" s="2078"/>
      <c r="F379" s="2078"/>
      <c r="G379" s="2078"/>
      <c r="H379" s="2078"/>
      <c r="I379" s="2078"/>
      <c r="J379" s="2078"/>
      <c r="K379" s="2078"/>
      <c r="L379" s="1982"/>
      <c r="M379" s="2078"/>
      <c r="N379" s="2078"/>
      <c r="O379" s="2078"/>
      <c r="P379" s="2078"/>
      <c r="Q379" s="2078"/>
      <c r="R379" s="2078"/>
    </row>
    <row r="380" spans="1:18" ht="48.75" customHeight="1">
      <c r="A380" s="2082">
        <v>1</v>
      </c>
      <c r="B380" s="3625" t="s">
        <v>1978</v>
      </c>
      <c r="C380" s="3625"/>
      <c r="D380" s="3625"/>
      <c r="E380" s="3625"/>
      <c r="F380" s="3625"/>
      <c r="G380" s="3625"/>
      <c r="H380" s="3625"/>
      <c r="I380" s="3625"/>
      <c r="J380" s="3625"/>
      <c r="K380" s="3625"/>
      <c r="L380" s="3625"/>
      <c r="M380" s="3625"/>
      <c r="N380" s="3625"/>
      <c r="O380" s="3625"/>
      <c r="P380" s="3625"/>
      <c r="Q380" s="3625"/>
      <c r="R380" s="3625"/>
    </row>
    <row r="381" spans="1:18" ht="37.5" customHeight="1">
      <c r="A381" s="2076"/>
      <c r="B381" s="2078"/>
      <c r="C381" s="2082"/>
      <c r="D381" s="2016"/>
      <c r="E381" s="2017"/>
      <c r="F381" s="3629" t="s">
        <v>1515</v>
      </c>
      <c r="G381" s="3629"/>
      <c r="H381" s="3629"/>
      <c r="I381" s="3629"/>
      <c r="J381" s="3629"/>
      <c r="K381" s="3629"/>
      <c r="L381" s="3629"/>
      <c r="M381" s="3629"/>
      <c r="N381" s="3629"/>
      <c r="O381" s="3629"/>
      <c r="P381" s="3629"/>
      <c r="Q381" s="3629"/>
      <c r="R381" s="3629"/>
    </row>
    <row r="382" spans="1:18" ht="110.25" customHeight="1">
      <c r="A382" s="2076"/>
      <c r="B382" s="2089" t="s">
        <v>192</v>
      </c>
      <c r="C382" s="2076" t="s">
        <v>1292</v>
      </c>
      <c r="D382" s="3623" t="s">
        <v>1558</v>
      </c>
      <c r="E382" s="2018"/>
      <c r="F382" s="2018"/>
      <c r="G382" s="2087"/>
      <c r="H382" s="2081"/>
      <c r="I382" s="2081"/>
      <c r="J382" s="2081"/>
      <c r="K382" s="2081">
        <v>7930000</v>
      </c>
      <c r="L382" s="1974"/>
      <c r="M382" s="2081"/>
      <c r="N382" s="2081"/>
      <c r="O382" s="2081"/>
      <c r="P382" s="2081"/>
      <c r="Q382" s="2081"/>
      <c r="R382" s="2081"/>
    </row>
    <row r="383" spans="1:18" ht="110.25" customHeight="1">
      <c r="A383" s="2076"/>
      <c r="B383" s="2089" t="s">
        <v>193</v>
      </c>
      <c r="C383" s="2076" t="s">
        <v>1292</v>
      </c>
      <c r="D383" s="3623"/>
      <c r="E383" s="2018"/>
      <c r="F383" s="2018"/>
      <c r="G383" s="2087"/>
      <c r="H383" s="2081"/>
      <c r="I383" s="2081"/>
      <c r="J383" s="2081"/>
      <c r="K383" s="2081">
        <v>8490000</v>
      </c>
      <c r="L383" s="1974"/>
      <c r="M383" s="2081"/>
      <c r="N383" s="2081"/>
      <c r="O383" s="2081"/>
      <c r="P383" s="2081"/>
      <c r="Q383" s="2081"/>
      <c r="R383" s="2081"/>
    </row>
    <row r="384" spans="1:18" ht="110.25" customHeight="1">
      <c r="A384" s="2076"/>
      <c r="B384" s="2089" t="s">
        <v>194</v>
      </c>
      <c r="C384" s="2076" t="s">
        <v>1292</v>
      </c>
      <c r="D384" s="3623"/>
      <c r="E384" s="2018"/>
      <c r="F384" s="2018"/>
      <c r="G384" s="2087"/>
      <c r="H384" s="2081"/>
      <c r="I384" s="2081"/>
      <c r="J384" s="2081"/>
      <c r="K384" s="2081">
        <v>9600000</v>
      </c>
      <c r="L384" s="1974"/>
      <c r="M384" s="2081"/>
      <c r="N384" s="2081"/>
      <c r="O384" s="2081"/>
      <c r="P384" s="2081"/>
      <c r="Q384" s="2081"/>
      <c r="R384" s="2081"/>
    </row>
    <row r="385" spans="1:18" ht="110.25" customHeight="1">
      <c r="A385" s="2076"/>
      <c r="B385" s="2089" t="s">
        <v>196</v>
      </c>
      <c r="C385" s="2076" t="s">
        <v>1292</v>
      </c>
      <c r="D385" s="2076" t="s">
        <v>1558</v>
      </c>
      <c r="E385" s="2018"/>
      <c r="F385" s="2018"/>
      <c r="G385" s="2087"/>
      <c r="H385" s="2081"/>
      <c r="I385" s="2081"/>
      <c r="J385" s="2081"/>
      <c r="K385" s="2081">
        <v>10900000</v>
      </c>
      <c r="L385" s="1974"/>
      <c r="M385" s="2081"/>
      <c r="N385" s="2081"/>
      <c r="O385" s="2081"/>
      <c r="P385" s="2081"/>
      <c r="Q385" s="2081"/>
      <c r="R385" s="2081"/>
    </row>
    <row r="386" spans="1:18" ht="110.25" customHeight="1">
      <c r="A386" s="2076"/>
      <c r="B386" s="2089" t="s">
        <v>1979</v>
      </c>
      <c r="C386" s="2076" t="s">
        <v>1292</v>
      </c>
      <c r="D386" s="2076" t="s">
        <v>1558</v>
      </c>
      <c r="E386" s="2018"/>
      <c r="F386" s="2018"/>
      <c r="G386" s="2087"/>
      <c r="H386" s="2081"/>
      <c r="I386" s="2081"/>
      <c r="J386" s="2081"/>
      <c r="K386" s="2081">
        <v>11850000</v>
      </c>
      <c r="L386" s="1974"/>
      <c r="M386" s="2081"/>
      <c r="N386" s="2081"/>
      <c r="O386" s="2081"/>
      <c r="P386" s="2081"/>
      <c r="Q386" s="2081"/>
      <c r="R386" s="2081"/>
    </row>
    <row r="387" spans="1:18" ht="110.25" customHeight="1">
      <c r="A387" s="2076"/>
      <c r="B387" s="2089" t="s">
        <v>199</v>
      </c>
      <c r="C387" s="2076" t="s">
        <v>1292</v>
      </c>
      <c r="D387" s="2076" t="s">
        <v>1558</v>
      </c>
      <c r="E387" s="2018"/>
      <c r="F387" s="2018"/>
      <c r="G387" s="2087"/>
      <c r="H387" s="2081"/>
      <c r="I387" s="2081"/>
      <c r="J387" s="2081"/>
      <c r="K387" s="2081">
        <v>12200000</v>
      </c>
      <c r="L387" s="1974"/>
      <c r="M387" s="2081"/>
      <c r="N387" s="2081"/>
      <c r="O387" s="2081"/>
      <c r="P387" s="2081"/>
      <c r="Q387" s="2081"/>
      <c r="R387" s="2081"/>
    </row>
    <row r="388" spans="1:18" ht="110.25" customHeight="1">
      <c r="A388" s="2073"/>
      <c r="B388" s="2019" t="s">
        <v>1980</v>
      </c>
      <c r="C388" s="2073" t="s">
        <v>1292</v>
      </c>
      <c r="D388" s="2073"/>
      <c r="E388" s="2020"/>
      <c r="F388" s="2020"/>
      <c r="G388" s="2021"/>
      <c r="H388" s="2022"/>
      <c r="I388" s="2022"/>
      <c r="J388" s="2022"/>
      <c r="K388" s="2022">
        <v>13190000</v>
      </c>
      <c r="L388" s="2023"/>
      <c r="M388" s="2022"/>
      <c r="N388" s="2024"/>
      <c r="O388" s="2024"/>
      <c r="P388" s="2024"/>
      <c r="Q388" s="2024"/>
      <c r="R388" s="2024"/>
    </row>
    <row r="389" spans="1:18" ht="110.25" customHeight="1">
      <c r="A389" s="2073"/>
      <c r="B389" s="2019" t="s">
        <v>1981</v>
      </c>
      <c r="C389" s="2073" t="s">
        <v>1292</v>
      </c>
      <c r="D389" s="2073"/>
      <c r="E389" s="2020"/>
      <c r="F389" s="2020"/>
      <c r="G389" s="2021"/>
      <c r="H389" s="2022"/>
      <c r="I389" s="2022"/>
      <c r="J389" s="2022"/>
      <c r="K389" s="2022">
        <v>14050000</v>
      </c>
      <c r="L389" s="2023"/>
      <c r="M389" s="2022"/>
      <c r="N389" s="2024"/>
      <c r="O389" s="2024"/>
      <c r="P389" s="2024"/>
      <c r="Q389" s="2024"/>
      <c r="R389" s="2024"/>
    </row>
    <row r="390" spans="1:18" ht="110.25" customHeight="1">
      <c r="A390" s="2073"/>
      <c r="B390" s="3622" t="s">
        <v>200</v>
      </c>
      <c r="C390" s="3622"/>
      <c r="D390" s="3622"/>
      <c r="E390" s="3622"/>
      <c r="F390" s="3622"/>
      <c r="G390" s="2024"/>
      <c r="H390" s="2024"/>
      <c r="I390" s="2024"/>
      <c r="J390" s="2024"/>
      <c r="K390" s="2024"/>
      <c r="L390" s="2025"/>
      <c r="M390" s="2074"/>
      <c r="N390" s="2022"/>
      <c r="O390" s="2022"/>
      <c r="P390" s="2022"/>
      <c r="Q390" s="2022"/>
      <c r="R390" s="2022"/>
    </row>
    <row r="391" spans="1:18" ht="110.25" customHeight="1">
      <c r="A391" s="2073"/>
      <c r="B391" s="2019" t="s">
        <v>201</v>
      </c>
      <c r="C391" s="2073" t="s">
        <v>1292</v>
      </c>
      <c r="D391" s="3615" t="s">
        <v>1558</v>
      </c>
      <c r="E391" s="2020"/>
      <c r="F391" s="2020"/>
      <c r="G391" s="2021"/>
      <c r="H391" s="2022"/>
      <c r="I391" s="2022"/>
      <c r="J391" s="2022"/>
      <c r="K391" s="2022">
        <v>11760000</v>
      </c>
      <c r="L391" s="2023"/>
      <c r="M391" s="2022"/>
      <c r="N391" s="2022"/>
      <c r="O391" s="2022"/>
      <c r="P391" s="2022"/>
      <c r="Q391" s="2022"/>
      <c r="R391" s="2022"/>
    </row>
    <row r="392" spans="1:18" ht="110.25" customHeight="1">
      <c r="A392" s="2073"/>
      <c r="B392" s="2019" t="s">
        <v>202</v>
      </c>
      <c r="C392" s="2073" t="s">
        <v>1292</v>
      </c>
      <c r="D392" s="3615"/>
      <c r="E392" s="2020"/>
      <c r="F392" s="2020"/>
      <c r="G392" s="2021"/>
      <c r="H392" s="2022"/>
      <c r="I392" s="2022"/>
      <c r="J392" s="2022"/>
      <c r="K392" s="2022">
        <v>14900000</v>
      </c>
      <c r="L392" s="2023"/>
      <c r="M392" s="2022"/>
      <c r="N392" s="2022"/>
      <c r="O392" s="2022"/>
      <c r="P392" s="2022"/>
      <c r="Q392" s="2022"/>
      <c r="R392" s="2022"/>
    </row>
    <row r="393" spans="1:18" ht="110.25" customHeight="1">
      <c r="A393" s="2073"/>
      <c r="B393" s="2019" t="s">
        <v>203</v>
      </c>
      <c r="C393" s="2073" t="s">
        <v>1292</v>
      </c>
      <c r="D393" s="3615"/>
      <c r="E393" s="2020"/>
      <c r="F393" s="2020"/>
      <c r="G393" s="2021"/>
      <c r="H393" s="2022"/>
      <c r="I393" s="2022"/>
      <c r="J393" s="2022"/>
      <c r="K393" s="2022">
        <v>17600000</v>
      </c>
      <c r="L393" s="2023"/>
      <c r="M393" s="2022"/>
      <c r="N393" s="2022"/>
      <c r="O393" s="2022"/>
      <c r="P393" s="2022"/>
      <c r="Q393" s="2022"/>
      <c r="R393" s="2022"/>
    </row>
    <row r="394" spans="1:18" ht="110.25" customHeight="1">
      <c r="A394" s="2072"/>
      <c r="B394" s="2019" t="s">
        <v>204</v>
      </c>
      <c r="C394" s="2073" t="s">
        <v>1292</v>
      </c>
      <c r="D394" s="3615"/>
      <c r="E394" s="2020"/>
      <c r="F394" s="2020"/>
      <c r="G394" s="2021"/>
      <c r="H394" s="2022"/>
      <c r="I394" s="2022"/>
      <c r="J394" s="2022"/>
      <c r="K394" s="2022">
        <v>20690000</v>
      </c>
      <c r="L394" s="2023"/>
      <c r="M394" s="2022"/>
      <c r="N394" s="2069"/>
      <c r="O394" s="2069"/>
      <c r="P394" s="2069"/>
      <c r="Q394" s="2069"/>
      <c r="R394" s="2069"/>
    </row>
    <row r="395" spans="1:18" ht="48" customHeight="1">
      <c r="A395" s="2072">
        <v>2</v>
      </c>
      <c r="B395" s="3604" t="s">
        <v>2433</v>
      </c>
      <c r="C395" s="3604"/>
      <c r="D395" s="3604"/>
      <c r="E395" s="3604"/>
      <c r="F395" s="3604"/>
      <c r="G395" s="3604"/>
      <c r="H395" s="3604"/>
      <c r="I395" s="3604"/>
      <c r="J395" s="3604"/>
      <c r="K395" s="3604"/>
      <c r="L395" s="3604"/>
      <c r="M395" s="3604"/>
      <c r="N395" s="3604"/>
      <c r="O395" s="3604"/>
      <c r="P395" s="3604"/>
      <c r="Q395" s="3604"/>
      <c r="R395" s="3604"/>
    </row>
    <row r="396" spans="1:18" ht="30" customHeight="1">
      <c r="A396" s="2072"/>
      <c r="B396" s="2069"/>
      <c r="C396" s="2070"/>
      <c r="D396" s="3611" t="s">
        <v>1515</v>
      </c>
      <c r="E396" s="3611"/>
      <c r="F396" s="3611"/>
      <c r="G396" s="3611"/>
      <c r="H396" s="3611"/>
      <c r="I396" s="3611"/>
      <c r="J396" s="3611"/>
      <c r="K396" s="3611"/>
      <c r="L396" s="3611"/>
      <c r="M396" s="3611"/>
      <c r="N396" s="3611"/>
      <c r="O396" s="3611"/>
      <c r="P396" s="3611"/>
      <c r="Q396" s="2069"/>
      <c r="R396" s="2069"/>
    </row>
    <row r="397" spans="1:18" ht="30" customHeight="1">
      <c r="A397" s="2072" t="s">
        <v>1839</v>
      </c>
      <c r="B397" s="2069" t="s">
        <v>2458</v>
      </c>
      <c r="C397" s="2070"/>
      <c r="D397" s="2072"/>
      <c r="E397" s="2072"/>
      <c r="F397" s="2072"/>
      <c r="G397" s="2072"/>
      <c r="H397" s="2072"/>
      <c r="I397" s="2072"/>
      <c r="J397" s="2072"/>
      <c r="K397" s="2072"/>
      <c r="L397" s="2072"/>
      <c r="M397" s="2072"/>
      <c r="N397" s="2072"/>
      <c r="O397" s="2072"/>
      <c r="P397" s="2072"/>
      <c r="Q397" s="2069"/>
      <c r="R397" s="2069"/>
    </row>
    <row r="398" spans="1:18" ht="102.75" customHeight="1">
      <c r="A398" s="2072"/>
      <c r="B398" s="2019" t="s">
        <v>1950</v>
      </c>
      <c r="C398" s="2073" t="s">
        <v>1292</v>
      </c>
      <c r="D398" s="2069"/>
      <c r="E398" s="2069"/>
      <c r="F398" s="2069"/>
      <c r="G398" s="2069"/>
      <c r="H398" s="2069"/>
      <c r="I398" s="2069"/>
      <c r="J398" s="2069"/>
      <c r="K398" s="2026">
        <v>4425000</v>
      </c>
      <c r="L398" s="2027"/>
      <c r="M398" s="2069"/>
      <c r="N398" s="2069"/>
      <c r="O398" s="2069"/>
      <c r="P398" s="2069"/>
      <c r="Q398" s="2069"/>
      <c r="R398" s="2069"/>
    </row>
    <row r="399" spans="1:18" ht="102.75" customHeight="1">
      <c r="A399" s="2072"/>
      <c r="B399" s="2019" t="s">
        <v>1950</v>
      </c>
      <c r="C399" s="2073" t="s">
        <v>1292</v>
      </c>
      <c r="D399" s="2069"/>
      <c r="E399" s="2069"/>
      <c r="F399" s="2069"/>
      <c r="G399" s="2069"/>
      <c r="H399" s="2069"/>
      <c r="I399" s="2069"/>
      <c r="J399" s="2069"/>
      <c r="K399" s="2026">
        <v>5250000</v>
      </c>
      <c r="L399" s="2027"/>
      <c r="M399" s="2069"/>
      <c r="N399" s="2069"/>
      <c r="O399" s="2069"/>
      <c r="P399" s="2069"/>
      <c r="Q399" s="2069"/>
      <c r="R399" s="2069"/>
    </row>
    <row r="400" spans="1:18" ht="102.75" customHeight="1">
      <c r="A400" s="2072"/>
      <c r="B400" s="2019" t="s">
        <v>1951</v>
      </c>
      <c r="C400" s="2073" t="s">
        <v>1292</v>
      </c>
      <c r="D400" s="2069"/>
      <c r="E400" s="2069"/>
      <c r="F400" s="2069"/>
      <c r="G400" s="2069"/>
      <c r="H400" s="2069"/>
      <c r="I400" s="2069"/>
      <c r="J400" s="2069"/>
      <c r="K400" s="2026">
        <v>6375000</v>
      </c>
      <c r="L400" s="2027"/>
      <c r="M400" s="2069"/>
      <c r="N400" s="2069"/>
      <c r="O400" s="2069"/>
      <c r="P400" s="2069"/>
      <c r="Q400" s="2069"/>
      <c r="R400" s="2069"/>
    </row>
    <row r="401" spans="1:18" ht="102.75" customHeight="1">
      <c r="A401" s="2072"/>
      <c r="B401" s="2019" t="s">
        <v>1952</v>
      </c>
      <c r="C401" s="2073" t="s">
        <v>1292</v>
      </c>
      <c r="D401" s="2069"/>
      <c r="E401" s="2069"/>
      <c r="F401" s="2069"/>
      <c r="G401" s="2069"/>
      <c r="H401" s="2069"/>
      <c r="I401" s="2069"/>
      <c r="J401" s="2069"/>
      <c r="K401" s="2026">
        <v>8400000</v>
      </c>
      <c r="L401" s="2027"/>
      <c r="M401" s="2069"/>
      <c r="N401" s="2069"/>
      <c r="O401" s="2069"/>
      <c r="P401" s="2069"/>
      <c r="Q401" s="2069"/>
      <c r="R401" s="2069"/>
    </row>
    <row r="402" spans="1:18" ht="102.75" customHeight="1">
      <c r="A402" s="2072"/>
      <c r="B402" s="2019" t="s">
        <v>1953</v>
      </c>
      <c r="C402" s="2073" t="s">
        <v>1292</v>
      </c>
      <c r="D402" s="2069"/>
      <c r="E402" s="2069"/>
      <c r="F402" s="2069"/>
      <c r="G402" s="2069"/>
      <c r="H402" s="2069"/>
      <c r="I402" s="2069"/>
      <c r="J402" s="2069"/>
      <c r="K402" s="2026">
        <v>9150000</v>
      </c>
      <c r="L402" s="2027"/>
      <c r="M402" s="2069"/>
      <c r="N402" s="2069"/>
      <c r="O402" s="2069"/>
      <c r="P402" s="2069"/>
      <c r="Q402" s="2069"/>
      <c r="R402" s="2069"/>
    </row>
    <row r="403" spans="1:18" ht="102.75" customHeight="1">
      <c r="A403" s="2072"/>
      <c r="B403" s="2019" t="s">
        <v>1954</v>
      </c>
      <c r="C403" s="2073" t="s">
        <v>1292</v>
      </c>
      <c r="D403" s="2069"/>
      <c r="E403" s="2069"/>
      <c r="F403" s="2069"/>
      <c r="G403" s="2069"/>
      <c r="H403" s="2069"/>
      <c r="I403" s="2069"/>
      <c r="J403" s="2069"/>
      <c r="K403" s="2026">
        <v>9450000</v>
      </c>
      <c r="L403" s="2027"/>
      <c r="M403" s="2069"/>
      <c r="N403" s="2069"/>
      <c r="O403" s="2069"/>
      <c r="P403" s="2069"/>
      <c r="Q403" s="2069"/>
      <c r="R403" s="2069"/>
    </row>
    <row r="404" spans="1:18" ht="102.75" customHeight="1">
      <c r="A404" s="2072"/>
      <c r="B404" s="2019" t="s">
        <v>1955</v>
      </c>
      <c r="C404" s="2073" t="s">
        <v>1292</v>
      </c>
      <c r="D404" s="2069"/>
      <c r="E404" s="2069"/>
      <c r="F404" s="2069"/>
      <c r="G404" s="2069"/>
      <c r="H404" s="2069"/>
      <c r="I404" s="2069"/>
      <c r="J404" s="2069"/>
      <c r="K404" s="2026">
        <v>9760000</v>
      </c>
      <c r="L404" s="2027"/>
      <c r="M404" s="2069"/>
      <c r="N404" s="2069"/>
      <c r="O404" s="2069"/>
      <c r="P404" s="2069"/>
      <c r="Q404" s="2069"/>
      <c r="R404" s="2069"/>
    </row>
    <row r="405" spans="1:18" ht="102.75" customHeight="1">
      <c r="A405" s="2072"/>
      <c r="B405" s="2019" t="s">
        <v>1956</v>
      </c>
      <c r="C405" s="2073" t="s">
        <v>1292</v>
      </c>
      <c r="D405" s="2069"/>
      <c r="E405" s="2069"/>
      <c r="F405" s="2069"/>
      <c r="G405" s="2069"/>
      <c r="H405" s="2069"/>
      <c r="I405" s="2069"/>
      <c r="J405" s="2069"/>
      <c r="K405" s="2026">
        <v>10650000</v>
      </c>
      <c r="L405" s="2027"/>
      <c r="M405" s="2069"/>
      <c r="N405" s="2069"/>
      <c r="O405" s="2069"/>
      <c r="P405" s="2069"/>
      <c r="Q405" s="2069"/>
      <c r="R405" s="2069"/>
    </row>
    <row r="406" spans="1:18" ht="102.75" customHeight="1">
      <c r="A406" s="2072"/>
      <c r="B406" s="2019" t="s">
        <v>1957</v>
      </c>
      <c r="C406" s="2073" t="s">
        <v>1292</v>
      </c>
      <c r="D406" s="2069"/>
      <c r="E406" s="2069"/>
      <c r="F406" s="2069"/>
      <c r="G406" s="2069"/>
      <c r="H406" s="2069"/>
      <c r="I406" s="2069"/>
      <c r="J406" s="2069"/>
      <c r="K406" s="2026">
        <v>11250000</v>
      </c>
      <c r="L406" s="2027"/>
      <c r="M406" s="2069"/>
      <c r="N406" s="2069"/>
      <c r="O406" s="2069"/>
      <c r="P406" s="2069"/>
      <c r="Q406" s="2069"/>
      <c r="R406" s="2069"/>
    </row>
    <row r="407" spans="1:18" ht="102.75" customHeight="1">
      <c r="A407" s="2072"/>
      <c r="B407" s="2019" t="s">
        <v>1958</v>
      </c>
      <c r="C407" s="2073" t="s">
        <v>1292</v>
      </c>
      <c r="D407" s="2069"/>
      <c r="E407" s="2069"/>
      <c r="F407" s="2069"/>
      <c r="G407" s="2069"/>
      <c r="H407" s="2069"/>
      <c r="I407" s="2069"/>
      <c r="J407" s="2069"/>
      <c r="K407" s="2026">
        <v>12225000</v>
      </c>
      <c r="L407" s="2027"/>
      <c r="M407" s="2069"/>
      <c r="N407" s="2069"/>
      <c r="O407" s="2069"/>
      <c r="P407" s="2069"/>
      <c r="Q407" s="2069"/>
      <c r="R407" s="2069"/>
    </row>
    <row r="408" spans="1:18" ht="102.75" customHeight="1">
      <c r="A408" s="2072"/>
      <c r="B408" s="2019" t="s">
        <v>1959</v>
      </c>
      <c r="C408" s="2073" t="s">
        <v>1292</v>
      </c>
      <c r="D408" s="2069"/>
      <c r="E408" s="2069"/>
      <c r="F408" s="2069"/>
      <c r="G408" s="2069"/>
      <c r="H408" s="2069"/>
      <c r="I408" s="2069"/>
      <c r="J408" s="2069"/>
      <c r="K408" s="2026">
        <v>13040000</v>
      </c>
      <c r="L408" s="2027"/>
      <c r="M408" s="2069"/>
      <c r="N408" s="2069"/>
      <c r="O408" s="2069"/>
      <c r="P408" s="2069"/>
      <c r="Q408" s="2069"/>
      <c r="R408" s="2069"/>
    </row>
    <row r="409" spans="1:18" ht="102.75" customHeight="1">
      <c r="A409" s="2072"/>
      <c r="B409" s="2019" t="s">
        <v>1960</v>
      </c>
      <c r="C409" s="2073" t="s">
        <v>1292</v>
      </c>
      <c r="D409" s="2069"/>
      <c r="E409" s="2069"/>
      <c r="F409" s="2069"/>
      <c r="G409" s="2069"/>
      <c r="H409" s="2069"/>
      <c r="I409" s="2069"/>
      <c r="J409" s="2069"/>
      <c r="K409" s="2026">
        <v>13800000</v>
      </c>
      <c r="L409" s="2027"/>
      <c r="M409" s="2069"/>
      <c r="N409" s="2069"/>
      <c r="O409" s="2069"/>
      <c r="P409" s="2069"/>
      <c r="Q409" s="2069"/>
      <c r="R409" s="2069"/>
    </row>
    <row r="410" spans="1:18" ht="102.75" customHeight="1">
      <c r="A410" s="2072"/>
      <c r="B410" s="2019" t="s">
        <v>1961</v>
      </c>
      <c r="C410" s="2073" t="s">
        <v>1292</v>
      </c>
      <c r="D410" s="2069"/>
      <c r="E410" s="2069"/>
      <c r="F410" s="2069"/>
      <c r="G410" s="2069"/>
      <c r="H410" s="2069"/>
      <c r="I410" s="2069"/>
      <c r="J410" s="2069"/>
      <c r="K410" s="2026">
        <v>14925000</v>
      </c>
      <c r="L410" s="2027"/>
      <c r="M410" s="2069"/>
      <c r="N410" s="2069"/>
      <c r="O410" s="2069"/>
      <c r="P410" s="2069"/>
      <c r="Q410" s="2069"/>
      <c r="R410" s="2069"/>
    </row>
    <row r="411" spans="1:18" ht="102.75" customHeight="1">
      <c r="A411" s="2072"/>
      <c r="B411" s="2019" t="s">
        <v>1962</v>
      </c>
      <c r="C411" s="2073" t="s">
        <v>1292</v>
      </c>
      <c r="D411" s="2069"/>
      <c r="E411" s="2069"/>
      <c r="F411" s="2069"/>
      <c r="G411" s="2069"/>
      <c r="H411" s="2069"/>
      <c r="I411" s="2069"/>
      <c r="J411" s="2069"/>
      <c r="K411" s="2026">
        <v>15920000</v>
      </c>
      <c r="L411" s="2027"/>
      <c r="M411" s="2069"/>
      <c r="N411" s="2069"/>
      <c r="O411" s="2069"/>
      <c r="P411" s="2069"/>
      <c r="Q411" s="2069"/>
      <c r="R411" s="2069"/>
    </row>
    <row r="412" spans="1:18" ht="102.75" customHeight="1">
      <c r="A412" s="2072"/>
      <c r="B412" s="2019" t="s">
        <v>1963</v>
      </c>
      <c r="C412" s="2073" t="s">
        <v>1292</v>
      </c>
      <c r="D412" s="2069"/>
      <c r="E412" s="2069"/>
      <c r="F412" s="2069"/>
      <c r="G412" s="2069"/>
      <c r="H412" s="2069"/>
      <c r="I412" s="2069"/>
      <c r="J412" s="2069"/>
      <c r="K412" s="2026">
        <v>34350000</v>
      </c>
      <c r="L412" s="2027"/>
      <c r="M412" s="2069"/>
      <c r="N412" s="2069"/>
      <c r="O412" s="2069"/>
      <c r="P412" s="2069"/>
      <c r="Q412" s="2069"/>
      <c r="R412" s="2069"/>
    </row>
    <row r="413" spans="1:18" ht="102.75" customHeight="1">
      <c r="A413" s="2072"/>
      <c r="B413" s="2019" t="s">
        <v>1964</v>
      </c>
      <c r="C413" s="2073" t="s">
        <v>1292</v>
      </c>
      <c r="D413" s="2069"/>
      <c r="E413" s="2069"/>
      <c r="F413" s="2069"/>
      <c r="G413" s="2069"/>
      <c r="H413" s="2069"/>
      <c r="I413" s="2069"/>
      <c r="J413" s="2069"/>
      <c r="K413" s="2026">
        <v>5520000</v>
      </c>
      <c r="L413" s="2027"/>
      <c r="M413" s="2069"/>
      <c r="N413" s="2069"/>
      <c r="O413" s="2069"/>
      <c r="P413" s="2069"/>
      <c r="Q413" s="2069"/>
      <c r="R413" s="2069"/>
    </row>
    <row r="414" spans="1:18" ht="102.75" customHeight="1">
      <c r="A414" s="2072"/>
      <c r="B414" s="2019" t="s">
        <v>1965</v>
      </c>
      <c r="C414" s="2073" t="s">
        <v>1292</v>
      </c>
      <c r="D414" s="2069"/>
      <c r="E414" s="2069"/>
      <c r="F414" s="2069"/>
      <c r="G414" s="2069"/>
      <c r="H414" s="2069"/>
      <c r="I414" s="2069"/>
      <c r="J414" s="2069"/>
      <c r="K414" s="2026">
        <v>6560000</v>
      </c>
      <c r="L414" s="2027"/>
      <c r="M414" s="2069"/>
      <c r="N414" s="2069"/>
      <c r="O414" s="2069"/>
      <c r="P414" s="2069"/>
      <c r="Q414" s="2069"/>
      <c r="R414" s="2069"/>
    </row>
    <row r="415" spans="1:18" ht="102.75" customHeight="1">
      <c r="A415" s="2072"/>
      <c r="B415" s="2019" t="s">
        <v>1966</v>
      </c>
      <c r="C415" s="2073" t="s">
        <v>1292</v>
      </c>
      <c r="D415" s="2069"/>
      <c r="E415" s="2069"/>
      <c r="F415" s="2069"/>
      <c r="G415" s="2069"/>
      <c r="H415" s="2069"/>
      <c r="I415" s="2069"/>
      <c r="J415" s="2069"/>
      <c r="K415" s="2026">
        <v>7600000</v>
      </c>
      <c r="L415" s="2027"/>
      <c r="M415" s="2069"/>
      <c r="N415" s="2069"/>
      <c r="O415" s="2069"/>
      <c r="P415" s="2069"/>
      <c r="Q415" s="2069"/>
      <c r="R415" s="2069"/>
    </row>
    <row r="416" spans="1:18" ht="102.75" customHeight="1">
      <c r="A416" s="2072"/>
      <c r="B416" s="2019" t="s">
        <v>1967</v>
      </c>
      <c r="C416" s="2073" t="s">
        <v>1292</v>
      </c>
      <c r="D416" s="2069"/>
      <c r="E416" s="2069"/>
      <c r="F416" s="2069"/>
      <c r="G416" s="2069"/>
      <c r="H416" s="2069"/>
      <c r="I416" s="2069"/>
      <c r="J416" s="2069"/>
      <c r="K416" s="2026">
        <v>8800000</v>
      </c>
      <c r="L416" s="2027"/>
      <c r="M416" s="2069"/>
      <c r="N416" s="2069"/>
      <c r="O416" s="2069"/>
      <c r="P416" s="2069"/>
      <c r="Q416" s="2069"/>
      <c r="R416" s="2069"/>
    </row>
    <row r="417" spans="1:18" ht="102.75" customHeight="1">
      <c r="A417" s="2072"/>
      <c r="B417" s="2019" t="s">
        <v>1968</v>
      </c>
      <c r="C417" s="2073" t="s">
        <v>1292</v>
      </c>
      <c r="D417" s="2069"/>
      <c r="E417" s="2069"/>
      <c r="F417" s="2069"/>
      <c r="G417" s="2069"/>
      <c r="H417" s="2069"/>
      <c r="I417" s="2069"/>
      <c r="J417" s="2069"/>
      <c r="K417" s="2026">
        <v>10400000</v>
      </c>
      <c r="L417" s="2027"/>
      <c r="M417" s="2069"/>
      <c r="N417" s="2069"/>
      <c r="O417" s="2069"/>
      <c r="P417" s="2069"/>
      <c r="Q417" s="2069"/>
      <c r="R417" s="2069"/>
    </row>
    <row r="418" spans="1:18" ht="102.75" customHeight="1">
      <c r="A418" s="2072"/>
      <c r="B418" s="2019" t="s">
        <v>1969</v>
      </c>
      <c r="C418" s="2073" t="s">
        <v>1292</v>
      </c>
      <c r="D418" s="2069"/>
      <c r="E418" s="2069"/>
      <c r="F418" s="2069"/>
      <c r="G418" s="2069"/>
      <c r="H418" s="2069"/>
      <c r="I418" s="2069"/>
      <c r="J418" s="2069"/>
      <c r="K418" s="2026">
        <v>12000000</v>
      </c>
      <c r="L418" s="2027"/>
      <c r="M418" s="2069"/>
      <c r="N418" s="2069"/>
      <c r="O418" s="2069"/>
      <c r="P418" s="2069"/>
      <c r="Q418" s="2069"/>
      <c r="R418" s="2069"/>
    </row>
    <row r="419" spans="1:18" ht="102.75" customHeight="1">
      <c r="A419" s="2072"/>
      <c r="B419" s="2019" t="s">
        <v>1970</v>
      </c>
      <c r="C419" s="2073" t="s">
        <v>1292</v>
      </c>
      <c r="D419" s="2069"/>
      <c r="E419" s="2069"/>
      <c r="F419" s="2069"/>
      <c r="G419" s="2069"/>
      <c r="H419" s="2069"/>
      <c r="I419" s="2069"/>
      <c r="J419" s="2069"/>
      <c r="K419" s="2026">
        <v>14320000</v>
      </c>
      <c r="L419" s="2027"/>
      <c r="M419" s="2069"/>
      <c r="N419" s="2069"/>
      <c r="O419" s="2069"/>
      <c r="P419" s="2069"/>
      <c r="Q419" s="2069"/>
      <c r="R419" s="2069"/>
    </row>
    <row r="420" spans="1:18" ht="65.25" customHeight="1">
      <c r="A420" s="2072"/>
      <c r="B420" s="2019" t="s">
        <v>2446</v>
      </c>
      <c r="C420" s="2073" t="s">
        <v>2447</v>
      </c>
      <c r="D420" s="2069"/>
      <c r="E420" s="2069"/>
      <c r="F420" s="2069"/>
      <c r="G420" s="2069"/>
      <c r="H420" s="2069"/>
      <c r="I420" s="2069"/>
      <c r="J420" s="2069"/>
      <c r="K420" s="2026">
        <v>13600000</v>
      </c>
      <c r="L420" s="2027"/>
      <c r="M420" s="2069"/>
      <c r="N420" s="2069"/>
      <c r="O420" s="2069"/>
      <c r="P420" s="2069"/>
      <c r="Q420" s="2069"/>
      <c r="R420" s="2069"/>
    </row>
    <row r="421" spans="1:18" ht="65.25" customHeight="1">
      <c r="A421" s="2072"/>
      <c r="B421" s="2019" t="s">
        <v>2448</v>
      </c>
      <c r="C421" s="2073" t="s">
        <v>2447</v>
      </c>
      <c r="D421" s="2069"/>
      <c r="E421" s="2069"/>
      <c r="F421" s="2069"/>
      <c r="G421" s="2069"/>
      <c r="H421" s="2069"/>
      <c r="I421" s="2069"/>
      <c r="J421" s="2069"/>
      <c r="K421" s="2026">
        <v>14450000</v>
      </c>
      <c r="L421" s="2027"/>
      <c r="M421" s="2069"/>
      <c r="N421" s="2069"/>
      <c r="O421" s="2069"/>
      <c r="P421" s="2069"/>
      <c r="Q421" s="2069"/>
      <c r="R421" s="2069"/>
    </row>
    <row r="422" spans="1:18" ht="65.25" customHeight="1">
      <c r="A422" s="2072"/>
      <c r="B422" s="2019" t="s">
        <v>2449</v>
      </c>
      <c r="C422" s="2073" t="s">
        <v>2447</v>
      </c>
      <c r="D422" s="2069"/>
      <c r="E422" s="2069"/>
      <c r="F422" s="2069"/>
      <c r="G422" s="2069"/>
      <c r="H422" s="2069"/>
      <c r="I422" s="2069"/>
      <c r="J422" s="2069"/>
      <c r="K422" s="2026">
        <v>15750000</v>
      </c>
      <c r="L422" s="2027"/>
      <c r="M422" s="2069"/>
      <c r="N422" s="2069"/>
      <c r="O422" s="2069"/>
      <c r="P422" s="2069"/>
      <c r="Q422" s="2069"/>
      <c r="R422" s="2069"/>
    </row>
    <row r="423" spans="1:18" ht="65.25" customHeight="1">
      <c r="A423" s="2072"/>
      <c r="B423" s="2019" t="s">
        <v>2450</v>
      </c>
      <c r="C423" s="2073" t="s">
        <v>2447</v>
      </c>
      <c r="D423" s="2069"/>
      <c r="E423" s="2069"/>
      <c r="F423" s="2069"/>
      <c r="G423" s="2069"/>
      <c r="H423" s="2069"/>
      <c r="I423" s="2069"/>
      <c r="J423" s="2069"/>
      <c r="K423" s="2026">
        <v>20250000</v>
      </c>
      <c r="L423" s="2027"/>
      <c r="M423" s="2069"/>
      <c r="N423" s="2069"/>
      <c r="O423" s="2069"/>
      <c r="P423" s="2069"/>
      <c r="Q423" s="2069"/>
      <c r="R423" s="2069"/>
    </row>
    <row r="424" spans="1:18" ht="65.25" customHeight="1">
      <c r="A424" s="2072"/>
      <c r="B424" s="2019" t="s">
        <v>2451</v>
      </c>
      <c r="C424" s="2073" t="s">
        <v>2447</v>
      </c>
      <c r="D424" s="2069"/>
      <c r="E424" s="2069"/>
      <c r="F424" s="2069"/>
      <c r="G424" s="2069"/>
      <c r="H424" s="2069"/>
      <c r="I424" s="2069"/>
      <c r="J424" s="2069"/>
      <c r="K424" s="2026">
        <v>24750000</v>
      </c>
      <c r="L424" s="2027"/>
      <c r="M424" s="2069"/>
      <c r="N424" s="2069"/>
      <c r="O424" s="2069"/>
      <c r="P424" s="2069"/>
      <c r="Q424" s="2069"/>
      <c r="R424" s="2069"/>
    </row>
    <row r="425" spans="1:18" ht="65.25" customHeight="1">
      <c r="A425" s="2072"/>
      <c r="B425" s="2019" t="s">
        <v>2452</v>
      </c>
      <c r="C425" s="2073" t="s">
        <v>2447</v>
      </c>
      <c r="D425" s="2069"/>
      <c r="E425" s="2069"/>
      <c r="F425" s="2069"/>
      <c r="G425" s="2069"/>
      <c r="H425" s="2069"/>
      <c r="I425" s="2069"/>
      <c r="J425" s="2069"/>
      <c r="K425" s="2026">
        <v>11925000</v>
      </c>
      <c r="L425" s="2027"/>
      <c r="M425" s="2069"/>
      <c r="N425" s="2069"/>
      <c r="O425" s="2069"/>
      <c r="P425" s="2069"/>
      <c r="Q425" s="2069"/>
      <c r="R425" s="2069"/>
    </row>
    <row r="426" spans="1:18" ht="65.25" customHeight="1">
      <c r="A426" s="2072"/>
      <c r="B426" s="2019" t="s">
        <v>2453</v>
      </c>
      <c r="C426" s="2073" t="s">
        <v>2447</v>
      </c>
      <c r="D426" s="2069"/>
      <c r="E426" s="2069"/>
      <c r="F426" s="2069"/>
      <c r="G426" s="2069"/>
      <c r="H426" s="2069"/>
      <c r="I426" s="2069"/>
      <c r="J426" s="2069"/>
      <c r="K426" s="2026">
        <v>13425000</v>
      </c>
      <c r="L426" s="2027"/>
      <c r="M426" s="2069"/>
      <c r="N426" s="2069"/>
      <c r="O426" s="2069"/>
      <c r="P426" s="2069"/>
      <c r="Q426" s="2069"/>
      <c r="R426" s="2069"/>
    </row>
    <row r="427" spans="1:18" ht="65.25" customHeight="1">
      <c r="A427" s="2072"/>
      <c r="B427" s="2019" t="s">
        <v>2454</v>
      </c>
      <c r="C427" s="2073" t="s">
        <v>2447</v>
      </c>
      <c r="D427" s="2069"/>
      <c r="E427" s="2069"/>
      <c r="F427" s="2069"/>
      <c r="G427" s="2069"/>
      <c r="H427" s="2069"/>
      <c r="I427" s="2069"/>
      <c r="J427" s="2069"/>
      <c r="K427" s="2026">
        <v>14925000</v>
      </c>
      <c r="L427" s="2027"/>
      <c r="M427" s="2069"/>
      <c r="N427" s="2069"/>
      <c r="O427" s="2069"/>
      <c r="P427" s="2069"/>
      <c r="Q427" s="2069"/>
      <c r="R427" s="2069"/>
    </row>
    <row r="428" spans="1:18" ht="65.25" customHeight="1">
      <c r="A428" s="2072"/>
      <c r="B428" s="2019" t="s">
        <v>2455</v>
      </c>
      <c r="C428" s="2073" t="s">
        <v>2447</v>
      </c>
      <c r="D428" s="2069"/>
      <c r="E428" s="2069"/>
      <c r="F428" s="2069"/>
      <c r="G428" s="2069"/>
      <c r="H428" s="2069"/>
      <c r="I428" s="2069"/>
      <c r="J428" s="2069"/>
      <c r="K428" s="2026">
        <v>20250000</v>
      </c>
      <c r="L428" s="2027"/>
      <c r="M428" s="2069"/>
      <c r="N428" s="2069"/>
      <c r="O428" s="2069"/>
      <c r="P428" s="2069"/>
      <c r="Q428" s="2069"/>
      <c r="R428" s="2069"/>
    </row>
    <row r="429" spans="1:18" ht="65.25" customHeight="1">
      <c r="A429" s="2072"/>
      <c r="B429" s="2019" t="s">
        <v>2456</v>
      </c>
      <c r="C429" s="2073" t="s">
        <v>2447</v>
      </c>
      <c r="D429" s="2069"/>
      <c r="E429" s="2069"/>
      <c r="F429" s="2069"/>
      <c r="G429" s="2069"/>
      <c r="H429" s="2069"/>
      <c r="I429" s="2069"/>
      <c r="J429" s="2069"/>
      <c r="K429" s="2026">
        <v>21750000</v>
      </c>
      <c r="L429" s="2027"/>
      <c r="M429" s="2069"/>
      <c r="N429" s="2069"/>
      <c r="O429" s="2069"/>
      <c r="P429" s="2069"/>
      <c r="Q429" s="2069"/>
      <c r="R429" s="2069"/>
    </row>
    <row r="430" spans="1:18" ht="65.25" customHeight="1">
      <c r="A430" s="2072"/>
      <c r="B430" s="2019" t="s">
        <v>2457</v>
      </c>
      <c r="C430" s="2073" t="s">
        <v>2447</v>
      </c>
      <c r="D430" s="2069"/>
      <c r="E430" s="2069"/>
      <c r="F430" s="2069"/>
      <c r="G430" s="2069"/>
      <c r="H430" s="2069"/>
      <c r="I430" s="2069"/>
      <c r="J430" s="2069"/>
      <c r="K430" s="2026">
        <v>23250000</v>
      </c>
      <c r="L430" s="2027"/>
      <c r="M430" s="2069"/>
      <c r="N430" s="2069"/>
      <c r="O430" s="2069"/>
      <c r="P430" s="2069"/>
      <c r="Q430" s="2069"/>
      <c r="R430" s="2069"/>
    </row>
    <row r="431" spans="1:18" s="2030" customFormat="1" ht="37.5" customHeight="1">
      <c r="A431" s="2072" t="s">
        <v>128</v>
      </c>
      <c r="B431" s="2028" t="s">
        <v>2459</v>
      </c>
      <c r="C431" s="2072"/>
      <c r="D431" s="2069"/>
      <c r="E431" s="2069"/>
      <c r="F431" s="2069"/>
      <c r="G431" s="2069"/>
      <c r="H431" s="2069"/>
      <c r="I431" s="2069"/>
      <c r="J431" s="2069"/>
      <c r="K431" s="2029"/>
      <c r="L431" s="2027"/>
      <c r="M431" s="2069"/>
      <c r="N431" s="2069"/>
      <c r="O431" s="2069"/>
      <c r="P431" s="2069"/>
      <c r="Q431" s="2069"/>
      <c r="R431" s="2069"/>
    </row>
    <row r="432" spans="1:18" ht="41.25" customHeight="1">
      <c r="A432" s="2072"/>
      <c r="B432" s="2019" t="s">
        <v>2460</v>
      </c>
      <c r="C432" s="2073" t="s">
        <v>2447</v>
      </c>
      <c r="D432" s="3617" t="s">
        <v>2479</v>
      </c>
      <c r="E432" s="2069"/>
      <c r="F432" s="2069"/>
      <c r="G432" s="2069"/>
      <c r="H432" s="2069"/>
      <c r="I432" s="2069"/>
      <c r="J432" s="2069"/>
      <c r="K432" s="2026">
        <v>11670000</v>
      </c>
      <c r="L432" s="2027"/>
      <c r="M432" s="2069"/>
      <c r="N432" s="2069"/>
      <c r="O432" s="2069"/>
      <c r="P432" s="2069"/>
      <c r="Q432" s="2069"/>
      <c r="R432" s="2069"/>
    </row>
    <row r="433" spans="1:18" ht="41.25" customHeight="1">
      <c r="A433" s="2072"/>
      <c r="B433" s="2019" t="s">
        <v>2461</v>
      </c>
      <c r="C433" s="2073" t="s">
        <v>2447</v>
      </c>
      <c r="D433" s="3618"/>
      <c r="E433" s="2069"/>
      <c r="F433" s="2069"/>
      <c r="G433" s="2069"/>
      <c r="H433" s="2069"/>
      <c r="I433" s="2069"/>
      <c r="J433" s="2069"/>
      <c r="K433" s="2026">
        <v>14100000</v>
      </c>
      <c r="L433" s="2027"/>
      <c r="M433" s="2069"/>
      <c r="N433" s="2069"/>
      <c r="O433" s="2069"/>
      <c r="P433" s="2069"/>
      <c r="Q433" s="2069"/>
      <c r="R433" s="2069"/>
    </row>
    <row r="434" spans="1:18" ht="41.25" customHeight="1">
      <c r="A434" s="2072"/>
      <c r="B434" s="2019" t="s">
        <v>2462</v>
      </c>
      <c r="C434" s="2073" t="s">
        <v>2447</v>
      </c>
      <c r="D434" s="3618"/>
      <c r="E434" s="2069"/>
      <c r="F434" s="2069"/>
      <c r="G434" s="2069"/>
      <c r="H434" s="2069"/>
      <c r="I434" s="2069"/>
      <c r="J434" s="2069"/>
      <c r="K434" s="2026">
        <v>3900000</v>
      </c>
      <c r="L434" s="2027"/>
      <c r="M434" s="2069"/>
      <c r="N434" s="2069"/>
      <c r="O434" s="2069"/>
      <c r="P434" s="2069"/>
      <c r="Q434" s="2069"/>
      <c r="R434" s="2069"/>
    </row>
    <row r="435" spans="1:18" ht="41.25" customHeight="1">
      <c r="A435" s="2072"/>
      <c r="B435" s="2019" t="s">
        <v>2463</v>
      </c>
      <c r="C435" s="2073" t="s">
        <v>2447</v>
      </c>
      <c r="D435" s="3618"/>
      <c r="E435" s="2069"/>
      <c r="F435" s="2069"/>
      <c r="G435" s="2069"/>
      <c r="H435" s="2069"/>
      <c r="I435" s="2069"/>
      <c r="J435" s="2069"/>
      <c r="K435" s="2026">
        <v>4200000</v>
      </c>
      <c r="L435" s="2027"/>
      <c r="M435" s="2069"/>
      <c r="N435" s="2069"/>
      <c r="O435" s="2069"/>
      <c r="P435" s="2069"/>
      <c r="Q435" s="2069"/>
      <c r="R435" s="2069"/>
    </row>
    <row r="436" spans="1:18" ht="41.25" customHeight="1">
      <c r="A436" s="2072"/>
      <c r="B436" s="2019" t="s">
        <v>2464</v>
      </c>
      <c r="C436" s="2073" t="s">
        <v>2447</v>
      </c>
      <c r="D436" s="3618"/>
      <c r="E436" s="2069"/>
      <c r="F436" s="2069"/>
      <c r="G436" s="2069"/>
      <c r="H436" s="2069"/>
      <c r="I436" s="2069"/>
      <c r="J436" s="2069"/>
      <c r="K436" s="2026">
        <v>6600000</v>
      </c>
      <c r="L436" s="2027"/>
      <c r="M436" s="2069"/>
      <c r="N436" s="2069"/>
      <c r="O436" s="2069"/>
      <c r="P436" s="2069"/>
      <c r="Q436" s="2069"/>
      <c r="R436" s="2069"/>
    </row>
    <row r="437" spans="1:18" ht="41.25" customHeight="1">
      <c r="A437" s="2072"/>
      <c r="B437" s="2019" t="s">
        <v>2465</v>
      </c>
      <c r="C437" s="2073" t="s">
        <v>2447</v>
      </c>
      <c r="D437" s="3618"/>
      <c r="E437" s="2069"/>
      <c r="F437" s="2069"/>
      <c r="G437" s="2069"/>
      <c r="H437" s="2069"/>
      <c r="I437" s="2069"/>
      <c r="J437" s="2069"/>
      <c r="K437" s="2026">
        <v>8550000</v>
      </c>
      <c r="L437" s="2027"/>
      <c r="M437" s="2069"/>
      <c r="N437" s="2069"/>
      <c r="O437" s="2069"/>
      <c r="P437" s="2069"/>
      <c r="Q437" s="2069"/>
      <c r="R437" s="2069"/>
    </row>
    <row r="438" spans="1:18" ht="41.25" customHeight="1">
      <c r="A438" s="2072"/>
      <c r="B438" s="2019" t="s">
        <v>2466</v>
      </c>
      <c r="C438" s="2073" t="s">
        <v>2447</v>
      </c>
      <c r="D438" s="3618"/>
      <c r="E438" s="2069"/>
      <c r="F438" s="2069"/>
      <c r="G438" s="2069"/>
      <c r="H438" s="2069"/>
      <c r="I438" s="2069"/>
      <c r="J438" s="2069"/>
      <c r="K438" s="2026">
        <v>13350000</v>
      </c>
      <c r="L438" s="2027"/>
      <c r="M438" s="2069"/>
      <c r="N438" s="2069"/>
      <c r="O438" s="2069"/>
      <c r="P438" s="2069"/>
      <c r="Q438" s="2069"/>
      <c r="R438" s="2069"/>
    </row>
    <row r="439" spans="1:18" ht="41.25" customHeight="1">
      <c r="A439" s="2072"/>
      <c r="B439" s="2019" t="s">
        <v>2467</v>
      </c>
      <c r="C439" s="2073" t="s">
        <v>2447</v>
      </c>
      <c r="D439" s="3618"/>
      <c r="E439" s="2069"/>
      <c r="F439" s="2069"/>
      <c r="G439" s="2069"/>
      <c r="H439" s="2069"/>
      <c r="I439" s="2069"/>
      <c r="J439" s="2069"/>
      <c r="K439" s="2026">
        <v>23700000</v>
      </c>
      <c r="L439" s="2027"/>
      <c r="M439" s="2069"/>
      <c r="N439" s="2069"/>
      <c r="O439" s="2069"/>
      <c r="P439" s="2069"/>
      <c r="Q439" s="2069"/>
      <c r="R439" s="2069"/>
    </row>
    <row r="440" spans="1:18" ht="41.25" customHeight="1">
      <c r="A440" s="2072"/>
      <c r="B440" s="2019" t="s">
        <v>2468</v>
      </c>
      <c r="C440" s="2073" t="s">
        <v>2447</v>
      </c>
      <c r="D440" s="3618"/>
      <c r="E440" s="2069"/>
      <c r="F440" s="2069"/>
      <c r="G440" s="2069"/>
      <c r="H440" s="2069"/>
      <c r="I440" s="2069"/>
      <c r="J440" s="2069"/>
      <c r="K440" s="2026">
        <v>33800000</v>
      </c>
      <c r="L440" s="2027"/>
      <c r="M440" s="2069"/>
      <c r="N440" s="2069"/>
      <c r="O440" s="2069"/>
      <c r="P440" s="2069"/>
      <c r="Q440" s="2069"/>
      <c r="R440" s="2069"/>
    </row>
    <row r="441" spans="1:18" ht="41.25" customHeight="1">
      <c r="A441" s="2072"/>
      <c r="B441" s="2019" t="s">
        <v>2469</v>
      </c>
      <c r="C441" s="2073" t="s">
        <v>2447</v>
      </c>
      <c r="D441" s="3618"/>
      <c r="E441" s="2069"/>
      <c r="F441" s="2069"/>
      <c r="G441" s="2069"/>
      <c r="H441" s="2069"/>
      <c r="I441" s="2069"/>
      <c r="J441" s="2069"/>
      <c r="K441" s="2026">
        <v>9700000</v>
      </c>
      <c r="L441" s="2027"/>
      <c r="M441" s="2069"/>
      <c r="N441" s="2069"/>
      <c r="O441" s="2069"/>
      <c r="P441" s="2069"/>
      <c r="Q441" s="2069"/>
      <c r="R441" s="2069"/>
    </row>
    <row r="442" spans="1:18" ht="41.25" customHeight="1">
      <c r="A442" s="2072"/>
      <c r="B442" s="2019" t="s">
        <v>2470</v>
      </c>
      <c r="C442" s="2073" t="s">
        <v>2447</v>
      </c>
      <c r="D442" s="3619"/>
      <c r="E442" s="2069"/>
      <c r="F442" s="2069"/>
      <c r="G442" s="2069"/>
      <c r="H442" s="2069"/>
      <c r="I442" s="2069"/>
      <c r="J442" s="2069"/>
      <c r="K442" s="2026">
        <v>3750000</v>
      </c>
      <c r="L442" s="2027"/>
      <c r="M442" s="2069"/>
      <c r="N442" s="2069"/>
      <c r="O442" s="2069"/>
      <c r="P442" s="2069"/>
      <c r="Q442" s="2069"/>
      <c r="R442" s="2069"/>
    </row>
    <row r="443" spans="1:18" ht="36.75" customHeight="1">
      <c r="A443" s="2072" t="s">
        <v>1835</v>
      </c>
      <c r="B443" s="2028" t="s">
        <v>2471</v>
      </c>
      <c r="C443" s="2073"/>
      <c r="D443" s="2069"/>
      <c r="E443" s="2069"/>
      <c r="F443" s="2069"/>
      <c r="G443" s="2069"/>
      <c r="H443" s="2069"/>
      <c r="I443" s="2069"/>
      <c r="J443" s="2069"/>
      <c r="K443" s="2026"/>
      <c r="L443" s="2027"/>
      <c r="M443" s="2069"/>
      <c r="N443" s="2069"/>
      <c r="O443" s="2069"/>
      <c r="P443" s="2069"/>
      <c r="Q443" s="2069"/>
      <c r="R443" s="2069"/>
    </row>
    <row r="444" spans="1:18" ht="36.75" customHeight="1">
      <c r="A444" s="2072"/>
      <c r="B444" s="2019" t="s">
        <v>2472</v>
      </c>
      <c r="C444" s="2073" t="s">
        <v>2447</v>
      </c>
      <c r="D444" s="3617" t="s">
        <v>2479</v>
      </c>
      <c r="E444" s="2069"/>
      <c r="F444" s="2069"/>
      <c r="G444" s="2069"/>
      <c r="H444" s="2069"/>
      <c r="I444" s="2069"/>
      <c r="J444" s="2069"/>
      <c r="K444" s="2026">
        <v>2100000</v>
      </c>
      <c r="L444" s="2027"/>
      <c r="M444" s="2069"/>
      <c r="N444" s="2069"/>
      <c r="O444" s="2069"/>
      <c r="P444" s="2069"/>
      <c r="Q444" s="2069"/>
      <c r="R444" s="2069"/>
    </row>
    <row r="445" spans="1:18" ht="36.75" customHeight="1">
      <c r="A445" s="2072"/>
      <c r="B445" s="2019" t="s">
        <v>2473</v>
      </c>
      <c r="C445" s="2073" t="s">
        <v>2447</v>
      </c>
      <c r="D445" s="3618"/>
      <c r="E445" s="2069"/>
      <c r="F445" s="2069"/>
      <c r="G445" s="2069"/>
      <c r="H445" s="2069"/>
      <c r="I445" s="2069"/>
      <c r="J445" s="2069"/>
      <c r="K445" s="2026">
        <v>1400000</v>
      </c>
      <c r="L445" s="2027"/>
      <c r="M445" s="2069"/>
      <c r="N445" s="2069"/>
      <c r="O445" s="2069"/>
      <c r="P445" s="2069"/>
      <c r="Q445" s="2069"/>
      <c r="R445" s="2069"/>
    </row>
    <row r="446" spans="1:18" ht="36.75" customHeight="1">
      <c r="A446" s="2072"/>
      <c r="B446" s="2019" t="s">
        <v>2474</v>
      </c>
      <c r="C446" s="2073" t="s">
        <v>2447</v>
      </c>
      <c r="D446" s="3618"/>
      <c r="E446" s="2069"/>
      <c r="F446" s="2069"/>
      <c r="G446" s="2069"/>
      <c r="H446" s="2069"/>
      <c r="I446" s="2069"/>
      <c r="J446" s="2069"/>
      <c r="K446" s="2026">
        <v>1650000</v>
      </c>
      <c r="L446" s="2027"/>
      <c r="M446" s="2069"/>
      <c r="N446" s="2069"/>
      <c r="O446" s="2069"/>
      <c r="P446" s="2069"/>
      <c r="Q446" s="2069"/>
      <c r="R446" s="2069"/>
    </row>
    <row r="447" spans="1:18" ht="36.75" customHeight="1">
      <c r="A447" s="2072"/>
      <c r="B447" s="2019" t="s">
        <v>2475</v>
      </c>
      <c r="C447" s="2073" t="s">
        <v>2447</v>
      </c>
      <c r="D447" s="3618"/>
      <c r="E447" s="2069"/>
      <c r="F447" s="2069"/>
      <c r="G447" s="2069"/>
      <c r="H447" s="2069"/>
      <c r="I447" s="2069"/>
      <c r="J447" s="2069"/>
      <c r="K447" s="2026">
        <v>900000</v>
      </c>
      <c r="L447" s="2027"/>
      <c r="M447" s="2069"/>
      <c r="N447" s="2069"/>
      <c r="O447" s="2069"/>
      <c r="P447" s="2069"/>
      <c r="Q447" s="2069"/>
      <c r="R447" s="2069"/>
    </row>
    <row r="448" spans="1:18" ht="36.75" customHeight="1">
      <c r="A448" s="2072"/>
      <c r="B448" s="2019" t="s">
        <v>2476</v>
      </c>
      <c r="C448" s="2073" t="s">
        <v>2447</v>
      </c>
      <c r="D448" s="3618"/>
      <c r="E448" s="2069"/>
      <c r="F448" s="2069"/>
      <c r="G448" s="2069"/>
      <c r="H448" s="2069"/>
      <c r="I448" s="2069"/>
      <c r="J448" s="2069"/>
      <c r="K448" s="2026">
        <v>2850000</v>
      </c>
      <c r="L448" s="2027"/>
      <c r="M448" s="2069"/>
      <c r="N448" s="2069"/>
      <c r="O448" s="2069"/>
      <c r="P448" s="2069"/>
      <c r="Q448" s="2069"/>
      <c r="R448" s="2069"/>
    </row>
    <row r="449" spans="1:18" ht="36.75" customHeight="1">
      <c r="A449" s="2072"/>
      <c r="B449" s="2019" t="s">
        <v>2477</v>
      </c>
      <c r="C449" s="2073" t="s">
        <v>2447</v>
      </c>
      <c r="D449" s="3618"/>
      <c r="E449" s="2069"/>
      <c r="F449" s="2069"/>
      <c r="G449" s="2069"/>
      <c r="H449" s="2069"/>
      <c r="I449" s="2069"/>
      <c r="J449" s="2069"/>
      <c r="K449" s="2026">
        <v>4150000</v>
      </c>
      <c r="L449" s="2027"/>
      <c r="M449" s="2069"/>
      <c r="N449" s="2069"/>
      <c r="O449" s="2069"/>
      <c r="P449" s="2069"/>
      <c r="Q449" s="2069"/>
      <c r="R449" s="2069"/>
    </row>
    <row r="450" spans="1:18" ht="36.75" customHeight="1">
      <c r="A450" s="2072"/>
      <c r="B450" s="2019" t="s">
        <v>2478</v>
      </c>
      <c r="C450" s="2073" t="s">
        <v>2447</v>
      </c>
      <c r="D450" s="3619"/>
      <c r="E450" s="2069"/>
      <c r="F450" s="2069"/>
      <c r="G450" s="2069"/>
      <c r="H450" s="2069"/>
      <c r="I450" s="2069"/>
      <c r="J450" s="2069"/>
      <c r="K450" s="2026">
        <v>5850000</v>
      </c>
      <c r="L450" s="2027"/>
      <c r="M450" s="2069"/>
      <c r="N450" s="2069"/>
      <c r="O450" s="2069"/>
      <c r="P450" s="2069"/>
      <c r="Q450" s="2069"/>
      <c r="R450" s="2069"/>
    </row>
    <row r="451" spans="1:18" ht="49.5" hidden="1" customHeight="1">
      <c r="A451" s="2072">
        <v>2</v>
      </c>
      <c r="B451" s="3620" t="s">
        <v>2024</v>
      </c>
      <c r="C451" s="3620"/>
      <c r="D451" s="3620"/>
      <c r="E451" s="3620"/>
      <c r="F451" s="3620"/>
      <c r="G451" s="3620"/>
      <c r="H451" s="3620"/>
      <c r="I451" s="3620"/>
      <c r="J451" s="3620"/>
      <c r="K451" s="3620"/>
      <c r="L451" s="3620"/>
      <c r="M451" s="3620"/>
      <c r="N451" s="3620"/>
      <c r="O451" s="3620"/>
      <c r="P451" s="3620"/>
      <c r="Q451" s="3620"/>
      <c r="R451" s="3620"/>
    </row>
    <row r="452" spans="1:18" ht="31.5" hidden="1" customHeight="1">
      <c r="A452" s="2073"/>
      <c r="B452" s="2031"/>
      <c r="C452" s="2070"/>
      <c r="D452" s="2032"/>
      <c r="E452" s="2031"/>
      <c r="F452" s="2031"/>
      <c r="G452" s="3609" t="s">
        <v>1453</v>
      </c>
      <c r="H452" s="3609"/>
      <c r="I452" s="3609"/>
      <c r="J452" s="3609"/>
      <c r="K452" s="3609"/>
      <c r="L452" s="3609"/>
      <c r="M452" s="3609"/>
      <c r="N452" s="3609"/>
      <c r="O452" s="3609"/>
      <c r="P452" s="3609"/>
      <c r="Q452" s="3609"/>
      <c r="R452" s="3609"/>
    </row>
    <row r="453" spans="1:18" ht="253.5" hidden="1" customHeight="1">
      <c r="A453" s="2073"/>
      <c r="B453" s="2071" t="s">
        <v>1384</v>
      </c>
      <c r="C453" s="2073" t="s">
        <v>1292</v>
      </c>
      <c r="D453" s="2073" t="s">
        <v>1573</v>
      </c>
      <c r="E453" s="2033"/>
      <c r="F453" s="2033"/>
      <c r="G453" s="2033"/>
      <c r="H453" s="2033"/>
      <c r="I453" s="2033"/>
      <c r="J453" s="2033"/>
      <c r="K453" s="2034">
        <v>8900000</v>
      </c>
      <c r="L453" s="2035"/>
      <c r="M453" s="2021"/>
      <c r="N453" s="2033"/>
      <c r="O453" s="2033"/>
      <c r="P453" s="2033"/>
      <c r="Q453" s="2033"/>
      <c r="R453" s="2033"/>
    </row>
    <row r="454" spans="1:18" ht="253.5" hidden="1" customHeight="1">
      <c r="A454" s="2073"/>
      <c r="B454" s="2071" t="s">
        <v>1386</v>
      </c>
      <c r="C454" s="2073" t="s">
        <v>1292</v>
      </c>
      <c r="D454" s="2073" t="s">
        <v>1573</v>
      </c>
      <c r="E454" s="2033"/>
      <c r="F454" s="2033"/>
      <c r="G454" s="2033"/>
      <c r="H454" s="2033"/>
      <c r="I454" s="2033"/>
      <c r="J454" s="2033"/>
      <c r="K454" s="2034">
        <v>9850000</v>
      </c>
      <c r="L454" s="2035"/>
      <c r="M454" s="2021"/>
      <c r="N454" s="2033"/>
      <c r="O454" s="2033"/>
      <c r="P454" s="2036"/>
      <c r="Q454" s="2036"/>
      <c r="R454" s="2036"/>
    </row>
    <row r="455" spans="1:18" ht="253.5" hidden="1" customHeight="1">
      <c r="A455" s="2073"/>
      <c r="B455" s="2071" t="s">
        <v>1385</v>
      </c>
      <c r="C455" s="2073" t="s">
        <v>1292</v>
      </c>
      <c r="D455" s="2073" t="s">
        <v>1572</v>
      </c>
      <c r="E455" s="2033"/>
      <c r="F455" s="2033"/>
      <c r="G455" s="2033"/>
      <c r="H455" s="2036"/>
      <c r="I455" s="2033"/>
      <c r="J455" s="2033"/>
      <c r="K455" s="2037">
        <v>11500000</v>
      </c>
      <c r="L455" s="2035"/>
      <c r="M455" s="2021"/>
      <c r="N455" s="2036"/>
      <c r="O455" s="2036"/>
      <c r="P455" s="2036"/>
      <c r="Q455" s="2036"/>
      <c r="R455" s="2036"/>
    </row>
    <row r="456" spans="1:18" ht="253.5" hidden="1" customHeight="1">
      <c r="A456" s="2073"/>
      <c r="B456" s="2071" t="s">
        <v>1317</v>
      </c>
      <c r="C456" s="2073" t="s">
        <v>1292</v>
      </c>
      <c r="D456" s="2073" t="s">
        <v>1573</v>
      </c>
      <c r="E456" s="2036"/>
      <c r="F456" s="2036"/>
      <c r="G456" s="2036"/>
      <c r="H456" s="2036"/>
      <c r="I456" s="2036"/>
      <c r="J456" s="2036"/>
      <c r="K456" s="2037">
        <v>12000000</v>
      </c>
      <c r="L456" s="2038"/>
      <c r="M456" s="2021"/>
      <c r="N456" s="2036"/>
      <c r="O456" s="2036"/>
      <c r="P456" s="2036"/>
      <c r="Q456" s="2036"/>
      <c r="R456" s="2036"/>
    </row>
    <row r="457" spans="1:18" ht="253.5" hidden="1" customHeight="1">
      <c r="A457" s="2073"/>
      <c r="B457" s="2071" t="s">
        <v>1387</v>
      </c>
      <c r="C457" s="2073" t="s">
        <v>1292</v>
      </c>
      <c r="D457" s="2073" t="s">
        <v>1573</v>
      </c>
      <c r="E457" s="2036"/>
      <c r="F457" s="2036"/>
      <c r="G457" s="2036"/>
      <c r="H457" s="2036"/>
      <c r="I457" s="2036"/>
      <c r="J457" s="2036"/>
      <c r="K457" s="2037">
        <v>13000000</v>
      </c>
      <c r="L457" s="2038"/>
      <c r="M457" s="2021"/>
      <c r="N457" s="2036"/>
      <c r="O457" s="2036"/>
      <c r="P457" s="2036"/>
      <c r="Q457" s="2036"/>
      <c r="R457" s="2036"/>
    </row>
    <row r="458" spans="1:18" ht="253.5" hidden="1" customHeight="1">
      <c r="A458" s="2073"/>
      <c r="B458" s="2019" t="s">
        <v>1388</v>
      </c>
      <c r="C458" s="2073" t="s">
        <v>1292</v>
      </c>
      <c r="D458" s="2073" t="s">
        <v>1573</v>
      </c>
      <c r="E458" s="2036"/>
      <c r="F458" s="2036"/>
      <c r="G458" s="2036"/>
      <c r="H458" s="2036"/>
      <c r="I458" s="2036"/>
      <c r="J458" s="2036"/>
      <c r="K458" s="2037">
        <v>14500000</v>
      </c>
      <c r="L458" s="2038"/>
      <c r="M458" s="2021"/>
      <c r="N458" s="2036"/>
      <c r="O458" s="2036"/>
      <c r="P458" s="2036"/>
      <c r="Q458" s="2036"/>
      <c r="R458" s="2036"/>
    </row>
    <row r="459" spans="1:18" ht="253.5" hidden="1" customHeight="1">
      <c r="A459" s="2073"/>
      <c r="B459" s="2019" t="s">
        <v>1389</v>
      </c>
      <c r="C459" s="2073" t="s">
        <v>1292</v>
      </c>
      <c r="D459" s="2073" t="s">
        <v>1573</v>
      </c>
      <c r="E459" s="2036"/>
      <c r="F459" s="2036"/>
      <c r="G459" s="2036"/>
      <c r="H459" s="2036"/>
      <c r="I459" s="2036"/>
      <c r="J459" s="2036"/>
      <c r="K459" s="2037">
        <v>15000000</v>
      </c>
      <c r="L459" s="2038"/>
      <c r="M459" s="2021"/>
      <c r="N459" s="2036"/>
      <c r="O459" s="2036"/>
      <c r="P459" s="2036"/>
      <c r="Q459" s="2036"/>
      <c r="R459" s="2036"/>
    </row>
    <row r="460" spans="1:18" ht="253.5" hidden="1" customHeight="1">
      <c r="A460" s="2073"/>
      <c r="B460" s="2019" t="s">
        <v>1390</v>
      </c>
      <c r="C460" s="2073" t="s">
        <v>1292</v>
      </c>
      <c r="D460" s="2073" t="s">
        <v>1573</v>
      </c>
      <c r="E460" s="2036"/>
      <c r="F460" s="2036"/>
      <c r="G460" s="2036"/>
      <c r="H460" s="2036"/>
      <c r="I460" s="2036"/>
      <c r="J460" s="2036"/>
      <c r="K460" s="2037">
        <v>15500000</v>
      </c>
      <c r="L460" s="2038"/>
      <c r="M460" s="2021"/>
      <c r="N460" s="2036"/>
      <c r="O460" s="2036"/>
      <c r="P460" s="2036"/>
      <c r="Q460" s="2036"/>
      <c r="R460" s="2036"/>
    </row>
    <row r="461" spans="1:18" ht="253.5" hidden="1" customHeight="1">
      <c r="A461" s="2073"/>
      <c r="B461" s="2019" t="s">
        <v>1391</v>
      </c>
      <c r="C461" s="2073" t="s">
        <v>1292</v>
      </c>
      <c r="D461" s="2073" t="s">
        <v>1573</v>
      </c>
      <c r="E461" s="2036"/>
      <c r="F461" s="2036"/>
      <c r="G461" s="2036"/>
      <c r="H461" s="2036"/>
      <c r="I461" s="2036"/>
      <c r="J461" s="2036"/>
      <c r="K461" s="2037">
        <v>10065000</v>
      </c>
      <c r="L461" s="2038"/>
      <c r="M461" s="2021"/>
      <c r="N461" s="2036"/>
      <c r="O461" s="2036"/>
      <c r="P461" s="2036"/>
      <c r="Q461" s="2036"/>
      <c r="R461" s="2036"/>
    </row>
    <row r="462" spans="1:18" ht="253.5" hidden="1" customHeight="1">
      <c r="A462" s="2073"/>
      <c r="B462" s="2019" t="s">
        <v>1392</v>
      </c>
      <c r="C462" s="2073" t="s">
        <v>1292</v>
      </c>
      <c r="D462" s="2073" t="s">
        <v>1573</v>
      </c>
      <c r="E462" s="2036"/>
      <c r="F462" s="2036"/>
      <c r="G462" s="2036"/>
      <c r="H462" s="2036"/>
      <c r="I462" s="2036"/>
      <c r="J462" s="2036"/>
      <c r="K462" s="2034">
        <v>10950000</v>
      </c>
      <c r="L462" s="2038"/>
      <c r="M462" s="2021"/>
      <c r="N462" s="2036"/>
      <c r="O462" s="2036"/>
      <c r="P462" s="2036"/>
      <c r="Q462" s="2036"/>
      <c r="R462" s="2036"/>
    </row>
    <row r="463" spans="1:18" ht="253.5" hidden="1" customHeight="1">
      <c r="A463" s="2073"/>
      <c r="B463" s="2019" t="s">
        <v>1394</v>
      </c>
      <c r="C463" s="2073" t="s">
        <v>1292</v>
      </c>
      <c r="D463" s="2073" t="s">
        <v>1573</v>
      </c>
      <c r="E463" s="2036"/>
      <c r="F463" s="2036"/>
      <c r="G463" s="2036"/>
      <c r="H463" s="2036"/>
      <c r="I463" s="2036"/>
      <c r="J463" s="2036"/>
      <c r="K463" s="2037">
        <v>12200000</v>
      </c>
      <c r="L463" s="2038"/>
      <c r="M463" s="2021"/>
      <c r="N463" s="2036"/>
      <c r="O463" s="2036"/>
      <c r="P463" s="2036"/>
      <c r="Q463" s="2036"/>
      <c r="R463" s="2036"/>
    </row>
    <row r="464" spans="1:18" ht="253.5" hidden="1" customHeight="1">
      <c r="A464" s="2073"/>
      <c r="B464" s="2019" t="s">
        <v>1393</v>
      </c>
      <c r="C464" s="2073" t="s">
        <v>1292</v>
      </c>
      <c r="D464" s="2073" t="s">
        <v>1572</v>
      </c>
      <c r="E464" s="2036"/>
      <c r="F464" s="2036"/>
      <c r="G464" s="2036"/>
      <c r="H464" s="2036"/>
      <c r="I464" s="2036"/>
      <c r="J464" s="2036"/>
      <c r="K464" s="2037">
        <v>12800000</v>
      </c>
      <c r="L464" s="2038"/>
      <c r="M464" s="2021"/>
      <c r="N464" s="2036"/>
      <c r="O464" s="2036"/>
      <c r="P464" s="2036"/>
      <c r="Q464" s="2036"/>
      <c r="R464" s="2036"/>
    </row>
    <row r="465" spans="1:18" ht="253.5" hidden="1" customHeight="1">
      <c r="A465" s="2073"/>
      <c r="B465" s="2019" t="s">
        <v>1395</v>
      </c>
      <c r="C465" s="2073" t="s">
        <v>1292</v>
      </c>
      <c r="D465" s="2073" t="s">
        <v>1573</v>
      </c>
      <c r="E465" s="2036"/>
      <c r="F465" s="2036"/>
      <c r="G465" s="2036"/>
      <c r="H465" s="2036"/>
      <c r="I465" s="2036"/>
      <c r="J465" s="2036"/>
      <c r="K465" s="2037">
        <v>14080000</v>
      </c>
      <c r="L465" s="2038"/>
      <c r="M465" s="2021"/>
      <c r="N465" s="2036"/>
      <c r="O465" s="2036"/>
      <c r="P465" s="2036"/>
      <c r="Q465" s="2036"/>
      <c r="R465" s="2036"/>
    </row>
    <row r="466" spans="1:18" ht="253.5" hidden="1" customHeight="1">
      <c r="A466" s="2073"/>
      <c r="B466" s="2019" t="s">
        <v>1396</v>
      </c>
      <c r="C466" s="2073" t="s">
        <v>1292</v>
      </c>
      <c r="D466" s="2073" t="s">
        <v>1572</v>
      </c>
      <c r="E466" s="2036"/>
      <c r="F466" s="2036"/>
      <c r="G466" s="2036"/>
      <c r="H466" s="2036"/>
      <c r="I466" s="2036"/>
      <c r="J466" s="2036"/>
      <c r="K466" s="2037">
        <v>16350000</v>
      </c>
      <c r="L466" s="2038"/>
      <c r="M466" s="2021"/>
      <c r="N466" s="2036"/>
      <c r="O466" s="2036"/>
      <c r="P466" s="2036"/>
      <c r="Q466" s="2036"/>
      <c r="R466" s="2036"/>
    </row>
    <row r="467" spans="1:18" ht="253.5" hidden="1" customHeight="1">
      <c r="A467" s="2073"/>
      <c r="B467" s="2039" t="s">
        <v>1652</v>
      </c>
      <c r="C467" s="2073" t="s">
        <v>1292</v>
      </c>
      <c r="D467" s="2073" t="s">
        <v>1572</v>
      </c>
      <c r="E467" s="2036"/>
      <c r="F467" s="2036"/>
      <c r="G467" s="2036"/>
      <c r="H467" s="2036"/>
      <c r="I467" s="2036"/>
      <c r="J467" s="2036"/>
      <c r="K467" s="2037">
        <v>10065000</v>
      </c>
      <c r="L467" s="2038"/>
      <c r="M467" s="2021"/>
      <c r="N467" s="2036"/>
      <c r="O467" s="2036"/>
      <c r="P467" s="2036"/>
      <c r="Q467" s="2036"/>
      <c r="R467" s="2036"/>
    </row>
    <row r="468" spans="1:18" ht="253.5" hidden="1" customHeight="1">
      <c r="A468" s="2073">
        <v>16</v>
      </c>
      <c r="B468" s="2039" t="s">
        <v>1653</v>
      </c>
      <c r="C468" s="2073" t="s">
        <v>1292</v>
      </c>
      <c r="D468" s="2073" t="s">
        <v>1572</v>
      </c>
      <c r="E468" s="2036"/>
      <c r="F468" s="2036"/>
      <c r="G468" s="2036"/>
      <c r="H468" s="2036"/>
      <c r="I468" s="2036"/>
      <c r="J468" s="2036"/>
      <c r="K468" s="2037">
        <v>11000000</v>
      </c>
      <c r="L468" s="2038"/>
      <c r="M468" s="2021"/>
      <c r="N468" s="2036"/>
      <c r="O468" s="2036"/>
      <c r="P468" s="2036"/>
      <c r="Q468" s="2036"/>
      <c r="R468" s="2036"/>
    </row>
    <row r="469" spans="1:18" ht="253.5" hidden="1" customHeight="1">
      <c r="A469" s="2073"/>
      <c r="B469" s="2039" t="s">
        <v>1654</v>
      </c>
      <c r="C469" s="2073" t="s">
        <v>1292</v>
      </c>
      <c r="D469" s="2073" t="s">
        <v>1572</v>
      </c>
      <c r="E469" s="2036"/>
      <c r="F469" s="2036"/>
      <c r="G469" s="2036"/>
      <c r="H469" s="2036"/>
      <c r="I469" s="2036"/>
      <c r="J469" s="2036"/>
      <c r="K469" s="2037">
        <v>12500000</v>
      </c>
      <c r="L469" s="2038"/>
      <c r="M469" s="2021"/>
      <c r="N469" s="2036"/>
      <c r="O469" s="2036"/>
      <c r="P469" s="2036"/>
      <c r="Q469" s="2036"/>
      <c r="R469" s="2036"/>
    </row>
    <row r="470" spans="1:18" ht="253.5" hidden="1" customHeight="1">
      <c r="A470" s="2073"/>
      <c r="B470" s="2039" t="s">
        <v>1655</v>
      </c>
      <c r="C470" s="2073" t="s">
        <v>1292</v>
      </c>
      <c r="D470" s="2073" t="s">
        <v>1572</v>
      </c>
      <c r="E470" s="2036"/>
      <c r="F470" s="2036"/>
      <c r="G470" s="2036"/>
      <c r="H470" s="2036"/>
      <c r="I470" s="2036"/>
      <c r="J470" s="2036"/>
      <c r="K470" s="2037">
        <v>13500000</v>
      </c>
      <c r="L470" s="2038"/>
      <c r="M470" s="2021"/>
      <c r="N470" s="2036"/>
      <c r="O470" s="2036"/>
      <c r="P470" s="2036"/>
      <c r="Q470" s="2036"/>
      <c r="R470" s="2036"/>
    </row>
    <row r="471" spans="1:18" ht="253.5" hidden="1" customHeight="1">
      <c r="A471" s="2073"/>
      <c r="B471" s="2039" t="s">
        <v>1819</v>
      </c>
      <c r="C471" s="2073" t="s">
        <v>1292</v>
      </c>
      <c r="D471" s="2073" t="s">
        <v>1572</v>
      </c>
      <c r="E471" s="2036"/>
      <c r="F471" s="2036"/>
      <c r="G471" s="2036"/>
      <c r="H471" s="2036"/>
      <c r="I471" s="2036"/>
      <c r="J471" s="2036"/>
      <c r="K471" s="2037">
        <v>14500000</v>
      </c>
      <c r="L471" s="2038"/>
      <c r="M471" s="2021"/>
      <c r="N471" s="2036"/>
      <c r="O471" s="2036"/>
      <c r="P471" s="2036"/>
      <c r="Q471" s="2036"/>
      <c r="R471" s="2036"/>
    </row>
    <row r="472" spans="1:18" ht="253.5" hidden="1" customHeight="1">
      <c r="A472" s="2073"/>
      <c r="B472" s="2039" t="s">
        <v>1824</v>
      </c>
      <c r="C472" s="2073" t="s">
        <v>1292</v>
      </c>
      <c r="D472" s="2073" t="s">
        <v>1572</v>
      </c>
      <c r="E472" s="2036"/>
      <c r="F472" s="2036"/>
      <c r="G472" s="2036"/>
      <c r="H472" s="2036"/>
      <c r="I472" s="2036"/>
      <c r="J472" s="2036"/>
      <c r="K472" s="2037">
        <v>16800000</v>
      </c>
      <c r="L472" s="2038"/>
      <c r="M472" s="2021"/>
      <c r="N472" s="2036"/>
      <c r="O472" s="2036"/>
      <c r="P472" s="2036"/>
      <c r="Q472" s="2036"/>
      <c r="R472" s="2036"/>
    </row>
    <row r="473" spans="1:18" ht="253.5" hidden="1" customHeight="1">
      <c r="A473" s="2073"/>
      <c r="B473" s="2040" t="s">
        <v>1656</v>
      </c>
      <c r="C473" s="2073" t="s">
        <v>1292</v>
      </c>
      <c r="D473" s="2073" t="s">
        <v>1572</v>
      </c>
      <c r="E473" s="2036"/>
      <c r="F473" s="2036"/>
      <c r="G473" s="2036"/>
      <c r="H473" s="2036"/>
      <c r="I473" s="2036"/>
      <c r="J473" s="2036"/>
      <c r="K473" s="2037">
        <v>7500000</v>
      </c>
      <c r="L473" s="2038"/>
      <c r="M473" s="2021"/>
      <c r="N473" s="2036"/>
      <c r="O473" s="2036"/>
      <c r="P473" s="2036"/>
      <c r="Q473" s="2036"/>
      <c r="R473" s="2036"/>
    </row>
    <row r="474" spans="1:18" ht="253.5" hidden="1" customHeight="1">
      <c r="A474" s="2073"/>
      <c r="B474" s="2040" t="s">
        <v>1657</v>
      </c>
      <c r="C474" s="2073" t="s">
        <v>1292</v>
      </c>
      <c r="D474" s="2073" t="s">
        <v>1572</v>
      </c>
      <c r="E474" s="2036"/>
      <c r="F474" s="2036"/>
      <c r="G474" s="2036"/>
      <c r="H474" s="2036"/>
      <c r="I474" s="2036"/>
      <c r="J474" s="2036"/>
      <c r="K474" s="2034">
        <v>8200000</v>
      </c>
      <c r="L474" s="2038"/>
      <c r="M474" s="2021"/>
      <c r="N474" s="2036"/>
      <c r="O474" s="2036"/>
      <c r="P474" s="2036"/>
      <c r="Q474" s="2036"/>
      <c r="R474" s="2036"/>
    </row>
    <row r="475" spans="1:18" ht="253.5" hidden="1" customHeight="1">
      <c r="A475" s="2073"/>
      <c r="B475" s="2040" t="s">
        <v>1658</v>
      </c>
      <c r="C475" s="2073" t="s">
        <v>1292</v>
      </c>
      <c r="D475" s="2073" t="s">
        <v>1572</v>
      </c>
      <c r="E475" s="2036"/>
      <c r="F475" s="2036"/>
      <c r="G475" s="2036"/>
      <c r="H475" s="2036"/>
      <c r="I475" s="2036"/>
      <c r="J475" s="2036"/>
      <c r="K475" s="2034">
        <v>8800000</v>
      </c>
      <c r="L475" s="2038"/>
      <c r="M475" s="2021"/>
      <c r="N475" s="2036"/>
      <c r="O475" s="2036"/>
      <c r="P475" s="2036"/>
      <c r="Q475" s="2036"/>
      <c r="R475" s="2036"/>
    </row>
    <row r="476" spans="1:18" ht="253.5" hidden="1" customHeight="1">
      <c r="A476" s="2073"/>
      <c r="B476" s="2040" t="s">
        <v>1659</v>
      </c>
      <c r="C476" s="2073" t="s">
        <v>1292</v>
      </c>
      <c r="D476" s="2073" t="s">
        <v>1572</v>
      </c>
      <c r="E476" s="2036"/>
      <c r="F476" s="2036"/>
      <c r="G476" s="2036"/>
      <c r="H476" s="2036"/>
      <c r="I476" s="2036"/>
      <c r="J476" s="2036"/>
      <c r="K476" s="2034">
        <v>9300000</v>
      </c>
      <c r="L476" s="2038"/>
      <c r="M476" s="2021"/>
      <c r="N476" s="2036"/>
      <c r="O476" s="2036"/>
      <c r="P476" s="2036"/>
      <c r="Q476" s="2036"/>
      <c r="R476" s="2036"/>
    </row>
    <row r="477" spans="1:18" ht="253.5" hidden="1" customHeight="1">
      <c r="A477" s="2073"/>
      <c r="B477" s="2019" t="s">
        <v>1406</v>
      </c>
      <c r="C477" s="2073" t="s">
        <v>1292</v>
      </c>
      <c r="D477" s="2073" t="s">
        <v>1572</v>
      </c>
      <c r="E477" s="2036"/>
      <c r="F477" s="2036"/>
      <c r="G477" s="2036"/>
      <c r="H477" s="2036"/>
      <c r="I477" s="2036"/>
      <c r="J477" s="2036"/>
      <c r="K477" s="2034">
        <v>29500000</v>
      </c>
      <c r="L477" s="2038"/>
      <c r="M477" s="2021"/>
      <c r="N477" s="2036"/>
      <c r="O477" s="2036"/>
      <c r="P477" s="2036"/>
      <c r="Q477" s="2036"/>
      <c r="R477" s="2036"/>
    </row>
    <row r="478" spans="1:18" ht="253.5" hidden="1" customHeight="1">
      <c r="A478" s="2073"/>
      <c r="B478" s="2019" t="s">
        <v>1407</v>
      </c>
      <c r="C478" s="2073" t="s">
        <v>1292</v>
      </c>
      <c r="D478" s="2073" t="s">
        <v>1572</v>
      </c>
      <c r="E478" s="2036"/>
      <c r="F478" s="2036"/>
      <c r="G478" s="2036"/>
      <c r="H478" s="2036"/>
      <c r="I478" s="2036"/>
      <c r="J478" s="2036"/>
      <c r="K478" s="2037">
        <v>36200000</v>
      </c>
      <c r="L478" s="2038"/>
      <c r="M478" s="2021"/>
      <c r="N478" s="2036"/>
      <c r="O478" s="2036"/>
      <c r="P478" s="2036"/>
      <c r="Q478" s="2036"/>
      <c r="R478" s="2036"/>
    </row>
    <row r="479" spans="1:18" ht="253.5" hidden="1" customHeight="1">
      <c r="A479" s="2073"/>
      <c r="B479" s="2019" t="s">
        <v>1408</v>
      </c>
      <c r="C479" s="2073" t="s">
        <v>1292</v>
      </c>
      <c r="D479" s="2073" t="s">
        <v>1572</v>
      </c>
      <c r="E479" s="2036"/>
      <c r="F479" s="2036"/>
      <c r="G479" s="2036"/>
      <c r="H479" s="2036"/>
      <c r="I479" s="2036"/>
      <c r="J479" s="2036"/>
      <c r="K479" s="2037">
        <v>37350000</v>
      </c>
      <c r="L479" s="2038"/>
      <c r="M479" s="2021"/>
      <c r="N479" s="2036"/>
      <c r="O479" s="2036"/>
      <c r="P479" s="2036"/>
      <c r="Q479" s="2036"/>
      <c r="R479" s="2036"/>
    </row>
    <row r="480" spans="1:18" ht="253.5" hidden="1" customHeight="1">
      <c r="A480" s="2073">
        <v>28</v>
      </c>
      <c r="B480" s="2019" t="s">
        <v>1409</v>
      </c>
      <c r="C480" s="2073" t="s">
        <v>1292</v>
      </c>
      <c r="D480" s="2073" t="s">
        <v>1572</v>
      </c>
      <c r="E480" s="2036"/>
      <c r="F480" s="2036"/>
      <c r="G480" s="2036"/>
      <c r="H480" s="2036"/>
      <c r="I480" s="2036"/>
      <c r="J480" s="2036"/>
      <c r="K480" s="2037">
        <v>24000000</v>
      </c>
      <c r="L480" s="2038"/>
      <c r="M480" s="2021"/>
      <c r="N480" s="2036"/>
      <c r="O480" s="2036"/>
      <c r="P480" s="2036"/>
      <c r="Q480" s="2036"/>
      <c r="R480" s="2036"/>
    </row>
    <row r="481" spans="1:18" ht="185.25" hidden="1" customHeight="1">
      <c r="A481" s="2073"/>
      <c r="B481" s="2019" t="s">
        <v>1410</v>
      </c>
      <c r="C481" s="2073" t="s">
        <v>1292</v>
      </c>
      <c r="D481" s="2073" t="s">
        <v>1572</v>
      </c>
      <c r="E481" s="2036"/>
      <c r="F481" s="2036"/>
      <c r="G481" s="2036"/>
      <c r="H481" s="2036"/>
      <c r="I481" s="2036"/>
      <c r="J481" s="2036"/>
      <c r="K481" s="2037">
        <v>29500000</v>
      </c>
      <c r="L481" s="2038"/>
      <c r="M481" s="2021"/>
      <c r="N481" s="2036"/>
      <c r="O481" s="2036"/>
      <c r="P481" s="2036"/>
      <c r="Q481" s="2036"/>
      <c r="R481" s="2036"/>
    </row>
    <row r="482" spans="1:18" ht="185.25" hidden="1" customHeight="1">
      <c r="A482" s="2073"/>
      <c r="B482" s="2019" t="s">
        <v>1411</v>
      </c>
      <c r="C482" s="2073" t="s">
        <v>1292</v>
      </c>
      <c r="D482" s="2073" t="s">
        <v>1572</v>
      </c>
      <c r="E482" s="2036"/>
      <c r="F482" s="2036"/>
      <c r="G482" s="2036"/>
      <c r="H482" s="2036"/>
      <c r="I482" s="2036"/>
      <c r="J482" s="2036"/>
      <c r="K482" s="2037">
        <v>36200000</v>
      </c>
      <c r="L482" s="2038"/>
      <c r="M482" s="2021"/>
      <c r="N482" s="2036"/>
      <c r="O482" s="2036"/>
      <c r="P482" s="2036"/>
      <c r="Q482" s="2036"/>
      <c r="R482" s="2036"/>
    </row>
    <row r="483" spans="1:18" ht="185.25" hidden="1" customHeight="1">
      <c r="A483" s="2073">
        <v>31</v>
      </c>
      <c r="B483" s="2019" t="s">
        <v>1412</v>
      </c>
      <c r="C483" s="2073" t="s">
        <v>1292</v>
      </c>
      <c r="D483" s="2073" t="s">
        <v>1572</v>
      </c>
      <c r="E483" s="2036"/>
      <c r="F483" s="2036"/>
      <c r="G483" s="2036"/>
      <c r="H483" s="2036"/>
      <c r="I483" s="2036"/>
      <c r="J483" s="2036"/>
      <c r="K483" s="2037">
        <v>37350000</v>
      </c>
      <c r="L483" s="2038"/>
      <c r="M483" s="2021"/>
      <c r="N483" s="2036"/>
      <c r="O483" s="2036"/>
      <c r="P483" s="2036"/>
      <c r="Q483" s="2036"/>
      <c r="R483" s="2036"/>
    </row>
    <row r="484" spans="1:18" ht="277.5" hidden="1" customHeight="1">
      <c r="A484" s="2073"/>
      <c r="B484" s="2019" t="s">
        <v>1413</v>
      </c>
      <c r="C484" s="2073" t="s">
        <v>1292</v>
      </c>
      <c r="D484" s="2073" t="s">
        <v>1572</v>
      </c>
      <c r="E484" s="2036"/>
      <c r="F484" s="2036"/>
      <c r="G484" s="2036"/>
      <c r="H484" s="2036"/>
      <c r="I484" s="2036"/>
      <c r="J484" s="2036"/>
      <c r="K484" s="2037">
        <v>15700000</v>
      </c>
      <c r="L484" s="2038"/>
      <c r="M484" s="2021"/>
      <c r="N484" s="2036"/>
      <c r="O484" s="2036"/>
      <c r="P484" s="2036"/>
      <c r="Q484" s="2036"/>
      <c r="R484" s="2036"/>
    </row>
    <row r="485" spans="1:18" ht="277.5" hidden="1" customHeight="1">
      <c r="A485" s="2073">
        <v>33</v>
      </c>
      <c r="B485" s="2019" t="s">
        <v>1414</v>
      </c>
      <c r="C485" s="2073" t="s">
        <v>1292</v>
      </c>
      <c r="D485" s="2073" t="s">
        <v>1572</v>
      </c>
      <c r="E485" s="2036"/>
      <c r="F485" s="2036"/>
      <c r="G485" s="2036"/>
      <c r="H485" s="2036"/>
      <c r="I485" s="2036"/>
      <c r="J485" s="2036"/>
      <c r="K485" s="2037">
        <v>19750000</v>
      </c>
      <c r="L485" s="2038"/>
      <c r="M485" s="2021"/>
      <c r="N485" s="2036"/>
      <c r="O485" s="2036"/>
      <c r="P485" s="2036"/>
      <c r="Q485" s="2036"/>
      <c r="R485" s="2036"/>
    </row>
    <row r="486" spans="1:18" ht="277.5" hidden="1" customHeight="1">
      <c r="A486" s="2073">
        <v>34</v>
      </c>
      <c r="B486" s="2019" t="s">
        <v>1415</v>
      </c>
      <c r="C486" s="2073" t="s">
        <v>1292</v>
      </c>
      <c r="D486" s="2073" t="s">
        <v>1572</v>
      </c>
      <c r="E486" s="2036"/>
      <c r="F486" s="2036"/>
      <c r="G486" s="2036"/>
      <c r="H486" s="2036"/>
      <c r="I486" s="2036"/>
      <c r="J486" s="2036"/>
      <c r="K486" s="2034">
        <v>20350000</v>
      </c>
      <c r="L486" s="2038"/>
      <c r="M486" s="2021"/>
      <c r="N486" s="2036"/>
      <c r="O486" s="2036"/>
      <c r="P486" s="2041"/>
      <c r="Q486" s="2041"/>
      <c r="R486" s="2041"/>
    </row>
    <row r="487" spans="1:18" ht="277.5" hidden="1" customHeight="1">
      <c r="A487" s="2073">
        <v>35</v>
      </c>
      <c r="B487" s="2019" t="s">
        <v>1416</v>
      </c>
      <c r="C487" s="2073" t="s">
        <v>1292</v>
      </c>
      <c r="D487" s="2073" t="s">
        <v>1572</v>
      </c>
      <c r="E487" s="2036"/>
      <c r="F487" s="2036"/>
      <c r="G487" s="2036"/>
      <c r="H487" s="2041"/>
      <c r="I487" s="2036"/>
      <c r="J487" s="2036"/>
      <c r="K487" s="2034">
        <v>22350000</v>
      </c>
      <c r="L487" s="2038"/>
      <c r="M487" s="2021"/>
      <c r="N487" s="2041"/>
      <c r="O487" s="2041"/>
      <c r="P487" s="2042"/>
      <c r="Q487" s="2042"/>
      <c r="R487" s="2042"/>
    </row>
    <row r="488" spans="1:18" s="2030" customFormat="1" ht="52.5" customHeight="1">
      <c r="A488" s="2072">
        <v>3</v>
      </c>
      <c r="B488" s="3621" t="s">
        <v>2524</v>
      </c>
      <c r="C488" s="3621"/>
      <c r="D488" s="3621"/>
      <c r="E488" s="3621"/>
      <c r="F488" s="3621"/>
      <c r="G488" s="3621"/>
      <c r="H488" s="3621"/>
      <c r="I488" s="3621"/>
      <c r="J488" s="3621"/>
      <c r="K488" s="3621"/>
      <c r="L488" s="3621"/>
      <c r="M488" s="3621"/>
      <c r="N488" s="3621"/>
      <c r="O488" s="3621"/>
      <c r="P488" s="3621"/>
      <c r="Q488" s="3621"/>
      <c r="R488" s="3621"/>
    </row>
    <row r="489" spans="1:18" ht="52.5" customHeight="1">
      <c r="A489" s="2073"/>
      <c r="B489" s="3622" t="s">
        <v>1503</v>
      </c>
      <c r="C489" s="3622"/>
      <c r="D489" s="2043"/>
      <c r="E489" s="2041"/>
      <c r="F489" s="2041"/>
      <c r="G489" s="2072"/>
      <c r="H489" s="2034"/>
      <c r="I489" s="2072"/>
      <c r="J489" s="2072"/>
      <c r="K489" s="2034"/>
      <c r="L489" s="2044"/>
      <c r="M489" s="2072"/>
      <c r="N489" s="2034"/>
      <c r="O489" s="2034"/>
      <c r="P489" s="2034"/>
      <c r="Q489" s="2034"/>
      <c r="R489" s="2034"/>
    </row>
    <row r="490" spans="1:18" ht="52.5" customHeight="1">
      <c r="A490" s="2073"/>
      <c r="B490" s="2073" t="s">
        <v>1504</v>
      </c>
      <c r="C490" s="2073" t="s">
        <v>178</v>
      </c>
      <c r="D490" s="3615" t="s">
        <v>177</v>
      </c>
      <c r="E490" s="2034"/>
      <c r="F490" s="2034"/>
      <c r="G490" s="2034"/>
      <c r="H490" s="2034"/>
      <c r="I490" s="2034"/>
      <c r="J490" s="2034"/>
      <c r="K490" s="2045">
        <v>2450</v>
      </c>
      <c r="L490" s="2037"/>
      <c r="M490" s="2021"/>
      <c r="N490" s="2034"/>
      <c r="O490" s="2034"/>
      <c r="P490" s="2046"/>
      <c r="Q490" s="2046"/>
      <c r="R490" s="2046"/>
    </row>
    <row r="491" spans="1:18" ht="52.5" customHeight="1">
      <c r="A491" s="2073"/>
      <c r="B491" s="2019" t="s">
        <v>1505</v>
      </c>
      <c r="C491" s="2073" t="s">
        <v>178</v>
      </c>
      <c r="D491" s="3615"/>
      <c r="E491" s="2034"/>
      <c r="F491" s="2034"/>
      <c r="G491" s="2034"/>
      <c r="H491" s="2046"/>
      <c r="I491" s="2034"/>
      <c r="J491" s="2034"/>
      <c r="K491" s="2047">
        <v>4070</v>
      </c>
      <c r="L491" s="2037"/>
      <c r="M491" s="2021"/>
      <c r="N491" s="2046"/>
      <c r="O491" s="2046"/>
      <c r="P491" s="2046"/>
      <c r="Q491" s="2046"/>
      <c r="R491" s="2046"/>
    </row>
    <row r="492" spans="1:18" ht="52.5" customHeight="1">
      <c r="A492" s="2073"/>
      <c r="B492" s="2075" t="s">
        <v>1511</v>
      </c>
      <c r="C492" s="2073"/>
      <c r="D492" s="3615"/>
      <c r="E492" s="2046"/>
      <c r="F492" s="2046"/>
      <c r="G492" s="2046"/>
      <c r="H492" s="2046"/>
      <c r="I492" s="2046"/>
      <c r="J492" s="2046"/>
      <c r="K492" s="2034"/>
      <c r="L492" s="2048"/>
      <c r="M492" s="2021"/>
      <c r="N492" s="2046"/>
      <c r="O492" s="2046"/>
      <c r="P492" s="2046"/>
      <c r="Q492" s="2046"/>
      <c r="R492" s="2046"/>
    </row>
    <row r="493" spans="1:18" ht="52.5" customHeight="1">
      <c r="A493" s="2073"/>
      <c r="B493" s="2019" t="s">
        <v>1506</v>
      </c>
      <c r="C493" s="2073" t="s">
        <v>178</v>
      </c>
      <c r="D493" s="3615" t="s">
        <v>1564</v>
      </c>
      <c r="E493" s="2046"/>
      <c r="F493" s="2046"/>
      <c r="G493" s="2046"/>
      <c r="H493" s="2046"/>
      <c r="I493" s="2046"/>
      <c r="J493" s="2046"/>
      <c r="K493" s="2034">
        <v>4660</v>
      </c>
      <c r="L493" s="2048"/>
      <c r="M493" s="2021"/>
      <c r="N493" s="2046"/>
      <c r="O493" s="2046"/>
      <c r="P493" s="2046"/>
      <c r="Q493" s="2046"/>
      <c r="R493" s="2046"/>
    </row>
    <row r="494" spans="1:18" ht="52.5" customHeight="1">
      <c r="A494" s="2073"/>
      <c r="B494" s="2019" t="s">
        <v>1507</v>
      </c>
      <c r="C494" s="2073" t="s">
        <v>178</v>
      </c>
      <c r="D494" s="3615"/>
      <c r="E494" s="2046"/>
      <c r="F494" s="2046"/>
      <c r="G494" s="2046"/>
      <c r="H494" s="2046"/>
      <c r="I494" s="2046"/>
      <c r="J494" s="2046"/>
      <c r="K494" s="2034">
        <v>6570</v>
      </c>
      <c r="L494" s="2048"/>
      <c r="M494" s="2021"/>
      <c r="N494" s="2046"/>
      <c r="O494" s="2046"/>
      <c r="P494" s="2046"/>
      <c r="Q494" s="2046"/>
      <c r="R494" s="2046"/>
    </row>
    <row r="495" spans="1:18" ht="52.5" customHeight="1">
      <c r="A495" s="2073"/>
      <c r="B495" s="2019" t="s">
        <v>180</v>
      </c>
      <c r="C495" s="2073" t="s">
        <v>178</v>
      </c>
      <c r="D495" s="3615"/>
      <c r="E495" s="2046"/>
      <c r="F495" s="2046"/>
      <c r="G495" s="2046"/>
      <c r="H495" s="2046"/>
      <c r="I495" s="2046"/>
      <c r="J495" s="2046"/>
      <c r="K495" s="2034">
        <v>8430</v>
      </c>
      <c r="L495" s="2048"/>
      <c r="M495" s="2021"/>
      <c r="N495" s="2046"/>
      <c r="O495" s="2046"/>
      <c r="P495" s="2046"/>
      <c r="Q495" s="2046"/>
      <c r="R495" s="2046"/>
    </row>
    <row r="496" spans="1:18" ht="52.5" customHeight="1">
      <c r="A496" s="2073"/>
      <c r="B496" s="2019" t="s">
        <v>1508</v>
      </c>
      <c r="C496" s="2073" t="s">
        <v>178</v>
      </c>
      <c r="D496" s="3615"/>
      <c r="E496" s="2046"/>
      <c r="F496" s="2046"/>
      <c r="G496" s="2046"/>
      <c r="H496" s="2046"/>
      <c r="I496" s="2046"/>
      <c r="J496" s="2046"/>
      <c r="K496" s="2034">
        <v>12000</v>
      </c>
      <c r="L496" s="2048"/>
      <c r="M496" s="2021"/>
      <c r="N496" s="2046"/>
      <c r="O496" s="2046"/>
      <c r="P496" s="2046"/>
      <c r="Q496" s="2046"/>
      <c r="R496" s="2046"/>
    </row>
    <row r="497" spans="1:18" ht="52.5" customHeight="1">
      <c r="A497" s="2073"/>
      <c r="B497" s="2019" t="s">
        <v>732</v>
      </c>
      <c r="C497" s="2073" t="s">
        <v>178</v>
      </c>
      <c r="D497" s="3615"/>
      <c r="E497" s="2046"/>
      <c r="F497" s="2046"/>
      <c r="G497" s="2046"/>
      <c r="H497" s="2046"/>
      <c r="I497" s="2046"/>
      <c r="J497" s="2046"/>
      <c r="K497" s="2034">
        <v>19460</v>
      </c>
      <c r="L497" s="2048"/>
      <c r="M497" s="2021"/>
      <c r="N497" s="2046"/>
      <c r="O497" s="2046"/>
      <c r="P497" s="2046"/>
      <c r="Q497" s="2046"/>
      <c r="R497" s="2046"/>
    </row>
    <row r="498" spans="1:18" ht="52.5" customHeight="1">
      <c r="A498" s="2073"/>
      <c r="B498" s="3616" t="s">
        <v>1512</v>
      </c>
      <c r="C498" s="3616"/>
      <c r="D498" s="3616"/>
      <c r="E498" s="2046"/>
      <c r="F498" s="2046"/>
      <c r="G498" s="2046"/>
      <c r="H498" s="2046"/>
      <c r="I498" s="2046"/>
      <c r="J498" s="2046"/>
      <c r="K498" s="2046"/>
      <c r="L498" s="2048"/>
      <c r="M498" s="2021"/>
      <c r="N498" s="2046"/>
      <c r="O498" s="2046"/>
      <c r="P498" s="2046"/>
      <c r="Q498" s="2046"/>
      <c r="R498" s="2046"/>
    </row>
    <row r="499" spans="1:18" ht="52.5" customHeight="1">
      <c r="A499" s="2073"/>
      <c r="B499" s="2019" t="s">
        <v>183</v>
      </c>
      <c r="C499" s="2073" t="s">
        <v>178</v>
      </c>
      <c r="D499" s="3615" t="s">
        <v>182</v>
      </c>
      <c r="E499" s="2046"/>
      <c r="F499" s="2046"/>
      <c r="G499" s="2046"/>
      <c r="H499" s="2046"/>
      <c r="I499" s="2046"/>
      <c r="J499" s="2046"/>
      <c r="K499" s="2034">
        <v>9680</v>
      </c>
      <c r="L499" s="2048"/>
      <c r="M499" s="2021"/>
      <c r="N499" s="2046"/>
      <c r="O499" s="2046"/>
      <c r="P499" s="2046"/>
      <c r="Q499" s="2046"/>
      <c r="R499" s="2046"/>
    </row>
    <row r="500" spans="1:18" ht="52.5" customHeight="1">
      <c r="A500" s="2073"/>
      <c r="B500" s="2019" t="s">
        <v>184</v>
      </c>
      <c r="C500" s="2073" t="s">
        <v>178</v>
      </c>
      <c r="D500" s="3615"/>
      <c r="E500" s="2046"/>
      <c r="F500" s="2046"/>
      <c r="G500" s="2046"/>
      <c r="H500" s="2046"/>
      <c r="I500" s="2046"/>
      <c r="J500" s="2046"/>
      <c r="K500" s="2034">
        <v>13640</v>
      </c>
      <c r="L500" s="2048"/>
      <c r="M500" s="2021"/>
      <c r="N500" s="2046"/>
      <c r="O500" s="2046"/>
      <c r="P500" s="2046"/>
      <c r="Q500" s="2046"/>
      <c r="R500" s="2046"/>
    </row>
    <row r="501" spans="1:18" ht="52.5" customHeight="1">
      <c r="A501" s="2073"/>
      <c r="B501" s="2019" t="s">
        <v>185</v>
      </c>
      <c r="C501" s="2073" t="s">
        <v>178</v>
      </c>
      <c r="D501" s="3615"/>
      <c r="E501" s="2046"/>
      <c r="F501" s="2046"/>
      <c r="G501" s="2046"/>
      <c r="H501" s="2046"/>
      <c r="I501" s="2046"/>
      <c r="J501" s="2046"/>
      <c r="K501" s="2034">
        <v>49610</v>
      </c>
      <c r="L501" s="2048"/>
      <c r="M501" s="2021"/>
      <c r="N501" s="2046"/>
      <c r="O501" s="2046"/>
      <c r="P501" s="2046"/>
      <c r="Q501" s="2046"/>
      <c r="R501" s="2046"/>
    </row>
    <row r="502" spans="1:18" ht="52.5" customHeight="1">
      <c r="A502" s="2073"/>
      <c r="B502" s="2075" t="s">
        <v>186</v>
      </c>
      <c r="C502" s="2073"/>
      <c r="D502" s="2049"/>
      <c r="E502" s="2046"/>
      <c r="F502" s="2046"/>
      <c r="G502" s="2046"/>
      <c r="H502" s="2046"/>
      <c r="I502" s="2046"/>
      <c r="J502" s="2046"/>
      <c r="K502" s="2046"/>
      <c r="L502" s="2048"/>
      <c r="M502" s="2021"/>
      <c r="N502" s="2046"/>
      <c r="O502" s="2046"/>
      <c r="P502" s="2046"/>
      <c r="Q502" s="2046"/>
      <c r="R502" s="2046"/>
    </row>
    <row r="503" spans="1:18" ht="52.5" customHeight="1">
      <c r="A503" s="2073"/>
      <c r="B503" s="2019" t="s">
        <v>187</v>
      </c>
      <c r="C503" s="2073" t="s">
        <v>188</v>
      </c>
      <c r="D503" s="3615" t="s">
        <v>1565</v>
      </c>
      <c r="E503" s="2046"/>
      <c r="F503" s="2046"/>
      <c r="G503" s="2046"/>
      <c r="H503" s="2046"/>
      <c r="I503" s="2046"/>
      <c r="J503" s="2046"/>
      <c r="K503" s="2034">
        <v>20420</v>
      </c>
      <c r="L503" s="2048"/>
      <c r="M503" s="2021"/>
      <c r="N503" s="2046"/>
      <c r="O503" s="2046"/>
      <c r="P503" s="2046"/>
      <c r="Q503" s="2046"/>
      <c r="R503" s="2046"/>
    </row>
    <row r="504" spans="1:18" ht="52.5" customHeight="1">
      <c r="A504" s="2073"/>
      <c r="B504" s="2019" t="s">
        <v>189</v>
      </c>
      <c r="C504" s="2073" t="s">
        <v>188</v>
      </c>
      <c r="D504" s="3615"/>
      <c r="E504" s="2046"/>
      <c r="F504" s="2046"/>
      <c r="G504" s="2046"/>
      <c r="H504" s="2046"/>
      <c r="I504" s="2046"/>
      <c r="J504" s="2046"/>
      <c r="K504" s="2034">
        <v>23700</v>
      </c>
      <c r="L504" s="2048"/>
      <c r="M504" s="2021"/>
      <c r="N504" s="2046"/>
      <c r="O504" s="2046"/>
      <c r="P504" s="2046"/>
      <c r="Q504" s="2046"/>
      <c r="R504" s="2046"/>
    </row>
    <row r="505" spans="1:18" ht="52.5" customHeight="1">
      <c r="A505" s="2073"/>
      <c r="B505" s="2019" t="s">
        <v>1509</v>
      </c>
      <c r="C505" s="2073" t="s">
        <v>190</v>
      </c>
      <c r="D505" s="3615"/>
      <c r="E505" s="2046"/>
      <c r="F505" s="2046"/>
      <c r="G505" s="2046"/>
      <c r="H505" s="2046"/>
      <c r="I505" s="2046"/>
      <c r="J505" s="2046"/>
      <c r="K505" s="2034">
        <v>190880</v>
      </c>
      <c r="L505" s="2048"/>
      <c r="M505" s="2021"/>
      <c r="N505" s="2046"/>
      <c r="O505" s="2046"/>
      <c r="P505" s="2021"/>
      <c r="Q505" s="2021"/>
      <c r="R505" s="2021"/>
    </row>
    <row r="506" spans="1:18" ht="52.5" customHeight="1">
      <c r="A506" s="2050"/>
      <c r="B506" s="2019" t="s">
        <v>1510</v>
      </c>
      <c r="C506" s="2073" t="s">
        <v>190</v>
      </c>
      <c r="D506" s="3615"/>
      <c r="E506" s="2046"/>
      <c r="F506" s="2046"/>
      <c r="G506" s="2046"/>
      <c r="H506" s="2021"/>
      <c r="I506" s="2046"/>
      <c r="J506" s="2046"/>
      <c r="K506" s="2034">
        <v>265100</v>
      </c>
      <c r="L506" s="2048"/>
      <c r="M506" s="2021"/>
      <c r="N506" s="2021"/>
      <c r="O506" s="2021"/>
      <c r="P506" s="2021"/>
      <c r="Q506" s="2021"/>
      <c r="R506" s="2021"/>
    </row>
    <row r="507" spans="1:18" ht="38.25" customHeight="1">
      <c r="A507" s="2051">
        <v>4</v>
      </c>
      <c r="B507" s="3604" t="s">
        <v>2401</v>
      </c>
      <c r="C507" s="3604"/>
      <c r="D507" s="3604"/>
      <c r="E507" s="3604"/>
      <c r="F507" s="3604"/>
      <c r="G507" s="3604"/>
      <c r="H507" s="3604"/>
      <c r="I507" s="3604"/>
      <c r="J507" s="3604"/>
      <c r="K507" s="3604"/>
      <c r="L507" s="3604"/>
      <c r="M507" s="3604"/>
      <c r="N507" s="3604"/>
      <c r="O507" s="3604"/>
      <c r="P507" s="3604"/>
      <c r="Q507" s="3604"/>
      <c r="R507" s="3604"/>
    </row>
    <row r="508" spans="1:18" ht="27.75" customHeight="1">
      <c r="A508" s="2051" t="s">
        <v>1623</v>
      </c>
      <c r="B508" s="3609" t="s">
        <v>1984</v>
      </c>
      <c r="C508" s="3609"/>
      <c r="D508" s="3609"/>
      <c r="E508" s="3609"/>
      <c r="F508" s="3609"/>
      <c r="G508" s="3609"/>
      <c r="H508" s="3609"/>
      <c r="I508" s="3609"/>
      <c r="J508" s="3609"/>
      <c r="K508" s="3609"/>
      <c r="L508" s="3609"/>
      <c r="M508" s="3609"/>
      <c r="N508" s="3609"/>
      <c r="O508" s="3609"/>
      <c r="P508" s="3609"/>
      <c r="Q508" s="3609"/>
      <c r="R508" s="3609"/>
    </row>
    <row r="509" spans="1:18" ht="88.5" customHeight="1">
      <c r="A509" s="2050"/>
      <c r="B509" s="2052" t="s">
        <v>1983</v>
      </c>
      <c r="C509" s="2073" t="s">
        <v>1292</v>
      </c>
      <c r="D509" s="2069"/>
      <c r="E509" s="2069"/>
      <c r="F509" s="2069"/>
      <c r="G509" s="2069"/>
      <c r="H509" s="2069"/>
      <c r="I509" s="2069"/>
      <c r="J509" s="2069"/>
      <c r="K509" s="2053">
        <v>1920000</v>
      </c>
      <c r="L509" s="2027"/>
      <c r="M509" s="2069"/>
      <c r="N509" s="2069"/>
      <c r="O509" s="2069"/>
      <c r="P509" s="2069"/>
      <c r="Q509" s="2069"/>
      <c r="R509" s="2069"/>
    </row>
    <row r="510" spans="1:18" ht="88.5" customHeight="1">
      <c r="A510" s="2050"/>
      <c r="B510" s="2052" t="s">
        <v>1983</v>
      </c>
      <c r="C510" s="2073" t="s">
        <v>1292</v>
      </c>
      <c r="D510" s="2069"/>
      <c r="E510" s="2069"/>
      <c r="F510" s="2069"/>
      <c r="G510" s="2069"/>
      <c r="H510" s="2069"/>
      <c r="I510" s="2069"/>
      <c r="J510" s="2069"/>
      <c r="K510" s="2053">
        <v>2560000</v>
      </c>
      <c r="L510" s="2027"/>
      <c r="M510" s="2069"/>
      <c r="N510" s="2069"/>
      <c r="O510" s="2069"/>
      <c r="P510" s="2069"/>
      <c r="Q510" s="2069"/>
      <c r="R510" s="2069"/>
    </row>
    <row r="511" spans="1:18" ht="88.5" customHeight="1">
      <c r="A511" s="2050"/>
      <c r="B511" s="2054" t="s">
        <v>2066</v>
      </c>
      <c r="C511" s="2073" t="s">
        <v>1292</v>
      </c>
      <c r="D511" s="2069"/>
      <c r="E511" s="2069"/>
      <c r="F511" s="2069"/>
      <c r="G511" s="2069"/>
      <c r="H511" s="2069"/>
      <c r="I511" s="2069"/>
      <c r="J511" s="2069"/>
      <c r="K511" s="2055">
        <v>3700000</v>
      </c>
      <c r="L511" s="2027"/>
      <c r="M511" s="2069"/>
      <c r="N511" s="2069"/>
      <c r="O511" s="2069"/>
      <c r="P511" s="2069"/>
      <c r="Q511" s="2069"/>
      <c r="R511" s="2069"/>
    </row>
    <row r="512" spans="1:18" ht="88.5" customHeight="1">
      <c r="A512" s="2050"/>
      <c r="B512" s="2054" t="s">
        <v>2067</v>
      </c>
      <c r="C512" s="2073" t="s">
        <v>1292</v>
      </c>
      <c r="D512" s="2069"/>
      <c r="E512" s="2069"/>
      <c r="F512" s="2069"/>
      <c r="G512" s="2069"/>
      <c r="H512" s="2069"/>
      <c r="I512" s="2069"/>
      <c r="J512" s="2069"/>
      <c r="K512" s="2055">
        <v>4600000</v>
      </c>
      <c r="L512" s="2027"/>
      <c r="M512" s="2069"/>
      <c r="N512" s="2069"/>
      <c r="O512" s="2069"/>
      <c r="P512" s="2069"/>
      <c r="Q512" s="2069"/>
      <c r="R512" s="2069"/>
    </row>
    <row r="513" spans="1:18" ht="88.5" customHeight="1">
      <c r="A513" s="2050"/>
      <c r="B513" s="2054" t="s">
        <v>2068</v>
      </c>
      <c r="C513" s="2073" t="s">
        <v>1292</v>
      </c>
      <c r="D513" s="2069"/>
      <c r="E513" s="2069"/>
      <c r="F513" s="2069"/>
      <c r="G513" s="2069"/>
      <c r="H513" s="2069"/>
      <c r="I513" s="2069"/>
      <c r="J513" s="2069"/>
      <c r="K513" s="2055">
        <v>3040000</v>
      </c>
      <c r="L513" s="2027"/>
      <c r="M513" s="2069"/>
      <c r="N513" s="2069"/>
      <c r="O513" s="2069"/>
      <c r="P513" s="2069"/>
      <c r="Q513" s="2069"/>
      <c r="R513" s="2069"/>
    </row>
    <row r="514" spans="1:18" ht="88.5" customHeight="1">
      <c r="A514" s="2050"/>
      <c r="B514" s="2054" t="s">
        <v>2069</v>
      </c>
      <c r="C514" s="2073" t="s">
        <v>1292</v>
      </c>
      <c r="D514" s="2069"/>
      <c r="E514" s="2069"/>
      <c r="F514" s="2069"/>
      <c r="G514" s="2069"/>
      <c r="H514" s="2069"/>
      <c r="I514" s="2069"/>
      <c r="J514" s="2069"/>
      <c r="K514" s="2055">
        <v>3500000</v>
      </c>
      <c r="L514" s="2027"/>
      <c r="M514" s="2069"/>
      <c r="N514" s="2069"/>
      <c r="O514" s="2069"/>
      <c r="P514" s="2069"/>
      <c r="Q514" s="2069"/>
      <c r="R514" s="2069"/>
    </row>
    <row r="515" spans="1:18" ht="88.5" customHeight="1">
      <c r="A515" s="2050"/>
      <c r="B515" s="2054" t="s">
        <v>2070</v>
      </c>
      <c r="C515" s="2073" t="s">
        <v>1292</v>
      </c>
      <c r="D515" s="2069"/>
      <c r="E515" s="2069"/>
      <c r="F515" s="2069"/>
      <c r="G515" s="2069"/>
      <c r="H515" s="2069"/>
      <c r="I515" s="2069"/>
      <c r="J515" s="2069"/>
      <c r="K515" s="2055">
        <v>6600000</v>
      </c>
      <c r="L515" s="2027"/>
      <c r="M515" s="2069"/>
      <c r="N515" s="2069"/>
      <c r="O515" s="2069"/>
      <c r="P515" s="2069"/>
      <c r="Q515" s="2069"/>
      <c r="R515" s="2069"/>
    </row>
    <row r="516" spans="1:18" ht="88.5" customHeight="1">
      <c r="A516" s="2050"/>
      <c r="B516" s="2054" t="s">
        <v>2071</v>
      </c>
      <c r="C516" s="2073" t="s">
        <v>1292</v>
      </c>
      <c r="D516" s="2069"/>
      <c r="E516" s="2069"/>
      <c r="F516" s="2069"/>
      <c r="G516" s="2069"/>
      <c r="H516" s="2069"/>
      <c r="I516" s="2069"/>
      <c r="J516" s="2069"/>
      <c r="K516" s="2055">
        <v>18740000</v>
      </c>
      <c r="L516" s="2027"/>
      <c r="M516" s="2069"/>
      <c r="N516" s="2069"/>
      <c r="O516" s="2069"/>
      <c r="P516" s="2069"/>
      <c r="Q516" s="2069"/>
      <c r="R516" s="2069"/>
    </row>
    <row r="517" spans="1:18" ht="88.5" customHeight="1">
      <c r="A517" s="2050"/>
      <c r="B517" s="2054" t="s">
        <v>2072</v>
      </c>
      <c r="C517" s="2073" t="s">
        <v>1292</v>
      </c>
      <c r="D517" s="2069"/>
      <c r="E517" s="2069"/>
      <c r="F517" s="2069"/>
      <c r="G517" s="2069"/>
      <c r="H517" s="2069"/>
      <c r="I517" s="2069"/>
      <c r="J517" s="2069"/>
      <c r="K517" s="2055">
        <v>23020000</v>
      </c>
      <c r="L517" s="2027"/>
      <c r="M517" s="2069"/>
      <c r="N517" s="2069"/>
      <c r="O517" s="2069"/>
      <c r="P517" s="2069"/>
      <c r="Q517" s="2069"/>
      <c r="R517" s="2069"/>
    </row>
    <row r="518" spans="1:18" ht="88.5" customHeight="1">
      <c r="A518" s="2050"/>
      <c r="B518" s="2054" t="s">
        <v>2073</v>
      </c>
      <c r="C518" s="2073" t="s">
        <v>1292</v>
      </c>
      <c r="D518" s="2069"/>
      <c r="E518" s="2069"/>
      <c r="F518" s="2069"/>
      <c r="G518" s="2069"/>
      <c r="H518" s="2069"/>
      <c r="I518" s="2069"/>
      <c r="J518" s="2069"/>
      <c r="K518" s="2055">
        <v>26170000</v>
      </c>
      <c r="L518" s="2027"/>
      <c r="M518" s="2069"/>
      <c r="N518" s="2069"/>
      <c r="O518" s="2069"/>
      <c r="P518" s="2069"/>
      <c r="Q518" s="2069"/>
      <c r="R518" s="2069"/>
    </row>
    <row r="519" spans="1:18" ht="88.5" customHeight="1">
      <c r="A519" s="2050"/>
      <c r="B519" s="2054" t="s">
        <v>2074</v>
      </c>
      <c r="C519" s="2073" t="s">
        <v>1292</v>
      </c>
      <c r="D519" s="2069"/>
      <c r="E519" s="2069"/>
      <c r="F519" s="2069"/>
      <c r="G519" s="2069"/>
      <c r="H519" s="2069"/>
      <c r="I519" s="2069"/>
      <c r="J519" s="2069"/>
      <c r="K519" s="2056">
        <v>3400000</v>
      </c>
      <c r="L519" s="2027"/>
      <c r="M519" s="2069"/>
      <c r="N519" s="2069"/>
      <c r="O519" s="2069"/>
      <c r="P519" s="2069"/>
      <c r="Q519" s="2069"/>
      <c r="R519" s="2069"/>
    </row>
    <row r="520" spans="1:18" ht="88.5" customHeight="1">
      <c r="A520" s="2050"/>
      <c r="B520" s="2054" t="s">
        <v>2075</v>
      </c>
      <c r="C520" s="2073" t="s">
        <v>1292</v>
      </c>
      <c r="D520" s="2069"/>
      <c r="E520" s="2069"/>
      <c r="F520" s="2069"/>
      <c r="G520" s="2069"/>
      <c r="H520" s="2069"/>
      <c r="I520" s="2069"/>
      <c r="J520" s="2069"/>
      <c r="K520" s="2056">
        <v>3600000</v>
      </c>
      <c r="L520" s="2027"/>
      <c r="M520" s="2069"/>
      <c r="N520" s="2069"/>
      <c r="O520" s="2069"/>
      <c r="P520" s="2069"/>
      <c r="Q520" s="2069"/>
      <c r="R520" s="2069"/>
    </row>
    <row r="521" spans="1:18" ht="29.25" customHeight="1">
      <c r="A521" s="2051" t="s">
        <v>1624</v>
      </c>
      <c r="B521" s="3609" t="s">
        <v>2076</v>
      </c>
      <c r="C521" s="3609"/>
      <c r="D521" s="3609"/>
      <c r="E521" s="3609"/>
      <c r="F521" s="3609"/>
      <c r="G521" s="3609"/>
      <c r="H521" s="3609"/>
      <c r="I521" s="3609"/>
      <c r="J521" s="3609"/>
      <c r="K521" s="3609"/>
      <c r="L521" s="3609"/>
      <c r="M521" s="3609"/>
      <c r="N521" s="3609"/>
      <c r="O521" s="3609"/>
      <c r="P521" s="3609"/>
      <c r="Q521" s="3609"/>
      <c r="R521" s="3609"/>
    </row>
    <row r="522" spans="1:18" ht="104.25" customHeight="1">
      <c r="A522" s="2050"/>
      <c r="B522" s="2095" t="s">
        <v>2077</v>
      </c>
      <c r="C522" s="2073" t="s">
        <v>1292</v>
      </c>
      <c r="D522" s="2069"/>
      <c r="E522" s="2069"/>
      <c r="F522" s="2069"/>
      <c r="G522" s="2069"/>
      <c r="H522" s="2069"/>
      <c r="I522" s="2069"/>
      <c r="J522" s="2069"/>
      <c r="K522" s="2026">
        <v>6820000</v>
      </c>
      <c r="L522" s="2027"/>
      <c r="M522" s="2069"/>
      <c r="N522" s="2069"/>
      <c r="O522" s="2069"/>
      <c r="P522" s="2069"/>
      <c r="Q522" s="2069"/>
      <c r="R522" s="2069"/>
    </row>
    <row r="523" spans="1:18" ht="104.25" customHeight="1">
      <c r="A523" s="2050"/>
      <c r="B523" s="2095" t="s">
        <v>2078</v>
      </c>
      <c r="C523" s="2073" t="s">
        <v>1292</v>
      </c>
      <c r="D523" s="2069"/>
      <c r="E523" s="2069"/>
      <c r="F523" s="2069"/>
      <c r="G523" s="2069"/>
      <c r="H523" s="2069"/>
      <c r="I523" s="2069"/>
      <c r="J523" s="2069"/>
      <c r="K523" s="2026">
        <v>7150000</v>
      </c>
      <c r="L523" s="2027"/>
      <c r="M523" s="2069"/>
      <c r="N523" s="2069"/>
      <c r="O523" s="2069"/>
      <c r="P523" s="2069"/>
      <c r="Q523" s="2069"/>
      <c r="R523" s="2069"/>
    </row>
    <row r="524" spans="1:18" ht="104.25" customHeight="1">
      <c r="A524" s="2050"/>
      <c r="B524" s="2095" t="s">
        <v>2079</v>
      </c>
      <c r="C524" s="2073" t="s">
        <v>1292</v>
      </c>
      <c r="D524" s="2069"/>
      <c r="E524" s="2069"/>
      <c r="F524" s="2069"/>
      <c r="G524" s="2069"/>
      <c r="H524" s="2069"/>
      <c r="I524" s="2069"/>
      <c r="J524" s="2069"/>
      <c r="K524" s="2026">
        <v>7058700</v>
      </c>
      <c r="L524" s="2027"/>
      <c r="M524" s="2069"/>
      <c r="N524" s="2069"/>
      <c r="O524" s="2069"/>
      <c r="P524" s="2069"/>
      <c r="Q524" s="2069"/>
      <c r="R524" s="2069"/>
    </row>
    <row r="525" spans="1:18" ht="104.25" customHeight="1">
      <c r="A525" s="2050"/>
      <c r="B525" s="2095" t="s">
        <v>2080</v>
      </c>
      <c r="C525" s="2073" t="s">
        <v>1292</v>
      </c>
      <c r="D525" s="2069"/>
      <c r="E525" s="2069"/>
      <c r="F525" s="2069"/>
      <c r="G525" s="2069"/>
      <c r="H525" s="2069"/>
      <c r="I525" s="2069"/>
      <c r="J525" s="2069"/>
      <c r="K525" s="2026">
        <v>7399000</v>
      </c>
      <c r="L525" s="2027"/>
      <c r="M525" s="2069"/>
      <c r="N525" s="2069"/>
      <c r="O525" s="2069"/>
      <c r="P525" s="2069"/>
      <c r="Q525" s="2069"/>
      <c r="R525" s="2069"/>
    </row>
    <row r="526" spans="1:18" ht="104.25" customHeight="1">
      <c r="A526" s="2050"/>
      <c r="B526" s="2095" t="s">
        <v>2081</v>
      </c>
      <c r="C526" s="2073" t="s">
        <v>1292</v>
      </c>
      <c r="D526" s="2069"/>
      <c r="E526" s="2069"/>
      <c r="F526" s="2069"/>
      <c r="G526" s="2069"/>
      <c r="H526" s="2069"/>
      <c r="I526" s="2069"/>
      <c r="J526" s="2069"/>
      <c r="K526" s="2026">
        <v>7744000</v>
      </c>
      <c r="L526" s="2027"/>
      <c r="M526" s="2069"/>
      <c r="N526" s="2069"/>
      <c r="O526" s="2069"/>
      <c r="P526" s="2069"/>
      <c r="Q526" s="2069"/>
      <c r="R526" s="2069"/>
    </row>
    <row r="527" spans="1:18" ht="23.25" customHeight="1">
      <c r="A527" s="2051" t="s">
        <v>1625</v>
      </c>
      <c r="B527" s="3609" t="s">
        <v>2090</v>
      </c>
      <c r="C527" s="3609"/>
      <c r="D527" s="3609"/>
      <c r="E527" s="3609"/>
      <c r="F527" s="3609"/>
      <c r="G527" s="3609"/>
      <c r="H527" s="3609"/>
      <c r="I527" s="3609"/>
      <c r="J527" s="3609"/>
      <c r="K527" s="3609"/>
      <c r="L527" s="3609"/>
      <c r="M527" s="3609"/>
      <c r="N527" s="3609"/>
      <c r="O527" s="3609"/>
      <c r="P527" s="3609"/>
      <c r="Q527" s="3609"/>
      <c r="R527" s="3609"/>
    </row>
    <row r="528" spans="1:18" ht="84.75" customHeight="1">
      <c r="A528" s="2050"/>
      <c r="B528" s="2057" t="s">
        <v>2088</v>
      </c>
      <c r="C528" s="2073" t="s">
        <v>1292</v>
      </c>
      <c r="D528" s="2069"/>
      <c r="E528" s="2069"/>
      <c r="F528" s="2069"/>
      <c r="G528" s="2069"/>
      <c r="H528" s="2069"/>
      <c r="I528" s="2069"/>
      <c r="J528" s="2069"/>
      <c r="K528" s="2026">
        <v>6000000</v>
      </c>
      <c r="L528" s="2027"/>
      <c r="M528" s="2069"/>
      <c r="N528" s="2069"/>
      <c r="O528" s="2069"/>
      <c r="P528" s="2069"/>
      <c r="Q528" s="2069"/>
      <c r="R528" s="2069"/>
    </row>
    <row r="529" spans="1:18" ht="84.75" customHeight="1">
      <c r="A529" s="2050"/>
      <c r="B529" s="2057" t="s">
        <v>2089</v>
      </c>
      <c r="C529" s="2073" t="s">
        <v>1292</v>
      </c>
      <c r="D529" s="2069"/>
      <c r="E529" s="2069"/>
      <c r="F529" s="2069"/>
      <c r="G529" s="2069"/>
      <c r="H529" s="2069"/>
      <c r="I529" s="2069"/>
      <c r="J529" s="2069"/>
      <c r="K529" s="2026">
        <v>7000000</v>
      </c>
      <c r="L529" s="2027"/>
      <c r="M529" s="2069"/>
      <c r="N529" s="2069"/>
      <c r="O529" s="2069"/>
      <c r="P529" s="2069"/>
      <c r="Q529" s="2069"/>
      <c r="R529" s="2069"/>
    </row>
    <row r="530" spans="1:18" ht="84.75" customHeight="1">
      <c r="A530" s="2050"/>
      <c r="B530" s="2057" t="s">
        <v>2091</v>
      </c>
      <c r="C530" s="2073" t="s">
        <v>1292</v>
      </c>
      <c r="D530" s="2069"/>
      <c r="E530" s="2069"/>
      <c r="F530" s="2069"/>
      <c r="G530" s="2069"/>
      <c r="H530" s="2069"/>
      <c r="I530" s="2069"/>
      <c r="J530" s="2069"/>
      <c r="K530" s="2026">
        <v>7200000</v>
      </c>
      <c r="L530" s="2027"/>
      <c r="M530" s="2069"/>
      <c r="N530" s="2069"/>
      <c r="O530" s="2069"/>
      <c r="P530" s="2069"/>
      <c r="Q530" s="2069"/>
      <c r="R530" s="2069"/>
    </row>
    <row r="531" spans="1:18" ht="84.75" customHeight="1">
      <c r="A531" s="2050"/>
      <c r="B531" s="2057" t="s">
        <v>2092</v>
      </c>
      <c r="C531" s="2073" t="s">
        <v>1292</v>
      </c>
      <c r="D531" s="2069"/>
      <c r="E531" s="2069"/>
      <c r="F531" s="2069"/>
      <c r="G531" s="2069"/>
      <c r="H531" s="2069"/>
      <c r="I531" s="2069"/>
      <c r="J531" s="2069"/>
      <c r="K531" s="2026">
        <v>7500000</v>
      </c>
      <c r="L531" s="2027"/>
      <c r="M531" s="2069"/>
      <c r="N531" s="2069"/>
      <c r="O531" s="2069"/>
      <c r="P531" s="2069"/>
      <c r="Q531" s="2069"/>
      <c r="R531" s="2069"/>
    </row>
    <row r="532" spans="1:18" ht="84.75" customHeight="1">
      <c r="A532" s="2050"/>
      <c r="B532" s="2057" t="s">
        <v>2093</v>
      </c>
      <c r="C532" s="2073" t="s">
        <v>1292</v>
      </c>
      <c r="D532" s="2069"/>
      <c r="E532" s="2069"/>
      <c r="F532" s="2069"/>
      <c r="G532" s="2069"/>
      <c r="H532" s="2069"/>
      <c r="I532" s="2069"/>
      <c r="J532" s="2069"/>
      <c r="K532" s="2026">
        <v>9000000</v>
      </c>
      <c r="L532" s="2027"/>
      <c r="M532" s="2069"/>
      <c r="N532" s="2069"/>
      <c r="O532" s="2069"/>
      <c r="P532" s="2069"/>
      <c r="Q532" s="2069"/>
      <c r="R532" s="2069"/>
    </row>
    <row r="533" spans="1:18" ht="25.5" customHeight="1">
      <c r="A533" s="2051" t="s">
        <v>1626</v>
      </c>
      <c r="B533" s="3609" t="s">
        <v>2094</v>
      </c>
      <c r="C533" s="3609"/>
      <c r="D533" s="3609"/>
      <c r="E533" s="3609"/>
      <c r="F533" s="3609"/>
      <c r="G533" s="3609"/>
      <c r="H533" s="3609"/>
      <c r="I533" s="3609"/>
      <c r="J533" s="3609"/>
      <c r="K533" s="3609"/>
      <c r="L533" s="3609"/>
      <c r="M533" s="3609"/>
      <c r="N533" s="3609"/>
      <c r="O533" s="3609"/>
      <c r="P533" s="3609"/>
      <c r="Q533" s="3609"/>
      <c r="R533" s="3609"/>
    </row>
    <row r="534" spans="1:18" ht="102" customHeight="1">
      <c r="A534" s="2050"/>
      <c r="B534" s="2054" t="s">
        <v>2084</v>
      </c>
      <c r="C534" s="2073" t="s">
        <v>1292</v>
      </c>
      <c r="D534" s="2069"/>
      <c r="E534" s="2069"/>
      <c r="F534" s="2069"/>
      <c r="G534" s="2069"/>
      <c r="H534" s="2069"/>
      <c r="I534" s="2069"/>
      <c r="J534" s="2069"/>
      <c r="K534" s="2026">
        <v>1342000</v>
      </c>
      <c r="L534" s="2027"/>
      <c r="M534" s="2069"/>
      <c r="N534" s="2069"/>
      <c r="O534" s="2069"/>
      <c r="P534" s="2069"/>
      <c r="Q534" s="2069"/>
      <c r="R534" s="2069"/>
    </row>
    <row r="535" spans="1:18" ht="102" customHeight="1">
      <c r="A535" s="2050"/>
      <c r="B535" s="2058" t="s">
        <v>2085</v>
      </c>
      <c r="C535" s="2073" t="s">
        <v>1292</v>
      </c>
      <c r="D535" s="2069"/>
      <c r="E535" s="2069"/>
      <c r="F535" s="2069"/>
      <c r="G535" s="2069"/>
      <c r="H535" s="2069"/>
      <c r="I535" s="2069"/>
      <c r="J535" s="2069"/>
      <c r="K535" s="2026">
        <v>1406000</v>
      </c>
      <c r="L535" s="2027"/>
      <c r="M535" s="2069"/>
      <c r="N535" s="2069"/>
      <c r="O535" s="2069"/>
      <c r="P535" s="2069"/>
      <c r="Q535" s="2069"/>
      <c r="R535" s="2069"/>
    </row>
    <row r="536" spans="1:18" ht="102" customHeight="1">
      <c r="A536" s="2050"/>
      <c r="B536" s="2058" t="s">
        <v>2086</v>
      </c>
      <c r="C536" s="2073" t="s">
        <v>1292</v>
      </c>
      <c r="D536" s="2069"/>
      <c r="E536" s="2069"/>
      <c r="F536" s="2069"/>
      <c r="G536" s="2069"/>
      <c r="H536" s="2069"/>
      <c r="I536" s="2069"/>
      <c r="J536" s="2069"/>
      <c r="K536" s="2026">
        <v>2252000</v>
      </c>
      <c r="L536" s="2027"/>
      <c r="M536" s="2069"/>
      <c r="N536" s="2069"/>
      <c r="O536" s="2069"/>
      <c r="P536" s="2069"/>
      <c r="Q536" s="2069"/>
      <c r="R536" s="2069"/>
    </row>
    <row r="537" spans="1:18" ht="102" customHeight="1">
      <c r="A537" s="2050"/>
      <c r="B537" s="2057" t="s">
        <v>2092</v>
      </c>
      <c r="C537" s="2073" t="s">
        <v>1292</v>
      </c>
      <c r="D537" s="2069"/>
      <c r="E537" s="2069"/>
      <c r="F537" s="2069"/>
      <c r="G537" s="2069"/>
      <c r="H537" s="2069"/>
      <c r="I537" s="2069"/>
      <c r="J537" s="2069"/>
      <c r="K537" s="2026">
        <v>2582000</v>
      </c>
      <c r="L537" s="2027"/>
      <c r="M537" s="2069"/>
      <c r="N537" s="2069"/>
      <c r="O537" s="2069"/>
      <c r="P537" s="2069"/>
      <c r="Q537" s="2069"/>
      <c r="R537" s="2069"/>
    </row>
    <row r="538" spans="1:18" ht="102" customHeight="1">
      <c r="A538" s="2050"/>
      <c r="B538" s="2057" t="s">
        <v>2093</v>
      </c>
      <c r="C538" s="2073" t="s">
        <v>1292</v>
      </c>
      <c r="D538" s="2069"/>
      <c r="E538" s="2069"/>
      <c r="F538" s="2069"/>
      <c r="G538" s="2069"/>
      <c r="H538" s="2069"/>
      <c r="I538" s="2069"/>
      <c r="J538" s="2069"/>
      <c r="K538" s="2026">
        <v>2746000</v>
      </c>
      <c r="L538" s="2027"/>
      <c r="M538" s="2069"/>
      <c r="N538" s="2069"/>
      <c r="O538" s="2069"/>
      <c r="P538" s="2069"/>
      <c r="Q538" s="2069"/>
      <c r="R538" s="2069"/>
    </row>
    <row r="539" spans="1:18" ht="113.25" customHeight="1">
      <c r="A539" s="2050"/>
      <c r="B539" s="2058" t="s">
        <v>2087</v>
      </c>
      <c r="C539" s="2073" t="s">
        <v>1292</v>
      </c>
      <c r="D539" s="2069"/>
      <c r="E539" s="2069"/>
      <c r="F539" s="2069"/>
      <c r="G539" s="2069"/>
      <c r="H539" s="2069"/>
      <c r="I539" s="2069"/>
      <c r="J539" s="2069"/>
      <c r="K539" s="2026">
        <v>3328000</v>
      </c>
      <c r="L539" s="2027"/>
      <c r="M539" s="2069"/>
      <c r="N539" s="2069"/>
      <c r="O539" s="2069"/>
      <c r="P539" s="2069"/>
      <c r="Q539" s="2069"/>
      <c r="R539" s="2069"/>
    </row>
    <row r="540" spans="1:18" ht="35.25" customHeight="1">
      <c r="A540" s="2051" t="s">
        <v>1627</v>
      </c>
      <c r="B540" s="2069"/>
      <c r="C540" s="3611" t="s">
        <v>2095</v>
      </c>
      <c r="D540" s="3611"/>
      <c r="E540" s="3611"/>
      <c r="F540" s="3611"/>
      <c r="G540" s="3611"/>
      <c r="H540" s="3611"/>
      <c r="I540" s="3611"/>
      <c r="J540" s="3611"/>
      <c r="K540" s="3611"/>
      <c r="L540" s="3611"/>
      <c r="M540" s="3611"/>
      <c r="N540" s="3611"/>
      <c r="O540" s="3611"/>
      <c r="P540" s="3611"/>
      <c r="Q540" s="3611"/>
      <c r="R540" s="3611"/>
    </row>
    <row r="541" spans="1:18" ht="63.75" customHeight="1">
      <c r="A541" s="2050"/>
      <c r="B541" s="1972" t="s">
        <v>2096</v>
      </c>
      <c r="C541" s="2073" t="s">
        <v>1292</v>
      </c>
      <c r="D541" s="2069"/>
      <c r="E541" s="2069"/>
      <c r="F541" s="2069"/>
      <c r="G541" s="2069"/>
      <c r="H541" s="2069"/>
      <c r="I541" s="2069"/>
      <c r="J541" s="2069"/>
      <c r="K541" s="2026">
        <v>1712000</v>
      </c>
      <c r="L541" s="2027"/>
      <c r="M541" s="2069"/>
      <c r="N541" s="2069"/>
      <c r="O541" s="2069"/>
      <c r="P541" s="2069"/>
      <c r="Q541" s="2069"/>
      <c r="R541" s="2069"/>
    </row>
    <row r="542" spans="1:18" ht="63.75" customHeight="1">
      <c r="A542" s="2050"/>
      <c r="B542" s="1972" t="s">
        <v>2097</v>
      </c>
      <c r="C542" s="2073" t="s">
        <v>1292</v>
      </c>
      <c r="D542" s="2069"/>
      <c r="E542" s="2069"/>
      <c r="F542" s="2069"/>
      <c r="G542" s="2069"/>
      <c r="H542" s="2069"/>
      <c r="I542" s="2069"/>
      <c r="J542" s="2069"/>
      <c r="K542" s="2026">
        <v>2562000</v>
      </c>
      <c r="L542" s="2027"/>
      <c r="M542" s="2069"/>
      <c r="N542" s="2069"/>
      <c r="O542" s="2069"/>
      <c r="P542" s="2069"/>
      <c r="Q542" s="2069"/>
      <c r="R542" s="2069"/>
    </row>
    <row r="543" spans="1:18" ht="63.75" customHeight="1">
      <c r="A543" s="2050"/>
      <c r="B543" s="1972" t="s">
        <v>2098</v>
      </c>
      <c r="C543" s="2073" t="s">
        <v>1292</v>
      </c>
      <c r="D543" s="2069"/>
      <c r="E543" s="2069"/>
      <c r="F543" s="2069"/>
      <c r="G543" s="2069"/>
      <c r="H543" s="2069"/>
      <c r="I543" s="2069"/>
      <c r="J543" s="2069"/>
      <c r="K543" s="2026">
        <v>2604000</v>
      </c>
      <c r="L543" s="2027"/>
      <c r="M543" s="2069"/>
      <c r="N543" s="2069"/>
      <c r="O543" s="2069"/>
      <c r="P543" s="2069"/>
      <c r="Q543" s="2069"/>
      <c r="R543" s="2069"/>
    </row>
    <row r="544" spans="1:18" ht="63.75" customHeight="1">
      <c r="A544" s="2050"/>
      <c r="B544" s="1972" t="s">
        <v>2099</v>
      </c>
      <c r="C544" s="2073" t="s">
        <v>1292</v>
      </c>
      <c r="D544" s="2069"/>
      <c r="E544" s="2069"/>
      <c r="F544" s="2069"/>
      <c r="G544" s="2069"/>
      <c r="H544" s="2069"/>
      <c r="I544" s="2069"/>
      <c r="J544" s="2069"/>
      <c r="K544" s="2026">
        <v>3310000</v>
      </c>
      <c r="L544" s="2027"/>
      <c r="M544" s="2069"/>
      <c r="N544" s="2069"/>
      <c r="O544" s="2069"/>
      <c r="P544" s="2069"/>
      <c r="Q544" s="2069"/>
      <c r="R544" s="2069"/>
    </row>
    <row r="545" spans="1:18" ht="39.75" customHeight="1">
      <c r="A545" s="2051" t="s">
        <v>1995</v>
      </c>
      <c r="B545" s="2069"/>
      <c r="C545" s="3609" t="s">
        <v>2011</v>
      </c>
      <c r="D545" s="3609"/>
      <c r="E545" s="3609"/>
      <c r="F545" s="3609"/>
      <c r="G545" s="3609"/>
      <c r="H545" s="3609"/>
      <c r="I545" s="3609"/>
      <c r="J545" s="3609"/>
      <c r="K545" s="3609"/>
      <c r="L545" s="3609"/>
      <c r="M545" s="3609"/>
      <c r="N545" s="3609"/>
      <c r="O545" s="3609"/>
      <c r="P545" s="3609"/>
      <c r="Q545" s="3609"/>
      <c r="R545" s="3609"/>
    </row>
    <row r="546" spans="1:18" ht="63.75" customHeight="1">
      <c r="A546" s="2050"/>
      <c r="B546" s="2052" t="s">
        <v>2012</v>
      </c>
      <c r="C546" s="2073" t="s">
        <v>1292</v>
      </c>
      <c r="D546" s="2069"/>
      <c r="E546" s="2069"/>
      <c r="F546" s="2069"/>
      <c r="G546" s="2069"/>
      <c r="H546" s="2069"/>
      <c r="I546" s="2069"/>
      <c r="J546" s="2069"/>
      <c r="K546" s="2026">
        <v>3600000</v>
      </c>
      <c r="L546" s="2027"/>
      <c r="M546" s="2069"/>
      <c r="N546" s="2069"/>
      <c r="O546" s="2069"/>
      <c r="P546" s="2069"/>
      <c r="Q546" s="2069"/>
      <c r="R546" s="2069"/>
    </row>
    <row r="547" spans="1:18" ht="63.75" customHeight="1">
      <c r="A547" s="2050"/>
      <c r="B547" s="2052" t="s">
        <v>2013</v>
      </c>
      <c r="C547" s="2073" t="s">
        <v>1292</v>
      </c>
      <c r="D547" s="2069"/>
      <c r="E547" s="2069"/>
      <c r="F547" s="2069"/>
      <c r="G547" s="2069"/>
      <c r="H547" s="2069"/>
      <c r="I547" s="2069"/>
      <c r="J547" s="2069"/>
      <c r="K547" s="2026">
        <v>4600000</v>
      </c>
      <c r="L547" s="2027"/>
      <c r="M547" s="2069"/>
      <c r="N547" s="2069"/>
      <c r="O547" s="2069"/>
      <c r="P547" s="2069"/>
      <c r="Q547" s="2069"/>
      <c r="R547" s="2069"/>
    </row>
    <row r="548" spans="1:18" ht="63.75" customHeight="1">
      <c r="A548" s="2050"/>
      <c r="B548" s="2059" t="s">
        <v>2082</v>
      </c>
      <c r="C548" s="2073" t="s">
        <v>1292</v>
      </c>
      <c r="D548" s="2069"/>
      <c r="E548" s="2069"/>
      <c r="F548" s="2069"/>
      <c r="G548" s="2069"/>
      <c r="H548" s="2069"/>
      <c r="I548" s="2069"/>
      <c r="J548" s="2069"/>
      <c r="K548" s="2026">
        <v>6000000</v>
      </c>
      <c r="L548" s="2027"/>
      <c r="M548" s="2069"/>
      <c r="N548" s="2069"/>
      <c r="O548" s="2069"/>
      <c r="P548" s="2069"/>
      <c r="Q548" s="2069"/>
      <c r="R548" s="2069"/>
    </row>
    <row r="549" spans="1:18" ht="63.75" customHeight="1">
      <c r="A549" s="2050"/>
      <c r="B549" s="2060" t="s">
        <v>2083</v>
      </c>
      <c r="C549" s="2073" t="s">
        <v>1292</v>
      </c>
      <c r="D549" s="2069"/>
      <c r="E549" s="2069"/>
      <c r="F549" s="2069"/>
      <c r="G549" s="2069"/>
      <c r="H549" s="2069"/>
      <c r="I549" s="2069"/>
      <c r="J549" s="2069"/>
      <c r="K549" s="2026">
        <v>8000000</v>
      </c>
      <c r="L549" s="2027"/>
      <c r="M549" s="2069"/>
      <c r="N549" s="2069"/>
      <c r="O549" s="2069"/>
      <c r="P549" s="2069"/>
      <c r="Q549" s="2069"/>
      <c r="R549" s="2069"/>
    </row>
    <row r="550" spans="1:18" ht="51" customHeight="1">
      <c r="A550" s="2051">
        <v>5</v>
      </c>
      <c r="B550" s="3604" t="s">
        <v>2403</v>
      </c>
      <c r="C550" s="3604"/>
      <c r="D550" s="3604"/>
      <c r="E550" s="3604"/>
      <c r="F550" s="3604"/>
      <c r="G550" s="3604"/>
      <c r="H550" s="3604"/>
      <c r="I550" s="3604"/>
      <c r="J550" s="3604"/>
      <c r="K550" s="3604"/>
      <c r="L550" s="3604"/>
      <c r="M550" s="3604"/>
      <c r="N550" s="3604"/>
      <c r="O550" s="3604"/>
      <c r="P550" s="3604"/>
      <c r="Q550" s="3604"/>
      <c r="R550" s="3604"/>
    </row>
    <row r="551" spans="1:18" ht="63.75" hidden="1" customHeight="1">
      <c r="A551" s="2051"/>
      <c r="B551" s="3604"/>
      <c r="C551" s="3604"/>
      <c r="D551" s="3604"/>
      <c r="E551" s="3604"/>
      <c r="F551" s="3604"/>
      <c r="G551" s="3604"/>
      <c r="H551" s="3604"/>
      <c r="I551" s="3604"/>
      <c r="J551" s="3604"/>
      <c r="K551" s="3604"/>
      <c r="L551" s="3604"/>
      <c r="M551" s="3604"/>
      <c r="N551" s="3604"/>
      <c r="O551" s="3604"/>
      <c r="P551" s="3604"/>
      <c r="Q551" s="3604"/>
      <c r="R551" s="3604"/>
    </row>
    <row r="552" spans="1:18" ht="35.25" customHeight="1">
      <c r="A552" s="2051"/>
      <c r="B552" s="2069"/>
      <c r="C552" s="3611" t="s">
        <v>2139</v>
      </c>
      <c r="D552" s="3611"/>
      <c r="E552" s="3611"/>
      <c r="F552" s="3611"/>
      <c r="G552" s="3611"/>
      <c r="H552" s="3611"/>
      <c r="I552" s="3611"/>
      <c r="J552" s="3611"/>
      <c r="K552" s="3611"/>
      <c r="L552" s="3611"/>
      <c r="M552" s="3611"/>
      <c r="N552" s="3611"/>
      <c r="O552" s="3611"/>
      <c r="P552" s="3611"/>
      <c r="Q552" s="3611"/>
      <c r="R552" s="3611"/>
    </row>
    <row r="553" spans="1:18" ht="33" customHeight="1">
      <c r="A553" s="2051" t="s">
        <v>1623</v>
      </c>
      <c r="B553" s="3612" t="s">
        <v>2138</v>
      </c>
      <c r="C553" s="3613"/>
      <c r="D553" s="3613"/>
      <c r="E553" s="3613"/>
      <c r="F553" s="3614"/>
      <c r="G553" s="3606"/>
      <c r="H553" s="3607"/>
      <c r="I553" s="3607"/>
      <c r="J553" s="3607"/>
      <c r="K553" s="3607"/>
      <c r="L553" s="3607"/>
      <c r="M553" s="3607"/>
      <c r="N553" s="3607"/>
      <c r="O553" s="3607"/>
      <c r="P553" s="3607"/>
      <c r="Q553" s="3607"/>
      <c r="R553" s="3608"/>
    </row>
    <row r="554" spans="1:18" ht="27.75" customHeight="1">
      <c r="A554" s="2051"/>
      <c r="B554" s="2069"/>
      <c r="C554" s="2070"/>
      <c r="D554" s="3609" t="s">
        <v>2145</v>
      </c>
      <c r="E554" s="3609"/>
      <c r="F554" s="3609"/>
      <c r="G554" s="3606"/>
      <c r="H554" s="3607"/>
      <c r="I554" s="3607"/>
      <c r="J554" s="3607"/>
      <c r="K554" s="3607"/>
      <c r="L554" s="3607"/>
      <c r="M554" s="3607"/>
      <c r="N554" s="3607"/>
      <c r="O554" s="3607"/>
      <c r="P554" s="3607"/>
      <c r="Q554" s="3607"/>
      <c r="R554" s="3608"/>
    </row>
    <row r="555" spans="1:18" ht="63.75" customHeight="1">
      <c r="A555" s="2050"/>
      <c r="B555" s="2052" t="s">
        <v>2140</v>
      </c>
      <c r="C555" s="2073" t="s">
        <v>1292</v>
      </c>
      <c r="D555" s="3610" t="s">
        <v>2155</v>
      </c>
      <c r="E555" s="3610"/>
      <c r="F555" s="3610"/>
      <c r="G555" s="3602">
        <v>9850000</v>
      </c>
      <c r="H555" s="3602"/>
      <c r="I555" s="3602"/>
      <c r="J555" s="3602"/>
      <c r="K555" s="3602"/>
      <c r="L555" s="3602"/>
      <c r="M555" s="3602"/>
      <c r="N555" s="3602"/>
      <c r="O555" s="3602"/>
      <c r="P555" s="3602"/>
      <c r="Q555" s="3602"/>
      <c r="R555" s="3602"/>
    </row>
    <row r="556" spans="1:18" ht="63.75" customHeight="1">
      <c r="A556" s="2050"/>
      <c r="B556" s="2052" t="s">
        <v>2141</v>
      </c>
      <c r="C556" s="2073" t="s">
        <v>1292</v>
      </c>
      <c r="D556" s="3610" t="s">
        <v>2156</v>
      </c>
      <c r="E556" s="3610"/>
      <c r="F556" s="3610"/>
      <c r="G556" s="3602">
        <v>13450000</v>
      </c>
      <c r="H556" s="3602"/>
      <c r="I556" s="3602"/>
      <c r="J556" s="3602"/>
      <c r="K556" s="3602"/>
      <c r="L556" s="3602"/>
      <c r="M556" s="3602"/>
      <c r="N556" s="3602"/>
      <c r="O556" s="3602"/>
      <c r="P556" s="3602"/>
      <c r="Q556" s="3602"/>
      <c r="R556" s="3602"/>
    </row>
    <row r="557" spans="1:18" ht="63.75" customHeight="1">
      <c r="A557" s="2050"/>
      <c r="B557" s="2052" t="s">
        <v>2142</v>
      </c>
      <c r="C557" s="2073" t="s">
        <v>1292</v>
      </c>
      <c r="D557" s="3610" t="s">
        <v>2157</v>
      </c>
      <c r="E557" s="3610"/>
      <c r="F557" s="3610"/>
      <c r="G557" s="3602">
        <v>17850000</v>
      </c>
      <c r="H557" s="3602"/>
      <c r="I557" s="3602"/>
      <c r="J557" s="3602"/>
      <c r="K557" s="3602"/>
      <c r="L557" s="3602"/>
      <c r="M557" s="3602"/>
      <c r="N557" s="3602"/>
      <c r="O557" s="3602"/>
      <c r="P557" s="3602"/>
      <c r="Q557" s="3602"/>
      <c r="R557" s="3602"/>
    </row>
    <row r="558" spans="1:18" ht="63.75" customHeight="1">
      <c r="A558" s="2050"/>
      <c r="B558" s="2052" t="s">
        <v>2143</v>
      </c>
      <c r="C558" s="2073" t="s">
        <v>1292</v>
      </c>
      <c r="D558" s="3610" t="s">
        <v>2158</v>
      </c>
      <c r="E558" s="3610"/>
      <c r="F558" s="3610"/>
      <c r="G558" s="3602">
        <v>19850000</v>
      </c>
      <c r="H558" s="3602"/>
      <c r="I558" s="3602"/>
      <c r="J558" s="3602"/>
      <c r="K558" s="3602"/>
      <c r="L558" s="3602"/>
      <c r="M558" s="3602"/>
      <c r="N558" s="3602"/>
      <c r="O558" s="3602"/>
      <c r="P558" s="3602"/>
      <c r="Q558" s="3602"/>
      <c r="R558" s="3602"/>
    </row>
    <row r="559" spans="1:18" ht="63.75" customHeight="1">
      <c r="A559" s="2050"/>
      <c r="B559" s="2052" t="s">
        <v>2144</v>
      </c>
      <c r="C559" s="2073" t="s">
        <v>1292</v>
      </c>
      <c r="D559" s="3610" t="s">
        <v>2159</v>
      </c>
      <c r="E559" s="3610"/>
      <c r="F559" s="3610"/>
      <c r="G559" s="3602">
        <v>23450000</v>
      </c>
      <c r="H559" s="3602"/>
      <c r="I559" s="3602"/>
      <c r="J559" s="3602"/>
      <c r="K559" s="3602"/>
      <c r="L559" s="3602"/>
      <c r="M559" s="3602"/>
      <c r="N559" s="3602"/>
      <c r="O559" s="3602"/>
      <c r="P559" s="3602"/>
      <c r="Q559" s="3602"/>
      <c r="R559" s="3602"/>
    </row>
    <row r="560" spans="1:18" ht="35.25" customHeight="1">
      <c r="A560" s="2051" t="s">
        <v>1624</v>
      </c>
      <c r="B560" s="3604" t="s">
        <v>2262</v>
      </c>
      <c r="C560" s="3604"/>
      <c r="D560" s="3604"/>
      <c r="E560" s="3604"/>
      <c r="F560" s="2069"/>
      <c r="G560" s="3606"/>
      <c r="H560" s="3607"/>
      <c r="I560" s="3607"/>
      <c r="J560" s="3607"/>
      <c r="K560" s="3607"/>
      <c r="L560" s="3607"/>
      <c r="M560" s="3607"/>
      <c r="N560" s="3607"/>
      <c r="O560" s="3607"/>
      <c r="P560" s="3607"/>
      <c r="Q560" s="3607"/>
      <c r="R560" s="3608"/>
    </row>
    <row r="561" spans="1:18" ht="36.75" customHeight="1">
      <c r="A561" s="2051"/>
      <c r="B561" s="2069"/>
      <c r="C561" s="2070"/>
      <c r="D561" s="3609" t="s">
        <v>2145</v>
      </c>
      <c r="E561" s="3609"/>
      <c r="F561" s="3609"/>
      <c r="G561" s="3606"/>
      <c r="H561" s="3607"/>
      <c r="I561" s="3607"/>
      <c r="J561" s="3607"/>
      <c r="K561" s="3607"/>
      <c r="L561" s="3607"/>
      <c r="M561" s="3607"/>
      <c r="N561" s="3607"/>
      <c r="O561" s="3607"/>
      <c r="P561" s="3607"/>
      <c r="Q561" s="3607"/>
      <c r="R561" s="3608"/>
    </row>
    <row r="562" spans="1:18" ht="63.75" customHeight="1">
      <c r="A562" s="2050"/>
      <c r="B562" s="2052" t="s">
        <v>2230</v>
      </c>
      <c r="C562" s="2073" t="s">
        <v>1292</v>
      </c>
      <c r="D562" s="3610" t="s">
        <v>2146</v>
      </c>
      <c r="E562" s="3610"/>
      <c r="F562" s="3610"/>
      <c r="G562" s="3602">
        <v>4950000</v>
      </c>
      <c r="H562" s="3602"/>
      <c r="I562" s="3602"/>
      <c r="J562" s="3602"/>
      <c r="K562" s="3602"/>
      <c r="L562" s="3602"/>
      <c r="M562" s="3602"/>
      <c r="N562" s="3602"/>
      <c r="O562" s="3602"/>
      <c r="P562" s="3602"/>
      <c r="Q562" s="3602"/>
      <c r="R562" s="3602"/>
    </row>
    <row r="563" spans="1:18" ht="63.75" customHeight="1">
      <c r="A563" s="2050"/>
      <c r="B563" s="2052" t="s">
        <v>2231</v>
      </c>
      <c r="C563" s="2073" t="s">
        <v>1292</v>
      </c>
      <c r="D563" s="3610" t="s">
        <v>2147</v>
      </c>
      <c r="E563" s="3610"/>
      <c r="F563" s="3610"/>
      <c r="G563" s="3602">
        <v>7950000</v>
      </c>
      <c r="H563" s="3602"/>
      <c r="I563" s="3602"/>
      <c r="J563" s="3602"/>
      <c r="K563" s="3602"/>
      <c r="L563" s="3602"/>
      <c r="M563" s="3602"/>
      <c r="N563" s="3602"/>
      <c r="O563" s="3602"/>
      <c r="P563" s="3602"/>
      <c r="Q563" s="3602"/>
      <c r="R563" s="3602"/>
    </row>
    <row r="564" spans="1:18" ht="63.75" customHeight="1">
      <c r="A564" s="2050"/>
      <c r="B564" s="2052" t="s">
        <v>2232</v>
      </c>
      <c r="C564" s="2073" t="s">
        <v>1292</v>
      </c>
      <c r="D564" s="3610" t="s">
        <v>2148</v>
      </c>
      <c r="E564" s="3610"/>
      <c r="F564" s="3610"/>
      <c r="G564" s="3602">
        <v>10950000</v>
      </c>
      <c r="H564" s="3602"/>
      <c r="I564" s="3602"/>
      <c r="J564" s="3602"/>
      <c r="K564" s="3602"/>
      <c r="L564" s="3602"/>
      <c r="M564" s="3602"/>
      <c r="N564" s="3602"/>
      <c r="O564" s="3602"/>
      <c r="P564" s="3602"/>
      <c r="Q564" s="3602"/>
      <c r="R564" s="3602"/>
    </row>
    <row r="565" spans="1:18" ht="63.75" customHeight="1">
      <c r="A565" s="2050"/>
      <c r="B565" s="2052" t="s">
        <v>2233</v>
      </c>
      <c r="C565" s="2073" t="s">
        <v>1292</v>
      </c>
      <c r="D565" s="3610" t="s">
        <v>2149</v>
      </c>
      <c r="E565" s="3610"/>
      <c r="F565" s="3610"/>
      <c r="G565" s="3602">
        <v>14450000</v>
      </c>
      <c r="H565" s="3602"/>
      <c r="I565" s="3602"/>
      <c r="J565" s="3602"/>
      <c r="K565" s="3602"/>
      <c r="L565" s="3602"/>
      <c r="M565" s="3602"/>
      <c r="N565" s="3602"/>
      <c r="O565" s="3602"/>
      <c r="P565" s="3602"/>
      <c r="Q565" s="3602"/>
      <c r="R565" s="3602"/>
    </row>
    <row r="566" spans="1:18" ht="63.75" customHeight="1">
      <c r="A566" s="2050"/>
      <c r="B566" s="2052" t="s">
        <v>2234</v>
      </c>
      <c r="C566" s="2073" t="s">
        <v>1292</v>
      </c>
      <c r="D566" s="3610" t="s">
        <v>2150</v>
      </c>
      <c r="E566" s="3610"/>
      <c r="F566" s="3610"/>
      <c r="G566" s="3602">
        <v>12450000</v>
      </c>
      <c r="H566" s="3602"/>
      <c r="I566" s="3602"/>
      <c r="J566" s="3602"/>
      <c r="K566" s="3602"/>
      <c r="L566" s="3602"/>
      <c r="M566" s="3602"/>
      <c r="N566" s="3602"/>
      <c r="O566" s="3602"/>
      <c r="P566" s="3602"/>
      <c r="Q566" s="3602"/>
      <c r="R566" s="3602"/>
    </row>
    <row r="567" spans="1:18" ht="63.75" customHeight="1">
      <c r="A567" s="2050"/>
      <c r="B567" s="2052" t="s">
        <v>2235</v>
      </c>
      <c r="C567" s="2073" t="s">
        <v>1292</v>
      </c>
      <c r="D567" s="3610" t="s">
        <v>2151</v>
      </c>
      <c r="E567" s="3610"/>
      <c r="F567" s="3610"/>
      <c r="G567" s="3602">
        <v>14550000</v>
      </c>
      <c r="H567" s="3602"/>
      <c r="I567" s="3602"/>
      <c r="J567" s="3602"/>
      <c r="K567" s="3602"/>
      <c r="L567" s="3602"/>
      <c r="M567" s="3602"/>
      <c r="N567" s="3602"/>
      <c r="O567" s="3602"/>
      <c r="P567" s="3602"/>
      <c r="Q567" s="3602"/>
      <c r="R567" s="3602"/>
    </row>
    <row r="568" spans="1:18" ht="63.75" customHeight="1">
      <c r="A568" s="2050"/>
      <c r="B568" s="2052" t="s">
        <v>2236</v>
      </c>
      <c r="C568" s="2073" t="s">
        <v>1292</v>
      </c>
      <c r="D568" s="3610" t="s">
        <v>2152</v>
      </c>
      <c r="E568" s="3610"/>
      <c r="F568" s="3610"/>
      <c r="G568" s="3602">
        <v>16850000</v>
      </c>
      <c r="H568" s="3602"/>
      <c r="I568" s="3602"/>
      <c r="J568" s="3602"/>
      <c r="K568" s="3602"/>
      <c r="L568" s="3602"/>
      <c r="M568" s="3602"/>
      <c r="N568" s="3602"/>
      <c r="O568" s="3602"/>
      <c r="P568" s="3602"/>
      <c r="Q568" s="3602"/>
      <c r="R568" s="3602"/>
    </row>
    <row r="569" spans="1:18" ht="63.75" customHeight="1">
      <c r="A569" s="2050"/>
      <c r="B569" s="2052" t="s">
        <v>2237</v>
      </c>
      <c r="C569" s="2073" t="s">
        <v>1292</v>
      </c>
      <c r="D569" s="3610" t="s">
        <v>2153</v>
      </c>
      <c r="E569" s="3610"/>
      <c r="F569" s="3610"/>
      <c r="G569" s="3602">
        <v>18450000</v>
      </c>
      <c r="H569" s="3602"/>
      <c r="I569" s="3602"/>
      <c r="J569" s="3602"/>
      <c r="K569" s="3602"/>
      <c r="L569" s="3602"/>
      <c r="M569" s="3602"/>
      <c r="N569" s="3602"/>
      <c r="O569" s="3602"/>
      <c r="P569" s="3602"/>
      <c r="Q569" s="3602"/>
      <c r="R569" s="3602"/>
    </row>
    <row r="570" spans="1:18" ht="63.75" customHeight="1">
      <c r="A570" s="2050"/>
      <c r="B570" s="2052" t="s">
        <v>2238</v>
      </c>
      <c r="C570" s="2073" t="s">
        <v>1292</v>
      </c>
      <c r="D570" s="3610" t="s">
        <v>2154</v>
      </c>
      <c r="E570" s="3610"/>
      <c r="F570" s="3610"/>
      <c r="G570" s="3602">
        <v>20450000</v>
      </c>
      <c r="H570" s="3602"/>
      <c r="I570" s="3602"/>
      <c r="J570" s="3602"/>
      <c r="K570" s="3602"/>
      <c r="L570" s="3602"/>
      <c r="M570" s="3602"/>
      <c r="N570" s="3602"/>
      <c r="O570" s="3602"/>
      <c r="P570" s="3602"/>
      <c r="Q570" s="3602"/>
      <c r="R570" s="3602"/>
    </row>
    <row r="571" spans="1:18" ht="63.75" customHeight="1">
      <c r="A571" s="2050"/>
      <c r="B571" s="2052" t="s">
        <v>2239</v>
      </c>
      <c r="C571" s="2073" t="s">
        <v>1292</v>
      </c>
      <c r="D571" s="3610" t="s">
        <v>2160</v>
      </c>
      <c r="E571" s="3610"/>
      <c r="F571" s="3610"/>
      <c r="G571" s="3602">
        <v>26550000</v>
      </c>
      <c r="H571" s="3602"/>
      <c r="I571" s="3602"/>
      <c r="J571" s="3602"/>
      <c r="K571" s="3602"/>
      <c r="L571" s="3602"/>
      <c r="M571" s="3602"/>
      <c r="N571" s="3602"/>
      <c r="O571" s="3602"/>
      <c r="P571" s="3602"/>
      <c r="Q571" s="3602"/>
      <c r="R571" s="3602"/>
    </row>
    <row r="572" spans="1:18" ht="63.75" customHeight="1">
      <c r="A572" s="2050"/>
      <c r="B572" s="2052" t="s">
        <v>2240</v>
      </c>
      <c r="C572" s="2073" t="s">
        <v>1292</v>
      </c>
      <c r="D572" s="2069"/>
      <c r="E572" s="2069"/>
      <c r="F572" s="2069"/>
      <c r="G572" s="3602">
        <v>32550000</v>
      </c>
      <c r="H572" s="3602"/>
      <c r="I572" s="3602"/>
      <c r="J572" s="3602"/>
      <c r="K572" s="3602"/>
      <c r="L572" s="3602"/>
      <c r="M572" s="3602"/>
      <c r="N572" s="3602"/>
      <c r="O572" s="3602"/>
      <c r="P572" s="3602"/>
      <c r="Q572" s="3602"/>
      <c r="R572" s="3602"/>
    </row>
    <row r="573" spans="1:18" ht="29.25" customHeight="1">
      <c r="A573" s="2051" t="s">
        <v>1625</v>
      </c>
      <c r="B573" s="3604" t="s">
        <v>2161</v>
      </c>
      <c r="C573" s="3604"/>
      <c r="D573" s="3604"/>
      <c r="E573" s="3604"/>
      <c r="F573" s="2069"/>
      <c r="G573" s="3606"/>
      <c r="H573" s="3607"/>
      <c r="I573" s="3607"/>
      <c r="J573" s="3607"/>
      <c r="K573" s="3607"/>
      <c r="L573" s="3607"/>
      <c r="M573" s="3607"/>
      <c r="N573" s="3607"/>
      <c r="O573" s="3607"/>
      <c r="P573" s="3607"/>
      <c r="Q573" s="3607"/>
      <c r="R573" s="3608"/>
    </row>
    <row r="574" spans="1:18" ht="36.75" customHeight="1">
      <c r="A574" s="2050"/>
      <c r="B574" s="2069"/>
      <c r="C574" s="2070"/>
      <c r="D574" s="3609" t="s">
        <v>2145</v>
      </c>
      <c r="E574" s="3609"/>
      <c r="F574" s="3609"/>
      <c r="G574" s="3606"/>
      <c r="H574" s="3607"/>
      <c r="I574" s="3607"/>
      <c r="J574" s="3607"/>
      <c r="K574" s="3607"/>
      <c r="L574" s="3607"/>
      <c r="M574" s="3607"/>
      <c r="N574" s="3607"/>
      <c r="O574" s="3607"/>
      <c r="P574" s="3607"/>
      <c r="Q574" s="3607"/>
      <c r="R574" s="3608"/>
    </row>
    <row r="575" spans="1:18" ht="63.75" customHeight="1">
      <c r="A575" s="2050"/>
      <c r="B575" s="2052" t="s">
        <v>2241</v>
      </c>
      <c r="C575" s="2073" t="s">
        <v>1292</v>
      </c>
      <c r="D575" s="3610" t="s">
        <v>2162</v>
      </c>
      <c r="E575" s="3610"/>
      <c r="F575" s="3610"/>
      <c r="G575" s="3602">
        <v>4150000</v>
      </c>
      <c r="H575" s="3602"/>
      <c r="I575" s="3602"/>
      <c r="J575" s="3602"/>
      <c r="K575" s="3602"/>
      <c r="L575" s="3602"/>
      <c r="M575" s="3602"/>
      <c r="N575" s="3602"/>
      <c r="O575" s="3602"/>
      <c r="P575" s="3602"/>
      <c r="Q575" s="3602"/>
      <c r="R575" s="3602"/>
    </row>
    <row r="576" spans="1:18" ht="63.75" customHeight="1">
      <c r="A576" s="2050"/>
      <c r="B576" s="2052" t="s">
        <v>2242</v>
      </c>
      <c r="C576" s="2073" t="s">
        <v>1292</v>
      </c>
      <c r="D576" s="3610" t="s">
        <v>2163</v>
      </c>
      <c r="E576" s="3610"/>
      <c r="F576" s="3610"/>
      <c r="G576" s="3602">
        <v>5250000</v>
      </c>
      <c r="H576" s="3602"/>
      <c r="I576" s="3602"/>
      <c r="J576" s="3602"/>
      <c r="K576" s="3602"/>
      <c r="L576" s="3602"/>
      <c r="M576" s="3602"/>
      <c r="N576" s="3602"/>
      <c r="O576" s="3602"/>
      <c r="P576" s="3602"/>
      <c r="Q576" s="3602"/>
      <c r="R576" s="3602"/>
    </row>
    <row r="577" spans="1:18" ht="63.75" customHeight="1">
      <c r="A577" s="2050"/>
      <c r="B577" s="2052" t="s">
        <v>2243</v>
      </c>
      <c r="C577" s="2073" t="s">
        <v>1292</v>
      </c>
      <c r="D577" s="3610" t="s">
        <v>2146</v>
      </c>
      <c r="E577" s="3610"/>
      <c r="F577" s="3610"/>
      <c r="G577" s="3602">
        <v>6450000</v>
      </c>
      <c r="H577" s="3602"/>
      <c r="I577" s="3602"/>
      <c r="J577" s="3602"/>
      <c r="K577" s="3602"/>
      <c r="L577" s="3602"/>
      <c r="M577" s="3602"/>
      <c r="N577" s="3602"/>
      <c r="O577" s="3602"/>
      <c r="P577" s="3602"/>
      <c r="Q577" s="3602"/>
      <c r="R577" s="3602"/>
    </row>
    <row r="578" spans="1:18" ht="63.75" customHeight="1">
      <c r="A578" s="2050"/>
      <c r="B578" s="2052" t="s">
        <v>2244</v>
      </c>
      <c r="C578" s="2073" t="s">
        <v>1292</v>
      </c>
      <c r="D578" s="3610" t="s">
        <v>2164</v>
      </c>
      <c r="E578" s="3610"/>
      <c r="F578" s="3610"/>
      <c r="G578" s="3602">
        <v>7950000</v>
      </c>
      <c r="H578" s="3602"/>
      <c r="I578" s="3602"/>
      <c r="J578" s="3602"/>
      <c r="K578" s="3602"/>
      <c r="L578" s="3602"/>
      <c r="M578" s="3602"/>
      <c r="N578" s="3602"/>
      <c r="O578" s="3602"/>
      <c r="P578" s="3602"/>
      <c r="Q578" s="3602"/>
      <c r="R578" s="3602"/>
    </row>
    <row r="579" spans="1:18" ht="63.75" customHeight="1">
      <c r="A579" s="2050"/>
      <c r="B579" s="2052" t="s">
        <v>2245</v>
      </c>
      <c r="C579" s="2073" t="s">
        <v>1292</v>
      </c>
      <c r="D579" s="3610" t="s">
        <v>2165</v>
      </c>
      <c r="E579" s="3610"/>
      <c r="F579" s="3610"/>
      <c r="G579" s="3602">
        <v>8950000</v>
      </c>
      <c r="H579" s="3602"/>
      <c r="I579" s="3602"/>
      <c r="J579" s="3602"/>
      <c r="K579" s="3602"/>
      <c r="L579" s="3602"/>
      <c r="M579" s="3602"/>
      <c r="N579" s="3602"/>
      <c r="O579" s="3602"/>
      <c r="P579" s="3602"/>
      <c r="Q579" s="3602"/>
      <c r="R579" s="3602"/>
    </row>
    <row r="580" spans="1:18" ht="63.75" customHeight="1">
      <c r="A580" s="2050"/>
      <c r="B580" s="2052" t="s">
        <v>2246</v>
      </c>
      <c r="C580" s="2073" t="s">
        <v>1292</v>
      </c>
      <c r="D580" s="3610" t="s">
        <v>2166</v>
      </c>
      <c r="E580" s="3610"/>
      <c r="F580" s="3610"/>
      <c r="G580" s="3602">
        <v>9250000</v>
      </c>
      <c r="H580" s="3602"/>
      <c r="I580" s="3602"/>
      <c r="J580" s="3602"/>
      <c r="K580" s="3602"/>
      <c r="L580" s="3602"/>
      <c r="M580" s="3602"/>
      <c r="N580" s="3602"/>
      <c r="O580" s="3602"/>
      <c r="P580" s="3602"/>
      <c r="Q580" s="3602"/>
      <c r="R580" s="3602"/>
    </row>
    <row r="581" spans="1:18" ht="63.75" customHeight="1">
      <c r="A581" s="2050"/>
      <c r="B581" s="2052" t="s">
        <v>2247</v>
      </c>
      <c r="C581" s="2073" t="s">
        <v>1292</v>
      </c>
      <c r="D581" s="3610" t="s">
        <v>2167</v>
      </c>
      <c r="E581" s="3610"/>
      <c r="F581" s="3610"/>
      <c r="G581" s="3602">
        <v>9650000</v>
      </c>
      <c r="H581" s="3602"/>
      <c r="I581" s="3602"/>
      <c r="J581" s="3602"/>
      <c r="K581" s="3602"/>
      <c r="L581" s="3602"/>
      <c r="M581" s="3602"/>
      <c r="N581" s="3602"/>
      <c r="O581" s="3602"/>
      <c r="P581" s="3602"/>
      <c r="Q581" s="3602"/>
      <c r="R581" s="3602"/>
    </row>
    <row r="582" spans="1:18" ht="63.75" customHeight="1">
      <c r="A582" s="2050"/>
      <c r="B582" s="2052" t="s">
        <v>2248</v>
      </c>
      <c r="C582" s="2073" t="s">
        <v>1292</v>
      </c>
      <c r="D582" s="3610" t="s">
        <v>2168</v>
      </c>
      <c r="E582" s="3610"/>
      <c r="F582" s="3610"/>
      <c r="G582" s="3602">
        <v>10250000</v>
      </c>
      <c r="H582" s="3602"/>
      <c r="I582" s="3602"/>
      <c r="J582" s="3602"/>
      <c r="K582" s="3602"/>
      <c r="L582" s="3602"/>
      <c r="M582" s="3602"/>
      <c r="N582" s="3602"/>
      <c r="O582" s="3602"/>
      <c r="P582" s="3602"/>
      <c r="Q582" s="3602"/>
      <c r="R582" s="3602"/>
    </row>
    <row r="583" spans="1:18" ht="63.75" customHeight="1">
      <c r="A583" s="2050"/>
      <c r="B583" s="2052" t="s">
        <v>2249</v>
      </c>
      <c r="C583" s="2073" t="s">
        <v>1292</v>
      </c>
      <c r="D583" s="3610" t="s">
        <v>2169</v>
      </c>
      <c r="E583" s="3610"/>
      <c r="F583" s="3610"/>
      <c r="G583" s="3602">
        <v>10850000</v>
      </c>
      <c r="H583" s="3602"/>
      <c r="I583" s="3602"/>
      <c r="J583" s="3602"/>
      <c r="K583" s="3602"/>
      <c r="L583" s="3602"/>
      <c r="M583" s="3602"/>
      <c r="N583" s="3602"/>
      <c r="O583" s="3602"/>
      <c r="P583" s="3602"/>
      <c r="Q583" s="3602"/>
      <c r="R583" s="3602"/>
    </row>
    <row r="584" spans="1:18" ht="63.75" customHeight="1">
      <c r="A584" s="2050"/>
      <c r="B584" s="2052" t="s">
        <v>2250</v>
      </c>
      <c r="C584" s="2073" t="s">
        <v>1292</v>
      </c>
      <c r="D584" s="3610" t="s">
        <v>2170</v>
      </c>
      <c r="E584" s="3610"/>
      <c r="F584" s="3610"/>
      <c r="G584" s="3602">
        <v>11450000</v>
      </c>
      <c r="H584" s="3602"/>
      <c r="I584" s="3602"/>
      <c r="J584" s="3602"/>
      <c r="K584" s="3602"/>
      <c r="L584" s="3602"/>
      <c r="M584" s="3602"/>
      <c r="N584" s="3602"/>
      <c r="O584" s="3602"/>
      <c r="P584" s="3602"/>
      <c r="Q584" s="3602"/>
      <c r="R584" s="3602"/>
    </row>
    <row r="585" spans="1:18" ht="63.75" customHeight="1">
      <c r="A585" s="2050"/>
      <c r="B585" s="2052" t="s">
        <v>2251</v>
      </c>
      <c r="C585" s="2073" t="s">
        <v>1292</v>
      </c>
      <c r="D585" s="3609" t="s">
        <v>2264</v>
      </c>
      <c r="E585" s="3609"/>
      <c r="F585" s="3609"/>
      <c r="G585" s="3602">
        <v>11950000</v>
      </c>
      <c r="H585" s="3602"/>
      <c r="I585" s="3602"/>
      <c r="J585" s="3602"/>
      <c r="K585" s="3602"/>
      <c r="L585" s="3602"/>
      <c r="M585" s="3602"/>
      <c r="N585" s="3602"/>
      <c r="O585" s="3602"/>
      <c r="P585" s="3602"/>
      <c r="Q585" s="3602"/>
      <c r="R585" s="3602"/>
    </row>
    <row r="586" spans="1:18" ht="63.75" customHeight="1">
      <c r="A586" s="2050"/>
      <c r="B586" s="2052" t="s">
        <v>2252</v>
      </c>
      <c r="C586" s="2073" t="s">
        <v>1292</v>
      </c>
      <c r="D586" s="3609"/>
      <c r="E586" s="3609"/>
      <c r="F586" s="3609"/>
      <c r="G586" s="3602">
        <v>12450000</v>
      </c>
      <c r="H586" s="3602"/>
      <c r="I586" s="3602"/>
      <c r="J586" s="3602"/>
      <c r="K586" s="3602"/>
      <c r="L586" s="3602"/>
      <c r="M586" s="3602"/>
      <c r="N586" s="3602"/>
      <c r="O586" s="3602"/>
      <c r="P586" s="3602"/>
      <c r="Q586" s="3602"/>
      <c r="R586" s="3602"/>
    </row>
    <row r="587" spans="1:18" ht="63.75" customHeight="1">
      <c r="A587" s="2050"/>
      <c r="B587" s="2052" t="s">
        <v>2253</v>
      </c>
      <c r="C587" s="2073" t="s">
        <v>1292</v>
      </c>
      <c r="D587" s="3610" t="s">
        <v>2263</v>
      </c>
      <c r="E587" s="3610"/>
      <c r="F587" s="3610"/>
      <c r="G587" s="3602">
        <v>12950000</v>
      </c>
      <c r="H587" s="3602"/>
      <c r="I587" s="3602"/>
      <c r="J587" s="3602"/>
      <c r="K587" s="3602"/>
      <c r="L587" s="3602"/>
      <c r="M587" s="3602"/>
      <c r="N587" s="3602"/>
      <c r="O587" s="3602"/>
      <c r="P587" s="3602"/>
      <c r="Q587" s="3602"/>
      <c r="R587" s="3602"/>
    </row>
    <row r="588" spans="1:18" ht="63.75" customHeight="1">
      <c r="A588" s="2050"/>
      <c r="B588" s="2052" t="s">
        <v>2254</v>
      </c>
      <c r="C588" s="2073" t="s">
        <v>1292</v>
      </c>
      <c r="D588" s="3610" t="s">
        <v>2150</v>
      </c>
      <c r="E588" s="3610"/>
      <c r="F588" s="3610"/>
      <c r="G588" s="3602">
        <v>13450000</v>
      </c>
      <c r="H588" s="3602"/>
      <c r="I588" s="3602"/>
      <c r="J588" s="3602"/>
      <c r="K588" s="3602"/>
      <c r="L588" s="3602"/>
      <c r="M588" s="3602"/>
      <c r="N588" s="3602"/>
      <c r="O588" s="3602"/>
      <c r="P588" s="3602"/>
      <c r="Q588" s="3602"/>
      <c r="R588" s="3602"/>
    </row>
    <row r="589" spans="1:18" ht="63.75" customHeight="1">
      <c r="A589" s="2050"/>
      <c r="B589" s="2052" t="s">
        <v>2255</v>
      </c>
      <c r="C589" s="2073" t="s">
        <v>1292</v>
      </c>
      <c r="D589" s="3610" t="s">
        <v>2173</v>
      </c>
      <c r="E589" s="3610"/>
      <c r="F589" s="3610"/>
      <c r="G589" s="3602">
        <v>14450000</v>
      </c>
      <c r="H589" s="3602"/>
      <c r="I589" s="3602"/>
      <c r="J589" s="3602"/>
      <c r="K589" s="3602"/>
      <c r="L589" s="3602"/>
      <c r="M589" s="3602"/>
      <c r="N589" s="3602"/>
      <c r="O589" s="3602"/>
      <c r="P589" s="3602"/>
      <c r="Q589" s="3602"/>
      <c r="R589" s="3602"/>
    </row>
    <row r="590" spans="1:18" ht="63.75" customHeight="1">
      <c r="A590" s="2050"/>
      <c r="B590" s="2052" t="s">
        <v>2256</v>
      </c>
      <c r="C590" s="2073" t="s">
        <v>1292</v>
      </c>
      <c r="D590" s="3610" t="s">
        <v>2160</v>
      </c>
      <c r="E590" s="3610"/>
      <c r="F590" s="3610"/>
      <c r="G590" s="3602">
        <v>16850000</v>
      </c>
      <c r="H590" s="3602"/>
      <c r="I590" s="3602"/>
      <c r="J590" s="3602"/>
      <c r="K590" s="3602"/>
      <c r="L590" s="3602"/>
      <c r="M590" s="3602"/>
      <c r="N590" s="3602"/>
      <c r="O590" s="3602"/>
      <c r="P590" s="3602"/>
      <c r="Q590" s="3602"/>
      <c r="R590" s="3602"/>
    </row>
    <row r="591" spans="1:18" ht="63.75" customHeight="1">
      <c r="A591" s="2050"/>
      <c r="B591" s="2052" t="s">
        <v>2257</v>
      </c>
      <c r="C591" s="2073" t="s">
        <v>1292</v>
      </c>
      <c r="D591" s="3610" t="s">
        <v>2149</v>
      </c>
      <c r="E591" s="3610"/>
      <c r="F591" s="3610"/>
      <c r="G591" s="3602">
        <v>17850000</v>
      </c>
      <c r="H591" s="3602"/>
      <c r="I591" s="3602"/>
      <c r="J591" s="3602"/>
      <c r="K591" s="3602"/>
      <c r="L591" s="3602"/>
      <c r="M591" s="3602"/>
      <c r="N591" s="3602"/>
      <c r="O591" s="3602"/>
      <c r="P591" s="3602"/>
      <c r="Q591" s="3602"/>
      <c r="R591" s="3602"/>
    </row>
    <row r="592" spans="1:18" ht="117.75" customHeight="1">
      <c r="A592" s="2051">
        <v>4</v>
      </c>
      <c r="B592" s="3603" t="s">
        <v>2400</v>
      </c>
      <c r="C592" s="3604"/>
      <c r="D592" s="3604"/>
      <c r="E592" s="3604"/>
      <c r="F592" s="3604"/>
      <c r="G592" s="3604"/>
      <c r="H592" s="3604"/>
      <c r="I592" s="3604"/>
      <c r="J592" s="3604"/>
      <c r="K592" s="3604"/>
      <c r="L592" s="3604"/>
      <c r="M592" s="3604"/>
      <c r="N592" s="3604"/>
      <c r="O592" s="3604"/>
      <c r="P592" s="3604"/>
      <c r="Q592" s="3604"/>
      <c r="R592" s="3604"/>
    </row>
    <row r="593" spans="1:18" ht="28.5" customHeight="1">
      <c r="A593" s="2051"/>
      <c r="B593" s="2069"/>
      <c r="C593" s="3611" t="s">
        <v>2139</v>
      </c>
      <c r="D593" s="3611"/>
      <c r="E593" s="3611"/>
      <c r="F593" s="3611"/>
      <c r="G593" s="3611"/>
      <c r="H593" s="3611"/>
      <c r="I593" s="3611"/>
      <c r="J593" s="3611"/>
      <c r="K593" s="3611"/>
      <c r="L593" s="3611"/>
      <c r="M593" s="3611"/>
      <c r="N593" s="3611"/>
      <c r="O593" s="3611"/>
      <c r="P593" s="3611"/>
      <c r="Q593" s="3611"/>
      <c r="R593" s="3611"/>
    </row>
    <row r="594" spans="1:18" ht="38.25" customHeight="1">
      <c r="A594" s="2051"/>
      <c r="B594" s="3604" t="s">
        <v>2278</v>
      </c>
      <c r="C594" s="3604"/>
      <c r="D594" s="3604"/>
      <c r="E594" s="3604"/>
      <c r="F594" s="2061"/>
      <c r="G594" s="2061"/>
      <c r="H594" s="2061"/>
      <c r="I594" s="2061"/>
      <c r="J594" s="2061"/>
      <c r="K594" s="2061"/>
      <c r="L594" s="2027"/>
      <c r="M594" s="2061"/>
      <c r="N594" s="2061"/>
      <c r="O594" s="2061"/>
      <c r="P594" s="2061"/>
      <c r="Q594" s="2061"/>
      <c r="R594" s="2061"/>
    </row>
    <row r="595" spans="1:18" s="1802" customFormat="1" ht="63.75" customHeight="1">
      <c r="A595" s="2051"/>
      <c r="B595" s="2070" t="s">
        <v>2318</v>
      </c>
      <c r="C595" s="2070" t="s">
        <v>2319</v>
      </c>
      <c r="D595" s="3609" t="s">
        <v>2279</v>
      </c>
      <c r="E595" s="3609"/>
      <c r="F595" s="2070" t="s">
        <v>2280</v>
      </c>
      <c r="G595" s="2070"/>
      <c r="H595" s="2070"/>
      <c r="I595" s="2070"/>
      <c r="J595" s="2070"/>
      <c r="K595" s="2070"/>
      <c r="L595" s="2027"/>
      <c r="M595" s="2070"/>
      <c r="N595" s="2070"/>
      <c r="O595" s="2070"/>
      <c r="P595" s="2070"/>
      <c r="Q595" s="2070"/>
      <c r="R595" s="2070"/>
    </row>
    <row r="596" spans="1:18" ht="161.25" customHeight="1">
      <c r="A596" s="2051"/>
      <c r="B596" s="2071" t="s">
        <v>2281</v>
      </c>
      <c r="C596" s="2068" t="s">
        <v>563</v>
      </c>
      <c r="D596" s="3605" t="s">
        <v>2320</v>
      </c>
      <c r="E596" s="3605"/>
      <c r="F596" s="2068" t="s">
        <v>2321</v>
      </c>
      <c r="G596" s="2061"/>
      <c r="H596" s="2061"/>
      <c r="I596" s="2061"/>
      <c r="J596" s="2061"/>
      <c r="K596" s="2061"/>
      <c r="L596" s="2062">
        <v>6500000</v>
      </c>
      <c r="M596" s="2062"/>
      <c r="N596" s="2062"/>
      <c r="O596" s="2062"/>
      <c r="P596" s="2062"/>
      <c r="Q596" s="2062"/>
      <c r="R596" s="2062"/>
    </row>
    <row r="597" spans="1:18" ht="161.25" customHeight="1">
      <c r="A597" s="2051"/>
      <c r="B597" s="2071" t="s">
        <v>2282</v>
      </c>
      <c r="C597" s="2068" t="s">
        <v>563</v>
      </c>
      <c r="D597" s="3605"/>
      <c r="E597" s="3605"/>
      <c r="F597" s="2068" t="s">
        <v>2321</v>
      </c>
      <c r="G597" s="2061"/>
      <c r="H597" s="2061"/>
      <c r="I597" s="2061"/>
      <c r="J597" s="2061"/>
      <c r="K597" s="2061"/>
      <c r="L597" s="2062">
        <v>6875000</v>
      </c>
      <c r="M597" s="2062"/>
      <c r="N597" s="2062"/>
      <c r="O597" s="2062"/>
      <c r="P597" s="2062"/>
      <c r="Q597" s="2062"/>
      <c r="R597" s="2062"/>
    </row>
    <row r="598" spans="1:18" ht="161.25" customHeight="1">
      <c r="A598" s="2051"/>
      <c r="B598" s="2071" t="s">
        <v>2283</v>
      </c>
      <c r="C598" s="2068" t="s">
        <v>563</v>
      </c>
      <c r="D598" s="3605"/>
      <c r="E598" s="3605"/>
      <c r="F598" s="2068" t="s">
        <v>2321</v>
      </c>
      <c r="G598" s="2021"/>
      <c r="H598" s="2061"/>
      <c r="I598" s="2061"/>
      <c r="J598" s="2061"/>
      <c r="K598" s="2061"/>
      <c r="L598" s="2062">
        <v>7500000</v>
      </c>
      <c r="M598" s="2062"/>
      <c r="N598" s="2062"/>
      <c r="O598" s="2062"/>
      <c r="P598" s="2062"/>
      <c r="Q598" s="2062"/>
      <c r="R598" s="2062"/>
    </row>
    <row r="599" spans="1:18" ht="161.25" customHeight="1">
      <c r="A599" s="2051"/>
      <c r="B599" s="2071" t="s">
        <v>2284</v>
      </c>
      <c r="C599" s="2068" t="s">
        <v>563</v>
      </c>
      <c r="D599" s="3605"/>
      <c r="E599" s="3605"/>
      <c r="F599" s="2068" t="s">
        <v>2321</v>
      </c>
      <c r="G599" s="2062"/>
      <c r="H599" s="2062"/>
      <c r="I599" s="2062"/>
      <c r="J599" s="2062"/>
      <c r="K599" s="2062"/>
      <c r="L599" s="2062">
        <v>8250000</v>
      </c>
      <c r="M599" s="2062"/>
      <c r="N599" s="2062"/>
      <c r="O599" s="2062"/>
      <c r="P599" s="2062"/>
      <c r="Q599" s="2062"/>
      <c r="R599" s="2062"/>
    </row>
    <row r="600" spans="1:18" ht="161.25" customHeight="1">
      <c r="A600" s="2051"/>
      <c r="B600" s="2071" t="s">
        <v>2285</v>
      </c>
      <c r="C600" s="2068" t="s">
        <v>563</v>
      </c>
      <c r="D600" s="3605"/>
      <c r="E600" s="3605"/>
      <c r="F600" s="2068" t="s">
        <v>2321</v>
      </c>
      <c r="G600" s="2061"/>
      <c r="H600" s="2061"/>
      <c r="I600" s="2061"/>
      <c r="J600" s="2061"/>
      <c r="K600" s="2061"/>
      <c r="L600" s="2063">
        <v>9000000</v>
      </c>
      <c r="M600" s="2061"/>
      <c r="N600" s="2064"/>
      <c r="O600" s="2064"/>
      <c r="P600" s="2064"/>
      <c r="Q600" s="2064"/>
      <c r="R600" s="2064"/>
    </row>
    <row r="601" spans="1:18" ht="161.25" customHeight="1">
      <c r="A601" s="2051"/>
      <c r="B601" s="2071" t="s">
        <v>2286</v>
      </c>
      <c r="C601" s="2068" t="s">
        <v>563</v>
      </c>
      <c r="D601" s="3605"/>
      <c r="E601" s="3605"/>
      <c r="F601" s="2068" t="s">
        <v>2321</v>
      </c>
      <c r="G601" s="2061"/>
      <c r="H601" s="2061"/>
      <c r="I601" s="2061"/>
      <c r="J601" s="2061"/>
      <c r="K601" s="2061"/>
      <c r="L601" s="2063">
        <v>10750000</v>
      </c>
      <c r="M601" s="2061"/>
      <c r="N601" s="2064"/>
      <c r="O601" s="2064"/>
      <c r="P601" s="2064"/>
      <c r="Q601" s="2064"/>
      <c r="R601" s="2064"/>
    </row>
    <row r="602" spans="1:18" ht="161.25" customHeight="1">
      <c r="A602" s="2051"/>
      <c r="B602" s="2071" t="s">
        <v>2287</v>
      </c>
      <c r="C602" s="2068" t="s">
        <v>563</v>
      </c>
      <c r="D602" s="3605"/>
      <c r="E602" s="3605"/>
      <c r="F602" s="2068" t="s">
        <v>2321</v>
      </c>
      <c r="G602" s="2061"/>
      <c r="H602" s="2061"/>
      <c r="I602" s="2061"/>
      <c r="J602" s="2061"/>
      <c r="K602" s="2061"/>
      <c r="L602" s="2063">
        <v>11125000</v>
      </c>
      <c r="M602" s="2061"/>
      <c r="N602" s="2064"/>
      <c r="O602" s="2064"/>
      <c r="P602" s="2064"/>
      <c r="Q602" s="2064"/>
      <c r="R602" s="2064"/>
    </row>
    <row r="603" spans="1:18" ht="161.25" customHeight="1">
      <c r="A603" s="2051"/>
      <c r="B603" s="2071" t="s">
        <v>2288</v>
      </c>
      <c r="C603" s="2068" t="s">
        <v>563</v>
      </c>
      <c r="D603" s="3605"/>
      <c r="E603" s="3605"/>
      <c r="F603" s="2068" t="s">
        <v>2322</v>
      </c>
      <c r="G603" s="2061"/>
      <c r="H603" s="2061"/>
      <c r="I603" s="2061"/>
      <c r="J603" s="2061"/>
      <c r="K603" s="2061"/>
      <c r="L603" s="2063">
        <v>11625000</v>
      </c>
      <c r="M603" s="2061"/>
      <c r="N603" s="2064"/>
      <c r="O603" s="2064"/>
      <c r="P603" s="2064"/>
      <c r="Q603" s="2064"/>
      <c r="R603" s="2064"/>
    </row>
    <row r="604" spans="1:18" ht="161.25" customHeight="1">
      <c r="A604" s="2051"/>
      <c r="B604" s="2071" t="s">
        <v>2289</v>
      </c>
      <c r="C604" s="2068" t="s">
        <v>563</v>
      </c>
      <c r="D604" s="3605"/>
      <c r="E604" s="3605"/>
      <c r="F604" s="2068" t="s">
        <v>2322</v>
      </c>
      <c r="G604" s="2061"/>
      <c r="H604" s="2061"/>
      <c r="I604" s="2061"/>
      <c r="J604" s="2061"/>
      <c r="K604" s="2061"/>
      <c r="L604" s="2063">
        <v>12000000</v>
      </c>
      <c r="M604" s="2061"/>
      <c r="N604" s="2064"/>
      <c r="O604" s="2064"/>
      <c r="P604" s="2064"/>
      <c r="Q604" s="2064"/>
      <c r="R604" s="2064"/>
    </row>
    <row r="605" spans="1:18" ht="161.25" customHeight="1">
      <c r="A605" s="2051"/>
      <c r="B605" s="2071" t="s">
        <v>2290</v>
      </c>
      <c r="C605" s="2068" t="s">
        <v>563</v>
      </c>
      <c r="D605" s="3605"/>
      <c r="E605" s="3605"/>
      <c r="F605" s="2068" t="s">
        <v>2322</v>
      </c>
      <c r="G605" s="2061"/>
      <c r="H605" s="2061"/>
      <c r="I605" s="2061"/>
      <c r="J605" s="2061"/>
      <c r="K605" s="2061"/>
      <c r="L605" s="2063">
        <v>12325000</v>
      </c>
      <c r="M605" s="2061"/>
      <c r="N605" s="2064"/>
      <c r="O605" s="2064"/>
      <c r="P605" s="2064"/>
      <c r="Q605" s="2064"/>
      <c r="R605" s="2064"/>
    </row>
    <row r="606" spans="1:18" ht="161.25" customHeight="1">
      <c r="A606" s="2051"/>
      <c r="B606" s="2071" t="s">
        <v>2291</v>
      </c>
      <c r="C606" s="2068" t="s">
        <v>563</v>
      </c>
      <c r="D606" s="3605"/>
      <c r="E606" s="3605"/>
      <c r="F606" s="2068" t="s">
        <v>2322</v>
      </c>
      <c r="G606" s="2061"/>
      <c r="H606" s="2061"/>
      <c r="I606" s="2061"/>
      <c r="J606" s="2061"/>
      <c r="K606" s="2061"/>
      <c r="L606" s="2063">
        <v>12500000</v>
      </c>
      <c r="M606" s="2061"/>
      <c r="N606" s="2064"/>
      <c r="O606" s="2064"/>
      <c r="P606" s="2064"/>
      <c r="Q606" s="2064"/>
      <c r="R606" s="2064"/>
    </row>
    <row r="607" spans="1:18" ht="161.25" customHeight="1">
      <c r="A607" s="2051"/>
      <c r="B607" s="2071" t="s">
        <v>2292</v>
      </c>
      <c r="C607" s="2068" t="s">
        <v>563</v>
      </c>
      <c r="D607" s="3605"/>
      <c r="E607" s="3605"/>
      <c r="F607" s="2068" t="s">
        <v>2322</v>
      </c>
      <c r="G607" s="2061"/>
      <c r="H607" s="2061"/>
      <c r="I607" s="2061"/>
      <c r="J607" s="2061"/>
      <c r="K607" s="2061"/>
      <c r="L607" s="2063">
        <v>13250000</v>
      </c>
      <c r="M607" s="2061"/>
      <c r="N607" s="2064"/>
      <c r="O607" s="2064"/>
      <c r="P607" s="2064"/>
      <c r="Q607" s="2064"/>
      <c r="R607" s="2064"/>
    </row>
    <row r="608" spans="1:18" ht="161.25" customHeight="1">
      <c r="A608" s="2051"/>
      <c r="B608" s="2071" t="s">
        <v>2293</v>
      </c>
      <c r="C608" s="2068" t="s">
        <v>563</v>
      </c>
      <c r="D608" s="3605"/>
      <c r="E608" s="3605"/>
      <c r="F608" s="2068" t="s">
        <v>2322</v>
      </c>
      <c r="G608" s="2061"/>
      <c r="H608" s="2061"/>
      <c r="I608" s="2061"/>
      <c r="J608" s="2061"/>
      <c r="K608" s="2061"/>
      <c r="L608" s="2065">
        <v>13500000</v>
      </c>
      <c r="M608" s="2061"/>
      <c r="N608" s="2064"/>
      <c r="O608" s="2064"/>
      <c r="P608" s="2064"/>
      <c r="Q608" s="2064"/>
      <c r="R608" s="2064"/>
    </row>
    <row r="609" spans="1:18" ht="161.25" customHeight="1">
      <c r="A609" s="2051"/>
      <c r="B609" s="2071" t="s">
        <v>2294</v>
      </c>
      <c r="C609" s="2068" t="s">
        <v>563</v>
      </c>
      <c r="D609" s="3605"/>
      <c r="E609" s="3605"/>
      <c r="F609" s="2068" t="s">
        <v>2322</v>
      </c>
      <c r="G609" s="2061"/>
      <c r="H609" s="2061"/>
      <c r="I609" s="2061"/>
      <c r="J609" s="2061"/>
      <c r="K609" s="2061"/>
      <c r="L609" s="2065">
        <v>13750000</v>
      </c>
      <c r="M609" s="2061"/>
      <c r="N609" s="2064"/>
      <c r="O609" s="2064"/>
      <c r="P609" s="2064"/>
      <c r="Q609" s="2064"/>
      <c r="R609" s="2064"/>
    </row>
    <row r="610" spans="1:18" ht="161.25" customHeight="1">
      <c r="A610" s="2051"/>
      <c r="B610" s="2071" t="s">
        <v>2295</v>
      </c>
      <c r="C610" s="2068" t="s">
        <v>563</v>
      </c>
      <c r="D610" s="3605"/>
      <c r="E610" s="3605"/>
      <c r="F610" s="2068" t="s">
        <v>2322</v>
      </c>
      <c r="G610" s="2061"/>
      <c r="H610" s="2061"/>
      <c r="I610" s="2061"/>
      <c r="J610" s="2061"/>
      <c r="K610" s="2061"/>
      <c r="L610" s="2065">
        <v>15750000</v>
      </c>
      <c r="M610" s="2061"/>
      <c r="N610" s="2064"/>
      <c r="O610" s="2064"/>
      <c r="P610" s="2064"/>
      <c r="Q610" s="2064"/>
      <c r="R610" s="2064"/>
    </row>
    <row r="611" spans="1:18" ht="161.25" customHeight="1">
      <c r="A611" s="2051"/>
      <c r="B611" s="2071" t="s">
        <v>2296</v>
      </c>
      <c r="C611" s="2068" t="s">
        <v>563</v>
      </c>
      <c r="D611" s="3605"/>
      <c r="E611" s="3605"/>
      <c r="F611" s="2068" t="s">
        <v>2322</v>
      </c>
      <c r="G611" s="2061"/>
      <c r="H611" s="2061"/>
      <c r="I611" s="2061"/>
      <c r="J611" s="2061"/>
      <c r="K611" s="2061"/>
      <c r="L611" s="2065">
        <v>16500000</v>
      </c>
      <c r="M611" s="2061"/>
      <c r="N611" s="2064"/>
      <c r="O611" s="2064"/>
      <c r="P611" s="2064"/>
      <c r="Q611" s="2064"/>
      <c r="R611" s="2064"/>
    </row>
    <row r="612" spans="1:18" ht="161.25" customHeight="1">
      <c r="A612" s="2051"/>
      <c r="B612" s="2071" t="s">
        <v>2297</v>
      </c>
      <c r="C612" s="2068" t="s">
        <v>563</v>
      </c>
      <c r="D612" s="3605"/>
      <c r="E612" s="3605"/>
      <c r="F612" s="2068" t="s">
        <v>2322</v>
      </c>
      <c r="G612" s="2061"/>
      <c r="H612" s="2061"/>
      <c r="I612" s="2061"/>
      <c r="J612" s="2061"/>
      <c r="K612" s="2061"/>
      <c r="L612" s="2065">
        <v>17250000</v>
      </c>
      <c r="M612" s="2061"/>
      <c r="N612" s="2064"/>
      <c r="O612" s="2064"/>
      <c r="P612" s="2064"/>
      <c r="Q612" s="2064"/>
      <c r="R612" s="2064"/>
    </row>
    <row r="613" spans="1:18" ht="161.25" customHeight="1">
      <c r="A613" s="2051"/>
      <c r="B613" s="2071" t="s">
        <v>2298</v>
      </c>
      <c r="C613" s="2068" t="s">
        <v>563</v>
      </c>
      <c r="D613" s="3605"/>
      <c r="E613" s="3605"/>
      <c r="F613" s="2068" t="s">
        <v>2322</v>
      </c>
      <c r="G613" s="2061"/>
      <c r="H613" s="2061"/>
      <c r="I613" s="2061"/>
      <c r="J613" s="2061"/>
      <c r="K613" s="2061"/>
      <c r="L613" s="2065">
        <v>18500000</v>
      </c>
      <c r="M613" s="2061"/>
      <c r="N613" s="2064"/>
      <c r="O613" s="2064"/>
      <c r="P613" s="2064"/>
      <c r="Q613" s="2064"/>
      <c r="R613" s="2064"/>
    </row>
    <row r="614" spans="1:18" ht="161.25" customHeight="1">
      <c r="A614" s="2051"/>
      <c r="B614" s="2071" t="s">
        <v>2299</v>
      </c>
      <c r="C614" s="2068" t="s">
        <v>563</v>
      </c>
      <c r="D614" s="3605"/>
      <c r="E614" s="3605"/>
      <c r="F614" s="2068" t="s">
        <v>2322</v>
      </c>
      <c r="G614" s="2061"/>
      <c r="H614" s="2061"/>
      <c r="I614" s="2061"/>
      <c r="J614" s="2061"/>
      <c r="K614" s="2061"/>
      <c r="L614" s="2065">
        <v>20500000</v>
      </c>
      <c r="M614" s="2061"/>
      <c r="N614" s="2064"/>
      <c r="O614" s="2064"/>
      <c r="P614" s="2064"/>
      <c r="Q614" s="2064"/>
      <c r="R614" s="2064"/>
    </row>
    <row r="615" spans="1:18" ht="161.25" customHeight="1">
      <c r="A615" s="2051"/>
      <c r="B615" s="2071" t="s">
        <v>2300</v>
      </c>
      <c r="C615" s="2068" t="s">
        <v>563</v>
      </c>
      <c r="D615" s="3605"/>
      <c r="E615" s="3605"/>
      <c r="F615" s="2068" t="s">
        <v>2322</v>
      </c>
      <c r="G615" s="2061"/>
      <c r="H615" s="2061"/>
      <c r="I615" s="2061"/>
      <c r="J615" s="2061"/>
      <c r="K615" s="2061"/>
      <c r="L615" s="2066">
        <v>23360000</v>
      </c>
      <c r="M615" s="2061"/>
      <c r="N615" s="2064"/>
      <c r="O615" s="2064"/>
      <c r="P615" s="2064"/>
      <c r="Q615" s="2064"/>
      <c r="R615" s="2064"/>
    </row>
    <row r="616" spans="1:18" ht="161.25" customHeight="1">
      <c r="A616" s="2051"/>
      <c r="B616" s="2071" t="s">
        <v>2301</v>
      </c>
      <c r="C616" s="2068" t="s">
        <v>563</v>
      </c>
      <c r="D616" s="3605" t="s">
        <v>2320</v>
      </c>
      <c r="E616" s="3605"/>
      <c r="F616" s="2068" t="s">
        <v>2323</v>
      </c>
      <c r="G616" s="2061"/>
      <c r="H616" s="2061"/>
      <c r="I616" s="2061"/>
      <c r="J616" s="2061"/>
      <c r="K616" s="2061"/>
      <c r="L616" s="2066">
        <v>7000000</v>
      </c>
      <c r="M616" s="2061"/>
      <c r="N616" s="2061"/>
      <c r="O616" s="2061"/>
      <c r="P616" s="2061"/>
      <c r="Q616" s="2061"/>
      <c r="R616" s="2061"/>
    </row>
    <row r="617" spans="1:18" ht="161.25" customHeight="1">
      <c r="A617" s="2051"/>
      <c r="B617" s="2071" t="s">
        <v>2302</v>
      </c>
      <c r="C617" s="2068" t="s">
        <v>563</v>
      </c>
      <c r="D617" s="3605"/>
      <c r="E617" s="3605"/>
      <c r="F617" s="2068" t="s">
        <v>2324</v>
      </c>
      <c r="G617" s="2061"/>
      <c r="H617" s="2061"/>
      <c r="I617" s="2061"/>
      <c r="J617" s="2061"/>
      <c r="K617" s="2061"/>
      <c r="L617" s="2066">
        <v>9000000</v>
      </c>
      <c r="M617" s="2061"/>
      <c r="N617" s="2061"/>
      <c r="O617" s="2061"/>
      <c r="P617" s="2061"/>
      <c r="Q617" s="2061"/>
      <c r="R617" s="2061"/>
    </row>
    <row r="618" spans="1:18" ht="161.25" customHeight="1">
      <c r="A618" s="2051"/>
      <c r="B618" s="2071" t="s">
        <v>2303</v>
      </c>
      <c r="C618" s="2068" t="s">
        <v>563</v>
      </c>
      <c r="D618" s="3605"/>
      <c r="E618" s="3605"/>
      <c r="F618" s="2068" t="s">
        <v>2325</v>
      </c>
      <c r="G618" s="2061"/>
      <c r="H618" s="2061"/>
      <c r="I618" s="2061"/>
      <c r="J618" s="2061"/>
      <c r="K618" s="2061"/>
      <c r="L618" s="2066">
        <v>11400000</v>
      </c>
      <c r="M618" s="2061"/>
      <c r="N618" s="2061"/>
      <c r="O618" s="2061"/>
      <c r="P618" s="2061"/>
      <c r="Q618" s="2061"/>
      <c r="R618" s="2061"/>
    </row>
    <row r="619" spans="1:18" ht="161.25" customHeight="1">
      <c r="A619" s="2051"/>
      <c r="B619" s="2071" t="s">
        <v>2304</v>
      </c>
      <c r="C619" s="2068" t="s">
        <v>563</v>
      </c>
      <c r="D619" s="3605"/>
      <c r="E619" s="3605"/>
      <c r="F619" s="2068" t="s">
        <v>2325</v>
      </c>
      <c r="G619" s="2061"/>
      <c r="H619" s="2061"/>
      <c r="I619" s="2061"/>
      <c r="J619" s="2061"/>
      <c r="K619" s="2061"/>
      <c r="L619" s="2066">
        <v>12200000</v>
      </c>
      <c r="M619" s="2061"/>
      <c r="N619" s="2061"/>
      <c r="O619" s="2061"/>
      <c r="P619" s="2061"/>
      <c r="Q619" s="2061"/>
      <c r="R619" s="2061"/>
    </row>
    <row r="620" spans="1:18" ht="161.25" customHeight="1">
      <c r="A620" s="2051"/>
      <c r="B620" s="2071" t="s">
        <v>2305</v>
      </c>
      <c r="C620" s="2068" t="s">
        <v>563</v>
      </c>
      <c r="D620" s="3605"/>
      <c r="E620" s="3605"/>
      <c r="F620" s="2068" t="s">
        <v>2326</v>
      </c>
      <c r="G620" s="2061"/>
      <c r="H620" s="2061"/>
      <c r="I620" s="2061"/>
      <c r="J620" s="2061"/>
      <c r="K620" s="2061"/>
      <c r="L620" s="2066">
        <v>13100000</v>
      </c>
      <c r="M620" s="2061"/>
      <c r="N620" s="2061"/>
      <c r="O620" s="2061"/>
      <c r="P620" s="2061"/>
      <c r="Q620" s="2061"/>
      <c r="R620" s="2061"/>
    </row>
    <row r="621" spans="1:18" ht="161.25" customHeight="1">
      <c r="A621" s="2051"/>
      <c r="B621" s="2071" t="s">
        <v>2306</v>
      </c>
      <c r="C621" s="2068" t="s">
        <v>563</v>
      </c>
      <c r="D621" s="3605"/>
      <c r="E621" s="3605"/>
      <c r="F621" s="2068" t="s">
        <v>2326</v>
      </c>
      <c r="G621" s="2061"/>
      <c r="H621" s="2061"/>
      <c r="I621" s="2061"/>
      <c r="J621" s="2061"/>
      <c r="K621" s="2061"/>
      <c r="L621" s="2066">
        <v>13800000</v>
      </c>
      <c r="M621" s="2061"/>
      <c r="N621" s="2061"/>
      <c r="O621" s="2061"/>
      <c r="P621" s="2061"/>
      <c r="Q621" s="2061"/>
      <c r="R621" s="2061"/>
    </row>
    <row r="622" spans="1:18" ht="161.25" customHeight="1">
      <c r="A622" s="2051"/>
      <c r="B622" s="2071" t="s">
        <v>2307</v>
      </c>
      <c r="C622" s="2068" t="s">
        <v>563</v>
      </c>
      <c r="D622" s="3605"/>
      <c r="E622" s="3605"/>
      <c r="F622" s="2068" t="s">
        <v>2327</v>
      </c>
      <c r="G622" s="2061"/>
      <c r="H622" s="2061"/>
      <c r="I622" s="2061"/>
      <c r="J622" s="2061"/>
      <c r="K622" s="2061"/>
      <c r="L622" s="2066">
        <v>16200000</v>
      </c>
      <c r="M622" s="2061"/>
      <c r="N622" s="2061"/>
      <c r="O622" s="2061"/>
      <c r="P622" s="2061"/>
      <c r="Q622" s="2061"/>
      <c r="R622" s="2061"/>
    </row>
    <row r="623" spans="1:18" ht="63.75" customHeight="1">
      <c r="A623" s="2051"/>
      <c r="B623" s="2071" t="s">
        <v>2308</v>
      </c>
      <c r="C623" s="2068" t="s">
        <v>563</v>
      </c>
      <c r="D623" s="3605" t="s">
        <v>2320</v>
      </c>
      <c r="E623" s="3605"/>
      <c r="F623" s="2068" t="s">
        <v>2327</v>
      </c>
      <c r="G623" s="2061"/>
      <c r="H623" s="2061"/>
      <c r="I623" s="2061"/>
      <c r="J623" s="2061"/>
      <c r="K623" s="2061"/>
      <c r="L623" s="2066">
        <v>8220000</v>
      </c>
      <c r="M623" s="2061"/>
      <c r="N623" s="2061"/>
      <c r="O623" s="2061"/>
      <c r="P623" s="2061"/>
      <c r="Q623" s="2061"/>
      <c r="R623" s="2061"/>
    </row>
    <row r="624" spans="1:18" ht="63.75" customHeight="1">
      <c r="A624" s="2051"/>
      <c r="B624" s="2071" t="s">
        <v>2309</v>
      </c>
      <c r="C624" s="2068" t="s">
        <v>563</v>
      </c>
      <c r="D624" s="3605"/>
      <c r="E624" s="3605"/>
      <c r="F624" s="2068" t="s">
        <v>2328</v>
      </c>
      <c r="G624" s="2061"/>
      <c r="H624" s="2061"/>
      <c r="I624" s="2061"/>
      <c r="J624" s="2061"/>
      <c r="K624" s="2061"/>
      <c r="L624" s="2066">
        <v>9298000</v>
      </c>
      <c r="M624" s="2061"/>
      <c r="N624" s="2061"/>
      <c r="O624" s="2061"/>
      <c r="P624" s="2061"/>
      <c r="Q624" s="2061"/>
      <c r="R624" s="2061"/>
    </row>
    <row r="625" spans="1:18" ht="63.75" customHeight="1">
      <c r="A625" s="2051"/>
      <c r="B625" s="2071" t="s">
        <v>2310</v>
      </c>
      <c r="C625" s="2068" t="s">
        <v>563</v>
      </c>
      <c r="D625" s="3605"/>
      <c r="E625" s="3605"/>
      <c r="F625" s="2068" t="s">
        <v>2329</v>
      </c>
      <c r="G625" s="2061"/>
      <c r="H625" s="2061"/>
      <c r="I625" s="2061"/>
      <c r="J625" s="2061"/>
      <c r="K625" s="2061"/>
      <c r="L625" s="2066">
        <v>10586300</v>
      </c>
      <c r="M625" s="2061"/>
      <c r="N625" s="2061"/>
      <c r="O625" s="2061"/>
      <c r="P625" s="2061"/>
      <c r="Q625" s="2061"/>
      <c r="R625" s="2061"/>
    </row>
    <row r="626" spans="1:18" ht="63.75" customHeight="1">
      <c r="A626" s="2051"/>
      <c r="B626" s="2071" t="s">
        <v>2311</v>
      </c>
      <c r="C626" s="2068" t="s">
        <v>563</v>
      </c>
      <c r="D626" s="3605"/>
      <c r="E626" s="3605"/>
      <c r="F626" s="2068" t="s">
        <v>2330</v>
      </c>
      <c r="G626" s="2061"/>
      <c r="H626" s="2061"/>
      <c r="I626" s="2061"/>
      <c r="J626" s="2061"/>
      <c r="K626" s="2061"/>
      <c r="L626" s="2066">
        <v>15250000</v>
      </c>
      <c r="M626" s="2061"/>
      <c r="N626" s="2061"/>
      <c r="O626" s="2061"/>
      <c r="P626" s="2061"/>
      <c r="Q626" s="2061"/>
      <c r="R626" s="2061"/>
    </row>
    <row r="627" spans="1:18" ht="63.75" customHeight="1">
      <c r="A627" s="2051"/>
      <c r="B627" s="2071" t="s">
        <v>2312</v>
      </c>
      <c r="C627" s="2068" t="s">
        <v>563</v>
      </c>
      <c r="D627" s="3605"/>
      <c r="E627" s="3605"/>
      <c r="F627" s="2068" t="s">
        <v>2331</v>
      </c>
      <c r="G627" s="2061"/>
      <c r="H627" s="2061"/>
      <c r="I627" s="2061"/>
      <c r="J627" s="2061"/>
      <c r="K627" s="2061"/>
      <c r="L627" s="2066">
        <v>17950000</v>
      </c>
      <c r="M627" s="2061"/>
      <c r="N627" s="2061"/>
      <c r="O627" s="2061"/>
      <c r="P627" s="2061"/>
      <c r="Q627" s="2061"/>
      <c r="R627" s="2061"/>
    </row>
    <row r="628" spans="1:18" ht="63.75" customHeight="1">
      <c r="A628" s="2051"/>
      <c r="B628" s="2071" t="s">
        <v>2313</v>
      </c>
      <c r="C628" s="2068" t="s">
        <v>563</v>
      </c>
      <c r="D628" s="3605"/>
      <c r="E628" s="3605"/>
      <c r="F628" s="2068" t="s">
        <v>2332</v>
      </c>
      <c r="G628" s="2061"/>
      <c r="H628" s="2061"/>
      <c r="I628" s="2061"/>
      <c r="J628" s="2061"/>
      <c r="K628" s="2061"/>
      <c r="L628" s="2066">
        <v>18972500</v>
      </c>
      <c r="M628" s="2061"/>
      <c r="N628" s="2061"/>
      <c r="O628" s="2061"/>
      <c r="P628" s="2061"/>
      <c r="Q628" s="2061"/>
      <c r="R628" s="2061"/>
    </row>
    <row r="629" spans="1:18" ht="63.75" customHeight="1">
      <c r="A629" s="2051"/>
      <c r="B629" s="2071" t="s">
        <v>2314</v>
      </c>
      <c r="C629" s="2068" t="s">
        <v>563</v>
      </c>
      <c r="D629" s="3605"/>
      <c r="E629" s="3605"/>
      <c r="F629" s="2068" t="s">
        <v>2332</v>
      </c>
      <c r="G629" s="2061"/>
      <c r="H629" s="2061"/>
      <c r="I629" s="2061"/>
      <c r="J629" s="2061"/>
      <c r="K629" s="2061"/>
      <c r="L629" s="2066">
        <v>27150000</v>
      </c>
      <c r="M629" s="2061"/>
      <c r="N629" s="2061"/>
      <c r="O629" s="2061"/>
      <c r="P629" s="2061"/>
      <c r="Q629" s="2061"/>
      <c r="R629" s="2061"/>
    </row>
    <row r="630" spans="1:18" ht="63.75" customHeight="1">
      <c r="A630" s="2051"/>
      <c r="B630" s="2071" t="s">
        <v>2315</v>
      </c>
      <c r="C630" s="2068" t="s">
        <v>563</v>
      </c>
      <c r="D630" s="3605"/>
      <c r="E630" s="3605"/>
      <c r="F630" s="2068" t="s">
        <v>2333</v>
      </c>
      <c r="G630" s="2061"/>
      <c r="H630" s="2061"/>
      <c r="I630" s="2061"/>
      <c r="J630" s="2061"/>
      <c r="K630" s="2061"/>
      <c r="L630" s="2066">
        <v>30500000</v>
      </c>
      <c r="M630" s="2061"/>
      <c r="N630" s="2061"/>
      <c r="O630" s="2061"/>
      <c r="P630" s="2061"/>
      <c r="Q630" s="2061"/>
      <c r="R630" s="2061"/>
    </row>
    <row r="631" spans="1:18" ht="63.75" customHeight="1">
      <c r="A631" s="2051"/>
      <c r="B631" s="2071" t="s">
        <v>2316</v>
      </c>
      <c r="C631" s="2068" t="s">
        <v>563</v>
      </c>
      <c r="D631" s="3605"/>
      <c r="E631" s="3605"/>
      <c r="F631" s="2068" t="s">
        <v>2334</v>
      </c>
      <c r="G631" s="2061"/>
      <c r="H631" s="2061"/>
      <c r="I631" s="2061"/>
      <c r="J631" s="2061"/>
      <c r="K631" s="2061"/>
      <c r="L631" s="2066">
        <v>33500000</v>
      </c>
      <c r="M631" s="2061"/>
      <c r="N631" s="2061"/>
      <c r="O631" s="2061"/>
      <c r="P631" s="2061"/>
      <c r="Q631" s="2061"/>
      <c r="R631" s="2061"/>
    </row>
    <row r="632" spans="1:18" ht="119.25" customHeight="1">
      <c r="A632" s="2051"/>
      <c r="B632" s="2071" t="s">
        <v>2317</v>
      </c>
      <c r="C632" s="2068" t="s">
        <v>563</v>
      </c>
      <c r="D632" s="3605" t="s">
        <v>2335</v>
      </c>
      <c r="E632" s="3605"/>
      <c r="F632" s="2070"/>
      <c r="G632" s="2061"/>
      <c r="H632" s="2061"/>
      <c r="I632" s="2061"/>
      <c r="J632" s="2061"/>
      <c r="K632" s="2061"/>
      <c r="L632" s="2066" t="s">
        <v>2336</v>
      </c>
      <c r="M632" s="2061"/>
      <c r="N632" s="2061"/>
      <c r="O632" s="2061"/>
      <c r="P632" s="2061"/>
      <c r="Q632" s="2061"/>
      <c r="R632" s="2061"/>
    </row>
    <row r="633" spans="1:18" ht="29.25" customHeight="1">
      <c r="A633" s="2051"/>
      <c r="B633" s="3604" t="s">
        <v>2337</v>
      </c>
      <c r="C633" s="3604"/>
      <c r="D633" s="3604"/>
      <c r="E633" s="3604"/>
      <c r="F633" s="2061"/>
      <c r="G633" s="2061"/>
      <c r="H633" s="2061"/>
      <c r="I633" s="2061"/>
      <c r="J633" s="2061"/>
      <c r="K633" s="2061"/>
      <c r="L633" s="2027"/>
      <c r="M633" s="2061"/>
      <c r="N633" s="2061"/>
      <c r="O633" s="2061"/>
      <c r="P633" s="2061"/>
      <c r="Q633" s="2061"/>
      <c r="R633" s="2061"/>
    </row>
    <row r="634" spans="1:18" ht="63.75" customHeight="1">
      <c r="A634" s="2051"/>
      <c r="B634" s="2071" t="s">
        <v>2338</v>
      </c>
      <c r="C634" s="2068" t="s">
        <v>2339</v>
      </c>
      <c r="D634" s="3605" t="s">
        <v>2345</v>
      </c>
      <c r="E634" s="3605"/>
      <c r="F634" s="2068"/>
      <c r="G634" s="2061"/>
      <c r="H634" s="2061"/>
      <c r="I634" s="2061"/>
      <c r="J634" s="2061"/>
      <c r="K634" s="2061"/>
      <c r="L634" s="2066">
        <v>5220000</v>
      </c>
      <c r="M634" s="2061"/>
      <c r="N634" s="2061"/>
      <c r="O634" s="2061"/>
      <c r="P634" s="2061"/>
      <c r="Q634" s="2061"/>
      <c r="R634" s="2061"/>
    </row>
    <row r="635" spans="1:18" ht="63.75" customHeight="1">
      <c r="A635" s="2051"/>
      <c r="B635" s="2071" t="s">
        <v>2340</v>
      </c>
      <c r="C635" s="2068" t="s">
        <v>2339</v>
      </c>
      <c r="D635" s="3605" t="s">
        <v>2345</v>
      </c>
      <c r="E635" s="3605"/>
      <c r="F635" s="2068"/>
      <c r="G635" s="2061"/>
      <c r="H635" s="2061"/>
      <c r="I635" s="2061"/>
      <c r="J635" s="2061"/>
      <c r="K635" s="2061"/>
      <c r="L635" s="2066">
        <v>5920000</v>
      </c>
      <c r="M635" s="2061"/>
      <c r="N635" s="2061"/>
      <c r="O635" s="2061"/>
      <c r="P635" s="2061"/>
      <c r="Q635" s="2061"/>
      <c r="R635" s="2061"/>
    </row>
    <row r="636" spans="1:18" ht="63.75" customHeight="1">
      <c r="A636" s="2051"/>
      <c r="B636" s="2071" t="s">
        <v>2341</v>
      </c>
      <c r="C636" s="2068" t="s">
        <v>2339</v>
      </c>
      <c r="D636" s="3605" t="s">
        <v>2345</v>
      </c>
      <c r="E636" s="3605"/>
      <c r="F636" s="2068"/>
      <c r="G636" s="2061"/>
      <c r="H636" s="2061"/>
      <c r="I636" s="2061"/>
      <c r="J636" s="2061"/>
      <c r="K636" s="2061"/>
      <c r="L636" s="2066">
        <v>6310000</v>
      </c>
      <c r="M636" s="2061"/>
      <c r="N636" s="2061"/>
      <c r="O636" s="2061"/>
      <c r="P636" s="2061"/>
      <c r="Q636" s="2061"/>
      <c r="R636" s="2061"/>
    </row>
    <row r="637" spans="1:18" ht="63.75" customHeight="1">
      <c r="A637" s="2051"/>
      <c r="B637" s="2071" t="s">
        <v>2342</v>
      </c>
      <c r="C637" s="2068" t="s">
        <v>2339</v>
      </c>
      <c r="D637" s="3605" t="s">
        <v>2345</v>
      </c>
      <c r="E637" s="3605"/>
      <c r="F637" s="2068"/>
      <c r="G637" s="2061"/>
      <c r="H637" s="2061"/>
      <c r="I637" s="2061"/>
      <c r="J637" s="2061"/>
      <c r="K637" s="2061"/>
      <c r="L637" s="2066">
        <v>8600000</v>
      </c>
      <c r="M637" s="2061"/>
      <c r="N637" s="2061"/>
      <c r="O637" s="2061"/>
      <c r="P637" s="2061"/>
      <c r="Q637" s="2061"/>
      <c r="R637" s="2061"/>
    </row>
    <row r="638" spans="1:18" ht="63.75" customHeight="1">
      <c r="A638" s="2051"/>
      <c r="B638" s="2071" t="s">
        <v>2343</v>
      </c>
      <c r="C638" s="2068" t="s">
        <v>2339</v>
      </c>
      <c r="D638" s="3605" t="s">
        <v>2345</v>
      </c>
      <c r="E638" s="3605"/>
      <c r="F638" s="2068"/>
      <c r="G638" s="2061"/>
      <c r="H638" s="2061"/>
      <c r="I638" s="2061"/>
      <c r="J638" s="2061"/>
      <c r="K638" s="2061"/>
      <c r="L638" s="2066">
        <v>9400000</v>
      </c>
      <c r="M638" s="2061"/>
      <c r="N638" s="2061"/>
      <c r="O638" s="2061"/>
      <c r="P638" s="2061"/>
      <c r="Q638" s="2061"/>
      <c r="R638" s="2061"/>
    </row>
    <row r="639" spans="1:18" ht="63.75" customHeight="1">
      <c r="A639" s="2051"/>
      <c r="B639" s="2071" t="s">
        <v>2344</v>
      </c>
      <c r="C639" s="2068" t="s">
        <v>2339</v>
      </c>
      <c r="D639" s="3605" t="s">
        <v>2345</v>
      </c>
      <c r="E639" s="3605"/>
      <c r="F639" s="2068"/>
      <c r="G639" s="2061"/>
      <c r="H639" s="2061"/>
      <c r="I639" s="2061"/>
      <c r="J639" s="2061"/>
      <c r="K639" s="2061"/>
      <c r="L639" s="2066">
        <v>11700000</v>
      </c>
      <c r="M639" s="2061"/>
      <c r="N639" s="2061"/>
      <c r="O639" s="2061"/>
      <c r="P639" s="2061"/>
      <c r="Q639" s="2061"/>
      <c r="R639" s="2061"/>
    </row>
    <row r="640" spans="1:18" ht="36" customHeight="1">
      <c r="A640" s="2051"/>
      <c r="B640" s="3604" t="s">
        <v>2346</v>
      </c>
      <c r="C640" s="3604"/>
      <c r="D640" s="3604"/>
      <c r="E640" s="3604"/>
      <c r="F640" s="2061"/>
      <c r="G640" s="2061"/>
      <c r="H640" s="2061"/>
      <c r="I640" s="2061"/>
      <c r="J640" s="2061"/>
      <c r="K640" s="2061"/>
      <c r="L640" s="2027"/>
      <c r="M640" s="2061"/>
      <c r="N640" s="2061"/>
      <c r="O640" s="2061"/>
      <c r="P640" s="2061"/>
      <c r="Q640" s="2061"/>
      <c r="R640" s="2061"/>
    </row>
    <row r="641" spans="1:18" ht="63.75" customHeight="1">
      <c r="A641" s="2051"/>
      <c r="B641" s="2071" t="s">
        <v>2347</v>
      </c>
      <c r="C641" s="2068" t="s">
        <v>2339</v>
      </c>
      <c r="D641" s="3605" t="s">
        <v>2345</v>
      </c>
      <c r="E641" s="3605"/>
      <c r="F641" s="2068"/>
      <c r="G641" s="2061"/>
      <c r="H641" s="2061"/>
      <c r="I641" s="2061"/>
      <c r="J641" s="2061"/>
      <c r="K641" s="2061"/>
      <c r="L641" s="2066">
        <v>5800000</v>
      </c>
      <c r="M641" s="2061"/>
      <c r="N641" s="2061"/>
      <c r="O641" s="2061"/>
      <c r="P641" s="2061"/>
      <c r="Q641" s="2061"/>
      <c r="R641" s="2061"/>
    </row>
    <row r="642" spans="1:18" ht="63.75" customHeight="1">
      <c r="A642" s="2051"/>
      <c r="B642" s="2071" t="s">
        <v>2348</v>
      </c>
      <c r="C642" s="2068" t="s">
        <v>2339</v>
      </c>
      <c r="D642" s="3605" t="s">
        <v>2345</v>
      </c>
      <c r="E642" s="3605"/>
      <c r="F642" s="2068"/>
      <c r="G642" s="2061"/>
      <c r="H642" s="2061"/>
      <c r="I642" s="2061"/>
      <c r="J642" s="2061"/>
      <c r="K642" s="2061"/>
      <c r="L642" s="2066">
        <v>6250000</v>
      </c>
      <c r="M642" s="2061"/>
      <c r="N642" s="2061"/>
      <c r="O642" s="2061"/>
      <c r="P642" s="2061"/>
      <c r="Q642" s="2061"/>
      <c r="R642" s="2061"/>
    </row>
    <row r="643" spans="1:18" ht="63.75" customHeight="1">
      <c r="A643" s="2051"/>
      <c r="B643" s="2071" t="s">
        <v>2349</v>
      </c>
      <c r="C643" s="2068" t="s">
        <v>2339</v>
      </c>
      <c r="D643" s="3605" t="s">
        <v>2345</v>
      </c>
      <c r="E643" s="3605"/>
      <c r="F643" s="2068"/>
      <c r="G643" s="2061"/>
      <c r="H643" s="2061"/>
      <c r="I643" s="2061"/>
      <c r="J643" s="2061"/>
      <c r="K643" s="2061"/>
      <c r="L643" s="2066">
        <v>6810000</v>
      </c>
      <c r="M643" s="2061"/>
      <c r="N643" s="2061"/>
      <c r="O643" s="2061"/>
      <c r="P643" s="2061"/>
      <c r="Q643" s="2061"/>
      <c r="R643" s="2061"/>
    </row>
    <row r="644" spans="1:18" ht="63.75" customHeight="1">
      <c r="A644" s="2051"/>
      <c r="B644" s="2071" t="s">
        <v>2350</v>
      </c>
      <c r="C644" s="2068" t="s">
        <v>2339</v>
      </c>
      <c r="D644" s="3605" t="s">
        <v>2345</v>
      </c>
      <c r="E644" s="3605"/>
      <c r="F644" s="2068"/>
      <c r="G644" s="2061"/>
      <c r="H644" s="2061"/>
      <c r="I644" s="2061"/>
      <c r="J644" s="2061"/>
      <c r="K644" s="2061"/>
      <c r="L644" s="2066">
        <v>8820000</v>
      </c>
      <c r="M644" s="2061"/>
      <c r="N644" s="2061"/>
      <c r="O644" s="2061"/>
      <c r="P644" s="2061"/>
      <c r="Q644" s="2061"/>
      <c r="R644" s="2061"/>
    </row>
    <row r="645" spans="1:18" ht="63.75" customHeight="1">
      <c r="A645" s="2051"/>
      <c r="B645" s="2071" t="s">
        <v>2351</v>
      </c>
      <c r="C645" s="2068" t="s">
        <v>2339</v>
      </c>
      <c r="D645" s="3605" t="s">
        <v>2345</v>
      </c>
      <c r="E645" s="3605"/>
      <c r="F645" s="2068"/>
      <c r="G645" s="2061"/>
      <c r="H645" s="2061"/>
      <c r="I645" s="2061"/>
      <c r="J645" s="2061"/>
      <c r="K645" s="2061"/>
      <c r="L645" s="2066">
        <v>9830000</v>
      </c>
      <c r="M645" s="2061"/>
      <c r="N645" s="2061"/>
      <c r="O645" s="2061"/>
      <c r="P645" s="2061"/>
      <c r="Q645" s="2061"/>
      <c r="R645" s="2061"/>
    </row>
    <row r="646" spans="1:18" ht="63.75" customHeight="1">
      <c r="A646" s="2051"/>
      <c r="B646" s="2071" t="s">
        <v>2352</v>
      </c>
      <c r="C646" s="2068" t="s">
        <v>2339</v>
      </c>
      <c r="D646" s="3605" t="s">
        <v>2345</v>
      </c>
      <c r="E646" s="3605"/>
      <c r="F646" s="2068"/>
      <c r="G646" s="2061"/>
      <c r="H646" s="2061"/>
      <c r="I646" s="2061"/>
      <c r="J646" s="2061"/>
      <c r="K646" s="2061"/>
      <c r="L646" s="2066">
        <v>12830000</v>
      </c>
      <c r="M646" s="2061"/>
      <c r="N646" s="2061"/>
      <c r="O646" s="2061"/>
      <c r="P646" s="2061"/>
      <c r="Q646" s="2061"/>
      <c r="R646" s="2061"/>
    </row>
    <row r="647" spans="1:18" ht="63.75" customHeight="1">
      <c r="A647" s="2051"/>
      <c r="B647" s="2071" t="s">
        <v>2353</v>
      </c>
      <c r="C647" s="2068" t="s">
        <v>2354</v>
      </c>
      <c r="D647" s="3605" t="s">
        <v>2345</v>
      </c>
      <c r="E647" s="3605"/>
      <c r="F647" s="2068"/>
      <c r="G647" s="2061"/>
      <c r="H647" s="2061"/>
      <c r="I647" s="2061"/>
      <c r="J647" s="2061"/>
      <c r="K647" s="2061"/>
      <c r="L647" s="2066">
        <v>1890000</v>
      </c>
      <c r="M647" s="2061"/>
      <c r="N647" s="2061"/>
      <c r="O647" s="2061"/>
      <c r="P647" s="2061"/>
      <c r="Q647" s="2061"/>
      <c r="R647" s="2061"/>
    </row>
    <row r="648" spans="1:18" ht="63.75" customHeight="1">
      <c r="A648" s="2051"/>
      <c r="B648" s="2071" t="s">
        <v>2355</v>
      </c>
      <c r="C648" s="2068" t="s">
        <v>2354</v>
      </c>
      <c r="D648" s="3605" t="s">
        <v>2345</v>
      </c>
      <c r="E648" s="3605"/>
      <c r="F648" s="2068"/>
      <c r="G648" s="2061"/>
      <c r="H648" s="2061"/>
      <c r="I648" s="2061"/>
      <c r="J648" s="2061"/>
      <c r="K648" s="2061"/>
      <c r="L648" s="2066">
        <v>1785000</v>
      </c>
      <c r="M648" s="2061"/>
      <c r="N648" s="2061"/>
      <c r="O648" s="2061"/>
      <c r="P648" s="2061"/>
      <c r="Q648" s="2061"/>
      <c r="R648" s="2061"/>
    </row>
    <row r="649" spans="1:18" ht="63.75" customHeight="1">
      <c r="A649" s="2051"/>
      <c r="B649" s="2071" t="s">
        <v>2356</v>
      </c>
      <c r="C649" s="2068" t="s">
        <v>2354</v>
      </c>
      <c r="D649" s="3605" t="s">
        <v>2345</v>
      </c>
      <c r="E649" s="3605"/>
      <c r="F649" s="2068"/>
      <c r="G649" s="2061"/>
      <c r="H649" s="2061"/>
      <c r="I649" s="2061"/>
      <c r="J649" s="2061"/>
      <c r="K649" s="2061"/>
      <c r="L649" s="2066">
        <v>4050000</v>
      </c>
      <c r="M649" s="2061"/>
      <c r="N649" s="2061"/>
      <c r="O649" s="2061"/>
      <c r="P649" s="2061"/>
      <c r="Q649" s="2061"/>
      <c r="R649" s="2061"/>
    </row>
    <row r="650" spans="1:18" ht="63.75" customHeight="1">
      <c r="A650" s="2051"/>
      <c r="B650" s="2071" t="s">
        <v>2357</v>
      </c>
      <c r="C650" s="2068" t="s">
        <v>2354</v>
      </c>
      <c r="D650" s="3605" t="s">
        <v>2345</v>
      </c>
      <c r="E650" s="3605"/>
      <c r="F650" s="2068"/>
      <c r="G650" s="2061"/>
      <c r="H650" s="2061"/>
      <c r="I650" s="2061"/>
      <c r="J650" s="2061"/>
      <c r="K650" s="2061"/>
      <c r="L650" s="2066">
        <v>2390000</v>
      </c>
      <c r="M650" s="2061"/>
      <c r="N650" s="2061"/>
      <c r="O650" s="2061"/>
      <c r="P650" s="2061"/>
      <c r="Q650" s="2061"/>
      <c r="R650" s="2061"/>
    </row>
    <row r="651" spans="1:18" ht="63.75" customHeight="1">
      <c r="A651" s="2051"/>
      <c r="B651" s="2071" t="s">
        <v>2358</v>
      </c>
      <c r="C651" s="2068" t="s">
        <v>2354</v>
      </c>
      <c r="D651" s="3605" t="s">
        <v>2345</v>
      </c>
      <c r="E651" s="3605"/>
      <c r="F651" s="2068"/>
      <c r="G651" s="2061"/>
      <c r="H651" s="2061"/>
      <c r="I651" s="2061"/>
      <c r="J651" s="2061"/>
      <c r="K651" s="2061"/>
      <c r="L651" s="2066">
        <v>2150000</v>
      </c>
      <c r="M651" s="2061"/>
      <c r="N651" s="2061"/>
      <c r="O651" s="2061"/>
      <c r="P651" s="2061"/>
      <c r="Q651" s="2061"/>
      <c r="R651" s="2061"/>
    </row>
    <row r="652" spans="1:18" ht="63.75" customHeight="1">
      <c r="A652" s="2051"/>
      <c r="B652" s="2071" t="s">
        <v>2359</v>
      </c>
      <c r="C652" s="2068" t="s">
        <v>2354</v>
      </c>
      <c r="D652" s="3605" t="s">
        <v>2345</v>
      </c>
      <c r="E652" s="3605"/>
      <c r="F652" s="2068"/>
      <c r="G652" s="2061"/>
      <c r="H652" s="2061"/>
      <c r="I652" s="2061"/>
      <c r="J652" s="2061"/>
      <c r="K652" s="2061"/>
      <c r="L652" s="2066">
        <v>4520000</v>
      </c>
      <c r="M652" s="2061"/>
      <c r="N652" s="2061"/>
      <c r="O652" s="2061"/>
      <c r="P652" s="2061"/>
      <c r="Q652" s="2061"/>
      <c r="R652" s="2061"/>
    </row>
    <row r="653" spans="1:18" ht="33.75" customHeight="1">
      <c r="A653" s="2051"/>
      <c r="B653" s="3604" t="s">
        <v>2360</v>
      </c>
      <c r="C653" s="3604"/>
      <c r="D653" s="3604"/>
      <c r="E653" s="3604"/>
      <c r="F653" s="2061"/>
      <c r="G653" s="2061"/>
      <c r="H653" s="2061"/>
      <c r="I653" s="2061"/>
      <c r="J653" s="2061"/>
      <c r="K653" s="2061"/>
      <c r="L653" s="2027"/>
      <c r="M653" s="2061"/>
      <c r="N653" s="2061"/>
      <c r="O653" s="2061"/>
      <c r="P653" s="2061"/>
      <c r="Q653" s="2061"/>
      <c r="R653" s="2061"/>
    </row>
    <row r="654" spans="1:18" ht="63.75" customHeight="1">
      <c r="A654" s="2051"/>
      <c r="B654" s="2071" t="s">
        <v>2361</v>
      </c>
      <c r="C654" s="2068" t="s">
        <v>2362</v>
      </c>
      <c r="D654" s="3605" t="s">
        <v>2345</v>
      </c>
      <c r="E654" s="3605"/>
      <c r="F654" s="2068"/>
      <c r="G654" s="2061"/>
      <c r="H654" s="2061"/>
      <c r="I654" s="2061"/>
      <c r="J654" s="2061"/>
      <c r="K654" s="2061"/>
      <c r="L654" s="2066">
        <v>1020000</v>
      </c>
      <c r="M654" s="2061"/>
      <c r="N654" s="2061"/>
      <c r="O654" s="2061"/>
      <c r="P654" s="2061"/>
      <c r="Q654" s="2061"/>
      <c r="R654" s="2061"/>
    </row>
    <row r="655" spans="1:18" ht="31.5" customHeight="1">
      <c r="A655" s="2051"/>
      <c r="B655" s="3604" t="s">
        <v>2363</v>
      </c>
      <c r="C655" s="3604"/>
      <c r="D655" s="3604"/>
      <c r="E655" s="3604"/>
      <c r="F655" s="2061"/>
      <c r="G655" s="2061"/>
      <c r="H655" s="2061"/>
      <c r="I655" s="2061"/>
      <c r="J655" s="2061"/>
      <c r="K655" s="2061"/>
      <c r="L655" s="2027"/>
      <c r="M655" s="2061"/>
      <c r="N655" s="2061"/>
      <c r="O655" s="2061"/>
      <c r="P655" s="2061"/>
      <c r="Q655" s="2061"/>
      <c r="R655" s="2061"/>
    </row>
    <row r="656" spans="1:18" ht="63.75" customHeight="1">
      <c r="A656" s="2051"/>
      <c r="B656" s="2071" t="s">
        <v>2364</v>
      </c>
      <c r="C656" s="2068" t="s">
        <v>563</v>
      </c>
      <c r="D656" s="3605" t="s">
        <v>2345</v>
      </c>
      <c r="E656" s="3605"/>
      <c r="F656" s="2068"/>
      <c r="G656" s="2061"/>
      <c r="H656" s="2061"/>
      <c r="I656" s="2061"/>
      <c r="J656" s="2061"/>
      <c r="K656" s="2061"/>
      <c r="L656" s="2066">
        <v>670000</v>
      </c>
      <c r="M656" s="2061"/>
      <c r="N656" s="2061"/>
      <c r="O656" s="2061"/>
      <c r="P656" s="2061"/>
      <c r="Q656" s="2061"/>
      <c r="R656" s="2061"/>
    </row>
    <row r="657" spans="1:18" ht="63.75" customHeight="1">
      <c r="A657" s="2051"/>
      <c r="B657" s="2071" t="s">
        <v>2365</v>
      </c>
      <c r="C657" s="2068" t="s">
        <v>563</v>
      </c>
      <c r="D657" s="3605" t="s">
        <v>2345</v>
      </c>
      <c r="E657" s="3605"/>
      <c r="F657" s="2068"/>
      <c r="G657" s="2061"/>
      <c r="H657" s="2061"/>
      <c r="I657" s="2061"/>
      <c r="J657" s="2061"/>
      <c r="K657" s="2061"/>
      <c r="L657" s="2066">
        <v>650000</v>
      </c>
      <c r="M657" s="2061"/>
      <c r="N657" s="2061"/>
      <c r="O657" s="2061"/>
      <c r="P657" s="2061"/>
      <c r="Q657" s="2061"/>
      <c r="R657" s="2061"/>
    </row>
    <row r="658" spans="1:18" ht="63.75" customHeight="1">
      <c r="A658" s="2051"/>
      <c r="B658" s="2071" t="s">
        <v>2366</v>
      </c>
      <c r="C658" s="2068" t="s">
        <v>563</v>
      </c>
      <c r="D658" s="3605" t="s">
        <v>2345</v>
      </c>
      <c r="E658" s="3605"/>
      <c r="F658" s="2068"/>
      <c r="G658" s="2061"/>
      <c r="H658" s="2061"/>
      <c r="I658" s="2061"/>
      <c r="J658" s="2061"/>
      <c r="K658" s="2061"/>
      <c r="L658" s="2066">
        <v>630000</v>
      </c>
      <c r="M658" s="2061"/>
      <c r="N658" s="2061"/>
      <c r="O658" s="2061"/>
      <c r="P658" s="2061"/>
      <c r="Q658" s="2061"/>
      <c r="R658" s="2061"/>
    </row>
    <row r="659" spans="1:18" ht="63.75" customHeight="1">
      <c r="A659" s="2051"/>
      <c r="B659" s="2071" t="s">
        <v>2367</v>
      </c>
      <c r="C659" s="2068" t="s">
        <v>563</v>
      </c>
      <c r="D659" s="3605" t="s">
        <v>2345</v>
      </c>
      <c r="E659" s="3605"/>
      <c r="F659" s="2068"/>
      <c r="G659" s="2061"/>
      <c r="H659" s="2061"/>
      <c r="I659" s="2061"/>
      <c r="J659" s="2061"/>
      <c r="K659" s="2061"/>
      <c r="L659" s="2066">
        <v>930000</v>
      </c>
      <c r="M659" s="2061"/>
      <c r="N659" s="2061"/>
      <c r="O659" s="2061"/>
      <c r="P659" s="2061"/>
      <c r="Q659" s="2061"/>
      <c r="R659" s="2061"/>
    </row>
    <row r="660" spans="1:18" ht="63.75" customHeight="1">
      <c r="A660" s="2051"/>
      <c r="B660" s="2071" t="s">
        <v>2368</v>
      </c>
      <c r="C660" s="2068" t="s">
        <v>563</v>
      </c>
      <c r="D660" s="3605" t="s">
        <v>2345</v>
      </c>
      <c r="E660" s="3605"/>
      <c r="F660" s="2068"/>
      <c r="G660" s="2061"/>
      <c r="H660" s="2061"/>
      <c r="I660" s="2061"/>
      <c r="J660" s="2061"/>
      <c r="K660" s="2061"/>
      <c r="L660" s="2066">
        <v>970000</v>
      </c>
      <c r="M660" s="2061"/>
      <c r="N660" s="2061"/>
      <c r="O660" s="2061"/>
      <c r="P660" s="2061"/>
      <c r="Q660" s="2061"/>
      <c r="R660" s="2061"/>
    </row>
    <row r="661" spans="1:18" ht="48" customHeight="1">
      <c r="A661" s="2051">
        <v>5</v>
      </c>
      <c r="B661" s="3603" t="s">
        <v>2484</v>
      </c>
      <c r="C661" s="3604"/>
      <c r="D661" s="3604"/>
      <c r="E661" s="3604"/>
      <c r="F661" s="3604"/>
      <c r="G661" s="3604"/>
      <c r="H661" s="3604"/>
      <c r="I661" s="3604"/>
      <c r="J661" s="3604"/>
      <c r="K661" s="3604"/>
      <c r="L661" s="3604"/>
      <c r="M661" s="3604"/>
      <c r="N661" s="3604"/>
      <c r="O661" s="3604"/>
      <c r="P661" s="3604"/>
      <c r="Q661" s="3604"/>
      <c r="R661" s="3604"/>
    </row>
    <row r="662" spans="1:18" ht="17.25" customHeight="1">
      <c r="A662" s="2051"/>
      <c r="B662" s="2067"/>
      <c r="C662" s="2061"/>
      <c r="D662" s="2061"/>
      <c r="E662" s="3606" t="s">
        <v>2485</v>
      </c>
      <c r="F662" s="3607"/>
      <c r="G662" s="3607"/>
      <c r="H662" s="3607"/>
      <c r="I662" s="3607"/>
      <c r="J662" s="3607"/>
      <c r="K662" s="3607"/>
      <c r="L662" s="3607"/>
      <c r="M662" s="3607"/>
      <c r="N662" s="3607"/>
      <c r="O662" s="3607"/>
      <c r="P662" s="3607"/>
      <c r="Q662" s="3607"/>
      <c r="R662" s="3608"/>
    </row>
    <row r="663" spans="1:18" ht="16.5" customHeight="1">
      <c r="A663" s="2051"/>
      <c r="B663" s="3603" t="s">
        <v>2516</v>
      </c>
      <c r="C663" s="3604"/>
      <c r="D663" s="3604"/>
      <c r="E663" s="3604"/>
      <c r="F663" s="3604"/>
      <c r="G663" s="3604"/>
      <c r="H663" s="3604"/>
      <c r="I663" s="3604"/>
      <c r="J663" s="3604"/>
      <c r="K663" s="3604"/>
      <c r="L663" s="3604"/>
      <c r="M663" s="3604"/>
      <c r="N663" s="3604"/>
      <c r="O663" s="3604"/>
      <c r="P663" s="3604"/>
      <c r="Q663" s="3604"/>
      <c r="R663" s="3604"/>
    </row>
    <row r="664" spans="1:18" ht="23.25" customHeight="1">
      <c r="A664" s="2050"/>
      <c r="B664" s="2052" t="s">
        <v>2486</v>
      </c>
      <c r="C664" s="2073" t="s">
        <v>2491</v>
      </c>
      <c r="D664" s="2064"/>
      <c r="E664" s="3600"/>
      <c r="F664" s="3601"/>
      <c r="G664" s="3602">
        <v>5542</v>
      </c>
      <c r="H664" s="3602"/>
      <c r="I664" s="3602"/>
      <c r="J664" s="3602"/>
      <c r="K664" s="3602"/>
      <c r="L664" s="3602"/>
      <c r="M664" s="3602"/>
      <c r="N664" s="3602"/>
      <c r="O664" s="3602"/>
      <c r="P664" s="3602"/>
      <c r="Q664" s="3602"/>
      <c r="R664" s="3602"/>
    </row>
    <row r="665" spans="1:18" ht="23.25" customHeight="1">
      <c r="A665" s="2050"/>
      <c r="B665" s="2052" t="s">
        <v>2487</v>
      </c>
      <c r="C665" s="2073" t="s">
        <v>2491</v>
      </c>
      <c r="D665" s="2064"/>
      <c r="E665" s="3600"/>
      <c r="F665" s="3601"/>
      <c r="G665" s="3602">
        <v>8880</v>
      </c>
      <c r="H665" s="3602"/>
      <c r="I665" s="3602"/>
      <c r="J665" s="3602"/>
      <c r="K665" s="3602"/>
      <c r="L665" s="3602"/>
      <c r="M665" s="3602"/>
      <c r="N665" s="3602"/>
      <c r="O665" s="3602"/>
      <c r="P665" s="3602"/>
      <c r="Q665" s="3602"/>
      <c r="R665" s="3602"/>
    </row>
    <row r="666" spans="1:18" ht="23.25" customHeight="1">
      <c r="A666" s="2050"/>
      <c r="B666" s="2052" t="s">
        <v>2488</v>
      </c>
      <c r="C666" s="2073" t="s">
        <v>2491</v>
      </c>
      <c r="D666" s="2064"/>
      <c r="E666" s="3600"/>
      <c r="F666" s="3601"/>
      <c r="G666" s="3602">
        <v>13876</v>
      </c>
      <c r="H666" s="3602"/>
      <c r="I666" s="3602"/>
      <c r="J666" s="3602"/>
      <c r="K666" s="3602"/>
      <c r="L666" s="3602"/>
      <c r="M666" s="3602"/>
      <c r="N666" s="3602"/>
      <c r="O666" s="3602"/>
      <c r="P666" s="3602"/>
      <c r="Q666" s="3602"/>
      <c r="R666" s="3602"/>
    </row>
    <row r="667" spans="1:18" ht="23.25" customHeight="1">
      <c r="A667" s="2050"/>
      <c r="B667" s="2052" t="s">
        <v>2489</v>
      </c>
      <c r="C667" s="2073" t="s">
        <v>2491</v>
      </c>
      <c r="D667" s="2064"/>
      <c r="E667" s="3600"/>
      <c r="F667" s="3601"/>
      <c r="G667" s="3602">
        <v>20313</v>
      </c>
      <c r="H667" s="3602"/>
      <c r="I667" s="3602"/>
      <c r="J667" s="3602"/>
      <c r="K667" s="3602"/>
      <c r="L667" s="3602"/>
      <c r="M667" s="3602"/>
      <c r="N667" s="3602"/>
      <c r="O667" s="3602"/>
      <c r="P667" s="3602"/>
      <c r="Q667" s="3602"/>
      <c r="R667" s="3602"/>
    </row>
    <row r="668" spans="1:18" ht="23.25" customHeight="1">
      <c r="A668" s="2050"/>
      <c r="B668" s="2052" t="s">
        <v>2490</v>
      </c>
      <c r="C668" s="2073" t="s">
        <v>2491</v>
      </c>
      <c r="D668" s="2064"/>
      <c r="E668" s="3600"/>
      <c r="F668" s="3601"/>
      <c r="G668" s="3602">
        <v>34473</v>
      </c>
      <c r="H668" s="3602"/>
      <c r="I668" s="3602"/>
      <c r="J668" s="3602"/>
      <c r="K668" s="3602"/>
      <c r="L668" s="3602"/>
      <c r="M668" s="3602"/>
      <c r="N668" s="3602"/>
      <c r="O668" s="3602"/>
      <c r="P668" s="3602"/>
      <c r="Q668" s="3602"/>
      <c r="R668" s="3602"/>
    </row>
    <row r="669" spans="1:18" ht="16.5" customHeight="1">
      <c r="A669" s="2051"/>
      <c r="B669" s="3603" t="s">
        <v>2517</v>
      </c>
      <c r="C669" s="3604"/>
      <c r="D669" s="3604"/>
      <c r="E669" s="3604"/>
      <c r="F669" s="3604"/>
      <c r="G669" s="3604"/>
      <c r="H669" s="3604"/>
      <c r="I669" s="3604"/>
      <c r="J669" s="3604"/>
      <c r="K669" s="3604"/>
      <c r="L669" s="3604"/>
      <c r="M669" s="3604"/>
      <c r="N669" s="3604"/>
      <c r="O669" s="3604"/>
      <c r="P669" s="3604"/>
      <c r="Q669" s="3604"/>
      <c r="R669" s="3604"/>
    </row>
    <row r="670" spans="1:18" ht="23.25" customHeight="1">
      <c r="A670" s="2050"/>
      <c r="B670" s="2052" t="s">
        <v>2492</v>
      </c>
      <c r="C670" s="2073" t="s">
        <v>2491</v>
      </c>
      <c r="D670" s="2064"/>
      <c r="E670" s="3600"/>
      <c r="F670" s="3601"/>
      <c r="G670" s="3602">
        <v>16473</v>
      </c>
      <c r="H670" s="3602"/>
      <c r="I670" s="3602"/>
      <c r="J670" s="3602"/>
      <c r="K670" s="3602"/>
      <c r="L670" s="3602"/>
      <c r="M670" s="3602"/>
      <c r="N670" s="3602"/>
      <c r="O670" s="3602"/>
      <c r="P670" s="3602"/>
      <c r="Q670" s="3602"/>
      <c r="R670" s="3602"/>
    </row>
    <row r="671" spans="1:18" ht="23.25" customHeight="1">
      <c r="A671" s="2050"/>
      <c r="B671" s="2052" t="s">
        <v>2493</v>
      </c>
      <c r="C671" s="2073" t="s">
        <v>2491</v>
      </c>
      <c r="D671" s="2064"/>
      <c r="E671" s="3600"/>
      <c r="F671" s="3601"/>
      <c r="G671" s="3602">
        <v>23062</v>
      </c>
      <c r="H671" s="3602"/>
      <c r="I671" s="3602"/>
      <c r="J671" s="3602"/>
      <c r="K671" s="3602"/>
      <c r="L671" s="3602"/>
      <c r="M671" s="3602"/>
      <c r="N671" s="3602"/>
      <c r="O671" s="3602"/>
      <c r="P671" s="3602"/>
      <c r="Q671" s="3602"/>
      <c r="R671" s="3602"/>
    </row>
    <row r="672" spans="1:18" ht="23.25" customHeight="1">
      <c r="A672" s="2050"/>
      <c r="B672" s="2052" t="s">
        <v>2494</v>
      </c>
      <c r="C672" s="2073" t="s">
        <v>2491</v>
      </c>
      <c r="D672" s="2064"/>
      <c r="E672" s="3600"/>
      <c r="F672" s="3601"/>
      <c r="G672" s="3602">
        <v>36895</v>
      </c>
      <c r="H672" s="3602"/>
      <c r="I672" s="3602"/>
      <c r="J672" s="3602"/>
      <c r="K672" s="3602"/>
      <c r="L672" s="3602"/>
      <c r="M672" s="3602"/>
      <c r="N672" s="3602"/>
      <c r="O672" s="3602"/>
      <c r="P672" s="3602"/>
      <c r="Q672" s="3602"/>
      <c r="R672" s="3602"/>
    </row>
    <row r="673" spans="1:18" ht="23.25" customHeight="1">
      <c r="A673" s="2050"/>
      <c r="B673" s="2052" t="s">
        <v>2495</v>
      </c>
      <c r="C673" s="2073" t="s">
        <v>2491</v>
      </c>
      <c r="D673" s="2064"/>
      <c r="E673" s="3600"/>
      <c r="F673" s="3601"/>
      <c r="G673" s="3602">
        <v>56575</v>
      </c>
      <c r="H673" s="3602"/>
      <c r="I673" s="3602"/>
      <c r="J673" s="3602"/>
      <c r="K673" s="3602"/>
      <c r="L673" s="3602"/>
      <c r="M673" s="3602"/>
      <c r="N673" s="3602"/>
      <c r="O673" s="3602"/>
      <c r="P673" s="3602"/>
      <c r="Q673" s="3602"/>
      <c r="R673" s="3602"/>
    </row>
    <row r="674" spans="1:18" ht="23.25" customHeight="1">
      <c r="A674" s="2050"/>
      <c r="B674" s="2052" t="s">
        <v>2496</v>
      </c>
      <c r="C674" s="2073" t="s">
        <v>2491</v>
      </c>
      <c r="D674" s="2064"/>
      <c r="E674" s="3600"/>
      <c r="F674" s="3601"/>
      <c r="G674" s="3602">
        <v>85920</v>
      </c>
      <c r="H674" s="3602"/>
      <c r="I674" s="3602"/>
      <c r="J674" s="3602"/>
      <c r="K674" s="3602"/>
      <c r="L674" s="3602"/>
      <c r="M674" s="3602"/>
      <c r="N674" s="3602"/>
      <c r="O674" s="3602"/>
      <c r="P674" s="3602"/>
      <c r="Q674" s="3602"/>
      <c r="R674" s="3602"/>
    </row>
    <row r="675" spans="1:18" ht="16.5" customHeight="1">
      <c r="A675" s="2051"/>
      <c r="B675" s="3603" t="s">
        <v>2518</v>
      </c>
      <c r="C675" s="3604"/>
      <c r="D675" s="3604"/>
      <c r="E675" s="3604"/>
      <c r="F675" s="3604"/>
      <c r="G675" s="3604"/>
      <c r="H675" s="3604"/>
      <c r="I675" s="3604"/>
      <c r="J675" s="3604"/>
      <c r="K675" s="3604"/>
      <c r="L675" s="3604"/>
      <c r="M675" s="3604"/>
      <c r="N675" s="3604"/>
      <c r="O675" s="3604"/>
      <c r="P675" s="3604"/>
      <c r="Q675" s="3604"/>
      <c r="R675" s="3604"/>
    </row>
    <row r="676" spans="1:18" ht="23.25" customHeight="1">
      <c r="A676" s="2050"/>
      <c r="B676" s="2052" t="s">
        <v>2497</v>
      </c>
      <c r="C676" s="2073" t="s">
        <v>2491</v>
      </c>
      <c r="D676" s="2064"/>
      <c r="E676" s="3600"/>
      <c r="F676" s="3601"/>
      <c r="G676" s="3602">
        <v>25876</v>
      </c>
      <c r="H676" s="3602"/>
      <c r="I676" s="3602"/>
      <c r="J676" s="3602"/>
      <c r="K676" s="3602"/>
      <c r="L676" s="3602"/>
      <c r="M676" s="3602"/>
      <c r="N676" s="3602"/>
      <c r="O676" s="3602"/>
      <c r="P676" s="3602"/>
      <c r="Q676" s="3602"/>
      <c r="R676" s="3602"/>
    </row>
    <row r="677" spans="1:18" ht="23.25" customHeight="1">
      <c r="A677" s="2050"/>
      <c r="B677" s="2052" t="s">
        <v>2498</v>
      </c>
      <c r="C677" s="2073" t="s">
        <v>2491</v>
      </c>
      <c r="D677" s="2064"/>
      <c r="E677" s="3600"/>
      <c r="F677" s="3601"/>
      <c r="G677" s="3602">
        <v>35956</v>
      </c>
      <c r="H677" s="3602"/>
      <c r="I677" s="3602"/>
      <c r="J677" s="3602"/>
      <c r="K677" s="3602"/>
      <c r="L677" s="3602"/>
      <c r="M677" s="3602"/>
      <c r="N677" s="3602"/>
      <c r="O677" s="3602"/>
      <c r="P677" s="3602"/>
      <c r="Q677" s="3602"/>
      <c r="R677" s="3602"/>
    </row>
    <row r="678" spans="1:18" ht="23.25" customHeight="1">
      <c r="A678" s="2050"/>
      <c r="B678" s="2052" t="s">
        <v>2499</v>
      </c>
      <c r="C678" s="2073" t="s">
        <v>2491</v>
      </c>
      <c r="D678" s="2064"/>
      <c r="E678" s="3600"/>
      <c r="F678" s="3601"/>
      <c r="G678" s="3602">
        <v>49593</v>
      </c>
      <c r="H678" s="3602"/>
      <c r="I678" s="3602"/>
      <c r="J678" s="3602"/>
      <c r="K678" s="3602"/>
      <c r="L678" s="3602"/>
      <c r="M678" s="3602"/>
      <c r="N678" s="3602"/>
      <c r="O678" s="3602"/>
      <c r="P678" s="3602"/>
      <c r="Q678" s="3602"/>
      <c r="R678" s="3602"/>
    </row>
    <row r="679" spans="1:18" ht="23.25" customHeight="1">
      <c r="A679" s="2050"/>
      <c r="B679" s="2052" t="s">
        <v>2500</v>
      </c>
      <c r="C679" s="2073" t="s">
        <v>2491</v>
      </c>
      <c r="D679" s="2064"/>
      <c r="E679" s="3600"/>
      <c r="F679" s="3601"/>
      <c r="G679" s="3602">
        <v>77782</v>
      </c>
      <c r="H679" s="3602"/>
      <c r="I679" s="3602"/>
      <c r="J679" s="3602"/>
      <c r="K679" s="3602"/>
      <c r="L679" s="3602"/>
      <c r="M679" s="3602"/>
      <c r="N679" s="3602"/>
      <c r="O679" s="3602"/>
      <c r="P679" s="3602"/>
      <c r="Q679" s="3602"/>
      <c r="R679" s="3602"/>
    </row>
    <row r="680" spans="1:18" ht="23.25" customHeight="1">
      <c r="A680" s="2050"/>
      <c r="B680" s="2052" t="s">
        <v>2501</v>
      </c>
      <c r="C680" s="2073" t="s">
        <v>2491</v>
      </c>
      <c r="D680" s="2064"/>
      <c r="E680" s="3600"/>
      <c r="F680" s="3601"/>
      <c r="G680" s="3602">
        <v>118407</v>
      </c>
      <c r="H680" s="3602"/>
      <c r="I680" s="3602"/>
      <c r="J680" s="3602"/>
      <c r="K680" s="3602"/>
      <c r="L680" s="3602"/>
      <c r="M680" s="3602"/>
      <c r="N680" s="3602"/>
      <c r="O680" s="3602"/>
      <c r="P680" s="3602"/>
      <c r="Q680" s="3602"/>
      <c r="R680" s="3602"/>
    </row>
    <row r="681" spans="1:18" ht="16.5" customHeight="1">
      <c r="A681" s="2051"/>
      <c r="B681" s="3603" t="s">
        <v>2519</v>
      </c>
      <c r="C681" s="3604"/>
      <c r="D681" s="3604"/>
      <c r="E681" s="3604"/>
      <c r="F681" s="3604"/>
      <c r="G681" s="3604"/>
      <c r="H681" s="3604"/>
      <c r="I681" s="3604"/>
      <c r="J681" s="3604"/>
      <c r="K681" s="3604"/>
      <c r="L681" s="3604"/>
      <c r="M681" s="3604"/>
      <c r="N681" s="3604"/>
      <c r="O681" s="3604"/>
      <c r="P681" s="3604"/>
      <c r="Q681" s="3604"/>
      <c r="R681" s="3604"/>
    </row>
    <row r="682" spans="1:18" ht="23.25" customHeight="1">
      <c r="A682" s="2050"/>
      <c r="B682" s="2052" t="s">
        <v>2502</v>
      </c>
      <c r="C682" s="2073" t="s">
        <v>2491</v>
      </c>
      <c r="D682" s="2064"/>
      <c r="E682" s="3600"/>
      <c r="F682" s="3601"/>
      <c r="G682" s="3602">
        <v>24611</v>
      </c>
      <c r="H682" s="3602"/>
      <c r="I682" s="3602"/>
      <c r="J682" s="3602"/>
      <c r="K682" s="3602"/>
      <c r="L682" s="3602"/>
      <c r="M682" s="3602"/>
      <c r="N682" s="3602"/>
      <c r="O682" s="3602"/>
      <c r="P682" s="3602"/>
      <c r="Q682" s="3602"/>
      <c r="R682" s="3602"/>
    </row>
    <row r="683" spans="1:18" ht="23.25" customHeight="1">
      <c r="A683" s="2050"/>
      <c r="B683" s="2052" t="s">
        <v>2503</v>
      </c>
      <c r="C683" s="2073" t="s">
        <v>2491</v>
      </c>
      <c r="D683" s="2064"/>
      <c r="E683" s="3600"/>
      <c r="F683" s="3601"/>
      <c r="G683" s="3602">
        <v>35149</v>
      </c>
      <c r="H683" s="3602"/>
      <c r="I683" s="3602"/>
      <c r="J683" s="3602"/>
      <c r="K683" s="3602"/>
      <c r="L683" s="3602"/>
      <c r="M683" s="3602"/>
      <c r="N683" s="3602"/>
      <c r="O683" s="3602"/>
      <c r="P683" s="3602"/>
      <c r="Q683" s="3602"/>
      <c r="R683" s="3602"/>
    </row>
    <row r="684" spans="1:18" ht="23.25" customHeight="1">
      <c r="A684" s="2050"/>
      <c r="B684" s="2052" t="s">
        <v>2504</v>
      </c>
      <c r="C684" s="2073" t="s">
        <v>2491</v>
      </c>
      <c r="D684" s="2064"/>
      <c r="E684" s="3600"/>
      <c r="F684" s="3601"/>
      <c r="G684" s="3602">
        <v>50640</v>
      </c>
      <c r="H684" s="3602"/>
      <c r="I684" s="3602"/>
      <c r="J684" s="3602"/>
      <c r="K684" s="3602"/>
      <c r="L684" s="3602"/>
      <c r="M684" s="3602"/>
      <c r="N684" s="3602"/>
      <c r="O684" s="3602"/>
      <c r="P684" s="3602"/>
      <c r="Q684" s="3602"/>
      <c r="R684" s="3602"/>
    </row>
    <row r="685" spans="1:18" ht="23.25" customHeight="1">
      <c r="A685" s="2050"/>
      <c r="B685" s="2052" t="s">
        <v>2505</v>
      </c>
      <c r="C685" s="2073" t="s">
        <v>2491</v>
      </c>
      <c r="D685" s="2064"/>
      <c r="E685" s="3600"/>
      <c r="F685" s="3601"/>
      <c r="G685" s="3602">
        <v>70560</v>
      </c>
      <c r="H685" s="3602"/>
      <c r="I685" s="3602"/>
      <c r="J685" s="3602"/>
      <c r="K685" s="3602"/>
      <c r="L685" s="3602"/>
      <c r="M685" s="3602"/>
      <c r="N685" s="3602"/>
      <c r="O685" s="3602"/>
      <c r="P685" s="3602"/>
      <c r="Q685" s="3602"/>
      <c r="R685" s="3602"/>
    </row>
    <row r="686" spans="1:18" ht="23.25" customHeight="1">
      <c r="A686" s="2050"/>
      <c r="B686" s="2052" t="s">
        <v>2506</v>
      </c>
      <c r="C686" s="2073" t="s">
        <v>2491</v>
      </c>
      <c r="D686" s="2064"/>
      <c r="E686" s="3600"/>
      <c r="F686" s="3601"/>
      <c r="G686" s="3602">
        <v>114131</v>
      </c>
      <c r="H686" s="3602"/>
      <c r="I686" s="3602"/>
      <c r="J686" s="3602"/>
      <c r="K686" s="3602"/>
      <c r="L686" s="3602"/>
      <c r="M686" s="3602"/>
      <c r="N686" s="3602"/>
      <c r="O686" s="3602"/>
      <c r="P686" s="3602"/>
      <c r="Q686" s="3602"/>
      <c r="R686" s="3602"/>
    </row>
    <row r="687" spans="1:18" ht="16.5" customHeight="1">
      <c r="A687" s="2051"/>
      <c r="B687" s="3603" t="s">
        <v>2520</v>
      </c>
      <c r="C687" s="3604"/>
      <c r="D687" s="3604"/>
      <c r="E687" s="3604"/>
      <c r="F687" s="3604"/>
      <c r="G687" s="3604"/>
      <c r="H687" s="3604"/>
      <c r="I687" s="3604"/>
      <c r="J687" s="3604"/>
      <c r="K687" s="3604"/>
      <c r="L687" s="3604"/>
      <c r="M687" s="3604"/>
      <c r="N687" s="3604"/>
      <c r="O687" s="3604"/>
      <c r="P687" s="3604"/>
      <c r="Q687" s="3604"/>
      <c r="R687" s="3604"/>
    </row>
    <row r="688" spans="1:18" ht="23.25" customHeight="1">
      <c r="A688" s="2050"/>
      <c r="B688" s="2052" t="s">
        <v>2507</v>
      </c>
      <c r="C688" s="2073" t="s">
        <v>2491</v>
      </c>
      <c r="D688" s="2064"/>
      <c r="E688" s="3600"/>
      <c r="F688" s="3601"/>
      <c r="G688" s="3602">
        <v>44684</v>
      </c>
      <c r="H688" s="3602"/>
      <c r="I688" s="3602"/>
      <c r="J688" s="3602"/>
      <c r="K688" s="3602"/>
      <c r="L688" s="3602"/>
      <c r="M688" s="3602"/>
      <c r="N688" s="3602"/>
      <c r="O688" s="3602"/>
      <c r="P688" s="3602"/>
      <c r="Q688" s="3602"/>
      <c r="R688" s="3602"/>
    </row>
    <row r="689" spans="1:18" ht="23.25" customHeight="1">
      <c r="A689" s="2050"/>
      <c r="B689" s="2052" t="s">
        <v>2508</v>
      </c>
      <c r="C689" s="2073" t="s">
        <v>2491</v>
      </c>
      <c r="D689" s="2064"/>
      <c r="E689" s="3600"/>
      <c r="F689" s="3601"/>
      <c r="G689" s="3602">
        <v>63775</v>
      </c>
      <c r="H689" s="3602"/>
      <c r="I689" s="3602"/>
      <c r="J689" s="3602"/>
      <c r="K689" s="3602"/>
      <c r="L689" s="3602"/>
      <c r="M689" s="3602"/>
      <c r="N689" s="3602"/>
      <c r="O689" s="3602"/>
      <c r="P689" s="3602"/>
      <c r="Q689" s="3602"/>
      <c r="R689" s="3602"/>
    </row>
    <row r="690" spans="1:18" ht="23.25" customHeight="1">
      <c r="A690" s="2050"/>
      <c r="B690" s="2052" t="s">
        <v>2509</v>
      </c>
      <c r="C690" s="2073" t="s">
        <v>2491</v>
      </c>
      <c r="D690" s="2064"/>
      <c r="E690" s="3600"/>
      <c r="F690" s="3601"/>
      <c r="G690" s="3602">
        <v>88669</v>
      </c>
      <c r="H690" s="3602"/>
      <c r="I690" s="3602"/>
      <c r="J690" s="3602"/>
      <c r="K690" s="3602"/>
      <c r="L690" s="3602"/>
      <c r="M690" s="3602"/>
      <c r="N690" s="3602"/>
      <c r="O690" s="3602"/>
      <c r="P690" s="3602"/>
      <c r="Q690" s="3602"/>
      <c r="R690" s="3602"/>
    </row>
    <row r="691" spans="1:18" ht="23.25" customHeight="1">
      <c r="A691" s="2050"/>
      <c r="B691" s="2052" t="s">
        <v>2510</v>
      </c>
      <c r="C691" s="2073" t="s">
        <v>2491</v>
      </c>
      <c r="D691" s="2064"/>
      <c r="E691" s="3600"/>
      <c r="F691" s="3601"/>
      <c r="G691" s="3602">
        <v>136407</v>
      </c>
      <c r="H691" s="3602"/>
      <c r="I691" s="3602"/>
      <c r="J691" s="3602"/>
      <c r="K691" s="3602"/>
      <c r="L691" s="3602"/>
      <c r="M691" s="3602"/>
      <c r="N691" s="3602"/>
      <c r="O691" s="3602"/>
      <c r="P691" s="3602"/>
      <c r="Q691" s="3602"/>
      <c r="R691" s="3602"/>
    </row>
    <row r="692" spans="1:18" ht="23.25" customHeight="1">
      <c r="A692" s="2050"/>
      <c r="B692" s="2052" t="s">
        <v>2511</v>
      </c>
      <c r="C692" s="2073" t="s">
        <v>2491</v>
      </c>
      <c r="D692" s="2064"/>
      <c r="E692" s="3600"/>
      <c r="F692" s="3601"/>
      <c r="G692" s="3602">
        <v>205440</v>
      </c>
      <c r="H692" s="3602"/>
      <c r="I692" s="3602"/>
      <c r="J692" s="3602"/>
      <c r="K692" s="3602"/>
      <c r="L692" s="3602"/>
      <c r="M692" s="3602"/>
      <c r="N692" s="3602"/>
      <c r="O692" s="3602"/>
      <c r="P692" s="3602"/>
      <c r="Q692" s="3602"/>
      <c r="R692" s="3602"/>
    </row>
  </sheetData>
  <mergeCells count="386">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B24:C24"/>
    <mergeCell ref="B25:R25"/>
    <mergeCell ref="E26:R26"/>
    <mergeCell ref="B32:C32"/>
    <mergeCell ref="G32:R32"/>
    <mergeCell ref="B33:R33"/>
    <mergeCell ref="G15:R15"/>
    <mergeCell ref="D16:D17"/>
    <mergeCell ref="B18:R18"/>
    <mergeCell ref="G19:R19"/>
    <mergeCell ref="B21:R21"/>
    <mergeCell ref="G22:R22"/>
    <mergeCell ref="B55:D55"/>
    <mergeCell ref="G55:R55"/>
    <mergeCell ref="B60:D60"/>
    <mergeCell ref="D61:D63"/>
    <mergeCell ref="B64:D64"/>
    <mergeCell ref="L64:R64"/>
    <mergeCell ref="B34:D34"/>
    <mergeCell ref="G34:R34"/>
    <mergeCell ref="D35:D46"/>
    <mergeCell ref="D47:D52"/>
    <mergeCell ref="B53:R53"/>
    <mergeCell ref="B54:D54"/>
    <mergeCell ref="D77:D78"/>
    <mergeCell ref="B80:C80"/>
    <mergeCell ref="D81:D83"/>
    <mergeCell ref="D84:D86"/>
    <mergeCell ref="D87:D91"/>
    <mergeCell ref="B92:C92"/>
    <mergeCell ref="D65:D68"/>
    <mergeCell ref="B69:R69"/>
    <mergeCell ref="B70:R70"/>
    <mergeCell ref="B71:D71"/>
    <mergeCell ref="F71:P71"/>
    <mergeCell ref="D73:D75"/>
    <mergeCell ref="B107:C107"/>
    <mergeCell ref="D108:D112"/>
    <mergeCell ref="B110:C110"/>
    <mergeCell ref="B113:R113"/>
    <mergeCell ref="E114:R114"/>
    <mergeCell ref="B115:E115"/>
    <mergeCell ref="D93:D94"/>
    <mergeCell ref="D95:D97"/>
    <mergeCell ref="B98:C98"/>
    <mergeCell ref="D99:D102"/>
    <mergeCell ref="B102:C102"/>
    <mergeCell ref="D103:D106"/>
    <mergeCell ref="D126:D127"/>
    <mergeCell ref="B129:E129"/>
    <mergeCell ref="D130:D131"/>
    <mergeCell ref="B132:E132"/>
    <mergeCell ref="D133:D136"/>
    <mergeCell ref="B137:R137"/>
    <mergeCell ref="D116:D117"/>
    <mergeCell ref="D118:D119"/>
    <mergeCell ref="B120:E120"/>
    <mergeCell ref="D121:D122"/>
    <mergeCell ref="D123:D124"/>
    <mergeCell ref="B125:E125"/>
    <mergeCell ref="D148:D149"/>
    <mergeCell ref="D150:D151"/>
    <mergeCell ref="B152:D152"/>
    <mergeCell ref="D153:D154"/>
    <mergeCell ref="D155:D156"/>
    <mergeCell ref="B159:R159"/>
    <mergeCell ref="B138:D138"/>
    <mergeCell ref="E138:R138"/>
    <mergeCell ref="D139:D141"/>
    <mergeCell ref="D142:D143"/>
    <mergeCell ref="D144:D145"/>
    <mergeCell ref="D146:D147"/>
    <mergeCell ref="B171:D171"/>
    <mergeCell ref="B173:R173"/>
    <mergeCell ref="B174:R174"/>
    <mergeCell ref="F175:Q175"/>
    <mergeCell ref="F193:Q193"/>
    <mergeCell ref="B198:R198"/>
    <mergeCell ref="B160:D160"/>
    <mergeCell ref="E160:R160"/>
    <mergeCell ref="D161:D163"/>
    <mergeCell ref="B164:C164"/>
    <mergeCell ref="D165:D167"/>
    <mergeCell ref="B169:D169"/>
    <mergeCell ref="D214:D216"/>
    <mergeCell ref="B220:R220"/>
    <mergeCell ref="F221:R221"/>
    <mergeCell ref="A222:A224"/>
    <mergeCell ref="B222:B224"/>
    <mergeCell ref="D222:D224"/>
    <mergeCell ref="B199:C199"/>
    <mergeCell ref="F199:R199"/>
    <mergeCell ref="D200:D201"/>
    <mergeCell ref="D207:D208"/>
    <mergeCell ref="F209:R209"/>
    <mergeCell ref="D210:D212"/>
    <mergeCell ref="A231:A233"/>
    <mergeCell ref="B231:B233"/>
    <mergeCell ref="D231:D235"/>
    <mergeCell ref="D239:D241"/>
    <mergeCell ref="A240:A241"/>
    <mergeCell ref="B240:B241"/>
    <mergeCell ref="A225:A227"/>
    <mergeCell ref="B225:B227"/>
    <mergeCell ref="D225:D227"/>
    <mergeCell ref="A228:A230"/>
    <mergeCell ref="B228:B230"/>
    <mergeCell ref="D228:D230"/>
    <mergeCell ref="A251:A253"/>
    <mergeCell ref="B251:B253"/>
    <mergeCell ref="A255:A256"/>
    <mergeCell ref="B255:B256"/>
    <mergeCell ref="D255:D258"/>
    <mergeCell ref="A257:A258"/>
    <mergeCell ref="B257:B258"/>
    <mergeCell ref="A242:A246"/>
    <mergeCell ref="B242:B246"/>
    <mergeCell ref="D242:D246"/>
    <mergeCell ref="A247:A250"/>
    <mergeCell ref="B247:B250"/>
    <mergeCell ref="D247:D250"/>
    <mergeCell ref="D270:D273"/>
    <mergeCell ref="A271:A272"/>
    <mergeCell ref="B271:B272"/>
    <mergeCell ref="A278:A280"/>
    <mergeCell ref="B278:B280"/>
    <mergeCell ref="D278:D280"/>
    <mergeCell ref="A260:A261"/>
    <mergeCell ref="B260:B261"/>
    <mergeCell ref="D260:D263"/>
    <mergeCell ref="A262:A263"/>
    <mergeCell ref="A265:A266"/>
    <mergeCell ref="B265:B266"/>
    <mergeCell ref="D265:D268"/>
    <mergeCell ref="A267:A268"/>
    <mergeCell ref="B267:B268"/>
    <mergeCell ref="B282:R282"/>
    <mergeCell ref="D283:D284"/>
    <mergeCell ref="I283:M295"/>
    <mergeCell ref="O283:R296"/>
    <mergeCell ref="D285:D286"/>
    <mergeCell ref="D287:D289"/>
    <mergeCell ref="D290:D292"/>
    <mergeCell ref="D293:D297"/>
    <mergeCell ref="I296:M296"/>
    <mergeCell ref="I297:M297"/>
    <mergeCell ref="A328:A334"/>
    <mergeCell ref="B328:R328"/>
    <mergeCell ref="B329:R329"/>
    <mergeCell ref="B330:R330"/>
    <mergeCell ref="B331:R331"/>
    <mergeCell ref="B298:R298"/>
    <mergeCell ref="E299:R299"/>
    <mergeCell ref="D300:D307"/>
    <mergeCell ref="D308:D313"/>
    <mergeCell ref="B315:R315"/>
    <mergeCell ref="B316:C316"/>
    <mergeCell ref="E316:R316"/>
    <mergeCell ref="B332:R332"/>
    <mergeCell ref="B333:R333"/>
    <mergeCell ref="B334:R334"/>
    <mergeCell ref="B364:R364"/>
    <mergeCell ref="D365:R365"/>
    <mergeCell ref="H366:Q368"/>
    <mergeCell ref="D317:D319"/>
    <mergeCell ref="B320:C320"/>
    <mergeCell ref="D321:D322"/>
    <mergeCell ref="D324:D326"/>
    <mergeCell ref="B327:R327"/>
    <mergeCell ref="F381:R381"/>
    <mergeCell ref="D382:D384"/>
    <mergeCell ref="B390:F390"/>
    <mergeCell ref="D391:D394"/>
    <mergeCell ref="B395:R395"/>
    <mergeCell ref="D396:P396"/>
    <mergeCell ref="H369:Q371"/>
    <mergeCell ref="B372:E372"/>
    <mergeCell ref="B373:R373"/>
    <mergeCell ref="I375:R375"/>
    <mergeCell ref="I376:R376"/>
    <mergeCell ref="B380:R380"/>
    <mergeCell ref="D490:D492"/>
    <mergeCell ref="D493:D497"/>
    <mergeCell ref="B498:D498"/>
    <mergeCell ref="D499:D501"/>
    <mergeCell ref="D503:D506"/>
    <mergeCell ref="B507:R507"/>
    <mergeCell ref="D432:D442"/>
    <mergeCell ref="D444:D450"/>
    <mergeCell ref="B451:R451"/>
    <mergeCell ref="G452:R452"/>
    <mergeCell ref="B488:R488"/>
    <mergeCell ref="B489:C489"/>
    <mergeCell ref="B550:R550"/>
    <mergeCell ref="B551:R551"/>
    <mergeCell ref="C552:R552"/>
    <mergeCell ref="B553:F553"/>
    <mergeCell ref="G553:R553"/>
    <mergeCell ref="D554:F554"/>
    <mergeCell ref="G554:R554"/>
    <mergeCell ref="B508:R508"/>
    <mergeCell ref="B521:R521"/>
    <mergeCell ref="B527:R527"/>
    <mergeCell ref="B533:R533"/>
    <mergeCell ref="C540:R540"/>
    <mergeCell ref="C545:R545"/>
    <mergeCell ref="D558:F558"/>
    <mergeCell ref="G558:R558"/>
    <mergeCell ref="D559:F559"/>
    <mergeCell ref="G559:R559"/>
    <mergeCell ref="B560:E560"/>
    <mergeCell ref="G560:R560"/>
    <mergeCell ref="D555:F555"/>
    <mergeCell ref="G555:R555"/>
    <mergeCell ref="D556:F556"/>
    <mergeCell ref="G556:R556"/>
    <mergeCell ref="D557:F557"/>
    <mergeCell ref="G557:R557"/>
    <mergeCell ref="D564:F564"/>
    <mergeCell ref="G564:R564"/>
    <mergeCell ref="D565:F565"/>
    <mergeCell ref="G565:R565"/>
    <mergeCell ref="D566:F566"/>
    <mergeCell ref="G566:R566"/>
    <mergeCell ref="D561:F561"/>
    <mergeCell ref="G561:R561"/>
    <mergeCell ref="D562:F562"/>
    <mergeCell ref="G562:R562"/>
    <mergeCell ref="D563:F563"/>
    <mergeCell ref="G563:R563"/>
    <mergeCell ref="D570:F570"/>
    <mergeCell ref="G570:R570"/>
    <mergeCell ref="D571:F571"/>
    <mergeCell ref="G571:R571"/>
    <mergeCell ref="G572:R572"/>
    <mergeCell ref="B573:E573"/>
    <mergeCell ref="G573:R573"/>
    <mergeCell ref="D567:F567"/>
    <mergeCell ref="G567:R567"/>
    <mergeCell ref="D568:F568"/>
    <mergeCell ref="G568:R568"/>
    <mergeCell ref="D569:F569"/>
    <mergeCell ref="G569:R569"/>
    <mergeCell ref="D577:F577"/>
    <mergeCell ref="G577:R577"/>
    <mergeCell ref="D578:F578"/>
    <mergeCell ref="G578:R578"/>
    <mergeCell ref="D579:F579"/>
    <mergeCell ref="G579:R579"/>
    <mergeCell ref="D574:F574"/>
    <mergeCell ref="G574:R574"/>
    <mergeCell ref="D575:F575"/>
    <mergeCell ref="G575:R575"/>
    <mergeCell ref="D576:F576"/>
    <mergeCell ref="G576:R576"/>
    <mergeCell ref="D583:F583"/>
    <mergeCell ref="G583:R583"/>
    <mergeCell ref="D584:F584"/>
    <mergeCell ref="G584:R584"/>
    <mergeCell ref="D585:F586"/>
    <mergeCell ref="G585:R585"/>
    <mergeCell ref="G586:R586"/>
    <mergeCell ref="D580:F580"/>
    <mergeCell ref="G580:R580"/>
    <mergeCell ref="D581:F581"/>
    <mergeCell ref="G581:R581"/>
    <mergeCell ref="D582:F582"/>
    <mergeCell ref="G582:R582"/>
    <mergeCell ref="D590:F590"/>
    <mergeCell ref="G590:R590"/>
    <mergeCell ref="D591:F591"/>
    <mergeCell ref="G591:R591"/>
    <mergeCell ref="B592:R592"/>
    <mergeCell ref="C593:R593"/>
    <mergeCell ref="D587:F587"/>
    <mergeCell ref="G587:R587"/>
    <mergeCell ref="D588:F588"/>
    <mergeCell ref="G588:R588"/>
    <mergeCell ref="D589:F589"/>
    <mergeCell ref="G589:R589"/>
    <mergeCell ref="B633:E633"/>
    <mergeCell ref="D634:E634"/>
    <mergeCell ref="D635:E635"/>
    <mergeCell ref="D636:E636"/>
    <mergeCell ref="D637:E637"/>
    <mergeCell ref="D638:E638"/>
    <mergeCell ref="B594:E594"/>
    <mergeCell ref="D595:E595"/>
    <mergeCell ref="D596:E615"/>
    <mergeCell ref="D616:E622"/>
    <mergeCell ref="D623:E631"/>
    <mergeCell ref="D632:E632"/>
    <mergeCell ref="D645:E645"/>
    <mergeCell ref="D646:E646"/>
    <mergeCell ref="D647:E647"/>
    <mergeCell ref="D648:E648"/>
    <mergeCell ref="D649:E649"/>
    <mergeCell ref="D650:E650"/>
    <mergeCell ref="D639:E639"/>
    <mergeCell ref="B640:E640"/>
    <mergeCell ref="D641:E641"/>
    <mergeCell ref="D642:E642"/>
    <mergeCell ref="D643:E643"/>
    <mergeCell ref="D644:E644"/>
    <mergeCell ref="D657:E657"/>
    <mergeCell ref="D658:E658"/>
    <mergeCell ref="D659:E659"/>
    <mergeCell ref="D660:E660"/>
    <mergeCell ref="B661:R661"/>
    <mergeCell ref="E662:R662"/>
    <mergeCell ref="D651:E651"/>
    <mergeCell ref="D652:E652"/>
    <mergeCell ref="B653:E653"/>
    <mergeCell ref="D654:E654"/>
    <mergeCell ref="B655:E655"/>
    <mergeCell ref="D656:E656"/>
    <mergeCell ref="E667:F667"/>
    <mergeCell ref="G667:R667"/>
    <mergeCell ref="E668:F668"/>
    <mergeCell ref="G668:R668"/>
    <mergeCell ref="B669:R669"/>
    <mergeCell ref="E670:F670"/>
    <mergeCell ref="G670:R670"/>
    <mergeCell ref="B663:R663"/>
    <mergeCell ref="E664:F664"/>
    <mergeCell ref="G664:R664"/>
    <mergeCell ref="E665:F665"/>
    <mergeCell ref="G665:R665"/>
    <mergeCell ref="E666:F666"/>
    <mergeCell ref="G666:R666"/>
    <mergeCell ref="E674:F674"/>
    <mergeCell ref="G674:R674"/>
    <mergeCell ref="B675:R675"/>
    <mergeCell ref="E676:F676"/>
    <mergeCell ref="G676:R676"/>
    <mergeCell ref="E677:F677"/>
    <mergeCell ref="G677:R677"/>
    <mergeCell ref="E671:F671"/>
    <mergeCell ref="G671:R671"/>
    <mergeCell ref="E672:F672"/>
    <mergeCell ref="G672:R672"/>
    <mergeCell ref="E673:F673"/>
    <mergeCell ref="G673:R673"/>
    <mergeCell ref="B681:R681"/>
    <mergeCell ref="E682:F682"/>
    <mergeCell ref="G682:R682"/>
    <mergeCell ref="E683:F683"/>
    <mergeCell ref="G683:R683"/>
    <mergeCell ref="E684:F684"/>
    <mergeCell ref="G684:R684"/>
    <mergeCell ref="E678:F678"/>
    <mergeCell ref="G678:R678"/>
    <mergeCell ref="E679:F679"/>
    <mergeCell ref="G679:R679"/>
    <mergeCell ref="E680:F680"/>
    <mergeCell ref="G680:R680"/>
    <mergeCell ref="E692:F692"/>
    <mergeCell ref="G692:R692"/>
    <mergeCell ref="E689:F689"/>
    <mergeCell ref="G689:R689"/>
    <mergeCell ref="E690:F690"/>
    <mergeCell ref="G690:R690"/>
    <mergeCell ref="E691:F691"/>
    <mergeCell ref="G691:R691"/>
    <mergeCell ref="E685:F685"/>
    <mergeCell ref="G685:R685"/>
    <mergeCell ref="E686:F686"/>
    <mergeCell ref="G686:R686"/>
    <mergeCell ref="B687:R687"/>
    <mergeCell ref="E688:F688"/>
    <mergeCell ref="G688:R688"/>
  </mergeCells>
  <conditionalFormatting sqref="B177:B179">
    <cfRule type="duplicateValues" dxfId="142" priority="16"/>
  </conditionalFormatting>
  <conditionalFormatting sqref="B180">
    <cfRule type="duplicateValues" dxfId="141" priority="15"/>
  </conditionalFormatting>
  <conditionalFormatting sqref="B180">
    <cfRule type="duplicateValues" dxfId="140" priority="14"/>
  </conditionalFormatting>
  <conditionalFormatting sqref="B184:B185">
    <cfRule type="duplicateValues" dxfId="139" priority="13"/>
  </conditionalFormatting>
  <conditionalFormatting sqref="B184">
    <cfRule type="duplicateValues" dxfId="138" priority="12"/>
  </conditionalFormatting>
  <conditionalFormatting sqref="B185">
    <cfRule type="duplicateValues" dxfId="137" priority="11"/>
  </conditionalFormatting>
  <conditionalFormatting sqref="B182">
    <cfRule type="duplicateValues" dxfId="136" priority="10"/>
  </conditionalFormatting>
  <conditionalFormatting sqref="B183">
    <cfRule type="duplicateValues" dxfId="135" priority="9"/>
  </conditionalFormatting>
  <conditionalFormatting sqref="B188">
    <cfRule type="duplicateValues" dxfId="134" priority="8"/>
  </conditionalFormatting>
  <conditionalFormatting sqref="B189">
    <cfRule type="duplicateValues" dxfId="133" priority="7"/>
  </conditionalFormatting>
  <conditionalFormatting sqref="B191">
    <cfRule type="duplicateValues" dxfId="132" priority="6"/>
  </conditionalFormatting>
  <conditionalFormatting sqref="B192">
    <cfRule type="duplicateValues" dxfId="131" priority="5"/>
  </conditionalFormatting>
  <conditionalFormatting sqref="B194">
    <cfRule type="duplicateValues" dxfId="130" priority="4"/>
  </conditionalFormatting>
  <conditionalFormatting sqref="B195">
    <cfRule type="duplicateValues" dxfId="129" priority="3"/>
  </conditionalFormatting>
  <conditionalFormatting sqref="B196">
    <cfRule type="duplicateValues" dxfId="128" priority="2"/>
  </conditionalFormatting>
  <conditionalFormatting sqref="B197">
    <cfRule type="duplicateValues" dxfId="127"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2"/>
  <sheetViews>
    <sheetView view="pageBreakPreview" zoomScaleNormal="100" zoomScaleSheetLayoutView="100" workbookViewId="0">
      <pane xSplit="3" ySplit="7" topLeftCell="D402" activePane="bottomRight" state="frozen"/>
      <selection pane="topRight" activeCell="D1" sqref="D1"/>
      <selection pane="bottomLeft" activeCell="A8" sqref="A8"/>
      <selection pane="bottomRight" activeCell="B142" sqref="B142"/>
    </sheetView>
  </sheetViews>
  <sheetFormatPr defaultRowHeight="16.5"/>
  <cols>
    <col min="1" max="1" width="6.5703125" style="1815" customWidth="1"/>
    <col min="2" max="2" width="34.7109375" style="2097" customWidth="1"/>
    <col min="3" max="3" width="9.140625" style="1815"/>
    <col min="4" max="4" width="23.28515625" style="1802" customWidth="1"/>
    <col min="5" max="5" width="15" style="2097" customWidth="1"/>
    <col min="6" max="6" width="16.5703125" style="2097" customWidth="1"/>
    <col min="7" max="8" width="14.5703125" style="2097" customWidth="1"/>
    <col min="9" max="10" width="15.85546875" style="2097" customWidth="1"/>
    <col min="11" max="11" width="16.5703125" style="2097" customWidth="1"/>
    <col min="12" max="12" width="19.140625" style="1814" customWidth="1"/>
    <col min="13" max="14" width="15" style="2097" customWidth="1"/>
    <col min="15" max="18" width="16" style="2097" customWidth="1"/>
    <col min="19" max="16384" width="9.140625" style="2097"/>
  </cols>
  <sheetData>
    <row r="1" spans="1:18">
      <c r="A1" s="1965"/>
      <c r="B1" s="3643" t="s">
        <v>2270</v>
      </c>
      <c r="C1" s="3643"/>
      <c r="D1" s="3643"/>
      <c r="E1" s="3643"/>
      <c r="F1" s="3643"/>
      <c r="G1" s="3643"/>
      <c r="H1" s="3643"/>
      <c r="I1" s="3643"/>
      <c r="J1" s="3643"/>
      <c r="K1" s="3643"/>
      <c r="L1" s="3643"/>
      <c r="M1" s="3643"/>
      <c r="N1" s="3643"/>
      <c r="O1" s="3643"/>
      <c r="P1" s="3643"/>
      <c r="Q1" s="3643"/>
      <c r="R1" s="3643"/>
    </row>
    <row r="2" spans="1:18">
      <c r="A2" s="2745" t="s">
        <v>2528</v>
      </c>
      <c r="B2" s="3644"/>
      <c r="C2" s="3644"/>
      <c r="D2" s="3644"/>
      <c r="E2" s="3644"/>
      <c r="F2" s="3644"/>
      <c r="G2" s="3644"/>
      <c r="H2" s="3644"/>
      <c r="I2" s="3644"/>
      <c r="J2" s="3644"/>
      <c r="K2" s="3644"/>
      <c r="L2" s="3644"/>
      <c r="M2" s="3644"/>
      <c r="N2" s="3644"/>
      <c r="O2" s="3644"/>
      <c r="P2" s="3644"/>
      <c r="Q2" s="3644"/>
      <c r="R2" s="3644"/>
    </row>
    <row r="3" spans="1:18">
      <c r="A3" s="1966"/>
      <c r="B3" s="3645" t="s">
        <v>2696</v>
      </c>
      <c r="C3" s="3645"/>
      <c r="D3" s="3645"/>
      <c r="E3" s="3645"/>
      <c r="F3" s="3645"/>
      <c r="G3" s="3645"/>
      <c r="H3" s="3645"/>
      <c r="I3" s="3645"/>
      <c r="J3" s="3645"/>
      <c r="K3" s="3645"/>
      <c r="L3" s="3645"/>
      <c r="M3" s="3645"/>
      <c r="N3" s="3645"/>
      <c r="O3" s="3645"/>
      <c r="P3" s="3645"/>
      <c r="Q3" s="3645"/>
      <c r="R3" s="3645"/>
    </row>
    <row r="4" spans="1:18">
      <c r="A4" s="1966"/>
      <c r="B4" s="2126"/>
      <c r="C4" s="1967"/>
      <c r="D4" s="2126"/>
      <c r="E4" s="2126"/>
      <c r="F4" s="2126"/>
      <c r="G4" s="2126"/>
      <c r="H4" s="2126"/>
      <c r="I4" s="2126"/>
      <c r="J4" s="2126"/>
      <c r="K4" s="2126"/>
      <c r="L4" s="2127"/>
      <c r="M4" s="2126"/>
      <c r="N4" s="2126"/>
      <c r="O4" s="2126"/>
      <c r="P4" s="3646" t="s">
        <v>1609</v>
      </c>
      <c r="Q4" s="3646"/>
      <c r="R4" s="3646"/>
    </row>
    <row r="5" spans="1:18" s="1815" customFormat="1" ht="25.5" customHeight="1">
      <c r="A5" s="3629" t="s">
        <v>0</v>
      </c>
      <c r="B5" s="3629" t="s">
        <v>1605</v>
      </c>
      <c r="C5" s="3629" t="s">
        <v>1289</v>
      </c>
      <c r="D5" s="3629" t="s">
        <v>1521</v>
      </c>
      <c r="E5" s="3647" t="s">
        <v>1326</v>
      </c>
      <c r="F5" s="3647"/>
      <c r="G5" s="3647"/>
      <c r="H5" s="3647"/>
      <c r="I5" s="3647"/>
      <c r="J5" s="3647"/>
      <c r="K5" s="3647"/>
      <c r="L5" s="3647"/>
      <c r="M5" s="3647"/>
      <c r="N5" s="3647"/>
      <c r="O5" s="3647"/>
      <c r="P5" s="3647"/>
      <c r="Q5" s="3647"/>
      <c r="R5" s="3647"/>
    </row>
    <row r="6" spans="1:18" s="1815" customFormat="1" ht="90" customHeight="1">
      <c r="A6" s="3629"/>
      <c r="B6" s="3629"/>
      <c r="C6" s="3629"/>
      <c r="D6" s="3629"/>
      <c r="E6" s="2128" t="s">
        <v>1341</v>
      </c>
      <c r="F6" s="2128" t="s">
        <v>1342</v>
      </c>
      <c r="G6" s="2128" t="s">
        <v>1280</v>
      </c>
      <c r="H6" s="1968" t="s">
        <v>1295</v>
      </c>
      <c r="I6" s="2128" t="s">
        <v>1281</v>
      </c>
      <c r="J6" s="1969" t="s">
        <v>1283</v>
      </c>
      <c r="K6" s="2128" t="s">
        <v>1282</v>
      </c>
      <c r="L6" s="1969" t="s">
        <v>1279</v>
      </c>
      <c r="M6" s="1969" t="s">
        <v>1284</v>
      </c>
      <c r="N6" s="1969" t="s">
        <v>1285</v>
      </c>
      <c r="O6" s="1969" t="s">
        <v>1286</v>
      </c>
      <c r="P6" s="1969" t="s">
        <v>1523</v>
      </c>
      <c r="Q6" s="1969" t="s">
        <v>1287</v>
      </c>
      <c r="R6" s="1968" t="s">
        <v>1288</v>
      </c>
    </row>
    <row r="7" spans="1:18" s="1802" customFormat="1" ht="31.5" customHeight="1">
      <c r="A7" s="2114"/>
      <c r="B7" s="2114" t="s">
        <v>1623</v>
      </c>
      <c r="C7" s="2114" t="s">
        <v>1624</v>
      </c>
      <c r="D7" s="2114" t="s">
        <v>1625</v>
      </c>
      <c r="E7" s="2114" t="s">
        <v>1626</v>
      </c>
      <c r="F7" s="2114" t="s">
        <v>1627</v>
      </c>
      <c r="G7" s="2114">
        <v>1</v>
      </c>
      <c r="H7" s="2114">
        <v>2</v>
      </c>
      <c r="I7" s="2114">
        <v>3</v>
      </c>
      <c r="J7" s="2114">
        <v>4</v>
      </c>
      <c r="K7" s="2114">
        <v>5</v>
      </c>
      <c r="L7" s="2114">
        <v>6</v>
      </c>
      <c r="M7" s="2114">
        <v>7</v>
      </c>
      <c r="N7" s="2114">
        <v>8</v>
      </c>
      <c r="O7" s="2114">
        <v>9</v>
      </c>
      <c r="P7" s="2114">
        <v>10</v>
      </c>
      <c r="Q7" s="2114">
        <v>11</v>
      </c>
      <c r="R7" s="2114">
        <v>12</v>
      </c>
    </row>
    <row r="8" spans="1:18" ht="26.25" customHeight="1">
      <c r="A8" s="2114" t="s">
        <v>1839</v>
      </c>
      <c r="B8" s="1970" t="s">
        <v>1840</v>
      </c>
      <c r="C8" s="2108"/>
      <c r="D8" s="1971"/>
      <c r="E8" s="1972"/>
      <c r="F8" s="1972"/>
      <c r="G8" s="1972"/>
      <c r="H8" s="1972"/>
      <c r="I8" s="1972"/>
      <c r="J8" s="1972"/>
      <c r="K8" s="1972"/>
      <c r="L8" s="1973"/>
      <c r="M8" s="1972"/>
      <c r="N8" s="1972"/>
      <c r="O8" s="1972"/>
      <c r="P8" s="1972"/>
      <c r="Q8" s="1972"/>
      <c r="R8" s="1972"/>
    </row>
    <row r="9" spans="1:18" ht="90.75" customHeight="1">
      <c r="A9" s="3629">
        <v>1</v>
      </c>
      <c r="B9" s="3636" t="s">
        <v>2521</v>
      </c>
      <c r="C9" s="3636"/>
      <c r="D9" s="3636"/>
      <c r="E9" s="3636"/>
      <c r="F9" s="3636"/>
      <c r="G9" s="3636"/>
      <c r="H9" s="3636"/>
      <c r="I9" s="3636"/>
      <c r="J9" s="3636"/>
      <c r="K9" s="3636"/>
      <c r="L9" s="3636"/>
      <c r="M9" s="3636"/>
      <c r="N9" s="3636"/>
      <c r="O9" s="3636"/>
      <c r="P9" s="3636"/>
      <c r="Q9" s="3636"/>
      <c r="R9" s="3636"/>
    </row>
    <row r="10" spans="1:18" ht="32.25" customHeight="1">
      <c r="A10" s="3629"/>
      <c r="B10" s="3642" t="s">
        <v>1838</v>
      </c>
      <c r="C10" s="3642"/>
      <c r="D10" s="3642"/>
      <c r="E10" s="3642"/>
      <c r="F10" s="3642"/>
      <c r="G10" s="3642"/>
      <c r="H10" s="3642"/>
      <c r="I10" s="3642"/>
      <c r="J10" s="3642"/>
      <c r="K10" s="3642"/>
      <c r="L10" s="3642"/>
      <c r="M10" s="3642"/>
      <c r="N10" s="3642"/>
      <c r="O10" s="3642"/>
      <c r="P10" s="3642"/>
      <c r="Q10" s="3642"/>
      <c r="R10" s="3642"/>
    </row>
    <row r="11" spans="1:18" ht="46.5" customHeight="1">
      <c r="A11" s="2114">
        <v>2</v>
      </c>
      <c r="B11" s="3631" t="s">
        <v>2391</v>
      </c>
      <c r="C11" s="3631"/>
      <c r="D11" s="3631"/>
      <c r="E11" s="3631"/>
      <c r="F11" s="3631"/>
      <c r="G11" s="3631"/>
      <c r="H11" s="3631"/>
      <c r="I11" s="3631"/>
      <c r="J11" s="3631"/>
      <c r="K11" s="3631"/>
      <c r="L11" s="3631"/>
      <c r="M11" s="3631"/>
      <c r="N11" s="3631"/>
      <c r="O11" s="3631"/>
      <c r="P11" s="3631"/>
      <c r="Q11" s="3631"/>
      <c r="R11" s="3631"/>
    </row>
    <row r="12" spans="1:18" ht="29.25" customHeight="1">
      <c r="A12" s="2114"/>
      <c r="B12" s="2110"/>
      <c r="C12" s="2114"/>
      <c r="D12" s="2114"/>
      <c r="E12" s="2110"/>
      <c r="F12" s="2110"/>
      <c r="G12" s="3629" t="s">
        <v>1359</v>
      </c>
      <c r="H12" s="3629"/>
      <c r="I12" s="3629"/>
      <c r="J12" s="3629"/>
      <c r="K12" s="3629"/>
      <c r="L12" s="3629"/>
      <c r="M12" s="3629"/>
      <c r="N12" s="3629"/>
      <c r="O12" s="3629"/>
      <c r="P12" s="3629"/>
      <c r="Q12" s="3629"/>
      <c r="R12" s="3629"/>
    </row>
    <row r="13" spans="1:18" ht="59.25" customHeight="1">
      <c r="A13" s="2108"/>
      <c r="B13" s="2121" t="s">
        <v>1522</v>
      </c>
      <c r="C13" s="2108" t="s">
        <v>28</v>
      </c>
      <c r="D13" s="2108" t="s">
        <v>2277</v>
      </c>
      <c r="E13" s="1974"/>
      <c r="F13" s="1974"/>
      <c r="G13" s="1975">
        <f>100000/1.1</f>
        <v>90909.090909090897</v>
      </c>
      <c r="H13" s="1975"/>
      <c r="I13" s="1975"/>
      <c r="J13" s="1975">
        <f>G13</f>
        <v>90909.090909090897</v>
      </c>
      <c r="K13" s="1975">
        <f>G13</f>
        <v>90909.090909090897</v>
      </c>
      <c r="L13" s="1974"/>
      <c r="M13" s="2113">
        <f>G13</f>
        <v>90909.090909090897</v>
      </c>
      <c r="N13" s="1975">
        <f>G13</f>
        <v>90909.090909090897</v>
      </c>
      <c r="O13" s="1975">
        <f>G13</f>
        <v>90909.090909090897</v>
      </c>
      <c r="P13" s="1975">
        <f>G13</f>
        <v>90909.090909090897</v>
      </c>
      <c r="Q13" s="1975">
        <f>G13</f>
        <v>90909.090909090897</v>
      </c>
      <c r="R13" s="1975"/>
    </row>
    <row r="14" spans="1:18" ht="57" customHeight="1">
      <c r="A14" s="2114">
        <v>3</v>
      </c>
      <c r="B14" s="3631" t="s">
        <v>2395</v>
      </c>
      <c r="C14" s="3631"/>
      <c r="D14" s="3631"/>
      <c r="E14" s="3631"/>
      <c r="F14" s="3631"/>
      <c r="G14" s="3631"/>
      <c r="H14" s="3631"/>
      <c r="I14" s="3631"/>
      <c r="J14" s="3631"/>
      <c r="K14" s="3631"/>
      <c r="L14" s="3631"/>
      <c r="M14" s="3631"/>
      <c r="N14" s="3631"/>
      <c r="O14" s="3631"/>
      <c r="P14" s="3631"/>
      <c r="Q14" s="3631"/>
      <c r="R14" s="3631"/>
    </row>
    <row r="15" spans="1:18" ht="33" customHeight="1">
      <c r="A15" s="2108"/>
      <c r="B15" s="2116"/>
      <c r="C15" s="2114"/>
      <c r="D15" s="2116"/>
      <c r="E15" s="2116"/>
      <c r="F15" s="2116"/>
      <c r="G15" s="3637" t="s">
        <v>2028</v>
      </c>
      <c r="H15" s="3637"/>
      <c r="I15" s="3637"/>
      <c r="J15" s="3637"/>
      <c r="K15" s="3637"/>
      <c r="L15" s="3637"/>
      <c r="M15" s="3637"/>
      <c r="N15" s="3637"/>
      <c r="O15" s="3637"/>
      <c r="P15" s="3637"/>
      <c r="Q15" s="3637"/>
      <c r="R15" s="3637"/>
    </row>
    <row r="16" spans="1:18" ht="60.75" customHeight="1">
      <c r="A16" s="2108"/>
      <c r="B16" s="2121" t="s">
        <v>2040</v>
      </c>
      <c r="C16" s="2108" t="s">
        <v>2030</v>
      </c>
      <c r="D16" s="3623" t="s">
        <v>2027</v>
      </c>
      <c r="E16" s="2116"/>
      <c r="F16" s="2116"/>
      <c r="G16" s="2116"/>
      <c r="H16" s="2116"/>
      <c r="I16" s="2116"/>
      <c r="J16" s="2116"/>
      <c r="K16" s="2116"/>
      <c r="L16" s="1974">
        <v>98000</v>
      </c>
      <c r="M16" s="2116"/>
      <c r="N16" s="2116"/>
      <c r="O16" s="2116"/>
      <c r="P16" s="2116"/>
      <c r="Q16" s="2116"/>
      <c r="R16" s="2116"/>
    </row>
    <row r="17" spans="1:18" ht="60.75" customHeight="1">
      <c r="A17" s="2108"/>
      <c r="B17" s="2121" t="s">
        <v>2041</v>
      </c>
      <c r="C17" s="2108" t="s">
        <v>2031</v>
      </c>
      <c r="D17" s="3623"/>
      <c r="E17" s="1974"/>
      <c r="F17" s="1974"/>
      <c r="G17" s="1975"/>
      <c r="H17" s="1975"/>
      <c r="I17" s="1975"/>
      <c r="J17" s="1975"/>
      <c r="K17" s="1975"/>
      <c r="L17" s="1974">
        <v>1600000</v>
      </c>
      <c r="M17" s="2113"/>
      <c r="N17" s="1975"/>
      <c r="O17" s="1975"/>
      <c r="P17" s="1975"/>
      <c r="Q17" s="1975"/>
      <c r="R17" s="1975"/>
    </row>
    <row r="18" spans="1:18" ht="51.75" hidden="1" customHeight="1">
      <c r="A18" s="2114">
        <v>4</v>
      </c>
      <c r="B18" s="3631" t="s">
        <v>1935</v>
      </c>
      <c r="C18" s="3631"/>
      <c r="D18" s="3631"/>
      <c r="E18" s="3631"/>
      <c r="F18" s="3631"/>
      <c r="G18" s="3631"/>
      <c r="H18" s="3631"/>
      <c r="I18" s="3631"/>
      <c r="J18" s="3631"/>
      <c r="K18" s="3631"/>
      <c r="L18" s="3631"/>
      <c r="M18" s="3631"/>
      <c r="N18" s="3631"/>
      <c r="O18" s="3631"/>
      <c r="P18" s="3631"/>
      <c r="Q18" s="3631"/>
      <c r="R18" s="3631"/>
    </row>
    <row r="19" spans="1:18" ht="36.75" hidden="1" customHeight="1">
      <c r="A19" s="2114"/>
      <c r="B19" s="2110"/>
      <c r="C19" s="2114"/>
      <c r="D19" s="2114"/>
      <c r="E19" s="2110"/>
      <c r="F19" s="2110"/>
      <c r="G19" s="3629" t="s">
        <v>1934</v>
      </c>
      <c r="H19" s="3629"/>
      <c r="I19" s="3629"/>
      <c r="J19" s="3629"/>
      <c r="K19" s="3629"/>
      <c r="L19" s="3629"/>
      <c r="M19" s="3629"/>
      <c r="N19" s="3629"/>
      <c r="O19" s="3629"/>
      <c r="P19" s="3629"/>
      <c r="Q19" s="3629"/>
      <c r="R19" s="3629"/>
    </row>
    <row r="20" spans="1:18" ht="90.75" hidden="1" customHeight="1">
      <c r="A20" s="2108"/>
      <c r="B20" s="2121" t="s">
        <v>1933</v>
      </c>
      <c r="C20" s="2108" t="s">
        <v>13</v>
      </c>
      <c r="D20" s="2125" t="s">
        <v>1936</v>
      </c>
      <c r="E20" s="1974"/>
      <c r="F20" s="1974"/>
      <c r="G20" s="1975">
        <v>1855000</v>
      </c>
      <c r="H20" s="1975">
        <v>1900000</v>
      </c>
      <c r="I20" s="1975">
        <v>1900000</v>
      </c>
      <c r="J20" s="1975">
        <v>1970000</v>
      </c>
      <c r="K20" s="1975">
        <v>1900000</v>
      </c>
      <c r="L20" s="1974">
        <v>2000000</v>
      </c>
      <c r="M20" s="2113">
        <v>1940000</v>
      </c>
      <c r="N20" s="1975"/>
      <c r="O20" s="1975"/>
      <c r="P20" s="1975"/>
      <c r="Q20" s="1975">
        <v>1820000</v>
      </c>
      <c r="R20" s="1975"/>
    </row>
    <row r="21" spans="1:18" ht="51.75" customHeight="1">
      <c r="A21" s="2114">
        <v>4</v>
      </c>
      <c r="B21" s="3631" t="s">
        <v>2396</v>
      </c>
      <c r="C21" s="3631"/>
      <c r="D21" s="3631"/>
      <c r="E21" s="3631"/>
      <c r="F21" s="3631"/>
      <c r="G21" s="3631"/>
      <c r="H21" s="3631"/>
      <c r="I21" s="3631"/>
      <c r="J21" s="3631"/>
      <c r="K21" s="3631"/>
      <c r="L21" s="3631"/>
      <c r="M21" s="3631"/>
      <c r="N21" s="3631"/>
      <c r="O21" s="3631"/>
      <c r="P21" s="3631"/>
      <c r="Q21" s="3631"/>
      <c r="R21" s="3631"/>
    </row>
    <row r="22" spans="1:18" ht="36.75" customHeight="1">
      <c r="A22" s="2114"/>
      <c r="B22" s="2110"/>
      <c r="C22" s="2114"/>
      <c r="D22" s="2114"/>
      <c r="E22" s="2110"/>
      <c r="F22" s="2110"/>
      <c r="G22" s="3629" t="s">
        <v>2399</v>
      </c>
      <c r="H22" s="3629"/>
      <c r="I22" s="3629"/>
      <c r="J22" s="3629"/>
      <c r="K22" s="3629"/>
      <c r="L22" s="3629"/>
      <c r="M22" s="3629"/>
      <c r="N22" s="3629"/>
      <c r="O22" s="3629"/>
      <c r="P22" s="3629"/>
      <c r="Q22" s="3629"/>
      <c r="R22" s="3629"/>
    </row>
    <row r="23" spans="1:18" ht="33" customHeight="1">
      <c r="A23" s="2108"/>
      <c r="B23" s="2121" t="s">
        <v>2397</v>
      </c>
      <c r="C23" s="2108" t="s">
        <v>2398</v>
      </c>
      <c r="D23" s="2125"/>
      <c r="E23" s="1974"/>
      <c r="F23" s="1974"/>
      <c r="G23" s="1975">
        <v>95000</v>
      </c>
      <c r="H23" s="1975"/>
      <c r="I23" s="1975"/>
      <c r="J23" s="1975">
        <v>95000</v>
      </c>
      <c r="K23" s="1975"/>
      <c r="L23" s="1974"/>
      <c r="M23" s="2113"/>
      <c r="N23" s="1975">
        <v>95000</v>
      </c>
      <c r="O23" s="1975">
        <v>95000</v>
      </c>
      <c r="P23" s="1975">
        <v>95000</v>
      </c>
      <c r="Q23" s="1975">
        <v>95000</v>
      </c>
      <c r="R23" s="1975">
        <v>95000</v>
      </c>
    </row>
    <row r="24" spans="1:18" ht="37.5" customHeight="1">
      <c r="A24" s="2114" t="s">
        <v>128</v>
      </c>
      <c r="B24" s="3625" t="s">
        <v>2100</v>
      </c>
      <c r="C24" s="3625"/>
      <c r="D24" s="2125"/>
      <c r="E24" s="1974"/>
      <c r="F24" s="1974"/>
      <c r="G24" s="1975"/>
      <c r="H24" s="1975"/>
      <c r="I24" s="1975"/>
      <c r="J24" s="1975"/>
      <c r="K24" s="1975"/>
      <c r="L24" s="1974"/>
      <c r="M24" s="2113"/>
      <c r="N24" s="1975"/>
      <c r="O24" s="1975"/>
      <c r="P24" s="1975"/>
      <c r="Q24" s="1975"/>
      <c r="R24" s="1975"/>
    </row>
    <row r="25" spans="1:18" ht="53.25" customHeight="1">
      <c r="A25" s="2114">
        <v>1</v>
      </c>
      <c r="B25" s="3631" t="s">
        <v>2267</v>
      </c>
      <c r="C25" s="3631"/>
      <c r="D25" s="3631"/>
      <c r="E25" s="3631"/>
      <c r="F25" s="3631"/>
      <c r="G25" s="3631"/>
      <c r="H25" s="3631"/>
      <c r="I25" s="3631"/>
      <c r="J25" s="3631"/>
      <c r="K25" s="3631"/>
      <c r="L25" s="3631"/>
      <c r="M25" s="3631"/>
      <c r="N25" s="3631"/>
      <c r="O25" s="3631"/>
      <c r="P25" s="3631"/>
      <c r="Q25" s="3631"/>
      <c r="R25" s="3631"/>
    </row>
    <row r="26" spans="1:18" ht="26.25" customHeight="1">
      <c r="A26" s="2108"/>
      <c r="B26" s="2116"/>
      <c r="C26" s="2114"/>
      <c r="D26" s="2116"/>
      <c r="E26" s="3629" t="s">
        <v>2272</v>
      </c>
      <c r="F26" s="3629"/>
      <c r="G26" s="3629"/>
      <c r="H26" s="3629"/>
      <c r="I26" s="3629"/>
      <c r="J26" s="3629"/>
      <c r="K26" s="3629"/>
      <c r="L26" s="3629"/>
      <c r="M26" s="3629"/>
      <c r="N26" s="3629"/>
      <c r="O26" s="3629"/>
      <c r="P26" s="3629"/>
      <c r="Q26" s="3629"/>
      <c r="R26" s="3629"/>
    </row>
    <row r="27" spans="1:18" ht="53.25" customHeight="1">
      <c r="A27" s="2108"/>
      <c r="B27" s="1976" t="s">
        <v>2102</v>
      </c>
      <c r="C27" s="2108" t="s">
        <v>28</v>
      </c>
      <c r="D27" s="2125" t="s">
        <v>2101</v>
      </c>
      <c r="E27" s="1977">
        <f>130000/1.08</f>
        <v>120370.37037037036</v>
      </c>
      <c r="F27" s="1977">
        <v>156481.48148148146</v>
      </c>
      <c r="G27" s="1977">
        <v>156481.48148148146</v>
      </c>
      <c r="H27" s="1977">
        <v>156481.48148148146</v>
      </c>
      <c r="I27" s="1977">
        <v>156481.48148148146</v>
      </c>
      <c r="J27" s="1977">
        <v>156481.48148148146</v>
      </c>
      <c r="K27" s="1977">
        <v>156481.48148148146</v>
      </c>
      <c r="L27" s="1978">
        <v>156481.48148148146</v>
      </c>
      <c r="M27" s="1977">
        <v>156481.48148148146</v>
      </c>
      <c r="N27" s="1977">
        <v>156481.48148148146</v>
      </c>
      <c r="O27" s="1977">
        <v>156481.48148148146</v>
      </c>
      <c r="P27" s="1977">
        <v>156481.48148148146</v>
      </c>
      <c r="Q27" s="1977">
        <v>156481.48148148146</v>
      </c>
      <c r="R27" s="1977">
        <v>156481.48148148146</v>
      </c>
    </row>
    <row r="28" spans="1:18" ht="53.25" customHeight="1">
      <c r="A28" s="2108"/>
      <c r="B28" s="1976" t="s">
        <v>2103</v>
      </c>
      <c r="C28" s="2108" t="s">
        <v>28</v>
      </c>
      <c r="D28" s="2125" t="s">
        <v>2101</v>
      </c>
      <c r="E28" s="1977">
        <f>120000/1.08</f>
        <v>111111.11111111111</v>
      </c>
      <c r="F28" s="1977">
        <v>142592.59259259258</v>
      </c>
      <c r="G28" s="1977">
        <v>142592.59259259258</v>
      </c>
      <c r="H28" s="1977">
        <v>142592.59259259258</v>
      </c>
      <c r="I28" s="1977">
        <v>142592.59259259258</v>
      </c>
      <c r="J28" s="1977">
        <v>142592.59259259258</v>
      </c>
      <c r="K28" s="1977">
        <v>142592.59259259258</v>
      </c>
      <c r="L28" s="1978">
        <v>142592.59259259258</v>
      </c>
      <c r="M28" s="1977">
        <v>142592.59259259258</v>
      </c>
      <c r="N28" s="1977">
        <v>142592.59259259258</v>
      </c>
      <c r="O28" s="1977">
        <v>142592.59259259258</v>
      </c>
      <c r="P28" s="1977">
        <v>142592.59259259258</v>
      </c>
      <c r="Q28" s="1977">
        <v>142592.59259259258</v>
      </c>
      <c r="R28" s="1977">
        <v>142592.59259259258</v>
      </c>
    </row>
    <row r="29" spans="1:18" ht="53.25" customHeight="1">
      <c r="A29" s="2108"/>
      <c r="B29" s="1976" t="s">
        <v>2104</v>
      </c>
      <c r="C29" s="2108" t="s">
        <v>28</v>
      </c>
      <c r="D29" s="2125" t="s">
        <v>2101</v>
      </c>
      <c r="E29" s="1977">
        <f>130000/1.08</f>
        <v>120370.37037037036</v>
      </c>
      <c r="F29" s="1977">
        <v>156481.48148148146</v>
      </c>
      <c r="G29" s="1977">
        <v>156481.48148148146</v>
      </c>
      <c r="H29" s="1977">
        <v>156481.48148148146</v>
      </c>
      <c r="I29" s="1977">
        <v>156481.48148148146</v>
      </c>
      <c r="J29" s="1977">
        <v>156481.48148148146</v>
      </c>
      <c r="K29" s="1977">
        <v>156481.48148148146</v>
      </c>
      <c r="L29" s="1978">
        <v>156481.48148148146</v>
      </c>
      <c r="M29" s="1977">
        <v>156481.48148148146</v>
      </c>
      <c r="N29" s="1977">
        <v>156481.48148148146</v>
      </c>
      <c r="O29" s="1977">
        <v>156481.48148148146</v>
      </c>
      <c r="P29" s="1977">
        <v>156481.48148148146</v>
      </c>
      <c r="Q29" s="1977">
        <v>156481.48148148146</v>
      </c>
      <c r="R29" s="1977">
        <v>156481.48148148146</v>
      </c>
    </row>
    <row r="30" spans="1:18" ht="45.75" customHeight="1">
      <c r="A30" s="2108"/>
      <c r="B30" s="1976" t="s">
        <v>2105</v>
      </c>
      <c r="C30" s="2108" t="s">
        <v>28</v>
      </c>
      <c r="D30" s="2125" t="s">
        <v>2101</v>
      </c>
      <c r="E30" s="1977">
        <f>145000/1.08</f>
        <v>134259.25925925924</v>
      </c>
      <c r="F30" s="1977">
        <v>175925.92592592593</v>
      </c>
      <c r="G30" s="1977">
        <v>175925.92592592593</v>
      </c>
      <c r="H30" s="1977">
        <v>175925.92592592593</v>
      </c>
      <c r="I30" s="1977">
        <v>175925.92592592593</v>
      </c>
      <c r="J30" s="1977">
        <v>175925.92592592593</v>
      </c>
      <c r="K30" s="1977">
        <v>175925.92592592593</v>
      </c>
      <c r="L30" s="1978">
        <v>175925.92592592593</v>
      </c>
      <c r="M30" s="1977">
        <v>175925.92592592593</v>
      </c>
      <c r="N30" s="1977">
        <v>175925.92592592593</v>
      </c>
      <c r="O30" s="1977">
        <v>175925.92592592593</v>
      </c>
      <c r="P30" s="1977">
        <v>175925.92592592593</v>
      </c>
      <c r="Q30" s="1977">
        <v>175925.92592592593</v>
      </c>
      <c r="R30" s="1977">
        <v>175925.92592592593</v>
      </c>
    </row>
    <row r="31" spans="1:18" ht="49.5" customHeight="1">
      <c r="A31" s="2108"/>
      <c r="B31" s="1976" t="s">
        <v>2106</v>
      </c>
      <c r="C31" s="2108" t="s">
        <v>28</v>
      </c>
      <c r="D31" s="2125" t="s">
        <v>2101</v>
      </c>
      <c r="E31" s="1977">
        <f>150000/1.08</f>
        <v>138888.88888888888</v>
      </c>
      <c r="F31" s="1977">
        <v>175925.92592592593</v>
      </c>
      <c r="G31" s="1977">
        <v>175925.92592592593</v>
      </c>
      <c r="H31" s="1977">
        <v>175925.92592592593</v>
      </c>
      <c r="I31" s="1977">
        <v>175925.92592592593</v>
      </c>
      <c r="J31" s="1977">
        <v>175925.92592592593</v>
      </c>
      <c r="K31" s="1977">
        <v>175925.92592592593</v>
      </c>
      <c r="L31" s="1978">
        <v>175925.92592592593</v>
      </c>
      <c r="M31" s="1977">
        <v>175925.92592592593</v>
      </c>
      <c r="N31" s="1977">
        <v>175925.92592592593</v>
      </c>
      <c r="O31" s="1977">
        <v>175925.92592592593</v>
      </c>
      <c r="P31" s="1977">
        <v>175925.92592592593</v>
      </c>
      <c r="Q31" s="1977">
        <v>175925.92592592593</v>
      </c>
      <c r="R31" s="1977">
        <v>175925.92592592593</v>
      </c>
    </row>
    <row r="32" spans="1:18" ht="24.75" customHeight="1">
      <c r="A32" s="2114" t="s">
        <v>1835</v>
      </c>
      <c r="B32" s="3625" t="s">
        <v>1294</v>
      </c>
      <c r="C32" s="3625"/>
      <c r="D32" s="2125"/>
      <c r="E32" s="1979"/>
      <c r="F32" s="1979"/>
      <c r="G32" s="3641"/>
      <c r="H32" s="3641"/>
      <c r="I32" s="3641"/>
      <c r="J32" s="3641"/>
      <c r="K32" s="3641"/>
      <c r="L32" s="3641"/>
      <c r="M32" s="3641"/>
      <c r="N32" s="3641"/>
      <c r="O32" s="3641"/>
      <c r="P32" s="3641"/>
      <c r="Q32" s="3641"/>
      <c r="R32" s="3641"/>
    </row>
    <row r="33" spans="1:18" ht="35.25" customHeight="1">
      <c r="A33" s="2114">
        <v>1</v>
      </c>
      <c r="B33" s="3631" t="s">
        <v>2535</v>
      </c>
      <c r="C33" s="3631"/>
      <c r="D33" s="3631"/>
      <c r="E33" s="3631"/>
      <c r="F33" s="3631"/>
      <c r="G33" s="3631"/>
      <c r="H33" s="3631"/>
      <c r="I33" s="3631"/>
      <c r="J33" s="3631"/>
      <c r="K33" s="3631"/>
      <c r="L33" s="3631"/>
      <c r="M33" s="3631"/>
      <c r="N33" s="3631"/>
      <c r="O33" s="3631"/>
      <c r="P33" s="3631"/>
      <c r="Q33" s="3631"/>
      <c r="R33" s="3631"/>
    </row>
    <row r="34" spans="1:18" ht="24.75" customHeight="1">
      <c r="A34" s="2114"/>
      <c r="B34" s="3640" t="s">
        <v>2405</v>
      </c>
      <c r="C34" s="3640"/>
      <c r="D34" s="3640"/>
      <c r="E34" s="1970"/>
      <c r="F34" s="1970"/>
      <c r="G34" s="3629" t="s">
        <v>1911</v>
      </c>
      <c r="H34" s="3629"/>
      <c r="I34" s="3629"/>
      <c r="J34" s="3629"/>
      <c r="K34" s="3629"/>
      <c r="L34" s="3629"/>
      <c r="M34" s="3629"/>
      <c r="N34" s="3629"/>
      <c r="O34" s="3629"/>
      <c r="P34" s="3629"/>
      <c r="Q34" s="3629"/>
      <c r="R34" s="3629"/>
    </row>
    <row r="35" spans="1:18" ht="79.5" customHeight="1">
      <c r="A35" s="2114"/>
      <c r="B35" s="1980" t="s">
        <v>2406</v>
      </c>
      <c r="C35" s="2108" t="s">
        <v>2522</v>
      </c>
      <c r="D35" s="3623" t="s">
        <v>1930</v>
      </c>
      <c r="E35" s="1979"/>
      <c r="F35" s="1979"/>
      <c r="G35" s="1981"/>
      <c r="H35" s="1981"/>
      <c r="I35" s="1981"/>
      <c r="J35" s="1981"/>
      <c r="K35" s="2124">
        <v>177300</v>
      </c>
      <c r="L35" s="1979"/>
      <c r="M35" s="2119"/>
      <c r="N35" s="1981"/>
      <c r="O35" s="2124"/>
      <c r="P35" s="2124"/>
      <c r="Q35" s="2124"/>
      <c r="R35" s="2124"/>
    </row>
    <row r="36" spans="1:18" ht="79.5" customHeight="1">
      <c r="A36" s="2114"/>
      <c r="B36" s="1980" t="s">
        <v>2407</v>
      </c>
      <c r="C36" s="2108" t="s">
        <v>2522</v>
      </c>
      <c r="D36" s="3623"/>
      <c r="E36" s="1979"/>
      <c r="F36" s="1979"/>
      <c r="G36" s="1981"/>
      <c r="H36" s="1981"/>
      <c r="I36" s="1981"/>
      <c r="J36" s="1981"/>
      <c r="K36" s="2124">
        <v>210000</v>
      </c>
      <c r="L36" s="1979"/>
      <c r="M36" s="2119"/>
      <c r="N36" s="1981"/>
      <c r="O36" s="2124"/>
      <c r="P36" s="2124"/>
      <c r="Q36" s="2124"/>
      <c r="R36" s="2124"/>
    </row>
    <row r="37" spans="1:18" ht="79.5" customHeight="1">
      <c r="A37" s="2114"/>
      <c r="B37" s="1980" t="s">
        <v>2408</v>
      </c>
      <c r="C37" s="2108" t="s">
        <v>123</v>
      </c>
      <c r="D37" s="3623"/>
      <c r="E37" s="1979"/>
      <c r="F37" s="1979"/>
      <c r="G37" s="1981"/>
      <c r="H37" s="1981"/>
      <c r="I37" s="1981"/>
      <c r="J37" s="1981"/>
      <c r="K37" s="2124">
        <v>157407</v>
      </c>
      <c r="L37" s="1979"/>
      <c r="M37" s="2119"/>
      <c r="N37" s="1981"/>
      <c r="O37" s="2124"/>
      <c r="P37" s="2124"/>
      <c r="Q37" s="2124"/>
      <c r="R37" s="2124"/>
    </row>
    <row r="38" spans="1:18" ht="79.5" customHeight="1">
      <c r="A38" s="2114"/>
      <c r="B38" s="1980" t="s">
        <v>2409</v>
      </c>
      <c r="C38" s="2108" t="s">
        <v>123</v>
      </c>
      <c r="D38" s="3623"/>
      <c r="E38" s="1979"/>
      <c r="F38" s="1979"/>
      <c r="G38" s="1981"/>
      <c r="H38" s="1981"/>
      <c r="I38" s="1981"/>
      <c r="J38" s="1981"/>
      <c r="K38" s="2124">
        <v>216000</v>
      </c>
      <c r="L38" s="1979"/>
      <c r="M38" s="2119"/>
      <c r="N38" s="1981"/>
      <c r="O38" s="2124"/>
      <c r="P38" s="2124"/>
      <c r="Q38" s="2124"/>
      <c r="R38" s="2124"/>
    </row>
    <row r="39" spans="1:18" ht="79.5" customHeight="1">
      <c r="A39" s="2114"/>
      <c r="B39" s="1980" t="s">
        <v>2410</v>
      </c>
      <c r="C39" s="2108" t="s">
        <v>123</v>
      </c>
      <c r="D39" s="3623"/>
      <c r="E39" s="1979"/>
      <c r="F39" s="1979"/>
      <c r="G39" s="1981"/>
      <c r="H39" s="1981"/>
      <c r="I39" s="1981"/>
      <c r="J39" s="1981"/>
      <c r="K39" s="2124">
        <v>224000</v>
      </c>
      <c r="L39" s="1979"/>
      <c r="M39" s="2119"/>
      <c r="N39" s="1981"/>
      <c r="O39" s="2124"/>
      <c r="P39" s="2124"/>
      <c r="Q39" s="2124"/>
      <c r="R39" s="2124"/>
    </row>
    <row r="40" spans="1:18" ht="79.5" customHeight="1">
      <c r="A40" s="2114"/>
      <c r="B40" s="1980" t="s">
        <v>2411</v>
      </c>
      <c r="C40" s="2108" t="s">
        <v>123</v>
      </c>
      <c r="D40" s="3623"/>
      <c r="E40" s="1979"/>
      <c r="F40" s="1979"/>
      <c r="G40" s="1981"/>
      <c r="H40" s="1981"/>
      <c r="I40" s="1981"/>
      <c r="J40" s="1981"/>
      <c r="K40" s="2124">
        <v>233300</v>
      </c>
      <c r="L40" s="1979"/>
      <c r="M40" s="2119"/>
      <c r="N40" s="1981"/>
      <c r="O40" s="2124"/>
      <c r="P40" s="2124"/>
      <c r="Q40" s="2124"/>
      <c r="R40" s="2124"/>
    </row>
    <row r="41" spans="1:18" ht="79.5" customHeight="1">
      <c r="A41" s="2114"/>
      <c r="B41" s="1980" t="s">
        <v>2412</v>
      </c>
      <c r="C41" s="2108" t="s">
        <v>123</v>
      </c>
      <c r="D41" s="3623"/>
      <c r="E41" s="1979"/>
      <c r="F41" s="1979"/>
      <c r="G41" s="1981"/>
      <c r="H41" s="1981"/>
      <c r="I41" s="1981"/>
      <c r="J41" s="1981"/>
      <c r="K41" s="2124">
        <v>244400</v>
      </c>
      <c r="L41" s="1979"/>
      <c r="M41" s="2119"/>
      <c r="N41" s="1981"/>
      <c r="O41" s="2124"/>
      <c r="P41" s="2124"/>
      <c r="Q41" s="2124"/>
      <c r="R41" s="2124"/>
    </row>
    <row r="42" spans="1:18" ht="79.5" customHeight="1">
      <c r="A42" s="2114"/>
      <c r="B42" s="1980" t="s">
        <v>2413</v>
      </c>
      <c r="C42" s="2108" t="s">
        <v>123</v>
      </c>
      <c r="D42" s="3623"/>
      <c r="E42" s="1979"/>
      <c r="F42" s="1979"/>
      <c r="G42" s="1981"/>
      <c r="H42" s="1981"/>
      <c r="I42" s="1981"/>
      <c r="J42" s="1981"/>
      <c r="K42" s="2124">
        <v>288900</v>
      </c>
      <c r="L42" s="1979"/>
      <c r="M42" s="2119"/>
      <c r="N42" s="1981"/>
      <c r="O42" s="2124"/>
      <c r="P42" s="2124"/>
      <c r="Q42" s="2124"/>
      <c r="R42" s="2124"/>
    </row>
    <row r="43" spans="1:18" ht="79.5" customHeight="1">
      <c r="A43" s="2114"/>
      <c r="B43" s="1980" t="s">
        <v>2414</v>
      </c>
      <c r="C43" s="2108" t="s">
        <v>123</v>
      </c>
      <c r="D43" s="3623"/>
      <c r="E43" s="1979"/>
      <c r="F43" s="1979"/>
      <c r="G43" s="1981"/>
      <c r="H43" s="1981"/>
      <c r="I43" s="1981"/>
      <c r="J43" s="1981"/>
      <c r="K43" s="2124">
        <v>368000</v>
      </c>
      <c r="L43" s="1979"/>
      <c r="M43" s="2119"/>
      <c r="N43" s="1981"/>
      <c r="O43" s="2124"/>
      <c r="P43" s="2124"/>
      <c r="Q43" s="2124"/>
      <c r="R43" s="2124"/>
    </row>
    <row r="44" spans="1:18" ht="79.5" customHeight="1">
      <c r="A44" s="2114"/>
      <c r="B44" s="1980" t="s">
        <v>2415</v>
      </c>
      <c r="C44" s="2108" t="s">
        <v>123</v>
      </c>
      <c r="D44" s="3623"/>
      <c r="E44" s="1979"/>
      <c r="F44" s="1979"/>
      <c r="G44" s="1981"/>
      <c r="H44" s="1981"/>
      <c r="I44" s="1981"/>
      <c r="J44" s="1981"/>
      <c r="K44" s="2124">
        <v>314100</v>
      </c>
      <c r="L44" s="1979"/>
      <c r="M44" s="2119"/>
      <c r="N44" s="1981"/>
      <c r="O44" s="2124"/>
      <c r="P44" s="2124"/>
      <c r="Q44" s="2124"/>
      <c r="R44" s="2124"/>
    </row>
    <row r="45" spans="1:18" ht="79.5" customHeight="1">
      <c r="A45" s="2114"/>
      <c r="B45" s="1980" t="s">
        <v>2416</v>
      </c>
      <c r="C45" s="2108" t="s">
        <v>123</v>
      </c>
      <c r="D45" s="3623"/>
      <c r="E45" s="1979"/>
      <c r="F45" s="1979"/>
      <c r="G45" s="1981"/>
      <c r="H45" s="1981"/>
      <c r="I45" s="1981"/>
      <c r="J45" s="1981"/>
      <c r="K45" s="2124">
        <v>344500</v>
      </c>
      <c r="L45" s="1979"/>
      <c r="M45" s="2119"/>
      <c r="N45" s="1981"/>
      <c r="O45" s="2124"/>
      <c r="P45" s="2124"/>
      <c r="Q45" s="2124"/>
      <c r="R45" s="2124"/>
    </row>
    <row r="46" spans="1:18" ht="79.5" customHeight="1">
      <c r="A46" s="2114"/>
      <c r="B46" s="1980" t="s">
        <v>2417</v>
      </c>
      <c r="C46" s="2108" t="s">
        <v>2522</v>
      </c>
      <c r="D46" s="3623"/>
      <c r="E46" s="1979"/>
      <c r="F46" s="1979"/>
      <c r="G46" s="1981"/>
      <c r="H46" s="1981"/>
      <c r="I46" s="1981"/>
      <c r="J46" s="1981"/>
      <c r="K46" s="2124">
        <v>359400</v>
      </c>
      <c r="L46" s="1979"/>
      <c r="M46" s="2119"/>
      <c r="N46" s="1981"/>
      <c r="O46" s="2124"/>
      <c r="P46" s="2124"/>
      <c r="Q46" s="2124"/>
      <c r="R46" s="2124"/>
    </row>
    <row r="47" spans="1:18" ht="79.5" customHeight="1">
      <c r="A47" s="2114"/>
      <c r="B47" s="1980" t="s">
        <v>2418</v>
      </c>
      <c r="C47" s="2108" t="s">
        <v>2522</v>
      </c>
      <c r="D47" s="3623" t="s">
        <v>2424</v>
      </c>
      <c r="E47" s="1979"/>
      <c r="F47" s="1979"/>
      <c r="G47" s="1981"/>
      <c r="H47" s="1981"/>
      <c r="I47" s="1981"/>
      <c r="J47" s="1981"/>
      <c r="K47" s="2124">
        <v>583000</v>
      </c>
      <c r="L47" s="1979"/>
      <c r="M47" s="2119"/>
      <c r="N47" s="2124"/>
      <c r="O47" s="2124"/>
      <c r="P47" s="2124"/>
      <c r="Q47" s="2124"/>
      <c r="R47" s="2124"/>
    </row>
    <row r="48" spans="1:18" ht="79.5" customHeight="1">
      <c r="A48" s="2114"/>
      <c r="B48" s="1980" t="s">
        <v>2419</v>
      </c>
      <c r="C48" s="2108" t="s">
        <v>2522</v>
      </c>
      <c r="D48" s="3623"/>
      <c r="E48" s="1979"/>
      <c r="F48" s="1979"/>
      <c r="G48" s="1981"/>
      <c r="H48" s="1981"/>
      <c r="I48" s="1981"/>
      <c r="J48" s="1981"/>
      <c r="K48" s="2124">
        <v>660000</v>
      </c>
      <c r="L48" s="1979"/>
      <c r="M48" s="2119"/>
      <c r="N48" s="2124"/>
      <c r="O48" s="2124"/>
      <c r="P48" s="2124"/>
      <c r="Q48" s="2124"/>
      <c r="R48" s="2124"/>
    </row>
    <row r="49" spans="1:18" ht="79.5" customHeight="1">
      <c r="A49" s="2114"/>
      <c r="B49" s="1980" t="s">
        <v>2420</v>
      </c>
      <c r="C49" s="2108" t="s">
        <v>2522</v>
      </c>
      <c r="D49" s="3623"/>
      <c r="E49" s="1979"/>
      <c r="F49" s="1979"/>
      <c r="G49" s="1981"/>
      <c r="H49" s="1981"/>
      <c r="I49" s="1981"/>
      <c r="J49" s="1981"/>
      <c r="K49" s="2124">
        <v>546273</v>
      </c>
      <c r="L49" s="1979"/>
      <c r="M49" s="2119"/>
      <c r="N49" s="2124"/>
      <c r="O49" s="2124"/>
      <c r="P49" s="2124"/>
      <c r="Q49" s="2124"/>
      <c r="R49" s="2124"/>
    </row>
    <row r="50" spans="1:18" ht="79.5" customHeight="1">
      <c r="A50" s="2114"/>
      <c r="B50" s="1980" t="s">
        <v>2421</v>
      </c>
      <c r="C50" s="2108" t="s">
        <v>2522</v>
      </c>
      <c r="D50" s="3623"/>
      <c r="E50" s="1979"/>
      <c r="F50" s="1979"/>
      <c r="G50" s="1981"/>
      <c r="H50" s="1981"/>
      <c r="I50" s="1981"/>
      <c r="J50" s="1981"/>
      <c r="K50" s="2124">
        <v>156400</v>
      </c>
      <c r="L50" s="1979"/>
      <c r="M50" s="2119"/>
      <c r="N50" s="2124"/>
      <c r="O50" s="2124"/>
      <c r="P50" s="2124"/>
      <c r="Q50" s="2124"/>
      <c r="R50" s="2124"/>
    </row>
    <row r="51" spans="1:18" ht="79.5" customHeight="1">
      <c r="A51" s="2114"/>
      <c r="B51" s="1980" t="s">
        <v>2422</v>
      </c>
      <c r="C51" s="2108" t="s">
        <v>2522</v>
      </c>
      <c r="D51" s="3623"/>
      <c r="E51" s="1979"/>
      <c r="F51" s="1979"/>
      <c r="G51" s="1981"/>
      <c r="H51" s="1981"/>
      <c r="I51" s="1981"/>
      <c r="J51" s="1981"/>
      <c r="K51" s="2124">
        <v>244400</v>
      </c>
      <c r="L51" s="1979"/>
      <c r="M51" s="2119"/>
      <c r="N51" s="2124"/>
      <c r="O51" s="2124"/>
      <c r="P51" s="2124"/>
      <c r="Q51" s="2124"/>
      <c r="R51" s="2124"/>
    </row>
    <row r="52" spans="1:18" ht="79.5" customHeight="1">
      <c r="A52" s="2114"/>
      <c r="B52" s="1980" t="s">
        <v>2423</v>
      </c>
      <c r="C52" s="2108" t="s">
        <v>2522</v>
      </c>
      <c r="D52" s="3623"/>
      <c r="E52" s="1979"/>
      <c r="F52" s="1979"/>
      <c r="G52" s="1981"/>
      <c r="H52" s="1981"/>
      <c r="I52" s="1981"/>
      <c r="J52" s="1981"/>
      <c r="K52" s="2124">
        <v>295300</v>
      </c>
      <c r="L52" s="1979"/>
      <c r="M52" s="2119"/>
      <c r="N52" s="2124"/>
      <c r="O52" s="2124"/>
      <c r="P52" s="2124"/>
      <c r="Q52" s="2124"/>
      <c r="R52" s="2124"/>
    </row>
    <row r="53" spans="1:18" ht="51.75" customHeight="1">
      <c r="A53" s="2114">
        <v>2</v>
      </c>
      <c r="B53" s="3631" t="s">
        <v>2480</v>
      </c>
      <c r="C53" s="3631"/>
      <c r="D53" s="3631"/>
      <c r="E53" s="3631"/>
      <c r="F53" s="3631"/>
      <c r="G53" s="3631"/>
      <c r="H53" s="3631"/>
      <c r="I53" s="3631"/>
      <c r="J53" s="3631"/>
      <c r="K53" s="3631"/>
      <c r="L53" s="3631"/>
      <c r="M53" s="3631"/>
      <c r="N53" s="3631"/>
      <c r="O53" s="3631"/>
      <c r="P53" s="3631"/>
      <c r="Q53" s="3631"/>
      <c r="R53" s="3631"/>
    </row>
    <row r="54" spans="1:18" ht="42" customHeight="1">
      <c r="A54" s="2108"/>
      <c r="B54" s="3639" t="s">
        <v>2052</v>
      </c>
      <c r="C54" s="3639"/>
      <c r="D54" s="3639"/>
      <c r="E54" s="2116"/>
      <c r="F54" s="2116"/>
      <c r="G54" s="2116"/>
      <c r="H54" s="2116"/>
      <c r="I54" s="2116"/>
      <c r="J54" s="2116"/>
      <c r="K54" s="2116"/>
      <c r="L54" s="1982"/>
      <c r="M54" s="2116"/>
      <c r="N54" s="2116"/>
      <c r="O54" s="2116"/>
      <c r="P54" s="2116"/>
      <c r="Q54" s="2116"/>
      <c r="R54" s="2116"/>
    </row>
    <row r="55" spans="1:18" ht="35.25" customHeight="1">
      <c r="A55" s="2108"/>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108"/>
      <c r="B56" s="1984" t="s">
        <v>2053</v>
      </c>
      <c r="C56" s="2108" t="s">
        <v>2522</v>
      </c>
      <c r="D56" s="2123"/>
      <c r="E56" s="1985"/>
      <c r="F56" s="1985"/>
      <c r="G56" s="1986"/>
      <c r="H56" s="1986"/>
      <c r="I56" s="1986"/>
      <c r="J56" s="1986"/>
      <c r="K56" s="1985">
        <v>295187</v>
      </c>
      <c r="L56" s="1987"/>
      <c r="M56" s="2119"/>
      <c r="N56" s="1986"/>
      <c r="O56" s="1986"/>
      <c r="P56" s="1986"/>
      <c r="Q56" s="1986"/>
      <c r="R56" s="1986"/>
    </row>
    <row r="57" spans="1:18" ht="36.75" customHeight="1">
      <c r="A57" s="2108"/>
      <c r="B57" s="1984" t="s">
        <v>2054</v>
      </c>
      <c r="C57" s="2108" t="s">
        <v>2522</v>
      </c>
      <c r="D57" s="2123"/>
      <c r="E57" s="1985"/>
      <c r="F57" s="1985"/>
      <c r="G57" s="1986"/>
      <c r="H57" s="1986"/>
      <c r="I57" s="1986"/>
      <c r="J57" s="1986"/>
      <c r="K57" s="1985">
        <v>305882</v>
      </c>
      <c r="L57" s="1987"/>
      <c r="M57" s="2119"/>
      <c r="N57" s="1986"/>
      <c r="O57" s="1986"/>
      <c r="P57" s="1986"/>
      <c r="Q57" s="1986"/>
      <c r="R57" s="1986"/>
    </row>
    <row r="58" spans="1:18" ht="36.75" customHeight="1">
      <c r="A58" s="2108"/>
      <c r="B58" s="1984" t="s">
        <v>2442</v>
      </c>
      <c r="C58" s="2108" t="s">
        <v>2522</v>
      </c>
      <c r="D58" s="2123"/>
      <c r="E58" s="1985"/>
      <c r="F58" s="1985"/>
      <c r="G58" s="1986"/>
      <c r="H58" s="1986"/>
      <c r="I58" s="1986"/>
      <c r="J58" s="1986"/>
      <c r="K58" s="1985">
        <v>337968</v>
      </c>
      <c r="L58" s="1987"/>
      <c r="M58" s="2119"/>
      <c r="N58" s="1986"/>
      <c r="O58" s="1986"/>
      <c r="P58" s="1986"/>
      <c r="Q58" s="1986"/>
      <c r="R58" s="1986"/>
    </row>
    <row r="59" spans="1:18" ht="39" customHeight="1">
      <c r="A59" s="2108"/>
      <c r="B59" s="1984" t="s">
        <v>2056</v>
      </c>
      <c r="C59" s="2108" t="s">
        <v>2522</v>
      </c>
      <c r="D59" s="2125"/>
      <c r="E59" s="1985"/>
      <c r="F59" s="1985"/>
      <c r="G59" s="1986"/>
      <c r="H59" s="1986"/>
      <c r="I59" s="1986"/>
      <c r="J59" s="1986"/>
      <c r="K59" s="1985">
        <v>348663</v>
      </c>
      <c r="L59" s="1987"/>
      <c r="M59" s="2119"/>
      <c r="N59" s="1986"/>
      <c r="O59" s="1986"/>
      <c r="P59" s="1986"/>
      <c r="Q59" s="1986"/>
      <c r="R59" s="1986"/>
    </row>
    <row r="60" spans="1:18" ht="26.25" customHeight="1">
      <c r="A60" s="2108"/>
      <c r="B60" s="3639" t="s">
        <v>2058</v>
      </c>
      <c r="C60" s="3639"/>
      <c r="D60" s="3639"/>
      <c r="E60" s="1988"/>
      <c r="F60" s="1989"/>
      <c r="G60" s="1972"/>
      <c r="H60" s="1986"/>
      <c r="I60" s="1972"/>
      <c r="J60" s="1972"/>
      <c r="K60" s="1972"/>
      <c r="L60" s="1973"/>
      <c r="M60" s="2108"/>
      <c r="N60" s="1972"/>
      <c r="O60" s="1972"/>
      <c r="P60" s="1972"/>
      <c r="Q60" s="1972"/>
      <c r="R60" s="1986"/>
    </row>
    <row r="61" spans="1:18" ht="40.5" customHeight="1">
      <c r="A61" s="2108"/>
      <c r="B61" s="1984" t="s">
        <v>2037</v>
      </c>
      <c r="C61" s="2108" t="s">
        <v>2522</v>
      </c>
      <c r="D61" s="3623" t="s">
        <v>1930</v>
      </c>
      <c r="E61" s="1985"/>
      <c r="F61" s="1985"/>
      <c r="G61" s="1985"/>
      <c r="H61" s="1986"/>
      <c r="I61" s="1986"/>
      <c r="J61" s="1986"/>
      <c r="K61" s="1985">
        <v>284492</v>
      </c>
      <c r="L61" s="1987"/>
      <c r="M61" s="2119"/>
      <c r="N61" s="1986"/>
      <c r="O61" s="1986"/>
      <c r="P61" s="1986"/>
      <c r="Q61" s="1986"/>
      <c r="R61" s="1986"/>
    </row>
    <row r="62" spans="1:18" ht="40.5" customHeight="1">
      <c r="A62" s="2108"/>
      <c r="B62" s="1984" t="s">
        <v>2443</v>
      </c>
      <c r="C62" s="2108" t="s">
        <v>2522</v>
      </c>
      <c r="D62" s="3623"/>
      <c r="E62" s="1985"/>
      <c r="F62" s="1985"/>
      <c r="G62" s="1985"/>
      <c r="H62" s="1986"/>
      <c r="I62" s="1986"/>
      <c r="J62" s="1986"/>
      <c r="K62" s="1985">
        <v>284492</v>
      </c>
      <c r="L62" s="1987"/>
      <c r="M62" s="2119"/>
      <c r="N62" s="1986"/>
      <c r="O62" s="1986"/>
      <c r="P62" s="1986"/>
      <c r="Q62" s="1986"/>
      <c r="R62" s="1986"/>
    </row>
    <row r="63" spans="1:18" ht="40.5" customHeight="1">
      <c r="A63" s="2108"/>
      <c r="B63" s="1984" t="s">
        <v>2038</v>
      </c>
      <c r="C63" s="2108" t="s">
        <v>2522</v>
      </c>
      <c r="D63" s="3623"/>
      <c r="E63" s="1985"/>
      <c r="F63" s="1985"/>
      <c r="G63" s="1985"/>
      <c r="H63" s="1986"/>
      <c r="I63" s="1985"/>
      <c r="J63" s="1985"/>
      <c r="K63" s="1985">
        <v>316578</v>
      </c>
      <c r="L63" s="1987"/>
      <c r="M63" s="2119"/>
      <c r="N63" s="1985"/>
      <c r="O63" s="1985"/>
      <c r="P63" s="1985"/>
      <c r="Q63" s="1985"/>
      <c r="R63" s="1986"/>
    </row>
    <row r="64" spans="1:18" ht="40.5" customHeight="1">
      <c r="A64" s="2108"/>
      <c r="B64" s="3639" t="s">
        <v>2064</v>
      </c>
      <c r="C64" s="3639"/>
      <c r="D64" s="3639"/>
      <c r="E64" s="1983"/>
      <c r="F64" s="1983"/>
      <c r="G64" s="1983"/>
      <c r="H64" s="1983"/>
      <c r="I64" s="1983"/>
      <c r="J64" s="1983"/>
      <c r="K64" s="1983"/>
      <c r="L64" s="3637"/>
      <c r="M64" s="3637"/>
      <c r="N64" s="3637"/>
      <c r="O64" s="3637"/>
      <c r="P64" s="3637"/>
      <c r="Q64" s="3637"/>
      <c r="R64" s="3637"/>
    </row>
    <row r="65" spans="1:18" ht="40.5" customHeight="1">
      <c r="A65" s="2108"/>
      <c r="B65" s="1984" t="s">
        <v>2444</v>
      </c>
      <c r="C65" s="2108" t="s">
        <v>2522</v>
      </c>
      <c r="D65" s="3623" t="s">
        <v>1562</v>
      </c>
      <c r="E65" s="1985"/>
      <c r="F65" s="1985"/>
      <c r="G65" s="1986"/>
      <c r="H65" s="1986"/>
      <c r="I65" s="1986"/>
      <c r="J65" s="1986"/>
      <c r="K65" s="1985">
        <v>295187</v>
      </c>
      <c r="L65" s="1987"/>
      <c r="M65" s="2119"/>
      <c r="N65" s="1985"/>
      <c r="O65" s="1985"/>
      <c r="P65" s="1985"/>
      <c r="Q65" s="1985"/>
      <c r="R65" s="1985"/>
    </row>
    <row r="66" spans="1:18" ht="40.5" customHeight="1">
      <c r="A66" s="2114"/>
      <c r="B66" s="1984" t="s">
        <v>2445</v>
      </c>
      <c r="C66" s="2108" t="s">
        <v>2522</v>
      </c>
      <c r="D66" s="3623"/>
      <c r="E66" s="1972"/>
      <c r="F66" s="1972"/>
      <c r="G66" s="1972"/>
      <c r="H66" s="2110"/>
      <c r="I66" s="1972"/>
      <c r="J66" s="1972"/>
      <c r="K66" s="1987">
        <v>305882</v>
      </c>
      <c r="L66" s="1973"/>
      <c r="M66" s="2119"/>
      <c r="N66" s="1972"/>
      <c r="O66" s="1972"/>
      <c r="P66" s="2110"/>
      <c r="Q66" s="2110"/>
      <c r="R66" s="2110"/>
    </row>
    <row r="67" spans="1:18" ht="40.5" customHeight="1">
      <c r="A67" s="2114"/>
      <c r="B67" s="1984" t="s">
        <v>2062</v>
      </c>
      <c r="C67" s="2108" t="s">
        <v>2522</v>
      </c>
      <c r="D67" s="3623"/>
      <c r="E67" s="1972"/>
      <c r="F67" s="1972"/>
      <c r="G67" s="1972"/>
      <c r="H67" s="2110"/>
      <c r="I67" s="1972"/>
      <c r="J67" s="1972"/>
      <c r="K67" s="1987">
        <v>337968</v>
      </c>
      <c r="L67" s="1973"/>
      <c r="M67" s="2119"/>
      <c r="N67" s="1972"/>
      <c r="O67" s="1972"/>
      <c r="P67" s="2110"/>
      <c r="Q67" s="2110"/>
      <c r="R67" s="2110"/>
    </row>
    <row r="68" spans="1:18" ht="40.5" customHeight="1">
      <c r="A68" s="2114"/>
      <c r="B68" s="1984" t="s">
        <v>2063</v>
      </c>
      <c r="C68" s="2108" t="s">
        <v>2522</v>
      </c>
      <c r="D68" s="3623"/>
      <c r="E68" s="1972"/>
      <c r="F68" s="1972"/>
      <c r="G68" s="1972"/>
      <c r="H68" s="2110"/>
      <c r="I68" s="1972"/>
      <c r="J68" s="1972"/>
      <c r="K68" s="1987">
        <v>348663</v>
      </c>
      <c r="L68" s="1973"/>
      <c r="M68" s="2119"/>
      <c r="N68" s="1972"/>
      <c r="O68" s="1972"/>
      <c r="P68" s="2110"/>
      <c r="Q68" s="2110"/>
      <c r="R68" s="2110"/>
    </row>
    <row r="69" spans="1:18" ht="74.25" customHeight="1">
      <c r="A69" s="2114">
        <v>3</v>
      </c>
      <c r="B69" s="3631" t="s">
        <v>2513</v>
      </c>
      <c r="C69" s="3631"/>
      <c r="D69" s="3631"/>
      <c r="E69" s="3631"/>
      <c r="F69" s="3631"/>
      <c r="G69" s="3631"/>
      <c r="H69" s="3631"/>
      <c r="I69" s="3631"/>
      <c r="J69" s="3631"/>
      <c r="K69" s="3631"/>
      <c r="L69" s="3631"/>
      <c r="M69" s="3631"/>
      <c r="N69" s="3631"/>
      <c r="O69" s="3631"/>
      <c r="P69" s="3631"/>
      <c r="Q69" s="3631"/>
      <c r="R69" s="3631"/>
    </row>
    <row r="70" spans="1:18" ht="36.75" customHeight="1">
      <c r="A70" s="2114"/>
      <c r="B70" s="3625" t="s">
        <v>1726</v>
      </c>
      <c r="C70" s="3625"/>
      <c r="D70" s="3625"/>
      <c r="E70" s="3625"/>
      <c r="F70" s="3625"/>
      <c r="G70" s="3625"/>
      <c r="H70" s="3625"/>
      <c r="I70" s="3625"/>
      <c r="J70" s="3625"/>
      <c r="K70" s="3625"/>
      <c r="L70" s="3625"/>
      <c r="M70" s="3625"/>
      <c r="N70" s="3625"/>
      <c r="O70" s="3625"/>
      <c r="P70" s="3625"/>
      <c r="Q70" s="3625"/>
      <c r="R70" s="3625"/>
    </row>
    <row r="71" spans="1:18" ht="29.25" customHeight="1">
      <c r="A71" s="2114"/>
      <c r="B71" s="3625" t="s">
        <v>1611</v>
      </c>
      <c r="C71" s="3625"/>
      <c r="D71" s="3625"/>
      <c r="E71" s="2114"/>
      <c r="F71" s="3629" t="s">
        <v>1727</v>
      </c>
      <c r="G71" s="3629"/>
      <c r="H71" s="3629"/>
      <c r="I71" s="3629"/>
      <c r="J71" s="3629"/>
      <c r="K71" s="3629"/>
      <c r="L71" s="3629"/>
      <c r="M71" s="3629"/>
      <c r="N71" s="3629"/>
      <c r="O71" s="3629"/>
      <c r="P71" s="3629"/>
      <c r="Q71" s="2116"/>
      <c r="R71" s="2116"/>
    </row>
    <row r="72" spans="1:18" ht="44.25" customHeight="1">
      <c r="A72" s="2114"/>
      <c r="B72" s="2110" t="s">
        <v>1743</v>
      </c>
      <c r="C72" s="2114"/>
      <c r="D72" s="2114"/>
      <c r="E72" s="2114"/>
      <c r="F72" s="2114"/>
      <c r="G72" s="2114"/>
      <c r="H72" s="2114"/>
      <c r="I72" s="2114"/>
      <c r="J72" s="2114"/>
      <c r="K72" s="2114"/>
      <c r="L72" s="1982"/>
      <c r="M72" s="2114"/>
      <c r="N72" s="2114"/>
      <c r="O72" s="2114"/>
      <c r="P72" s="2114"/>
      <c r="Q72" s="2116"/>
      <c r="R72" s="2116"/>
    </row>
    <row r="73" spans="1:18" ht="44.25" customHeight="1">
      <c r="A73" s="2114"/>
      <c r="B73" s="2121" t="s">
        <v>2196</v>
      </c>
      <c r="C73" s="2108" t="s">
        <v>2522</v>
      </c>
      <c r="D73" s="3623" t="s">
        <v>1729</v>
      </c>
      <c r="E73" s="1979"/>
      <c r="F73" s="1979"/>
      <c r="G73" s="1981"/>
      <c r="H73" s="1981"/>
      <c r="I73" s="1981"/>
      <c r="J73" s="1981"/>
      <c r="K73" s="1979"/>
      <c r="L73" s="1979">
        <v>99510</v>
      </c>
      <c r="M73" s="2119"/>
      <c r="N73" s="1981"/>
      <c r="O73" s="1972"/>
      <c r="P73" s="2110"/>
      <c r="Q73" s="2110"/>
      <c r="R73" s="2110"/>
    </row>
    <row r="74" spans="1:18" ht="54.75" customHeight="1">
      <c r="A74" s="2114"/>
      <c r="B74" s="2121" t="s">
        <v>2436</v>
      </c>
      <c r="C74" s="2108" t="s">
        <v>2522</v>
      </c>
      <c r="D74" s="3623"/>
      <c r="E74" s="1972"/>
      <c r="F74" s="1972"/>
      <c r="G74" s="1972"/>
      <c r="H74" s="2110"/>
      <c r="I74" s="1972"/>
      <c r="J74" s="1972"/>
      <c r="K74" s="1987"/>
      <c r="L74" s="1987">
        <v>252520</v>
      </c>
      <c r="M74" s="2119"/>
      <c r="N74" s="1972"/>
      <c r="O74" s="1972"/>
      <c r="P74" s="2110"/>
      <c r="Q74" s="2110"/>
      <c r="R74" s="2110"/>
    </row>
    <row r="75" spans="1:18" ht="44.25" customHeight="1">
      <c r="A75" s="2114"/>
      <c r="B75" s="2121" t="s">
        <v>2198</v>
      </c>
      <c r="C75" s="2108" t="s">
        <v>2522</v>
      </c>
      <c r="D75" s="3623"/>
      <c r="E75" s="1972"/>
      <c r="F75" s="1972"/>
      <c r="G75" s="1972"/>
      <c r="H75" s="2110"/>
      <c r="I75" s="1972"/>
      <c r="J75" s="1972"/>
      <c r="K75" s="1987"/>
      <c r="L75" s="1987">
        <v>101650</v>
      </c>
      <c r="M75" s="2119"/>
      <c r="N75" s="1972"/>
      <c r="O75" s="1972"/>
      <c r="P75" s="2110"/>
      <c r="Q75" s="2110"/>
      <c r="R75" s="2110"/>
    </row>
    <row r="76" spans="1:18" ht="44.25" customHeight="1">
      <c r="A76" s="2114"/>
      <c r="B76" s="2110" t="s">
        <v>1746</v>
      </c>
      <c r="C76" s="2108"/>
      <c r="D76" s="2108"/>
      <c r="E76" s="1972"/>
      <c r="F76" s="1972"/>
      <c r="G76" s="1972"/>
      <c r="H76" s="2110"/>
      <c r="I76" s="1972"/>
      <c r="J76" s="1972"/>
      <c r="K76" s="1987"/>
      <c r="L76" s="1973"/>
      <c r="M76" s="2119"/>
      <c r="N76" s="1972"/>
      <c r="O76" s="1972"/>
      <c r="P76" s="2110"/>
      <c r="Q76" s="2110"/>
      <c r="R76" s="2110"/>
    </row>
    <row r="77" spans="1:18" ht="44.25" customHeight="1">
      <c r="A77" s="2114"/>
      <c r="B77" s="2121" t="s">
        <v>2199</v>
      </c>
      <c r="C77" s="2108" t="s">
        <v>2522</v>
      </c>
      <c r="D77" s="3623" t="s">
        <v>1729</v>
      </c>
      <c r="E77" s="1972"/>
      <c r="F77" s="1972"/>
      <c r="G77" s="1972"/>
      <c r="H77" s="2110"/>
      <c r="I77" s="1972"/>
      <c r="J77" s="1972"/>
      <c r="K77" s="1987"/>
      <c r="L77" s="1987">
        <v>202230</v>
      </c>
      <c r="M77" s="2119"/>
      <c r="N77" s="1972"/>
      <c r="O77" s="1972"/>
      <c r="P77" s="2110"/>
      <c r="Q77" s="2110"/>
      <c r="R77" s="2110"/>
    </row>
    <row r="78" spans="1:18" ht="44.25" customHeight="1">
      <c r="A78" s="2114"/>
      <c r="B78" s="2121" t="s">
        <v>2200</v>
      </c>
      <c r="C78" s="2108" t="s">
        <v>2522</v>
      </c>
      <c r="D78" s="3623"/>
      <c r="E78" s="1972"/>
      <c r="F78" s="1972"/>
      <c r="G78" s="1972"/>
      <c r="H78" s="2110"/>
      <c r="I78" s="1972"/>
      <c r="J78" s="1972"/>
      <c r="K78" s="1987"/>
      <c r="L78" s="1987">
        <v>263220</v>
      </c>
      <c r="M78" s="2119"/>
      <c r="N78" s="1972"/>
      <c r="O78" s="1972"/>
      <c r="P78" s="2110"/>
      <c r="Q78" s="2110"/>
      <c r="R78" s="2110"/>
    </row>
    <row r="79" spans="1:18" ht="44.25" customHeight="1">
      <c r="A79" s="2114"/>
      <c r="B79" s="2121" t="s">
        <v>2435</v>
      </c>
      <c r="C79" s="2108" t="s">
        <v>2522</v>
      </c>
      <c r="D79" s="2125"/>
      <c r="E79" s="1972"/>
      <c r="F79" s="1972"/>
      <c r="G79" s="1972"/>
      <c r="H79" s="2110"/>
      <c r="I79" s="1972"/>
      <c r="J79" s="1972"/>
      <c r="K79" s="1987"/>
      <c r="L79" s="1987">
        <v>160500</v>
      </c>
      <c r="M79" s="2119"/>
      <c r="N79" s="1972"/>
      <c r="O79" s="1972"/>
      <c r="P79" s="2110"/>
      <c r="Q79" s="2110"/>
      <c r="R79" s="2110"/>
    </row>
    <row r="80" spans="1:18" ht="44.25" customHeight="1">
      <c r="A80" s="2114"/>
      <c r="B80" s="3625" t="s">
        <v>1749</v>
      </c>
      <c r="C80" s="3625"/>
      <c r="D80" s="2108"/>
      <c r="E80" s="1972"/>
      <c r="F80" s="1972"/>
      <c r="G80" s="1972"/>
      <c r="H80" s="2110"/>
      <c r="I80" s="1972"/>
      <c r="J80" s="1972"/>
      <c r="K80" s="1987"/>
      <c r="L80" s="1973"/>
      <c r="M80" s="2119"/>
      <c r="N80" s="1972"/>
      <c r="O80" s="1972"/>
      <c r="P80" s="2110"/>
      <c r="Q80" s="2110"/>
      <c r="R80" s="2110"/>
    </row>
    <row r="81" spans="1:18" ht="74.25" customHeight="1">
      <c r="A81" s="2114"/>
      <c r="B81" s="2121" t="s">
        <v>2202</v>
      </c>
      <c r="C81" s="2108" t="s">
        <v>2522</v>
      </c>
      <c r="D81" s="3623" t="s">
        <v>1729</v>
      </c>
      <c r="E81" s="1972"/>
      <c r="F81" s="1972"/>
      <c r="G81" s="1972"/>
      <c r="H81" s="2110"/>
      <c r="I81" s="1972"/>
      <c r="J81" s="1972"/>
      <c r="K81" s="1987"/>
      <c r="L81" s="1987">
        <v>242890</v>
      </c>
      <c r="M81" s="2119"/>
      <c r="N81" s="1972"/>
      <c r="O81" s="1972"/>
      <c r="P81" s="2110"/>
      <c r="Q81" s="2110"/>
      <c r="R81" s="2110"/>
    </row>
    <row r="82" spans="1:18" ht="74.25" customHeight="1">
      <c r="A82" s="2114"/>
      <c r="B82" s="2121" t="s">
        <v>2203</v>
      </c>
      <c r="C82" s="2108" t="s">
        <v>2522</v>
      </c>
      <c r="D82" s="3623"/>
      <c r="E82" s="1972"/>
      <c r="F82" s="1972"/>
      <c r="G82" s="1972"/>
      <c r="H82" s="2110"/>
      <c r="I82" s="1972"/>
      <c r="J82" s="1972"/>
      <c r="K82" s="1987"/>
      <c r="L82" s="1987">
        <v>273920</v>
      </c>
      <c r="M82" s="2119"/>
      <c r="N82" s="1972"/>
      <c r="O82" s="1972"/>
      <c r="P82" s="2110"/>
      <c r="Q82" s="2110"/>
      <c r="R82" s="2110"/>
    </row>
    <row r="83" spans="1:18" ht="74.25" customHeight="1">
      <c r="A83" s="2114"/>
      <c r="B83" s="2121" t="s">
        <v>2204</v>
      </c>
      <c r="C83" s="2108" t="s">
        <v>2522</v>
      </c>
      <c r="D83" s="3623"/>
      <c r="E83" s="1972"/>
      <c r="F83" s="1972"/>
      <c r="G83" s="1972"/>
      <c r="H83" s="2110"/>
      <c r="I83" s="1972"/>
      <c r="J83" s="1972"/>
      <c r="K83" s="1987"/>
      <c r="L83" s="1987">
        <v>374500</v>
      </c>
      <c r="M83" s="2119"/>
      <c r="N83" s="1972"/>
      <c r="O83" s="1972"/>
      <c r="P83" s="2110"/>
      <c r="Q83" s="2110"/>
      <c r="R83" s="2110"/>
    </row>
    <row r="84" spans="1:18" ht="74.25" customHeight="1">
      <c r="A84" s="2114"/>
      <c r="B84" s="2121" t="s">
        <v>2205</v>
      </c>
      <c r="C84" s="2108" t="s">
        <v>2522</v>
      </c>
      <c r="D84" s="3623" t="s">
        <v>1729</v>
      </c>
      <c r="E84" s="1972"/>
      <c r="F84" s="1972"/>
      <c r="G84" s="1972"/>
      <c r="H84" s="2110"/>
      <c r="I84" s="1972"/>
      <c r="J84" s="1972"/>
      <c r="K84" s="1987"/>
      <c r="L84" s="1987">
        <v>374500</v>
      </c>
      <c r="M84" s="2119"/>
      <c r="N84" s="1972"/>
      <c r="O84" s="1972"/>
      <c r="P84" s="2110"/>
      <c r="Q84" s="2110"/>
      <c r="R84" s="2110"/>
    </row>
    <row r="85" spans="1:18" ht="74.25" customHeight="1">
      <c r="A85" s="2114"/>
      <c r="B85" s="2121" t="s">
        <v>2206</v>
      </c>
      <c r="C85" s="2108" t="s">
        <v>2522</v>
      </c>
      <c r="D85" s="3623"/>
      <c r="E85" s="1972"/>
      <c r="F85" s="1972"/>
      <c r="G85" s="1972"/>
      <c r="H85" s="2110"/>
      <c r="I85" s="1972"/>
      <c r="J85" s="1972"/>
      <c r="K85" s="1987"/>
      <c r="L85" s="1987">
        <v>304950</v>
      </c>
      <c r="M85" s="2119"/>
      <c r="N85" s="1972"/>
      <c r="O85" s="1972"/>
      <c r="P85" s="2110"/>
      <c r="Q85" s="2110"/>
      <c r="R85" s="2110"/>
    </row>
    <row r="86" spans="1:18" ht="74.25" customHeight="1">
      <c r="A86" s="2114"/>
      <c r="B86" s="2121" t="s">
        <v>2207</v>
      </c>
      <c r="C86" s="2108" t="s">
        <v>2522</v>
      </c>
      <c r="D86" s="3623"/>
      <c r="E86" s="1972"/>
      <c r="F86" s="1972"/>
      <c r="G86" s="1972"/>
      <c r="H86" s="2110"/>
      <c r="I86" s="1972"/>
      <c r="J86" s="1972"/>
      <c r="K86" s="1987"/>
      <c r="L86" s="1987">
        <v>385200</v>
      </c>
      <c r="M86" s="2119"/>
      <c r="N86" s="1972"/>
      <c r="O86" s="1972"/>
      <c r="P86" s="2110"/>
      <c r="Q86" s="2110"/>
      <c r="R86" s="2110"/>
    </row>
    <row r="87" spans="1:18" ht="74.25" customHeight="1">
      <c r="A87" s="2114"/>
      <c r="B87" s="2121" t="s">
        <v>2208</v>
      </c>
      <c r="C87" s="2108" t="s">
        <v>2522</v>
      </c>
      <c r="D87" s="3623" t="s">
        <v>1729</v>
      </c>
      <c r="E87" s="1972"/>
      <c r="F87" s="1972"/>
      <c r="G87" s="1972"/>
      <c r="H87" s="2110"/>
      <c r="I87" s="1972"/>
      <c r="J87" s="1972"/>
      <c r="K87" s="1987"/>
      <c r="L87" s="1987">
        <v>315650</v>
      </c>
      <c r="M87" s="2119"/>
      <c r="N87" s="1972"/>
      <c r="O87" s="1972"/>
      <c r="P87" s="2110"/>
      <c r="Q87" s="2110"/>
      <c r="R87" s="2110"/>
    </row>
    <row r="88" spans="1:18" ht="74.25" customHeight="1">
      <c r="A88" s="2114"/>
      <c r="B88" s="2121" t="s">
        <v>2209</v>
      </c>
      <c r="C88" s="2108" t="s">
        <v>2522</v>
      </c>
      <c r="D88" s="3623"/>
      <c r="E88" s="1972"/>
      <c r="F88" s="1972"/>
      <c r="G88" s="1972"/>
      <c r="H88" s="2110"/>
      <c r="I88" s="1972"/>
      <c r="J88" s="1972"/>
      <c r="K88" s="1987"/>
      <c r="L88" s="1987">
        <v>294250</v>
      </c>
      <c r="M88" s="2119"/>
      <c r="N88" s="1972"/>
      <c r="O88" s="1972"/>
      <c r="P88" s="2110"/>
      <c r="Q88" s="2110"/>
      <c r="R88" s="2110"/>
    </row>
    <row r="89" spans="1:18" ht="74.25" customHeight="1">
      <c r="A89" s="2114"/>
      <c r="B89" s="2121" t="s">
        <v>2210</v>
      </c>
      <c r="C89" s="2108" t="s">
        <v>2522</v>
      </c>
      <c r="D89" s="3623"/>
      <c r="E89" s="1972"/>
      <c r="F89" s="1972"/>
      <c r="G89" s="1972"/>
      <c r="H89" s="2110"/>
      <c r="I89" s="1972"/>
      <c r="J89" s="1972"/>
      <c r="K89" s="1987"/>
      <c r="L89" s="1987">
        <v>620600</v>
      </c>
      <c r="M89" s="2119"/>
      <c r="N89" s="1972"/>
      <c r="O89" s="1972"/>
      <c r="P89" s="2110"/>
      <c r="Q89" s="2110"/>
      <c r="R89" s="2110"/>
    </row>
    <row r="90" spans="1:18" ht="74.25" customHeight="1">
      <c r="A90" s="2114"/>
      <c r="B90" s="2121" t="s">
        <v>2211</v>
      </c>
      <c r="C90" s="2108" t="s">
        <v>2522</v>
      </c>
      <c r="D90" s="3623"/>
      <c r="E90" s="1972"/>
      <c r="F90" s="1972"/>
      <c r="G90" s="1972"/>
      <c r="H90" s="2110"/>
      <c r="I90" s="1972"/>
      <c r="J90" s="1972"/>
      <c r="K90" s="1987"/>
      <c r="L90" s="1987">
        <v>952300</v>
      </c>
      <c r="M90" s="2119"/>
      <c r="N90" s="1972"/>
      <c r="O90" s="1972"/>
      <c r="P90" s="2110"/>
      <c r="Q90" s="2110"/>
      <c r="R90" s="2110"/>
    </row>
    <row r="91" spans="1:18" ht="74.25" customHeight="1">
      <c r="A91" s="2114"/>
      <c r="B91" s="2121" t="s">
        <v>2212</v>
      </c>
      <c r="C91" s="2108" t="s">
        <v>2522</v>
      </c>
      <c r="D91" s="3623"/>
      <c r="E91" s="1972"/>
      <c r="F91" s="1972"/>
      <c r="G91" s="1972"/>
      <c r="H91" s="2110"/>
      <c r="I91" s="1972"/>
      <c r="J91" s="1972"/>
      <c r="K91" s="1987"/>
      <c r="L91" s="1987">
        <v>349890</v>
      </c>
      <c r="M91" s="2119"/>
      <c r="N91" s="1972"/>
      <c r="O91" s="1972"/>
      <c r="P91" s="2110"/>
      <c r="Q91" s="2110"/>
      <c r="R91" s="2110"/>
    </row>
    <row r="92" spans="1:18" ht="78.75" customHeight="1">
      <c r="A92" s="2114"/>
      <c r="B92" s="3625" t="s">
        <v>1748</v>
      </c>
      <c r="C92" s="3625"/>
      <c r="D92" s="2108"/>
      <c r="E92" s="1972"/>
      <c r="F92" s="1972"/>
      <c r="G92" s="1972"/>
      <c r="H92" s="2110"/>
      <c r="I92" s="1972"/>
      <c r="J92" s="1972"/>
      <c r="K92" s="2119"/>
      <c r="L92" s="1973"/>
      <c r="M92" s="1987"/>
      <c r="N92" s="1972"/>
      <c r="O92" s="1972"/>
      <c r="P92" s="2110"/>
      <c r="Q92" s="2110"/>
      <c r="R92" s="2110"/>
    </row>
    <row r="93" spans="1:18" ht="78.75" customHeight="1">
      <c r="A93" s="2114"/>
      <c r="B93" s="2121" t="s">
        <v>2213</v>
      </c>
      <c r="C93" s="2108" t="s">
        <v>2522</v>
      </c>
      <c r="D93" s="3623" t="s">
        <v>1729</v>
      </c>
      <c r="E93" s="1972"/>
      <c r="F93" s="1972"/>
      <c r="G93" s="1972"/>
      <c r="H93" s="2110"/>
      <c r="I93" s="1972"/>
      <c r="J93" s="1972"/>
      <c r="K93" s="1987"/>
      <c r="L93" s="1987">
        <v>133750</v>
      </c>
      <c r="M93" s="2119"/>
      <c r="N93" s="1972"/>
      <c r="O93" s="1972"/>
      <c r="P93" s="2110"/>
      <c r="Q93" s="2110"/>
      <c r="R93" s="2110"/>
    </row>
    <row r="94" spans="1:18" ht="78.75" customHeight="1">
      <c r="A94" s="2114"/>
      <c r="B94" s="2121" t="s">
        <v>2214</v>
      </c>
      <c r="C94" s="2108" t="s">
        <v>2522</v>
      </c>
      <c r="D94" s="3623"/>
      <c r="E94" s="1972"/>
      <c r="F94" s="1972"/>
      <c r="G94" s="1972"/>
      <c r="H94" s="2110"/>
      <c r="I94" s="1972"/>
      <c r="J94" s="1972"/>
      <c r="K94" s="1987"/>
      <c r="L94" s="1987">
        <v>273920</v>
      </c>
      <c r="M94" s="2119"/>
      <c r="N94" s="1972"/>
      <c r="O94" s="1972"/>
      <c r="P94" s="2110"/>
      <c r="Q94" s="2110"/>
      <c r="R94" s="2110"/>
    </row>
    <row r="95" spans="1:18" ht="78.75" customHeight="1">
      <c r="A95" s="2114"/>
      <c r="B95" s="2121" t="s">
        <v>2197</v>
      </c>
      <c r="C95" s="2108" t="s">
        <v>2522</v>
      </c>
      <c r="D95" s="3623" t="s">
        <v>1729</v>
      </c>
      <c r="E95" s="1972"/>
      <c r="F95" s="1972"/>
      <c r="G95" s="1972"/>
      <c r="H95" s="2110"/>
      <c r="I95" s="1972"/>
      <c r="J95" s="1972"/>
      <c r="K95" s="1987"/>
      <c r="L95" s="1987">
        <v>199020</v>
      </c>
      <c r="M95" s="2119"/>
      <c r="N95" s="1972"/>
      <c r="O95" s="1972"/>
      <c r="P95" s="2110"/>
      <c r="Q95" s="2110"/>
      <c r="R95" s="2110"/>
    </row>
    <row r="96" spans="1:18" ht="78.75" customHeight="1">
      <c r="A96" s="2114"/>
      <c r="B96" s="2121" t="s">
        <v>2215</v>
      </c>
      <c r="C96" s="2108" t="s">
        <v>2522</v>
      </c>
      <c r="D96" s="3623"/>
      <c r="E96" s="1972"/>
      <c r="F96" s="1972"/>
      <c r="G96" s="1972"/>
      <c r="H96" s="2110"/>
      <c r="I96" s="1972"/>
      <c r="J96" s="1972"/>
      <c r="K96" s="1987"/>
      <c r="L96" s="1987">
        <v>99510</v>
      </c>
      <c r="M96" s="2119"/>
      <c r="N96" s="1972"/>
      <c r="O96" s="1972"/>
      <c r="P96" s="2110"/>
      <c r="Q96" s="2110"/>
      <c r="R96" s="2110"/>
    </row>
    <row r="97" spans="1:18" ht="78.75" customHeight="1">
      <c r="A97" s="2114"/>
      <c r="B97" s="2121" t="s">
        <v>2216</v>
      </c>
      <c r="C97" s="2108" t="s">
        <v>2522</v>
      </c>
      <c r="D97" s="3623"/>
      <c r="E97" s="1972"/>
      <c r="F97" s="1972"/>
      <c r="G97" s="1972"/>
      <c r="H97" s="2110"/>
      <c r="I97" s="1972"/>
      <c r="J97" s="1972"/>
      <c r="K97" s="1987"/>
      <c r="L97" s="1987">
        <v>194740</v>
      </c>
      <c r="M97" s="2119"/>
      <c r="N97" s="1972"/>
      <c r="O97" s="1972"/>
      <c r="P97" s="2110"/>
      <c r="Q97" s="2110"/>
      <c r="R97" s="2110"/>
    </row>
    <row r="98" spans="1:18" ht="78.75" customHeight="1">
      <c r="A98" s="2114"/>
      <c r="B98" s="3625" t="s">
        <v>1744</v>
      </c>
      <c r="C98" s="3625"/>
      <c r="D98" s="2108"/>
      <c r="E98" s="1972"/>
      <c r="F98" s="1972"/>
      <c r="G98" s="1972"/>
      <c r="H98" s="2110"/>
      <c r="I98" s="1972"/>
      <c r="J98" s="1972"/>
      <c r="K98" s="2119"/>
      <c r="L98" s="1973"/>
      <c r="M98" s="2119"/>
      <c r="N98" s="1972"/>
      <c r="O98" s="1972"/>
      <c r="P98" s="2110"/>
      <c r="Q98" s="2110"/>
      <c r="R98" s="2110"/>
    </row>
    <row r="99" spans="1:18" ht="78.75" customHeight="1">
      <c r="A99" s="2114"/>
      <c r="B99" s="2121" t="s">
        <v>2217</v>
      </c>
      <c r="C99" s="2108" t="s">
        <v>2522</v>
      </c>
      <c r="D99" s="3623" t="s">
        <v>1729</v>
      </c>
      <c r="E99" s="1972"/>
      <c r="F99" s="1972"/>
      <c r="G99" s="1972"/>
      <c r="H99" s="2110"/>
      <c r="I99" s="1972"/>
      <c r="J99" s="1972"/>
      <c r="K99" s="1987"/>
      <c r="L99" s="1987">
        <v>98440</v>
      </c>
      <c r="M99" s="2119"/>
      <c r="N99" s="1972"/>
      <c r="O99" s="1972"/>
      <c r="P99" s="2110"/>
      <c r="Q99" s="2110"/>
      <c r="R99" s="2110"/>
    </row>
    <row r="100" spans="1:18" ht="78.75" customHeight="1">
      <c r="A100" s="2114"/>
      <c r="B100" s="2121" t="s">
        <v>2218</v>
      </c>
      <c r="C100" s="2108" t="s">
        <v>2522</v>
      </c>
      <c r="D100" s="3623"/>
      <c r="E100" s="1972"/>
      <c r="F100" s="1972"/>
      <c r="G100" s="1972"/>
      <c r="H100" s="2110"/>
      <c r="I100" s="1972"/>
      <c r="J100" s="1972"/>
      <c r="K100" s="1987"/>
      <c r="L100" s="1987">
        <v>156220</v>
      </c>
      <c r="M100" s="2119"/>
      <c r="N100" s="1972"/>
      <c r="O100" s="1972"/>
      <c r="P100" s="2110"/>
      <c r="Q100" s="2110"/>
      <c r="R100" s="2110"/>
    </row>
    <row r="101" spans="1:18" ht="78.75" customHeight="1">
      <c r="A101" s="2114"/>
      <c r="B101" s="2121" t="s">
        <v>2219</v>
      </c>
      <c r="C101" s="2108" t="s">
        <v>2522</v>
      </c>
      <c r="D101" s="3623"/>
      <c r="E101" s="1972"/>
      <c r="F101" s="1972"/>
      <c r="G101" s="1972"/>
      <c r="H101" s="2110"/>
      <c r="I101" s="1972"/>
      <c r="J101" s="1972"/>
      <c r="K101" s="1987"/>
      <c r="L101" s="1987">
        <v>211860</v>
      </c>
      <c r="M101" s="2119"/>
      <c r="N101" s="1972"/>
      <c r="O101" s="1972"/>
      <c r="P101" s="2110"/>
      <c r="Q101" s="2110"/>
      <c r="R101" s="2110"/>
    </row>
    <row r="102" spans="1:18" ht="71.25" customHeight="1">
      <c r="A102" s="2114"/>
      <c r="B102" s="3625" t="s">
        <v>1745</v>
      </c>
      <c r="C102" s="3625"/>
      <c r="D102" s="3623"/>
      <c r="E102" s="1972"/>
      <c r="F102" s="1972"/>
      <c r="G102" s="1972"/>
      <c r="H102" s="2110"/>
      <c r="I102" s="1972"/>
      <c r="J102" s="1972"/>
      <c r="K102" s="2119"/>
      <c r="L102" s="1973"/>
      <c r="M102" s="2119"/>
      <c r="N102" s="1972"/>
      <c r="O102" s="1972"/>
      <c r="P102" s="2110"/>
      <c r="Q102" s="2110"/>
      <c r="R102" s="2110"/>
    </row>
    <row r="103" spans="1:18" ht="71.25" customHeight="1">
      <c r="A103" s="2114"/>
      <c r="B103" s="2121" t="s">
        <v>2220</v>
      </c>
      <c r="C103" s="2108" t="s">
        <v>2522</v>
      </c>
      <c r="D103" s="3623" t="s">
        <v>1729</v>
      </c>
      <c r="E103" s="1972"/>
      <c r="F103" s="1972"/>
      <c r="G103" s="1972"/>
      <c r="H103" s="2110"/>
      <c r="I103" s="1972"/>
      <c r="J103" s="1972"/>
      <c r="K103" s="1987"/>
      <c r="L103" s="1987">
        <v>123050</v>
      </c>
      <c r="M103" s="2119"/>
      <c r="N103" s="1972"/>
      <c r="O103" s="1972"/>
      <c r="P103" s="2110"/>
      <c r="Q103" s="2110"/>
      <c r="R103" s="2110"/>
    </row>
    <row r="104" spans="1:18" ht="71.25" customHeight="1">
      <c r="A104" s="2114"/>
      <c r="B104" s="2121" t="s">
        <v>2221</v>
      </c>
      <c r="C104" s="2108" t="s">
        <v>2522</v>
      </c>
      <c r="D104" s="3623"/>
      <c r="E104" s="1972"/>
      <c r="F104" s="1972"/>
      <c r="G104" s="1972"/>
      <c r="H104" s="2110"/>
      <c r="I104" s="1972"/>
      <c r="J104" s="1972"/>
      <c r="K104" s="1987"/>
      <c r="L104" s="1987">
        <v>112350</v>
      </c>
      <c r="M104" s="2119"/>
      <c r="N104" s="1972"/>
      <c r="O104" s="1972"/>
      <c r="P104" s="2110"/>
      <c r="Q104" s="2110"/>
      <c r="R104" s="2110"/>
    </row>
    <row r="105" spans="1:18" ht="71.25" customHeight="1">
      <c r="A105" s="2114"/>
      <c r="B105" s="2121" t="s">
        <v>2222</v>
      </c>
      <c r="C105" s="2108" t="s">
        <v>2522</v>
      </c>
      <c r="D105" s="3623"/>
      <c r="E105" s="1972"/>
      <c r="F105" s="1972"/>
      <c r="G105" s="1972"/>
      <c r="H105" s="2110"/>
      <c r="I105" s="1972"/>
      <c r="J105" s="1972"/>
      <c r="K105" s="1987"/>
      <c r="L105" s="1987">
        <v>141240</v>
      </c>
      <c r="M105" s="2119"/>
      <c r="N105" s="1972"/>
      <c r="O105" s="1972"/>
      <c r="P105" s="2110"/>
      <c r="Q105" s="2110"/>
      <c r="R105" s="2110"/>
    </row>
    <row r="106" spans="1:18" ht="71.25" customHeight="1">
      <c r="A106" s="2114"/>
      <c r="B106" s="2121" t="s">
        <v>2223</v>
      </c>
      <c r="C106" s="2108" t="s">
        <v>2522</v>
      </c>
      <c r="D106" s="3623"/>
      <c r="E106" s="1972"/>
      <c r="F106" s="1972"/>
      <c r="G106" s="1972"/>
      <c r="H106" s="2110"/>
      <c r="I106" s="1972"/>
      <c r="J106" s="1972"/>
      <c r="K106" s="1987"/>
      <c r="L106" s="1987">
        <v>109140</v>
      </c>
      <c r="M106" s="2119"/>
      <c r="N106" s="1972"/>
      <c r="O106" s="1972"/>
      <c r="P106" s="2110"/>
      <c r="Q106" s="2110"/>
      <c r="R106" s="2110"/>
    </row>
    <row r="107" spans="1:18" ht="71.25" customHeight="1">
      <c r="A107" s="2114"/>
      <c r="B107" s="3625" t="s">
        <v>1765</v>
      </c>
      <c r="C107" s="3625"/>
      <c r="D107" s="2108"/>
      <c r="E107" s="1972"/>
      <c r="F107" s="1972"/>
      <c r="G107" s="1972"/>
      <c r="H107" s="2110"/>
      <c r="I107" s="1972"/>
      <c r="J107" s="1972"/>
      <c r="K107" s="2119"/>
      <c r="L107" s="1973"/>
      <c r="M107" s="2119"/>
      <c r="N107" s="1972"/>
      <c r="O107" s="1972"/>
      <c r="P107" s="2110"/>
      <c r="Q107" s="2110"/>
      <c r="R107" s="2110"/>
    </row>
    <row r="108" spans="1:18" ht="71.25" customHeight="1">
      <c r="A108" s="2114"/>
      <c r="B108" s="2121" t="s">
        <v>2224</v>
      </c>
      <c r="C108" s="2108" t="s">
        <v>2522</v>
      </c>
      <c r="D108" s="3623" t="s">
        <v>1729</v>
      </c>
      <c r="E108" s="1972"/>
      <c r="F108" s="1972"/>
      <c r="G108" s="1972"/>
      <c r="H108" s="2110"/>
      <c r="I108" s="1972"/>
      <c r="J108" s="1972"/>
      <c r="K108" s="1987"/>
      <c r="L108" s="1987">
        <v>114490</v>
      </c>
      <c r="M108" s="2119"/>
      <c r="N108" s="1972"/>
      <c r="O108" s="1972"/>
      <c r="P108" s="2110"/>
      <c r="Q108" s="2110"/>
      <c r="R108" s="2110"/>
    </row>
    <row r="109" spans="1:18" ht="71.25" customHeight="1">
      <c r="A109" s="2114"/>
      <c r="B109" s="2121" t="s">
        <v>2225</v>
      </c>
      <c r="C109" s="2108" t="s">
        <v>2522</v>
      </c>
      <c r="D109" s="3623"/>
      <c r="E109" s="1972"/>
      <c r="F109" s="1972"/>
      <c r="G109" s="1972"/>
      <c r="H109" s="2110"/>
      <c r="I109" s="1972"/>
      <c r="J109" s="1972"/>
      <c r="K109" s="1987"/>
      <c r="L109" s="1987">
        <v>104860</v>
      </c>
      <c r="M109" s="2119"/>
      <c r="N109" s="1972"/>
      <c r="O109" s="1972"/>
      <c r="P109" s="2110"/>
      <c r="Q109" s="2110"/>
      <c r="R109" s="2110"/>
    </row>
    <row r="110" spans="1:18" ht="71.25" customHeight="1">
      <c r="A110" s="2114"/>
      <c r="B110" s="3625" t="s">
        <v>1761</v>
      </c>
      <c r="C110" s="3625"/>
      <c r="D110" s="3623"/>
      <c r="E110" s="1972"/>
      <c r="F110" s="1972"/>
      <c r="G110" s="1972"/>
      <c r="H110" s="2110"/>
      <c r="I110" s="1972"/>
      <c r="J110" s="1972"/>
      <c r="K110" s="2119"/>
      <c r="L110" s="1973"/>
      <c r="M110" s="2119"/>
      <c r="N110" s="1972"/>
      <c r="O110" s="1972"/>
      <c r="P110" s="2110"/>
      <c r="Q110" s="2110"/>
      <c r="R110" s="2110"/>
    </row>
    <row r="111" spans="1:18" ht="71.25" customHeight="1">
      <c r="A111" s="2114"/>
      <c r="B111" s="2121" t="s">
        <v>2226</v>
      </c>
      <c r="C111" s="2108" t="s">
        <v>2522</v>
      </c>
      <c r="D111" s="3623"/>
      <c r="E111" s="1972"/>
      <c r="F111" s="1972"/>
      <c r="G111" s="1972"/>
      <c r="H111" s="2110"/>
      <c r="I111" s="1972"/>
      <c r="J111" s="1972"/>
      <c r="K111" s="1987"/>
      <c r="L111" s="1987">
        <v>124120</v>
      </c>
      <c r="M111" s="2119"/>
      <c r="N111" s="1972"/>
      <c r="O111" s="1972"/>
      <c r="P111" s="2110"/>
      <c r="Q111" s="2110"/>
      <c r="R111" s="2110"/>
    </row>
    <row r="112" spans="1:18" ht="71.25" customHeight="1">
      <c r="A112" s="2114"/>
      <c r="B112" s="2121" t="s">
        <v>2227</v>
      </c>
      <c r="C112" s="2108" t="s">
        <v>2522</v>
      </c>
      <c r="D112" s="3623"/>
      <c r="E112" s="1972"/>
      <c r="F112" s="1972"/>
      <c r="G112" s="1972"/>
      <c r="H112" s="2110"/>
      <c r="I112" s="1972"/>
      <c r="J112" s="1972"/>
      <c r="K112" s="1987"/>
      <c r="L112" s="1987">
        <v>145520</v>
      </c>
      <c r="M112" s="2119"/>
      <c r="N112" s="1972"/>
      <c r="O112" s="1972"/>
      <c r="P112" s="2110"/>
      <c r="Q112" s="2110"/>
      <c r="R112" s="2110"/>
    </row>
    <row r="113" spans="1:18" ht="39" customHeight="1">
      <c r="A113" s="2114">
        <v>4</v>
      </c>
      <c r="B113" s="3631" t="s">
        <v>2267</v>
      </c>
      <c r="C113" s="3631"/>
      <c r="D113" s="3631"/>
      <c r="E113" s="3631"/>
      <c r="F113" s="3631"/>
      <c r="G113" s="3631"/>
      <c r="H113" s="3631"/>
      <c r="I113" s="3631"/>
      <c r="J113" s="3631"/>
      <c r="K113" s="3631"/>
      <c r="L113" s="3631"/>
      <c r="M113" s="3631"/>
      <c r="N113" s="3631"/>
      <c r="O113" s="3631"/>
      <c r="P113" s="3631"/>
      <c r="Q113" s="3631"/>
      <c r="R113" s="3631"/>
    </row>
    <row r="114" spans="1:18" ht="32.25" customHeight="1">
      <c r="A114" s="2114"/>
      <c r="B114" s="2116"/>
      <c r="C114" s="2114"/>
      <c r="D114" s="2116"/>
      <c r="E114" s="3629" t="s">
        <v>2272</v>
      </c>
      <c r="F114" s="3629"/>
      <c r="G114" s="3629"/>
      <c r="H114" s="3629"/>
      <c r="I114" s="3629"/>
      <c r="J114" s="3629"/>
      <c r="K114" s="3629"/>
      <c r="L114" s="3629"/>
      <c r="M114" s="3629"/>
      <c r="N114" s="3629"/>
      <c r="O114" s="3629"/>
      <c r="P114" s="3629"/>
      <c r="Q114" s="3629"/>
      <c r="R114" s="3629"/>
    </row>
    <row r="115" spans="1:18" ht="25.5" customHeight="1">
      <c r="A115" s="2114"/>
      <c r="B115" s="3639" t="s">
        <v>2111</v>
      </c>
      <c r="C115" s="3639"/>
      <c r="D115" s="3639"/>
      <c r="E115" s="3639"/>
      <c r="F115" s="1972"/>
      <c r="G115" s="1972"/>
      <c r="H115" s="2110"/>
      <c r="I115" s="1972"/>
      <c r="J115" s="1972"/>
      <c r="K115" s="1987"/>
      <c r="L115" s="1987"/>
      <c r="M115" s="2119"/>
      <c r="N115" s="1972"/>
      <c r="O115" s="1972"/>
      <c r="P115" s="2110"/>
      <c r="Q115" s="2110"/>
      <c r="R115" s="2110"/>
    </row>
    <row r="116" spans="1:18" ht="43.5" customHeight="1">
      <c r="A116" s="2114"/>
      <c r="B116" s="1990" t="s">
        <v>2114</v>
      </c>
      <c r="C116" s="2108" t="s">
        <v>121</v>
      </c>
      <c r="D116" s="3637" t="s">
        <v>2112</v>
      </c>
      <c r="E116" s="1977">
        <f>1750000/1.08</f>
        <v>1620370.3703703703</v>
      </c>
      <c r="F116" s="1977">
        <v>2193518.5185185182</v>
      </c>
      <c r="G116" s="1977">
        <v>2193518.5185185182</v>
      </c>
      <c r="H116" s="1977">
        <v>2193518.5185185182</v>
      </c>
      <c r="I116" s="1977">
        <v>2193518.5185185182</v>
      </c>
      <c r="J116" s="1977">
        <v>2193518.5185185182</v>
      </c>
      <c r="K116" s="1977">
        <v>2193518.5185185182</v>
      </c>
      <c r="L116" s="1978">
        <v>2193518.5185185182</v>
      </c>
      <c r="M116" s="1977">
        <v>2193518.5185185182</v>
      </c>
      <c r="N116" s="1977">
        <v>2193518.5185185182</v>
      </c>
      <c r="O116" s="1977">
        <v>2193518.5185185182</v>
      </c>
      <c r="P116" s="1977">
        <v>2193518.5185185182</v>
      </c>
      <c r="Q116" s="1977">
        <v>2193518.5185185182</v>
      </c>
      <c r="R116" s="1977">
        <v>2193518.5185185182</v>
      </c>
    </row>
    <row r="117" spans="1:18" ht="43.5" customHeight="1">
      <c r="A117" s="2114"/>
      <c r="B117" s="1990" t="s">
        <v>2115</v>
      </c>
      <c r="C117" s="2108" t="s">
        <v>121</v>
      </c>
      <c r="D117" s="3637"/>
      <c r="E117" s="1977">
        <f>1687500/1.08</f>
        <v>1562500</v>
      </c>
      <c r="F117" s="1977">
        <v>2133333.333333333</v>
      </c>
      <c r="G117" s="1977">
        <v>2133333.333333333</v>
      </c>
      <c r="H117" s="1977">
        <v>2133333.333333333</v>
      </c>
      <c r="I117" s="1977">
        <v>2133333.333333333</v>
      </c>
      <c r="J117" s="1977">
        <v>2133333.333333333</v>
      </c>
      <c r="K117" s="1977">
        <v>2133333.333333333</v>
      </c>
      <c r="L117" s="1978">
        <v>2133333.333333333</v>
      </c>
      <c r="M117" s="1977">
        <v>2133333.333333333</v>
      </c>
      <c r="N117" s="1977">
        <v>2133333.333333333</v>
      </c>
      <c r="O117" s="1977">
        <v>2133333.333333333</v>
      </c>
      <c r="P117" s="1977">
        <v>2133333.333333333</v>
      </c>
      <c r="Q117" s="1977">
        <v>2133333.333333333</v>
      </c>
      <c r="R117" s="1977">
        <v>2133333.333333333</v>
      </c>
    </row>
    <row r="118" spans="1:18" ht="43.5" customHeight="1">
      <c r="A118" s="2114"/>
      <c r="B118" s="1990" t="s">
        <v>2116</v>
      </c>
      <c r="C118" s="2108" t="s">
        <v>121</v>
      </c>
      <c r="D118" s="3637" t="s">
        <v>2113</v>
      </c>
      <c r="E118" s="1977">
        <f t="shared" ref="E118:E119" si="0">1687500/1.08</f>
        <v>1562500</v>
      </c>
      <c r="F118" s="1977">
        <v>2133333.333333333</v>
      </c>
      <c r="G118" s="1977">
        <v>2133333.333333333</v>
      </c>
      <c r="H118" s="1977">
        <v>2133333.333333333</v>
      </c>
      <c r="I118" s="1977">
        <v>2133333.333333333</v>
      </c>
      <c r="J118" s="1977">
        <v>2133333.333333333</v>
      </c>
      <c r="K118" s="1977">
        <v>2133333.333333333</v>
      </c>
      <c r="L118" s="1978">
        <v>2133333.333333333</v>
      </c>
      <c r="M118" s="1977">
        <v>2133333.333333333</v>
      </c>
      <c r="N118" s="1977">
        <v>2133333.333333333</v>
      </c>
      <c r="O118" s="1977">
        <v>2133333.333333333</v>
      </c>
      <c r="P118" s="1977">
        <v>2133333.333333333</v>
      </c>
      <c r="Q118" s="1977">
        <v>2133333.333333333</v>
      </c>
      <c r="R118" s="1977">
        <v>2133333.333333333</v>
      </c>
    </row>
    <row r="119" spans="1:18" ht="43.5" customHeight="1">
      <c r="A119" s="2114"/>
      <c r="B119" s="1990" t="s">
        <v>2117</v>
      </c>
      <c r="C119" s="2108" t="s">
        <v>121</v>
      </c>
      <c r="D119" s="3637"/>
      <c r="E119" s="1977">
        <f t="shared" si="0"/>
        <v>1562500</v>
      </c>
      <c r="F119" s="1977">
        <v>2133333.333333333</v>
      </c>
      <c r="G119" s="1977">
        <v>2133333.333333333</v>
      </c>
      <c r="H119" s="1977">
        <v>2133333.333333333</v>
      </c>
      <c r="I119" s="1977">
        <v>2133333.333333333</v>
      </c>
      <c r="J119" s="1977">
        <v>2133333.333333333</v>
      </c>
      <c r="K119" s="1977">
        <v>2133333.333333333</v>
      </c>
      <c r="L119" s="1978">
        <v>2133333.333333333</v>
      </c>
      <c r="M119" s="1977">
        <v>2133333.333333333</v>
      </c>
      <c r="N119" s="1977">
        <v>2133333.333333333</v>
      </c>
      <c r="O119" s="1977">
        <v>2133333.333333333</v>
      </c>
      <c r="P119" s="1977">
        <v>2133333.333333333</v>
      </c>
      <c r="Q119" s="1977">
        <v>2133333.333333333</v>
      </c>
      <c r="R119" s="1977">
        <v>2133333.333333333</v>
      </c>
    </row>
    <row r="120" spans="1:18" ht="21.75" customHeight="1">
      <c r="A120" s="2114"/>
      <c r="B120" s="3637" t="s">
        <v>2118</v>
      </c>
      <c r="C120" s="3637"/>
      <c r="D120" s="3637"/>
      <c r="E120" s="3637"/>
      <c r="F120" s="1972"/>
      <c r="G120" s="1972"/>
      <c r="H120" s="2110"/>
      <c r="I120" s="1972"/>
      <c r="J120" s="1972"/>
      <c r="K120" s="1987"/>
      <c r="L120" s="1987"/>
      <c r="M120" s="2119"/>
      <c r="N120" s="1972"/>
      <c r="O120" s="1972"/>
      <c r="P120" s="2110"/>
      <c r="Q120" s="2110"/>
      <c r="R120" s="2110"/>
    </row>
    <row r="121" spans="1:18" ht="36.75" customHeight="1">
      <c r="A121" s="2114"/>
      <c r="B121" s="1990" t="s">
        <v>2114</v>
      </c>
      <c r="C121" s="2108" t="s">
        <v>121</v>
      </c>
      <c r="D121" s="3637" t="s">
        <v>2112</v>
      </c>
      <c r="E121" s="1977">
        <f>2000000/1.08</f>
        <v>1851851.8518518517</v>
      </c>
      <c r="F121" s="1977">
        <v>2537037.0370370368</v>
      </c>
      <c r="G121" s="1977">
        <v>2537037.0370370368</v>
      </c>
      <c r="H121" s="1977">
        <v>2537037.0370370368</v>
      </c>
      <c r="I121" s="1977">
        <v>2537037.0370370368</v>
      </c>
      <c r="J121" s="1977">
        <v>2537037.0370370368</v>
      </c>
      <c r="K121" s="1977">
        <v>2537037.0370370368</v>
      </c>
      <c r="L121" s="1978">
        <v>2537037.0370370368</v>
      </c>
      <c r="M121" s="1977">
        <v>2537037.0370370368</v>
      </c>
      <c r="N121" s="1977">
        <v>2537037.0370370368</v>
      </c>
      <c r="O121" s="1977">
        <v>2537037.0370370368</v>
      </c>
      <c r="P121" s="1977">
        <v>2537037.0370370368</v>
      </c>
      <c r="Q121" s="1977">
        <v>2537037.0370370368</v>
      </c>
      <c r="R121" s="1977">
        <v>2537037.0370370368</v>
      </c>
    </row>
    <row r="122" spans="1:18" ht="36.75" customHeight="1">
      <c r="A122" s="2114"/>
      <c r="B122" s="1990" t="s">
        <v>2115</v>
      </c>
      <c r="C122" s="2108" t="s">
        <v>121</v>
      </c>
      <c r="D122" s="3637"/>
      <c r="E122" s="1977">
        <f>1875000/1.08</f>
        <v>1736111.111111111</v>
      </c>
      <c r="F122" s="1977">
        <v>2404629.6296296297</v>
      </c>
      <c r="G122" s="1977">
        <v>2404629.6296296297</v>
      </c>
      <c r="H122" s="1977">
        <v>2404629.6296296297</v>
      </c>
      <c r="I122" s="1977">
        <v>2404629.6296296297</v>
      </c>
      <c r="J122" s="1977">
        <v>2404629.6296296297</v>
      </c>
      <c r="K122" s="1977">
        <v>2404629.6296296297</v>
      </c>
      <c r="L122" s="1978">
        <v>2404629.6296296297</v>
      </c>
      <c r="M122" s="1977">
        <v>2404629.6296296297</v>
      </c>
      <c r="N122" s="1977">
        <v>2404629.6296296297</v>
      </c>
      <c r="O122" s="1977">
        <v>2404629.6296296297</v>
      </c>
      <c r="P122" s="1977">
        <v>2404629.6296296297</v>
      </c>
      <c r="Q122" s="1977">
        <v>2404629.6296296297</v>
      </c>
      <c r="R122" s="1977">
        <v>2404629.6296296297</v>
      </c>
    </row>
    <row r="123" spans="1:18" ht="36.75" customHeight="1">
      <c r="A123" s="2114"/>
      <c r="B123" s="1990" t="s">
        <v>2116</v>
      </c>
      <c r="C123" s="2108" t="s">
        <v>121</v>
      </c>
      <c r="D123" s="3637" t="s">
        <v>2113</v>
      </c>
      <c r="E123" s="1977">
        <f t="shared" ref="E123:E124" si="1">1875000/1.08</f>
        <v>1736111.111111111</v>
      </c>
      <c r="F123" s="1977">
        <v>2404629.6296296297</v>
      </c>
      <c r="G123" s="1977">
        <v>2404629.6296296297</v>
      </c>
      <c r="H123" s="1977">
        <v>2404629.6296296297</v>
      </c>
      <c r="I123" s="1977">
        <v>2404629.6296296297</v>
      </c>
      <c r="J123" s="1977">
        <v>2404629.6296296297</v>
      </c>
      <c r="K123" s="1977">
        <v>2404629.6296296297</v>
      </c>
      <c r="L123" s="1978">
        <v>2404629.6296296297</v>
      </c>
      <c r="M123" s="1977">
        <v>2404629.6296296297</v>
      </c>
      <c r="N123" s="1977">
        <v>2404629.6296296297</v>
      </c>
      <c r="O123" s="1977">
        <v>2404629.6296296297</v>
      </c>
      <c r="P123" s="1977">
        <v>2404629.6296296297</v>
      </c>
      <c r="Q123" s="1977">
        <v>2404629.6296296297</v>
      </c>
      <c r="R123" s="1977">
        <v>2404629.6296296297</v>
      </c>
    </row>
    <row r="124" spans="1:18" ht="36.75" customHeight="1">
      <c r="A124" s="2114"/>
      <c r="B124" s="1990" t="s">
        <v>2117</v>
      </c>
      <c r="C124" s="2108" t="s">
        <v>121</v>
      </c>
      <c r="D124" s="3637"/>
      <c r="E124" s="1977">
        <f t="shared" si="1"/>
        <v>1736111.111111111</v>
      </c>
      <c r="F124" s="1977">
        <v>2404629.6296296297</v>
      </c>
      <c r="G124" s="1977">
        <v>2404629.6296296297</v>
      </c>
      <c r="H124" s="1977">
        <v>2404629.6296296297</v>
      </c>
      <c r="I124" s="1977">
        <v>2404629.6296296297</v>
      </c>
      <c r="J124" s="1977">
        <v>2404629.6296296297</v>
      </c>
      <c r="K124" s="1977">
        <v>2404629.6296296297</v>
      </c>
      <c r="L124" s="1978">
        <v>2404629.6296296297</v>
      </c>
      <c r="M124" s="1977">
        <v>2404629.6296296297</v>
      </c>
      <c r="N124" s="1977">
        <v>2404629.6296296297</v>
      </c>
      <c r="O124" s="1977">
        <v>2404629.6296296297</v>
      </c>
      <c r="P124" s="1977">
        <v>2404629.6296296297</v>
      </c>
      <c r="Q124" s="1977">
        <v>2404629.6296296297</v>
      </c>
      <c r="R124" s="1977">
        <v>2404629.6296296297</v>
      </c>
    </row>
    <row r="125" spans="1:18" ht="20.25" customHeight="1">
      <c r="A125" s="2114"/>
      <c r="B125" s="3637" t="s">
        <v>2119</v>
      </c>
      <c r="C125" s="3637"/>
      <c r="D125" s="3637"/>
      <c r="E125" s="3637"/>
      <c r="F125" s="1972"/>
      <c r="G125" s="1972"/>
      <c r="H125" s="2110"/>
      <c r="I125" s="1972"/>
      <c r="J125" s="1972"/>
      <c r="K125" s="1987"/>
      <c r="L125" s="1987"/>
      <c r="M125" s="2119"/>
      <c r="N125" s="1972"/>
      <c r="O125" s="1972"/>
      <c r="P125" s="2110"/>
      <c r="Q125" s="2110"/>
      <c r="R125" s="2110"/>
    </row>
    <row r="126" spans="1:18" ht="48" customHeight="1">
      <c r="A126" s="2114"/>
      <c r="B126" s="1990" t="s">
        <v>2115</v>
      </c>
      <c r="C126" s="2108" t="s">
        <v>121</v>
      </c>
      <c r="D126" s="3637" t="s">
        <v>2112</v>
      </c>
      <c r="E126" s="1977">
        <f>2875000/1.08</f>
        <v>2662037.0370370368</v>
      </c>
      <c r="F126" s="1977">
        <v>3480555.5555555555</v>
      </c>
      <c r="G126" s="1977">
        <v>3480555.5555555555</v>
      </c>
      <c r="H126" s="1977">
        <v>3480555.5555555555</v>
      </c>
      <c r="I126" s="1977">
        <v>3480555.5555555555</v>
      </c>
      <c r="J126" s="1977">
        <v>3480555.5555555555</v>
      </c>
      <c r="K126" s="1977">
        <v>3480555.5555555555</v>
      </c>
      <c r="L126" s="1978">
        <v>3480555.5555555555</v>
      </c>
      <c r="M126" s="1977">
        <v>3480555.5555555555</v>
      </c>
      <c r="N126" s="1977">
        <v>3480555.5555555555</v>
      </c>
      <c r="O126" s="1977">
        <v>3480555.5555555555</v>
      </c>
      <c r="P126" s="1977">
        <v>3480555.5555555555</v>
      </c>
      <c r="Q126" s="1977">
        <v>3480555.5555555555</v>
      </c>
      <c r="R126" s="1977">
        <v>3480555.5555555555</v>
      </c>
    </row>
    <row r="127" spans="1:18" ht="48" customHeight="1">
      <c r="A127" s="2114"/>
      <c r="B127" s="1990" t="s">
        <v>2116</v>
      </c>
      <c r="C127" s="2108" t="s">
        <v>121</v>
      </c>
      <c r="D127" s="3637"/>
      <c r="E127" s="1977">
        <f>3125000/1.08</f>
        <v>2893518.5185185182</v>
      </c>
      <c r="F127" s="1977">
        <v>3749074.0740740737</v>
      </c>
      <c r="G127" s="1977">
        <v>3749074.0740740737</v>
      </c>
      <c r="H127" s="1977">
        <v>3749074.0740740737</v>
      </c>
      <c r="I127" s="1977">
        <v>3749074.0740740737</v>
      </c>
      <c r="J127" s="1977">
        <v>3749074.0740740737</v>
      </c>
      <c r="K127" s="1977">
        <v>3749074.0740740737</v>
      </c>
      <c r="L127" s="1978">
        <v>3749074.0740740737</v>
      </c>
      <c r="M127" s="1977">
        <v>3749074.0740740737</v>
      </c>
      <c r="N127" s="1977">
        <v>3749074.0740740737</v>
      </c>
      <c r="O127" s="1977">
        <v>3749074.0740740737</v>
      </c>
      <c r="P127" s="1977">
        <v>3749074.0740740737</v>
      </c>
      <c r="Q127" s="1977">
        <v>3749074.0740740737</v>
      </c>
      <c r="R127" s="1977">
        <v>3749074.0740740737</v>
      </c>
    </row>
    <row r="128" spans="1:18" ht="48" customHeight="1">
      <c r="A128" s="2114"/>
      <c r="B128" s="1990" t="s">
        <v>2117</v>
      </c>
      <c r="C128" s="2108" t="s">
        <v>121</v>
      </c>
      <c r="D128" s="2114" t="s">
        <v>2113</v>
      </c>
      <c r="E128" s="1977">
        <f>3125000/1.08</f>
        <v>2893518.5185185182</v>
      </c>
      <c r="F128" s="1977">
        <v>3749074.0740740737</v>
      </c>
      <c r="G128" s="1977">
        <v>3749074.0740740737</v>
      </c>
      <c r="H128" s="1977">
        <v>3749074.0740740737</v>
      </c>
      <c r="I128" s="1977">
        <v>3749074.0740740737</v>
      </c>
      <c r="J128" s="1977">
        <v>3749074.0740740737</v>
      </c>
      <c r="K128" s="1977">
        <v>3749074.0740740737</v>
      </c>
      <c r="L128" s="1978">
        <v>3749074.0740740737</v>
      </c>
      <c r="M128" s="1977">
        <v>3749074.0740740737</v>
      </c>
      <c r="N128" s="1977">
        <v>3749074.0740740737</v>
      </c>
      <c r="O128" s="1977">
        <v>3749074.0740740737</v>
      </c>
      <c r="P128" s="1977">
        <v>3749074.0740740737</v>
      </c>
      <c r="Q128" s="1977">
        <v>3749074.0740740737</v>
      </c>
      <c r="R128" s="1977">
        <v>3749074.0740740737</v>
      </c>
    </row>
    <row r="129" spans="1:18" ht="40.5" customHeight="1">
      <c r="A129" s="2114"/>
      <c r="B129" s="3637" t="s">
        <v>2120</v>
      </c>
      <c r="C129" s="3637"/>
      <c r="D129" s="3637"/>
      <c r="E129" s="3637"/>
      <c r="F129" s="1972"/>
      <c r="G129" s="1972"/>
      <c r="H129" s="2110"/>
      <c r="I129" s="1972"/>
      <c r="J129" s="1972"/>
      <c r="K129" s="1987"/>
      <c r="L129" s="1987"/>
      <c r="M129" s="2119"/>
      <c r="N129" s="1972"/>
      <c r="O129" s="1972"/>
      <c r="P129" s="2110"/>
      <c r="Q129" s="2110"/>
      <c r="R129" s="2110"/>
    </row>
    <row r="130" spans="1:18" ht="45" customHeight="1">
      <c r="A130" s="2114"/>
      <c r="B130" s="1990" t="s">
        <v>2121</v>
      </c>
      <c r="C130" s="2108" t="s">
        <v>121</v>
      </c>
      <c r="D130" s="3637" t="s">
        <v>2113</v>
      </c>
      <c r="E130" s="1977">
        <f>1875000/1.08</f>
        <v>1736111.111111111</v>
      </c>
      <c r="F130" s="1977">
        <v>2402777.7777777775</v>
      </c>
      <c r="G130" s="1977">
        <v>2402777.7777777775</v>
      </c>
      <c r="H130" s="1977">
        <v>2402777.7777777775</v>
      </c>
      <c r="I130" s="1977">
        <v>2402777.7777777775</v>
      </c>
      <c r="J130" s="1977">
        <v>2402777.7777777775</v>
      </c>
      <c r="K130" s="1977">
        <v>2402777.7777777775</v>
      </c>
      <c r="L130" s="1978">
        <v>2402777.7777777775</v>
      </c>
      <c r="M130" s="1977">
        <v>2402777.7777777775</v>
      </c>
      <c r="N130" s="1977">
        <v>2402777.7777777775</v>
      </c>
      <c r="O130" s="1977">
        <v>2402777.7777777775</v>
      </c>
      <c r="P130" s="1977">
        <v>2402777.7777777775</v>
      </c>
      <c r="Q130" s="1977">
        <v>2402777.7777777775</v>
      </c>
      <c r="R130" s="1977">
        <v>2402777.7777777775</v>
      </c>
    </row>
    <row r="131" spans="1:18" ht="45" customHeight="1">
      <c r="A131" s="2114"/>
      <c r="B131" s="1990" t="s">
        <v>2122</v>
      </c>
      <c r="C131" s="2108" t="s">
        <v>121</v>
      </c>
      <c r="D131" s="3637"/>
      <c r="E131" s="1977">
        <f>1937500/1.08</f>
        <v>1793981.4814814813</v>
      </c>
      <c r="F131" s="1977">
        <v>2458333.333333333</v>
      </c>
      <c r="G131" s="1977">
        <v>2458333.333333333</v>
      </c>
      <c r="H131" s="1977">
        <v>2458333.333333333</v>
      </c>
      <c r="I131" s="1977">
        <v>2458333.333333333</v>
      </c>
      <c r="J131" s="1977">
        <v>2458333.333333333</v>
      </c>
      <c r="K131" s="1977">
        <v>2458333.333333333</v>
      </c>
      <c r="L131" s="1978">
        <v>2458333.333333333</v>
      </c>
      <c r="M131" s="1977">
        <v>2458333.333333333</v>
      </c>
      <c r="N131" s="1977">
        <v>2458333.333333333</v>
      </c>
      <c r="O131" s="1977">
        <v>2458333.333333333</v>
      </c>
      <c r="P131" s="1977">
        <v>2458333.333333333</v>
      </c>
      <c r="Q131" s="1977">
        <v>2458333.333333333</v>
      </c>
      <c r="R131" s="1977">
        <v>2458333.333333333</v>
      </c>
    </row>
    <row r="132" spans="1:18" ht="51.75" customHeight="1">
      <c r="A132" s="2114"/>
      <c r="B132" s="3637" t="s">
        <v>2127</v>
      </c>
      <c r="C132" s="3637"/>
      <c r="D132" s="3637"/>
      <c r="E132" s="3637"/>
      <c r="F132" s="1972"/>
      <c r="G132" s="1972"/>
      <c r="H132" s="2110"/>
      <c r="I132" s="1972"/>
      <c r="J132" s="1972"/>
      <c r="K132" s="1987"/>
      <c r="L132" s="1987"/>
      <c r="M132" s="2119"/>
      <c r="N132" s="1972"/>
      <c r="O132" s="1972"/>
      <c r="P132" s="2110"/>
      <c r="Q132" s="2110"/>
      <c r="R132" s="2110"/>
    </row>
    <row r="133" spans="1:18" ht="49.5" customHeight="1">
      <c r="A133" s="2114"/>
      <c r="B133" s="1990" t="s">
        <v>2123</v>
      </c>
      <c r="C133" s="2108" t="s">
        <v>121</v>
      </c>
      <c r="D133" s="3638" t="s">
        <v>2113</v>
      </c>
      <c r="E133" s="1977">
        <f>3050000/1.08</f>
        <v>2824074.0740740737</v>
      </c>
      <c r="F133" s="1977">
        <v>3568518.5185185182</v>
      </c>
      <c r="G133" s="1977">
        <v>3568518.5185185182</v>
      </c>
      <c r="H133" s="1977">
        <v>3568518.5185185182</v>
      </c>
      <c r="I133" s="1977">
        <v>3568518.5185185182</v>
      </c>
      <c r="J133" s="1977">
        <v>3568518.5185185182</v>
      </c>
      <c r="K133" s="1977">
        <v>3568518.5185185182</v>
      </c>
      <c r="L133" s="1978">
        <v>3568518.5185185182</v>
      </c>
      <c r="M133" s="1977">
        <v>3568518.5185185182</v>
      </c>
      <c r="N133" s="1977">
        <v>3568518.5185185182</v>
      </c>
      <c r="O133" s="1977">
        <v>3568518.5185185182</v>
      </c>
      <c r="P133" s="1977">
        <v>3568518.5185185182</v>
      </c>
      <c r="Q133" s="1977">
        <v>3568518.5185185182</v>
      </c>
      <c r="R133" s="1977">
        <v>3568518.5185185182</v>
      </c>
    </row>
    <row r="134" spans="1:18" ht="49.5" customHeight="1">
      <c r="A134" s="2114"/>
      <c r="B134" s="1990" t="s">
        <v>2124</v>
      </c>
      <c r="C134" s="2108" t="s">
        <v>121</v>
      </c>
      <c r="D134" s="3638"/>
      <c r="E134" s="1977">
        <f>2850000/1.08</f>
        <v>2638888.8888888885</v>
      </c>
      <c r="F134" s="1977">
        <v>3332407.4074074072</v>
      </c>
      <c r="G134" s="1977">
        <v>3332407.4074074072</v>
      </c>
      <c r="H134" s="1977">
        <v>3332407.4074074072</v>
      </c>
      <c r="I134" s="1977">
        <v>3332407.4074074072</v>
      </c>
      <c r="J134" s="1977">
        <v>3332407.4074074072</v>
      </c>
      <c r="K134" s="1977">
        <v>3332407.4074074072</v>
      </c>
      <c r="L134" s="1978">
        <v>3332407.4074074072</v>
      </c>
      <c r="M134" s="1977">
        <v>3332407.4074074072</v>
      </c>
      <c r="N134" s="1977">
        <v>3332407.4074074072</v>
      </c>
      <c r="O134" s="1977">
        <v>3332407.4074074072</v>
      </c>
      <c r="P134" s="1977">
        <v>3332407.4074074072</v>
      </c>
      <c r="Q134" s="1977">
        <v>3332407.4074074072</v>
      </c>
      <c r="R134" s="1977">
        <v>3332407.4074074072</v>
      </c>
    </row>
    <row r="135" spans="1:18" ht="49.5" customHeight="1">
      <c r="A135" s="2114"/>
      <c r="B135" s="1990" t="s">
        <v>2268</v>
      </c>
      <c r="C135" s="2108" t="s">
        <v>121</v>
      </c>
      <c r="D135" s="3638"/>
      <c r="E135" s="1977">
        <f>4100000/1.08</f>
        <v>3796296.2962962962</v>
      </c>
      <c r="F135" s="1977">
        <v>4554629.6296296297</v>
      </c>
      <c r="G135" s="1977">
        <v>4554629.6296296297</v>
      </c>
      <c r="H135" s="1977">
        <v>4554629.6296296297</v>
      </c>
      <c r="I135" s="1977">
        <v>4554629.6296296297</v>
      </c>
      <c r="J135" s="1977">
        <v>4554629.6296296297</v>
      </c>
      <c r="K135" s="1977">
        <v>4554629.6296296297</v>
      </c>
      <c r="L135" s="1978">
        <v>4554629.6296296297</v>
      </c>
      <c r="M135" s="1977">
        <v>4554629.6296296297</v>
      </c>
      <c r="N135" s="1977">
        <v>4554629.6296296297</v>
      </c>
      <c r="O135" s="1977">
        <v>4554629.6296296297</v>
      </c>
      <c r="P135" s="1977">
        <v>4554629.6296296297</v>
      </c>
      <c r="Q135" s="1977">
        <v>4554629.6296296297</v>
      </c>
      <c r="R135" s="1977">
        <v>4554629.6296296297</v>
      </c>
    </row>
    <row r="136" spans="1:18" ht="49.5" customHeight="1">
      <c r="A136" s="2114"/>
      <c r="B136" s="1990" t="s">
        <v>2269</v>
      </c>
      <c r="C136" s="2108" t="s">
        <v>121</v>
      </c>
      <c r="D136" s="3638"/>
      <c r="E136" s="1977">
        <f>3900000/1.08</f>
        <v>3611111.111111111</v>
      </c>
      <c r="F136" s="1977">
        <v>4360185.1851851847</v>
      </c>
      <c r="G136" s="1977">
        <v>4360185.1851851847</v>
      </c>
      <c r="H136" s="1977">
        <v>4360185.1851851847</v>
      </c>
      <c r="I136" s="1977">
        <v>4360185.1851851847</v>
      </c>
      <c r="J136" s="1977">
        <v>4360185.1851851847</v>
      </c>
      <c r="K136" s="1977">
        <v>4360185.1851851847</v>
      </c>
      <c r="L136" s="1978">
        <v>4360185.1851851847</v>
      </c>
      <c r="M136" s="1977">
        <v>4360185.1851851847</v>
      </c>
      <c r="N136" s="1977">
        <v>4360185.1851851847</v>
      </c>
      <c r="O136" s="1977">
        <v>4360185.1851851847</v>
      </c>
      <c r="P136" s="1977">
        <v>4360185.1851851847</v>
      </c>
      <c r="Q136" s="1977">
        <v>4360185.1851851847</v>
      </c>
      <c r="R136" s="1977">
        <v>4360185.1851851847</v>
      </c>
    </row>
    <row r="137" spans="1:18" ht="66.75" customHeight="1">
      <c r="A137" s="2114">
        <v>5</v>
      </c>
      <c r="B137" s="3631" t="s">
        <v>2526</v>
      </c>
      <c r="C137" s="3631"/>
      <c r="D137" s="3631"/>
      <c r="E137" s="3631"/>
      <c r="F137" s="3631"/>
      <c r="G137" s="3631"/>
      <c r="H137" s="3631"/>
      <c r="I137" s="3631"/>
      <c r="J137" s="3631"/>
      <c r="K137" s="3631"/>
      <c r="L137" s="3631"/>
      <c r="M137" s="3631"/>
      <c r="N137" s="3631"/>
      <c r="O137" s="3631"/>
      <c r="P137" s="3631"/>
      <c r="Q137" s="3631"/>
      <c r="R137" s="3631"/>
    </row>
    <row r="138" spans="1:18" ht="37.5" customHeight="1">
      <c r="A138" s="2114"/>
      <c r="B138" s="3625" t="s">
        <v>2178</v>
      </c>
      <c r="C138" s="3625"/>
      <c r="D138" s="3625"/>
      <c r="E138" s="3629" t="s">
        <v>2527</v>
      </c>
      <c r="F138" s="3629"/>
      <c r="G138" s="3629"/>
      <c r="H138" s="3629"/>
      <c r="I138" s="3629"/>
      <c r="J138" s="3629"/>
      <c r="K138" s="3629"/>
      <c r="L138" s="3629"/>
      <c r="M138" s="3629"/>
      <c r="N138" s="3629"/>
      <c r="O138" s="3629"/>
      <c r="P138" s="3629"/>
      <c r="Q138" s="3629"/>
      <c r="R138" s="3629"/>
    </row>
    <row r="139" spans="1:18" ht="120.75" customHeight="1">
      <c r="A139" s="2114"/>
      <c r="B139" s="2121" t="s">
        <v>2179</v>
      </c>
      <c r="C139" s="2108" t="s">
        <v>2522</v>
      </c>
      <c r="D139" s="3623" t="s">
        <v>1729</v>
      </c>
      <c r="E139" s="1981">
        <v>458182</v>
      </c>
      <c r="F139" s="1979"/>
      <c r="G139" s="1981"/>
      <c r="H139" s="1981"/>
      <c r="I139" s="1981"/>
      <c r="J139" s="1981"/>
      <c r="K139" s="1979"/>
      <c r="L139" s="1981"/>
      <c r="M139" s="2119"/>
      <c r="N139" s="1981"/>
      <c r="O139" s="1972"/>
      <c r="P139" s="2110"/>
      <c r="Q139" s="2110"/>
      <c r="R139" s="2110"/>
    </row>
    <row r="140" spans="1:18" ht="120.75" customHeight="1">
      <c r="A140" s="2114"/>
      <c r="B140" s="2121" t="s">
        <v>2180</v>
      </c>
      <c r="C140" s="2108" t="s">
        <v>2522</v>
      </c>
      <c r="D140" s="3623"/>
      <c r="E140" s="1987">
        <v>516000</v>
      </c>
      <c r="F140" s="1972"/>
      <c r="G140" s="1972"/>
      <c r="H140" s="2110"/>
      <c r="I140" s="1972"/>
      <c r="J140" s="1972"/>
      <c r="K140" s="1987"/>
      <c r="L140" s="1981"/>
      <c r="M140" s="2119"/>
      <c r="N140" s="1972"/>
      <c r="O140" s="1972"/>
      <c r="P140" s="2110"/>
      <c r="Q140" s="2110"/>
      <c r="R140" s="2110"/>
    </row>
    <row r="141" spans="1:18" ht="120.75" customHeight="1">
      <c r="A141" s="2114"/>
      <c r="B141" s="2121" t="s">
        <v>2181</v>
      </c>
      <c r="C141" s="2108" t="s">
        <v>2522</v>
      </c>
      <c r="D141" s="3623"/>
      <c r="E141" s="1987">
        <v>492000</v>
      </c>
      <c r="F141" s="1972"/>
      <c r="G141" s="1972"/>
      <c r="H141" s="2110"/>
      <c r="I141" s="1972"/>
      <c r="J141" s="1972"/>
      <c r="K141" s="1987"/>
      <c r="L141" s="1981"/>
      <c r="M141" s="2119"/>
      <c r="N141" s="1972"/>
      <c r="O141" s="1972"/>
      <c r="P141" s="2110"/>
      <c r="Q141" s="2110"/>
      <c r="R141" s="2110"/>
    </row>
    <row r="142" spans="1:18" ht="120.75" customHeight="1">
      <c r="A142" s="2114"/>
      <c r="B142" s="2121" t="s">
        <v>2182</v>
      </c>
      <c r="C142" s="2108" t="s">
        <v>2522</v>
      </c>
      <c r="D142" s="3623" t="s">
        <v>1729</v>
      </c>
      <c r="E142" s="1987">
        <v>528000</v>
      </c>
      <c r="F142" s="1972"/>
      <c r="G142" s="1972"/>
      <c r="H142" s="2110"/>
      <c r="I142" s="1972"/>
      <c r="J142" s="1972"/>
      <c r="K142" s="1987"/>
      <c r="L142" s="1981"/>
      <c r="M142" s="2119"/>
      <c r="N142" s="1972"/>
      <c r="O142" s="1972"/>
      <c r="P142" s="2110"/>
      <c r="Q142" s="2110"/>
      <c r="R142" s="2110"/>
    </row>
    <row r="143" spans="1:18" ht="120.75" customHeight="1">
      <c r="A143" s="2114"/>
      <c r="B143" s="2121" t="s">
        <v>2183</v>
      </c>
      <c r="C143" s="2108" t="s">
        <v>2522</v>
      </c>
      <c r="D143" s="3623"/>
      <c r="E143" s="1987">
        <v>584727</v>
      </c>
      <c r="F143" s="1972"/>
      <c r="G143" s="1972"/>
      <c r="H143" s="2110"/>
      <c r="I143" s="1972"/>
      <c r="J143" s="1972"/>
      <c r="K143" s="1987"/>
      <c r="L143" s="1981"/>
      <c r="M143" s="2119"/>
      <c r="N143" s="1972"/>
      <c r="O143" s="1972"/>
      <c r="P143" s="2110"/>
      <c r="Q143" s="2110"/>
      <c r="R143" s="2110"/>
    </row>
    <row r="144" spans="1:18" ht="120.75" customHeight="1">
      <c r="A144" s="2114"/>
      <c r="B144" s="2121" t="s">
        <v>2184</v>
      </c>
      <c r="C144" s="2108" t="s">
        <v>2522</v>
      </c>
      <c r="D144" s="2108" t="s">
        <v>1729</v>
      </c>
      <c r="E144" s="1987">
        <v>516000</v>
      </c>
      <c r="F144" s="1972"/>
      <c r="G144" s="1972"/>
      <c r="H144" s="2110"/>
      <c r="I144" s="1972"/>
      <c r="J144" s="1972"/>
      <c r="K144" s="1987"/>
      <c r="L144" s="1981"/>
      <c r="M144" s="2119"/>
      <c r="N144" s="1972"/>
      <c r="O144" s="1972"/>
      <c r="P144" s="2110"/>
      <c r="Q144" s="2110"/>
      <c r="R144" s="2110"/>
    </row>
    <row r="145" spans="1:18" ht="120.75" customHeight="1">
      <c r="A145" s="2114"/>
      <c r="B145" s="2121" t="s">
        <v>2185</v>
      </c>
      <c r="C145" s="2108" t="s">
        <v>2522</v>
      </c>
      <c r="D145" s="3623" t="s">
        <v>1729</v>
      </c>
      <c r="E145" s="1987">
        <v>516000</v>
      </c>
      <c r="F145" s="1972"/>
      <c r="G145" s="1972"/>
      <c r="H145" s="2110"/>
      <c r="I145" s="1972"/>
      <c r="J145" s="1972"/>
      <c r="K145" s="1987"/>
      <c r="L145" s="1987"/>
      <c r="M145" s="2119"/>
      <c r="N145" s="1972"/>
      <c r="O145" s="1972"/>
      <c r="P145" s="2110"/>
      <c r="Q145" s="2110"/>
      <c r="R145" s="2110"/>
    </row>
    <row r="146" spans="1:18" ht="120.75" customHeight="1">
      <c r="A146" s="2114"/>
      <c r="B146" s="2121" t="s">
        <v>2186</v>
      </c>
      <c r="C146" s="2108" t="s">
        <v>2522</v>
      </c>
      <c r="D146" s="3623"/>
      <c r="E146" s="1987">
        <v>516000</v>
      </c>
      <c r="F146" s="1972"/>
      <c r="G146" s="1972"/>
      <c r="H146" s="2110"/>
      <c r="I146" s="1972"/>
      <c r="J146" s="1972"/>
      <c r="K146" s="1987"/>
      <c r="L146" s="1987"/>
      <c r="M146" s="2119"/>
      <c r="N146" s="1972"/>
      <c r="O146" s="1972"/>
      <c r="P146" s="2110"/>
      <c r="Q146" s="2110"/>
      <c r="R146" s="2110"/>
    </row>
    <row r="147" spans="1:18" ht="120.75" customHeight="1">
      <c r="A147" s="2114"/>
      <c r="B147" s="2121" t="s">
        <v>2187</v>
      </c>
      <c r="C147" s="2108" t="s">
        <v>2522</v>
      </c>
      <c r="D147" s="3623" t="s">
        <v>1729</v>
      </c>
      <c r="E147" s="1987">
        <v>524727</v>
      </c>
      <c r="F147" s="1972"/>
      <c r="G147" s="1972"/>
      <c r="H147" s="2110"/>
      <c r="I147" s="1972"/>
      <c r="J147" s="1972"/>
      <c r="K147" s="1987"/>
      <c r="L147" s="1987"/>
      <c r="M147" s="2119"/>
      <c r="N147" s="1972"/>
      <c r="O147" s="1972"/>
      <c r="P147" s="2110"/>
      <c r="Q147" s="2110"/>
      <c r="R147" s="2110"/>
    </row>
    <row r="148" spans="1:18" ht="120.75" customHeight="1">
      <c r="A148" s="2114"/>
      <c r="B148" s="2121" t="s">
        <v>2188</v>
      </c>
      <c r="C148" s="2108" t="s">
        <v>2522</v>
      </c>
      <c r="D148" s="3623"/>
      <c r="E148" s="1987">
        <v>824727</v>
      </c>
      <c r="F148" s="1972"/>
      <c r="G148" s="1972"/>
      <c r="H148" s="2110"/>
      <c r="I148" s="1972"/>
      <c r="J148" s="1972"/>
      <c r="K148" s="1987"/>
      <c r="L148" s="1987"/>
      <c r="M148" s="2119"/>
      <c r="N148" s="1972"/>
      <c r="O148" s="1972"/>
      <c r="P148" s="2110"/>
      <c r="Q148" s="2110"/>
      <c r="R148" s="2110"/>
    </row>
    <row r="149" spans="1:18" ht="120.75" customHeight="1">
      <c r="A149" s="2114"/>
      <c r="B149" s="2121" t="s">
        <v>2529</v>
      </c>
      <c r="C149" s="2108" t="s">
        <v>2522</v>
      </c>
      <c r="D149" s="3623" t="s">
        <v>1729</v>
      </c>
      <c r="E149" s="1987">
        <v>824727</v>
      </c>
      <c r="F149" s="1972"/>
      <c r="G149" s="1972"/>
      <c r="H149" s="2110"/>
      <c r="I149" s="1972"/>
      <c r="J149" s="1972"/>
      <c r="K149" s="1987"/>
      <c r="L149" s="1987"/>
      <c r="M149" s="2119"/>
      <c r="N149" s="1972"/>
      <c r="O149" s="1972"/>
      <c r="P149" s="2110"/>
      <c r="Q149" s="2110"/>
      <c r="R149" s="2110"/>
    </row>
    <row r="150" spans="1:18" ht="120.75" customHeight="1">
      <c r="A150" s="2114"/>
      <c r="B150" s="2121" t="s">
        <v>2190</v>
      </c>
      <c r="C150" s="2108" t="s">
        <v>2522</v>
      </c>
      <c r="D150" s="3623"/>
      <c r="E150" s="1987">
        <v>584727</v>
      </c>
      <c r="F150" s="1972"/>
      <c r="G150" s="1972"/>
      <c r="H150" s="2110"/>
      <c r="I150" s="1972"/>
      <c r="J150" s="1972"/>
      <c r="K150" s="1987"/>
      <c r="L150" s="1987"/>
      <c r="M150" s="2119"/>
      <c r="N150" s="1972"/>
      <c r="O150" s="1972"/>
      <c r="P150" s="2110"/>
      <c r="Q150" s="2110"/>
      <c r="R150" s="2110"/>
    </row>
    <row r="151" spans="1:18" ht="120.75" customHeight="1">
      <c r="A151" s="2114"/>
      <c r="B151" s="3625" t="s">
        <v>2177</v>
      </c>
      <c r="C151" s="3625"/>
      <c r="D151" s="3625"/>
      <c r="E151" s="1987"/>
      <c r="F151" s="1972"/>
      <c r="G151" s="1972"/>
      <c r="H151" s="2110"/>
      <c r="I151" s="1972"/>
      <c r="J151" s="1972"/>
      <c r="K151" s="1987"/>
      <c r="L151" s="1987"/>
      <c r="M151" s="2119"/>
      <c r="N151" s="1972"/>
      <c r="O151" s="1972"/>
      <c r="P151" s="2110"/>
      <c r="Q151" s="2110"/>
      <c r="R151" s="2110"/>
    </row>
    <row r="152" spans="1:18" ht="120.75" customHeight="1">
      <c r="A152" s="2114"/>
      <c r="B152" s="2121" t="s">
        <v>2191</v>
      </c>
      <c r="C152" s="2108" t="s">
        <v>2522</v>
      </c>
      <c r="D152" s="3623" t="s">
        <v>1729</v>
      </c>
      <c r="E152" s="1987">
        <v>300200</v>
      </c>
      <c r="F152" s="1972"/>
      <c r="G152" s="1972"/>
      <c r="H152" s="2110"/>
      <c r="I152" s="1972"/>
      <c r="J152" s="1972"/>
      <c r="K152" s="1987"/>
      <c r="L152" s="1987"/>
      <c r="M152" s="2119"/>
      <c r="N152" s="1972"/>
      <c r="O152" s="1972"/>
      <c r="P152" s="2110"/>
      <c r="Q152" s="2110"/>
      <c r="R152" s="2110"/>
    </row>
    <row r="153" spans="1:18" ht="120.75" customHeight="1">
      <c r="A153" s="2114"/>
      <c r="B153" s="2121" t="s">
        <v>2192</v>
      </c>
      <c r="C153" s="2108" t="s">
        <v>2522</v>
      </c>
      <c r="D153" s="3623"/>
      <c r="E153" s="1987">
        <v>281200</v>
      </c>
      <c r="F153" s="1972"/>
      <c r="G153" s="1972"/>
      <c r="H153" s="2110"/>
      <c r="I153" s="1972"/>
      <c r="J153" s="1972"/>
      <c r="K153" s="1987"/>
      <c r="L153" s="1987"/>
      <c r="M153" s="2119"/>
      <c r="N153" s="1972"/>
      <c r="O153" s="1972"/>
      <c r="P153" s="2110"/>
      <c r="Q153" s="2110"/>
      <c r="R153" s="2110"/>
    </row>
    <row r="154" spans="1:18" ht="120.75" customHeight="1">
      <c r="A154" s="2114"/>
      <c r="B154" s="2121" t="s">
        <v>2193</v>
      </c>
      <c r="C154" s="2108" t="s">
        <v>2522</v>
      </c>
      <c r="D154" s="3623" t="s">
        <v>1729</v>
      </c>
      <c r="E154" s="1987">
        <v>372000</v>
      </c>
      <c r="F154" s="1972"/>
      <c r="G154" s="1972"/>
      <c r="H154" s="2110"/>
      <c r="I154" s="1972"/>
      <c r="J154" s="1972"/>
      <c r="K154" s="1987"/>
      <c r="L154" s="1987"/>
      <c r="M154" s="2119"/>
      <c r="N154" s="1972"/>
      <c r="O154" s="1972"/>
      <c r="P154" s="2110"/>
      <c r="Q154" s="2110"/>
      <c r="R154" s="2110"/>
    </row>
    <row r="155" spans="1:18" ht="120.75" customHeight="1">
      <c r="A155" s="2114"/>
      <c r="B155" s="2121" t="s">
        <v>2194</v>
      </c>
      <c r="C155" s="2108" t="s">
        <v>2522</v>
      </c>
      <c r="D155" s="3623"/>
      <c r="E155" s="1987">
        <v>281200</v>
      </c>
      <c r="F155" s="1972"/>
      <c r="G155" s="1972"/>
      <c r="H155" s="2110"/>
      <c r="I155" s="1972"/>
      <c r="J155" s="1972"/>
      <c r="K155" s="1987"/>
      <c r="L155" s="1987"/>
      <c r="M155" s="2119"/>
      <c r="N155" s="1972"/>
      <c r="O155" s="1972"/>
      <c r="P155" s="2110"/>
      <c r="Q155" s="2110"/>
      <c r="R155" s="2110"/>
    </row>
    <row r="156" spans="1:18" ht="120.75" customHeight="1">
      <c r="A156" s="2114"/>
      <c r="B156" s="2121" t="s">
        <v>2195</v>
      </c>
      <c r="C156" s="2108" t="s">
        <v>2522</v>
      </c>
      <c r="D156" s="2122"/>
      <c r="E156" s="1987">
        <v>384300</v>
      </c>
      <c r="F156" s="1972"/>
      <c r="G156" s="1972"/>
      <c r="H156" s="2110"/>
      <c r="I156" s="1972"/>
      <c r="J156" s="1972"/>
      <c r="K156" s="1987"/>
      <c r="L156" s="1987"/>
      <c r="M156" s="2119"/>
      <c r="N156" s="1972"/>
      <c r="O156" s="1972"/>
      <c r="P156" s="2110"/>
      <c r="Q156" s="2110"/>
      <c r="R156" s="2110"/>
    </row>
    <row r="157" spans="1:18" ht="29.25" hidden="1" customHeight="1">
      <c r="A157" s="2114" t="s">
        <v>1835</v>
      </c>
      <c r="B157" s="2110" t="s">
        <v>1834</v>
      </c>
      <c r="C157" s="2108"/>
      <c r="D157" s="2108"/>
      <c r="E157" s="1972"/>
      <c r="F157" s="1972"/>
      <c r="G157" s="1972"/>
      <c r="H157" s="2110"/>
      <c r="I157" s="1972"/>
      <c r="J157" s="1972"/>
      <c r="K157" s="1972"/>
      <c r="L157" s="1973"/>
      <c r="M157" s="1987"/>
      <c r="N157" s="1972"/>
      <c r="O157" s="1972"/>
      <c r="P157" s="2110"/>
      <c r="Q157" s="2110"/>
      <c r="R157" s="2110"/>
    </row>
    <row r="158" spans="1:18" ht="57" hidden="1" customHeight="1">
      <c r="A158" s="2114">
        <v>1</v>
      </c>
      <c r="B158" s="3625" t="s">
        <v>2261</v>
      </c>
      <c r="C158" s="3625"/>
      <c r="D158" s="3625"/>
      <c r="E158" s="3625"/>
      <c r="F158" s="3625"/>
      <c r="G158" s="3625"/>
      <c r="H158" s="3625"/>
      <c r="I158" s="3625"/>
      <c r="J158" s="3625"/>
      <c r="K158" s="3625"/>
      <c r="L158" s="3625"/>
      <c r="M158" s="3625"/>
      <c r="N158" s="3625"/>
      <c r="O158" s="3625"/>
      <c r="P158" s="3625"/>
      <c r="Q158" s="3625"/>
      <c r="R158" s="3625"/>
    </row>
    <row r="159" spans="1:18" ht="39.75" hidden="1" customHeight="1">
      <c r="A159" s="2114"/>
      <c r="B159" s="3625" t="s">
        <v>1527</v>
      </c>
      <c r="C159" s="3625"/>
      <c r="D159" s="3625"/>
      <c r="E159" s="3628" t="s">
        <v>1841</v>
      </c>
      <c r="F159" s="3628"/>
      <c r="G159" s="3628"/>
      <c r="H159" s="3628"/>
      <c r="I159" s="3628"/>
      <c r="J159" s="3628"/>
      <c r="K159" s="3628"/>
      <c r="L159" s="3628"/>
      <c r="M159" s="3628"/>
      <c r="N159" s="3628"/>
      <c r="O159" s="3628"/>
      <c r="P159" s="3628"/>
      <c r="Q159" s="3628"/>
      <c r="R159" s="3628"/>
    </row>
    <row r="160" spans="1:18" ht="46.5" hidden="1" customHeight="1">
      <c r="A160" s="2108"/>
      <c r="B160" s="2121" t="s">
        <v>1528</v>
      </c>
      <c r="C160" s="2108" t="s">
        <v>32</v>
      </c>
      <c r="D160" s="3623" t="s">
        <v>1529</v>
      </c>
      <c r="E160" s="2113">
        <v>22091</v>
      </c>
      <c r="F160" s="2113"/>
      <c r="G160" s="2113"/>
      <c r="H160" s="2113"/>
      <c r="I160" s="2113"/>
      <c r="J160" s="2113"/>
      <c r="K160" s="2113"/>
      <c r="L160" s="2113" t="s">
        <v>11</v>
      </c>
      <c r="M160" s="2113"/>
      <c r="N160" s="2113"/>
      <c r="O160" s="2113"/>
      <c r="P160" s="2113"/>
      <c r="Q160" s="2113"/>
      <c r="R160" s="2113"/>
    </row>
    <row r="161" spans="1:18" ht="46.5" hidden="1" customHeight="1">
      <c r="A161" s="2108"/>
      <c r="B161" s="2121" t="s">
        <v>2370</v>
      </c>
      <c r="C161" s="2108" t="s">
        <v>32</v>
      </c>
      <c r="D161" s="3623"/>
      <c r="E161" s="2113">
        <v>21909</v>
      </c>
      <c r="F161" s="2113"/>
      <c r="G161" s="2113"/>
      <c r="H161" s="2113"/>
      <c r="I161" s="2113"/>
      <c r="J161" s="2113"/>
      <c r="K161" s="2113"/>
      <c r="L161" s="2113" t="s">
        <v>11</v>
      </c>
      <c r="M161" s="2113"/>
      <c r="N161" s="2113"/>
      <c r="O161" s="2113"/>
      <c r="P161" s="2113"/>
      <c r="Q161" s="2113"/>
      <c r="R161" s="2113"/>
    </row>
    <row r="162" spans="1:18" ht="46.5" hidden="1" customHeight="1">
      <c r="A162" s="2108"/>
      <c r="B162" s="2121" t="s">
        <v>1531</v>
      </c>
      <c r="C162" s="2108" t="s">
        <v>32</v>
      </c>
      <c r="D162" s="3623"/>
      <c r="E162" s="2113">
        <v>22091</v>
      </c>
      <c r="F162" s="2113"/>
      <c r="G162" s="2113"/>
      <c r="H162" s="2113"/>
      <c r="I162" s="2113"/>
      <c r="J162" s="2113"/>
      <c r="K162" s="2113"/>
      <c r="L162" s="2113" t="s">
        <v>11</v>
      </c>
      <c r="M162" s="2113"/>
      <c r="N162" s="2113"/>
      <c r="O162" s="2113"/>
      <c r="P162" s="2113"/>
      <c r="Q162" s="2113"/>
      <c r="R162" s="2113"/>
    </row>
    <row r="163" spans="1:18" ht="31.5" hidden="1" customHeight="1">
      <c r="A163" s="2114"/>
      <c r="B163" s="3625" t="s">
        <v>1633</v>
      </c>
      <c r="C163" s="3625"/>
      <c r="D163" s="2125"/>
      <c r="E163" s="2113"/>
      <c r="F163" s="2113"/>
      <c r="G163" s="2113"/>
      <c r="H163" s="2113"/>
      <c r="I163" s="2113"/>
      <c r="J163" s="2113"/>
      <c r="K163" s="2113"/>
      <c r="L163" s="2113" t="s">
        <v>11</v>
      </c>
      <c r="M163" s="2113"/>
      <c r="N163" s="2113"/>
      <c r="O163" s="2113"/>
      <c r="P163" s="2113"/>
      <c r="Q163" s="2113"/>
      <c r="R163" s="2113"/>
    </row>
    <row r="164" spans="1:18" ht="60.75" hidden="1" customHeight="1">
      <c r="A164" s="2108"/>
      <c r="B164" s="2121" t="s">
        <v>1806</v>
      </c>
      <c r="C164" s="2108" t="s">
        <v>32</v>
      </c>
      <c r="D164" s="3623" t="s">
        <v>1529</v>
      </c>
      <c r="E164" s="2113">
        <v>22727</v>
      </c>
      <c r="F164" s="2113"/>
      <c r="G164" s="2113"/>
      <c r="H164" s="2113"/>
      <c r="I164" s="2113"/>
      <c r="J164" s="2113"/>
      <c r="K164" s="2113"/>
      <c r="L164" s="2113" t="s">
        <v>11</v>
      </c>
      <c r="M164" s="2113"/>
      <c r="N164" s="2113"/>
      <c r="O164" s="2113"/>
      <c r="P164" s="2113"/>
      <c r="Q164" s="2113"/>
      <c r="R164" s="2113"/>
    </row>
    <row r="165" spans="1:18" ht="60.75" hidden="1" customHeight="1">
      <c r="A165" s="2108"/>
      <c r="B165" s="2121" t="s">
        <v>1807</v>
      </c>
      <c r="C165" s="2108" t="s">
        <v>32</v>
      </c>
      <c r="D165" s="3623"/>
      <c r="E165" s="2113">
        <v>24636</v>
      </c>
      <c r="F165" s="2113"/>
      <c r="G165" s="2113"/>
      <c r="H165" s="2113"/>
      <c r="I165" s="2113"/>
      <c r="J165" s="2113"/>
      <c r="K165" s="2113"/>
      <c r="L165" s="2113" t="s">
        <v>11</v>
      </c>
      <c r="M165" s="2113"/>
      <c r="N165" s="2113"/>
      <c r="O165" s="2113"/>
      <c r="P165" s="2113"/>
      <c r="Q165" s="2113"/>
      <c r="R165" s="2113"/>
    </row>
    <row r="166" spans="1:18" ht="60.75" hidden="1" customHeight="1">
      <c r="A166" s="2108"/>
      <c r="B166" s="2121" t="s">
        <v>1808</v>
      </c>
      <c r="C166" s="2108" t="s">
        <v>32</v>
      </c>
      <c r="D166" s="3623"/>
      <c r="E166" s="2113">
        <v>25091</v>
      </c>
      <c r="F166" s="2113"/>
      <c r="G166" s="2113"/>
      <c r="H166" s="2113"/>
      <c r="I166" s="2113"/>
      <c r="J166" s="2113"/>
      <c r="K166" s="2113"/>
      <c r="L166" s="2113" t="s">
        <v>11</v>
      </c>
      <c r="M166" s="2113"/>
      <c r="N166" s="2113"/>
      <c r="O166" s="2113"/>
      <c r="P166" s="2113"/>
      <c r="Q166" s="2113"/>
      <c r="R166" s="2113"/>
    </row>
    <row r="167" spans="1:18" ht="60.75" hidden="1" customHeight="1">
      <c r="A167" s="2108"/>
      <c r="B167" s="2121" t="s">
        <v>2371</v>
      </c>
      <c r="C167" s="2108" t="s">
        <v>32</v>
      </c>
      <c r="D167" s="2125"/>
      <c r="E167" s="2113">
        <v>25091</v>
      </c>
      <c r="F167" s="2113"/>
      <c r="G167" s="2113"/>
      <c r="H167" s="2113"/>
      <c r="I167" s="2113"/>
      <c r="J167" s="2113"/>
      <c r="K167" s="2113"/>
      <c r="L167" s="2113" t="s">
        <v>11</v>
      </c>
      <c r="M167" s="2113"/>
      <c r="N167" s="2113"/>
      <c r="O167" s="2113"/>
      <c r="P167" s="2113"/>
      <c r="Q167" s="2113"/>
      <c r="R167" s="2113"/>
    </row>
    <row r="168" spans="1:18" ht="31.5" hidden="1" customHeight="1">
      <c r="A168" s="2114"/>
      <c r="B168" s="3625" t="s">
        <v>1537</v>
      </c>
      <c r="C168" s="3625"/>
      <c r="D168" s="3625"/>
      <c r="E168" s="2113"/>
      <c r="F168" s="2113"/>
      <c r="G168" s="2113"/>
      <c r="H168" s="2113"/>
      <c r="I168" s="2113"/>
      <c r="J168" s="2113"/>
      <c r="K168" s="2113"/>
      <c r="L168" s="2113" t="s">
        <v>11</v>
      </c>
      <c r="M168" s="2113"/>
      <c r="N168" s="2113"/>
      <c r="O168" s="2113"/>
      <c r="P168" s="2113"/>
      <c r="Q168" s="2113"/>
      <c r="R168" s="2113"/>
    </row>
    <row r="169" spans="1:18" ht="33" hidden="1">
      <c r="A169" s="2108"/>
      <c r="B169" s="2121" t="s">
        <v>1810</v>
      </c>
      <c r="C169" s="2108" t="s">
        <v>32</v>
      </c>
      <c r="D169" s="2108" t="s">
        <v>1539</v>
      </c>
      <c r="E169" s="2113">
        <v>24818</v>
      </c>
      <c r="F169" s="2113"/>
      <c r="G169" s="2113"/>
      <c r="H169" s="2113"/>
      <c r="I169" s="2113"/>
      <c r="J169" s="2113"/>
      <c r="K169" s="2113"/>
      <c r="L169" s="2113" t="s">
        <v>11</v>
      </c>
      <c r="M169" s="2113"/>
      <c r="N169" s="2113"/>
      <c r="O169" s="2113"/>
      <c r="P169" s="2113"/>
      <c r="Q169" s="2113"/>
      <c r="R169" s="2113"/>
    </row>
    <row r="170" spans="1:18" ht="31.5" hidden="1" customHeight="1">
      <c r="A170" s="2114"/>
      <c r="B170" s="3625" t="s">
        <v>1540</v>
      </c>
      <c r="C170" s="3625"/>
      <c r="D170" s="3625"/>
      <c r="E170" s="2113"/>
      <c r="F170" s="2113"/>
      <c r="G170" s="2113"/>
      <c r="H170" s="2113"/>
      <c r="I170" s="2113"/>
      <c r="J170" s="2113"/>
      <c r="K170" s="2113"/>
      <c r="L170" s="2113" t="s">
        <v>11</v>
      </c>
      <c r="M170" s="2113"/>
      <c r="N170" s="2113"/>
      <c r="O170" s="2113"/>
      <c r="P170" s="2113"/>
      <c r="Q170" s="2113"/>
      <c r="R170" s="2113"/>
    </row>
    <row r="171" spans="1:18" ht="55.5" hidden="1" customHeight="1">
      <c r="A171" s="2108"/>
      <c r="B171" s="2121" t="s">
        <v>1811</v>
      </c>
      <c r="C171" s="2108" t="s">
        <v>32</v>
      </c>
      <c r="D171" s="2108" t="s">
        <v>1554</v>
      </c>
      <c r="E171" s="2113">
        <v>18000</v>
      </c>
      <c r="F171" s="2113"/>
      <c r="G171" s="2113"/>
      <c r="H171" s="2113"/>
      <c r="I171" s="2113"/>
      <c r="J171" s="2113"/>
      <c r="K171" s="2113"/>
      <c r="L171" s="2113" t="s">
        <v>11</v>
      </c>
      <c r="M171" s="2113"/>
      <c r="N171" s="2113"/>
      <c r="O171" s="2113"/>
      <c r="P171" s="2113"/>
      <c r="Q171" s="2113"/>
      <c r="R171" s="2113"/>
    </row>
    <row r="172" spans="1:18" ht="23.25" customHeight="1">
      <c r="A172" s="1991" t="s">
        <v>1832</v>
      </c>
      <c r="B172" s="3625" t="s">
        <v>1831</v>
      </c>
      <c r="C172" s="3625"/>
      <c r="D172" s="3625"/>
      <c r="E172" s="3625"/>
      <c r="F172" s="3625"/>
      <c r="G172" s="3625"/>
      <c r="H172" s="3625"/>
      <c r="I172" s="3625"/>
      <c r="J172" s="3625"/>
      <c r="K172" s="3625"/>
      <c r="L172" s="3625"/>
      <c r="M172" s="3625"/>
      <c r="N172" s="3625"/>
      <c r="O172" s="3625"/>
      <c r="P172" s="3625"/>
      <c r="Q172" s="3625"/>
      <c r="R172" s="3625"/>
    </row>
    <row r="173" spans="1:18" ht="42.75" customHeight="1">
      <c r="A173" s="2114">
        <v>1</v>
      </c>
      <c r="B173" s="3625" t="s">
        <v>2695</v>
      </c>
      <c r="C173" s="3625"/>
      <c r="D173" s="3625"/>
      <c r="E173" s="3625"/>
      <c r="F173" s="3625"/>
      <c r="G173" s="3625"/>
      <c r="H173" s="3625"/>
      <c r="I173" s="3625"/>
      <c r="J173" s="3625"/>
      <c r="K173" s="3625"/>
      <c r="L173" s="3625"/>
      <c r="M173" s="3625"/>
      <c r="N173" s="3625"/>
      <c r="O173" s="3625"/>
      <c r="P173" s="3625"/>
      <c r="Q173" s="3625"/>
      <c r="R173" s="3625"/>
    </row>
    <row r="174" spans="1:18" ht="27" customHeight="1">
      <c r="A174" s="2108"/>
      <c r="B174" s="2110"/>
      <c r="C174" s="2114"/>
      <c r="D174" s="1992"/>
      <c r="E174" s="2112"/>
      <c r="F174" s="3629" t="s">
        <v>1370</v>
      </c>
      <c r="G174" s="3629"/>
      <c r="H174" s="3629"/>
      <c r="I174" s="3629"/>
      <c r="J174" s="3629"/>
      <c r="K174" s="3629"/>
      <c r="L174" s="3629"/>
      <c r="M174" s="3629"/>
      <c r="N174" s="3629"/>
      <c r="O174" s="3629"/>
      <c r="P174" s="3629"/>
      <c r="Q174" s="3629"/>
      <c r="R174" s="2110"/>
    </row>
    <row r="175" spans="1:18" ht="33.75" customHeight="1">
      <c r="A175" s="2108"/>
      <c r="B175" s="2114" t="s">
        <v>1277</v>
      </c>
      <c r="C175" s="2108"/>
      <c r="D175" s="2113"/>
      <c r="E175" s="2113"/>
      <c r="F175" s="2113"/>
      <c r="G175" s="2113"/>
      <c r="H175" s="2113"/>
      <c r="I175" s="2113"/>
      <c r="J175" s="2113"/>
      <c r="K175" s="2113"/>
      <c r="L175" s="1974"/>
      <c r="M175" s="2113"/>
      <c r="N175" s="1993"/>
      <c r="O175" s="1993"/>
      <c r="P175" s="1993"/>
      <c r="Q175" s="1993"/>
      <c r="R175" s="2110"/>
    </row>
    <row r="176" spans="1:18" ht="64.5" customHeight="1">
      <c r="A176" s="2108"/>
      <c r="B176" s="1994" t="s">
        <v>1235</v>
      </c>
      <c r="C176" s="2120" t="s">
        <v>111</v>
      </c>
      <c r="D176" s="1995"/>
      <c r="E176" s="1996"/>
      <c r="F176" s="1993"/>
      <c r="G176" s="1993"/>
      <c r="H176" s="1993"/>
      <c r="I176" s="1993"/>
      <c r="J176" s="1993"/>
      <c r="K176" s="1997">
        <v>1350199</v>
      </c>
      <c r="L176" s="1996"/>
      <c r="M176" s="1993"/>
      <c r="N176" s="1993"/>
      <c r="O176" s="1993"/>
      <c r="P176" s="1993"/>
      <c r="Q176" s="1993"/>
      <c r="R176" s="2110"/>
    </row>
    <row r="177" spans="1:18" ht="64.5" customHeight="1">
      <c r="A177" s="2108"/>
      <c r="B177" s="1994" t="s">
        <v>1236</v>
      </c>
      <c r="C177" s="2120" t="s">
        <v>111</v>
      </c>
      <c r="D177" s="1995"/>
      <c r="E177" s="1996"/>
      <c r="F177" s="1993"/>
      <c r="G177" s="1993"/>
      <c r="H177" s="1993"/>
      <c r="I177" s="1993"/>
      <c r="J177" s="1993"/>
      <c r="K177" s="1997">
        <v>1659290</v>
      </c>
      <c r="L177" s="1996"/>
      <c r="M177" s="1993"/>
      <c r="N177" s="1993"/>
      <c r="O177" s="1993"/>
      <c r="P177" s="1993"/>
      <c r="Q177" s="1993"/>
      <c r="R177" s="2110"/>
    </row>
    <row r="178" spans="1:18" ht="64.5" customHeight="1">
      <c r="A178" s="2108"/>
      <c r="B178" s="1994" t="s">
        <v>1237</v>
      </c>
      <c r="C178" s="2120" t="s">
        <v>111</v>
      </c>
      <c r="D178" s="2109"/>
      <c r="E178" s="1997"/>
      <c r="F178" s="1998"/>
      <c r="G178" s="1998"/>
      <c r="H178" s="1998"/>
      <c r="I178" s="1998"/>
      <c r="J178" s="1998"/>
      <c r="K178" s="1997">
        <v>1552926</v>
      </c>
      <c r="L178" s="1996"/>
      <c r="M178" s="1993"/>
      <c r="N178" s="1993"/>
      <c r="O178" s="1993"/>
      <c r="P178" s="1993"/>
      <c r="Q178" s="1993"/>
      <c r="R178" s="2110"/>
    </row>
    <row r="179" spans="1:18" ht="64.5" customHeight="1">
      <c r="A179" s="2108"/>
      <c r="B179" s="1994" t="s">
        <v>1238</v>
      </c>
      <c r="C179" s="2120" t="s">
        <v>111</v>
      </c>
      <c r="D179" s="2109"/>
      <c r="E179" s="1997"/>
      <c r="F179" s="1998"/>
      <c r="G179" s="1998"/>
      <c r="H179" s="1998"/>
      <c r="I179" s="1998"/>
      <c r="J179" s="1998"/>
      <c r="K179" s="1997">
        <v>2324744</v>
      </c>
      <c r="L179" s="1996"/>
      <c r="M179" s="1993"/>
      <c r="N179" s="1971"/>
      <c r="O179" s="1971"/>
      <c r="P179" s="1971"/>
      <c r="Q179" s="1971"/>
      <c r="R179" s="1999"/>
    </row>
    <row r="180" spans="1:18" ht="64.5" customHeight="1">
      <c r="A180" s="2108"/>
      <c r="B180" s="2114" t="s">
        <v>1276</v>
      </c>
      <c r="C180" s="2108"/>
      <c r="D180" s="1971"/>
      <c r="E180" s="1972"/>
      <c r="F180" s="1971"/>
      <c r="G180" s="1971"/>
      <c r="H180" s="1971"/>
      <c r="I180" s="1971"/>
      <c r="J180" s="1971"/>
      <c r="K180" s="1971"/>
      <c r="L180" s="1973"/>
      <c r="M180" s="1971"/>
      <c r="N180" s="1993"/>
      <c r="O180" s="1993"/>
      <c r="P180" s="1993"/>
      <c r="Q180" s="1993"/>
      <c r="R180" s="1999"/>
    </row>
    <row r="181" spans="1:18" ht="64.5" customHeight="1">
      <c r="A181" s="2108"/>
      <c r="B181" s="1994" t="s">
        <v>1813</v>
      </c>
      <c r="C181" s="2120" t="s">
        <v>111</v>
      </c>
      <c r="D181" s="1995"/>
      <c r="E181" s="1996"/>
      <c r="F181" s="1993"/>
      <c r="G181" s="1993"/>
      <c r="H181" s="1993"/>
      <c r="I181" s="1993"/>
      <c r="J181" s="1993"/>
      <c r="K181" s="1997">
        <v>2732343</v>
      </c>
      <c r="L181" s="1996"/>
      <c r="M181" s="1993"/>
      <c r="N181" s="2000"/>
      <c r="O181" s="2000"/>
      <c r="P181" s="2000"/>
      <c r="Q181" s="2000"/>
      <c r="R181" s="1999"/>
    </row>
    <row r="182" spans="1:18" ht="64.5" customHeight="1">
      <c r="A182" s="2108"/>
      <c r="B182" s="1994" t="s">
        <v>1251</v>
      </c>
      <c r="C182" s="2120" t="s">
        <v>111</v>
      </c>
      <c r="D182" s="2001"/>
      <c r="E182" s="2002"/>
      <c r="F182" s="2000"/>
      <c r="G182" s="2000"/>
      <c r="H182" s="2000"/>
      <c r="I182" s="2000"/>
      <c r="J182" s="2000"/>
      <c r="K182" s="1978">
        <v>3343343</v>
      </c>
      <c r="L182" s="2000"/>
      <c r="M182" s="2000"/>
      <c r="N182" s="2002"/>
      <c r="O182" s="2002"/>
      <c r="P182" s="2002"/>
      <c r="Q182" s="2002"/>
      <c r="R182" s="1999"/>
    </row>
    <row r="183" spans="1:18" ht="64.5" customHeight="1">
      <c r="A183" s="2108"/>
      <c r="B183" s="1994" t="s">
        <v>1248</v>
      </c>
      <c r="C183" s="2120" t="s">
        <v>111</v>
      </c>
      <c r="D183" s="2001"/>
      <c r="E183" s="2002"/>
      <c r="F183" s="2002"/>
      <c r="G183" s="2002"/>
      <c r="H183" s="2002"/>
      <c r="I183" s="2002"/>
      <c r="J183" s="2002"/>
      <c r="K183" s="1978">
        <v>4194250</v>
      </c>
      <c r="L183" s="2002"/>
      <c r="M183" s="2002"/>
      <c r="N183" s="2002"/>
      <c r="O183" s="2002"/>
      <c r="P183" s="2002"/>
      <c r="Q183" s="2002"/>
      <c r="R183" s="1999"/>
    </row>
    <row r="184" spans="1:18" ht="64.5" customHeight="1">
      <c r="A184" s="2108"/>
      <c r="B184" s="1994" t="s">
        <v>1249</v>
      </c>
      <c r="C184" s="2120" t="s">
        <v>111</v>
      </c>
      <c r="D184" s="2001"/>
      <c r="E184" s="2002"/>
      <c r="F184" s="2002"/>
      <c r="G184" s="2002"/>
      <c r="H184" s="2002"/>
      <c r="I184" s="2002"/>
      <c r="J184" s="2002"/>
      <c r="K184" s="1978">
        <v>2356886</v>
      </c>
      <c r="L184" s="2002"/>
      <c r="M184" s="2002"/>
      <c r="N184" s="1971"/>
      <c r="O184" s="1971"/>
      <c r="P184" s="1971"/>
      <c r="Q184" s="1971"/>
      <c r="R184" s="1999"/>
    </row>
    <row r="185" spans="1:18" ht="64.5" customHeight="1">
      <c r="A185" s="2108"/>
      <c r="B185" s="2114" t="s">
        <v>1093</v>
      </c>
      <c r="C185" s="2108"/>
      <c r="D185" s="1971"/>
      <c r="E185" s="1972"/>
      <c r="F185" s="1971"/>
      <c r="G185" s="1971"/>
      <c r="H185" s="1971"/>
      <c r="I185" s="1971"/>
      <c r="J185" s="1971"/>
      <c r="K185" s="1971"/>
      <c r="L185" s="1973"/>
      <c r="M185" s="1971"/>
      <c r="N185" s="1971"/>
      <c r="O185" s="1971"/>
      <c r="P185" s="1971"/>
      <c r="Q185" s="1971"/>
      <c r="R185" s="2110"/>
    </row>
    <row r="186" spans="1:18" ht="64.5" customHeight="1">
      <c r="A186" s="2108"/>
      <c r="B186" s="2003" t="s">
        <v>1241</v>
      </c>
      <c r="C186" s="2108"/>
      <c r="D186" s="1971"/>
      <c r="E186" s="1972"/>
      <c r="F186" s="1971"/>
      <c r="G186" s="1971"/>
      <c r="H186" s="1971"/>
      <c r="I186" s="1971"/>
      <c r="J186" s="1971"/>
      <c r="K186" s="1971"/>
      <c r="L186" s="1973"/>
      <c r="M186" s="1971"/>
      <c r="N186" s="2002"/>
      <c r="O186" s="2002"/>
      <c r="P186" s="2002"/>
      <c r="Q186" s="2002"/>
      <c r="R186" s="2110"/>
    </row>
    <row r="187" spans="1:18" ht="64.5" customHeight="1">
      <c r="A187" s="2108"/>
      <c r="B187" s="1994" t="s">
        <v>1242</v>
      </c>
      <c r="C187" s="2108" t="s">
        <v>28</v>
      </c>
      <c r="D187" s="2001"/>
      <c r="E187" s="2002"/>
      <c r="F187" s="2002"/>
      <c r="G187" s="2002"/>
      <c r="H187" s="2002"/>
      <c r="I187" s="2002"/>
      <c r="J187" s="2002"/>
      <c r="K187" s="2004">
        <v>643591</v>
      </c>
      <c r="L187" s="2002"/>
      <c r="M187" s="2002"/>
      <c r="N187" s="2002"/>
      <c r="O187" s="2002"/>
      <c r="P187" s="2002"/>
      <c r="Q187" s="2002"/>
      <c r="R187" s="2110"/>
    </row>
    <row r="188" spans="1:18" ht="64.5" customHeight="1">
      <c r="A188" s="2108"/>
      <c r="B188" s="1994" t="s">
        <v>1243</v>
      </c>
      <c r="C188" s="2108" t="s">
        <v>28</v>
      </c>
      <c r="D188" s="2001"/>
      <c r="E188" s="2002"/>
      <c r="F188" s="2002"/>
      <c r="G188" s="2002"/>
      <c r="H188" s="2002"/>
      <c r="I188" s="2002"/>
      <c r="J188" s="2002"/>
      <c r="K188" s="2004">
        <v>462500</v>
      </c>
      <c r="L188" s="2002"/>
      <c r="M188" s="2002"/>
      <c r="N188" s="1973"/>
      <c r="O188" s="1973"/>
      <c r="P188" s="1973"/>
      <c r="Q188" s="1973"/>
      <c r="R188" s="2110"/>
    </row>
    <row r="189" spans="1:18" ht="64.5" customHeight="1">
      <c r="A189" s="2108"/>
      <c r="B189" s="2003" t="s">
        <v>1245</v>
      </c>
      <c r="C189" s="2108"/>
      <c r="D189" s="1971"/>
      <c r="E189" s="1972"/>
      <c r="F189" s="1973"/>
      <c r="G189" s="1973"/>
      <c r="H189" s="1973"/>
      <c r="I189" s="1973"/>
      <c r="J189" s="1973"/>
      <c r="K189" s="1971"/>
      <c r="L189" s="1973"/>
      <c r="M189" s="1973"/>
      <c r="N189" s="2002"/>
      <c r="O189" s="2002"/>
      <c r="P189" s="2002"/>
      <c r="Q189" s="2002"/>
      <c r="R189" s="2110"/>
    </row>
    <row r="190" spans="1:18" ht="64.5" customHeight="1">
      <c r="A190" s="2108"/>
      <c r="B190" s="2005" t="s">
        <v>1244</v>
      </c>
      <c r="C190" s="2108" t="s">
        <v>28</v>
      </c>
      <c r="D190" s="2001"/>
      <c r="E190" s="2002"/>
      <c r="F190" s="2002"/>
      <c r="G190" s="2002"/>
      <c r="H190" s="2002"/>
      <c r="I190" s="2002"/>
      <c r="J190" s="2002"/>
      <c r="K190" s="2004">
        <v>808136</v>
      </c>
      <c r="L190" s="2002"/>
      <c r="M190" s="2002"/>
      <c r="N190" s="2002"/>
      <c r="O190" s="2002"/>
      <c r="P190" s="2002"/>
      <c r="Q190" s="2002"/>
      <c r="R190" s="2110"/>
    </row>
    <row r="191" spans="1:18" ht="64.5" customHeight="1">
      <c r="A191" s="2108"/>
      <c r="B191" s="1994" t="s">
        <v>1371</v>
      </c>
      <c r="C191" s="2108" t="s">
        <v>28</v>
      </c>
      <c r="D191" s="2001"/>
      <c r="E191" s="2002"/>
      <c r="F191" s="2002"/>
      <c r="G191" s="2002"/>
      <c r="H191" s="2002"/>
      <c r="I191" s="2002"/>
      <c r="J191" s="2002"/>
      <c r="K191" s="2004">
        <v>781773</v>
      </c>
      <c r="L191" s="2002"/>
      <c r="M191" s="2002"/>
      <c r="N191" s="1972"/>
      <c r="O191" s="1972"/>
      <c r="P191" s="1972"/>
      <c r="Q191" s="1972"/>
      <c r="R191" s="2110"/>
    </row>
    <row r="192" spans="1:18" ht="64.5" customHeight="1">
      <c r="A192" s="2108"/>
      <c r="B192" s="2114" t="s">
        <v>1278</v>
      </c>
      <c r="C192" s="2108"/>
      <c r="D192" s="1971"/>
      <c r="E192" s="1972"/>
      <c r="F192" s="3629" t="s">
        <v>1370</v>
      </c>
      <c r="G192" s="3629"/>
      <c r="H192" s="3629"/>
      <c r="I192" s="3629"/>
      <c r="J192" s="3629"/>
      <c r="K192" s="3629"/>
      <c r="L192" s="3629"/>
      <c r="M192" s="3629"/>
      <c r="N192" s="3629"/>
      <c r="O192" s="3629"/>
      <c r="P192" s="3629"/>
      <c r="Q192" s="3629"/>
      <c r="R192" s="2110"/>
    </row>
    <row r="193" spans="1:18" ht="64.5" customHeight="1">
      <c r="A193" s="2108"/>
      <c r="B193" s="1994" t="s">
        <v>1247</v>
      </c>
      <c r="C193" s="2120" t="s">
        <v>111</v>
      </c>
      <c r="D193" s="1995"/>
      <c r="E193" s="1996"/>
      <c r="F193" s="1996"/>
      <c r="G193" s="1996"/>
      <c r="H193" s="1996"/>
      <c r="I193" s="1996"/>
      <c r="J193" s="1996"/>
      <c r="K193" s="2109">
        <v>2802926</v>
      </c>
      <c r="L193" s="1996"/>
      <c r="M193" s="1996"/>
      <c r="N193" s="1996"/>
      <c r="O193" s="1996"/>
      <c r="P193" s="1996"/>
      <c r="Q193" s="1996"/>
      <c r="R193" s="2110"/>
    </row>
    <row r="194" spans="1:18" ht="64.5" customHeight="1">
      <c r="A194" s="2108"/>
      <c r="B194" s="1994" t="s">
        <v>1246</v>
      </c>
      <c r="C194" s="2120" t="s">
        <v>111</v>
      </c>
      <c r="D194" s="1995"/>
      <c r="E194" s="1996"/>
      <c r="F194" s="1996"/>
      <c r="G194" s="1996"/>
      <c r="H194" s="1996"/>
      <c r="I194" s="1996"/>
      <c r="J194" s="1996"/>
      <c r="K194" s="2109">
        <v>3419290</v>
      </c>
      <c r="L194" s="1996"/>
      <c r="M194" s="1996"/>
      <c r="N194" s="1996"/>
      <c r="O194" s="1996"/>
      <c r="P194" s="1996"/>
      <c r="Q194" s="1996"/>
      <c r="R194" s="2110"/>
    </row>
    <row r="195" spans="1:18" ht="64.5" customHeight="1">
      <c r="A195" s="2108"/>
      <c r="B195" s="1994" t="s">
        <v>1814</v>
      </c>
      <c r="C195" s="2120" t="s">
        <v>111</v>
      </c>
      <c r="D195" s="1995"/>
      <c r="E195" s="1996"/>
      <c r="F195" s="1996"/>
      <c r="G195" s="1996"/>
      <c r="H195" s="1996"/>
      <c r="I195" s="1996"/>
      <c r="J195" s="1996"/>
      <c r="K195" s="2109">
        <v>1029995</v>
      </c>
      <c r="L195" s="1996"/>
      <c r="M195" s="1996"/>
      <c r="N195" s="1996"/>
      <c r="O195" s="1996"/>
      <c r="P195" s="1996"/>
      <c r="Q195" s="1996"/>
      <c r="R195" s="2110"/>
    </row>
    <row r="196" spans="1:18" ht="64.5" customHeight="1">
      <c r="A196" s="2115"/>
      <c r="B196" s="1994" t="s">
        <v>1240</v>
      </c>
      <c r="C196" s="2120" t="s">
        <v>111</v>
      </c>
      <c r="D196" s="1995"/>
      <c r="E196" s="1996"/>
      <c r="F196" s="1996"/>
      <c r="G196" s="1996"/>
      <c r="H196" s="1996"/>
      <c r="I196" s="1996"/>
      <c r="J196" s="1996"/>
      <c r="K196" s="2109">
        <v>5196341</v>
      </c>
      <c r="L196" s="1996"/>
      <c r="M196" s="1996"/>
      <c r="N196" s="2116"/>
      <c r="O196" s="2116"/>
      <c r="P196" s="2116"/>
      <c r="Q196" s="1999"/>
      <c r="R196" s="2110"/>
    </row>
    <row r="197" spans="1:18" ht="45.75" customHeight="1">
      <c r="A197" s="2114">
        <v>2</v>
      </c>
      <c r="B197" s="3625" t="s">
        <v>2514</v>
      </c>
      <c r="C197" s="3625"/>
      <c r="D197" s="3625"/>
      <c r="E197" s="3625"/>
      <c r="F197" s="3625"/>
      <c r="G197" s="3625"/>
      <c r="H197" s="3625"/>
      <c r="I197" s="3625"/>
      <c r="J197" s="3625"/>
      <c r="K197" s="3625"/>
      <c r="L197" s="3625"/>
      <c r="M197" s="3625"/>
      <c r="N197" s="3625"/>
      <c r="O197" s="3625"/>
      <c r="P197" s="3625"/>
      <c r="Q197" s="3625"/>
      <c r="R197" s="3625"/>
    </row>
    <row r="198" spans="1:18" ht="26.25" customHeight="1">
      <c r="A198" s="2108"/>
      <c r="B198" s="3629" t="s">
        <v>1318</v>
      </c>
      <c r="C198" s="3629"/>
      <c r="D198" s="2114"/>
      <c r="E198" s="2116"/>
      <c r="F198" s="3629" t="s">
        <v>1372</v>
      </c>
      <c r="G198" s="3629"/>
      <c r="H198" s="3629"/>
      <c r="I198" s="3629"/>
      <c r="J198" s="3629"/>
      <c r="K198" s="3629"/>
      <c r="L198" s="3629"/>
      <c r="M198" s="3629"/>
      <c r="N198" s="3629"/>
      <c r="O198" s="3629"/>
      <c r="P198" s="3629"/>
      <c r="Q198" s="3629"/>
      <c r="R198" s="3629"/>
    </row>
    <row r="199" spans="1:18" ht="78" customHeight="1">
      <c r="A199" s="2108"/>
      <c r="B199" s="2121" t="s">
        <v>1635</v>
      </c>
      <c r="C199" s="2120" t="s">
        <v>32</v>
      </c>
      <c r="D199" s="3635" t="s">
        <v>1559</v>
      </c>
      <c r="E199" s="1997"/>
      <c r="F199" s="1996"/>
      <c r="G199" s="1997"/>
      <c r="H199" s="1998"/>
      <c r="I199" s="1993"/>
      <c r="J199" s="1993"/>
      <c r="K199" s="1997">
        <v>92400</v>
      </c>
      <c r="L199" s="1996"/>
      <c r="M199" s="2119"/>
      <c r="N199" s="1993"/>
      <c r="O199" s="1993"/>
      <c r="P199" s="1998"/>
      <c r="Q199" s="1998"/>
      <c r="R199" s="1998"/>
    </row>
    <row r="200" spans="1:18" ht="78" customHeight="1">
      <c r="A200" s="2108"/>
      <c r="B200" s="2121" t="s">
        <v>1636</v>
      </c>
      <c r="C200" s="2108" t="s">
        <v>32</v>
      </c>
      <c r="D200" s="3635"/>
      <c r="E200" s="1997"/>
      <c r="F200" s="1997"/>
      <c r="G200" s="1997"/>
      <c r="H200" s="1998"/>
      <c r="I200" s="1998"/>
      <c r="J200" s="1998"/>
      <c r="K200" s="1997">
        <v>36000</v>
      </c>
      <c r="L200" s="1997"/>
      <c r="M200" s="2119"/>
      <c r="N200" s="1998"/>
      <c r="O200" s="1998"/>
      <c r="P200" s="1998"/>
      <c r="Q200" s="1998"/>
      <c r="R200" s="1998"/>
    </row>
    <row r="201" spans="1:18" ht="78" customHeight="1">
      <c r="A201" s="2108"/>
      <c r="B201" s="2121" t="s">
        <v>1638</v>
      </c>
      <c r="C201" s="2108" t="s">
        <v>32</v>
      </c>
      <c r="D201" s="2120" t="s">
        <v>1559</v>
      </c>
      <c r="E201" s="1997"/>
      <c r="F201" s="1997"/>
      <c r="G201" s="1997"/>
      <c r="H201" s="1998"/>
      <c r="I201" s="1998"/>
      <c r="J201" s="1998"/>
      <c r="K201" s="1997">
        <v>37200</v>
      </c>
      <c r="L201" s="1997"/>
      <c r="M201" s="2119"/>
      <c r="N201" s="1998"/>
      <c r="O201" s="1998"/>
      <c r="P201" s="1998"/>
      <c r="Q201" s="1998"/>
      <c r="R201" s="1998"/>
    </row>
    <row r="202" spans="1:18" ht="78" customHeight="1">
      <c r="A202" s="2108"/>
      <c r="B202" s="2121" t="s">
        <v>1637</v>
      </c>
      <c r="C202" s="2108" t="s">
        <v>32</v>
      </c>
      <c r="D202" s="2120" t="s">
        <v>1559</v>
      </c>
      <c r="E202" s="1997"/>
      <c r="F202" s="1997"/>
      <c r="G202" s="1997"/>
      <c r="H202" s="1998"/>
      <c r="I202" s="1998"/>
      <c r="J202" s="1998"/>
      <c r="K202" s="1997">
        <v>43200</v>
      </c>
      <c r="L202" s="1997"/>
      <c r="M202" s="2119"/>
      <c r="N202" s="1998"/>
      <c r="O202" s="1998"/>
      <c r="P202" s="1998"/>
      <c r="Q202" s="1998"/>
      <c r="R202" s="1998"/>
    </row>
    <row r="203" spans="1:18" ht="78" customHeight="1">
      <c r="A203" s="2108"/>
      <c r="B203" s="2121" t="s">
        <v>1639</v>
      </c>
      <c r="C203" s="2108" t="s">
        <v>32</v>
      </c>
      <c r="D203" s="2120" t="s">
        <v>1559</v>
      </c>
      <c r="E203" s="1997"/>
      <c r="F203" s="1997"/>
      <c r="G203" s="1997"/>
      <c r="H203" s="1998"/>
      <c r="I203" s="1998"/>
      <c r="J203" s="1998"/>
      <c r="K203" s="1997">
        <v>45600</v>
      </c>
      <c r="L203" s="1997"/>
      <c r="M203" s="2119"/>
      <c r="N203" s="1998"/>
      <c r="O203" s="1998"/>
      <c r="P203" s="1998"/>
      <c r="Q203" s="1998"/>
      <c r="R203" s="1998"/>
    </row>
    <row r="204" spans="1:18" ht="78" customHeight="1">
      <c r="A204" s="2108"/>
      <c r="B204" s="2121" t="s">
        <v>1642</v>
      </c>
      <c r="C204" s="2108" t="s">
        <v>32</v>
      </c>
      <c r="D204" s="1994"/>
      <c r="E204" s="1997"/>
      <c r="F204" s="1997"/>
      <c r="G204" s="1997"/>
      <c r="H204" s="1998"/>
      <c r="I204" s="1998"/>
      <c r="J204" s="1998"/>
      <c r="K204" s="1997">
        <v>150000</v>
      </c>
      <c r="L204" s="1997"/>
      <c r="M204" s="2119"/>
      <c r="N204" s="1998"/>
      <c r="O204" s="1998"/>
      <c r="P204" s="1998"/>
      <c r="Q204" s="1998"/>
      <c r="R204" s="1998"/>
    </row>
    <row r="205" spans="1:18" ht="78" customHeight="1">
      <c r="A205" s="2108"/>
      <c r="B205" s="2121" t="s">
        <v>1643</v>
      </c>
      <c r="C205" s="2108" t="s">
        <v>32</v>
      </c>
      <c r="D205" s="1994"/>
      <c r="E205" s="1997"/>
      <c r="F205" s="1997"/>
      <c r="G205" s="1997"/>
      <c r="H205" s="2006"/>
      <c r="I205" s="1998"/>
      <c r="J205" s="1998"/>
      <c r="K205" s="1997">
        <v>186000</v>
      </c>
      <c r="L205" s="1997"/>
      <c r="M205" s="2119"/>
      <c r="N205" s="1998"/>
      <c r="O205" s="1998"/>
      <c r="P205" s="2006"/>
      <c r="Q205" s="2006"/>
      <c r="R205" s="2006"/>
    </row>
    <row r="206" spans="1:18" ht="78" customHeight="1">
      <c r="A206" s="2108"/>
      <c r="B206" s="2121" t="s">
        <v>1645</v>
      </c>
      <c r="C206" s="2108" t="s">
        <v>32</v>
      </c>
      <c r="D206" s="3635" t="s">
        <v>1559</v>
      </c>
      <c r="E206" s="1997"/>
      <c r="F206" s="1997"/>
      <c r="G206" s="1997"/>
      <c r="H206" s="2006"/>
      <c r="I206" s="1998"/>
      <c r="J206" s="1998"/>
      <c r="K206" s="1997">
        <v>186120</v>
      </c>
      <c r="L206" s="1997"/>
      <c r="M206" s="2119"/>
      <c r="N206" s="1998"/>
      <c r="O206" s="1998"/>
      <c r="P206" s="2006"/>
      <c r="Q206" s="2006"/>
      <c r="R206" s="2006"/>
    </row>
    <row r="207" spans="1:18" ht="78" customHeight="1">
      <c r="A207" s="2108"/>
      <c r="B207" s="2121" t="s">
        <v>1644</v>
      </c>
      <c r="C207" s="2108" t="s">
        <v>32</v>
      </c>
      <c r="D207" s="3635"/>
      <c r="E207" s="1997"/>
      <c r="F207" s="1997"/>
      <c r="G207" s="1997"/>
      <c r="H207" s="2006"/>
      <c r="I207" s="1998"/>
      <c r="J207" s="1998"/>
      <c r="K207" s="1997">
        <v>24600</v>
      </c>
      <c r="L207" s="1997"/>
      <c r="M207" s="2119"/>
      <c r="N207" s="1998"/>
      <c r="O207" s="1998"/>
      <c r="P207" s="2006"/>
      <c r="Q207" s="2006"/>
      <c r="R207" s="2006"/>
    </row>
    <row r="208" spans="1:18" ht="19.5" customHeight="1">
      <c r="A208" s="2108"/>
      <c r="B208" s="2114" t="s">
        <v>1277</v>
      </c>
      <c r="C208" s="2006"/>
      <c r="D208" s="2006"/>
      <c r="E208" s="2007"/>
      <c r="F208" s="3629" t="s">
        <v>1372</v>
      </c>
      <c r="G208" s="3629"/>
      <c r="H208" s="3629"/>
      <c r="I208" s="3629"/>
      <c r="J208" s="3629"/>
      <c r="K208" s="3629"/>
      <c r="L208" s="3629"/>
      <c r="M208" s="3629"/>
      <c r="N208" s="3629"/>
      <c r="O208" s="3629"/>
      <c r="P208" s="3629"/>
      <c r="Q208" s="3629"/>
      <c r="R208" s="3629"/>
    </row>
    <row r="209" spans="1:18" ht="43.5" customHeight="1">
      <c r="A209" s="2108"/>
      <c r="B209" s="2121" t="s">
        <v>1825</v>
      </c>
      <c r="C209" s="2120" t="s">
        <v>111</v>
      </c>
      <c r="D209" s="3635" t="s">
        <v>1559</v>
      </c>
      <c r="E209" s="2119"/>
      <c r="F209" s="1997"/>
      <c r="G209" s="1997"/>
      <c r="H209" s="2109"/>
      <c r="I209" s="2109"/>
      <c r="J209" s="2109"/>
      <c r="K209" s="1997">
        <v>1984545</v>
      </c>
      <c r="L209" s="1997"/>
      <c r="M209" s="2119"/>
      <c r="N209" s="2109"/>
      <c r="O209" s="2109"/>
      <c r="P209" s="2109"/>
      <c r="Q209" s="2109"/>
      <c r="R209" s="2109"/>
    </row>
    <row r="210" spans="1:18" ht="43.5" customHeight="1">
      <c r="A210" s="2108"/>
      <c r="B210" s="2125" t="s">
        <v>1646</v>
      </c>
      <c r="C210" s="2120" t="s">
        <v>111</v>
      </c>
      <c r="D210" s="3635"/>
      <c r="E210" s="2119"/>
      <c r="F210" s="1997"/>
      <c r="G210" s="1997"/>
      <c r="H210" s="2109"/>
      <c r="I210" s="2109"/>
      <c r="J210" s="2109"/>
      <c r="K210" s="1997">
        <v>1697273</v>
      </c>
      <c r="L210" s="1997"/>
      <c r="M210" s="2119"/>
      <c r="N210" s="2109"/>
      <c r="O210" s="2109"/>
      <c r="P210" s="2109"/>
      <c r="Q210" s="2109"/>
      <c r="R210" s="2109"/>
    </row>
    <row r="211" spans="1:18" ht="43.5" customHeight="1">
      <c r="A211" s="2108"/>
      <c r="B211" s="2121" t="s">
        <v>1647</v>
      </c>
      <c r="C211" s="2120" t="s">
        <v>111</v>
      </c>
      <c r="D211" s="3635"/>
      <c r="E211" s="2119"/>
      <c r="F211" s="1997"/>
      <c r="G211" s="1997"/>
      <c r="H211" s="2109"/>
      <c r="I211" s="2109"/>
      <c r="J211" s="2109"/>
      <c r="K211" s="1997">
        <v>1245455</v>
      </c>
      <c r="L211" s="1997"/>
      <c r="M211" s="2119"/>
      <c r="N211" s="2109"/>
      <c r="O211" s="2109"/>
      <c r="P211" s="2109"/>
      <c r="Q211" s="2109"/>
      <c r="R211" s="2109"/>
    </row>
    <row r="212" spans="1:18" ht="21" customHeight="1">
      <c r="A212" s="2108"/>
      <c r="B212" s="2114" t="s">
        <v>1276</v>
      </c>
      <c r="C212" s="2120"/>
      <c r="D212" s="2120"/>
      <c r="E212" s="2119"/>
      <c r="F212" s="1997"/>
      <c r="G212" s="1997"/>
      <c r="H212" s="2109"/>
      <c r="I212" s="2109"/>
      <c r="J212" s="2109"/>
      <c r="K212" s="1997"/>
      <c r="L212" s="1997"/>
      <c r="M212" s="2119"/>
      <c r="N212" s="2109"/>
      <c r="O212" s="2109"/>
      <c r="P212" s="2109"/>
      <c r="Q212" s="2109"/>
      <c r="R212" s="2109"/>
    </row>
    <row r="213" spans="1:18" ht="48" customHeight="1">
      <c r="A213" s="2108"/>
      <c r="B213" s="2121" t="s">
        <v>1826</v>
      </c>
      <c r="C213" s="2120" t="s">
        <v>111</v>
      </c>
      <c r="D213" s="3635" t="s">
        <v>1559</v>
      </c>
      <c r="E213" s="2119"/>
      <c r="F213" s="1997"/>
      <c r="G213" s="1997"/>
      <c r="H213" s="2109"/>
      <c r="I213" s="2109"/>
      <c r="J213" s="2109"/>
      <c r="K213" s="1997">
        <v>4090909</v>
      </c>
      <c r="L213" s="1997"/>
      <c r="M213" s="2119"/>
      <c r="N213" s="2109"/>
      <c r="O213" s="2109"/>
      <c r="P213" s="2109"/>
      <c r="Q213" s="2109"/>
      <c r="R213" s="2109"/>
    </row>
    <row r="214" spans="1:18" ht="48" customHeight="1">
      <c r="A214" s="2108"/>
      <c r="B214" s="2121" t="s">
        <v>1648</v>
      </c>
      <c r="C214" s="2120" t="s">
        <v>111</v>
      </c>
      <c r="D214" s="3635"/>
      <c r="E214" s="2119"/>
      <c r="F214" s="1997"/>
      <c r="G214" s="1997"/>
      <c r="H214" s="2109"/>
      <c r="I214" s="2109"/>
      <c r="J214" s="2109"/>
      <c r="K214" s="1997">
        <v>1990909</v>
      </c>
      <c r="L214" s="1997"/>
      <c r="M214" s="2119"/>
      <c r="N214" s="2109"/>
      <c r="O214" s="2109"/>
      <c r="P214" s="2109"/>
      <c r="Q214" s="2109"/>
      <c r="R214" s="2109"/>
    </row>
    <row r="215" spans="1:18" ht="48" customHeight="1">
      <c r="A215" s="2108"/>
      <c r="B215" s="2121" t="s">
        <v>1649</v>
      </c>
      <c r="C215" s="2120" t="s">
        <v>111</v>
      </c>
      <c r="D215" s="3635"/>
      <c r="E215" s="2119"/>
      <c r="F215" s="1997"/>
      <c r="G215" s="1997"/>
      <c r="H215" s="2109"/>
      <c r="I215" s="2109"/>
      <c r="J215" s="2109"/>
      <c r="K215" s="1997">
        <v>2466364</v>
      </c>
      <c r="L215" s="1997"/>
      <c r="M215" s="2119"/>
      <c r="N215" s="2109"/>
      <c r="O215" s="2109"/>
      <c r="P215" s="2109"/>
      <c r="Q215" s="2109"/>
      <c r="R215" s="2109"/>
    </row>
    <row r="216" spans="1:18" ht="22.5" customHeight="1">
      <c r="A216" s="2108"/>
      <c r="B216" s="2114" t="s">
        <v>1093</v>
      </c>
      <c r="C216" s="2120"/>
      <c r="D216" s="2120"/>
      <c r="E216" s="2119"/>
      <c r="F216" s="1997"/>
      <c r="G216" s="1997"/>
      <c r="H216" s="2109"/>
      <c r="I216" s="2109"/>
      <c r="J216" s="2109"/>
      <c r="K216" s="1997"/>
      <c r="L216" s="1997"/>
      <c r="M216" s="2119"/>
      <c r="N216" s="2109"/>
      <c r="O216" s="2109"/>
      <c r="P216" s="2109"/>
      <c r="Q216" s="2109"/>
      <c r="R216" s="2109"/>
    </row>
    <row r="217" spans="1:18" ht="50.25" customHeight="1">
      <c r="A217" s="2108"/>
      <c r="B217" s="2121" t="s">
        <v>1650</v>
      </c>
      <c r="C217" s="2120" t="s">
        <v>28</v>
      </c>
      <c r="D217" s="2120"/>
      <c r="E217" s="2119"/>
      <c r="F217" s="1997"/>
      <c r="G217" s="1997"/>
      <c r="H217" s="2109"/>
      <c r="I217" s="2109"/>
      <c r="J217" s="2109"/>
      <c r="K217" s="1997">
        <v>330909</v>
      </c>
      <c r="L217" s="1997"/>
      <c r="M217" s="2119"/>
      <c r="N217" s="2109"/>
      <c r="O217" s="2109"/>
      <c r="P217" s="2109"/>
      <c r="Q217" s="2109"/>
      <c r="R217" s="2109"/>
    </row>
    <row r="218" spans="1:18" ht="50.25" customHeight="1">
      <c r="A218" s="2115"/>
      <c r="B218" s="2121" t="s">
        <v>1651</v>
      </c>
      <c r="C218" s="2120" t="s">
        <v>28</v>
      </c>
      <c r="D218" s="2120"/>
      <c r="E218" s="2119"/>
      <c r="F218" s="1997"/>
      <c r="G218" s="1997"/>
      <c r="H218" s="1999"/>
      <c r="I218" s="2109"/>
      <c r="J218" s="2109"/>
      <c r="K218" s="1997">
        <v>436364</v>
      </c>
      <c r="L218" s="1997"/>
      <c r="M218" s="2119"/>
      <c r="N218" s="2109"/>
      <c r="O218" s="2109"/>
      <c r="P218" s="1999"/>
      <c r="Q218" s="1999"/>
      <c r="R218" s="1999"/>
    </row>
    <row r="219" spans="1:18" ht="36.75" hidden="1" customHeight="1">
      <c r="A219" s="1991">
        <v>3</v>
      </c>
      <c r="B219" s="3625" t="s">
        <v>1769</v>
      </c>
      <c r="C219" s="3625"/>
      <c r="D219" s="3625"/>
      <c r="E219" s="3625"/>
      <c r="F219" s="3625"/>
      <c r="G219" s="3625"/>
      <c r="H219" s="3625"/>
      <c r="I219" s="3625"/>
      <c r="J219" s="3625"/>
      <c r="K219" s="3625"/>
      <c r="L219" s="3625"/>
      <c r="M219" s="3625"/>
      <c r="N219" s="3625"/>
      <c r="O219" s="3625"/>
      <c r="P219" s="3625"/>
      <c r="Q219" s="3625"/>
      <c r="R219" s="3625"/>
    </row>
    <row r="220" spans="1:18" ht="27.75" hidden="1" customHeight="1">
      <c r="A220" s="2115"/>
      <c r="B220" s="1970" t="s">
        <v>1771</v>
      </c>
      <c r="C220" s="2120"/>
      <c r="D220" s="2120"/>
      <c r="E220" s="2119"/>
      <c r="F220" s="3629" t="s">
        <v>1770</v>
      </c>
      <c r="G220" s="3629"/>
      <c r="H220" s="3629"/>
      <c r="I220" s="3629"/>
      <c r="J220" s="3629"/>
      <c r="K220" s="3629"/>
      <c r="L220" s="3629"/>
      <c r="M220" s="3629"/>
      <c r="N220" s="3629"/>
      <c r="O220" s="3629"/>
      <c r="P220" s="3629"/>
      <c r="Q220" s="3629"/>
      <c r="R220" s="3629"/>
    </row>
    <row r="221" spans="1:18" ht="34.5" hidden="1" customHeight="1">
      <c r="A221" s="3630"/>
      <c r="B221" s="3636" t="s">
        <v>1773</v>
      </c>
      <c r="C221" s="2120" t="s">
        <v>1772</v>
      </c>
      <c r="D221" s="3635" t="s">
        <v>1559</v>
      </c>
      <c r="E221" s="2119"/>
      <c r="F221" s="1997"/>
      <c r="G221" s="1997"/>
      <c r="H221" s="1999"/>
      <c r="I221" s="2109"/>
      <c r="J221" s="2109"/>
      <c r="K221" s="1997">
        <f>5900000/1.1</f>
        <v>5363636.3636363633</v>
      </c>
      <c r="L221" s="1997"/>
      <c r="M221" s="2119"/>
      <c r="N221" s="2109"/>
      <c r="O221" s="2109"/>
      <c r="P221" s="1999"/>
      <c r="Q221" s="1999"/>
      <c r="R221" s="1999"/>
    </row>
    <row r="222" spans="1:18" ht="34.5" hidden="1" customHeight="1">
      <c r="A222" s="3630"/>
      <c r="B222" s="3636"/>
      <c r="C222" s="2120" t="s">
        <v>1774</v>
      </c>
      <c r="D222" s="3635"/>
      <c r="E222" s="2119"/>
      <c r="F222" s="1997"/>
      <c r="G222" s="1997"/>
      <c r="H222" s="1999"/>
      <c r="I222" s="2109"/>
      <c r="J222" s="2109"/>
      <c r="K222" s="1997">
        <f>1570000/1.1</f>
        <v>1427272.7272727271</v>
      </c>
      <c r="L222" s="1997"/>
      <c r="M222" s="2119"/>
      <c r="N222" s="2109"/>
      <c r="O222" s="2109"/>
      <c r="P222" s="1999"/>
      <c r="Q222" s="1999"/>
      <c r="R222" s="1999"/>
    </row>
    <row r="223" spans="1:18" ht="34.5" hidden="1" customHeight="1">
      <c r="A223" s="3630"/>
      <c r="B223" s="3636"/>
      <c r="C223" s="2120" t="s">
        <v>1775</v>
      </c>
      <c r="D223" s="3635"/>
      <c r="E223" s="2119"/>
      <c r="F223" s="1997"/>
      <c r="G223" s="1997"/>
      <c r="H223" s="1999"/>
      <c r="I223" s="2109"/>
      <c r="J223" s="2109"/>
      <c r="K223" s="1997">
        <f>476000/1.1</f>
        <v>432727.27272727271</v>
      </c>
      <c r="L223" s="1997"/>
      <c r="M223" s="2119"/>
      <c r="N223" s="2109"/>
      <c r="O223" s="2109"/>
      <c r="P223" s="1999"/>
      <c r="Q223" s="1999"/>
      <c r="R223" s="1999"/>
    </row>
    <row r="224" spans="1:18" ht="34.5" hidden="1" customHeight="1">
      <c r="A224" s="3630"/>
      <c r="B224" s="3636" t="s">
        <v>1776</v>
      </c>
      <c r="C224" s="2120" t="s">
        <v>1772</v>
      </c>
      <c r="D224" s="3635" t="s">
        <v>1559</v>
      </c>
      <c r="E224" s="2119"/>
      <c r="F224" s="1997"/>
      <c r="G224" s="1997"/>
      <c r="H224" s="1999"/>
      <c r="I224" s="2109"/>
      <c r="J224" s="2109"/>
      <c r="K224" s="1997">
        <f>5728000/1.1</f>
        <v>5207272.7272727266</v>
      </c>
      <c r="L224" s="1997"/>
      <c r="M224" s="2119"/>
      <c r="N224" s="2109"/>
      <c r="O224" s="2109"/>
      <c r="P224" s="1999"/>
      <c r="Q224" s="1999"/>
      <c r="R224" s="1999"/>
    </row>
    <row r="225" spans="1:18" ht="34.5" hidden="1" customHeight="1">
      <c r="A225" s="3630"/>
      <c r="B225" s="3636"/>
      <c r="C225" s="2120" t="s">
        <v>1774</v>
      </c>
      <c r="D225" s="3635"/>
      <c r="E225" s="2119"/>
      <c r="F225" s="1997"/>
      <c r="G225" s="1997"/>
      <c r="H225" s="1999"/>
      <c r="I225" s="2109"/>
      <c r="J225" s="2109"/>
      <c r="K225" s="1997">
        <f>1522000/1.1</f>
        <v>1383636.3636363635</v>
      </c>
      <c r="L225" s="1997"/>
      <c r="M225" s="2119"/>
      <c r="N225" s="2109"/>
      <c r="O225" s="2109"/>
      <c r="P225" s="1999"/>
      <c r="Q225" s="1999"/>
      <c r="R225" s="1999"/>
    </row>
    <row r="226" spans="1:18" ht="34.5" hidden="1" customHeight="1">
      <c r="A226" s="3630"/>
      <c r="B226" s="3636"/>
      <c r="C226" s="2120" t="s">
        <v>1775</v>
      </c>
      <c r="D226" s="3635"/>
      <c r="E226" s="2119"/>
      <c r="F226" s="1997"/>
      <c r="G226" s="1997"/>
      <c r="H226" s="1999"/>
      <c r="I226" s="2109"/>
      <c r="J226" s="2109"/>
      <c r="K226" s="1997">
        <f>460000/1.1</f>
        <v>418181.81818181818</v>
      </c>
      <c r="L226" s="1997"/>
      <c r="M226" s="2119"/>
      <c r="N226" s="2109"/>
      <c r="O226" s="2109"/>
      <c r="P226" s="1999"/>
      <c r="Q226" s="1999"/>
      <c r="R226" s="1999"/>
    </row>
    <row r="227" spans="1:18" ht="34.5" hidden="1" customHeight="1">
      <c r="A227" s="3630"/>
      <c r="B227" s="3636" t="s">
        <v>1777</v>
      </c>
      <c r="C227" s="2120" t="s">
        <v>1772</v>
      </c>
      <c r="D227" s="3635" t="s">
        <v>1559</v>
      </c>
      <c r="E227" s="2119"/>
      <c r="F227" s="1997"/>
      <c r="G227" s="1997"/>
      <c r="H227" s="1999"/>
      <c r="I227" s="2109"/>
      <c r="J227" s="2109"/>
      <c r="K227" s="1997">
        <f>4685000/1.1</f>
        <v>4259090.9090909092</v>
      </c>
      <c r="L227" s="1997"/>
      <c r="M227" s="2119"/>
      <c r="N227" s="2109"/>
      <c r="O227" s="2109"/>
      <c r="P227" s="1999"/>
      <c r="Q227" s="1999"/>
      <c r="R227" s="1999"/>
    </row>
    <row r="228" spans="1:18" ht="34.5" hidden="1" customHeight="1">
      <c r="A228" s="3630"/>
      <c r="B228" s="3636"/>
      <c r="C228" s="2120" t="s">
        <v>1353</v>
      </c>
      <c r="D228" s="3635"/>
      <c r="E228" s="2119"/>
      <c r="F228" s="1997"/>
      <c r="G228" s="1997"/>
      <c r="H228" s="1999"/>
      <c r="I228" s="2109"/>
      <c r="J228" s="2109"/>
      <c r="K228" s="1997">
        <f>1728000/1.1</f>
        <v>1570909.0909090908</v>
      </c>
      <c r="L228" s="1997"/>
      <c r="M228" s="2119"/>
      <c r="N228" s="2109"/>
      <c r="O228" s="2109"/>
      <c r="P228" s="1999"/>
      <c r="Q228" s="1999"/>
      <c r="R228" s="1999"/>
    </row>
    <row r="229" spans="1:18" ht="34.5" hidden="1" customHeight="1">
      <c r="A229" s="3630"/>
      <c r="B229" s="3636"/>
      <c r="C229" s="2120" t="s">
        <v>1775</v>
      </c>
      <c r="D229" s="3635"/>
      <c r="E229" s="2119"/>
      <c r="F229" s="1997"/>
      <c r="G229" s="1997"/>
      <c r="H229" s="1999"/>
      <c r="I229" s="2109"/>
      <c r="J229" s="2109"/>
      <c r="K229" s="1997">
        <f>401000/1.1</f>
        <v>364545.45454545453</v>
      </c>
      <c r="L229" s="1997"/>
      <c r="M229" s="2119"/>
      <c r="N229" s="2109"/>
      <c r="O229" s="2109"/>
      <c r="P229" s="1999"/>
      <c r="Q229" s="1999"/>
      <c r="R229" s="1999"/>
    </row>
    <row r="230" spans="1:18" ht="34.5" hidden="1" customHeight="1">
      <c r="A230" s="3630"/>
      <c r="B230" s="3636" t="s">
        <v>1778</v>
      </c>
      <c r="C230" s="2120" t="s">
        <v>1772</v>
      </c>
      <c r="D230" s="3635" t="s">
        <v>1559</v>
      </c>
      <c r="E230" s="2119"/>
      <c r="F230" s="1997"/>
      <c r="G230" s="1997"/>
      <c r="H230" s="1999"/>
      <c r="I230" s="2109"/>
      <c r="J230" s="2109"/>
      <c r="K230" s="1997">
        <f>4719000/1.1</f>
        <v>4290000</v>
      </c>
      <c r="L230" s="1997"/>
      <c r="M230" s="2119"/>
      <c r="N230" s="2109"/>
      <c r="O230" s="2109"/>
      <c r="P230" s="1999"/>
      <c r="Q230" s="1999"/>
      <c r="R230" s="1999"/>
    </row>
    <row r="231" spans="1:18" ht="34.5" hidden="1" customHeight="1">
      <c r="A231" s="3630"/>
      <c r="B231" s="3636"/>
      <c r="C231" s="2120" t="s">
        <v>1353</v>
      </c>
      <c r="D231" s="3635"/>
      <c r="E231" s="2119"/>
      <c r="F231" s="1997"/>
      <c r="G231" s="1997"/>
      <c r="H231" s="1999"/>
      <c r="I231" s="2109"/>
      <c r="J231" s="2109"/>
      <c r="K231" s="1997">
        <f>1801000/1.1</f>
        <v>1637272.7272727271</v>
      </c>
      <c r="L231" s="1997"/>
      <c r="M231" s="2119"/>
      <c r="N231" s="2109"/>
      <c r="O231" s="2109"/>
      <c r="P231" s="1999"/>
      <c r="Q231" s="1999"/>
      <c r="R231" s="1999"/>
    </row>
    <row r="232" spans="1:18" ht="34.5" hidden="1" customHeight="1">
      <c r="A232" s="3630"/>
      <c r="B232" s="3636"/>
      <c r="C232" s="2120" t="s">
        <v>1775</v>
      </c>
      <c r="D232" s="3635"/>
      <c r="E232" s="2119"/>
      <c r="F232" s="1997"/>
      <c r="G232" s="1997"/>
      <c r="H232" s="1999"/>
      <c r="I232" s="2109"/>
      <c r="J232" s="2109"/>
      <c r="K232" s="1997">
        <f>439000/1.1</f>
        <v>399090.90909090906</v>
      </c>
      <c r="L232" s="1997"/>
      <c r="M232" s="2119"/>
      <c r="N232" s="2109"/>
      <c r="O232" s="2109"/>
      <c r="P232" s="1999"/>
      <c r="Q232" s="1999"/>
      <c r="R232" s="1999"/>
    </row>
    <row r="233" spans="1:18" ht="34.5" hidden="1" customHeight="1">
      <c r="A233" s="2115"/>
      <c r="B233" s="2125" t="s">
        <v>1779</v>
      </c>
      <c r="C233" s="2120" t="s">
        <v>1354</v>
      </c>
      <c r="D233" s="3635"/>
      <c r="E233" s="2119"/>
      <c r="F233" s="1997"/>
      <c r="G233" s="1997"/>
      <c r="H233" s="1999"/>
      <c r="I233" s="2109"/>
      <c r="J233" s="2109"/>
      <c r="K233" s="1997">
        <f>2840000/1.1</f>
        <v>2581818.1818181816</v>
      </c>
      <c r="L233" s="1997"/>
      <c r="M233" s="2119"/>
      <c r="N233" s="2109"/>
      <c r="O233" s="2109"/>
      <c r="P233" s="1999"/>
      <c r="Q233" s="1999"/>
      <c r="R233" s="1999"/>
    </row>
    <row r="234" spans="1:18" ht="34.5" hidden="1" customHeight="1">
      <c r="A234" s="2115"/>
      <c r="B234" s="2125"/>
      <c r="C234" s="2120" t="s">
        <v>1353</v>
      </c>
      <c r="D234" s="3635"/>
      <c r="E234" s="2119"/>
      <c r="F234" s="1997"/>
      <c r="G234" s="1997"/>
      <c r="H234" s="1999"/>
      <c r="I234" s="2109"/>
      <c r="J234" s="2109"/>
      <c r="K234" s="1997">
        <f>875000/1.1</f>
        <v>795454.54545454541</v>
      </c>
      <c r="L234" s="1997"/>
      <c r="M234" s="2119"/>
      <c r="N234" s="2109"/>
      <c r="O234" s="2109"/>
      <c r="P234" s="1999"/>
      <c r="Q234" s="1999"/>
      <c r="R234" s="1999"/>
    </row>
    <row r="235" spans="1:18" ht="34.5" hidden="1" customHeight="1">
      <c r="A235" s="2115"/>
      <c r="B235" s="2125" t="s">
        <v>1779</v>
      </c>
      <c r="C235" s="2120" t="s">
        <v>1775</v>
      </c>
      <c r="D235" s="1994"/>
      <c r="E235" s="2119"/>
      <c r="F235" s="1997"/>
      <c r="G235" s="1997"/>
      <c r="H235" s="1999"/>
      <c r="I235" s="2109"/>
      <c r="J235" s="2109"/>
      <c r="K235" s="1997">
        <f>223000/1.1</f>
        <v>202727.27272727271</v>
      </c>
      <c r="L235" s="1997"/>
      <c r="M235" s="2119"/>
      <c r="N235" s="2109"/>
      <c r="O235" s="2109"/>
      <c r="P235" s="1999"/>
      <c r="Q235" s="1999"/>
      <c r="R235" s="1999"/>
    </row>
    <row r="236" spans="1:18" ht="34.5" hidden="1" customHeight="1">
      <c r="A236" s="2115"/>
      <c r="B236" s="1970" t="s">
        <v>1780</v>
      </c>
      <c r="C236" s="2120"/>
      <c r="D236" s="2120"/>
      <c r="E236" s="2119"/>
      <c r="F236" s="1997"/>
      <c r="G236" s="1997"/>
      <c r="H236" s="1999"/>
      <c r="I236" s="2109"/>
      <c r="J236" s="2109"/>
      <c r="K236" s="1997"/>
      <c r="L236" s="1997"/>
      <c r="M236" s="2119"/>
      <c r="N236" s="2109"/>
      <c r="O236" s="2109"/>
      <c r="P236" s="1999"/>
      <c r="Q236" s="1999"/>
      <c r="R236" s="1999"/>
    </row>
    <row r="237" spans="1:18" ht="34.5" hidden="1" customHeight="1">
      <c r="A237" s="2115"/>
      <c r="B237" s="2125" t="s">
        <v>1781</v>
      </c>
      <c r="C237" s="2120" t="s">
        <v>1774</v>
      </c>
      <c r="D237" s="2120"/>
      <c r="E237" s="2119"/>
      <c r="F237" s="1997"/>
      <c r="G237" s="1997"/>
      <c r="H237" s="1999"/>
      <c r="I237" s="2109"/>
      <c r="J237" s="2109"/>
      <c r="K237" s="1997">
        <f>1084000/1.1</f>
        <v>985454.54545454541</v>
      </c>
      <c r="L237" s="1997"/>
      <c r="M237" s="2119"/>
      <c r="N237" s="2109"/>
      <c r="O237" s="2109"/>
      <c r="P237" s="1999"/>
      <c r="Q237" s="1999"/>
      <c r="R237" s="1999"/>
    </row>
    <row r="238" spans="1:18" ht="34.5" hidden="1" customHeight="1">
      <c r="A238" s="2115"/>
      <c r="B238" s="2125" t="s">
        <v>1781</v>
      </c>
      <c r="C238" s="2120" t="s">
        <v>1782</v>
      </c>
      <c r="D238" s="3635" t="s">
        <v>1559</v>
      </c>
      <c r="E238" s="2119"/>
      <c r="F238" s="1997"/>
      <c r="G238" s="1997"/>
      <c r="H238" s="1999"/>
      <c r="I238" s="2109"/>
      <c r="J238" s="2109"/>
      <c r="K238" s="1997">
        <f>316000/1.1</f>
        <v>287272.72727272724</v>
      </c>
      <c r="L238" s="1997"/>
      <c r="M238" s="2119"/>
      <c r="N238" s="2109"/>
      <c r="O238" s="2109"/>
      <c r="P238" s="1999"/>
      <c r="Q238" s="1999"/>
      <c r="R238" s="1999"/>
    </row>
    <row r="239" spans="1:18" ht="34.5" hidden="1" customHeight="1">
      <c r="A239" s="3630"/>
      <c r="B239" s="3636" t="s">
        <v>1783</v>
      </c>
      <c r="C239" s="2120" t="s">
        <v>1774</v>
      </c>
      <c r="D239" s="3635"/>
      <c r="E239" s="2119"/>
      <c r="F239" s="1997"/>
      <c r="G239" s="1997"/>
      <c r="H239" s="1999"/>
      <c r="I239" s="2109"/>
      <c r="J239" s="2109"/>
      <c r="K239" s="1997">
        <f>1121000/1.1</f>
        <v>1019090.9090909091</v>
      </c>
      <c r="L239" s="1997"/>
      <c r="M239" s="2119"/>
      <c r="N239" s="2109"/>
      <c r="O239" s="2109"/>
      <c r="P239" s="1999"/>
      <c r="Q239" s="1999"/>
      <c r="R239" s="1999"/>
    </row>
    <row r="240" spans="1:18" ht="34.5" hidden="1" customHeight="1">
      <c r="A240" s="3630"/>
      <c r="B240" s="3636"/>
      <c r="C240" s="2120" t="s">
        <v>1782</v>
      </c>
      <c r="D240" s="3635"/>
      <c r="E240" s="2119"/>
      <c r="F240" s="1997"/>
      <c r="G240" s="1997"/>
      <c r="H240" s="1999"/>
      <c r="I240" s="2109"/>
      <c r="J240" s="2109"/>
      <c r="K240" s="1997">
        <f>327000/1.1</f>
        <v>297272.72727272724</v>
      </c>
      <c r="L240" s="1997"/>
      <c r="M240" s="2119"/>
      <c r="N240" s="2109"/>
      <c r="O240" s="2109"/>
      <c r="P240" s="1999"/>
      <c r="Q240" s="1999"/>
      <c r="R240" s="1999"/>
    </row>
    <row r="241" spans="1:18" ht="33" hidden="1" customHeight="1">
      <c r="A241" s="3630"/>
      <c r="B241" s="3636" t="s">
        <v>1784</v>
      </c>
      <c r="C241" s="2120" t="s">
        <v>1772</v>
      </c>
      <c r="D241" s="3635" t="s">
        <v>1559</v>
      </c>
      <c r="E241" s="2119"/>
      <c r="F241" s="1997"/>
      <c r="G241" s="1997"/>
      <c r="H241" s="1999"/>
      <c r="I241" s="2109"/>
      <c r="J241" s="2109"/>
      <c r="K241" s="1997">
        <f>4026000/1.1</f>
        <v>3659999.9999999995</v>
      </c>
      <c r="L241" s="1997"/>
      <c r="M241" s="2119"/>
      <c r="N241" s="2109"/>
      <c r="O241" s="2109"/>
      <c r="P241" s="1999"/>
      <c r="Q241" s="1999"/>
      <c r="R241" s="1999"/>
    </row>
    <row r="242" spans="1:18" ht="33" hidden="1" customHeight="1">
      <c r="A242" s="3630"/>
      <c r="B242" s="3636"/>
      <c r="C242" s="2120" t="s">
        <v>1353</v>
      </c>
      <c r="D242" s="3635"/>
      <c r="E242" s="2119"/>
      <c r="F242" s="1997"/>
      <c r="G242" s="1997"/>
      <c r="H242" s="1999"/>
      <c r="I242" s="2109"/>
      <c r="J242" s="2109"/>
      <c r="K242" s="1997">
        <f>1449000/1.1</f>
        <v>1317272.7272727271</v>
      </c>
      <c r="L242" s="1997"/>
      <c r="M242" s="2119"/>
      <c r="N242" s="2109"/>
      <c r="O242" s="2109"/>
      <c r="P242" s="1999"/>
      <c r="Q242" s="1999"/>
      <c r="R242" s="1999"/>
    </row>
    <row r="243" spans="1:18" ht="33" hidden="1" customHeight="1">
      <c r="A243" s="3630"/>
      <c r="B243" s="3636"/>
      <c r="C243" s="2120" t="s">
        <v>1774</v>
      </c>
      <c r="D243" s="3635"/>
      <c r="E243" s="2119"/>
      <c r="F243" s="1997"/>
      <c r="G243" s="1997"/>
      <c r="H243" s="1999"/>
      <c r="I243" s="2109"/>
      <c r="J243" s="2109"/>
      <c r="K243" s="1997">
        <f>1060000/1.1</f>
        <v>963636.36363636353</v>
      </c>
      <c r="L243" s="1997"/>
      <c r="M243" s="2119"/>
      <c r="N243" s="2109"/>
      <c r="O243" s="2109"/>
      <c r="P243" s="1999"/>
      <c r="Q243" s="1999"/>
      <c r="R243" s="1999"/>
    </row>
    <row r="244" spans="1:18" ht="33" hidden="1" customHeight="1">
      <c r="A244" s="3630"/>
      <c r="B244" s="3636"/>
      <c r="C244" s="2120" t="s">
        <v>1775</v>
      </c>
      <c r="D244" s="3635"/>
      <c r="E244" s="2119"/>
      <c r="F244" s="1997"/>
      <c r="G244" s="1997"/>
      <c r="H244" s="1999"/>
      <c r="I244" s="2109"/>
      <c r="J244" s="2109"/>
      <c r="K244" s="1997">
        <f>351000/1.1</f>
        <v>319090.90909090906</v>
      </c>
      <c r="L244" s="1997"/>
      <c r="M244" s="2119"/>
      <c r="N244" s="2109"/>
      <c r="O244" s="2109"/>
      <c r="P244" s="1999"/>
      <c r="Q244" s="1999"/>
      <c r="R244" s="1999"/>
    </row>
    <row r="245" spans="1:18" ht="33" hidden="1" customHeight="1">
      <c r="A245" s="3630"/>
      <c r="B245" s="3636"/>
      <c r="C245" s="2120" t="s">
        <v>1782</v>
      </c>
      <c r="D245" s="3635"/>
      <c r="E245" s="2119"/>
      <c r="F245" s="1997"/>
      <c r="G245" s="1997"/>
      <c r="H245" s="1999"/>
      <c r="I245" s="2109"/>
      <c r="J245" s="2109"/>
      <c r="K245" s="1997">
        <f>308000/1.1</f>
        <v>280000</v>
      </c>
      <c r="L245" s="1997"/>
      <c r="M245" s="2119"/>
      <c r="N245" s="2109"/>
      <c r="O245" s="2109"/>
      <c r="P245" s="1999"/>
      <c r="Q245" s="1999"/>
      <c r="R245" s="1999"/>
    </row>
    <row r="246" spans="1:18" ht="33" hidden="1" customHeight="1">
      <c r="A246" s="3630"/>
      <c r="B246" s="3636" t="s">
        <v>1785</v>
      </c>
      <c r="C246" s="2120" t="s">
        <v>1772</v>
      </c>
      <c r="D246" s="3635" t="s">
        <v>1559</v>
      </c>
      <c r="E246" s="2119"/>
      <c r="F246" s="1997"/>
      <c r="G246" s="1997"/>
      <c r="H246" s="1999"/>
      <c r="I246" s="2109"/>
      <c r="J246" s="2109"/>
      <c r="K246" s="1997">
        <f>3846000/1.1</f>
        <v>3496363.6363636362</v>
      </c>
      <c r="L246" s="1997"/>
      <c r="M246" s="2119"/>
      <c r="N246" s="2109"/>
      <c r="O246" s="2109"/>
      <c r="P246" s="1999"/>
      <c r="Q246" s="1999"/>
      <c r="R246" s="1999"/>
    </row>
    <row r="247" spans="1:18" ht="33" hidden="1" customHeight="1">
      <c r="A247" s="3630"/>
      <c r="B247" s="3636"/>
      <c r="C247" s="2120" t="s">
        <v>1774</v>
      </c>
      <c r="D247" s="3635"/>
      <c r="E247" s="2119"/>
      <c r="F247" s="1997"/>
      <c r="G247" s="1997"/>
      <c r="H247" s="1999"/>
      <c r="I247" s="2109"/>
      <c r="J247" s="2109"/>
      <c r="K247" s="1997">
        <f>1406000/1.1</f>
        <v>1278181.8181818181</v>
      </c>
      <c r="L247" s="1997"/>
      <c r="M247" s="2119"/>
      <c r="N247" s="2109"/>
      <c r="O247" s="2109"/>
      <c r="P247" s="1999"/>
      <c r="Q247" s="1999"/>
      <c r="R247" s="1999"/>
    </row>
    <row r="248" spans="1:18" ht="33" hidden="1" customHeight="1">
      <c r="A248" s="3630"/>
      <c r="B248" s="3636"/>
      <c r="C248" s="2120" t="s">
        <v>1775</v>
      </c>
      <c r="D248" s="3635"/>
      <c r="E248" s="2119"/>
      <c r="F248" s="1997"/>
      <c r="G248" s="1997"/>
      <c r="H248" s="1999"/>
      <c r="I248" s="2109"/>
      <c r="J248" s="2109"/>
      <c r="K248" s="1997">
        <f>342000/1.1</f>
        <v>310909.09090909088</v>
      </c>
      <c r="L248" s="1997"/>
      <c r="M248" s="2119"/>
      <c r="N248" s="2109"/>
      <c r="O248" s="2109"/>
      <c r="P248" s="1999"/>
      <c r="Q248" s="1999"/>
      <c r="R248" s="1999"/>
    </row>
    <row r="249" spans="1:18" ht="33" hidden="1" customHeight="1">
      <c r="A249" s="3630"/>
      <c r="B249" s="3636"/>
      <c r="C249" s="2120" t="s">
        <v>1782</v>
      </c>
      <c r="D249" s="3635"/>
      <c r="E249" s="2119"/>
      <c r="F249" s="1997"/>
      <c r="G249" s="1997"/>
      <c r="H249" s="1999"/>
      <c r="I249" s="2109"/>
      <c r="J249" s="2109"/>
      <c r="K249" s="1997">
        <f>299000/1.1</f>
        <v>271818.18181818182</v>
      </c>
      <c r="L249" s="1997"/>
      <c r="M249" s="2119"/>
      <c r="N249" s="2109"/>
      <c r="O249" s="2109"/>
      <c r="P249" s="1999"/>
      <c r="Q249" s="1999"/>
      <c r="R249" s="1999"/>
    </row>
    <row r="250" spans="1:18" ht="33" hidden="1" customHeight="1">
      <c r="A250" s="3630"/>
      <c r="B250" s="3636" t="s">
        <v>1786</v>
      </c>
      <c r="C250" s="2120" t="s">
        <v>1772</v>
      </c>
      <c r="D250" s="2008"/>
      <c r="E250" s="2119"/>
      <c r="F250" s="1997"/>
      <c r="G250" s="1997"/>
      <c r="H250" s="1999"/>
      <c r="I250" s="2109"/>
      <c r="J250" s="2109"/>
      <c r="K250" s="1997">
        <f>3561000/1.1</f>
        <v>3237272.7272727271</v>
      </c>
      <c r="L250" s="1997"/>
      <c r="M250" s="2119"/>
      <c r="N250" s="2109"/>
      <c r="O250" s="2109"/>
      <c r="P250" s="1999"/>
      <c r="Q250" s="1999"/>
      <c r="R250" s="1999"/>
    </row>
    <row r="251" spans="1:18" ht="33.75" hidden="1" customHeight="1">
      <c r="A251" s="3630"/>
      <c r="B251" s="3636"/>
      <c r="C251" s="2120" t="s">
        <v>1774</v>
      </c>
      <c r="D251" s="2120" t="s">
        <v>1559</v>
      </c>
      <c r="E251" s="2119"/>
      <c r="F251" s="1997"/>
      <c r="G251" s="1997"/>
      <c r="H251" s="1999"/>
      <c r="I251" s="2109"/>
      <c r="J251" s="2109"/>
      <c r="K251" s="1997">
        <f>1305000/1.1</f>
        <v>1186363.6363636362</v>
      </c>
      <c r="L251" s="1997"/>
      <c r="M251" s="2119"/>
      <c r="N251" s="2109"/>
      <c r="O251" s="2109"/>
      <c r="P251" s="1999"/>
      <c r="Q251" s="1999"/>
      <c r="R251" s="1999"/>
    </row>
    <row r="252" spans="1:18" ht="30.75" hidden="1" customHeight="1">
      <c r="A252" s="3630"/>
      <c r="B252" s="3636"/>
      <c r="C252" s="2120" t="s">
        <v>1775</v>
      </c>
      <c r="D252" s="2120"/>
      <c r="E252" s="2119"/>
      <c r="F252" s="1997"/>
      <c r="G252" s="1997"/>
      <c r="H252" s="1999"/>
      <c r="I252" s="2109"/>
      <c r="J252" s="2109"/>
      <c r="K252" s="1997">
        <f>321000/1.1</f>
        <v>291818.18181818182</v>
      </c>
      <c r="L252" s="1997"/>
      <c r="M252" s="2119"/>
      <c r="N252" s="2109"/>
      <c r="O252" s="2109"/>
      <c r="P252" s="1999"/>
      <c r="Q252" s="1999"/>
      <c r="R252" s="1999"/>
    </row>
    <row r="253" spans="1:18" ht="30.75" hidden="1" customHeight="1">
      <c r="A253" s="2115"/>
      <c r="B253" s="2125" t="s">
        <v>1786</v>
      </c>
      <c r="C253" s="2120" t="s">
        <v>1782</v>
      </c>
      <c r="D253" s="2120"/>
      <c r="E253" s="2119"/>
      <c r="F253" s="1997"/>
      <c r="G253" s="1997"/>
      <c r="H253" s="1999"/>
      <c r="I253" s="2109"/>
      <c r="J253" s="2109"/>
      <c r="K253" s="1997">
        <f>281000/1.1</f>
        <v>255454.54545454544</v>
      </c>
      <c r="L253" s="1997"/>
      <c r="M253" s="2119"/>
      <c r="N253" s="2109"/>
      <c r="O253" s="2109"/>
      <c r="P253" s="1999"/>
      <c r="Q253" s="1999"/>
      <c r="R253" s="1999"/>
    </row>
    <row r="254" spans="1:18" ht="30.75" hidden="1" customHeight="1">
      <c r="A254" s="3630"/>
      <c r="B254" s="3636" t="s">
        <v>1787</v>
      </c>
      <c r="C254" s="2120" t="s">
        <v>1354</v>
      </c>
      <c r="D254" s="3635" t="s">
        <v>1559</v>
      </c>
      <c r="E254" s="2119"/>
      <c r="F254" s="1997"/>
      <c r="G254" s="1997"/>
      <c r="H254" s="1999"/>
      <c r="I254" s="2109"/>
      <c r="J254" s="2109"/>
      <c r="K254" s="1997">
        <f>1317000/1.1</f>
        <v>1197272.7272727271</v>
      </c>
      <c r="L254" s="1997"/>
      <c r="M254" s="2119"/>
      <c r="N254" s="2109"/>
      <c r="O254" s="2109"/>
      <c r="P254" s="1999"/>
      <c r="Q254" s="1999"/>
      <c r="R254" s="1999"/>
    </row>
    <row r="255" spans="1:18" ht="30.75" hidden="1" customHeight="1">
      <c r="A255" s="3630"/>
      <c r="B255" s="3636"/>
      <c r="C255" s="2120" t="s">
        <v>1353</v>
      </c>
      <c r="D255" s="3635"/>
      <c r="E255" s="2119"/>
      <c r="F255" s="1997"/>
      <c r="G255" s="1997"/>
      <c r="H255" s="1999"/>
      <c r="I255" s="2109"/>
      <c r="J255" s="2109"/>
      <c r="K255" s="1997">
        <f>406000/1.1</f>
        <v>369090.90909090906</v>
      </c>
      <c r="L255" s="1997"/>
      <c r="M255" s="2119"/>
      <c r="N255" s="2109"/>
      <c r="O255" s="2109"/>
      <c r="P255" s="1999"/>
      <c r="Q255" s="1999"/>
      <c r="R255" s="1999"/>
    </row>
    <row r="256" spans="1:18" ht="30.75" hidden="1" customHeight="1">
      <c r="A256" s="3630"/>
      <c r="B256" s="3636" t="s">
        <v>1788</v>
      </c>
      <c r="C256" s="2120" t="s">
        <v>1354</v>
      </c>
      <c r="D256" s="3635"/>
      <c r="E256" s="2119"/>
      <c r="F256" s="1997"/>
      <c r="G256" s="1997"/>
      <c r="H256" s="1999"/>
      <c r="I256" s="2109"/>
      <c r="J256" s="2109"/>
      <c r="K256" s="1997">
        <f>1229000/1.1</f>
        <v>1117272.7272727273</v>
      </c>
      <c r="L256" s="1997"/>
      <c r="M256" s="2119"/>
      <c r="N256" s="2109"/>
      <c r="O256" s="2109"/>
      <c r="P256" s="1999"/>
      <c r="Q256" s="1999"/>
      <c r="R256" s="1999"/>
    </row>
    <row r="257" spans="1:18" ht="30.75" hidden="1" customHeight="1">
      <c r="A257" s="3630"/>
      <c r="B257" s="3636"/>
      <c r="C257" s="2120" t="s">
        <v>1353</v>
      </c>
      <c r="D257" s="3635"/>
      <c r="E257" s="2119"/>
      <c r="F257" s="1997"/>
      <c r="G257" s="1997"/>
      <c r="H257" s="1999"/>
      <c r="I257" s="2109"/>
      <c r="J257" s="2109"/>
      <c r="K257" s="1997">
        <f>376000/1.1</f>
        <v>341818.18181818177</v>
      </c>
      <c r="L257" s="1997"/>
      <c r="M257" s="2119"/>
      <c r="N257" s="2109"/>
      <c r="O257" s="2109"/>
      <c r="P257" s="1999"/>
      <c r="Q257" s="1999"/>
      <c r="R257" s="1999"/>
    </row>
    <row r="258" spans="1:18" ht="30.75" hidden="1" customHeight="1">
      <c r="A258" s="2115"/>
      <c r="B258" s="1970" t="s">
        <v>1789</v>
      </c>
      <c r="C258" s="2120"/>
      <c r="D258" s="2120"/>
      <c r="E258" s="2119"/>
      <c r="F258" s="1997"/>
      <c r="G258" s="1997"/>
      <c r="H258" s="1999"/>
      <c r="I258" s="2109"/>
      <c r="J258" s="2109"/>
      <c r="K258" s="1997"/>
      <c r="L258" s="1997"/>
      <c r="M258" s="2119"/>
      <c r="N258" s="2109"/>
      <c r="O258" s="2109"/>
      <c r="P258" s="1999"/>
      <c r="Q258" s="1999"/>
      <c r="R258" s="1999"/>
    </row>
    <row r="259" spans="1:18" ht="30.75" hidden="1" customHeight="1">
      <c r="A259" s="3630"/>
      <c r="B259" s="3636" t="s">
        <v>1790</v>
      </c>
      <c r="C259" s="2120" t="s">
        <v>1354</v>
      </c>
      <c r="D259" s="3635" t="s">
        <v>1559</v>
      </c>
      <c r="E259" s="2119"/>
      <c r="F259" s="1997"/>
      <c r="G259" s="1997"/>
      <c r="H259" s="1999"/>
      <c r="I259" s="2109"/>
      <c r="J259" s="2109"/>
      <c r="K259" s="1997">
        <f>3817000/1.1</f>
        <v>3469999.9999999995</v>
      </c>
      <c r="L259" s="1997"/>
      <c r="M259" s="2119"/>
      <c r="N259" s="2109"/>
      <c r="O259" s="2109"/>
      <c r="P259" s="1999"/>
      <c r="Q259" s="1999"/>
      <c r="R259" s="1999"/>
    </row>
    <row r="260" spans="1:18" ht="30.75" hidden="1" customHeight="1">
      <c r="A260" s="3630"/>
      <c r="B260" s="3636"/>
      <c r="C260" s="2120" t="s">
        <v>1353</v>
      </c>
      <c r="D260" s="3635"/>
      <c r="E260" s="2119"/>
      <c r="F260" s="1997"/>
      <c r="G260" s="1997"/>
      <c r="H260" s="1999"/>
      <c r="I260" s="2109"/>
      <c r="J260" s="2109"/>
      <c r="K260" s="1997">
        <f>1099000/1.1</f>
        <v>999090.90909090906</v>
      </c>
      <c r="L260" s="1997"/>
      <c r="M260" s="2119"/>
      <c r="N260" s="2109"/>
      <c r="O260" s="2109"/>
      <c r="P260" s="1999"/>
      <c r="Q260" s="1999"/>
      <c r="R260" s="1999"/>
    </row>
    <row r="261" spans="1:18" ht="30.75" hidden="1" customHeight="1">
      <c r="A261" s="3630"/>
      <c r="B261" s="2125" t="s">
        <v>1791</v>
      </c>
      <c r="C261" s="2120" t="s">
        <v>1354</v>
      </c>
      <c r="D261" s="3635"/>
      <c r="E261" s="2119"/>
      <c r="F261" s="1997"/>
      <c r="G261" s="1997"/>
      <c r="H261" s="1999"/>
      <c r="I261" s="2109"/>
      <c r="J261" s="2109"/>
      <c r="K261" s="1997">
        <f>2708000/1.1</f>
        <v>2461818.1818181816</v>
      </c>
      <c r="L261" s="1997"/>
      <c r="M261" s="2119"/>
      <c r="N261" s="2109"/>
      <c r="O261" s="2109"/>
      <c r="P261" s="1999"/>
      <c r="Q261" s="1999"/>
      <c r="R261" s="1999"/>
    </row>
    <row r="262" spans="1:18" ht="30.75" hidden="1" customHeight="1">
      <c r="A262" s="3630"/>
      <c r="B262" s="2125" t="s">
        <v>1791</v>
      </c>
      <c r="C262" s="2120" t="s">
        <v>1353</v>
      </c>
      <c r="D262" s="3635"/>
      <c r="E262" s="2119"/>
      <c r="F262" s="1997"/>
      <c r="G262" s="1997"/>
      <c r="H262" s="1999"/>
      <c r="I262" s="2109"/>
      <c r="J262" s="2109"/>
      <c r="K262" s="1997">
        <f>781000/1.1</f>
        <v>710000</v>
      </c>
      <c r="L262" s="1997"/>
      <c r="M262" s="2119"/>
      <c r="N262" s="2109"/>
      <c r="O262" s="2109"/>
      <c r="P262" s="1999"/>
      <c r="Q262" s="1999"/>
      <c r="R262" s="1999"/>
    </row>
    <row r="263" spans="1:18" ht="30.75" hidden="1" customHeight="1">
      <c r="A263" s="2115"/>
      <c r="B263" s="1970" t="s">
        <v>1827</v>
      </c>
      <c r="C263" s="2120"/>
      <c r="D263" s="2120"/>
      <c r="E263" s="2119"/>
      <c r="F263" s="1997"/>
      <c r="G263" s="1997"/>
      <c r="H263" s="1999"/>
      <c r="I263" s="2109"/>
      <c r="J263" s="2109"/>
      <c r="K263" s="1997"/>
      <c r="L263" s="1997"/>
      <c r="M263" s="2119"/>
      <c r="N263" s="2109"/>
      <c r="O263" s="2109"/>
      <c r="P263" s="1999"/>
      <c r="Q263" s="1999"/>
      <c r="R263" s="1999"/>
    </row>
    <row r="264" spans="1:18" ht="30.75" hidden="1" customHeight="1">
      <c r="A264" s="3630"/>
      <c r="B264" s="3636" t="s">
        <v>1792</v>
      </c>
      <c r="C264" s="2120" t="s">
        <v>1354</v>
      </c>
      <c r="D264" s="3635" t="s">
        <v>1559</v>
      </c>
      <c r="E264" s="2119"/>
      <c r="F264" s="1997"/>
      <c r="G264" s="1997"/>
      <c r="H264" s="1999"/>
      <c r="I264" s="2109"/>
      <c r="J264" s="2109"/>
      <c r="K264" s="1997">
        <f>2431000/1.1</f>
        <v>2210000</v>
      </c>
      <c r="L264" s="1997"/>
      <c r="M264" s="2119"/>
      <c r="N264" s="2109"/>
      <c r="O264" s="2109"/>
      <c r="P264" s="1999"/>
      <c r="Q264" s="1999"/>
      <c r="R264" s="1999"/>
    </row>
    <row r="265" spans="1:18" ht="30.75" hidden="1" customHeight="1">
      <c r="A265" s="3630"/>
      <c r="B265" s="3636"/>
      <c r="C265" s="2120" t="s">
        <v>1353</v>
      </c>
      <c r="D265" s="3635"/>
      <c r="E265" s="2119"/>
      <c r="F265" s="1997"/>
      <c r="G265" s="1997"/>
      <c r="H265" s="1999"/>
      <c r="I265" s="2109"/>
      <c r="J265" s="2109"/>
      <c r="K265" s="1997">
        <f>717000/1.1</f>
        <v>651818.18181818177</v>
      </c>
      <c r="L265" s="1997"/>
      <c r="M265" s="2119"/>
      <c r="N265" s="2109"/>
      <c r="O265" s="2109"/>
      <c r="P265" s="1999"/>
      <c r="Q265" s="1999"/>
      <c r="R265" s="1999"/>
    </row>
    <row r="266" spans="1:18" ht="30.75" hidden="1" customHeight="1">
      <c r="A266" s="3630"/>
      <c r="B266" s="3636" t="s">
        <v>1793</v>
      </c>
      <c r="C266" s="2120" t="s">
        <v>1354</v>
      </c>
      <c r="D266" s="3635"/>
      <c r="E266" s="2119"/>
      <c r="F266" s="1997"/>
      <c r="G266" s="1997"/>
      <c r="H266" s="1999"/>
      <c r="I266" s="2109"/>
      <c r="J266" s="2109"/>
      <c r="K266" s="1997">
        <f>1114000/1.1</f>
        <v>1012727.2727272726</v>
      </c>
      <c r="L266" s="1997"/>
      <c r="M266" s="2119"/>
      <c r="N266" s="2109"/>
      <c r="O266" s="2109"/>
      <c r="P266" s="1999"/>
      <c r="Q266" s="1999"/>
      <c r="R266" s="1999"/>
    </row>
    <row r="267" spans="1:18" ht="36.75" hidden="1" customHeight="1">
      <c r="A267" s="3630"/>
      <c r="B267" s="3636"/>
      <c r="C267" s="2120" t="s">
        <v>1353</v>
      </c>
      <c r="D267" s="3635"/>
      <c r="E267" s="2119"/>
      <c r="F267" s="1997"/>
      <c r="G267" s="1997"/>
      <c r="H267" s="1999"/>
      <c r="I267" s="2109"/>
      <c r="J267" s="2109"/>
      <c r="K267" s="1997">
        <f>327000/1.1</f>
        <v>297272.72727272724</v>
      </c>
      <c r="L267" s="1997"/>
      <c r="M267" s="2119"/>
      <c r="N267" s="2109"/>
      <c r="O267" s="2109"/>
      <c r="P267" s="1999"/>
      <c r="Q267" s="1999"/>
      <c r="R267" s="1999"/>
    </row>
    <row r="268" spans="1:18" ht="36.75" hidden="1" customHeight="1">
      <c r="A268" s="2115"/>
      <c r="B268" s="1970" t="s">
        <v>1794</v>
      </c>
      <c r="C268" s="2120"/>
      <c r="D268" s="2120"/>
      <c r="E268" s="2119"/>
      <c r="F268" s="1997"/>
      <c r="G268" s="1997"/>
      <c r="H268" s="1999"/>
      <c r="I268" s="2109"/>
      <c r="J268" s="2109"/>
      <c r="K268" s="1997"/>
      <c r="L268" s="1997"/>
      <c r="M268" s="2119"/>
      <c r="N268" s="2109"/>
      <c r="O268" s="2109"/>
      <c r="P268" s="1999"/>
      <c r="Q268" s="1999"/>
      <c r="R268" s="1999"/>
    </row>
    <row r="269" spans="1:18" ht="36.75" hidden="1" customHeight="1">
      <c r="A269" s="2115"/>
      <c r="B269" s="1970" t="s">
        <v>1798</v>
      </c>
      <c r="C269" s="2120"/>
      <c r="D269" s="3635" t="s">
        <v>1559</v>
      </c>
      <c r="E269" s="2119"/>
      <c r="F269" s="1997"/>
      <c r="G269" s="1997"/>
      <c r="H269" s="1999"/>
      <c r="I269" s="2109"/>
      <c r="J269" s="2109"/>
      <c r="K269" s="1997"/>
      <c r="L269" s="1997"/>
      <c r="M269" s="2119"/>
      <c r="N269" s="2109"/>
      <c r="O269" s="2109"/>
      <c r="P269" s="1999"/>
      <c r="Q269" s="1999"/>
      <c r="R269" s="1999"/>
    </row>
    <row r="270" spans="1:18" ht="36.75" hidden="1" customHeight="1">
      <c r="A270" s="3630"/>
      <c r="B270" s="3636" t="s">
        <v>1796</v>
      </c>
      <c r="C270" s="2120" t="s">
        <v>1795</v>
      </c>
      <c r="D270" s="3635"/>
      <c r="E270" s="2119"/>
      <c r="F270" s="1997"/>
      <c r="G270" s="1997"/>
      <c r="H270" s="1999"/>
      <c r="I270" s="2109"/>
      <c r="J270" s="2109"/>
      <c r="K270" s="1997">
        <f>510000/1.1</f>
        <v>463636.36363636359</v>
      </c>
      <c r="L270" s="1997"/>
      <c r="M270" s="2119"/>
      <c r="N270" s="2109"/>
      <c r="O270" s="2109"/>
      <c r="P270" s="1999"/>
      <c r="Q270" s="1999"/>
      <c r="R270" s="1999"/>
    </row>
    <row r="271" spans="1:18" ht="36.75" hidden="1" customHeight="1">
      <c r="A271" s="3630"/>
      <c r="B271" s="3636"/>
      <c r="C271" s="2120" t="s">
        <v>1797</v>
      </c>
      <c r="D271" s="3635"/>
      <c r="E271" s="2119"/>
      <c r="F271" s="1997"/>
      <c r="G271" s="1997"/>
      <c r="H271" s="1999"/>
      <c r="I271" s="2109"/>
      <c r="J271" s="2109"/>
      <c r="K271" s="1997">
        <f>481000/1.1</f>
        <v>437272.72727272724</v>
      </c>
      <c r="L271" s="1997"/>
      <c r="M271" s="2119"/>
      <c r="N271" s="2109"/>
      <c r="O271" s="2109"/>
      <c r="P271" s="1999"/>
      <c r="Q271" s="1999"/>
      <c r="R271" s="1999"/>
    </row>
    <row r="272" spans="1:18" ht="36.75" hidden="1" customHeight="1">
      <c r="A272" s="2115"/>
      <c r="B272" s="1970" t="s">
        <v>1799</v>
      </c>
      <c r="C272" s="2115"/>
      <c r="D272" s="3635"/>
      <c r="E272" s="2119"/>
      <c r="F272" s="1997"/>
      <c r="G272" s="1997"/>
      <c r="H272" s="1999"/>
      <c r="I272" s="2109"/>
      <c r="J272" s="2109"/>
      <c r="K272" s="2109"/>
      <c r="L272" s="1997"/>
      <c r="M272" s="2119"/>
      <c r="N272" s="2109"/>
      <c r="O272" s="2109"/>
      <c r="P272" s="1999"/>
      <c r="Q272" s="1999"/>
      <c r="R272" s="1999"/>
    </row>
    <row r="273" spans="1:18" ht="36.75" hidden="1" customHeight="1">
      <c r="A273" s="2115"/>
      <c r="B273" s="2125" t="s">
        <v>1828</v>
      </c>
      <c r="C273" s="2120" t="s">
        <v>1797</v>
      </c>
      <c r="D273" s="2120"/>
      <c r="E273" s="2119"/>
      <c r="F273" s="1997"/>
      <c r="G273" s="1997"/>
      <c r="H273" s="1999"/>
      <c r="I273" s="2109"/>
      <c r="J273" s="2109"/>
      <c r="K273" s="1997">
        <f>399000/1.1</f>
        <v>362727.27272727271</v>
      </c>
      <c r="L273" s="1997"/>
      <c r="M273" s="2119"/>
      <c r="N273" s="2109"/>
      <c r="O273" s="2109"/>
      <c r="P273" s="1999"/>
      <c r="Q273" s="1999"/>
      <c r="R273" s="1999"/>
    </row>
    <row r="274" spans="1:18" ht="36.75" hidden="1" customHeight="1">
      <c r="A274" s="2115"/>
      <c r="B274" s="1970" t="s">
        <v>1829</v>
      </c>
      <c r="C274" s="2120"/>
      <c r="D274" s="2008"/>
      <c r="E274" s="2119"/>
      <c r="F274" s="1997"/>
      <c r="G274" s="1997"/>
      <c r="H274" s="1999"/>
      <c r="I274" s="2109"/>
      <c r="J274" s="2109"/>
      <c r="K274" s="1997"/>
      <c r="L274" s="1997"/>
      <c r="M274" s="2119"/>
      <c r="N274" s="2109"/>
      <c r="O274" s="2109"/>
      <c r="P274" s="1999"/>
      <c r="Q274" s="1999"/>
      <c r="R274" s="1999"/>
    </row>
    <row r="275" spans="1:18" ht="36.75" hidden="1" customHeight="1">
      <c r="A275" s="2115"/>
      <c r="B275" s="2125" t="s">
        <v>1830</v>
      </c>
      <c r="C275" s="2120" t="s">
        <v>1797</v>
      </c>
      <c r="D275" s="2120"/>
      <c r="E275" s="2119"/>
      <c r="F275" s="1997"/>
      <c r="G275" s="1997"/>
      <c r="H275" s="1999"/>
      <c r="I275" s="2109"/>
      <c r="J275" s="2109"/>
      <c r="K275" s="1997">
        <f>290000/1.1</f>
        <v>263636.36363636359</v>
      </c>
      <c r="L275" s="1997"/>
      <c r="M275" s="2119"/>
      <c r="N275" s="2109"/>
      <c r="O275" s="2109"/>
      <c r="P275" s="1999"/>
      <c r="Q275" s="1999"/>
      <c r="R275" s="1999"/>
    </row>
    <row r="276" spans="1:18" ht="36.75" hidden="1" customHeight="1">
      <c r="A276" s="2115"/>
      <c r="B276" s="1970" t="s">
        <v>1800</v>
      </c>
      <c r="C276" s="2120"/>
      <c r="D276" s="2120"/>
      <c r="E276" s="2119"/>
      <c r="F276" s="1997"/>
      <c r="G276" s="1997"/>
      <c r="H276" s="1999"/>
      <c r="I276" s="2109"/>
      <c r="J276" s="2109"/>
      <c r="K276" s="1997"/>
      <c r="L276" s="1997"/>
      <c r="M276" s="2119"/>
      <c r="N276" s="2109"/>
      <c r="O276" s="2109"/>
      <c r="P276" s="1999"/>
      <c r="Q276" s="1999"/>
      <c r="R276" s="1999"/>
    </row>
    <row r="277" spans="1:18" ht="36.75" hidden="1" customHeight="1">
      <c r="A277" s="3630"/>
      <c r="B277" s="3636" t="s">
        <v>1801</v>
      </c>
      <c r="C277" s="2120" t="s">
        <v>1802</v>
      </c>
      <c r="D277" s="3635" t="s">
        <v>1559</v>
      </c>
      <c r="E277" s="2119"/>
      <c r="F277" s="1997"/>
      <c r="G277" s="1997"/>
      <c r="H277" s="1999"/>
      <c r="I277" s="2109"/>
      <c r="J277" s="2109"/>
      <c r="K277" s="1997">
        <f>2757000/1.1</f>
        <v>2506363.6363636362</v>
      </c>
      <c r="L277" s="1997"/>
      <c r="M277" s="2119"/>
      <c r="N277" s="2109"/>
      <c r="O277" s="2109"/>
      <c r="P277" s="1999"/>
      <c r="Q277" s="1999"/>
      <c r="R277" s="1999"/>
    </row>
    <row r="278" spans="1:18" ht="36.75" hidden="1" customHeight="1">
      <c r="A278" s="3630"/>
      <c r="B278" s="3636"/>
      <c r="C278" s="2120" t="s">
        <v>1803</v>
      </c>
      <c r="D278" s="3635"/>
      <c r="E278" s="2119"/>
      <c r="F278" s="1997"/>
      <c r="G278" s="1997"/>
      <c r="H278" s="1999"/>
      <c r="I278" s="2109"/>
      <c r="J278" s="2109"/>
      <c r="K278" s="1997">
        <f>633000/1.1</f>
        <v>575454.54545454541</v>
      </c>
      <c r="L278" s="1997"/>
      <c r="M278" s="2119"/>
      <c r="N278" s="2109"/>
      <c r="O278" s="2109"/>
      <c r="P278" s="1999"/>
      <c r="Q278" s="1999"/>
      <c r="R278" s="1999"/>
    </row>
    <row r="279" spans="1:18" ht="36.75" hidden="1" customHeight="1">
      <c r="A279" s="3630"/>
      <c r="B279" s="3636"/>
      <c r="C279" s="2120" t="s">
        <v>1804</v>
      </c>
      <c r="D279" s="3635"/>
      <c r="E279" s="2119"/>
      <c r="F279" s="1997"/>
      <c r="G279" s="1997"/>
      <c r="H279" s="1999"/>
      <c r="I279" s="2109"/>
      <c r="J279" s="2109"/>
      <c r="K279" s="1997">
        <f>181000/1.1</f>
        <v>164545.45454545453</v>
      </c>
      <c r="L279" s="1997"/>
      <c r="M279" s="2119"/>
      <c r="N279" s="2109"/>
      <c r="O279" s="2109"/>
      <c r="P279" s="1999"/>
      <c r="Q279" s="1999"/>
      <c r="R279" s="1999"/>
    </row>
    <row r="280" spans="1:18" ht="21.75" customHeight="1">
      <c r="A280" s="2114" t="s">
        <v>1312</v>
      </c>
      <c r="B280" s="2110" t="s">
        <v>1296</v>
      </c>
      <c r="C280" s="2114"/>
      <c r="D280" s="2114"/>
      <c r="E280" s="2110"/>
      <c r="F280" s="2110"/>
      <c r="G280" s="2110"/>
      <c r="H280" s="1999"/>
      <c r="I280" s="2110"/>
      <c r="J280" s="2110"/>
      <c r="K280" s="2110"/>
      <c r="L280" s="1982"/>
      <c r="M280" s="2114"/>
      <c r="N280" s="2110"/>
      <c r="O280" s="2110"/>
      <c r="P280" s="1999"/>
      <c r="Q280" s="1999"/>
      <c r="R280" s="1999"/>
    </row>
    <row r="281" spans="1:18" ht="30.75" customHeight="1">
      <c r="A281" s="2114">
        <v>1</v>
      </c>
      <c r="B281" s="3625" t="s">
        <v>2483</v>
      </c>
      <c r="C281" s="3625"/>
      <c r="D281" s="3625"/>
      <c r="E281" s="3625"/>
      <c r="F281" s="3625"/>
      <c r="G281" s="3625"/>
      <c r="H281" s="3625"/>
      <c r="I281" s="3625"/>
      <c r="J281" s="3625"/>
      <c r="K281" s="3625"/>
      <c r="L281" s="3625"/>
      <c r="M281" s="3625"/>
      <c r="N281" s="3625"/>
      <c r="O281" s="3625"/>
      <c r="P281" s="3625"/>
      <c r="Q281" s="3625"/>
      <c r="R281" s="3625"/>
    </row>
    <row r="282" spans="1:18" ht="35.25" customHeight="1">
      <c r="A282" s="2108"/>
      <c r="B282" s="2121" t="s">
        <v>1297</v>
      </c>
      <c r="C282" s="2108" t="s">
        <v>146</v>
      </c>
      <c r="D282" s="3623" t="s">
        <v>1557</v>
      </c>
      <c r="E282" s="2009"/>
      <c r="F282" s="2009"/>
      <c r="G282" s="2010">
        <f>30000/1.1</f>
        <v>27272.727272727272</v>
      </c>
      <c r="H282" s="2118"/>
      <c r="I282" s="3632" t="s">
        <v>1519</v>
      </c>
      <c r="J282" s="3632"/>
      <c r="K282" s="3632"/>
      <c r="L282" s="3632"/>
      <c r="M282" s="3632"/>
      <c r="N282" s="2010">
        <f>29500/1.1</f>
        <v>26818.181818181816</v>
      </c>
      <c r="O282" s="3632" t="s">
        <v>1520</v>
      </c>
      <c r="P282" s="3632"/>
      <c r="Q282" s="3632"/>
      <c r="R282" s="3632"/>
    </row>
    <row r="283" spans="1:18" ht="35.25" customHeight="1">
      <c r="A283" s="2108"/>
      <c r="B283" s="2121" t="s">
        <v>1298</v>
      </c>
      <c r="C283" s="2108" t="s">
        <v>146</v>
      </c>
      <c r="D283" s="3623"/>
      <c r="E283" s="2009"/>
      <c r="F283" s="2009"/>
      <c r="G283" s="2010">
        <f>18000/1.1</f>
        <v>16363.636363636362</v>
      </c>
      <c r="H283" s="2009"/>
      <c r="I283" s="3632"/>
      <c r="J283" s="3632"/>
      <c r="K283" s="3632"/>
      <c r="L283" s="3632"/>
      <c r="M283" s="3632"/>
      <c r="N283" s="2010">
        <f>17500/1.1</f>
        <v>15909.090909090908</v>
      </c>
      <c r="O283" s="3632"/>
      <c r="P283" s="3632"/>
      <c r="Q283" s="3632"/>
      <c r="R283" s="3632"/>
    </row>
    <row r="284" spans="1:18" ht="35.25" customHeight="1">
      <c r="A284" s="2108"/>
      <c r="B284" s="2121" t="s">
        <v>1299</v>
      </c>
      <c r="C284" s="2108" t="s">
        <v>146</v>
      </c>
      <c r="D284" s="3623" t="s">
        <v>1557</v>
      </c>
      <c r="E284" s="2009"/>
      <c r="F284" s="2009"/>
      <c r="G284" s="2010">
        <f>13500/1.1</f>
        <v>12272.727272727272</v>
      </c>
      <c r="H284" s="2010"/>
      <c r="I284" s="3632"/>
      <c r="J284" s="3632"/>
      <c r="K284" s="3632"/>
      <c r="L284" s="3632"/>
      <c r="M284" s="3632"/>
      <c r="N284" s="2010">
        <f>13000/1.1</f>
        <v>11818.181818181818</v>
      </c>
      <c r="O284" s="3632"/>
      <c r="P284" s="3632"/>
      <c r="Q284" s="3632"/>
      <c r="R284" s="3632"/>
    </row>
    <row r="285" spans="1:18" ht="35.25" customHeight="1">
      <c r="A285" s="2108"/>
      <c r="B285" s="2125" t="s">
        <v>136</v>
      </c>
      <c r="C285" s="2108" t="s">
        <v>146</v>
      </c>
      <c r="D285" s="3623"/>
      <c r="E285" s="2009"/>
      <c r="F285" s="2009"/>
      <c r="G285" s="2010">
        <f>34000/1.1</f>
        <v>30909.090909090908</v>
      </c>
      <c r="H285" s="2009"/>
      <c r="I285" s="3632"/>
      <c r="J285" s="3632"/>
      <c r="K285" s="3632"/>
      <c r="L285" s="3632"/>
      <c r="M285" s="3632"/>
      <c r="N285" s="2010">
        <f>33000/1.1</f>
        <v>29999.999999999996</v>
      </c>
      <c r="O285" s="3632"/>
      <c r="P285" s="3632"/>
      <c r="Q285" s="3632"/>
      <c r="R285" s="3632"/>
    </row>
    <row r="286" spans="1:18" ht="35.25" customHeight="1">
      <c r="A286" s="2108"/>
      <c r="B286" s="2121" t="s">
        <v>1300</v>
      </c>
      <c r="C286" s="2108" t="s">
        <v>146</v>
      </c>
      <c r="D286" s="3623" t="s">
        <v>1557</v>
      </c>
      <c r="E286" s="2009"/>
      <c r="F286" s="2009"/>
      <c r="G286" s="2010">
        <f>59000/1.1</f>
        <v>53636.363636363632</v>
      </c>
      <c r="H286" s="2118"/>
      <c r="I286" s="3632"/>
      <c r="J286" s="3632"/>
      <c r="K286" s="3632"/>
      <c r="L286" s="3632"/>
      <c r="M286" s="3632"/>
      <c r="N286" s="2010">
        <f>58000/1.1</f>
        <v>52727.272727272721</v>
      </c>
      <c r="O286" s="3632"/>
      <c r="P286" s="3632"/>
      <c r="Q286" s="3632"/>
      <c r="R286" s="3632"/>
    </row>
    <row r="287" spans="1:18" ht="35.25" customHeight="1">
      <c r="A287" s="2108"/>
      <c r="B287" s="2125" t="s">
        <v>539</v>
      </c>
      <c r="C287" s="2108" t="s">
        <v>146</v>
      </c>
      <c r="D287" s="3623"/>
      <c r="E287" s="2009"/>
      <c r="F287" s="2009"/>
      <c r="G287" s="2010">
        <f>83000/1.1</f>
        <v>75454.545454545441</v>
      </c>
      <c r="H287" s="2118"/>
      <c r="I287" s="3632"/>
      <c r="J287" s="3632"/>
      <c r="K287" s="3632"/>
      <c r="L287" s="3632"/>
      <c r="M287" s="3632"/>
      <c r="N287" s="2010">
        <f>82000/1.1</f>
        <v>74545.454545454544</v>
      </c>
      <c r="O287" s="3632"/>
      <c r="P287" s="3632"/>
      <c r="Q287" s="3632"/>
      <c r="R287" s="3632"/>
    </row>
    <row r="288" spans="1:18" ht="35.25" customHeight="1">
      <c r="A288" s="2108"/>
      <c r="B288" s="2121" t="s">
        <v>135</v>
      </c>
      <c r="C288" s="2108" t="s">
        <v>146</v>
      </c>
      <c r="D288" s="3623"/>
      <c r="E288" s="2009"/>
      <c r="F288" s="2009"/>
      <c r="G288" s="2010">
        <f>114000/1.1</f>
        <v>103636.36363636363</v>
      </c>
      <c r="H288" s="2118"/>
      <c r="I288" s="3632"/>
      <c r="J288" s="3632"/>
      <c r="K288" s="3632"/>
      <c r="L288" s="3632"/>
      <c r="M288" s="3632"/>
      <c r="N288" s="2010">
        <f>113000/1.1</f>
        <v>102727.27272727272</v>
      </c>
      <c r="O288" s="3632"/>
      <c r="P288" s="3632"/>
      <c r="Q288" s="3632"/>
      <c r="R288" s="3632"/>
    </row>
    <row r="289" spans="1:18" ht="35.25" customHeight="1">
      <c r="A289" s="2108"/>
      <c r="B289" s="2125" t="s">
        <v>1301</v>
      </c>
      <c r="C289" s="2108" t="s">
        <v>146</v>
      </c>
      <c r="D289" s="3623" t="s">
        <v>1557</v>
      </c>
      <c r="E289" s="2009"/>
      <c r="F289" s="2009"/>
      <c r="G289" s="2010">
        <f>11000/1.1</f>
        <v>10000</v>
      </c>
      <c r="H289" s="2118"/>
      <c r="I289" s="3632"/>
      <c r="J289" s="3632"/>
      <c r="K289" s="3632"/>
      <c r="L289" s="3632"/>
      <c r="M289" s="3632"/>
      <c r="N289" s="2010">
        <f>10300/1.1</f>
        <v>9363.6363636363621</v>
      </c>
      <c r="O289" s="3632"/>
      <c r="P289" s="3632"/>
      <c r="Q289" s="3632"/>
      <c r="R289" s="3632"/>
    </row>
    <row r="290" spans="1:18" ht="35.25" customHeight="1">
      <c r="A290" s="2108"/>
      <c r="B290" s="2121" t="s">
        <v>1302</v>
      </c>
      <c r="C290" s="2108" t="s">
        <v>146</v>
      </c>
      <c r="D290" s="3623"/>
      <c r="E290" s="2009"/>
      <c r="F290" s="2009"/>
      <c r="G290" s="2010">
        <f>6800/1.1</f>
        <v>6181.8181818181811</v>
      </c>
      <c r="H290" s="2118"/>
      <c r="I290" s="3632"/>
      <c r="J290" s="3632"/>
      <c r="K290" s="3632"/>
      <c r="L290" s="3632"/>
      <c r="M290" s="3632"/>
      <c r="N290" s="2010">
        <f>6300/1.1</f>
        <v>5727.272727272727</v>
      </c>
      <c r="O290" s="3632"/>
      <c r="P290" s="3632"/>
      <c r="Q290" s="3632"/>
      <c r="R290" s="3632"/>
    </row>
    <row r="291" spans="1:18" ht="35.25" customHeight="1">
      <c r="A291" s="2108"/>
      <c r="B291" s="2125" t="s">
        <v>1303</v>
      </c>
      <c r="C291" s="2108" t="s">
        <v>146</v>
      </c>
      <c r="D291" s="3623"/>
      <c r="E291" s="2009"/>
      <c r="F291" s="2009"/>
      <c r="G291" s="2010">
        <f>11800/1.1</f>
        <v>10727.272727272726</v>
      </c>
      <c r="H291" s="2118"/>
      <c r="I291" s="3632"/>
      <c r="J291" s="3632"/>
      <c r="K291" s="3632"/>
      <c r="L291" s="3632"/>
      <c r="M291" s="3632"/>
      <c r="N291" s="2010">
        <f>11300/1.1</f>
        <v>10272.727272727272</v>
      </c>
      <c r="O291" s="3632"/>
      <c r="P291" s="3632"/>
      <c r="Q291" s="3632"/>
      <c r="R291" s="3632"/>
    </row>
    <row r="292" spans="1:18" ht="35.25" customHeight="1">
      <c r="A292" s="2108"/>
      <c r="B292" s="2121" t="s">
        <v>1304</v>
      </c>
      <c r="C292" s="2108" t="s">
        <v>146</v>
      </c>
      <c r="D292" s="3623" t="s">
        <v>1557</v>
      </c>
      <c r="E292" s="2009"/>
      <c r="F292" s="2009"/>
      <c r="G292" s="2010">
        <f>14500/1.1</f>
        <v>13181.81818181818</v>
      </c>
      <c r="H292" s="2118"/>
      <c r="I292" s="3632"/>
      <c r="J292" s="3632"/>
      <c r="K292" s="3632"/>
      <c r="L292" s="3632"/>
      <c r="M292" s="3632"/>
      <c r="N292" s="2010">
        <f>14000/1.1</f>
        <v>12727.272727272726</v>
      </c>
      <c r="O292" s="3632"/>
      <c r="P292" s="3632"/>
      <c r="Q292" s="3632"/>
      <c r="R292" s="3632"/>
    </row>
    <row r="293" spans="1:18" ht="35.25" customHeight="1">
      <c r="A293" s="2108"/>
      <c r="B293" s="2125" t="s">
        <v>1305</v>
      </c>
      <c r="C293" s="2108" t="s">
        <v>146</v>
      </c>
      <c r="D293" s="3623"/>
      <c r="E293" s="2009"/>
      <c r="F293" s="2009"/>
      <c r="G293" s="2010">
        <f>11000/1.1</f>
        <v>10000</v>
      </c>
      <c r="H293" s="2118"/>
      <c r="I293" s="3632"/>
      <c r="J293" s="3632"/>
      <c r="K293" s="3632"/>
      <c r="L293" s="3632"/>
      <c r="M293" s="3632"/>
      <c r="N293" s="2010">
        <f>10500/1.1</f>
        <v>9545.4545454545441</v>
      </c>
      <c r="O293" s="3632"/>
      <c r="P293" s="3632"/>
      <c r="Q293" s="3632"/>
      <c r="R293" s="3632"/>
    </row>
    <row r="294" spans="1:18" ht="35.25" customHeight="1">
      <c r="A294" s="2108"/>
      <c r="B294" s="2121" t="s">
        <v>1306</v>
      </c>
      <c r="C294" s="2108" t="s">
        <v>146</v>
      </c>
      <c r="D294" s="3623"/>
      <c r="E294" s="2009"/>
      <c r="F294" s="2009"/>
      <c r="G294" s="2010">
        <f>12500/1.1</f>
        <v>11363.636363636362</v>
      </c>
      <c r="H294" s="2118"/>
      <c r="I294" s="3632"/>
      <c r="J294" s="3632"/>
      <c r="K294" s="3632"/>
      <c r="L294" s="3632"/>
      <c r="M294" s="3632"/>
      <c r="N294" s="2117">
        <f>12000/1.1</f>
        <v>10909.090909090908</v>
      </c>
      <c r="O294" s="3632"/>
      <c r="P294" s="3632"/>
      <c r="Q294" s="3632"/>
      <c r="R294" s="3632"/>
    </row>
    <row r="295" spans="1:18" ht="35.25" customHeight="1">
      <c r="A295" s="2108"/>
      <c r="B295" s="2125" t="s">
        <v>1307</v>
      </c>
      <c r="C295" s="2108" t="s">
        <v>146</v>
      </c>
      <c r="D295" s="3623"/>
      <c r="E295" s="2009"/>
      <c r="F295" s="2009"/>
      <c r="G295" s="2010">
        <f>77000/1.1</f>
        <v>70000</v>
      </c>
      <c r="H295" s="2118"/>
      <c r="I295" s="3633"/>
      <c r="J295" s="3633"/>
      <c r="K295" s="3634"/>
      <c r="L295" s="3634"/>
      <c r="M295" s="3634"/>
      <c r="N295" s="2010">
        <f>75000/1.1</f>
        <v>68181.818181818177</v>
      </c>
      <c r="O295" s="3632"/>
      <c r="P295" s="3632"/>
      <c r="Q295" s="3632"/>
      <c r="R295" s="3632"/>
    </row>
    <row r="296" spans="1:18" ht="33" customHeight="1">
      <c r="A296" s="2115"/>
      <c r="B296" s="2121" t="s">
        <v>1308</v>
      </c>
      <c r="C296" s="2108" t="s">
        <v>146</v>
      </c>
      <c r="D296" s="3623"/>
      <c r="E296" s="2009"/>
      <c r="F296" s="2009"/>
      <c r="G296" s="2010">
        <f>14000/1.1</f>
        <v>12727.272727272726</v>
      </c>
      <c r="H296" s="2110"/>
      <c r="I296" s="3633"/>
      <c r="J296" s="3633"/>
      <c r="K296" s="3634"/>
      <c r="L296" s="3634"/>
      <c r="M296" s="3634"/>
      <c r="N296" s="2010">
        <f>13000/1.1</f>
        <v>11818.181818181818</v>
      </c>
      <c r="O296" s="2118"/>
      <c r="P296" s="2110"/>
      <c r="Q296" s="2110"/>
      <c r="R296" s="2110"/>
    </row>
    <row r="297" spans="1:18" ht="45.75" customHeight="1">
      <c r="A297" s="1991">
        <v>2</v>
      </c>
      <c r="B297" s="3631" t="s">
        <v>2535</v>
      </c>
      <c r="C297" s="3631"/>
      <c r="D297" s="3631"/>
      <c r="E297" s="3631"/>
      <c r="F297" s="3631"/>
      <c r="G297" s="3631"/>
      <c r="H297" s="3631"/>
      <c r="I297" s="3631"/>
      <c r="J297" s="3631"/>
      <c r="K297" s="3631"/>
      <c r="L297" s="3631"/>
      <c r="M297" s="3631"/>
      <c r="N297" s="3631"/>
      <c r="O297" s="3631"/>
      <c r="P297" s="3631"/>
      <c r="Q297" s="3631"/>
      <c r="R297" s="3631"/>
    </row>
    <row r="298" spans="1:18" ht="31.5" customHeight="1">
      <c r="A298" s="1991"/>
      <c r="B298" s="2116"/>
      <c r="C298" s="2114"/>
      <c r="D298" s="2116"/>
      <c r="E298" s="3629" t="s">
        <v>1911</v>
      </c>
      <c r="F298" s="3629"/>
      <c r="G298" s="3629"/>
      <c r="H298" s="3629"/>
      <c r="I298" s="3629"/>
      <c r="J298" s="3629"/>
      <c r="K298" s="3629"/>
      <c r="L298" s="3629"/>
      <c r="M298" s="3629"/>
      <c r="N298" s="3629"/>
      <c r="O298" s="3629"/>
      <c r="P298" s="3629"/>
      <c r="Q298" s="3629"/>
      <c r="R298" s="3629"/>
    </row>
    <row r="299" spans="1:18" ht="48.75" customHeight="1">
      <c r="A299" s="2115">
        <v>1</v>
      </c>
      <c r="B299" s="1980" t="s">
        <v>2425</v>
      </c>
      <c r="C299" s="2108" t="s">
        <v>146</v>
      </c>
      <c r="D299" s="3623" t="s">
        <v>1927</v>
      </c>
      <c r="E299" s="2116"/>
      <c r="F299" s="2116"/>
      <c r="G299" s="2116"/>
      <c r="H299" s="2116"/>
      <c r="I299" s="2116"/>
      <c r="J299" s="2116"/>
      <c r="K299" s="1978">
        <v>18951</v>
      </c>
      <c r="L299" s="1982"/>
      <c r="M299" s="2119"/>
      <c r="N299" s="2116"/>
      <c r="O299" s="2116"/>
      <c r="P299" s="2116"/>
      <c r="Q299" s="2116"/>
      <c r="R299" s="2116"/>
    </row>
    <row r="300" spans="1:18" ht="34.5" customHeight="1">
      <c r="A300" s="2115">
        <v>2</v>
      </c>
      <c r="B300" s="1980" t="s">
        <v>137</v>
      </c>
      <c r="C300" s="2108" t="s">
        <v>146</v>
      </c>
      <c r="D300" s="3623"/>
      <c r="E300" s="2116"/>
      <c r="F300" s="2116"/>
      <c r="G300" s="2116"/>
      <c r="H300" s="2116"/>
      <c r="I300" s="2116"/>
      <c r="J300" s="2116"/>
      <c r="K300" s="1978">
        <v>29700</v>
      </c>
      <c r="L300" s="1982"/>
      <c r="M300" s="2119"/>
      <c r="N300" s="2116"/>
      <c r="O300" s="2116"/>
      <c r="P300" s="2116"/>
      <c r="Q300" s="2116"/>
      <c r="R300" s="2116"/>
    </row>
    <row r="301" spans="1:18" ht="34.5" customHeight="1">
      <c r="A301" s="2115">
        <v>3</v>
      </c>
      <c r="B301" s="1980" t="s">
        <v>1915</v>
      </c>
      <c r="C301" s="2108" t="s">
        <v>146</v>
      </c>
      <c r="D301" s="3623"/>
      <c r="E301" s="2009"/>
      <c r="F301" s="2009"/>
      <c r="G301" s="2010"/>
      <c r="H301" s="2110"/>
      <c r="I301" s="2118"/>
      <c r="J301" s="2118"/>
      <c r="K301" s="1978">
        <v>29700</v>
      </c>
      <c r="L301" s="2011"/>
      <c r="M301" s="2119"/>
      <c r="N301" s="2010"/>
      <c r="O301" s="2118"/>
      <c r="P301" s="2110"/>
      <c r="Q301" s="2110"/>
      <c r="R301" s="2110"/>
    </row>
    <row r="302" spans="1:18" ht="34.5" customHeight="1">
      <c r="A302" s="2115">
        <v>4</v>
      </c>
      <c r="B302" s="1980" t="s">
        <v>2426</v>
      </c>
      <c r="C302" s="2108" t="s">
        <v>146</v>
      </c>
      <c r="D302" s="3623"/>
      <c r="E302" s="2009"/>
      <c r="F302" s="2009"/>
      <c r="G302" s="2010"/>
      <c r="H302" s="2110"/>
      <c r="I302" s="2118"/>
      <c r="J302" s="2118"/>
      <c r="K302" s="1978">
        <v>46200</v>
      </c>
      <c r="L302" s="2011"/>
      <c r="M302" s="2119"/>
      <c r="N302" s="2010"/>
      <c r="O302" s="2118"/>
      <c r="P302" s="2110"/>
      <c r="Q302" s="2110"/>
      <c r="R302" s="2110"/>
    </row>
    <row r="303" spans="1:18" ht="34.5" customHeight="1">
      <c r="A303" s="2115">
        <v>5</v>
      </c>
      <c r="B303" s="1980" t="s">
        <v>1917</v>
      </c>
      <c r="C303" s="2108" t="s">
        <v>146</v>
      </c>
      <c r="D303" s="3623"/>
      <c r="E303" s="2009"/>
      <c r="F303" s="2009"/>
      <c r="G303" s="2010"/>
      <c r="H303" s="2110"/>
      <c r="I303" s="2118"/>
      <c r="J303" s="2118"/>
      <c r="K303" s="1978">
        <v>46200</v>
      </c>
      <c r="L303" s="2011"/>
      <c r="M303" s="2119"/>
      <c r="N303" s="2010"/>
      <c r="O303" s="2118"/>
      <c r="P303" s="2110"/>
      <c r="Q303" s="2110"/>
      <c r="R303" s="2110"/>
    </row>
    <row r="304" spans="1:18" ht="34.5" customHeight="1">
      <c r="A304" s="2115">
        <v>6</v>
      </c>
      <c r="B304" s="1980" t="s">
        <v>1918</v>
      </c>
      <c r="C304" s="2108" t="s">
        <v>146</v>
      </c>
      <c r="D304" s="3623"/>
      <c r="E304" s="2009"/>
      <c r="F304" s="2009"/>
      <c r="G304" s="2010"/>
      <c r="H304" s="2110"/>
      <c r="I304" s="2118"/>
      <c r="J304" s="2118"/>
      <c r="K304" s="1978">
        <v>46200</v>
      </c>
      <c r="L304" s="2011"/>
      <c r="M304" s="2119"/>
      <c r="N304" s="2010"/>
      <c r="O304" s="2118"/>
      <c r="P304" s="2110"/>
      <c r="Q304" s="2110"/>
      <c r="R304" s="2110"/>
    </row>
    <row r="305" spans="1:18" ht="34.5" customHeight="1">
      <c r="A305" s="2115">
        <v>7</v>
      </c>
      <c r="B305" s="1980" t="s">
        <v>2427</v>
      </c>
      <c r="C305" s="2108" t="s">
        <v>146</v>
      </c>
      <c r="D305" s="3623"/>
      <c r="E305" s="2009"/>
      <c r="F305" s="2009"/>
      <c r="G305" s="2010"/>
      <c r="H305" s="2110"/>
      <c r="I305" s="2118"/>
      <c r="J305" s="2118"/>
      <c r="K305" s="1978">
        <v>53900</v>
      </c>
      <c r="L305" s="2011"/>
      <c r="M305" s="2119"/>
      <c r="N305" s="2010"/>
      <c r="O305" s="2118"/>
      <c r="P305" s="2110"/>
      <c r="Q305" s="2110"/>
      <c r="R305" s="2110"/>
    </row>
    <row r="306" spans="1:18" ht="34.5" customHeight="1">
      <c r="A306" s="2115">
        <v>8</v>
      </c>
      <c r="B306" s="1980" t="s">
        <v>2428</v>
      </c>
      <c r="C306" s="2108" t="s">
        <v>146</v>
      </c>
      <c r="D306" s="3623"/>
      <c r="E306" s="2009"/>
      <c r="F306" s="2009"/>
      <c r="G306" s="2010"/>
      <c r="H306" s="2110"/>
      <c r="I306" s="2118"/>
      <c r="J306" s="2118"/>
      <c r="K306" s="1978">
        <v>53900</v>
      </c>
      <c r="L306" s="2011"/>
      <c r="M306" s="2119"/>
      <c r="N306" s="2010"/>
      <c r="O306" s="2118"/>
      <c r="P306" s="2110"/>
      <c r="Q306" s="2110"/>
      <c r="R306" s="2110"/>
    </row>
    <row r="307" spans="1:18" ht="34.5" customHeight="1">
      <c r="A307" s="2115">
        <v>9</v>
      </c>
      <c r="B307" s="1980" t="s">
        <v>1922</v>
      </c>
      <c r="C307" s="2108" t="s">
        <v>146</v>
      </c>
      <c r="D307" s="3623" t="s">
        <v>1927</v>
      </c>
      <c r="E307" s="2009"/>
      <c r="F307" s="2009"/>
      <c r="G307" s="2010"/>
      <c r="H307" s="2110"/>
      <c r="I307" s="2118"/>
      <c r="J307" s="2118"/>
      <c r="K307" s="1978">
        <v>53900</v>
      </c>
      <c r="L307" s="2011"/>
      <c r="M307" s="2119"/>
      <c r="N307" s="2010"/>
      <c r="O307" s="2118"/>
      <c r="P307" s="2110"/>
      <c r="Q307" s="2110"/>
      <c r="R307" s="2110"/>
    </row>
    <row r="308" spans="1:18" ht="34.5" customHeight="1">
      <c r="A308" s="2115">
        <v>10</v>
      </c>
      <c r="B308" s="1980" t="s">
        <v>1920</v>
      </c>
      <c r="C308" s="2108" t="s">
        <v>146</v>
      </c>
      <c r="D308" s="3623"/>
      <c r="E308" s="2009"/>
      <c r="F308" s="2009"/>
      <c r="G308" s="2010"/>
      <c r="H308" s="2110"/>
      <c r="I308" s="2118"/>
      <c r="J308" s="2118"/>
      <c r="K308" s="1978">
        <v>53900</v>
      </c>
      <c r="L308" s="2011"/>
      <c r="M308" s="2119"/>
      <c r="N308" s="2010"/>
      <c r="O308" s="2118"/>
      <c r="P308" s="2110"/>
      <c r="Q308" s="2110"/>
      <c r="R308" s="2110"/>
    </row>
    <row r="309" spans="1:18" ht="34.5" customHeight="1">
      <c r="A309" s="2115">
        <v>11</v>
      </c>
      <c r="B309" s="1980" t="s">
        <v>2429</v>
      </c>
      <c r="C309" s="2108" t="s">
        <v>146</v>
      </c>
      <c r="D309" s="3623"/>
      <c r="E309" s="2009"/>
      <c r="F309" s="2009"/>
      <c r="G309" s="2010"/>
      <c r="H309" s="2110"/>
      <c r="I309" s="2118"/>
      <c r="J309" s="2118"/>
      <c r="K309" s="1978">
        <v>220000</v>
      </c>
      <c r="L309" s="2011"/>
      <c r="M309" s="2119"/>
      <c r="N309" s="2010"/>
      <c r="O309" s="2118"/>
      <c r="P309" s="2110"/>
      <c r="Q309" s="2110"/>
      <c r="R309" s="2110"/>
    </row>
    <row r="310" spans="1:18" ht="34.5" customHeight="1">
      <c r="A310" s="2115">
        <v>12</v>
      </c>
      <c r="B310" s="1980" t="s">
        <v>2430</v>
      </c>
      <c r="C310" s="2108" t="s">
        <v>146</v>
      </c>
      <c r="D310" s="3623"/>
      <c r="E310" s="2009"/>
      <c r="F310" s="2009"/>
      <c r="G310" s="2010"/>
      <c r="H310" s="2110"/>
      <c r="I310" s="2118"/>
      <c r="J310" s="2118"/>
      <c r="K310" s="1978">
        <v>220000</v>
      </c>
      <c r="L310" s="2011"/>
      <c r="M310" s="2119"/>
      <c r="N310" s="2010"/>
      <c r="O310" s="2118"/>
      <c r="P310" s="2110"/>
      <c r="Q310" s="2110"/>
      <c r="R310" s="2110"/>
    </row>
    <row r="311" spans="1:18" ht="34.5" customHeight="1">
      <c r="A311" s="2115">
        <v>13</v>
      </c>
      <c r="B311" s="1980" t="s">
        <v>2431</v>
      </c>
      <c r="C311" s="2108" t="s">
        <v>146</v>
      </c>
      <c r="D311" s="3623"/>
      <c r="E311" s="2009"/>
      <c r="F311" s="2009"/>
      <c r="G311" s="2010"/>
      <c r="H311" s="2110"/>
      <c r="I311" s="2118"/>
      <c r="J311" s="2118"/>
      <c r="K311" s="1978">
        <v>220000</v>
      </c>
      <c r="L311" s="2011"/>
      <c r="M311" s="2119"/>
      <c r="N311" s="2010"/>
      <c r="O311" s="2118"/>
      <c r="P311" s="2110"/>
      <c r="Q311" s="2110"/>
      <c r="R311" s="2110"/>
    </row>
    <row r="312" spans="1:18" ht="34.5" customHeight="1">
      <c r="A312" s="2115">
        <v>14</v>
      </c>
      <c r="B312" s="1980" t="s">
        <v>2432</v>
      </c>
      <c r="C312" s="2108" t="s">
        <v>146</v>
      </c>
      <c r="D312" s="3623"/>
      <c r="E312" s="2009"/>
      <c r="F312" s="2009"/>
      <c r="G312" s="2010"/>
      <c r="H312" s="2110"/>
      <c r="I312" s="2118"/>
      <c r="J312" s="2118"/>
      <c r="K312" s="1978">
        <v>220000</v>
      </c>
      <c r="L312" s="2011"/>
      <c r="M312" s="2119"/>
      <c r="N312" s="2010"/>
      <c r="O312" s="2118"/>
      <c r="P312" s="2110"/>
      <c r="Q312" s="2110"/>
      <c r="R312" s="2110"/>
    </row>
    <row r="313" spans="1:18" ht="26.25" customHeight="1">
      <c r="A313" s="2114" t="s">
        <v>1313</v>
      </c>
      <c r="B313" s="2110" t="s">
        <v>1418</v>
      </c>
      <c r="C313" s="2108"/>
      <c r="D313" s="2125"/>
      <c r="E313" s="2110"/>
      <c r="F313" s="2110"/>
      <c r="G313" s="2110"/>
      <c r="H313" s="1999"/>
      <c r="I313" s="2110"/>
      <c r="J313" s="2110"/>
      <c r="K313" s="2110"/>
      <c r="L313" s="1982"/>
      <c r="M313" s="2114"/>
      <c r="N313" s="2110"/>
      <c r="O313" s="2110"/>
      <c r="P313" s="1999"/>
      <c r="Q313" s="1999"/>
      <c r="R313" s="1999"/>
    </row>
    <row r="314" spans="1:18" ht="48.75" hidden="1" customHeight="1">
      <c r="A314" s="2115"/>
      <c r="B314" s="3625" t="s">
        <v>2261</v>
      </c>
      <c r="C314" s="3625"/>
      <c r="D314" s="3625"/>
      <c r="E314" s="3625"/>
      <c r="F314" s="3625"/>
      <c r="G314" s="3625"/>
      <c r="H314" s="3625"/>
      <c r="I314" s="3625"/>
      <c r="J314" s="3625"/>
      <c r="K314" s="3625"/>
      <c r="L314" s="3625"/>
      <c r="M314" s="3625"/>
      <c r="N314" s="3625"/>
      <c r="O314" s="3625"/>
      <c r="P314" s="3625"/>
      <c r="Q314" s="3625"/>
      <c r="R314" s="3625"/>
    </row>
    <row r="315" spans="1:18" ht="35.25" hidden="1" customHeight="1">
      <c r="A315" s="2115"/>
      <c r="B315" s="3625" t="s">
        <v>1542</v>
      </c>
      <c r="C315" s="3625"/>
      <c r="D315" s="2108"/>
      <c r="E315" s="3628" t="s">
        <v>1841</v>
      </c>
      <c r="F315" s="3628"/>
      <c r="G315" s="3628"/>
      <c r="H315" s="3628"/>
      <c r="I315" s="3628"/>
      <c r="J315" s="3628"/>
      <c r="K315" s="3628"/>
      <c r="L315" s="3628"/>
      <c r="M315" s="3628"/>
      <c r="N315" s="3628"/>
      <c r="O315" s="3628"/>
      <c r="P315" s="3628"/>
      <c r="Q315" s="3628"/>
      <c r="R315" s="3628"/>
    </row>
    <row r="316" spans="1:18" ht="25.5" hidden="1" customHeight="1">
      <c r="A316" s="2115"/>
      <c r="B316" s="2121" t="s">
        <v>1543</v>
      </c>
      <c r="C316" s="2108" t="s">
        <v>1544</v>
      </c>
      <c r="D316" s="3623" t="s">
        <v>1545</v>
      </c>
      <c r="E316" s="2010">
        <v>100009</v>
      </c>
      <c r="F316" s="2009"/>
      <c r="G316" s="1981"/>
      <c r="H316" s="2110"/>
      <c r="I316" s="1981"/>
      <c r="J316" s="1981"/>
      <c r="K316" s="1981"/>
      <c r="L316" s="2124" t="s">
        <v>11</v>
      </c>
      <c r="M316" s="2012"/>
      <c r="N316" s="1981"/>
      <c r="O316" s="1981"/>
      <c r="P316" s="2110"/>
      <c r="Q316" s="2110"/>
      <c r="R316" s="2110"/>
    </row>
    <row r="317" spans="1:18" ht="25.5" hidden="1" customHeight="1">
      <c r="A317" s="2115"/>
      <c r="B317" s="2121" t="s">
        <v>1546</v>
      </c>
      <c r="C317" s="2108" t="s">
        <v>1544</v>
      </c>
      <c r="D317" s="3623"/>
      <c r="E317" s="2010">
        <v>110356</v>
      </c>
      <c r="F317" s="2009"/>
      <c r="G317" s="1981"/>
      <c r="H317" s="2110"/>
      <c r="I317" s="1981"/>
      <c r="J317" s="1981"/>
      <c r="K317" s="1981"/>
      <c r="L317" s="2124" t="s">
        <v>11</v>
      </c>
      <c r="M317" s="2012"/>
      <c r="N317" s="1981"/>
      <c r="O317" s="1981"/>
      <c r="P317" s="2110"/>
      <c r="Q317" s="2110"/>
      <c r="R317" s="2110"/>
    </row>
    <row r="318" spans="1:18" ht="27.75" hidden="1" customHeight="1">
      <c r="A318" s="2115"/>
      <c r="B318" s="2121" t="s">
        <v>1547</v>
      </c>
      <c r="C318" s="2108" t="s">
        <v>1544</v>
      </c>
      <c r="D318" s="3623"/>
      <c r="E318" s="2010">
        <v>121056</v>
      </c>
      <c r="F318" s="2009"/>
      <c r="G318" s="1981"/>
      <c r="H318" s="2110"/>
      <c r="I318" s="1981"/>
      <c r="J318" s="1981"/>
      <c r="K318" s="1981"/>
      <c r="L318" s="2124" t="s">
        <v>11</v>
      </c>
      <c r="M318" s="2012"/>
      <c r="N318" s="1981"/>
      <c r="O318" s="1981"/>
      <c r="P318" s="2110"/>
      <c r="Q318" s="2110"/>
      <c r="R318" s="2110"/>
    </row>
    <row r="319" spans="1:18" ht="26.25" hidden="1" customHeight="1">
      <c r="A319" s="2115"/>
      <c r="B319" s="3625" t="s">
        <v>1548</v>
      </c>
      <c r="C319" s="3625"/>
      <c r="D319" s="2008"/>
      <c r="E319" s="2009"/>
      <c r="F319" s="2009"/>
      <c r="G319" s="1981"/>
      <c r="H319" s="2110"/>
      <c r="I319" s="1981"/>
      <c r="J319" s="1981"/>
      <c r="K319" s="1981"/>
      <c r="L319" s="2124" t="s">
        <v>11</v>
      </c>
      <c r="M319" s="2012"/>
      <c r="N319" s="1981"/>
      <c r="O319" s="1981"/>
      <c r="P319" s="2110"/>
      <c r="Q319" s="2110"/>
      <c r="R319" s="2110"/>
    </row>
    <row r="320" spans="1:18" ht="28.5" hidden="1" customHeight="1">
      <c r="A320" s="2115"/>
      <c r="B320" s="2121" t="s">
        <v>1546</v>
      </c>
      <c r="C320" s="2108" t="s">
        <v>1544</v>
      </c>
      <c r="D320" s="3623" t="s">
        <v>1545</v>
      </c>
      <c r="E320" s="2010">
        <v>121624</v>
      </c>
      <c r="F320" s="2009"/>
      <c r="G320" s="1981"/>
      <c r="H320" s="2110"/>
      <c r="I320" s="1981"/>
      <c r="J320" s="1981"/>
      <c r="K320" s="1981"/>
      <c r="L320" s="2124" t="s">
        <v>11</v>
      </c>
      <c r="M320" s="2012"/>
      <c r="N320" s="1981"/>
      <c r="O320" s="1981"/>
      <c r="P320" s="2110"/>
      <c r="Q320" s="2110"/>
      <c r="R320" s="2110"/>
    </row>
    <row r="321" spans="1:18" ht="37.5" hidden="1" customHeight="1">
      <c r="A321" s="2115"/>
      <c r="B321" s="2121" t="s">
        <v>1547</v>
      </c>
      <c r="C321" s="2108" t="s">
        <v>1544</v>
      </c>
      <c r="D321" s="3623"/>
      <c r="E321" s="2010">
        <v>130278</v>
      </c>
      <c r="F321" s="2009"/>
      <c r="G321" s="1981"/>
      <c r="H321" s="2110"/>
      <c r="I321" s="1981"/>
      <c r="J321" s="1981"/>
      <c r="K321" s="1981"/>
      <c r="L321" s="2124" t="s">
        <v>11</v>
      </c>
      <c r="M321" s="2012"/>
      <c r="N321" s="1981"/>
      <c r="O321" s="1981"/>
      <c r="P321" s="2110"/>
      <c r="Q321" s="2110"/>
      <c r="R321" s="2110"/>
    </row>
    <row r="322" spans="1:18" ht="30" hidden="1" customHeight="1">
      <c r="A322" s="2115"/>
      <c r="B322" s="2110" t="s">
        <v>1549</v>
      </c>
      <c r="C322" s="2108"/>
      <c r="D322" s="2108"/>
      <c r="E322" s="2010"/>
      <c r="F322" s="2009"/>
      <c r="G322" s="1981"/>
      <c r="H322" s="2110"/>
      <c r="I322" s="1981"/>
      <c r="J322" s="1981"/>
      <c r="K322" s="1981"/>
      <c r="L322" s="2124" t="s">
        <v>11</v>
      </c>
      <c r="M322" s="2012"/>
      <c r="N322" s="1981"/>
      <c r="O322" s="1981"/>
      <c r="P322" s="2110"/>
      <c r="Q322" s="2110"/>
      <c r="R322" s="2110"/>
    </row>
    <row r="323" spans="1:18" ht="22.5" hidden="1" customHeight="1">
      <c r="A323" s="2115"/>
      <c r="B323" s="2121" t="s">
        <v>1543</v>
      </c>
      <c r="C323" s="2108" t="s">
        <v>1544</v>
      </c>
      <c r="D323" s="3623" t="s">
        <v>1545</v>
      </c>
      <c r="E323" s="2010">
        <v>107171</v>
      </c>
      <c r="F323" s="2009"/>
      <c r="G323" s="1981"/>
      <c r="H323" s="2110"/>
      <c r="I323" s="1981"/>
      <c r="J323" s="1981"/>
      <c r="K323" s="1981"/>
      <c r="L323" s="2124" t="s">
        <v>11</v>
      </c>
      <c r="M323" s="2012"/>
      <c r="N323" s="1981"/>
      <c r="O323" s="1981"/>
      <c r="P323" s="2110"/>
      <c r="Q323" s="2110"/>
      <c r="R323" s="2110"/>
    </row>
    <row r="324" spans="1:18" ht="27" hidden="1" customHeight="1">
      <c r="A324" s="2115"/>
      <c r="B324" s="2121" t="s">
        <v>1546</v>
      </c>
      <c r="C324" s="2108" t="s">
        <v>1544</v>
      </c>
      <c r="D324" s="3623"/>
      <c r="E324" s="2010">
        <v>117937</v>
      </c>
      <c r="F324" s="2009"/>
      <c r="G324" s="1981"/>
      <c r="H324" s="2110"/>
      <c r="I324" s="1981"/>
      <c r="J324" s="1981"/>
      <c r="K324" s="1981"/>
      <c r="L324" s="2124" t="s">
        <v>11</v>
      </c>
      <c r="M324" s="2012"/>
      <c r="N324" s="1981"/>
      <c r="O324" s="1981"/>
      <c r="P324" s="2110"/>
      <c r="Q324" s="2110"/>
      <c r="R324" s="2110"/>
    </row>
    <row r="325" spans="1:18" ht="24" hidden="1" customHeight="1">
      <c r="A325" s="2115"/>
      <c r="B325" s="2121" t="s">
        <v>1547</v>
      </c>
      <c r="C325" s="2108" t="s">
        <v>1544</v>
      </c>
      <c r="D325" s="3623"/>
      <c r="E325" s="2010">
        <v>126591</v>
      </c>
      <c r="F325" s="2009"/>
      <c r="G325" s="1981"/>
      <c r="H325" s="2110"/>
      <c r="I325" s="1981"/>
      <c r="J325" s="1981"/>
      <c r="K325" s="1981"/>
      <c r="L325" s="2124" t="s">
        <v>11</v>
      </c>
      <c r="M325" s="2012"/>
      <c r="N325" s="1981"/>
      <c r="O325" s="1981"/>
      <c r="P325" s="2110"/>
      <c r="Q325" s="2110"/>
      <c r="R325" s="2110"/>
    </row>
    <row r="326" spans="1:18" ht="36" customHeight="1">
      <c r="A326" s="2115">
        <v>1</v>
      </c>
      <c r="B326" s="3625" t="s">
        <v>2525</v>
      </c>
      <c r="C326" s="3625"/>
      <c r="D326" s="3625"/>
      <c r="E326" s="3625"/>
      <c r="F326" s="3625"/>
      <c r="G326" s="3625"/>
      <c r="H326" s="3625"/>
      <c r="I326" s="3625"/>
      <c r="J326" s="3625"/>
      <c r="K326" s="3625"/>
      <c r="L326" s="3625"/>
      <c r="M326" s="3625"/>
      <c r="N326" s="3625"/>
      <c r="O326" s="3625"/>
      <c r="P326" s="3625"/>
      <c r="Q326" s="3625"/>
      <c r="R326" s="3625"/>
    </row>
    <row r="327" spans="1:18" ht="27" customHeight="1">
      <c r="A327" s="3630"/>
      <c r="B327" s="3627" t="s">
        <v>1420</v>
      </c>
      <c r="C327" s="3627"/>
      <c r="D327" s="3627"/>
      <c r="E327" s="3627"/>
      <c r="F327" s="3627"/>
      <c r="G327" s="3627"/>
      <c r="H327" s="3627"/>
      <c r="I327" s="3627"/>
      <c r="J327" s="3627"/>
      <c r="K327" s="3627"/>
      <c r="L327" s="3627"/>
      <c r="M327" s="3627"/>
      <c r="N327" s="3627"/>
      <c r="O327" s="3627"/>
      <c r="P327" s="3627"/>
      <c r="Q327" s="3627"/>
      <c r="R327" s="3627"/>
    </row>
    <row r="328" spans="1:18" ht="23.25" customHeight="1">
      <c r="A328" s="3630"/>
      <c r="B328" s="3627" t="s">
        <v>1853</v>
      </c>
      <c r="C328" s="3627"/>
      <c r="D328" s="3627"/>
      <c r="E328" s="3627"/>
      <c r="F328" s="3627"/>
      <c r="G328" s="3627"/>
      <c r="H328" s="3627"/>
      <c r="I328" s="3627"/>
      <c r="J328" s="3627"/>
      <c r="K328" s="3627"/>
      <c r="L328" s="3627"/>
      <c r="M328" s="3627"/>
      <c r="N328" s="3627"/>
      <c r="O328" s="3627"/>
      <c r="P328" s="3627"/>
      <c r="Q328" s="3627"/>
      <c r="R328" s="3627"/>
    </row>
    <row r="329" spans="1:18" ht="21" customHeight="1">
      <c r="A329" s="3630"/>
      <c r="B329" s="3627" t="s">
        <v>1421</v>
      </c>
      <c r="C329" s="3627"/>
      <c r="D329" s="3627"/>
      <c r="E329" s="3627"/>
      <c r="F329" s="3627"/>
      <c r="G329" s="3627"/>
      <c r="H329" s="3627"/>
      <c r="I329" s="3627"/>
      <c r="J329" s="3627"/>
      <c r="K329" s="3627"/>
      <c r="L329" s="3627"/>
      <c r="M329" s="3627"/>
      <c r="N329" s="3627"/>
      <c r="O329" s="3627"/>
      <c r="P329" s="3627"/>
      <c r="Q329" s="3627"/>
      <c r="R329" s="3627"/>
    </row>
    <row r="330" spans="1:18" ht="21" customHeight="1">
      <c r="A330" s="3630"/>
      <c r="B330" s="3627" t="s">
        <v>1423</v>
      </c>
      <c r="C330" s="3627"/>
      <c r="D330" s="3627"/>
      <c r="E330" s="3627"/>
      <c r="F330" s="3627"/>
      <c r="G330" s="3627"/>
      <c r="H330" s="3627"/>
      <c r="I330" s="3627"/>
      <c r="J330" s="3627"/>
      <c r="K330" s="3627"/>
      <c r="L330" s="3627"/>
      <c r="M330" s="3627"/>
      <c r="N330" s="3627"/>
      <c r="O330" s="3627"/>
      <c r="P330" s="3627"/>
      <c r="Q330" s="3627"/>
      <c r="R330" s="3627"/>
    </row>
    <row r="331" spans="1:18" ht="21" customHeight="1">
      <c r="A331" s="3630"/>
      <c r="B331" s="3627" t="s">
        <v>2134</v>
      </c>
      <c r="C331" s="3627"/>
      <c r="D331" s="3627"/>
      <c r="E331" s="3627"/>
      <c r="F331" s="3627"/>
      <c r="G331" s="3627"/>
      <c r="H331" s="3627"/>
      <c r="I331" s="3627"/>
      <c r="J331" s="3627"/>
      <c r="K331" s="3627"/>
      <c r="L331" s="3627"/>
      <c r="M331" s="3627"/>
      <c r="N331" s="3627"/>
      <c r="O331" s="3627"/>
      <c r="P331" s="3627"/>
      <c r="Q331" s="3627"/>
      <c r="R331" s="3627"/>
    </row>
    <row r="332" spans="1:18" ht="21" customHeight="1">
      <c r="A332" s="3630"/>
      <c r="B332" s="3627" t="s">
        <v>2135</v>
      </c>
      <c r="C332" s="3627"/>
      <c r="D332" s="3627"/>
      <c r="E332" s="3627"/>
      <c r="F332" s="3627"/>
      <c r="G332" s="3627"/>
      <c r="H332" s="3627"/>
      <c r="I332" s="3627"/>
      <c r="J332" s="3627"/>
      <c r="K332" s="3627"/>
      <c r="L332" s="3627"/>
      <c r="M332" s="3627"/>
      <c r="N332" s="3627"/>
      <c r="O332" s="3627"/>
      <c r="P332" s="3627"/>
      <c r="Q332" s="3627"/>
      <c r="R332" s="3627"/>
    </row>
    <row r="333" spans="1:18" ht="21.75" customHeight="1">
      <c r="A333" s="3630"/>
      <c r="B333" s="3627" t="s">
        <v>2136</v>
      </c>
      <c r="C333" s="3627"/>
      <c r="D333" s="3627"/>
      <c r="E333" s="3627"/>
      <c r="F333" s="3627"/>
      <c r="G333" s="3627"/>
      <c r="H333" s="3627"/>
      <c r="I333" s="3627"/>
      <c r="J333" s="3627"/>
      <c r="K333" s="3627"/>
      <c r="L333" s="3627"/>
      <c r="M333" s="3627"/>
      <c r="N333" s="3627"/>
      <c r="O333" s="3627"/>
      <c r="P333" s="3627"/>
      <c r="Q333" s="3627"/>
      <c r="R333" s="3627"/>
    </row>
    <row r="334" spans="1:18" ht="56.25" customHeight="1">
      <c r="A334" s="2108">
        <v>1</v>
      </c>
      <c r="B334" s="2121" t="s">
        <v>1854</v>
      </c>
      <c r="C334" s="2108" t="s">
        <v>1855</v>
      </c>
      <c r="D334" s="2112"/>
      <c r="E334" s="2112"/>
      <c r="F334" s="2112"/>
      <c r="G334" s="2112"/>
      <c r="H334" s="2112"/>
      <c r="I334" s="2112"/>
      <c r="J334" s="2112"/>
      <c r="K334" s="2010">
        <v>69390</v>
      </c>
      <c r="L334" s="2013"/>
      <c r="M334" s="2119"/>
      <c r="N334" s="2112"/>
      <c r="O334" s="2112"/>
      <c r="P334" s="2112"/>
      <c r="Q334" s="2112"/>
      <c r="R334" s="2112"/>
    </row>
    <row r="335" spans="1:18" ht="56.25" customHeight="1">
      <c r="A335" s="2108">
        <v>2</v>
      </c>
      <c r="B335" s="2121" t="s">
        <v>1856</v>
      </c>
      <c r="C335" s="2108" t="s">
        <v>1855</v>
      </c>
      <c r="D335" s="2112"/>
      <c r="E335" s="2112"/>
      <c r="F335" s="2112"/>
      <c r="G335" s="2112"/>
      <c r="H335" s="2112"/>
      <c r="I335" s="2112"/>
      <c r="J335" s="2112"/>
      <c r="K335" s="2010">
        <v>74292</v>
      </c>
      <c r="L335" s="2013"/>
      <c r="M335" s="2119"/>
      <c r="N335" s="2112"/>
      <c r="O335" s="2112"/>
      <c r="P335" s="2112"/>
      <c r="Q335" s="2112"/>
      <c r="R335" s="2112"/>
    </row>
    <row r="336" spans="1:18" ht="56.25" customHeight="1">
      <c r="A336" s="2108">
        <v>3</v>
      </c>
      <c r="B336" s="2121" t="s">
        <v>1857</v>
      </c>
      <c r="C336" s="2108" t="s">
        <v>1855</v>
      </c>
      <c r="D336" s="2112"/>
      <c r="E336" s="2112"/>
      <c r="F336" s="2112"/>
      <c r="G336" s="2112"/>
      <c r="H336" s="2112"/>
      <c r="I336" s="2112"/>
      <c r="J336" s="2112"/>
      <c r="K336" s="2010">
        <v>90275</v>
      </c>
      <c r="L336" s="2013"/>
      <c r="M336" s="2119"/>
      <c r="N336" s="2112"/>
      <c r="O336" s="2112"/>
      <c r="P336" s="2112"/>
      <c r="Q336" s="2112"/>
      <c r="R336" s="2112"/>
    </row>
    <row r="337" spans="1:18" ht="56.25" customHeight="1">
      <c r="A337" s="2108">
        <v>4</v>
      </c>
      <c r="B337" s="2121" t="s">
        <v>1858</v>
      </c>
      <c r="C337" s="2108" t="s">
        <v>1855</v>
      </c>
      <c r="D337" s="2112"/>
      <c r="E337" s="2112"/>
      <c r="F337" s="2112"/>
      <c r="G337" s="2112"/>
      <c r="H337" s="2112"/>
      <c r="I337" s="2112"/>
      <c r="J337" s="2112"/>
      <c r="K337" s="2010">
        <v>101280</v>
      </c>
      <c r="L337" s="2013"/>
      <c r="M337" s="2119"/>
      <c r="N337" s="2112"/>
      <c r="O337" s="2112"/>
      <c r="P337" s="2112"/>
      <c r="Q337" s="2112"/>
      <c r="R337" s="2112"/>
    </row>
    <row r="338" spans="1:18" ht="56.25" customHeight="1">
      <c r="A338" s="2108">
        <v>5</v>
      </c>
      <c r="B338" s="2121" t="s">
        <v>1859</v>
      </c>
      <c r="C338" s="2108" t="s">
        <v>1855</v>
      </c>
      <c r="D338" s="2112"/>
      <c r="E338" s="2112"/>
      <c r="F338" s="2112"/>
      <c r="G338" s="2112"/>
      <c r="H338" s="2112"/>
      <c r="I338" s="2112"/>
      <c r="J338" s="2112"/>
      <c r="K338" s="2010">
        <v>110825</v>
      </c>
      <c r="L338" s="2013"/>
      <c r="M338" s="2119"/>
      <c r="N338" s="2112"/>
      <c r="O338" s="2112"/>
      <c r="P338" s="2112"/>
      <c r="Q338" s="2112"/>
      <c r="R338" s="2112"/>
    </row>
    <row r="339" spans="1:18" ht="56.25" customHeight="1">
      <c r="A339" s="2108">
        <v>6</v>
      </c>
      <c r="B339" s="2121" t="s">
        <v>1860</v>
      </c>
      <c r="C339" s="2108" t="s">
        <v>1855</v>
      </c>
      <c r="D339" s="2112"/>
      <c r="E339" s="2112"/>
      <c r="F339" s="2112"/>
      <c r="G339" s="2112"/>
      <c r="H339" s="2112"/>
      <c r="I339" s="2112"/>
      <c r="J339" s="2112"/>
      <c r="K339" s="2010">
        <v>119430</v>
      </c>
      <c r="L339" s="2013"/>
      <c r="M339" s="2119"/>
      <c r="N339" s="2112"/>
      <c r="O339" s="2112"/>
      <c r="P339" s="2112"/>
      <c r="Q339" s="2112"/>
      <c r="R339" s="2112"/>
    </row>
    <row r="340" spans="1:18" ht="56.25" customHeight="1">
      <c r="A340" s="2108">
        <v>7</v>
      </c>
      <c r="B340" s="2121" t="s">
        <v>1861</v>
      </c>
      <c r="C340" s="2108" t="s">
        <v>1855</v>
      </c>
      <c r="D340" s="2112"/>
      <c r="E340" s="2112"/>
      <c r="F340" s="2112"/>
      <c r="G340" s="2112"/>
      <c r="H340" s="2112"/>
      <c r="I340" s="2112"/>
      <c r="J340" s="2112"/>
      <c r="K340" s="2010">
        <v>127800</v>
      </c>
      <c r="L340" s="2013"/>
      <c r="M340" s="2119"/>
      <c r="N340" s="2112"/>
      <c r="O340" s="2112"/>
      <c r="P340" s="2112"/>
      <c r="Q340" s="2112"/>
      <c r="R340" s="2112"/>
    </row>
    <row r="341" spans="1:18" ht="56.25" customHeight="1">
      <c r="A341" s="2108">
        <v>8</v>
      </c>
      <c r="B341" s="2121" t="s">
        <v>1869</v>
      </c>
      <c r="C341" s="2108" t="s">
        <v>1855</v>
      </c>
      <c r="D341" s="2112"/>
      <c r="E341" s="2112"/>
      <c r="F341" s="2112"/>
      <c r="G341" s="2112"/>
      <c r="H341" s="2112"/>
      <c r="I341" s="2112"/>
      <c r="J341" s="2112"/>
      <c r="K341" s="2010">
        <v>103015</v>
      </c>
      <c r="L341" s="2013"/>
      <c r="M341" s="2119"/>
      <c r="N341" s="2112"/>
      <c r="O341" s="2112"/>
      <c r="P341" s="2112"/>
      <c r="Q341" s="2112"/>
      <c r="R341" s="2112"/>
    </row>
    <row r="342" spans="1:18" ht="56.25" customHeight="1">
      <c r="A342" s="2108">
        <v>9</v>
      </c>
      <c r="B342" s="2121" t="s">
        <v>1870</v>
      </c>
      <c r="C342" s="2108" t="s">
        <v>1855</v>
      </c>
      <c r="D342" s="2112"/>
      <c r="E342" s="2112"/>
      <c r="F342" s="2112"/>
      <c r="G342" s="2112"/>
      <c r="H342" s="2112"/>
      <c r="I342" s="2112"/>
      <c r="J342" s="2112"/>
      <c r="K342" s="2010">
        <v>112800</v>
      </c>
      <c r="L342" s="2013"/>
      <c r="M342" s="2119"/>
      <c r="N342" s="2112"/>
      <c r="O342" s="2112"/>
      <c r="P342" s="2112"/>
      <c r="Q342" s="2112"/>
      <c r="R342" s="2112"/>
    </row>
    <row r="343" spans="1:18" ht="56.25" customHeight="1">
      <c r="A343" s="2108">
        <v>10</v>
      </c>
      <c r="B343" s="2121" t="s">
        <v>1871</v>
      </c>
      <c r="C343" s="2108" t="s">
        <v>1855</v>
      </c>
      <c r="D343" s="2112"/>
      <c r="E343" s="2112"/>
      <c r="F343" s="2112"/>
      <c r="G343" s="2112"/>
      <c r="H343" s="2112"/>
      <c r="I343" s="2112"/>
      <c r="J343" s="2112"/>
      <c r="K343" s="2010">
        <v>121635</v>
      </c>
      <c r="L343" s="2013"/>
      <c r="M343" s="2119"/>
      <c r="N343" s="2112"/>
      <c r="O343" s="2112"/>
      <c r="P343" s="2112"/>
      <c r="Q343" s="2112"/>
      <c r="R343" s="2112"/>
    </row>
    <row r="344" spans="1:18" ht="56.25" customHeight="1">
      <c r="A344" s="2108">
        <v>11</v>
      </c>
      <c r="B344" s="2121" t="s">
        <v>1872</v>
      </c>
      <c r="C344" s="2108" t="s">
        <v>1855</v>
      </c>
      <c r="D344" s="2112"/>
      <c r="E344" s="2112"/>
      <c r="F344" s="2112"/>
      <c r="G344" s="2112"/>
      <c r="H344" s="2112"/>
      <c r="I344" s="2112"/>
      <c r="J344" s="2112"/>
      <c r="K344" s="2010">
        <v>130240</v>
      </c>
      <c r="L344" s="2013"/>
      <c r="M344" s="2119"/>
      <c r="N344" s="2112"/>
      <c r="O344" s="2112"/>
      <c r="P344" s="2112"/>
      <c r="Q344" s="2112"/>
      <c r="R344" s="2112"/>
    </row>
    <row r="345" spans="1:18" ht="56.25" customHeight="1">
      <c r="A345" s="2108">
        <v>12</v>
      </c>
      <c r="B345" s="2121" t="s">
        <v>1873</v>
      </c>
      <c r="C345" s="2108" t="s">
        <v>1855</v>
      </c>
      <c r="D345" s="2112"/>
      <c r="E345" s="2112"/>
      <c r="F345" s="2112"/>
      <c r="G345" s="2112"/>
      <c r="H345" s="2112"/>
      <c r="I345" s="2112"/>
      <c r="J345" s="2112"/>
      <c r="K345" s="2010">
        <v>141050</v>
      </c>
      <c r="L345" s="2013"/>
      <c r="M345" s="2119"/>
      <c r="N345" s="2112"/>
      <c r="O345" s="2112"/>
      <c r="P345" s="2112"/>
      <c r="Q345" s="2112"/>
      <c r="R345" s="2112"/>
    </row>
    <row r="346" spans="1:18" ht="56.25" customHeight="1">
      <c r="A346" s="2108">
        <v>13</v>
      </c>
      <c r="B346" s="2014" t="s">
        <v>1874</v>
      </c>
      <c r="C346" s="2108" t="s">
        <v>1855</v>
      </c>
      <c r="D346" s="2112"/>
      <c r="E346" s="2112"/>
      <c r="F346" s="2112"/>
      <c r="G346" s="2112"/>
      <c r="H346" s="2112"/>
      <c r="I346" s="2112"/>
      <c r="J346" s="2112"/>
      <c r="K346" s="2010">
        <v>77034</v>
      </c>
      <c r="L346" s="2013"/>
      <c r="M346" s="2119"/>
      <c r="N346" s="2112"/>
      <c r="O346" s="2112"/>
      <c r="P346" s="2112"/>
      <c r="Q346" s="2112"/>
      <c r="R346" s="2112"/>
    </row>
    <row r="347" spans="1:18" ht="56.25" customHeight="1">
      <c r="A347" s="2108">
        <v>14</v>
      </c>
      <c r="B347" s="2014" t="s">
        <v>1862</v>
      </c>
      <c r="C347" s="2108" t="s">
        <v>1855</v>
      </c>
      <c r="D347" s="2112"/>
      <c r="E347" s="2112"/>
      <c r="F347" s="2112"/>
      <c r="G347" s="2112"/>
      <c r="H347" s="2112"/>
      <c r="I347" s="2112"/>
      <c r="J347" s="2112"/>
      <c r="K347" s="2010">
        <v>83388</v>
      </c>
      <c r="L347" s="2013"/>
      <c r="M347" s="2119"/>
      <c r="N347" s="2112"/>
      <c r="O347" s="2112"/>
      <c r="P347" s="2112"/>
      <c r="Q347" s="2112"/>
      <c r="R347" s="2112"/>
    </row>
    <row r="348" spans="1:18" ht="56.25" customHeight="1">
      <c r="A348" s="2108">
        <v>15</v>
      </c>
      <c r="B348" s="2014" t="s">
        <v>1863</v>
      </c>
      <c r="C348" s="2108" t="s">
        <v>1855</v>
      </c>
      <c r="D348" s="2112"/>
      <c r="E348" s="2112"/>
      <c r="F348" s="2112"/>
      <c r="G348" s="2112"/>
      <c r="H348" s="2112"/>
      <c r="I348" s="2112"/>
      <c r="J348" s="2112"/>
      <c r="K348" s="2010">
        <v>96524</v>
      </c>
      <c r="L348" s="2013"/>
      <c r="M348" s="2119"/>
      <c r="N348" s="2112"/>
      <c r="O348" s="2112"/>
      <c r="P348" s="2112"/>
      <c r="Q348" s="2112"/>
      <c r="R348" s="2112"/>
    </row>
    <row r="349" spans="1:18" ht="54.75" customHeight="1">
      <c r="A349" s="2108">
        <v>16</v>
      </c>
      <c r="B349" s="2121" t="s">
        <v>1864</v>
      </c>
      <c r="C349" s="2108" t="s">
        <v>1855</v>
      </c>
      <c r="D349" s="2112"/>
      <c r="E349" s="2112"/>
      <c r="F349" s="2112"/>
      <c r="G349" s="2112"/>
      <c r="H349" s="2112"/>
      <c r="I349" s="2112"/>
      <c r="J349" s="2112"/>
      <c r="K349" s="2010">
        <v>107010</v>
      </c>
      <c r="L349" s="2013"/>
      <c r="M349" s="2119"/>
      <c r="N349" s="2112"/>
      <c r="O349" s="2112"/>
      <c r="P349" s="2112"/>
      <c r="Q349" s="2112"/>
      <c r="R349" s="2112"/>
    </row>
    <row r="350" spans="1:18" ht="54.75" customHeight="1">
      <c r="A350" s="2108">
        <v>17</v>
      </c>
      <c r="B350" s="2121" t="s">
        <v>1865</v>
      </c>
      <c r="C350" s="2108" t="s">
        <v>1855</v>
      </c>
      <c r="D350" s="2112"/>
      <c r="E350" s="2112"/>
      <c r="F350" s="2112"/>
      <c r="G350" s="2112"/>
      <c r="H350" s="2112"/>
      <c r="I350" s="2112"/>
      <c r="J350" s="2112"/>
      <c r="K350" s="2010">
        <v>117176</v>
      </c>
      <c r="L350" s="2013"/>
      <c r="M350" s="2119"/>
      <c r="N350" s="2112"/>
      <c r="O350" s="2112"/>
      <c r="P350" s="2112"/>
      <c r="Q350" s="2112"/>
      <c r="R350" s="2112"/>
    </row>
    <row r="351" spans="1:18" ht="54.75" customHeight="1">
      <c r="A351" s="2108">
        <v>18</v>
      </c>
      <c r="B351" s="2121" t="s">
        <v>1866</v>
      </c>
      <c r="C351" s="2108" t="s">
        <v>1855</v>
      </c>
      <c r="D351" s="2112"/>
      <c r="E351" s="2112"/>
      <c r="F351" s="2112"/>
      <c r="G351" s="2112"/>
      <c r="H351" s="2112"/>
      <c r="I351" s="2112"/>
      <c r="J351" s="2112"/>
      <c r="K351" s="2010">
        <v>126872</v>
      </c>
      <c r="L351" s="2013"/>
      <c r="M351" s="2119"/>
      <c r="N351" s="2112"/>
      <c r="O351" s="2112"/>
      <c r="P351" s="2112"/>
      <c r="Q351" s="2112"/>
      <c r="R351" s="2112"/>
    </row>
    <row r="352" spans="1:18" ht="54.75" customHeight="1">
      <c r="A352" s="2108">
        <v>19</v>
      </c>
      <c r="B352" s="2121" t="s">
        <v>1867</v>
      </c>
      <c r="C352" s="2108" t="s">
        <v>1855</v>
      </c>
      <c r="D352" s="2112"/>
      <c r="E352" s="2112"/>
      <c r="F352" s="2112"/>
      <c r="G352" s="2112"/>
      <c r="H352" s="2112"/>
      <c r="I352" s="2112"/>
      <c r="J352" s="2112"/>
      <c r="K352" s="2010">
        <v>147519</v>
      </c>
      <c r="L352" s="2013"/>
      <c r="M352" s="2119"/>
      <c r="N352" s="2112"/>
      <c r="O352" s="2112"/>
      <c r="P352" s="2112"/>
      <c r="Q352" s="2112"/>
      <c r="R352" s="2112"/>
    </row>
    <row r="353" spans="1:18" ht="54.75" customHeight="1">
      <c r="A353" s="2108">
        <v>20</v>
      </c>
      <c r="B353" s="2121" t="s">
        <v>1868</v>
      </c>
      <c r="C353" s="2108" t="s">
        <v>1855</v>
      </c>
      <c r="D353" s="2112"/>
      <c r="E353" s="2112"/>
      <c r="F353" s="2112"/>
      <c r="G353" s="2112"/>
      <c r="H353" s="2112"/>
      <c r="I353" s="2112"/>
      <c r="J353" s="2112"/>
      <c r="K353" s="2010">
        <v>113904</v>
      </c>
      <c r="L353" s="2013"/>
      <c r="M353" s="2119"/>
      <c r="N353" s="2112"/>
      <c r="O353" s="2112"/>
      <c r="P353" s="2112"/>
      <c r="Q353" s="2112"/>
      <c r="R353" s="2112"/>
    </row>
    <row r="354" spans="1:18" ht="54.75" customHeight="1">
      <c r="A354" s="2108">
        <v>21</v>
      </c>
      <c r="B354" s="2121" t="s">
        <v>1875</v>
      </c>
      <c r="C354" s="2108" t="s">
        <v>1855</v>
      </c>
      <c r="D354" s="2112"/>
      <c r="E354" s="2112"/>
      <c r="F354" s="2112"/>
      <c r="G354" s="2112"/>
      <c r="H354" s="2112"/>
      <c r="I354" s="2112"/>
      <c r="J354" s="2112"/>
      <c r="K354" s="2010">
        <v>125540</v>
      </c>
      <c r="L354" s="2013"/>
      <c r="M354" s="2119"/>
      <c r="N354" s="2112"/>
      <c r="O354" s="2112"/>
      <c r="P354" s="2112"/>
      <c r="Q354" s="2112"/>
      <c r="R354" s="2112"/>
    </row>
    <row r="355" spans="1:18" ht="54.75" customHeight="1">
      <c r="A355" s="2108">
        <v>22</v>
      </c>
      <c r="B355" s="2121" t="s">
        <v>1876</v>
      </c>
      <c r="C355" s="2108" t="s">
        <v>1855</v>
      </c>
      <c r="D355" s="2112"/>
      <c r="E355" s="2112"/>
      <c r="F355" s="2112"/>
      <c r="G355" s="2112"/>
      <c r="H355" s="2112"/>
      <c r="I355" s="2112"/>
      <c r="J355" s="2112"/>
      <c r="K355" s="2010">
        <v>134571</v>
      </c>
      <c r="L355" s="2013"/>
      <c r="M355" s="2119"/>
      <c r="N355" s="2112"/>
      <c r="O355" s="2112"/>
      <c r="P355" s="2112"/>
      <c r="Q355" s="2112"/>
      <c r="R355" s="2112"/>
    </row>
    <row r="356" spans="1:18" ht="54.75" customHeight="1">
      <c r="A356" s="2108">
        <v>23</v>
      </c>
      <c r="B356" s="2121" t="s">
        <v>1876</v>
      </c>
      <c r="C356" s="2108" t="s">
        <v>1855</v>
      </c>
      <c r="D356" s="2112"/>
      <c r="E356" s="2112"/>
      <c r="F356" s="2112"/>
      <c r="G356" s="2112"/>
      <c r="H356" s="2112"/>
      <c r="I356" s="2112"/>
      <c r="J356" s="2112"/>
      <c r="K356" s="2010">
        <v>145032</v>
      </c>
      <c r="L356" s="2013"/>
      <c r="M356" s="2119"/>
      <c r="N356" s="2112"/>
      <c r="O356" s="2112"/>
      <c r="P356" s="2112"/>
      <c r="Q356" s="2112"/>
      <c r="R356" s="2112"/>
    </row>
    <row r="357" spans="1:18" ht="54.75" customHeight="1">
      <c r="A357" s="2108">
        <v>24</v>
      </c>
      <c r="B357" s="2121" t="s">
        <v>1877</v>
      </c>
      <c r="C357" s="2108" t="s">
        <v>1855</v>
      </c>
      <c r="D357" s="2112"/>
      <c r="E357" s="2112"/>
      <c r="F357" s="2112"/>
      <c r="G357" s="2112"/>
      <c r="H357" s="2112"/>
      <c r="I357" s="2112"/>
      <c r="J357" s="2112"/>
      <c r="K357" s="2010">
        <v>123117</v>
      </c>
      <c r="L357" s="2013"/>
      <c r="M357" s="2119"/>
      <c r="N357" s="2112"/>
      <c r="O357" s="2112"/>
      <c r="P357" s="2112"/>
      <c r="Q357" s="2112"/>
      <c r="R357" s="2112"/>
    </row>
    <row r="358" spans="1:18" ht="75.75" customHeight="1">
      <c r="A358" s="2108">
        <v>25</v>
      </c>
      <c r="B358" s="2121" t="s">
        <v>1878</v>
      </c>
      <c r="C358" s="2108" t="s">
        <v>1855</v>
      </c>
      <c r="D358" s="2112"/>
      <c r="E358" s="2112"/>
      <c r="F358" s="2112"/>
      <c r="G358" s="2112"/>
      <c r="H358" s="2112"/>
      <c r="I358" s="2112"/>
      <c r="J358" s="2112"/>
      <c r="K358" s="2010">
        <v>134605</v>
      </c>
      <c r="L358" s="2013"/>
      <c r="M358" s="2119"/>
      <c r="N358" s="2112"/>
      <c r="O358" s="2112"/>
      <c r="P358" s="2112"/>
      <c r="Q358" s="2112"/>
      <c r="R358" s="2112"/>
    </row>
    <row r="359" spans="1:18" ht="75.75" customHeight="1">
      <c r="A359" s="2108">
        <v>26</v>
      </c>
      <c r="B359" s="2121" t="s">
        <v>1879</v>
      </c>
      <c r="C359" s="2108" t="s">
        <v>1855</v>
      </c>
      <c r="D359" s="2112"/>
      <c r="E359" s="2112"/>
      <c r="F359" s="2112"/>
      <c r="G359" s="2112"/>
      <c r="H359" s="2112"/>
      <c r="I359" s="2112"/>
      <c r="J359" s="2112"/>
      <c r="K359" s="2010">
        <v>145151</v>
      </c>
      <c r="L359" s="2013"/>
      <c r="M359" s="2119"/>
      <c r="N359" s="2112"/>
      <c r="O359" s="2112"/>
      <c r="P359" s="2112"/>
      <c r="Q359" s="2112"/>
      <c r="R359" s="2112"/>
    </row>
    <row r="360" spans="1:18" ht="75.75" customHeight="1">
      <c r="A360" s="2108">
        <v>27</v>
      </c>
      <c r="B360" s="2121" t="s">
        <v>1880</v>
      </c>
      <c r="C360" s="2108" t="s">
        <v>1855</v>
      </c>
      <c r="D360" s="2110"/>
      <c r="E360" s="2110"/>
      <c r="F360" s="2110"/>
      <c r="G360" s="2110"/>
      <c r="H360" s="2110"/>
      <c r="I360" s="2110"/>
      <c r="J360" s="2110"/>
      <c r="K360" s="2010">
        <v>154831</v>
      </c>
      <c r="L360" s="1982"/>
      <c r="M360" s="2119"/>
      <c r="N360" s="2110"/>
      <c r="O360" s="2110"/>
      <c r="P360" s="2110"/>
      <c r="Q360" s="2110"/>
      <c r="R360" s="2110"/>
    </row>
    <row r="361" spans="1:18" ht="54.75" customHeight="1">
      <c r="A361" s="2108">
        <v>28</v>
      </c>
      <c r="B361" s="2121" t="s">
        <v>1881</v>
      </c>
      <c r="C361" s="2108" t="s">
        <v>1855</v>
      </c>
      <c r="D361" s="2110"/>
      <c r="E361" s="2110"/>
      <c r="F361" s="2110"/>
      <c r="G361" s="2110"/>
      <c r="H361" s="2110"/>
      <c r="I361" s="2110"/>
      <c r="J361" s="2110"/>
      <c r="K361" s="2010">
        <v>168602</v>
      </c>
      <c r="L361" s="1982"/>
      <c r="M361" s="2119"/>
      <c r="N361" s="2110"/>
      <c r="O361" s="2110"/>
      <c r="P361" s="2110"/>
      <c r="Q361" s="2110"/>
      <c r="R361" s="2110"/>
    </row>
    <row r="362" spans="1:18" ht="30.75" customHeight="1">
      <c r="A362" s="2114" t="s">
        <v>1379</v>
      </c>
      <c r="B362" s="2110" t="s">
        <v>1820</v>
      </c>
      <c r="C362" s="2114"/>
      <c r="D362" s="2114"/>
      <c r="E362" s="2110"/>
      <c r="F362" s="2110"/>
      <c r="G362" s="2110"/>
      <c r="H362" s="1999"/>
      <c r="I362" s="2110"/>
      <c r="J362" s="2110"/>
      <c r="K362" s="2110"/>
      <c r="L362" s="1982"/>
      <c r="M362" s="2114"/>
      <c r="N362" s="2110"/>
      <c r="O362" s="2110"/>
      <c r="P362" s="1999"/>
      <c r="Q362" s="1999"/>
      <c r="R362" s="1999"/>
    </row>
    <row r="363" spans="1:18" ht="34.5" customHeight="1">
      <c r="A363" s="2114">
        <v>1</v>
      </c>
      <c r="B363" s="3627" t="s">
        <v>2537</v>
      </c>
      <c r="C363" s="3627"/>
      <c r="D363" s="3627"/>
      <c r="E363" s="3627"/>
      <c r="F363" s="3627"/>
      <c r="G363" s="3627"/>
      <c r="H363" s="3627"/>
      <c r="I363" s="3627"/>
      <c r="J363" s="3627"/>
      <c r="K363" s="3627"/>
      <c r="L363" s="3627"/>
      <c r="M363" s="3627"/>
      <c r="N363" s="3627"/>
      <c r="O363" s="3627"/>
      <c r="P363" s="3627"/>
      <c r="Q363" s="3627"/>
      <c r="R363" s="3627"/>
    </row>
    <row r="364" spans="1:18" ht="36.75" customHeight="1">
      <c r="A364" s="2115"/>
      <c r="B364" s="1975"/>
      <c r="C364" s="2113"/>
      <c r="D364" s="3628" t="s">
        <v>2542</v>
      </c>
      <c r="E364" s="3628"/>
      <c r="F364" s="3628"/>
      <c r="G364" s="3628"/>
      <c r="H364" s="3628"/>
      <c r="I364" s="3628"/>
      <c r="J364" s="3628"/>
      <c r="K364" s="3628"/>
      <c r="L364" s="3628"/>
      <c r="M364" s="3628"/>
      <c r="N364" s="3628"/>
      <c r="O364" s="3628"/>
      <c r="P364" s="3628"/>
      <c r="Q364" s="3628"/>
      <c r="R364" s="3628"/>
    </row>
    <row r="365" spans="1:18" ht="36.75" customHeight="1">
      <c r="A365" s="2114"/>
      <c r="B365" s="1976" t="s">
        <v>1940</v>
      </c>
      <c r="C365" s="2108" t="s">
        <v>32</v>
      </c>
      <c r="D365" s="2117" t="s">
        <v>2539</v>
      </c>
      <c r="E365" s="2010"/>
      <c r="F365" s="2119"/>
      <c r="G365" s="3648">
        <v>17300</v>
      </c>
      <c r="H365" s="3648"/>
      <c r="I365" s="3648"/>
      <c r="J365" s="3648"/>
      <c r="K365" s="3648"/>
      <c r="L365" s="3648"/>
      <c r="M365" s="3648"/>
      <c r="N365" s="3648"/>
      <c r="O365" s="3648"/>
      <c r="P365" s="3648"/>
      <c r="Q365" s="3648"/>
      <c r="R365" s="3648"/>
    </row>
    <row r="366" spans="1:18" ht="36.75" customHeight="1">
      <c r="A366" s="2114"/>
      <c r="B366" s="1976" t="s">
        <v>1941</v>
      </c>
      <c r="C366" s="2108" t="s">
        <v>32</v>
      </c>
      <c r="D366" s="2117" t="s">
        <v>2539</v>
      </c>
      <c r="E366" s="2010"/>
      <c r="F366" s="2119"/>
      <c r="G366" s="3648">
        <v>19100</v>
      </c>
      <c r="H366" s="3648"/>
      <c r="I366" s="3648"/>
      <c r="J366" s="3648"/>
      <c r="K366" s="3648"/>
      <c r="L366" s="3648"/>
      <c r="M366" s="3648"/>
      <c r="N366" s="3648"/>
      <c r="O366" s="3648"/>
      <c r="P366" s="3648"/>
      <c r="Q366" s="3648"/>
      <c r="R366" s="3648"/>
    </row>
    <row r="367" spans="1:18" ht="36.75" customHeight="1">
      <c r="A367" s="2114"/>
      <c r="B367" s="1976" t="s">
        <v>1942</v>
      </c>
      <c r="C367" s="2108" t="s">
        <v>32</v>
      </c>
      <c r="D367" s="2117" t="s">
        <v>2540</v>
      </c>
      <c r="E367" s="2010"/>
      <c r="F367" s="2119"/>
      <c r="G367" s="3648">
        <v>13500</v>
      </c>
      <c r="H367" s="3648"/>
      <c r="I367" s="3648"/>
      <c r="J367" s="3648"/>
      <c r="K367" s="3648"/>
      <c r="L367" s="3648"/>
      <c r="M367" s="3648"/>
      <c r="N367" s="3648"/>
      <c r="O367" s="3648"/>
      <c r="P367" s="3648"/>
      <c r="Q367" s="3648"/>
      <c r="R367" s="3648"/>
    </row>
    <row r="368" spans="1:18" ht="36.75" customHeight="1">
      <c r="A368" s="2114"/>
      <c r="B368" s="1976" t="s">
        <v>1943</v>
      </c>
      <c r="C368" s="2108" t="s">
        <v>32</v>
      </c>
      <c r="D368" s="2117" t="s">
        <v>2540</v>
      </c>
      <c r="E368" s="2010"/>
      <c r="F368" s="2119"/>
      <c r="G368" s="3648">
        <v>15000</v>
      </c>
      <c r="H368" s="3648" t="s">
        <v>1844</v>
      </c>
      <c r="I368" s="3648"/>
      <c r="J368" s="3648"/>
      <c r="K368" s="3648"/>
      <c r="L368" s="3648"/>
      <c r="M368" s="3648"/>
      <c r="N368" s="3648"/>
      <c r="O368" s="3648"/>
      <c r="P368" s="3648"/>
      <c r="Q368" s="3648"/>
      <c r="R368" s="3648"/>
    </row>
    <row r="369" spans="1:18" ht="36.75" customHeight="1">
      <c r="A369" s="2114"/>
      <c r="B369" s="1976" t="s">
        <v>2538</v>
      </c>
      <c r="C369" s="2108" t="s">
        <v>32</v>
      </c>
      <c r="D369" s="2117" t="s">
        <v>2540</v>
      </c>
      <c r="E369" s="2010"/>
      <c r="F369" s="2119"/>
      <c r="G369" s="3648">
        <v>13900</v>
      </c>
      <c r="H369" s="3648"/>
      <c r="I369" s="3648"/>
      <c r="J369" s="3648"/>
      <c r="K369" s="3648"/>
      <c r="L369" s="3648"/>
      <c r="M369" s="3648"/>
      <c r="N369" s="3648"/>
      <c r="O369" s="3648"/>
      <c r="P369" s="3648"/>
      <c r="Q369" s="3648"/>
      <c r="R369" s="3648"/>
    </row>
    <row r="370" spans="1:18" ht="36.75" customHeight="1">
      <c r="A370" s="2114"/>
      <c r="B370" s="1976" t="s">
        <v>1947</v>
      </c>
      <c r="C370" s="2108" t="s">
        <v>32</v>
      </c>
      <c r="D370" s="2117" t="s">
        <v>2541</v>
      </c>
      <c r="E370" s="2010"/>
      <c r="F370" s="2119"/>
      <c r="G370" s="3648">
        <v>22400</v>
      </c>
      <c r="H370" s="3648"/>
      <c r="I370" s="3648"/>
      <c r="J370" s="3648"/>
      <c r="K370" s="3648"/>
      <c r="L370" s="3648"/>
      <c r="M370" s="3648"/>
      <c r="N370" s="3648"/>
      <c r="O370" s="3648"/>
      <c r="P370" s="3648"/>
      <c r="Q370" s="3648"/>
      <c r="R370" s="3648"/>
    </row>
    <row r="371" spans="1:18" ht="64.5" hidden="1" customHeight="1">
      <c r="A371" s="2114" t="s">
        <v>1379</v>
      </c>
      <c r="B371" s="3625" t="s">
        <v>1821</v>
      </c>
      <c r="C371" s="3625"/>
      <c r="D371" s="3625"/>
      <c r="E371" s="3625"/>
      <c r="F371" s="2010"/>
      <c r="G371" s="2010"/>
      <c r="H371" s="1999"/>
      <c r="I371" s="2117"/>
      <c r="J371" s="2117"/>
      <c r="K371" s="2117"/>
      <c r="L371" s="1978"/>
      <c r="M371" s="2117"/>
      <c r="N371" s="2111"/>
      <c r="O371" s="2111"/>
      <c r="P371" s="2111"/>
      <c r="Q371" s="2111"/>
      <c r="R371" s="2111"/>
    </row>
    <row r="372" spans="1:18" ht="69.75" hidden="1" customHeight="1">
      <c r="A372" s="2108"/>
      <c r="B372" s="3626" t="s">
        <v>1843</v>
      </c>
      <c r="C372" s="3626"/>
      <c r="D372" s="3626"/>
      <c r="E372" s="3626"/>
      <c r="F372" s="3626"/>
      <c r="G372" s="3626"/>
      <c r="H372" s="3626"/>
      <c r="I372" s="3626"/>
      <c r="J372" s="3626"/>
      <c r="K372" s="3626"/>
      <c r="L372" s="3626"/>
      <c r="M372" s="3626"/>
      <c r="N372" s="3626"/>
      <c r="O372" s="3626"/>
      <c r="P372" s="3626"/>
      <c r="Q372" s="3626"/>
      <c r="R372" s="3626"/>
    </row>
    <row r="373" spans="1:18" ht="34.5" hidden="1" customHeight="1">
      <c r="A373" s="2108"/>
      <c r="B373" s="2114" t="s">
        <v>1345</v>
      </c>
      <c r="C373" s="2114"/>
      <c r="D373" s="2015"/>
      <c r="E373" s="1999"/>
      <c r="F373" s="1999"/>
      <c r="G373" s="1999"/>
      <c r="H373" s="1999"/>
      <c r="I373" s="2119"/>
      <c r="J373" s="1998"/>
      <c r="K373" s="1998"/>
      <c r="L373" s="1997"/>
      <c r="M373" s="1998"/>
      <c r="N373" s="2109"/>
      <c r="O373" s="2109"/>
      <c r="P373" s="2109"/>
      <c r="Q373" s="2109"/>
      <c r="R373" s="2109"/>
    </row>
    <row r="374" spans="1:18" ht="56.25" hidden="1" customHeight="1">
      <c r="A374" s="2108"/>
      <c r="B374" s="2121" t="s">
        <v>1348</v>
      </c>
      <c r="C374" s="2108" t="s">
        <v>13</v>
      </c>
      <c r="D374" s="2108"/>
      <c r="E374" s="2010"/>
      <c r="F374" s="2010"/>
      <c r="G374" s="2010">
        <v>3805000</v>
      </c>
      <c r="H374" s="2010"/>
      <c r="I374" s="3624" t="s">
        <v>1844</v>
      </c>
      <c r="J374" s="3624"/>
      <c r="K374" s="3624"/>
      <c r="L374" s="3624"/>
      <c r="M374" s="3624"/>
      <c r="N374" s="3624"/>
      <c r="O374" s="3624"/>
      <c r="P374" s="3624"/>
      <c r="Q374" s="3624"/>
      <c r="R374" s="3624"/>
    </row>
    <row r="375" spans="1:18" ht="56.25" hidden="1" customHeight="1">
      <c r="A375" s="2108"/>
      <c r="B375" s="2121" t="s">
        <v>1349</v>
      </c>
      <c r="C375" s="2108" t="s">
        <v>13</v>
      </c>
      <c r="D375" s="2108"/>
      <c r="E375" s="2010"/>
      <c r="F375" s="2010"/>
      <c r="G375" s="2010">
        <v>3805000</v>
      </c>
      <c r="H375" s="2010"/>
      <c r="I375" s="3624" t="s">
        <v>1844</v>
      </c>
      <c r="J375" s="3624"/>
      <c r="K375" s="3624"/>
      <c r="L375" s="3624"/>
      <c r="M375" s="3624"/>
      <c r="N375" s="3624"/>
      <c r="O375" s="3624"/>
      <c r="P375" s="3624"/>
      <c r="Q375" s="3624"/>
      <c r="R375" s="3624"/>
    </row>
    <row r="376" spans="1:18" ht="56.25" hidden="1" customHeight="1">
      <c r="A376" s="2108"/>
      <c r="B376" s="2110" t="s">
        <v>1346</v>
      </c>
      <c r="C376" s="2108"/>
      <c r="D376" s="2108"/>
      <c r="E376" s="2010"/>
      <c r="F376" s="2010"/>
      <c r="G376" s="2010"/>
      <c r="H376" s="2010"/>
      <c r="I376" s="2109"/>
      <c r="J376" s="2109"/>
      <c r="K376" s="2109"/>
      <c r="L376" s="1997"/>
      <c r="M376" s="2109"/>
      <c r="N376" s="2109"/>
      <c r="O376" s="2109"/>
      <c r="P376" s="2109"/>
      <c r="Q376" s="2109"/>
      <c r="R376" s="2109"/>
    </row>
    <row r="377" spans="1:18" ht="56.25" hidden="1" customHeight="1">
      <c r="A377" s="2115"/>
      <c r="B377" s="2121" t="s">
        <v>1350</v>
      </c>
      <c r="C377" s="2108" t="s">
        <v>13</v>
      </c>
      <c r="D377" s="2108"/>
      <c r="E377" s="2010"/>
      <c r="F377" s="2010"/>
      <c r="G377" s="2010">
        <v>3065000</v>
      </c>
      <c r="H377" s="2010"/>
      <c r="I377" s="2109"/>
      <c r="J377" s="2109"/>
      <c r="K377" s="2109"/>
      <c r="L377" s="1997"/>
      <c r="M377" s="2109"/>
      <c r="N377" s="2110"/>
      <c r="O377" s="2110"/>
      <c r="P377" s="2110"/>
      <c r="Q377" s="2110"/>
      <c r="R377" s="2110"/>
    </row>
    <row r="378" spans="1:18" ht="45" customHeight="1">
      <c r="A378" s="2114" t="s">
        <v>1380</v>
      </c>
      <c r="B378" s="2110" t="s">
        <v>2515</v>
      </c>
      <c r="C378" s="2114"/>
      <c r="D378" s="2110"/>
      <c r="E378" s="2110"/>
      <c r="F378" s="2110"/>
      <c r="G378" s="2110"/>
      <c r="H378" s="2110"/>
      <c r="I378" s="2110"/>
      <c r="J378" s="2110"/>
      <c r="K378" s="2110"/>
      <c r="L378" s="1982"/>
      <c r="M378" s="2110"/>
      <c r="N378" s="2110"/>
      <c r="O378" s="2110"/>
      <c r="P378" s="2110"/>
      <c r="Q378" s="2110"/>
      <c r="R378" s="2110"/>
    </row>
    <row r="379" spans="1:18" ht="48.75" customHeight="1">
      <c r="A379" s="2114">
        <v>1</v>
      </c>
      <c r="B379" s="3625" t="s">
        <v>1978</v>
      </c>
      <c r="C379" s="3625"/>
      <c r="D379" s="3625"/>
      <c r="E379" s="3625"/>
      <c r="F379" s="3625"/>
      <c r="G379" s="3625"/>
      <c r="H379" s="3625"/>
      <c r="I379" s="3625"/>
      <c r="J379" s="3625"/>
      <c r="K379" s="3625"/>
      <c r="L379" s="3625"/>
      <c r="M379" s="3625"/>
      <c r="N379" s="3625"/>
      <c r="O379" s="3625"/>
      <c r="P379" s="3625"/>
      <c r="Q379" s="3625"/>
      <c r="R379" s="3625"/>
    </row>
    <row r="380" spans="1:18" ht="37.5" customHeight="1">
      <c r="A380" s="2108"/>
      <c r="B380" s="2110"/>
      <c r="C380" s="2114"/>
      <c r="D380" s="2016"/>
      <c r="E380" s="2017"/>
      <c r="F380" s="3629" t="s">
        <v>1515</v>
      </c>
      <c r="G380" s="3629"/>
      <c r="H380" s="3629"/>
      <c r="I380" s="3629"/>
      <c r="J380" s="3629"/>
      <c r="K380" s="3629"/>
      <c r="L380" s="3629"/>
      <c r="M380" s="3629"/>
      <c r="N380" s="3629"/>
      <c r="O380" s="3629"/>
      <c r="P380" s="3629"/>
      <c r="Q380" s="3629"/>
      <c r="R380" s="3629"/>
    </row>
    <row r="381" spans="1:18" ht="110.25" customHeight="1">
      <c r="A381" s="2108"/>
      <c r="B381" s="2121" t="s">
        <v>192</v>
      </c>
      <c r="C381" s="2108" t="s">
        <v>1292</v>
      </c>
      <c r="D381" s="3623" t="s">
        <v>1558</v>
      </c>
      <c r="E381" s="2018"/>
      <c r="F381" s="2018"/>
      <c r="G381" s="2119"/>
      <c r="H381" s="2113"/>
      <c r="I381" s="2113"/>
      <c r="J381" s="2113"/>
      <c r="K381" s="2113">
        <v>7930000</v>
      </c>
      <c r="L381" s="1974"/>
      <c r="M381" s="2113"/>
      <c r="N381" s="2113"/>
      <c r="O381" s="2113"/>
      <c r="P381" s="2113"/>
      <c r="Q381" s="2113"/>
      <c r="R381" s="2113"/>
    </row>
    <row r="382" spans="1:18" ht="110.25" customHeight="1">
      <c r="A382" s="2108"/>
      <c r="B382" s="2121" t="s">
        <v>193</v>
      </c>
      <c r="C382" s="2108" t="s">
        <v>1292</v>
      </c>
      <c r="D382" s="3623"/>
      <c r="E382" s="2018"/>
      <c r="F382" s="2018"/>
      <c r="G382" s="2119"/>
      <c r="H382" s="2113"/>
      <c r="I382" s="2113"/>
      <c r="J382" s="2113"/>
      <c r="K382" s="2113">
        <v>8490000</v>
      </c>
      <c r="L382" s="1974"/>
      <c r="M382" s="2113"/>
      <c r="N382" s="2113"/>
      <c r="O382" s="2113"/>
      <c r="P382" s="2113"/>
      <c r="Q382" s="2113"/>
      <c r="R382" s="2113"/>
    </row>
    <row r="383" spans="1:18" ht="110.25" customHeight="1">
      <c r="A383" s="2108"/>
      <c r="B383" s="2121" t="s">
        <v>194</v>
      </c>
      <c r="C383" s="2108" t="s">
        <v>1292</v>
      </c>
      <c r="D383" s="3623"/>
      <c r="E383" s="2018"/>
      <c r="F383" s="2018"/>
      <c r="G383" s="2119"/>
      <c r="H383" s="2113"/>
      <c r="I383" s="2113"/>
      <c r="J383" s="2113"/>
      <c r="K383" s="2113">
        <v>9600000</v>
      </c>
      <c r="L383" s="1974"/>
      <c r="M383" s="2113"/>
      <c r="N383" s="2113"/>
      <c r="O383" s="2113"/>
      <c r="P383" s="2113"/>
      <c r="Q383" s="2113"/>
      <c r="R383" s="2113"/>
    </row>
    <row r="384" spans="1:18" ht="110.25" customHeight="1">
      <c r="A384" s="2108"/>
      <c r="B384" s="2121" t="s">
        <v>196</v>
      </c>
      <c r="C384" s="2108" t="s">
        <v>1292</v>
      </c>
      <c r="D384" s="2108" t="s">
        <v>1558</v>
      </c>
      <c r="E384" s="2018"/>
      <c r="F384" s="2018"/>
      <c r="G384" s="2119"/>
      <c r="H384" s="2113"/>
      <c r="I384" s="2113"/>
      <c r="J384" s="2113"/>
      <c r="K384" s="2113">
        <v>10900000</v>
      </c>
      <c r="L384" s="1974"/>
      <c r="M384" s="2113"/>
      <c r="N384" s="2113"/>
      <c r="O384" s="2113"/>
      <c r="P384" s="2113"/>
      <c r="Q384" s="2113"/>
      <c r="R384" s="2113"/>
    </row>
    <row r="385" spans="1:18" ht="110.25" customHeight="1">
      <c r="A385" s="2108"/>
      <c r="B385" s="2121" t="s">
        <v>1979</v>
      </c>
      <c r="C385" s="2108" t="s">
        <v>1292</v>
      </c>
      <c r="D385" s="2108" t="s">
        <v>1558</v>
      </c>
      <c r="E385" s="2018"/>
      <c r="F385" s="2018"/>
      <c r="G385" s="2119"/>
      <c r="H385" s="2113"/>
      <c r="I385" s="2113"/>
      <c r="J385" s="2113"/>
      <c r="K385" s="2113">
        <v>11850000</v>
      </c>
      <c r="L385" s="1974"/>
      <c r="M385" s="2113"/>
      <c r="N385" s="2113"/>
      <c r="O385" s="2113"/>
      <c r="P385" s="2113"/>
      <c r="Q385" s="2113"/>
      <c r="R385" s="2113"/>
    </row>
    <row r="386" spans="1:18" ht="110.25" customHeight="1">
      <c r="A386" s="2108"/>
      <c r="B386" s="2121" t="s">
        <v>199</v>
      </c>
      <c r="C386" s="2108" t="s">
        <v>1292</v>
      </c>
      <c r="D386" s="2108" t="s">
        <v>1558</v>
      </c>
      <c r="E386" s="2018"/>
      <c r="F386" s="2018"/>
      <c r="G386" s="2119"/>
      <c r="H386" s="2113"/>
      <c r="I386" s="2113"/>
      <c r="J386" s="2113"/>
      <c r="K386" s="2113">
        <v>12200000</v>
      </c>
      <c r="L386" s="1974"/>
      <c r="M386" s="2113"/>
      <c r="N386" s="2113"/>
      <c r="O386" s="2113"/>
      <c r="P386" s="2113"/>
      <c r="Q386" s="2113"/>
      <c r="R386" s="2113"/>
    </row>
    <row r="387" spans="1:18" ht="110.25" customHeight="1">
      <c r="A387" s="2105"/>
      <c r="B387" s="2019" t="s">
        <v>1980</v>
      </c>
      <c r="C387" s="2105" t="s">
        <v>1292</v>
      </c>
      <c r="D387" s="2105"/>
      <c r="E387" s="2020"/>
      <c r="F387" s="2020"/>
      <c r="G387" s="2021"/>
      <c r="H387" s="2022"/>
      <c r="I387" s="2022"/>
      <c r="J387" s="2022"/>
      <c r="K387" s="2022">
        <v>13190000</v>
      </c>
      <c r="L387" s="2023"/>
      <c r="M387" s="2022"/>
      <c r="N387" s="2024"/>
      <c r="O387" s="2024"/>
      <c r="P387" s="2024"/>
      <c r="Q387" s="2024"/>
      <c r="R387" s="2024"/>
    </row>
    <row r="388" spans="1:18" ht="110.25" customHeight="1">
      <c r="A388" s="2105"/>
      <c r="B388" s="2019" t="s">
        <v>1981</v>
      </c>
      <c r="C388" s="2105" t="s">
        <v>1292</v>
      </c>
      <c r="D388" s="2105"/>
      <c r="E388" s="2020"/>
      <c r="F388" s="2020"/>
      <c r="G388" s="2021"/>
      <c r="H388" s="2022"/>
      <c r="I388" s="2022"/>
      <c r="J388" s="2022"/>
      <c r="K388" s="2022">
        <v>14050000</v>
      </c>
      <c r="L388" s="2023"/>
      <c r="M388" s="2022"/>
      <c r="N388" s="2024"/>
      <c r="O388" s="2024"/>
      <c r="P388" s="2024"/>
      <c r="Q388" s="2024"/>
      <c r="R388" s="2024"/>
    </row>
    <row r="389" spans="1:18" ht="110.25" customHeight="1">
      <c r="A389" s="2105"/>
      <c r="B389" s="3622" t="s">
        <v>200</v>
      </c>
      <c r="C389" s="3622"/>
      <c r="D389" s="3622"/>
      <c r="E389" s="3622"/>
      <c r="F389" s="3622"/>
      <c r="G389" s="2024"/>
      <c r="H389" s="2024"/>
      <c r="I389" s="2024"/>
      <c r="J389" s="2024"/>
      <c r="K389" s="2024"/>
      <c r="L389" s="2025"/>
      <c r="M389" s="2106"/>
      <c r="N389" s="2022"/>
      <c r="O389" s="2022"/>
      <c r="P389" s="2022"/>
      <c r="Q389" s="2022"/>
      <c r="R389" s="2022"/>
    </row>
    <row r="390" spans="1:18" ht="110.25" customHeight="1">
      <c r="A390" s="2105"/>
      <c r="B390" s="2019" t="s">
        <v>201</v>
      </c>
      <c r="C390" s="2105" t="s">
        <v>1292</v>
      </c>
      <c r="D390" s="3615" t="s">
        <v>1558</v>
      </c>
      <c r="E390" s="2020"/>
      <c r="F390" s="2020"/>
      <c r="G390" s="2021"/>
      <c r="H390" s="2022"/>
      <c r="I390" s="2022"/>
      <c r="J390" s="2022"/>
      <c r="K390" s="2022">
        <v>11760000</v>
      </c>
      <c r="L390" s="2023"/>
      <c r="M390" s="2022"/>
      <c r="N390" s="2022"/>
      <c r="O390" s="2022"/>
      <c r="P390" s="2022"/>
      <c r="Q390" s="2022"/>
      <c r="R390" s="2022"/>
    </row>
    <row r="391" spans="1:18" ht="110.25" customHeight="1">
      <c r="A391" s="2105"/>
      <c r="B391" s="2019" t="s">
        <v>202</v>
      </c>
      <c r="C391" s="2105" t="s">
        <v>1292</v>
      </c>
      <c r="D391" s="3615"/>
      <c r="E391" s="2020"/>
      <c r="F391" s="2020"/>
      <c r="G391" s="2021"/>
      <c r="H391" s="2022"/>
      <c r="I391" s="2022"/>
      <c r="J391" s="2022"/>
      <c r="K391" s="2022">
        <v>14900000</v>
      </c>
      <c r="L391" s="2023"/>
      <c r="M391" s="2022"/>
      <c r="N391" s="2022"/>
      <c r="O391" s="2022"/>
      <c r="P391" s="2022"/>
      <c r="Q391" s="2022"/>
      <c r="R391" s="2022"/>
    </row>
    <row r="392" spans="1:18" ht="110.25" customHeight="1">
      <c r="A392" s="2105"/>
      <c r="B392" s="2019" t="s">
        <v>203</v>
      </c>
      <c r="C392" s="2105" t="s">
        <v>1292</v>
      </c>
      <c r="D392" s="3615"/>
      <c r="E392" s="2020"/>
      <c r="F392" s="2020"/>
      <c r="G392" s="2021"/>
      <c r="H392" s="2022"/>
      <c r="I392" s="2022"/>
      <c r="J392" s="2022"/>
      <c r="K392" s="2022">
        <v>17600000</v>
      </c>
      <c r="L392" s="2023"/>
      <c r="M392" s="2022"/>
      <c r="N392" s="2022"/>
      <c r="O392" s="2022"/>
      <c r="P392" s="2022"/>
      <c r="Q392" s="2022"/>
      <c r="R392" s="2022"/>
    </row>
    <row r="393" spans="1:18" ht="110.25" customHeight="1">
      <c r="A393" s="2104"/>
      <c r="B393" s="2019" t="s">
        <v>204</v>
      </c>
      <c r="C393" s="2105" t="s">
        <v>1292</v>
      </c>
      <c r="D393" s="3615"/>
      <c r="E393" s="2020"/>
      <c r="F393" s="2020"/>
      <c r="G393" s="2021"/>
      <c r="H393" s="2022"/>
      <c r="I393" s="2022"/>
      <c r="J393" s="2022"/>
      <c r="K393" s="2022">
        <v>20690000</v>
      </c>
      <c r="L393" s="2023"/>
      <c r="M393" s="2022"/>
      <c r="N393" s="2100"/>
      <c r="O393" s="2100"/>
      <c r="P393" s="2100"/>
      <c r="Q393" s="2100"/>
      <c r="R393" s="2100"/>
    </row>
    <row r="394" spans="1:18" ht="48" customHeight="1">
      <c r="A394" s="2104">
        <v>2</v>
      </c>
      <c r="B394" s="3604" t="s">
        <v>2433</v>
      </c>
      <c r="C394" s="3604"/>
      <c r="D394" s="3604"/>
      <c r="E394" s="3604"/>
      <c r="F394" s="3604"/>
      <c r="G394" s="3604"/>
      <c r="H394" s="3604"/>
      <c r="I394" s="3604"/>
      <c r="J394" s="3604"/>
      <c r="K394" s="3604"/>
      <c r="L394" s="3604"/>
      <c r="M394" s="3604"/>
      <c r="N394" s="3604"/>
      <c r="O394" s="3604"/>
      <c r="P394" s="3604"/>
      <c r="Q394" s="3604"/>
      <c r="R394" s="3604"/>
    </row>
    <row r="395" spans="1:18" ht="30" customHeight="1">
      <c r="A395" s="2104"/>
      <c r="B395" s="2100"/>
      <c r="C395" s="2102"/>
      <c r="D395" s="3611" t="s">
        <v>1515</v>
      </c>
      <c r="E395" s="3611"/>
      <c r="F395" s="3611"/>
      <c r="G395" s="3611"/>
      <c r="H395" s="3611"/>
      <c r="I395" s="3611"/>
      <c r="J395" s="3611"/>
      <c r="K395" s="3611"/>
      <c r="L395" s="3611"/>
      <c r="M395" s="3611"/>
      <c r="N395" s="3611"/>
      <c r="O395" s="3611"/>
      <c r="P395" s="3611"/>
      <c r="Q395" s="2100"/>
      <c r="R395" s="2100"/>
    </row>
    <row r="396" spans="1:18" ht="30" customHeight="1">
      <c r="A396" s="2104" t="s">
        <v>1839</v>
      </c>
      <c r="B396" s="2100" t="s">
        <v>2458</v>
      </c>
      <c r="C396" s="2102"/>
      <c r="D396" s="2104"/>
      <c r="E396" s="2104"/>
      <c r="F396" s="2104"/>
      <c r="G396" s="2104"/>
      <c r="H396" s="2104"/>
      <c r="I396" s="2104"/>
      <c r="J396" s="2104"/>
      <c r="K396" s="2104"/>
      <c r="L396" s="2104"/>
      <c r="M396" s="2104"/>
      <c r="N396" s="2104"/>
      <c r="O396" s="2104"/>
      <c r="P396" s="2104"/>
      <c r="Q396" s="2100"/>
      <c r="R396" s="2100"/>
    </row>
    <row r="397" spans="1:18" ht="102.75" customHeight="1">
      <c r="A397" s="2104"/>
      <c r="B397" s="2019" t="s">
        <v>1950</v>
      </c>
      <c r="C397" s="2105" t="s">
        <v>1292</v>
      </c>
      <c r="D397" s="2100"/>
      <c r="E397" s="2100"/>
      <c r="F397" s="2100"/>
      <c r="G397" s="2100"/>
      <c r="H397" s="2100"/>
      <c r="I397" s="2100"/>
      <c r="J397" s="2100"/>
      <c r="K397" s="2026">
        <v>4425000</v>
      </c>
      <c r="L397" s="2027"/>
      <c r="M397" s="2100"/>
      <c r="N397" s="2100"/>
      <c r="O397" s="2100"/>
      <c r="P397" s="2100"/>
      <c r="Q397" s="2100"/>
      <c r="R397" s="2100"/>
    </row>
    <row r="398" spans="1:18" ht="102.75" customHeight="1">
      <c r="A398" s="2104"/>
      <c r="B398" s="2019" t="s">
        <v>1950</v>
      </c>
      <c r="C398" s="2105" t="s">
        <v>1292</v>
      </c>
      <c r="D398" s="2100"/>
      <c r="E398" s="2100"/>
      <c r="F398" s="2100"/>
      <c r="G398" s="2100"/>
      <c r="H398" s="2100"/>
      <c r="I398" s="2100"/>
      <c r="J398" s="2100"/>
      <c r="K398" s="2026">
        <v>5250000</v>
      </c>
      <c r="L398" s="2027"/>
      <c r="M398" s="2100"/>
      <c r="N398" s="2100"/>
      <c r="O398" s="2100"/>
      <c r="P398" s="2100"/>
      <c r="Q398" s="2100"/>
      <c r="R398" s="2100"/>
    </row>
    <row r="399" spans="1:18" ht="102.75" customHeight="1">
      <c r="A399" s="2104"/>
      <c r="B399" s="2019" t="s">
        <v>1951</v>
      </c>
      <c r="C399" s="2105" t="s">
        <v>1292</v>
      </c>
      <c r="D399" s="2100"/>
      <c r="E399" s="2100"/>
      <c r="F399" s="2100"/>
      <c r="G399" s="2100"/>
      <c r="H399" s="2100"/>
      <c r="I399" s="2100"/>
      <c r="J399" s="2100"/>
      <c r="K399" s="2026">
        <v>6375000</v>
      </c>
      <c r="L399" s="2027"/>
      <c r="M399" s="2100"/>
      <c r="N399" s="2100"/>
      <c r="O399" s="2100"/>
      <c r="P399" s="2100"/>
      <c r="Q399" s="2100"/>
      <c r="R399" s="2100"/>
    </row>
    <row r="400" spans="1:18" ht="102.75" customHeight="1">
      <c r="A400" s="2104"/>
      <c r="B400" s="2019" t="s">
        <v>1952</v>
      </c>
      <c r="C400" s="2105" t="s">
        <v>1292</v>
      </c>
      <c r="D400" s="2100"/>
      <c r="E400" s="2100"/>
      <c r="F400" s="2100"/>
      <c r="G400" s="2100"/>
      <c r="H400" s="2100"/>
      <c r="I400" s="2100"/>
      <c r="J400" s="2100"/>
      <c r="K400" s="2026">
        <v>8400000</v>
      </c>
      <c r="L400" s="2027"/>
      <c r="M400" s="2100"/>
      <c r="N400" s="2100"/>
      <c r="O400" s="2100"/>
      <c r="P400" s="2100"/>
      <c r="Q400" s="2100"/>
      <c r="R400" s="2100"/>
    </row>
    <row r="401" spans="1:18" ht="102.75" customHeight="1">
      <c r="A401" s="2104"/>
      <c r="B401" s="2019" t="s">
        <v>1953</v>
      </c>
      <c r="C401" s="2105" t="s">
        <v>1292</v>
      </c>
      <c r="D401" s="2100"/>
      <c r="E401" s="2100"/>
      <c r="F401" s="2100"/>
      <c r="G401" s="2100"/>
      <c r="H401" s="2100"/>
      <c r="I401" s="2100"/>
      <c r="J401" s="2100"/>
      <c r="K401" s="2026">
        <v>9150000</v>
      </c>
      <c r="L401" s="2027"/>
      <c r="M401" s="2100"/>
      <c r="N401" s="2100"/>
      <c r="O401" s="2100"/>
      <c r="P401" s="2100"/>
      <c r="Q401" s="2100"/>
      <c r="R401" s="2100"/>
    </row>
    <row r="402" spans="1:18" ht="102.75" customHeight="1">
      <c r="A402" s="2104"/>
      <c r="B402" s="2019" t="s">
        <v>1954</v>
      </c>
      <c r="C402" s="2105" t="s">
        <v>1292</v>
      </c>
      <c r="D402" s="2100"/>
      <c r="E402" s="2100"/>
      <c r="F402" s="2100"/>
      <c r="G402" s="2100"/>
      <c r="H402" s="2100"/>
      <c r="I402" s="2100"/>
      <c r="J402" s="2100"/>
      <c r="K402" s="2026">
        <v>9450000</v>
      </c>
      <c r="L402" s="2027"/>
      <c r="M402" s="2100"/>
      <c r="N402" s="2100"/>
      <c r="O402" s="2100"/>
      <c r="P402" s="2100"/>
      <c r="Q402" s="2100"/>
      <c r="R402" s="2100"/>
    </row>
    <row r="403" spans="1:18" ht="102.75" customHeight="1">
      <c r="A403" s="2104"/>
      <c r="B403" s="2019" t="s">
        <v>1955</v>
      </c>
      <c r="C403" s="2105" t="s">
        <v>1292</v>
      </c>
      <c r="D403" s="2100"/>
      <c r="E403" s="2100"/>
      <c r="F403" s="2100"/>
      <c r="G403" s="2100"/>
      <c r="H403" s="2100"/>
      <c r="I403" s="2100"/>
      <c r="J403" s="2100"/>
      <c r="K403" s="2026">
        <v>9760000</v>
      </c>
      <c r="L403" s="2027"/>
      <c r="M403" s="2100"/>
      <c r="N403" s="2100"/>
      <c r="O403" s="2100"/>
      <c r="P403" s="2100"/>
      <c r="Q403" s="2100"/>
      <c r="R403" s="2100"/>
    </row>
    <row r="404" spans="1:18" ht="102.75" customHeight="1">
      <c r="A404" s="2104"/>
      <c r="B404" s="2019" t="s">
        <v>1956</v>
      </c>
      <c r="C404" s="2105" t="s">
        <v>1292</v>
      </c>
      <c r="D404" s="2100"/>
      <c r="E404" s="2100"/>
      <c r="F404" s="2100"/>
      <c r="G404" s="2100"/>
      <c r="H404" s="2100"/>
      <c r="I404" s="2100"/>
      <c r="J404" s="2100"/>
      <c r="K404" s="2026">
        <v>10650000</v>
      </c>
      <c r="L404" s="2027"/>
      <c r="M404" s="2100"/>
      <c r="N404" s="2100"/>
      <c r="O404" s="2100"/>
      <c r="P404" s="2100"/>
      <c r="Q404" s="2100"/>
      <c r="R404" s="2100"/>
    </row>
    <row r="405" spans="1:18" ht="102.75" customHeight="1">
      <c r="A405" s="2104"/>
      <c r="B405" s="2019" t="s">
        <v>1957</v>
      </c>
      <c r="C405" s="2105" t="s">
        <v>1292</v>
      </c>
      <c r="D405" s="2100"/>
      <c r="E405" s="2100"/>
      <c r="F405" s="2100"/>
      <c r="G405" s="2100"/>
      <c r="H405" s="2100"/>
      <c r="I405" s="2100"/>
      <c r="J405" s="2100"/>
      <c r="K405" s="2026">
        <v>11250000</v>
      </c>
      <c r="L405" s="2027"/>
      <c r="M405" s="2100"/>
      <c r="N405" s="2100"/>
      <c r="O405" s="2100"/>
      <c r="P405" s="2100"/>
      <c r="Q405" s="2100"/>
      <c r="R405" s="2100"/>
    </row>
    <row r="406" spans="1:18" ht="102.75" customHeight="1">
      <c r="A406" s="2104"/>
      <c r="B406" s="2019" t="s">
        <v>1958</v>
      </c>
      <c r="C406" s="2105" t="s">
        <v>1292</v>
      </c>
      <c r="D406" s="2100"/>
      <c r="E406" s="2100"/>
      <c r="F406" s="2100"/>
      <c r="G406" s="2100"/>
      <c r="H406" s="2100"/>
      <c r="I406" s="2100"/>
      <c r="J406" s="2100"/>
      <c r="K406" s="2026">
        <v>12225000</v>
      </c>
      <c r="L406" s="2027"/>
      <c r="M406" s="2100"/>
      <c r="N406" s="2100"/>
      <c r="O406" s="2100"/>
      <c r="P406" s="2100"/>
      <c r="Q406" s="2100"/>
      <c r="R406" s="2100"/>
    </row>
    <row r="407" spans="1:18" ht="102.75" customHeight="1">
      <c r="A407" s="2104"/>
      <c r="B407" s="2019" t="s">
        <v>1959</v>
      </c>
      <c r="C407" s="2105" t="s">
        <v>1292</v>
      </c>
      <c r="D407" s="2100"/>
      <c r="E407" s="2100"/>
      <c r="F407" s="2100"/>
      <c r="G407" s="2100"/>
      <c r="H407" s="2100"/>
      <c r="I407" s="2100"/>
      <c r="J407" s="2100"/>
      <c r="K407" s="2026">
        <v>13040000</v>
      </c>
      <c r="L407" s="2027"/>
      <c r="M407" s="2100"/>
      <c r="N407" s="2100"/>
      <c r="O407" s="2100"/>
      <c r="P407" s="2100"/>
      <c r="Q407" s="2100"/>
      <c r="R407" s="2100"/>
    </row>
    <row r="408" spans="1:18" ht="102.75" customHeight="1">
      <c r="A408" s="2104"/>
      <c r="B408" s="2019" t="s">
        <v>1960</v>
      </c>
      <c r="C408" s="2105" t="s">
        <v>1292</v>
      </c>
      <c r="D408" s="2100"/>
      <c r="E408" s="2100"/>
      <c r="F408" s="2100"/>
      <c r="G408" s="2100"/>
      <c r="H408" s="2100"/>
      <c r="I408" s="2100"/>
      <c r="J408" s="2100"/>
      <c r="K408" s="2026">
        <v>13800000</v>
      </c>
      <c r="L408" s="2027"/>
      <c r="M408" s="2100"/>
      <c r="N408" s="2100"/>
      <c r="O408" s="2100"/>
      <c r="P408" s="2100"/>
      <c r="Q408" s="2100"/>
      <c r="R408" s="2100"/>
    </row>
    <row r="409" spans="1:18" ht="102.75" customHeight="1">
      <c r="A409" s="2104"/>
      <c r="B409" s="2019" t="s">
        <v>1961</v>
      </c>
      <c r="C409" s="2105" t="s">
        <v>1292</v>
      </c>
      <c r="D409" s="2100"/>
      <c r="E409" s="2100"/>
      <c r="F409" s="2100"/>
      <c r="G409" s="2100"/>
      <c r="H409" s="2100"/>
      <c r="I409" s="2100"/>
      <c r="J409" s="2100"/>
      <c r="K409" s="2026">
        <v>14925000</v>
      </c>
      <c r="L409" s="2027"/>
      <c r="M409" s="2100"/>
      <c r="N409" s="2100"/>
      <c r="O409" s="2100"/>
      <c r="P409" s="2100"/>
      <c r="Q409" s="2100"/>
      <c r="R409" s="2100"/>
    </row>
    <row r="410" spans="1:18" ht="102.75" customHeight="1">
      <c r="A410" s="2104"/>
      <c r="B410" s="2019" t="s">
        <v>1962</v>
      </c>
      <c r="C410" s="2105" t="s">
        <v>1292</v>
      </c>
      <c r="D410" s="2100"/>
      <c r="E410" s="2100"/>
      <c r="F410" s="2100"/>
      <c r="G410" s="2100"/>
      <c r="H410" s="2100"/>
      <c r="I410" s="2100"/>
      <c r="J410" s="2100"/>
      <c r="K410" s="2026">
        <v>15920000</v>
      </c>
      <c r="L410" s="2027"/>
      <c r="M410" s="2100"/>
      <c r="N410" s="2100"/>
      <c r="O410" s="2100"/>
      <c r="P410" s="2100"/>
      <c r="Q410" s="2100"/>
      <c r="R410" s="2100"/>
    </row>
    <row r="411" spans="1:18" ht="102.75" customHeight="1">
      <c r="A411" s="2104"/>
      <c r="B411" s="2019" t="s">
        <v>1963</v>
      </c>
      <c r="C411" s="2105" t="s">
        <v>1292</v>
      </c>
      <c r="D411" s="2100"/>
      <c r="E411" s="2100"/>
      <c r="F411" s="2100"/>
      <c r="G411" s="2100"/>
      <c r="H411" s="2100"/>
      <c r="I411" s="2100"/>
      <c r="J411" s="2100"/>
      <c r="K411" s="2026">
        <v>34350000</v>
      </c>
      <c r="L411" s="2027"/>
      <c r="M411" s="2100"/>
      <c r="N411" s="2100"/>
      <c r="O411" s="2100"/>
      <c r="P411" s="2100"/>
      <c r="Q411" s="2100"/>
      <c r="R411" s="2100"/>
    </row>
    <row r="412" spans="1:18" ht="102.75" customHeight="1">
      <c r="A412" s="2104"/>
      <c r="B412" s="2019" t="s">
        <v>1964</v>
      </c>
      <c r="C412" s="2105" t="s">
        <v>1292</v>
      </c>
      <c r="D412" s="2100"/>
      <c r="E412" s="2100"/>
      <c r="F412" s="2100"/>
      <c r="G412" s="2100"/>
      <c r="H412" s="2100"/>
      <c r="I412" s="2100"/>
      <c r="J412" s="2100"/>
      <c r="K412" s="2026">
        <v>5520000</v>
      </c>
      <c r="L412" s="2027"/>
      <c r="M412" s="2100"/>
      <c r="N412" s="2100"/>
      <c r="O412" s="2100"/>
      <c r="P412" s="2100"/>
      <c r="Q412" s="2100"/>
      <c r="R412" s="2100"/>
    </row>
    <row r="413" spans="1:18" ht="102.75" customHeight="1">
      <c r="A413" s="2104"/>
      <c r="B413" s="2019" t="s">
        <v>1965</v>
      </c>
      <c r="C413" s="2105" t="s">
        <v>1292</v>
      </c>
      <c r="D413" s="2100"/>
      <c r="E413" s="2100"/>
      <c r="F413" s="2100"/>
      <c r="G413" s="2100"/>
      <c r="H413" s="2100"/>
      <c r="I413" s="2100"/>
      <c r="J413" s="2100"/>
      <c r="K413" s="2026">
        <v>6560000</v>
      </c>
      <c r="L413" s="2027"/>
      <c r="M413" s="2100"/>
      <c r="N413" s="2100"/>
      <c r="O413" s="2100"/>
      <c r="P413" s="2100"/>
      <c r="Q413" s="2100"/>
      <c r="R413" s="2100"/>
    </row>
    <row r="414" spans="1:18" ht="102.75" customHeight="1">
      <c r="A414" s="2104"/>
      <c r="B414" s="2019" t="s">
        <v>1966</v>
      </c>
      <c r="C414" s="2105" t="s">
        <v>1292</v>
      </c>
      <c r="D414" s="2100"/>
      <c r="E414" s="2100"/>
      <c r="F414" s="2100"/>
      <c r="G414" s="2100"/>
      <c r="H414" s="2100"/>
      <c r="I414" s="2100"/>
      <c r="J414" s="2100"/>
      <c r="K414" s="2026">
        <v>7600000</v>
      </c>
      <c r="L414" s="2027"/>
      <c r="M414" s="2100"/>
      <c r="N414" s="2100"/>
      <c r="O414" s="2100"/>
      <c r="P414" s="2100"/>
      <c r="Q414" s="2100"/>
      <c r="R414" s="2100"/>
    </row>
    <row r="415" spans="1:18" ht="102.75" customHeight="1">
      <c r="A415" s="2104"/>
      <c r="B415" s="2019" t="s">
        <v>1967</v>
      </c>
      <c r="C415" s="2105" t="s">
        <v>1292</v>
      </c>
      <c r="D415" s="2100"/>
      <c r="E415" s="2100"/>
      <c r="F415" s="2100"/>
      <c r="G415" s="2100"/>
      <c r="H415" s="2100"/>
      <c r="I415" s="2100"/>
      <c r="J415" s="2100"/>
      <c r="K415" s="2026">
        <v>8800000</v>
      </c>
      <c r="L415" s="2027"/>
      <c r="M415" s="2100"/>
      <c r="N415" s="2100"/>
      <c r="O415" s="2100"/>
      <c r="P415" s="2100"/>
      <c r="Q415" s="2100"/>
      <c r="R415" s="2100"/>
    </row>
    <row r="416" spans="1:18" ht="102.75" customHeight="1">
      <c r="A416" s="2104"/>
      <c r="B416" s="2019" t="s">
        <v>1968</v>
      </c>
      <c r="C416" s="2105" t="s">
        <v>1292</v>
      </c>
      <c r="D416" s="2100"/>
      <c r="E416" s="2100"/>
      <c r="F416" s="2100"/>
      <c r="G416" s="2100"/>
      <c r="H416" s="2100"/>
      <c r="I416" s="2100"/>
      <c r="J416" s="2100"/>
      <c r="K416" s="2026">
        <v>10400000</v>
      </c>
      <c r="L416" s="2027"/>
      <c r="M416" s="2100"/>
      <c r="N416" s="2100"/>
      <c r="O416" s="2100"/>
      <c r="P416" s="2100"/>
      <c r="Q416" s="2100"/>
      <c r="R416" s="2100"/>
    </row>
    <row r="417" spans="1:18" ht="102.75" customHeight="1">
      <c r="A417" s="2104"/>
      <c r="B417" s="2019" t="s">
        <v>1969</v>
      </c>
      <c r="C417" s="2105" t="s">
        <v>1292</v>
      </c>
      <c r="D417" s="2100"/>
      <c r="E417" s="2100"/>
      <c r="F417" s="2100"/>
      <c r="G417" s="2100"/>
      <c r="H417" s="2100"/>
      <c r="I417" s="2100"/>
      <c r="J417" s="2100"/>
      <c r="K417" s="2026">
        <v>12000000</v>
      </c>
      <c r="L417" s="2027"/>
      <c r="M417" s="2100"/>
      <c r="N417" s="2100"/>
      <c r="O417" s="2100"/>
      <c r="P417" s="2100"/>
      <c r="Q417" s="2100"/>
      <c r="R417" s="2100"/>
    </row>
    <row r="418" spans="1:18" ht="102.75" customHeight="1">
      <c r="A418" s="2104"/>
      <c r="B418" s="2019" t="s">
        <v>1970</v>
      </c>
      <c r="C418" s="2105" t="s">
        <v>1292</v>
      </c>
      <c r="D418" s="2100"/>
      <c r="E418" s="2100"/>
      <c r="F418" s="2100"/>
      <c r="G418" s="2100"/>
      <c r="H418" s="2100"/>
      <c r="I418" s="2100"/>
      <c r="J418" s="2100"/>
      <c r="K418" s="2026">
        <v>14320000</v>
      </c>
      <c r="L418" s="2027"/>
      <c r="M418" s="2100"/>
      <c r="N418" s="2100"/>
      <c r="O418" s="2100"/>
      <c r="P418" s="2100"/>
      <c r="Q418" s="2100"/>
      <c r="R418" s="2100"/>
    </row>
    <row r="419" spans="1:18" ht="65.25" customHeight="1">
      <c r="A419" s="2104"/>
      <c r="B419" s="2019" t="s">
        <v>2446</v>
      </c>
      <c r="C419" s="2105" t="s">
        <v>2447</v>
      </c>
      <c r="D419" s="2100"/>
      <c r="E419" s="2100"/>
      <c r="F419" s="2100"/>
      <c r="G419" s="2100"/>
      <c r="H419" s="2100"/>
      <c r="I419" s="2100"/>
      <c r="J419" s="2100"/>
      <c r="K419" s="2026">
        <v>13600000</v>
      </c>
      <c r="L419" s="2027"/>
      <c r="M419" s="2100"/>
      <c r="N419" s="2100"/>
      <c r="O419" s="2100"/>
      <c r="P419" s="2100"/>
      <c r="Q419" s="2100"/>
      <c r="R419" s="2100"/>
    </row>
    <row r="420" spans="1:18" ht="65.25" customHeight="1">
      <c r="A420" s="2104"/>
      <c r="B420" s="2019" t="s">
        <v>2448</v>
      </c>
      <c r="C420" s="2105" t="s">
        <v>2447</v>
      </c>
      <c r="D420" s="2100"/>
      <c r="E420" s="2100"/>
      <c r="F420" s="2100"/>
      <c r="G420" s="2100"/>
      <c r="H420" s="2100"/>
      <c r="I420" s="2100"/>
      <c r="J420" s="2100"/>
      <c r="K420" s="2026">
        <v>14450000</v>
      </c>
      <c r="L420" s="2027"/>
      <c r="M420" s="2100"/>
      <c r="N420" s="2100"/>
      <c r="O420" s="2100"/>
      <c r="P420" s="2100"/>
      <c r="Q420" s="2100"/>
      <c r="R420" s="2100"/>
    </row>
    <row r="421" spans="1:18" ht="65.25" customHeight="1">
      <c r="A421" s="2104"/>
      <c r="B421" s="2019" t="s">
        <v>2449</v>
      </c>
      <c r="C421" s="2105" t="s">
        <v>2447</v>
      </c>
      <c r="D421" s="2100"/>
      <c r="E421" s="2100"/>
      <c r="F421" s="2100"/>
      <c r="G421" s="2100"/>
      <c r="H421" s="2100"/>
      <c r="I421" s="2100"/>
      <c r="J421" s="2100"/>
      <c r="K421" s="2026">
        <v>15750000</v>
      </c>
      <c r="L421" s="2027"/>
      <c r="M421" s="2100"/>
      <c r="N421" s="2100"/>
      <c r="O421" s="2100"/>
      <c r="P421" s="2100"/>
      <c r="Q421" s="2100"/>
      <c r="R421" s="2100"/>
    </row>
    <row r="422" spans="1:18" ht="65.25" customHeight="1">
      <c r="A422" s="2104"/>
      <c r="B422" s="2019" t="s">
        <v>2450</v>
      </c>
      <c r="C422" s="2105" t="s">
        <v>2447</v>
      </c>
      <c r="D422" s="2100"/>
      <c r="E422" s="2100"/>
      <c r="F422" s="2100"/>
      <c r="G422" s="2100"/>
      <c r="H422" s="2100"/>
      <c r="I422" s="2100"/>
      <c r="J422" s="2100"/>
      <c r="K422" s="2026">
        <v>20250000</v>
      </c>
      <c r="L422" s="2027"/>
      <c r="M422" s="2100"/>
      <c r="N422" s="2100"/>
      <c r="O422" s="2100"/>
      <c r="P422" s="2100"/>
      <c r="Q422" s="2100"/>
      <c r="R422" s="2100"/>
    </row>
    <row r="423" spans="1:18" ht="65.25" customHeight="1">
      <c r="A423" s="2104"/>
      <c r="B423" s="2019" t="s">
        <v>2451</v>
      </c>
      <c r="C423" s="2105" t="s">
        <v>2447</v>
      </c>
      <c r="D423" s="2100"/>
      <c r="E423" s="2100"/>
      <c r="F423" s="2100"/>
      <c r="G423" s="2100"/>
      <c r="H423" s="2100"/>
      <c r="I423" s="2100"/>
      <c r="J423" s="2100"/>
      <c r="K423" s="2026">
        <v>24750000</v>
      </c>
      <c r="L423" s="2027"/>
      <c r="M423" s="2100"/>
      <c r="N423" s="2100"/>
      <c r="O423" s="2100"/>
      <c r="P423" s="2100"/>
      <c r="Q423" s="2100"/>
      <c r="R423" s="2100"/>
    </row>
    <row r="424" spans="1:18" ht="65.25" customHeight="1">
      <c r="A424" s="2104"/>
      <c r="B424" s="2019" t="s">
        <v>2452</v>
      </c>
      <c r="C424" s="2105" t="s">
        <v>2447</v>
      </c>
      <c r="D424" s="2100"/>
      <c r="E424" s="2100"/>
      <c r="F424" s="2100"/>
      <c r="G424" s="2100"/>
      <c r="H424" s="2100"/>
      <c r="I424" s="2100"/>
      <c r="J424" s="2100"/>
      <c r="K424" s="2026">
        <v>11925000</v>
      </c>
      <c r="L424" s="2027"/>
      <c r="M424" s="2100"/>
      <c r="N424" s="2100"/>
      <c r="O424" s="2100"/>
      <c r="P424" s="2100"/>
      <c r="Q424" s="2100"/>
      <c r="R424" s="2100"/>
    </row>
    <row r="425" spans="1:18" ht="65.25" customHeight="1">
      <c r="A425" s="2104"/>
      <c r="B425" s="2019" t="s">
        <v>2453</v>
      </c>
      <c r="C425" s="2105" t="s">
        <v>2447</v>
      </c>
      <c r="D425" s="2100"/>
      <c r="E425" s="2100"/>
      <c r="F425" s="2100"/>
      <c r="G425" s="2100"/>
      <c r="H425" s="2100"/>
      <c r="I425" s="2100"/>
      <c r="J425" s="2100"/>
      <c r="K425" s="2026">
        <v>13425000</v>
      </c>
      <c r="L425" s="2027"/>
      <c r="M425" s="2100"/>
      <c r="N425" s="2100"/>
      <c r="O425" s="2100"/>
      <c r="P425" s="2100"/>
      <c r="Q425" s="2100"/>
      <c r="R425" s="2100"/>
    </row>
    <row r="426" spans="1:18" ht="65.25" customHeight="1">
      <c r="A426" s="2104"/>
      <c r="B426" s="2019" t="s">
        <v>2454</v>
      </c>
      <c r="C426" s="2105" t="s">
        <v>2447</v>
      </c>
      <c r="D426" s="2100"/>
      <c r="E426" s="2100"/>
      <c r="F426" s="2100"/>
      <c r="G426" s="2100"/>
      <c r="H426" s="2100"/>
      <c r="I426" s="2100"/>
      <c r="J426" s="2100"/>
      <c r="K426" s="2026">
        <v>14925000</v>
      </c>
      <c r="L426" s="2027"/>
      <c r="M426" s="2100"/>
      <c r="N426" s="2100"/>
      <c r="O426" s="2100"/>
      <c r="P426" s="2100"/>
      <c r="Q426" s="2100"/>
      <c r="R426" s="2100"/>
    </row>
    <row r="427" spans="1:18" ht="65.25" customHeight="1">
      <c r="A427" s="2104"/>
      <c r="B427" s="2019" t="s">
        <v>2455</v>
      </c>
      <c r="C427" s="2105" t="s">
        <v>2447</v>
      </c>
      <c r="D427" s="2100"/>
      <c r="E427" s="2100"/>
      <c r="F427" s="2100"/>
      <c r="G427" s="2100"/>
      <c r="H427" s="2100"/>
      <c r="I427" s="2100"/>
      <c r="J427" s="2100"/>
      <c r="K427" s="2026">
        <v>20250000</v>
      </c>
      <c r="L427" s="2027"/>
      <c r="M427" s="2100"/>
      <c r="N427" s="2100"/>
      <c r="O427" s="2100"/>
      <c r="P427" s="2100"/>
      <c r="Q427" s="2100"/>
      <c r="R427" s="2100"/>
    </row>
    <row r="428" spans="1:18" ht="65.25" customHeight="1">
      <c r="A428" s="2104"/>
      <c r="B428" s="2019" t="s">
        <v>2456</v>
      </c>
      <c r="C428" s="2105" t="s">
        <v>2447</v>
      </c>
      <c r="D428" s="2100"/>
      <c r="E428" s="2100"/>
      <c r="F428" s="2100"/>
      <c r="G428" s="2100"/>
      <c r="H428" s="2100"/>
      <c r="I428" s="2100"/>
      <c r="J428" s="2100"/>
      <c r="K428" s="2026">
        <v>21750000</v>
      </c>
      <c r="L428" s="2027"/>
      <c r="M428" s="2100"/>
      <c r="N428" s="2100"/>
      <c r="O428" s="2100"/>
      <c r="P428" s="2100"/>
      <c r="Q428" s="2100"/>
      <c r="R428" s="2100"/>
    </row>
    <row r="429" spans="1:18" ht="65.25" customHeight="1">
      <c r="A429" s="2104"/>
      <c r="B429" s="2019" t="s">
        <v>2457</v>
      </c>
      <c r="C429" s="2105" t="s">
        <v>2447</v>
      </c>
      <c r="D429" s="2100"/>
      <c r="E429" s="2100"/>
      <c r="F429" s="2100"/>
      <c r="G429" s="2100"/>
      <c r="H429" s="2100"/>
      <c r="I429" s="2100"/>
      <c r="J429" s="2100"/>
      <c r="K429" s="2026">
        <v>23250000</v>
      </c>
      <c r="L429" s="2027"/>
      <c r="M429" s="2100"/>
      <c r="N429" s="2100"/>
      <c r="O429" s="2100"/>
      <c r="P429" s="2100"/>
      <c r="Q429" s="2100"/>
      <c r="R429" s="2100"/>
    </row>
    <row r="430" spans="1:18" s="2030" customFormat="1" ht="37.5" customHeight="1">
      <c r="A430" s="2104" t="s">
        <v>128</v>
      </c>
      <c r="B430" s="2028" t="s">
        <v>2459</v>
      </c>
      <c r="C430" s="2104"/>
      <c r="D430" s="2100"/>
      <c r="E430" s="2100"/>
      <c r="F430" s="2100"/>
      <c r="G430" s="2100"/>
      <c r="H430" s="2100"/>
      <c r="I430" s="2100"/>
      <c r="J430" s="2100"/>
      <c r="K430" s="2029"/>
      <c r="L430" s="2027"/>
      <c r="M430" s="2100"/>
      <c r="N430" s="2100"/>
      <c r="O430" s="2100"/>
      <c r="P430" s="2100"/>
      <c r="Q430" s="2100"/>
      <c r="R430" s="2100"/>
    </row>
    <row r="431" spans="1:18" ht="41.25" customHeight="1">
      <c r="A431" s="2104"/>
      <c r="B431" s="2019" t="s">
        <v>2460</v>
      </c>
      <c r="C431" s="2105" t="s">
        <v>2447</v>
      </c>
      <c r="D431" s="3617" t="s">
        <v>2479</v>
      </c>
      <c r="E431" s="2100"/>
      <c r="F431" s="2100"/>
      <c r="G431" s="2100"/>
      <c r="H431" s="2100"/>
      <c r="I431" s="2100"/>
      <c r="J431" s="2100"/>
      <c r="K431" s="2026">
        <v>11670000</v>
      </c>
      <c r="L431" s="2027"/>
      <c r="M431" s="2100"/>
      <c r="N431" s="2100"/>
      <c r="O431" s="2100"/>
      <c r="P431" s="2100"/>
      <c r="Q431" s="2100"/>
      <c r="R431" s="2100"/>
    </row>
    <row r="432" spans="1:18" ht="41.25" customHeight="1">
      <c r="A432" s="2104"/>
      <c r="B432" s="2019" t="s">
        <v>2461</v>
      </c>
      <c r="C432" s="2105" t="s">
        <v>2447</v>
      </c>
      <c r="D432" s="3618"/>
      <c r="E432" s="2100"/>
      <c r="F432" s="2100"/>
      <c r="G432" s="2100"/>
      <c r="H432" s="2100"/>
      <c r="I432" s="2100"/>
      <c r="J432" s="2100"/>
      <c r="K432" s="2026">
        <v>14100000</v>
      </c>
      <c r="L432" s="2027"/>
      <c r="M432" s="2100"/>
      <c r="N432" s="2100"/>
      <c r="O432" s="2100"/>
      <c r="P432" s="2100"/>
      <c r="Q432" s="2100"/>
      <c r="R432" s="2100"/>
    </row>
    <row r="433" spans="1:18" ht="41.25" customHeight="1">
      <c r="A433" s="2104"/>
      <c r="B433" s="2019" t="s">
        <v>2462</v>
      </c>
      <c r="C433" s="2105" t="s">
        <v>2447</v>
      </c>
      <c r="D433" s="3618"/>
      <c r="E433" s="2100"/>
      <c r="F433" s="2100"/>
      <c r="G433" s="2100"/>
      <c r="H433" s="2100"/>
      <c r="I433" s="2100"/>
      <c r="J433" s="2100"/>
      <c r="K433" s="2026">
        <v>3900000</v>
      </c>
      <c r="L433" s="2027"/>
      <c r="M433" s="2100"/>
      <c r="N433" s="2100"/>
      <c r="O433" s="2100"/>
      <c r="P433" s="2100"/>
      <c r="Q433" s="2100"/>
      <c r="R433" s="2100"/>
    </row>
    <row r="434" spans="1:18" ht="41.25" customHeight="1">
      <c r="A434" s="2104"/>
      <c r="B434" s="2019" t="s">
        <v>2463</v>
      </c>
      <c r="C434" s="2105" t="s">
        <v>2447</v>
      </c>
      <c r="D434" s="3618"/>
      <c r="E434" s="2100"/>
      <c r="F434" s="2100"/>
      <c r="G434" s="2100"/>
      <c r="H434" s="2100"/>
      <c r="I434" s="2100"/>
      <c r="J434" s="2100"/>
      <c r="K434" s="2026">
        <v>4200000</v>
      </c>
      <c r="L434" s="2027"/>
      <c r="M434" s="2100"/>
      <c r="N434" s="2100"/>
      <c r="O434" s="2100"/>
      <c r="P434" s="2100"/>
      <c r="Q434" s="2100"/>
      <c r="R434" s="2100"/>
    </row>
    <row r="435" spans="1:18" ht="41.25" customHeight="1">
      <c r="A435" s="2104"/>
      <c r="B435" s="2019" t="s">
        <v>2464</v>
      </c>
      <c r="C435" s="2105" t="s">
        <v>2447</v>
      </c>
      <c r="D435" s="3618"/>
      <c r="E435" s="2100"/>
      <c r="F435" s="2100"/>
      <c r="G435" s="2100"/>
      <c r="H435" s="2100"/>
      <c r="I435" s="2100"/>
      <c r="J435" s="2100"/>
      <c r="K435" s="2026">
        <v>6600000</v>
      </c>
      <c r="L435" s="2027"/>
      <c r="M435" s="2100"/>
      <c r="N435" s="2100"/>
      <c r="O435" s="2100"/>
      <c r="P435" s="2100"/>
      <c r="Q435" s="2100"/>
      <c r="R435" s="2100"/>
    </row>
    <row r="436" spans="1:18" ht="41.25" customHeight="1">
      <c r="A436" s="2104"/>
      <c r="B436" s="2019" t="s">
        <v>2465</v>
      </c>
      <c r="C436" s="2105" t="s">
        <v>2447</v>
      </c>
      <c r="D436" s="3618"/>
      <c r="E436" s="2100"/>
      <c r="F436" s="2100"/>
      <c r="G436" s="2100"/>
      <c r="H436" s="2100"/>
      <c r="I436" s="2100"/>
      <c r="J436" s="2100"/>
      <c r="K436" s="2026">
        <v>8550000</v>
      </c>
      <c r="L436" s="2027"/>
      <c r="M436" s="2100"/>
      <c r="N436" s="2100"/>
      <c r="O436" s="2100"/>
      <c r="P436" s="2100"/>
      <c r="Q436" s="2100"/>
      <c r="R436" s="2100"/>
    </row>
    <row r="437" spans="1:18" ht="41.25" customHeight="1">
      <c r="A437" s="2104"/>
      <c r="B437" s="2019" t="s">
        <v>2466</v>
      </c>
      <c r="C437" s="2105" t="s">
        <v>2447</v>
      </c>
      <c r="D437" s="3618"/>
      <c r="E437" s="2100"/>
      <c r="F437" s="2100"/>
      <c r="G437" s="2100"/>
      <c r="H437" s="2100"/>
      <c r="I437" s="2100"/>
      <c r="J437" s="2100"/>
      <c r="K437" s="2026">
        <v>13350000</v>
      </c>
      <c r="L437" s="2027"/>
      <c r="M437" s="2100"/>
      <c r="N437" s="2100"/>
      <c r="O437" s="2100"/>
      <c r="P437" s="2100"/>
      <c r="Q437" s="2100"/>
      <c r="R437" s="2100"/>
    </row>
    <row r="438" spans="1:18" ht="41.25" customHeight="1">
      <c r="A438" s="2104"/>
      <c r="B438" s="2019" t="s">
        <v>2467</v>
      </c>
      <c r="C438" s="2105" t="s">
        <v>2447</v>
      </c>
      <c r="D438" s="3618"/>
      <c r="E438" s="2100"/>
      <c r="F438" s="2100"/>
      <c r="G438" s="2100"/>
      <c r="H438" s="2100"/>
      <c r="I438" s="2100"/>
      <c r="J438" s="2100"/>
      <c r="K438" s="2026">
        <v>23700000</v>
      </c>
      <c r="L438" s="2027"/>
      <c r="M438" s="2100"/>
      <c r="N438" s="2100"/>
      <c r="O438" s="2100"/>
      <c r="P438" s="2100"/>
      <c r="Q438" s="2100"/>
      <c r="R438" s="2100"/>
    </row>
    <row r="439" spans="1:18" ht="41.25" customHeight="1">
      <c r="A439" s="2104"/>
      <c r="B439" s="2019" t="s">
        <v>2468</v>
      </c>
      <c r="C439" s="2105" t="s">
        <v>2447</v>
      </c>
      <c r="D439" s="3618"/>
      <c r="E439" s="2100"/>
      <c r="F439" s="2100"/>
      <c r="G439" s="2100"/>
      <c r="H439" s="2100"/>
      <c r="I439" s="2100"/>
      <c r="J439" s="2100"/>
      <c r="K439" s="2026">
        <v>33800000</v>
      </c>
      <c r="L439" s="2027"/>
      <c r="M439" s="2100"/>
      <c r="N439" s="2100"/>
      <c r="O439" s="2100"/>
      <c r="P439" s="2100"/>
      <c r="Q439" s="2100"/>
      <c r="R439" s="2100"/>
    </row>
    <row r="440" spans="1:18" ht="41.25" customHeight="1">
      <c r="A440" s="2104"/>
      <c r="B440" s="2019" t="s">
        <v>2469</v>
      </c>
      <c r="C440" s="2105" t="s">
        <v>2447</v>
      </c>
      <c r="D440" s="3618"/>
      <c r="E440" s="2100"/>
      <c r="F440" s="2100"/>
      <c r="G440" s="2100"/>
      <c r="H440" s="2100"/>
      <c r="I440" s="2100"/>
      <c r="J440" s="2100"/>
      <c r="K440" s="2026">
        <v>9700000</v>
      </c>
      <c r="L440" s="2027"/>
      <c r="M440" s="2100"/>
      <c r="N440" s="2100"/>
      <c r="O440" s="2100"/>
      <c r="P440" s="2100"/>
      <c r="Q440" s="2100"/>
      <c r="R440" s="2100"/>
    </row>
    <row r="441" spans="1:18" ht="41.25" customHeight="1">
      <c r="A441" s="2104"/>
      <c r="B441" s="2019" t="s">
        <v>2470</v>
      </c>
      <c r="C441" s="2105" t="s">
        <v>2447</v>
      </c>
      <c r="D441" s="3619"/>
      <c r="E441" s="2100"/>
      <c r="F441" s="2100"/>
      <c r="G441" s="2100"/>
      <c r="H441" s="2100"/>
      <c r="I441" s="2100"/>
      <c r="J441" s="2100"/>
      <c r="K441" s="2026">
        <v>3750000</v>
      </c>
      <c r="L441" s="2027"/>
      <c r="M441" s="2100"/>
      <c r="N441" s="2100"/>
      <c r="O441" s="2100"/>
      <c r="P441" s="2100"/>
      <c r="Q441" s="2100"/>
      <c r="R441" s="2100"/>
    </row>
    <row r="442" spans="1:18" ht="36.75" customHeight="1">
      <c r="A442" s="2104" t="s">
        <v>1835</v>
      </c>
      <c r="B442" s="2028" t="s">
        <v>2471</v>
      </c>
      <c r="C442" s="2105"/>
      <c r="D442" s="2100"/>
      <c r="E442" s="2100"/>
      <c r="F442" s="2100"/>
      <c r="G442" s="2100"/>
      <c r="H442" s="2100"/>
      <c r="I442" s="2100"/>
      <c r="J442" s="2100"/>
      <c r="K442" s="2026"/>
      <c r="L442" s="2027"/>
      <c r="M442" s="2100"/>
      <c r="N442" s="2100"/>
      <c r="O442" s="2100"/>
      <c r="P442" s="2100"/>
      <c r="Q442" s="2100"/>
      <c r="R442" s="2100"/>
    </row>
    <row r="443" spans="1:18" ht="36.75" customHeight="1">
      <c r="A443" s="2104"/>
      <c r="B443" s="2019" t="s">
        <v>2472</v>
      </c>
      <c r="C443" s="2105" t="s">
        <v>2447</v>
      </c>
      <c r="D443" s="3617" t="s">
        <v>2479</v>
      </c>
      <c r="E443" s="2100"/>
      <c r="F443" s="2100"/>
      <c r="G443" s="2100"/>
      <c r="H443" s="2100"/>
      <c r="I443" s="2100"/>
      <c r="J443" s="2100"/>
      <c r="K443" s="2026">
        <v>2100000</v>
      </c>
      <c r="L443" s="2027"/>
      <c r="M443" s="2100"/>
      <c r="N443" s="2100"/>
      <c r="O443" s="2100"/>
      <c r="P443" s="2100"/>
      <c r="Q443" s="2100"/>
      <c r="R443" s="2100"/>
    </row>
    <row r="444" spans="1:18" ht="36.75" customHeight="1">
      <c r="A444" s="2104"/>
      <c r="B444" s="2019" t="s">
        <v>2473</v>
      </c>
      <c r="C444" s="2105" t="s">
        <v>2447</v>
      </c>
      <c r="D444" s="3618"/>
      <c r="E444" s="2100"/>
      <c r="F444" s="2100"/>
      <c r="G444" s="2100"/>
      <c r="H444" s="2100"/>
      <c r="I444" s="2100"/>
      <c r="J444" s="2100"/>
      <c r="K444" s="2026">
        <v>1400000</v>
      </c>
      <c r="L444" s="2027"/>
      <c r="M444" s="2100"/>
      <c r="N444" s="2100"/>
      <c r="O444" s="2100"/>
      <c r="P444" s="2100"/>
      <c r="Q444" s="2100"/>
      <c r="R444" s="2100"/>
    </row>
    <row r="445" spans="1:18" ht="36.75" customHeight="1">
      <c r="A445" s="2104"/>
      <c r="B445" s="2019" t="s">
        <v>2474</v>
      </c>
      <c r="C445" s="2105" t="s">
        <v>2447</v>
      </c>
      <c r="D445" s="3618"/>
      <c r="E445" s="2100"/>
      <c r="F445" s="2100"/>
      <c r="G445" s="2100"/>
      <c r="H445" s="2100"/>
      <c r="I445" s="2100"/>
      <c r="J445" s="2100"/>
      <c r="K445" s="2026">
        <v>1650000</v>
      </c>
      <c r="L445" s="2027"/>
      <c r="M445" s="2100"/>
      <c r="N445" s="2100"/>
      <c r="O445" s="2100"/>
      <c r="P445" s="2100"/>
      <c r="Q445" s="2100"/>
      <c r="R445" s="2100"/>
    </row>
    <row r="446" spans="1:18" ht="36.75" customHeight="1">
      <c r="A446" s="2104"/>
      <c r="B446" s="2019" t="s">
        <v>2475</v>
      </c>
      <c r="C446" s="2105" t="s">
        <v>2447</v>
      </c>
      <c r="D446" s="3618"/>
      <c r="E446" s="2100"/>
      <c r="F446" s="2100"/>
      <c r="G446" s="2100"/>
      <c r="H446" s="2100"/>
      <c r="I446" s="2100"/>
      <c r="J446" s="2100"/>
      <c r="K446" s="2026">
        <v>900000</v>
      </c>
      <c r="L446" s="2027"/>
      <c r="M446" s="2100"/>
      <c r="N446" s="2100"/>
      <c r="O446" s="2100"/>
      <c r="P446" s="2100"/>
      <c r="Q446" s="2100"/>
      <c r="R446" s="2100"/>
    </row>
    <row r="447" spans="1:18" ht="36.75" customHeight="1">
      <c r="A447" s="2104"/>
      <c r="B447" s="2019" t="s">
        <v>2476</v>
      </c>
      <c r="C447" s="2105" t="s">
        <v>2447</v>
      </c>
      <c r="D447" s="3618"/>
      <c r="E447" s="2100"/>
      <c r="F447" s="2100"/>
      <c r="G447" s="2100"/>
      <c r="H447" s="2100"/>
      <c r="I447" s="2100"/>
      <c r="J447" s="2100"/>
      <c r="K447" s="2026">
        <v>2850000</v>
      </c>
      <c r="L447" s="2027"/>
      <c r="M447" s="2100"/>
      <c r="N447" s="2100"/>
      <c r="O447" s="2100"/>
      <c r="P447" s="2100"/>
      <c r="Q447" s="2100"/>
      <c r="R447" s="2100"/>
    </row>
    <row r="448" spans="1:18" ht="36.75" customHeight="1">
      <c r="A448" s="2104"/>
      <c r="B448" s="2019" t="s">
        <v>2477</v>
      </c>
      <c r="C448" s="2105" t="s">
        <v>2447</v>
      </c>
      <c r="D448" s="3618"/>
      <c r="E448" s="2100"/>
      <c r="F448" s="2100"/>
      <c r="G448" s="2100"/>
      <c r="H448" s="2100"/>
      <c r="I448" s="2100"/>
      <c r="J448" s="2100"/>
      <c r="K448" s="2026">
        <v>4150000</v>
      </c>
      <c r="L448" s="2027"/>
      <c r="M448" s="2100"/>
      <c r="N448" s="2100"/>
      <c r="O448" s="2100"/>
      <c r="P448" s="2100"/>
      <c r="Q448" s="2100"/>
      <c r="R448" s="2100"/>
    </row>
    <row r="449" spans="1:18" ht="36.75" customHeight="1">
      <c r="A449" s="2104"/>
      <c r="B449" s="2019" t="s">
        <v>2478</v>
      </c>
      <c r="C449" s="2105" t="s">
        <v>2447</v>
      </c>
      <c r="D449" s="3619"/>
      <c r="E449" s="2100"/>
      <c r="F449" s="2100"/>
      <c r="G449" s="2100"/>
      <c r="H449" s="2100"/>
      <c r="I449" s="2100"/>
      <c r="J449" s="2100"/>
      <c r="K449" s="2026">
        <v>5850000</v>
      </c>
      <c r="L449" s="2027"/>
      <c r="M449" s="2100"/>
      <c r="N449" s="2100"/>
      <c r="O449" s="2100"/>
      <c r="P449" s="2100"/>
      <c r="Q449" s="2100"/>
      <c r="R449" s="2100"/>
    </row>
    <row r="450" spans="1:18" ht="49.5" customHeight="1">
      <c r="A450" s="2104">
        <v>3</v>
      </c>
      <c r="B450" s="3620" t="s">
        <v>2536</v>
      </c>
      <c r="C450" s="3620"/>
      <c r="D450" s="3620"/>
      <c r="E450" s="3620"/>
      <c r="F450" s="3620"/>
      <c r="G450" s="3620"/>
      <c r="H450" s="3620"/>
      <c r="I450" s="3620"/>
      <c r="J450" s="3620"/>
      <c r="K450" s="3620"/>
      <c r="L450" s="3620"/>
      <c r="M450" s="3620"/>
      <c r="N450" s="3620"/>
      <c r="O450" s="3620"/>
      <c r="P450" s="3620"/>
      <c r="Q450" s="3620"/>
      <c r="R450" s="3620"/>
    </row>
    <row r="451" spans="1:18" ht="31.5" customHeight="1">
      <c r="A451" s="2105"/>
      <c r="B451" s="2031"/>
      <c r="C451" s="2102"/>
      <c r="D451" s="2032"/>
      <c r="E451" s="2031"/>
      <c r="F451" s="2031"/>
      <c r="G451" s="3609" t="s">
        <v>1453</v>
      </c>
      <c r="H451" s="3609"/>
      <c r="I451" s="3609"/>
      <c r="J451" s="3609"/>
      <c r="K451" s="3609"/>
      <c r="L451" s="3609"/>
      <c r="M451" s="3609"/>
      <c r="N451" s="3609"/>
      <c r="O451" s="3609"/>
      <c r="P451" s="3609"/>
      <c r="Q451" s="3609"/>
      <c r="R451" s="3609"/>
    </row>
    <row r="452" spans="1:18" ht="205.5" customHeight="1">
      <c r="A452" s="2105"/>
      <c r="B452" s="2103" t="s">
        <v>1384</v>
      </c>
      <c r="C452" s="2105" t="s">
        <v>1292</v>
      </c>
      <c r="D452" s="2105" t="s">
        <v>1573</v>
      </c>
      <c r="E452" s="2033"/>
      <c r="F452" s="2033"/>
      <c r="G452" s="2033"/>
      <c r="H452" s="2033"/>
      <c r="I452" s="2033"/>
      <c r="J452" s="2033"/>
      <c r="K452" s="2034">
        <v>8900000</v>
      </c>
      <c r="L452" s="2035"/>
      <c r="M452" s="2021"/>
      <c r="N452" s="2033"/>
      <c r="O452" s="2033"/>
      <c r="P452" s="2033"/>
      <c r="Q452" s="2033"/>
      <c r="R452" s="2033"/>
    </row>
    <row r="453" spans="1:18" ht="205.5" customHeight="1">
      <c r="A453" s="2105"/>
      <c r="B453" s="2103" t="s">
        <v>1386</v>
      </c>
      <c r="C453" s="2105" t="s">
        <v>1292</v>
      </c>
      <c r="D453" s="2105" t="s">
        <v>1573</v>
      </c>
      <c r="E453" s="2033"/>
      <c r="F453" s="2033"/>
      <c r="G453" s="2033"/>
      <c r="H453" s="2033"/>
      <c r="I453" s="2033"/>
      <c r="J453" s="2033"/>
      <c r="K453" s="2034">
        <v>9850000</v>
      </c>
      <c r="L453" s="2035"/>
      <c r="M453" s="2021"/>
      <c r="N453" s="2033"/>
      <c r="O453" s="2033"/>
      <c r="P453" s="2036"/>
      <c r="Q453" s="2036"/>
      <c r="R453" s="2036"/>
    </row>
    <row r="454" spans="1:18" ht="205.5" customHeight="1">
      <c r="A454" s="2105"/>
      <c r="B454" s="2103" t="s">
        <v>1385</v>
      </c>
      <c r="C454" s="2105" t="s">
        <v>1292</v>
      </c>
      <c r="D454" s="2105" t="s">
        <v>1572</v>
      </c>
      <c r="E454" s="2033"/>
      <c r="F454" s="2033"/>
      <c r="G454" s="2033"/>
      <c r="H454" s="2036"/>
      <c r="I454" s="2033"/>
      <c r="J454" s="2033"/>
      <c r="K454" s="2037">
        <v>11500000</v>
      </c>
      <c r="L454" s="2035"/>
      <c r="M454" s="2021"/>
      <c r="N454" s="2036"/>
      <c r="O454" s="2036"/>
      <c r="P454" s="2036"/>
      <c r="Q454" s="2036"/>
      <c r="R454" s="2036"/>
    </row>
    <row r="455" spans="1:18" ht="205.5" customHeight="1">
      <c r="A455" s="2105"/>
      <c r="B455" s="2103" t="s">
        <v>1317</v>
      </c>
      <c r="C455" s="2105" t="s">
        <v>1292</v>
      </c>
      <c r="D455" s="2105" t="s">
        <v>1573</v>
      </c>
      <c r="E455" s="2036"/>
      <c r="F455" s="2036"/>
      <c r="G455" s="2036"/>
      <c r="H455" s="2036"/>
      <c r="I455" s="2036"/>
      <c r="J455" s="2036"/>
      <c r="K455" s="2037">
        <v>12000000</v>
      </c>
      <c r="L455" s="2038"/>
      <c r="M455" s="2021"/>
      <c r="N455" s="2036"/>
      <c r="O455" s="2036"/>
      <c r="P455" s="2036"/>
      <c r="Q455" s="2036"/>
      <c r="R455" s="2036"/>
    </row>
    <row r="456" spans="1:18" ht="205.5" customHeight="1">
      <c r="A456" s="2105"/>
      <c r="B456" s="2103" t="s">
        <v>1387</v>
      </c>
      <c r="C456" s="2105" t="s">
        <v>1292</v>
      </c>
      <c r="D456" s="2105" t="s">
        <v>1573</v>
      </c>
      <c r="E456" s="2036"/>
      <c r="F456" s="2036"/>
      <c r="G456" s="2036"/>
      <c r="H456" s="2036"/>
      <c r="I456" s="2036"/>
      <c r="J456" s="2036"/>
      <c r="K456" s="2037">
        <v>13000000</v>
      </c>
      <c r="L456" s="2038"/>
      <c r="M456" s="2021"/>
      <c r="N456" s="2036"/>
      <c r="O456" s="2036"/>
      <c r="P456" s="2036"/>
      <c r="Q456" s="2036"/>
      <c r="R456" s="2036"/>
    </row>
    <row r="457" spans="1:18" ht="205.5" customHeight="1">
      <c r="A457" s="2105"/>
      <c r="B457" s="2019" t="s">
        <v>1388</v>
      </c>
      <c r="C457" s="2105" t="s">
        <v>1292</v>
      </c>
      <c r="D457" s="2105" t="s">
        <v>1573</v>
      </c>
      <c r="E457" s="2036"/>
      <c r="F457" s="2036"/>
      <c r="G457" s="2036"/>
      <c r="H457" s="2036"/>
      <c r="I457" s="2036"/>
      <c r="J457" s="2036"/>
      <c r="K457" s="2037">
        <v>14500000</v>
      </c>
      <c r="L457" s="2038"/>
      <c r="M457" s="2021"/>
      <c r="N457" s="2036"/>
      <c r="O457" s="2036"/>
      <c r="P457" s="2036"/>
      <c r="Q457" s="2036"/>
      <c r="R457" s="2036"/>
    </row>
    <row r="458" spans="1:18" ht="205.5" customHeight="1">
      <c r="A458" s="2105"/>
      <c r="B458" s="2019" t="s">
        <v>1389</v>
      </c>
      <c r="C458" s="2105" t="s">
        <v>1292</v>
      </c>
      <c r="D458" s="2105" t="s">
        <v>1573</v>
      </c>
      <c r="E458" s="2036"/>
      <c r="F458" s="2036"/>
      <c r="G458" s="2036"/>
      <c r="H458" s="2036"/>
      <c r="I458" s="2036"/>
      <c r="J458" s="2036"/>
      <c r="K458" s="2037">
        <v>15000000</v>
      </c>
      <c r="L458" s="2038"/>
      <c r="M458" s="2021"/>
      <c r="N458" s="2036"/>
      <c r="O458" s="2036"/>
      <c r="P458" s="2036"/>
      <c r="Q458" s="2036"/>
      <c r="R458" s="2036"/>
    </row>
    <row r="459" spans="1:18" ht="205.5" customHeight="1">
      <c r="A459" s="2105"/>
      <c r="B459" s="2019" t="s">
        <v>1390</v>
      </c>
      <c r="C459" s="2105" t="s">
        <v>1292</v>
      </c>
      <c r="D459" s="2105" t="s">
        <v>1573</v>
      </c>
      <c r="E459" s="2036"/>
      <c r="F459" s="2036"/>
      <c r="G459" s="2036"/>
      <c r="H459" s="2036"/>
      <c r="I459" s="2036"/>
      <c r="J459" s="2036"/>
      <c r="K459" s="2037">
        <v>15500000</v>
      </c>
      <c r="L459" s="2038"/>
      <c r="M459" s="2021"/>
      <c r="N459" s="2036"/>
      <c r="O459" s="2036"/>
      <c r="P459" s="2036"/>
      <c r="Q459" s="2036"/>
      <c r="R459" s="2036"/>
    </row>
    <row r="460" spans="1:18" ht="207" customHeight="1">
      <c r="A460" s="2105"/>
      <c r="B460" s="2019" t="s">
        <v>1391</v>
      </c>
      <c r="C460" s="2105" t="s">
        <v>1292</v>
      </c>
      <c r="D460" s="2105" t="s">
        <v>1573</v>
      </c>
      <c r="E460" s="2036"/>
      <c r="F460" s="2036"/>
      <c r="G460" s="2036"/>
      <c r="H460" s="2036"/>
      <c r="I460" s="2036"/>
      <c r="J460" s="2036"/>
      <c r="K460" s="2037">
        <v>10065000</v>
      </c>
      <c r="L460" s="2038"/>
      <c r="M460" s="2021"/>
      <c r="N460" s="2036"/>
      <c r="O460" s="2036"/>
      <c r="P460" s="2036"/>
      <c r="Q460" s="2036"/>
      <c r="R460" s="2036"/>
    </row>
    <row r="461" spans="1:18" ht="207" customHeight="1">
      <c r="A461" s="2105"/>
      <c r="B461" s="2019" t="s">
        <v>1392</v>
      </c>
      <c r="C461" s="2105" t="s">
        <v>1292</v>
      </c>
      <c r="D461" s="2105" t="s">
        <v>1573</v>
      </c>
      <c r="E461" s="2036"/>
      <c r="F461" s="2036"/>
      <c r="G461" s="2036"/>
      <c r="H461" s="2036"/>
      <c r="I461" s="2036"/>
      <c r="J461" s="2036"/>
      <c r="K461" s="2034">
        <v>10950000</v>
      </c>
      <c r="L461" s="2038"/>
      <c r="M461" s="2021"/>
      <c r="N461" s="2036"/>
      <c r="O461" s="2036"/>
      <c r="P461" s="2036"/>
      <c r="Q461" s="2036"/>
      <c r="R461" s="2036"/>
    </row>
    <row r="462" spans="1:18" ht="207" customHeight="1">
      <c r="A462" s="2105"/>
      <c r="B462" s="2019" t="s">
        <v>1394</v>
      </c>
      <c r="C462" s="2105" t="s">
        <v>1292</v>
      </c>
      <c r="D462" s="2105" t="s">
        <v>1573</v>
      </c>
      <c r="E462" s="2036"/>
      <c r="F462" s="2036"/>
      <c r="G462" s="2036"/>
      <c r="H462" s="2036"/>
      <c r="I462" s="2036"/>
      <c r="J462" s="2036"/>
      <c r="K462" s="2037">
        <v>12200000</v>
      </c>
      <c r="L462" s="2038"/>
      <c r="M462" s="2021"/>
      <c r="N462" s="2036"/>
      <c r="O462" s="2036"/>
      <c r="P462" s="2036"/>
      <c r="Q462" s="2036"/>
      <c r="R462" s="2036"/>
    </row>
    <row r="463" spans="1:18" ht="207" customHeight="1">
      <c r="A463" s="2105"/>
      <c r="B463" s="2019" t="s">
        <v>1393</v>
      </c>
      <c r="C463" s="2105" t="s">
        <v>1292</v>
      </c>
      <c r="D463" s="2105" t="s">
        <v>1572</v>
      </c>
      <c r="E463" s="2036"/>
      <c r="F463" s="2036"/>
      <c r="G463" s="2036"/>
      <c r="H463" s="2036"/>
      <c r="I463" s="2036"/>
      <c r="J463" s="2036"/>
      <c r="K463" s="2037">
        <v>12800000</v>
      </c>
      <c r="L463" s="2038"/>
      <c r="M463" s="2021"/>
      <c r="N463" s="2036"/>
      <c r="O463" s="2036"/>
      <c r="P463" s="2036"/>
      <c r="Q463" s="2036"/>
      <c r="R463" s="2036"/>
    </row>
    <row r="464" spans="1:18" ht="207" customHeight="1">
      <c r="A464" s="2105"/>
      <c r="B464" s="2019" t="s">
        <v>1395</v>
      </c>
      <c r="C464" s="2105" t="s">
        <v>1292</v>
      </c>
      <c r="D464" s="2105" t="s">
        <v>1573</v>
      </c>
      <c r="E464" s="2036"/>
      <c r="F464" s="2036"/>
      <c r="G464" s="2036"/>
      <c r="H464" s="2036"/>
      <c r="I464" s="2036"/>
      <c r="J464" s="2036"/>
      <c r="K464" s="2037">
        <v>14080000</v>
      </c>
      <c r="L464" s="2038"/>
      <c r="M464" s="2021"/>
      <c r="N464" s="2036"/>
      <c r="O464" s="2036"/>
      <c r="P464" s="2036"/>
      <c r="Q464" s="2036"/>
      <c r="R464" s="2036"/>
    </row>
    <row r="465" spans="1:18" ht="207" customHeight="1">
      <c r="A465" s="2105"/>
      <c r="B465" s="2019" t="s">
        <v>1396</v>
      </c>
      <c r="C465" s="2105" t="s">
        <v>1292</v>
      </c>
      <c r="D465" s="2105" t="s">
        <v>1572</v>
      </c>
      <c r="E465" s="2036"/>
      <c r="F465" s="2036"/>
      <c r="G465" s="2036"/>
      <c r="H465" s="2036"/>
      <c r="I465" s="2036"/>
      <c r="J465" s="2036"/>
      <c r="K465" s="2037">
        <v>16350000</v>
      </c>
      <c r="L465" s="2038"/>
      <c r="M465" s="2021"/>
      <c r="N465" s="2036"/>
      <c r="O465" s="2036"/>
      <c r="P465" s="2036"/>
      <c r="Q465" s="2036"/>
      <c r="R465" s="2036"/>
    </row>
    <row r="466" spans="1:18" ht="207" customHeight="1">
      <c r="A466" s="2105"/>
      <c r="B466" s="2039" t="s">
        <v>1652</v>
      </c>
      <c r="C466" s="2105" t="s">
        <v>1292</v>
      </c>
      <c r="D466" s="2105" t="s">
        <v>1572</v>
      </c>
      <c r="E466" s="2036"/>
      <c r="F466" s="2036"/>
      <c r="G466" s="2036"/>
      <c r="H466" s="2036"/>
      <c r="I466" s="2036"/>
      <c r="J466" s="2036"/>
      <c r="K466" s="2037">
        <v>10065000</v>
      </c>
      <c r="L466" s="2038"/>
      <c r="M466" s="2021"/>
      <c r="N466" s="2036"/>
      <c r="O466" s="2036"/>
      <c r="P466" s="2036"/>
      <c r="Q466" s="2036"/>
      <c r="R466" s="2036"/>
    </row>
    <row r="467" spans="1:18" ht="177.75" customHeight="1">
      <c r="A467" s="2105">
        <v>16</v>
      </c>
      <c r="B467" s="2039" t="s">
        <v>1653</v>
      </c>
      <c r="C467" s="2105" t="s">
        <v>1292</v>
      </c>
      <c r="D467" s="2105" t="s">
        <v>1572</v>
      </c>
      <c r="E467" s="2036"/>
      <c r="F467" s="2036"/>
      <c r="G467" s="2036"/>
      <c r="H467" s="2036"/>
      <c r="I467" s="2036"/>
      <c r="J467" s="2036"/>
      <c r="K467" s="2037">
        <v>11000000</v>
      </c>
      <c r="L467" s="2038"/>
      <c r="M467" s="2021"/>
      <c r="N467" s="2036"/>
      <c r="O467" s="2036"/>
      <c r="P467" s="2036"/>
      <c r="Q467" s="2036"/>
      <c r="R467" s="2036"/>
    </row>
    <row r="468" spans="1:18" ht="177.75" customHeight="1">
      <c r="A468" s="2105"/>
      <c r="B468" s="2039" t="s">
        <v>1654</v>
      </c>
      <c r="C468" s="2105" t="s">
        <v>1292</v>
      </c>
      <c r="D468" s="2105" t="s">
        <v>1572</v>
      </c>
      <c r="E468" s="2036"/>
      <c r="F468" s="2036"/>
      <c r="G468" s="2036"/>
      <c r="H468" s="2036"/>
      <c r="I468" s="2036"/>
      <c r="J468" s="2036"/>
      <c r="K468" s="2037">
        <v>12500000</v>
      </c>
      <c r="L468" s="2038"/>
      <c r="M468" s="2021"/>
      <c r="N468" s="2036"/>
      <c r="O468" s="2036"/>
      <c r="P468" s="2036"/>
      <c r="Q468" s="2036"/>
      <c r="R468" s="2036"/>
    </row>
    <row r="469" spans="1:18" ht="177.75" customHeight="1">
      <c r="A469" s="2105"/>
      <c r="B469" s="2039" t="s">
        <v>1655</v>
      </c>
      <c r="C469" s="2105" t="s">
        <v>1292</v>
      </c>
      <c r="D469" s="2105" t="s">
        <v>1572</v>
      </c>
      <c r="E469" s="2036"/>
      <c r="F469" s="2036"/>
      <c r="G469" s="2036"/>
      <c r="H469" s="2036"/>
      <c r="I469" s="2036"/>
      <c r="J469" s="2036"/>
      <c r="K469" s="2037">
        <v>13500000</v>
      </c>
      <c r="L469" s="2038"/>
      <c r="M469" s="2021"/>
      <c r="N469" s="2036"/>
      <c r="O469" s="2036"/>
      <c r="P469" s="2036"/>
      <c r="Q469" s="2036"/>
      <c r="R469" s="2036"/>
    </row>
    <row r="470" spans="1:18" ht="177.75" customHeight="1">
      <c r="A470" s="2105"/>
      <c r="B470" s="2039" t="s">
        <v>1819</v>
      </c>
      <c r="C470" s="2105" t="s">
        <v>1292</v>
      </c>
      <c r="D470" s="2105" t="s">
        <v>1572</v>
      </c>
      <c r="E470" s="2036"/>
      <c r="F470" s="2036"/>
      <c r="G470" s="2036"/>
      <c r="H470" s="2036"/>
      <c r="I470" s="2036"/>
      <c r="J470" s="2036"/>
      <c r="K470" s="2037">
        <v>14500000</v>
      </c>
      <c r="L470" s="2038"/>
      <c r="M470" s="2021"/>
      <c r="N470" s="2036"/>
      <c r="O470" s="2036"/>
      <c r="P470" s="2036"/>
      <c r="Q470" s="2036"/>
      <c r="R470" s="2036"/>
    </row>
    <row r="471" spans="1:18" ht="177.75" customHeight="1">
      <c r="A471" s="2105"/>
      <c r="B471" s="2039" t="s">
        <v>1824</v>
      </c>
      <c r="C471" s="2105" t="s">
        <v>1292</v>
      </c>
      <c r="D471" s="2105" t="s">
        <v>1572</v>
      </c>
      <c r="E471" s="2036"/>
      <c r="F471" s="2036"/>
      <c r="G471" s="2036"/>
      <c r="H471" s="2036"/>
      <c r="I471" s="2036"/>
      <c r="J471" s="2036"/>
      <c r="K471" s="2037">
        <v>16800000</v>
      </c>
      <c r="L471" s="2038"/>
      <c r="M471" s="2021"/>
      <c r="N471" s="2036"/>
      <c r="O471" s="2036"/>
      <c r="P471" s="2036"/>
      <c r="Q471" s="2036"/>
      <c r="R471" s="2036"/>
    </row>
    <row r="472" spans="1:18" ht="177.75" customHeight="1">
      <c r="A472" s="2105"/>
      <c r="B472" s="2040" t="s">
        <v>1656</v>
      </c>
      <c r="C472" s="2105" t="s">
        <v>1292</v>
      </c>
      <c r="D472" s="2105" t="s">
        <v>1572</v>
      </c>
      <c r="E472" s="2036"/>
      <c r="F472" s="2036"/>
      <c r="G472" s="2036"/>
      <c r="H472" s="2036"/>
      <c r="I472" s="2036"/>
      <c r="J472" s="2036"/>
      <c r="K472" s="2037">
        <v>7500000</v>
      </c>
      <c r="L472" s="2038"/>
      <c r="M472" s="2021"/>
      <c r="N472" s="2036"/>
      <c r="O472" s="2036"/>
      <c r="P472" s="2036"/>
      <c r="Q472" s="2036"/>
      <c r="R472" s="2036"/>
    </row>
    <row r="473" spans="1:18" ht="153.75" customHeight="1">
      <c r="A473" s="2105"/>
      <c r="B473" s="2040" t="s">
        <v>1657</v>
      </c>
      <c r="C473" s="2105" t="s">
        <v>1292</v>
      </c>
      <c r="D473" s="2105" t="s">
        <v>1572</v>
      </c>
      <c r="E473" s="2036"/>
      <c r="F473" s="2036"/>
      <c r="G473" s="2036"/>
      <c r="H473" s="2036"/>
      <c r="I473" s="2036"/>
      <c r="J473" s="2036"/>
      <c r="K473" s="2034">
        <v>8200000</v>
      </c>
      <c r="L473" s="2038"/>
      <c r="M473" s="2021"/>
      <c r="N473" s="2036"/>
      <c r="O473" s="2036"/>
      <c r="P473" s="2036"/>
      <c r="Q473" s="2036"/>
      <c r="R473" s="2036"/>
    </row>
    <row r="474" spans="1:18" ht="153.75" customHeight="1">
      <c r="A474" s="2105"/>
      <c r="B474" s="2040" t="s">
        <v>1658</v>
      </c>
      <c r="C474" s="2105" t="s">
        <v>1292</v>
      </c>
      <c r="D474" s="2105" t="s">
        <v>1572</v>
      </c>
      <c r="E474" s="2036"/>
      <c r="F474" s="2036"/>
      <c r="G474" s="2036"/>
      <c r="H474" s="2036"/>
      <c r="I474" s="2036"/>
      <c r="J474" s="2036"/>
      <c r="K474" s="2034">
        <v>8800000</v>
      </c>
      <c r="L474" s="2038"/>
      <c r="M474" s="2021"/>
      <c r="N474" s="2036"/>
      <c r="O474" s="2036"/>
      <c r="P474" s="2036"/>
      <c r="Q474" s="2036"/>
      <c r="R474" s="2036"/>
    </row>
    <row r="475" spans="1:18" ht="153.75" customHeight="1">
      <c r="A475" s="2105"/>
      <c r="B475" s="2040" t="s">
        <v>1659</v>
      </c>
      <c r="C475" s="2105" t="s">
        <v>1292</v>
      </c>
      <c r="D475" s="2105" t="s">
        <v>1572</v>
      </c>
      <c r="E475" s="2036"/>
      <c r="F475" s="2036"/>
      <c r="G475" s="2036"/>
      <c r="H475" s="2036"/>
      <c r="I475" s="2036"/>
      <c r="J475" s="2036"/>
      <c r="K475" s="2034">
        <v>9300000</v>
      </c>
      <c r="L475" s="2038"/>
      <c r="M475" s="2021"/>
      <c r="N475" s="2036"/>
      <c r="O475" s="2036"/>
      <c r="P475" s="2036"/>
      <c r="Q475" s="2036"/>
      <c r="R475" s="2036"/>
    </row>
    <row r="476" spans="1:18" ht="153.75" customHeight="1">
      <c r="A476" s="2105">
        <v>28</v>
      </c>
      <c r="B476" s="2019" t="s">
        <v>1409</v>
      </c>
      <c r="C476" s="2105" t="s">
        <v>1292</v>
      </c>
      <c r="D476" s="2105" t="s">
        <v>1572</v>
      </c>
      <c r="E476" s="2036"/>
      <c r="F476" s="2036"/>
      <c r="G476" s="2036"/>
      <c r="H476" s="2036"/>
      <c r="I476" s="2036"/>
      <c r="J476" s="2036"/>
      <c r="K476" s="2037">
        <v>24000000</v>
      </c>
      <c r="L476" s="2038"/>
      <c r="M476" s="2021"/>
      <c r="N476" s="2036"/>
      <c r="O476" s="2036"/>
      <c r="P476" s="2036"/>
      <c r="Q476" s="2036"/>
      <c r="R476" s="2036"/>
    </row>
    <row r="477" spans="1:18" ht="153.75" customHeight="1">
      <c r="A477" s="2105"/>
      <c r="B477" s="2019" t="s">
        <v>1410</v>
      </c>
      <c r="C477" s="2105" t="s">
        <v>1292</v>
      </c>
      <c r="D477" s="2105" t="s">
        <v>1572</v>
      </c>
      <c r="E477" s="2036"/>
      <c r="F477" s="2036"/>
      <c r="G477" s="2036"/>
      <c r="H477" s="2036"/>
      <c r="I477" s="2036"/>
      <c r="J477" s="2036"/>
      <c r="K477" s="2037">
        <v>29500000</v>
      </c>
      <c r="L477" s="2038"/>
      <c r="M477" s="2021"/>
      <c r="N477" s="2036"/>
      <c r="O477" s="2036"/>
      <c r="P477" s="2036"/>
      <c r="Q477" s="2036"/>
      <c r="R477" s="2036"/>
    </row>
    <row r="478" spans="1:18" ht="185.25" customHeight="1">
      <c r="A478" s="2105"/>
      <c r="B478" s="2019" t="s">
        <v>1411</v>
      </c>
      <c r="C478" s="2105" t="s">
        <v>1292</v>
      </c>
      <c r="D478" s="2105" t="s">
        <v>1572</v>
      </c>
      <c r="E478" s="2036"/>
      <c r="F478" s="2036"/>
      <c r="G478" s="2036"/>
      <c r="H478" s="2036"/>
      <c r="I478" s="2036"/>
      <c r="J478" s="2036"/>
      <c r="K478" s="2037">
        <v>36200000</v>
      </c>
      <c r="L478" s="2038"/>
      <c r="M478" s="2021"/>
      <c r="N478" s="2036"/>
      <c r="O478" s="2036"/>
      <c r="P478" s="2036"/>
      <c r="Q478" s="2036"/>
      <c r="R478" s="2036"/>
    </row>
    <row r="479" spans="1:18" ht="185.25" customHeight="1">
      <c r="A479" s="2105">
        <v>31</v>
      </c>
      <c r="B479" s="2019" t="s">
        <v>1412</v>
      </c>
      <c r="C479" s="2105" t="s">
        <v>1292</v>
      </c>
      <c r="D479" s="2105" t="s">
        <v>1572</v>
      </c>
      <c r="E479" s="2036"/>
      <c r="F479" s="2036"/>
      <c r="G479" s="2036"/>
      <c r="H479" s="2036"/>
      <c r="I479" s="2036"/>
      <c r="J479" s="2036"/>
      <c r="K479" s="2037">
        <v>37350000</v>
      </c>
      <c r="L479" s="2038"/>
      <c r="M479" s="2021"/>
      <c r="N479" s="2036"/>
      <c r="O479" s="2036"/>
      <c r="P479" s="2036"/>
      <c r="Q479" s="2036"/>
      <c r="R479" s="2036"/>
    </row>
    <row r="480" spans="1:18" ht="277.5" customHeight="1">
      <c r="A480" s="2105"/>
      <c r="B480" s="2019" t="s">
        <v>1413</v>
      </c>
      <c r="C480" s="2105" t="s">
        <v>1292</v>
      </c>
      <c r="D480" s="2105" t="s">
        <v>1572</v>
      </c>
      <c r="E480" s="2036"/>
      <c r="F480" s="2036"/>
      <c r="G480" s="2036"/>
      <c r="H480" s="2036"/>
      <c r="I480" s="2036"/>
      <c r="J480" s="2036"/>
      <c r="K480" s="2037">
        <v>15700000</v>
      </c>
      <c r="L480" s="2038"/>
      <c r="M480" s="2021"/>
      <c r="N480" s="2036"/>
      <c r="O480" s="2036"/>
      <c r="P480" s="2036"/>
      <c r="Q480" s="2036"/>
      <c r="R480" s="2036"/>
    </row>
    <row r="481" spans="1:18" ht="277.5" customHeight="1">
      <c r="A481" s="2105">
        <v>33</v>
      </c>
      <c r="B481" s="2019" t="s">
        <v>1414</v>
      </c>
      <c r="C481" s="2105" t="s">
        <v>1292</v>
      </c>
      <c r="D481" s="2105" t="s">
        <v>1572</v>
      </c>
      <c r="E481" s="2036"/>
      <c r="F481" s="2036"/>
      <c r="G481" s="2036"/>
      <c r="H481" s="2036"/>
      <c r="I481" s="2036"/>
      <c r="J481" s="2036"/>
      <c r="K481" s="2037">
        <v>19750000</v>
      </c>
      <c r="L481" s="2038"/>
      <c r="M481" s="2021"/>
      <c r="N481" s="2036"/>
      <c r="O481" s="2036"/>
      <c r="P481" s="2036"/>
      <c r="Q481" s="2036"/>
      <c r="R481" s="2036"/>
    </row>
    <row r="482" spans="1:18" ht="277.5" customHeight="1">
      <c r="A482" s="2105">
        <v>34</v>
      </c>
      <c r="B482" s="2019" t="s">
        <v>1415</v>
      </c>
      <c r="C482" s="2105" t="s">
        <v>1292</v>
      </c>
      <c r="D482" s="2105" t="s">
        <v>1572</v>
      </c>
      <c r="E482" s="2036"/>
      <c r="F482" s="2036"/>
      <c r="G482" s="2036"/>
      <c r="H482" s="2036"/>
      <c r="I482" s="2036"/>
      <c r="J482" s="2036"/>
      <c r="K482" s="2034">
        <v>20350000</v>
      </c>
      <c r="L482" s="2038"/>
      <c r="M482" s="2021"/>
      <c r="N482" s="2036"/>
      <c r="O482" s="2036"/>
      <c r="P482" s="2041"/>
      <c r="Q482" s="2041"/>
      <c r="R482" s="2041"/>
    </row>
    <row r="483" spans="1:18" ht="277.5" customHeight="1">
      <c r="A483" s="2105"/>
      <c r="B483" s="2019" t="s">
        <v>1416</v>
      </c>
      <c r="C483" s="2105" t="s">
        <v>1292</v>
      </c>
      <c r="D483" s="2105" t="s">
        <v>1572</v>
      </c>
      <c r="E483" s="2036"/>
      <c r="F483" s="2036"/>
      <c r="G483" s="2036"/>
      <c r="H483" s="2041"/>
      <c r="I483" s="2036"/>
      <c r="J483" s="2036"/>
      <c r="K483" s="2034">
        <v>22350000</v>
      </c>
      <c r="L483" s="2038"/>
      <c r="M483" s="2021"/>
      <c r="N483" s="2041"/>
      <c r="O483" s="2041"/>
      <c r="P483" s="2042"/>
      <c r="Q483" s="2042"/>
      <c r="R483" s="2042"/>
    </row>
    <row r="484" spans="1:18" s="2030" customFormat="1" ht="52.5" customHeight="1">
      <c r="A484" s="2104">
        <v>4</v>
      </c>
      <c r="B484" s="3621" t="s">
        <v>2524</v>
      </c>
      <c r="C484" s="3621"/>
      <c r="D484" s="3621"/>
      <c r="E484" s="3621"/>
      <c r="F484" s="3621"/>
      <c r="G484" s="3621"/>
      <c r="H484" s="3621"/>
      <c r="I484" s="3621"/>
      <c r="J484" s="3621"/>
      <c r="K484" s="3621"/>
      <c r="L484" s="3621"/>
      <c r="M484" s="3621"/>
      <c r="N484" s="3621"/>
      <c r="O484" s="3621"/>
      <c r="P484" s="3621"/>
      <c r="Q484" s="3621"/>
      <c r="R484" s="3621"/>
    </row>
    <row r="485" spans="1:18" ht="52.5" customHeight="1">
      <c r="A485" s="2105"/>
      <c r="B485" s="3622" t="s">
        <v>1503</v>
      </c>
      <c r="C485" s="3622"/>
      <c r="D485" s="2043"/>
      <c r="E485" s="2041"/>
      <c r="F485" s="2041"/>
      <c r="G485" s="2104"/>
      <c r="H485" s="2034"/>
      <c r="I485" s="2104"/>
      <c r="J485" s="2104"/>
      <c r="K485" s="2034"/>
      <c r="L485" s="2044"/>
      <c r="M485" s="2104"/>
      <c r="N485" s="2034"/>
      <c r="O485" s="2034"/>
      <c r="P485" s="2034"/>
      <c r="Q485" s="2034"/>
      <c r="R485" s="2034"/>
    </row>
    <row r="486" spans="1:18" ht="52.5" customHeight="1">
      <c r="A486" s="2105"/>
      <c r="B486" s="2105" t="s">
        <v>1504</v>
      </c>
      <c r="C486" s="2105" t="s">
        <v>178</v>
      </c>
      <c r="D486" s="3615" t="s">
        <v>177</v>
      </c>
      <c r="E486" s="2034"/>
      <c r="F486" s="2034"/>
      <c r="G486" s="2034"/>
      <c r="H486" s="2034"/>
      <c r="I486" s="2034"/>
      <c r="J486" s="2034"/>
      <c r="K486" s="2045">
        <v>2450</v>
      </c>
      <c r="L486" s="2037"/>
      <c r="M486" s="2021"/>
      <c r="N486" s="2034"/>
      <c r="O486" s="2034"/>
      <c r="P486" s="2046"/>
      <c r="Q486" s="2046"/>
      <c r="R486" s="2046"/>
    </row>
    <row r="487" spans="1:18" ht="52.5" customHeight="1">
      <c r="A487" s="2105"/>
      <c r="B487" s="2019" t="s">
        <v>1505</v>
      </c>
      <c r="C487" s="2105" t="s">
        <v>178</v>
      </c>
      <c r="D487" s="3615"/>
      <c r="E487" s="2034"/>
      <c r="F487" s="2034"/>
      <c r="G487" s="2034"/>
      <c r="H487" s="2046"/>
      <c r="I487" s="2034"/>
      <c r="J487" s="2034"/>
      <c r="K487" s="2047">
        <v>4070</v>
      </c>
      <c r="L487" s="2037"/>
      <c r="M487" s="2021"/>
      <c r="N487" s="2046"/>
      <c r="O487" s="2046"/>
      <c r="P487" s="2046"/>
      <c r="Q487" s="2046"/>
      <c r="R487" s="2046"/>
    </row>
    <row r="488" spans="1:18" ht="52.5" customHeight="1">
      <c r="A488" s="2105"/>
      <c r="B488" s="2107" t="s">
        <v>1511</v>
      </c>
      <c r="C488" s="2105"/>
      <c r="D488" s="3615"/>
      <c r="E488" s="2046"/>
      <c r="F488" s="2046"/>
      <c r="G488" s="2046"/>
      <c r="H488" s="2046"/>
      <c r="I488" s="2046"/>
      <c r="J488" s="2046"/>
      <c r="K488" s="2034"/>
      <c r="L488" s="2048"/>
      <c r="M488" s="2021"/>
      <c r="N488" s="2046"/>
      <c r="O488" s="2046"/>
      <c r="P488" s="2046"/>
      <c r="Q488" s="2046"/>
      <c r="R488" s="2046"/>
    </row>
    <row r="489" spans="1:18" ht="52.5" customHeight="1">
      <c r="A489" s="2105"/>
      <c r="B489" s="2019" t="s">
        <v>1506</v>
      </c>
      <c r="C489" s="2105" t="s">
        <v>178</v>
      </c>
      <c r="D489" s="3615" t="s">
        <v>1564</v>
      </c>
      <c r="E489" s="2046"/>
      <c r="F489" s="2046"/>
      <c r="G489" s="2046"/>
      <c r="H489" s="2046"/>
      <c r="I489" s="2046"/>
      <c r="J489" s="2046"/>
      <c r="K489" s="2034">
        <v>4660</v>
      </c>
      <c r="L489" s="2048"/>
      <c r="M489" s="2021"/>
      <c r="N489" s="2046"/>
      <c r="O489" s="2046"/>
      <c r="P489" s="2046"/>
      <c r="Q489" s="2046"/>
      <c r="R489" s="2046"/>
    </row>
    <row r="490" spans="1:18" ht="52.5" customHeight="1">
      <c r="A490" s="2105"/>
      <c r="B490" s="2019" t="s">
        <v>1507</v>
      </c>
      <c r="C490" s="2105" t="s">
        <v>178</v>
      </c>
      <c r="D490" s="3615"/>
      <c r="E490" s="2046"/>
      <c r="F490" s="2046"/>
      <c r="G490" s="2046"/>
      <c r="H490" s="2046"/>
      <c r="I490" s="2046"/>
      <c r="J490" s="2046"/>
      <c r="K490" s="2034">
        <v>6570</v>
      </c>
      <c r="L490" s="2048"/>
      <c r="M490" s="2021"/>
      <c r="N490" s="2046"/>
      <c r="O490" s="2046"/>
      <c r="P490" s="2046"/>
      <c r="Q490" s="2046"/>
      <c r="R490" s="2046"/>
    </row>
    <row r="491" spans="1:18" ht="52.5" customHeight="1">
      <c r="A491" s="2105"/>
      <c r="B491" s="2019" t="s">
        <v>180</v>
      </c>
      <c r="C491" s="2105" t="s">
        <v>178</v>
      </c>
      <c r="D491" s="3615"/>
      <c r="E491" s="2046"/>
      <c r="F491" s="2046"/>
      <c r="G491" s="2046"/>
      <c r="H491" s="2046"/>
      <c r="I491" s="2046"/>
      <c r="J491" s="2046"/>
      <c r="K491" s="2034">
        <v>8430</v>
      </c>
      <c r="L491" s="2048"/>
      <c r="M491" s="2021"/>
      <c r="N491" s="2046"/>
      <c r="O491" s="2046"/>
      <c r="P491" s="2046"/>
      <c r="Q491" s="2046"/>
      <c r="R491" s="2046"/>
    </row>
    <row r="492" spans="1:18" ht="52.5" customHeight="1">
      <c r="A492" s="2105"/>
      <c r="B492" s="2019" t="s">
        <v>1508</v>
      </c>
      <c r="C492" s="2105" t="s">
        <v>178</v>
      </c>
      <c r="D492" s="3615"/>
      <c r="E492" s="2046"/>
      <c r="F492" s="2046"/>
      <c r="G492" s="2046"/>
      <c r="H492" s="2046"/>
      <c r="I492" s="2046"/>
      <c r="J492" s="2046"/>
      <c r="K492" s="2034">
        <v>12000</v>
      </c>
      <c r="L492" s="2048"/>
      <c r="M492" s="2021"/>
      <c r="N492" s="2046"/>
      <c r="O492" s="2046"/>
      <c r="P492" s="2046"/>
      <c r="Q492" s="2046"/>
      <c r="R492" s="2046"/>
    </row>
    <row r="493" spans="1:18" ht="52.5" customHeight="1">
      <c r="A493" s="2105"/>
      <c r="B493" s="2019" t="s">
        <v>732</v>
      </c>
      <c r="C493" s="2105" t="s">
        <v>178</v>
      </c>
      <c r="D493" s="3615"/>
      <c r="E493" s="2046"/>
      <c r="F493" s="2046"/>
      <c r="G493" s="2046"/>
      <c r="H493" s="2046"/>
      <c r="I493" s="2046"/>
      <c r="J493" s="2046"/>
      <c r="K493" s="2034">
        <v>19460</v>
      </c>
      <c r="L493" s="2048"/>
      <c r="M493" s="2021"/>
      <c r="N493" s="2046"/>
      <c r="O493" s="2046"/>
      <c r="P493" s="2046"/>
      <c r="Q493" s="2046"/>
      <c r="R493" s="2046"/>
    </row>
    <row r="494" spans="1:18" ht="52.5" customHeight="1">
      <c r="A494" s="2105"/>
      <c r="B494" s="3616" t="s">
        <v>1512</v>
      </c>
      <c r="C494" s="3616"/>
      <c r="D494" s="3616"/>
      <c r="E494" s="2046"/>
      <c r="F494" s="2046"/>
      <c r="G494" s="2046"/>
      <c r="H494" s="2046"/>
      <c r="I494" s="2046"/>
      <c r="J494" s="2046"/>
      <c r="K494" s="2046"/>
      <c r="L494" s="2048"/>
      <c r="M494" s="2021"/>
      <c r="N494" s="2046"/>
      <c r="O494" s="2046"/>
      <c r="P494" s="2046"/>
      <c r="Q494" s="2046"/>
      <c r="R494" s="2046"/>
    </row>
    <row r="495" spans="1:18" ht="52.5" customHeight="1">
      <c r="A495" s="2105"/>
      <c r="B495" s="2019" t="s">
        <v>183</v>
      </c>
      <c r="C495" s="2105" t="s">
        <v>178</v>
      </c>
      <c r="D495" s="3615" t="s">
        <v>182</v>
      </c>
      <c r="E495" s="2046"/>
      <c r="F495" s="2046"/>
      <c r="G495" s="2046"/>
      <c r="H495" s="2046"/>
      <c r="I495" s="2046"/>
      <c r="J495" s="2046"/>
      <c r="K495" s="2034">
        <v>9680</v>
      </c>
      <c r="L495" s="2048"/>
      <c r="M495" s="2021"/>
      <c r="N495" s="2046"/>
      <c r="O495" s="2046"/>
      <c r="P495" s="2046"/>
      <c r="Q495" s="2046"/>
      <c r="R495" s="2046"/>
    </row>
    <row r="496" spans="1:18" ht="52.5" customHeight="1">
      <c r="A496" s="2105"/>
      <c r="B496" s="2019" t="s">
        <v>184</v>
      </c>
      <c r="C496" s="2105" t="s">
        <v>178</v>
      </c>
      <c r="D496" s="3615"/>
      <c r="E496" s="2046"/>
      <c r="F496" s="2046"/>
      <c r="G496" s="2046"/>
      <c r="H496" s="2046"/>
      <c r="I496" s="2046"/>
      <c r="J496" s="2046"/>
      <c r="K496" s="2034">
        <v>13640</v>
      </c>
      <c r="L496" s="2048"/>
      <c r="M496" s="2021"/>
      <c r="N496" s="2046"/>
      <c r="O496" s="2046"/>
      <c r="P496" s="2046"/>
      <c r="Q496" s="2046"/>
      <c r="R496" s="2046"/>
    </row>
    <row r="497" spans="1:18" ht="52.5" customHeight="1">
      <c r="A497" s="2105"/>
      <c r="B497" s="2019" t="s">
        <v>185</v>
      </c>
      <c r="C497" s="2105" t="s">
        <v>178</v>
      </c>
      <c r="D497" s="3615"/>
      <c r="E497" s="2046"/>
      <c r="F497" s="2046"/>
      <c r="G497" s="2046"/>
      <c r="H497" s="2046"/>
      <c r="I497" s="2046"/>
      <c r="J497" s="2046"/>
      <c r="K497" s="2034">
        <v>49610</v>
      </c>
      <c r="L497" s="2048"/>
      <c r="M497" s="2021"/>
      <c r="N497" s="2046"/>
      <c r="O497" s="2046"/>
      <c r="P497" s="2046"/>
      <c r="Q497" s="2046"/>
      <c r="R497" s="2046"/>
    </row>
    <row r="498" spans="1:18" ht="52.5" customHeight="1">
      <c r="A498" s="2105"/>
      <c r="B498" s="2107" t="s">
        <v>186</v>
      </c>
      <c r="C498" s="2105"/>
      <c r="D498" s="2049"/>
      <c r="E498" s="2046"/>
      <c r="F498" s="2046"/>
      <c r="G498" s="2046"/>
      <c r="H498" s="2046"/>
      <c r="I498" s="2046"/>
      <c r="J498" s="2046"/>
      <c r="K498" s="2046"/>
      <c r="L498" s="2048"/>
      <c r="M498" s="2021"/>
      <c r="N498" s="2046"/>
      <c r="O498" s="2046"/>
      <c r="P498" s="2046"/>
      <c r="Q498" s="2046"/>
      <c r="R498" s="2046"/>
    </row>
    <row r="499" spans="1:18" ht="52.5" customHeight="1">
      <c r="A499" s="2105"/>
      <c r="B499" s="2019" t="s">
        <v>187</v>
      </c>
      <c r="C499" s="2105" t="s">
        <v>188</v>
      </c>
      <c r="D499" s="3615" t="s">
        <v>1565</v>
      </c>
      <c r="E499" s="2046"/>
      <c r="F499" s="2046"/>
      <c r="G499" s="2046"/>
      <c r="H499" s="2046"/>
      <c r="I499" s="2046"/>
      <c r="J499" s="2046"/>
      <c r="K499" s="2034">
        <v>20420</v>
      </c>
      <c r="L499" s="2048"/>
      <c r="M499" s="2021"/>
      <c r="N499" s="2046"/>
      <c r="O499" s="2046"/>
      <c r="P499" s="2046"/>
      <c r="Q499" s="2046"/>
      <c r="R499" s="2046"/>
    </row>
    <row r="500" spans="1:18" ht="52.5" customHeight="1">
      <c r="A500" s="2105"/>
      <c r="B500" s="2019" t="s">
        <v>189</v>
      </c>
      <c r="C500" s="2105" t="s">
        <v>188</v>
      </c>
      <c r="D500" s="3615"/>
      <c r="E500" s="2046"/>
      <c r="F500" s="2046"/>
      <c r="G500" s="2046"/>
      <c r="H500" s="2046"/>
      <c r="I500" s="2046"/>
      <c r="J500" s="2046"/>
      <c r="K500" s="2034">
        <v>23700</v>
      </c>
      <c r="L500" s="2048"/>
      <c r="M500" s="2021"/>
      <c r="N500" s="2046"/>
      <c r="O500" s="2046"/>
      <c r="P500" s="2046"/>
      <c r="Q500" s="2046"/>
      <c r="R500" s="2046"/>
    </row>
    <row r="501" spans="1:18" ht="52.5" customHeight="1">
      <c r="A501" s="2105"/>
      <c r="B501" s="2019" t="s">
        <v>1509</v>
      </c>
      <c r="C501" s="2105" t="s">
        <v>190</v>
      </c>
      <c r="D501" s="3615"/>
      <c r="E501" s="2046"/>
      <c r="F501" s="2046"/>
      <c r="G501" s="2046"/>
      <c r="H501" s="2046"/>
      <c r="I501" s="2046"/>
      <c r="J501" s="2046"/>
      <c r="K501" s="2034">
        <v>190880</v>
      </c>
      <c r="L501" s="2048"/>
      <c r="M501" s="2021"/>
      <c r="N501" s="2046"/>
      <c r="O501" s="2046"/>
      <c r="P501" s="2021"/>
      <c r="Q501" s="2021"/>
      <c r="R501" s="2021"/>
    </row>
    <row r="502" spans="1:18" ht="52.5" customHeight="1">
      <c r="A502" s="2050"/>
      <c r="B502" s="2019" t="s">
        <v>1510</v>
      </c>
      <c r="C502" s="2105" t="s">
        <v>190</v>
      </c>
      <c r="D502" s="3615"/>
      <c r="E502" s="2046"/>
      <c r="F502" s="2046"/>
      <c r="G502" s="2046"/>
      <c r="H502" s="2021"/>
      <c r="I502" s="2046"/>
      <c r="J502" s="2046"/>
      <c r="K502" s="2034">
        <v>265100</v>
      </c>
      <c r="L502" s="2048"/>
      <c r="M502" s="2021"/>
      <c r="N502" s="2021"/>
      <c r="O502" s="2021"/>
      <c r="P502" s="2021"/>
      <c r="Q502" s="2021"/>
      <c r="R502" s="2021"/>
    </row>
    <row r="503" spans="1:18" ht="38.25" customHeight="1">
      <c r="A503" s="2051">
        <v>4</v>
      </c>
      <c r="B503" s="3604" t="s">
        <v>2401</v>
      </c>
      <c r="C503" s="3604"/>
      <c r="D503" s="3604"/>
      <c r="E503" s="3604"/>
      <c r="F503" s="3604"/>
      <c r="G503" s="3604"/>
      <c r="H503" s="3604"/>
      <c r="I503" s="3604"/>
      <c r="J503" s="3604"/>
      <c r="K503" s="3604"/>
      <c r="L503" s="3604"/>
      <c r="M503" s="3604"/>
      <c r="N503" s="3604"/>
      <c r="O503" s="3604"/>
      <c r="P503" s="3604"/>
      <c r="Q503" s="3604"/>
      <c r="R503" s="3604"/>
    </row>
    <row r="504" spans="1:18" ht="27.75" customHeight="1">
      <c r="A504" s="2051" t="s">
        <v>1623</v>
      </c>
      <c r="B504" s="3609" t="s">
        <v>1984</v>
      </c>
      <c r="C504" s="3609"/>
      <c r="D504" s="3609"/>
      <c r="E504" s="3609"/>
      <c r="F504" s="3609"/>
      <c r="G504" s="3609"/>
      <c r="H504" s="3609"/>
      <c r="I504" s="3609"/>
      <c r="J504" s="3609"/>
      <c r="K504" s="3609"/>
      <c r="L504" s="3609"/>
      <c r="M504" s="3609"/>
      <c r="N504" s="3609"/>
      <c r="O504" s="3609"/>
      <c r="P504" s="3609"/>
      <c r="Q504" s="3609"/>
      <c r="R504" s="3609"/>
    </row>
    <row r="505" spans="1:18" ht="88.5" customHeight="1">
      <c r="A505" s="2050"/>
      <c r="B505" s="2052" t="s">
        <v>1983</v>
      </c>
      <c r="C505" s="2105" t="s">
        <v>1292</v>
      </c>
      <c r="D505" s="2100"/>
      <c r="E505" s="2100"/>
      <c r="F505" s="2100"/>
      <c r="G505" s="2100"/>
      <c r="H505" s="2100"/>
      <c r="I505" s="2100"/>
      <c r="J505" s="2100"/>
      <c r="K505" s="2053">
        <v>1920000</v>
      </c>
      <c r="L505" s="2027"/>
      <c r="M505" s="2100"/>
      <c r="N505" s="2100"/>
      <c r="O505" s="2100"/>
      <c r="P505" s="2100"/>
      <c r="Q505" s="2100"/>
      <c r="R505" s="2100"/>
    </row>
    <row r="506" spans="1:18" ht="88.5" customHeight="1">
      <c r="A506" s="2050"/>
      <c r="B506" s="2052" t="s">
        <v>1983</v>
      </c>
      <c r="C506" s="2105" t="s">
        <v>1292</v>
      </c>
      <c r="D506" s="2100"/>
      <c r="E506" s="2100"/>
      <c r="F506" s="2100"/>
      <c r="G506" s="2100"/>
      <c r="H506" s="2100"/>
      <c r="I506" s="2100"/>
      <c r="J506" s="2100"/>
      <c r="K506" s="2053">
        <v>2560000</v>
      </c>
      <c r="L506" s="2027"/>
      <c r="M506" s="2100"/>
      <c r="N506" s="2100"/>
      <c r="O506" s="2100"/>
      <c r="P506" s="2100"/>
      <c r="Q506" s="2100"/>
      <c r="R506" s="2100"/>
    </row>
    <row r="507" spans="1:18" ht="88.5" customHeight="1">
      <c r="A507" s="2050"/>
      <c r="B507" s="2054" t="s">
        <v>2066</v>
      </c>
      <c r="C507" s="2105" t="s">
        <v>1292</v>
      </c>
      <c r="D507" s="2100"/>
      <c r="E507" s="2100"/>
      <c r="F507" s="2100"/>
      <c r="G507" s="2100"/>
      <c r="H507" s="2100"/>
      <c r="I507" s="2100"/>
      <c r="J507" s="2100"/>
      <c r="K507" s="2055">
        <v>3700000</v>
      </c>
      <c r="L507" s="2027"/>
      <c r="M507" s="2100"/>
      <c r="N507" s="2100"/>
      <c r="O507" s="2100"/>
      <c r="P507" s="2100"/>
      <c r="Q507" s="2100"/>
      <c r="R507" s="2100"/>
    </row>
    <row r="508" spans="1:18" ht="88.5" customHeight="1">
      <c r="A508" s="2050"/>
      <c r="B508" s="2054" t="s">
        <v>2067</v>
      </c>
      <c r="C508" s="2105" t="s">
        <v>1292</v>
      </c>
      <c r="D508" s="2100"/>
      <c r="E508" s="2100"/>
      <c r="F508" s="2100"/>
      <c r="G508" s="2100"/>
      <c r="H508" s="2100"/>
      <c r="I508" s="2100"/>
      <c r="J508" s="2100"/>
      <c r="K508" s="2055">
        <v>4600000</v>
      </c>
      <c r="L508" s="2027"/>
      <c r="M508" s="2100"/>
      <c r="N508" s="2100"/>
      <c r="O508" s="2100"/>
      <c r="P508" s="2100"/>
      <c r="Q508" s="2100"/>
      <c r="R508" s="2100"/>
    </row>
    <row r="509" spans="1:18" ht="88.5" customHeight="1">
      <c r="A509" s="2050"/>
      <c r="B509" s="2054" t="s">
        <v>2068</v>
      </c>
      <c r="C509" s="2105" t="s">
        <v>1292</v>
      </c>
      <c r="D509" s="2100"/>
      <c r="E509" s="2100"/>
      <c r="F509" s="2100"/>
      <c r="G509" s="2100"/>
      <c r="H509" s="2100"/>
      <c r="I509" s="2100"/>
      <c r="J509" s="2100"/>
      <c r="K509" s="2055">
        <v>3040000</v>
      </c>
      <c r="L509" s="2027"/>
      <c r="M509" s="2100"/>
      <c r="N509" s="2100"/>
      <c r="O509" s="2100"/>
      <c r="P509" s="2100"/>
      <c r="Q509" s="2100"/>
      <c r="R509" s="2100"/>
    </row>
    <row r="510" spans="1:18" ht="88.5" customHeight="1">
      <c r="A510" s="2050"/>
      <c r="B510" s="2054" t="s">
        <v>2069</v>
      </c>
      <c r="C510" s="2105" t="s">
        <v>1292</v>
      </c>
      <c r="D510" s="2100"/>
      <c r="E510" s="2100"/>
      <c r="F510" s="2100"/>
      <c r="G510" s="2100"/>
      <c r="H510" s="2100"/>
      <c r="I510" s="2100"/>
      <c r="J510" s="2100"/>
      <c r="K510" s="2055">
        <v>3500000</v>
      </c>
      <c r="L510" s="2027"/>
      <c r="M510" s="2100"/>
      <c r="N510" s="2100"/>
      <c r="O510" s="2100"/>
      <c r="P510" s="2100"/>
      <c r="Q510" s="2100"/>
      <c r="R510" s="2100"/>
    </row>
    <row r="511" spans="1:18" ht="88.5" customHeight="1">
      <c r="A511" s="2050"/>
      <c r="B511" s="2054" t="s">
        <v>2070</v>
      </c>
      <c r="C511" s="2105" t="s">
        <v>1292</v>
      </c>
      <c r="D511" s="2100"/>
      <c r="E511" s="2100"/>
      <c r="F511" s="2100"/>
      <c r="G511" s="2100"/>
      <c r="H511" s="2100"/>
      <c r="I511" s="2100"/>
      <c r="J511" s="2100"/>
      <c r="K511" s="2055">
        <v>6600000</v>
      </c>
      <c r="L511" s="2027"/>
      <c r="M511" s="2100"/>
      <c r="N511" s="2100"/>
      <c r="O511" s="2100"/>
      <c r="P511" s="2100"/>
      <c r="Q511" s="2100"/>
      <c r="R511" s="2100"/>
    </row>
    <row r="512" spans="1:18" ht="88.5" customHeight="1">
      <c r="A512" s="2050"/>
      <c r="B512" s="2054" t="s">
        <v>2071</v>
      </c>
      <c r="C512" s="2105" t="s">
        <v>1292</v>
      </c>
      <c r="D512" s="2100"/>
      <c r="E512" s="2100"/>
      <c r="F512" s="2100"/>
      <c r="G512" s="2100"/>
      <c r="H512" s="2100"/>
      <c r="I512" s="2100"/>
      <c r="J512" s="2100"/>
      <c r="K512" s="2055">
        <v>18740000</v>
      </c>
      <c r="L512" s="2027"/>
      <c r="M512" s="2100"/>
      <c r="N512" s="2100"/>
      <c r="O512" s="2100"/>
      <c r="P512" s="2100"/>
      <c r="Q512" s="2100"/>
      <c r="R512" s="2100"/>
    </row>
    <row r="513" spans="1:18" ht="88.5" customHeight="1">
      <c r="A513" s="2050"/>
      <c r="B513" s="2054" t="s">
        <v>2072</v>
      </c>
      <c r="C513" s="2105" t="s">
        <v>1292</v>
      </c>
      <c r="D513" s="2100"/>
      <c r="E513" s="2100"/>
      <c r="F513" s="2100"/>
      <c r="G513" s="2100"/>
      <c r="H513" s="2100"/>
      <c r="I513" s="2100"/>
      <c r="J513" s="2100"/>
      <c r="K513" s="2055">
        <v>23020000</v>
      </c>
      <c r="L513" s="2027"/>
      <c r="M513" s="2100"/>
      <c r="N513" s="2100"/>
      <c r="O513" s="2100"/>
      <c r="P513" s="2100"/>
      <c r="Q513" s="2100"/>
      <c r="R513" s="2100"/>
    </row>
    <row r="514" spans="1:18" ht="88.5" customHeight="1">
      <c r="A514" s="2050"/>
      <c r="B514" s="2054" t="s">
        <v>2073</v>
      </c>
      <c r="C514" s="2105" t="s">
        <v>1292</v>
      </c>
      <c r="D514" s="2100"/>
      <c r="E514" s="2100"/>
      <c r="F514" s="2100"/>
      <c r="G514" s="2100"/>
      <c r="H514" s="2100"/>
      <c r="I514" s="2100"/>
      <c r="J514" s="2100"/>
      <c r="K514" s="2055">
        <v>26170000</v>
      </c>
      <c r="L514" s="2027"/>
      <c r="M514" s="2100"/>
      <c r="N514" s="2100"/>
      <c r="O514" s="2100"/>
      <c r="P514" s="2100"/>
      <c r="Q514" s="2100"/>
      <c r="R514" s="2100"/>
    </row>
    <row r="515" spans="1:18" ht="88.5" customHeight="1">
      <c r="A515" s="2050"/>
      <c r="B515" s="2054" t="s">
        <v>2074</v>
      </c>
      <c r="C515" s="2105" t="s">
        <v>1292</v>
      </c>
      <c r="D515" s="2100"/>
      <c r="E515" s="2100"/>
      <c r="F515" s="2100"/>
      <c r="G515" s="2100"/>
      <c r="H515" s="2100"/>
      <c r="I515" s="2100"/>
      <c r="J515" s="2100"/>
      <c r="K515" s="2056">
        <v>3400000</v>
      </c>
      <c r="L515" s="2027"/>
      <c r="M515" s="2100"/>
      <c r="N515" s="2100"/>
      <c r="O515" s="2100"/>
      <c r="P515" s="2100"/>
      <c r="Q515" s="2100"/>
      <c r="R515" s="2100"/>
    </row>
    <row r="516" spans="1:18" ht="88.5" customHeight="1">
      <c r="A516" s="2050"/>
      <c r="B516" s="2054" t="s">
        <v>2075</v>
      </c>
      <c r="C516" s="2105" t="s">
        <v>1292</v>
      </c>
      <c r="D516" s="2100"/>
      <c r="E516" s="2100"/>
      <c r="F516" s="2100"/>
      <c r="G516" s="2100"/>
      <c r="H516" s="2100"/>
      <c r="I516" s="2100"/>
      <c r="J516" s="2100"/>
      <c r="K516" s="2056">
        <v>3600000</v>
      </c>
      <c r="L516" s="2027"/>
      <c r="M516" s="2100"/>
      <c r="N516" s="2100"/>
      <c r="O516" s="2100"/>
      <c r="P516" s="2100"/>
      <c r="Q516" s="2100"/>
      <c r="R516" s="2100"/>
    </row>
    <row r="517" spans="1:18" ht="29.25" customHeight="1">
      <c r="A517" s="2051" t="s">
        <v>1624</v>
      </c>
      <c r="B517" s="3609" t="s">
        <v>2076</v>
      </c>
      <c r="C517" s="3609"/>
      <c r="D517" s="3609"/>
      <c r="E517" s="3609"/>
      <c r="F517" s="3609"/>
      <c r="G517" s="3609"/>
      <c r="H517" s="3609"/>
      <c r="I517" s="3609"/>
      <c r="J517" s="3609"/>
      <c r="K517" s="3609"/>
      <c r="L517" s="3609"/>
      <c r="M517" s="3609"/>
      <c r="N517" s="3609"/>
      <c r="O517" s="3609"/>
      <c r="P517" s="3609"/>
      <c r="Q517" s="3609"/>
      <c r="R517" s="3609"/>
    </row>
    <row r="518" spans="1:18" ht="104.25" customHeight="1">
      <c r="A518" s="2050"/>
      <c r="B518" s="2125" t="s">
        <v>2077</v>
      </c>
      <c r="C518" s="2105" t="s">
        <v>1292</v>
      </c>
      <c r="D518" s="2100"/>
      <c r="E518" s="2100"/>
      <c r="F518" s="2100"/>
      <c r="G518" s="2100"/>
      <c r="H518" s="2100"/>
      <c r="I518" s="2100"/>
      <c r="J518" s="2100"/>
      <c r="K518" s="2026">
        <v>6820000</v>
      </c>
      <c r="L518" s="2027"/>
      <c r="M518" s="2100"/>
      <c r="N518" s="2100"/>
      <c r="O518" s="2100"/>
      <c r="P518" s="2100"/>
      <c r="Q518" s="2100"/>
      <c r="R518" s="2100"/>
    </row>
    <row r="519" spans="1:18" ht="104.25" customHeight="1">
      <c r="A519" s="2050"/>
      <c r="B519" s="2125" t="s">
        <v>2078</v>
      </c>
      <c r="C519" s="2105" t="s">
        <v>1292</v>
      </c>
      <c r="D519" s="2100"/>
      <c r="E519" s="2100"/>
      <c r="F519" s="2100"/>
      <c r="G519" s="2100"/>
      <c r="H519" s="2100"/>
      <c r="I519" s="2100"/>
      <c r="J519" s="2100"/>
      <c r="K519" s="2026">
        <v>7150000</v>
      </c>
      <c r="L519" s="2027"/>
      <c r="M519" s="2100"/>
      <c r="N519" s="2100"/>
      <c r="O519" s="2100"/>
      <c r="P519" s="2100"/>
      <c r="Q519" s="2100"/>
      <c r="R519" s="2100"/>
    </row>
    <row r="520" spans="1:18" ht="104.25" customHeight="1">
      <c r="A520" s="2050"/>
      <c r="B520" s="2125" t="s">
        <v>2079</v>
      </c>
      <c r="C520" s="2105" t="s">
        <v>1292</v>
      </c>
      <c r="D520" s="2100"/>
      <c r="E520" s="2100"/>
      <c r="F520" s="2100"/>
      <c r="G520" s="2100"/>
      <c r="H520" s="2100"/>
      <c r="I520" s="2100"/>
      <c r="J520" s="2100"/>
      <c r="K520" s="2026">
        <v>7058700</v>
      </c>
      <c r="L520" s="2027"/>
      <c r="M520" s="2100"/>
      <c r="N520" s="2100"/>
      <c r="O520" s="2100"/>
      <c r="P520" s="2100"/>
      <c r="Q520" s="2100"/>
      <c r="R520" s="2100"/>
    </row>
    <row r="521" spans="1:18" ht="104.25" customHeight="1">
      <c r="A521" s="2050"/>
      <c r="B521" s="2125" t="s">
        <v>2080</v>
      </c>
      <c r="C521" s="2105" t="s">
        <v>1292</v>
      </c>
      <c r="D521" s="2100"/>
      <c r="E521" s="2100"/>
      <c r="F521" s="2100"/>
      <c r="G521" s="2100"/>
      <c r="H521" s="2100"/>
      <c r="I521" s="2100"/>
      <c r="J521" s="2100"/>
      <c r="K521" s="2026">
        <v>7399000</v>
      </c>
      <c r="L521" s="2027"/>
      <c r="M521" s="2100"/>
      <c r="N521" s="2100"/>
      <c r="O521" s="2100"/>
      <c r="P521" s="2100"/>
      <c r="Q521" s="2100"/>
      <c r="R521" s="2100"/>
    </row>
    <row r="522" spans="1:18" ht="104.25" customHeight="1">
      <c r="A522" s="2050"/>
      <c r="B522" s="2125" t="s">
        <v>2081</v>
      </c>
      <c r="C522" s="2105" t="s">
        <v>1292</v>
      </c>
      <c r="D522" s="2100"/>
      <c r="E522" s="2100"/>
      <c r="F522" s="2100"/>
      <c r="G522" s="2100"/>
      <c r="H522" s="2100"/>
      <c r="I522" s="2100"/>
      <c r="J522" s="2100"/>
      <c r="K522" s="2026">
        <v>7744000</v>
      </c>
      <c r="L522" s="2027"/>
      <c r="M522" s="2100"/>
      <c r="N522" s="2100"/>
      <c r="O522" s="2100"/>
      <c r="P522" s="2100"/>
      <c r="Q522" s="2100"/>
      <c r="R522" s="2100"/>
    </row>
    <row r="523" spans="1:18" ht="23.25" customHeight="1">
      <c r="A523" s="2051" t="s">
        <v>1625</v>
      </c>
      <c r="B523" s="3609" t="s">
        <v>2090</v>
      </c>
      <c r="C523" s="3609"/>
      <c r="D523" s="3609"/>
      <c r="E523" s="3609"/>
      <c r="F523" s="3609"/>
      <c r="G523" s="3609"/>
      <c r="H523" s="3609"/>
      <c r="I523" s="3609"/>
      <c r="J523" s="3609"/>
      <c r="K523" s="3609"/>
      <c r="L523" s="3609"/>
      <c r="M523" s="3609"/>
      <c r="N523" s="3609"/>
      <c r="O523" s="3609"/>
      <c r="P523" s="3609"/>
      <c r="Q523" s="3609"/>
      <c r="R523" s="3609"/>
    </row>
    <row r="524" spans="1:18" ht="84.75" customHeight="1">
      <c r="A524" s="2050"/>
      <c r="B524" s="2057" t="s">
        <v>2088</v>
      </c>
      <c r="C524" s="2105" t="s">
        <v>1292</v>
      </c>
      <c r="D524" s="2100"/>
      <c r="E524" s="2100"/>
      <c r="F524" s="2100"/>
      <c r="G524" s="2100"/>
      <c r="H524" s="2100"/>
      <c r="I524" s="2100"/>
      <c r="J524" s="2100"/>
      <c r="K524" s="2026">
        <v>6000000</v>
      </c>
      <c r="L524" s="2027"/>
      <c r="M524" s="2100"/>
      <c r="N524" s="2100"/>
      <c r="O524" s="2100"/>
      <c r="P524" s="2100"/>
      <c r="Q524" s="2100"/>
      <c r="R524" s="2100"/>
    </row>
    <row r="525" spans="1:18" ht="84.75" customHeight="1">
      <c r="A525" s="2050"/>
      <c r="B525" s="2057" t="s">
        <v>2089</v>
      </c>
      <c r="C525" s="2105" t="s">
        <v>1292</v>
      </c>
      <c r="D525" s="2100"/>
      <c r="E525" s="2100"/>
      <c r="F525" s="2100"/>
      <c r="G525" s="2100"/>
      <c r="H525" s="2100"/>
      <c r="I525" s="2100"/>
      <c r="J525" s="2100"/>
      <c r="K525" s="2026">
        <v>7000000</v>
      </c>
      <c r="L525" s="2027"/>
      <c r="M525" s="2100"/>
      <c r="N525" s="2100"/>
      <c r="O525" s="2100"/>
      <c r="P525" s="2100"/>
      <c r="Q525" s="2100"/>
      <c r="R525" s="2100"/>
    </row>
    <row r="526" spans="1:18" ht="84.75" customHeight="1">
      <c r="A526" s="2050"/>
      <c r="B526" s="2057" t="s">
        <v>2091</v>
      </c>
      <c r="C526" s="2105" t="s">
        <v>1292</v>
      </c>
      <c r="D526" s="2100"/>
      <c r="E526" s="2100"/>
      <c r="F526" s="2100"/>
      <c r="G526" s="2100"/>
      <c r="H526" s="2100"/>
      <c r="I526" s="2100"/>
      <c r="J526" s="2100"/>
      <c r="K526" s="2026">
        <v>7200000</v>
      </c>
      <c r="L526" s="2027"/>
      <c r="M526" s="2100"/>
      <c r="N526" s="2100"/>
      <c r="O526" s="2100"/>
      <c r="P526" s="2100"/>
      <c r="Q526" s="2100"/>
      <c r="R526" s="2100"/>
    </row>
    <row r="527" spans="1:18" ht="84.75" customHeight="1">
      <c r="A527" s="2050"/>
      <c r="B527" s="2057" t="s">
        <v>2092</v>
      </c>
      <c r="C527" s="2105" t="s">
        <v>1292</v>
      </c>
      <c r="D527" s="2100"/>
      <c r="E527" s="2100"/>
      <c r="F527" s="2100"/>
      <c r="G527" s="2100"/>
      <c r="H527" s="2100"/>
      <c r="I527" s="2100"/>
      <c r="J527" s="2100"/>
      <c r="K527" s="2026">
        <v>7500000</v>
      </c>
      <c r="L527" s="2027"/>
      <c r="M527" s="2100"/>
      <c r="N527" s="2100"/>
      <c r="O527" s="2100"/>
      <c r="P527" s="2100"/>
      <c r="Q527" s="2100"/>
      <c r="R527" s="2100"/>
    </row>
    <row r="528" spans="1:18" ht="84.75" customHeight="1">
      <c r="A528" s="2050"/>
      <c r="B528" s="2057" t="s">
        <v>2093</v>
      </c>
      <c r="C528" s="2105" t="s">
        <v>1292</v>
      </c>
      <c r="D528" s="2100"/>
      <c r="E528" s="2100"/>
      <c r="F528" s="2100"/>
      <c r="G528" s="2100"/>
      <c r="H528" s="2100"/>
      <c r="I528" s="2100"/>
      <c r="J528" s="2100"/>
      <c r="K528" s="2026">
        <v>9000000</v>
      </c>
      <c r="L528" s="2027"/>
      <c r="M528" s="2100"/>
      <c r="N528" s="2100"/>
      <c r="O528" s="2100"/>
      <c r="P528" s="2100"/>
      <c r="Q528" s="2100"/>
      <c r="R528" s="2100"/>
    </row>
    <row r="529" spans="1:18" ht="25.5" customHeight="1">
      <c r="A529" s="2051" t="s">
        <v>1626</v>
      </c>
      <c r="B529" s="3609" t="s">
        <v>2094</v>
      </c>
      <c r="C529" s="3609"/>
      <c r="D529" s="3609"/>
      <c r="E529" s="3609"/>
      <c r="F529" s="3609"/>
      <c r="G529" s="3609"/>
      <c r="H529" s="3609"/>
      <c r="I529" s="3609"/>
      <c r="J529" s="3609"/>
      <c r="K529" s="3609"/>
      <c r="L529" s="3609"/>
      <c r="M529" s="3609"/>
      <c r="N529" s="3609"/>
      <c r="O529" s="3609"/>
      <c r="P529" s="3609"/>
      <c r="Q529" s="3609"/>
      <c r="R529" s="3609"/>
    </row>
    <row r="530" spans="1:18" ht="102" customHeight="1">
      <c r="A530" s="2050"/>
      <c r="B530" s="2054" t="s">
        <v>2084</v>
      </c>
      <c r="C530" s="2105" t="s">
        <v>1292</v>
      </c>
      <c r="D530" s="2100"/>
      <c r="E530" s="2100"/>
      <c r="F530" s="2100"/>
      <c r="G530" s="2100"/>
      <c r="H530" s="2100"/>
      <c r="I530" s="2100"/>
      <c r="J530" s="2100"/>
      <c r="K530" s="2026">
        <v>1342000</v>
      </c>
      <c r="L530" s="2027"/>
      <c r="M530" s="2100"/>
      <c r="N530" s="2100"/>
      <c r="O530" s="2100"/>
      <c r="P530" s="2100"/>
      <c r="Q530" s="2100"/>
      <c r="R530" s="2100"/>
    </row>
    <row r="531" spans="1:18" ht="102" customHeight="1">
      <c r="A531" s="2050"/>
      <c r="B531" s="2058" t="s">
        <v>2085</v>
      </c>
      <c r="C531" s="2105" t="s">
        <v>1292</v>
      </c>
      <c r="D531" s="2100"/>
      <c r="E531" s="2100"/>
      <c r="F531" s="2100"/>
      <c r="G531" s="2100"/>
      <c r="H531" s="2100"/>
      <c r="I531" s="2100"/>
      <c r="J531" s="2100"/>
      <c r="K531" s="2026">
        <v>1406000</v>
      </c>
      <c r="L531" s="2027"/>
      <c r="M531" s="2100"/>
      <c r="N531" s="2100"/>
      <c r="O531" s="2100"/>
      <c r="P531" s="2100"/>
      <c r="Q531" s="2100"/>
      <c r="R531" s="2100"/>
    </row>
    <row r="532" spans="1:18" ht="102" customHeight="1">
      <c r="A532" s="2050"/>
      <c r="B532" s="2058" t="s">
        <v>2086</v>
      </c>
      <c r="C532" s="2105" t="s">
        <v>1292</v>
      </c>
      <c r="D532" s="2100"/>
      <c r="E532" s="2100"/>
      <c r="F532" s="2100"/>
      <c r="G532" s="2100"/>
      <c r="H532" s="2100"/>
      <c r="I532" s="2100"/>
      <c r="J532" s="2100"/>
      <c r="K532" s="2026">
        <v>2252000</v>
      </c>
      <c r="L532" s="2027"/>
      <c r="M532" s="2100"/>
      <c r="N532" s="2100"/>
      <c r="O532" s="2100"/>
      <c r="P532" s="2100"/>
      <c r="Q532" s="2100"/>
      <c r="R532" s="2100"/>
    </row>
    <row r="533" spans="1:18" ht="102" customHeight="1">
      <c r="A533" s="2050"/>
      <c r="B533" s="2057" t="s">
        <v>2092</v>
      </c>
      <c r="C533" s="2105" t="s">
        <v>1292</v>
      </c>
      <c r="D533" s="2100"/>
      <c r="E533" s="2100"/>
      <c r="F533" s="2100"/>
      <c r="G533" s="2100"/>
      <c r="H533" s="2100"/>
      <c r="I533" s="2100"/>
      <c r="J533" s="2100"/>
      <c r="K533" s="2026">
        <v>2582000</v>
      </c>
      <c r="L533" s="2027"/>
      <c r="M533" s="2100"/>
      <c r="N533" s="2100"/>
      <c r="O533" s="2100"/>
      <c r="P533" s="2100"/>
      <c r="Q533" s="2100"/>
      <c r="R533" s="2100"/>
    </row>
    <row r="534" spans="1:18" ht="102" customHeight="1">
      <c r="A534" s="2050"/>
      <c r="B534" s="2057" t="s">
        <v>2093</v>
      </c>
      <c r="C534" s="2105" t="s">
        <v>1292</v>
      </c>
      <c r="D534" s="2100"/>
      <c r="E534" s="2100"/>
      <c r="F534" s="2100"/>
      <c r="G534" s="2100"/>
      <c r="H534" s="2100"/>
      <c r="I534" s="2100"/>
      <c r="J534" s="2100"/>
      <c r="K534" s="2026">
        <v>2746000</v>
      </c>
      <c r="L534" s="2027"/>
      <c r="M534" s="2100"/>
      <c r="N534" s="2100"/>
      <c r="O534" s="2100"/>
      <c r="P534" s="2100"/>
      <c r="Q534" s="2100"/>
      <c r="R534" s="2100"/>
    </row>
    <row r="535" spans="1:18" ht="113.25" customHeight="1">
      <c r="A535" s="2050"/>
      <c r="B535" s="2058" t="s">
        <v>2087</v>
      </c>
      <c r="C535" s="2105" t="s">
        <v>1292</v>
      </c>
      <c r="D535" s="2100"/>
      <c r="E535" s="2100"/>
      <c r="F535" s="2100"/>
      <c r="G535" s="2100"/>
      <c r="H535" s="2100"/>
      <c r="I535" s="2100"/>
      <c r="J535" s="2100"/>
      <c r="K535" s="2026">
        <v>3328000</v>
      </c>
      <c r="L535" s="2027"/>
      <c r="M535" s="2100"/>
      <c r="N535" s="2100"/>
      <c r="O535" s="2100"/>
      <c r="P535" s="2100"/>
      <c r="Q535" s="2100"/>
      <c r="R535" s="2100"/>
    </row>
    <row r="536" spans="1:18" ht="35.25" customHeight="1">
      <c r="A536" s="2051" t="s">
        <v>1627</v>
      </c>
      <c r="B536" s="2100"/>
      <c r="C536" s="3611" t="s">
        <v>2095</v>
      </c>
      <c r="D536" s="3611"/>
      <c r="E536" s="3611"/>
      <c r="F536" s="3611"/>
      <c r="G536" s="3611"/>
      <c r="H536" s="3611"/>
      <c r="I536" s="3611"/>
      <c r="J536" s="3611"/>
      <c r="K536" s="3611"/>
      <c r="L536" s="3611"/>
      <c r="M536" s="3611"/>
      <c r="N536" s="3611"/>
      <c r="O536" s="3611"/>
      <c r="P536" s="3611"/>
      <c r="Q536" s="3611"/>
      <c r="R536" s="3611"/>
    </row>
    <row r="537" spans="1:18" ht="63.75" customHeight="1">
      <c r="A537" s="2050"/>
      <c r="B537" s="1972" t="s">
        <v>2096</v>
      </c>
      <c r="C537" s="2105" t="s">
        <v>1292</v>
      </c>
      <c r="D537" s="2100"/>
      <c r="E537" s="2100"/>
      <c r="F537" s="2100"/>
      <c r="G537" s="2100"/>
      <c r="H537" s="2100"/>
      <c r="I537" s="2100"/>
      <c r="J537" s="2100"/>
      <c r="K537" s="2026">
        <v>1712000</v>
      </c>
      <c r="L537" s="2027"/>
      <c r="M537" s="2100"/>
      <c r="N537" s="2100"/>
      <c r="O537" s="2100"/>
      <c r="P537" s="2100"/>
      <c r="Q537" s="2100"/>
      <c r="R537" s="2100"/>
    </row>
    <row r="538" spans="1:18" ht="63.75" customHeight="1">
      <c r="A538" s="2050"/>
      <c r="B538" s="1972" t="s">
        <v>2097</v>
      </c>
      <c r="C538" s="2105" t="s">
        <v>1292</v>
      </c>
      <c r="D538" s="2100"/>
      <c r="E538" s="2100"/>
      <c r="F538" s="2100"/>
      <c r="G538" s="2100"/>
      <c r="H538" s="2100"/>
      <c r="I538" s="2100"/>
      <c r="J538" s="2100"/>
      <c r="K538" s="2026">
        <v>2562000</v>
      </c>
      <c r="L538" s="2027"/>
      <c r="M538" s="2100"/>
      <c r="N538" s="2100"/>
      <c r="O538" s="2100"/>
      <c r="P538" s="2100"/>
      <c r="Q538" s="2100"/>
      <c r="R538" s="2100"/>
    </row>
    <row r="539" spans="1:18" ht="63.75" customHeight="1">
      <c r="A539" s="2050"/>
      <c r="B539" s="1972" t="s">
        <v>2098</v>
      </c>
      <c r="C539" s="2105" t="s">
        <v>1292</v>
      </c>
      <c r="D539" s="2100"/>
      <c r="E539" s="2100"/>
      <c r="F539" s="2100"/>
      <c r="G539" s="2100"/>
      <c r="H539" s="2100"/>
      <c r="I539" s="2100"/>
      <c r="J539" s="2100"/>
      <c r="K539" s="2026">
        <v>2604000</v>
      </c>
      <c r="L539" s="2027"/>
      <c r="M539" s="2100"/>
      <c r="N539" s="2100"/>
      <c r="O539" s="2100"/>
      <c r="P539" s="2100"/>
      <c r="Q539" s="2100"/>
      <c r="R539" s="2100"/>
    </row>
    <row r="540" spans="1:18" ht="63.75" customHeight="1">
      <c r="A540" s="2050"/>
      <c r="B540" s="1972" t="s">
        <v>2099</v>
      </c>
      <c r="C540" s="2105" t="s">
        <v>1292</v>
      </c>
      <c r="D540" s="2100"/>
      <c r="E540" s="2100"/>
      <c r="F540" s="2100"/>
      <c r="G540" s="2100"/>
      <c r="H540" s="2100"/>
      <c r="I540" s="2100"/>
      <c r="J540" s="2100"/>
      <c r="K540" s="2026">
        <v>3310000</v>
      </c>
      <c r="L540" s="2027"/>
      <c r="M540" s="2100"/>
      <c r="N540" s="2100"/>
      <c r="O540" s="2100"/>
      <c r="P540" s="2100"/>
      <c r="Q540" s="2100"/>
      <c r="R540" s="2100"/>
    </row>
    <row r="541" spans="1:18" ht="39.75" customHeight="1">
      <c r="A541" s="2051" t="s">
        <v>1995</v>
      </c>
      <c r="B541" s="2100"/>
      <c r="C541" s="3609" t="s">
        <v>2011</v>
      </c>
      <c r="D541" s="3609"/>
      <c r="E541" s="3609"/>
      <c r="F541" s="3609"/>
      <c r="G541" s="3609"/>
      <c r="H541" s="3609"/>
      <c r="I541" s="3609"/>
      <c r="J541" s="3609"/>
      <c r="K541" s="3609"/>
      <c r="L541" s="3609"/>
      <c r="M541" s="3609"/>
      <c r="N541" s="3609"/>
      <c r="O541" s="3609"/>
      <c r="P541" s="3609"/>
      <c r="Q541" s="3609"/>
      <c r="R541" s="3609"/>
    </row>
    <row r="542" spans="1:18" ht="63.75" customHeight="1">
      <c r="A542" s="2050"/>
      <c r="B542" s="2052" t="s">
        <v>2012</v>
      </c>
      <c r="C542" s="2105" t="s">
        <v>1292</v>
      </c>
      <c r="D542" s="2100"/>
      <c r="E542" s="2100"/>
      <c r="F542" s="2100"/>
      <c r="G542" s="2100"/>
      <c r="H542" s="2100"/>
      <c r="I542" s="2100"/>
      <c r="J542" s="2100"/>
      <c r="K542" s="2026">
        <v>3600000</v>
      </c>
      <c r="L542" s="2027"/>
      <c r="M542" s="2100"/>
      <c r="N542" s="2100"/>
      <c r="O542" s="2100"/>
      <c r="P542" s="2100"/>
      <c r="Q542" s="2100"/>
      <c r="R542" s="2100"/>
    </row>
    <row r="543" spans="1:18" ht="63.75" customHeight="1">
      <c r="A543" s="2050"/>
      <c r="B543" s="2052" t="s">
        <v>2013</v>
      </c>
      <c r="C543" s="2105" t="s">
        <v>1292</v>
      </c>
      <c r="D543" s="2100"/>
      <c r="E543" s="2100"/>
      <c r="F543" s="2100"/>
      <c r="G543" s="2100"/>
      <c r="H543" s="2100"/>
      <c r="I543" s="2100"/>
      <c r="J543" s="2100"/>
      <c r="K543" s="2026">
        <v>4600000</v>
      </c>
      <c r="L543" s="2027"/>
      <c r="M543" s="2100"/>
      <c r="N543" s="2100"/>
      <c r="O543" s="2100"/>
      <c r="P543" s="2100"/>
      <c r="Q543" s="2100"/>
      <c r="R543" s="2100"/>
    </row>
    <row r="544" spans="1:18" ht="63.75" customHeight="1">
      <c r="A544" s="2050"/>
      <c r="B544" s="2059" t="s">
        <v>2082</v>
      </c>
      <c r="C544" s="2105" t="s">
        <v>1292</v>
      </c>
      <c r="D544" s="2100"/>
      <c r="E544" s="2100"/>
      <c r="F544" s="2100"/>
      <c r="G544" s="2100"/>
      <c r="H544" s="2100"/>
      <c r="I544" s="2100"/>
      <c r="J544" s="2100"/>
      <c r="K544" s="2026">
        <v>6000000</v>
      </c>
      <c r="L544" s="2027"/>
      <c r="M544" s="2100"/>
      <c r="N544" s="2100"/>
      <c r="O544" s="2100"/>
      <c r="P544" s="2100"/>
      <c r="Q544" s="2100"/>
      <c r="R544" s="2100"/>
    </row>
    <row r="545" spans="1:18" ht="63.75" customHeight="1">
      <c r="A545" s="2050"/>
      <c r="B545" s="2060" t="s">
        <v>2083</v>
      </c>
      <c r="C545" s="2105" t="s">
        <v>1292</v>
      </c>
      <c r="D545" s="2100"/>
      <c r="E545" s="2100"/>
      <c r="F545" s="2100"/>
      <c r="G545" s="2100"/>
      <c r="H545" s="2100"/>
      <c r="I545" s="2100"/>
      <c r="J545" s="2100"/>
      <c r="K545" s="2026">
        <v>8000000</v>
      </c>
      <c r="L545" s="2027"/>
      <c r="M545" s="2100"/>
      <c r="N545" s="2100"/>
      <c r="O545" s="2100"/>
      <c r="P545" s="2100"/>
      <c r="Q545" s="2100"/>
      <c r="R545" s="2100"/>
    </row>
    <row r="546" spans="1:18" ht="51" customHeight="1">
      <c r="A546" s="2051">
        <v>5</v>
      </c>
      <c r="B546" s="3604" t="s">
        <v>2403</v>
      </c>
      <c r="C546" s="3604"/>
      <c r="D546" s="3604"/>
      <c r="E546" s="3604"/>
      <c r="F546" s="3604"/>
      <c r="G546" s="3604"/>
      <c r="H546" s="3604"/>
      <c r="I546" s="3604"/>
      <c r="J546" s="3604"/>
      <c r="K546" s="3604"/>
      <c r="L546" s="3604"/>
      <c r="M546" s="3604"/>
      <c r="N546" s="3604"/>
      <c r="O546" s="3604"/>
      <c r="P546" s="3604"/>
      <c r="Q546" s="3604"/>
      <c r="R546" s="3604"/>
    </row>
    <row r="547" spans="1:18" ht="63.75" hidden="1" customHeight="1">
      <c r="A547" s="2051"/>
      <c r="B547" s="3604"/>
      <c r="C547" s="3604"/>
      <c r="D547" s="3604"/>
      <c r="E547" s="3604"/>
      <c r="F547" s="3604"/>
      <c r="G547" s="3604"/>
      <c r="H547" s="3604"/>
      <c r="I547" s="3604"/>
      <c r="J547" s="3604"/>
      <c r="K547" s="3604"/>
      <c r="L547" s="3604"/>
      <c r="M547" s="3604"/>
      <c r="N547" s="3604"/>
      <c r="O547" s="3604"/>
      <c r="P547" s="3604"/>
      <c r="Q547" s="3604"/>
      <c r="R547" s="3604"/>
    </row>
    <row r="548" spans="1:18" ht="35.25" customHeight="1">
      <c r="A548" s="2051"/>
      <c r="B548" s="2100"/>
      <c r="C548" s="3611" t="s">
        <v>2139</v>
      </c>
      <c r="D548" s="3611"/>
      <c r="E548" s="3611"/>
      <c r="F548" s="3611"/>
      <c r="G548" s="3611"/>
      <c r="H548" s="3611"/>
      <c r="I548" s="3611"/>
      <c r="J548" s="3611"/>
      <c r="K548" s="3611"/>
      <c r="L548" s="3611"/>
      <c r="M548" s="3611"/>
      <c r="N548" s="3611"/>
      <c r="O548" s="3611"/>
      <c r="P548" s="3611"/>
      <c r="Q548" s="3611"/>
      <c r="R548" s="3611"/>
    </row>
    <row r="549" spans="1:18" ht="33" customHeight="1">
      <c r="A549" s="2051" t="s">
        <v>1623</v>
      </c>
      <c r="B549" s="3612" t="s">
        <v>2138</v>
      </c>
      <c r="C549" s="3613"/>
      <c r="D549" s="3613"/>
      <c r="E549" s="3613"/>
      <c r="F549" s="3614"/>
      <c r="G549" s="3606"/>
      <c r="H549" s="3607"/>
      <c r="I549" s="3607"/>
      <c r="J549" s="3607"/>
      <c r="K549" s="3607"/>
      <c r="L549" s="3607"/>
      <c r="M549" s="3607"/>
      <c r="N549" s="3607"/>
      <c r="O549" s="3607"/>
      <c r="P549" s="3607"/>
      <c r="Q549" s="3607"/>
      <c r="R549" s="3608"/>
    </row>
    <row r="550" spans="1:18" ht="27.75" customHeight="1">
      <c r="A550" s="2051"/>
      <c r="B550" s="2100"/>
      <c r="C550" s="2102"/>
      <c r="D550" s="3609" t="s">
        <v>2145</v>
      </c>
      <c r="E550" s="3609"/>
      <c r="F550" s="3609"/>
      <c r="G550" s="3606"/>
      <c r="H550" s="3607"/>
      <c r="I550" s="3607"/>
      <c r="J550" s="3607"/>
      <c r="K550" s="3607"/>
      <c r="L550" s="3607"/>
      <c r="M550" s="3607"/>
      <c r="N550" s="3607"/>
      <c r="O550" s="3607"/>
      <c r="P550" s="3607"/>
      <c r="Q550" s="3607"/>
      <c r="R550" s="3608"/>
    </row>
    <row r="551" spans="1:18" ht="63.75" customHeight="1">
      <c r="A551" s="2050"/>
      <c r="B551" s="2052" t="s">
        <v>2140</v>
      </c>
      <c r="C551" s="2105" t="s">
        <v>1292</v>
      </c>
      <c r="D551" s="3610" t="s">
        <v>2155</v>
      </c>
      <c r="E551" s="3610"/>
      <c r="F551" s="3610"/>
      <c r="G551" s="3602">
        <v>9850000</v>
      </c>
      <c r="H551" s="3602"/>
      <c r="I551" s="3602"/>
      <c r="J551" s="3602"/>
      <c r="K551" s="3602"/>
      <c r="L551" s="3602"/>
      <c r="M551" s="3602"/>
      <c r="N551" s="3602"/>
      <c r="O551" s="3602"/>
      <c r="P551" s="3602"/>
      <c r="Q551" s="3602"/>
      <c r="R551" s="3602"/>
    </row>
    <row r="552" spans="1:18" ht="63.75" customHeight="1">
      <c r="A552" s="2050"/>
      <c r="B552" s="2052" t="s">
        <v>2141</v>
      </c>
      <c r="C552" s="2105" t="s">
        <v>1292</v>
      </c>
      <c r="D552" s="3610" t="s">
        <v>2156</v>
      </c>
      <c r="E552" s="3610"/>
      <c r="F552" s="3610"/>
      <c r="G552" s="3602">
        <v>13450000</v>
      </c>
      <c r="H552" s="3602"/>
      <c r="I552" s="3602"/>
      <c r="J552" s="3602"/>
      <c r="K552" s="3602"/>
      <c r="L552" s="3602"/>
      <c r="M552" s="3602"/>
      <c r="N552" s="3602"/>
      <c r="O552" s="3602"/>
      <c r="P552" s="3602"/>
      <c r="Q552" s="3602"/>
      <c r="R552" s="3602"/>
    </row>
    <row r="553" spans="1:18" ht="63.75" customHeight="1">
      <c r="A553" s="2050"/>
      <c r="B553" s="2052" t="s">
        <v>2142</v>
      </c>
      <c r="C553" s="2105" t="s">
        <v>1292</v>
      </c>
      <c r="D553" s="3610" t="s">
        <v>2157</v>
      </c>
      <c r="E553" s="3610"/>
      <c r="F553" s="3610"/>
      <c r="G553" s="3602">
        <v>17850000</v>
      </c>
      <c r="H553" s="3602"/>
      <c r="I553" s="3602"/>
      <c r="J553" s="3602"/>
      <c r="K553" s="3602"/>
      <c r="L553" s="3602"/>
      <c r="M553" s="3602"/>
      <c r="N553" s="3602"/>
      <c r="O553" s="3602"/>
      <c r="P553" s="3602"/>
      <c r="Q553" s="3602"/>
      <c r="R553" s="3602"/>
    </row>
    <row r="554" spans="1:18" ht="63.75" customHeight="1">
      <c r="A554" s="2050"/>
      <c r="B554" s="2052" t="s">
        <v>2143</v>
      </c>
      <c r="C554" s="2105" t="s">
        <v>1292</v>
      </c>
      <c r="D554" s="3610" t="s">
        <v>2158</v>
      </c>
      <c r="E554" s="3610"/>
      <c r="F554" s="3610"/>
      <c r="G554" s="3602">
        <v>19850000</v>
      </c>
      <c r="H554" s="3602"/>
      <c r="I554" s="3602"/>
      <c r="J554" s="3602"/>
      <c r="K554" s="3602"/>
      <c r="L554" s="3602"/>
      <c r="M554" s="3602"/>
      <c r="N554" s="3602"/>
      <c r="O554" s="3602"/>
      <c r="P554" s="3602"/>
      <c r="Q554" s="3602"/>
      <c r="R554" s="3602"/>
    </row>
    <row r="555" spans="1:18" ht="63.75" customHeight="1">
      <c r="A555" s="2050"/>
      <c r="B555" s="2052" t="s">
        <v>2144</v>
      </c>
      <c r="C555" s="2105" t="s">
        <v>1292</v>
      </c>
      <c r="D555" s="3610" t="s">
        <v>2159</v>
      </c>
      <c r="E555" s="3610"/>
      <c r="F555" s="3610"/>
      <c r="G555" s="3602">
        <v>23450000</v>
      </c>
      <c r="H555" s="3602"/>
      <c r="I555" s="3602"/>
      <c r="J555" s="3602"/>
      <c r="K555" s="3602"/>
      <c r="L555" s="3602"/>
      <c r="M555" s="3602"/>
      <c r="N555" s="3602"/>
      <c r="O555" s="3602"/>
      <c r="P555" s="3602"/>
      <c r="Q555" s="3602"/>
      <c r="R555" s="3602"/>
    </row>
    <row r="556" spans="1:18" ht="35.25" customHeight="1">
      <c r="A556" s="2051" t="s">
        <v>1624</v>
      </c>
      <c r="B556" s="3604" t="s">
        <v>2262</v>
      </c>
      <c r="C556" s="3604"/>
      <c r="D556" s="3604"/>
      <c r="E556" s="3604"/>
      <c r="F556" s="2100"/>
      <c r="G556" s="3606"/>
      <c r="H556" s="3607"/>
      <c r="I556" s="3607"/>
      <c r="J556" s="3607"/>
      <c r="K556" s="3607"/>
      <c r="L556" s="3607"/>
      <c r="M556" s="3607"/>
      <c r="N556" s="3607"/>
      <c r="O556" s="3607"/>
      <c r="P556" s="3607"/>
      <c r="Q556" s="3607"/>
      <c r="R556" s="3608"/>
    </row>
    <row r="557" spans="1:18" ht="36.75" customHeight="1">
      <c r="A557" s="2051"/>
      <c r="B557" s="2100"/>
      <c r="C557" s="2102"/>
      <c r="D557" s="3609" t="s">
        <v>2145</v>
      </c>
      <c r="E557" s="3609"/>
      <c r="F557" s="3609"/>
      <c r="G557" s="3606"/>
      <c r="H557" s="3607"/>
      <c r="I557" s="3607"/>
      <c r="J557" s="3607"/>
      <c r="K557" s="3607"/>
      <c r="L557" s="3607"/>
      <c r="M557" s="3607"/>
      <c r="N557" s="3607"/>
      <c r="O557" s="3607"/>
      <c r="P557" s="3607"/>
      <c r="Q557" s="3607"/>
      <c r="R557" s="3608"/>
    </row>
    <row r="558" spans="1:18" ht="63.75" customHeight="1">
      <c r="A558" s="2050"/>
      <c r="B558" s="2052" t="s">
        <v>2230</v>
      </c>
      <c r="C558" s="2105" t="s">
        <v>1292</v>
      </c>
      <c r="D558" s="3610" t="s">
        <v>2146</v>
      </c>
      <c r="E558" s="3610"/>
      <c r="F558" s="3610"/>
      <c r="G558" s="3602">
        <v>4950000</v>
      </c>
      <c r="H558" s="3602"/>
      <c r="I558" s="3602"/>
      <c r="J558" s="3602"/>
      <c r="K558" s="3602"/>
      <c r="L558" s="3602"/>
      <c r="M558" s="3602"/>
      <c r="N558" s="3602"/>
      <c r="O558" s="3602"/>
      <c r="P558" s="3602"/>
      <c r="Q558" s="3602"/>
      <c r="R558" s="3602"/>
    </row>
    <row r="559" spans="1:18" ht="63.75" customHeight="1">
      <c r="A559" s="2050"/>
      <c r="B559" s="2052" t="s">
        <v>2231</v>
      </c>
      <c r="C559" s="2105" t="s">
        <v>1292</v>
      </c>
      <c r="D559" s="3610" t="s">
        <v>2147</v>
      </c>
      <c r="E559" s="3610"/>
      <c r="F559" s="3610"/>
      <c r="G559" s="3602">
        <v>7950000</v>
      </c>
      <c r="H559" s="3602"/>
      <c r="I559" s="3602"/>
      <c r="J559" s="3602"/>
      <c r="K559" s="3602"/>
      <c r="L559" s="3602"/>
      <c r="M559" s="3602"/>
      <c r="N559" s="3602"/>
      <c r="O559" s="3602"/>
      <c r="P559" s="3602"/>
      <c r="Q559" s="3602"/>
      <c r="R559" s="3602"/>
    </row>
    <row r="560" spans="1:18" ht="63.75" customHeight="1">
      <c r="A560" s="2050"/>
      <c r="B560" s="2052" t="s">
        <v>2232</v>
      </c>
      <c r="C560" s="2105" t="s">
        <v>1292</v>
      </c>
      <c r="D560" s="3610" t="s">
        <v>2148</v>
      </c>
      <c r="E560" s="3610"/>
      <c r="F560" s="3610"/>
      <c r="G560" s="3602">
        <v>10950000</v>
      </c>
      <c r="H560" s="3602"/>
      <c r="I560" s="3602"/>
      <c r="J560" s="3602"/>
      <c r="K560" s="3602"/>
      <c r="L560" s="3602"/>
      <c r="M560" s="3602"/>
      <c r="N560" s="3602"/>
      <c r="O560" s="3602"/>
      <c r="P560" s="3602"/>
      <c r="Q560" s="3602"/>
      <c r="R560" s="3602"/>
    </row>
    <row r="561" spans="1:18" ht="63.75" customHeight="1">
      <c r="A561" s="2050"/>
      <c r="B561" s="2052" t="s">
        <v>2233</v>
      </c>
      <c r="C561" s="2105" t="s">
        <v>1292</v>
      </c>
      <c r="D561" s="3610" t="s">
        <v>2149</v>
      </c>
      <c r="E561" s="3610"/>
      <c r="F561" s="3610"/>
      <c r="G561" s="3602">
        <v>14450000</v>
      </c>
      <c r="H561" s="3602"/>
      <c r="I561" s="3602"/>
      <c r="J561" s="3602"/>
      <c r="K561" s="3602"/>
      <c r="L561" s="3602"/>
      <c r="M561" s="3602"/>
      <c r="N561" s="3602"/>
      <c r="O561" s="3602"/>
      <c r="P561" s="3602"/>
      <c r="Q561" s="3602"/>
      <c r="R561" s="3602"/>
    </row>
    <row r="562" spans="1:18" ht="63.75" customHeight="1">
      <c r="A562" s="2050"/>
      <c r="B562" s="2052" t="s">
        <v>2234</v>
      </c>
      <c r="C562" s="2105" t="s">
        <v>1292</v>
      </c>
      <c r="D562" s="3610" t="s">
        <v>2150</v>
      </c>
      <c r="E562" s="3610"/>
      <c r="F562" s="3610"/>
      <c r="G562" s="3602">
        <v>12450000</v>
      </c>
      <c r="H562" s="3602"/>
      <c r="I562" s="3602"/>
      <c r="J562" s="3602"/>
      <c r="K562" s="3602"/>
      <c r="L562" s="3602"/>
      <c r="M562" s="3602"/>
      <c r="N562" s="3602"/>
      <c r="O562" s="3602"/>
      <c r="P562" s="3602"/>
      <c r="Q562" s="3602"/>
      <c r="R562" s="3602"/>
    </row>
    <row r="563" spans="1:18" ht="63.75" customHeight="1">
      <c r="A563" s="2050"/>
      <c r="B563" s="2052" t="s">
        <v>2235</v>
      </c>
      <c r="C563" s="2105" t="s">
        <v>1292</v>
      </c>
      <c r="D563" s="3610" t="s">
        <v>2151</v>
      </c>
      <c r="E563" s="3610"/>
      <c r="F563" s="3610"/>
      <c r="G563" s="3602">
        <v>14550000</v>
      </c>
      <c r="H563" s="3602"/>
      <c r="I563" s="3602"/>
      <c r="J563" s="3602"/>
      <c r="K563" s="3602"/>
      <c r="L563" s="3602"/>
      <c r="M563" s="3602"/>
      <c r="N563" s="3602"/>
      <c r="O563" s="3602"/>
      <c r="P563" s="3602"/>
      <c r="Q563" s="3602"/>
      <c r="R563" s="3602"/>
    </row>
    <row r="564" spans="1:18" ht="63.75" customHeight="1">
      <c r="A564" s="2050"/>
      <c r="B564" s="2052" t="s">
        <v>2236</v>
      </c>
      <c r="C564" s="2105" t="s">
        <v>1292</v>
      </c>
      <c r="D564" s="3610" t="s">
        <v>2152</v>
      </c>
      <c r="E564" s="3610"/>
      <c r="F564" s="3610"/>
      <c r="G564" s="3602">
        <v>16850000</v>
      </c>
      <c r="H564" s="3602"/>
      <c r="I564" s="3602"/>
      <c r="J564" s="3602"/>
      <c r="K564" s="3602"/>
      <c r="L564" s="3602"/>
      <c r="M564" s="3602"/>
      <c r="N564" s="3602"/>
      <c r="O564" s="3602"/>
      <c r="P564" s="3602"/>
      <c r="Q564" s="3602"/>
      <c r="R564" s="3602"/>
    </row>
    <row r="565" spans="1:18" ht="63.75" customHeight="1">
      <c r="A565" s="2050"/>
      <c r="B565" s="2052" t="s">
        <v>2237</v>
      </c>
      <c r="C565" s="2105" t="s">
        <v>1292</v>
      </c>
      <c r="D565" s="3610" t="s">
        <v>2153</v>
      </c>
      <c r="E565" s="3610"/>
      <c r="F565" s="3610"/>
      <c r="G565" s="3602">
        <v>18450000</v>
      </c>
      <c r="H565" s="3602"/>
      <c r="I565" s="3602"/>
      <c r="J565" s="3602"/>
      <c r="K565" s="3602"/>
      <c r="L565" s="3602"/>
      <c r="M565" s="3602"/>
      <c r="N565" s="3602"/>
      <c r="O565" s="3602"/>
      <c r="P565" s="3602"/>
      <c r="Q565" s="3602"/>
      <c r="R565" s="3602"/>
    </row>
    <row r="566" spans="1:18" ht="63.75" customHeight="1">
      <c r="A566" s="2050"/>
      <c r="B566" s="2052" t="s">
        <v>2238</v>
      </c>
      <c r="C566" s="2105" t="s">
        <v>1292</v>
      </c>
      <c r="D566" s="3610" t="s">
        <v>2154</v>
      </c>
      <c r="E566" s="3610"/>
      <c r="F566" s="3610"/>
      <c r="G566" s="3602">
        <v>20450000</v>
      </c>
      <c r="H566" s="3602"/>
      <c r="I566" s="3602"/>
      <c r="J566" s="3602"/>
      <c r="K566" s="3602"/>
      <c r="L566" s="3602"/>
      <c r="M566" s="3602"/>
      <c r="N566" s="3602"/>
      <c r="O566" s="3602"/>
      <c r="P566" s="3602"/>
      <c r="Q566" s="3602"/>
      <c r="R566" s="3602"/>
    </row>
    <row r="567" spans="1:18" ht="63.75" customHeight="1">
      <c r="A567" s="2050"/>
      <c r="B567" s="2052" t="s">
        <v>2239</v>
      </c>
      <c r="C567" s="2105" t="s">
        <v>1292</v>
      </c>
      <c r="D567" s="3610" t="s">
        <v>2160</v>
      </c>
      <c r="E567" s="3610"/>
      <c r="F567" s="3610"/>
      <c r="G567" s="3602">
        <v>26550000</v>
      </c>
      <c r="H567" s="3602"/>
      <c r="I567" s="3602"/>
      <c r="J567" s="3602"/>
      <c r="K567" s="3602"/>
      <c r="L567" s="3602"/>
      <c r="M567" s="3602"/>
      <c r="N567" s="3602"/>
      <c r="O567" s="3602"/>
      <c r="P567" s="3602"/>
      <c r="Q567" s="3602"/>
      <c r="R567" s="3602"/>
    </row>
    <row r="568" spans="1:18" ht="63.75" customHeight="1">
      <c r="A568" s="2050"/>
      <c r="B568" s="2052" t="s">
        <v>2240</v>
      </c>
      <c r="C568" s="2105" t="s">
        <v>1292</v>
      </c>
      <c r="D568" s="2100"/>
      <c r="E568" s="2100"/>
      <c r="F568" s="2100"/>
      <c r="G568" s="3602">
        <v>32550000</v>
      </c>
      <c r="H568" s="3602"/>
      <c r="I568" s="3602"/>
      <c r="J568" s="3602"/>
      <c r="K568" s="3602"/>
      <c r="L568" s="3602"/>
      <c r="M568" s="3602"/>
      <c r="N568" s="3602"/>
      <c r="O568" s="3602"/>
      <c r="P568" s="3602"/>
      <c r="Q568" s="3602"/>
      <c r="R568" s="3602"/>
    </row>
    <row r="569" spans="1:18" ht="29.25" customHeight="1">
      <c r="A569" s="2051" t="s">
        <v>1625</v>
      </c>
      <c r="B569" s="3604" t="s">
        <v>2161</v>
      </c>
      <c r="C569" s="3604"/>
      <c r="D569" s="3604"/>
      <c r="E569" s="3604"/>
      <c r="F569" s="2100"/>
      <c r="G569" s="3606"/>
      <c r="H569" s="3607"/>
      <c r="I569" s="3607"/>
      <c r="J569" s="3607"/>
      <c r="K569" s="3607"/>
      <c r="L569" s="3607"/>
      <c r="M569" s="3607"/>
      <c r="N569" s="3607"/>
      <c r="O569" s="3607"/>
      <c r="P569" s="3607"/>
      <c r="Q569" s="3607"/>
      <c r="R569" s="3608"/>
    </row>
    <row r="570" spans="1:18" ht="36.75" customHeight="1">
      <c r="A570" s="2050"/>
      <c r="B570" s="2100"/>
      <c r="C570" s="2102"/>
      <c r="D570" s="3609" t="s">
        <v>2145</v>
      </c>
      <c r="E570" s="3609"/>
      <c r="F570" s="3609"/>
      <c r="G570" s="3606"/>
      <c r="H570" s="3607"/>
      <c r="I570" s="3607"/>
      <c r="J570" s="3607"/>
      <c r="K570" s="3607"/>
      <c r="L570" s="3607"/>
      <c r="M570" s="3607"/>
      <c r="N570" s="3607"/>
      <c r="O570" s="3607"/>
      <c r="P570" s="3607"/>
      <c r="Q570" s="3607"/>
      <c r="R570" s="3608"/>
    </row>
    <row r="571" spans="1:18" ht="63.75" customHeight="1">
      <c r="A571" s="2050"/>
      <c r="B571" s="2052" t="s">
        <v>2241</v>
      </c>
      <c r="C571" s="2105" t="s">
        <v>1292</v>
      </c>
      <c r="D571" s="3610" t="s">
        <v>2162</v>
      </c>
      <c r="E571" s="3610"/>
      <c r="F571" s="3610"/>
      <c r="G571" s="3602">
        <v>4150000</v>
      </c>
      <c r="H571" s="3602"/>
      <c r="I571" s="3602"/>
      <c r="J571" s="3602"/>
      <c r="K571" s="3602"/>
      <c r="L571" s="3602"/>
      <c r="M571" s="3602"/>
      <c r="N571" s="3602"/>
      <c r="O571" s="3602"/>
      <c r="P571" s="3602"/>
      <c r="Q571" s="3602"/>
      <c r="R571" s="3602"/>
    </row>
    <row r="572" spans="1:18" ht="63.75" customHeight="1">
      <c r="A572" s="2050"/>
      <c r="B572" s="2052" t="s">
        <v>2242</v>
      </c>
      <c r="C572" s="2105" t="s">
        <v>1292</v>
      </c>
      <c r="D572" s="3610" t="s">
        <v>2163</v>
      </c>
      <c r="E572" s="3610"/>
      <c r="F572" s="3610"/>
      <c r="G572" s="3602">
        <v>5250000</v>
      </c>
      <c r="H572" s="3602"/>
      <c r="I572" s="3602"/>
      <c r="J572" s="3602"/>
      <c r="K572" s="3602"/>
      <c r="L572" s="3602"/>
      <c r="M572" s="3602"/>
      <c r="N572" s="3602"/>
      <c r="O572" s="3602"/>
      <c r="P572" s="3602"/>
      <c r="Q572" s="3602"/>
      <c r="R572" s="3602"/>
    </row>
    <row r="573" spans="1:18" ht="63.75" customHeight="1">
      <c r="A573" s="2050"/>
      <c r="B573" s="2052" t="s">
        <v>2243</v>
      </c>
      <c r="C573" s="2105" t="s">
        <v>1292</v>
      </c>
      <c r="D573" s="3610" t="s">
        <v>2146</v>
      </c>
      <c r="E573" s="3610"/>
      <c r="F573" s="3610"/>
      <c r="G573" s="3602">
        <v>6450000</v>
      </c>
      <c r="H573" s="3602"/>
      <c r="I573" s="3602"/>
      <c r="J573" s="3602"/>
      <c r="K573" s="3602"/>
      <c r="L573" s="3602"/>
      <c r="M573" s="3602"/>
      <c r="N573" s="3602"/>
      <c r="O573" s="3602"/>
      <c r="P573" s="3602"/>
      <c r="Q573" s="3602"/>
      <c r="R573" s="3602"/>
    </row>
    <row r="574" spans="1:18" ht="63.75" customHeight="1">
      <c r="A574" s="2050"/>
      <c r="B574" s="2052" t="s">
        <v>2244</v>
      </c>
      <c r="C574" s="2105" t="s">
        <v>1292</v>
      </c>
      <c r="D574" s="3610" t="s">
        <v>2164</v>
      </c>
      <c r="E574" s="3610"/>
      <c r="F574" s="3610"/>
      <c r="G574" s="3602">
        <v>7950000</v>
      </c>
      <c r="H574" s="3602"/>
      <c r="I574" s="3602"/>
      <c r="J574" s="3602"/>
      <c r="K574" s="3602"/>
      <c r="L574" s="3602"/>
      <c r="M574" s="3602"/>
      <c r="N574" s="3602"/>
      <c r="O574" s="3602"/>
      <c r="P574" s="3602"/>
      <c r="Q574" s="3602"/>
      <c r="R574" s="3602"/>
    </row>
    <row r="575" spans="1:18" ht="63.75" customHeight="1">
      <c r="A575" s="2050"/>
      <c r="B575" s="2052" t="s">
        <v>2245</v>
      </c>
      <c r="C575" s="2105" t="s">
        <v>1292</v>
      </c>
      <c r="D575" s="3610" t="s">
        <v>2165</v>
      </c>
      <c r="E575" s="3610"/>
      <c r="F575" s="3610"/>
      <c r="G575" s="3602">
        <v>8950000</v>
      </c>
      <c r="H575" s="3602"/>
      <c r="I575" s="3602"/>
      <c r="J575" s="3602"/>
      <c r="K575" s="3602"/>
      <c r="L575" s="3602"/>
      <c r="M575" s="3602"/>
      <c r="N575" s="3602"/>
      <c r="O575" s="3602"/>
      <c r="P575" s="3602"/>
      <c r="Q575" s="3602"/>
      <c r="R575" s="3602"/>
    </row>
    <row r="576" spans="1:18" ht="63.75" customHeight="1">
      <c r="A576" s="2050"/>
      <c r="B576" s="2052" t="s">
        <v>2246</v>
      </c>
      <c r="C576" s="2105" t="s">
        <v>1292</v>
      </c>
      <c r="D576" s="3610" t="s">
        <v>2166</v>
      </c>
      <c r="E576" s="3610"/>
      <c r="F576" s="3610"/>
      <c r="G576" s="3602">
        <v>9250000</v>
      </c>
      <c r="H576" s="3602"/>
      <c r="I576" s="3602"/>
      <c r="J576" s="3602"/>
      <c r="K576" s="3602"/>
      <c r="L576" s="3602"/>
      <c r="M576" s="3602"/>
      <c r="N576" s="3602"/>
      <c r="O576" s="3602"/>
      <c r="P576" s="3602"/>
      <c r="Q576" s="3602"/>
      <c r="R576" s="3602"/>
    </row>
    <row r="577" spans="1:18" ht="63.75" customHeight="1">
      <c r="A577" s="2050"/>
      <c r="B577" s="2052" t="s">
        <v>2247</v>
      </c>
      <c r="C577" s="2105" t="s">
        <v>1292</v>
      </c>
      <c r="D577" s="3610" t="s">
        <v>2167</v>
      </c>
      <c r="E577" s="3610"/>
      <c r="F577" s="3610"/>
      <c r="G577" s="3602">
        <v>9650000</v>
      </c>
      <c r="H577" s="3602"/>
      <c r="I577" s="3602"/>
      <c r="J577" s="3602"/>
      <c r="K577" s="3602"/>
      <c r="L577" s="3602"/>
      <c r="M577" s="3602"/>
      <c r="N577" s="3602"/>
      <c r="O577" s="3602"/>
      <c r="P577" s="3602"/>
      <c r="Q577" s="3602"/>
      <c r="R577" s="3602"/>
    </row>
    <row r="578" spans="1:18" ht="63.75" customHeight="1">
      <c r="A578" s="2050"/>
      <c r="B578" s="2052" t="s">
        <v>2248</v>
      </c>
      <c r="C578" s="2105" t="s">
        <v>1292</v>
      </c>
      <c r="D578" s="3610" t="s">
        <v>2168</v>
      </c>
      <c r="E578" s="3610"/>
      <c r="F578" s="3610"/>
      <c r="G578" s="3602">
        <v>10250000</v>
      </c>
      <c r="H578" s="3602"/>
      <c r="I578" s="3602"/>
      <c r="J578" s="3602"/>
      <c r="K578" s="3602"/>
      <c r="L578" s="3602"/>
      <c r="M578" s="3602"/>
      <c r="N578" s="3602"/>
      <c r="O578" s="3602"/>
      <c r="P578" s="3602"/>
      <c r="Q578" s="3602"/>
      <c r="R578" s="3602"/>
    </row>
    <row r="579" spans="1:18" ht="63.75" customHeight="1">
      <c r="A579" s="2050"/>
      <c r="B579" s="2052" t="s">
        <v>2249</v>
      </c>
      <c r="C579" s="2105" t="s">
        <v>1292</v>
      </c>
      <c r="D579" s="3610" t="s">
        <v>2169</v>
      </c>
      <c r="E579" s="3610"/>
      <c r="F579" s="3610"/>
      <c r="G579" s="3602">
        <v>10850000</v>
      </c>
      <c r="H579" s="3602"/>
      <c r="I579" s="3602"/>
      <c r="J579" s="3602"/>
      <c r="K579" s="3602"/>
      <c r="L579" s="3602"/>
      <c r="M579" s="3602"/>
      <c r="N579" s="3602"/>
      <c r="O579" s="3602"/>
      <c r="P579" s="3602"/>
      <c r="Q579" s="3602"/>
      <c r="R579" s="3602"/>
    </row>
    <row r="580" spans="1:18" ht="63.75" customHeight="1">
      <c r="A580" s="2050"/>
      <c r="B580" s="2052" t="s">
        <v>2250</v>
      </c>
      <c r="C580" s="2105" t="s">
        <v>1292</v>
      </c>
      <c r="D580" s="3610" t="s">
        <v>2170</v>
      </c>
      <c r="E580" s="3610"/>
      <c r="F580" s="3610"/>
      <c r="G580" s="3602">
        <v>11450000</v>
      </c>
      <c r="H580" s="3602"/>
      <c r="I580" s="3602"/>
      <c r="J580" s="3602"/>
      <c r="K580" s="3602"/>
      <c r="L580" s="3602"/>
      <c r="M580" s="3602"/>
      <c r="N580" s="3602"/>
      <c r="O580" s="3602"/>
      <c r="P580" s="3602"/>
      <c r="Q580" s="3602"/>
      <c r="R580" s="3602"/>
    </row>
    <row r="581" spans="1:18" ht="63.75" customHeight="1">
      <c r="A581" s="2050"/>
      <c r="B581" s="2052" t="s">
        <v>2251</v>
      </c>
      <c r="C581" s="2105" t="s">
        <v>1292</v>
      </c>
      <c r="D581" s="3609" t="s">
        <v>2264</v>
      </c>
      <c r="E581" s="3609"/>
      <c r="F581" s="3609"/>
      <c r="G581" s="3602">
        <v>11950000</v>
      </c>
      <c r="H581" s="3602"/>
      <c r="I581" s="3602"/>
      <c r="J581" s="3602"/>
      <c r="K581" s="3602"/>
      <c r="L581" s="3602"/>
      <c r="M581" s="3602"/>
      <c r="N581" s="3602"/>
      <c r="O581" s="3602"/>
      <c r="P581" s="3602"/>
      <c r="Q581" s="3602"/>
      <c r="R581" s="3602"/>
    </row>
    <row r="582" spans="1:18" ht="63.75" customHeight="1">
      <c r="A582" s="2050"/>
      <c r="B582" s="2052" t="s">
        <v>2252</v>
      </c>
      <c r="C582" s="2105" t="s">
        <v>1292</v>
      </c>
      <c r="D582" s="3609"/>
      <c r="E582" s="3609"/>
      <c r="F582" s="3609"/>
      <c r="G582" s="3602">
        <v>12450000</v>
      </c>
      <c r="H582" s="3602"/>
      <c r="I582" s="3602"/>
      <c r="J582" s="3602"/>
      <c r="K582" s="3602"/>
      <c r="L582" s="3602"/>
      <c r="M582" s="3602"/>
      <c r="N582" s="3602"/>
      <c r="O582" s="3602"/>
      <c r="P582" s="3602"/>
      <c r="Q582" s="3602"/>
      <c r="R582" s="3602"/>
    </row>
    <row r="583" spans="1:18" ht="63.75" customHeight="1">
      <c r="A583" s="2050"/>
      <c r="B583" s="2052" t="s">
        <v>2253</v>
      </c>
      <c r="C583" s="2105" t="s">
        <v>1292</v>
      </c>
      <c r="D583" s="3610" t="s">
        <v>2263</v>
      </c>
      <c r="E583" s="3610"/>
      <c r="F583" s="3610"/>
      <c r="G583" s="3602">
        <v>12950000</v>
      </c>
      <c r="H583" s="3602"/>
      <c r="I583" s="3602"/>
      <c r="J583" s="3602"/>
      <c r="K583" s="3602"/>
      <c r="L583" s="3602"/>
      <c r="M583" s="3602"/>
      <c r="N583" s="3602"/>
      <c r="O583" s="3602"/>
      <c r="P583" s="3602"/>
      <c r="Q583" s="3602"/>
      <c r="R583" s="3602"/>
    </row>
    <row r="584" spans="1:18" ht="63.75" customHeight="1">
      <c r="A584" s="2050"/>
      <c r="B584" s="2052" t="s">
        <v>2254</v>
      </c>
      <c r="C584" s="2105" t="s">
        <v>1292</v>
      </c>
      <c r="D584" s="3610" t="s">
        <v>2150</v>
      </c>
      <c r="E584" s="3610"/>
      <c r="F584" s="3610"/>
      <c r="G584" s="3602">
        <v>13450000</v>
      </c>
      <c r="H584" s="3602"/>
      <c r="I584" s="3602"/>
      <c r="J584" s="3602"/>
      <c r="K584" s="3602"/>
      <c r="L584" s="3602"/>
      <c r="M584" s="3602"/>
      <c r="N584" s="3602"/>
      <c r="O584" s="3602"/>
      <c r="P584" s="3602"/>
      <c r="Q584" s="3602"/>
      <c r="R584" s="3602"/>
    </row>
    <row r="585" spans="1:18" ht="63.75" customHeight="1">
      <c r="A585" s="2050"/>
      <c r="B585" s="2052" t="s">
        <v>2255</v>
      </c>
      <c r="C585" s="2105" t="s">
        <v>1292</v>
      </c>
      <c r="D585" s="3610" t="s">
        <v>2173</v>
      </c>
      <c r="E585" s="3610"/>
      <c r="F585" s="3610"/>
      <c r="G585" s="3602">
        <v>14450000</v>
      </c>
      <c r="H585" s="3602"/>
      <c r="I585" s="3602"/>
      <c r="J585" s="3602"/>
      <c r="K585" s="3602"/>
      <c r="L585" s="3602"/>
      <c r="M585" s="3602"/>
      <c r="N585" s="3602"/>
      <c r="O585" s="3602"/>
      <c r="P585" s="3602"/>
      <c r="Q585" s="3602"/>
      <c r="R585" s="3602"/>
    </row>
    <row r="586" spans="1:18" ht="63.75" customHeight="1">
      <c r="A586" s="2050"/>
      <c r="B586" s="2052" t="s">
        <v>2256</v>
      </c>
      <c r="C586" s="2105" t="s">
        <v>1292</v>
      </c>
      <c r="D586" s="3610" t="s">
        <v>2160</v>
      </c>
      <c r="E586" s="3610"/>
      <c r="F586" s="3610"/>
      <c r="G586" s="3602">
        <v>16850000</v>
      </c>
      <c r="H586" s="3602"/>
      <c r="I586" s="3602"/>
      <c r="J586" s="3602"/>
      <c r="K586" s="3602"/>
      <c r="L586" s="3602"/>
      <c r="M586" s="3602"/>
      <c r="N586" s="3602"/>
      <c r="O586" s="3602"/>
      <c r="P586" s="3602"/>
      <c r="Q586" s="3602"/>
      <c r="R586" s="3602"/>
    </row>
    <row r="587" spans="1:18" ht="63.75" customHeight="1">
      <c r="A587" s="2050"/>
      <c r="B587" s="2052" t="s">
        <v>2257</v>
      </c>
      <c r="C587" s="2105" t="s">
        <v>1292</v>
      </c>
      <c r="D587" s="3610" t="s">
        <v>2149</v>
      </c>
      <c r="E587" s="3610"/>
      <c r="F587" s="3610"/>
      <c r="G587" s="3602">
        <v>17850000</v>
      </c>
      <c r="H587" s="3602"/>
      <c r="I587" s="3602"/>
      <c r="J587" s="3602"/>
      <c r="K587" s="3602"/>
      <c r="L587" s="3602"/>
      <c r="M587" s="3602"/>
      <c r="N587" s="3602"/>
      <c r="O587" s="3602"/>
      <c r="P587" s="3602"/>
      <c r="Q587" s="3602"/>
      <c r="R587" s="3602"/>
    </row>
    <row r="588" spans="1:18" ht="117.75" customHeight="1">
      <c r="A588" s="2051">
        <v>6</v>
      </c>
      <c r="B588" s="3603" t="s">
        <v>2400</v>
      </c>
      <c r="C588" s="3604"/>
      <c r="D588" s="3604"/>
      <c r="E588" s="3604"/>
      <c r="F588" s="3604"/>
      <c r="G588" s="3604"/>
      <c r="H588" s="3604"/>
      <c r="I588" s="3604"/>
      <c r="J588" s="3604"/>
      <c r="K588" s="3604"/>
      <c r="L588" s="3604"/>
      <c r="M588" s="3604"/>
      <c r="N588" s="3604"/>
      <c r="O588" s="3604"/>
      <c r="P588" s="3604"/>
      <c r="Q588" s="3604"/>
      <c r="R588" s="3604"/>
    </row>
    <row r="589" spans="1:18" ht="28.5" customHeight="1">
      <c r="A589" s="2051"/>
      <c r="B589" s="2100"/>
      <c r="C589" s="3611" t="s">
        <v>2139</v>
      </c>
      <c r="D589" s="3611"/>
      <c r="E589" s="3611"/>
      <c r="F589" s="3611"/>
      <c r="G589" s="3611"/>
      <c r="H589" s="3611"/>
      <c r="I589" s="3611"/>
      <c r="J589" s="3611"/>
      <c r="K589" s="3611"/>
      <c r="L589" s="3611"/>
      <c r="M589" s="3611"/>
      <c r="N589" s="3611"/>
      <c r="O589" s="3611"/>
      <c r="P589" s="3611"/>
      <c r="Q589" s="3611"/>
      <c r="R589" s="3611"/>
    </row>
    <row r="590" spans="1:18" ht="38.25" customHeight="1">
      <c r="A590" s="2051"/>
      <c r="B590" s="3604" t="s">
        <v>2278</v>
      </c>
      <c r="C590" s="3604"/>
      <c r="D590" s="3604"/>
      <c r="E590" s="3604"/>
      <c r="F590" s="2061"/>
      <c r="G590" s="2061"/>
      <c r="H590" s="2061"/>
      <c r="I590" s="2061"/>
      <c r="J590" s="2061"/>
      <c r="K590" s="2061"/>
      <c r="L590" s="2027"/>
      <c r="M590" s="2061"/>
      <c r="N590" s="2061"/>
      <c r="O590" s="2061"/>
      <c r="P590" s="2061"/>
      <c r="Q590" s="2061"/>
      <c r="R590" s="2061"/>
    </row>
    <row r="591" spans="1:18" s="1802" customFormat="1" ht="63.75" customHeight="1">
      <c r="A591" s="2051"/>
      <c r="B591" s="2102" t="s">
        <v>2318</v>
      </c>
      <c r="C591" s="2102" t="s">
        <v>2319</v>
      </c>
      <c r="D591" s="3609" t="s">
        <v>2279</v>
      </c>
      <c r="E591" s="3609"/>
      <c r="F591" s="2102" t="s">
        <v>2280</v>
      </c>
      <c r="G591" s="2102"/>
      <c r="H591" s="2102"/>
      <c r="I591" s="2102"/>
      <c r="J591" s="2102"/>
      <c r="K591" s="2102"/>
      <c r="L591" s="2027"/>
      <c r="M591" s="2102"/>
      <c r="N591" s="2102"/>
      <c r="O591" s="2102"/>
      <c r="P591" s="2102"/>
      <c r="Q591" s="2102"/>
      <c r="R591" s="2102"/>
    </row>
    <row r="592" spans="1:18" ht="118.5" customHeight="1">
      <c r="A592" s="2051"/>
      <c r="B592" s="2103" t="s">
        <v>2281</v>
      </c>
      <c r="C592" s="2101" t="s">
        <v>563</v>
      </c>
      <c r="D592" s="3605" t="s">
        <v>2320</v>
      </c>
      <c r="E592" s="3605"/>
      <c r="F592" s="2101" t="s">
        <v>2321</v>
      </c>
      <c r="G592" s="2061"/>
      <c r="H592" s="2061"/>
      <c r="I592" s="2061"/>
      <c r="J592" s="2061"/>
      <c r="K592" s="2061"/>
      <c r="L592" s="2062">
        <v>6500000</v>
      </c>
      <c r="M592" s="2062"/>
      <c r="N592" s="2062"/>
      <c r="O592" s="2062"/>
      <c r="P592" s="2062"/>
      <c r="Q592" s="2062"/>
      <c r="R592" s="2062"/>
    </row>
    <row r="593" spans="1:18" ht="132" customHeight="1">
      <c r="A593" s="2051"/>
      <c r="B593" s="2103" t="s">
        <v>2282</v>
      </c>
      <c r="C593" s="2101" t="s">
        <v>563</v>
      </c>
      <c r="D593" s="3605"/>
      <c r="E593" s="3605"/>
      <c r="F593" s="2101" t="s">
        <v>2321</v>
      </c>
      <c r="G593" s="2061"/>
      <c r="H593" s="2061"/>
      <c r="I593" s="2061"/>
      <c r="J593" s="2061"/>
      <c r="K593" s="2061"/>
      <c r="L593" s="2062">
        <v>6875000</v>
      </c>
      <c r="M593" s="2062"/>
      <c r="N593" s="2062"/>
      <c r="O593" s="2062"/>
      <c r="P593" s="2062"/>
      <c r="Q593" s="2062"/>
      <c r="R593" s="2062"/>
    </row>
    <row r="594" spans="1:18" ht="131.25" customHeight="1">
      <c r="A594" s="2051"/>
      <c r="B594" s="2103" t="s">
        <v>2283</v>
      </c>
      <c r="C594" s="2101" t="s">
        <v>563</v>
      </c>
      <c r="D594" s="3605"/>
      <c r="E594" s="3605"/>
      <c r="F594" s="2101" t="s">
        <v>2321</v>
      </c>
      <c r="G594" s="2021"/>
      <c r="H594" s="2061"/>
      <c r="I594" s="2061"/>
      <c r="J594" s="2061"/>
      <c r="K594" s="2061"/>
      <c r="L594" s="2062">
        <v>7500000</v>
      </c>
      <c r="M594" s="2062"/>
      <c r="N594" s="2062"/>
      <c r="O594" s="2062"/>
      <c r="P594" s="2062"/>
      <c r="Q594" s="2062"/>
      <c r="R594" s="2062"/>
    </row>
    <row r="595" spans="1:18" ht="131.25" customHeight="1">
      <c r="A595" s="2051"/>
      <c r="B595" s="2103" t="s">
        <v>2284</v>
      </c>
      <c r="C595" s="2101" t="s">
        <v>563</v>
      </c>
      <c r="D595" s="3605"/>
      <c r="E595" s="3605"/>
      <c r="F595" s="2101" t="s">
        <v>2321</v>
      </c>
      <c r="G595" s="2062"/>
      <c r="H595" s="2062"/>
      <c r="I595" s="2062"/>
      <c r="J595" s="2062"/>
      <c r="K595" s="2062"/>
      <c r="L595" s="2062">
        <v>8250000</v>
      </c>
      <c r="M595" s="2062"/>
      <c r="N595" s="2062"/>
      <c r="O595" s="2062"/>
      <c r="P595" s="2062"/>
      <c r="Q595" s="2062"/>
      <c r="R595" s="2062"/>
    </row>
    <row r="596" spans="1:18" ht="123" customHeight="1">
      <c r="A596" s="2051"/>
      <c r="B596" s="2103" t="s">
        <v>2285</v>
      </c>
      <c r="C596" s="2101" t="s">
        <v>563</v>
      </c>
      <c r="D596" s="3605"/>
      <c r="E596" s="3605"/>
      <c r="F596" s="2101" t="s">
        <v>2321</v>
      </c>
      <c r="G596" s="2061"/>
      <c r="H596" s="2061"/>
      <c r="I596" s="2061"/>
      <c r="J596" s="2061"/>
      <c r="K596" s="2061"/>
      <c r="L596" s="2063">
        <v>9000000</v>
      </c>
      <c r="M596" s="2061"/>
      <c r="N596" s="2064"/>
      <c r="O596" s="2064"/>
      <c r="P596" s="2064"/>
      <c r="Q596" s="2064"/>
      <c r="R596" s="2064"/>
    </row>
    <row r="597" spans="1:18" ht="129.75" customHeight="1">
      <c r="A597" s="2051"/>
      <c r="B597" s="2103" t="s">
        <v>2286</v>
      </c>
      <c r="C597" s="2101" t="s">
        <v>563</v>
      </c>
      <c r="D597" s="3605"/>
      <c r="E597" s="3605"/>
      <c r="F597" s="2101" t="s">
        <v>2321</v>
      </c>
      <c r="G597" s="2061"/>
      <c r="H597" s="2061"/>
      <c r="I597" s="2061"/>
      <c r="J597" s="2061"/>
      <c r="K597" s="2061"/>
      <c r="L597" s="2063">
        <v>10750000</v>
      </c>
      <c r="M597" s="2061"/>
      <c r="N597" s="2064"/>
      <c r="O597" s="2064"/>
      <c r="P597" s="2064"/>
      <c r="Q597" s="2064"/>
      <c r="R597" s="2064"/>
    </row>
    <row r="598" spans="1:18" ht="129.75" customHeight="1">
      <c r="A598" s="2051"/>
      <c r="B598" s="2103" t="s">
        <v>2287</v>
      </c>
      <c r="C598" s="2101" t="s">
        <v>563</v>
      </c>
      <c r="D598" s="3605"/>
      <c r="E598" s="3605"/>
      <c r="F598" s="2101" t="s">
        <v>2321</v>
      </c>
      <c r="G598" s="2061"/>
      <c r="H598" s="2061"/>
      <c r="I598" s="2061"/>
      <c r="J598" s="2061"/>
      <c r="K598" s="2061"/>
      <c r="L598" s="2063">
        <v>11125000</v>
      </c>
      <c r="M598" s="2061"/>
      <c r="N598" s="2064"/>
      <c r="O598" s="2064"/>
      <c r="P598" s="2064"/>
      <c r="Q598" s="2064"/>
      <c r="R598" s="2064"/>
    </row>
    <row r="599" spans="1:18" ht="161.25" customHeight="1">
      <c r="A599" s="2051"/>
      <c r="B599" s="2103" t="s">
        <v>2288</v>
      </c>
      <c r="C599" s="2101" t="s">
        <v>563</v>
      </c>
      <c r="D599" s="3605"/>
      <c r="E599" s="3605"/>
      <c r="F599" s="2101" t="s">
        <v>2322</v>
      </c>
      <c r="G599" s="2061"/>
      <c r="H599" s="2061"/>
      <c r="I599" s="2061"/>
      <c r="J599" s="2061"/>
      <c r="K599" s="2061"/>
      <c r="L599" s="2063">
        <v>11625000</v>
      </c>
      <c r="M599" s="2061"/>
      <c r="N599" s="2064"/>
      <c r="O599" s="2064"/>
      <c r="P599" s="2064"/>
      <c r="Q599" s="2064"/>
      <c r="R599" s="2064"/>
    </row>
    <row r="600" spans="1:18" ht="141" customHeight="1">
      <c r="A600" s="2051"/>
      <c r="B600" s="2103" t="s">
        <v>2289</v>
      </c>
      <c r="C600" s="2101" t="s">
        <v>563</v>
      </c>
      <c r="D600" s="3605"/>
      <c r="E600" s="3605"/>
      <c r="F600" s="2101" t="s">
        <v>2322</v>
      </c>
      <c r="G600" s="2061"/>
      <c r="H600" s="2061"/>
      <c r="I600" s="2061"/>
      <c r="J600" s="2061"/>
      <c r="K600" s="2061"/>
      <c r="L600" s="2063">
        <v>12000000</v>
      </c>
      <c r="M600" s="2061"/>
      <c r="N600" s="2064"/>
      <c r="O600" s="2064"/>
      <c r="P600" s="2064"/>
      <c r="Q600" s="2064"/>
      <c r="R600" s="2064"/>
    </row>
    <row r="601" spans="1:18" ht="131.25" customHeight="1">
      <c r="A601" s="2051"/>
      <c r="B601" s="2103" t="s">
        <v>2290</v>
      </c>
      <c r="C601" s="2101" t="s">
        <v>563</v>
      </c>
      <c r="D601" s="3605"/>
      <c r="E601" s="3605"/>
      <c r="F601" s="2101" t="s">
        <v>2322</v>
      </c>
      <c r="G601" s="2061"/>
      <c r="H601" s="2061"/>
      <c r="I601" s="2061"/>
      <c r="J601" s="2061"/>
      <c r="K601" s="2061"/>
      <c r="L601" s="2063">
        <v>12325000</v>
      </c>
      <c r="M601" s="2061"/>
      <c r="N601" s="2064"/>
      <c r="O601" s="2064"/>
      <c r="P601" s="2064"/>
      <c r="Q601" s="2064"/>
      <c r="R601" s="2064"/>
    </row>
    <row r="602" spans="1:18" ht="131.25" customHeight="1">
      <c r="A602" s="2051"/>
      <c r="B602" s="2103" t="s">
        <v>2291</v>
      </c>
      <c r="C602" s="2101" t="s">
        <v>563</v>
      </c>
      <c r="D602" s="3605"/>
      <c r="E602" s="3605"/>
      <c r="F602" s="2101" t="s">
        <v>2322</v>
      </c>
      <c r="G602" s="2061"/>
      <c r="H602" s="2061"/>
      <c r="I602" s="2061"/>
      <c r="J602" s="2061"/>
      <c r="K602" s="2061"/>
      <c r="L602" s="2063">
        <v>12500000</v>
      </c>
      <c r="M602" s="2061"/>
      <c r="N602" s="2064"/>
      <c r="O602" s="2064"/>
      <c r="P602" s="2064"/>
      <c r="Q602" s="2064"/>
      <c r="R602" s="2064"/>
    </row>
    <row r="603" spans="1:18" ht="129.75" customHeight="1">
      <c r="A603" s="2051"/>
      <c r="B603" s="2103" t="s">
        <v>2292</v>
      </c>
      <c r="C603" s="2101" t="s">
        <v>563</v>
      </c>
      <c r="D603" s="3605"/>
      <c r="E603" s="3605"/>
      <c r="F603" s="2101" t="s">
        <v>2322</v>
      </c>
      <c r="G603" s="2061"/>
      <c r="H603" s="2061"/>
      <c r="I603" s="2061"/>
      <c r="J603" s="2061"/>
      <c r="K603" s="2061"/>
      <c r="L603" s="2063">
        <v>13250000</v>
      </c>
      <c r="M603" s="2061"/>
      <c r="N603" s="2064"/>
      <c r="O603" s="2064"/>
      <c r="P603" s="2064"/>
      <c r="Q603" s="2064"/>
      <c r="R603" s="2064"/>
    </row>
    <row r="604" spans="1:18" ht="131.25" customHeight="1">
      <c r="A604" s="2051"/>
      <c r="B604" s="2103" t="s">
        <v>2293</v>
      </c>
      <c r="C604" s="2101" t="s">
        <v>563</v>
      </c>
      <c r="D604" s="3605"/>
      <c r="E604" s="3605"/>
      <c r="F604" s="2101" t="s">
        <v>2322</v>
      </c>
      <c r="G604" s="2061"/>
      <c r="H604" s="2061"/>
      <c r="I604" s="2061"/>
      <c r="J604" s="2061"/>
      <c r="K604" s="2061"/>
      <c r="L604" s="2065">
        <v>13500000</v>
      </c>
      <c r="M604" s="2061"/>
      <c r="N604" s="2064"/>
      <c r="O604" s="2064"/>
      <c r="P604" s="2064"/>
      <c r="Q604" s="2064"/>
      <c r="R604" s="2064"/>
    </row>
    <row r="605" spans="1:18" ht="132.75" customHeight="1">
      <c r="A605" s="2051"/>
      <c r="B605" s="2103" t="s">
        <v>2294</v>
      </c>
      <c r="C605" s="2101" t="s">
        <v>563</v>
      </c>
      <c r="D605" s="3605"/>
      <c r="E605" s="3605"/>
      <c r="F605" s="2101" t="s">
        <v>2322</v>
      </c>
      <c r="G605" s="2061"/>
      <c r="H605" s="2061"/>
      <c r="I605" s="2061"/>
      <c r="J605" s="2061"/>
      <c r="K605" s="2061"/>
      <c r="L605" s="2065">
        <v>13750000</v>
      </c>
      <c r="M605" s="2061"/>
      <c r="N605" s="2064"/>
      <c r="O605" s="2064"/>
      <c r="P605" s="2064"/>
      <c r="Q605" s="2064"/>
      <c r="R605" s="2064"/>
    </row>
    <row r="606" spans="1:18" ht="132.75" customHeight="1">
      <c r="A606" s="2051"/>
      <c r="B606" s="2103" t="s">
        <v>2295</v>
      </c>
      <c r="C606" s="2101" t="s">
        <v>563</v>
      </c>
      <c r="D606" s="3605"/>
      <c r="E606" s="3605"/>
      <c r="F606" s="2101" t="s">
        <v>2322</v>
      </c>
      <c r="G606" s="2061"/>
      <c r="H606" s="2061"/>
      <c r="I606" s="2061"/>
      <c r="J606" s="2061"/>
      <c r="K606" s="2061"/>
      <c r="L606" s="2065">
        <v>15750000</v>
      </c>
      <c r="M606" s="2061"/>
      <c r="N606" s="2064"/>
      <c r="O606" s="2064"/>
      <c r="P606" s="2064"/>
      <c r="Q606" s="2064"/>
      <c r="R606" s="2064"/>
    </row>
    <row r="607" spans="1:18" ht="129.75" customHeight="1">
      <c r="A607" s="2051"/>
      <c r="B607" s="2103" t="s">
        <v>2296</v>
      </c>
      <c r="C607" s="2101" t="s">
        <v>563</v>
      </c>
      <c r="D607" s="3605"/>
      <c r="E607" s="3605"/>
      <c r="F607" s="2101" t="s">
        <v>2322</v>
      </c>
      <c r="G607" s="2061"/>
      <c r="H607" s="2061"/>
      <c r="I607" s="2061"/>
      <c r="J607" s="2061"/>
      <c r="K607" s="2061"/>
      <c r="L607" s="2065">
        <v>16500000</v>
      </c>
      <c r="M607" s="2061"/>
      <c r="N607" s="2064"/>
      <c r="O607" s="2064"/>
      <c r="P607" s="2064"/>
      <c r="Q607" s="2064"/>
      <c r="R607" s="2064"/>
    </row>
    <row r="608" spans="1:18" ht="120" customHeight="1">
      <c r="A608" s="2051"/>
      <c r="B608" s="2103" t="s">
        <v>2297</v>
      </c>
      <c r="C608" s="2101" t="s">
        <v>563</v>
      </c>
      <c r="D608" s="3605"/>
      <c r="E608" s="3605"/>
      <c r="F608" s="2101" t="s">
        <v>2322</v>
      </c>
      <c r="G608" s="2061"/>
      <c r="H608" s="2061"/>
      <c r="I608" s="2061"/>
      <c r="J608" s="2061"/>
      <c r="K608" s="2061"/>
      <c r="L608" s="2065">
        <v>17250000</v>
      </c>
      <c r="M608" s="2061"/>
      <c r="N608" s="2064"/>
      <c r="O608" s="2064"/>
      <c r="P608" s="2064"/>
      <c r="Q608" s="2064"/>
      <c r="R608" s="2064"/>
    </row>
    <row r="609" spans="1:18" ht="108.75" customHeight="1">
      <c r="A609" s="2051"/>
      <c r="B609" s="2103" t="s">
        <v>2298</v>
      </c>
      <c r="C609" s="2101" t="s">
        <v>563</v>
      </c>
      <c r="D609" s="3605"/>
      <c r="E609" s="3605"/>
      <c r="F609" s="2101" t="s">
        <v>2322</v>
      </c>
      <c r="G609" s="2061"/>
      <c r="H609" s="2061"/>
      <c r="I609" s="2061"/>
      <c r="J609" s="2061"/>
      <c r="K609" s="2061"/>
      <c r="L609" s="2065">
        <v>18500000</v>
      </c>
      <c r="M609" s="2061"/>
      <c r="N609" s="2064"/>
      <c r="O609" s="2064"/>
      <c r="P609" s="2064"/>
      <c r="Q609" s="2064"/>
      <c r="R609" s="2064"/>
    </row>
    <row r="610" spans="1:18" ht="108.75" customHeight="1">
      <c r="A610" s="2051"/>
      <c r="B610" s="2103" t="s">
        <v>2299</v>
      </c>
      <c r="C610" s="2101" t="s">
        <v>563</v>
      </c>
      <c r="D610" s="3605"/>
      <c r="E610" s="3605"/>
      <c r="F610" s="2101" t="s">
        <v>2322</v>
      </c>
      <c r="G610" s="2061"/>
      <c r="H610" s="2061"/>
      <c r="I610" s="2061"/>
      <c r="J610" s="2061"/>
      <c r="K610" s="2061"/>
      <c r="L610" s="2065">
        <v>20500000</v>
      </c>
      <c r="M610" s="2061"/>
      <c r="N610" s="2064"/>
      <c r="O610" s="2064"/>
      <c r="P610" s="2064"/>
      <c r="Q610" s="2064"/>
      <c r="R610" s="2064"/>
    </row>
    <row r="611" spans="1:18" ht="117" customHeight="1">
      <c r="A611" s="2051"/>
      <c r="B611" s="2103" t="s">
        <v>2300</v>
      </c>
      <c r="C611" s="2101" t="s">
        <v>563</v>
      </c>
      <c r="D611" s="3605"/>
      <c r="E611" s="3605"/>
      <c r="F611" s="2101" t="s">
        <v>2322</v>
      </c>
      <c r="G611" s="2061"/>
      <c r="H611" s="2061"/>
      <c r="I611" s="2061"/>
      <c r="J611" s="2061"/>
      <c r="K611" s="2061"/>
      <c r="L611" s="2066">
        <v>23360000</v>
      </c>
      <c r="M611" s="2061"/>
      <c r="N611" s="2064"/>
      <c r="O611" s="2064"/>
      <c r="P611" s="2064"/>
      <c r="Q611" s="2064"/>
      <c r="R611" s="2064"/>
    </row>
    <row r="612" spans="1:18" ht="122.25" customHeight="1">
      <c r="A612" s="2051"/>
      <c r="B612" s="2103" t="s">
        <v>2301</v>
      </c>
      <c r="C612" s="2101" t="s">
        <v>563</v>
      </c>
      <c r="D612" s="3605" t="s">
        <v>2320</v>
      </c>
      <c r="E612" s="3605"/>
      <c r="F612" s="2101" t="s">
        <v>2323</v>
      </c>
      <c r="G612" s="2061"/>
      <c r="H612" s="2061"/>
      <c r="I612" s="2061"/>
      <c r="J612" s="2061"/>
      <c r="K612" s="2061"/>
      <c r="L612" s="2066">
        <v>7000000</v>
      </c>
      <c r="M612" s="2061"/>
      <c r="N612" s="2061"/>
      <c r="O612" s="2061"/>
      <c r="P612" s="2061"/>
      <c r="Q612" s="2061"/>
      <c r="R612" s="2061"/>
    </row>
    <row r="613" spans="1:18" ht="122.25" customHeight="1">
      <c r="A613" s="2051"/>
      <c r="B613" s="2103" t="s">
        <v>2302</v>
      </c>
      <c r="C613" s="2101" t="s">
        <v>563</v>
      </c>
      <c r="D613" s="3605"/>
      <c r="E613" s="3605"/>
      <c r="F613" s="2101" t="s">
        <v>2324</v>
      </c>
      <c r="G613" s="2061"/>
      <c r="H613" s="2061"/>
      <c r="I613" s="2061"/>
      <c r="J613" s="2061"/>
      <c r="K613" s="2061"/>
      <c r="L613" s="2066">
        <v>9000000</v>
      </c>
      <c r="M613" s="2061"/>
      <c r="N613" s="2061"/>
      <c r="O613" s="2061"/>
      <c r="P613" s="2061"/>
      <c r="Q613" s="2061"/>
      <c r="R613" s="2061"/>
    </row>
    <row r="614" spans="1:18" ht="108" customHeight="1">
      <c r="A614" s="2051"/>
      <c r="B614" s="2103" t="s">
        <v>2303</v>
      </c>
      <c r="C614" s="2101" t="s">
        <v>563</v>
      </c>
      <c r="D614" s="3605"/>
      <c r="E614" s="3605"/>
      <c r="F614" s="2101" t="s">
        <v>2325</v>
      </c>
      <c r="G614" s="2061"/>
      <c r="H614" s="2061"/>
      <c r="I614" s="2061"/>
      <c r="J614" s="2061"/>
      <c r="K614" s="2061"/>
      <c r="L614" s="2066">
        <v>11400000</v>
      </c>
      <c r="M614" s="2061"/>
      <c r="N614" s="2061"/>
      <c r="O614" s="2061"/>
      <c r="P614" s="2061"/>
      <c r="Q614" s="2061"/>
      <c r="R614" s="2061"/>
    </row>
    <row r="615" spans="1:18" ht="108" customHeight="1">
      <c r="A615" s="2051"/>
      <c r="B615" s="2103" t="s">
        <v>2304</v>
      </c>
      <c r="C615" s="2101" t="s">
        <v>563</v>
      </c>
      <c r="D615" s="3605"/>
      <c r="E615" s="3605"/>
      <c r="F615" s="2101" t="s">
        <v>2325</v>
      </c>
      <c r="G615" s="2061"/>
      <c r="H615" s="2061"/>
      <c r="I615" s="2061"/>
      <c r="J615" s="2061"/>
      <c r="K615" s="2061"/>
      <c r="L615" s="2066">
        <v>12200000</v>
      </c>
      <c r="M615" s="2061"/>
      <c r="N615" s="2061"/>
      <c r="O615" s="2061"/>
      <c r="P615" s="2061"/>
      <c r="Q615" s="2061"/>
      <c r="R615" s="2061"/>
    </row>
    <row r="616" spans="1:18" ht="122.25" customHeight="1">
      <c r="A616" s="2051"/>
      <c r="B616" s="2103" t="s">
        <v>2305</v>
      </c>
      <c r="C616" s="2101" t="s">
        <v>563</v>
      </c>
      <c r="D616" s="3605"/>
      <c r="E616" s="3605"/>
      <c r="F616" s="2101" t="s">
        <v>2326</v>
      </c>
      <c r="G616" s="2061"/>
      <c r="H616" s="2061"/>
      <c r="I616" s="2061"/>
      <c r="J616" s="2061"/>
      <c r="K616" s="2061"/>
      <c r="L616" s="2066">
        <v>13100000</v>
      </c>
      <c r="M616" s="2061"/>
      <c r="N616" s="2061"/>
      <c r="O616" s="2061"/>
      <c r="P616" s="2061"/>
      <c r="Q616" s="2061"/>
      <c r="R616" s="2061"/>
    </row>
    <row r="617" spans="1:18" ht="122.25" customHeight="1">
      <c r="A617" s="2051"/>
      <c r="B617" s="2103" t="s">
        <v>2306</v>
      </c>
      <c r="C617" s="2101" t="s">
        <v>563</v>
      </c>
      <c r="D617" s="3605"/>
      <c r="E617" s="3605"/>
      <c r="F617" s="2101" t="s">
        <v>2326</v>
      </c>
      <c r="G617" s="2061"/>
      <c r="H617" s="2061"/>
      <c r="I617" s="2061"/>
      <c r="J617" s="2061"/>
      <c r="K617" s="2061"/>
      <c r="L617" s="2066">
        <v>13800000</v>
      </c>
      <c r="M617" s="2061"/>
      <c r="N617" s="2061"/>
      <c r="O617" s="2061"/>
      <c r="P617" s="2061"/>
      <c r="Q617" s="2061"/>
      <c r="R617" s="2061"/>
    </row>
    <row r="618" spans="1:18" ht="91.5" customHeight="1">
      <c r="A618" s="2051"/>
      <c r="B618" s="2103" t="s">
        <v>2307</v>
      </c>
      <c r="C618" s="2101" t="s">
        <v>563</v>
      </c>
      <c r="D618" s="3605"/>
      <c r="E618" s="3605"/>
      <c r="F618" s="2101" t="s">
        <v>2327</v>
      </c>
      <c r="G618" s="2061"/>
      <c r="H618" s="2061"/>
      <c r="I618" s="2061"/>
      <c r="J618" s="2061"/>
      <c r="K618" s="2061"/>
      <c r="L618" s="2066">
        <v>16200000</v>
      </c>
      <c r="M618" s="2061"/>
      <c r="N618" s="2061"/>
      <c r="O618" s="2061"/>
      <c r="P618" s="2061"/>
      <c r="Q618" s="2061"/>
      <c r="R618" s="2061"/>
    </row>
    <row r="619" spans="1:18" ht="63.75" customHeight="1">
      <c r="A619" s="2051"/>
      <c r="B619" s="2103" t="s">
        <v>2308</v>
      </c>
      <c r="C619" s="2101" t="s">
        <v>563</v>
      </c>
      <c r="D619" s="3605" t="s">
        <v>2320</v>
      </c>
      <c r="E619" s="3605"/>
      <c r="F619" s="2101" t="s">
        <v>2327</v>
      </c>
      <c r="G619" s="2061"/>
      <c r="H619" s="2061"/>
      <c r="I619" s="2061"/>
      <c r="J619" s="2061"/>
      <c r="K619" s="2061"/>
      <c r="L619" s="2066">
        <v>8220000</v>
      </c>
      <c r="M619" s="2061"/>
      <c r="N619" s="2061"/>
      <c r="O619" s="2061"/>
      <c r="P619" s="2061"/>
      <c r="Q619" s="2061"/>
      <c r="R619" s="2061"/>
    </row>
    <row r="620" spans="1:18" ht="63.75" customHeight="1">
      <c r="A620" s="2051"/>
      <c r="B620" s="2103" t="s">
        <v>2309</v>
      </c>
      <c r="C620" s="2101" t="s">
        <v>563</v>
      </c>
      <c r="D620" s="3605"/>
      <c r="E620" s="3605"/>
      <c r="F620" s="2101" t="s">
        <v>2328</v>
      </c>
      <c r="G620" s="2061"/>
      <c r="H620" s="2061"/>
      <c r="I620" s="2061"/>
      <c r="J620" s="2061"/>
      <c r="K620" s="2061"/>
      <c r="L620" s="2066">
        <v>9298000</v>
      </c>
      <c r="M620" s="2061"/>
      <c r="N620" s="2061"/>
      <c r="O620" s="2061"/>
      <c r="P620" s="2061"/>
      <c r="Q620" s="2061"/>
      <c r="R620" s="2061"/>
    </row>
    <row r="621" spans="1:18" ht="63.75" customHeight="1">
      <c r="A621" s="2051"/>
      <c r="B621" s="2103" t="s">
        <v>2310</v>
      </c>
      <c r="C621" s="2101" t="s">
        <v>563</v>
      </c>
      <c r="D621" s="3605"/>
      <c r="E621" s="3605"/>
      <c r="F621" s="2101" t="s">
        <v>2329</v>
      </c>
      <c r="G621" s="2061"/>
      <c r="H621" s="2061"/>
      <c r="I621" s="2061"/>
      <c r="J621" s="2061"/>
      <c r="K621" s="2061"/>
      <c r="L621" s="2066">
        <v>10586300</v>
      </c>
      <c r="M621" s="2061"/>
      <c r="N621" s="2061"/>
      <c r="O621" s="2061"/>
      <c r="P621" s="2061"/>
      <c r="Q621" s="2061"/>
      <c r="R621" s="2061"/>
    </row>
    <row r="622" spans="1:18" ht="63.75" customHeight="1">
      <c r="A622" s="2051"/>
      <c r="B622" s="2103" t="s">
        <v>2311</v>
      </c>
      <c r="C622" s="2101" t="s">
        <v>563</v>
      </c>
      <c r="D622" s="3605"/>
      <c r="E622" s="3605"/>
      <c r="F622" s="2101" t="s">
        <v>2330</v>
      </c>
      <c r="G622" s="2061"/>
      <c r="H622" s="2061"/>
      <c r="I622" s="2061"/>
      <c r="J622" s="2061"/>
      <c r="K622" s="2061"/>
      <c r="L622" s="2066">
        <v>15250000</v>
      </c>
      <c r="M622" s="2061"/>
      <c r="N622" s="2061"/>
      <c r="O622" s="2061"/>
      <c r="P622" s="2061"/>
      <c r="Q622" s="2061"/>
      <c r="R622" s="2061"/>
    </row>
    <row r="623" spans="1:18" ht="63.75" customHeight="1">
      <c r="A623" s="2051"/>
      <c r="B623" s="2103" t="s">
        <v>2312</v>
      </c>
      <c r="C623" s="2101" t="s">
        <v>563</v>
      </c>
      <c r="D623" s="3605"/>
      <c r="E623" s="3605"/>
      <c r="F623" s="2101" t="s">
        <v>2331</v>
      </c>
      <c r="G623" s="2061"/>
      <c r="H623" s="2061"/>
      <c r="I623" s="2061"/>
      <c r="J623" s="2061"/>
      <c r="K623" s="2061"/>
      <c r="L623" s="2066">
        <v>17950000</v>
      </c>
      <c r="M623" s="2061"/>
      <c r="N623" s="2061"/>
      <c r="O623" s="2061"/>
      <c r="P623" s="2061"/>
      <c r="Q623" s="2061"/>
      <c r="R623" s="2061"/>
    </row>
    <row r="624" spans="1:18" ht="63.75" customHeight="1">
      <c r="A624" s="2051"/>
      <c r="B624" s="2103" t="s">
        <v>2313</v>
      </c>
      <c r="C624" s="2101" t="s">
        <v>563</v>
      </c>
      <c r="D624" s="3605"/>
      <c r="E624" s="3605"/>
      <c r="F624" s="2101" t="s">
        <v>2332</v>
      </c>
      <c r="G624" s="2061"/>
      <c r="H624" s="2061"/>
      <c r="I624" s="2061"/>
      <c r="J624" s="2061"/>
      <c r="K624" s="2061"/>
      <c r="L624" s="2066">
        <v>18972500</v>
      </c>
      <c r="M624" s="2061"/>
      <c r="N624" s="2061"/>
      <c r="O624" s="2061"/>
      <c r="P624" s="2061"/>
      <c r="Q624" s="2061"/>
      <c r="R624" s="2061"/>
    </row>
    <row r="625" spans="1:18" ht="63.75" customHeight="1">
      <c r="A625" s="2051"/>
      <c r="B625" s="2103" t="s">
        <v>2314</v>
      </c>
      <c r="C625" s="2101" t="s">
        <v>563</v>
      </c>
      <c r="D625" s="3605"/>
      <c r="E625" s="3605"/>
      <c r="F625" s="2101" t="s">
        <v>2332</v>
      </c>
      <c r="G625" s="2061"/>
      <c r="H625" s="2061"/>
      <c r="I625" s="2061"/>
      <c r="J625" s="2061"/>
      <c r="K625" s="2061"/>
      <c r="L625" s="2066">
        <v>27150000</v>
      </c>
      <c r="M625" s="2061"/>
      <c r="N625" s="2061"/>
      <c r="O625" s="2061"/>
      <c r="P625" s="2061"/>
      <c r="Q625" s="2061"/>
      <c r="R625" s="2061"/>
    </row>
    <row r="626" spans="1:18" ht="63.75" customHeight="1">
      <c r="A626" s="2051"/>
      <c r="B626" s="2103" t="s">
        <v>2315</v>
      </c>
      <c r="C626" s="2101" t="s">
        <v>563</v>
      </c>
      <c r="D626" s="3605"/>
      <c r="E626" s="3605"/>
      <c r="F626" s="2101" t="s">
        <v>2333</v>
      </c>
      <c r="G626" s="2061"/>
      <c r="H626" s="2061"/>
      <c r="I626" s="2061"/>
      <c r="J626" s="2061"/>
      <c r="K626" s="2061"/>
      <c r="L626" s="2066">
        <v>30500000</v>
      </c>
      <c r="M626" s="2061"/>
      <c r="N626" s="2061"/>
      <c r="O626" s="2061"/>
      <c r="P626" s="2061"/>
      <c r="Q626" s="2061"/>
      <c r="R626" s="2061"/>
    </row>
    <row r="627" spans="1:18" ht="63.75" customHeight="1">
      <c r="A627" s="2051"/>
      <c r="B627" s="2103" t="s">
        <v>2316</v>
      </c>
      <c r="C627" s="2101" t="s">
        <v>563</v>
      </c>
      <c r="D627" s="3605"/>
      <c r="E627" s="3605"/>
      <c r="F627" s="2101" t="s">
        <v>2334</v>
      </c>
      <c r="G627" s="2061"/>
      <c r="H627" s="2061"/>
      <c r="I627" s="2061"/>
      <c r="J627" s="2061"/>
      <c r="K627" s="2061"/>
      <c r="L627" s="2066">
        <v>33500000</v>
      </c>
      <c r="M627" s="2061"/>
      <c r="N627" s="2061"/>
      <c r="O627" s="2061"/>
      <c r="P627" s="2061"/>
      <c r="Q627" s="2061"/>
      <c r="R627" s="2061"/>
    </row>
    <row r="628" spans="1:18" ht="119.25" customHeight="1">
      <c r="A628" s="2051"/>
      <c r="B628" s="2103" t="s">
        <v>2317</v>
      </c>
      <c r="C628" s="2101" t="s">
        <v>563</v>
      </c>
      <c r="D628" s="3605" t="s">
        <v>2335</v>
      </c>
      <c r="E628" s="3605"/>
      <c r="F628" s="2102"/>
      <c r="G628" s="2061"/>
      <c r="H628" s="2061"/>
      <c r="I628" s="2061"/>
      <c r="J628" s="2061"/>
      <c r="K628" s="2061"/>
      <c r="L628" s="2066" t="s">
        <v>2336</v>
      </c>
      <c r="M628" s="2061"/>
      <c r="N628" s="2061"/>
      <c r="O628" s="2061"/>
      <c r="P628" s="2061"/>
      <c r="Q628" s="2061"/>
      <c r="R628" s="2061"/>
    </row>
    <row r="629" spans="1:18" ht="29.25" customHeight="1">
      <c r="A629" s="2051"/>
      <c r="B629" s="3604" t="s">
        <v>2337</v>
      </c>
      <c r="C629" s="3604"/>
      <c r="D629" s="3604"/>
      <c r="E629" s="3604"/>
      <c r="F629" s="2061"/>
      <c r="G629" s="2061"/>
      <c r="H629" s="2061"/>
      <c r="I629" s="2061"/>
      <c r="J629" s="2061"/>
      <c r="K629" s="2061"/>
      <c r="L629" s="2027"/>
      <c r="M629" s="2061"/>
      <c r="N629" s="2061"/>
      <c r="O629" s="2061"/>
      <c r="P629" s="2061"/>
      <c r="Q629" s="2061"/>
      <c r="R629" s="2061"/>
    </row>
    <row r="630" spans="1:18" ht="63.75" customHeight="1">
      <c r="A630" s="2051"/>
      <c r="B630" s="2103" t="s">
        <v>2338</v>
      </c>
      <c r="C630" s="2101" t="s">
        <v>2339</v>
      </c>
      <c r="D630" s="3605" t="s">
        <v>2345</v>
      </c>
      <c r="E630" s="3605"/>
      <c r="F630" s="2101"/>
      <c r="G630" s="2061"/>
      <c r="H630" s="2061"/>
      <c r="I630" s="2061"/>
      <c r="J630" s="2061"/>
      <c r="K630" s="2061"/>
      <c r="L630" s="2066">
        <v>5220000</v>
      </c>
      <c r="M630" s="2061"/>
      <c r="N630" s="2061"/>
      <c r="O630" s="2061"/>
      <c r="P630" s="2061"/>
      <c r="Q630" s="2061"/>
      <c r="R630" s="2061"/>
    </row>
    <row r="631" spans="1:18" ht="63.75" customHeight="1">
      <c r="A631" s="2051"/>
      <c r="B631" s="2103" t="s">
        <v>2340</v>
      </c>
      <c r="C631" s="2101" t="s">
        <v>2339</v>
      </c>
      <c r="D631" s="3605" t="s">
        <v>2345</v>
      </c>
      <c r="E631" s="3605"/>
      <c r="F631" s="2101"/>
      <c r="G631" s="2061"/>
      <c r="H631" s="2061"/>
      <c r="I631" s="2061"/>
      <c r="J631" s="2061"/>
      <c r="K631" s="2061"/>
      <c r="L631" s="2066">
        <v>5920000</v>
      </c>
      <c r="M631" s="2061"/>
      <c r="N631" s="2061"/>
      <c r="O631" s="2061"/>
      <c r="P631" s="2061"/>
      <c r="Q631" s="2061"/>
      <c r="R631" s="2061"/>
    </row>
    <row r="632" spans="1:18" ht="63.75" customHeight="1">
      <c r="A632" s="2051"/>
      <c r="B632" s="2103" t="s">
        <v>2341</v>
      </c>
      <c r="C632" s="2101" t="s">
        <v>2339</v>
      </c>
      <c r="D632" s="3605" t="s">
        <v>2345</v>
      </c>
      <c r="E632" s="3605"/>
      <c r="F632" s="2101"/>
      <c r="G632" s="2061"/>
      <c r="H632" s="2061"/>
      <c r="I632" s="2061"/>
      <c r="J632" s="2061"/>
      <c r="K632" s="2061"/>
      <c r="L632" s="2066">
        <v>6310000</v>
      </c>
      <c r="M632" s="2061"/>
      <c r="N632" s="2061"/>
      <c r="O632" s="2061"/>
      <c r="P632" s="2061"/>
      <c r="Q632" s="2061"/>
      <c r="R632" s="2061"/>
    </row>
    <row r="633" spans="1:18" ht="63.75" customHeight="1">
      <c r="A633" s="2051"/>
      <c r="B633" s="2103" t="s">
        <v>2342</v>
      </c>
      <c r="C633" s="2101" t="s">
        <v>2339</v>
      </c>
      <c r="D633" s="3605" t="s">
        <v>2345</v>
      </c>
      <c r="E633" s="3605"/>
      <c r="F633" s="2101"/>
      <c r="G633" s="2061"/>
      <c r="H633" s="2061"/>
      <c r="I633" s="2061"/>
      <c r="J633" s="2061"/>
      <c r="K633" s="2061"/>
      <c r="L633" s="2066">
        <v>8600000</v>
      </c>
      <c r="M633" s="2061"/>
      <c r="N633" s="2061"/>
      <c r="O633" s="2061"/>
      <c r="P633" s="2061"/>
      <c r="Q633" s="2061"/>
      <c r="R633" s="2061"/>
    </row>
    <row r="634" spans="1:18" ht="63.75" customHeight="1">
      <c r="A634" s="2051"/>
      <c r="B634" s="2103" t="s">
        <v>2343</v>
      </c>
      <c r="C634" s="2101" t="s">
        <v>2339</v>
      </c>
      <c r="D634" s="3605" t="s">
        <v>2345</v>
      </c>
      <c r="E634" s="3605"/>
      <c r="F634" s="2101"/>
      <c r="G634" s="2061"/>
      <c r="H634" s="2061"/>
      <c r="I634" s="2061"/>
      <c r="J634" s="2061"/>
      <c r="K634" s="2061"/>
      <c r="L634" s="2066">
        <v>9400000</v>
      </c>
      <c r="M634" s="2061"/>
      <c r="N634" s="2061"/>
      <c r="O634" s="2061"/>
      <c r="P634" s="2061"/>
      <c r="Q634" s="2061"/>
      <c r="R634" s="2061"/>
    </row>
    <row r="635" spans="1:18" ht="63.75" customHeight="1">
      <c r="A635" s="2051"/>
      <c r="B635" s="2103" t="s">
        <v>2344</v>
      </c>
      <c r="C635" s="2101" t="s">
        <v>2339</v>
      </c>
      <c r="D635" s="3605" t="s">
        <v>2345</v>
      </c>
      <c r="E635" s="3605"/>
      <c r="F635" s="2101"/>
      <c r="G635" s="2061"/>
      <c r="H635" s="2061"/>
      <c r="I635" s="2061"/>
      <c r="J635" s="2061"/>
      <c r="K635" s="2061"/>
      <c r="L635" s="2066">
        <v>11700000</v>
      </c>
      <c r="M635" s="2061"/>
      <c r="N635" s="2061"/>
      <c r="O635" s="2061"/>
      <c r="P635" s="2061"/>
      <c r="Q635" s="2061"/>
      <c r="R635" s="2061"/>
    </row>
    <row r="636" spans="1:18" ht="36" customHeight="1">
      <c r="A636" s="2051"/>
      <c r="B636" s="3604" t="s">
        <v>2346</v>
      </c>
      <c r="C636" s="3604"/>
      <c r="D636" s="3604"/>
      <c r="E636" s="3604"/>
      <c r="F636" s="2061"/>
      <c r="G636" s="2061"/>
      <c r="H636" s="2061"/>
      <c r="I636" s="2061"/>
      <c r="J636" s="2061"/>
      <c r="K636" s="2061"/>
      <c r="L636" s="2027"/>
      <c r="M636" s="2061"/>
      <c r="N636" s="2061"/>
      <c r="O636" s="2061"/>
      <c r="P636" s="2061"/>
      <c r="Q636" s="2061"/>
      <c r="R636" s="2061"/>
    </row>
    <row r="637" spans="1:18" ht="63.75" customHeight="1">
      <c r="A637" s="2051"/>
      <c r="B637" s="2103" t="s">
        <v>2347</v>
      </c>
      <c r="C637" s="2101" t="s">
        <v>2339</v>
      </c>
      <c r="D637" s="3605" t="s">
        <v>2345</v>
      </c>
      <c r="E637" s="3605"/>
      <c r="F637" s="2101"/>
      <c r="G637" s="2061"/>
      <c r="H637" s="2061"/>
      <c r="I637" s="2061"/>
      <c r="J637" s="2061"/>
      <c r="K637" s="2061"/>
      <c r="L637" s="2066">
        <v>5800000</v>
      </c>
      <c r="M637" s="2061"/>
      <c r="N637" s="2061"/>
      <c r="O637" s="2061"/>
      <c r="P637" s="2061"/>
      <c r="Q637" s="2061"/>
      <c r="R637" s="2061"/>
    </row>
    <row r="638" spans="1:18" ht="63.75" customHeight="1">
      <c r="A638" s="2051"/>
      <c r="B638" s="2103" t="s">
        <v>2348</v>
      </c>
      <c r="C638" s="2101" t="s">
        <v>2339</v>
      </c>
      <c r="D638" s="3605" t="s">
        <v>2345</v>
      </c>
      <c r="E638" s="3605"/>
      <c r="F638" s="2101"/>
      <c r="G638" s="2061"/>
      <c r="H638" s="2061"/>
      <c r="I638" s="2061"/>
      <c r="J638" s="2061"/>
      <c r="K638" s="2061"/>
      <c r="L638" s="2066">
        <v>6250000</v>
      </c>
      <c r="M638" s="2061"/>
      <c r="N638" s="2061"/>
      <c r="O638" s="2061"/>
      <c r="P638" s="2061"/>
      <c r="Q638" s="2061"/>
      <c r="R638" s="2061"/>
    </row>
    <row r="639" spans="1:18" ht="63.75" customHeight="1">
      <c r="A639" s="2051"/>
      <c r="B639" s="2103" t="s">
        <v>2349</v>
      </c>
      <c r="C639" s="2101" t="s">
        <v>2339</v>
      </c>
      <c r="D639" s="3605" t="s">
        <v>2345</v>
      </c>
      <c r="E639" s="3605"/>
      <c r="F639" s="2101"/>
      <c r="G639" s="2061"/>
      <c r="H639" s="2061"/>
      <c r="I639" s="2061"/>
      <c r="J639" s="2061"/>
      <c r="K639" s="2061"/>
      <c r="L639" s="2066">
        <v>6810000</v>
      </c>
      <c r="M639" s="2061"/>
      <c r="N639" s="2061"/>
      <c r="O639" s="2061"/>
      <c r="P639" s="2061"/>
      <c r="Q639" s="2061"/>
      <c r="R639" s="2061"/>
    </row>
    <row r="640" spans="1:18" ht="63.75" customHeight="1">
      <c r="A640" s="2051"/>
      <c r="B640" s="2103" t="s">
        <v>2350</v>
      </c>
      <c r="C640" s="2101" t="s">
        <v>2339</v>
      </c>
      <c r="D640" s="3605" t="s">
        <v>2345</v>
      </c>
      <c r="E640" s="3605"/>
      <c r="F640" s="2101"/>
      <c r="G640" s="2061"/>
      <c r="H640" s="2061"/>
      <c r="I640" s="2061"/>
      <c r="J640" s="2061"/>
      <c r="K640" s="2061"/>
      <c r="L640" s="2066">
        <v>8820000</v>
      </c>
      <c r="M640" s="2061"/>
      <c r="N640" s="2061"/>
      <c r="O640" s="2061"/>
      <c r="P640" s="2061"/>
      <c r="Q640" s="2061"/>
      <c r="R640" s="2061"/>
    </row>
    <row r="641" spans="1:18" ht="63.75" customHeight="1">
      <c r="A641" s="2051"/>
      <c r="B641" s="2103" t="s">
        <v>2351</v>
      </c>
      <c r="C641" s="2101" t="s">
        <v>2339</v>
      </c>
      <c r="D641" s="3605" t="s">
        <v>2345</v>
      </c>
      <c r="E641" s="3605"/>
      <c r="F641" s="2101"/>
      <c r="G641" s="2061"/>
      <c r="H641" s="2061"/>
      <c r="I641" s="2061"/>
      <c r="J641" s="2061"/>
      <c r="K641" s="2061"/>
      <c r="L641" s="2066">
        <v>9830000</v>
      </c>
      <c r="M641" s="2061"/>
      <c r="N641" s="2061"/>
      <c r="O641" s="2061"/>
      <c r="P641" s="2061"/>
      <c r="Q641" s="2061"/>
      <c r="R641" s="2061"/>
    </row>
    <row r="642" spans="1:18" ht="63.75" customHeight="1">
      <c r="A642" s="2051"/>
      <c r="B642" s="2103" t="s">
        <v>2352</v>
      </c>
      <c r="C642" s="2101" t="s">
        <v>2339</v>
      </c>
      <c r="D642" s="3605" t="s">
        <v>2345</v>
      </c>
      <c r="E642" s="3605"/>
      <c r="F642" s="2101"/>
      <c r="G642" s="2061"/>
      <c r="H642" s="2061"/>
      <c r="I642" s="2061"/>
      <c r="J642" s="2061"/>
      <c r="K642" s="2061"/>
      <c r="L642" s="2066">
        <v>12830000</v>
      </c>
      <c r="M642" s="2061"/>
      <c r="N642" s="2061"/>
      <c r="O642" s="2061"/>
      <c r="P642" s="2061"/>
      <c r="Q642" s="2061"/>
      <c r="R642" s="2061"/>
    </row>
    <row r="643" spans="1:18" ht="63.75" customHeight="1">
      <c r="A643" s="2051"/>
      <c r="B643" s="2103" t="s">
        <v>2353</v>
      </c>
      <c r="C643" s="2101" t="s">
        <v>2354</v>
      </c>
      <c r="D643" s="3605" t="s">
        <v>2345</v>
      </c>
      <c r="E643" s="3605"/>
      <c r="F643" s="2101"/>
      <c r="G643" s="2061"/>
      <c r="H643" s="2061"/>
      <c r="I643" s="2061"/>
      <c r="J643" s="2061"/>
      <c r="K643" s="2061"/>
      <c r="L643" s="2066">
        <v>1890000</v>
      </c>
      <c r="M643" s="2061"/>
      <c r="N643" s="2061"/>
      <c r="O643" s="2061"/>
      <c r="P643" s="2061"/>
      <c r="Q643" s="2061"/>
      <c r="R643" s="2061"/>
    </row>
    <row r="644" spans="1:18" ht="63.75" customHeight="1">
      <c r="A644" s="2051"/>
      <c r="B644" s="2103" t="s">
        <v>2355</v>
      </c>
      <c r="C644" s="2101" t="s">
        <v>2354</v>
      </c>
      <c r="D644" s="3605" t="s">
        <v>2345</v>
      </c>
      <c r="E644" s="3605"/>
      <c r="F644" s="2101"/>
      <c r="G644" s="2061"/>
      <c r="H644" s="2061"/>
      <c r="I644" s="2061"/>
      <c r="J644" s="2061"/>
      <c r="K644" s="2061"/>
      <c r="L644" s="2066">
        <v>1785000</v>
      </c>
      <c r="M644" s="2061"/>
      <c r="N644" s="2061"/>
      <c r="O644" s="2061"/>
      <c r="P644" s="2061"/>
      <c r="Q644" s="2061"/>
      <c r="R644" s="2061"/>
    </row>
    <row r="645" spans="1:18" ht="63.75" customHeight="1">
      <c r="A645" s="2051"/>
      <c r="B645" s="2103" t="s">
        <v>2356</v>
      </c>
      <c r="C645" s="2101" t="s">
        <v>2354</v>
      </c>
      <c r="D645" s="3605" t="s">
        <v>2345</v>
      </c>
      <c r="E645" s="3605"/>
      <c r="F645" s="2101"/>
      <c r="G645" s="2061"/>
      <c r="H645" s="2061"/>
      <c r="I645" s="2061"/>
      <c r="J645" s="2061"/>
      <c r="K645" s="2061"/>
      <c r="L645" s="2066">
        <v>4050000</v>
      </c>
      <c r="M645" s="2061"/>
      <c r="N645" s="2061"/>
      <c r="O645" s="2061"/>
      <c r="P645" s="2061"/>
      <c r="Q645" s="2061"/>
      <c r="R645" s="2061"/>
    </row>
    <row r="646" spans="1:18" ht="63.75" customHeight="1">
      <c r="A646" s="2051"/>
      <c r="B646" s="2103" t="s">
        <v>2357</v>
      </c>
      <c r="C646" s="2101" t="s">
        <v>2354</v>
      </c>
      <c r="D646" s="3605" t="s">
        <v>2345</v>
      </c>
      <c r="E646" s="3605"/>
      <c r="F646" s="2101"/>
      <c r="G646" s="2061"/>
      <c r="H646" s="2061"/>
      <c r="I646" s="2061"/>
      <c r="J646" s="2061"/>
      <c r="K646" s="2061"/>
      <c r="L646" s="2066">
        <v>2390000</v>
      </c>
      <c r="M646" s="2061"/>
      <c r="N646" s="2061"/>
      <c r="O646" s="2061"/>
      <c r="P646" s="2061"/>
      <c r="Q646" s="2061"/>
      <c r="R646" s="2061"/>
    </row>
    <row r="647" spans="1:18" ht="63.75" customHeight="1">
      <c r="A647" s="2051"/>
      <c r="B647" s="2103" t="s">
        <v>2358</v>
      </c>
      <c r="C647" s="2101" t="s">
        <v>2354</v>
      </c>
      <c r="D647" s="3605" t="s">
        <v>2345</v>
      </c>
      <c r="E647" s="3605"/>
      <c r="F647" s="2101"/>
      <c r="G647" s="2061"/>
      <c r="H647" s="2061"/>
      <c r="I647" s="2061"/>
      <c r="J647" s="2061"/>
      <c r="K647" s="2061"/>
      <c r="L647" s="2066">
        <v>2150000</v>
      </c>
      <c r="M647" s="2061"/>
      <c r="N647" s="2061"/>
      <c r="O647" s="2061"/>
      <c r="P647" s="2061"/>
      <c r="Q647" s="2061"/>
      <c r="R647" s="2061"/>
    </row>
    <row r="648" spans="1:18" ht="63.75" customHeight="1">
      <c r="A648" s="2051"/>
      <c r="B648" s="2103" t="s">
        <v>2359</v>
      </c>
      <c r="C648" s="2101" t="s">
        <v>2354</v>
      </c>
      <c r="D648" s="3605" t="s">
        <v>2345</v>
      </c>
      <c r="E648" s="3605"/>
      <c r="F648" s="2101"/>
      <c r="G648" s="2061"/>
      <c r="H648" s="2061"/>
      <c r="I648" s="2061"/>
      <c r="J648" s="2061"/>
      <c r="K648" s="2061"/>
      <c r="L648" s="2066">
        <v>4520000</v>
      </c>
      <c r="M648" s="2061"/>
      <c r="N648" s="2061"/>
      <c r="O648" s="2061"/>
      <c r="P648" s="2061"/>
      <c r="Q648" s="2061"/>
      <c r="R648" s="2061"/>
    </row>
    <row r="649" spans="1:18" ht="33.75" customHeight="1">
      <c r="A649" s="2051"/>
      <c r="B649" s="3604" t="s">
        <v>2360</v>
      </c>
      <c r="C649" s="3604"/>
      <c r="D649" s="3604"/>
      <c r="E649" s="3604"/>
      <c r="F649" s="2061"/>
      <c r="G649" s="2061"/>
      <c r="H649" s="2061"/>
      <c r="I649" s="2061"/>
      <c r="J649" s="2061"/>
      <c r="K649" s="2061"/>
      <c r="L649" s="2027"/>
      <c r="M649" s="2061"/>
      <c r="N649" s="2061"/>
      <c r="O649" s="2061"/>
      <c r="P649" s="2061"/>
      <c r="Q649" s="2061"/>
      <c r="R649" s="2061"/>
    </row>
    <row r="650" spans="1:18" ht="63.75" customHeight="1">
      <c r="A650" s="2051"/>
      <c r="B650" s="2103" t="s">
        <v>2361</v>
      </c>
      <c r="C650" s="2101" t="s">
        <v>2362</v>
      </c>
      <c r="D650" s="3605" t="s">
        <v>2345</v>
      </c>
      <c r="E650" s="3605"/>
      <c r="F650" s="2101"/>
      <c r="G650" s="2061"/>
      <c r="H650" s="2061"/>
      <c r="I650" s="2061"/>
      <c r="J650" s="2061"/>
      <c r="K650" s="2061"/>
      <c r="L650" s="2066">
        <v>1020000</v>
      </c>
      <c r="M650" s="2061"/>
      <c r="N650" s="2061"/>
      <c r="O650" s="2061"/>
      <c r="P650" s="2061"/>
      <c r="Q650" s="2061"/>
      <c r="R650" s="2061"/>
    </row>
    <row r="651" spans="1:18" ht="31.5" customHeight="1">
      <c r="A651" s="2051"/>
      <c r="B651" s="3604" t="s">
        <v>2363</v>
      </c>
      <c r="C651" s="3604"/>
      <c r="D651" s="3604"/>
      <c r="E651" s="3604"/>
      <c r="F651" s="2061"/>
      <c r="G651" s="2061"/>
      <c r="H651" s="2061"/>
      <c r="I651" s="2061"/>
      <c r="J651" s="2061"/>
      <c r="K651" s="2061"/>
      <c r="L651" s="2027"/>
      <c r="M651" s="2061"/>
      <c r="N651" s="2061"/>
      <c r="O651" s="2061"/>
      <c r="P651" s="2061"/>
      <c r="Q651" s="2061"/>
      <c r="R651" s="2061"/>
    </row>
    <row r="652" spans="1:18" ht="63.75" customHeight="1">
      <c r="A652" s="2051"/>
      <c r="B652" s="2103" t="s">
        <v>2364</v>
      </c>
      <c r="C652" s="2101" t="s">
        <v>563</v>
      </c>
      <c r="D652" s="3605" t="s">
        <v>2345</v>
      </c>
      <c r="E652" s="3605"/>
      <c r="F652" s="2101"/>
      <c r="G652" s="2061"/>
      <c r="H652" s="2061"/>
      <c r="I652" s="2061"/>
      <c r="J652" s="2061"/>
      <c r="K652" s="2061"/>
      <c r="L652" s="2066">
        <v>670000</v>
      </c>
      <c r="M652" s="2061"/>
      <c r="N652" s="2061"/>
      <c r="O652" s="2061"/>
      <c r="P652" s="2061"/>
      <c r="Q652" s="2061"/>
      <c r="R652" s="2061"/>
    </row>
    <row r="653" spans="1:18" ht="63.75" customHeight="1">
      <c r="A653" s="2051"/>
      <c r="B653" s="2103" t="s">
        <v>2365</v>
      </c>
      <c r="C653" s="2101" t="s">
        <v>563</v>
      </c>
      <c r="D653" s="3605" t="s">
        <v>2345</v>
      </c>
      <c r="E653" s="3605"/>
      <c r="F653" s="2101"/>
      <c r="G653" s="2061"/>
      <c r="H653" s="2061"/>
      <c r="I653" s="2061"/>
      <c r="J653" s="2061"/>
      <c r="K653" s="2061"/>
      <c r="L653" s="2066">
        <v>650000</v>
      </c>
      <c r="M653" s="2061"/>
      <c r="N653" s="2061"/>
      <c r="O653" s="2061"/>
      <c r="P653" s="2061"/>
      <c r="Q653" s="2061"/>
      <c r="R653" s="2061"/>
    </row>
    <row r="654" spans="1:18" ht="63.75" customHeight="1">
      <c r="A654" s="2051"/>
      <c r="B654" s="2103" t="s">
        <v>2366</v>
      </c>
      <c r="C654" s="2101" t="s">
        <v>563</v>
      </c>
      <c r="D654" s="3605" t="s">
        <v>2345</v>
      </c>
      <c r="E654" s="3605"/>
      <c r="F654" s="2101"/>
      <c r="G654" s="2061"/>
      <c r="H654" s="2061"/>
      <c r="I654" s="2061"/>
      <c r="J654" s="2061"/>
      <c r="K654" s="2061"/>
      <c r="L654" s="2066">
        <v>630000</v>
      </c>
      <c r="M654" s="2061"/>
      <c r="N654" s="2061"/>
      <c r="O654" s="2061"/>
      <c r="P654" s="2061"/>
      <c r="Q654" s="2061"/>
      <c r="R654" s="2061"/>
    </row>
    <row r="655" spans="1:18" ht="63.75" customHeight="1">
      <c r="A655" s="2051"/>
      <c r="B655" s="2103" t="s">
        <v>2367</v>
      </c>
      <c r="C655" s="2101" t="s">
        <v>563</v>
      </c>
      <c r="D655" s="3605" t="s">
        <v>2345</v>
      </c>
      <c r="E655" s="3605"/>
      <c r="F655" s="2101"/>
      <c r="G655" s="2061"/>
      <c r="H655" s="2061"/>
      <c r="I655" s="2061"/>
      <c r="J655" s="2061"/>
      <c r="K655" s="2061"/>
      <c r="L655" s="2066">
        <v>930000</v>
      </c>
      <c r="M655" s="2061"/>
      <c r="N655" s="2061"/>
      <c r="O655" s="2061"/>
      <c r="P655" s="2061"/>
      <c r="Q655" s="2061"/>
      <c r="R655" s="2061"/>
    </row>
    <row r="656" spans="1:18" ht="63.75" customHeight="1">
      <c r="A656" s="2051"/>
      <c r="B656" s="2103" t="s">
        <v>2368</v>
      </c>
      <c r="C656" s="2101" t="s">
        <v>563</v>
      </c>
      <c r="D656" s="3605" t="s">
        <v>2345</v>
      </c>
      <c r="E656" s="3605"/>
      <c r="F656" s="2101"/>
      <c r="G656" s="2061"/>
      <c r="H656" s="2061"/>
      <c r="I656" s="2061"/>
      <c r="J656" s="2061"/>
      <c r="K656" s="2061"/>
      <c r="L656" s="2066">
        <v>970000</v>
      </c>
      <c r="M656" s="2061"/>
      <c r="N656" s="2061"/>
      <c r="O656" s="2061"/>
      <c r="P656" s="2061"/>
      <c r="Q656" s="2061"/>
      <c r="R656" s="2061"/>
    </row>
    <row r="657" spans="1:18" ht="48" customHeight="1">
      <c r="A657" s="2051">
        <v>7</v>
      </c>
      <c r="B657" s="3603" t="s">
        <v>2484</v>
      </c>
      <c r="C657" s="3604"/>
      <c r="D657" s="3604"/>
      <c r="E657" s="3604"/>
      <c r="F657" s="3604"/>
      <c r="G657" s="3604"/>
      <c r="H657" s="3604"/>
      <c r="I657" s="3604"/>
      <c r="J657" s="3604"/>
      <c r="K657" s="3604"/>
      <c r="L657" s="3604"/>
      <c r="M657" s="3604"/>
      <c r="N657" s="3604"/>
      <c r="O657" s="3604"/>
      <c r="P657" s="3604"/>
      <c r="Q657" s="3604"/>
      <c r="R657" s="3604"/>
    </row>
    <row r="658" spans="1:18" ht="17.25" customHeight="1">
      <c r="A658" s="2051"/>
      <c r="B658" s="2067"/>
      <c r="C658" s="2061"/>
      <c r="D658" s="2061"/>
      <c r="E658" s="3606" t="s">
        <v>2485</v>
      </c>
      <c r="F658" s="3607"/>
      <c r="G658" s="3607"/>
      <c r="H658" s="3607"/>
      <c r="I658" s="3607"/>
      <c r="J658" s="3607"/>
      <c r="K658" s="3607"/>
      <c r="L658" s="3607"/>
      <c r="M658" s="3607"/>
      <c r="N658" s="3607"/>
      <c r="O658" s="3607"/>
      <c r="P658" s="3607"/>
      <c r="Q658" s="3607"/>
      <c r="R658" s="3608"/>
    </row>
    <row r="659" spans="1:18" ht="16.5" customHeight="1">
      <c r="A659" s="2051"/>
      <c r="B659" s="3603" t="s">
        <v>2516</v>
      </c>
      <c r="C659" s="3604"/>
      <c r="D659" s="3604"/>
      <c r="E659" s="3604"/>
      <c r="F659" s="3604"/>
      <c r="G659" s="3604"/>
      <c r="H659" s="3604"/>
      <c r="I659" s="3604"/>
      <c r="J659" s="3604"/>
      <c r="K659" s="3604"/>
      <c r="L659" s="3604"/>
      <c r="M659" s="3604"/>
      <c r="N659" s="3604"/>
      <c r="O659" s="3604"/>
      <c r="P659" s="3604"/>
      <c r="Q659" s="3604"/>
      <c r="R659" s="3604"/>
    </row>
    <row r="660" spans="1:18" ht="23.25" customHeight="1">
      <c r="A660" s="2050"/>
      <c r="B660" s="2052" t="s">
        <v>2486</v>
      </c>
      <c r="C660" s="2105" t="s">
        <v>2491</v>
      </c>
      <c r="D660" s="2064"/>
      <c r="E660" s="3600"/>
      <c r="F660" s="3601"/>
      <c r="G660" s="3602">
        <v>5542</v>
      </c>
      <c r="H660" s="3602"/>
      <c r="I660" s="3602"/>
      <c r="J660" s="3602"/>
      <c r="K660" s="3602"/>
      <c r="L660" s="3602"/>
      <c r="M660" s="3602"/>
      <c r="N660" s="3602"/>
      <c r="O660" s="3602"/>
      <c r="P660" s="3602"/>
      <c r="Q660" s="3602"/>
      <c r="R660" s="3602"/>
    </row>
    <row r="661" spans="1:18" ht="23.25" customHeight="1">
      <c r="A661" s="2050"/>
      <c r="B661" s="2052" t="s">
        <v>2487</v>
      </c>
      <c r="C661" s="2105" t="s">
        <v>2491</v>
      </c>
      <c r="D661" s="2064"/>
      <c r="E661" s="3600"/>
      <c r="F661" s="3601"/>
      <c r="G661" s="3602">
        <v>8880</v>
      </c>
      <c r="H661" s="3602"/>
      <c r="I661" s="3602"/>
      <c r="J661" s="3602"/>
      <c r="K661" s="3602"/>
      <c r="L661" s="3602"/>
      <c r="M661" s="3602"/>
      <c r="N661" s="3602"/>
      <c r="O661" s="3602"/>
      <c r="P661" s="3602"/>
      <c r="Q661" s="3602"/>
      <c r="R661" s="3602"/>
    </row>
    <row r="662" spans="1:18" ht="23.25" customHeight="1">
      <c r="A662" s="2050"/>
      <c r="B662" s="2052" t="s">
        <v>2488</v>
      </c>
      <c r="C662" s="2105" t="s">
        <v>2491</v>
      </c>
      <c r="D662" s="2064"/>
      <c r="E662" s="3600"/>
      <c r="F662" s="3601"/>
      <c r="G662" s="3602">
        <v>13876</v>
      </c>
      <c r="H662" s="3602"/>
      <c r="I662" s="3602"/>
      <c r="J662" s="3602"/>
      <c r="K662" s="3602"/>
      <c r="L662" s="3602"/>
      <c r="M662" s="3602"/>
      <c r="N662" s="3602"/>
      <c r="O662" s="3602"/>
      <c r="P662" s="3602"/>
      <c r="Q662" s="3602"/>
      <c r="R662" s="3602"/>
    </row>
    <row r="663" spans="1:18" ht="23.25" customHeight="1">
      <c r="A663" s="2050"/>
      <c r="B663" s="2052" t="s">
        <v>2489</v>
      </c>
      <c r="C663" s="2105" t="s">
        <v>2491</v>
      </c>
      <c r="D663" s="2064"/>
      <c r="E663" s="3600"/>
      <c r="F663" s="3601"/>
      <c r="G663" s="3602">
        <v>20313</v>
      </c>
      <c r="H663" s="3602"/>
      <c r="I663" s="3602"/>
      <c r="J663" s="3602"/>
      <c r="K663" s="3602"/>
      <c r="L663" s="3602"/>
      <c r="M663" s="3602"/>
      <c r="N663" s="3602"/>
      <c r="O663" s="3602"/>
      <c r="P663" s="3602"/>
      <c r="Q663" s="3602"/>
      <c r="R663" s="3602"/>
    </row>
    <row r="664" spans="1:18" ht="23.25" customHeight="1">
      <c r="A664" s="2050"/>
      <c r="B664" s="2052" t="s">
        <v>2490</v>
      </c>
      <c r="C664" s="2105" t="s">
        <v>2491</v>
      </c>
      <c r="D664" s="2064"/>
      <c r="E664" s="3600"/>
      <c r="F664" s="3601"/>
      <c r="G664" s="3602">
        <v>34473</v>
      </c>
      <c r="H664" s="3602"/>
      <c r="I664" s="3602"/>
      <c r="J664" s="3602"/>
      <c r="K664" s="3602"/>
      <c r="L664" s="3602"/>
      <c r="M664" s="3602"/>
      <c r="N664" s="3602"/>
      <c r="O664" s="3602"/>
      <c r="P664" s="3602"/>
      <c r="Q664" s="3602"/>
      <c r="R664" s="3602"/>
    </row>
    <row r="665" spans="1:18" ht="16.5" customHeight="1">
      <c r="A665" s="2051"/>
      <c r="B665" s="3603" t="s">
        <v>2517</v>
      </c>
      <c r="C665" s="3604"/>
      <c r="D665" s="3604"/>
      <c r="E665" s="3604"/>
      <c r="F665" s="3604"/>
      <c r="G665" s="3604"/>
      <c r="H665" s="3604"/>
      <c r="I665" s="3604"/>
      <c r="J665" s="3604"/>
      <c r="K665" s="3604"/>
      <c r="L665" s="3604"/>
      <c r="M665" s="3604"/>
      <c r="N665" s="3604"/>
      <c r="O665" s="3604"/>
      <c r="P665" s="3604"/>
      <c r="Q665" s="3604"/>
      <c r="R665" s="3604"/>
    </row>
    <row r="666" spans="1:18" ht="23.25" customHeight="1">
      <c r="A666" s="2050"/>
      <c r="B666" s="2052" t="s">
        <v>2492</v>
      </c>
      <c r="C666" s="2105" t="s">
        <v>2491</v>
      </c>
      <c r="D666" s="2064"/>
      <c r="E666" s="3600"/>
      <c r="F666" s="3601"/>
      <c r="G666" s="3602">
        <v>16473</v>
      </c>
      <c r="H666" s="3602"/>
      <c r="I666" s="3602"/>
      <c r="J666" s="3602"/>
      <c r="K666" s="3602"/>
      <c r="L666" s="3602"/>
      <c r="M666" s="3602"/>
      <c r="N666" s="3602"/>
      <c r="O666" s="3602"/>
      <c r="P666" s="3602"/>
      <c r="Q666" s="3602"/>
      <c r="R666" s="3602"/>
    </row>
    <row r="667" spans="1:18" ht="23.25" customHeight="1">
      <c r="A667" s="2050"/>
      <c r="B667" s="2052" t="s">
        <v>2493</v>
      </c>
      <c r="C667" s="2105" t="s">
        <v>2491</v>
      </c>
      <c r="D667" s="2064"/>
      <c r="E667" s="3600"/>
      <c r="F667" s="3601"/>
      <c r="G667" s="3602">
        <v>23062</v>
      </c>
      <c r="H667" s="3602"/>
      <c r="I667" s="3602"/>
      <c r="J667" s="3602"/>
      <c r="K667" s="3602"/>
      <c r="L667" s="3602"/>
      <c r="M667" s="3602"/>
      <c r="N667" s="3602"/>
      <c r="O667" s="3602"/>
      <c r="P667" s="3602"/>
      <c r="Q667" s="3602"/>
      <c r="R667" s="3602"/>
    </row>
    <row r="668" spans="1:18" ht="23.25" customHeight="1">
      <c r="A668" s="2050"/>
      <c r="B668" s="2052" t="s">
        <v>2494</v>
      </c>
      <c r="C668" s="2105" t="s">
        <v>2491</v>
      </c>
      <c r="D668" s="2064"/>
      <c r="E668" s="3600"/>
      <c r="F668" s="3601"/>
      <c r="G668" s="3602">
        <v>36895</v>
      </c>
      <c r="H668" s="3602"/>
      <c r="I668" s="3602"/>
      <c r="J668" s="3602"/>
      <c r="K668" s="3602"/>
      <c r="L668" s="3602"/>
      <c r="M668" s="3602"/>
      <c r="N668" s="3602"/>
      <c r="O668" s="3602"/>
      <c r="P668" s="3602"/>
      <c r="Q668" s="3602"/>
      <c r="R668" s="3602"/>
    </row>
    <row r="669" spans="1:18" ht="23.25" customHeight="1">
      <c r="A669" s="2050"/>
      <c r="B669" s="2052" t="s">
        <v>2495</v>
      </c>
      <c r="C669" s="2105" t="s">
        <v>2491</v>
      </c>
      <c r="D669" s="2064"/>
      <c r="E669" s="3600"/>
      <c r="F669" s="3601"/>
      <c r="G669" s="3602">
        <v>56575</v>
      </c>
      <c r="H669" s="3602"/>
      <c r="I669" s="3602"/>
      <c r="J669" s="3602"/>
      <c r="K669" s="3602"/>
      <c r="L669" s="3602"/>
      <c r="M669" s="3602"/>
      <c r="N669" s="3602"/>
      <c r="O669" s="3602"/>
      <c r="P669" s="3602"/>
      <c r="Q669" s="3602"/>
      <c r="R669" s="3602"/>
    </row>
    <row r="670" spans="1:18" ht="23.25" customHeight="1">
      <c r="A670" s="2050"/>
      <c r="B670" s="2052" t="s">
        <v>2496</v>
      </c>
      <c r="C670" s="2105" t="s">
        <v>2491</v>
      </c>
      <c r="D670" s="2064"/>
      <c r="E670" s="3600"/>
      <c r="F670" s="3601"/>
      <c r="G670" s="3602">
        <v>85920</v>
      </c>
      <c r="H670" s="3602"/>
      <c r="I670" s="3602"/>
      <c r="J670" s="3602"/>
      <c r="K670" s="3602"/>
      <c r="L670" s="3602"/>
      <c r="M670" s="3602"/>
      <c r="N670" s="3602"/>
      <c r="O670" s="3602"/>
      <c r="P670" s="3602"/>
      <c r="Q670" s="3602"/>
      <c r="R670" s="3602"/>
    </row>
    <row r="671" spans="1:18" ht="16.5" customHeight="1">
      <c r="A671" s="2051"/>
      <c r="B671" s="3603" t="s">
        <v>2518</v>
      </c>
      <c r="C671" s="3604"/>
      <c r="D671" s="3604"/>
      <c r="E671" s="3604"/>
      <c r="F671" s="3604"/>
      <c r="G671" s="3604"/>
      <c r="H671" s="3604"/>
      <c r="I671" s="3604"/>
      <c r="J671" s="3604"/>
      <c r="K671" s="3604"/>
      <c r="L671" s="3604"/>
      <c r="M671" s="3604"/>
      <c r="N671" s="3604"/>
      <c r="O671" s="3604"/>
      <c r="P671" s="3604"/>
      <c r="Q671" s="3604"/>
      <c r="R671" s="3604"/>
    </row>
    <row r="672" spans="1:18" ht="23.25" customHeight="1">
      <c r="A672" s="2050"/>
      <c r="B672" s="2052" t="s">
        <v>2497</v>
      </c>
      <c r="C672" s="2105" t="s">
        <v>2491</v>
      </c>
      <c r="D672" s="2064"/>
      <c r="E672" s="3600"/>
      <c r="F672" s="3601"/>
      <c r="G672" s="3602">
        <v>25876</v>
      </c>
      <c r="H672" s="3602"/>
      <c r="I672" s="3602"/>
      <c r="J672" s="3602"/>
      <c r="K672" s="3602"/>
      <c r="L672" s="3602"/>
      <c r="M672" s="3602"/>
      <c r="N672" s="3602"/>
      <c r="O672" s="3602"/>
      <c r="P672" s="3602"/>
      <c r="Q672" s="3602"/>
      <c r="R672" s="3602"/>
    </row>
    <row r="673" spans="1:18" ht="23.25" customHeight="1">
      <c r="A673" s="2050"/>
      <c r="B673" s="2052" t="s">
        <v>2498</v>
      </c>
      <c r="C673" s="2105" t="s">
        <v>2491</v>
      </c>
      <c r="D673" s="2064"/>
      <c r="E673" s="3600"/>
      <c r="F673" s="3601"/>
      <c r="G673" s="3602">
        <v>35956</v>
      </c>
      <c r="H673" s="3602"/>
      <c r="I673" s="3602"/>
      <c r="J673" s="3602"/>
      <c r="K673" s="3602"/>
      <c r="L673" s="3602"/>
      <c r="M673" s="3602"/>
      <c r="N673" s="3602"/>
      <c r="O673" s="3602"/>
      <c r="P673" s="3602"/>
      <c r="Q673" s="3602"/>
      <c r="R673" s="3602"/>
    </row>
    <row r="674" spans="1:18" ht="23.25" customHeight="1">
      <c r="A674" s="2050"/>
      <c r="B674" s="2052" t="s">
        <v>2499</v>
      </c>
      <c r="C674" s="2105" t="s">
        <v>2491</v>
      </c>
      <c r="D674" s="2064"/>
      <c r="E674" s="3600"/>
      <c r="F674" s="3601"/>
      <c r="G674" s="3602">
        <v>49593</v>
      </c>
      <c r="H674" s="3602"/>
      <c r="I674" s="3602"/>
      <c r="J674" s="3602"/>
      <c r="K674" s="3602"/>
      <c r="L674" s="3602"/>
      <c r="M674" s="3602"/>
      <c r="N674" s="3602"/>
      <c r="O674" s="3602"/>
      <c r="P674" s="3602"/>
      <c r="Q674" s="3602"/>
      <c r="R674" s="3602"/>
    </row>
    <row r="675" spans="1:18" ht="23.25" customHeight="1">
      <c r="A675" s="2050"/>
      <c r="B675" s="2052" t="s">
        <v>2500</v>
      </c>
      <c r="C675" s="2105" t="s">
        <v>2491</v>
      </c>
      <c r="D675" s="2064"/>
      <c r="E675" s="3600"/>
      <c r="F675" s="3601"/>
      <c r="G675" s="3602">
        <v>77782</v>
      </c>
      <c r="H675" s="3602"/>
      <c r="I675" s="3602"/>
      <c r="J675" s="3602"/>
      <c r="K675" s="3602"/>
      <c r="L675" s="3602"/>
      <c r="M675" s="3602"/>
      <c r="N675" s="3602"/>
      <c r="O675" s="3602"/>
      <c r="P675" s="3602"/>
      <c r="Q675" s="3602"/>
      <c r="R675" s="3602"/>
    </row>
    <row r="676" spans="1:18" ht="23.25" customHeight="1">
      <c r="A676" s="2050"/>
      <c r="B676" s="2052" t="s">
        <v>2501</v>
      </c>
      <c r="C676" s="2105" t="s">
        <v>2491</v>
      </c>
      <c r="D676" s="2064"/>
      <c r="E676" s="3600"/>
      <c r="F676" s="3601"/>
      <c r="G676" s="3602">
        <v>118407</v>
      </c>
      <c r="H676" s="3602"/>
      <c r="I676" s="3602"/>
      <c r="J676" s="3602"/>
      <c r="K676" s="3602"/>
      <c r="L676" s="3602"/>
      <c r="M676" s="3602"/>
      <c r="N676" s="3602"/>
      <c r="O676" s="3602"/>
      <c r="P676" s="3602"/>
      <c r="Q676" s="3602"/>
      <c r="R676" s="3602"/>
    </row>
    <row r="677" spans="1:18" ht="16.5" customHeight="1">
      <c r="A677" s="2051"/>
      <c r="B677" s="3603" t="s">
        <v>2519</v>
      </c>
      <c r="C677" s="3604"/>
      <c r="D677" s="3604"/>
      <c r="E677" s="3604"/>
      <c r="F677" s="3604"/>
      <c r="G677" s="3604"/>
      <c r="H677" s="3604"/>
      <c r="I677" s="3604"/>
      <c r="J677" s="3604"/>
      <c r="K677" s="3604"/>
      <c r="L677" s="3604"/>
      <c r="M677" s="3604"/>
      <c r="N677" s="3604"/>
      <c r="O677" s="3604"/>
      <c r="P677" s="3604"/>
      <c r="Q677" s="3604"/>
      <c r="R677" s="3604"/>
    </row>
    <row r="678" spans="1:18" ht="23.25" customHeight="1">
      <c r="A678" s="2050"/>
      <c r="B678" s="2052" t="s">
        <v>2502</v>
      </c>
      <c r="C678" s="2105" t="s">
        <v>2491</v>
      </c>
      <c r="D678" s="2064"/>
      <c r="E678" s="3600"/>
      <c r="F678" s="3601"/>
      <c r="G678" s="3602">
        <v>24611</v>
      </c>
      <c r="H678" s="3602"/>
      <c r="I678" s="3602"/>
      <c r="J678" s="3602"/>
      <c r="K678" s="3602"/>
      <c r="L678" s="3602"/>
      <c r="M678" s="3602"/>
      <c r="N678" s="3602"/>
      <c r="O678" s="3602"/>
      <c r="P678" s="3602"/>
      <c r="Q678" s="3602"/>
      <c r="R678" s="3602"/>
    </row>
    <row r="679" spans="1:18" ht="23.25" customHeight="1">
      <c r="A679" s="2050"/>
      <c r="B679" s="2052" t="s">
        <v>2503</v>
      </c>
      <c r="C679" s="2105" t="s">
        <v>2491</v>
      </c>
      <c r="D679" s="2064"/>
      <c r="E679" s="3600"/>
      <c r="F679" s="3601"/>
      <c r="G679" s="3602">
        <v>35149</v>
      </c>
      <c r="H679" s="3602"/>
      <c r="I679" s="3602"/>
      <c r="J679" s="3602"/>
      <c r="K679" s="3602"/>
      <c r="L679" s="3602"/>
      <c r="M679" s="3602"/>
      <c r="N679" s="3602"/>
      <c r="O679" s="3602"/>
      <c r="P679" s="3602"/>
      <c r="Q679" s="3602"/>
      <c r="R679" s="3602"/>
    </row>
    <row r="680" spans="1:18" ht="23.25" customHeight="1">
      <c r="A680" s="2050"/>
      <c r="B680" s="2052" t="s">
        <v>2504</v>
      </c>
      <c r="C680" s="2105" t="s">
        <v>2491</v>
      </c>
      <c r="D680" s="2064"/>
      <c r="E680" s="3600"/>
      <c r="F680" s="3601"/>
      <c r="G680" s="3602">
        <v>50640</v>
      </c>
      <c r="H680" s="3602"/>
      <c r="I680" s="3602"/>
      <c r="J680" s="3602"/>
      <c r="K680" s="3602"/>
      <c r="L680" s="3602"/>
      <c r="M680" s="3602"/>
      <c r="N680" s="3602"/>
      <c r="O680" s="3602"/>
      <c r="P680" s="3602"/>
      <c r="Q680" s="3602"/>
      <c r="R680" s="3602"/>
    </row>
    <row r="681" spans="1:18" ht="23.25" customHeight="1">
      <c r="A681" s="2050"/>
      <c r="B681" s="2052" t="s">
        <v>2505</v>
      </c>
      <c r="C681" s="2105" t="s">
        <v>2491</v>
      </c>
      <c r="D681" s="2064"/>
      <c r="E681" s="3600"/>
      <c r="F681" s="3601"/>
      <c r="G681" s="3602">
        <v>70560</v>
      </c>
      <c r="H681" s="3602"/>
      <c r="I681" s="3602"/>
      <c r="J681" s="3602"/>
      <c r="K681" s="3602"/>
      <c r="L681" s="3602"/>
      <c r="M681" s="3602"/>
      <c r="N681" s="3602"/>
      <c r="O681" s="3602"/>
      <c r="P681" s="3602"/>
      <c r="Q681" s="3602"/>
      <c r="R681" s="3602"/>
    </row>
    <row r="682" spans="1:18" ht="23.25" customHeight="1">
      <c r="A682" s="2050"/>
      <c r="B682" s="2052" t="s">
        <v>2506</v>
      </c>
      <c r="C682" s="2105" t="s">
        <v>2491</v>
      </c>
      <c r="D682" s="2064"/>
      <c r="E682" s="3600"/>
      <c r="F682" s="3601"/>
      <c r="G682" s="3602">
        <v>114131</v>
      </c>
      <c r="H682" s="3602"/>
      <c r="I682" s="3602"/>
      <c r="J682" s="3602"/>
      <c r="K682" s="3602"/>
      <c r="L682" s="3602"/>
      <c r="M682" s="3602"/>
      <c r="N682" s="3602"/>
      <c r="O682" s="3602"/>
      <c r="P682" s="3602"/>
      <c r="Q682" s="3602"/>
      <c r="R682" s="3602"/>
    </row>
    <row r="683" spans="1:18" ht="16.5" customHeight="1">
      <c r="A683" s="2051"/>
      <c r="B683" s="3603" t="s">
        <v>2520</v>
      </c>
      <c r="C683" s="3604"/>
      <c r="D683" s="3604"/>
      <c r="E683" s="3604"/>
      <c r="F683" s="3604"/>
      <c r="G683" s="3604"/>
      <c r="H683" s="3604"/>
      <c r="I683" s="3604"/>
      <c r="J683" s="3604"/>
      <c r="K683" s="3604"/>
      <c r="L683" s="3604"/>
      <c r="M683" s="3604"/>
      <c r="N683" s="3604"/>
      <c r="O683" s="3604"/>
      <c r="P683" s="3604"/>
      <c r="Q683" s="3604"/>
      <c r="R683" s="3604"/>
    </row>
    <row r="684" spans="1:18" ht="23.25" customHeight="1">
      <c r="A684" s="2050"/>
      <c r="B684" s="2052" t="s">
        <v>2507</v>
      </c>
      <c r="C684" s="2105" t="s">
        <v>2491</v>
      </c>
      <c r="D684" s="2064"/>
      <c r="E684" s="3600"/>
      <c r="F684" s="3601"/>
      <c r="G684" s="3602">
        <v>44684</v>
      </c>
      <c r="H684" s="3602"/>
      <c r="I684" s="3602"/>
      <c r="J684" s="3602"/>
      <c r="K684" s="3602"/>
      <c r="L684" s="3602"/>
      <c r="M684" s="3602"/>
      <c r="N684" s="3602"/>
      <c r="O684" s="3602"/>
      <c r="P684" s="3602"/>
      <c r="Q684" s="3602"/>
      <c r="R684" s="3602"/>
    </row>
    <row r="685" spans="1:18" ht="23.25" customHeight="1">
      <c r="A685" s="2050"/>
      <c r="B685" s="2052" t="s">
        <v>2508</v>
      </c>
      <c r="C685" s="2105" t="s">
        <v>2491</v>
      </c>
      <c r="D685" s="2064"/>
      <c r="E685" s="3600"/>
      <c r="F685" s="3601"/>
      <c r="G685" s="3602">
        <v>63775</v>
      </c>
      <c r="H685" s="3602"/>
      <c r="I685" s="3602"/>
      <c r="J685" s="3602"/>
      <c r="K685" s="3602"/>
      <c r="L685" s="3602"/>
      <c r="M685" s="3602"/>
      <c r="N685" s="3602"/>
      <c r="O685" s="3602"/>
      <c r="P685" s="3602"/>
      <c r="Q685" s="3602"/>
      <c r="R685" s="3602"/>
    </row>
    <row r="686" spans="1:18" ht="23.25" customHeight="1">
      <c r="A686" s="2050"/>
      <c r="B686" s="2052" t="s">
        <v>2509</v>
      </c>
      <c r="C686" s="2105" t="s">
        <v>2491</v>
      </c>
      <c r="D686" s="2064"/>
      <c r="E686" s="3600"/>
      <c r="F686" s="3601"/>
      <c r="G686" s="3602">
        <v>88669</v>
      </c>
      <c r="H686" s="3602"/>
      <c r="I686" s="3602"/>
      <c r="J686" s="3602"/>
      <c r="K686" s="3602"/>
      <c r="L686" s="3602"/>
      <c r="M686" s="3602"/>
      <c r="N686" s="3602"/>
      <c r="O686" s="3602"/>
      <c r="P686" s="3602"/>
      <c r="Q686" s="3602"/>
      <c r="R686" s="3602"/>
    </row>
    <row r="687" spans="1:18" ht="23.25" customHeight="1">
      <c r="A687" s="2050"/>
      <c r="B687" s="2052" t="s">
        <v>2510</v>
      </c>
      <c r="C687" s="2105" t="s">
        <v>2491</v>
      </c>
      <c r="D687" s="2064"/>
      <c r="E687" s="3600"/>
      <c r="F687" s="3601"/>
      <c r="G687" s="3602">
        <v>136407</v>
      </c>
      <c r="H687" s="3602"/>
      <c r="I687" s="3602"/>
      <c r="J687" s="3602"/>
      <c r="K687" s="3602"/>
      <c r="L687" s="3602"/>
      <c r="M687" s="3602"/>
      <c r="N687" s="3602"/>
      <c r="O687" s="3602"/>
      <c r="P687" s="3602"/>
      <c r="Q687" s="3602"/>
      <c r="R687" s="3602"/>
    </row>
    <row r="688" spans="1:18" ht="23.25" customHeight="1">
      <c r="A688" s="2050"/>
      <c r="B688" s="2052" t="s">
        <v>2511</v>
      </c>
      <c r="C688" s="2105" t="s">
        <v>2491</v>
      </c>
      <c r="D688" s="2064"/>
      <c r="E688" s="3600"/>
      <c r="F688" s="3601"/>
      <c r="G688" s="3602">
        <v>205440</v>
      </c>
      <c r="H688" s="3602"/>
      <c r="I688" s="3602"/>
      <c r="J688" s="3602"/>
      <c r="K688" s="3602"/>
      <c r="L688" s="3602"/>
      <c r="M688" s="3602"/>
      <c r="N688" s="3602"/>
      <c r="O688" s="3602"/>
      <c r="P688" s="3602"/>
      <c r="Q688" s="3602"/>
      <c r="R688" s="3602"/>
    </row>
    <row r="689" spans="1:18" ht="64.5" customHeight="1">
      <c r="A689" s="2051">
        <v>8</v>
      </c>
      <c r="B689" s="3603" t="s">
        <v>2532</v>
      </c>
      <c r="C689" s="3604"/>
      <c r="D689" s="3604"/>
      <c r="E689" s="3604"/>
      <c r="F689" s="3604"/>
      <c r="G689" s="3604"/>
      <c r="H689" s="3604"/>
      <c r="I689" s="3604"/>
      <c r="J689" s="3604"/>
      <c r="K689" s="3604"/>
      <c r="L689" s="3604"/>
      <c r="M689" s="3604"/>
      <c r="N689" s="3604"/>
      <c r="O689" s="3604"/>
      <c r="P689" s="3604"/>
      <c r="Q689" s="3604"/>
      <c r="R689" s="3604"/>
    </row>
    <row r="690" spans="1:18" ht="28.5" customHeight="1">
      <c r="A690" s="2051"/>
      <c r="B690" s="2100"/>
      <c r="C690" s="3611" t="s">
        <v>2533</v>
      </c>
      <c r="D690" s="3611"/>
      <c r="E690" s="3611"/>
      <c r="F690" s="3611"/>
      <c r="G690" s="3611"/>
      <c r="H690" s="3611"/>
      <c r="I690" s="3611"/>
      <c r="J690" s="3611"/>
      <c r="K690" s="3611"/>
      <c r="L690" s="3611"/>
      <c r="M690" s="3611"/>
      <c r="N690" s="3611"/>
      <c r="O690" s="3611"/>
      <c r="P690" s="3611"/>
      <c r="Q690" s="3611"/>
      <c r="R690" s="3611"/>
    </row>
    <row r="691" spans="1:18" ht="38.25" customHeight="1">
      <c r="A691" s="2051"/>
      <c r="B691" s="2098" t="s">
        <v>2546</v>
      </c>
      <c r="C691" s="2099"/>
      <c r="D691" s="2102" t="s">
        <v>2534</v>
      </c>
      <c r="E691" s="2061"/>
      <c r="F691" s="2061"/>
      <c r="G691" s="2061"/>
      <c r="H691" s="2061"/>
      <c r="I691" s="2061"/>
      <c r="J691" s="2061"/>
      <c r="K691" s="2061"/>
      <c r="L691" s="2027"/>
      <c r="M691" s="2061"/>
      <c r="N691" s="2061"/>
      <c r="O691" s="2061"/>
      <c r="P691" s="2061"/>
      <c r="Q691" s="2061"/>
      <c r="R691" s="2061"/>
    </row>
    <row r="692" spans="1:18" s="1802" customFormat="1" ht="63" customHeight="1">
      <c r="A692" s="2051"/>
      <c r="B692" s="2103" t="s">
        <v>2543</v>
      </c>
      <c r="C692" s="2101" t="s">
        <v>2339</v>
      </c>
      <c r="D692" s="2061"/>
      <c r="E692" s="2066">
        <v>3980000</v>
      </c>
      <c r="F692" s="2102"/>
      <c r="G692" s="2066">
        <v>3980000</v>
      </c>
      <c r="H692" s="2066">
        <v>3980000</v>
      </c>
      <c r="I692" s="2066">
        <v>3980000</v>
      </c>
      <c r="J692" s="2066">
        <v>3980000</v>
      </c>
      <c r="K692" s="2066">
        <v>3980000</v>
      </c>
      <c r="L692" s="2066">
        <v>3980000</v>
      </c>
      <c r="M692" s="2066">
        <v>3980000</v>
      </c>
      <c r="N692" s="2066">
        <v>3980000</v>
      </c>
      <c r="O692" s="2066">
        <v>3980000</v>
      </c>
      <c r="P692" s="2066">
        <v>3980000</v>
      </c>
      <c r="Q692" s="2066">
        <v>3980000</v>
      </c>
      <c r="R692" s="2066">
        <v>3980000</v>
      </c>
    </row>
    <row r="693" spans="1:18" ht="63" customHeight="1">
      <c r="A693" s="2051"/>
      <c r="B693" s="2103" t="s">
        <v>2544</v>
      </c>
      <c r="C693" s="2101" t="s">
        <v>2339</v>
      </c>
      <c r="D693" s="2064"/>
      <c r="E693" s="2066">
        <v>4200000</v>
      </c>
      <c r="F693" s="2101"/>
      <c r="G693" s="2066">
        <v>4200000</v>
      </c>
      <c r="H693" s="2066">
        <v>4200000</v>
      </c>
      <c r="I693" s="2066">
        <v>4200000</v>
      </c>
      <c r="J693" s="2066">
        <v>4200000</v>
      </c>
      <c r="K693" s="2066">
        <v>4200000</v>
      </c>
      <c r="L693" s="2066">
        <v>4200000</v>
      </c>
      <c r="M693" s="2066">
        <v>4200000</v>
      </c>
      <c r="N693" s="2066">
        <v>4200000</v>
      </c>
      <c r="O693" s="2066">
        <v>4200000</v>
      </c>
      <c r="P693" s="2066">
        <v>4200000</v>
      </c>
      <c r="Q693" s="2066">
        <v>4200000</v>
      </c>
      <c r="R693" s="2066">
        <v>4200000</v>
      </c>
    </row>
    <row r="694" spans="1:18" ht="63" customHeight="1">
      <c r="A694" s="2051"/>
      <c r="B694" s="2103" t="s">
        <v>2545</v>
      </c>
      <c r="C694" s="2101" t="s">
        <v>2339</v>
      </c>
      <c r="D694" s="2064"/>
      <c r="E694" s="2066">
        <v>4450000</v>
      </c>
      <c r="F694" s="2101"/>
      <c r="G694" s="2066">
        <v>4450000</v>
      </c>
      <c r="H694" s="2066">
        <v>4450000</v>
      </c>
      <c r="I694" s="2066">
        <v>4450000</v>
      </c>
      <c r="J694" s="2066">
        <v>4450000</v>
      </c>
      <c r="K694" s="2066">
        <v>4450000</v>
      </c>
      <c r="L694" s="2066">
        <v>4450000</v>
      </c>
      <c r="M694" s="2066">
        <v>4450000</v>
      </c>
      <c r="N694" s="2066">
        <v>4450000</v>
      </c>
      <c r="O694" s="2066">
        <v>4450000</v>
      </c>
      <c r="P694" s="2066">
        <v>4450000</v>
      </c>
      <c r="Q694" s="2066">
        <v>4450000</v>
      </c>
      <c r="R694" s="2066">
        <v>4450000</v>
      </c>
    </row>
    <row r="695" spans="1:18" ht="38.25" customHeight="1">
      <c r="A695" s="2051"/>
      <c r="B695" s="2098" t="s">
        <v>2554</v>
      </c>
      <c r="C695" s="2099"/>
      <c r="D695" s="2102" t="s">
        <v>2534</v>
      </c>
      <c r="E695" s="2061"/>
      <c r="F695" s="2061"/>
      <c r="G695" s="2061"/>
      <c r="H695" s="2061"/>
      <c r="I695" s="2061"/>
      <c r="J695" s="2061"/>
      <c r="K695" s="2061"/>
      <c r="L695" s="2027"/>
      <c r="M695" s="2061"/>
      <c r="N695" s="2061"/>
      <c r="O695" s="2061"/>
      <c r="P695" s="2061"/>
      <c r="Q695" s="2061"/>
      <c r="R695" s="2061"/>
    </row>
    <row r="696" spans="1:18" ht="79.5" customHeight="1">
      <c r="A696" s="2051"/>
      <c r="B696" s="2103" t="s">
        <v>2547</v>
      </c>
      <c r="C696" s="2101" t="s">
        <v>2339</v>
      </c>
      <c r="D696" s="2064"/>
      <c r="E696" s="2066">
        <v>5540000</v>
      </c>
      <c r="F696" s="2101"/>
      <c r="G696" s="2066">
        <v>5540000</v>
      </c>
      <c r="H696" s="2066">
        <v>5540000</v>
      </c>
      <c r="I696" s="2066">
        <v>5540000</v>
      </c>
      <c r="J696" s="2066">
        <v>5540000</v>
      </c>
      <c r="K696" s="2066">
        <v>5540000</v>
      </c>
      <c r="L696" s="2066">
        <v>5540000</v>
      </c>
      <c r="M696" s="2066">
        <v>5540000</v>
      </c>
      <c r="N696" s="2066">
        <v>5540000</v>
      </c>
      <c r="O696" s="2066">
        <v>5540000</v>
      </c>
      <c r="P696" s="2066">
        <v>5540000</v>
      </c>
      <c r="Q696" s="2066">
        <v>5540000</v>
      </c>
      <c r="R696" s="2066">
        <v>5540000</v>
      </c>
    </row>
    <row r="697" spans="1:18" ht="79.5" customHeight="1">
      <c r="A697" s="2051"/>
      <c r="B697" s="2103" t="s">
        <v>2548</v>
      </c>
      <c r="C697" s="2101" t="s">
        <v>2339</v>
      </c>
      <c r="D697" s="2064"/>
      <c r="E697" s="2066">
        <v>5720000</v>
      </c>
      <c r="F697" s="2101"/>
      <c r="G697" s="2066">
        <v>5720000</v>
      </c>
      <c r="H697" s="2066">
        <v>5720000</v>
      </c>
      <c r="I697" s="2066">
        <v>5720000</v>
      </c>
      <c r="J697" s="2066">
        <v>5720000</v>
      </c>
      <c r="K697" s="2066">
        <v>5720000</v>
      </c>
      <c r="L697" s="2066">
        <v>5720000</v>
      </c>
      <c r="M697" s="2066">
        <v>5720000</v>
      </c>
      <c r="N697" s="2066">
        <v>5720000</v>
      </c>
      <c r="O697" s="2066">
        <v>5720000</v>
      </c>
      <c r="P697" s="2066">
        <v>5720000</v>
      </c>
      <c r="Q697" s="2066">
        <v>5720000</v>
      </c>
      <c r="R697" s="2066">
        <v>5720000</v>
      </c>
    </row>
    <row r="698" spans="1:18" ht="79.5" customHeight="1">
      <c r="A698" s="2051"/>
      <c r="B698" s="2103" t="s">
        <v>2549</v>
      </c>
      <c r="C698" s="2101" t="s">
        <v>2339</v>
      </c>
      <c r="D698" s="2064"/>
      <c r="E698" s="2066">
        <v>5980000</v>
      </c>
      <c r="F698" s="2101"/>
      <c r="G698" s="2066">
        <v>5980000</v>
      </c>
      <c r="H698" s="2066">
        <v>5980000</v>
      </c>
      <c r="I698" s="2066">
        <v>5980000</v>
      </c>
      <c r="J698" s="2066">
        <v>5980000</v>
      </c>
      <c r="K698" s="2066">
        <v>5980000</v>
      </c>
      <c r="L698" s="2066">
        <v>5980000</v>
      </c>
      <c r="M698" s="2066">
        <v>5980000</v>
      </c>
      <c r="N698" s="2066">
        <v>5980000</v>
      </c>
      <c r="O698" s="2066">
        <v>5980000</v>
      </c>
      <c r="P698" s="2066">
        <v>5980000</v>
      </c>
      <c r="Q698" s="2066">
        <v>5980000</v>
      </c>
      <c r="R698" s="2066">
        <v>5980000</v>
      </c>
    </row>
    <row r="699" spans="1:18" ht="79.5" customHeight="1">
      <c r="A699" s="2051"/>
      <c r="B699" s="2103" t="s">
        <v>2550</v>
      </c>
      <c r="C699" s="2101" t="s">
        <v>2339</v>
      </c>
      <c r="D699" s="2064"/>
      <c r="E699" s="2066">
        <v>6120000</v>
      </c>
      <c r="F699" s="2101"/>
      <c r="G699" s="2066">
        <v>6120000</v>
      </c>
      <c r="H699" s="2066">
        <v>6120000</v>
      </c>
      <c r="I699" s="2066">
        <v>6120000</v>
      </c>
      <c r="J699" s="2066">
        <v>6120000</v>
      </c>
      <c r="K699" s="2066">
        <v>6120000</v>
      </c>
      <c r="L699" s="2066">
        <v>6120000</v>
      </c>
      <c r="M699" s="2066">
        <v>6120000</v>
      </c>
      <c r="N699" s="2066">
        <v>6120000</v>
      </c>
      <c r="O699" s="2066">
        <v>6120000</v>
      </c>
      <c r="P699" s="2066">
        <v>6120000</v>
      </c>
      <c r="Q699" s="2066">
        <v>6120000</v>
      </c>
      <c r="R699" s="2066">
        <v>6120000</v>
      </c>
    </row>
    <row r="700" spans="1:18" ht="79.5" customHeight="1">
      <c r="A700" s="2051"/>
      <c r="B700" s="2103" t="s">
        <v>2551</v>
      </c>
      <c r="C700" s="2101" t="s">
        <v>2339</v>
      </c>
      <c r="D700" s="2064"/>
      <c r="E700" s="2066">
        <v>8156000</v>
      </c>
      <c r="F700" s="2101"/>
      <c r="G700" s="2066">
        <v>8156000</v>
      </c>
      <c r="H700" s="2066">
        <v>8156000</v>
      </c>
      <c r="I700" s="2066">
        <v>8156000</v>
      </c>
      <c r="J700" s="2066">
        <v>8156000</v>
      </c>
      <c r="K700" s="2066">
        <v>8156000</v>
      </c>
      <c r="L700" s="2066">
        <v>8156000</v>
      </c>
      <c r="M700" s="2066">
        <v>8156000</v>
      </c>
      <c r="N700" s="2066">
        <v>8156000</v>
      </c>
      <c r="O700" s="2066">
        <v>8156000</v>
      </c>
      <c r="P700" s="2066">
        <v>8156000</v>
      </c>
      <c r="Q700" s="2066">
        <v>8156000</v>
      </c>
      <c r="R700" s="2066">
        <v>8156000</v>
      </c>
    </row>
    <row r="701" spans="1:18" ht="79.5" customHeight="1">
      <c r="A701" s="2051"/>
      <c r="B701" s="2103" t="s">
        <v>2552</v>
      </c>
      <c r="C701" s="2101" t="s">
        <v>2339</v>
      </c>
      <c r="D701" s="2064"/>
      <c r="E701" s="2066">
        <v>9120000</v>
      </c>
      <c r="F701" s="2101"/>
      <c r="G701" s="2066">
        <v>9120000</v>
      </c>
      <c r="H701" s="2066">
        <v>9120000</v>
      </c>
      <c r="I701" s="2066">
        <v>9120000</v>
      </c>
      <c r="J701" s="2066">
        <v>9120000</v>
      </c>
      <c r="K701" s="2066">
        <v>9120000</v>
      </c>
      <c r="L701" s="2066">
        <v>9120000</v>
      </c>
      <c r="M701" s="2066">
        <v>9120000</v>
      </c>
      <c r="N701" s="2066">
        <v>9120000</v>
      </c>
      <c r="O701" s="2066">
        <v>9120000</v>
      </c>
      <c r="P701" s="2066">
        <v>9120000</v>
      </c>
      <c r="Q701" s="2066">
        <v>9120000</v>
      </c>
      <c r="R701" s="2066">
        <v>9120000</v>
      </c>
    </row>
    <row r="702" spans="1:18" ht="79.5" customHeight="1">
      <c r="A702" s="2051"/>
      <c r="B702" s="2103" t="s">
        <v>2553</v>
      </c>
      <c r="C702" s="2101" t="s">
        <v>2339</v>
      </c>
      <c r="D702" s="2064"/>
      <c r="E702" s="2066">
        <v>11230000</v>
      </c>
      <c r="F702" s="2101"/>
      <c r="G702" s="2066">
        <v>11230000</v>
      </c>
      <c r="H702" s="2066">
        <v>11230000</v>
      </c>
      <c r="I702" s="2066">
        <v>11230000</v>
      </c>
      <c r="J702" s="2066">
        <v>11230000</v>
      </c>
      <c r="K702" s="2066">
        <v>11230000</v>
      </c>
      <c r="L702" s="2066">
        <v>11230000</v>
      </c>
      <c r="M702" s="2066">
        <v>11230000</v>
      </c>
      <c r="N702" s="2066">
        <v>11230000</v>
      </c>
      <c r="O702" s="2066">
        <v>11230000</v>
      </c>
      <c r="P702" s="2066">
        <v>11230000</v>
      </c>
      <c r="Q702" s="2066">
        <v>11230000</v>
      </c>
      <c r="R702" s="2066">
        <v>11230000</v>
      </c>
    </row>
    <row r="703" spans="1:18" ht="61.5" customHeight="1">
      <c r="A703" s="2051"/>
      <c r="B703" s="2100" t="s">
        <v>2557</v>
      </c>
      <c r="C703" s="2101"/>
      <c r="D703" s="2129" t="s">
        <v>2534</v>
      </c>
      <c r="E703" s="2064"/>
      <c r="F703" s="2101"/>
      <c r="G703" s="2066"/>
      <c r="H703" s="2066"/>
      <c r="I703" s="2066"/>
      <c r="J703" s="2066"/>
      <c r="K703" s="2066"/>
      <c r="L703" s="2066"/>
      <c r="M703" s="2066"/>
      <c r="N703" s="2066"/>
      <c r="O703" s="2066"/>
      <c r="P703" s="2066"/>
      <c r="Q703" s="2066"/>
      <c r="R703" s="2066"/>
    </row>
    <row r="704" spans="1:18" ht="97.5" customHeight="1">
      <c r="A704" s="2051"/>
      <c r="B704" s="2103" t="s">
        <v>2555</v>
      </c>
      <c r="C704" s="2101" t="s">
        <v>2339</v>
      </c>
      <c r="D704" s="2064"/>
      <c r="E704" s="2066">
        <v>3870000</v>
      </c>
      <c r="F704" s="2066">
        <v>3870000</v>
      </c>
      <c r="G704" s="2066">
        <v>3870000</v>
      </c>
      <c r="H704" s="2066">
        <v>3870000</v>
      </c>
      <c r="I704" s="2066">
        <v>3870000</v>
      </c>
      <c r="J704" s="2066">
        <v>3870000</v>
      </c>
      <c r="K704" s="2066">
        <v>3870000</v>
      </c>
      <c r="L704" s="2066">
        <v>3870000</v>
      </c>
      <c r="M704" s="2066">
        <v>3870000</v>
      </c>
      <c r="N704" s="2066">
        <v>3870000</v>
      </c>
      <c r="O704" s="2066">
        <v>3870000</v>
      </c>
      <c r="P704" s="2066">
        <v>3870000</v>
      </c>
      <c r="Q704" s="2066">
        <v>3870000</v>
      </c>
      <c r="R704" s="2066">
        <v>3870000</v>
      </c>
    </row>
    <row r="705" spans="1:18" ht="97.5" customHeight="1">
      <c r="A705" s="2051"/>
      <c r="B705" s="2103" t="s">
        <v>2556</v>
      </c>
      <c r="C705" s="2101" t="s">
        <v>2339</v>
      </c>
      <c r="D705" s="2064"/>
      <c r="E705" s="2066">
        <v>3990000</v>
      </c>
      <c r="F705" s="2066">
        <v>3990000</v>
      </c>
      <c r="G705" s="2066">
        <v>3990000</v>
      </c>
      <c r="H705" s="2066">
        <v>3990000</v>
      </c>
      <c r="I705" s="2066">
        <v>3990000</v>
      </c>
      <c r="J705" s="2066">
        <v>3990000</v>
      </c>
      <c r="K705" s="2066">
        <v>3990000</v>
      </c>
      <c r="L705" s="2066">
        <v>3990000</v>
      </c>
      <c r="M705" s="2066">
        <v>3990000</v>
      </c>
      <c r="N705" s="2066">
        <v>3990000</v>
      </c>
      <c r="O705" s="2066">
        <v>3990000</v>
      </c>
      <c r="P705" s="2066">
        <v>3990000</v>
      </c>
      <c r="Q705" s="2066">
        <v>3990000</v>
      </c>
      <c r="R705" s="2066">
        <v>3990000</v>
      </c>
    </row>
    <row r="706" spans="1:18" ht="51.75" customHeight="1">
      <c r="A706" s="2051"/>
      <c r="B706" s="2100" t="s">
        <v>2565</v>
      </c>
      <c r="C706" s="2101"/>
      <c r="D706" s="2129" t="s">
        <v>2534</v>
      </c>
      <c r="E706" s="2064"/>
      <c r="F706" s="2064"/>
      <c r="G706" s="2064"/>
      <c r="H706" s="2064"/>
      <c r="I706" s="2064"/>
      <c r="J706" s="2064"/>
      <c r="K706" s="2064"/>
      <c r="L706" s="2064"/>
      <c r="M706" s="2064"/>
      <c r="N706" s="2064"/>
      <c r="O706" s="2064"/>
      <c r="P706" s="2064"/>
      <c r="Q706" s="2064"/>
      <c r="R706" s="2064"/>
    </row>
    <row r="707" spans="1:18" ht="70.5" customHeight="1">
      <c r="A707" s="2051"/>
      <c r="B707" s="2103" t="s">
        <v>2558</v>
      </c>
      <c r="C707" s="2101" t="s">
        <v>2339</v>
      </c>
      <c r="D707" s="2064"/>
      <c r="E707" s="2066">
        <v>3890000</v>
      </c>
      <c r="F707" s="2066"/>
      <c r="G707" s="2066">
        <v>3890000</v>
      </c>
      <c r="H707" s="2066">
        <v>3890000</v>
      </c>
      <c r="I707" s="2066">
        <v>3890000</v>
      </c>
      <c r="J707" s="2066">
        <v>3890000</v>
      </c>
      <c r="K707" s="2066">
        <v>3890000</v>
      </c>
      <c r="L707" s="2066">
        <v>3890000</v>
      </c>
      <c r="M707" s="2066">
        <v>3890000</v>
      </c>
      <c r="N707" s="2066">
        <v>3890000</v>
      </c>
      <c r="O707" s="2066">
        <v>3890000</v>
      </c>
      <c r="P707" s="2066">
        <v>3890000</v>
      </c>
      <c r="Q707" s="2066">
        <v>3890000</v>
      </c>
      <c r="R707" s="2066">
        <v>3890000</v>
      </c>
    </row>
    <row r="708" spans="1:18" ht="70.5" customHeight="1">
      <c r="A708" s="2051"/>
      <c r="B708" s="2103" t="s">
        <v>2559</v>
      </c>
      <c r="C708" s="2101" t="s">
        <v>2339</v>
      </c>
      <c r="D708" s="2064"/>
      <c r="E708" s="2066">
        <v>5920000</v>
      </c>
      <c r="F708" s="2066"/>
      <c r="G708" s="2066">
        <v>5920000</v>
      </c>
      <c r="H708" s="2066">
        <v>5920000</v>
      </c>
      <c r="I708" s="2066">
        <v>5920000</v>
      </c>
      <c r="J708" s="2066">
        <v>5920000</v>
      </c>
      <c r="K708" s="2066">
        <v>5920000</v>
      </c>
      <c r="L708" s="2066">
        <v>5920000</v>
      </c>
      <c r="M708" s="2066">
        <v>5920000</v>
      </c>
      <c r="N708" s="2066">
        <v>5920000</v>
      </c>
      <c r="O708" s="2066">
        <v>5920000</v>
      </c>
      <c r="P708" s="2066">
        <v>5920000</v>
      </c>
      <c r="Q708" s="2066">
        <v>5920000</v>
      </c>
      <c r="R708" s="2066">
        <v>5920000</v>
      </c>
    </row>
    <row r="709" spans="1:18" ht="70.5" customHeight="1">
      <c r="A709" s="2051"/>
      <c r="B709" s="2103" t="s">
        <v>2560</v>
      </c>
      <c r="C709" s="2101" t="s">
        <v>2339</v>
      </c>
      <c r="D709" s="2064"/>
      <c r="E709" s="2066">
        <v>6430000</v>
      </c>
      <c r="F709" s="2066"/>
      <c r="G709" s="2066">
        <v>6430000</v>
      </c>
      <c r="H709" s="2066">
        <v>6430000</v>
      </c>
      <c r="I709" s="2066">
        <v>6430000</v>
      </c>
      <c r="J709" s="2066">
        <v>6430000</v>
      </c>
      <c r="K709" s="2066">
        <v>6430000</v>
      </c>
      <c r="L709" s="2066">
        <v>6430000</v>
      </c>
      <c r="M709" s="2066">
        <v>6430000</v>
      </c>
      <c r="N709" s="2066">
        <v>6430000</v>
      </c>
      <c r="O709" s="2066">
        <v>6430000</v>
      </c>
      <c r="P709" s="2066">
        <v>6430000</v>
      </c>
      <c r="Q709" s="2066">
        <v>6430000</v>
      </c>
      <c r="R709" s="2066">
        <v>6430000</v>
      </c>
    </row>
    <row r="710" spans="1:18" ht="70.5" customHeight="1">
      <c r="A710" s="2051"/>
      <c r="B710" s="2103" t="s">
        <v>2561</v>
      </c>
      <c r="C710" s="2101" t="s">
        <v>2339</v>
      </c>
      <c r="D710" s="2064"/>
      <c r="E710" s="2066">
        <v>6770000</v>
      </c>
      <c r="F710" s="2066"/>
      <c r="G710" s="2066">
        <v>6770000</v>
      </c>
      <c r="H710" s="2066">
        <v>6770000</v>
      </c>
      <c r="I710" s="2066">
        <v>6770000</v>
      </c>
      <c r="J710" s="2066">
        <v>6770000</v>
      </c>
      <c r="K710" s="2066">
        <v>6770000</v>
      </c>
      <c r="L710" s="2066">
        <v>6770000</v>
      </c>
      <c r="M710" s="2066">
        <v>6770000</v>
      </c>
      <c r="N710" s="2066">
        <v>6770000</v>
      </c>
      <c r="O710" s="2066">
        <v>6770000</v>
      </c>
      <c r="P710" s="2066">
        <v>6770000</v>
      </c>
      <c r="Q710" s="2066">
        <v>6770000</v>
      </c>
      <c r="R710" s="2066">
        <v>6770000</v>
      </c>
    </row>
    <row r="711" spans="1:18" ht="70.5" customHeight="1">
      <c r="A711" s="2051"/>
      <c r="B711" s="2103" t="s">
        <v>2562</v>
      </c>
      <c r="C711" s="2101" t="s">
        <v>2339</v>
      </c>
      <c r="D711" s="2064"/>
      <c r="E711" s="2066">
        <v>8780000</v>
      </c>
      <c r="F711" s="2066"/>
      <c r="G711" s="2066">
        <v>8780000</v>
      </c>
      <c r="H711" s="2066">
        <v>8780000</v>
      </c>
      <c r="I711" s="2066">
        <v>8780000</v>
      </c>
      <c r="J711" s="2066">
        <v>8780000</v>
      </c>
      <c r="K711" s="2066">
        <v>8780000</v>
      </c>
      <c r="L711" s="2066">
        <v>8780000</v>
      </c>
      <c r="M711" s="2066">
        <v>8780000</v>
      </c>
      <c r="N711" s="2066">
        <v>8780000</v>
      </c>
      <c r="O711" s="2066">
        <v>8780000</v>
      </c>
      <c r="P711" s="2066">
        <v>8780000</v>
      </c>
      <c r="Q711" s="2066">
        <v>8780000</v>
      </c>
      <c r="R711" s="2066">
        <v>8780000</v>
      </c>
    </row>
    <row r="712" spans="1:18" ht="70.5" customHeight="1">
      <c r="A712" s="2051"/>
      <c r="B712" s="2103" t="s">
        <v>2563</v>
      </c>
      <c r="C712" s="2101" t="s">
        <v>2339</v>
      </c>
      <c r="D712" s="2064"/>
      <c r="E712" s="2066">
        <v>9890000</v>
      </c>
      <c r="F712" s="2066"/>
      <c r="G712" s="2066">
        <v>9890000</v>
      </c>
      <c r="H712" s="2066">
        <v>9890000</v>
      </c>
      <c r="I712" s="2066">
        <v>9890000</v>
      </c>
      <c r="J712" s="2066">
        <v>9890000</v>
      </c>
      <c r="K712" s="2066">
        <v>9890000</v>
      </c>
      <c r="L712" s="2066">
        <v>9890000</v>
      </c>
      <c r="M712" s="2066">
        <v>9890000</v>
      </c>
      <c r="N712" s="2066">
        <v>9890000</v>
      </c>
      <c r="O712" s="2066">
        <v>9890000</v>
      </c>
      <c r="P712" s="2066">
        <v>9890000</v>
      </c>
      <c r="Q712" s="2066">
        <v>9890000</v>
      </c>
      <c r="R712" s="2066">
        <v>9890000</v>
      </c>
    </row>
    <row r="713" spans="1:18" ht="70.5" customHeight="1">
      <c r="A713" s="2051"/>
      <c r="B713" s="2103" t="s">
        <v>2564</v>
      </c>
      <c r="C713" s="2101" t="s">
        <v>2339</v>
      </c>
      <c r="D713" s="2064"/>
      <c r="E713" s="2066">
        <v>11760000</v>
      </c>
      <c r="F713" s="2066"/>
      <c r="G713" s="2066">
        <v>11760000</v>
      </c>
      <c r="H713" s="2066">
        <v>11760000</v>
      </c>
      <c r="I713" s="2066">
        <v>11760000</v>
      </c>
      <c r="J713" s="2066">
        <v>11760000</v>
      </c>
      <c r="K713" s="2066">
        <v>11760000</v>
      </c>
      <c r="L713" s="2066">
        <v>11760000</v>
      </c>
      <c r="M713" s="2066">
        <v>11760000</v>
      </c>
      <c r="N713" s="2066">
        <v>11760000</v>
      </c>
      <c r="O713" s="2066">
        <v>11760000</v>
      </c>
      <c r="P713" s="2066">
        <v>11760000</v>
      </c>
      <c r="Q713" s="2066">
        <v>11760000</v>
      </c>
      <c r="R713" s="2066">
        <v>11760000</v>
      </c>
    </row>
    <row r="714" spans="1:18" ht="37.5" customHeight="1">
      <c r="A714" s="2051"/>
      <c r="B714" s="2100" t="s">
        <v>2586</v>
      </c>
      <c r="C714" s="2101"/>
      <c r="D714" s="2129" t="s">
        <v>2534</v>
      </c>
      <c r="E714" s="2066"/>
      <c r="F714" s="2066"/>
      <c r="G714" s="2066"/>
      <c r="H714" s="2066"/>
      <c r="I714" s="2066"/>
      <c r="J714" s="2066"/>
      <c r="K714" s="2066"/>
      <c r="L714" s="2066"/>
      <c r="M714" s="2066"/>
      <c r="N714" s="2066"/>
      <c r="O714" s="2066"/>
      <c r="P714" s="2066"/>
      <c r="Q714" s="2066"/>
      <c r="R714" s="2066"/>
    </row>
    <row r="715" spans="1:18" ht="70.5" customHeight="1">
      <c r="A715" s="2051"/>
      <c r="B715" s="2103" t="s">
        <v>2566</v>
      </c>
      <c r="C715" s="2101" t="s">
        <v>2362</v>
      </c>
      <c r="D715" s="2064"/>
      <c r="E715" s="2066">
        <v>2059250</v>
      </c>
      <c r="F715" s="2066"/>
      <c r="G715" s="2066">
        <v>2059250</v>
      </c>
      <c r="H715" s="2066">
        <v>2059250</v>
      </c>
      <c r="I715" s="2066">
        <v>2059250</v>
      </c>
      <c r="J715" s="2066">
        <v>2059250</v>
      </c>
      <c r="K715" s="2066">
        <v>2059250</v>
      </c>
      <c r="L715" s="2066">
        <v>2059250</v>
      </c>
      <c r="M715" s="2066">
        <v>2059250</v>
      </c>
      <c r="N715" s="2066">
        <v>2059250</v>
      </c>
      <c r="O715" s="2066">
        <v>2059250</v>
      </c>
      <c r="P715" s="2066">
        <v>2059250</v>
      </c>
      <c r="Q715" s="2066">
        <v>2059250</v>
      </c>
      <c r="R715" s="2066">
        <v>2059250</v>
      </c>
    </row>
    <row r="716" spans="1:18" ht="70.5" customHeight="1">
      <c r="A716" s="2051"/>
      <c r="B716" s="2103" t="s">
        <v>2567</v>
      </c>
      <c r="C716" s="2101" t="s">
        <v>2362</v>
      </c>
      <c r="D716" s="2064"/>
      <c r="E716" s="2066">
        <v>1955300</v>
      </c>
      <c r="F716" s="2066"/>
      <c r="G716" s="2066">
        <v>1955300</v>
      </c>
      <c r="H716" s="2066">
        <v>1955300</v>
      </c>
      <c r="I716" s="2066">
        <v>1955300</v>
      </c>
      <c r="J716" s="2066">
        <v>1955300</v>
      </c>
      <c r="K716" s="2066">
        <v>1955300</v>
      </c>
      <c r="L716" s="2066">
        <v>1955300</v>
      </c>
      <c r="M716" s="2066">
        <v>1955300</v>
      </c>
      <c r="N716" s="2066">
        <v>1955300</v>
      </c>
      <c r="O716" s="2066">
        <v>1955300</v>
      </c>
      <c r="P716" s="2066">
        <v>1955300</v>
      </c>
      <c r="Q716" s="2066">
        <v>1955300</v>
      </c>
      <c r="R716" s="2066">
        <v>1955300</v>
      </c>
    </row>
    <row r="717" spans="1:18" ht="70.5" customHeight="1">
      <c r="A717" s="2051"/>
      <c r="B717" s="2103" t="s">
        <v>2568</v>
      </c>
      <c r="C717" s="2101" t="s">
        <v>2362</v>
      </c>
      <c r="D717" s="2064"/>
      <c r="E717" s="2066">
        <v>2186300</v>
      </c>
      <c r="F717" s="2066"/>
      <c r="G717" s="2066">
        <v>2186300</v>
      </c>
      <c r="H717" s="2066">
        <v>2186300</v>
      </c>
      <c r="I717" s="2066">
        <v>2186300</v>
      </c>
      <c r="J717" s="2066">
        <v>2186300</v>
      </c>
      <c r="K717" s="2066">
        <v>2186300</v>
      </c>
      <c r="L717" s="2066">
        <v>2186300</v>
      </c>
      <c r="M717" s="2066">
        <v>2186300</v>
      </c>
      <c r="N717" s="2066">
        <v>2186300</v>
      </c>
      <c r="O717" s="2066">
        <v>2186300</v>
      </c>
      <c r="P717" s="2066">
        <v>2186300</v>
      </c>
      <c r="Q717" s="2066">
        <v>2186300</v>
      </c>
      <c r="R717" s="2066">
        <v>2186300</v>
      </c>
    </row>
    <row r="718" spans="1:18" ht="70.5" customHeight="1">
      <c r="A718" s="2051"/>
      <c r="B718" s="2103" t="s">
        <v>2569</v>
      </c>
      <c r="C718" s="2101" t="s">
        <v>2362</v>
      </c>
      <c r="D718" s="2064"/>
      <c r="E718" s="2066">
        <v>2117000</v>
      </c>
      <c r="F718" s="2066"/>
      <c r="G718" s="2066">
        <v>2117000</v>
      </c>
      <c r="H718" s="2066">
        <v>2117000</v>
      </c>
      <c r="I718" s="2066">
        <v>2117000</v>
      </c>
      <c r="J718" s="2066">
        <v>2117000</v>
      </c>
      <c r="K718" s="2066">
        <v>2117000</v>
      </c>
      <c r="L718" s="2066">
        <v>2117000</v>
      </c>
      <c r="M718" s="2066">
        <v>2117000</v>
      </c>
      <c r="N718" s="2066">
        <v>2117000</v>
      </c>
      <c r="O718" s="2066">
        <v>2117000</v>
      </c>
      <c r="P718" s="2066">
        <v>2117000</v>
      </c>
      <c r="Q718" s="2066">
        <v>2117000</v>
      </c>
      <c r="R718" s="2066">
        <v>2117000</v>
      </c>
    </row>
    <row r="719" spans="1:18" ht="70.5" customHeight="1">
      <c r="A719" s="2051"/>
      <c r="B719" s="2103" t="s">
        <v>2570</v>
      </c>
      <c r="C719" s="2101" t="s">
        <v>2362</v>
      </c>
      <c r="D719" s="2064"/>
      <c r="E719" s="2066">
        <v>2070800</v>
      </c>
      <c r="F719" s="2066"/>
      <c r="G719" s="2066">
        <v>2070800</v>
      </c>
      <c r="H719" s="2066">
        <v>2070800</v>
      </c>
      <c r="I719" s="2066">
        <v>2070800</v>
      </c>
      <c r="J719" s="2066">
        <v>2070800</v>
      </c>
      <c r="K719" s="2066">
        <v>2070800</v>
      </c>
      <c r="L719" s="2066">
        <v>2070800</v>
      </c>
      <c r="M719" s="2066">
        <v>2070800</v>
      </c>
      <c r="N719" s="2066">
        <v>2070800</v>
      </c>
      <c r="O719" s="2066">
        <v>2070800</v>
      </c>
      <c r="P719" s="2066">
        <v>2070800</v>
      </c>
      <c r="Q719" s="2066">
        <v>2070800</v>
      </c>
      <c r="R719" s="2066">
        <v>2070800</v>
      </c>
    </row>
    <row r="720" spans="1:18" ht="70.5" customHeight="1">
      <c r="A720" s="2051"/>
      <c r="B720" s="2103" t="s">
        <v>2571</v>
      </c>
      <c r="C720" s="2101" t="s">
        <v>2362</v>
      </c>
      <c r="D720" s="2064"/>
      <c r="E720" s="2066">
        <v>2278700</v>
      </c>
      <c r="F720" s="2066"/>
      <c r="G720" s="2066">
        <v>2278700</v>
      </c>
      <c r="H720" s="2066">
        <v>2278700</v>
      </c>
      <c r="I720" s="2066">
        <v>2278700</v>
      </c>
      <c r="J720" s="2066">
        <v>2278700</v>
      </c>
      <c r="K720" s="2066">
        <v>2278700</v>
      </c>
      <c r="L720" s="2066">
        <v>2278700</v>
      </c>
      <c r="M720" s="2066">
        <v>2278700</v>
      </c>
      <c r="N720" s="2066">
        <v>2278700</v>
      </c>
      <c r="O720" s="2066">
        <v>2278700</v>
      </c>
      <c r="P720" s="2066">
        <v>2278700</v>
      </c>
      <c r="Q720" s="2066">
        <v>2278700</v>
      </c>
      <c r="R720" s="2066">
        <v>2278700</v>
      </c>
    </row>
    <row r="721" spans="1:18" ht="70.5" customHeight="1">
      <c r="A721" s="2051"/>
      <c r="B721" s="2103" t="s">
        <v>2572</v>
      </c>
      <c r="C721" s="2101" t="s">
        <v>2362</v>
      </c>
      <c r="D721" s="2064"/>
      <c r="E721" s="2066">
        <v>2180525</v>
      </c>
      <c r="F721" s="2066"/>
      <c r="G721" s="2066">
        <v>2180525</v>
      </c>
      <c r="H721" s="2066">
        <v>2180525</v>
      </c>
      <c r="I721" s="2066">
        <v>2180525</v>
      </c>
      <c r="J721" s="2066">
        <v>2180525</v>
      </c>
      <c r="K721" s="2066">
        <v>2180525</v>
      </c>
      <c r="L721" s="2066">
        <v>2180525</v>
      </c>
      <c r="M721" s="2066">
        <v>2180525</v>
      </c>
      <c r="N721" s="2066">
        <v>2180525</v>
      </c>
      <c r="O721" s="2066">
        <v>2180525</v>
      </c>
      <c r="P721" s="2066">
        <v>2180525</v>
      </c>
      <c r="Q721" s="2066">
        <v>2180525</v>
      </c>
      <c r="R721" s="2066">
        <v>2180525</v>
      </c>
    </row>
    <row r="722" spans="1:18" ht="70.5" customHeight="1">
      <c r="A722" s="2051"/>
      <c r="B722" s="2103" t="s">
        <v>2573</v>
      </c>
      <c r="C722" s="2101" t="s">
        <v>2362</v>
      </c>
      <c r="D722" s="2064"/>
      <c r="E722" s="2066">
        <v>2093900</v>
      </c>
      <c r="F722" s="2066"/>
      <c r="G722" s="2066">
        <v>2093900</v>
      </c>
      <c r="H722" s="2066">
        <v>2093900</v>
      </c>
      <c r="I722" s="2066">
        <v>2093900</v>
      </c>
      <c r="J722" s="2066">
        <v>2093900</v>
      </c>
      <c r="K722" s="2066">
        <v>2093900</v>
      </c>
      <c r="L722" s="2066">
        <v>2093900</v>
      </c>
      <c r="M722" s="2066">
        <v>2093900</v>
      </c>
      <c r="N722" s="2066">
        <v>2093900</v>
      </c>
      <c r="O722" s="2066">
        <v>2093900</v>
      </c>
      <c r="P722" s="2066">
        <v>2093900</v>
      </c>
      <c r="Q722" s="2066">
        <v>2093900</v>
      </c>
      <c r="R722" s="2066">
        <v>2093900</v>
      </c>
    </row>
    <row r="723" spans="1:18" ht="70.5" customHeight="1">
      <c r="A723" s="2051"/>
      <c r="B723" s="2103" t="s">
        <v>2574</v>
      </c>
      <c r="C723" s="2101" t="s">
        <v>2362</v>
      </c>
      <c r="D723" s="2064"/>
      <c r="E723" s="2066">
        <v>2117000</v>
      </c>
      <c r="F723" s="2066"/>
      <c r="G723" s="2066">
        <v>2117000</v>
      </c>
      <c r="H723" s="2066">
        <v>2117000</v>
      </c>
      <c r="I723" s="2066">
        <v>2117000</v>
      </c>
      <c r="J723" s="2066">
        <v>2117000</v>
      </c>
      <c r="K723" s="2066">
        <v>2117000</v>
      </c>
      <c r="L723" s="2066">
        <v>2117000</v>
      </c>
      <c r="M723" s="2066">
        <v>2117000</v>
      </c>
      <c r="N723" s="2066">
        <v>2117000</v>
      </c>
      <c r="O723" s="2066">
        <v>2117000</v>
      </c>
      <c r="P723" s="2066">
        <v>2117000</v>
      </c>
      <c r="Q723" s="2066">
        <v>2117000</v>
      </c>
      <c r="R723" s="2066">
        <v>2117000</v>
      </c>
    </row>
    <row r="724" spans="1:18" ht="70.5" customHeight="1">
      <c r="A724" s="2051"/>
      <c r="B724" s="2103" t="s">
        <v>2575</v>
      </c>
      <c r="C724" s="2101" t="s">
        <v>2362</v>
      </c>
      <c r="D724" s="2064"/>
      <c r="E724" s="2066">
        <v>2694500</v>
      </c>
      <c r="F724" s="2066"/>
      <c r="G724" s="2066">
        <v>2694500</v>
      </c>
      <c r="H724" s="2066">
        <v>2694500</v>
      </c>
      <c r="I724" s="2066">
        <v>2694500</v>
      </c>
      <c r="J724" s="2066">
        <v>2694500</v>
      </c>
      <c r="K724" s="2066">
        <v>2694500</v>
      </c>
      <c r="L724" s="2066">
        <v>2694500</v>
      </c>
      <c r="M724" s="2066">
        <v>2694500</v>
      </c>
      <c r="N724" s="2066">
        <v>2694500</v>
      </c>
      <c r="O724" s="2066">
        <v>2694500</v>
      </c>
      <c r="P724" s="2066">
        <v>2694500</v>
      </c>
      <c r="Q724" s="2066">
        <v>2694500</v>
      </c>
      <c r="R724" s="2066">
        <v>2694500</v>
      </c>
    </row>
    <row r="725" spans="1:18" ht="70.5" customHeight="1">
      <c r="A725" s="2051"/>
      <c r="B725" s="2103" t="s">
        <v>2576</v>
      </c>
      <c r="C725" s="2101" t="s">
        <v>2362</v>
      </c>
      <c r="D725" s="2064"/>
      <c r="E725" s="2066">
        <v>2636750</v>
      </c>
      <c r="F725" s="2066"/>
      <c r="G725" s="2066">
        <v>2636750</v>
      </c>
      <c r="H725" s="2066">
        <v>2636750</v>
      </c>
      <c r="I725" s="2066">
        <v>2636750</v>
      </c>
      <c r="J725" s="2066">
        <v>2636750</v>
      </c>
      <c r="K725" s="2066">
        <v>2636750</v>
      </c>
      <c r="L725" s="2066">
        <v>2636750</v>
      </c>
      <c r="M725" s="2066">
        <v>2636750</v>
      </c>
      <c r="N725" s="2066">
        <v>2636750</v>
      </c>
      <c r="O725" s="2066">
        <v>2636750</v>
      </c>
      <c r="P725" s="2066">
        <v>2636750</v>
      </c>
      <c r="Q725" s="2066">
        <v>2636750</v>
      </c>
      <c r="R725" s="2066">
        <v>2636750</v>
      </c>
    </row>
    <row r="726" spans="1:18" ht="70.5" customHeight="1">
      <c r="A726" s="2051"/>
      <c r="B726" s="2103" t="s">
        <v>2577</v>
      </c>
      <c r="C726" s="2101" t="s">
        <v>2362</v>
      </c>
      <c r="D726" s="2064"/>
      <c r="E726" s="2066">
        <v>2752250</v>
      </c>
      <c r="F726" s="2066"/>
      <c r="G726" s="2066">
        <v>2752250</v>
      </c>
      <c r="H726" s="2066">
        <v>2752250</v>
      </c>
      <c r="I726" s="2066">
        <v>2752250</v>
      </c>
      <c r="J726" s="2066">
        <v>2752250</v>
      </c>
      <c r="K726" s="2066">
        <v>2752250</v>
      </c>
      <c r="L726" s="2066">
        <v>2752250</v>
      </c>
      <c r="M726" s="2066">
        <v>2752250</v>
      </c>
      <c r="N726" s="2066">
        <v>2752250</v>
      </c>
      <c r="O726" s="2066">
        <v>2752250</v>
      </c>
      <c r="P726" s="2066">
        <v>2752250</v>
      </c>
      <c r="Q726" s="2066">
        <v>2752250</v>
      </c>
      <c r="R726" s="2066">
        <v>2752250</v>
      </c>
    </row>
    <row r="727" spans="1:18" ht="70.5" customHeight="1">
      <c r="A727" s="2051"/>
      <c r="B727" s="2103" t="s">
        <v>2578</v>
      </c>
      <c r="C727" s="2101" t="s">
        <v>2362</v>
      </c>
      <c r="D727" s="2064"/>
      <c r="E727" s="2066">
        <v>2555900</v>
      </c>
      <c r="F727" s="2066"/>
      <c r="G727" s="2066">
        <v>2555900</v>
      </c>
      <c r="H727" s="2066">
        <v>2555900</v>
      </c>
      <c r="I727" s="2066">
        <v>2555900</v>
      </c>
      <c r="J727" s="2066">
        <v>2555900</v>
      </c>
      <c r="K727" s="2066">
        <v>2555900</v>
      </c>
      <c r="L727" s="2066">
        <v>2555900</v>
      </c>
      <c r="M727" s="2066">
        <v>2555900</v>
      </c>
      <c r="N727" s="2066">
        <v>2555900</v>
      </c>
      <c r="O727" s="2066">
        <v>2555900</v>
      </c>
      <c r="P727" s="2066">
        <v>2555900</v>
      </c>
      <c r="Q727" s="2066">
        <v>2555900</v>
      </c>
      <c r="R727" s="2066">
        <v>2555900</v>
      </c>
    </row>
    <row r="728" spans="1:18" ht="70.5" customHeight="1">
      <c r="A728" s="2051"/>
      <c r="B728" s="2103" t="s">
        <v>2579</v>
      </c>
      <c r="C728" s="2101" t="s">
        <v>2362</v>
      </c>
      <c r="D728" s="2064"/>
      <c r="E728" s="2066">
        <v>2313350</v>
      </c>
      <c r="F728" s="2066"/>
      <c r="G728" s="2066">
        <v>2313350</v>
      </c>
      <c r="H728" s="2066">
        <v>2313350</v>
      </c>
      <c r="I728" s="2066">
        <v>2313350</v>
      </c>
      <c r="J728" s="2066">
        <v>2313350</v>
      </c>
      <c r="K728" s="2066">
        <v>2313350</v>
      </c>
      <c r="L728" s="2066">
        <v>2313350</v>
      </c>
      <c r="M728" s="2066">
        <v>2313350</v>
      </c>
      <c r="N728" s="2066">
        <v>2313350</v>
      </c>
      <c r="O728" s="2066">
        <v>2313350</v>
      </c>
      <c r="P728" s="2066">
        <v>2313350</v>
      </c>
      <c r="Q728" s="2066">
        <v>2313350</v>
      </c>
      <c r="R728" s="2066">
        <v>2313350</v>
      </c>
    </row>
    <row r="729" spans="1:18" ht="70.5" customHeight="1">
      <c r="A729" s="2051"/>
      <c r="B729" s="2103" t="s">
        <v>2580</v>
      </c>
      <c r="C729" s="2101" t="s">
        <v>2362</v>
      </c>
      <c r="D729" s="2064"/>
      <c r="E729" s="2066">
        <v>2579000</v>
      </c>
      <c r="F729" s="2066"/>
      <c r="G729" s="2066">
        <v>2579000</v>
      </c>
      <c r="H729" s="2066">
        <v>2579000</v>
      </c>
      <c r="I729" s="2066">
        <v>2579000</v>
      </c>
      <c r="J729" s="2066">
        <v>2579000</v>
      </c>
      <c r="K729" s="2066">
        <v>2579000</v>
      </c>
      <c r="L729" s="2066">
        <v>2579000</v>
      </c>
      <c r="M729" s="2066">
        <v>2579000</v>
      </c>
      <c r="N729" s="2066">
        <v>2579000</v>
      </c>
      <c r="O729" s="2066">
        <v>2579000</v>
      </c>
      <c r="P729" s="2066">
        <v>2579000</v>
      </c>
      <c r="Q729" s="2066">
        <v>2579000</v>
      </c>
      <c r="R729" s="2066">
        <v>2579000</v>
      </c>
    </row>
    <row r="730" spans="1:18" ht="70.5" customHeight="1">
      <c r="A730" s="2051"/>
      <c r="B730" s="2103" t="s">
        <v>2581</v>
      </c>
      <c r="C730" s="2101" t="s">
        <v>2362</v>
      </c>
      <c r="D730" s="2064"/>
      <c r="E730" s="2066">
        <v>2555900</v>
      </c>
      <c r="F730" s="2066"/>
      <c r="G730" s="2066">
        <v>2555900</v>
      </c>
      <c r="H730" s="2066">
        <v>2555900</v>
      </c>
      <c r="I730" s="2066">
        <v>2555900</v>
      </c>
      <c r="J730" s="2066">
        <v>2555900</v>
      </c>
      <c r="K730" s="2066">
        <v>2555900</v>
      </c>
      <c r="L730" s="2066">
        <v>2555900</v>
      </c>
      <c r="M730" s="2066">
        <v>2555900</v>
      </c>
      <c r="N730" s="2066">
        <v>2555900</v>
      </c>
      <c r="O730" s="2066">
        <v>2555900</v>
      </c>
      <c r="P730" s="2066">
        <v>2555900</v>
      </c>
      <c r="Q730" s="2066">
        <v>2555900</v>
      </c>
      <c r="R730" s="2066">
        <v>2555900</v>
      </c>
    </row>
    <row r="731" spans="1:18" ht="70.5" customHeight="1">
      <c r="A731" s="2051"/>
      <c r="B731" s="2103" t="s">
        <v>2582</v>
      </c>
      <c r="C731" s="2101" t="s">
        <v>2362</v>
      </c>
      <c r="D731" s="2064"/>
      <c r="E731" s="2066">
        <v>2555900</v>
      </c>
      <c r="F731" s="2066"/>
      <c r="G731" s="2066">
        <v>2555900</v>
      </c>
      <c r="H731" s="2066">
        <v>2555900</v>
      </c>
      <c r="I731" s="2066">
        <v>2555900</v>
      </c>
      <c r="J731" s="2066">
        <v>2555900</v>
      </c>
      <c r="K731" s="2066">
        <v>2555900</v>
      </c>
      <c r="L731" s="2066">
        <v>2555900</v>
      </c>
      <c r="M731" s="2066">
        <v>2555900</v>
      </c>
      <c r="N731" s="2066">
        <v>2555900</v>
      </c>
      <c r="O731" s="2066">
        <v>2555900</v>
      </c>
      <c r="P731" s="2066">
        <v>2555900</v>
      </c>
      <c r="Q731" s="2066">
        <v>2555900</v>
      </c>
      <c r="R731" s="2066">
        <v>2555900</v>
      </c>
    </row>
    <row r="732" spans="1:18" ht="70.5" customHeight="1">
      <c r="A732" s="2051"/>
      <c r="B732" s="2103" t="s">
        <v>2583</v>
      </c>
      <c r="C732" s="2101" t="s">
        <v>2362</v>
      </c>
      <c r="D732" s="2064"/>
      <c r="E732" s="2066">
        <v>2648300</v>
      </c>
      <c r="F732" s="2066"/>
      <c r="G732" s="2066">
        <v>2648300</v>
      </c>
      <c r="H732" s="2066">
        <v>2648300</v>
      </c>
      <c r="I732" s="2066">
        <v>2648300</v>
      </c>
      <c r="J732" s="2066">
        <v>2648300</v>
      </c>
      <c r="K732" s="2066">
        <v>2648300</v>
      </c>
      <c r="L732" s="2066">
        <v>2648300</v>
      </c>
      <c r="M732" s="2066">
        <v>2648300</v>
      </c>
      <c r="N732" s="2066">
        <v>2648300</v>
      </c>
      <c r="O732" s="2066">
        <v>2648300</v>
      </c>
      <c r="P732" s="2066">
        <v>2648300</v>
      </c>
      <c r="Q732" s="2066">
        <v>2648300</v>
      </c>
      <c r="R732" s="2066">
        <v>2648300</v>
      </c>
    </row>
    <row r="733" spans="1:18" ht="70.5" customHeight="1">
      <c r="A733" s="2051"/>
      <c r="B733" s="2103" t="s">
        <v>2584</v>
      </c>
      <c r="C733" s="2101" t="s">
        <v>2362</v>
      </c>
      <c r="D733" s="2064"/>
      <c r="E733" s="2066">
        <v>2567450</v>
      </c>
      <c r="F733" s="2066"/>
      <c r="G733" s="2066">
        <v>2567450</v>
      </c>
      <c r="H733" s="2066">
        <v>2567450</v>
      </c>
      <c r="I733" s="2066">
        <v>2567450</v>
      </c>
      <c r="J733" s="2066">
        <v>2567450</v>
      </c>
      <c r="K733" s="2066">
        <v>2567450</v>
      </c>
      <c r="L733" s="2066">
        <v>2567450</v>
      </c>
      <c r="M733" s="2066">
        <v>2567450</v>
      </c>
      <c r="N733" s="2066">
        <v>2567450</v>
      </c>
      <c r="O733" s="2066">
        <v>2567450</v>
      </c>
      <c r="P733" s="2066">
        <v>2567450</v>
      </c>
      <c r="Q733" s="2066">
        <v>2567450</v>
      </c>
      <c r="R733" s="2066">
        <v>2567450</v>
      </c>
    </row>
    <row r="734" spans="1:18" ht="70.5" customHeight="1">
      <c r="A734" s="2051"/>
      <c r="B734" s="2103" t="s">
        <v>2585</v>
      </c>
      <c r="C734" s="2101" t="s">
        <v>2362</v>
      </c>
      <c r="D734" s="2064"/>
      <c r="E734" s="2066">
        <v>2694500</v>
      </c>
      <c r="F734" s="2066"/>
      <c r="G734" s="2066">
        <v>2694500</v>
      </c>
      <c r="H734" s="2066">
        <v>2694500</v>
      </c>
      <c r="I734" s="2066">
        <v>2694500</v>
      </c>
      <c r="J734" s="2066">
        <v>2694500</v>
      </c>
      <c r="K734" s="2066">
        <v>2694500</v>
      </c>
      <c r="L734" s="2066">
        <v>2694500</v>
      </c>
      <c r="M734" s="2066">
        <v>2694500</v>
      </c>
      <c r="N734" s="2066">
        <v>2694500</v>
      </c>
      <c r="O734" s="2066">
        <v>2694500</v>
      </c>
      <c r="P734" s="2066">
        <v>2694500</v>
      </c>
      <c r="Q734" s="2066">
        <v>2694500</v>
      </c>
      <c r="R734" s="2066">
        <v>2694500</v>
      </c>
    </row>
    <row r="735" spans="1:18" ht="70.5" customHeight="1">
      <c r="A735" s="2051"/>
      <c r="B735" s="2103" t="s">
        <v>2587</v>
      </c>
      <c r="C735" s="2101" t="s">
        <v>2362</v>
      </c>
      <c r="D735" s="2064" t="s">
        <v>2534</v>
      </c>
      <c r="E735" s="2066">
        <v>19040000</v>
      </c>
      <c r="F735" s="2066"/>
      <c r="G735" s="2066">
        <v>19040000</v>
      </c>
      <c r="H735" s="2066">
        <v>19040000</v>
      </c>
      <c r="I735" s="2066">
        <v>19040000</v>
      </c>
      <c r="J735" s="2066">
        <v>19040000</v>
      </c>
      <c r="K735" s="2066">
        <v>19040000</v>
      </c>
      <c r="L735" s="2066">
        <v>19040000</v>
      </c>
      <c r="M735" s="2066">
        <v>19040000</v>
      </c>
      <c r="N735" s="2066">
        <v>19040000</v>
      </c>
      <c r="O735" s="2066">
        <v>19040000</v>
      </c>
      <c r="P735" s="2066">
        <v>19040000</v>
      </c>
      <c r="Q735" s="2066">
        <v>19040000</v>
      </c>
      <c r="R735" s="2066">
        <v>19040000</v>
      </c>
    </row>
    <row r="736" spans="1:18" ht="70.5" customHeight="1">
      <c r="A736" s="2051"/>
      <c r="B736" s="2103" t="s">
        <v>2588</v>
      </c>
      <c r="C736" s="2101" t="s">
        <v>2362</v>
      </c>
      <c r="D736" s="2064" t="s">
        <v>2534</v>
      </c>
      <c r="E736" s="2066">
        <v>31700000</v>
      </c>
      <c r="F736" s="2066"/>
      <c r="G736" s="2066">
        <v>31700000</v>
      </c>
      <c r="H736" s="2066">
        <v>31700000</v>
      </c>
      <c r="I736" s="2066">
        <v>31700000</v>
      </c>
      <c r="J736" s="2066">
        <v>31700000</v>
      </c>
      <c r="K736" s="2066">
        <v>31700000</v>
      </c>
      <c r="L736" s="2066">
        <v>31700000</v>
      </c>
      <c r="M736" s="2066">
        <v>31700000</v>
      </c>
      <c r="N736" s="2066">
        <v>31700000</v>
      </c>
      <c r="O736" s="2066">
        <v>31700000</v>
      </c>
      <c r="P736" s="2066">
        <v>31700000</v>
      </c>
      <c r="Q736" s="2066">
        <v>31700000</v>
      </c>
      <c r="R736" s="2066">
        <v>31700000</v>
      </c>
    </row>
    <row r="737" spans="1:18" ht="30" customHeight="1">
      <c r="A737" s="2051"/>
      <c r="B737" s="2100" t="s">
        <v>2606</v>
      </c>
      <c r="C737" s="2101"/>
      <c r="D737" s="2064"/>
      <c r="E737" s="2066"/>
      <c r="F737" s="2066"/>
      <c r="G737" s="2066"/>
      <c r="H737" s="2066"/>
      <c r="I737" s="2066"/>
      <c r="J737" s="2066"/>
      <c r="K737" s="2066"/>
      <c r="L737" s="2066"/>
      <c r="M737" s="2066"/>
      <c r="N737" s="2066"/>
      <c r="O737" s="2066"/>
      <c r="P737" s="2066"/>
      <c r="Q737" s="2066"/>
      <c r="R737" s="2066"/>
    </row>
    <row r="738" spans="1:18" ht="30" customHeight="1">
      <c r="A738" s="2051"/>
      <c r="B738" s="2103" t="s">
        <v>2589</v>
      </c>
      <c r="C738" s="2101" t="s">
        <v>2362</v>
      </c>
      <c r="D738" s="2064" t="s">
        <v>2534</v>
      </c>
      <c r="E738" s="2066">
        <v>11472500</v>
      </c>
      <c r="F738" s="2066"/>
      <c r="G738" s="2066">
        <v>11472500</v>
      </c>
      <c r="H738" s="2066">
        <v>11472500</v>
      </c>
      <c r="I738" s="2066">
        <v>11472500</v>
      </c>
      <c r="J738" s="2066">
        <v>11472500</v>
      </c>
      <c r="K738" s="2066">
        <v>11472500</v>
      </c>
      <c r="L738" s="2066">
        <v>11472500</v>
      </c>
      <c r="M738" s="2066">
        <v>11472500</v>
      </c>
      <c r="N738" s="2066">
        <v>11472500</v>
      </c>
      <c r="O738" s="2066">
        <v>11472500</v>
      </c>
      <c r="P738" s="2066">
        <v>11472500</v>
      </c>
      <c r="Q738" s="2066">
        <v>11472500</v>
      </c>
      <c r="R738" s="2066">
        <v>11472500</v>
      </c>
    </row>
    <row r="739" spans="1:18" ht="30" customHeight="1">
      <c r="A739" s="2051"/>
      <c r="B739" s="2103" t="s">
        <v>2590</v>
      </c>
      <c r="C739" s="2101" t="s">
        <v>2362</v>
      </c>
      <c r="D739" s="2064" t="s">
        <v>2534</v>
      </c>
      <c r="E739" s="2066">
        <v>12627500</v>
      </c>
      <c r="F739" s="2066"/>
      <c r="G739" s="2066">
        <v>12627500</v>
      </c>
      <c r="H739" s="2066">
        <v>12627500</v>
      </c>
      <c r="I739" s="2066">
        <v>12627500</v>
      </c>
      <c r="J739" s="2066">
        <v>12627500</v>
      </c>
      <c r="K739" s="2066">
        <v>12627500</v>
      </c>
      <c r="L739" s="2066">
        <v>12627500</v>
      </c>
      <c r="M739" s="2066">
        <v>12627500</v>
      </c>
      <c r="N739" s="2066">
        <v>12627500</v>
      </c>
      <c r="O739" s="2066">
        <v>12627500</v>
      </c>
      <c r="P739" s="2066">
        <v>12627500</v>
      </c>
      <c r="Q739" s="2066">
        <v>12627500</v>
      </c>
      <c r="R739" s="2066">
        <v>12627500</v>
      </c>
    </row>
    <row r="740" spans="1:18" ht="30" customHeight="1">
      <c r="A740" s="2051"/>
      <c r="B740" s="2103" t="s">
        <v>2591</v>
      </c>
      <c r="C740" s="2101" t="s">
        <v>2362</v>
      </c>
      <c r="D740" s="2064" t="s">
        <v>2534</v>
      </c>
      <c r="E740" s="2066">
        <v>13782500</v>
      </c>
      <c r="F740" s="2066"/>
      <c r="G740" s="2066">
        <v>13782500</v>
      </c>
      <c r="H740" s="2066">
        <v>13782500</v>
      </c>
      <c r="I740" s="2066">
        <v>13782500</v>
      </c>
      <c r="J740" s="2066">
        <v>13782500</v>
      </c>
      <c r="K740" s="2066">
        <v>13782500</v>
      </c>
      <c r="L740" s="2066">
        <v>13782500</v>
      </c>
      <c r="M740" s="2066">
        <v>13782500</v>
      </c>
      <c r="N740" s="2066">
        <v>13782500</v>
      </c>
      <c r="O740" s="2066">
        <v>13782500</v>
      </c>
      <c r="P740" s="2066">
        <v>13782500</v>
      </c>
      <c r="Q740" s="2066">
        <v>13782500</v>
      </c>
      <c r="R740" s="2066">
        <v>13782500</v>
      </c>
    </row>
    <row r="741" spans="1:18" ht="30" customHeight="1">
      <c r="A741" s="2051"/>
      <c r="B741" s="2100" t="s">
        <v>2607</v>
      </c>
      <c r="C741" s="2101"/>
      <c r="D741" s="2064"/>
      <c r="E741" s="2066"/>
      <c r="F741" s="2066"/>
      <c r="G741" s="2066"/>
      <c r="H741" s="2066"/>
      <c r="I741" s="2066"/>
      <c r="J741" s="2066"/>
      <c r="K741" s="2066"/>
      <c r="L741" s="2066"/>
      <c r="M741" s="2066"/>
      <c r="N741" s="2066"/>
      <c r="O741" s="2066"/>
      <c r="P741" s="2066"/>
      <c r="Q741" s="2066"/>
      <c r="R741" s="2066"/>
    </row>
    <row r="742" spans="1:18" ht="30" customHeight="1">
      <c r="A742" s="2051"/>
      <c r="B742" s="2103" t="s">
        <v>2592</v>
      </c>
      <c r="C742" s="2101" t="s">
        <v>2362</v>
      </c>
      <c r="D742" s="2064"/>
      <c r="E742" s="2066">
        <v>4543000</v>
      </c>
      <c r="F742" s="2066"/>
      <c r="G742" s="2066">
        <v>4543000</v>
      </c>
      <c r="H742" s="2066">
        <v>4543000</v>
      </c>
      <c r="I742" s="2066">
        <v>4543000</v>
      </c>
      <c r="J742" s="2066">
        <v>4543000</v>
      </c>
      <c r="K742" s="2066">
        <v>4543000</v>
      </c>
      <c r="L742" s="2066">
        <v>4543000</v>
      </c>
      <c r="M742" s="2066">
        <v>4543000</v>
      </c>
      <c r="N742" s="2066">
        <v>4543000</v>
      </c>
      <c r="O742" s="2066">
        <v>4543000</v>
      </c>
      <c r="P742" s="2066">
        <v>4543000</v>
      </c>
      <c r="Q742" s="2066">
        <v>4543000</v>
      </c>
      <c r="R742" s="2066">
        <v>4543000</v>
      </c>
    </row>
    <row r="743" spans="1:18" ht="52.5" customHeight="1">
      <c r="A743" s="2051"/>
      <c r="B743" s="2103" t="s">
        <v>2593</v>
      </c>
      <c r="C743" s="2101" t="s">
        <v>2362</v>
      </c>
      <c r="D743" s="2064"/>
      <c r="E743" s="2066">
        <v>3272000</v>
      </c>
      <c r="F743" s="2066"/>
      <c r="G743" s="2066">
        <v>3272000</v>
      </c>
      <c r="H743" s="2066">
        <v>3272000</v>
      </c>
      <c r="I743" s="2066">
        <v>3272000</v>
      </c>
      <c r="J743" s="2066">
        <v>3272000</v>
      </c>
      <c r="K743" s="2066">
        <v>3272000</v>
      </c>
      <c r="L743" s="2066">
        <v>3272000</v>
      </c>
      <c r="M743" s="2066">
        <v>3272000</v>
      </c>
      <c r="N743" s="2066">
        <v>3272000</v>
      </c>
      <c r="O743" s="2066">
        <v>3272000</v>
      </c>
      <c r="P743" s="2066">
        <v>3272000</v>
      </c>
      <c r="Q743" s="2066">
        <v>3272000</v>
      </c>
      <c r="R743" s="2066">
        <v>3272000</v>
      </c>
    </row>
    <row r="744" spans="1:18" ht="52.5" customHeight="1">
      <c r="A744" s="2051"/>
      <c r="B744" s="2103" t="s">
        <v>2594</v>
      </c>
      <c r="C744" s="2101" t="s">
        <v>2362</v>
      </c>
      <c r="D744" s="2064"/>
      <c r="E744" s="2066">
        <v>3676000</v>
      </c>
      <c r="F744" s="2066"/>
      <c r="G744" s="2066">
        <v>3676000</v>
      </c>
      <c r="H744" s="2066">
        <v>3676000</v>
      </c>
      <c r="I744" s="2066">
        <v>3676000</v>
      </c>
      <c r="J744" s="2066">
        <v>3676000</v>
      </c>
      <c r="K744" s="2066">
        <v>3676000</v>
      </c>
      <c r="L744" s="2066">
        <v>3676000</v>
      </c>
      <c r="M744" s="2066">
        <v>3676000</v>
      </c>
      <c r="N744" s="2066">
        <v>3676000</v>
      </c>
      <c r="O744" s="2066">
        <v>3676000</v>
      </c>
      <c r="P744" s="2066">
        <v>3676000</v>
      </c>
      <c r="Q744" s="2066">
        <v>3676000</v>
      </c>
      <c r="R744" s="2066">
        <v>3676000</v>
      </c>
    </row>
    <row r="745" spans="1:18" ht="52.5" customHeight="1">
      <c r="A745" s="2051"/>
      <c r="B745" s="2103" t="s">
        <v>2595</v>
      </c>
      <c r="C745" s="2101" t="s">
        <v>2362</v>
      </c>
      <c r="D745" s="2064"/>
      <c r="E745" s="2066">
        <v>3561000</v>
      </c>
      <c r="F745" s="2066"/>
      <c r="G745" s="2066">
        <v>3561000</v>
      </c>
      <c r="H745" s="2066">
        <v>3561000</v>
      </c>
      <c r="I745" s="2066">
        <v>3561000</v>
      </c>
      <c r="J745" s="2066">
        <v>3561000</v>
      </c>
      <c r="K745" s="2066">
        <v>3561000</v>
      </c>
      <c r="L745" s="2066">
        <v>3561000</v>
      </c>
      <c r="M745" s="2066">
        <v>3561000</v>
      </c>
      <c r="N745" s="2066">
        <v>3561000</v>
      </c>
      <c r="O745" s="2066">
        <v>3561000</v>
      </c>
      <c r="P745" s="2066">
        <v>3561000</v>
      </c>
      <c r="Q745" s="2066">
        <v>3561000</v>
      </c>
      <c r="R745" s="2066">
        <v>3561000</v>
      </c>
    </row>
    <row r="746" spans="1:18" ht="52.5" customHeight="1">
      <c r="A746" s="2051"/>
      <c r="B746" s="2103" t="s">
        <v>2596</v>
      </c>
      <c r="C746" s="2101" t="s">
        <v>2362</v>
      </c>
      <c r="D746" s="2064"/>
      <c r="E746" s="2066">
        <v>3561000</v>
      </c>
      <c r="F746" s="2066"/>
      <c r="G746" s="2066">
        <v>3561000</v>
      </c>
      <c r="H746" s="2066">
        <v>3561000</v>
      </c>
      <c r="I746" s="2066">
        <v>3561000</v>
      </c>
      <c r="J746" s="2066">
        <v>3561000</v>
      </c>
      <c r="K746" s="2066">
        <v>3561000</v>
      </c>
      <c r="L746" s="2066">
        <v>3561000</v>
      </c>
      <c r="M746" s="2066">
        <v>3561000</v>
      </c>
      <c r="N746" s="2066">
        <v>3561000</v>
      </c>
      <c r="O746" s="2066">
        <v>3561000</v>
      </c>
      <c r="P746" s="2066">
        <v>3561000</v>
      </c>
      <c r="Q746" s="2066">
        <v>3561000</v>
      </c>
      <c r="R746" s="2066">
        <v>3561000</v>
      </c>
    </row>
    <row r="747" spans="1:18" ht="52.5" customHeight="1">
      <c r="A747" s="2051"/>
      <c r="B747" s="2103" t="s">
        <v>2597</v>
      </c>
      <c r="C747" s="2101" t="s">
        <v>2362</v>
      </c>
      <c r="D747" s="2064"/>
      <c r="E747" s="2066">
        <v>3388000</v>
      </c>
      <c r="F747" s="2066"/>
      <c r="G747" s="2066">
        <v>3388000</v>
      </c>
      <c r="H747" s="2066">
        <v>3388000</v>
      </c>
      <c r="I747" s="2066">
        <v>3388000</v>
      </c>
      <c r="J747" s="2066">
        <v>3388000</v>
      </c>
      <c r="K747" s="2066">
        <v>3388000</v>
      </c>
      <c r="L747" s="2066">
        <v>3388000</v>
      </c>
      <c r="M747" s="2066">
        <v>3388000</v>
      </c>
      <c r="N747" s="2066">
        <v>3388000</v>
      </c>
      <c r="O747" s="2066">
        <v>3388000</v>
      </c>
      <c r="P747" s="2066">
        <v>3388000</v>
      </c>
      <c r="Q747" s="2066">
        <v>3388000</v>
      </c>
      <c r="R747" s="2066">
        <v>3388000</v>
      </c>
    </row>
    <row r="748" spans="1:18" ht="30" customHeight="1">
      <c r="A748" s="2051"/>
      <c r="B748" s="2100" t="s">
        <v>2608</v>
      </c>
      <c r="C748" s="2101"/>
      <c r="D748" s="2064"/>
      <c r="E748" s="2066"/>
      <c r="F748" s="2066"/>
      <c r="G748" s="2066"/>
      <c r="H748" s="2066"/>
      <c r="I748" s="2066"/>
      <c r="J748" s="2066"/>
      <c r="K748" s="2066"/>
      <c r="L748" s="2066"/>
      <c r="M748" s="2066"/>
      <c r="N748" s="2066"/>
      <c r="O748" s="2066"/>
      <c r="P748" s="2066"/>
      <c r="Q748" s="2066"/>
      <c r="R748" s="2066"/>
    </row>
    <row r="749" spans="1:18" ht="30" customHeight="1">
      <c r="A749" s="2051"/>
      <c r="B749" s="2103" t="s">
        <v>2598</v>
      </c>
      <c r="C749" s="2101" t="s">
        <v>2362</v>
      </c>
      <c r="D749" s="2064"/>
      <c r="E749" s="2066">
        <v>1775000</v>
      </c>
      <c r="F749" s="2066"/>
      <c r="G749" s="2066">
        <v>1775000</v>
      </c>
      <c r="H749" s="2066">
        <v>1775000</v>
      </c>
      <c r="I749" s="2066">
        <v>1775000</v>
      </c>
      <c r="J749" s="2066">
        <v>1775000</v>
      </c>
      <c r="K749" s="2066">
        <v>1775000</v>
      </c>
      <c r="L749" s="2066">
        <v>1775000</v>
      </c>
      <c r="M749" s="2066">
        <v>1775000</v>
      </c>
      <c r="N749" s="2066">
        <v>1775000</v>
      </c>
      <c r="O749" s="2066">
        <v>1775000</v>
      </c>
      <c r="P749" s="2066">
        <v>1775000</v>
      </c>
      <c r="Q749" s="2066">
        <v>1775000</v>
      </c>
      <c r="R749" s="2066">
        <v>1775000</v>
      </c>
    </row>
    <row r="750" spans="1:18" ht="30" customHeight="1">
      <c r="A750" s="2051"/>
      <c r="B750" s="2103" t="s">
        <v>2599</v>
      </c>
      <c r="C750" s="2101" t="s">
        <v>2362</v>
      </c>
      <c r="D750" s="2064"/>
      <c r="E750" s="2066">
        <v>2525000</v>
      </c>
      <c r="F750" s="2066"/>
      <c r="G750" s="2066">
        <v>2525000</v>
      </c>
      <c r="H750" s="2066">
        <v>2525000</v>
      </c>
      <c r="I750" s="2066">
        <v>2525000</v>
      </c>
      <c r="J750" s="2066">
        <v>2525000</v>
      </c>
      <c r="K750" s="2066">
        <v>2525000</v>
      </c>
      <c r="L750" s="2066">
        <v>2525000</v>
      </c>
      <c r="M750" s="2066">
        <v>2525000</v>
      </c>
      <c r="N750" s="2066">
        <v>2525000</v>
      </c>
      <c r="O750" s="2066">
        <v>2525000</v>
      </c>
      <c r="P750" s="2066">
        <v>2525000</v>
      </c>
      <c r="Q750" s="2066">
        <v>2525000</v>
      </c>
      <c r="R750" s="2066">
        <v>2525000</v>
      </c>
    </row>
    <row r="751" spans="1:18" ht="30" customHeight="1">
      <c r="A751" s="2051"/>
      <c r="B751" s="2103" t="s">
        <v>2600</v>
      </c>
      <c r="C751" s="2101" t="s">
        <v>2362</v>
      </c>
      <c r="D751" s="2064"/>
      <c r="E751" s="2066">
        <v>1475000</v>
      </c>
      <c r="F751" s="2066"/>
      <c r="G751" s="2066">
        <v>1475000</v>
      </c>
      <c r="H751" s="2066">
        <v>1475000</v>
      </c>
      <c r="I751" s="2066">
        <v>1475000</v>
      </c>
      <c r="J751" s="2066">
        <v>1475000</v>
      </c>
      <c r="K751" s="2066">
        <v>1475000</v>
      </c>
      <c r="L751" s="2066">
        <v>1475000</v>
      </c>
      <c r="M751" s="2066">
        <v>1475000</v>
      </c>
      <c r="N751" s="2066">
        <v>1475000</v>
      </c>
      <c r="O751" s="2066">
        <v>1475000</v>
      </c>
      <c r="P751" s="2066">
        <v>1475000</v>
      </c>
      <c r="Q751" s="2066">
        <v>1475000</v>
      </c>
      <c r="R751" s="2066">
        <v>1475000</v>
      </c>
    </row>
    <row r="752" spans="1:18" ht="30" customHeight="1">
      <c r="A752" s="2051"/>
      <c r="B752" s="2103" t="s">
        <v>2601</v>
      </c>
      <c r="C752" s="2101" t="s">
        <v>2362</v>
      </c>
      <c r="D752" s="2064"/>
      <c r="E752" s="2066">
        <v>1850000</v>
      </c>
      <c r="F752" s="2066"/>
      <c r="G752" s="2066">
        <v>1850000</v>
      </c>
      <c r="H752" s="2066">
        <v>1850000</v>
      </c>
      <c r="I752" s="2066">
        <v>1850000</v>
      </c>
      <c r="J752" s="2066">
        <v>1850000</v>
      </c>
      <c r="K752" s="2066">
        <v>1850000</v>
      </c>
      <c r="L752" s="2066">
        <v>1850000</v>
      </c>
      <c r="M752" s="2066">
        <v>1850000</v>
      </c>
      <c r="N752" s="2066">
        <v>1850000</v>
      </c>
      <c r="O752" s="2066">
        <v>1850000</v>
      </c>
      <c r="P752" s="2066">
        <v>1850000</v>
      </c>
      <c r="Q752" s="2066">
        <v>1850000</v>
      </c>
      <c r="R752" s="2066">
        <v>1850000</v>
      </c>
    </row>
    <row r="753" spans="1:18" ht="30" customHeight="1">
      <c r="A753" s="2051"/>
      <c r="B753" s="2103" t="s">
        <v>2602</v>
      </c>
      <c r="C753" s="2101" t="s">
        <v>2362</v>
      </c>
      <c r="D753" s="2064"/>
      <c r="E753" s="2066">
        <v>2400000</v>
      </c>
      <c r="F753" s="2066"/>
      <c r="G753" s="2066">
        <v>2400000</v>
      </c>
      <c r="H753" s="2066">
        <v>2400000</v>
      </c>
      <c r="I753" s="2066">
        <v>2400000</v>
      </c>
      <c r="J753" s="2066">
        <v>2400000</v>
      </c>
      <c r="K753" s="2066">
        <v>2400000</v>
      </c>
      <c r="L753" s="2066">
        <v>2400000</v>
      </c>
      <c r="M753" s="2066">
        <v>2400000</v>
      </c>
      <c r="N753" s="2066">
        <v>2400000</v>
      </c>
      <c r="O753" s="2066">
        <v>2400000</v>
      </c>
      <c r="P753" s="2066">
        <v>2400000</v>
      </c>
      <c r="Q753" s="2066">
        <v>2400000</v>
      </c>
      <c r="R753" s="2066">
        <v>2400000</v>
      </c>
    </row>
    <row r="754" spans="1:18" ht="30" customHeight="1">
      <c r="A754" s="2051"/>
      <c r="B754" s="2103" t="s">
        <v>2603</v>
      </c>
      <c r="C754" s="2101" t="s">
        <v>2362</v>
      </c>
      <c r="D754" s="2064"/>
      <c r="E754" s="2066">
        <v>2067500</v>
      </c>
      <c r="F754" s="2066"/>
      <c r="G754" s="2066">
        <v>2067500</v>
      </c>
      <c r="H754" s="2066">
        <v>2067500</v>
      </c>
      <c r="I754" s="2066">
        <v>2067500</v>
      </c>
      <c r="J754" s="2066">
        <v>2067500</v>
      </c>
      <c r="K754" s="2066">
        <v>2067500</v>
      </c>
      <c r="L754" s="2066">
        <v>2067500</v>
      </c>
      <c r="M754" s="2066">
        <v>2067500</v>
      </c>
      <c r="N754" s="2066">
        <v>2067500</v>
      </c>
      <c r="O754" s="2066">
        <v>2067500</v>
      </c>
      <c r="P754" s="2066">
        <v>2067500</v>
      </c>
      <c r="Q754" s="2066">
        <v>2067500</v>
      </c>
      <c r="R754" s="2066">
        <v>2067500</v>
      </c>
    </row>
    <row r="755" spans="1:18" ht="30" customHeight="1">
      <c r="A755" s="2051"/>
      <c r="B755" s="2103" t="s">
        <v>2604</v>
      </c>
      <c r="C755" s="2101" t="s">
        <v>2362</v>
      </c>
      <c r="D755" s="2064"/>
      <c r="E755" s="2066">
        <v>1475000</v>
      </c>
      <c r="F755" s="2066"/>
      <c r="G755" s="2066">
        <v>1475000</v>
      </c>
      <c r="H755" s="2066">
        <v>1475000</v>
      </c>
      <c r="I755" s="2066">
        <v>1475000</v>
      </c>
      <c r="J755" s="2066">
        <v>1475000</v>
      </c>
      <c r="K755" s="2066">
        <v>1475000</v>
      </c>
      <c r="L755" s="2066">
        <v>1475000</v>
      </c>
      <c r="M755" s="2066">
        <v>1475000</v>
      </c>
      <c r="N755" s="2066">
        <v>1475000</v>
      </c>
      <c r="O755" s="2066">
        <v>1475000</v>
      </c>
      <c r="P755" s="2066">
        <v>1475000</v>
      </c>
      <c r="Q755" s="2066">
        <v>1475000</v>
      </c>
      <c r="R755" s="2066">
        <v>1475000</v>
      </c>
    </row>
    <row r="756" spans="1:18" ht="30" customHeight="1">
      <c r="A756" s="2051"/>
      <c r="B756" s="2103" t="s">
        <v>2605</v>
      </c>
      <c r="C756" s="2101" t="s">
        <v>2362</v>
      </c>
      <c r="D756" s="2064"/>
      <c r="E756" s="2066">
        <v>1490000</v>
      </c>
      <c r="F756" s="2066"/>
      <c r="G756" s="2066">
        <v>1490000</v>
      </c>
      <c r="H756" s="2066">
        <v>1490000</v>
      </c>
      <c r="I756" s="2066">
        <v>1490000</v>
      </c>
      <c r="J756" s="2066">
        <v>1490000</v>
      </c>
      <c r="K756" s="2066">
        <v>1490000</v>
      </c>
      <c r="L756" s="2066">
        <v>1490000</v>
      </c>
      <c r="M756" s="2066">
        <v>1490000</v>
      </c>
      <c r="N756" s="2066">
        <v>1490000</v>
      </c>
      <c r="O756" s="2066">
        <v>1490000</v>
      </c>
      <c r="P756" s="2066">
        <v>1490000</v>
      </c>
      <c r="Q756" s="2066">
        <v>1490000</v>
      </c>
      <c r="R756" s="2066">
        <v>1490000</v>
      </c>
    </row>
    <row r="757" spans="1:18" ht="47.25" customHeight="1">
      <c r="A757" s="2051"/>
      <c r="B757" s="2100" t="s">
        <v>2664</v>
      </c>
      <c r="C757" s="2101"/>
      <c r="D757" s="2064"/>
      <c r="E757" s="2066"/>
      <c r="F757" s="2066"/>
      <c r="G757" s="2066"/>
      <c r="H757" s="2066"/>
      <c r="I757" s="2066"/>
      <c r="J757" s="2066"/>
      <c r="K757" s="2066"/>
      <c r="L757" s="2066"/>
      <c r="M757" s="2066"/>
      <c r="N757" s="2066"/>
      <c r="O757" s="2066"/>
      <c r="P757" s="2066"/>
      <c r="Q757" s="2066"/>
      <c r="R757" s="2066"/>
    </row>
    <row r="758" spans="1:18" ht="33" customHeight="1">
      <c r="A758" s="2051"/>
      <c r="B758" s="2103" t="s">
        <v>2609</v>
      </c>
      <c r="C758" s="2101" t="s">
        <v>2362</v>
      </c>
      <c r="D758" s="2064"/>
      <c r="E758" s="2066">
        <v>973000</v>
      </c>
      <c r="F758" s="2066"/>
      <c r="G758" s="2066">
        <v>973000</v>
      </c>
      <c r="H758" s="2066">
        <v>973000</v>
      </c>
      <c r="I758" s="2066">
        <v>973000</v>
      </c>
      <c r="J758" s="2066">
        <v>973000</v>
      </c>
      <c r="K758" s="2066">
        <v>973000</v>
      </c>
      <c r="L758" s="2066">
        <v>973000</v>
      </c>
      <c r="M758" s="2066">
        <v>973000</v>
      </c>
      <c r="N758" s="2066">
        <v>973000</v>
      </c>
      <c r="O758" s="2066">
        <v>973000</v>
      </c>
      <c r="P758" s="2066">
        <v>973000</v>
      </c>
      <c r="Q758" s="2066">
        <v>973000</v>
      </c>
      <c r="R758" s="2066">
        <v>973000</v>
      </c>
    </row>
    <row r="759" spans="1:18" ht="33" customHeight="1">
      <c r="A759" s="2051"/>
      <c r="B759" s="2103" t="s">
        <v>2610</v>
      </c>
      <c r="C759" s="2101" t="s">
        <v>2362</v>
      </c>
      <c r="D759" s="2064"/>
      <c r="E759" s="2066">
        <v>1028000</v>
      </c>
      <c r="F759" s="2066"/>
      <c r="G759" s="2066">
        <v>1028000</v>
      </c>
      <c r="H759" s="2066">
        <v>1028000</v>
      </c>
      <c r="I759" s="2066">
        <v>1028000</v>
      </c>
      <c r="J759" s="2066">
        <v>1028000</v>
      </c>
      <c r="K759" s="2066">
        <v>1028000</v>
      </c>
      <c r="L759" s="2066">
        <v>1028000</v>
      </c>
      <c r="M759" s="2066">
        <v>1028000</v>
      </c>
      <c r="N759" s="2066">
        <v>1028000</v>
      </c>
      <c r="O759" s="2066">
        <v>1028000</v>
      </c>
      <c r="P759" s="2066">
        <v>1028000</v>
      </c>
      <c r="Q759" s="2066">
        <v>1028000</v>
      </c>
      <c r="R759" s="2066">
        <v>1028000</v>
      </c>
    </row>
    <row r="760" spans="1:18" ht="33" customHeight="1">
      <c r="A760" s="2051"/>
      <c r="B760" s="2103" t="s">
        <v>2611</v>
      </c>
      <c r="C760" s="2101" t="s">
        <v>2362</v>
      </c>
      <c r="D760" s="2064"/>
      <c r="E760" s="2066">
        <v>1050000</v>
      </c>
      <c r="F760" s="2066"/>
      <c r="G760" s="2066">
        <v>1050000</v>
      </c>
      <c r="H760" s="2066">
        <v>1050000</v>
      </c>
      <c r="I760" s="2066">
        <v>1050000</v>
      </c>
      <c r="J760" s="2066">
        <v>1050000</v>
      </c>
      <c r="K760" s="2066">
        <v>1050000</v>
      </c>
      <c r="L760" s="2066">
        <v>1050000</v>
      </c>
      <c r="M760" s="2066">
        <v>1050000</v>
      </c>
      <c r="N760" s="2066">
        <v>1050000</v>
      </c>
      <c r="O760" s="2066">
        <v>1050000</v>
      </c>
      <c r="P760" s="2066">
        <v>1050000</v>
      </c>
      <c r="Q760" s="2066">
        <v>1050000</v>
      </c>
      <c r="R760" s="2066">
        <v>1050000</v>
      </c>
    </row>
    <row r="761" spans="1:18" ht="33" customHeight="1">
      <c r="A761" s="2051"/>
      <c r="B761" s="2103" t="s">
        <v>2612</v>
      </c>
      <c r="C761" s="2101" t="s">
        <v>2362</v>
      </c>
      <c r="D761" s="2064"/>
      <c r="E761" s="2066">
        <v>1072000</v>
      </c>
      <c r="F761" s="2066"/>
      <c r="G761" s="2066">
        <v>1072000</v>
      </c>
      <c r="H761" s="2066">
        <v>1072000</v>
      </c>
      <c r="I761" s="2066">
        <v>1072000</v>
      </c>
      <c r="J761" s="2066">
        <v>1072000</v>
      </c>
      <c r="K761" s="2066">
        <v>1072000</v>
      </c>
      <c r="L761" s="2066">
        <v>1072000</v>
      </c>
      <c r="M761" s="2066">
        <v>1072000</v>
      </c>
      <c r="N761" s="2066">
        <v>1072000</v>
      </c>
      <c r="O761" s="2066">
        <v>1072000</v>
      </c>
      <c r="P761" s="2066">
        <v>1072000</v>
      </c>
      <c r="Q761" s="2066">
        <v>1072000</v>
      </c>
      <c r="R761" s="2066">
        <v>1072000</v>
      </c>
    </row>
    <row r="762" spans="1:18" ht="33" customHeight="1">
      <c r="A762" s="2051"/>
      <c r="B762" s="2103" t="s">
        <v>2613</v>
      </c>
      <c r="C762" s="2101" t="s">
        <v>2362</v>
      </c>
      <c r="D762" s="2064"/>
      <c r="E762" s="2066">
        <v>1094000</v>
      </c>
      <c r="F762" s="2066"/>
      <c r="G762" s="2066">
        <v>1094000</v>
      </c>
      <c r="H762" s="2066">
        <v>1094000</v>
      </c>
      <c r="I762" s="2066">
        <v>1094000</v>
      </c>
      <c r="J762" s="2066">
        <v>1094000</v>
      </c>
      <c r="K762" s="2066">
        <v>1094000</v>
      </c>
      <c r="L762" s="2066">
        <v>1094000</v>
      </c>
      <c r="M762" s="2066">
        <v>1094000</v>
      </c>
      <c r="N762" s="2066">
        <v>1094000</v>
      </c>
      <c r="O762" s="2066">
        <v>1094000</v>
      </c>
      <c r="P762" s="2066">
        <v>1094000</v>
      </c>
      <c r="Q762" s="2066">
        <v>1094000</v>
      </c>
      <c r="R762" s="2066">
        <v>1094000</v>
      </c>
    </row>
    <row r="763" spans="1:18" ht="33" customHeight="1">
      <c r="A763" s="2051"/>
      <c r="B763" s="2103" t="s">
        <v>2614</v>
      </c>
      <c r="C763" s="2101" t="s">
        <v>2362</v>
      </c>
      <c r="D763" s="2064"/>
      <c r="E763" s="2066">
        <v>1116000</v>
      </c>
      <c r="F763" s="2066"/>
      <c r="G763" s="2066">
        <v>1116000</v>
      </c>
      <c r="H763" s="2066">
        <v>1116000</v>
      </c>
      <c r="I763" s="2066">
        <v>1116000</v>
      </c>
      <c r="J763" s="2066">
        <v>1116000</v>
      </c>
      <c r="K763" s="2066">
        <v>1116000</v>
      </c>
      <c r="L763" s="2066">
        <v>1116000</v>
      </c>
      <c r="M763" s="2066">
        <v>1116000</v>
      </c>
      <c r="N763" s="2066">
        <v>1116000</v>
      </c>
      <c r="O763" s="2066">
        <v>1116000</v>
      </c>
      <c r="P763" s="2066">
        <v>1116000</v>
      </c>
      <c r="Q763" s="2066">
        <v>1116000</v>
      </c>
      <c r="R763" s="2066">
        <v>1116000</v>
      </c>
    </row>
    <row r="764" spans="1:18" ht="33" customHeight="1">
      <c r="A764" s="2051"/>
      <c r="B764" s="2103" t="s">
        <v>2615</v>
      </c>
      <c r="C764" s="2101" t="s">
        <v>2362</v>
      </c>
      <c r="D764" s="2064"/>
      <c r="E764" s="2066">
        <v>1028000</v>
      </c>
      <c r="F764" s="2066"/>
      <c r="G764" s="2066">
        <v>1028000</v>
      </c>
      <c r="H764" s="2066">
        <v>1028000</v>
      </c>
      <c r="I764" s="2066">
        <v>1028000</v>
      </c>
      <c r="J764" s="2066">
        <v>1028000</v>
      </c>
      <c r="K764" s="2066">
        <v>1028000</v>
      </c>
      <c r="L764" s="2066">
        <v>1028000</v>
      </c>
      <c r="M764" s="2066">
        <v>1028000</v>
      </c>
      <c r="N764" s="2066">
        <v>1028000</v>
      </c>
      <c r="O764" s="2066">
        <v>1028000</v>
      </c>
      <c r="P764" s="2066">
        <v>1028000</v>
      </c>
      <c r="Q764" s="2066">
        <v>1028000</v>
      </c>
      <c r="R764" s="2066">
        <v>1028000</v>
      </c>
    </row>
    <row r="765" spans="1:18" ht="33" customHeight="1">
      <c r="A765" s="2051"/>
      <c r="B765" s="2103" t="s">
        <v>2616</v>
      </c>
      <c r="C765" s="2101" t="s">
        <v>2362</v>
      </c>
      <c r="D765" s="2064"/>
      <c r="E765" s="2066">
        <v>1116000</v>
      </c>
      <c r="F765" s="2066"/>
      <c r="G765" s="2066">
        <v>1116000</v>
      </c>
      <c r="H765" s="2066">
        <v>1116000</v>
      </c>
      <c r="I765" s="2066">
        <v>1116000</v>
      </c>
      <c r="J765" s="2066">
        <v>1116000</v>
      </c>
      <c r="K765" s="2066">
        <v>1116000</v>
      </c>
      <c r="L765" s="2066">
        <v>1116000</v>
      </c>
      <c r="M765" s="2066">
        <v>1116000</v>
      </c>
      <c r="N765" s="2066">
        <v>1116000</v>
      </c>
      <c r="O765" s="2066">
        <v>1116000</v>
      </c>
      <c r="P765" s="2066">
        <v>1116000</v>
      </c>
      <c r="Q765" s="2066">
        <v>1116000</v>
      </c>
      <c r="R765" s="2066">
        <v>1116000</v>
      </c>
    </row>
    <row r="766" spans="1:18" ht="33" customHeight="1">
      <c r="A766" s="2051"/>
      <c r="B766" s="2103" t="s">
        <v>2617</v>
      </c>
      <c r="C766" s="2101" t="s">
        <v>2362</v>
      </c>
      <c r="D766" s="2064"/>
      <c r="E766" s="2066">
        <v>2325000</v>
      </c>
      <c r="F766" s="2066"/>
      <c r="G766" s="2066">
        <v>2325000</v>
      </c>
      <c r="H766" s="2066">
        <v>2325000</v>
      </c>
      <c r="I766" s="2066">
        <v>2325000</v>
      </c>
      <c r="J766" s="2066">
        <v>2325000</v>
      </c>
      <c r="K766" s="2066">
        <v>2325000</v>
      </c>
      <c r="L766" s="2066">
        <v>2325000</v>
      </c>
      <c r="M766" s="2066">
        <v>2325000</v>
      </c>
      <c r="N766" s="2066">
        <v>2325000</v>
      </c>
      <c r="O766" s="2066">
        <v>2325000</v>
      </c>
      <c r="P766" s="2066">
        <v>2325000</v>
      </c>
      <c r="Q766" s="2066">
        <v>2325000</v>
      </c>
      <c r="R766" s="2066">
        <v>2325000</v>
      </c>
    </row>
    <row r="767" spans="1:18" ht="33" customHeight="1">
      <c r="A767" s="2051"/>
      <c r="B767" s="2103" t="s">
        <v>2618</v>
      </c>
      <c r="C767" s="2101" t="s">
        <v>2362</v>
      </c>
      <c r="D767" s="2064"/>
      <c r="E767" s="2066">
        <v>1655000</v>
      </c>
      <c r="F767" s="2066"/>
      <c r="G767" s="2066">
        <v>1655000</v>
      </c>
      <c r="H767" s="2066">
        <v>1655000</v>
      </c>
      <c r="I767" s="2066">
        <v>1655000</v>
      </c>
      <c r="J767" s="2066">
        <v>1655000</v>
      </c>
      <c r="K767" s="2066">
        <v>1655000</v>
      </c>
      <c r="L767" s="2066">
        <v>1655000</v>
      </c>
      <c r="M767" s="2066">
        <v>1655000</v>
      </c>
      <c r="N767" s="2066">
        <v>1655000</v>
      </c>
      <c r="O767" s="2066">
        <v>1655000</v>
      </c>
      <c r="P767" s="2066">
        <v>1655000</v>
      </c>
      <c r="Q767" s="2066">
        <v>1655000</v>
      </c>
      <c r="R767" s="2066">
        <v>1655000</v>
      </c>
    </row>
    <row r="768" spans="1:18" ht="33" customHeight="1">
      <c r="A768" s="2051"/>
      <c r="B768" s="2103" t="s">
        <v>2619</v>
      </c>
      <c r="C768" s="2101" t="s">
        <v>2362</v>
      </c>
      <c r="D768" s="2064"/>
      <c r="E768" s="2066">
        <v>1215000</v>
      </c>
      <c r="F768" s="2066"/>
      <c r="G768" s="2066">
        <v>1215000</v>
      </c>
      <c r="H768" s="2066">
        <v>1215000</v>
      </c>
      <c r="I768" s="2066">
        <v>1215000</v>
      </c>
      <c r="J768" s="2066">
        <v>1215000</v>
      </c>
      <c r="K768" s="2066">
        <v>1215000</v>
      </c>
      <c r="L768" s="2066">
        <v>1215000</v>
      </c>
      <c r="M768" s="2066">
        <v>1215000</v>
      </c>
      <c r="N768" s="2066">
        <v>1215000</v>
      </c>
      <c r="O768" s="2066">
        <v>1215000</v>
      </c>
      <c r="P768" s="2066">
        <v>1215000</v>
      </c>
      <c r="Q768" s="2066">
        <v>1215000</v>
      </c>
      <c r="R768" s="2066">
        <v>1215000</v>
      </c>
    </row>
    <row r="769" spans="1:18" ht="39" customHeight="1">
      <c r="A769" s="2051"/>
      <c r="B769" s="2100" t="s">
        <v>2665</v>
      </c>
      <c r="C769" s="2101"/>
      <c r="D769" s="2064"/>
      <c r="E769" s="2066"/>
      <c r="F769" s="2066"/>
      <c r="G769" s="2066"/>
      <c r="H769" s="2066"/>
      <c r="I769" s="2066"/>
      <c r="J769" s="2066"/>
      <c r="K769" s="2066"/>
      <c r="L769" s="2066"/>
      <c r="M769" s="2066"/>
      <c r="N769" s="2066"/>
      <c r="O769" s="2066"/>
      <c r="P769" s="2066"/>
      <c r="Q769" s="2066"/>
      <c r="R769" s="2066"/>
    </row>
    <row r="770" spans="1:18" ht="296.25" customHeight="1">
      <c r="A770" s="2051"/>
      <c r="B770" s="2103" t="s">
        <v>2666</v>
      </c>
      <c r="C770" s="2101"/>
      <c r="D770" s="2129" t="s">
        <v>2534</v>
      </c>
      <c r="E770" s="2066"/>
      <c r="F770" s="2066"/>
      <c r="G770" s="2066"/>
      <c r="H770" s="2066"/>
      <c r="I770" s="2066"/>
      <c r="J770" s="2066"/>
      <c r="K770" s="2066"/>
      <c r="L770" s="2066"/>
      <c r="M770" s="2066"/>
      <c r="N770" s="2066"/>
      <c r="O770" s="2066"/>
      <c r="P770" s="2066"/>
      <c r="Q770" s="2066"/>
      <c r="R770" s="2066"/>
    </row>
    <row r="771" spans="1:18" ht="36" customHeight="1">
      <c r="A771" s="2051"/>
      <c r="B771" s="2103" t="s">
        <v>2620</v>
      </c>
      <c r="C771" s="2101"/>
      <c r="D771" s="2064"/>
      <c r="E771" s="2066">
        <v>1150000</v>
      </c>
      <c r="F771" s="2066"/>
      <c r="G771" s="2066">
        <v>1150000</v>
      </c>
      <c r="H771" s="2066">
        <v>1150000</v>
      </c>
      <c r="I771" s="2066">
        <v>1150000</v>
      </c>
      <c r="J771" s="2066">
        <v>1150000</v>
      </c>
      <c r="K771" s="2066">
        <v>1150000</v>
      </c>
      <c r="L771" s="2066">
        <v>1150000</v>
      </c>
      <c r="M771" s="2066">
        <v>1150000</v>
      </c>
      <c r="N771" s="2066">
        <v>1150000</v>
      </c>
      <c r="O771" s="2066">
        <v>1150000</v>
      </c>
      <c r="P771" s="2066">
        <v>1150000</v>
      </c>
      <c r="Q771" s="2066">
        <v>1150000</v>
      </c>
      <c r="R771" s="2066">
        <v>1150000</v>
      </c>
    </row>
    <row r="772" spans="1:18" ht="36" customHeight="1">
      <c r="A772" s="2051"/>
      <c r="B772" s="2103" t="s">
        <v>2621</v>
      </c>
      <c r="C772" s="2101"/>
      <c r="D772" s="2064"/>
      <c r="E772" s="2066">
        <v>1300000</v>
      </c>
      <c r="F772" s="2066"/>
      <c r="G772" s="2066">
        <v>1300000</v>
      </c>
      <c r="H772" s="2066">
        <v>1300000</v>
      </c>
      <c r="I772" s="2066">
        <v>1300000</v>
      </c>
      <c r="J772" s="2066">
        <v>1300000</v>
      </c>
      <c r="K772" s="2066">
        <v>1300000</v>
      </c>
      <c r="L772" s="2066">
        <v>1300000</v>
      </c>
      <c r="M772" s="2066">
        <v>1300000</v>
      </c>
      <c r="N772" s="2066">
        <v>1300000</v>
      </c>
      <c r="O772" s="2066">
        <v>1300000</v>
      </c>
      <c r="P772" s="2066">
        <v>1300000</v>
      </c>
      <c r="Q772" s="2066">
        <v>1300000</v>
      </c>
      <c r="R772" s="2066">
        <v>1300000</v>
      </c>
    </row>
    <row r="773" spans="1:18" ht="36" customHeight="1">
      <c r="A773" s="2051"/>
      <c r="B773" s="2103" t="s">
        <v>2622</v>
      </c>
      <c r="C773" s="2101"/>
      <c r="D773" s="2064"/>
      <c r="E773" s="2066">
        <v>1500000</v>
      </c>
      <c r="F773" s="2066"/>
      <c r="G773" s="2066">
        <v>1500000</v>
      </c>
      <c r="H773" s="2066">
        <v>1500000</v>
      </c>
      <c r="I773" s="2066">
        <v>1500000</v>
      </c>
      <c r="J773" s="2066">
        <v>1500000</v>
      </c>
      <c r="K773" s="2066">
        <v>1500000</v>
      </c>
      <c r="L773" s="2066">
        <v>1500000</v>
      </c>
      <c r="M773" s="2066">
        <v>1500000</v>
      </c>
      <c r="N773" s="2066">
        <v>1500000</v>
      </c>
      <c r="O773" s="2066">
        <v>1500000</v>
      </c>
      <c r="P773" s="2066">
        <v>1500000</v>
      </c>
      <c r="Q773" s="2066">
        <v>1500000</v>
      </c>
      <c r="R773" s="2066">
        <v>1500000</v>
      </c>
    </row>
    <row r="774" spans="1:18" ht="36" customHeight="1">
      <c r="A774" s="2051"/>
      <c r="B774" s="2103" t="s">
        <v>2623</v>
      </c>
      <c r="C774" s="2101"/>
      <c r="D774" s="2064"/>
      <c r="E774" s="2066">
        <v>1700000</v>
      </c>
      <c r="F774" s="2066"/>
      <c r="G774" s="2066">
        <v>1700000</v>
      </c>
      <c r="H774" s="2066">
        <v>1700000</v>
      </c>
      <c r="I774" s="2066">
        <v>1700000</v>
      </c>
      <c r="J774" s="2066">
        <v>1700000</v>
      </c>
      <c r="K774" s="2066">
        <v>1700000</v>
      </c>
      <c r="L774" s="2066">
        <v>1700000</v>
      </c>
      <c r="M774" s="2066">
        <v>1700000</v>
      </c>
      <c r="N774" s="2066">
        <v>1700000</v>
      </c>
      <c r="O774" s="2066">
        <v>1700000</v>
      </c>
      <c r="P774" s="2066">
        <v>1700000</v>
      </c>
      <c r="Q774" s="2066">
        <v>1700000</v>
      </c>
      <c r="R774" s="2066">
        <v>1700000</v>
      </c>
    </row>
    <row r="775" spans="1:18" ht="36" customHeight="1">
      <c r="A775" s="2051"/>
      <c r="B775" s="2103" t="s">
        <v>2624</v>
      </c>
      <c r="C775" s="2101"/>
      <c r="D775" s="2064"/>
      <c r="E775" s="2066">
        <v>2000000</v>
      </c>
      <c r="F775" s="2066"/>
      <c r="G775" s="2066">
        <v>2000000</v>
      </c>
      <c r="H775" s="2066">
        <v>2000000</v>
      </c>
      <c r="I775" s="2066">
        <v>2000000</v>
      </c>
      <c r="J775" s="2066">
        <v>2000000</v>
      </c>
      <c r="K775" s="2066">
        <v>2000000</v>
      </c>
      <c r="L775" s="2066">
        <v>2000000</v>
      </c>
      <c r="M775" s="2066">
        <v>2000000</v>
      </c>
      <c r="N775" s="2066">
        <v>2000000</v>
      </c>
      <c r="O775" s="2066">
        <v>2000000</v>
      </c>
      <c r="P775" s="2066">
        <v>2000000</v>
      </c>
      <c r="Q775" s="2066">
        <v>2000000</v>
      </c>
      <c r="R775" s="2066">
        <v>2000000</v>
      </c>
    </row>
    <row r="776" spans="1:18" ht="36" customHeight="1">
      <c r="A776" s="2051"/>
      <c r="B776" s="2103" t="s">
        <v>2625</v>
      </c>
      <c r="C776" s="2101"/>
      <c r="D776" s="2064"/>
      <c r="E776" s="2066">
        <v>2200000</v>
      </c>
      <c r="F776" s="2066"/>
      <c r="G776" s="2066">
        <v>2200000</v>
      </c>
      <c r="H776" s="2066">
        <v>2200000</v>
      </c>
      <c r="I776" s="2066">
        <v>2200000</v>
      </c>
      <c r="J776" s="2066">
        <v>2200000</v>
      </c>
      <c r="K776" s="2066">
        <v>2200000</v>
      </c>
      <c r="L776" s="2066">
        <v>2200000</v>
      </c>
      <c r="M776" s="2066">
        <v>2200000</v>
      </c>
      <c r="N776" s="2066">
        <v>2200000</v>
      </c>
      <c r="O776" s="2066">
        <v>2200000</v>
      </c>
      <c r="P776" s="2066">
        <v>2200000</v>
      </c>
      <c r="Q776" s="2066">
        <v>2200000</v>
      </c>
      <c r="R776" s="2066">
        <v>2200000</v>
      </c>
    </row>
    <row r="777" spans="1:18" ht="36" customHeight="1">
      <c r="A777" s="2051"/>
      <c r="B777" s="2103" t="s">
        <v>2626</v>
      </c>
      <c r="C777" s="2101"/>
      <c r="D777" s="2064"/>
      <c r="E777" s="2066">
        <v>2500000</v>
      </c>
      <c r="F777" s="2066"/>
      <c r="G777" s="2066">
        <v>2500000</v>
      </c>
      <c r="H777" s="2066">
        <v>2500000</v>
      </c>
      <c r="I777" s="2066">
        <v>2500000</v>
      </c>
      <c r="J777" s="2066">
        <v>2500000</v>
      </c>
      <c r="K777" s="2066">
        <v>2500000</v>
      </c>
      <c r="L777" s="2066">
        <v>2500000</v>
      </c>
      <c r="M777" s="2066">
        <v>2500000</v>
      </c>
      <c r="N777" s="2066">
        <v>2500000</v>
      </c>
      <c r="O777" s="2066">
        <v>2500000</v>
      </c>
      <c r="P777" s="2066">
        <v>2500000</v>
      </c>
      <c r="Q777" s="2066">
        <v>2500000</v>
      </c>
      <c r="R777" s="2066">
        <v>2500000</v>
      </c>
    </row>
    <row r="778" spans="1:18" ht="186" customHeight="1">
      <c r="A778" s="2051"/>
      <c r="B778" s="2103" t="s">
        <v>2667</v>
      </c>
      <c r="C778" s="2101"/>
      <c r="D778" s="2064" t="s">
        <v>2534</v>
      </c>
      <c r="E778" s="2066"/>
      <c r="F778" s="2066"/>
      <c r="G778" s="2066"/>
      <c r="H778" s="2066"/>
      <c r="I778" s="2066"/>
      <c r="J778" s="2066"/>
      <c r="K778" s="2066"/>
      <c r="L778" s="2066"/>
      <c r="M778" s="2066"/>
      <c r="N778" s="2066"/>
      <c r="O778" s="2066"/>
      <c r="P778" s="2066"/>
      <c r="Q778" s="2066"/>
      <c r="R778" s="2066"/>
    </row>
    <row r="779" spans="1:18" ht="48.75" customHeight="1">
      <c r="A779" s="2051"/>
      <c r="B779" s="2103" t="s">
        <v>2627</v>
      </c>
      <c r="C779" s="2101" t="s">
        <v>2362</v>
      </c>
      <c r="D779" s="2064"/>
      <c r="E779" s="2066">
        <v>3650000</v>
      </c>
      <c r="F779" s="2066"/>
      <c r="G779" s="2066">
        <v>3650000</v>
      </c>
      <c r="H779" s="2066">
        <v>3650000</v>
      </c>
      <c r="I779" s="2066">
        <v>3650000</v>
      </c>
      <c r="J779" s="2066">
        <v>3650000</v>
      </c>
      <c r="K779" s="2066">
        <v>3650000</v>
      </c>
      <c r="L779" s="2066">
        <v>3650000</v>
      </c>
      <c r="M779" s="2066">
        <v>3650000</v>
      </c>
      <c r="N779" s="2066">
        <v>3650000</v>
      </c>
      <c r="O779" s="2066">
        <v>3650000</v>
      </c>
      <c r="P779" s="2066">
        <v>3650000</v>
      </c>
      <c r="Q779" s="2066">
        <v>3650000</v>
      </c>
      <c r="R779" s="2066">
        <v>3650000</v>
      </c>
    </row>
    <row r="780" spans="1:18" ht="48.75" customHeight="1">
      <c r="A780" s="2051"/>
      <c r="B780" s="2103" t="s">
        <v>2628</v>
      </c>
      <c r="C780" s="2101" t="s">
        <v>2362</v>
      </c>
      <c r="D780" s="2064"/>
      <c r="E780" s="2066">
        <v>4875000</v>
      </c>
      <c r="F780" s="2066"/>
      <c r="G780" s="2066">
        <v>4875000</v>
      </c>
      <c r="H780" s="2066">
        <v>4875000</v>
      </c>
      <c r="I780" s="2066">
        <v>4875000</v>
      </c>
      <c r="J780" s="2066">
        <v>4875000</v>
      </c>
      <c r="K780" s="2066">
        <v>4875000</v>
      </c>
      <c r="L780" s="2066">
        <v>4875000</v>
      </c>
      <c r="M780" s="2066">
        <v>4875000</v>
      </c>
      <c r="N780" s="2066">
        <v>4875000</v>
      </c>
      <c r="O780" s="2066">
        <v>4875000</v>
      </c>
      <c r="P780" s="2066">
        <v>4875000</v>
      </c>
      <c r="Q780" s="2066">
        <v>4875000</v>
      </c>
      <c r="R780" s="2066">
        <v>4875000</v>
      </c>
    </row>
    <row r="781" spans="1:18" ht="150.75" customHeight="1">
      <c r="A781" s="2051"/>
      <c r="B781" s="2103" t="s">
        <v>2668</v>
      </c>
      <c r="C781" s="2101"/>
      <c r="D781" s="2129" t="s">
        <v>2534</v>
      </c>
      <c r="E781" s="2066"/>
      <c r="F781" s="2066"/>
      <c r="G781" s="2066"/>
      <c r="H781" s="2066"/>
      <c r="I781" s="2066"/>
      <c r="J781" s="2066"/>
      <c r="K781" s="2066"/>
      <c r="L781" s="2066"/>
      <c r="M781" s="2066"/>
      <c r="N781" s="2066"/>
      <c r="O781" s="2066"/>
      <c r="P781" s="2066"/>
      <c r="Q781" s="2066"/>
      <c r="R781" s="2066"/>
    </row>
    <row r="782" spans="1:18" ht="45.75" customHeight="1">
      <c r="A782" s="2051"/>
      <c r="B782" s="2103" t="s">
        <v>2629</v>
      </c>
      <c r="C782" s="2101" t="s">
        <v>2362</v>
      </c>
      <c r="D782" s="2064"/>
      <c r="E782" s="2066">
        <v>7325000</v>
      </c>
      <c r="F782" s="2066"/>
      <c r="G782" s="2066">
        <v>7325000</v>
      </c>
      <c r="H782" s="2066">
        <v>7325000</v>
      </c>
      <c r="I782" s="2066">
        <v>7325000</v>
      </c>
      <c r="J782" s="2066">
        <v>7325000</v>
      </c>
      <c r="K782" s="2066">
        <v>7325000</v>
      </c>
      <c r="L782" s="2066">
        <v>7325000</v>
      </c>
      <c r="M782" s="2066">
        <v>7325000</v>
      </c>
      <c r="N782" s="2066">
        <v>7325000</v>
      </c>
      <c r="O782" s="2066">
        <v>7325000</v>
      </c>
      <c r="P782" s="2066">
        <v>7325000</v>
      </c>
      <c r="Q782" s="2066">
        <v>7325000</v>
      </c>
      <c r="R782" s="2066">
        <v>7325000</v>
      </c>
    </row>
    <row r="783" spans="1:18" ht="45.75" customHeight="1">
      <c r="A783" s="2051"/>
      <c r="B783" s="2103" t="s">
        <v>2630</v>
      </c>
      <c r="C783" s="2101" t="s">
        <v>2362</v>
      </c>
      <c r="D783" s="2064"/>
      <c r="E783" s="2066">
        <v>8200000</v>
      </c>
      <c r="F783" s="2066"/>
      <c r="G783" s="2066">
        <v>8200000</v>
      </c>
      <c r="H783" s="2066">
        <v>8200000</v>
      </c>
      <c r="I783" s="2066">
        <v>8200000</v>
      </c>
      <c r="J783" s="2066">
        <v>8200000</v>
      </c>
      <c r="K783" s="2066">
        <v>8200000</v>
      </c>
      <c r="L783" s="2066">
        <v>8200000</v>
      </c>
      <c r="M783" s="2066">
        <v>8200000</v>
      </c>
      <c r="N783" s="2066">
        <v>8200000</v>
      </c>
      <c r="O783" s="2066">
        <v>8200000</v>
      </c>
      <c r="P783" s="2066">
        <v>8200000</v>
      </c>
      <c r="Q783" s="2066">
        <v>8200000</v>
      </c>
      <c r="R783" s="2066">
        <v>8200000</v>
      </c>
    </row>
    <row r="784" spans="1:18" ht="183" customHeight="1">
      <c r="A784" s="2051"/>
      <c r="B784" s="2103" t="s">
        <v>2669</v>
      </c>
      <c r="C784" s="2101"/>
      <c r="D784" s="2129" t="s">
        <v>2534</v>
      </c>
      <c r="E784" s="2066"/>
      <c r="F784" s="2066"/>
      <c r="G784" s="2066"/>
      <c r="H784" s="2066"/>
      <c r="I784" s="2066"/>
      <c r="J784" s="2066"/>
      <c r="K784" s="2066"/>
      <c r="L784" s="2066"/>
      <c r="M784" s="2066"/>
      <c r="N784" s="2066"/>
      <c r="O784" s="2066"/>
      <c r="P784" s="2066"/>
      <c r="Q784" s="2066"/>
      <c r="R784" s="2066"/>
    </row>
    <row r="785" spans="1:18" ht="34.5" customHeight="1">
      <c r="A785" s="2051"/>
      <c r="B785" s="2103" t="s">
        <v>2631</v>
      </c>
      <c r="C785" s="2101" t="s">
        <v>2362</v>
      </c>
      <c r="D785" s="2064"/>
      <c r="E785" s="2066">
        <v>7150000</v>
      </c>
      <c r="F785" s="2066"/>
      <c r="G785" s="2066">
        <v>7150000</v>
      </c>
      <c r="H785" s="2066">
        <v>7150000</v>
      </c>
      <c r="I785" s="2066">
        <v>7150000</v>
      </c>
      <c r="J785" s="2066">
        <v>7150000</v>
      </c>
      <c r="K785" s="2066">
        <v>7150000</v>
      </c>
      <c r="L785" s="2066">
        <v>7150000</v>
      </c>
      <c r="M785" s="2066">
        <v>7150000</v>
      </c>
      <c r="N785" s="2066">
        <v>7150000</v>
      </c>
      <c r="O785" s="2066">
        <v>7150000</v>
      </c>
      <c r="P785" s="2066">
        <v>7150000</v>
      </c>
      <c r="Q785" s="2066">
        <v>7150000</v>
      </c>
      <c r="R785" s="2066">
        <v>7150000</v>
      </c>
    </row>
    <row r="786" spans="1:18" ht="34.5" customHeight="1">
      <c r="A786" s="2051"/>
      <c r="B786" s="2103" t="s">
        <v>2632</v>
      </c>
      <c r="C786" s="2101" t="s">
        <v>2362</v>
      </c>
      <c r="D786" s="2064"/>
      <c r="E786" s="2066">
        <v>7325000</v>
      </c>
      <c r="F786" s="2066"/>
      <c r="G786" s="2066">
        <v>7325000</v>
      </c>
      <c r="H786" s="2066">
        <v>7325000</v>
      </c>
      <c r="I786" s="2066">
        <v>7325000</v>
      </c>
      <c r="J786" s="2066">
        <v>7325000</v>
      </c>
      <c r="K786" s="2066">
        <v>7325000</v>
      </c>
      <c r="L786" s="2066">
        <v>7325000</v>
      </c>
      <c r="M786" s="2066">
        <v>7325000</v>
      </c>
      <c r="N786" s="2066">
        <v>7325000</v>
      </c>
      <c r="O786" s="2066">
        <v>7325000</v>
      </c>
      <c r="P786" s="2066">
        <v>7325000</v>
      </c>
      <c r="Q786" s="2066">
        <v>7325000</v>
      </c>
      <c r="R786" s="2066">
        <v>7325000</v>
      </c>
    </row>
    <row r="787" spans="1:18" ht="34.5" customHeight="1">
      <c r="A787" s="2051"/>
      <c r="B787" s="2103" t="s">
        <v>2633</v>
      </c>
      <c r="C787" s="2101" t="s">
        <v>2362</v>
      </c>
      <c r="D787" s="2064"/>
      <c r="E787" s="2066">
        <v>7550000</v>
      </c>
      <c r="F787" s="2066"/>
      <c r="G787" s="2066">
        <v>7550000</v>
      </c>
      <c r="H787" s="2066">
        <v>7550000</v>
      </c>
      <c r="I787" s="2066">
        <v>7550000</v>
      </c>
      <c r="J787" s="2066">
        <v>7550000</v>
      </c>
      <c r="K787" s="2066">
        <v>7550000</v>
      </c>
      <c r="L787" s="2066">
        <v>7550000</v>
      </c>
      <c r="M787" s="2066">
        <v>7550000</v>
      </c>
      <c r="N787" s="2066">
        <v>7550000</v>
      </c>
      <c r="O787" s="2066">
        <v>7550000</v>
      </c>
      <c r="P787" s="2066">
        <v>7550000</v>
      </c>
      <c r="Q787" s="2066">
        <v>7550000</v>
      </c>
      <c r="R787" s="2066">
        <v>7550000</v>
      </c>
    </row>
    <row r="788" spans="1:18" ht="168" customHeight="1">
      <c r="A788" s="2051"/>
      <c r="B788" s="2103" t="s">
        <v>2670</v>
      </c>
      <c r="C788" s="2101"/>
      <c r="D788" s="2129" t="s">
        <v>2534</v>
      </c>
      <c r="E788" s="2066"/>
      <c r="F788" s="2066"/>
      <c r="G788" s="2066"/>
      <c r="H788" s="2066"/>
      <c r="I788" s="2066"/>
      <c r="J788" s="2066"/>
      <c r="K788" s="2066"/>
      <c r="L788" s="2066"/>
      <c r="M788" s="2066"/>
      <c r="N788" s="2066"/>
      <c r="O788" s="2066"/>
      <c r="P788" s="2066"/>
      <c r="Q788" s="2066"/>
      <c r="R788" s="2066"/>
    </row>
    <row r="789" spans="1:18" ht="38.25" customHeight="1">
      <c r="A789" s="2051"/>
      <c r="B789" s="2103" t="s">
        <v>2634</v>
      </c>
      <c r="C789" s="2101" t="s">
        <v>2362</v>
      </c>
      <c r="D789" s="2064"/>
      <c r="E789" s="2066">
        <v>10300000</v>
      </c>
      <c r="F789" s="2066"/>
      <c r="G789" s="2066">
        <v>10300000</v>
      </c>
      <c r="H789" s="2066">
        <v>10300000</v>
      </c>
      <c r="I789" s="2066">
        <v>10300000</v>
      </c>
      <c r="J789" s="2066">
        <v>10300000</v>
      </c>
      <c r="K789" s="2066">
        <v>10300000</v>
      </c>
      <c r="L789" s="2066">
        <v>10300000</v>
      </c>
      <c r="M789" s="2066">
        <v>10300000</v>
      </c>
      <c r="N789" s="2066">
        <v>10300000</v>
      </c>
      <c r="O789" s="2066">
        <v>10300000</v>
      </c>
      <c r="P789" s="2066">
        <v>10300000</v>
      </c>
      <c r="Q789" s="2066">
        <v>10300000</v>
      </c>
      <c r="R789" s="2066">
        <v>10300000</v>
      </c>
    </row>
    <row r="790" spans="1:18" ht="38.25" customHeight="1">
      <c r="A790" s="2051"/>
      <c r="B790" s="2103" t="s">
        <v>2635</v>
      </c>
      <c r="C790" s="2101" t="s">
        <v>2362</v>
      </c>
      <c r="D790" s="2064"/>
      <c r="E790" s="2066">
        <v>11000000</v>
      </c>
      <c r="F790" s="2066"/>
      <c r="G790" s="2066">
        <v>11000000</v>
      </c>
      <c r="H790" s="2066">
        <v>11000000</v>
      </c>
      <c r="I790" s="2066">
        <v>11000000</v>
      </c>
      <c r="J790" s="2066">
        <v>11000000</v>
      </c>
      <c r="K790" s="2066">
        <v>11000000</v>
      </c>
      <c r="L790" s="2066">
        <v>11000000</v>
      </c>
      <c r="M790" s="2066">
        <v>11000000</v>
      </c>
      <c r="N790" s="2066">
        <v>11000000</v>
      </c>
      <c r="O790" s="2066">
        <v>11000000</v>
      </c>
      <c r="P790" s="2066">
        <v>11000000</v>
      </c>
      <c r="Q790" s="2066">
        <v>11000000</v>
      </c>
      <c r="R790" s="2066">
        <v>11000000</v>
      </c>
    </row>
    <row r="791" spans="1:18" ht="182.25" customHeight="1">
      <c r="A791" s="2051"/>
      <c r="B791" s="2103" t="s">
        <v>2671</v>
      </c>
      <c r="C791" s="2101"/>
      <c r="D791" s="2064"/>
      <c r="E791" s="2066"/>
      <c r="F791" s="2066"/>
      <c r="G791" s="2066"/>
      <c r="H791" s="2066"/>
      <c r="I791" s="2066"/>
      <c r="J791" s="2066"/>
      <c r="K791" s="2066"/>
      <c r="L791" s="2066"/>
      <c r="M791" s="2066"/>
      <c r="N791" s="2066"/>
      <c r="O791" s="2066"/>
      <c r="P791" s="2066"/>
      <c r="Q791" s="2066"/>
      <c r="R791" s="2066"/>
    </row>
    <row r="792" spans="1:18" ht="37.5" customHeight="1">
      <c r="A792" s="2051"/>
      <c r="B792" s="2103" t="s">
        <v>2636</v>
      </c>
      <c r="C792" s="2101" t="s">
        <v>2362</v>
      </c>
      <c r="D792" s="2064"/>
      <c r="E792" s="2066">
        <v>7500000</v>
      </c>
      <c r="F792" s="2066"/>
      <c r="G792" s="2066">
        <v>7500000</v>
      </c>
      <c r="H792" s="2066">
        <v>7500000</v>
      </c>
      <c r="I792" s="2066">
        <v>7500000</v>
      </c>
      <c r="J792" s="2066">
        <v>7500000</v>
      </c>
      <c r="K792" s="2066">
        <v>7500000</v>
      </c>
      <c r="L792" s="2066">
        <v>7500000</v>
      </c>
      <c r="M792" s="2066">
        <v>7500000</v>
      </c>
      <c r="N792" s="2066">
        <v>7500000</v>
      </c>
      <c r="O792" s="2066">
        <v>7500000</v>
      </c>
      <c r="P792" s="2066">
        <v>7500000</v>
      </c>
      <c r="Q792" s="2066">
        <v>7500000</v>
      </c>
      <c r="R792" s="2066">
        <v>7500000</v>
      </c>
    </row>
    <row r="793" spans="1:18" ht="37.5" customHeight="1">
      <c r="A793" s="2051"/>
      <c r="B793" s="2103" t="s">
        <v>2637</v>
      </c>
      <c r="C793" s="2101" t="s">
        <v>2362</v>
      </c>
      <c r="D793" s="2064"/>
      <c r="E793" s="2066">
        <v>7675000</v>
      </c>
      <c r="F793" s="2066"/>
      <c r="G793" s="2066">
        <v>7675000</v>
      </c>
      <c r="H793" s="2066">
        <v>7675000</v>
      </c>
      <c r="I793" s="2066">
        <v>7675000</v>
      </c>
      <c r="J793" s="2066">
        <v>7675000</v>
      </c>
      <c r="K793" s="2066">
        <v>7675000</v>
      </c>
      <c r="L793" s="2066">
        <v>7675000</v>
      </c>
      <c r="M793" s="2066">
        <v>7675000</v>
      </c>
      <c r="N793" s="2066">
        <v>7675000</v>
      </c>
      <c r="O793" s="2066">
        <v>7675000</v>
      </c>
      <c r="P793" s="2066">
        <v>7675000</v>
      </c>
      <c r="Q793" s="2066">
        <v>7675000</v>
      </c>
      <c r="R793" s="2066">
        <v>7675000</v>
      </c>
    </row>
    <row r="794" spans="1:18" ht="37.5" customHeight="1">
      <c r="A794" s="2051"/>
      <c r="B794" s="2103" t="s">
        <v>2638</v>
      </c>
      <c r="C794" s="2101" t="s">
        <v>2362</v>
      </c>
      <c r="D794" s="2064"/>
      <c r="E794" s="2066">
        <v>8025000</v>
      </c>
      <c r="F794" s="2066"/>
      <c r="G794" s="2066">
        <v>8025000</v>
      </c>
      <c r="H794" s="2066">
        <v>8025000</v>
      </c>
      <c r="I794" s="2066">
        <v>8025000</v>
      </c>
      <c r="J794" s="2066">
        <v>8025000</v>
      </c>
      <c r="K794" s="2066">
        <v>8025000</v>
      </c>
      <c r="L794" s="2066">
        <v>8025000</v>
      </c>
      <c r="M794" s="2066">
        <v>8025000</v>
      </c>
      <c r="N794" s="2066">
        <v>8025000</v>
      </c>
      <c r="O794" s="2066">
        <v>8025000</v>
      </c>
      <c r="P794" s="2066">
        <v>8025000</v>
      </c>
      <c r="Q794" s="2066">
        <v>8025000</v>
      </c>
      <c r="R794" s="2066">
        <v>8025000</v>
      </c>
    </row>
    <row r="795" spans="1:18" ht="209.25" customHeight="1">
      <c r="A795" s="2051"/>
      <c r="B795" s="2103" t="s">
        <v>2672</v>
      </c>
      <c r="C795" s="2101"/>
      <c r="D795" s="2129" t="s">
        <v>2534</v>
      </c>
      <c r="E795" s="2066"/>
      <c r="F795" s="2066"/>
      <c r="G795" s="2066"/>
      <c r="H795" s="2066"/>
      <c r="I795" s="2066"/>
      <c r="J795" s="2066"/>
      <c r="K795" s="2066"/>
      <c r="L795" s="2066"/>
      <c r="M795" s="2066"/>
      <c r="N795" s="2066"/>
      <c r="O795" s="2066"/>
      <c r="P795" s="2066"/>
      <c r="Q795" s="2066"/>
      <c r="R795" s="2066"/>
    </row>
    <row r="796" spans="1:18" ht="33.75" customHeight="1">
      <c r="A796" s="2051"/>
      <c r="B796" s="2103" t="s">
        <v>2639</v>
      </c>
      <c r="C796" s="2101" t="s">
        <v>2362</v>
      </c>
      <c r="D796" s="2064"/>
      <c r="E796" s="2066">
        <v>9425000</v>
      </c>
      <c r="F796" s="2066"/>
      <c r="G796" s="2066">
        <v>9425000</v>
      </c>
      <c r="H796" s="2066">
        <v>9425000</v>
      </c>
      <c r="I796" s="2066">
        <v>9425000</v>
      </c>
      <c r="J796" s="2066">
        <v>9425000</v>
      </c>
      <c r="K796" s="2066">
        <v>9425000</v>
      </c>
      <c r="L796" s="2066">
        <v>9425000</v>
      </c>
      <c r="M796" s="2066">
        <v>9425000</v>
      </c>
      <c r="N796" s="2066">
        <v>9425000</v>
      </c>
      <c r="O796" s="2066">
        <v>9425000</v>
      </c>
      <c r="P796" s="2066">
        <v>9425000</v>
      </c>
      <c r="Q796" s="2066">
        <v>9425000</v>
      </c>
      <c r="R796" s="2066">
        <v>9425000</v>
      </c>
    </row>
    <row r="797" spans="1:18" ht="33.75" customHeight="1">
      <c r="A797" s="2051"/>
      <c r="B797" s="2103" t="s">
        <v>2640</v>
      </c>
      <c r="C797" s="2101" t="s">
        <v>2362</v>
      </c>
      <c r="D797" s="2064"/>
      <c r="E797" s="2066">
        <v>9600000</v>
      </c>
      <c r="F797" s="2066"/>
      <c r="G797" s="2066">
        <v>9600000</v>
      </c>
      <c r="H797" s="2066">
        <v>9600000</v>
      </c>
      <c r="I797" s="2066">
        <v>9600000</v>
      </c>
      <c r="J797" s="2066">
        <v>9600000</v>
      </c>
      <c r="K797" s="2066">
        <v>9600000</v>
      </c>
      <c r="L797" s="2066">
        <v>9600000</v>
      </c>
      <c r="M797" s="2066">
        <v>9600000</v>
      </c>
      <c r="N797" s="2066">
        <v>9600000</v>
      </c>
      <c r="O797" s="2066">
        <v>9600000</v>
      </c>
      <c r="P797" s="2066">
        <v>9600000</v>
      </c>
      <c r="Q797" s="2066">
        <v>9600000</v>
      </c>
      <c r="R797" s="2066">
        <v>9600000</v>
      </c>
    </row>
    <row r="798" spans="1:18" ht="199.5" customHeight="1">
      <c r="A798" s="2051"/>
      <c r="B798" s="2103" t="s">
        <v>2673</v>
      </c>
      <c r="C798" s="2101"/>
      <c r="D798" s="2129" t="s">
        <v>2534</v>
      </c>
      <c r="E798" s="2066"/>
      <c r="F798" s="2066"/>
      <c r="G798" s="2066"/>
      <c r="H798" s="2066"/>
      <c r="I798" s="2066"/>
      <c r="J798" s="2066"/>
      <c r="K798" s="2066"/>
      <c r="L798" s="2066"/>
      <c r="M798" s="2066"/>
      <c r="N798" s="2066"/>
      <c r="O798" s="2066"/>
      <c r="P798" s="2066"/>
      <c r="Q798" s="2066"/>
      <c r="R798" s="2066"/>
    </row>
    <row r="799" spans="1:18" ht="44.25" customHeight="1">
      <c r="A799" s="2051"/>
      <c r="B799" s="2103" t="s">
        <v>2641</v>
      </c>
      <c r="C799" s="2101" t="s">
        <v>2362</v>
      </c>
      <c r="D799" s="2064"/>
      <c r="E799" s="2066">
        <v>9250000</v>
      </c>
      <c r="F799" s="2066"/>
      <c r="G799" s="2066">
        <v>9250000</v>
      </c>
      <c r="H799" s="2066">
        <v>9250000</v>
      </c>
      <c r="I799" s="2066">
        <v>9250000</v>
      </c>
      <c r="J799" s="2066">
        <v>9250000</v>
      </c>
      <c r="K799" s="2066">
        <v>9250000</v>
      </c>
      <c r="L799" s="2066">
        <v>9250000</v>
      </c>
      <c r="M799" s="2066">
        <v>9250000</v>
      </c>
      <c r="N799" s="2066">
        <v>9250000</v>
      </c>
      <c r="O799" s="2066">
        <v>9250000</v>
      </c>
      <c r="P799" s="2066">
        <v>9250000</v>
      </c>
      <c r="Q799" s="2066">
        <v>9250000</v>
      </c>
      <c r="R799" s="2066">
        <v>9250000</v>
      </c>
    </row>
    <row r="800" spans="1:18" ht="44.25" customHeight="1">
      <c r="A800" s="2051"/>
      <c r="B800" s="2103" t="s">
        <v>2642</v>
      </c>
      <c r="C800" s="2101" t="s">
        <v>2362</v>
      </c>
      <c r="D800" s="2064"/>
      <c r="E800" s="2066">
        <v>9425000</v>
      </c>
      <c r="F800" s="2066"/>
      <c r="G800" s="2066">
        <v>9425000</v>
      </c>
      <c r="H800" s="2066">
        <v>9425000</v>
      </c>
      <c r="I800" s="2066">
        <v>9425000</v>
      </c>
      <c r="J800" s="2066">
        <v>9425000</v>
      </c>
      <c r="K800" s="2066">
        <v>9425000</v>
      </c>
      <c r="L800" s="2066">
        <v>9425000</v>
      </c>
      <c r="M800" s="2066">
        <v>9425000</v>
      </c>
      <c r="N800" s="2066">
        <v>9425000</v>
      </c>
      <c r="O800" s="2066">
        <v>9425000</v>
      </c>
      <c r="P800" s="2066">
        <v>9425000</v>
      </c>
      <c r="Q800" s="2066">
        <v>9425000</v>
      </c>
      <c r="R800" s="2066">
        <v>9425000</v>
      </c>
    </row>
    <row r="801" spans="1:18" ht="44.25" customHeight="1">
      <c r="A801" s="2051"/>
      <c r="B801" s="2103" t="s">
        <v>2643</v>
      </c>
      <c r="C801" s="2101" t="s">
        <v>2362</v>
      </c>
      <c r="D801" s="2064"/>
      <c r="E801" s="2066">
        <v>9600000</v>
      </c>
      <c r="F801" s="2066"/>
      <c r="G801" s="2066">
        <v>9600000</v>
      </c>
      <c r="H801" s="2066">
        <v>9600000</v>
      </c>
      <c r="I801" s="2066">
        <v>9600000</v>
      </c>
      <c r="J801" s="2066">
        <v>9600000</v>
      </c>
      <c r="K801" s="2066">
        <v>9600000</v>
      </c>
      <c r="L801" s="2066">
        <v>9600000</v>
      </c>
      <c r="M801" s="2066">
        <v>9600000</v>
      </c>
      <c r="N801" s="2066">
        <v>9600000</v>
      </c>
      <c r="O801" s="2066">
        <v>9600000</v>
      </c>
      <c r="P801" s="2066">
        <v>9600000</v>
      </c>
      <c r="Q801" s="2066">
        <v>9600000</v>
      </c>
      <c r="R801" s="2066">
        <v>9600000</v>
      </c>
    </row>
    <row r="802" spans="1:18" ht="193.5" customHeight="1">
      <c r="A802" s="2051"/>
      <c r="B802" s="2103" t="s">
        <v>2674</v>
      </c>
      <c r="C802" s="2101"/>
      <c r="D802" s="2129" t="s">
        <v>2534</v>
      </c>
      <c r="E802" s="2066"/>
      <c r="F802" s="2066"/>
      <c r="G802" s="2066"/>
      <c r="H802" s="2066"/>
      <c r="I802" s="2066"/>
      <c r="J802" s="2066"/>
      <c r="K802" s="2066"/>
      <c r="L802" s="2066"/>
      <c r="M802" s="2066"/>
      <c r="N802" s="2066"/>
      <c r="O802" s="2066"/>
      <c r="P802" s="2066"/>
      <c r="Q802" s="2066"/>
      <c r="R802" s="2066"/>
    </row>
    <row r="803" spans="1:18" ht="36" customHeight="1">
      <c r="A803" s="2051"/>
      <c r="B803" s="2103" t="s">
        <v>2644</v>
      </c>
      <c r="C803" s="2101" t="s">
        <v>2362</v>
      </c>
      <c r="D803" s="2064"/>
      <c r="E803" s="2066">
        <v>7675000</v>
      </c>
      <c r="F803" s="2066"/>
      <c r="G803" s="2066">
        <v>7675000</v>
      </c>
      <c r="H803" s="2066">
        <v>7675000</v>
      </c>
      <c r="I803" s="2066">
        <v>7675000</v>
      </c>
      <c r="J803" s="2066">
        <v>7675000</v>
      </c>
      <c r="K803" s="2066">
        <v>7675000</v>
      </c>
      <c r="L803" s="2066">
        <v>7675000</v>
      </c>
      <c r="M803" s="2066">
        <v>7675000</v>
      </c>
      <c r="N803" s="2066">
        <v>7675000</v>
      </c>
      <c r="O803" s="2066">
        <v>7675000</v>
      </c>
      <c r="P803" s="2066">
        <v>7675000</v>
      </c>
      <c r="Q803" s="2066">
        <v>7675000</v>
      </c>
      <c r="R803" s="2066">
        <v>7675000</v>
      </c>
    </row>
    <row r="804" spans="1:18" ht="36" customHeight="1">
      <c r="A804" s="2051"/>
      <c r="B804" s="2103" t="s">
        <v>2645</v>
      </c>
      <c r="C804" s="2101" t="s">
        <v>2362</v>
      </c>
      <c r="D804" s="2064"/>
      <c r="E804" s="2066">
        <v>7850000</v>
      </c>
      <c r="F804" s="2066"/>
      <c r="G804" s="2066">
        <v>7850000</v>
      </c>
      <c r="H804" s="2066">
        <v>7850000</v>
      </c>
      <c r="I804" s="2066">
        <v>7850000</v>
      </c>
      <c r="J804" s="2066">
        <v>7850000</v>
      </c>
      <c r="K804" s="2066">
        <v>7850000</v>
      </c>
      <c r="L804" s="2066">
        <v>7850000</v>
      </c>
      <c r="M804" s="2066">
        <v>7850000</v>
      </c>
      <c r="N804" s="2066">
        <v>7850000</v>
      </c>
      <c r="O804" s="2066">
        <v>7850000</v>
      </c>
      <c r="P804" s="2066">
        <v>7850000</v>
      </c>
      <c r="Q804" s="2066">
        <v>7850000</v>
      </c>
      <c r="R804" s="2066">
        <v>7850000</v>
      </c>
    </row>
    <row r="805" spans="1:18" ht="36" customHeight="1">
      <c r="A805" s="2051"/>
      <c r="B805" s="2103" t="s">
        <v>2646</v>
      </c>
      <c r="C805" s="2101" t="s">
        <v>2362</v>
      </c>
      <c r="D805" s="2064"/>
      <c r="E805" s="2066">
        <v>8025000</v>
      </c>
      <c r="F805" s="2066"/>
      <c r="G805" s="2066">
        <v>8025000</v>
      </c>
      <c r="H805" s="2066">
        <v>8025000</v>
      </c>
      <c r="I805" s="2066">
        <v>8025000</v>
      </c>
      <c r="J805" s="2066">
        <v>8025000</v>
      </c>
      <c r="K805" s="2066">
        <v>8025000</v>
      </c>
      <c r="L805" s="2066">
        <v>8025000</v>
      </c>
      <c r="M805" s="2066">
        <v>8025000</v>
      </c>
      <c r="N805" s="2066">
        <v>8025000</v>
      </c>
      <c r="O805" s="2066">
        <v>8025000</v>
      </c>
      <c r="P805" s="2066">
        <v>8025000</v>
      </c>
      <c r="Q805" s="2066">
        <v>8025000</v>
      </c>
      <c r="R805" s="2066">
        <v>8025000</v>
      </c>
    </row>
    <row r="806" spans="1:18" ht="183" customHeight="1">
      <c r="A806" s="2051"/>
      <c r="B806" s="2103" t="s">
        <v>2675</v>
      </c>
      <c r="C806" s="2101"/>
      <c r="D806" s="2129" t="s">
        <v>2534</v>
      </c>
      <c r="E806" s="2066"/>
      <c r="F806" s="2066"/>
      <c r="G806" s="2066"/>
      <c r="H806" s="2066"/>
      <c r="I806" s="2066"/>
      <c r="J806" s="2066"/>
      <c r="K806" s="2066"/>
      <c r="L806" s="2066"/>
      <c r="M806" s="2066"/>
      <c r="N806" s="2066"/>
      <c r="O806" s="2066"/>
      <c r="P806" s="2066"/>
      <c r="Q806" s="2066"/>
      <c r="R806" s="2066"/>
    </row>
    <row r="807" spans="1:18" ht="38.25" customHeight="1">
      <c r="A807" s="2051"/>
      <c r="B807" s="2103" t="s">
        <v>2647</v>
      </c>
      <c r="C807" s="2101" t="s">
        <v>2362</v>
      </c>
      <c r="D807" s="2064"/>
      <c r="E807" s="2066">
        <v>6800000</v>
      </c>
      <c r="F807" s="2066"/>
      <c r="G807" s="2066">
        <v>6800000</v>
      </c>
      <c r="H807" s="2066">
        <v>6800000</v>
      </c>
      <c r="I807" s="2066">
        <v>6800000</v>
      </c>
      <c r="J807" s="2066">
        <v>6800000</v>
      </c>
      <c r="K807" s="2066">
        <v>6800000</v>
      </c>
      <c r="L807" s="2066">
        <v>6800000</v>
      </c>
      <c r="M807" s="2066">
        <v>6800000</v>
      </c>
      <c r="N807" s="2066">
        <v>6800000</v>
      </c>
      <c r="O807" s="2066">
        <v>6800000</v>
      </c>
      <c r="P807" s="2066">
        <v>6800000</v>
      </c>
      <c r="Q807" s="2066">
        <v>6800000</v>
      </c>
      <c r="R807" s="2066">
        <v>6800000</v>
      </c>
    </row>
    <row r="808" spans="1:18" ht="38.25" customHeight="1">
      <c r="A808" s="2051"/>
      <c r="B808" s="2103" t="s">
        <v>2648</v>
      </c>
      <c r="C808" s="2101" t="s">
        <v>2362</v>
      </c>
      <c r="D808" s="2064"/>
      <c r="E808" s="2066">
        <v>6975000</v>
      </c>
      <c r="F808" s="2066"/>
      <c r="G808" s="2066">
        <v>6975000</v>
      </c>
      <c r="H808" s="2066">
        <v>6975000</v>
      </c>
      <c r="I808" s="2066">
        <v>6975000</v>
      </c>
      <c r="J808" s="2066">
        <v>6975000</v>
      </c>
      <c r="K808" s="2066">
        <v>6975000</v>
      </c>
      <c r="L808" s="2066">
        <v>6975000</v>
      </c>
      <c r="M808" s="2066">
        <v>6975000</v>
      </c>
      <c r="N808" s="2066">
        <v>6975000</v>
      </c>
      <c r="O808" s="2066">
        <v>6975000</v>
      </c>
      <c r="P808" s="2066">
        <v>6975000</v>
      </c>
      <c r="Q808" s="2066">
        <v>6975000</v>
      </c>
      <c r="R808" s="2066">
        <v>6975000</v>
      </c>
    </row>
    <row r="809" spans="1:18" ht="38.25" customHeight="1">
      <c r="A809" s="2051"/>
      <c r="B809" s="2103" t="s">
        <v>2649</v>
      </c>
      <c r="C809" s="2101" t="s">
        <v>2362</v>
      </c>
      <c r="D809" s="2064"/>
      <c r="E809" s="2066">
        <v>7150000</v>
      </c>
      <c r="F809" s="2066"/>
      <c r="G809" s="2066">
        <v>7150000</v>
      </c>
      <c r="H809" s="2066">
        <v>7150000</v>
      </c>
      <c r="I809" s="2066">
        <v>7150000</v>
      </c>
      <c r="J809" s="2066">
        <v>7150000</v>
      </c>
      <c r="K809" s="2066">
        <v>7150000</v>
      </c>
      <c r="L809" s="2066">
        <v>7150000</v>
      </c>
      <c r="M809" s="2066">
        <v>7150000</v>
      </c>
      <c r="N809" s="2066">
        <v>7150000</v>
      </c>
      <c r="O809" s="2066">
        <v>7150000</v>
      </c>
      <c r="P809" s="2066">
        <v>7150000</v>
      </c>
      <c r="Q809" s="2066">
        <v>7150000</v>
      </c>
      <c r="R809" s="2066">
        <v>7150000</v>
      </c>
    </row>
    <row r="810" spans="1:18" ht="163.5" customHeight="1">
      <c r="A810" s="2051"/>
      <c r="B810" s="2103" t="s">
        <v>2676</v>
      </c>
      <c r="C810" s="2101"/>
      <c r="D810" s="2129" t="s">
        <v>2534</v>
      </c>
      <c r="E810" s="2066"/>
      <c r="F810" s="2066"/>
      <c r="G810" s="2066"/>
      <c r="H810" s="2066"/>
      <c r="I810" s="2066"/>
      <c r="J810" s="2066"/>
      <c r="K810" s="2066"/>
      <c r="L810" s="2066"/>
      <c r="M810" s="2066"/>
      <c r="N810" s="2066"/>
      <c r="O810" s="2066"/>
      <c r="P810" s="2066"/>
      <c r="Q810" s="2066"/>
      <c r="R810" s="2066"/>
    </row>
    <row r="811" spans="1:18" ht="39" customHeight="1">
      <c r="A811" s="2051"/>
      <c r="B811" s="2103" t="s">
        <v>2650</v>
      </c>
      <c r="C811" s="2101" t="s">
        <v>2362</v>
      </c>
      <c r="D811" s="2064"/>
      <c r="E811" s="2066">
        <v>9425000</v>
      </c>
      <c r="F811" s="2066"/>
      <c r="G811" s="2066">
        <v>9425000</v>
      </c>
      <c r="H811" s="2066">
        <v>9425000</v>
      </c>
      <c r="I811" s="2066">
        <v>9425000</v>
      </c>
      <c r="J811" s="2066">
        <v>9425000</v>
      </c>
      <c r="K811" s="2066">
        <v>9425000</v>
      </c>
      <c r="L811" s="2066">
        <v>9425000</v>
      </c>
      <c r="M811" s="2066">
        <v>9425000</v>
      </c>
      <c r="N811" s="2066">
        <v>9425000</v>
      </c>
      <c r="O811" s="2066">
        <v>9425000</v>
      </c>
      <c r="P811" s="2066">
        <v>9425000</v>
      </c>
      <c r="Q811" s="2066">
        <v>9425000</v>
      </c>
      <c r="R811" s="2066">
        <v>9425000</v>
      </c>
    </row>
    <row r="812" spans="1:18" ht="39" customHeight="1">
      <c r="A812" s="2051"/>
      <c r="B812" s="2103" t="s">
        <v>2651</v>
      </c>
      <c r="C812" s="2101" t="s">
        <v>2362</v>
      </c>
      <c r="D812" s="2064"/>
      <c r="E812" s="2066">
        <v>10650000</v>
      </c>
      <c r="F812" s="2066"/>
      <c r="G812" s="2066">
        <v>10650000</v>
      </c>
      <c r="H812" s="2066">
        <v>10650000</v>
      </c>
      <c r="I812" s="2066">
        <v>10650000</v>
      </c>
      <c r="J812" s="2066">
        <v>10650000</v>
      </c>
      <c r="K812" s="2066">
        <v>10650000</v>
      </c>
      <c r="L812" s="2066">
        <v>10650000</v>
      </c>
      <c r="M812" s="2066">
        <v>10650000</v>
      </c>
      <c r="N812" s="2066">
        <v>10650000</v>
      </c>
      <c r="O812" s="2066">
        <v>10650000</v>
      </c>
      <c r="P812" s="2066">
        <v>10650000</v>
      </c>
      <c r="Q812" s="2066">
        <v>10650000</v>
      </c>
      <c r="R812" s="2066">
        <v>10650000</v>
      </c>
    </row>
    <row r="813" spans="1:18" ht="39" customHeight="1">
      <c r="A813" s="2051"/>
      <c r="B813" s="2103" t="s">
        <v>2652</v>
      </c>
      <c r="C813" s="2101" t="s">
        <v>2362</v>
      </c>
      <c r="D813" s="2064"/>
      <c r="E813" s="2066">
        <v>11550000</v>
      </c>
      <c r="F813" s="2066"/>
      <c r="G813" s="2066">
        <v>11550000</v>
      </c>
      <c r="H813" s="2066">
        <v>11550000</v>
      </c>
      <c r="I813" s="2066">
        <v>11550000</v>
      </c>
      <c r="J813" s="2066">
        <v>11550000</v>
      </c>
      <c r="K813" s="2066">
        <v>11550000</v>
      </c>
      <c r="L813" s="2066">
        <v>11550000</v>
      </c>
      <c r="M813" s="2066">
        <v>11550000</v>
      </c>
      <c r="N813" s="2066">
        <v>11550000</v>
      </c>
      <c r="O813" s="2066">
        <v>11550000</v>
      </c>
      <c r="P813" s="2066">
        <v>11550000</v>
      </c>
      <c r="Q813" s="2066">
        <v>11550000</v>
      </c>
      <c r="R813" s="2066">
        <v>11550000</v>
      </c>
    </row>
    <row r="814" spans="1:18" ht="191.25" customHeight="1">
      <c r="A814" s="2051"/>
      <c r="B814" s="2103" t="s">
        <v>2677</v>
      </c>
      <c r="C814" s="2101"/>
      <c r="D814" s="2064"/>
      <c r="E814" s="2066"/>
      <c r="F814" s="2066"/>
      <c r="G814" s="2066"/>
      <c r="H814" s="2066"/>
      <c r="I814" s="2066"/>
      <c r="J814" s="2066"/>
      <c r="K814" s="2066"/>
      <c r="L814" s="2066"/>
      <c r="M814" s="2066"/>
      <c r="N814" s="2066"/>
      <c r="O814" s="2066"/>
      <c r="P814" s="2066"/>
      <c r="Q814" s="2066"/>
      <c r="R814" s="2066"/>
    </row>
    <row r="815" spans="1:18" ht="27" customHeight="1">
      <c r="A815" s="2051"/>
      <c r="B815" s="2103" t="s">
        <v>2653</v>
      </c>
      <c r="C815" s="2101" t="s">
        <v>2362</v>
      </c>
      <c r="D815" s="2064"/>
      <c r="E815" s="2066">
        <v>8350000</v>
      </c>
      <c r="F815" s="2066"/>
      <c r="G815" s="2066">
        <v>8350000</v>
      </c>
      <c r="H815" s="2066">
        <v>8350000</v>
      </c>
      <c r="I815" s="2066">
        <v>8350000</v>
      </c>
      <c r="J815" s="2066">
        <v>8350000</v>
      </c>
      <c r="K815" s="2066">
        <v>8350000</v>
      </c>
      <c r="L815" s="2066">
        <v>8350000</v>
      </c>
      <c r="M815" s="2066">
        <v>8350000</v>
      </c>
      <c r="N815" s="2066">
        <v>8350000</v>
      </c>
      <c r="O815" s="2066">
        <v>8350000</v>
      </c>
      <c r="P815" s="2066">
        <v>8350000</v>
      </c>
      <c r="Q815" s="2066">
        <v>8350000</v>
      </c>
      <c r="R815" s="2066">
        <v>8350000</v>
      </c>
    </row>
    <row r="816" spans="1:18" ht="27" customHeight="1">
      <c r="A816" s="2051"/>
      <c r="B816" s="2103" t="s">
        <v>2654</v>
      </c>
      <c r="C816" s="2101" t="s">
        <v>2362</v>
      </c>
      <c r="D816" s="2064"/>
      <c r="E816" s="2066">
        <v>9650000</v>
      </c>
      <c r="F816" s="2066"/>
      <c r="G816" s="2066">
        <v>9650000</v>
      </c>
      <c r="H816" s="2066">
        <v>9650000</v>
      </c>
      <c r="I816" s="2066">
        <v>9650000</v>
      </c>
      <c r="J816" s="2066">
        <v>9650000</v>
      </c>
      <c r="K816" s="2066">
        <v>9650000</v>
      </c>
      <c r="L816" s="2066">
        <v>9650000</v>
      </c>
      <c r="M816" s="2066">
        <v>9650000</v>
      </c>
      <c r="N816" s="2066">
        <v>9650000</v>
      </c>
      <c r="O816" s="2066">
        <v>9650000</v>
      </c>
      <c r="P816" s="2066">
        <v>9650000</v>
      </c>
      <c r="Q816" s="2066">
        <v>9650000</v>
      </c>
      <c r="R816" s="2066">
        <v>9650000</v>
      </c>
    </row>
    <row r="817" spans="1:18" ht="27" customHeight="1">
      <c r="A817" s="2051"/>
      <c r="B817" s="2103" t="s">
        <v>2655</v>
      </c>
      <c r="C817" s="2101" t="s">
        <v>2362</v>
      </c>
      <c r="D817" s="2064"/>
      <c r="E817" s="2066">
        <v>10550000</v>
      </c>
      <c r="F817" s="2066"/>
      <c r="G817" s="2066">
        <v>10550000</v>
      </c>
      <c r="H817" s="2066">
        <v>10550000</v>
      </c>
      <c r="I817" s="2066">
        <v>10550000</v>
      </c>
      <c r="J817" s="2066">
        <v>10550000</v>
      </c>
      <c r="K817" s="2066">
        <v>10550000</v>
      </c>
      <c r="L817" s="2066">
        <v>10550000</v>
      </c>
      <c r="M817" s="2066">
        <v>10550000</v>
      </c>
      <c r="N817" s="2066">
        <v>10550000</v>
      </c>
      <c r="O817" s="2066">
        <v>10550000</v>
      </c>
      <c r="P817" s="2066">
        <v>10550000</v>
      </c>
      <c r="Q817" s="2066">
        <v>10550000</v>
      </c>
      <c r="R817" s="2066">
        <v>10550000</v>
      </c>
    </row>
    <row r="818" spans="1:18" ht="51" customHeight="1">
      <c r="A818" s="2051"/>
      <c r="B818" s="2100" t="s">
        <v>2678</v>
      </c>
      <c r="C818" s="2101"/>
      <c r="D818" s="2064"/>
      <c r="E818" s="2066"/>
      <c r="F818" s="2066"/>
      <c r="G818" s="2066"/>
      <c r="H818" s="2066"/>
      <c r="I818" s="2066"/>
      <c r="J818" s="2066"/>
      <c r="K818" s="2066"/>
      <c r="L818" s="2066"/>
      <c r="M818" s="2066"/>
      <c r="N818" s="2066"/>
      <c r="O818" s="2066"/>
      <c r="P818" s="2066"/>
      <c r="Q818" s="2066"/>
      <c r="R818" s="2066"/>
    </row>
    <row r="819" spans="1:18" ht="228.75" customHeight="1">
      <c r="A819" s="2051"/>
      <c r="B819" s="2103" t="s">
        <v>2679</v>
      </c>
      <c r="C819" s="2101"/>
      <c r="D819" s="2129" t="s">
        <v>2534</v>
      </c>
      <c r="E819" s="2066"/>
      <c r="F819" s="2066"/>
      <c r="G819" s="2066"/>
      <c r="H819" s="2066"/>
      <c r="I819" s="2066"/>
      <c r="J819" s="2066"/>
      <c r="K819" s="2066"/>
      <c r="L819" s="2066"/>
      <c r="M819" s="2066"/>
      <c r="N819" s="2066"/>
      <c r="O819" s="2066"/>
      <c r="P819" s="2066"/>
      <c r="Q819" s="2066"/>
      <c r="R819" s="2066"/>
    </row>
    <row r="820" spans="1:18" ht="39" customHeight="1">
      <c r="A820" s="2051"/>
      <c r="B820" s="2103" t="s">
        <v>2656</v>
      </c>
      <c r="C820" s="2101" t="s">
        <v>2362</v>
      </c>
      <c r="D820" s="2064"/>
      <c r="E820" s="2066">
        <v>5700000</v>
      </c>
      <c r="F820" s="2066"/>
      <c r="G820" s="2066">
        <v>5700000</v>
      </c>
      <c r="H820" s="2066">
        <v>5700000</v>
      </c>
      <c r="I820" s="2066">
        <v>5700000</v>
      </c>
      <c r="J820" s="2066">
        <v>5700000</v>
      </c>
      <c r="K820" s="2066">
        <v>5700000</v>
      </c>
      <c r="L820" s="2066">
        <v>5700000</v>
      </c>
      <c r="M820" s="2066">
        <v>5700000</v>
      </c>
      <c r="N820" s="2066">
        <v>5700000</v>
      </c>
      <c r="O820" s="2066">
        <v>5700000</v>
      </c>
      <c r="P820" s="2066">
        <v>5700000</v>
      </c>
      <c r="Q820" s="2066">
        <v>5700000</v>
      </c>
      <c r="R820" s="2066">
        <v>5700000</v>
      </c>
    </row>
    <row r="821" spans="1:18" ht="39" customHeight="1">
      <c r="A821" s="2051"/>
      <c r="B821" s="2103" t="s">
        <v>2657</v>
      </c>
      <c r="C821" s="2101" t="s">
        <v>2362</v>
      </c>
      <c r="D821" s="2064"/>
      <c r="E821" s="2066">
        <v>6000000</v>
      </c>
      <c r="F821" s="2066"/>
      <c r="G821" s="2066">
        <v>6000000</v>
      </c>
      <c r="H821" s="2066">
        <v>6000000</v>
      </c>
      <c r="I821" s="2066">
        <v>6000000</v>
      </c>
      <c r="J821" s="2066">
        <v>6000000</v>
      </c>
      <c r="K821" s="2066">
        <v>6000000</v>
      </c>
      <c r="L821" s="2066">
        <v>6000000</v>
      </c>
      <c r="M821" s="2066">
        <v>6000000</v>
      </c>
      <c r="N821" s="2066">
        <v>6000000</v>
      </c>
      <c r="O821" s="2066">
        <v>6000000</v>
      </c>
      <c r="P821" s="2066">
        <v>6000000</v>
      </c>
      <c r="Q821" s="2066">
        <v>6000000</v>
      </c>
      <c r="R821" s="2066">
        <v>6000000</v>
      </c>
    </row>
    <row r="822" spans="1:18" ht="39" customHeight="1">
      <c r="A822" s="2051"/>
      <c r="B822" s="2103" t="s">
        <v>2658</v>
      </c>
      <c r="C822" s="2101" t="s">
        <v>2362</v>
      </c>
      <c r="D822" s="2064"/>
      <c r="E822" s="2066">
        <v>7000000</v>
      </c>
      <c r="F822" s="2066"/>
      <c r="G822" s="2066">
        <v>7000000</v>
      </c>
      <c r="H822" s="2066">
        <v>7000000</v>
      </c>
      <c r="I822" s="2066">
        <v>7000000</v>
      </c>
      <c r="J822" s="2066">
        <v>7000000</v>
      </c>
      <c r="K822" s="2066">
        <v>7000000</v>
      </c>
      <c r="L822" s="2066">
        <v>7000000</v>
      </c>
      <c r="M822" s="2066">
        <v>7000000</v>
      </c>
      <c r="N822" s="2066">
        <v>7000000</v>
      </c>
      <c r="O822" s="2066">
        <v>7000000</v>
      </c>
      <c r="P822" s="2066">
        <v>7000000</v>
      </c>
      <c r="Q822" s="2066">
        <v>7000000</v>
      </c>
      <c r="R822" s="2066">
        <v>7000000</v>
      </c>
    </row>
    <row r="823" spans="1:18" ht="194.25" customHeight="1">
      <c r="A823" s="2051"/>
      <c r="B823" s="2103" t="s">
        <v>2680</v>
      </c>
      <c r="C823" s="2101"/>
      <c r="D823" s="2129" t="s">
        <v>2534</v>
      </c>
      <c r="E823" s="2066"/>
      <c r="F823" s="2066"/>
      <c r="G823" s="2066"/>
      <c r="H823" s="2066"/>
      <c r="I823" s="2066"/>
      <c r="J823" s="2066"/>
      <c r="K823" s="2066"/>
      <c r="L823" s="2066"/>
      <c r="M823" s="2066"/>
      <c r="N823" s="2066"/>
      <c r="O823" s="2066"/>
      <c r="P823" s="2066"/>
      <c r="Q823" s="2066"/>
      <c r="R823" s="2066"/>
    </row>
    <row r="824" spans="1:18" ht="33" customHeight="1">
      <c r="A824" s="2051"/>
      <c r="B824" s="2103" t="s">
        <v>2659</v>
      </c>
      <c r="C824" s="2101" t="s">
        <v>2362</v>
      </c>
      <c r="D824" s="2064"/>
      <c r="E824" s="2066">
        <v>5430000</v>
      </c>
      <c r="F824" s="2066"/>
      <c r="G824" s="2066">
        <v>5430000</v>
      </c>
      <c r="H824" s="2066">
        <v>5430000</v>
      </c>
      <c r="I824" s="2066">
        <v>5430000</v>
      </c>
      <c r="J824" s="2066">
        <v>5430000</v>
      </c>
      <c r="K824" s="2066">
        <v>5430000</v>
      </c>
      <c r="L824" s="2066">
        <v>5430000</v>
      </c>
      <c r="M824" s="2066">
        <v>5430000</v>
      </c>
      <c r="N824" s="2066">
        <v>5430000</v>
      </c>
      <c r="O824" s="2066">
        <v>5430000</v>
      </c>
      <c r="P824" s="2066">
        <v>5430000</v>
      </c>
      <c r="Q824" s="2066">
        <v>5430000</v>
      </c>
      <c r="R824" s="2066">
        <v>5430000</v>
      </c>
    </row>
    <row r="825" spans="1:18" ht="33" customHeight="1">
      <c r="A825" s="2051"/>
      <c r="B825" s="2103" t="s">
        <v>2660</v>
      </c>
      <c r="C825" s="2101" t="s">
        <v>2362</v>
      </c>
      <c r="D825" s="2064"/>
      <c r="E825" s="2066">
        <v>6450000</v>
      </c>
      <c r="F825" s="2066"/>
      <c r="G825" s="2066">
        <v>6450000</v>
      </c>
      <c r="H825" s="2066">
        <v>6450000</v>
      </c>
      <c r="I825" s="2066">
        <v>6450000</v>
      </c>
      <c r="J825" s="2066">
        <v>6450000</v>
      </c>
      <c r="K825" s="2066">
        <v>6450000</v>
      </c>
      <c r="L825" s="2066">
        <v>6450000</v>
      </c>
      <c r="M825" s="2066">
        <v>6450000</v>
      </c>
      <c r="N825" s="2066">
        <v>6450000</v>
      </c>
      <c r="O825" s="2066">
        <v>6450000</v>
      </c>
      <c r="P825" s="2066">
        <v>6450000</v>
      </c>
      <c r="Q825" s="2066">
        <v>6450000</v>
      </c>
      <c r="R825" s="2066">
        <v>6450000</v>
      </c>
    </row>
    <row r="826" spans="1:18" ht="48" customHeight="1">
      <c r="A826" s="2051"/>
      <c r="B826" s="2100" t="s">
        <v>2681</v>
      </c>
      <c r="C826" s="2101"/>
      <c r="D826" s="2129" t="s">
        <v>2534</v>
      </c>
      <c r="E826" s="2066"/>
      <c r="F826" s="2066"/>
      <c r="G826" s="2066"/>
      <c r="H826" s="2066"/>
      <c r="I826" s="2066"/>
      <c r="J826" s="2066"/>
      <c r="K826" s="2066"/>
      <c r="L826" s="2066"/>
      <c r="M826" s="2066"/>
      <c r="N826" s="2066"/>
      <c r="O826" s="2066"/>
      <c r="P826" s="2066"/>
      <c r="Q826" s="2066"/>
      <c r="R826" s="2066"/>
    </row>
    <row r="827" spans="1:18" ht="70.5" customHeight="1">
      <c r="A827" s="2051"/>
      <c r="B827" s="2103" t="s">
        <v>2661</v>
      </c>
      <c r="C827" s="2101" t="s">
        <v>563</v>
      </c>
      <c r="D827" s="2064"/>
      <c r="E827" s="2066">
        <v>836000</v>
      </c>
      <c r="F827" s="2066"/>
      <c r="G827" s="2066">
        <v>836000</v>
      </c>
      <c r="H827" s="2066">
        <v>836000</v>
      </c>
      <c r="I827" s="2066">
        <v>836000</v>
      </c>
      <c r="J827" s="2066">
        <v>836000</v>
      </c>
      <c r="K827" s="2066">
        <v>836000</v>
      </c>
      <c r="L827" s="2066">
        <v>836000</v>
      </c>
      <c r="M827" s="2066">
        <v>836000</v>
      </c>
      <c r="N827" s="2066">
        <v>836000</v>
      </c>
      <c r="O827" s="2066">
        <v>836000</v>
      </c>
      <c r="P827" s="2066">
        <v>836000</v>
      </c>
      <c r="Q827" s="2066">
        <v>836000</v>
      </c>
      <c r="R827" s="2066">
        <v>836000</v>
      </c>
    </row>
    <row r="828" spans="1:18" ht="70.5" customHeight="1">
      <c r="A828" s="2051"/>
      <c r="B828" s="2103" t="s">
        <v>2662</v>
      </c>
      <c r="C828" s="2101" t="s">
        <v>563</v>
      </c>
      <c r="D828" s="2064"/>
      <c r="E828" s="2066">
        <v>1564000</v>
      </c>
      <c r="F828" s="2066"/>
      <c r="G828" s="2066">
        <v>1564000</v>
      </c>
      <c r="H828" s="2066">
        <v>1564000</v>
      </c>
      <c r="I828" s="2066">
        <v>1564000</v>
      </c>
      <c r="J828" s="2066">
        <v>1564000</v>
      </c>
      <c r="K828" s="2066">
        <v>1564000</v>
      </c>
      <c r="L828" s="2066">
        <v>1564000</v>
      </c>
      <c r="M828" s="2066">
        <v>1564000</v>
      </c>
      <c r="N828" s="2066">
        <v>1564000</v>
      </c>
      <c r="O828" s="2066">
        <v>1564000</v>
      </c>
      <c r="P828" s="2066">
        <v>1564000</v>
      </c>
      <c r="Q828" s="2066">
        <v>1564000</v>
      </c>
      <c r="R828" s="2066">
        <v>1564000</v>
      </c>
    </row>
    <row r="829" spans="1:18" ht="113.25" customHeight="1">
      <c r="A829" s="2051"/>
      <c r="B829" s="2103" t="s">
        <v>2663</v>
      </c>
      <c r="C829" s="2101" t="s">
        <v>563</v>
      </c>
      <c r="D829" s="2064"/>
      <c r="E829" s="2066">
        <v>3000000</v>
      </c>
      <c r="F829" s="2066"/>
      <c r="G829" s="2066">
        <v>3000000</v>
      </c>
      <c r="H829" s="2066">
        <v>3000000</v>
      </c>
      <c r="I829" s="2066">
        <v>3000000</v>
      </c>
      <c r="J829" s="2066">
        <v>3000000</v>
      </c>
      <c r="K829" s="2066">
        <v>3000000</v>
      </c>
      <c r="L829" s="2066">
        <v>3000000</v>
      </c>
      <c r="M829" s="2066">
        <v>3000000</v>
      </c>
      <c r="N829" s="2066">
        <v>3000000</v>
      </c>
      <c r="O829" s="2066">
        <v>3000000</v>
      </c>
      <c r="P829" s="2066">
        <v>3000000</v>
      </c>
      <c r="Q829" s="2066">
        <v>3000000</v>
      </c>
      <c r="R829" s="2066">
        <v>3000000</v>
      </c>
    </row>
    <row r="830" spans="1:18" ht="34.5" customHeight="1">
      <c r="A830" s="2051"/>
      <c r="B830" s="2100" t="s">
        <v>2693</v>
      </c>
      <c r="C830" s="2101"/>
      <c r="D830" s="2129" t="s">
        <v>2534</v>
      </c>
      <c r="E830" s="2066"/>
      <c r="F830" s="2066"/>
      <c r="G830" s="2066"/>
      <c r="H830" s="2066"/>
      <c r="I830" s="2066"/>
      <c r="J830" s="2066"/>
      <c r="K830" s="2066"/>
      <c r="L830" s="2066"/>
      <c r="M830" s="2066"/>
      <c r="N830" s="2066"/>
      <c r="O830" s="2066"/>
      <c r="P830" s="2066"/>
      <c r="Q830" s="2066"/>
      <c r="R830" s="2066"/>
    </row>
    <row r="831" spans="1:18" ht="48" customHeight="1">
      <c r="A831" s="2051"/>
      <c r="B831" s="2103" t="s">
        <v>2682</v>
      </c>
      <c r="C831" s="2101" t="s">
        <v>2683</v>
      </c>
      <c r="D831" s="2129"/>
      <c r="E831" s="2066">
        <v>2120000</v>
      </c>
      <c r="F831" s="2066"/>
      <c r="G831" s="2066">
        <v>2120000</v>
      </c>
      <c r="H831" s="2066">
        <v>2120000</v>
      </c>
      <c r="I831" s="2066">
        <v>2120000</v>
      </c>
      <c r="J831" s="2066">
        <v>2120000</v>
      </c>
      <c r="K831" s="2066">
        <v>2120000</v>
      </c>
      <c r="L831" s="2066">
        <v>2120000</v>
      </c>
      <c r="M831" s="2066">
        <v>2120000</v>
      </c>
      <c r="N831" s="2066">
        <v>2120000</v>
      </c>
      <c r="O831" s="2066">
        <v>2120000</v>
      </c>
      <c r="P831" s="2066">
        <v>2120000</v>
      </c>
      <c r="Q831" s="2066">
        <v>2120000</v>
      </c>
      <c r="R831" s="2066">
        <v>2120000</v>
      </c>
    </row>
    <row r="832" spans="1:18" ht="108" customHeight="1">
      <c r="A832" s="2051"/>
      <c r="B832" s="2103" t="s">
        <v>2684</v>
      </c>
      <c r="C832" s="2101" t="s">
        <v>563</v>
      </c>
      <c r="D832" s="2129"/>
      <c r="E832" s="2066">
        <v>5950000</v>
      </c>
      <c r="F832" s="2066"/>
      <c r="G832" s="2066">
        <v>5950000</v>
      </c>
      <c r="H832" s="2066">
        <v>5950000</v>
      </c>
      <c r="I832" s="2066">
        <v>5950000</v>
      </c>
      <c r="J832" s="2066">
        <v>5950000</v>
      </c>
      <c r="K832" s="2066">
        <v>5950000</v>
      </c>
      <c r="L832" s="2066">
        <v>5950000</v>
      </c>
      <c r="M832" s="2066">
        <v>5950000</v>
      </c>
      <c r="N832" s="2066">
        <v>5950000</v>
      </c>
      <c r="O832" s="2066">
        <v>5950000</v>
      </c>
      <c r="P832" s="2066">
        <v>5950000</v>
      </c>
      <c r="Q832" s="2066">
        <v>5950000</v>
      </c>
      <c r="R832" s="2066">
        <v>5950000</v>
      </c>
    </row>
    <row r="833" spans="1:18" ht="31.5" customHeight="1">
      <c r="A833" s="2051"/>
      <c r="B833" s="2103" t="s">
        <v>2685</v>
      </c>
      <c r="C833" s="2101" t="s">
        <v>2362</v>
      </c>
      <c r="D833" s="2129"/>
      <c r="E833" s="2066">
        <v>2460000</v>
      </c>
      <c r="F833" s="2066"/>
      <c r="G833" s="2066">
        <v>2460000</v>
      </c>
      <c r="H833" s="2066">
        <v>2460000</v>
      </c>
      <c r="I833" s="2066">
        <v>2460000</v>
      </c>
      <c r="J833" s="2066">
        <v>2460000</v>
      </c>
      <c r="K833" s="2066">
        <v>2460000</v>
      </c>
      <c r="L833" s="2066">
        <v>2460000</v>
      </c>
      <c r="M833" s="2066">
        <v>2460000</v>
      </c>
      <c r="N833" s="2066">
        <v>2460000</v>
      </c>
      <c r="O833" s="2066">
        <v>2460000</v>
      </c>
      <c r="P833" s="2066">
        <v>2460000</v>
      </c>
      <c r="Q833" s="2066">
        <v>2460000</v>
      </c>
      <c r="R833" s="2066">
        <v>2460000</v>
      </c>
    </row>
    <row r="834" spans="1:18" ht="31.5" customHeight="1">
      <c r="A834" s="2051"/>
      <c r="B834" s="2103" t="s">
        <v>2686</v>
      </c>
      <c r="C834" s="2101" t="s">
        <v>2362</v>
      </c>
      <c r="D834" s="2129"/>
      <c r="E834" s="2066">
        <v>2340000</v>
      </c>
      <c r="F834" s="2066"/>
      <c r="G834" s="2066">
        <v>2340000</v>
      </c>
      <c r="H834" s="2066">
        <v>2340000</v>
      </c>
      <c r="I834" s="2066">
        <v>2340000</v>
      </c>
      <c r="J834" s="2066">
        <v>2340000</v>
      </c>
      <c r="K834" s="2066">
        <v>2340000</v>
      </c>
      <c r="L834" s="2066">
        <v>2340000</v>
      </c>
      <c r="M834" s="2066">
        <v>2340000</v>
      </c>
      <c r="N834" s="2066">
        <v>2340000</v>
      </c>
      <c r="O834" s="2066">
        <v>2340000</v>
      </c>
      <c r="P834" s="2066">
        <v>2340000</v>
      </c>
      <c r="Q834" s="2066">
        <v>2340000</v>
      </c>
      <c r="R834" s="2066">
        <v>2340000</v>
      </c>
    </row>
    <row r="835" spans="1:18" ht="31.5" customHeight="1">
      <c r="A835" s="2051"/>
      <c r="B835" s="2103" t="s">
        <v>2687</v>
      </c>
      <c r="C835" s="2101" t="s">
        <v>2362</v>
      </c>
      <c r="D835" s="2129"/>
      <c r="E835" s="2066">
        <v>3600000</v>
      </c>
      <c r="F835" s="2066"/>
      <c r="G835" s="2066">
        <v>3600000</v>
      </c>
      <c r="H835" s="2066">
        <v>3600000</v>
      </c>
      <c r="I835" s="2066">
        <v>3600000</v>
      </c>
      <c r="J835" s="2066">
        <v>3600000</v>
      </c>
      <c r="K835" s="2066">
        <v>3600000</v>
      </c>
      <c r="L835" s="2066">
        <v>3600000</v>
      </c>
      <c r="M835" s="2066">
        <v>3600000</v>
      </c>
      <c r="N835" s="2066">
        <v>3600000</v>
      </c>
      <c r="O835" s="2066">
        <v>3600000</v>
      </c>
      <c r="P835" s="2066">
        <v>3600000</v>
      </c>
      <c r="Q835" s="2066">
        <v>3600000</v>
      </c>
      <c r="R835" s="2066">
        <v>3600000</v>
      </c>
    </row>
    <row r="836" spans="1:18" ht="24.75" customHeight="1">
      <c r="A836" s="2051"/>
      <c r="B836" s="2100" t="s">
        <v>2694</v>
      </c>
      <c r="C836" s="2101"/>
      <c r="D836" s="2129"/>
      <c r="E836" s="2066"/>
      <c r="F836" s="2066"/>
      <c r="G836" s="2066"/>
      <c r="H836" s="2066"/>
      <c r="I836" s="2066"/>
      <c r="J836" s="2066"/>
      <c r="K836" s="2066"/>
      <c r="L836" s="2066"/>
      <c r="M836" s="2066"/>
      <c r="N836" s="2066"/>
      <c r="O836" s="2066"/>
      <c r="P836" s="2066"/>
      <c r="Q836" s="2066"/>
      <c r="R836" s="2066"/>
    </row>
    <row r="837" spans="1:18" ht="30" customHeight="1">
      <c r="A837" s="2051"/>
      <c r="B837" s="2103" t="s">
        <v>2688</v>
      </c>
      <c r="C837" s="2101" t="s">
        <v>2362</v>
      </c>
      <c r="D837" s="2129" t="s">
        <v>2534</v>
      </c>
      <c r="E837" s="2066">
        <v>1045000</v>
      </c>
      <c r="F837" s="2066"/>
      <c r="G837" s="2066">
        <v>1045000</v>
      </c>
      <c r="H837" s="2066">
        <v>1045000</v>
      </c>
      <c r="I837" s="2066">
        <v>1045000</v>
      </c>
      <c r="J837" s="2066">
        <v>1045000</v>
      </c>
      <c r="K837" s="2066">
        <v>1045000</v>
      </c>
      <c r="L837" s="2066">
        <v>1045000</v>
      </c>
      <c r="M837" s="2066">
        <v>1045000</v>
      </c>
      <c r="N837" s="2066">
        <v>1045000</v>
      </c>
      <c r="O837" s="2066">
        <v>1045000</v>
      </c>
      <c r="P837" s="2066">
        <v>1045000</v>
      </c>
      <c r="Q837" s="2066">
        <v>1045000</v>
      </c>
      <c r="R837" s="2066">
        <v>1045000</v>
      </c>
    </row>
    <row r="838" spans="1:18" ht="30" customHeight="1">
      <c r="A838" s="2051"/>
      <c r="B838" s="2103" t="s">
        <v>2689</v>
      </c>
      <c r="C838" s="2101" t="s">
        <v>2362</v>
      </c>
      <c r="D838" s="2129" t="s">
        <v>2534</v>
      </c>
      <c r="E838" s="2066">
        <v>1086000</v>
      </c>
      <c r="F838" s="2066"/>
      <c r="G838" s="2066">
        <v>1086000</v>
      </c>
      <c r="H838" s="2066">
        <v>1086000</v>
      </c>
      <c r="I838" s="2066">
        <v>1086000</v>
      </c>
      <c r="J838" s="2066">
        <v>1086000</v>
      </c>
      <c r="K838" s="2066">
        <v>1086000</v>
      </c>
      <c r="L838" s="2066">
        <v>1086000</v>
      </c>
      <c r="M838" s="2066">
        <v>1086000</v>
      </c>
      <c r="N838" s="2066">
        <v>1086000</v>
      </c>
      <c r="O838" s="2066">
        <v>1086000</v>
      </c>
      <c r="P838" s="2066">
        <v>1086000</v>
      </c>
      <c r="Q838" s="2066">
        <v>1086000</v>
      </c>
      <c r="R838" s="2066">
        <v>1086000</v>
      </c>
    </row>
    <row r="839" spans="1:18" ht="30" customHeight="1">
      <c r="A839" s="2051"/>
      <c r="B839" s="2103" t="s">
        <v>2690</v>
      </c>
      <c r="C839" s="2101" t="s">
        <v>2362</v>
      </c>
      <c r="D839" s="2129" t="s">
        <v>2534</v>
      </c>
      <c r="E839" s="2066">
        <v>853000</v>
      </c>
      <c r="F839" s="2066"/>
      <c r="G839" s="2066">
        <v>853000</v>
      </c>
      <c r="H839" s="2066">
        <v>853000</v>
      </c>
      <c r="I839" s="2066">
        <v>853000</v>
      </c>
      <c r="J839" s="2066">
        <v>853000</v>
      </c>
      <c r="K839" s="2066">
        <v>853000</v>
      </c>
      <c r="L839" s="2066">
        <v>853000</v>
      </c>
      <c r="M839" s="2066">
        <v>853000</v>
      </c>
      <c r="N839" s="2066">
        <v>853000</v>
      </c>
      <c r="O839" s="2066">
        <v>853000</v>
      </c>
      <c r="P839" s="2066">
        <v>853000</v>
      </c>
      <c r="Q839" s="2066">
        <v>853000</v>
      </c>
      <c r="R839" s="2066">
        <v>853000</v>
      </c>
    </row>
    <row r="840" spans="1:18" ht="30" customHeight="1">
      <c r="A840" s="2051"/>
      <c r="B840" s="2103" t="s">
        <v>2691</v>
      </c>
      <c r="C840" s="2101" t="s">
        <v>2362</v>
      </c>
      <c r="D840" s="2129" t="s">
        <v>2534</v>
      </c>
      <c r="E840" s="2066">
        <v>802000</v>
      </c>
      <c r="F840" s="2066"/>
      <c r="G840" s="2066">
        <v>802000</v>
      </c>
      <c r="H840" s="2066">
        <v>802000</v>
      </c>
      <c r="I840" s="2066">
        <v>802000</v>
      </c>
      <c r="J840" s="2066">
        <v>802000</v>
      </c>
      <c r="K840" s="2066">
        <v>802000</v>
      </c>
      <c r="L840" s="2066">
        <v>802000</v>
      </c>
      <c r="M840" s="2066">
        <v>802000</v>
      </c>
      <c r="N840" s="2066">
        <v>802000</v>
      </c>
      <c r="O840" s="2066">
        <v>802000</v>
      </c>
      <c r="P840" s="2066">
        <v>802000</v>
      </c>
      <c r="Q840" s="2066">
        <v>802000</v>
      </c>
      <c r="R840" s="2066">
        <v>802000</v>
      </c>
    </row>
    <row r="841" spans="1:18" ht="30" customHeight="1">
      <c r="A841" s="2051"/>
      <c r="B841" s="2103" t="s">
        <v>2367</v>
      </c>
      <c r="C841" s="2101" t="s">
        <v>2362</v>
      </c>
      <c r="D841" s="2129" t="s">
        <v>2534</v>
      </c>
      <c r="E841" s="2066">
        <v>1067000</v>
      </c>
      <c r="F841" s="2066"/>
      <c r="G841" s="2066">
        <v>1067000</v>
      </c>
      <c r="H841" s="2066">
        <v>1067000</v>
      </c>
      <c r="I841" s="2066">
        <v>1067000</v>
      </c>
      <c r="J841" s="2066">
        <v>1067000</v>
      </c>
      <c r="K841" s="2066">
        <v>1067000</v>
      </c>
      <c r="L841" s="2066">
        <v>1067000</v>
      </c>
      <c r="M841" s="2066">
        <v>1067000</v>
      </c>
      <c r="N841" s="2066">
        <v>1067000</v>
      </c>
      <c r="O841" s="2066">
        <v>1067000</v>
      </c>
      <c r="P841" s="2066">
        <v>1067000</v>
      </c>
      <c r="Q841" s="2066">
        <v>1067000</v>
      </c>
      <c r="R841" s="2066">
        <v>1067000</v>
      </c>
    </row>
    <row r="842" spans="1:18" ht="30" customHeight="1">
      <c r="A842" s="2051"/>
      <c r="B842" s="2103" t="s">
        <v>2692</v>
      </c>
      <c r="C842" s="2101" t="s">
        <v>2362</v>
      </c>
      <c r="D842" s="2129" t="s">
        <v>2534</v>
      </c>
      <c r="E842" s="2066">
        <v>2582000</v>
      </c>
      <c r="F842" s="2066"/>
      <c r="G842" s="2066">
        <v>2582000</v>
      </c>
      <c r="H842" s="2066">
        <v>2582000</v>
      </c>
      <c r="I842" s="2066">
        <v>2582000</v>
      </c>
      <c r="J842" s="2066">
        <v>2582000</v>
      </c>
      <c r="K842" s="2066">
        <v>2582000</v>
      </c>
      <c r="L842" s="2066">
        <v>2582000</v>
      </c>
      <c r="M842" s="2066">
        <v>2582000</v>
      </c>
      <c r="N842" s="2066">
        <v>2582000</v>
      </c>
      <c r="O842" s="2066">
        <v>2582000</v>
      </c>
      <c r="P842" s="2066">
        <v>2582000</v>
      </c>
      <c r="Q842" s="2066">
        <v>2582000</v>
      </c>
      <c r="R842" s="2066">
        <v>2582000</v>
      </c>
    </row>
  </sheetData>
  <mergeCells count="391">
    <mergeCell ref="E688:F688"/>
    <mergeCell ref="G688:R688"/>
    <mergeCell ref="E680:F680"/>
    <mergeCell ref="G680:R680"/>
    <mergeCell ref="E681:F681"/>
    <mergeCell ref="G681:R681"/>
    <mergeCell ref="E682:F682"/>
    <mergeCell ref="G682:R682"/>
    <mergeCell ref="B683:R683"/>
    <mergeCell ref="E684:F684"/>
    <mergeCell ref="G684:R684"/>
    <mergeCell ref="E679:F679"/>
    <mergeCell ref="G679:R679"/>
    <mergeCell ref="B677:R677"/>
    <mergeCell ref="E685:F685"/>
    <mergeCell ref="G685:R685"/>
    <mergeCell ref="E686:F686"/>
    <mergeCell ref="G686:R686"/>
    <mergeCell ref="E687:F687"/>
    <mergeCell ref="G687:R687"/>
    <mergeCell ref="G660:R660"/>
    <mergeCell ref="E660:F660"/>
    <mergeCell ref="E661:F661"/>
    <mergeCell ref="G661:R661"/>
    <mergeCell ref="E662:F662"/>
    <mergeCell ref="G662:R662"/>
    <mergeCell ref="E663:F663"/>
    <mergeCell ref="G663:R663"/>
    <mergeCell ref="E678:F678"/>
    <mergeCell ref="G678:R678"/>
    <mergeCell ref="E674:F674"/>
    <mergeCell ref="G674:R674"/>
    <mergeCell ref="E675:F675"/>
    <mergeCell ref="G675:R675"/>
    <mergeCell ref="E676:F676"/>
    <mergeCell ref="G676:R676"/>
    <mergeCell ref="G667:R667"/>
    <mergeCell ref="E668:F668"/>
    <mergeCell ref="G668:R668"/>
    <mergeCell ref="E669:F669"/>
    <mergeCell ref="G669:R669"/>
    <mergeCell ref="E670:F670"/>
    <mergeCell ref="G670:R670"/>
    <mergeCell ref="E664:F664"/>
    <mergeCell ref="G664:R664"/>
    <mergeCell ref="B1:R1"/>
    <mergeCell ref="A2:R2"/>
    <mergeCell ref="B3:R3"/>
    <mergeCell ref="P4:R4"/>
    <mergeCell ref="A5:A6"/>
    <mergeCell ref="B5:B6"/>
    <mergeCell ref="C5:C6"/>
    <mergeCell ref="D5:D6"/>
    <mergeCell ref="E5:R5"/>
    <mergeCell ref="A9:A10"/>
    <mergeCell ref="B9:R9"/>
    <mergeCell ref="B10:R10"/>
    <mergeCell ref="B11:R11"/>
    <mergeCell ref="G12:R12"/>
    <mergeCell ref="B14:R14"/>
    <mergeCell ref="B24:C24"/>
    <mergeCell ref="B25:R25"/>
    <mergeCell ref="E26:R26"/>
    <mergeCell ref="G15:R15"/>
    <mergeCell ref="D16:D17"/>
    <mergeCell ref="B18:R18"/>
    <mergeCell ref="G19:R19"/>
    <mergeCell ref="B21:R21"/>
    <mergeCell ref="G22:R22"/>
    <mergeCell ref="G32:R32"/>
    <mergeCell ref="B33:R33"/>
    <mergeCell ref="D77:D78"/>
    <mergeCell ref="B80:C80"/>
    <mergeCell ref="D81:D83"/>
    <mergeCell ref="D84:D86"/>
    <mergeCell ref="D87:D91"/>
    <mergeCell ref="B34:D34"/>
    <mergeCell ref="G34:R34"/>
    <mergeCell ref="D35:D46"/>
    <mergeCell ref="D47:D52"/>
    <mergeCell ref="B53:R53"/>
    <mergeCell ref="B54:D54"/>
    <mergeCell ref="B32:C32"/>
    <mergeCell ref="B92:C92"/>
    <mergeCell ref="D65:D68"/>
    <mergeCell ref="B69:R69"/>
    <mergeCell ref="B70:R70"/>
    <mergeCell ref="B71:D71"/>
    <mergeCell ref="F71:P71"/>
    <mergeCell ref="D73:D75"/>
    <mergeCell ref="B55:D55"/>
    <mergeCell ref="G55:R55"/>
    <mergeCell ref="B60:D60"/>
    <mergeCell ref="D61:D63"/>
    <mergeCell ref="B64:D64"/>
    <mergeCell ref="L64:R64"/>
    <mergeCell ref="B107:C107"/>
    <mergeCell ref="D108:D112"/>
    <mergeCell ref="B110:C110"/>
    <mergeCell ref="B113:R113"/>
    <mergeCell ref="E114:R114"/>
    <mergeCell ref="B115:E115"/>
    <mergeCell ref="D93:D94"/>
    <mergeCell ref="D95:D97"/>
    <mergeCell ref="B98:C98"/>
    <mergeCell ref="D99:D102"/>
    <mergeCell ref="B102:C102"/>
    <mergeCell ref="D103:D106"/>
    <mergeCell ref="D126:D127"/>
    <mergeCell ref="B129:E129"/>
    <mergeCell ref="D130:D131"/>
    <mergeCell ref="B132:E132"/>
    <mergeCell ref="D133:D136"/>
    <mergeCell ref="B137:R137"/>
    <mergeCell ref="D116:D117"/>
    <mergeCell ref="D118:D119"/>
    <mergeCell ref="B120:E120"/>
    <mergeCell ref="D121:D122"/>
    <mergeCell ref="D123:D124"/>
    <mergeCell ref="B125:E125"/>
    <mergeCell ref="D147:D148"/>
    <mergeCell ref="D149:D150"/>
    <mergeCell ref="B151:D151"/>
    <mergeCell ref="D152:D153"/>
    <mergeCell ref="D154:D155"/>
    <mergeCell ref="B158:R158"/>
    <mergeCell ref="B138:D138"/>
    <mergeCell ref="E138:R138"/>
    <mergeCell ref="D139:D141"/>
    <mergeCell ref="D142:D143"/>
    <mergeCell ref="D145:D146"/>
    <mergeCell ref="B170:D170"/>
    <mergeCell ref="B172:R172"/>
    <mergeCell ref="B173:R173"/>
    <mergeCell ref="F174:Q174"/>
    <mergeCell ref="F192:Q192"/>
    <mergeCell ref="B197:R197"/>
    <mergeCell ref="B159:D159"/>
    <mergeCell ref="E159:R159"/>
    <mergeCell ref="D160:D162"/>
    <mergeCell ref="B163:C163"/>
    <mergeCell ref="D164:D166"/>
    <mergeCell ref="B168:D168"/>
    <mergeCell ref="D213:D215"/>
    <mergeCell ref="B219:R219"/>
    <mergeCell ref="F220:R220"/>
    <mergeCell ref="A221:A223"/>
    <mergeCell ref="B221:B223"/>
    <mergeCell ref="D221:D223"/>
    <mergeCell ref="B198:C198"/>
    <mergeCell ref="F198:R198"/>
    <mergeCell ref="D199:D200"/>
    <mergeCell ref="D206:D207"/>
    <mergeCell ref="F208:R208"/>
    <mergeCell ref="D209:D211"/>
    <mergeCell ref="A230:A232"/>
    <mergeCell ref="B230:B232"/>
    <mergeCell ref="D230:D234"/>
    <mergeCell ref="D238:D240"/>
    <mergeCell ref="A239:A240"/>
    <mergeCell ref="B239:B240"/>
    <mergeCell ref="A224:A226"/>
    <mergeCell ref="B224:B226"/>
    <mergeCell ref="D224:D226"/>
    <mergeCell ref="A227:A229"/>
    <mergeCell ref="B227:B229"/>
    <mergeCell ref="D227:D229"/>
    <mergeCell ref="A250:A252"/>
    <mergeCell ref="B250:B252"/>
    <mergeCell ref="A254:A255"/>
    <mergeCell ref="B254:B255"/>
    <mergeCell ref="D254:D257"/>
    <mergeCell ref="A256:A257"/>
    <mergeCell ref="B256:B257"/>
    <mergeCell ref="A241:A245"/>
    <mergeCell ref="B241:B245"/>
    <mergeCell ref="D241:D245"/>
    <mergeCell ref="A246:A249"/>
    <mergeCell ref="B246:B249"/>
    <mergeCell ref="D246:D249"/>
    <mergeCell ref="D269:D272"/>
    <mergeCell ref="A270:A271"/>
    <mergeCell ref="B270:B271"/>
    <mergeCell ref="A277:A279"/>
    <mergeCell ref="B277:B279"/>
    <mergeCell ref="D277:D279"/>
    <mergeCell ref="A259:A260"/>
    <mergeCell ref="B259:B260"/>
    <mergeCell ref="D259:D262"/>
    <mergeCell ref="A261:A262"/>
    <mergeCell ref="A264:A265"/>
    <mergeCell ref="B264:B265"/>
    <mergeCell ref="D264:D267"/>
    <mergeCell ref="A266:A267"/>
    <mergeCell ref="B266:B267"/>
    <mergeCell ref="B281:R281"/>
    <mergeCell ref="D282:D283"/>
    <mergeCell ref="I282:M294"/>
    <mergeCell ref="O282:R295"/>
    <mergeCell ref="D284:D285"/>
    <mergeCell ref="D286:D288"/>
    <mergeCell ref="D289:D291"/>
    <mergeCell ref="D292:D296"/>
    <mergeCell ref="I295:M295"/>
    <mergeCell ref="I296:M296"/>
    <mergeCell ref="A327:A333"/>
    <mergeCell ref="B327:R327"/>
    <mergeCell ref="B328:R328"/>
    <mergeCell ref="B329:R329"/>
    <mergeCell ref="B330:R330"/>
    <mergeCell ref="B297:R297"/>
    <mergeCell ref="E298:R298"/>
    <mergeCell ref="D299:D306"/>
    <mergeCell ref="D307:D312"/>
    <mergeCell ref="B314:R314"/>
    <mergeCell ref="B315:C315"/>
    <mergeCell ref="E315:R315"/>
    <mergeCell ref="B331:R331"/>
    <mergeCell ref="B332:R332"/>
    <mergeCell ref="B333:R333"/>
    <mergeCell ref="B363:R363"/>
    <mergeCell ref="D364:R364"/>
    <mergeCell ref="D316:D318"/>
    <mergeCell ref="B319:C319"/>
    <mergeCell ref="D320:D321"/>
    <mergeCell ref="D323:D325"/>
    <mergeCell ref="B326:R326"/>
    <mergeCell ref="F380:R380"/>
    <mergeCell ref="G365:R365"/>
    <mergeCell ref="G366:R366"/>
    <mergeCell ref="G367:R367"/>
    <mergeCell ref="G368:R368"/>
    <mergeCell ref="G369:R369"/>
    <mergeCell ref="G370:R370"/>
    <mergeCell ref="D381:D383"/>
    <mergeCell ref="B389:F389"/>
    <mergeCell ref="D390:D393"/>
    <mergeCell ref="B394:R394"/>
    <mergeCell ref="D395:P395"/>
    <mergeCell ref="B371:E371"/>
    <mergeCell ref="B372:R372"/>
    <mergeCell ref="I374:R374"/>
    <mergeCell ref="I375:R375"/>
    <mergeCell ref="B379:R379"/>
    <mergeCell ref="D486:D488"/>
    <mergeCell ref="D489:D493"/>
    <mergeCell ref="B494:D494"/>
    <mergeCell ref="D495:D497"/>
    <mergeCell ref="D499:D502"/>
    <mergeCell ref="B503:R503"/>
    <mergeCell ref="D431:D441"/>
    <mergeCell ref="D443:D449"/>
    <mergeCell ref="B450:R450"/>
    <mergeCell ref="G451:R451"/>
    <mergeCell ref="B484:R484"/>
    <mergeCell ref="B485:C485"/>
    <mergeCell ref="B546:R546"/>
    <mergeCell ref="B547:R547"/>
    <mergeCell ref="C548:R548"/>
    <mergeCell ref="B549:F549"/>
    <mergeCell ref="G549:R549"/>
    <mergeCell ref="D550:F550"/>
    <mergeCell ref="G550:R550"/>
    <mergeCell ref="B504:R504"/>
    <mergeCell ref="B517:R517"/>
    <mergeCell ref="B523:R523"/>
    <mergeCell ref="B529:R529"/>
    <mergeCell ref="C536:R536"/>
    <mergeCell ref="C541:R541"/>
    <mergeCell ref="D554:F554"/>
    <mergeCell ref="G554:R554"/>
    <mergeCell ref="D555:F555"/>
    <mergeCell ref="G555:R555"/>
    <mergeCell ref="B556:E556"/>
    <mergeCell ref="G556:R556"/>
    <mergeCell ref="D551:F551"/>
    <mergeCell ref="G551:R551"/>
    <mergeCell ref="D552:F552"/>
    <mergeCell ref="G552:R552"/>
    <mergeCell ref="D553:F553"/>
    <mergeCell ref="G553:R553"/>
    <mergeCell ref="D560:F560"/>
    <mergeCell ref="G560:R560"/>
    <mergeCell ref="D561:F561"/>
    <mergeCell ref="G561:R561"/>
    <mergeCell ref="D562:F562"/>
    <mergeCell ref="G562:R562"/>
    <mergeCell ref="D557:F557"/>
    <mergeCell ref="G557:R557"/>
    <mergeCell ref="D558:F558"/>
    <mergeCell ref="G558:R558"/>
    <mergeCell ref="D559:F559"/>
    <mergeCell ref="G559:R559"/>
    <mergeCell ref="D566:F566"/>
    <mergeCell ref="G566:R566"/>
    <mergeCell ref="D567:F567"/>
    <mergeCell ref="G567:R567"/>
    <mergeCell ref="G568:R568"/>
    <mergeCell ref="B569:E569"/>
    <mergeCell ref="G569:R569"/>
    <mergeCell ref="D563:F563"/>
    <mergeCell ref="G563:R563"/>
    <mergeCell ref="D564:F564"/>
    <mergeCell ref="G564:R564"/>
    <mergeCell ref="D565:F565"/>
    <mergeCell ref="G565:R565"/>
    <mergeCell ref="D573:F573"/>
    <mergeCell ref="G573:R573"/>
    <mergeCell ref="D574:F574"/>
    <mergeCell ref="G574:R574"/>
    <mergeCell ref="D575:F575"/>
    <mergeCell ref="G575:R575"/>
    <mergeCell ref="D570:F570"/>
    <mergeCell ref="G570:R570"/>
    <mergeCell ref="D571:F571"/>
    <mergeCell ref="G571:R571"/>
    <mergeCell ref="D572:F572"/>
    <mergeCell ref="G572:R572"/>
    <mergeCell ref="D579:F579"/>
    <mergeCell ref="G579:R579"/>
    <mergeCell ref="D580:F580"/>
    <mergeCell ref="G580:R580"/>
    <mergeCell ref="D581:F582"/>
    <mergeCell ref="G581:R581"/>
    <mergeCell ref="G582:R582"/>
    <mergeCell ref="D576:F576"/>
    <mergeCell ref="G576:R576"/>
    <mergeCell ref="D577:F577"/>
    <mergeCell ref="G577:R577"/>
    <mergeCell ref="D578:F578"/>
    <mergeCell ref="G578:R578"/>
    <mergeCell ref="D586:F586"/>
    <mergeCell ref="G586:R586"/>
    <mergeCell ref="D587:F587"/>
    <mergeCell ref="G587:R587"/>
    <mergeCell ref="B588:R588"/>
    <mergeCell ref="C589:R589"/>
    <mergeCell ref="D583:F583"/>
    <mergeCell ref="G583:R583"/>
    <mergeCell ref="D584:F584"/>
    <mergeCell ref="G584:R584"/>
    <mergeCell ref="D585:F585"/>
    <mergeCell ref="G585:R585"/>
    <mergeCell ref="B629:E629"/>
    <mergeCell ref="D630:E630"/>
    <mergeCell ref="D631:E631"/>
    <mergeCell ref="D632:E632"/>
    <mergeCell ref="D633:E633"/>
    <mergeCell ref="D634:E634"/>
    <mergeCell ref="B590:E590"/>
    <mergeCell ref="D591:E591"/>
    <mergeCell ref="D592:E611"/>
    <mergeCell ref="D612:E618"/>
    <mergeCell ref="D619:E627"/>
    <mergeCell ref="D628:E628"/>
    <mergeCell ref="D641:E641"/>
    <mergeCell ref="D642:E642"/>
    <mergeCell ref="D643:E643"/>
    <mergeCell ref="D644:E644"/>
    <mergeCell ref="D645:E645"/>
    <mergeCell ref="D646:E646"/>
    <mergeCell ref="D635:E635"/>
    <mergeCell ref="B636:E636"/>
    <mergeCell ref="D637:E637"/>
    <mergeCell ref="D638:E638"/>
    <mergeCell ref="D639:E639"/>
    <mergeCell ref="D640:E640"/>
    <mergeCell ref="B689:R689"/>
    <mergeCell ref="C690:R690"/>
    <mergeCell ref="D653:E653"/>
    <mergeCell ref="D654:E654"/>
    <mergeCell ref="D655:E655"/>
    <mergeCell ref="D656:E656"/>
    <mergeCell ref="D647:E647"/>
    <mergeCell ref="D648:E648"/>
    <mergeCell ref="B649:E649"/>
    <mergeCell ref="D650:E650"/>
    <mergeCell ref="B651:E651"/>
    <mergeCell ref="D652:E652"/>
    <mergeCell ref="E672:F672"/>
    <mergeCell ref="G672:R672"/>
    <mergeCell ref="E673:F673"/>
    <mergeCell ref="G673:R673"/>
    <mergeCell ref="B657:R657"/>
    <mergeCell ref="B659:R659"/>
    <mergeCell ref="E658:R658"/>
    <mergeCell ref="E666:F666"/>
    <mergeCell ref="G666:R666"/>
    <mergeCell ref="E667:F667"/>
    <mergeCell ref="B665:R665"/>
    <mergeCell ref="B671:R671"/>
  </mergeCells>
  <conditionalFormatting sqref="B176:B178">
    <cfRule type="duplicateValues" dxfId="126" priority="16"/>
  </conditionalFormatting>
  <conditionalFormatting sqref="B179">
    <cfRule type="duplicateValues" dxfId="125" priority="15"/>
  </conditionalFormatting>
  <conditionalFormatting sqref="B179">
    <cfRule type="duplicateValues" dxfId="124" priority="14"/>
  </conditionalFormatting>
  <conditionalFormatting sqref="B183:B184">
    <cfRule type="duplicateValues" dxfId="123" priority="13"/>
  </conditionalFormatting>
  <conditionalFormatting sqref="B183">
    <cfRule type="duplicateValues" dxfId="122" priority="12"/>
  </conditionalFormatting>
  <conditionalFormatting sqref="B184">
    <cfRule type="duplicateValues" dxfId="121" priority="11"/>
  </conditionalFormatting>
  <conditionalFormatting sqref="B181">
    <cfRule type="duplicateValues" dxfId="120" priority="10"/>
  </conditionalFormatting>
  <conditionalFormatting sqref="B182">
    <cfRule type="duplicateValues" dxfId="119" priority="9"/>
  </conditionalFormatting>
  <conditionalFormatting sqref="B187">
    <cfRule type="duplicateValues" dxfId="118" priority="8"/>
  </conditionalFormatting>
  <conditionalFormatting sqref="B188">
    <cfRule type="duplicateValues" dxfId="117" priority="7"/>
  </conditionalFormatting>
  <conditionalFormatting sqref="B190">
    <cfRule type="duplicateValues" dxfId="116" priority="6"/>
  </conditionalFormatting>
  <conditionalFormatting sqref="B191">
    <cfRule type="duplicateValues" dxfId="115" priority="5"/>
  </conditionalFormatting>
  <conditionalFormatting sqref="B193">
    <cfRule type="duplicateValues" dxfId="114" priority="4"/>
  </conditionalFormatting>
  <conditionalFormatting sqref="B194">
    <cfRule type="duplicateValues" dxfId="113" priority="3"/>
  </conditionalFormatting>
  <conditionalFormatting sqref="B195">
    <cfRule type="duplicateValues" dxfId="112" priority="2"/>
  </conditionalFormatting>
  <conditionalFormatting sqref="B196">
    <cfRule type="duplicateValues" dxfId="111" priority="1"/>
  </conditionalFormatting>
  <printOptions horizontalCentered="1"/>
  <pageMargins left="0.7" right="0.7" top="0.75" bottom="0.75" header="0.3" footer="0.3"/>
  <pageSetup paperSize="9" scale="43" orientation="landscape" r:id="rId1"/>
  <headerFooter>
    <oddFooter>Page &amp;P&amp;R&amp;F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42"/>
  <sheetViews>
    <sheetView view="pageBreakPreview" topLeftCell="A928" zoomScale="70" zoomScaleNormal="100" zoomScaleSheetLayoutView="70" workbookViewId="0">
      <selection activeCell="C874" sqref="C874"/>
    </sheetView>
  </sheetViews>
  <sheetFormatPr defaultRowHeight="16.5"/>
  <cols>
    <col min="1" max="1" width="6.5703125" style="1815" customWidth="1"/>
    <col min="2" max="2" width="39.42578125" style="2097" customWidth="1"/>
    <col min="3" max="3" width="9.140625" style="1815"/>
    <col min="4" max="4" width="23.28515625" style="1802" customWidth="1"/>
    <col min="5" max="5" width="15" style="2097" customWidth="1"/>
    <col min="6" max="6" width="16.5703125" style="2097" customWidth="1"/>
    <col min="7" max="8" width="14.5703125" style="2097" customWidth="1"/>
    <col min="9" max="10" width="15.85546875" style="2097" customWidth="1"/>
    <col min="11" max="11" width="16.5703125" style="2097" customWidth="1"/>
    <col min="12" max="12" width="19.140625" style="1814" customWidth="1"/>
    <col min="13" max="14" width="15" style="2097" customWidth="1"/>
    <col min="15" max="18" width="16" style="2097" customWidth="1"/>
    <col min="19" max="16384" width="9.140625" style="2097"/>
  </cols>
  <sheetData>
    <row r="1" spans="1:18">
      <c r="A1" s="1965"/>
      <c r="B1" s="3643" t="s">
        <v>2270</v>
      </c>
      <c r="C1" s="3643"/>
      <c r="D1" s="3643"/>
      <c r="E1" s="3643"/>
      <c r="F1" s="3643"/>
      <c r="G1" s="3643"/>
      <c r="H1" s="3643"/>
      <c r="I1" s="3643"/>
      <c r="J1" s="3643"/>
      <c r="K1" s="3643"/>
      <c r="L1" s="3643"/>
      <c r="M1" s="3643"/>
      <c r="N1" s="3643"/>
      <c r="O1" s="3643"/>
      <c r="P1" s="3643"/>
      <c r="Q1" s="3643"/>
      <c r="R1" s="3643"/>
    </row>
    <row r="2" spans="1:18">
      <c r="A2" s="2745" t="s">
        <v>2814</v>
      </c>
      <c r="B2" s="3644"/>
      <c r="C2" s="3644"/>
      <c r="D2" s="3644"/>
      <c r="E2" s="3644"/>
      <c r="F2" s="3644"/>
      <c r="G2" s="3644"/>
      <c r="H2" s="3644"/>
      <c r="I2" s="3644"/>
      <c r="J2" s="3644"/>
      <c r="K2" s="3644"/>
      <c r="L2" s="3644"/>
      <c r="M2" s="3644"/>
      <c r="N2" s="3644"/>
      <c r="O2" s="3644"/>
      <c r="P2" s="3644"/>
      <c r="Q2" s="3644"/>
      <c r="R2" s="3644"/>
    </row>
    <row r="3" spans="1:18">
      <c r="A3" s="1966"/>
      <c r="B3" s="3645" t="s">
        <v>2815</v>
      </c>
      <c r="C3" s="3645"/>
      <c r="D3" s="3645"/>
      <c r="E3" s="3645"/>
      <c r="F3" s="3645"/>
      <c r="G3" s="3645"/>
      <c r="H3" s="3645"/>
      <c r="I3" s="3645"/>
      <c r="J3" s="3645"/>
      <c r="K3" s="3645"/>
      <c r="L3" s="3645"/>
      <c r="M3" s="3645"/>
      <c r="N3" s="3645"/>
      <c r="O3" s="3645"/>
      <c r="P3" s="3645"/>
      <c r="Q3" s="3645"/>
      <c r="R3" s="3645"/>
    </row>
    <row r="4" spans="1:18">
      <c r="A4" s="1966"/>
      <c r="B4" s="2156"/>
      <c r="C4" s="1967"/>
      <c r="D4" s="2156"/>
      <c r="E4" s="2156"/>
      <c r="F4" s="2156"/>
      <c r="G4" s="2156"/>
      <c r="H4" s="2156"/>
      <c r="I4" s="2156"/>
      <c r="J4" s="2156"/>
      <c r="K4" s="2156"/>
      <c r="L4" s="2157"/>
      <c r="M4" s="2156"/>
      <c r="N4" s="2156"/>
      <c r="O4" s="2156"/>
      <c r="P4" s="3646" t="s">
        <v>1609</v>
      </c>
      <c r="Q4" s="3646"/>
      <c r="R4" s="3646"/>
    </row>
    <row r="5" spans="1:18" s="1815" customFormat="1" ht="25.5" customHeight="1">
      <c r="A5" s="3629" t="s">
        <v>0</v>
      </c>
      <c r="B5" s="3629" t="s">
        <v>1605</v>
      </c>
      <c r="C5" s="3629" t="s">
        <v>1289</v>
      </c>
      <c r="D5" s="3629" t="s">
        <v>1521</v>
      </c>
      <c r="E5" s="3647" t="s">
        <v>1326</v>
      </c>
      <c r="F5" s="3647"/>
      <c r="G5" s="3647"/>
      <c r="H5" s="3647"/>
      <c r="I5" s="3647"/>
      <c r="J5" s="3647"/>
      <c r="K5" s="3647"/>
      <c r="L5" s="3647"/>
      <c r="M5" s="3647"/>
      <c r="N5" s="3647"/>
      <c r="O5" s="3647"/>
      <c r="P5" s="3647"/>
      <c r="Q5" s="3647"/>
      <c r="R5" s="3647"/>
    </row>
    <row r="6" spans="1:18" s="1815" customFormat="1" ht="90" customHeight="1">
      <c r="A6" s="3629"/>
      <c r="B6" s="3629"/>
      <c r="C6" s="3629"/>
      <c r="D6" s="3629"/>
      <c r="E6" s="2158" t="s">
        <v>1341</v>
      </c>
      <c r="F6" s="2158" t="s">
        <v>1342</v>
      </c>
      <c r="G6" s="2158" t="s">
        <v>1280</v>
      </c>
      <c r="H6" s="1968" t="s">
        <v>1295</v>
      </c>
      <c r="I6" s="2158" t="s">
        <v>1281</v>
      </c>
      <c r="J6" s="1969" t="s">
        <v>1283</v>
      </c>
      <c r="K6" s="2158" t="s">
        <v>1282</v>
      </c>
      <c r="L6" s="1969" t="s">
        <v>1279</v>
      </c>
      <c r="M6" s="1969" t="s">
        <v>1284</v>
      </c>
      <c r="N6" s="1969" t="s">
        <v>1285</v>
      </c>
      <c r="O6" s="1969" t="s">
        <v>1286</v>
      </c>
      <c r="P6" s="1969" t="s">
        <v>1523</v>
      </c>
      <c r="Q6" s="1969" t="s">
        <v>1287</v>
      </c>
      <c r="R6" s="1968" t="s">
        <v>1288</v>
      </c>
    </row>
    <row r="7" spans="1:18" s="1802" customFormat="1" ht="31.5" customHeight="1">
      <c r="A7" s="2144"/>
      <c r="B7" s="2144" t="s">
        <v>1623</v>
      </c>
      <c r="C7" s="2181" t="s">
        <v>1624</v>
      </c>
      <c r="D7" s="2144" t="s">
        <v>1625</v>
      </c>
      <c r="E7" s="2144" t="s">
        <v>1626</v>
      </c>
      <c r="F7" s="2144" t="s">
        <v>1627</v>
      </c>
      <c r="G7" s="2144">
        <v>1</v>
      </c>
      <c r="H7" s="2144">
        <v>2</v>
      </c>
      <c r="I7" s="2144">
        <v>3</v>
      </c>
      <c r="J7" s="2144">
        <v>4</v>
      </c>
      <c r="K7" s="2144">
        <v>5</v>
      </c>
      <c r="L7" s="2144">
        <v>6</v>
      </c>
      <c r="M7" s="2144">
        <v>7</v>
      </c>
      <c r="N7" s="2144">
        <v>8</v>
      </c>
      <c r="O7" s="2144">
        <v>9</v>
      </c>
      <c r="P7" s="2144">
        <v>10</v>
      </c>
      <c r="Q7" s="2144">
        <v>11</v>
      </c>
      <c r="R7" s="2144">
        <v>12</v>
      </c>
    </row>
    <row r="8" spans="1:18" ht="26.25" customHeight="1">
      <c r="A8" s="2144" t="s">
        <v>1839</v>
      </c>
      <c r="B8" s="1970" t="s">
        <v>1840</v>
      </c>
      <c r="C8" s="2179"/>
      <c r="D8" s="1971"/>
      <c r="E8" s="1972"/>
      <c r="F8" s="1972"/>
      <c r="G8" s="1972"/>
      <c r="H8" s="1972"/>
      <c r="I8" s="1972"/>
      <c r="J8" s="1972"/>
      <c r="K8" s="1972"/>
      <c r="L8" s="1973"/>
      <c r="M8" s="1972"/>
      <c r="N8" s="1972"/>
      <c r="O8" s="1972"/>
      <c r="P8" s="1972"/>
      <c r="Q8" s="1972"/>
      <c r="R8" s="1972"/>
    </row>
    <row r="9" spans="1:18" ht="90.75" customHeight="1">
      <c r="A9" s="3629">
        <v>1</v>
      </c>
      <c r="B9" s="3636" t="s">
        <v>2521</v>
      </c>
      <c r="C9" s="3636"/>
      <c r="D9" s="3636"/>
      <c r="E9" s="3636"/>
      <c r="F9" s="3636"/>
      <c r="G9" s="3636"/>
      <c r="H9" s="3636"/>
      <c r="I9" s="3636"/>
      <c r="J9" s="3636"/>
      <c r="K9" s="3636"/>
      <c r="L9" s="3636"/>
      <c r="M9" s="3636"/>
      <c r="N9" s="3636"/>
      <c r="O9" s="3636"/>
      <c r="P9" s="3636"/>
      <c r="Q9" s="3636"/>
      <c r="R9" s="3636"/>
    </row>
    <row r="10" spans="1:18" ht="32.25" customHeight="1">
      <c r="A10" s="3629"/>
      <c r="B10" s="3642" t="s">
        <v>1838</v>
      </c>
      <c r="C10" s="3642"/>
      <c r="D10" s="3642"/>
      <c r="E10" s="3642"/>
      <c r="F10" s="3642"/>
      <c r="G10" s="3642"/>
      <c r="H10" s="3642"/>
      <c r="I10" s="3642"/>
      <c r="J10" s="3642"/>
      <c r="K10" s="3642"/>
      <c r="L10" s="3642"/>
      <c r="M10" s="3642"/>
      <c r="N10" s="3642"/>
      <c r="O10" s="3642"/>
      <c r="P10" s="3642"/>
      <c r="Q10" s="3642"/>
      <c r="R10" s="3642"/>
    </row>
    <row r="11" spans="1:18" ht="46.5" customHeight="1">
      <c r="A11" s="2144">
        <v>2</v>
      </c>
      <c r="B11" s="3631" t="s">
        <v>2391</v>
      </c>
      <c r="C11" s="3631"/>
      <c r="D11" s="3631"/>
      <c r="E11" s="3631"/>
      <c r="F11" s="3631"/>
      <c r="G11" s="3631"/>
      <c r="H11" s="3631"/>
      <c r="I11" s="3631"/>
      <c r="J11" s="3631"/>
      <c r="K11" s="3631"/>
      <c r="L11" s="3631"/>
      <c r="M11" s="3631"/>
      <c r="N11" s="3631"/>
      <c r="O11" s="3631"/>
      <c r="P11" s="3631"/>
      <c r="Q11" s="3631"/>
      <c r="R11" s="3631"/>
    </row>
    <row r="12" spans="1:18" ht="29.25" customHeight="1">
      <c r="A12" s="2144"/>
      <c r="B12" s="2140"/>
      <c r="C12" s="2181"/>
      <c r="D12" s="2144"/>
      <c r="E12" s="2140"/>
      <c r="F12" s="2140"/>
      <c r="G12" s="3629" t="s">
        <v>1359</v>
      </c>
      <c r="H12" s="3629"/>
      <c r="I12" s="3629"/>
      <c r="J12" s="3629"/>
      <c r="K12" s="3629"/>
      <c r="L12" s="3629"/>
      <c r="M12" s="3629"/>
      <c r="N12" s="3629"/>
      <c r="O12" s="3629"/>
      <c r="P12" s="3629"/>
      <c r="Q12" s="3629"/>
      <c r="R12" s="3629"/>
    </row>
    <row r="13" spans="1:18" ht="59.25" customHeight="1">
      <c r="A13" s="2138"/>
      <c r="B13" s="2151" t="s">
        <v>1522</v>
      </c>
      <c r="C13" s="2179" t="s">
        <v>28</v>
      </c>
      <c r="D13" s="2138" t="s">
        <v>2277</v>
      </c>
      <c r="E13" s="1974"/>
      <c r="F13" s="1974"/>
      <c r="G13" s="1975">
        <f>100000/1.1</f>
        <v>90909.090909090897</v>
      </c>
      <c r="H13" s="1975"/>
      <c r="I13" s="1975"/>
      <c r="J13" s="1975">
        <f>G13</f>
        <v>90909.090909090897</v>
      </c>
      <c r="K13" s="1975">
        <f>G13</f>
        <v>90909.090909090897</v>
      </c>
      <c r="L13" s="1974"/>
      <c r="M13" s="2143">
        <f>G13</f>
        <v>90909.090909090897</v>
      </c>
      <c r="N13" s="1975">
        <f>G13</f>
        <v>90909.090909090897</v>
      </c>
      <c r="O13" s="1975">
        <f>G13</f>
        <v>90909.090909090897</v>
      </c>
      <c r="P13" s="1975">
        <f>G13</f>
        <v>90909.090909090897</v>
      </c>
      <c r="Q13" s="1975">
        <f>G13</f>
        <v>90909.090909090897</v>
      </c>
      <c r="R13" s="1975"/>
    </row>
    <row r="14" spans="1:18" ht="57" customHeight="1">
      <c r="A14" s="2144">
        <v>3</v>
      </c>
      <c r="B14" s="3631" t="s">
        <v>2395</v>
      </c>
      <c r="C14" s="3631"/>
      <c r="D14" s="3631"/>
      <c r="E14" s="3631"/>
      <c r="F14" s="3631"/>
      <c r="G14" s="3631"/>
      <c r="H14" s="3631"/>
      <c r="I14" s="3631"/>
      <c r="J14" s="3631"/>
      <c r="K14" s="3631"/>
      <c r="L14" s="3631"/>
      <c r="M14" s="3631"/>
      <c r="N14" s="3631"/>
      <c r="O14" s="3631"/>
      <c r="P14" s="3631"/>
      <c r="Q14" s="3631"/>
      <c r="R14" s="3631"/>
    </row>
    <row r="15" spans="1:18" ht="33" customHeight="1">
      <c r="A15" s="2138"/>
      <c r="B15" s="2146"/>
      <c r="C15" s="2181"/>
      <c r="D15" s="2146"/>
      <c r="E15" s="2146"/>
      <c r="F15" s="2146"/>
      <c r="G15" s="3637" t="s">
        <v>2028</v>
      </c>
      <c r="H15" s="3637"/>
      <c r="I15" s="3637"/>
      <c r="J15" s="3637"/>
      <c r="K15" s="3637"/>
      <c r="L15" s="3637"/>
      <c r="M15" s="3637"/>
      <c r="N15" s="3637"/>
      <c r="O15" s="3637"/>
      <c r="P15" s="3637"/>
      <c r="Q15" s="3637"/>
      <c r="R15" s="3637"/>
    </row>
    <row r="16" spans="1:18" ht="60.75" customHeight="1">
      <c r="A16" s="2138"/>
      <c r="B16" s="2151" t="s">
        <v>2040</v>
      </c>
      <c r="C16" s="2179" t="s">
        <v>2030</v>
      </c>
      <c r="D16" s="3623" t="s">
        <v>2027</v>
      </c>
      <c r="E16" s="2146"/>
      <c r="F16" s="2146"/>
      <c r="G16" s="3666">
        <v>98000</v>
      </c>
      <c r="H16" s="3667"/>
      <c r="I16" s="3667"/>
      <c r="J16" s="3667"/>
      <c r="K16" s="3667"/>
      <c r="L16" s="3667"/>
      <c r="M16" s="3667"/>
      <c r="N16" s="3667"/>
      <c r="O16" s="3667"/>
      <c r="P16" s="3667"/>
      <c r="Q16" s="3667"/>
      <c r="R16" s="3668"/>
    </row>
    <row r="17" spans="1:18" ht="60.75" customHeight="1">
      <c r="A17" s="2138"/>
      <c r="B17" s="2151" t="s">
        <v>2041</v>
      </c>
      <c r="C17" s="2179" t="s">
        <v>2031</v>
      </c>
      <c r="D17" s="3623"/>
      <c r="E17" s="1974"/>
      <c r="F17" s="1974"/>
      <c r="G17" s="3666">
        <v>1600000</v>
      </c>
      <c r="H17" s="3667"/>
      <c r="I17" s="3667"/>
      <c r="J17" s="3667"/>
      <c r="K17" s="3667"/>
      <c r="L17" s="3667"/>
      <c r="M17" s="3667"/>
      <c r="N17" s="3667"/>
      <c r="O17" s="3667"/>
      <c r="P17" s="3667"/>
      <c r="Q17" s="3667"/>
      <c r="R17" s="3668"/>
    </row>
    <row r="18" spans="1:18" ht="51.75" hidden="1" customHeight="1">
      <c r="A18" s="2144">
        <v>4</v>
      </c>
      <c r="B18" s="3631" t="s">
        <v>1935</v>
      </c>
      <c r="C18" s="3631"/>
      <c r="D18" s="3631"/>
      <c r="E18" s="3631"/>
      <c r="F18" s="3631"/>
      <c r="G18" s="3631"/>
      <c r="H18" s="3631"/>
      <c r="I18" s="3631"/>
      <c r="J18" s="3631"/>
      <c r="K18" s="3631"/>
      <c r="L18" s="3631"/>
      <c r="M18" s="3631"/>
      <c r="N18" s="3631"/>
      <c r="O18" s="3631"/>
      <c r="P18" s="3631"/>
      <c r="Q18" s="3631"/>
      <c r="R18" s="3631"/>
    </row>
    <row r="19" spans="1:18" ht="36.75" hidden="1" customHeight="1">
      <c r="A19" s="2144"/>
      <c r="B19" s="2140"/>
      <c r="C19" s="2181"/>
      <c r="D19" s="2144"/>
      <c r="E19" s="2140"/>
      <c r="F19" s="2140"/>
      <c r="G19" s="3629" t="s">
        <v>1934</v>
      </c>
      <c r="H19" s="3629"/>
      <c r="I19" s="3629"/>
      <c r="J19" s="3629"/>
      <c r="K19" s="3629"/>
      <c r="L19" s="3629"/>
      <c r="M19" s="3629"/>
      <c r="N19" s="3629"/>
      <c r="O19" s="3629"/>
      <c r="P19" s="3629"/>
      <c r="Q19" s="3629"/>
      <c r="R19" s="3629"/>
    </row>
    <row r="20" spans="1:18" ht="90.75" hidden="1" customHeight="1">
      <c r="A20" s="2138"/>
      <c r="B20" s="2151" t="s">
        <v>1933</v>
      </c>
      <c r="C20" s="2179" t="s">
        <v>13</v>
      </c>
      <c r="D20" s="2155" t="s">
        <v>1936</v>
      </c>
      <c r="E20" s="1974"/>
      <c r="F20" s="1974"/>
      <c r="G20" s="1975">
        <v>1855000</v>
      </c>
      <c r="H20" s="1975">
        <v>1900000</v>
      </c>
      <c r="I20" s="1975">
        <v>1900000</v>
      </c>
      <c r="J20" s="1975">
        <v>1970000</v>
      </c>
      <c r="K20" s="1975">
        <v>1900000</v>
      </c>
      <c r="L20" s="1974">
        <v>2000000</v>
      </c>
      <c r="M20" s="2143">
        <v>1940000</v>
      </c>
      <c r="N20" s="1975"/>
      <c r="O20" s="1975"/>
      <c r="P20" s="1975"/>
      <c r="Q20" s="1975">
        <v>1820000</v>
      </c>
      <c r="R20" s="1975"/>
    </row>
    <row r="21" spans="1:18" ht="51.75" customHeight="1">
      <c r="A21" s="2144">
        <v>4</v>
      </c>
      <c r="B21" s="3631" t="s">
        <v>2396</v>
      </c>
      <c r="C21" s="3631"/>
      <c r="D21" s="3631"/>
      <c r="E21" s="3631"/>
      <c r="F21" s="3631"/>
      <c r="G21" s="3631"/>
      <c r="H21" s="3631"/>
      <c r="I21" s="3631"/>
      <c r="J21" s="3631"/>
      <c r="K21" s="3631"/>
      <c r="L21" s="3631"/>
      <c r="M21" s="3631"/>
      <c r="N21" s="3631"/>
      <c r="O21" s="3631"/>
      <c r="P21" s="3631"/>
      <c r="Q21" s="3631"/>
      <c r="R21" s="3631"/>
    </row>
    <row r="22" spans="1:18" ht="36.75" customHeight="1">
      <c r="A22" s="2144"/>
      <c r="B22" s="2140"/>
      <c r="C22" s="2181"/>
      <c r="D22" s="2144"/>
      <c r="E22" s="2140"/>
      <c r="F22" s="2140"/>
      <c r="G22" s="3629" t="s">
        <v>2399</v>
      </c>
      <c r="H22" s="3629"/>
      <c r="I22" s="3629"/>
      <c r="J22" s="3629"/>
      <c r="K22" s="3629"/>
      <c r="L22" s="3629"/>
      <c r="M22" s="3629"/>
      <c r="N22" s="3629"/>
      <c r="O22" s="3629"/>
      <c r="P22" s="3629"/>
      <c r="Q22" s="3629"/>
      <c r="R22" s="3629"/>
    </row>
    <row r="23" spans="1:18" ht="33" customHeight="1">
      <c r="A23" s="2138"/>
      <c r="B23" s="2151" t="s">
        <v>2397</v>
      </c>
      <c r="C23" s="2179" t="s">
        <v>2398</v>
      </c>
      <c r="D23" s="2155"/>
      <c r="E23" s="1974"/>
      <c r="F23" s="1974"/>
      <c r="G23" s="1975">
        <v>95000</v>
      </c>
      <c r="H23" s="1975"/>
      <c r="I23" s="1975"/>
      <c r="J23" s="1975">
        <v>95000</v>
      </c>
      <c r="K23" s="1975"/>
      <c r="L23" s="1974"/>
      <c r="M23" s="2143"/>
      <c r="N23" s="1975">
        <v>95000</v>
      </c>
      <c r="O23" s="1975">
        <v>95000</v>
      </c>
      <c r="P23" s="1975">
        <v>95000</v>
      </c>
      <c r="Q23" s="1975">
        <v>95000</v>
      </c>
      <c r="R23" s="1975">
        <v>95000</v>
      </c>
    </row>
    <row r="24" spans="1:18" ht="37.5" customHeight="1">
      <c r="A24" s="2144" t="s">
        <v>128</v>
      </c>
      <c r="B24" s="3625" t="s">
        <v>2100</v>
      </c>
      <c r="C24" s="3625"/>
      <c r="D24" s="2155"/>
      <c r="E24" s="1974"/>
      <c r="F24" s="1974"/>
      <c r="G24" s="1975"/>
      <c r="H24" s="1975"/>
      <c r="I24" s="1975"/>
      <c r="J24" s="1975"/>
      <c r="K24" s="1975"/>
      <c r="L24" s="1974"/>
      <c r="M24" s="2143"/>
      <c r="N24" s="1975"/>
      <c r="O24" s="1975"/>
      <c r="P24" s="1975"/>
      <c r="Q24" s="1975"/>
      <c r="R24" s="1975"/>
    </row>
    <row r="25" spans="1:18" ht="53.25" customHeight="1">
      <c r="A25" s="2144">
        <v>1</v>
      </c>
      <c r="B25" s="3631" t="s">
        <v>2267</v>
      </c>
      <c r="C25" s="3631"/>
      <c r="D25" s="3631"/>
      <c r="E25" s="3631"/>
      <c r="F25" s="3631"/>
      <c r="G25" s="3631"/>
      <c r="H25" s="3631"/>
      <c r="I25" s="3631"/>
      <c r="J25" s="3631"/>
      <c r="K25" s="3631"/>
      <c r="L25" s="3631"/>
      <c r="M25" s="3631"/>
      <c r="N25" s="3631"/>
      <c r="O25" s="3631"/>
      <c r="P25" s="3631"/>
      <c r="Q25" s="3631"/>
      <c r="R25" s="3631"/>
    </row>
    <row r="26" spans="1:18" ht="26.25" customHeight="1">
      <c r="A26" s="2138"/>
      <c r="B26" s="2146"/>
      <c r="C26" s="2181"/>
      <c r="D26" s="2146"/>
      <c r="E26" s="3629" t="s">
        <v>2272</v>
      </c>
      <c r="F26" s="3629"/>
      <c r="G26" s="3629"/>
      <c r="H26" s="3629"/>
      <c r="I26" s="3629"/>
      <c r="J26" s="3629"/>
      <c r="K26" s="3629"/>
      <c r="L26" s="3629"/>
      <c r="M26" s="3629"/>
      <c r="N26" s="3629"/>
      <c r="O26" s="3629"/>
      <c r="P26" s="3629"/>
      <c r="Q26" s="3629"/>
      <c r="R26" s="3629"/>
    </row>
    <row r="27" spans="1:18" ht="53.25" customHeight="1">
      <c r="A27" s="2138"/>
      <c r="B27" s="1976" t="s">
        <v>2102</v>
      </c>
      <c r="C27" s="2179" t="s">
        <v>28</v>
      </c>
      <c r="D27" s="2155" t="s">
        <v>2101</v>
      </c>
      <c r="E27" s="1977">
        <f>130000/1.08</f>
        <v>120370.37037037036</v>
      </c>
      <c r="F27" s="1977">
        <v>156481.48148148146</v>
      </c>
      <c r="G27" s="1977">
        <v>156481.48148148146</v>
      </c>
      <c r="H27" s="1977">
        <v>156481.48148148146</v>
      </c>
      <c r="I27" s="1977">
        <v>156481.48148148146</v>
      </c>
      <c r="J27" s="1977">
        <v>156481.48148148146</v>
      </c>
      <c r="K27" s="1977">
        <v>156481.48148148146</v>
      </c>
      <c r="L27" s="1978">
        <v>156481.48148148146</v>
      </c>
      <c r="M27" s="1977">
        <v>156481.48148148146</v>
      </c>
      <c r="N27" s="1977">
        <v>156481.48148148146</v>
      </c>
      <c r="O27" s="1977">
        <v>156481.48148148146</v>
      </c>
      <c r="P27" s="1977">
        <v>156481.48148148146</v>
      </c>
      <c r="Q27" s="1977">
        <v>156481.48148148146</v>
      </c>
      <c r="R27" s="1977">
        <v>156481.48148148146</v>
      </c>
    </row>
    <row r="28" spans="1:18" ht="53.25" customHeight="1">
      <c r="A28" s="2138"/>
      <c r="B28" s="1976" t="s">
        <v>2103</v>
      </c>
      <c r="C28" s="2179" t="s">
        <v>28</v>
      </c>
      <c r="D28" s="2155" t="s">
        <v>2101</v>
      </c>
      <c r="E28" s="1977">
        <f>120000/1.08</f>
        <v>111111.11111111111</v>
      </c>
      <c r="F28" s="1977">
        <v>142592.59259259258</v>
      </c>
      <c r="G28" s="1977">
        <v>142592.59259259258</v>
      </c>
      <c r="H28" s="1977">
        <v>142592.59259259258</v>
      </c>
      <c r="I28" s="1977">
        <v>142592.59259259258</v>
      </c>
      <c r="J28" s="1977">
        <v>142592.59259259258</v>
      </c>
      <c r="K28" s="1977">
        <v>142592.59259259258</v>
      </c>
      <c r="L28" s="1978">
        <v>142592.59259259258</v>
      </c>
      <c r="M28" s="1977">
        <v>142592.59259259258</v>
      </c>
      <c r="N28" s="1977">
        <v>142592.59259259258</v>
      </c>
      <c r="O28" s="1977">
        <v>142592.59259259258</v>
      </c>
      <c r="P28" s="1977">
        <v>142592.59259259258</v>
      </c>
      <c r="Q28" s="1977">
        <v>142592.59259259258</v>
      </c>
      <c r="R28" s="1977">
        <v>142592.59259259258</v>
      </c>
    </row>
    <row r="29" spans="1:18" ht="53.25" customHeight="1">
      <c r="A29" s="2138"/>
      <c r="B29" s="1976" t="s">
        <v>2104</v>
      </c>
      <c r="C29" s="2179" t="s">
        <v>28</v>
      </c>
      <c r="D29" s="2155" t="s">
        <v>2101</v>
      </c>
      <c r="E29" s="1977">
        <f>130000/1.08</f>
        <v>120370.37037037036</v>
      </c>
      <c r="F29" s="1977">
        <v>156481.48148148146</v>
      </c>
      <c r="G29" s="1977">
        <v>156481.48148148146</v>
      </c>
      <c r="H29" s="1977">
        <v>156481.48148148146</v>
      </c>
      <c r="I29" s="1977">
        <v>156481.48148148146</v>
      </c>
      <c r="J29" s="1977">
        <v>156481.48148148146</v>
      </c>
      <c r="K29" s="1977">
        <v>156481.48148148146</v>
      </c>
      <c r="L29" s="1978">
        <v>156481.48148148146</v>
      </c>
      <c r="M29" s="1977">
        <v>156481.48148148146</v>
      </c>
      <c r="N29" s="1977">
        <v>156481.48148148146</v>
      </c>
      <c r="O29" s="1977">
        <v>156481.48148148146</v>
      </c>
      <c r="P29" s="1977">
        <v>156481.48148148146</v>
      </c>
      <c r="Q29" s="1977">
        <v>156481.48148148146</v>
      </c>
      <c r="R29" s="1977">
        <v>156481.48148148146</v>
      </c>
    </row>
    <row r="30" spans="1:18" ht="45.75" customHeight="1">
      <c r="A30" s="2138"/>
      <c r="B30" s="1976" t="s">
        <v>2105</v>
      </c>
      <c r="C30" s="2179" t="s">
        <v>28</v>
      </c>
      <c r="D30" s="2155" t="s">
        <v>2101</v>
      </c>
      <c r="E30" s="1977">
        <f>145000/1.08</f>
        <v>134259.25925925924</v>
      </c>
      <c r="F30" s="1977">
        <v>175925.92592592593</v>
      </c>
      <c r="G30" s="1977">
        <v>175925.92592592593</v>
      </c>
      <c r="H30" s="1977">
        <v>175925.92592592593</v>
      </c>
      <c r="I30" s="1977">
        <v>175925.92592592593</v>
      </c>
      <c r="J30" s="1977">
        <v>175925.92592592593</v>
      </c>
      <c r="K30" s="1977">
        <v>175925.92592592593</v>
      </c>
      <c r="L30" s="1978">
        <v>175925.92592592593</v>
      </c>
      <c r="M30" s="1977">
        <v>175925.92592592593</v>
      </c>
      <c r="N30" s="1977">
        <v>175925.92592592593</v>
      </c>
      <c r="O30" s="1977">
        <v>175925.92592592593</v>
      </c>
      <c r="P30" s="1977">
        <v>175925.92592592593</v>
      </c>
      <c r="Q30" s="1977">
        <v>175925.92592592593</v>
      </c>
      <c r="R30" s="1977">
        <v>175925.92592592593</v>
      </c>
    </row>
    <row r="31" spans="1:18" ht="49.5" customHeight="1">
      <c r="A31" s="2138"/>
      <c r="B31" s="1976" t="s">
        <v>2106</v>
      </c>
      <c r="C31" s="2179" t="s">
        <v>28</v>
      </c>
      <c r="D31" s="2155" t="s">
        <v>2101</v>
      </c>
      <c r="E31" s="1977">
        <f>150000/1.08</f>
        <v>138888.88888888888</v>
      </c>
      <c r="F31" s="1977">
        <v>175925.92592592593</v>
      </c>
      <c r="G31" s="1977">
        <v>175925.92592592593</v>
      </c>
      <c r="H31" s="1977">
        <v>175925.92592592593</v>
      </c>
      <c r="I31" s="1977">
        <v>175925.92592592593</v>
      </c>
      <c r="J31" s="1977">
        <v>175925.92592592593</v>
      </c>
      <c r="K31" s="1977">
        <v>175925.92592592593</v>
      </c>
      <c r="L31" s="1978">
        <v>175925.92592592593</v>
      </c>
      <c r="M31" s="1977">
        <v>175925.92592592593</v>
      </c>
      <c r="N31" s="1977">
        <v>175925.92592592593</v>
      </c>
      <c r="O31" s="1977">
        <v>175925.92592592593</v>
      </c>
      <c r="P31" s="1977">
        <v>175925.92592592593</v>
      </c>
      <c r="Q31" s="1977">
        <v>175925.92592592593</v>
      </c>
      <c r="R31" s="1977">
        <v>175925.92592592593</v>
      </c>
    </row>
    <row r="32" spans="1:18" ht="24.75" customHeight="1">
      <c r="A32" s="2144" t="s">
        <v>1835</v>
      </c>
      <c r="B32" s="3625" t="s">
        <v>1294</v>
      </c>
      <c r="C32" s="3625"/>
      <c r="D32" s="2155"/>
      <c r="E32" s="1979"/>
      <c r="F32" s="1979"/>
      <c r="G32" s="3641"/>
      <c r="H32" s="3641"/>
      <c r="I32" s="3641"/>
      <c r="J32" s="3641"/>
      <c r="K32" s="3641"/>
      <c r="L32" s="3641"/>
      <c r="M32" s="3641"/>
      <c r="N32" s="3641"/>
      <c r="O32" s="3641"/>
      <c r="P32" s="3641"/>
      <c r="Q32" s="3641"/>
      <c r="R32" s="3641"/>
    </row>
    <row r="33" spans="1:18" ht="35.25" customHeight="1">
      <c r="A33" s="2144">
        <v>1</v>
      </c>
      <c r="B33" s="3631" t="s">
        <v>2535</v>
      </c>
      <c r="C33" s="3631"/>
      <c r="D33" s="3631"/>
      <c r="E33" s="3631"/>
      <c r="F33" s="3631"/>
      <c r="G33" s="3631"/>
      <c r="H33" s="3631"/>
      <c r="I33" s="3631"/>
      <c r="J33" s="3631"/>
      <c r="K33" s="3631"/>
      <c r="L33" s="3631"/>
      <c r="M33" s="3631"/>
      <c r="N33" s="3631"/>
      <c r="O33" s="3631"/>
      <c r="P33" s="3631"/>
      <c r="Q33" s="3631"/>
      <c r="R33" s="3631"/>
    </row>
    <row r="34" spans="1:18" ht="24.75" customHeight="1">
      <c r="A34" s="2144"/>
      <c r="B34" s="3640" t="s">
        <v>2405</v>
      </c>
      <c r="C34" s="3640"/>
      <c r="D34" s="3640"/>
      <c r="E34" s="1970"/>
      <c r="F34" s="1970"/>
      <c r="G34" s="3629" t="s">
        <v>1911</v>
      </c>
      <c r="H34" s="3629"/>
      <c r="I34" s="3629"/>
      <c r="J34" s="3629"/>
      <c r="K34" s="3629"/>
      <c r="L34" s="3629"/>
      <c r="M34" s="3629"/>
      <c r="N34" s="3629"/>
      <c r="O34" s="3629"/>
      <c r="P34" s="3629"/>
      <c r="Q34" s="3629"/>
      <c r="R34" s="3629"/>
    </row>
    <row r="35" spans="1:18" ht="79.5" customHeight="1">
      <c r="A35" s="2144"/>
      <c r="B35" s="1980" t="s">
        <v>2406</v>
      </c>
      <c r="C35" s="2179" t="s">
        <v>2522</v>
      </c>
      <c r="D35" s="3623" t="s">
        <v>1930</v>
      </c>
      <c r="E35" s="1979"/>
      <c r="F35" s="1979"/>
      <c r="G35" s="3660">
        <v>177300</v>
      </c>
      <c r="H35" s="3661"/>
      <c r="I35" s="3661"/>
      <c r="J35" s="3661"/>
      <c r="K35" s="3661"/>
      <c r="L35" s="3661"/>
      <c r="M35" s="3661"/>
      <c r="N35" s="3661"/>
      <c r="O35" s="3661"/>
      <c r="P35" s="3661"/>
      <c r="Q35" s="3661"/>
      <c r="R35" s="3662"/>
    </row>
    <row r="36" spans="1:18" ht="79.5" customHeight="1">
      <c r="A36" s="2144"/>
      <c r="B36" s="1980" t="s">
        <v>2407</v>
      </c>
      <c r="C36" s="2179" t="s">
        <v>2522</v>
      </c>
      <c r="D36" s="3623"/>
      <c r="E36" s="1979"/>
      <c r="F36" s="1979"/>
      <c r="G36" s="3660">
        <v>210000</v>
      </c>
      <c r="H36" s="3661"/>
      <c r="I36" s="3661"/>
      <c r="J36" s="3661"/>
      <c r="K36" s="3661">
        <v>210000</v>
      </c>
      <c r="L36" s="3661"/>
      <c r="M36" s="3661"/>
      <c r="N36" s="3661"/>
      <c r="O36" s="3661"/>
      <c r="P36" s="3661"/>
      <c r="Q36" s="3661"/>
      <c r="R36" s="3662"/>
    </row>
    <row r="37" spans="1:18" ht="79.5" customHeight="1">
      <c r="A37" s="2144"/>
      <c r="B37" s="1980" t="s">
        <v>2408</v>
      </c>
      <c r="C37" s="2179" t="s">
        <v>123</v>
      </c>
      <c r="D37" s="3623"/>
      <c r="E37" s="1979"/>
      <c r="F37" s="1979"/>
      <c r="G37" s="3660">
        <v>157407</v>
      </c>
      <c r="H37" s="3661"/>
      <c r="I37" s="3661"/>
      <c r="J37" s="3661"/>
      <c r="K37" s="3661"/>
      <c r="L37" s="3661"/>
      <c r="M37" s="3661"/>
      <c r="N37" s="3661"/>
      <c r="O37" s="3661"/>
      <c r="P37" s="3661"/>
      <c r="Q37" s="3661"/>
      <c r="R37" s="3662"/>
    </row>
    <row r="38" spans="1:18" ht="79.5" customHeight="1">
      <c r="A38" s="2144"/>
      <c r="B38" s="1980" t="s">
        <v>2409</v>
      </c>
      <c r="C38" s="2179" t="s">
        <v>123</v>
      </c>
      <c r="D38" s="3623"/>
      <c r="E38" s="1979"/>
      <c r="F38" s="1979"/>
      <c r="G38" s="3660">
        <v>216000</v>
      </c>
      <c r="H38" s="3661"/>
      <c r="I38" s="3661"/>
      <c r="J38" s="3661"/>
      <c r="K38" s="3661"/>
      <c r="L38" s="3661"/>
      <c r="M38" s="3661"/>
      <c r="N38" s="3661"/>
      <c r="O38" s="3661"/>
      <c r="P38" s="3661"/>
      <c r="Q38" s="3661"/>
      <c r="R38" s="3662"/>
    </row>
    <row r="39" spans="1:18" ht="79.5" customHeight="1">
      <c r="A39" s="2144"/>
      <c r="B39" s="1980" t="s">
        <v>2410</v>
      </c>
      <c r="C39" s="2179" t="s">
        <v>123</v>
      </c>
      <c r="D39" s="3623"/>
      <c r="E39" s="1979"/>
      <c r="F39" s="1979"/>
      <c r="G39" s="3660">
        <v>224000</v>
      </c>
      <c r="H39" s="3661"/>
      <c r="I39" s="3661"/>
      <c r="J39" s="3661"/>
      <c r="K39" s="3661"/>
      <c r="L39" s="3661"/>
      <c r="M39" s="3661"/>
      <c r="N39" s="3661"/>
      <c r="O39" s="3661"/>
      <c r="P39" s="3661"/>
      <c r="Q39" s="3661"/>
      <c r="R39" s="3662"/>
    </row>
    <row r="40" spans="1:18" ht="79.5" customHeight="1">
      <c r="A40" s="2144"/>
      <c r="B40" s="1980" t="s">
        <v>2411</v>
      </c>
      <c r="C40" s="2179" t="s">
        <v>123</v>
      </c>
      <c r="D40" s="3623"/>
      <c r="E40" s="1979"/>
      <c r="F40" s="1979"/>
      <c r="G40" s="3660">
        <v>233300</v>
      </c>
      <c r="H40" s="3661"/>
      <c r="I40" s="3661"/>
      <c r="J40" s="3661"/>
      <c r="K40" s="3661"/>
      <c r="L40" s="3661"/>
      <c r="M40" s="3661"/>
      <c r="N40" s="3661"/>
      <c r="O40" s="3661"/>
      <c r="P40" s="3661"/>
      <c r="Q40" s="3661"/>
      <c r="R40" s="3662"/>
    </row>
    <row r="41" spans="1:18" ht="79.5" customHeight="1">
      <c r="A41" s="2144"/>
      <c r="B41" s="1980" t="s">
        <v>2412</v>
      </c>
      <c r="C41" s="2179" t="s">
        <v>123</v>
      </c>
      <c r="D41" s="3623"/>
      <c r="E41" s="1979"/>
      <c r="F41" s="1979"/>
      <c r="G41" s="3660">
        <v>244400</v>
      </c>
      <c r="H41" s="3661"/>
      <c r="I41" s="3661"/>
      <c r="J41" s="3661"/>
      <c r="K41" s="3661"/>
      <c r="L41" s="3661"/>
      <c r="M41" s="3661"/>
      <c r="N41" s="3661"/>
      <c r="O41" s="3661"/>
      <c r="P41" s="3661"/>
      <c r="Q41" s="3661"/>
      <c r="R41" s="3662"/>
    </row>
    <row r="42" spans="1:18" ht="79.5" customHeight="1">
      <c r="A42" s="2144"/>
      <c r="B42" s="1980" t="s">
        <v>2413</v>
      </c>
      <c r="C42" s="2179" t="s">
        <v>123</v>
      </c>
      <c r="D42" s="3623"/>
      <c r="E42" s="1979"/>
      <c r="F42" s="1979"/>
      <c r="G42" s="3660">
        <v>288900</v>
      </c>
      <c r="H42" s="3661"/>
      <c r="I42" s="3661"/>
      <c r="J42" s="3661"/>
      <c r="K42" s="3661"/>
      <c r="L42" s="3661"/>
      <c r="M42" s="3661"/>
      <c r="N42" s="3661"/>
      <c r="O42" s="3661"/>
      <c r="P42" s="3661"/>
      <c r="Q42" s="3661"/>
      <c r="R42" s="3662"/>
    </row>
    <row r="43" spans="1:18" ht="79.5" customHeight="1">
      <c r="A43" s="2144"/>
      <c r="B43" s="1980" t="s">
        <v>2414</v>
      </c>
      <c r="C43" s="2179" t="s">
        <v>123</v>
      </c>
      <c r="D43" s="3623"/>
      <c r="E43" s="1979"/>
      <c r="F43" s="1979"/>
      <c r="G43" s="3660">
        <v>368000</v>
      </c>
      <c r="H43" s="3661"/>
      <c r="I43" s="3661"/>
      <c r="J43" s="3661"/>
      <c r="K43" s="3661"/>
      <c r="L43" s="3661"/>
      <c r="M43" s="3661"/>
      <c r="N43" s="3661"/>
      <c r="O43" s="3661"/>
      <c r="P43" s="3661"/>
      <c r="Q43" s="3661"/>
      <c r="R43" s="3662"/>
    </row>
    <row r="44" spans="1:18" ht="79.5" customHeight="1">
      <c r="A44" s="2144"/>
      <c r="B44" s="1980" t="s">
        <v>2415</v>
      </c>
      <c r="C44" s="2179" t="s">
        <v>123</v>
      </c>
      <c r="D44" s="3623"/>
      <c r="E44" s="1979"/>
      <c r="F44" s="1979"/>
      <c r="G44" s="3660">
        <v>314100</v>
      </c>
      <c r="H44" s="3661"/>
      <c r="I44" s="3661"/>
      <c r="J44" s="3661"/>
      <c r="K44" s="3661"/>
      <c r="L44" s="3661"/>
      <c r="M44" s="3661"/>
      <c r="N44" s="3661"/>
      <c r="O44" s="3661"/>
      <c r="P44" s="3661"/>
      <c r="Q44" s="3661"/>
      <c r="R44" s="3662"/>
    </row>
    <row r="45" spans="1:18" ht="79.5" customHeight="1">
      <c r="A45" s="2144"/>
      <c r="B45" s="1980" t="s">
        <v>2416</v>
      </c>
      <c r="C45" s="2179" t="s">
        <v>123</v>
      </c>
      <c r="D45" s="3623"/>
      <c r="E45" s="1979"/>
      <c r="F45" s="1979"/>
      <c r="G45" s="3660">
        <v>344500</v>
      </c>
      <c r="H45" s="3661"/>
      <c r="I45" s="3661"/>
      <c r="J45" s="3661"/>
      <c r="K45" s="3661"/>
      <c r="L45" s="3661"/>
      <c r="M45" s="3661"/>
      <c r="N45" s="3661"/>
      <c r="O45" s="3661"/>
      <c r="P45" s="3661"/>
      <c r="Q45" s="3661"/>
      <c r="R45" s="3662"/>
    </row>
    <row r="46" spans="1:18" ht="79.5" customHeight="1">
      <c r="A46" s="2144"/>
      <c r="B46" s="1980" t="s">
        <v>2417</v>
      </c>
      <c r="C46" s="2179" t="s">
        <v>2522</v>
      </c>
      <c r="D46" s="3623"/>
      <c r="E46" s="1979"/>
      <c r="F46" s="1979"/>
      <c r="G46" s="3660">
        <v>359400</v>
      </c>
      <c r="H46" s="3661"/>
      <c r="I46" s="3661"/>
      <c r="J46" s="3661"/>
      <c r="K46" s="3661"/>
      <c r="L46" s="3661"/>
      <c r="M46" s="3661"/>
      <c r="N46" s="3661"/>
      <c r="O46" s="3661"/>
      <c r="P46" s="3661"/>
      <c r="Q46" s="3661"/>
      <c r="R46" s="3662"/>
    </row>
    <row r="47" spans="1:18" ht="79.5" customHeight="1">
      <c r="A47" s="2144"/>
      <c r="B47" s="1980" t="s">
        <v>2418</v>
      </c>
      <c r="C47" s="2179" t="s">
        <v>2522</v>
      </c>
      <c r="D47" s="3623" t="s">
        <v>2424</v>
      </c>
      <c r="E47" s="1979"/>
      <c r="F47" s="1979"/>
      <c r="G47" s="3660">
        <v>583000</v>
      </c>
      <c r="H47" s="3661"/>
      <c r="I47" s="3661"/>
      <c r="J47" s="3661"/>
      <c r="K47" s="3661"/>
      <c r="L47" s="3661"/>
      <c r="M47" s="3661"/>
      <c r="N47" s="3661"/>
      <c r="O47" s="3661"/>
      <c r="P47" s="3661"/>
      <c r="Q47" s="3661"/>
      <c r="R47" s="3662"/>
    </row>
    <row r="48" spans="1:18" ht="79.5" customHeight="1">
      <c r="A48" s="2144"/>
      <c r="B48" s="1980" t="s">
        <v>2419</v>
      </c>
      <c r="C48" s="2179" t="s">
        <v>2522</v>
      </c>
      <c r="D48" s="3623"/>
      <c r="E48" s="1979"/>
      <c r="F48" s="1979"/>
      <c r="G48" s="3660">
        <v>660000</v>
      </c>
      <c r="H48" s="3661"/>
      <c r="I48" s="3661"/>
      <c r="J48" s="3661"/>
      <c r="K48" s="3661"/>
      <c r="L48" s="3661"/>
      <c r="M48" s="3661"/>
      <c r="N48" s="3661"/>
      <c r="O48" s="3661"/>
      <c r="P48" s="3661"/>
      <c r="Q48" s="3661"/>
      <c r="R48" s="3662"/>
    </row>
    <row r="49" spans="1:18" ht="79.5" customHeight="1">
      <c r="A49" s="2144"/>
      <c r="B49" s="1980" t="s">
        <v>2420</v>
      </c>
      <c r="C49" s="2179" t="s">
        <v>2522</v>
      </c>
      <c r="D49" s="3623"/>
      <c r="E49" s="1979"/>
      <c r="F49" s="1979"/>
      <c r="G49" s="3660">
        <v>546273</v>
      </c>
      <c r="H49" s="3661"/>
      <c r="I49" s="3661"/>
      <c r="J49" s="3661"/>
      <c r="K49" s="3661"/>
      <c r="L49" s="3661"/>
      <c r="M49" s="3661"/>
      <c r="N49" s="3661"/>
      <c r="O49" s="3661"/>
      <c r="P49" s="3661"/>
      <c r="Q49" s="3661"/>
      <c r="R49" s="3662"/>
    </row>
    <row r="50" spans="1:18" ht="79.5" customHeight="1">
      <c r="A50" s="2144"/>
      <c r="B50" s="1980" t="s">
        <v>2421</v>
      </c>
      <c r="C50" s="2179" t="s">
        <v>2522</v>
      </c>
      <c r="D50" s="3623"/>
      <c r="E50" s="1979"/>
      <c r="F50" s="1979"/>
      <c r="G50" s="3660">
        <v>156400</v>
      </c>
      <c r="H50" s="3661"/>
      <c r="I50" s="3661"/>
      <c r="J50" s="3661"/>
      <c r="K50" s="3661"/>
      <c r="L50" s="3661"/>
      <c r="M50" s="3661"/>
      <c r="N50" s="3661"/>
      <c r="O50" s="3661"/>
      <c r="P50" s="3661"/>
      <c r="Q50" s="3661"/>
      <c r="R50" s="3662"/>
    </row>
    <row r="51" spans="1:18" ht="79.5" customHeight="1">
      <c r="A51" s="2144"/>
      <c r="B51" s="1980" t="s">
        <v>2422</v>
      </c>
      <c r="C51" s="2179" t="s">
        <v>2522</v>
      </c>
      <c r="D51" s="3623"/>
      <c r="E51" s="1979"/>
      <c r="F51" s="1979"/>
      <c r="G51" s="3660">
        <v>244400</v>
      </c>
      <c r="H51" s="3661"/>
      <c r="I51" s="3661"/>
      <c r="J51" s="3661"/>
      <c r="K51" s="3661"/>
      <c r="L51" s="3661"/>
      <c r="M51" s="3661"/>
      <c r="N51" s="3661"/>
      <c r="O51" s="3661"/>
      <c r="P51" s="3661"/>
      <c r="Q51" s="3661"/>
      <c r="R51" s="3662"/>
    </row>
    <row r="52" spans="1:18" ht="79.5" customHeight="1">
      <c r="A52" s="2144"/>
      <c r="B52" s="1980" t="s">
        <v>2423</v>
      </c>
      <c r="C52" s="2179" t="s">
        <v>2522</v>
      </c>
      <c r="D52" s="3623"/>
      <c r="E52" s="1979"/>
      <c r="F52" s="1979"/>
      <c r="G52" s="3660">
        <v>295300</v>
      </c>
      <c r="H52" s="3661"/>
      <c r="I52" s="3661"/>
      <c r="J52" s="3661"/>
      <c r="K52" s="3661"/>
      <c r="L52" s="3661"/>
      <c r="M52" s="3661"/>
      <c r="N52" s="3661"/>
      <c r="O52" s="3661"/>
      <c r="P52" s="3661"/>
      <c r="Q52" s="3661"/>
      <c r="R52" s="3662"/>
    </row>
    <row r="53" spans="1:18" ht="51.75" customHeight="1">
      <c r="A53" s="2144">
        <v>2</v>
      </c>
      <c r="B53" s="3631" t="s">
        <v>2699</v>
      </c>
      <c r="C53" s="3631"/>
      <c r="D53" s="3631"/>
      <c r="E53" s="3631"/>
      <c r="F53" s="3631"/>
      <c r="G53" s="3631"/>
      <c r="H53" s="3631"/>
      <c r="I53" s="3631"/>
      <c r="J53" s="3631"/>
      <c r="K53" s="3631"/>
      <c r="L53" s="3631"/>
      <c r="M53" s="3631"/>
      <c r="N53" s="3631"/>
      <c r="O53" s="3631"/>
      <c r="P53" s="3631"/>
      <c r="Q53" s="3631"/>
      <c r="R53" s="3631"/>
    </row>
    <row r="54" spans="1:18" ht="42" customHeight="1">
      <c r="A54" s="2138"/>
      <c r="B54" s="3639" t="s">
        <v>2052</v>
      </c>
      <c r="C54" s="3639"/>
      <c r="D54" s="3639"/>
      <c r="E54" s="2146"/>
      <c r="F54" s="2146"/>
      <c r="G54" s="2146"/>
      <c r="H54" s="2146"/>
      <c r="I54" s="2146"/>
      <c r="J54" s="2146"/>
      <c r="K54" s="2146"/>
      <c r="L54" s="1982"/>
      <c r="M54" s="2146"/>
      <c r="N54" s="2146"/>
      <c r="O54" s="2146"/>
      <c r="P54" s="2146"/>
      <c r="Q54" s="2146"/>
      <c r="R54" s="2146"/>
    </row>
    <row r="55" spans="1:18" ht="35.25" customHeight="1">
      <c r="A55" s="2138"/>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138"/>
      <c r="B56" s="1984" t="s">
        <v>2053</v>
      </c>
      <c r="C56" s="2179" t="s">
        <v>2522</v>
      </c>
      <c r="D56" s="2153"/>
      <c r="E56" s="1985"/>
      <c r="F56" s="1985"/>
      <c r="G56" s="3672">
        <v>295187</v>
      </c>
      <c r="H56" s="3673"/>
      <c r="I56" s="3673"/>
      <c r="J56" s="3673"/>
      <c r="K56" s="3673"/>
      <c r="L56" s="3673"/>
      <c r="M56" s="3673"/>
      <c r="N56" s="3673"/>
      <c r="O56" s="3673"/>
      <c r="P56" s="3673"/>
      <c r="Q56" s="3673"/>
      <c r="R56" s="3674"/>
    </row>
    <row r="57" spans="1:18" ht="36.75" customHeight="1">
      <c r="A57" s="2138"/>
      <c r="B57" s="1984" t="s">
        <v>2054</v>
      </c>
      <c r="C57" s="2179" t="s">
        <v>2522</v>
      </c>
      <c r="D57" s="2153"/>
      <c r="E57" s="1985"/>
      <c r="F57" s="1985"/>
      <c r="G57" s="3672">
        <v>305882</v>
      </c>
      <c r="H57" s="3673"/>
      <c r="I57" s="3673"/>
      <c r="J57" s="3673"/>
      <c r="K57" s="3673"/>
      <c r="L57" s="3673"/>
      <c r="M57" s="3673"/>
      <c r="N57" s="3673"/>
      <c r="O57" s="3673"/>
      <c r="P57" s="3673"/>
      <c r="Q57" s="3673"/>
      <c r="R57" s="3674"/>
    </row>
    <row r="58" spans="1:18" ht="36.75" customHeight="1">
      <c r="A58" s="2138"/>
      <c r="B58" s="1984" t="s">
        <v>2442</v>
      </c>
      <c r="C58" s="2179" t="s">
        <v>2522</v>
      </c>
      <c r="D58" s="2153"/>
      <c r="E58" s="1985"/>
      <c r="F58" s="1985"/>
      <c r="G58" s="3672">
        <v>337968</v>
      </c>
      <c r="H58" s="3673"/>
      <c r="I58" s="3673"/>
      <c r="J58" s="3673"/>
      <c r="K58" s="3673"/>
      <c r="L58" s="3673"/>
      <c r="M58" s="3673"/>
      <c r="N58" s="3673"/>
      <c r="O58" s="3673"/>
      <c r="P58" s="3673"/>
      <c r="Q58" s="3673"/>
      <c r="R58" s="3674"/>
    </row>
    <row r="59" spans="1:18" ht="39" customHeight="1">
      <c r="A59" s="2138"/>
      <c r="B59" s="1984" t="s">
        <v>2056</v>
      </c>
      <c r="C59" s="2179" t="s">
        <v>2522</v>
      </c>
      <c r="D59" s="2155"/>
      <c r="E59" s="1985"/>
      <c r="F59" s="1985"/>
      <c r="G59" s="3672">
        <v>348663</v>
      </c>
      <c r="H59" s="3673"/>
      <c r="I59" s="3673"/>
      <c r="J59" s="3673"/>
      <c r="K59" s="3673"/>
      <c r="L59" s="3673"/>
      <c r="M59" s="3673"/>
      <c r="N59" s="3673"/>
      <c r="O59" s="3673"/>
      <c r="P59" s="3673"/>
      <c r="Q59" s="3673"/>
      <c r="R59" s="3674"/>
    </row>
    <row r="60" spans="1:18" ht="26.25" customHeight="1">
      <c r="A60" s="2138"/>
      <c r="B60" s="3639" t="s">
        <v>2058</v>
      </c>
      <c r="C60" s="3639"/>
      <c r="D60" s="3639"/>
      <c r="E60" s="1988"/>
      <c r="F60" s="1989"/>
      <c r="G60" s="1972"/>
      <c r="H60" s="1986"/>
      <c r="I60" s="1972"/>
      <c r="J60" s="1972"/>
      <c r="K60" s="1972"/>
      <c r="L60" s="1973"/>
      <c r="M60" s="2138"/>
      <c r="N60" s="1972"/>
      <c r="O60" s="1972"/>
      <c r="P60" s="1972"/>
      <c r="Q60" s="1972"/>
      <c r="R60" s="1986"/>
    </row>
    <row r="61" spans="1:18" ht="40.5" customHeight="1">
      <c r="A61" s="2138"/>
      <c r="B61" s="1984" t="s">
        <v>2037</v>
      </c>
      <c r="C61" s="2179" t="s">
        <v>2522</v>
      </c>
      <c r="D61" s="3623" t="s">
        <v>1930</v>
      </c>
      <c r="E61" s="1985"/>
      <c r="F61" s="1985"/>
      <c r="G61" s="3672">
        <v>284492</v>
      </c>
      <c r="H61" s="3673"/>
      <c r="I61" s="3673"/>
      <c r="J61" s="3673"/>
      <c r="K61" s="3673"/>
      <c r="L61" s="3673"/>
      <c r="M61" s="3673"/>
      <c r="N61" s="3673"/>
      <c r="O61" s="3673"/>
      <c r="P61" s="3673"/>
      <c r="Q61" s="3673"/>
      <c r="R61" s="3674"/>
    </row>
    <row r="62" spans="1:18" ht="40.5" customHeight="1">
      <c r="A62" s="2138"/>
      <c r="B62" s="1984" t="s">
        <v>2443</v>
      </c>
      <c r="C62" s="2179" t="s">
        <v>2522</v>
      </c>
      <c r="D62" s="3623"/>
      <c r="E62" s="1985"/>
      <c r="F62" s="1985"/>
      <c r="G62" s="3672">
        <v>284492</v>
      </c>
      <c r="H62" s="3673"/>
      <c r="I62" s="3673"/>
      <c r="J62" s="3673"/>
      <c r="K62" s="3673"/>
      <c r="L62" s="3673"/>
      <c r="M62" s="3673"/>
      <c r="N62" s="3673"/>
      <c r="O62" s="3673"/>
      <c r="P62" s="3673"/>
      <c r="Q62" s="3673"/>
      <c r="R62" s="3674"/>
    </row>
    <row r="63" spans="1:18" ht="40.5" customHeight="1">
      <c r="A63" s="2138"/>
      <c r="B63" s="1984" t="s">
        <v>2038</v>
      </c>
      <c r="C63" s="2179" t="s">
        <v>2522</v>
      </c>
      <c r="D63" s="3623"/>
      <c r="E63" s="1985"/>
      <c r="F63" s="1985"/>
      <c r="G63" s="3672">
        <v>316578</v>
      </c>
      <c r="H63" s="3673"/>
      <c r="I63" s="3673"/>
      <c r="J63" s="3673"/>
      <c r="K63" s="3673"/>
      <c r="L63" s="3673"/>
      <c r="M63" s="3673"/>
      <c r="N63" s="3673"/>
      <c r="O63" s="3673"/>
      <c r="P63" s="3673"/>
      <c r="Q63" s="3673"/>
      <c r="R63" s="3674"/>
    </row>
    <row r="64" spans="1:18" ht="40.5" customHeight="1">
      <c r="A64" s="2138"/>
      <c r="B64" s="3639" t="s">
        <v>2064</v>
      </c>
      <c r="C64" s="3639"/>
      <c r="D64" s="3639"/>
      <c r="E64" s="1983"/>
      <c r="F64" s="1983"/>
      <c r="G64" s="1983"/>
      <c r="H64" s="1983"/>
      <c r="I64" s="1983"/>
      <c r="J64" s="1983"/>
      <c r="K64" s="1983"/>
      <c r="L64" s="3637"/>
      <c r="M64" s="3637"/>
      <c r="N64" s="3637"/>
      <c r="O64" s="3637"/>
      <c r="P64" s="3637"/>
      <c r="Q64" s="3637"/>
      <c r="R64" s="3637"/>
    </row>
    <row r="65" spans="1:18" ht="40.5" customHeight="1">
      <c r="A65" s="2138"/>
      <c r="B65" s="1984" t="s">
        <v>2444</v>
      </c>
      <c r="C65" s="2179" t="s">
        <v>2522</v>
      </c>
      <c r="D65" s="3623" t="s">
        <v>1562</v>
      </c>
      <c r="E65" s="1985"/>
      <c r="F65" s="1985"/>
      <c r="G65" s="3672">
        <v>295187</v>
      </c>
      <c r="H65" s="3673"/>
      <c r="I65" s="3673"/>
      <c r="J65" s="3673"/>
      <c r="K65" s="3673"/>
      <c r="L65" s="3673"/>
      <c r="M65" s="3673"/>
      <c r="N65" s="3673"/>
      <c r="O65" s="3673"/>
      <c r="P65" s="3673"/>
      <c r="Q65" s="3673"/>
      <c r="R65" s="3674"/>
    </row>
    <row r="66" spans="1:18" ht="40.5" customHeight="1">
      <c r="A66" s="2144"/>
      <c r="B66" s="1984" t="s">
        <v>2445</v>
      </c>
      <c r="C66" s="2179" t="s">
        <v>2522</v>
      </c>
      <c r="D66" s="3623"/>
      <c r="E66" s="1972"/>
      <c r="F66" s="1972"/>
      <c r="G66" s="3672">
        <v>305882</v>
      </c>
      <c r="H66" s="3673"/>
      <c r="I66" s="3673"/>
      <c r="J66" s="3673"/>
      <c r="K66" s="3673"/>
      <c r="L66" s="3673"/>
      <c r="M66" s="3673"/>
      <c r="N66" s="3673"/>
      <c r="O66" s="3673"/>
      <c r="P66" s="3673"/>
      <c r="Q66" s="3673"/>
      <c r="R66" s="3674"/>
    </row>
    <row r="67" spans="1:18" ht="40.5" customHeight="1">
      <c r="A67" s="2144"/>
      <c r="B67" s="1984" t="s">
        <v>2062</v>
      </c>
      <c r="C67" s="2179" t="s">
        <v>2522</v>
      </c>
      <c r="D67" s="3623"/>
      <c r="E67" s="1972"/>
      <c r="F67" s="1972"/>
      <c r="G67" s="3672">
        <v>337968</v>
      </c>
      <c r="H67" s="3673"/>
      <c r="I67" s="3673"/>
      <c r="J67" s="3673"/>
      <c r="K67" s="3673"/>
      <c r="L67" s="3673"/>
      <c r="M67" s="3673"/>
      <c r="N67" s="3673"/>
      <c r="O67" s="3673"/>
      <c r="P67" s="3673"/>
      <c r="Q67" s="3673"/>
      <c r="R67" s="3674"/>
    </row>
    <row r="68" spans="1:18" ht="40.5" customHeight="1">
      <c r="A68" s="2144"/>
      <c r="B68" s="1984" t="s">
        <v>2063</v>
      </c>
      <c r="C68" s="2179" t="s">
        <v>2522</v>
      </c>
      <c r="D68" s="3623"/>
      <c r="E68" s="1972"/>
      <c r="F68" s="1972"/>
      <c r="G68" s="3672">
        <v>348663</v>
      </c>
      <c r="H68" s="3673"/>
      <c r="I68" s="3673"/>
      <c r="J68" s="3673"/>
      <c r="K68" s="3673"/>
      <c r="L68" s="3673"/>
      <c r="M68" s="3673"/>
      <c r="N68" s="3673"/>
      <c r="O68" s="3673"/>
      <c r="P68" s="3673"/>
      <c r="Q68" s="3673"/>
      <c r="R68" s="3674"/>
    </row>
    <row r="69" spans="1:18" ht="74.25" customHeight="1">
      <c r="A69" s="2144">
        <v>3</v>
      </c>
      <c r="B69" s="3631" t="s">
        <v>2513</v>
      </c>
      <c r="C69" s="3631"/>
      <c r="D69" s="3631"/>
      <c r="E69" s="3631"/>
      <c r="F69" s="3631"/>
      <c r="G69" s="3631"/>
      <c r="H69" s="3631"/>
      <c r="I69" s="3631"/>
      <c r="J69" s="3631"/>
      <c r="K69" s="3631"/>
      <c r="L69" s="3631"/>
      <c r="M69" s="3631"/>
      <c r="N69" s="3631"/>
      <c r="O69" s="3631"/>
      <c r="P69" s="3631"/>
      <c r="Q69" s="3631"/>
      <c r="R69" s="3631"/>
    </row>
    <row r="70" spans="1:18" ht="36.75" customHeight="1">
      <c r="A70" s="2144"/>
      <c r="B70" s="3625" t="s">
        <v>1726</v>
      </c>
      <c r="C70" s="3625"/>
      <c r="D70" s="3625"/>
      <c r="E70" s="3625"/>
      <c r="F70" s="3625"/>
      <c r="G70" s="3625"/>
      <c r="H70" s="3625"/>
      <c r="I70" s="3625"/>
      <c r="J70" s="3625"/>
      <c r="K70" s="3625"/>
      <c r="L70" s="3625"/>
      <c r="M70" s="3625"/>
      <c r="N70" s="3625"/>
      <c r="O70" s="3625"/>
      <c r="P70" s="3625"/>
      <c r="Q70" s="3625"/>
      <c r="R70" s="3625"/>
    </row>
    <row r="71" spans="1:18" ht="29.25" customHeight="1">
      <c r="A71" s="2144"/>
      <c r="B71" s="3625" t="s">
        <v>1611</v>
      </c>
      <c r="C71" s="3625"/>
      <c r="D71" s="3625"/>
      <c r="E71" s="2144"/>
      <c r="F71" s="3629" t="s">
        <v>1727</v>
      </c>
      <c r="G71" s="3629"/>
      <c r="H71" s="3629"/>
      <c r="I71" s="3629"/>
      <c r="J71" s="3629"/>
      <c r="K71" s="3629"/>
      <c r="L71" s="3629"/>
      <c r="M71" s="3629"/>
      <c r="N71" s="3629"/>
      <c r="O71" s="3629"/>
      <c r="P71" s="3629"/>
      <c r="Q71" s="2146"/>
      <c r="R71" s="2146"/>
    </row>
    <row r="72" spans="1:18" ht="44.25" customHeight="1">
      <c r="A72" s="2144"/>
      <c r="B72" s="2140" t="s">
        <v>1743</v>
      </c>
      <c r="C72" s="2181"/>
      <c r="D72" s="2144"/>
      <c r="E72" s="2144"/>
      <c r="F72" s="2144"/>
      <c r="G72" s="2144"/>
      <c r="H72" s="2144"/>
      <c r="I72" s="2144"/>
      <c r="J72" s="2144"/>
      <c r="K72" s="2144"/>
      <c r="L72" s="1982"/>
      <c r="M72" s="2144"/>
      <c r="N72" s="2144"/>
      <c r="O72" s="2144"/>
      <c r="P72" s="2144"/>
      <c r="Q72" s="2146"/>
      <c r="R72" s="2146"/>
    </row>
    <row r="73" spans="1:18" ht="54.75" customHeight="1">
      <c r="A73" s="2171"/>
      <c r="B73" s="2172" t="s">
        <v>2196</v>
      </c>
      <c r="C73" s="2179" t="s">
        <v>2522</v>
      </c>
      <c r="D73" s="3675" t="s">
        <v>1729</v>
      </c>
      <c r="E73" s="1972"/>
      <c r="F73" s="1972"/>
      <c r="G73" s="3660">
        <v>99510</v>
      </c>
      <c r="H73" s="3661"/>
      <c r="I73" s="3661"/>
      <c r="J73" s="3661"/>
      <c r="K73" s="3661"/>
      <c r="L73" s="3661"/>
      <c r="M73" s="3661"/>
      <c r="N73" s="3661"/>
      <c r="O73" s="3661"/>
      <c r="P73" s="3661"/>
      <c r="Q73" s="3661"/>
      <c r="R73" s="3662"/>
    </row>
    <row r="74" spans="1:18" ht="54.75" customHeight="1">
      <c r="A74" s="2144"/>
      <c r="B74" s="2151" t="s">
        <v>2436</v>
      </c>
      <c r="C74" s="2179" t="s">
        <v>2522</v>
      </c>
      <c r="D74" s="3676"/>
      <c r="E74" s="1972"/>
      <c r="F74" s="1972"/>
      <c r="G74" s="3660">
        <v>252520</v>
      </c>
      <c r="H74" s="3661"/>
      <c r="I74" s="3661"/>
      <c r="J74" s="3661"/>
      <c r="K74" s="3661"/>
      <c r="L74" s="3661">
        <v>252520</v>
      </c>
      <c r="M74" s="3661"/>
      <c r="N74" s="3661"/>
      <c r="O74" s="3661"/>
      <c r="P74" s="3661"/>
      <c r="Q74" s="3661"/>
      <c r="R74" s="3662"/>
    </row>
    <row r="75" spans="1:18" ht="44.25" customHeight="1">
      <c r="A75" s="2144"/>
      <c r="B75" s="2151" t="s">
        <v>2198</v>
      </c>
      <c r="C75" s="2179" t="s">
        <v>2522</v>
      </c>
      <c r="D75" s="3677"/>
      <c r="E75" s="1972"/>
      <c r="F75" s="1972"/>
      <c r="G75" s="3672">
        <v>101650</v>
      </c>
      <c r="H75" s="3673"/>
      <c r="I75" s="3673"/>
      <c r="J75" s="3673"/>
      <c r="K75" s="3673"/>
      <c r="L75" s="3673"/>
      <c r="M75" s="3673"/>
      <c r="N75" s="3673"/>
      <c r="O75" s="3673"/>
      <c r="P75" s="3673"/>
      <c r="Q75" s="3673"/>
      <c r="R75" s="3674"/>
    </row>
    <row r="76" spans="1:18" ht="44.25" customHeight="1">
      <c r="A76" s="2144"/>
      <c r="B76" s="2140" t="s">
        <v>1746</v>
      </c>
      <c r="C76" s="2179"/>
      <c r="D76" s="2138"/>
      <c r="E76" s="1972"/>
      <c r="F76" s="1972"/>
      <c r="G76" s="1972"/>
      <c r="H76" s="2140"/>
      <c r="I76" s="1972"/>
      <c r="J76" s="1972"/>
      <c r="K76" s="1987"/>
      <c r="L76" s="1973"/>
      <c r="M76" s="2149"/>
      <c r="N76" s="1972"/>
      <c r="O76" s="1972"/>
      <c r="P76" s="2140"/>
      <c r="Q76" s="2140"/>
      <c r="R76" s="2140"/>
    </row>
    <row r="77" spans="1:18" ht="44.25" customHeight="1">
      <c r="A77" s="2144"/>
      <c r="B77" s="2151" t="s">
        <v>2199</v>
      </c>
      <c r="C77" s="2179" t="s">
        <v>2522</v>
      </c>
      <c r="D77" s="3623" t="s">
        <v>1729</v>
      </c>
      <c r="E77" s="1972"/>
      <c r="F77" s="1972"/>
      <c r="G77" s="3672">
        <v>202230</v>
      </c>
      <c r="H77" s="3673"/>
      <c r="I77" s="3673"/>
      <c r="J77" s="3673"/>
      <c r="K77" s="3673"/>
      <c r="L77" s="3673"/>
      <c r="M77" s="3673"/>
      <c r="N77" s="3673"/>
      <c r="O77" s="3673"/>
      <c r="P77" s="3673"/>
      <c r="Q77" s="3673"/>
      <c r="R77" s="3674"/>
    </row>
    <row r="78" spans="1:18" ht="44.25" customHeight="1">
      <c r="A78" s="2144"/>
      <c r="B78" s="2151" t="s">
        <v>2200</v>
      </c>
      <c r="C78" s="2179" t="s">
        <v>2522</v>
      </c>
      <c r="D78" s="3623"/>
      <c r="E78" s="1972"/>
      <c r="F78" s="1972"/>
      <c r="G78" s="3672">
        <v>263220</v>
      </c>
      <c r="H78" s="3673"/>
      <c r="I78" s="3673"/>
      <c r="J78" s="3673"/>
      <c r="K78" s="3673"/>
      <c r="L78" s="3673"/>
      <c r="M78" s="3673"/>
      <c r="N78" s="3673"/>
      <c r="O78" s="3673"/>
      <c r="P78" s="3673"/>
      <c r="Q78" s="3673"/>
      <c r="R78" s="3674"/>
    </row>
    <row r="79" spans="1:18" ht="44.25" customHeight="1">
      <c r="A79" s="2144"/>
      <c r="B79" s="2151" t="s">
        <v>2435</v>
      </c>
      <c r="C79" s="2179" t="s">
        <v>2522</v>
      </c>
      <c r="D79" s="2155"/>
      <c r="E79" s="1972"/>
      <c r="F79" s="1972"/>
      <c r="G79" s="3672">
        <v>160500</v>
      </c>
      <c r="H79" s="3673"/>
      <c r="I79" s="3673"/>
      <c r="J79" s="3673"/>
      <c r="K79" s="3673"/>
      <c r="L79" s="3673"/>
      <c r="M79" s="3673"/>
      <c r="N79" s="3673"/>
      <c r="O79" s="3673"/>
      <c r="P79" s="3673"/>
      <c r="Q79" s="3673"/>
      <c r="R79" s="3674"/>
    </row>
    <row r="80" spans="1:18" ht="44.25" customHeight="1">
      <c r="A80" s="2144"/>
      <c r="B80" s="3625" t="s">
        <v>1749</v>
      </c>
      <c r="C80" s="3625"/>
      <c r="D80" s="2138"/>
      <c r="E80" s="1972"/>
      <c r="F80" s="1972"/>
      <c r="G80" s="1972"/>
      <c r="H80" s="2140"/>
      <c r="I80" s="1972"/>
      <c r="J80" s="1972"/>
      <c r="K80" s="1987"/>
      <c r="L80" s="1973"/>
      <c r="M80" s="2149"/>
      <c r="N80" s="1972"/>
      <c r="O80" s="1972"/>
      <c r="P80" s="2140"/>
      <c r="Q80" s="2140"/>
      <c r="R80" s="2140"/>
    </row>
    <row r="81" spans="1:18" ht="74.25" customHeight="1">
      <c r="A81" s="2144"/>
      <c r="B81" s="2151" t="s">
        <v>2202</v>
      </c>
      <c r="C81" s="2179" t="s">
        <v>2522</v>
      </c>
      <c r="D81" s="3623" t="s">
        <v>1729</v>
      </c>
      <c r="E81" s="1972"/>
      <c r="F81" s="1972"/>
      <c r="G81" s="3672">
        <v>242890</v>
      </c>
      <c r="H81" s="3673"/>
      <c r="I81" s="3673"/>
      <c r="J81" s="3673"/>
      <c r="K81" s="3673"/>
      <c r="L81" s="3673"/>
      <c r="M81" s="3673"/>
      <c r="N81" s="3673"/>
      <c r="O81" s="3673"/>
      <c r="P81" s="3673"/>
      <c r="Q81" s="3673"/>
      <c r="R81" s="3674"/>
    </row>
    <row r="82" spans="1:18" ht="74.25" customHeight="1">
      <c r="A82" s="2144"/>
      <c r="B82" s="2151" t="s">
        <v>2203</v>
      </c>
      <c r="C82" s="2179" t="s">
        <v>2522</v>
      </c>
      <c r="D82" s="3623"/>
      <c r="E82" s="1972"/>
      <c r="F82" s="1972"/>
      <c r="G82" s="3672">
        <v>273920</v>
      </c>
      <c r="H82" s="3673"/>
      <c r="I82" s="3673"/>
      <c r="J82" s="3673"/>
      <c r="K82" s="3673"/>
      <c r="L82" s="3673"/>
      <c r="M82" s="3673"/>
      <c r="N82" s="3673"/>
      <c r="O82" s="3673"/>
      <c r="P82" s="3673"/>
      <c r="Q82" s="3673"/>
      <c r="R82" s="3674"/>
    </row>
    <row r="83" spans="1:18" ht="74.25" customHeight="1">
      <c r="A83" s="2144"/>
      <c r="B83" s="2151" t="s">
        <v>2204</v>
      </c>
      <c r="C83" s="2179" t="s">
        <v>2522</v>
      </c>
      <c r="D83" s="3623"/>
      <c r="E83" s="1972"/>
      <c r="F83" s="1972"/>
      <c r="G83" s="3672">
        <v>374500</v>
      </c>
      <c r="H83" s="3673"/>
      <c r="I83" s="3673"/>
      <c r="J83" s="3673"/>
      <c r="K83" s="3673"/>
      <c r="L83" s="3673"/>
      <c r="M83" s="3673"/>
      <c r="N83" s="3673"/>
      <c r="O83" s="3673"/>
      <c r="P83" s="3673"/>
      <c r="Q83" s="3673"/>
      <c r="R83" s="3674"/>
    </row>
    <row r="84" spans="1:18" ht="74.25" customHeight="1">
      <c r="A84" s="2144"/>
      <c r="B84" s="2151" t="s">
        <v>2205</v>
      </c>
      <c r="C84" s="2179" t="s">
        <v>2522</v>
      </c>
      <c r="D84" s="3623" t="s">
        <v>1729</v>
      </c>
      <c r="E84" s="1972"/>
      <c r="F84" s="1972"/>
      <c r="G84" s="3672">
        <v>374500</v>
      </c>
      <c r="H84" s="3673"/>
      <c r="I84" s="3673"/>
      <c r="J84" s="3673"/>
      <c r="K84" s="3673"/>
      <c r="L84" s="3673"/>
      <c r="M84" s="3673"/>
      <c r="N84" s="3673"/>
      <c r="O84" s="3673"/>
      <c r="P84" s="3673"/>
      <c r="Q84" s="3673"/>
      <c r="R84" s="3674"/>
    </row>
    <row r="85" spans="1:18" ht="74.25" customHeight="1">
      <c r="A85" s="2144"/>
      <c r="B85" s="2151" t="s">
        <v>2206</v>
      </c>
      <c r="C85" s="2179" t="s">
        <v>2522</v>
      </c>
      <c r="D85" s="3623"/>
      <c r="E85" s="1972"/>
      <c r="F85" s="1972"/>
      <c r="G85" s="3672">
        <v>304950</v>
      </c>
      <c r="H85" s="3673"/>
      <c r="I85" s="3673"/>
      <c r="J85" s="3673"/>
      <c r="K85" s="3673"/>
      <c r="L85" s="3673"/>
      <c r="M85" s="3673"/>
      <c r="N85" s="3673"/>
      <c r="O85" s="3673"/>
      <c r="P85" s="3673"/>
      <c r="Q85" s="3673"/>
      <c r="R85" s="3674"/>
    </row>
    <row r="86" spans="1:18" ht="74.25" customHeight="1">
      <c r="A86" s="2144"/>
      <c r="B86" s="2151" t="s">
        <v>2207</v>
      </c>
      <c r="C86" s="2179" t="s">
        <v>2522</v>
      </c>
      <c r="D86" s="3623"/>
      <c r="E86" s="1972"/>
      <c r="F86" s="1972"/>
      <c r="G86" s="3672">
        <v>385200</v>
      </c>
      <c r="H86" s="3673"/>
      <c r="I86" s="3673"/>
      <c r="J86" s="3673"/>
      <c r="K86" s="3673"/>
      <c r="L86" s="3673"/>
      <c r="M86" s="3673"/>
      <c r="N86" s="3673"/>
      <c r="O86" s="3673"/>
      <c r="P86" s="3673"/>
      <c r="Q86" s="3673"/>
      <c r="R86" s="3674"/>
    </row>
    <row r="87" spans="1:18" ht="74.25" customHeight="1">
      <c r="A87" s="2144"/>
      <c r="B87" s="2151" t="s">
        <v>2208</v>
      </c>
      <c r="C87" s="2179" t="s">
        <v>2522</v>
      </c>
      <c r="D87" s="3623" t="s">
        <v>1729</v>
      </c>
      <c r="E87" s="1972"/>
      <c r="F87" s="1972"/>
      <c r="G87" s="3672">
        <v>315650</v>
      </c>
      <c r="H87" s="3673"/>
      <c r="I87" s="3673"/>
      <c r="J87" s="3673"/>
      <c r="K87" s="3673"/>
      <c r="L87" s="3673"/>
      <c r="M87" s="3673"/>
      <c r="N87" s="3673"/>
      <c r="O87" s="3673"/>
      <c r="P87" s="3673"/>
      <c r="Q87" s="3673"/>
      <c r="R87" s="3674"/>
    </row>
    <row r="88" spans="1:18" ht="74.25" customHeight="1">
      <c r="A88" s="2144"/>
      <c r="B88" s="2151" t="s">
        <v>2209</v>
      </c>
      <c r="C88" s="2179" t="s">
        <v>2522</v>
      </c>
      <c r="D88" s="3623"/>
      <c r="E88" s="1972"/>
      <c r="F88" s="1972"/>
      <c r="G88" s="3672">
        <v>294250</v>
      </c>
      <c r="H88" s="3673"/>
      <c r="I88" s="3673"/>
      <c r="J88" s="3673"/>
      <c r="K88" s="3673"/>
      <c r="L88" s="3673"/>
      <c r="M88" s="3673"/>
      <c r="N88" s="3673"/>
      <c r="O88" s="3673"/>
      <c r="P88" s="3673"/>
      <c r="Q88" s="3673"/>
      <c r="R88" s="3674"/>
    </row>
    <row r="89" spans="1:18" ht="74.25" customHeight="1">
      <c r="A89" s="2144"/>
      <c r="B89" s="2151" t="s">
        <v>2210</v>
      </c>
      <c r="C89" s="2179" t="s">
        <v>2522</v>
      </c>
      <c r="D89" s="3623"/>
      <c r="E89" s="1972"/>
      <c r="F89" s="1972"/>
      <c r="G89" s="3672">
        <v>620600</v>
      </c>
      <c r="H89" s="3673"/>
      <c r="I89" s="3673"/>
      <c r="J89" s="3673"/>
      <c r="K89" s="3673"/>
      <c r="L89" s="3673"/>
      <c r="M89" s="3673"/>
      <c r="N89" s="3673"/>
      <c r="O89" s="3673"/>
      <c r="P89" s="3673"/>
      <c r="Q89" s="3673"/>
      <c r="R89" s="3674"/>
    </row>
    <row r="90" spans="1:18" ht="74.25" customHeight="1">
      <c r="A90" s="2144"/>
      <c r="B90" s="2151" t="s">
        <v>2211</v>
      </c>
      <c r="C90" s="2179" t="s">
        <v>2522</v>
      </c>
      <c r="D90" s="3623"/>
      <c r="E90" s="1972"/>
      <c r="F90" s="1972"/>
      <c r="G90" s="3672">
        <v>952300</v>
      </c>
      <c r="H90" s="3673"/>
      <c r="I90" s="3673"/>
      <c r="J90" s="3673"/>
      <c r="K90" s="3673"/>
      <c r="L90" s="3673"/>
      <c r="M90" s="3673"/>
      <c r="N90" s="3673"/>
      <c r="O90" s="3673"/>
      <c r="P90" s="3673"/>
      <c r="Q90" s="3673"/>
      <c r="R90" s="3674"/>
    </row>
    <row r="91" spans="1:18" ht="74.25" customHeight="1">
      <c r="A91" s="2144"/>
      <c r="B91" s="2151" t="s">
        <v>2212</v>
      </c>
      <c r="C91" s="2179" t="s">
        <v>2522</v>
      </c>
      <c r="D91" s="3623"/>
      <c r="E91" s="1972"/>
      <c r="F91" s="1972"/>
      <c r="G91" s="3672">
        <v>349890</v>
      </c>
      <c r="H91" s="3673"/>
      <c r="I91" s="3673"/>
      <c r="J91" s="3673"/>
      <c r="K91" s="3673"/>
      <c r="L91" s="3673"/>
      <c r="M91" s="3673"/>
      <c r="N91" s="3673"/>
      <c r="O91" s="3673"/>
      <c r="P91" s="3673"/>
      <c r="Q91" s="3673"/>
      <c r="R91" s="3674"/>
    </row>
    <row r="92" spans="1:18" ht="78.75" customHeight="1">
      <c r="A92" s="2144"/>
      <c r="B92" s="3625" t="s">
        <v>1748</v>
      </c>
      <c r="C92" s="3625"/>
      <c r="D92" s="2138"/>
      <c r="E92" s="1972"/>
      <c r="F92" s="1972"/>
      <c r="G92" s="1972"/>
      <c r="H92" s="2140"/>
      <c r="I92" s="1972"/>
      <c r="J92" s="1972"/>
      <c r="K92" s="2149"/>
      <c r="L92" s="1973"/>
      <c r="M92" s="1987"/>
      <c r="N92" s="1972"/>
      <c r="O92" s="1972"/>
      <c r="P92" s="2140"/>
      <c r="Q92" s="2140"/>
      <c r="R92" s="2140"/>
    </row>
    <row r="93" spans="1:18" ht="78.75" customHeight="1">
      <c r="A93" s="2144"/>
      <c r="B93" s="2151" t="s">
        <v>2213</v>
      </c>
      <c r="C93" s="2179" t="s">
        <v>2522</v>
      </c>
      <c r="D93" s="3623" t="s">
        <v>1729</v>
      </c>
      <c r="E93" s="1972"/>
      <c r="F93" s="1972"/>
      <c r="G93" s="3672">
        <v>133750</v>
      </c>
      <c r="H93" s="3673"/>
      <c r="I93" s="3673"/>
      <c r="J93" s="3673"/>
      <c r="K93" s="3673"/>
      <c r="L93" s="3673"/>
      <c r="M93" s="3673"/>
      <c r="N93" s="3673"/>
      <c r="O93" s="3673"/>
      <c r="P93" s="3673"/>
      <c r="Q93" s="3673"/>
      <c r="R93" s="3674"/>
    </row>
    <row r="94" spans="1:18" ht="78.75" customHeight="1">
      <c r="A94" s="2144"/>
      <c r="B94" s="2151" t="s">
        <v>2214</v>
      </c>
      <c r="C94" s="2179" t="s">
        <v>2522</v>
      </c>
      <c r="D94" s="3623"/>
      <c r="E94" s="1972"/>
      <c r="F94" s="1972"/>
      <c r="G94" s="3672">
        <v>273920</v>
      </c>
      <c r="H94" s="3673"/>
      <c r="I94" s="3673"/>
      <c r="J94" s="3673"/>
      <c r="K94" s="3673"/>
      <c r="L94" s="3673"/>
      <c r="M94" s="3673"/>
      <c r="N94" s="3673"/>
      <c r="O94" s="3673"/>
      <c r="P94" s="3673"/>
      <c r="Q94" s="3673"/>
      <c r="R94" s="3674"/>
    </row>
    <row r="95" spans="1:18" ht="78.75" customHeight="1">
      <c r="A95" s="2144"/>
      <c r="B95" s="2151" t="s">
        <v>2197</v>
      </c>
      <c r="C95" s="2179" t="s">
        <v>2522</v>
      </c>
      <c r="D95" s="3623" t="s">
        <v>1729</v>
      </c>
      <c r="E95" s="1972"/>
      <c r="F95" s="1972"/>
      <c r="G95" s="3672">
        <v>199020</v>
      </c>
      <c r="H95" s="3673"/>
      <c r="I95" s="3673"/>
      <c r="J95" s="3673"/>
      <c r="K95" s="3673"/>
      <c r="L95" s="3673"/>
      <c r="M95" s="3673"/>
      <c r="N95" s="3673"/>
      <c r="O95" s="3673"/>
      <c r="P95" s="3673"/>
      <c r="Q95" s="3673"/>
      <c r="R95" s="3674"/>
    </row>
    <row r="96" spans="1:18" ht="78.75" customHeight="1">
      <c r="A96" s="2144"/>
      <c r="B96" s="2151" t="s">
        <v>2215</v>
      </c>
      <c r="C96" s="2179" t="s">
        <v>2522</v>
      </c>
      <c r="D96" s="3623"/>
      <c r="E96" s="1972"/>
      <c r="F96" s="1972"/>
      <c r="G96" s="3672">
        <v>99510</v>
      </c>
      <c r="H96" s="3673"/>
      <c r="I96" s="3673"/>
      <c r="J96" s="3673"/>
      <c r="K96" s="3673"/>
      <c r="L96" s="3673"/>
      <c r="M96" s="3673"/>
      <c r="N96" s="3673"/>
      <c r="O96" s="3673"/>
      <c r="P96" s="3673"/>
      <c r="Q96" s="3673"/>
      <c r="R96" s="3674"/>
    </row>
    <row r="97" spans="1:18" ht="78.75" customHeight="1">
      <c r="A97" s="2144"/>
      <c r="B97" s="2151" t="s">
        <v>2216</v>
      </c>
      <c r="C97" s="2179" t="s">
        <v>2522</v>
      </c>
      <c r="D97" s="3623"/>
      <c r="E97" s="1972"/>
      <c r="F97" s="1972"/>
      <c r="G97" s="3672">
        <v>194740</v>
      </c>
      <c r="H97" s="3673"/>
      <c r="I97" s="3673"/>
      <c r="J97" s="3673"/>
      <c r="K97" s="3673"/>
      <c r="L97" s="3673"/>
      <c r="M97" s="3673"/>
      <c r="N97" s="3673"/>
      <c r="O97" s="3673"/>
      <c r="P97" s="3673"/>
      <c r="Q97" s="3673"/>
      <c r="R97" s="3674"/>
    </row>
    <row r="98" spans="1:18" ht="78.75" customHeight="1">
      <c r="A98" s="2144"/>
      <c r="B98" s="3625" t="s">
        <v>1744</v>
      </c>
      <c r="C98" s="3625"/>
      <c r="D98" s="2138"/>
      <c r="E98" s="1972"/>
      <c r="F98" s="1972"/>
      <c r="G98" s="1972"/>
      <c r="H98" s="2140"/>
      <c r="I98" s="1972"/>
      <c r="J98" s="1972"/>
      <c r="K98" s="2149"/>
      <c r="L98" s="1973"/>
      <c r="M98" s="2149"/>
      <c r="N98" s="1972"/>
      <c r="O98" s="1972"/>
      <c r="P98" s="2140"/>
      <c r="Q98" s="2140"/>
      <c r="R98" s="2140"/>
    </row>
    <row r="99" spans="1:18" ht="78.75" customHeight="1">
      <c r="A99" s="2144"/>
      <c r="B99" s="2151" t="s">
        <v>2217</v>
      </c>
      <c r="C99" s="2179" t="s">
        <v>2522</v>
      </c>
      <c r="D99" s="3623" t="s">
        <v>1729</v>
      </c>
      <c r="E99" s="1972"/>
      <c r="F99" s="1972"/>
      <c r="G99" s="3672">
        <v>98440</v>
      </c>
      <c r="H99" s="3673"/>
      <c r="I99" s="3673"/>
      <c r="J99" s="3673"/>
      <c r="K99" s="3673"/>
      <c r="L99" s="3673"/>
      <c r="M99" s="3673"/>
      <c r="N99" s="3673"/>
      <c r="O99" s="3673"/>
      <c r="P99" s="3673"/>
      <c r="Q99" s="3673"/>
      <c r="R99" s="3674"/>
    </row>
    <row r="100" spans="1:18" ht="78.75" customHeight="1">
      <c r="A100" s="2144"/>
      <c r="B100" s="2151" t="s">
        <v>2218</v>
      </c>
      <c r="C100" s="2179" t="s">
        <v>2522</v>
      </c>
      <c r="D100" s="3623"/>
      <c r="E100" s="1972"/>
      <c r="F100" s="1972"/>
      <c r="G100" s="3672">
        <v>156220</v>
      </c>
      <c r="H100" s="3673"/>
      <c r="I100" s="3673"/>
      <c r="J100" s="3673"/>
      <c r="K100" s="3673"/>
      <c r="L100" s="3673"/>
      <c r="M100" s="3673"/>
      <c r="N100" s="3673"/>
      <c r="O100" s="3673"/>
      <c r="P100" s="3673"/>
      <c r="Q100" s="3673"/>
      <c r="R100" s="3674"/>
    </row>
    <row r="101" spans="1:18" ht="78.75" customHeight="1">
      <c r="A101" s="2144"/>
      <c r="B101" s="2151" t="s">
        <v>2219</v>
      </c>
      <c r="C101" s="2179" t="s">
        <v>2522</v>
      </c>
      <c r="D101" s="3623"/>
      <c r="E101" s="1972"/>
      <c r="F101" s="1972"/>
      <c r="G101" s="3672">
        <v>211860</v>
      </c>
      <c r="H101" s="3673"/>
      <c r="I101" s="3673"/>
      <c r="J101" s="3673"/>
      <c r="K101" s="3673"/>
      <c r="L101" s="3673"/>
      <c r="M101" s="3673"/>
      <c r="N101" s="3673"/>
      <c r="O101" s="3673"/>
      <c r="P101" s="3673"/>
      <c r="Q101" s="3673"/>
      <c r="R101" s="3674"/>
    </row>
    <row r="102" spans="1:18" ht="71.25" customHeight="1">
      <c r="A102" s="2144"/>
      <c r="B102" s="3625" t="s">
        <v>1745</v>
      </c>
      <c r="C102" s="3625"/>
      <c r="D102" s="3623"/>
      <c r="E102" s="1972"/>
      <c r="F102" s="1972"/>
      <c r="G102" s="1972"/>
      <c r="H102" s="2140"/>
      <c r="I102" s="1972"/>
      <c r="J102" s="1972"/>
      <c r="K102" s="2149"/>
      <c r="L102" s="1973"/>
      <c r="M102" s="2149"/>
      <c r="N102" s="1972"/>
      <c r="O102" s="1972"/>
      <c r="P102" s="2140"/>
      <c r="Q102" s="2140"/>
      <c r="R102" s="2140"/>
    </row>
    <row r="103" spans="1:18" ht="71.25" customHeight="1">
      <c r="A103" s="2144"/>
      <c r="B103" s="2151" t="s">
        <v>2220</v>
      </c>
      <c r="C103" s="2179" t="s">
        <v>2522</v>
      </c>
      <c r="D103" s="3623" t="s">
        <v>1729</v>
      </c>
      <c r="E103" s="1972"/>
      <c r="F103" s="1972"/>
      <c r="G103" s="3672">
        <v>123050</v>
      </c>
      <c r="H103" s="3673"/>
      <c r="I103" s="3673"/>
      <c r="J103" s="3673"/>
      <c r="K103" s="3673"/>
      <c r="L103" s="3673"/>
      <c r="M103" s="3673"/>
      <c r="N103" s="3673"/>
      <c r="O103" s="3673"/>
      <c r="P103" s="3673"/>
      <c r="Q103" s="3673"/>
      <c r="R103" s="3674"/>
    </row>
    <row r="104" spans="1:18" ht="71.25" customHeight="1">
      <c r="A104" s="2144"/>
      <c r="B104" s="2151" t="s">
        <v>2221</v>
      </c>
      <c r="C104" s="2179" t="s">
        <v>2522</v>
      </c>
      <c r="D104" s="3623"/>
      <c r="E104" s="1972"/>
      <c r="F104" s="1972"/>
      <c r="G104" s="3672">
        <v>112350</v>
      </c>
      <c r="H104" s="3673"/>
      <c r="I104" s="3673"/>
      <c r="J104" s="3673"/>
      <c r="K104" s="3673"/>
      <c r="L104" s="3673"/>
      <c r="M104" s="3673"/>
      <c r="N104" s="3673"/>
      <c r="O104" s="3673"/>
      <c r="P104" s="3673"/>
      <c r="Q104" s="3673"/>
      <c r="R104" s="3674"/>
    </row>
    <row r="105" spans="1:18" ht="71.25" customHeight="1">
      <c r="A105" s="2144"/>
      <c r="B105" s="2151" t="s">
        <v>2222</v>
      </c>
      <c r="C105" s="2179" t="s">
        <v>2522</v>
      </c>
      <c r="D105" s="3623"/>
      <c r="E105" s="1972"/>
      <c r="F105" s="1972"/>
      <c r="G105" s="3672">
        <v>141240</v>
      </c>
      <c r="H105" s="3673"/>
      <c r="I105" s="3673"/>
      <c r="J105" s="3673"/>
      <c r="K105" s="3673"/>
      <c r="L105" s="3673"/>
      <c r="M105" s="3673"/>
      <c r="N105" s="3673"/>
      <c r="O105" s="3673"/>
      <c r="P105" s="3673"/>
      <c r="Q105" s="3673"/>
      <c r="R105" s="3674"/>
    </row>
    <row r="106" spans="1:18" ht="71.25" customHeight="1">
      <c r="A106" s="2144"/>
      <c r="B106" s="2151" t="s">
        <v>2223</v>
      </c>
      <c r="C106" s="2179" t="s">
        <v>2522</v>
      </c>
      <c r="D106" s="3623"/>
      <c r="E106" s="1972"/>
      <c r="F106" s="1972"/>
      <c r="G106" s="3672">
        <v>109140</v>
      </c>
      <c r="H106" s="3673"/>
      <c r="I106" s="3673"/>
      <c r="J106" s="3673"/>
      <c r="K106" s="3673"/>
      <c r="L106" s="3673"/>
      <c r="M106" s="3673"/>
      <c r="N106" s="3673"/>
      <c r="O106" s="3673"/>
      <c r="P106" s="3673"/>
      <c r="Q106" s="3673"/>
      <c r="R106" s="3674"/>
    </row>
    <row r="107" spans="1:18" ht="71.25" customHeight="1">
      <c r="A107" s="2144"/>
      <c r="B107" s="3625" t="s">
        <v>1765</v>
      </c>
      <c r="C107" s="3625"/>
      <c r="D107" s="2138"/>
      <c r="E107" s="1972"/>
      <c r="F107" s="1972"/>
      <c r="G107" s="1972"/>
      <c r="H107" s="2140"/>
      <c r="I107" s="1972"/>
      <c r="J107" s="1972"/>
      <c r="K107" s="2149"/>
      <c r="L107" s="1973"/>
      <c r="M107" s="2149"/>
      <c r="N107" s="1972"/>
      <c r="O107" s="1972"/>
      <c r="P107" s="2140"/>
      <c r="Q107" s="2140"/>
      <c r="R107" s="2140"/>
    </row>
    <row r="108" spans="1:18" ht="71.25" customHeight="1">
      <c r="A108" s="2144"/>
      <c r="B108" s="2151" t="s">
        <v>2224</v>
      </c>
      <c r="C108" s="2179" t="s">
        <v>2522</v>
      </c>
      <c r="D108" s="3623" t="s">
        <v>1729</v>
      </c>
      <c r="E108" s="1972"/>
      <c r="F108" s="1972"/>
      <c r="G108" s="3672">
        <v>114490</v>
      </c>
      <c r="H108" s="3673"/>
      <c r="I108" s="3673"/>
      <c r="J108" s="3673"/>
      <c r="K108" s="3673"/>
      <c r="L108" s="3673"/>
      <c r="M108" s="3673"/>
      <c r="N108" s="3673"/>
      <c r="O108" s="3673"/>
      <c r="P108" s="3673"/>
      <c r="Q108" s="3673"/>
      <c r="R108" s="3674"/>
    </row>
    <row r="109" spans="1:18" ht="71.25" customHeight="1">
      <c r="A109" s="2144"/>
      <c r="B109" s="2151" t="s">
        <v>2225</v>
      </c>
      <c r="C109" s="2179" t="s">
        <v>2522</v>
      </c>
      <c r="D109" s="3623"/>
      <c r="E109" s="1972"/>
      <c r="F109" s="1972"/>
      <c r="G109" s="3672">
        <v>104860</v>
      </c>
      <c r="H109" s="3673"/>
      <c r="I109" s="3673"/>
      <c r="J109" s="3673"/>
      <c r="K109" s="3673"/>
      <c r="L109" s="3673"/>
      <c r="M109" s="3673"/>
      <c r="N109" s="3673"/>
      <c r="O109" s="3673"/>
      <c r="P109" s="3673"/>
      <c r="Q109" s="3673"/>
      <c r="R109" s="3674"/>
    </row>
    <row r="110" spans="1:18" ht="71.25" customHeight="1">
      <c r="A110" s="2144"/>
      <c r="B110" s="3625" t="s">
        <v>1761</v>
      </c>
      <c r="C110" s="3625"/>
      <c r="D110" s="3623"/>
      <c r="E110" s="1972"/>
      <c r="F110" s="1972"/>
      <c r="G110" s="1972"/>
      <c r="H110" s="2140"/>
      <c r="I110" s="1972"/>
      <c r="J110" s="1972"/>
      <c r="K110" s="2149"/>
      <c r="L110" s="1973"/>
      <c r="M110" s="2149"/>
      <c r="N110" s="1972"/>
      <c r="O110" s="1972"/>
      <c r="P110" s="2140"/>
      <c r="Q110" s="2140"/>
      <c r="R110" s="2140"/>
    </row>
    <row r="111" spans="1:18" ht="71.25" customHeight="1">
      <c r="A111" s="2144"/>
      <c r="B111" s="2151" t="s">
        <v>2226</v>
      </c>
      <c r="C111" s="2179" t="s">
        <v>2522</v>
      </c>
      <c r="D111" s="3623"/>
      <c r="E111" s="1972"/>
      <c r="F111" s="1972"/>
      <c r="G111" s="3672">
        <v>124120</v>
      </c>
      <c r="H111" s="3673"/>
      <c r="I111" s="3673"/>
      <c r="J111" s="3673"/>
      <c r="K111" s="3673"/>
      <c r="L111" s="3673"/>
      <c r="M111" s="3673"/>
      <c r="N111" s="3673"/>
      <c r="O111" s="3673"/>
      <c r="P111" s="3673"/>
      <c r="Q111" s="3673"/>
      <c r="R111" s="3674"/>
    </row>
    <row r="112" spans="1:18" ht="71.25" customHeight="1">
      <c r="A112" s="2144"/>
      <c r="B112" s="2151" t="s">
        <v>2227</v>
      </c>
      <c r="C112" s="2179" t="s">
        <v>2522</v>
      </c>
      <c r="D112" s="3623"/>
      <c r="E112" s="1972"/>
      <c r="F112" s="1972"/>
      <c r="G112" s="3672">
        <v>145520</v>
      </c>
      <c r="H112" s="3673"/>
      <c r="I112" s="3673"/>
      <c r="J112" s="3673"/>
      <c r="K112" s="3673"/>
      <c r="L112" s="3673"/>
      <c r="M112" s="3673"/>
      <c r="N112" s="3673"/>
      <c r="O112" s="3673"/>
      <c r="P112" s="3673"/>
      <c r="Q112" s="3673"/>
      <c r="R112" s="3674"/>
    </row>
    <row r="113" spans="1:18" ht="39" customHeight="1">
      <c r="A113" s="2144">
        <v>4</v>
      </c>
      <c r="B113" s="3631" t="s">
        <v>2267</v>
      </c>
      <c r="C113" s="3631"/>
      <c r="D113" s="3631"/>
      <c r="E113" s="3631"/>
      <c r="F113" s="3631"/>
      <c r="G113" s="3631"/>
      <c r="H113" s="3631"/>
      <c r="I113" s="3631"/>
      <c r="J113" s="3631"/>
      <c r="K113" s="3631"/>
      <c r="L113" s="3631"/>
      <c r="M113" s="3631"/>
      <c r="N113" s="3631"/>
      <c r="O113" s="3631"/>
      <c r="P113" s="3631"/>
      <c r="Q113" s="3631"/>
      <c r="R113" s="3631"/>
    </row>
    <row r="114" spans="1:18" ht="32.25" customHeight="1">
      <c r="A114" s="2144"/>
      <c r="B114" s="2146"/>
      <c r="C114" s="2181"/>
      <c r="D114" s="2146"/>
      <c r="E114" s="3629" t="s">
        <v>2272</v>
      </c>
      <c r="F114" s="3629"/>
      <c r="G114" s="3629"/>
      <c r="H114" s="3629"/>
      <c r="I114" s="3629"/>
      <c r="J114" s="3629"/>
      <c r="K114" s="3629"/>
      <c r="L114" s="3629"/>
      <c r="M114" s="3629"/>
      <c r="N114" s="3629"/>
      <c r="O114" s="3629"/>
      <c r="P114" s="3629"/>
      <c r="Q114" s="3629"/>
      <c r="R114" s="3629"/>
    </row>
    <row r="115" spans="1:18" ht="25.5" customHeight="1">
      <c r="A115" s="2144"/>
      <c r="B115" s="3639" t="s">
        <v>2111</v>
      </c>
      <c r="C115" s="3639"/>
      <c r="D115" s="3639"/>
      <c r="E115" s="3639"/>
      <c r="F115" s="1972"/>
      <c r="G115" s="1972"/>
      <c r="H115" s="2140"/>
      <c r="I115" s="1972"/>
      <c r="J115" s="1972"/>
      <c r="K115" s="1987"/>
      <c r="L115" s="1987"/>
      <c r="M115" s="2149"/>
      <c r="N115" s="1972"/>
      <c r="O115" s="1972"/>
      <c r="P115" s="2140"/>
      <c r="Q115" s="2140"/>
      <c r="R115" s="2140"/>
    </row>
    <row r="116" spans="1:18" ht="43.5" customHeight="1">
      <c r="A116" s="2144"/>
      <c r="B116" s="1990" t="s">
        <v>2114</v>
      </c>
      <c r="C116" s="2179" t="s">
        <v>121</v>
      </c>
      <c r="D116" s="3637" t="s">
        <v>2112</v>
      </c>
      <c r="E116" s="1977">
        <f>1750000/1.08</f>
        <v>1620370.3703703703</v>
      </c>
      <c r="F116" s="1977">
        <v>2193518.5185185182</v>
      </c>
      <c r="G116" s="1977">
        <v>2193518.5185185182</v>
      </c>
      <c r="H116" s="1977">
        <v>2193518.5185185182</v>
      </c>
      <c r="I116" s="1977">
        <v>2193518.5185185182</v>
      </c>
      <c r="J116" s="1977">
        <v>2193518.5185185182</v>
      </c>
      <c r="K116" s="1977">
        <v>2193518.5185185182</v>
      </c>
      <c r="L116" s="1978">
        <v>2193518.5185185182</v>
      </c>
      <c r="M116" s="1977">
        <v>2193518.5185185182</v>
      </c>
      <c r="N116" s="1977">
        <v>2193518.5185185182</v>
      </c>
      <c r="O116" s="1977">
        <v>2193518.5185185182</v>
      </c>
      <c r="P116" s="1977">
        <v>2193518.5185185182</v>
      </c>
      <c r="Q116" s="1977">
        <v>2193518.5185185182</v>
      </c>
      <c r="R116" s="1977">
        <v>2193518.5185185182</v>
      </c>
    </row>
    <row r="117" spans="1:18" ht="43.5" customHeight="1">
      <c r="A117" s="2144"/>
      <c r="B117" s="1990" t="s">
        <v>2115</v>
      </c>
      <c r="C117" s="2179" t="s">
        <v>121</v>
      </c>
      <c r="D117" s="3637"/>
      <c r="E117" s="1977">
        <f>1687500/1.08</f>
        <v>1562500</v>
      </c>
      <c r="F117" s="1977">
        <v>2133333.333333333</v>
      </c>
      <c r="G117" s="1977">
        <v>2133333.333333333</v>
      </c>
      <c r="H117" s="1977">
        <v>2133333.333333333</v>
      </c>
      <c r="I117" s="1977">
        <v>2133333.333333333</v>
      </c>
      <c r="J117" s="1977">
        <v>2133333.333333333</v>
      </c>
      <c r="K117" s="1977">
        <v>2133333.333333333</v>
      </c>
      <c r="L117" s="1978">
        <v>2133333.333333333</v>
      </c>
      <c r="M117" s="1977">
        <v>2133333.333333333</v>
      </c>
      <c r="N117" s="1977">
        <v>2133333.333333333</v>
      </c>
      <c r="O117" s="1977">
        <v>2133333.333333333</v>
      </c>
      <c r="P117" s="1977">
        <v>2133333.333333333</v>
      </c>
      <c r="Q117" s="1977">
        <v>2133333.333333333</v>
      </c>
      <c r="R117" s="1977">
        <v>2133333.333333333</v>
      </c>
    </row>
    <row r="118" spans="1:18" ht="43.5" customHeight="1">
      <c r="A118" s="2144"/>
      <c r="B118" s="1990" t="s">
        <v>2116</v>
      </c>
      <c r="C118" s="2179" t="s">
        <v>121</v>
      </c>
      <c r="D118" s="3637" t="s">
        <v>2113</v>
      </c>
      <c r="E118" s="1977">
        <f t="shared" ref="E118:E119" si="0">1687500/1.08</f>
        <v>1562500</v>
      </c>
      <c r="F118" s="1977">
        <v>2133333.333333333</v>
      </c>
      <c r="G118" s="1977">
        <v>2133333.333333333</v>
      </c>
      <c r="H118" s="1977">
        <v>2133333.333333333</v>
      </c>
      <c r="I118" s="1977">
        <v>2133333.333333333</v>
      </c>
      <c r="J118" s="1977">
        <v>2133333.333333333</v>
      </c>
      <c r="K118" s="1977">
        <v>2133333.333333333</v>
      </c>
      <c r="L118" s="1978">
        <v>2133333.333333333</v>
      </c>
      <c r="M118" s="1977">
        <v>2133333.333333333</v>
      </c>
      <c r="N118" s="1977">
        <v>2133333.333333333</v>
      </c>
      <c r="O118" s="1977">
        <v>2133333.333333333</v>
      </c>
      <c r="P118" s="1977">
        <v>2133333.333333333</v>
      </c>
      <c r="Q118" s="1977">
        <v>2133333.333333333</v>
      </c>
      <c r="R118" s="1977">
        <v>2133333.333333333</v>
      </c>
    </row>
    <row r="119" spans="1:18" ht="43.5" customHeight="1">
      <c r="A119" s="2144"/>
      <c r="B119" s="1990" t="s">
        <v>2117</v>
      </c>
      <c r="C119" s="2179" t="s">
        <v>121</v>
      </c>
      <c r="D119" s="3637"/>
      <c r="E119" s="1977">
        <f t="shared" si="0"/>
        <v>1562500</v>
      </c>
      <c r="F119" s="1977">
        <v>2133333.333333333</v>
      </c>
      <c r="G119" s="1977">
        <v>2133333.333333333</v>
      </c>
      <c r="H119" s="1977">
        <v>2133333.333333333</v>
      </c>
      <c r="I119" s="1977">
        <v>2133333.333333333</v>
      </c>
      <c r="J119" s="1977">
        <v>2133333.333333333</v>
      </c>
      <c r="K119" s="1977">
        <v>2133333.333333333</v>
      </c>
      <c r="L119" s="1978">
        <v>2133333.333333333</v>
      </c>
      <c r="M119" s="1977">
        <v>2133333.333333333</v>
      </c>
      <c r="N119" s="1977">
        <v>2133333.333333333</v>
      </c>
      <c r="O119" s="1977">
        <v>2133333.333333333</v>
      </c>
      <c r="P119" s="1977">
        <v>2133333.333333333</v>
      </c>
      <c r="Q119" s="1977">
        <v>2133333.333333333</v>
      </c>
      <c r="R119" s="1977">
        <v>2133333.333333333</v>
      </c>
    </row>
    <row r="120" spans="1:18" ht="21.75" customHeight="1">
      <c r="A120" s="2144"/>
      <c r="B120" s="3637" t="s">
        <v>2118</v>
      </c>
      <c r="C120" s="3637"/>
      <c r="D120" s="3637"/>
      <c r="E120" s="3637"/>
      <c r="F120" s="1972"/>
      <c r="G120" s="1972"/>
      <c r="H120" s="2140"/>
      <c r="I120" s="1972"/>
      <c r="J120" s="1972"/>
      <c r="K120" s="1987"/>
      <c r="L120" s="1987"/>
      <c r="M120" s="2149"/>
      <c r="N120" s="1972"/>
      <c r="O120" s="1972"/>
      <c r="P120" s="2140"/>
      <c r="Q120" s="2140"/>
      <c r="R120" s="2140"/>
    </row>
    <row r="121" spans="1:18" ht="36.75" customHeight="1">
      <c r="A121" s="2144"/>
      <c r="B121" s="1990" t="s">
        <v>2114</v>
      </c>
      <c r="C121" s="2179" t="s">
        <v>121</v>
      </c>
      <c r="D121" s="3637" t="s">
        <v>2112</v>
      </c>
      <c r="E121" s="1977">
        <f>2000000/1.08</f>
        <v>1851851.8518518517</v>
      </c>
      <c r="F121" s="1977">
        <v>2537037.0370370368</v>
      </c>
      <c r="G121" s="1977">
        <v>2537037.0370370368</v>
      </c>
      <c r="H121" s="1977">
        <v>2537037.0370370368</v>
      </c>
      <c r="I121" s="1977">
        <v>2537037.0370370368</v>
      </c>
      <c r="J121" s="1977">
        <v>2537037.0370370368</v>
      </c>
      <c r="K121" s="1977">
        <v>2537037.0370370368</v>
      </c>
      <c r="L121" s="1978">
        <v>2537037.0370370368</v>
      </c>
      <c r="M121" s="1977">
        <v>2537037.0370370368</v>
      </c>
      <c r="N121" s="1977">
        <v>2537037.0370370368</v>
      </c>
      <c r="O121" s="1977">
        <v>2537037.0370370368</v>
      </c>
      <c r="P121" s="1977">
        <v>2537037.0370370368</v>
      </c>
      <c r="Q121" s="1977">
        <v>2537037.0370370368</v>
      </c>
      <c r="R121" s="1977">
        <v>2537037.0370370368</v>
      </c>
    </row>
    <row r="122" spans="1:18" ht="36.75" customHeight="1">
      <c r="A122" s="2144"/>
      <c r="B122" s="1990" t="s">
        <v>2115</v>
      </c>
      <c r="C122" s="2179" t="s">
        <v>121</v>
      </c>
      <c r="D122" s="3637"/>
      <c r="E122" s="1977">
        <f>1875000/1.08</f>
        <v>1736111.111111111</v>
      </c>
      <c r="F122" s="1977">
        <v>2404629.6296296297</v>
      </c>
      <c r="G122" s="1977">
        <v>2404629.6296296297</v>
      </c>
      <c r="H122" s="1977">
        <v>2404629.6296296297</v>
      </c>
      <c r="I122" s="1977">
        <v>2404629.6296296297</v>
      </c>
      <c r="J122" s="1977">
        <v>2404629.6296296297</v>
      </c>
      <c r="K122" s="1977">
        <v>2404629.6296296297</v>
      </c>
      <c r="L122" s="1978">
        <v>2404629.6296296297</v>
      </c>
      <c r="M122" s="1977">
        <v>2404629.6296296297</v>
      </c>
      <c r="N122" s="1977">
        <v>2404629.6296296297</v>
      </c>
      <c r="O122" s="1977">
        <v>2404629.6296296297</v>
      </c>
      <c r="P122" s="1977">
        <v>2404629.6296296297</v>
      </c>
      <c r="Q122" s="1977">
        <v>2404629.6296296297</v>
      </c>
      <c r="R122" s="1977">
        <v>2404629.6296296297</v>
      </c>
    </row>
    <row r="123" spans="1:18" ht="36.75" customHeight="1">
      <c r="A123" s="2144"/>
      <c r="B123" s="1990" t="s">
        <v>2116</v>
      </c>
      <c r="C123" s="2179" t="s">
        <v>121</v>
      </c>
      <c r="D123" s="3637" t="s">
        <v>2113</v>
      </c>
      <c r="E123" s="1977">
        <f t="shared" ref="E123:E124" si="1">1875000/1.08</f>
        <v>1736111.111111111</v>
      </c>
      <c r="F123" s="1977">
        <v>2404629.6296296297</v>
      </c>
      <c r="G123" s="1977">
        <v>2404629.6296296297</v>
      </c>
      <c r="H123" s="1977">
        <v>2404629.6296296297</v>
      </c>
      <c r="I123" s="1977">
        <v>2404629.6296296297</v>
      </c>
      <c r="J123" s="1977">
        <v>2404629.6296296297</v>
      </c>
      <c r="K123" s="1977">
        <v>2404629.6296296297</v>
      </c>
      <c r="L123" s="1978">
        <v>2404629.6296296297</v>
      </c>
      <c r="M123" s="1977">
        <v>2404629.6296296297</v>
      </c>
      <c r="N123" s="1977">
        <v>2404629.6296296297</v>
      </c>
      <c r="O123" s="1977">
        <v>2404629.6296296297</v>
      </c>
      <c r="P123" s="1977">
        <v>2404629.6296296297</v>
      </c>
      <c r="Q123" s="1977">
        <v>2404629.6296296297</v>
      </c>
      <c r="R123" s="1977">
        <v>2404629.6296296297</v>
      </c>
    </row>
    <row r="124" spans="1:18" ht="36.75" customHeight="1">
      <c r="A124" s="2144"/>
      <c r="B124" s="1990" t="s">
        <v>2117</v>
      </c>
      <c r="C124" s="2179" t="s">
        <v>121</v>
      </c>
      <c r="D124" s="3637"/>
      <c r="E124" s="1977">
        <f t="shared" si="1"/>
        <v>1736111.111111111</v>
      </c>
      <c r="F124" s="1977">
        <v>2404629.6296296297</v>
      </c>
      <c r="G124" s="1977">
        <v>2404629.6296296297</v>
      </c>
      <c r="H124" s="1977">
        <v>2404629.6296296297</v>
      </c>
      <c r="I124" s="1977">
        <v>2404629.6296296297</v>
      </c>
      <c r="J124" s="1977">
        <v>2404629.6296296297</v>
      </c>
      <c r="K124" s="1977">
        <v>2404629.6296296297</v>
      </c>
      <c r="L124" s="1978">
        <v>2404629.6296296297</v>
      </c>
      <c r="M124" s="1977">
        <v>2404629.6296296297</v>
      </c>
      <c r="N124" s="1977">
        <v>2404629.6296296297</v>
      </c>
      <c r="O124" s="1977">
        <v>2404629.6296296297</v>
      </c>
      <c r="P124" s="1977">
        <v>2404629.6296296297</v>
      </c>
      <c r="Q124" s="1977">
        <v>2404629.6296296297</v>
      </c>
      <c r="R124" s="1977">
        <v>2404629.6296296297</v>
      </c>
    </row>
    <row r="125" spans="1:18" ht="20.25" customHeight="1">
      <c r="A125" s="2144"/>
      <c r="B125" s="3637" t="s">
        <v>2119</v>
      </c>
      <c r="C125" s="3637"/>
      <c r="D125" s="3637"/>
      <c r="E125" s="3637"/>
      <c r="F125" s="1972"/>
      <c r="G125" s="1972"/>
      <c r="H125" s="2140"/>
      <c r="I125" s="1972"/>
      <c r="J125" s="1972"/>
      <c r="K125" s="1987"/>
      <c r="L125" s="1987"/>
      <c r="M125" s="2149"/>
      <c r="N125" s="1972"/>
      <c r="O125" s="1972"/>
      <c r="P125" s="2140"/>
      <c r="Q125" s="2140"/>
      <c r="R125" s="2140"/>
    </row>
    <row r="126" spans="1:18" ht="48" customHeight="1">
      <c r="A126" s="2144"/>
      <c r="B126" s="1990" t="s">
        <v>2115</v>
      </c>
      <c r="C126" s="2179" t="s">
        <v>121</v>
      </c>
      <c r="D126" s="3637" t="s">
        <v>2112</v>
      </c>
      <c r="E126" s="1977">
        <f>2875000/1.08</f>
        <v>2662037.0370370368</v>
      </c>
      <c r="F126" s="1977">
        <v>3480555.5555555555</v>
      </c>
      <c r="G126" s="1977">
        <v>3480555.5555555555</v>
      </c>
      <c r="H126" s="1977">
        <v>3480555.5555555555</v>
      </c>
      <c r="I126" s="1977">
        <v>3480555.5555555555</v>
      </c>
      <c r="J126" s="1977">
        <v>3480555.5555555555</v>
      </c>
      <c r="K126" s="1977">
        <v>3480555.5555555555</v>
      </c>
      <c r="L126" s="1978">
        <v>3480555.5555555555</v>
      </c>
      <c r="M126" s="1977">
        <v>3480555.5555555555</v>
      </c>
      <c r="N126" s="1977">
        <v>3480555.5555555555</v>
      </c>
      <c r="O126" s="1977">
        <v>3480555.5555555555</v>
      </c>
      <c r="P126" s="1977">
        <v>3480555.5555555555</v>
      </c>
      <c r="Q126" s="1977">
        <v>3480555.5555555555</v>
      </c>
      <c r="R126" s="1977">
        <v>3480555.5555555555</v>
      </c>
    </row>
    <row r="127" spans="1:18" ht="48" customHeight="1">
      <c r="A127" s="2144"/>
      <c r="B127" s="1990" t="s">
        <v>2116</v>
      </c>
      <c r="C127" s="2179" t="s">
        <v>121</v>
      </c>
      <c r="D127" s="3637"/>
      <c r="E127" s="1977">
        <f>3125000/1.08</f>
        <v>2893518.5185185182</v>
      </c>
      <c r="F127" s="1977">
        <v>3749074.0740740737</v>
      </c>
      <c r="G127" s="1977">
        <v>3749074.0740740737</v>
      </c>
      <c r="H127" s="1977">
        <v>3749074.0740740737</v>
      </c>
      <c r="I127" s="1977">
        <v>3749074.0740740737</v>
      </c>
      <c r="J127" s="1977">
        <v>3749074.0740740737</v>
      </c>
      <c r="K127" s="1977">
        <v>3749074.0740740737</v>
      </c>
      <c r="L127" s="1978">
        <v>3749074.0740740737</v>
      </c>
      <c r="M127" s="1977">
        <v>3749074.0740740737</v>
      </c>
      <c r="N127" s="1977">
        <v>3749074.0740740737</v>
      </c>
      <c r="O127" s="1977">
        <v>3749074.0740740737</v>
      </c>
      <c r="P127" s="1977">
        <v>3749074.0740740737</v>
      </c>
      <c r="Q127" s="1977">
        <v>3749074.0740740737</v>
      </c>
      <c r="R127" s="1977">
        <v>3749074.0740740737</v>
      </c>
    </row>
    <row r="128" spans="1:18" ht="48" customHeight="1">
      <c r="A128" s="2144"/>
      <c r="B128" s="1990" t="s">
        <v>2117</v>
      </c>
      <c r="C128" s="2179" t="s">
        <v>121</v>
      </c>
      <c r="D128" s="2144" t="s">
        <v>2113</v>
      </c>
      <c r="E128" s="1977">
        <f>3125000/1.08</f>
        <v>2893518.5185185182</v>
      </c>
      <c r="F128" s="1977">
        <v>3749074.0740740737</v>
      </c>
      <c r="G128" s="1977">
        <v>3749074.0740740737</v>
      </c>
      <c r="H128" s="1977">
        <v>3749074.0740740737</v>
      </c>
      <c r="I128" s="1977">
        <v>3749074.0740740737</v>
      </c>
      <c r="J128" s="1977">
        <v>3749074.0740740737</v>
      </c>
      <c r="K128" s="1977">
        <v>3749074.0740740737</v>
      </c>
      <c r="L128" s="1978">
        <v>3749074.0740740737</v>
      </c>
      <c r="M128" s="1977">
        <v>3749074.0740740737</v>
      </c>
      <c r="N128" s="1977">
        <v>3749074.0740740737</v>
      </c>
      <c r="O128" s="1977">
        <v>3749074.0740740737</v>
      </c>
      <c r="P128" s="1977">
        <v>3749074.0740740737</v>
      </c>
      <c r="Q128" s="1977">
        <v>3749074.0740740737</v>
      </c>
      <c r="R128" s="1977">
        <v>3749074.0740740737</v>
      </c>
    </row>
    <row r="129" spans="1:18" ht="40.5" customHeight="1">
      <c r="A129" s="2144"/>
      <c r="B129" s="3637" t="s">
        <v>2120</v>
      </c>
      <c r="C129" s="3637"/>
      <c r="D129" s="3637"/>
      <c r="E129" s="3637"/>
      <c r="F129" s="1972"/>
      <c r="G129" s="1972"/>
      <c r="H129" s="2140"/>
      <c r="I129" s="1972"/>
      <c r="J129" s="1972"/>
      <c r="K129" s="1987"/>
      <c r="L129" s="1987"/>
      <c r="M129" s="2149"/>
      <c r="N129" s="1972"/>
      <c r="O129" s="1972"/>
      <c r="P129" s="2140"/>
      <c r="Q129" s="2140"/>
      <c r="R129" s="2140"/>
    </row>
    <row r="130" spans="1:18" ht="45" customHeight="1">
      <c r="A130" s="2144"/>
      <c r="B130" s="1990" t="s">
        <v>2121</v>
      </c>
      <c r="C130" s="2179" t="s">
        <v>121</v>
      </c>
      <c r="D130" s="3637" t="s">
        <v>2113</v>
      </c>
      <c r="E130" s="1977">
        <f>1875000/1.08</f>
        <v>1736111.111111111</v>
      </c>
      <c r="F130" s="1977">
        <v>2402777.7777777775</v>
      </c>
      <c r="G130" s="1977">
        <v>2402777.7777777775</v>
      </c>
      <c r="H130" s="1977">
        <v>2402777.7777777775</v>
      </c>
      <c r="I130" s="1977">
        <v>2402777.7777777775</v>
      </c>
      <c r="J130" s="1977">
        <v>2402777.7777777775</v>
      </c>
      <c r="K130" s="1977">
        <v>2402777.7777777775</v>
      </c>
      <c r="L130" s="1978">
        <v>2402777.7777777775</v>
      </c>
      <c r="M130" s="1977">
        <v>2402777.7777777775</v>
      </c>
      <c r="N130" s="1977">
        <v>2402777.7777777775</v>
      </c>
      <c r="O130" s="1977">
        <v>2402777.7777777775</v>
      </c>
      <c r="P130" s="1977">
        <v>2402777.7777777775</v>
      </c>
      <c r="Q130" s="1977">
        <v>2402777.7777777775</v>
      </c>
      <c r="R130" s="1977">
        <v>2402777.7777777775</v>
      </c>
    </row>
    <row r="131" spans="1:18" ht="45" customHeight="1">
      <c r="A131" s="2144"/>
      <c r="B131" s="1990" t="s">
        <v>2122</v>
      </c>
      <c r="C131" s="2179" t="s">
        <v>121</v>
      </c>
      <c r="D131" s="3637"/>
      <c r="E131" s="1977">
        <f>1937500/1.08</f>
        <v>1793981.4814814813</v>
      </c>
      <c r="F131" s="1977">
        <v>2458333.333333333</v>
      </c>
      <c r="G131" s="1977">
        <v>2458333.333333333</v>
      </c>
      <c r="H131" s="1977">
        <v>2458333.333333333</v>
      </c>
      <c r="I131" s="1977">
        <v>2458333.333333333</v>
      </c>
      <c r="J131" s="1977">
        <v>2458333.333333333</v>
      </c>
      <c r="K131" s="1977">
        <v>2458333.333333333</v>
      </c>
      <c r="L131" s="1978">
        <v>2458333.333333333</v>
      </c>
      <c r="M131" s="1977">
        <v>2458333.333333333</v>
      </c>
      <c r="N131" s="1977">
        <v>2458333.333333333</v>
      </c>
      <c r="O131" s="1977">
        <v>2458333.333333333</v>
      </c>
      <c r="P131" s="1977">
        <v>2458333.333333333</v>
      </c>
      <c r="Q131" s="1977">
        <v>2458333.333333333</v>
      </c>
      <c r="R131" s="1977">
        <v>2458333.333333333</v>
      </c>
    </row>
    <row r="132" spans="1:18" ht="51.75" customHeight="1">
      <c r="A132" s="2144"/>
      <c r="B132" s="3637" t="s">
        <v>2127</v>
      </c>
      <c r="C132" s="3637"/>
      <c r="D132" s="3637"/>
      <c r="E132" s="3637"/>
      <c r="F132" s="1972"/>
      <c r="G132" s="1972"/>
      <c r="H132" s="2140"/>
      <c r="I132" s="1972"/>
      <c r="J132" s="1972"/>
      <c r="K132" s="1987"/>
      <c r="L132" s="1987"/>
      <c r="M132" s="2149"/>
      <c r="N132" s="1972"/>
      <c r="O132" s="1972"/>
      <c r="P132" s="2140"/>
      <c r="Q132" s="2140"/>
      <c r="R132" s="2140"/>
    </row>
    <row r="133" spans="1:18" ht="49.5" customHeight="1">
      <c r="A133" s="2144"/>
      <c r="B133" s="1990" t="s">
        <v>2123</v>
      </c>
      <c r="C133" s="2179" t="s">
        <v>121</v>
      </c>
      <c r="D133" s="3638" t="s">
        <v>2113</v>
      </c>
      <c r="E133" s="1977">
        <f>3050000/1.08</f>
        <v>2824074.0740740737</v>
      </c>
      <c r="F133" s="1977">
        <v>3568518.5185185182</v>
      </c>
      <c r="G133" s="1977">
        <v>3568518.5185185182</v>
      </c>
      <c r="H133" s="1977">
        <v>3568518.5185185182</v>
      </c>
      <c r="I133" s="1977">
        <v>3568518.5185185182</v>
      </c>
      <c r="J133" s="1977">
        <v>3568518.5185185182</v>
      </c>
      <c r="K133" s="1977">
        <v>3568518.5185185182</v>
      </c>
      <c r="L133" s="1978">
        <v>3568518.5185185182</v>
      </c>
      <c r="M133" s="1977">
        <v>3568518.5185185182</v>
      </c>
      <c r="N133" s="1977">
        <v>3568518.5185185182</v>
      </c>
      <c r="O133" s="1977">
        <v>3568518.5185185182</v>
      </c>
      <c r="P133" s="1977">
        <v>3568518.5185185182</v>
      </c>
      <c r="Q133" s="1977">
        <v>3568518.5185185182</v>
      </c>
      <c r="R133" s="1977">
        <v>3568518.5185185182</v>
      </c>
    </row>
    <row r="134" spans="1:18" ht="49.5" customHeight="1">
      <c r="A134" s="2144"/>
      <c r="B134" s="1990" t="s">
        <v>2124</v>
      </c>
      <c r="C134" s="2179" t="s">
        <v>121</v>
      </c>
      <c r="D134" s="3638"/>
      <c r="E134" s="1977">
        <f>2850000/1.08</f>
        <v>2638888.8888888885</v>
      </c>
      <c r="F134" s="1977">
        <v>3332407.4074074072</v>
      </c>
      <c r="G134" s="1977">
        <v>3332407.4074074072</v>
      </c>
      <c r="H134" s="1977">
        <v>3332407.4074074072</v>
      </c>
      <c r="I134" s="1977">
        <v>3332407.4074074072</v>
      </c>
      <c r="J134" s="1977">
        <v>3332407.4074074072</v>
      </c>
      <c r="K134" s="1977">
        <v>3332407.4074074072</v>
      </c>
      <c r="L134" s="1978">
        <v>3332407.4074074072</v>
      </c>
      <c r="M134" s="1977">
        <v>3332407.4074074072</v>
      </c>
      <c r="N134" s="1977">
        <v>3332407.4074074072</v>
      </c>
      <c r="O134" s="1977">
        <v>3332407.4074074072</v>
      </c>
      <c r="P134" s="1977">
        <v>3332407.4074074072</v>
      </c>
      <c r="Q134" s="1977">
        <v>3332407.4074074072</v>
      </c>
      <c r="R134" s="1977">
        <v>3332407.4074074072</v>
      </c>
    </row>
    <row r="135" spans="1:18" ht="49.5" customHeight="1">
      <c r="A135" s="2144"/>
      <c r="B135" s="1990" t="s">
        <v>2268</v>
      </c>
      <c r="C135" s="2179" t="s">
        <v>121</v>
      </c>
      <c r="D135" s="3638"/>
      <c r="E135" s="1977">
        <f>4100000/1.08</f>
        <v>3796296.2962962962</v>
      </c>
      <c r="F135" s="1977">
        <v>4554629.6296296297</v>
      </c>
      <c r="G135" s="1977">
        <v>4554629.6296296297</v>
      </c>
      <c r="H135" s="1977">
        <v>4554629.6296296297</v>
      </c>
      <c r="I135" s="1977">
        <v>4554629.6296296297</v>
      </c>
      <c r="J135" s="1977">
        <v>4554629.6296296297</v>
      </c>
      <c r="K135" s="1977">
        <v>4554629.6296296297</v>
      </c>
      <c r="L135" s="1978">
        <v>4554629.6296296297</v>
      </c>
      <c r="M135" s="1977">
        <v>4554629.6296296297</v>
      </c>
      <c r="N135" s="1977">
        <v>4554629.6296296297</v>
      </c>
      <c r="O135" s="1977">
        <v>4554629.6296296297</v>
      </c>
      <c r="P135" s="1977">
        <v>4554629.6296296297</v>
      </c>
      <c r="Q135" s="1977">
        <v>4554629.6296296297</v>
      </c>
      <c r="R135" s="1977">
        <v>4554629.6296296297</v>
      </c>
    </row>
    <row r="136" spans="1:18" ht="49.5" customHeight="1">
      <c r="A136" s="2144"/>
      <c r="B136" s="1990" t="s">
        <v>2269</v>
      </c>
      <c r="C136" s="2179" t="s">
        <v>121</v>
      </c>
      <c r="D136" s="3638"/>
      <c r="E136" s="1977">
        <f>3900000/1.08</f>
        <v>3611111.111111111</v>
      </c>
      <c r="F136" s="1977">
        <v>4360185.1851851847</v>
      </c>
      <c r="G136" s="1977">
        <v>4360185.1851851847</v>
      </c>
      <c r="H136" s="1977">
        <v>4360185.1851851847</v>
      </c>
      <c r="I136" s="1977">
        <v>4360185.1851851847</v>
      </c>
      <c r="J136" s="1977">
        <v>4360185.1851851847</v>
      </c>
      <c r="K136" s="1977">
        <v>4360185.1851851847</v>
      </c>
      <c r="L136" s="1978">
        <v>4360185.1851851847</v>
      </c>
      <c r="M136" s="1977">
        <v>4360185.1851851847</v>
      </c>
      <c r="N136" s="1977">
        <v>4360185.1851851847</v>
      </c>
      <c r="O136" s="1977">
        <v>4360185.1851851847</v>
      </c>
      <c r="P136" s="1977">
        <v>4360185.1851851847</v>
      </c>
      <c r="Q136" s="1977">
        <v>4360185.1851851847</v>
      </c>
      <c r="R136" s="1977">
        <v>4360185.1851851847</v>
      </c>
    </row>
    <row r="137" spans="1:18" ht="66.75" customHeight="1">
      <c r="A137" s="2144">
        <v>5</v>
      </c>
      <c r="B137" s="3631" t="s">
        <v>2526</v>
      </c>
      <c r="C137" s="3631"/>
      <c r="D137" s="3631"/>
      <c r="E137" s="3631"/>
      <c r="F137" s="3631"/>
      <c r="G137" s="3631"/>
      <c r="H137" s="3631"/>
      <c r="I137" s="3631"/>
      <c r="J137" s="3631"/>
      <c r="K137" s="3631"/>
      <c r="L137" s="3631"/>
      <c r="M137" s="3631"/>
      <c r="N137" s="3631"/>
      <c r="O137" s="3631"/>
      <c r="P137" s="3631"/>
      <c r="Q137" s="3631"/>
      <c r="R137" s="3631"/>
    </row>
    <row r="138" spans="1:18" ht="37.5" customHeight="1">
      <c r="A138" s="2144"/>
      <c r="B138" s="3625" t="s">
        <v>2178</v>
      </c>
      <c r="C138" s="3625"/>
      <c r="D138" s="3625"/>
      <c r="E138" s="3629" t="s">
        <v>2527</v>
      </c>
      <c r="F138" s="3629"/>
      <c r="G138" s="3629"/>
      <c r="H138" s="3629"/>
      <c r="I138" s="3629"/>
      <c r="J138" s="3629"/>
      <c r="K138" s="3629"/>
      <c r="L138" s="3629"/>
      <c r="M138" s="3629"/>
      <c r="N138" s="3629"/>
      <c r="O138" s="3629"/>
      <c r="P138" s="3629"/>
      <c r="Q138" s="3629"/>
      <c r="R138" s="3629"/>
    </row>
    <row r="139" spans="1:18" ht="120.75" customHeight="1">
      <c r="A139" s="2144"/>
      <c r="B139" s="2151" t="s">
        <v>2179</v>
      </c>
      <c r="C139" s="2179" t="s">
        <v>2522</v>
      </c>
      <c r="D139" s="3623" t="s">
        <v>1729</v>
      </c>
      <c r="E139" s="1981"/>
      <c r="F139" s="1979"/>
      <c r="G139" s="3660">
        <v>458182</v>
      </c>
      <c r="H139" s="3661"/>
      <c r="I139" s="3661"/>
      <c r="J139" s="3661"/>
      <c r="K139" s="3661"/>
      <c r="L139" s="3661"/>
      <c r="M139" s="3661"/>
      <c r="N139" s="3661"/>
      <c r="O139" s="3661"/>
      <c r="P139" s="3661"/>
      <c r="Q139" s="3661"/>
      <c r="R139" s="3662"/>
    </row>
    <row r="140" spans="1:18" ht="120.75" customHeight="1">
      <c r="A140" s="2144"/>
      <c r="B140" s="2151" t="s">
        <v>2180</v>
      </c>
      <c r="C140" s="2179" t="s">
        <v>2522</v>
      </c>
      <c r="D140" s="3623"/>
      <c r="E140" s="1987"/>
      <c r="F140" s="1972"/>
      <c r="G140" s="3660">
        <v>496000</v>
      </c>
      <c r="H140" s="3661"/>
      <c r="I140" s="3661"/>
      <c r="J140" s="3661"/>
      <c r="K140" s="3661"/>
      <c r="L140" s="3661"/>
      <c r="M140" s="3661"/>
      <c r="N140" s="3661"/>
      <c r="O140" s="3661"/>
      <c r="P140" s="3661"/>
      <c r="Q140" s="3661"/>
      <c r="R140" s="3662"/>
    </row>
    <row r="141" spans="1:18" ht="120.75" customHeight="1">
      <c r="A141" s="2144"/>
      <c r="B141" s="2151" t="s">
        <v>2181</v>
      </c>
      <c r="C141" s="2179" t="s">
        <v>2522</v>
      </c>
      <c r="D141" s="3623"/>
      <c r="E141" s="1987"/>
      <c r="F141" s="1972"/>
      <c r="G141" s="3660">
        <v>492000</v>
      </c>
      <c r="H141" s="3661"/>
      <c r="I141" s="3661"/>
      <c r="J141" s="3661"/>
      <c r="K141" s="3661"/>
      <c r="L141" s="3661"/>
      <c r="M141" s="3661"/>
      <c r="N141" s="3661"/>
      <c r="O141" s="3661"/>
      <c r="P141" s="3661"/>
      <c r="Q141" s="3661"/>
      <c r="R141" s="3662"/>
    </row>
    <row r="142" spans="1:18" ht="120.75" customHeight="1">
      <c r="A142" s="2144"/>
      <c r="B142" s="2151" t="s">
        <v>2182</v>
      </c>
      <c r="C142" s="2179" t="s">
        <v>2522</v>
      </c>
      <c r="D142" s="3623" t="s">
        <v>1729</v>
      </c>
      <c r="E142" s="1987"/>
      <c r="F142" s="1972"/>
      <c r="G142" s="3660">
        <v>528000</v>
      </c>
      <c r="H142" s="3661"/>
      <c r="I142" s="3661"/>
      <c r="J142" s="3661"/>
      <c r="K142" s="3661"/>
      <c r="L142" s="3661"/>
      <c r="M142" s="3661"/>
      <c r="N142" s="3661"/>
      <c r="O142" s="3661"/>
      <c r="P142" s="3661"/>
      <c r="Q142" s="3661"/>
      <c r="R142" s="3662"/>
    </row>
    <row r="143" spans="1:18" ht="120.75" customHeight="1">
      <c r="A143" s="2144"/>
      <c r="B143" s="2151" t="s">
        <v>2183</v>
      </c>
      <c r="C143" s="2179" t="s">
        <v>2522</v>
      </c>
      <c r="D143" s="3623"/>
      <c r="E143" s="1987"/>
      <c r="F143" s="1972"/>
      <c r="G143" s="3660">
        <v>584727</v>
      </c>
      <c r="H143" s="3661"/>
      <c r="I143" s="3661"/>
      <c r="J143" s="3661"/>
      <c r="K143" s="3661"/>
      <c r="L143" s="3661"/>
      <c r="M143" s="3661"/>
      <c r="N143" s="3661"/>
      <c r="O143" s="3661"/>
      <c r="P143" s="3661"/>
      <c r="Q143" s="3661"/>
      <c r="R143" s="3662"/>
    </row>
    <row r="144" spans="1:18" ht="120.75" customHeight="1">
      <c r="A144" s="2144"/>
      <c r="B144" s="2151" t="s">
        <v>2184</v>
      </c>
      <c r="C144" s="2179" t="s">
        <v>2522</v>
      </c>
      <c r="D144" s="2138" t="s">
        <v>1729</v>
      </c>
      <c r="E144" s="1987"/>
      <c r="F144" s="1972"/>
      <c r="G144" s="3660">
        <v>516000</v>
      </c>
      <c r="H144" s="3661"/>
      <c r="I144" s="3661"/>
      <c r="J144" s="3661"/>
      <c r="K144" s="3661"/>
      <c r="L144" s="3661"/>
      <c r="M144" s="3661"/>
      <c r="N144" s="3661"/>
      <c r="O144" s="3661"/>
      <c r="P144" s="3661"/>
      <c r="Q144" s="3661"/>
      <c r="R144" s="3662"/>
    </row>
    <row r="145" spans="1:18" ht="120.75" customHeight="1">
      <c r="A145" s="2144"/>
      <c r="B145" s="2151" t="s">
        <v>2185</v>
      </c>
      <c r="C145" s="2179" t="s">
        <v>2522</v>
      </c>
      <c r="D145" s="3623" t="s">
        <v>1729</v>
      </c>
      <c r="E145" s="1987"/>
      <c r="F145" s="1972"/>
      <c r="G145" s="3660">
        <v>516000</v>
      </c>
      <c r="H145" s="3661"/>
      <c r="I145" s="3661"/>
      <c r="J145" s="3661"/>
      <c r="K145" s="3661"/>
      <c r="L145" s="3661"/>
      <c r="M145" s="3661"/>
      <c r="N145" s="3661"/>
      <c r="O145" s="3661"/>
      <c r="P145" s="3661"/>
      <c r="Q145" s="3661"/>
      <c r="R145" s="3662"/>
    </row>
    <row r="146" spans="1:18" ht="120.75" customHeight="1">
      <c r="A146" s="2144"/>
      <c r="B146" s="2151" t="s">
        <v>2186</v>
      </c>
      <c r="C146" s="2179" t="s">
        <v>2522</v>
      </c>
      <c r="D146" s="3623"/>
      <c r="E146" s="1987"/>
      <c r="F146" s="1972"/>
      <c r="G146" s="3660">
        <v>516000</v>
      </c>
      <c r="H146" s="3661"/>
      <c r="I146" s="3661"/>
      <c r="J146" s="3661"/>
      <c r="K146" s="3661"/>
      <c r="L146" s="3661"/>
      <c r="M146" s="3661"/>
      <c r="N146" s="3661"/>
      <c r="O146" s="3661"/>
      <c r="P146" s="3661"/>
      <c r="Q146" s="3661"/>
      <c r="R146" s="3662"/>
    </row>
    <row r="147" spans="1:18" ht="120.75" customHeight="1">
      <c r="A147" s="2144"/>
      <c r="B147" s="2151" t="s">
        <v>2187</v>
      </c>
      <c r="C147" s="2179" t="s">
        <v>2522</v>
      </c>
      <c r="D147" s="3623" t="s">
        <v>1729</v>
      </c>
      <c r="E147" s="1987"/>
      <c r="F147" s="1972"/>
      <c r="G147" s="3660">
        <v>524727</v>
      </c>
      <c r="H147" s="3661"/>
      <c r="I147" s="3661"/>
      <c r="J147" s="3661"/>
      <c r="K147" s="3661"/>
      <c r="L147" s="3661"/>
      <c r="M147" s="3661"/>
      <c r="N147" s="3661"/>
      <c r="O147" s="3661"/>
      <c r="P147" s="3661"/>
      <c r="Q147" s="3661"/>
      <c r="R147" s="3662"/>
    </row>
    <row r="148" spans="1:18" ht="120.75" customHeight="1">
      <c r="A148" s="2144"/>
      <c r="B148" s="2151" t="s">
        <v>2188</v>
      </c>
      <c r="C148" s="2179" t="s">
        <v>2522</v>
      </c>
      <c r="D148" s="3623"/>
      <c r="E148" s="1987"/>
      <c r="F148" s="1972"/>
      <c r="G148" s="3660">
        <v>824727</v>
      </c>
      <c r="H148" s="3661"/>
      <c r="I148" s="3661"/>
      <c r="J148" s="3661"/>
      <c r="K148" s="3661"/>
      <c r="L148" s="3661"/>
      <c r="M148" s="3661"/>
      <c r="N148" s="3661"/>
      <c r="O148" s="3661"/>
      <c r="P148" s="3661"/>
      <c r="Q148" s="3661"/>
      <c r="R148" s="3662"/>
    </row>
    <row r="149" spans="1:18" ht="120.75" customHeight="1">
      <c r="A149" s="2144"/>
      <c r="B149" s="2151" t="s">
        <v>2529</v>
      </c>
      <c r="C149" s="2179" t="s">
        <v>2522</v>
      </c>
      <c r="D149" s="3623" t="s">
        <v>1729</v>
      </c>
      <c r="E149" s="1987"/>
      <c r="F149" s="1972"/>
      <c r="G149" s="3660">
        <v>824727</v>
      </c>
      <c r="H149" s="3661"/>
      <c r="I149" s="3661"/>
      <c r="J149" s="3661"/>
      <c r="K149" s="3661"/>
      <c r="L149" s="3661"/>
      <c r="M149" s="3661"/>
      <c r="N149" s="3661"/>
      <c r="O149" s="3661"/>
      <c r="P149" s="3661"/>
      <c r="Q149" s="3661"/>
      <c r="R149" s="3662"/>
    </row>
    <row r="150" spans="1:18" ht="120.75" customHeight="1">
      <c r="A150" s="2144"/>
      <c r="B150" s="2151" t="s">
        <v>2190</v>
      </c>
      <c r="C150" s="2179" t="s">
        <v>2522</v>
      </c>
      <c r="D150" s="3623"/>
      <c r="E150" s="1987"/>
      <c r="F150" s="1972"/>
      <c r="G150" s="3660">
        <v>584727</v>
      </c>
      <c r="H150" s="3661"/>
      <c r="I150" s="3661"/>
      <c r="J150" s="3661"/>
      <c r="K150" s="3661"/>
      <c r="L150" s="3661"/>
      <c r="M150" s="3661"/>
      <c r="N150" s="3661"/>
      <c r="O150" s="3661"/>
      <c r="P150" s="3661"/>
      <c r="Q150" s="3661"/>
      <c r="R150" s="3662"/>
    </row>
    <row r="151" spans="1:18" ht="120.75" customHeight="1">
      <c r="A151" s="2144"/>
      <c r="B151" s="3625" t="s">
        <v>2177</v>
      </c>
      <c r="C151" s="3625"/>
      <c r="D151" s="3625"/>
      <c r="E151" s="1987"/>
      <c r="F151" s="1972"/>
      <c r="G151" s="1972"/>
      <c r="H151" s="2140"/>
      <c r="I151" s="1972"/>
      <c r="J151" s="1972"/>
      <c r="K151" s="1987"/>
      <c r="L151" s="1987"/>
      <c r="M151" s="2149"/>
      <c r="N151" s="1972"/>
      <c r="O151" s="1972"/>
      <c r="P151" s="2140"/>
      <c r="Q151" s="2140"/>
      <c r="R151" s="2140"/>
    </row>
    <row r="152" spans="1:18" ht="120.75" customHeight="1">
      <c r="A152" s="2144"/>
      <c r="B152" s="2151" t="s">
        <v>2191</v>
      </c>
      <c r="C152" s="2179" t="s">
        <v>2522</v>
      </c>
      <c r="D152" s="3623" t="s">
        <v>1729</v>
      </c>
      <c r="E152" s="1987"/>
      <c r="F152" s="1972"/>
      <c r="G152" s="3660">
        <v>300200</v>
      </c>
      <c r="H152" s="3661"/>
      <c r="I152" s="3661"/>
      <c r="J152" s="3661"/>
      <c r="K152" s="3661"/>
      <c r="L152" s="3661"/>
      <c r="M152" s="3661"/>
      <c r="N152" s="3661"/>
      <c r="O152" s="3661"/>
      <c r="P152" s="3661"/>
      <c r="Q152" s="3661"/>
      <c r="R152" s="3662"/>
    </row>
    <row r="153" spans="1:18" ht="120.75" customHeight="1">
      <c r="A153" s="2144"/>
      <c r="B153" s="2151" t="s">
        <v>2192</v>
      </c>
      <c r="C153" s="2179" t="s">
        <v>2522</v>
      </c>
      <c r="D153" s="3623"/>
      <c r="E153" s="1987"/>
      <c r="F153" s="1972"/>
      <c r="G153" s="3660">
        <v>281200</v>
      </c>
      <c r="H153" s="3661"/>
      <c r="I153" s="3661"/>
      <c r="J153" s="3661"/>
      <c r="K153" s="3661"/>
      <c r="L153" s="3661"/>
      <c r="M153" s="3661"/>
      <c r="N153" s="3661"/>
      <c r="O153" s="3661"/>
      <c r="P153" s="3661"/>
      <c r="Q153" s="3661"/>
      <c r="R153" s="3662"/>
    </row>
    <row r="154" spans="1:18" ht="120.75" customHeight="1">
      <c r="A154" s="2144"/>
      <c r="B154" s="2151" t="s">
        <v>2193</v>
      </c>
      <c r="C154" s="2179" t="s">
        <v>2522</v>
      </c>
      <c r="D154" s="3623" t="s">
        <v>1729</v>
      </c>
      <c r="E154" s="1987"/>
      <c r="F154" s="1972"/>
      <c r="G154" s="3660">
        <v>372000</v>
      </c>
      <c r="H154" s="3661"/>
      <c r="I154" s="3661"/>
      <c r="J154" s="3661"/>
      <c r="K154" s="3661"/>
      <c r="L154" s="3661"/>
      <c r="M154" s="3661"/>
      <c r="N154" s="3661"/>
      <c r="O154" s="3661"/>
      <c r="P154" s="3661"/>
      <c r="Q154" s="3661"/>
      <c r="R154" s="3662"/>
    </row>
    <row r="155" spans="1:18" ht="120.75" customHeight="1">
      <c r="A155" s="2144"/>
      <c r="B155" s="2151" t="s">
        <v>2194</v>
      </c>
      <c r="C155" s="2179" t="s">
        <v>2522</v>
      </c>
      <c r="D155" s="3623"/>
      <c r="E155" s="1987"/>
      <c r="F155" s="1972"/>
      <c r="G155" s="3660">
        <v>281200</v>
      </c>
      <c r="H155" s="3661"/>
      <c r="I155" s="3661"/>
      <c r="J155" s="3661"/>
      <c r="K155" s="3661"/>
      <c r="L155" s="3661"/>
      <c r="M155" s="3661"/>
      <c r="N155" s="3661"/>
      <c r="O155" s="3661"/>
      <c r="P155" s="3661"/>
      <c r="Q155" s="3661"/>
      <c r="R155" s="3662"/>
    </row>
    <row r="156" spans="1:18" ht="120.75" customHeight="1">
      <c r="A156" s="2144"/>
      <c r="B156" s="2151" t="s">
        <v>2195</v>
      </c>
      <c r="C156" s="2179" t="s">
        <v>2522</v>
      </c>
      <c r="D156" s="2152"/>
      <c r="E156" s="1987"/>
      <c r="F156" s="1972"/>
      <c r="G156" s="3660">
        <v>384300</v>
      </c>
      <c r="H156" s="3661"/>
      <c r="I156" s="3661"/>
      <c r="J156" s="3661"/>
      <c r="K156" s="3661"/>
      <c r="L156" s="3661"/>
      <c r="M156" s="3661"/>
      <c r="N156" s="3661"/>
      <c r="O156" s="3661"/>
      <c r="P156" s="3661"/>
      <c r="Q156" s="3661"/>
      <c r="R156" s="3662"/>
    </row>
    <row r="157" spans="1:18" ht="29.25" hidden="1" customHeight="1">
      <c r="A157" s="2144" t="s">
        <v>1835</v>
      </c>
      <c r="B157" s="2140" t="s">
        <v>1834</v>
      </c>
      <c r="C157" s="2179"/>
      <c r="D157" s="2138"/>
      <c r="E157" s="1972"/>
      <c r="F157" s="1972"/>
      <c r="G157" s="1972"/>
      <c r="H157" s="2140"/>
      <c r="I157" s="1972"/>
      <c r="J157" s="1972"/>
      <c r="K157" s="1972"/>
      <c r="L157" s="1973"/>
      <c r="M157" s="1987"/>
      <c r="N157" s="1972"/>
      <c r="O157" s="1972"/>
      <c r="P157" s="2140"/>
      <c r="Q157" s="2140"/>
      <c r="R157" s="2140"/>
    </row>
    <row r="158" spans="1:18" ht="57" hidden="1" customHeight="1">
      <c r="A158" s="2144">
        <v>1</v>
      </c>
      <c r="B158" s="3625" t="s">
        <v>2261</v>
      </c>
      <c r="C158" s="3625"/>
      <c r="D158" s="3625"/>
      <c r="E158" s="3625"/>
      <c r="F158" s="3625"/>
      <c r="G158" s="3625"/>
      <c r="H158" s="3625"/>
      <c r="I158" s="3625"/>
      <c r="J158" s="3625"/>
      <c r="K158" s="3625"/>
      <c r="L158" s="3625"/>
      <c r="M158" s="3625"/>
      <c r="N158" s="3625"/>
      <c r="O158" s="3625"/>
      <c r="P158" s="3625"/>
      <c r="Q158" s="3625"/>
      <c r="R158" s="3625"/>
    </row>
    <row r="159" spans="1:18" ht="39.75" hidden="1" customHeight="1">
      <c r="A159" s="2144"/>
      <c r="B159" s="3625" t="s">
        <v>1527</v>
      </c>
      <c r="C159" s="3625"/>
      <c r="D159" s="3625"/>
      <c r="E159" s="3628" t="s">
        <v>1841</v>
      </c>
      <c r="F159" s="3628"/>
      <c r="G159" s="3628"/>
      <c r="H159" s="3628"/>
      <c r="I159" s="3628"/>
      <c r="J159" s="3628"/>
      <c r="K159" s="3628"/>
      <c r="L159" s="3628"/>
      <c r="M159" s="3628"/>
      <c r="N159" s="3628"/>
      <c r="O159" s="3628"/>
      <c r="P159" s="3628"/>
      <c r="Q159" s="3628"/>
      <c r="R159" s="3628"/>
    </row>
    <row r="160" spans="1:18" ht="46.5" hidden="1" customHeight="1">
      <c r="A160" s="2138"/>
      <c r="B160" s="2151" t="s">
        <v>1528</v>
      </c>
      <c r="C160" s="2179" t="s">
        <v>32</v>
      </c>
      <c r="D160" s="3623" t="s">
        <v>1529</v>
      </c>
      <c r="E160" s="2143">
        <v>22091</v>
      </c>
      <c r="F160" s="2143"/>
      <c r="G160" s="2143"/>
      <c r="H160" s="2143"/>
      <c r="I160" s="2143"/>
      <c r="J160" s="2143"/>
      <c r="K160" s="2143"/>
      <c r="L160" s="2143" t="s">
        <v>11</v>
      </c>
      <c r="M160" s="2143"/>
      <c r="N160" s="2143"/>
      <c r="O160" s="2143"/>
      <c r="P160" s="2143"/>
      <c r="Q160" s="2143"/>
      <c r="R160" s="2143"/>
    </row>
    <row r="161" spans="1:18" ht="46.5" hidden="1" customHeight="1">
      <c r="A161" s="2138"/>
      <c r="B161" s="2151" t="s">
        <v>2370</v>
      </c>
      <c r="C161" s="2179" t="s">
        <v>32</v>
      </c>
      <c r="D161" s="3623"/>
      <c r="E161" s="2143">
        <v>21909</v>
      </c>
      <c r="F161" s="2143"/>
      <c r="G161" s="2143"/>
      <c r="H161" s="2143"/>
      <c r="I161" s="2143"/>
      <c r="J161" s="2143"/>
      <c r="K161" s="2143"/>
      <c r="L161" s="2143" t="s">
        <v>11</v>
      </c>
      <c r="M161" s="2143"/>
      <c r="N161" s="2143"/>
      <c r="O161" s="2143"/>
      <c r="P161" s="2143"/>
      <c r="Q161" s="2143"/>
      <c r="R161" s="2143"/>
    </row>
    <row r="162" spans="1:18" ht="46.5" hidden="1" customHeight="1">
      <c r="A162" s="2138"/>
      <c r="B162" s="2151" t="s">
        <v>1531</v>
      </c>
      <c r="C162" s="2179" t="s">
        <v>32</v>
      </c>
      <c r="D162" s="3623"/>
      <c r="E162" s="2143">
        <v>22091</v>
      </c>
      <c r="F162" s="2143"/>
      <c r="G162" s="2143"/>
      <c r="H162" s="2143"/>
      <c r="I162" s="2143"/>
      <c r="J162" s="2143"/>
      <c r="K162" s="2143"/>
      <c r="L162" s="2143" t="s">
        <v>11</v>
      </c>
      <c r="M162" s="2143"/>
      <c r="N162" s="2143"/>
      <c r="O162" s="2143"/>
      <c r="P162" s="2143"/>
      <c r="Q162" s="2143"/>
      <c r="R162" s="2143"/>
    </row>
    <row r="163" spans="1:18" ht="31.5" hidden="1" customHeight="1">
      <c r="A163" s="2144"/>
      <c r="B163" s="3625" t="s">
        <v>1633</v>
      </c>
      <c r="C163" s="3625"/>
      <c r="D163" s="2155"/>
      <c r="E163" s="2143"/>
      <c r="F163" s="2143"/>
      <c r="G163" s="2143"/>
      <c r="H163" s="2143"/>
      <c r="I163" s="2143"/>
      <c r="J163" s="2143"/>
      <c r="K163" s="2143"/>
      <c r="L163" s="2143" t="s">
        <v>11</v>
      </c>
      <c r="M163" s="2143"/>
      <c r="N163" s="2143"/>
      <c r="O163" s="2143"/>
      <c r="P163" s="2143"/>
      <c r="Q163" s="2143"/>
      <c r="R163" s="2143"/>
    </row>
    <row r="164" spans="1:18" ht="60.75" hidden="1" customHeight="1">
      <c r="A164" s="2138"/>
      <c r="B164" s="2151" t="s">
        <v>1806</v>
      </c>
      <c r="C164" s="2179" t="s">
        <v>32</v>
      </c>
      <c r="D164" s="3623" t="s">
        <v>1529</v>
      </c>
      <c r="E164" s="2143">
        <v>22727</v>
      </c>
      <c r="F164" s="2143"/>
      <c r="G164" s="2143"/>
      <c r="H164" s="2143"/>
      <c r="I164" s="2143"/>
      <c r="J164" s="2143"/>
      <c r="K164" s="2143"/>
      <c r="L164" s="2143" t="s">
        <v>11</v>
      </c>
      <c r="M164" s="2143"/>
      <c r="N164" s="2143"/>
      <c r="O164" s="2143"/>
      <c r="P164" s="2143"/>
      <c r="Q164" s="2143"/>
      <c r="R164" s="2143"/>
    </row>
    <row r="165" spans="1:18" ht="60.75" hidden="1" customHeight="1">
      <c r="A165" s="2138"/>
      <c r="B165" s="2151" t="s">
        <v>1807</v>
      </c>
      <c r="C165" s="2179" t="s">
        <v>32</v>
      </c>
      <c r="D165" s="3623"/>
      <c r="E165" s="2143">
        <v>24636</v>
      </c>
      <c r="F165" s="2143"/>
      <c r="G165" s="2143"/>
      <c r="H165" s="2143"/>
      <c r="I165" s="2143"/>
      <c r="J165" s="2143"/>
      <c r="K165" s="2143"/>
      <c r="L165" s="2143" t="s">
        <v>11</v>
      </c>
      <c r="M165" s="2143"/>
      <c r="N165" s="2143"/>
      <c r="O165" s="2143"/>
      <c r="P165" s="2143"/>
      <c r="Q165" s="2143"/>
      <c r="R165" s="2143"/>
    </row>
    <row r="166" spans="1:18" ht="60.75" hidden="1" customHeight="1">
      <c r="A166" s="2138"/>
      <c r="B166" s="2151" t="s">
        <v>1808</v>
      </c>
      <c r="C166" s="2179" t="s">
        <v>32</v>
      </c>
      <c r="D166" s="3623"/>
      <c r="E166" s="2143">
        <v>25091</v>
      </c>
      <c r="F166" s="2143"/>
      <c r="G166" s="2143"/>
      <c r="H166" s="2143"/>
      <c r="I166" s="2143"/>
      <c r="J166" s="2143"/>
      <c r="K166" s="2143"/>
      <c r="L166" s="2143" t="s">
        <v>11</v>
      </c>
      <c r="M166" s="2143"/>
      <c r="N166" s="2143"/>
      <c r="O166" s="2143"/>
      <c r="P166" s="2143"/>
      <c r="Q166" s="2143"/>
      <c r="R166" s="2143"/>
    </row>
    <row r="167" spans="1:18" ht="60.75" hidden="1" customHeight="1">
      <c r="A167" s="2138"/>
      <c r="B167" s="2151" t="s">
        <v>2371</v>
      </c>
      <c r="C167" s="2179" t="s">
        <v>32</v>
      </c>
      <c r="D167" s="2155"/>
      <c r="E167" s="2143">
        <v>25091</v>
      </c>
      <c r="F167" s="2143"/>
      <c r="G167" s="2143"/>
      <c r="H167" s="2143"/>
      <c r="I167" s="2143"/>
      <c r="J167" s="2143"/>
      <c r="K167" s="2143"/>
      <c r="L167" s="2143" t="s">
        <v>11</v>
      </c>
      <c r="M167" s="2143"/>
      <c r="N167" s="2143"/>
      <c r="O167" s="2143"/>
      <c r="P167" s="2143"/>
      <c r="Q167" s="2143"/>
      <c r="R167" s="2143"/>
    </row>
    <row r="168" spans="1:18" ht="31.5" hidden="1" customHeight="1">
      <c r="A168" s="2144"/>
      <c r="B168" s="3625" t="s">
        <v>1537</v>
      </c>
      <c r="C168" s="3625"/>
      <c r="D168" s="3625"/>
      <c r="E168" s="2143"/>
      <c r="F168" s="2143"/>
      <c r="G168" s="2143"/>
      <c r="H168" s="2143"/>
      <c r="I168" s="2143"/>
      <c r="J168" s="2143"/>
      <c r="K168" s="2143"/>
      <c r="L168" s="2143" t="s">
        <v>11</v>
      </c>
      <c r="M168" s="2143"/>
      <c r="N168" s="2143"/>
      <c r="O168" s="2143"/>
      <c r="P168" s="2143"/>
      <c r="Q168" s="2143"/>
      <c r="R168" s="2143"/>
    </row>
    <row r="169" spans="1:18" ht="33" hidden="1">
      <c r="A169" s="2138"/>
      <c r="B169" s="2151" t="s">
        <v>1810</v>
      </c>
      <c r="C169" s="2179" t="s">
        <v>32</v>
      </c>
      <c r="D169" s="2138" t="s">
        <v>1539</v>
      </c>
      <c r="E169" s="2143">
        <v>24818</v>
      </c>
      <c r="F169" s="2143"/>
      <c r="G169" s="2143"/>
      <c r="H169" s="2143"/>
      <c r="I169" s="2143"/>
      <c r="J169" s="2143"/>
      <c r="K169" s="2143"/>
      <c r="L169" s="2143" t="s">
        <v>11</v>
      </c>
      <c r="M169" s="2143"/>
      <c r="N169" s="2143"/>
      <c r="O169" s="2143"/>
      <c r="P169" s="2143"/>
      <c r="Q169" s="2143"/>
      <c r="R169" s="2143"/>
    </row>
    <row r="170" spans="1:18" ht="31.5" hidden="1" customHeight="1">
      <c r="A170" s="2144"/>
      <c r="B170" s="3625" t="s">
        <v>1540</v>
      </c>
      <c r="C170" s="3625"/>
      <c r="D170" s="3625"/>
      <c r="E170" s="2143"/>
      <c r="F170" s="2143"/>
      <c r="G170" s="2143"/>
      <c r="H170" s="2143"/>
      <c r="I170" s="2143"/>
      <c r="J170" s="2143"/>
      <c r="K170" s="2143"/>
      <c r="L170" s="2143" t="s">
        <v>11</v>
      </c>
      <c r="M170" s="2143"/>
      <c r="N170" s="2143"/>
      <c r="O170" s="2143"/>
      <c r="P170" s="2143"/>
      <c r="Q170" s="2143"/>
      <c r="R170" s="2143"/>
    </row>
    <row r="171" spans="1:18" ht="55.5" hidden="1" customHeight="1">
      <c r="A171" s="2138"/>
      <c r="B171" s="2151" t="s">
        <v>1811</v>
      </c>
      <c r="C171" s="2179" t="s">
        <v>32</v>
      </c>
      <c r="D171" s="2138" t="s">
        <v>1554</v>
      </c>
      <c r="E171" s="2143">
        <v>18000</v>
      </c>
      <c r="F171" s="2143"/>
      <c r="G171" s="2143"/>
      <c r="H171" s="2143"/>
      <c r="I171" s="2143"/>
      <c r="J171" s="2143"/>
      <c r="K171" s="2143"/>
      <c r="L171" s="2143" t="s">
        <v>11</v>
      </c>
      <c r="M171" s="2143"/>
      <c r="N171" s="2143"/>
      <c r="O171" s="2143"/>
      <c r="P171" s="2143"/>
      <c r="Q171" s="2143"/>
      <c r="R171" s="2143"/>
    </row>
    <row r="172" spans="1:18" ht="23.25" customHeight="1">
      <c r="A172" s="1991" t="s">
        <v>1832</v>
      </c>
      <c r="B172" s="3625" t="s">
        <v>1831</v>
      </c>
      <c r="C172" s="3625"/>
      <c r="D172" s="3625"/>
      <c r="E172" s="3625"/>
      <c r="F172" s="3625"/>
      <c r="G172" s="3625"/>
      <c r="H172" s="3625"/>
      <c r="I172" s="3625"/>
      <c r="J172" s="3625"/>
      <c r="K172" s="3625"/>
      <c r="L172" s="3625"/>
      <c r="M172" s="3625"/>
      <c r="N172" s="3625"/>
      <c r="O172" s="3625"/>
      <c r="P172" s="3625"/>
      <c r="Q172" s="3625"/>
      <c r="R172" s="3625"/>
    </row>
    <row r="173" spans="1:18" ht="42.75" customHeight="1">
      <c r="A173" s="2144">
        <v>1</v>
      </c>
      <c r="B173" s="3625" t="s">
        <v>2697</v>
      </c>
      <c r="C173" s="3625"/>
      <c r="D173" s="3625"/>
      <c r="E173" s="3625"/>
      <c r="F173" s="3625"/>
      <c r="G173" s="3625"/>
      <c r="H173" s="3625"/>
      <c r="I173" s="3625"/>
      <c r="J173" s="3625"/>
      <c r="K173" s="3625"/>
      <c r="L173" s="3625"/>
      <c r="M173" s="3625"/>
      <c r="N173" s="3625"/>
      <c r="O173" s="3625"/>
      <c r="P173" s="3625"/>
      <c r="Q173" s="3625"/>
      <c r="R173" s="3625"/>
    </row>
    <row r="174" spans="1:18" ht="27" customHeight="1">
      <c r="A174" s="2138"/>
      <c r="B174" s="2140"/>
      <c r="C174" s="2181"/>
      <c r="D174" s="1992"/>
      <c r="E174" s="2142"/>
      <c r="F174" s="3629" t="s">
        <v>1370</v>
      </c>
      <c r="G174" s="3629"/>
      <c r="H174" s="3629"/>
      <c r="I174" s="3629"/>
      <c r="J174" s="3629"/>
      <c r="K174" s="3629"/>
      <c r="L174" s="3629"/>
      <c r="M174" s="3629"/>
      <c r="N174" s="3629"/>
      <c r="O174" s="3629"/>
      <c r="P174" s="3629"/>
      <c r="Q174" s="3629"/>
      <c r="R174" s="2140"/>
    </row>
    <row r="175" spans="1:18" ht="33.75" customHeight="1">
      <c r="A175" s="2138"/>
      <c r="B175" s="2144" t="s">
        <v>1277</v>
      </c>
      <c r="C175" s="2179"/>
      <c r="D175" s="2143"/>
      <c r="E175" s="2143"/>
      <c r="F175" s="2143"/>
      <c r="G175" s="2143"/>
      <c r="H175" s="2143"/>
      <c r="I175" s="2143"/>
      <c r="J175" s="2143"/>
      <c r="K175" s="2143"/>
      <c r="L175" s="1974"/>
      <c r="M175" s="2143"/>
      <c r="N175" s="1993"/>
      <c r="O175" s="1993"/>
      <c r="P175" s="1993"/>
      <c r="Q175" s="1993"/>
      <c r="R175" s="2140"/>
    </row>
    <row r="176" spans="1:18" ht="64.5" customHeight="1">
      <c r="A176" s="2138"/>
      <c r="B176" s="1994" t="s">
        <v>1235</v>
      </c>
      <c r="C176" s="2183" t="s">
        <v>111</v>
      </c>
      <c r="D176" s="1995"/>
      <c r="E176" s="1996"/>
      <c r="F176" s="1993"/>
      <c r="G176" s="3660">
        <v>1350199</v>
      </c>
      <c r="H176" s="3661"/>
      <c r="I176" s="3661"/>
      <c r="J176" s="3661"/>
      <c r="K176" s="3661"/>
      <c r="L176" s="3661"/>
      <c r="M176" s="3661"/>
      <c r="N176" s="3661"/>
      <c r="O176" s="3661"/>
      <c r="P176" s="3661"/>
      <c r="Q176" s="3661"/>
      <c r="R176" s="3662"/>
    </row>
    <row r="177" spans="1:18" ht="64.5" customHeight="1">
      <c r="A177" s="2138"/>
      <c r="B177" s="1994" t="s">
        <v>1236</v>
      </c>
      <c r="C177" s="2183" t="s">
        <v>111</v>
      </c>
      <c r="D177" s="1995"/>
      <c r="E177" s="1996"/>
      <c r="F177" s="1993"/>
      <c r="G177" s="3660">
        <v>1659290</v>
      </c>
      <c r="H177" s="3661"/>
      <c r="I177" s="3661"/>
      <c r="J177" s="3661"/>
      <c r="K177" s="3661"/>
      <c r="L177" s="3661"/>
      <c r="M177" s="3661"/>
      <c r="N177" s="3661"/>
      <c r="O177" s="3661"/>
      <c r="P177" s="3661"/>
      <c r="Q177" s="3661"/>
      <c r="R177" s="3662"/>
    </row>
    <row r="178" spans="1:18" ht="64.5" customHeight="1">
      <c r="A178" s="2138"/>
      <c r="B178" s="1994" t="s">
        <v>1237</v>
      </c>
      <c r="C178" s="2183" t="s">
        <v>111</v>
      </c>
      <c r="D178" s="2139"/>
      <c r="E178" s="1997"/>
      <c r="F178" s="1998"/>
      <c r="G178" s="3660">
        <v>1552926</v>
      </c>
      <c r="H178" s="3661"/>
      <c r="I178" s="3661"/>
      <c r="J178" s="3661"/>
      <c r="K178" s="3661"/>
      <c r="L178" s="3661"/>
      <c r="M178" s="3661"/>
      <c r="N178" s="3661"/>
      <c r="O178" s="3661"/>
      <c r="P178" s="3661"/>
      <c r="Q178" s="3661"/>
      <c r="R178" s="3662"/>
    </row>
    <row r="179" spans="1:18" ht="64.5" customHeight="1">
      <c r="A179" s="2138"/>
      <c r="B179" s="1994" t="s">
        <v>1238</v>
      </c>
      <c r="C179" s="2183" t="s">
        <v>111</v>
      </c>
      <c r="D179" s="2139"/>
      <c r="E179" s="1997"/>
      <c r="F179" s="1998"/>
      <c r="G179" s="3660">
        <v>2324744</v>
      </c>
      <c r="H179" s="3661"/>
      <c r="I179" s="3661"/>
      <c r="J179" s="3661"/>
      <c r="K179" s="3661"/>
      <c r="L179" s="3661"/>
      <c r="M179" s="3661"/>
      <c r="N179" s="3661"/>
      <c r="O179" s="3661"/>
      <c r="P179" s="3661"/>
      <c r="Q179" s="3661"/>
      <c r="R179" s="3662"/>
    </row>
    <row r="180" spans="1:18" ht="64.5" customHeight="1">
      <c r="A180" s="2138"/>
      <c r="B180" s="2144" t="s">
        <v>1276</v>
      </c>
      <c r="C180" s="2179"/>
      <c r="D180" s="1971"/>
      <c r="E180" s="1972"/>
      <c r="F180" s="1971"/>
      <c r="G180" s="1971"/>
      <c r="H180" s="1971"/>
      <c r="I180" s="1971"/>
      <c r="J180" s="1971"/>
      <c r="K180" s="1971"/>
      <c r="L180" s="1973"/>
      <c r="M180" s="1971"/>
      <c r="N180" s="1993"/>
      <c r="O180" s="1993"/>
      <c r="P180" s="1993"/>
      <c r="Q180" s="1993"/>
      <c r="R180" s="1999"/>
    </row>
    <row r="181" spans="1:18" ht="64.5" customHeight="1">
      <c r="A181" s="2138"/>
      <c r="B181" s="1994" t="s">
        <v>1813</v>
      </c>
      <c r="C181" s="2183" t="s">
        <v>111</v>
      </c>
      <c r="D181" s="1995"/>
      <c r="E181" s="1996"/>
      <c r="F181" s="1993"/>
      <c r="G181" s="3660">
        <v>2732343</v>
      </c>
      <c r="H181" s="3661"/>
      <c r="I181" s="3661"/>
      <c r="J181" s="3661"/>
      <c r="K181" s="3661"/>
      <c r="L181" s="3661"/>
      <c r="M181" s="3661"/>
      <c r="N181" s="3661"/>
      <c r="O181" s="3661"/>
      <c r="P181" s="3661"/>
      <c r="Q181" s="3661"/>
      <c r="R181" s="3662"/>
    </row>
    <row r="182" spans="1:18" ht="64.5" customHeight="1">
      <c r="A182" s="2138"/>
      <c r="B182" s="1994" t="s">
        <v>1251</v>
      </c>
      <c r="C182" s="2183" t="s">
        <v>111</v>
      </c>
      <c r="D182" s="2001"/>
      <c r="E182" s="2002"/>
      <c r="F182" s="2000"/>
      <c r="G182" s="3660">
        <v>3343343</v>
      </c>
      <c r="H182" s="3661"/>
      <c r="I182" s="3661"/>
      <c r="J182" s="3661"/>
      <c r="K182" s="3661"/>
      <c r="L182" s="3661"/>
      <c r="M182" s="3661"/>
      <c r="N182" s="3661"/>
      <c r="O182" s="3661"/>
      <c r="P182" s="3661"/>
      <c r="Q182" s="3661"/>
      <c r="R182" s="3662"/>
    </row>
    <row r="183" spans="1:18" ht="64.5" customHeight="1">
      <c r="A183" s="2138"/>
      <c r="B183" s="1994" t="s">
        <v>1248</v>
      </c>
      <c r="C183" s="2183" t="s">
        <v>111</v>
      </c>
      <c r="D183" s="2001"/>
      <c r="E183" s="2002"/>
      <c r="F183" s="2002"/>
      <c r="G183" s="3660">
        <v>4194250</v>
      </c>
      <c r="H183" s="3661"/>
      <c r="I183" s="3661"/>
      <c r="J183" s="3661"/>
      <c r="K183" s="3661"/>
      <c r="L183" s="3661"/>
      <c r="M183" s="3661"/>
      <c r="N183" s="3661"/>
      <c r="O183" s="3661"/>
      <c r="P183" s="3661"/>
      <c r="Q183" s="3661"/>
      <c r="R183" s="3662"/>
    </row>
    <row r="184" spans="1:18" ht="64.5" customHeight="1">
      <c r="A184" s="2138"/>
      <c r="B184" s="1994" t="s">
        <v>1249</v>
      </c>
      <c r="C184" s="2183" t="s">
        <v>111</v>
      </c>
      <c r="D184" s="2001"/>
      <c r="E184" s="2002"/>
      <c r="F184" s="2002"/>
      <c r="G184" s="3660">
        <v>2356886</v>
      </c>
      <c r="H184" s="3661"/>
      <c r="I184" s="3661"/>
      <c r="J184" s="3661"/>
      <c r="K184" s="3661"/>
      <c r="L184" s="3661"/>
      <c r="M184" s="3661"/>
      <c r="N184" s="3661"/>
      <c r="O184" s="3661"/>
      <c r="P184" s="3661"/>
      <c r="Q184" s="3661"/>
      <c r="R184" s="3662"/>
    </row>
    <row r="185" spans="1:18" ht="64.5" customHeight="1">
      <c r="A185" s="2138"/>
      <c r="B185" s="2144" t="s">
        <v>1093</v>
      </c>
      <c r="C185" s="2179"/>
      <c r="D185" s="1971"/>
      <c r="E185" s="1972"/>
      <c r="F185" s="1971"/>
      <c r="G185" s="1971"/>
      <c r="H185" s="1971"/>
      <c r="I185" s="1971"/>
      <c r="J185" s="1971"/>
      <c r="K185" s="1971"/>
      <c r="L185" s="1973"/>
      <c r="M185" s="1971"/>
      <c r="N185" s="1971"/>
      <c r="O185" s="1971"/>
      <c r="P185" s="1971"/>
      <c r="Q185" s="1971"/>
      <c r="R185" s="2140"/>
    </row>
    <row r="186" spans="1:18" ht="64.5" customHeight="1">
      <c r="A186" s="2138"/>
      <c r="B186" s="2003" t="s">
        <v>1241</v>
      </c>
      <c r="C186" s="2179"/>
      <c r="D186" s="1971"/>
      <c r="E186" s="1972"/>
      <c r="F186" s="1971"/>
      <c r="G186" s="1971"/>
      <c r="H186" s="1971"/>
      <c r="I186" s="1971"/>
      <c r="J186" s="1971"/>
      <c r="K186" s="1971"/>
      <c r="L186" s="1973"/>
      <c r="M186" s="1971"/>
      <c r="N186" s="2002"/>
      <c r="O186" s="2002"/>
      <c r="P186" s="2002"/>
      <c r="Q186" s="2002"/>
      <c r="R186" s="2140"/>
    </row>
    <row r="187" spans="1:18" ht="64.5" customHeight="1">
      <c r="A187" s="2138"/>
      <c r="B187" s="1994" t="s">
        <v>1242</v>
      </c>
      <c r="C187" s="2179" t="s">
        <v>28</v>
      </c>
      <c r="D187" s="2001"/>
      <c r="E187" s="2002"/>
      <c r="F187" s="2002"/>
      <c r="G187" s="3660">
        <v>643591</v>
      </c>
      <c r="H187" s="3661"/>
      <c r="I187" s="3661"/>
      <c r="J187" s="3661"/>
      <c r="K187" s="3661"/>
      <c r="L187" s="3661"/>
      <c r="M187" s="3661"/>
      <c r="N187" s="3661"/>
      <c r="O187" s="3661"/>
      <c r="P187" s="3661"/>
      <c r="Q187" s="3661"/>
      <c r="R187" s="3662"/>
    </row>
    <row r="188" spans="1:18" ht="64.5" customHeight="1">
      <c r="A188" s="2138"/>
      <c r="B188" s="1994" t="s">
        <v>1243</v>
      </c>
      <c r="C188" s="2179" t="s">
        <v>28</v>
      </c>
      <c r="D188" s="2001"/>
      <c r="E188" s="2002"/>
      <c r="F188" s="2002"/>
      <c r="G188" s="3660">
        <v>462500</v>
      </c>
      <c r="H188" s="3661"/>
      <c r="I188" s="3661"/>
      <c r="J188" s="3661"/>
      <c r="K188" s="3661"/>
      <c r="L188" s="3661"/>
      <c r="M188" s="3661"/>
      <c r="N188" s="3661"/>
      <c r="O188" s="3661"/>
      <c r="P188" s="3661"/>
      <c r="Q188" s="3661"/>
      <c r="R188" s="3662"/>
    </row>
    <row r="189" spans="1:18" ht="64.5" customHeight="1">
      <c r="A189" s="2138"/>
      <c r="B189" s="2003" t="s">
        <v>1245</v>
      </c>
      <c r="C189" s="2179"/>
      <c r="D189" s="1971"/>
      <c r="E189" s="1972"/>
      <c r="F189" s="1973"/>
      <c r="G189" s="1973"/>
      <c r="H189" s="1973"/>
      <c r="I189" s="1973"/>
      <c r="J189" s="1973"/>
      <c r="K189" s="1971"/>
      <c r="L189" s="1973"/>
      <c r="M189" s="1973"/>
      <c r="N189" s="2002"/>
      <c r="O189" s="2002"/>
      <c r="P189" s="2002"/>
      <c r="Q189" s="2002"/>
      <c r="R189" s="2140"/>
    </row>
    <row r="190" spans="1:18" ht="64.5" customHeight="1">
      <c r="A190" s="2138"/>
      <c r="B190" s="2005" t="s">
        <v>1244</v>
      </c>
      <c r="C190" s="2179" t="s">
        <v>28</v>
      </c>
      <c r="D190" s="2001"/>
      <c r="E190" s="2002"/>
      <c r="F190" s="2002"/>
      <c r="G190" s="3660">
        <v>808136</v>
      </c>
      <c r="H190" s="3661"/>
      <c r="I190" s="3661"/>
      <c r="J190" s="3661"/>
      <c r="K190" s="3661"/>
      <c r="L190" s="3661"/>
      <c r="M190" s="3661"/>
      <c r="N190" s="3661"/>
      <c r="O190" s="3661"/>
      <c r="P190" s="3661"/>
      <c r="Q190" s="3661"/>
      <c r="R190" s="3662"/>
    </row>
    <row r="191" spans="1:18" ht="64.5" customHeight="1">
      <c r="A191" s="2138"/>
      <c r="B191" s="1994" t="s">
        <v>1371</v>
      </c>
      <c r="C191" s="2179" t="s">
        <v>28</v>
      </c>
      <c r="D191" s="2001"/>
      <c r="E191" s="2002"/>
      <c r="F191" s="2002"/>
      <c r="G191" s="3660">
        <v>781773</v>
      </c>
      <c r="H191" s="3661"/>
      <c r="I191" s="3661"/>
      <c r="J191" s="3661"/>
      <c r="K191" s="3661"/>
      <c r="L191" s="3661"/>
      <c r="M191" s="3661"/>
      <c r="N191" s="3661"/>
      <c r="O191" s="3661"/>
      <c r="P191" s="3661"/>
      <c r="Q191" s="3661"/>
      <c r="R191" s="3662"/>
    </row>
    <row r="192" spans="1:18" ht="64.5" customHeight="1">
      <c r="A192" s="2138"/>
      <c r="B192" s="2144" t="s">
        <v>1278</v>
      </c>
      <c r="C192" s="2179"/>
      <c r="D192" s="1971"/>
      <c r="E192" s="1972"/>
      <c r="F192" s="3629" t="s">
        <v>1370</v>
      </c>
      <c r="G192" s="3629"/>
      <c r="H192" s="3629"/>
      <c r="I192" s="3629"/>
      <c r="J192" s="3629"/>
      <c r="K192" s="3629"/>
      <c r="L192" s="3629"/>
      <c r="M192" s="3629"/>
      <c r="N192" s="3629"/>
      <c r="O192" s="3629"/>
      <c r="P192" s="3629"/>
      <c r="Q192" s="3629"/>
      <c r="R192" s="2140"/>
    </row>
    <row r="193" spans="1:18" ht="64.5" customHeight="1">
      <c r="A193" s="2138"/>
      <c r="B193" s="1994" t="s">
        <v>1247</v>
      </c>
      <c r="C193" s="2183" t="s">
        <v>111</v>
      </c>
      <c r="D193" s="1995"/>
      <c r="E193" s="1996"/>
      <c r="F193" s="1996"/>
      <c r="G193" s="3660">
        <v>2802926</v>
      </c>
      <c r="H193" s="3661"/>
      <c r="I193" s="3661"/>
      <c r="J193" s="3661"/>
      <c r="K193" s="3661"/>
      <c r="L193" s="3661"/>
      <c r="M193" s="3661"/>
      <c r="N193" s="3661"/>
      <c r="O193" s="3661"/>
      <c r="P193" s="3661"/>
      <c r="Q193" s="3661"/>
      <c r="R193" s="3662"/>
    </row>
    <row r="194" spans="1:18" ht="64.5" customHeight="1">
      <c r="A194" s="2138"/>
      <c r="B194" s="1994" t="s">
        <v>1246</v>
      </c>
      <c r="C194" s="2183" t="s">
        <v>111</v>
      </c>
      <c r="D194" s="1995"/>
      <c r="E194" s="1996"/>
      <c r="F194" s="1996"/>
      <c r="G194" s="3660">
        <v>3419290</v>
      </c>
      <c r="H194" s="3661"/>
      <c r="I194" s="3661"/>
      <c r="J194" s="3661"/>
      <c r="K194" s="3661"/>
      <c r="L194" s="3661"/>
      <c r="M194" s="3661"/>
      <c r="N194" s="3661"/>
      <c r="O194" s="3661"/>
      <c r="P194" s="3661"/>
      <c r="Q194" s="3661"/>
      <c r="R194" s="3662"/>
    </row>
    <row r="195" spans="1:18" ht="64.5" customHeight="1">
      <c r="A195" s="2138"/>
      <c r="B195" s="1994" t="s">
        <v>1814</v>
      </c>
      <c r="C195" s="2183" t="s">
        <v>111</v>
      </c>
      <c r="D195" s="1995"/>
      <c r="E195" s="1996"/>
      <c r="F195" s="1996"/>
      <c r="G195" s="3660">
        <v>1029995</v>
      </c>
      <c r="H195" s="3661"/>
      <c r="I195" s="3661"/>
      <c r="J195" s="3661"/>
      <c r="K195" s="3661"/>
      <c r="L195" s="3661"/>
      <c r="M195" s="3661"/>
      <c r="N195" s="3661"/>
      <c r="O195" s="3661"/>
      <c r="P195" s="3661"/>
      <c r="Q195" s="3661"/>
      <c r="R195" s="3662"/>
    </row>
    <row r="196" spans="1:18" ht="64.5" customHeight="1">
      <c r="A196" s="2145"/>
      <c r="B196" s="1994" t="s">
        <v>1240</v>
      </c>
      <c r="C196" s="2183" t="s">
        <v>111</v>
      </c>
      <c r="D196" s="1995"/>
      <c r="E196" s="1996"/>
      <c r="F196" s="1996"/>
      <c r="G196" s="3660">
        <v>5196341</v>
      </c>
      <c r="H196" s="3661"/>
      <c r="I196" s="3661"/>
      <c r="J196" s="3661"/>
      <c r="K196" s="3661"/>
      <c r="L196" s="3661"/>
      <c r="M196" s="3661"/>
      <c r="N196" s="3661"/>
      <c r="O196" s="3661"/>
      <c r="P196" s="3661"/>
      <c r="Q196" s="3661"/>
      <c r="R196" s="3662"/>
    </row>
    <row r="197" spans="1:18" ht="45.75" customHeight="1">
      <c r="A197" s="2144">
        <v>2</v>
      </c>
      <c r="B197" s="3625" t="s">
        <v>2698</v>
      </c>
      <c r="C197" s="3625"/>
      <c r="D197" s="3625"/>
      <c r="E197" s="3625"/>
      <c r="F197" s="3625"/>
      <c r="G197" s="3625"/>
      <c r="H197" s="3625"/>
      <c r="I197" s="3625"/>
      <c r="J197" s="3625"/>
      <c r="K197" s="3625"/>
      <c r="L197" s="3625"/>
      <c r="M197" s="3625"/>
      <c r="N197" s="3625"/>
      <c r="O197" s="3625"/>
      <c r="P197" s="3625"/>
      <c r="Q197" s="3625"/>
      <c r="R197" s="3625"/>
    </row>
    <row r="198" spans="1:18" ht="26.25" customHeight="1">
      <c r="A198" s="2138"/>
      <c r="B198" s="3629" t="s">
        <v>1318</v>
      </c>
      <c r="C198" s="3629"/>
      <c r="D198" s="2144"/>
      <c r="E198" s="2146"/>
      <c r="F198" s="3629" t="s">
        <v>1372</v>
      </c>
      <c r="G198" s="3629"/>
      <c r="H198" s="3629"/>
      <c r="I198" s="3629"/>
      <c r="J198" s="3629"/>
      <c r="K198" s="3629"/>
      <c r="L198" s="3629"/>
      <c r="M198" s="3629"/>
      <c r="N198" s="3629"/>
      <c r="O198" s="3629"/>
      <c r="P198" s="3629"/>
      <c r="Q198" s="3629"/>
      <c r="R198" s="3629"/>
    </row>
    <row r="199" spans="1:18" ht="78" customHeight="1">
      <c r="A199" s="2138"/>
      <c r="B199" s="2151" t="s">
        <v>1635</v>
      </c>
      <c r="C199" s="2183" t="s">
        <v>32</v>
      </c>
      <c r="D199" s="3635" t="s">
        <v>1559</v>
      </c>
      <c r="E199" s="1997"/>
      <c r="F199" s="1996"/>
      <c r="G199" s="3660">
        <v>92400</v>
      </c>
      <c r="H199" s="3661"/>
      <c r="I199" s="3661"/>
      <c r="J199" s="3661"/>
      <c r="K199" s="3661"/>
      <c r="L199" s="3661"/>
      <c r="M199" s="3661"/>
      <c r="N199" s="3661"/>
      <c r="O199" s="3661"/>
      <c r="P199" s="3661"/>
      <c r="Q199" s="3661"/>
      <c r="R199" s="3662"/>
    </row>
    <row r="200" spans="1:18" ht="78" customHeight="1">
      <c r="A200" s="2138"/>
      <c r="B200" s="2151" t="s">
        <v>1636</v>
      </c>
      <c r="C200" s="2179" t="s">
        <v>32</v>
      </c>
      <c r="D200" s="3635"/>
      <c r="E200" s="1997"/>
      <c r="F200" s="1997"/>
      <c r="G200" s="3660">
        <v>36000</v>
      </c>
      <c r="H200" s="3661"/>
      <c r="I200" s="3661"/>
      <c r="J200" s="3661"/>
      <c r="K200" s="3661"/>
      <c r="L200" s="3661"/>
      <c r="M200" s="3661"/>
      <c r="N200" s="3661"/>
      <c r="O200" s="3661"/>
      <c r="P200" s="3661"/>
      <c r="Q200" s="3661"/>
      <c r="R200" s="3662"/>
    </row>
    <row r="201" spans="1:18" ht="78" customHeight="1">
      <c r="A201" s="2138"/>
      <c r="B201" s="2151" t="s">
        <v>1638</v>
      </c>
      <c r="C201" s="2179" t="s">
        <v>32</v>
      </c>
      <c r="D201" s="2150" t="s">
        <v>1559</v>
      </c>
      <c r="E201" s="1997"/>
      <c r="F201" s="1997"/>
      <c r="G201" s="3660">
        <v>37200</v>
      </c>
      <c r="H201" s="3661"/>
      <c r="I201" s="3661"/>
      <c r="J201" s="3661"/>
      <c r="K201" s="3661"/>
      <c r="L201" s="3661"/>
      <c r="M201" s="3661"/>
      <c r="N201" s="3661"/>
      <c r="O201" s="3661"/>
      <c r="P201" s="3661"/>
      <c r="Q201" s="3661"/>
      <c r="R201" s="3662"/>
    </row>
    <row r="202" spans="1:18" ht="78" customHeight="1">
      <c r="A202" s="2138"/>
      <c r="B202" s="2151" t="s">
        <v>1637</v>
      </c>
      <c r="C202" s="2179" t="s">
        <v>32</v>
      </c>
      <c r="D202" s="2150" t="s">
        <v>1559</v>
      </c>
      <c r="E202" s="1997"/>
      <c r="F202" s="1997"/>
      <c r="G202" s="3660">
        <v>43200</v>
      </c>
      <c r="H202" s="3661"/>
      <c r="I202" s="3661"/>
      <c r="J202" s="3661"/>
      <c r="K202" s="3661"/>
      <c r="L202" s="3661"/>
      <c r="M202" s="3661"/>
      <c r="N202" s="3661"/>
      <c r="O202" s="3661"/>
      <c r="P202" s="3661"/>
      <c r="Q202" s="3661"/>
      <c r="R202" s="3662"/>
    </row>
    <row r="203" spans="1:18" ht="78" customHeight="1">
      <c r="A203" s="2138"/>
      <c r="B203" s="2151" t="s">
        <v>1639</v>
      </c>
      <c r="C203" s="2179" t="s">
        <v>32</v>
      </c>
      <c r="D203" s="2150" t="s">
        <v>1559</v>
      </c>
      <c r="E203" s="1997"/>
      <c r="F203" s="1997"/>
      <c r="G203" s="3660">
        <v>45600</v>
      </c>
      <c r="H203" s="3661"/>
      <c r="I203" s="3661"/>
      <c r="J203" s="3661"/>
      <c r="K203" s="3661"/>
      <c r="L203" s="3661"/>
      <c r="M203" s="3661"/>
      <c r="N203" s="3661"/>
      <c r="O203" s="3661"/>
      <c r="P203" s="3661"/>
      <c r="Q203" s="3661"/>
      <c r="R203" s="3662"/>
    </row>
    <row r="204" spans="1:18" ht="78" customHeight="1">
      <c r="A204" s="2138"/>
      <c r="B204" s="2151" t="s">
        <v>1642</v>
      </c>
      <c r="C204" s="2179" t="s">
        <v>32</v>
      </c>
      <c r="D204" s="1994"/>
      <c r="E204" s="1997"/>
      <c r="F204" s="1997"/>
      <c r="G204" s="3660">
        <v>150000</v>
      </c>
      <c r="H204" s="3661"/>
      <c r="I204" s="3661"/>
      <c r="J204" s="3661"/>
      <c r="K204" s="3661"/>
      <c r="L204" s="3661"/>
      <c r="M204" s="3661"/>
      <c r="N204" s="3661"/>
      <c r="O204" s="3661"/>
      <c r="P204" s="3661"/>
      <c r="Q204" s="3661"/>
      <c r="R204" s="3662"/>
    </row>
    <row r="205" spans="1:18" ht="78" customHeight="1">
      <c r="A205" s="2138"/>
      <c r="B205" s="2151" t="s">
        <v>1643</v>
      </c>
      <c r="C205" s="2179" t="s">
        <v>32</v>
      </c>
      <c r="D205" s="1994"/>
      <c r="E205" s="1997"/>
      <c r="F205" s="1997"/>
      <c r="G205" s="3660">
        <v>186000</v>
      </c>
      <c r="H205" s="3661"/>
      <c r="I205" s="3661"/>
      <c r="J205" s="3661"/>
      <c r="K205" s="3661"/>
      <c r="L205" s="3661"/>
      <c r="M205" s="3661"/>
      <c r="N205" s="3661"/>
      <c r="O205" s="3661"/>
      <c r="P205" s="3661"/>
      <c r="Q205" s="3661"/>
      <c r="R205" s="3662"/>
    </row>
    <row r="206" spans="1:18" ht="78" customHeight="1">
      <c r="A206" s="2138"/>
      <c r="B206" s="2151" t="s">
        <v>1645</v>
      </c>
      <c r="C206" s="2179" t="s">
        <v>32</v>
      </c>
      <c r="D206" s="3635" t="s">
        <v>1559</v>
      </c>
      <c r="E206" s="1997"/>
      <c r="F206" s="1997"/>
      <c r="G206" s="3660">
        <v>186120</v>
      </c>
      <c r="H206" s="3661"/>
      <c r="I206" s="3661"/>
      <c r="J206" s="3661"/>
      <c r="K206" s="3661"/>
      <c r="L206" s="3661"/>
      <c r="M206" s="3661"/>
      <c r="N206" s="3661"/>
      <c r="O206" s="3661"/>
      <c r="P206" s="3661"/>
      <c r="Q206" s="3661"/>
      <c r="R206" s="3662"/>
    </row>
    <row r="207" spans="1:18" ht="78" customHeight="1">
      <c r="A207" s="2138"/>
      <c r="B207" s="2151" t="s">
        <v>1644</v>
      </c>
      <c r="C207" s="2179" t="s">
        <v>32</v>
      </c>
      <c r="D207" s="3635"/>
      <c r="E207" s="1997"/>
      <c r="F207" s="1997"/>
      <c r="G207" s="3660">
        <v>24600</v>
      </c>
      <c r="H207" s="3661"/>
      <c r="I207" s="3661"/>
      <c r="J207" s="3661"/>
      <c r="K207" s="3661"/>
      <c r="L207" s="3661"/>
      <c r="M207" s="3661"/>
      <c r="N207" s="3661"/>
      <c r="O207" s="3661"/>
      <c r="P207" s="3661"/>
      <c r="Q207" s="3661"/>
      <c r="R207" s="3662"/>
    </row>
    <row r="208" spans="1:18" ht="19.5" customHeight="1">
      <c r="A208" s="2138"/>
      <c r="B208" s="2144" t="s">
        <v>1277</v>
      </c>
      <c r="C208" s="2006"/>
      <c r="D208" s="2006"/>
      <c r="E208" s="2007"/>
      <c r="F208" s="3629" t="s">
        <v>1372</v>
      </c>
      <c r="G208" s="3629"/>
      <c r="H208" s="3629"/>
      <c r="I208" s="3629"/>
      <c r="J208" s="3629"/>
      <c r="K208" s="3629"/>
      <c r="L208" s="3629"/>
      <c r="M208" s="3629"/>
      <c r="N208" s="3629"/>
      <c r="O208" s="3629"/>
      <c r="P208" s="3629"/>
      <c r="Q208" s="3629"/>
      <c r="R208" s="3629"/>
    </row>
    <row r="209" spans="1:18" ht="43.5" customHeight="1">
      <c r="A209" s="2138"/>
      <c r="B209" s="2151" t="s">
        <v>1825</v>
      </c>
      <c r="C209" s="2183" t="s">
        <v>111</v>
      </c>
      <c r="D209" s="3635" t="s">
        <v>1559</v>
      </c>
      <c r="E209" s="2149"/>
      <c r="F209" s="1997"/>
      <c r="G209" s="3660">
        <v>1984545</v>
      </c>
      <c r="H209" s="3661"/>
      <c r="I209" s="3661"/>
      <c r="J209" s="3661"/>
      <c r="K209" s="3661"/>
      <c r="L209" s="3661"/>
      <c r="M209" s="3661"/>
      <c r="N209" s="3661"/>
      <c r="O209" s="3661"/>
      <c r="P209" s="3661"/>
      <c r="Q209" s="3661"/>
      <c r="R209" s="3662"/>
    </row>
    <row r="210" spans="1:18" ht="43.5" customHeight="1">
      <c r="A210" s="2138"/>
      <c r="B210" s="2155" t="s">
        <v>1646</v>
      </c>
      <c r="C210" s="2183" t="s">
        <v>111</v>
      </c>
      <c r="D210" s="3635"/>
      <c r="E210" s="2149"/>
      <c r="F210" s="1997"/>
      <c r="G210" s="3660">
        <v>1697273</v>
      </c>
      <c r="H210" s="3661"/>
      <c r="I210" s="3661"/>
      <c r="J210" s="3661"/>
      <c r="K210" s="3661"/>
      <c r="L210" s="3661"/>
      <c r="M210" s="3661"/>
      <c r="N210" s="3661"/>
      <c r="O210" s="3661"/>
      <c r="P210" s="3661"/>
      <c r="Q210" s="3661"/>
      <c r="R210" s="3662"/>
    </row>
    <row r="211" spans="1:18" ht="43.5" customHeight="1">
      <c r="A211" s="2138"/>
      <c r="B211" s="2151" t="s">
        <v>1647</v>
      </c>
      <c r="C211" s="2183" t="s">
        <v>111</v>
      </c>
      <c r="D211" s="3635"/>
      <c r="E211" s="2149"/>
      <c r="F211" s="1997"/>
      <c r="G211" s="3660">
        <v>1245455</v>
      </c>
      <c r="H211" s="3661"/>
      <c r="I211" s="3661"/>
      <c r="J211" s="3661"/>
      <c r="K211" s="3661"/>
      <c r="L211" s="3661"/>
      <c r="M211" s="3661"/>
      <c r="N211" s="3661"/>
      <c r="O211" s="3661"/>
      <c r="P211" s="3661"/>
      <c r="Q211" s="3661"/>
      <c r="R211" s="3662"/>
    </row>
    <row r="212" spans="1:18" ht="21" customHeight="1">
      <c r="A212" s="2138"/>
      <c r="B212" s="2144" t="s">
        <v>1276</v>
      </c>
      <c r="C212" s="2183"/>
      <c r="D212" s="2150"/>
      <c r="E212" s="2149"/>
      <c r="F212" s="1997"/>
      <c r="G212" s="1997"/>
      <c r="H212" s="2139"/>
      <c r="I212" s="2139"/>
      <c r="J212" s="2139"/>
      <c r="K212" s="1997"/>
      <c r="L212" s="1997"/>
      <c r="M212" s="2149"/>
      <c r="N212" s="2139"/>
      <c r="O212" s="2139"/>
      <c r="P212" s="2139"/>
      <c r="Q212" s="2139"/>
      <c r="R212" s="2139"/>
    </row>
    <row r="213" spans="1:18" ht="48" customHeight="1">
      <c r="A213" s="2138"/>
      <c r="B213" s="2151" t="s">
        <v>1826</v>
      </c>
      <c r="C213" s="2183" t="s">
        <v>111</v>
      </c>
      <c r="D213" s="3635" t="s">
        <v>1559</v>
      </c>
      <c r="E213" s="2149"/>
      <c r="F213" s="1997"/>
      <c r="G213" s="3660">
        <v>4090909</v>
      </c>
      <c r="H213" s="3661"/>
      <c r="I213" s="3661"/>
      <c r="J213" s="3661"/>
      <c r="K213" s="3661"/>
      <c r="L213" s="3661"/>
      <c r="M213" s="3661"/>
      <c r="N213" s="3661"/>
      <c r="O213" s="3661"/>
      <c r="P213" s="3661"/>
      <c r="Q213" s="3661"/>
      <c r="R213" s="3662"/>
    </row>
    <row r="214" spans="1:18" ht="48" customHeight="1">
      <c r="A214" s="2138"/>
      <c r="B214" s="2151" t="s">
        <v>1648</v>
      </c>
      <c r="C214" s="2183" t="s">
        <v>111</v>
      </c>
      <c r="D214" s="3635"/>
      <c r="E214" s="2149"/>
      <c r="F214" s="1997"/>
      <c r="G214" s="3660">
        <v>1990909</v>
      </c>
      <c r="H214" s="3661"/>
      <c r="I214" s="3661"/>
      <c r="J214" s="3661"/>
      <c r="K214" s="3661"/>
      <c r="L214" s="3661"/>
      <c r="M214" s="3661"/>
      <c r="N214" s="3661"/>
      <c r="O214" s="3661"/>
      <c r="P214" s="3661"/>
      <c r="Q214" s="3661"/>
      <c r="R214" s="3662"/>
    </row>
    <row r="215" spans="1:18" ht="48" customHeight="1">
      <c r="A215" s="2138"/>
      <c r="B215" s="2151" t="s">
        <v>1649</v>
      </c>
      <c r="C215" s="2183" t="s">
        <v>111</v>
      </c>
      <c r="D215" s="3635"/>
      <c r="E215" s="2149"/>
      <c r="F215" s="1997"/>
      <c r="G215" s="3660">
        <v>2466364</v>
      </c>
      <c r="H215" s="3661"/>
      <c r="I215" s="3661"/>
      <c r="J215" s="3661"/>
      <c r="K215" s="3661"/>
      <c r="L215" s="3661"/>
      <c r="M215" s="3661"/>
      <c r="N215" s="3661"/>
      <c r="O215" s="3661"/>
      <c r="P215" s="3661"/>
      <c r="Q215" s="3661"/>
      <c r="R215" s="3662"/>
    </row>
    <row r="216" spans="1:18" ht="22.5" customHeight="1">
      <c r="A216" s="2138"/>
      <c r="B216" s="2144" t="s">
        <v>1093</v>
      </c>
      <c r="C216" s="2183"/>
      <c r="D216" s="2150"/>
      <c r="E216" s="2149"/>
      <c r="F216" s="1997"/>
      <c r="G216" s="1997"/>
      <c r="H216" s="2139"/>
      <c r="I216" s="2139"/>
      <c r="J216" s="2139"/>
      <c r="K216" s="1997"/>
      <c r="L216" s="1997"/>
      <c r="M216" s="2149"/>
      <c r="N216" s="2139"/>
      <c r="O216" s="2139"/>
      <c r="P216" s="2139"/>
      <c r="Q216" s="2139"/>
      <c r="R216" s="2139"/>
    </row>
    <row r="217" spans="1:18" ht="50.25" customHeight="1">
      <c r="A217" s="2138"/>
      <c r="B217" s="2151" t="s">
        <v>1650</v>
      </c>
      <c r="C217" s="2183" t="s">
        <v>28</v>
      </c>
      <c r="D217" s="2150"/>
      <c r="E217" s="2149"/>
      <c r="F217" s="1997"/>
      <c r="G217" s="3660">
        <v>330909</v>
      </c>
      <c r="H217" s="3661"/>
      <c r="I217" s="3661"/>
      <c r="J217" s="3661"/>
      <c r="K217" s="3661"/>
      <c r="L217" s="3661"/>
      <c r="M217" s="3661"/>
      <c r="N217" s="3661"/>
      <c r="O217" s="3661"/>
      <c r="P217" s="3661"/>
      <c r="Q217" s="3661"/>
      <c r="R217" s="3662"/>
    </row>
    <row r="218" spans="1:18" ht="50.25" customHeight="1">
      <c r="A218" s="2145"/>
      <c r="B218" s="2151" t="s">
        <v>1651</v>
      </c>
      <c r="C218" s="2183" t="s">
        <v>28</v>
      </c>
      <c r="D218" s="2150"/>
      <c r="E218" s="2149"/>
      <c r="F218" s="1997"/>
      <c r="G218" s="3660">
        <v>436364</v>
      </c>
      <c r="H218" s="3661"/>
      <c r="I218" s="3661"/>
      <c r="J218" s="3661"/>
      <c r="K218" s="3661"/>
      <c r="L218" s="3661"/>
      <c r="M218" s="3661"/>
      <c r="N218" s="3661"/>
      <c r="O218" s="3661"/>
      <c r="P218" s="3661"/>
      <c r="Q218" s="3661"/>
      <c r="R218" s="3662"/>
    </row>
    <row r="219" spans="1:18" ht="36.75" hidden="1" customHeight="1">
      <c r="A219" s="1991">
        <v>3</v>
      </c>
      <c r="B219" s="3625" t="s">
        <v>1769</v>
      </c>
      <c r="C219" s="3625"/>
      <c r="D219" s="3625"/>
      <c r="E219" s="3625"/>
      <c r="F219" s="3625"/>
      <c r="G219" s="3625"/>
      <c r="H219" s="3625"/>
      <c r="I219" s="3625"/>
      <c r="J219" s="3625"/>
      <c r="K219" s="3625"/>
      <c r="L219" s="3625"/>
      <c r="M219" s="3625"/>
      <c r="N219" s="3625"/>
      <c r="O219" s="3625"/>
      <c r="P219" s="3625"/>
      <c r="Q219" s="3625"/>
      <c r="R219" s="3625"/>
    </row>
    <row r="220" spans="1:18" ht="27.75" hidden="1" customHeight="1">
      <c r="A220" s="2145"/>
      <c r="B220" s="1970" t="s">
        <v>1771</v>
      </c>
      <c r="C220" s="2183"/>
      <c r="D220" s="2150"/>
      <c r="E220" s="2149"/>
      <c r="F220" s="3629" t="s">
        <v>1770</v>
      </c>
      <c r="G220" s="3629"/>
      <c r="H220" s="3629"/>
      <c r="I220" s="3629"/>
      <c r="J220" s="3629"/>
      <c r="K220" s="3629"/>
      <c r="L220" s="3629"/>
      <c r="M220" s="3629"/>
      <c r="N220" s="3629"/>
      <c r="O220" s="3629"/>
      <c r="P220" s="3629"/>
      <c r="Q220" s="3629"/>
      <c r="R220" s="3629"/>
    </row>
    <row r="221" spans="1:18" ht="34.5" hidden="1" customHeight="1">
      <c r="A221" s="3630"/>
      <c r="B221" s="3636" t="s">
        <v>1773</v>
      </c>
      <c r="C221" s="2183" t="s">
        <v>1772</v>
      </c>
      <c r="D221" s="3635" t="s">
        <v>1559</v>
      </c>
      <c r="E221" s="2149"/>
      <c r="F221" s="1997"/>
      <c r="G221" s="1997"/>
      <c r="H221" s="1999"/>
      <c r="I221" s="2139"/>
      <c r="J221" s="2139"/>
      <c r="K221" s="1997">
        <f>5900000/1.1</f>
        <v>5363636.3636363633</v>
      </c>
      <c r="L221" s="1997"/>
      <c r="M221" s="2149"/>
      <c r="N221" s="2139"/>
      <c r="O221" s="2139"/>
      <c r="P221" s="1999"/>
      <c r="Q221" s="1999"/>
      <c r="R221" s="1999"/>
    </row>
    <row r="222" spans="1:18" ht="34.5" hidden="1" customHeight="1">
      <c r="A222" s="3630"/>
      <c r="B222" s="3636"/>
      <c r="C222" s="2183" t="s">
        <v>1774</v>
      </c>
      <c r="D222" s="3635"/>
      <c r="E222" s="2149"/>
      <c r="F222" s="1997"/>
      <c r="G222" s="1997"/>
      <c r="H222" s="1999"/>
      <c r="I222" s="2139"/>
      <c r="J222" s="2139"/>
      <c r="K222" s="1997">
        <f>1570000/1.1</f>
        <v>1427272.7272727271</v>
      </c>
      <c r="L222" s="1997"/>
      <c r="M222" s="2149"/>
      <c r="N222" s="2139"/>
      <c r="O222" s="2139"/>
      <c r="P222" s="1999"/>
      <c r="Q222" s="1999"/>
      <c r="R222" s="1999"/>
    </row>
    <row r="223" spans="1:18" ht="34.5" hidden="1" customHeight="1">
      <c r="A223" s="3630"/>
      <c r="B223" s="3636"/>
      <c r="C223" s="2183" t="s">
        <v>1775</v>
      </c>
      <c r="D223" s="3635"/>
      <c r="E223" s="2149"/>
      <c r="F223" s="1997"/>
      <c r="G223" s="1997"/>
      <c r="H223" s="1999"/>
      <c r="I223" s="2139"/>
      <c r="J223" s="2139"/>
      <c r="K223" s="1997">
        <f>476000/1.1</f>
        <v>432727.27272727271</v>
      </c>
      <c r="L223" s="1997"/>
      <c r="M223" s="2149"/>
      <c r="N223" s="2139"/>
      <c r="O223" s="2139"/>
      <c r="P223" s="1999"/>
      <c r="Q223" s="1999"/>
      <c r="R223" s="1999"/>
    </row>
    <row r="224" spans="1:18" ht="34.5" hidden="1" customHeight="1">
      <c r="A224" s="3630"/>
      <c r="B224" s="3636" t="s">
        <v>1776</v>
      </c>
      <c r="C224" s="2183" t="s">
        <v>1772</v>
      </c>
      <c r="D224" s="3635" t="s">
        <v>1559</v>
      </c>
      <c r="E224" s="2149"/>
      <c r="F224" s="1997"/>
      <c r="G224" s="1997"/>
      <c r="H224" s="1999"/>
      <c r="I224" s="2139"/>
      <c r="J224" s="2139"/>
      <c r="K224" s="1997">
        <f>5728000/1.1</f>
        <v>5207272.7272727266</v>
      </c>
      <c r="L224" s="1997"/>
      <c r="M224" s="2149"/>
      <c r="N224" s="2139"/>
      <c r="O224" s="2139"/>
      <c r="P224" s="1999"/>
      <c r="Q224" s="1999"/>
      <c r="R224" s="1999"/>
    </row>
    <row r="225" spans="1:18" ht="34.5" hidden="1" customHeight="1">
      <c r="A225" s="3630"/>
      <c r="B225" s="3636"/>
      <c r="C225" s="2183" t="s">
        <v>1774</v>
      </c>
      <c r="D225" s="3635"/>
      <c r="E225" s="2149"/>
      <c r="F225" s="1997"/>
      <c r="G225" s="1997"/>
      <c r="H225" s="1999"/>
      <c r="I225" s="2139"/>
      <c r="J225" s="2139"/>
      <c r="K225" s="1997">
        <f>1522000/1.1</f>
        <v>1383636.3636363635</v>
      </c>
      <c r="L225" s="1997"/>
      <c r="M225" s="2149"/>
      <c r="N225" s="2139"/>
      <c r="O225" s="2139"/>
      <c r="P225" s="1999"/>
      <c r="Q225" s="1999"/>
      <c r="R225" s="1999"/>
    </row>
    <row r="226" spans="1:18" ht="34.5" hidden="1" customHeight="1">
      <c r="A226" s="3630"/>
      <c r="B226" s="3636"/>
      <c r="C226" s="2183" t="s">
        <v>1775</v>
      </c>
      <c r="D226" s="3635"/>
      <c r="E226" s="2149"/>
      <c r="F226" s="1997"/>
      <c r="G226" s="1997"/>
      <c r="H226" s="1999"/>
      <c r="I226" s="2139"/>
      <c r="J226" s="2139"/>
      <c r="K226" s="1997">
        <f>460000/1.1</f>
        <v>418181.81818181818</v>
      </c>
      <c r="L226" s="1997"/>
      <c r="M226" s="2149"/>
      <c r="N226" s="2139"/>
      <c r="O226" s="2139"/>
      <c r="P226" s="1999"/>
      <c r="Q226" s="1999"/>
      <c r="R226" s="1999"/>
    </row>
    <row r="227" spans="1:18" ht="34.5" hidden="1" customHeight="1">
      <c r="A227" s="3630"/>
      <c r="B227" s="3636" t="s">
        <v>1777</v>
      </c>
      <c r="C227" s="2183" t="s">
        <v>1772</v>
      </c>
      <c r="D227" s="3635" t="s">
        <v>1559</v>
      </c>
      <c r="E227" s="2149"/>
      <c r="F227" s="1997"/>
      <c r="G227" s="1997"/>
      <c r="H227" s="1999"/>
      <c r="I227" s="2139"/>
      <c r="J227" s="2139"/>
      <c r="K227" s="1997">
        <f>4685000/1.1</f>
        <v>4259090.9090909092</v>
      </c>
      <c r="L227" s="1997"/>
      <c r="M227" s="2149"/>
      <c r="N227" s="2139"/>
      <c r="O227" s="2139"/>
      <c r="P227" s="1999"/>
      <c r="Q227" s="1999"/>
      <c r="R227" s="1999"/>
    </row>
    <row r="228" spans="1:18" ht="34.5" hidden="1" customHeight="1">
      <c r="A228" s="3630"/>
      <c r="B228" s="3636"/>
      <c r="C228" s="2183" t="s">
        <v>1353</v>
      </c>
      <c r="D228" s="3635"/>
      <c r="E228" s="2149"/>
      <c r="F228" s="1997"/>
      <c r="G228" s="1997"/>
      <c r="H228" s="1999"/>
      <c r="I228" s="2139"/>
      <c r="J228" s="2139"/>
      <c r="K228" s="1997">
        <f>1728000/1.1</f>
        <v>1570909.0909090908</v>
      </c>
      <c r="L228" s="1997"/>
      <c r="M228" s="2149"/>
      <c r="N228" s="2139"/>
      <c r="O228" s="2139"/>
      <c r="P228" s="1999"/>
      <c r="Q228" s="1999"/>
      <c r="R228" s="1999"/>
    </row>
    <row r="229" spans="1:18" ht="34.5" hidden="1" customHeight="1">
      <c r="A229" s="3630"/>
      <c r="B229" s="3636"/>
      <c r="C229" s="2183" t="s">
        <v>1775</v>
      </c>
      <c r="D229" s="3635"/>
      <c r="E229" s="2149"/>
      <c r="F229" s="1997"/>
      <c r="G229" s="1997"/>
      <c r="H229" s="1999"/>
      <c r="I229" s="2139"/>
      <c r="J229" s="2139"/>
      <c r="K229" s="1997">
        <f>401000/1.1</f>
        <v>364545.45454545453</v>
      </c>
      <c r="L229" s="1997"/>
      <c r="M229" s="2149"/>
      <c r="N229" s="2139"/>
      <c r="O229" s="2139"/>
      <c r="P229" s="1999"/>
      <c r="Q229" s="1999"/>
      <c r="R229" s="1999"/>
    </row>
    <row r="230" spans="1:18" ht="34.5" hidden="1" customHeight="1">
      <c r="A230" s="3630"/>
      <c r="B230" s="3636" t="s">
        <v>1778</v>
      </c>
      <c r="C230" s="2183" t="s">
        <v>1772</v>
      </c>
      <c r="D230" s="3635" t="s">
        <v>1559</v>
      </c>
      <c r="E230" s="2149"/>
      <c r="F230" s="1997"/>
      <c r="G230" s="1997"/>
      <c r="H230" s="1999"/>
      <c r="I230" s="2139"/>
      <c r="J230" s="2139"/>
      <c r="K230" s="1997">
        <f>4719000/1.1</f>
        <v>4290000</v>
      </c>
      <c r="L230" s="1997"/>
      <c r="M230" s="2149"/>
      <c r="N230" s="2139"/>
      <c r="O230" s="2139"/>
      <c r="P230" s="1999"/>
      <c r="Q230" s="1999"/>
      <c r="R230" s="1999"/>
    </row>
    <row r="231" spans="1:18" ht="34.5" hidden="1" customHeight="1">
      <c r="A231" s="3630"/>
      <c r="B231" s="3636"/>
      <c r="C231" s="2183" t="s">
        <v>1353</v>
      </c>
      <c r="D231" s="3635"/>
      <c r="E231" s="2149"/>
      <c r="F231" s="1997"/>
      <c r="G231" s="1997"/>
      <c r="H231" s="1999"/>
      <c r="I231" s="2139"/>
      <c r="J231" s="2139"/>
      <c r="K231" s="1997">
        <f>1801000/1.1</f>
        <v>1637272.7272727271</v>
      </c>
      <c r="L231" s="1997"/>
      <c r="M231" s="2149"/>
      <c r="N231" s="2139"/>
      <c r="O231" s="2139"/>
      <c r="P231" s="1999"/>
      <c r="Q231" s="1999"/>
      <c r="R231" s="1999"/>
    </row>
    <row r="232" spans="1:18" ht="34.5" hidden="1" customHeight="1">
      <c r="A232" s="3630"/>
      <c r="B232" s="3636"/>
      <c r="C232" s="2183" t="s">
        <v>1775</v>
      </c>
      <c r="D232" s="3635"/>
      <c r="E232" s="2149"/>
      <c r="F232" s="1997"/>
      <c r="G232" s="1997"/>
      <c r="H232" s="1999"/>
      <c r="I232" s="2139"/>
      <c r="J232" s="2139"/>
      <c r="K232" s="1997">
        <f>439000/1.1</f>
        <v>399090.90909090906</v>
      </c>
      <c r="L232" s="1997"/>
      <c r="M232" s="2149"/>
      <c r="N232" s="2139"/>
      <c r="O232" s="2139"/>
      <c r="P232" s="1999"/>
      <c r="Q232" s="1999"/>
      <c r="R232" s="1999"/>
    </row>
    <row r="233" spans="1:18" ht="34.5" hidden="1" customHeight="1">
      <c r="A233" s="2145"/>
      <c r="B233" s="2155" t="s">
        <v>1779</v>
      </c>
      <c r="C233" s="2183" t="s">
        <v>1354</v>
      </c>
      <c r="D233" s="3635"/>
      <c r="E233" s="2149"/>
      <c r="F233" s="1997"/>
      <c r="G233" s="1997"/>
      <c r="H233" s="1999"/>
      <c r="I233" s="2139"/>
      <c r="J233" s="2139"/>
      <c r="K233" s="1997">
        <f>2840000/1.1</f>
        <v>2581818.1818181816</v>
      </c>
      <c r="L233" s="1997"/>
      <c r="M233" s="2149"/>
      <c r="N233" s="2139"/>
      <c r="O233" s="2139"/>
      <c r="P233" s="1999"/>
      <c r="Q233" s="1999"/>
      <c r="R233" s="1999"/>
    </row>
    <row r="234" spans="1:18" ht="34.5" hidden="1" customHeight="1">
      <c r="A234" s="2145"/>
      <c r="B234" s="2155"/>
      <c r="C234" s="2183" t="s">
        <v>1353</v>
      </c>
      <c r="D234" s="3635"/>
      <c r="E234" s="2149"/>
      <c r="F234" s="1997"/>
      <c r="G234" s="1997"/>
      <c r="H234" s="1999"/>
      <c r="I234" s="2139"/>
      <c r="J234" s="2139"/>
      <c r="K234" s="1997">
        <f>875000/1.1</f>
        <v>795454.54545454541</v>
      </c>
      <c r="L234" s="1997"/>
      <c r="M234" s="2149"/>
      <c r="N234" s="2139"/>
      <c r="O234" s="2139"/>
      <c r="P234" s="1999"/>
      <c r="Q234" s="1999"/>
      <c r="R234" s="1999"/>
    </row>
    <row r="235" spans="1:18" ht="34.5" hidden="1" customHeight="1">
      <c r="A235" s="2145"/>
      <c r="B235" s="2155" t="s">
        <v>1779</v>
      </c>
      <c r="C235" s="2183" t="s">
        <v>1775</v>
      </c>
      <c r="D235" s="1994"/>
      <c r="E235" s="2149"/>
      <c r="F235" s="1997"/>
      <c r="G235" s="1997"/>
      <c r="H235" s="1999"/>
      <c r="I235" s="2139"/>
      <c r="J235" s="2139"/>
      <c r="K235" s="1997">
        <f>223000/1.1</f>
        <v>202727.27272727271</v>
      </c>
      <c r="L235" s="1997"/>
      <c r="M235" s="2149"/>
      <c r="N235" s="2139"/>
      <c r="O235" s="2139"/>
      <c r="P235" s="1999"/>
      <c r="Q235" s="1999"/>
      <c r="R235" s="1999"/>
    </row>
    <row r="236" spans="1:18" ht="34.5" hidden="1" customHeight="1">
      <c r="A236" s="2145"/>
      <c r="B236" s="1970" t="s">
        <v>1780</v>
      </c>
      <c r="C236" s="2183"/>
      <c r="D236" s="2150"/>
      <c r="E236" s="2149"/>
      <c r="F236" s="1997"/>
      <c r="G236" s="1997"/>
      <c r="H236" s="1999"/>
      <c r="I236" s="2139"/>
      <c r="J236" s="2139"/>
      <c r="K236" s="1997"/>
      <c r="L236" s="1997"/>
      <c r="M236" s="2149"/>
      <c r="N236" s="2139"/>
      <c r="O236" s="2139"/>
      <c r="P236" s="1999"/>
      <c r="Q236" s="1999"/>
      <c r="R236" s="1999"/>
    </row>
    <row r="237" spans="1:18" ht="34.5" hidden="1" customHeight="1">
      <c r="A237" s="2145"/>
      <c r="B237" s="2155" t="s">
        <v>1781</v>
      </c>
      <c r="C237" s="2183" t="s">
        <v>1774</v>
      </c>
      <c r="D237" s="2150"/>
      <c r="E237" s="2149"/>
      <c r="F237" s="1997"/>
      <c r="G237" s="1997"/>
      <c r="H237" s="1999"/>
      <c r="I237" s="2139"/>
      <c r="J237" s="2139"/>
      <c r="K237" s="1997">
        <f>1084000/1.1</f>
        <v>985454.54545454541</v>
      </c>
      <c r="L237" s="1997"/>
      <c r="M237" s="2149"/>
      <c r="N237" s="2139"/>
      <c r="O237" s="2139"/>
      <c r="P237" s="1999"/>
      <c r="Q237" s="1999"/>
      <c r="R237" s="1999"/>
    </row>
    <row r="238" spans="1:18" ht="34.5" hidden="1" customHeight="1">
      <c r="A238" s="2145"/>
      <c r="B238" s="2155" t="s">
        <v>1781</v>
      </c>
      <c r="C238" s="2183" t="s">
        <v>1782</v>
      </c>
      <c r="D238" s="3635" t="s">
        <v>1559</v>
      </c>
      <c r="E238" s="2149"/>
      <c r="F238" s="1997"/>
      <c r="G238" s="1997"/>
      <c r="H238" s="1999"/>
      <c r="I238" s="2139"/>
      <c r="J238" s="2139"/>
      <c r="K238" s="1997">
        <f>316000/1.1</f>
        <v>287272.72727272724</v>
      </c>
      <c r="L238" s="1997"/>
      <c r="M238" s="2149"/>
      <c r="N238" s="2139"/>
      <c r="O238" s="2139"/>
      <c r="P238" s="1999"/>
      <c r="Q238" s="1999"/>
      <c r="R238" s="1999"/>
    </row>
    <row r="239" spans="1:18" ht="34.5" hidden="1" customHeight="1">
      <c r="A239" s="3630"/>
      <c r="B239" s="3636" t="s">
        <v>1783</v>
      </c>
      <c r="C239" s="2183" t="s">
        <v>1774</v>
      </c>
      <c r="D239" s="3635"/>
      <c r="E239" s="2149"/>
      <c r="F239" s="1997"/>
      <c r="G239" s="1997"/>
      <c r="H239" s="1999"/>
      <c r="I239" s="2139"/>
      <c r="J239" s="2139"/>
      <c r="K239" s="1997">
        <f>1121000/1.1</f>
        <v>1019090.9090909091</v>
      </c>
      <c r="L239" s="1997"/>
      <c r="M239" s="2149"/>
      <c r="N239" s="2139"/>
      <c r="O239" s="2139"/>
      <c r="P239" s="1999"/>
      <c r="Q239" s="1999"/>
      <c r="R239" s="1999"/>
    </row>
    <row r="240" spans="1:18" ht="34.5" hidden="1" customHeight="1">
      <c r="A240" s="3630"/>
      <c r="B240" s="3636"/>
      <c r="C240" s="2183" t="s">
        <v>1782</v>
      </c>
      <c r="D240" s="3635"/>
      <c r="E240" s="2149"/>
      <c r="F240" s="1997"/>
      <c r="G240" s="1997"/>
      <c r="H240" s="1999"/>
      <c r="I240" s="2139"/>
      <c r="J240" s="2139"/>
      <c r="K240" s="1997">
        <f>327000/1.1</f>
        <v>297272.72727272724</v>
      </c>
      <c r="L240" s="1997"/>
      <c r="M240" s="2149"/>
      <c r="N240" s="2139"/>
      <c r="O240" s="2139"/>
      <c r="P240" s="1999"/>
      <c r="Q240" s="1999"/>
      <c r="R240" s="1999"/>
    </row>
    <row r="241" spans="1:18" ht="33" hidden="1" customHeight="1">
      <c r="A241" s="3630"/>
      <c r="B241" s="3636" t="s">
        <v>1784</v>
      </c>
      <c r="C241" s="2183" t="s">
        <v>1772</v>
      </c>
      <c r="D241" s="3635" t="s">
        <v>1559</v>
      </c>
      <c r="E241" s="2149"/>
      <c r="F241" s="1997"/>
      <c r="G241" s="1997"/>
      <c r="H241" s="1999"/>
      <c r="I241" s="2139"/>
      <c r="J241" s="2139"/>
      <c r="K241" s="1997">
        <f>4026000/1.1</f>
        <v>3659999.9999999995</v>
      </c>
      <c r="L241" s="1997"/>
      <c r="M241" s="2149"/>
      <c r="N241" s="2139"/>
      <c r="O241" s="2139"/>
      <c r="P241" s="1999"/>
      <c r="Q241" s="1999"/>
      <c r="R241" s="1999"/>
    </row>
    <row r="242" spans="1:18" ht="33" hidden="1" customHeight="1">
      <c r="A242" s="3630"/>
      <c r="B242" s="3636"/>
      <c r="C242" s="2183" t="s">
        <v>1353</v>
      </c>
      <c r="D242" s="3635"/>
      <c r="E242" s="2149"/>
      <c r="F242" s="1997"/>
      <c r="G242" s="1997"/>
      <c r="H242" s="1999"/>
      <c r="I242" s="2139"/>
      <c r="J242" s="2139"/>
      <c r="K242" s="1997">
        <f>1449000/1.1</f>
        <v>1317272.7272727271</v>
      </c>
      <c r="L242" s="1997"/>
      <c r="M242" s="2149"/>
      <c r="N242" s="2139"/>
      <c r="O242" s="2139"/>
      <c r="P242" s="1999"/>
      <c r="Q242" s="1999"/>
      <c r="R242" s="1999"/>
    </row>
    <row r="243" spans="1:18" ht="33" hidden="1" customHeight="1">
      <c r="A243" s="3630"/>
      <c r="B243" s="3636"/>
      <c r="C243" s="2183" t="s">
        <v>1774</v>
      </c>
      <c r="D243" s="3635"/>
      <c r="E243" s="2149"/>
      <c r="F243" s="1997"/>
      <c r="G243" s="1997"/>
      <c r="H243" s="1999"/>
      <c r="I243" s="2139"/>
      <c r="J243" s="2139"/>
      <c r="K243" s="1997">
        <f>1060000/1.1</f>
        <v>963636.36363636353</v>
      </c>
      <c r="L243" s="1997"/>
      <c r="M243" s="2149"/>
      <c r="N243" s="2139"/>
      <c r="O243" s="2139"/>
      <c r="P243" s="1999"/>
      <c r="Q243" s="1999"/>
      <c r="R243" s="1999"/>
    </row>
    <row r="244" spans="1:18" ht="33" hidden="1" customHeight="1">
      <c r="A244" s="3630"/>
      <c r="B244" s="3636"/>
      <c r="C244" s="2183" t="s">
        <v>1775</v>
      </c>
      <c r="D244" s="3635"/>
      <c r="E244" s="2149"/>
      <c r="F244" s="1997"/>
      <c r="G244" s="1997"/>
      <c r="H244" s="1999"/>
      <c r="I244" s="2139"/>
      <c r="J244" s="2139"/>
      <c r="K244" s="1997">
        <f>351000/1.1</f>
        <v>319090.90909090906</v>
      </c>
      <c r="L244" s="1997"/>
      <c r="M244" s="2149"/>
      <c r="N244" s="2139"/>
      <c r="O244" s="2139"/>
      <c r="P244" s="1999"/>
      <c r="Q244" s="1999"/>
      <c r="R244" s="1999"/>
    </row>
    <row r="245" spans="1:18" ht="33" hidden="1" customHeight="1">
      <c r="A245" s="3630"/>
      <c r="B245" s="3636"/>
      <c r="C245" s="2183" t="s">
        <v>1782</v>
      </c>
      <c r="D245" s="3635"/>
      <c r="E245" s="2149"/>
      <c r="F245" s="1997"/>
      <c r="G245" s="1997"/>
      <c r="H245" s="1999"/>
      <c r="I245" s="2139"/>
      <c r="J245" s="2139"/>
      <c r="K245" s="1997">
        <f>308000/1.1</f>
        <v>280000</v>
      </c>
      <c r="L245" s="1997"/>
      <c r="M245" s="2149"/>
      <c r="N245" s="2139"/>
      <c r="O245" s="2139"/>
      <c r="P245" s="1999"/>
      <c r="Q245" s="1999"/>
      <c r="R245" s="1999"/>
    </row>
    <row r="246" spans="1:18" ht="33" hidden="1" customHeight="1">
      <c r="A246" s="3630"/>
      <c r="B246" s="3636" t="s">
        <v>1785</v>
      </c>
      <c r="C246" s="2183" t="s">
        <v>1772</v>
      </c>
      <c r="D246" s="3635" t="s">
        <v>1559</v>
      </c>
      <c r="E246" s="2149"/>
      <c r="F246" s="1997"/>
      <c r="G246" s="1997"/>
      <c r="H246" s="1999"/>
      <c r="I246" s="2139"/>
      <c r="J246" s="2139"/>
      <c r="K246" s="1997">
        <f>3846000/1.1</f>
        <v>3496363.6363636362</v>
      </c>
      <c r="L246" s="1997"/>
      <c r="M246" s="2149"/>
      <c r="N246" s="2139"/>
      <c r="O246" s="2139"/>
      <c r="P246" s="1999"/>
      <c r="Q246" s="1999"/>
      <c r="R246" s="1999"/>
    </row>
    <row r="247" spans="1:18" ht="33" hidden="1" customHeight="1">
      <c r="A247" s="3630"/>
      <c r="B247" s="3636"/>
      <c r="C247" s="2183" t="s">
        <v>1774</v>
      </c>
      <c r="D247" s="3635"/>
      <c r="E247" s="2149"/>
      <c r="F247" s="1997"/>
      <c r="G247" s="1997"/>
      <c r="H247" s="1999"/>
      <c r="I247" s="2139"/>
      <c r="J247" s="2139"/>
      <c r="K247" s="1997">
        <f>1406000/1.1</f>
        <v>1278181.8181818181</v>
      </c>
      <c r="L247" s="1997"/>
      <c r="M247" s="2149"/>
      <c r="N247" s="2139"/>
      <c r="O247" s="2139"/>
      <c r="P247" s="1999"/>
      <c r="Q247" s="1999"/>
      <c r="R247" s="1999"/>
    </row>
    <row r="248" spans="1:18" ht="33" hidden="1" customHeight="1">
      <c r="A248" s="3630"/>
      <c r="B248" s="3636"/>
      <c r="C248" s="2183" t="s">
        <v>1775</v>
      </c>
      <c r="D248" s="3635"/>
      <c r="E248" s="2149"/>
      <c r="F248" s="1997"/>
      <c r="G248" s="1997"/>
      <c r="H248" s="1999"/>
      <c r="I248" s="2139"/>
      <c r="J248" s="2139"/>
      <c r="K248" s="1997">
        <f>342000/1.1</f>
        <v>310909.09090909088</v>
      </c>
      <c r="L248" s="1997"/>
      <c r="M248" s="2149"/>
      <c r="N248" s="2139"/>
      <c r="O248" s="2139"/>
      <c r="P248" s="1999"/>
      <c r="Q248" s="1999"/>
      <c r="R248" s="1999"/>
    </row>
    <row r="249" spans="1:18" ht="33" hidden="1" customHeight="1">
      <c r="A249" s="3630"/>
      <c r="B249" s="3636"/>
      <c r="C249" s="2183" t="s">
        <v>1782</v>
      </c>
      <c r="D249" s="3635"/>
      <c r="E249" s="2149"/>
      <c r="F249" s="1997"/>
      <c r="G249" s="1997"/>
      <c r="H249" s="1999"/>
      <c r="I249" s="2139"/>
      <c r="J249" s="2139"/>
      <c r="K249" s="1997">
        <f>299000/1.1</f>
        <v>271818.18181818182</v>
      </c>
      <c r="L249" s="1997"/>
      <c r="M249" s="2149"/>
      <c r="N249" s="2139"/>
      <c r="O249" s="2139"/>
      <c r="P249" s="1999"/>
      <c r="Q249" s="1999"/>
      <c r="R249" s="1999"/>
    </row>
    <row r="250" spans="1:18" ht="33" hidden="1" customHeight="1">
      <c r="A250" s="3630"/>
      <c r="B250" s="3636" t="s">
        <v>1786</v>
      </c>
      <c r="C250" s="2183" t="s">
        <v>1772</v>
      </c>
      <c r="D250" s="2008"/>
      <c r="E250" s="2149"/>
      <c r="F250" s="1997"/>
      <c r="G250" s="1997"/>
      <c r="H250" s="1999"/>
      <c r="I250" s="2139"/>
      <c r="J250" s="2139"/>
      <c r="K250" s="1997">
        <f>3561000/1.1</f>
        <v>3237272.7272727271</v>
      </c>
      <c r="L250" s="1997"/>
      <c r="M250" s="2149"/>
      <c r="N250" s="2139"/>
      <c r="O250" s="2139"/>
      <c r="P250" s="1999"/>
      <c r="Q250" s="1999"/>
      <c r="R250" s="1999"/>
    </row>
    <row r="251" spans="1:18" ht="33.75" hidden="1" customHeight="1">
      <c r="A251" s="3630"/>
      <c r="B251" s="3636"/>
      <c r="C251" s="2183" t="s">
        <v>1774</v>
      </c>
      <c r="D251" s="2150" t="s">
        <v>1559</v>
      </c>
      <c r="E251" s="2149"/>
      <c r="F251" s="1997"/>
      <c r="G251" s="1997"/>
      <c r="H251" s="1999"/>
      <c r="I251" s="2139"/>
      <c r="J251" s="2139"/>
      <c r="K251" s="1997">
        <f>1305000/1.1</f>
        <v>1186363.6363636362</v>
      </c>
      <c r="L251" s="1997"/>
      <c r="M251" s="2149"/>
      <c r="N251" s="2139"/>
      <c r="O251" s="2139"/>
      <c r="P251" s="1999"/>
      <c r="Q251" s="1999"/>
      <c r="R251" s="1999"/>
    </row>
    <row r="252" spans="1:18" ht="30.75" hidden="1" customHeight="1">
      <c r="A252" s="3630"/>
      <c r="B252" s="3636"/>
      <c r="C252" s="2183" t="s">
        <v>1775</v>
      </c>
      <c r="D252" s="2150"/>
      <c r="E252" s="2149"/>
      <c r="F252" s="1997"/>
      <c r="G252" s="1997"/>
      <c r="H252" s="1999"/>
      <c r="I252" s="2139"/>
      <c r="J252" s="2139"/>
      <c r="K252" s="1997">
        <f>321000/1.1</f>
        <v>291818.18181818182</v>
      </c>
      <c r="L252" s="1997"/>
      <c r="M252" s="2149"/>
      <c r="N252" s="2139"/>
      <c r="O252" s="2139"/>
      <c r="P252" s="1999"/>
      <c r="Q252" s="1999"/>
      <c r="R252" s="1999"/>
    </row>
    <row r="253" spans="1:18" ht="30.75" hidden="1" customHeight="1">
      <c r="A253" s="2145"/>
      <c r="B253" s="2155" t="s">
        <v>1786</v>
      </c>
      <c r="C253" s="2183" t="s">
        <v>1782</v>
      </c>
      <c r="D253" s="2150"/>
      <c r="E253" s="2149"/>
      <c r="F253" s="1997"/>
      <c r="G253" s="1997"/>
      <c r="H253" s="1999"/>
      <c r="I253" s="2139"/>
      <c r="J253" s="2139"/>
      <c r="K253" s="1997">
        <f>281000/1.1</f>
        <v>255454.54545454544</v>
      </c>
      <c r="L253" s="1997"/>
      <c r="M253" s="2149"/>
      <c r="N253" s="2139"/>
      <c r="O253" s="2139"/>
      <c r="P253" s="1999"/>
      <c r="Q253" s="1999"/>
      <c r="R253" s="1999"/>
    </row>
    <row r="254" spans="1:18" ht="30.75" hidden="1" customHeight="1">
      <c r="A254" s="3630"/>
      <c r="B254" s="3636" t="s">
        <v>1787</v>
      </c>
      <c r="C254" s="2183" t="s">
        <v>1354</v>
      </c>
      <c r="D254" s="3635" t="s">
        <v>1559</v>
      </c>
      <c r="E254" s="2149"/>
      <c r="F254" s="1997"/>
      <c r="G254" s="1997"/>
      <c r="H254" s="1999"/>
      <c r="I254" s="2139"/>
      <c r="J254" s="2139"/>
      <c r="K254" s="1997">
        <f>1317000/1.1</f>
        <v>1197272.7272727271</v>
      </c>
      <c r="L254" s="1997"/>
      <c r="M254" s="2149"/>
      <c r="N254" s="2139"/>
      <c r="O254" s="2139"/>
      <c r="P254" s="1999"/>
      <c r="Q254" s="1999"/>
      <c r="R254" s="1999"/>
    </row>
    <row r="255" spans="1:18" ht="30.75" hidden="1" customHeight="1">
      <c r="A255" s="3630"/>
      <c r="B255" s="3636"/>
      <c r="C255" s="2183" t="s">
        <v>1353</v>
      </c>
      <c r="D255" s="3635"/>
      <c r="E255" s="2149"/>
      <c r="F255" s="1997"/>
      <c r="G255" s="1997"/>
      <c r="H255" s="1999"/>
      <c r="I255" s="2139"/>
      <c r="J255" s="2139"/>
      <c r="K255" s="1997">
        <f>406000/1.1</f>
        <v>369090.90909090906</v>
      </c>
      <c r="L255" s="1997"/>
      <c r="M255" s="2149"/>
      <c r="N255" s="2139"/>
      <c r="O255" s="2139"/>
      <c r="P255" s="1999"/>
      <c r="Q255" s="1999"/>
      <c r="R255" s="1999"/>
    </row>
    <row r="256" spans="1:18" ht="30.75" hidden="1" customHeight="1">
      <c r="A256" s="3630"/>
      <c r="B256" s="3636" t="s">
        <v>1788</v>
      </c>
      <c r="C256" s="2183" t="s">
        <v>1354</v>
      </c>
      <c r="D256" s="3635"/>
      <c r="E256" s="2149"/>
      <c r="F256" s="1997"/>
      <c r="G256" s="1997"/>
      <c r="H256" s="1999"/>
      <c r="I256" s="2139"/>
      <c r="J256" s="2139"/>
      <c r="K256" s="1997">
        <f>1229000/1.1</f>
        <v>1117272.7272727273</v>
      </c>
      <c r="L256" s="1997"/>
      <c r="M256" s="2149"/>
      <c r="N256" s="2139"/>
      <c r="O256" s="2139"/>
      <c r="P256" s="1999"/>
      <c r="Q256" s="1999"/>
      <c r="R256" s="1999"/>
    </row>
    <row r="257" spans="1:18" ht="30.75" hidden="1" customHeight="1">
      <c r="A257" s="3630"/>
      <c r="B257" s="3636"/>
      <c r="C257" s="2183" t="s">
        <v>1353</v>
      </c>
      <c r="D257" s="3635"/>
      <c r="E257" s="2149"/>
      <c r="F257" s="1997"/>
      <c r="G257" s="1997"/>
      <c r="H257" s="1999"/>
      <c r="I257" s="2139"/>
      <c r="J257" s="2139"/>
      <c r="K257" s="1997">
        <f>376000/1.1</f>
        <v>341818.18181818177</v>
      </c>
      <c r="L257" s="1997"/>
      <c r="M257" s="2149"/>
      <c r="N257" s="2139"/>
      <c r="O257" s="2139"/>
      <c r="P257" s="1999"/>
      <c r="Q257" s="1999"/>
      <c r="R257" s="1999"/>
    </row>
    <row r="258" spans="1:18" ht="30.75" hidden="1" customHeight="1">
      <c r="A258" s="2145"/>
      <c r="B258" s="1970" t="s">
        <v>1789</v>
      </c>
      <c r="C258" s="2183"/>
      <c r="D258" s="2150"/>
      <c r="E258" s="2149"/>
      <c r="F258" s="1997"/>
      <c r="G258" s="1997"/>
      <c r="H258" s="1999"/>
      <c r="I258" s="2139"/>
      <c r="J258" s="2139"/>
      <c r="K258" s="1997"/>
      <c r="L258" s="1997"/>
      <c r="M258" s="2149"/>
      <c r="N258" s="2139"/>
      <c r="O258" s="2139"/>
      <c r="P258" s="1999"/>
      <c r="Q258" s="1999"/>
      <c r="R258" s="1999"/>
    </row>
    <row r="259" spans="1:18" ht="30.75" hidden="1" customHeight="1">
      <c r="A259" s="3630"/>
      <c r="B259" s="3636" t="s">
        <v>1790</v>
      </c>
      <c r="C259" s="2183" t="s">
        <v>1354</v>
      </c>
      <c r="D259" s="3635" t="s">
        <v>1559</v>
      </c>
      <c r="E259" s="2149"/>
      <c r="F259" s="1997"/>
      <c r="G259" s="1997"/>
      <c r="H259" s="1999"/>
      <c r="I259" s="2139"/>
      <c r="J259" s="2139"/>
      <c r="K259" s="1997">
        <f>3817000/1.1</f>
        <v>3469999.9999999995</v>
      </c>
      <c r="L259" s="1997"/>
      <c r="M259" s="2149"/>
      <c r="N259" s="2139"/>
      <c r="O259" s="2139"/>
      <c r="P259" s="1999"/>
      <c r="Q259" s="1999"/>
      <c r="R259" s="1999"/>
    </row>
    <row r="260" spans="1:18" ht="30.75" hidden="1" customHeight="1">
      <c r="A260" s="3630"/>
      <c r="B260" s="3636"/>
      <c r="C260" s="2183" t="s">
        <v>1353</v>
      </c>
      <c r="D260" s="3635"/>
      <c r="E260" s="2149"/>
      <c r="F260" s="1997"/>
      <c r="G260" s="1997"/>
      <c r="H260" s="1999"/>
      <c r="I260" s="2139"/>
      <c r="J260" s="2139"/>
      <c r="K260" s="1997">
        <f>1099000/1.1</f>
        <v>999090.90909090906</v>
      </c>
      <c r="L260" s="1997"/>
      <c r="M260" s="2149"/>
      <c r="N260" s="2139"/>
      <c r="O260" s="2139"/>
      <c r="P260" s="1999"/>
      <c r="Q260" s="1999"/>
      <c r="R260" s="1999"/>
    </row>
    <row r="261" spans="1:18" ht="30.75" hidden="1" customHeight="1">
      <c r="A261" s="3630"/>
      <c r="B261" s="2155" t="s">
        <v>1791</v>
      </c>
      <c r="C261" s="2183" t="s">
        <v>1354</v>
      </c>
      <c r="D261" s="3635"/>
      <c r="E261" s="2149"/>
      <c r="F261" s="1997"/>
      <c r="G261" s="1997"/>
      <c r="H261" s="1999"/>
      <c r="I261" s="2139"/>
      <c r="J261" s="2139"/>
      <c r="K261" s="1997">
        <f>2708000/1.1</f>
        <v>2461818.1818181816</v>
      </c>
      <c r="L261" s="1997"/>
      <c r="M261" s="2149"/>
      <c r="N261" s="2139"/>
      <c r="O261" s="2139"/>
      <c r="P261" s="1999"/>
      <c r="Q261" s="1999"/>
      <c r="R261" s="1999"/>
    </row>
    <row r="262" spans="1:18" ht="30.75" hidden="1" customHeight="1">
      <c r="A262" s="3630"/>
      <c r="B262" s="2155" t="s">
        <v>1791</v>
      </c>
      <c r="C262" s="2183" t="s">
        <v>1353</v>
      </c>
      <c r="D262" s="3635"/>
      <c r="E262" s="2149"/>
      <c r="F262" s="1997"/>
      <c r="G262" s="1997"/>
      <c r="H262" s="1999"/>
      <c r="I262" s="2139"/>
      <c r="J262" s="2139"/>
      <c r="K262" s="1997">
        <f>781000/1.1</f>
        <v>710000</v>
      </c>
      <c r="L262" s="1997"/>
      <c r="M262" s="2149"/>
      <c r="N262" s="2139"/>
      <c r="O262" s="2139"/>
      <c r="P262" s="1999"/>
      <c r="Q262" s="1999"/>
      <c r="R262" s="1999"/>
    </row>
    <row r="263" spans="1:18" ht="30.75" hidden="1" customHeight="1">
      <c r="A263" s="2145"/>
      <c r="B263" s="1970" t="s">
        <v>1827</v>
      </c>
      <c r="C263" s="2183"/>
      <c r="D263" s="2150"/>
      <c r="E263" s="2149"/>
      <c r="F263" s="1997"/>
      <c r="G263" s="1997"/>
      <c r="H263" s="1999"/>
      <c r="I263" s="2139"/>
      <c r="J263" s="2139"/>
      <c r="K263" s="1997"/>
      <c r="L263" s="1997"/>
      <c r="M263" s="2149"/>
      <c r="N263" s="2139"/>
      <c r="O263" s="2139"/>
      <c r="P263" s="1999"/>
      <c r="Q263" s="1999"/>
      <c r="R263" s="1999"/>
    </row>
    <row r="264" spans="1:18" ht="30.75" hidden="1" customHeight="1">
      <c r="A264" s="3630"/>
      <c r="B264" s="3636" t="s">
        <v>1792</v>
      </c>
      <c r="C264" s="2183" t="s">
        <v>1354</v>
      </c>
      <c r="D264" s="3635" t="s">
        <v>1559</v>
      </c>
      <c r="E264" s="2149"/>
      <c r="F264" s="1997"/>
      <c r="G264" s="1997"/>
      <c r="H264" s="1999"/>
      <c r="I264" s="2139"/>
      <c r="J264" s="2139"/>
      <c r="K264" s="1997">
        <f>2431000/1.1</f>
        <v>2210000</v>
      </c>
      <c r="L264" s="1997"/>
      <c r="M264" s="2149"/>
      <c r="N264" s="2139"/>
      <c r="O264" s="2139"/>
      <c r="P264" s="1999"/>
      <c r="Q264" s="1999"/>
      <c r="R264" s="1999"/>
    </row>
    <row r="265" spans="1:18" ht="30.75" hidden="1" customHeight="1">
      <c r="A265" s="3630"/>
      <c r="B265" s="3636"/>
      <c r="C265" s="2183" t="s">
        <v>1353</v>
      </c>
      <c r="D265" s="3635"/>
      <c r="E265" s="2149"/>
      <c r="F265" s="1997"/>
      <c r="G265" s="1997"/>
      <c r="H265" s="1999"/>
      <c r="I265" s="2139"/>
      <c r="J265" s="2139"/>
      <c r="K265" s="1997">
        <f>717000/1.1</f>
        <v>651818.18181818177</v>
      </c>
      <c r="L265" s="1997"/>
      <c r="M265" s="2149"/>
      <c r="N265" s="2139"/>
      <c r="O265" s="2139"/>
      <c r="P265" s="1999"/>
      <c r="Q265" s="1999"/>
      <c r="R265" s="1999"/>
    </row>
    <row r="266" spans="1:18" ht="30.75" hidden="1" customHeight="1">
      <c r="A266" s="3630"/>
      <c r="B266" s="3636" t="s">
        <v>1793</v>
      </c>
      <c r="C266" s="2183" t="s">
        <v>1354</v>
      </c>
      <c r="D266" s="3635"/>
      <c r="E266" s="2149"/>
      <c r="F266" s="1997"/>
      <c r="G266" s="1997"/>
      <c r="H266" s="1999"/>
      <c r="I266" s="2139"/>
      <c r="J266" s="2139"/>
      <c r="K266" s="1997">
        <f>1114000/1.1</f>
        <v>1012727.2727272726</v>
      </c>
      <c r="L266" s="1997"/>
      <c r="M266" s="2149"/>
      <c r="N266" s="2139"/>
      <c r="O266" s="2139"/>
      <c r="P266" s="1999"/>
      <c r="Q266" s="1999"/>
      <c r="R266" s="1999"/>
    </row>
    <row r="267" spans="1:18" ht="36.75" hidden="1" customHeight="1">
      <c r="A267" s="3630"/>
      <c r="B267" s="3636"/>
      <c r="C267" s="2183" t="s">
        <v>1353</v>
      </c>
      <c r="D267" s="3635"/>
      <c r="E267" s="2149"/>
      <c r="F267" s="1997"/>
      <c r="G267" s="1997"/>
      <c r="H267" s="1999"/>
      <c r="I267" s="2139"/>
      <c r="J267" s="2139"/>
      <c r="K267" s="1997">
        <f>327000/1.1</f>
        <v>297272.72727272724</v>
      </c>
      <c r="L267" s="1997"/>
      <c r="M267" s="2149"/>
      <c r="N267" s="2139"/>
      <c r="O267" s="2139"/>
      <c r="P267" s="1999"/>
      <c r="Q267" s="1999"/>
      <c r="R267" s="1999"/>
    </row>
    <row r="268" spans="1:18" ht="36.75" hidden="1" customHeight="1">
      <c r="A268" s="2145"/>
      <c r="B268" s="1970" t="s">
        <v>1794</v>
      </c>
      <c r="C268" s="2183"/>
      <c r="D268" s="2150"/>
      <c r="E268" s="2149"/>
      <c r="F268" s="1997"/>
      <c r="G268" s="1997"/>
      <c r="H268" s="1999"/>
      <c r="I268" s="2139"/>
      <c r="J268" s="2139"/>
      <c r="K268" s="1997"/>
      <c r="L268" s="1997"/>
      <c r="M268" s="2149"/>
      <c r="N268" s="2139"/>
      <c r="O268" s="2139"/>
      <c r="P268" s="1999"/>
      <c r="Q268" s="1999"/>
      <c r="R268" s="1999"/>
    </row>
    <row r="269" spans="1:18" ht="36.75" hidden="1" customHeight="1">
      <c r="A269" s="2145"/>
      <c r="B269" s="1970" t="s">
        <v>1798</v>
      </c>
      <c r="C269" s="2183"/>
      <c r="D269" s="3635" t="s">
        <v>1559</v>
      </c>
      <c r="E269" s="2149"/>
      <c r="F269" s="1997"/>
      <c r="G269" s="1997"/>
      <c r="H269" s="1999"/>
      <c r="I269" s="2139"/>
      <c r="J269" s="2139"/>
      <c r="K269" s="1997"/>
      <c r="L269" s="1997"/>
      <c r="M269" s="2149"/>
      <c r="N269" s="2139"/>
      <c r="O269" s="2139"/>
      <c r="P269" s="1999"/>
      <c r="Q269" s="1999"/>
      <c r="R269" s="1999"/>
    </row>
    <row r="270" spans="1:18" ht="36.75" hidden="1" customHeight="1">
      <c r="A270" s="3630"/>
      <c r="B270" s="3636" t="s">
        <v>1796</v>
      </c>
      <c r="C270" s="2183" t="s">
        <v>1795</v>
      </c>
      <c r="D270" s="3635"/>
      <c r="E270" s="2149"/>
      <c r="F270" s="1997"/>
      <c r="G270" s="1997"/>
      <c r="H270" s="1999"/>
      <c r="I270" s="2139"/>
      <c r="J270" s="2139"/>
      <c r="K270" s="1997">
        <f>510000/1.1</f>
        <v>463636.36363636359</v>
      </c>
      <c r="L270" s="1997"/>
      <c r="M270" s="2149"/>
      <c r="N270" s="2139"/>
      <c r="O270" s="2139"/>
      <c r="P270" s="1999"/>
      <c r="Q270" s="1999"/>
      <c r="R270" s="1999"/>
    </row>
    <row r="271" spans="1:18" ht="36.75" hidden="1" customHeight="1">
      <c r="A271" s="3630"/>
      <c r="B271" s="3636"/>
      <c r="C271" s="2183" t="s">
        <v>1797</v>
      </c>
      <c r="D271" s="3635"/>
      <c r="E271" s="2149"/>
      <c r="F271" s="1997"/>
      <c r="G271" s="1997"/>
      <c r="H271" s="1999"/>
      <c r="I271" s="2139"/>
      <c r="J271" s="2139"/>
      <c r="K271" s="1997">
        <f>481000/1.1</f>
        <v>437272.72727272724</v>
      </c>
      <c r="L271" s="1997"/>
      <c r="M271" s="2149"/>
      <c r="N271" s="2139"/>
      <c r="O271" s="2139"/>
      <c r="P271" s="1999"/>
      <c r="Q271" s="1999"/>
      <c r="R271" s="1999"/>
    </row>
    <row r="272" spans="1:18" ht="36.75" hidden="1" customHeight="1">
      <c r="A272" s="2145"/>
      <c r="B272" s="1970" t="s">
        <v>1799</v>
      </c>
      <c r="C272" s="2182"/>
      <c r="D272" s="3635"/>
      <c r="E272" s="2149"/>
      <c r="F272" s="1997"/>
      <c r="G272" s="1997"/>
      <c r="H272" s="1999"/>
      <c r="I272" s="2139"/>
      <c r="J272" s="2139"/>
      <c r="K272" s="2139"/>
      <c r="L272" s="1997"/>
      <c r="M272" s="2149"/>
      <c r="N272" s="2139"/>
      <c r="O272" s="2139"/>
      <c r="P272" s="1999"/>
      <c r="Q272" s="1999"/>
      <c r="R272" s="1999"/>
    </row>
    <row r="273" spans="1:18" ht="36.75" hidden="1" customHeight="1">
      <c r="A273" s="2145"/>
      <c r="B273" s="2155" t="s">
        <v>1828</v>
      </c>
      <c r="C273" s="2183" t="s">
        <v>1797</v>
      </c>
      <c r="D273" s="2150"/>
      <c r="E273" s="2149"/>
      <c r="F273" s="1997"/>
      <c r="G273" s="1997"/>
      <c r="H273" s="1999"/>
      <c r="I273" s="2139"/>
      <c r="J273" s="2139"/>
      <c r="K273" s="1997">
        <f>399000/1.1</f>
        <v>362727.27272727271</v>
      </c>
      <c r="L273" s="1997"/>
      <c r="M273" s="2149"/>
      <c r="N273" s="2139"/>
      <c r="O273" s="2139"/>
      <c r="P273" s="1999"/>
      <c r="Q273" s="1999"/>
      <c r="R273" s="1999"/>
    </row>
    <row r="274" spans="1:18" ht="36.75" hidden="1" customHeight="1">
      <c r="A274" s="2145"/>
      <c r="B274" s="1970" t="s">
        <v>1829</v>
      </c>
      <c r="C274" s="2183"/>
      <c r="D274" s="2008"/>
      <c r="E274" s="2149"/>
      <c r="F274" s="1997"/>
      <c r="G274" s="1997"/>
      <c r="H274" s="1999"/>
      <c r="I274" s="2139"/>
      <c r="J274" s="2139"/>
      <c r="K274" s="1997"/>
      <c r="L274" s="1997"/>
      <c r="M274" s="2149"/>
      <c r="N274" s="2139"/>
      <c r="O274" s="2139"/>
      <c r="P274" s="1999"/>
      <c r="Q274" s="1999"/>
      <c r="R274" s="1999"/>
    </row>
    <row r="275" spans="1:18" ht="36.75" hidden="1" customHeight="1">
      <c r="A275" s="2145"/>
      <c r="B275" s="2155" t="s">
        <v>1830</v>
      </c>
      <c r="C275" s="2183" t="s">
        <v>1797</v>
      </c>
      <c r="D275" s="2150"/>
      <c r="E275" s="2149"/>
      <c r="F275" s="1997"/>
      <c r="G275" s="1997"/>
      <c r="H275" s="1999"/>
      <c r="I275" s="2139"/>
      <c r="J275" s="2139"/>
      <c r="K275" s="1997">
        <f>290000/1.1</f>
        <v>263636.36363636359</v>
      </c>
      <c r="L275" s="1997"/>
      <c r="M275" s="2149"/>
      <c r="N275" s="2139"/>
      <c r="O275" s="2139"/>
      <c r="P275" s="1999"/>
      <c r="Q275" s="1999"/>
      <c r="R275" s="1999"/>
    </row>
    <row r="276" spans="1:18" ht="36.75" hidden="1" customHeight="1">
      <c r="A276" s="2145"/>
      <c r="B276" s="1970" t="s">
        <v>1800</v>
      </c>
      <c r="C276" s="2183"/>
      <c r="D276" s="2150"/>
      <c r="E276" s="2149"/>
      <c r="F276" s="1997"/>
      <c r="G276" s="1997"/>
      <c r="H276" s="1999"/>
      <c r="I276" s="2139"/>
      <c r="J276" s="2139"/>
      <c r="K276" s="1997"/>
      <c r="L276" s="1997"/>
      <c r="M276" s="2149"/>
      <c r="N276" s="2139"/>
      <c r="O276" s="2139"/>
      <c r="P276" s="1999"/>
      <c r="Q276" s="1999"/>
      <c r="R276" s="1999"/>
    </row>
    <row r="277" spans="1:18" ht="36.75" hidden="1" customHeight="1">
      <c r="A277" s="3630"/>
      <c r="B277" s="3636" t="s">
        <v>1801</v>
      </c>
      <c r="C277" s="2183" t="s">
        <v>1802</v>
      </c>
      <c r="D277" s="3635" t="s">
        <v>1559</v>
      </c>
      <c r="E277" s="2149"/>
      <c r="F277" s="1997"/>
      <c r="G277" s="1997"/>
      <c r="H277" s="1999"/>
      <c r="I277" s="2139"/>
      <c r="J277" s="2139"/>
      <c r="K277" s="1997">
        <f>2757000/1.1</f>
        <v>2506363.6363636362</v>
      </c>
      <c r="L277" s="1997"/>
      <c r="M277" s="2149"/>
      <c r="N277" s="2139"/>
      <c r="O277" s="2139"/>
      <c r="P277" s="1999"/>
      <c r="Q277" s="1999"/>
      <c r="R277" s="1999"/>
    </row>
    <row r="278" spans="1:18" ht="36.75" hidden="1" customHeight="1">
      <c r="A278" s="3630"/>
      <c r="B278" s="3636"/>
      <c r="C278" s="2183" t="s">
        <v>1803</v>
      </c>
      <c r="D278" s="3635"/>
      <c r="E278" s="2149"/>
      <c r="F278" s="1997"/>
      <c r="G278" s="1997"/>
      <c r="H278" s="1999"/>
      <c r="I278" s="2139"/>
      <c r="J278" s="2139"/>
      <c r="K278" s="1997">
        <f>633000/1.1</f>
        <v>575454.54545454541</v>
      </c>
      <c r="L278" s="1997"/>
      <c r="M278" s="2149"/>
      <c r="N278" s="2139"/>
      <c r="O278" s="2139"/>
      <c r="P278" s="1999"/>
      <c r="Q278" s="1999"/>
      <c r="R278" s="1999"/>
    </row>
    <row r="279" spans="1:18" ht="36.75" hidden="1" customHeight="1">
      <c r="A279" s="3630"/>
      <c r="B279" s="3636"/>
      <c r="C279" s="2183" t="s">
        <v>1804</v>
      </c>
      <c r="D279" s="3635"/>
      <c r="E279" s="2149"/>
      <c r="F279" s="1997"/>
      <c r="G279" s="1997"/>
      <c r="H279" s="1999"/>
      <c r="I279" s="2139"/>
      <c r="J279" s="2139"/>
      <c r="K279" s="1997">
        <f>181000/1.1</f>
        <v>164545.45454545453</v>
      </c>
      <c r="L279" s="1997"/>
      <c r="M279" s="2149"/>
      <c r="N279" s="2139"/>
      <c r="O279" s="2139"/>
      <c r="P279" s="1999"/>
      <c r="Q279" s="1999"/>
      <c r="R279" s="1999"/>
    </row>
    <row r="280" spans="1:18" ht="45.75" customHeight="1">
      <c r="A280" s="2159">
        <v>3</v>
      </c>
      <c r="B280" s="3625" t="s">
        <v>2700</v>
      </c>
      <c r="C280" s="3625"/>
      <c r="D280" s="3625"/>
      <c r="E280" s="3625"/>
      <c r="F280" s="3625"/>
      <c r="G280" s="3625"/>
      <c r="H280" s="3625"/>
      <c r="I280" s="3625"/>
      <c r="J280" s="3625"/>
      <c r="K280" s="3625"/>
      <c r="L280" s="3625"/>
      <c r="M280" s="3625"/>
      <c r="N280" s="3625"/>
      <c r="O280" s="3625"/>
      <c r="P280" s="3625"/>
      <c r="Q280" s="3625"/>
      <c r="R280" s="3625"/>
    </row>
    <row r="281" spans="1:18" ht="36.75" customHeight="1">
      <c r="A281" s="2165"/>
      <c r="B281" s="2163" t="s">
        <v>2716</v>
      </c>
      <c r="C281" s="2183"/>
      <c r="D281" s="2166"/>
      <c r="E281" s="2166"/>
      <c r="F281" s="2166"/>
      <c r="G281" s="3660"/>
      <c r="H281" s="3661"/>
      <c r="I281" s="3661"/>
      <c r="J281" s="3661"/>
      <c r="K281" s="3661"/>
      <c r="L281" s="3661"/>
      <c r="M281" s="3661"/>
      <c r="N281" s="3661"/>
      <c r="O281" s="3661"/>
      <c r="P281" s="3661"/>
      <c r="Q281" s="3661"/>
      <c r="R281" s="3662"/>
    </row>
    <row r="282" spans="1:18" ht="36.75" customHeight="1">
      <c r="A282" s="2162"/>
      <c r="B282" s="2160" t="s">
        <v>2701</v>
      </c>
      <c r="C282" s="2183" t="s">
        <v>2704</v>
      </c>
      <c r="D282" s="2161" t="s">
        <v>1563</v>
      </c>
      <c r="E282" s="2161"/>
      <c r="F282" s="2161"/>
      <c r="G282" s="3660">
        <v>381818</v>
      </c>
      <c r="H282" s="3661"/>
      <c r="I282" s="3661"/>
      <c r="J282" s="3661"/>
      <c r="K282" s="3661"/>
      <c r="L282" s="3661"/>
      <c r="M282" s="3661"/>
      <c r="N282" s="3661"/>
      <c r="O282" s="3661"/>
      <c r="P282" s="3661"/>
      <c r="Q282" s="3661"/>
      <c r="R282" s="3662"/>
    </row>
    <row r="283" spans="1:18" ht="36.75" customHeight="1">
      <c r="A283" s="2162"/>
      <c r="B283" s="2160" t="s">
        <v>2702</v>
      </c>
      <c r="C283" s="2183" t="s">
        <v>2704</v>
      </c>
      <c r="D283" s="2161" t="s">
        <v>1563</v>
      </c>
      <c r="E283" s="2161"/>
      <c r="F283" s="2161"/>
      <c r="G283" s="3660">
        <v>495455</v>
      </c>
      <c r="H283" s="3661"/>
      <c r="I283" s="3661"/>
      <c r="J283" s="3661"/>
      <c r="K283" s="3661"/>
      <c r="L283" s="3661"/>
      <c r="M283" s="3661"/>
      <c r="N283" s="3661"/>
      <c r="O283" s="3661"/>
      <c r="P283" s="3661"/>
      <c r="Q283" s="3661"/>
      <c r="R283" s="3662"/>
    </row>
    <row r="284" spans="1:18" ht="36.75" customHeight="1">
      <c r="A284" s="2162"/>
      <c r="B284" s="2160" t="s">
        <v>2703</v>
      </c>
      <c r="C284" s="2183" t="s">
        <v>2705</v>
      </c>
      <c r="D284" s="2161" t="s">
        <v>2711</v>
      </c>
      <c r="E284" s="2161"/>
      <c r="F284" s="2161"/>
      <c r="G284" s="3660">
        <v>853636</v>
      </c>
      <c r="H284" s="3661"/>
      <c r="I284" s="3661"/>
      <c r="J284" s="3661"/>
      <c r="K284" s="3661"/>
      <c r="L284" s="3661"/>
      <c r="M284" s="3661"/>
      <c r="N284" s="3661"/>
      <c r="O284" s="3661"/>
      <c r="P284" s="3661"/>
      <c r="Q284" s="3661"/>
      <c r="R284" s="3662"/>
    </row>
    <row r="285" spans="1:18" ht="36.75" customHeight="1">
      <c r="A285" s="2162"/>
      <c r="B285" s="2160" t="s">
        <v>2706</v>
      </c>
      <c r="C285" s="2183" t="s">
        <v>2705</v>
      </c>
      <c r="D285" s="2161" t="s">
        <v>2711</v>
      </c>
      <c r="E285" s="2161"/>
      <c r="F285" s="2161"/>
      <c r="G285" s="3660">
        <v>1043636</v>
      </c>
      <c r="H285" s="3661"/>
      <c r="I285" s="3661"/>
      <c r="J285" s="3661"/>
      <c r="K285" s="3661"/>
      <c r="L285" s="3661"/>
      <c r="M285" s="3661"/>
      <c r="N285" s="3661"/>
      <c r="O285" s="3661"/>
      <c r="P285" s="3661"/>
      <c r="Q285" s="3661"/>
      <c r="R285" s="3662"/>
    </row>
    <row r="286" spans="1:18" ht="36.75" customHeight="1">
      <c r="A286" s="2162"/>
      <c r="B286" s="2160" t="s">
        <v>2707</v>
      </c>
      <c r="C286" s="2183" t="s">
        <v>2705</v>
      </c>
      <c r="D286" s="2161" t="s">
        <v>2711</v>
      </c>
      <c r="E286" s="2161"/>
      <c r="F286" s="2161"/>
      <c r="G286" s="3660">
        <v>1216364</v>
      </c>
      <c r="H286" s="3661"/>
      <c r="I286" s="3661"/>
      <c r="J286" s="3661"/>
      <c r="K286" s="3661"/>
      <c r="L286" s="3661"/>
      <c r="M286" s="3661"/>
      <c r="N286" s="3661"/>
      <c r="O286" s="3661"/>
      <c r="P286" s="3661"/>
      <c r="Q286" s="3661"/>
      <c r="R286" s="3662"/>
    </row>
    <row r="287" spans="1:18" ht="36.75" customHeight="1">
      <c r="A287" s="2162"/>
      <c r="B287" s="2160" t="s">
        <v>2708</v>
      </c>
      <c r="C287" s="2183" t="s">
        <v>2705</v>
      </c>
      <c r="D287" s="2161" t="s">
        <v>2711</v>
      </c>
      <c r="E287" s="2161"/>
      <c r="F287" s="2161"/>
      <c r="G287" s="3660">
        <v>1489091</v>
      </c>
      <c r="H287" s="3661"/>
      <c r="I287" s="3661"/>
      <c r="J287" s="3661"/>
      <c r="K287" s="3661"/>
      <c r="L287" s="3661"/>
      <c r="M287" s="3661"/>
      <c r="N287" s="3661"/>
      <c r="O287" s="3661"/>
      <c r="P287" s="3661"/>
      <c r="Q287" s="3661"/>
      <c r="R287" s="3662"/>
    </row>
    <row r="288" spans="1:18" ht="36.75" customHeight="1">
      <c r="A288" s="2162"/>
      <c r="B288" s="2160" t="s">
        <v>2709</v>
      </c>
      <c r="C288" s="2183" t="s">
        <v>2710</v>
      </c>
      <c r="D288" s="2161" t="s">
        <v>1559</v>
      </c>
      <c r="E288" s="2161"/>
      <c r="F288" s="2161"/>
      <c r="G288" s="3660">
        <v>152727</v>
      </c>
      <c r="H288" s="3661"/>
      <c r="I288" s="3661"/>
      <c r="J288" s="3661"/>
      <c r="K288" s="3661"/>
      <c r="L288" s="3661"/>
      <c r="M288" s="3661"/>
      <c r="N288" s="3661"/>
      <c r="O288" s="3661"/>
      <c r="P288" s="3661"/>
      <c r="Q288" s="3661"/>
      <c r="R288" s="3662"/>
    </row>
    <row r="289" spans="1:18" ht="36.75" customHeight="1">
      <c r="A289" s="2162"/>
      <c r="B289" s="2160" t="s">
        <v>2712</v>
      </c>
      <c r="C289" s="2183" t="s">
        <v>2705</v>
      </c>
      <c r="D289" s="2161" t="s">
        <v>1559</v>
      </c>
      <c r="E289" s="2161"/>
      <c r="F289" s="2161"/>
      <c r="G289" s="3660">
        <v>805455</v>
      </c>
      <c r="H289" s="3661"/>
      <c r="I289" s="3661"/>
      <c r="J289" s="3661"/>
      <c r="K289" s="3661"/>
      <c r="L289" s="3661"/>
      <c r="M289" s="3661"/>
      <c r="N289" s="3661"/>
      <c r="O289" s="3661"/>
      <c r="P289" s="3661"/>
      <c r="Q289" s="3661"/>
      <c r="R289" s="3662"/>
    </row>
    <row r="290" spans="1:18" ht="36.75" customHeight="1">
      <c r="A290" s="2162"/>
      <c r="B290" s="2160" t="s">
        <v>2713</v>
      </c>
      <c r="C290" s="2183" t="s">
        <v>2705</v>
      </c>
      <c r="D290" s="2161" t="s">
        <v>1559</v>
      </c>
      <c r="E290" s="2161"/>
      <c r="F290" s="2161"/>
      <c r="G290" s="3660">
        <v>518182</v>
      </c>
      <c r="H290" s="3661"/>
      <c r="I290" s="3661"/>
      <c r="J290" s="3661"/>
      <c r="K290" s="3661"/>
      <c r="L290" s="3661"/>
      <c r="M290" s="3661"/>
      <c r="N290" s="3661"/>
      <c r="O290" s="3661"/>
      <c r="P290" s="3661"/>
      <c r="Q290" s="3661"/>
      <c r="R290" s="3662"/>
    </row>
    <row r="291" spans="1:18" ht="36.75" customHeight="1">
      <c r="A291" s="2162"/>
      <c r="B291" s="2160" t="s">
        <v>2714</v>
      </c>
      <c r="C291" s="2183" t="s">
        <v>2705</v>
      </c>
      <c r="D291" s="2161" t="s">
        <v>1559</v>
      </c>
      <c r="E291" s="2161"/>
      <c r="F291" s="2161"/>
      <c r="G291" s="3660">
        <v>1060000</v>
      </c>
      <c r="H291" s="3661"/>
      <c r="I291" s="3661"/>
      <c r="J291" s="3661"/>
      <c r="K291" s="3661"/>
      <c r="L291" s="3661"/>
      <c r="M291" s="3661"/>
      <c r="N291" s="3661"/>
      <c r="O291" s="3661"/>
      <c r="P291" s="3661"/>
      <c r="Q291" s="3661"/>
      <c r="R291" s="3662"/>
    </row>
    <row r="292" spans="1:18" ht="45.75" customHeight="1">
      <c r="A292" s="2164">
        <v>4</v>
      </c>
      <c r="B292" s="3625" t="s">
        <v>2715</v>
      </c>
      <c r="C292" s="3625"/>
      <c r="D292" s="3625"/>
      <c r="E292" s="3625"/>
      <c r="F292" s="3625"/>
      <c r="G292" s="3625"/>
      <c r="H292" s="3625"/>
      <c r="I292" s="3625"/>
      <c r="J292" s="3625"/>
      <c r="K292" s="3625"/>
      <c r="L292" s="3625"/>
      <c r="M292" s="3625"/>
      <c r="N292" s="3625"/>
      <c r="O292" s="3625"/>
      <c r="P292" s="3625"/>
      <c r="Q292" s="3625"/>
      <c r="R292" s="3625"/>
    </row>
    <row r="293" spans="1:18" ht="36.75" customHeight="1">
      <c r="A293" s="2165"/>
      <c r="B293" s="2167"/>
      <c r="C293" s="2183"/>
      <c r="D293" s="3663" t="s">
        <v>2718</v>
      </c>
      <c r="E293" s="3664"/>
      <c r="F293" s="3664"/>
      <c r="G293" s="3664"/>
      <c r="H293" s="3664"/>
      <c r="I293" s="3664"/>
      <c r="J293" s="3664"/>
      <c r="K293" s="3664"/>
      <c r="L293" s="3664"/>
      <c r="M293" s="3664"/>
      <c r="N293" s="3664"/>
      <c r="O293" s="3664"/>
      <c r="P293" s="3664"/>
      <c r="Q293" s="3664"/>
      <c r="R293" s="3665"/>
    </row>
    <row r="294" spans="1:18" ht="36.75" customHeight="1">
      <c r="A294" s="2165"/>
      <c r="B294" s="2167" t="s">
        <v>2719</v>
      </c>
      <c r="C294" s="2183" t="s">
        <v>2722</v>
      </c>
      <c r="D294" s="2168" t="s">
        <v>1559</v>
      </c>
      <c r="E294" s="2166"/>
      <c r="F294" s="2166"/>
      <c r="G294" s="3660">
        <v>900000</v>
      </c>
      <c r="H294" s="3661"/>
      <c r="I294" s="3661"/>
      <c r="J294" s="3661"/>
      <c r="K294" s="3661"/>
      <c r="L294" s="3661"/>
      <c r="M294" s="3661"/>
      <c r="N294" s="3661"/>
      <c r="O294" s="3661"/>
      <c r="P294" s="3661"/>
      <c r="Q294" s="3661"/>
      <c r="R294" s="3662"/>
    </row>
    <row r="295" spans="1:18" ht="36.75" customHeight="1">
      <c r="A295" s="2165"/>
      <c r="B295" s="2167" t="s">
        <v>2720</v>
      </c>
      <c r="C295" s="2183" t="s">
        <v>2723</v>
      </c>
      <c r="D295" s="2168" t="s">
        <v>1559</v>
      </c>
      <c r="E295" s="2166"/>
      <c r="F295" s="2166"/>
      <c r="G295" s="3660">
        <v>1125000</v>
      </c>
      <c r="H295" s="3661"/>
      <c r="I295" s="3661"/>
      <c r="J295" s="3661"/>
      <c r="K295" s="3661"/>
      <c r="L295" s="3661"/>
      <c r="M295" s="3661"/>
      <c r="N295" s="3661"/>
      <c r="O295" s="3661"/>
      <c r="P295" s="3661"/>
      <c r="Q295" s="3661"/>
      <c r="R295" s="3662"/>
    </row>
    <row r="296" spans="1:18" ht="36.75" customHeight="1">
      <c r="A296" s="2165"/>
      <c r="B296" s="2167" t="s">
        <v>2721</v>
      </c>
      <c r="C296" s="2183" t="s">
        <v>2724</v>
      </c>
      <c r="D296" s="2168" t="s">
        <v>1559</v>
      </c>
      <c r="E296" s="2166"/>
      <c r="F296" s="2166"/>
      <c r="G296" s="3660">
        <v>2500000</v>
      </c>
      <c r="H296" s="3661"/>
      <c r="I296" s="3661"/>
      <c r="J296" s="3661"/>
      <c r="K296" s="3661"/>
      <c r="L296" s="3661"/>
      <c r="M296" s="3661"/>
      <c r="N296" s="3661"/>
      <c r="O296" s="3661"/>
      <c r="P296" s="3661"/>
      <c r="Q296" s="3661"/>
      <c r="R296" s="3662"/>
    </row>
    <row r="297" spans="1:18" ht="36.75" customHeight="1">
      <c r="A297" s="2165"/>
      <c r="B297" s="2167" t="s">
        <v>2725</v>
      </c>
      <c r="C297" s="2183" t="s">
        <v>2726</v>
      </c>
      <c r="D297" s="2168" t="s">
        <v>1559</v>
      </c>
      <c r="E297" s="2166"/>
      <c r="F297" s="2166"/>
      <c r="G297" s="3660">
        <v>3635000</v>
      </c>
      <c r="H297" s="3661"/>
      <c r="I297" s="3661"/>
      <c r="J297" s="3661"/>
      <c r="K297" s="3661"/>
      <c r="L297" s="3661"/>
      <c r="M297" s="3661"/>
      <c r="N297" s="3661"/>
      <c r="O297" s="3661"/>
      <c r="P297" s="3661"/>
      <c r="Q297" s="3661"/>
      <c r="R297" s="3662"/>
    </row>
    <row r="298" spans="1:18" ht="36.75" customHeight="1">
      <c r="A298" s="2165"/>
      <c r="B298" s="2167" t="s">
        <v>2727</v>
      </c>
      <c r="C298" s="2183" t="s">
        <v>2724</v>
      </c>
      <c r="D298" s="2168" t="s">
        <v>1559</v>
      </c>
      <c r="E298" s="2166"/>
      <c r="F298" s="2166"/>
      <c r="G298" s="3660">
        <v>2085000</v>
      </c>
      <c r="H298" s="3661"/>
      <c r="I298" s="3661"/>
      <c r="J298" s="3661"/>
      <c r="K298" s="3661"/>
      <c r="L298" s="3661"/>
      <c r="M298" s="3661"/>
      <c r="N298" s="3661"/>
      <c r="O298" s="3661"/>
      <c r="P298" s="3661"/>
      <c r="Q298" s="3661"/>
      <c r="R298" s="3662"/>
    </row>
    <row r="299" spans="1:18" ht="36.75" customHeight="1">
      <c r="A299" s="2165"/>
      <c r="B299" s="2167" t="s">
        <v>2728</v>
      </c>
      <c r="C299" s="2183" t="s">
        <v>2726</v>
      </c>
      <c r="D299" s="2168" t="s">
        <v>1559</v>
      </c>
      <c r="E299" s="2166"/>
      <c r="F299" s="2166"/>
      <c r="G299" s="3660">
        <v>3315000</v>
      </c>
      <c r="H299" s="3661"/>
      <c r="I299" s="3661"/>
      <c r="J299" s="3661"/>
      <c r="K299" s="3661"/>
      <c r="L299" s="3661"/>
      <c r="M299" s="3661"/>
      <c r="N299" s="3661"/>
      <c r="O299" s="3661"/>
      <c r="P299" s="3661"/>
      <c r="Q299" s="3661"/>
      <c r="R299" s="3662"/>
    </row>
    <row r="300" spans="1:18" ht="36.75" customHeight="1">
      <c r="A300" s="2165"/>
      <c r="B300" s="2167" t="s">
        <v>2729</v>
      </c>
      <c r="C300" s="2183" t="s">
        <v>2726</v>
      </c>
      <c r="D300" s="2168" t="s">
        <v>1559</v>
      </c>
      <c r="E300" s="2166"/>
      <c r="F300" s="2166"/>
      <c r="G300" s="3660">
        <v>3425000</v>
      </c>
      <c r="H300" s="3661"/>
      <c r="I300" s="3661"/>
      <c r="J300" s="3661"/>
      <c r="K300" s="3661"/>
      <c r="L300" s="3661"/>
      <c r="M300" s="3661"/>
      <c r="N300" s="3661"/>
      <c r="O300" s="3661"/>
      <c r="P300" s="3661"/>
      <c r="Q300" s="3661"/>
      <c r="R300" s="3662"/>
    </row>
    <row r="301" spans="1:18" ht="36.75" customHeight="1">
      <c r="A301" s="2165"/>
      <c r="B301" s="2167" t="s">
        <v>2730</v>
      </c>
      <c r="C301" s="2183" t="s">
        <v>2726</v>
      </c>
      <c r="D301" s="2166" t="s">
        <v>1559</v>
      </c>
      <c r="E301" s="2166"/>
      <c r="F301" s="2166"/>
      <c r="G301" s="3660">
        <v>4870000</v>
      </c>
      <c r="H301" s="3661"/>
      <c r="I301" s="3661"/>
      <c r="J301" s="3661"/>
      <c r="K301" s="3661"/>
      <c r="L301" s="3661"/>
      <c r="M301" s="3661"/>
      <c r="N301" s="3661"/>
      <c r="O301" s="3661"/>
      <c r="P301" s="3661"/>
      <c r="Q301" s="3661"/>
      <c r="R301" s="3662"/>
    </row>
    <row r="302" spans="1:18" ht="21.75" customHeight="1">
      <c r="A302" s="2144" t="s">
        <v>1312</v>
      </c>
      <c r="B302" s="2140" t="s">
        <v>1296</v>
      </c>
      <c r="C302" s="2181"/>
      <c r="D302" s="2144"/>
      <c r="E302" s="2140"/>
      <c r="F302" s="2140"/>
      <c r="G302" s="2140"/>
      <c r="H302" s="1999"/>
      <c r="I302" s="2140"/>
      <c r="J302" s="2140"/>
      <c r="K302" s="2140"/>
      <c r="L302" s="1982"/>
      <c r="M302" s="2144"/>
      <c r="N302" s="2140"/>
      <c r="O302" s="2140"/>
      <c r="P302" s="1999"/>
      <c r="Q302" s="1999"/>
      <c r="R302" s="1999"/>
    </row>
    <row r="303" spans="1:18" ht="30.75" customHeight="1">
      <c r="A303" s="2144">
        <v>1</v>
      </c>
      <c r="B303" s="3625" t="s">
        <v>2483</v>
      </c>
      <c r="C303" s="3625"/>
      <c r="D303" s="3625"/>
      <c r="E303" s="3625"/>
      <c r="F303" s="3625"/>
      <c r="G303" s="3625"/>
      <c r="H303" s="3625"/>
      <c r="I303" s="3625"/>
      <c r="J303" s="3625"/>
      <c r="K303" s="3625"/>
      <c r="L303" s="3625"/>
      <c r="M303" s="3625"/>
      <c r="N303" s="3625"/>
      <c r="O303" s="3625"/>
      <c r="P303" s="3625"/>
      <c r="Q303" s="3625"/>
      <c r="R303" s="3625"/>
    </row>
    <row r="304" spans="1:18" ht="35.25" customHeight="1">
      <c r="A304" s="2138"/>
      <c r="B304" s="2151" t="s">
        <v>1297</v>
      </c>
      <c r="C304" s="2179" t="s">
        <v>146</v>
      </c>
      <c r="D304" s="3623" t="s">
        <v>1557</v>
      </c>
      <c r="E304" s="2009"/>
      <c r="F304" s="2009"/>
      <c r="G304" s="2010">
        <f>30000/1.1</f>
        <v>27272.727272727272</v>
      </c>
      <c r="H304" s="2148"/>
      <c r="I304" s="3632" t="s">
        <v>1519</v>
      </c>
      <c r="J304" s="3632"/>
      <c r="K304" s="3632"/>
      <c r="L304" s="3632"/>
      <c r="M304" s="3632"/>
      <c r="N304" s="2010">
        <f>29500/1.1</f>
        <v>26818.181818181816</v>
      </c>
      <c r="O304" s="3632" t="s">
        <v>1520</v>
      </c>
      <c r="P304" s="3632"/>
      <c r="Q304" s="3632"/>
      <c r="R304" s="3632"/>
    </row>
    <row r="305" spans="1:18" ht="35.25" customHeight="1">
      <c r="A305" s="2138"/>
      <c r="B305" s="2151" t="s">
        <v>1298</v>
      </c>
      <c r="C305" s="2179" t="s">
        <v>146</v>
      </c>
      <c r="D305" s="3623"/>
      <c r="E305" s="2009"/>
      <c r="F305" s="2009"/>
      <c r="G305" s="2010">
        <f>18000/1.1</f>
        <v>16363.636363636362</v>
      </c>
      <c r="H305" s="2009"/>
      <c r="I305" s="3632"/>
      <c r="J305" s="3632"/>
      <c r="K305" s="3632"/>
      <c r="L305" s="3632"/>
      <c r="M305" s="3632"/>
      <c r="N305" s="2010">
        <f>17500/1.1</f>
        <v>15909.090909090908</v>
      </c>
      <c r="O305" s="3632"/>
      <c r="P305" s="3632"/>
      <c r="Q305" s="3632"/>
      <c r="R305" s="3632"/>
    </row>
    <row r="306" spans="1:18" ht="35.25" customHeight="1">
      <c r="A306" s="2138"/>
      <c r="B306" s="2151" t="s">
        <v>1299</v>
      </c>
      <c r="C306" s="2179" t="s">
        <v>146</v>
      </c>
      <c r="D306" s="3623" t="s">
        <v>1557</v>
      </c>
      <c r="E306" s="2009"/>
      <c r="F306" s="2009"/>
      <c r="G306" s="2010">
        <f>13500/1.1</f>
        <v>12272.727272727272</v>
      </c>
      <c r="H306" s="2010"/>
      <c r="I306" s="3632"/>
      <c r="J306" s="3632"/>
      <c r="K306" s="3632"/>
      <c r="L306" s="3632"/>
      <c r="M306" s="3632"/>
      <c r="N306" s="2010">
        <f>13000/1.1</f>
        <v>11818.181818181818</v>
      </c>
      <c r="O306" s="3632"/>
      <c r="P306" s="3632"/>
      <c r="Q306" s="3632"/>
      <c r="R306" s="3632"/>
    </row>
    <row r="307" spans="1:18" ht="35.25" customHeight="1">
      <c r="A307" s="2138"/>
      <c r="B307" s="2155" t="s">
        <v>136</v>
      </c>
      <c r="C307" s="2179" t="s">
        <v>146</v>
      </c>
      <c r="D307" s="3623"/>
      <c r="E307" s="2009"/>
      <c r="F307" s="2009"/>
      <c r="G307" s="2010">
        <f>34000/1.1</f>
        <v>30909.090909090908</v>
      </c>
      <c r="H307" s="2009"/>
      <c r="I307" s="3632"/>
      <c r="J307" s="3632"/>
      <c r="K307" s="3632"/>
      <c r="L307" s="3632"/>
      <c r="M307" s="3632"/>
      <c r="N307" s="2010">
        <f>33000/1.1</f>
        <v>29999.999999999996</v>
      </c>
      <c r="O307" s="3632"/>
      <c r="P307" s="3632"/>
      <c r="Q307" s="3632"/>
      <c r="R307" s="3632"/>
    </row>
    <row r="308" spans="1:18" ht="35.25" customHeight="1">
      <c r="A308" s="2138"/>
      <c r="B308" s="2151" t="s">
        <v>1300</v>
      </c>
      <c r="C308" s="2179" t="s">
        <v>146</v>
      </c>
      <c r="D308" s="3623" t="s">
        <v>1557</v>
      </c>
      <c r="E308" s="2009"/>
      <c r="F308" s="2009"/>
      <c r="G308" s="2010">
        <f>59000/1.1</f>
        <v>53636.363636363632</v>
      </c>
      <c r="H308" s="2148"/>
      <c r="I308" s="3632"/>
      <c r="J308" s="3632"/>
      <c r="K308" s="3632"/>
      <c r="L308" s="3632"/>
      <c r="M308" s="3632"/>
      <c r="N308" s="2010">
        <f>58000/1.1</f>
        <v>52727.272727272721</v>
      </c>
      <c r="O308" s="3632"/>
      <c r="P308" s="3632"/>
      <c r="Q308" s="3632"/>
      <c r="R308" s="3632"/>
    </row>
    <row r="309" spans="1:18" ht="35.25" customHeight="1">
      <c r="A309" s="2138"/>
      <c r="B309" s="2155" t="s">
        <v>539</v>
      </c>
      <c r="C309" s="2179" t="s">
        <v>146</v>
      </c>
      <c r="D309" s="3623"/>
      <c r="E309" s="2009"/>
      <c r="F309" s="2009"/>
      <c r="G309" s="2010">
        <f>83000/1.1</f>
        <v>75454.545454545441</v>
      </c>
      <c r="H309" s="2148"/>
      <c r="I309" s="3632"/>
      <c r="J309" s="3632"/>
      <c r="K309" s="3632"/>
      <c r="L309" s="3632"/>
      <c r="M309" s="3632"/>
      <c r="N309" s="2010">
        <f>82000/1.1</f>
        <v>74545.454545454544</v>
      </c>
      <c r="O309" s="3632"/>
      <c r="P309" s="3632"/>
      <c r="Q309" s="3632"/>
      <c r="R309" s="3632"/>
    </row>
    <row r="310" spans="1:18" ht="35.25" customHeight="1">
      <c r="A310" s="2138"/>
      <c r="B310" s="2151" t="s">
        <v>135</v>
      </c>
      <c r="C310" s="2179" t="s">
        <v>146</v>
      </c>
      <c r="D310" s="3623"/>
      <c r="E310" s="2009"/>
      <c r="F310" s="2009"/>
      <c r="G310" s="2010">
        <f>114000/1.1</f>
        <v>103636.36363636363</v>
      </c>
      <c r="H310" s="2148"/>
      <c r="I310" s="3632"/>
      <c r="J310" s="3632"/>
      <c r="K310" s="3632"/>
      <c r="L310" s="3632"/>
      <c r="M310" s="3632"/>
      <c r="N310" s="2010">
        <f>113000/1.1</f>
        <v>102727.27272727272</v>
      </c>
      <c r="O310" s="3632"/>
      <c r="P310" s="3632"/>
      <c r="Q310" s="3632"/>
      <c r="R310" s="3632"/>
    </row>
    <row r="311" spans="1:18" ht="35.25" customHeight="1">
      <c r="A311" s="2138"/>
      <c r="B311" s="2155" t="s">
        <v>1301</v>
      </c>
      <c r="C311" s="2179" t="s">
        <v>146</v>
      </c>
      <c r="D311" s="3623" t="s">
        <v>1557</v>
      </c>
      <c r="E311" s="2009"/>
      <c r="F311" s="2009"/>
      <c r="G311" s="2010">
        <f>11000/1.1</f>
        <v>10000</v>
      </c>
      <c r="H311" s="2148"/>
      <c r="I311" s="3632"/>
      <c r="J311" s="3632"/>
      <c r="K311" s="3632"/>
      <c r="L311" s="3632"/>
      <c r="M311" s="3632"/>
      <c r="N311" s="2010">
        <f>10300/1.1</f>
        <v>9363.6363636363621</v>
      </c>
      <c r="O311" s="3632"/>
      <c r="P311" s="3632"/>
      <c r="Q311" s="3632"/>
      <c r="R311" s="3632"/>
    </row>
    <row r="312" spans="1:18" ht="35.25" customHeight="1">
      <c r="A312" s="2138"/>
      <c r="B312" s="2151" t="s">
        <v>1302</v>
      </c>
      <c r="C312" s="2179" t="s">
        <v>146</v>
      </c>
      <c r="D312" s="3623"/>
      <c r="E312" s="2009"/>
      <c r="F312" s="2009"/>
      <c r="G312" s="2010">
        <f>6800/1.1</f>
        <v>6181.8181818181811</v>
      </c>
      <c r="H312" s="2148"/>
      <c r="I312" s="3632"/>
      <c r="J312" s="3632"/>
      <c r="K312" s="3632"/>
      <c r="L312" s="3632"/>
      <c r="M312" s="3632"/>
      <c r="N312" s="2010">
        <f>6300/1.1</f>
        <v>5727.272727272727</v>
      </c>
      <c r="O312" s="3632"/>
      <c r="P312" s="3632"/>
      <c r="Q312" s="3632"/>
      <c r="R312" s="3632"/>
    </row>
    <row r="313" spans="1:18" ht="35.25" customHeight="1">
      <c r="A313" s="2138"/>
      <c r="B313" s="2155" t="s">
        <v>1303</v>
      </c>
      <c r="C313" s="2179" t="s">
        <v>146</v>
      </c>
      <c r="D313" s="3623"/>
      <c r="E313" s="2009"/>
      <c r="F313" s="2009"/>
      <c r="G313" s="2010">
        <f>11800/1.1</f>
        <v>10727.272727272726</v>
      </c>
      <c r="H313" s="2148"/>
      <c r="I313" s="3632"/>
      <c r="J313" s="3632"/>
      <c r="K313" s="3632"/>
      <c r="L313" s="3632"/>
      <c r="M313" s="3632"/>
      <c r="N313" s="2010">
        <f>11300/1.1</f>
        <v>10272.727272727272</v>
      </c>
      <c r="O313" s="3632"/>
      <c r="P313" s="3632"/>
      <c r="Q313" s="3632"/>
      <c r="R313" s="3632"/>
    </row>
    <row r="314" spans="1:18" ht="35.25" customHeight="1">
      <c r="A314" s="2138"/>
      <c r="B314" s="2151" t="s">
        <v>1304</v>
      </c>
      <c r="C314" s="2179" t="s">
        <v>146</v>
      </c>
      <c r="D314" s="3623" t="s">
        <v>1557</v>
      </c>
      <c r="E314" s="2009"/>
      <c r="F314" s="2009"/>
      <c r="G314" s="2010">
        <f>14500/1.1</f>
        <v>13181.81818181818</v>
      </c>
      <c r="H314" s="2148"/>
      <c r="I314" s="3632"/>
      <c r="J314" s="3632"/>
      <c r="K314" s="3632"/>
      <c r="L314" s="3632"/>
      <c r="M314" s="3632"/>
      <c r="N314" s="2010">
        <f>14000/1.1</f>
        <v>12727.272727272726</v>
      </c>
      <c r="O314" s="3632"/>
      <c r="P314" s="3632"/>
      <c r="Q314" s="3632"/>
      <c r="R314" s="3632"/>
    </row>
    <row r="315" spans="1:18" ht="35.25" customHeight="1">
      <c r="A315" s="2138"/>
      <c r="B315" s="2155" t="s">
        <v>1305</v>
      </c>
      <c r="C315" s="2179" t="s">
        <v>146</v>
      </c>
      <c r="D315" s="3623"/>
      <c r="E315" s="2009"/>
      <c r="F315" s="2009"/>
      <c r="G315" s="2010">
        <f>11000/1.1</f>
        <v>10000</v>
      </c>
      <c r="H315" s="2148"/>
      <c r="I315" s="3632"/>
      <c r="J315" s="3632"/>
      <c r="K315" s="3632"/>
      <c r="L315" s="3632"/>
      <c r="M315" s="3632"/>
      <c r="N315" s="2010">
        <f>10500/1.1</f>
        <v>9545.4545454545441</v>
      </c>
      <c r="O315" s="3632"/>
      <c r="P315" s="3632"/>
      <c r="Q315" s="3632"/>
      <c r="R315" s="3632"/>
    </row>
    <row r="316" spans="1:18" ht="35.25" customHeight="1">
      <c r="A316" s="2138"/>
      <c r="B316" s="2151" t="s">
        <v>1306</v>
      </c>
      <c r="C316" s="2179" t="s">
        <v>146</v>
      </c>
      <c r="D316" s="3623"/>
      <c r="E316" s="2009"/>
      <c r="F316" s="2009"/>
      <c r="G316" s="2010">
        <f>12500/1.1</f>
        <v>11363.636363636362</v>
      </c>
      <c r="H316" s="2148"/>
      <c r="I316" s="3632"/>
      <c r="J316" s="3632"/>
      <c r="K316" s="3632"/>
      <c r="L316" s="3632"/>
      <c r="M316" s="3632"/>
      <c r="N316" s="2147">
        <f>12000/1.1</f>
        <v>10909.090909090908</v>
      </c>
      <c r="O316" s="3632"/>
      <c r="P316" s="3632"/>
      <c r="Q316" s="3632"/>
      <c r="R316" s="3632"/>
    </row>
    <row r="317" spans="1:18" ht="35.25" customHeight="1">
      <c r="A317" s="2138"/>
      <c r="B317" s="2155" t="s">
        <v>1307</v>
      </c>
      <c r="C317" s="2179" t="s">
        <v>146</v>
      </c>
      <c r="D317" s="3623"/>
      <c r="E317" s="2009"/>
      <c r="F317" s="2009"/>
      <c r="G317" s="2010">
        <f>77000/1.1</f>
        <v>70000</v>
      </c>
      <c r="H317" s="2148"/>
      <c r="I317" s="3633"/>
      <c r="J317" s="3633"/>
      <c r="K317" s="3634"/>
      <c r="L317" s="3634"/>
      <c r="M317" s="3634"/>
      <c r="N317" s="2010">
        <f>75000/1.1</f>
        <v>68181.818181818177</v>
      </c>
      <c r="O317" s="3632"/>
      <c r="P317" s="3632"/>
      <c r="Q317" s="3632"/>
      <c r="R317" s="3632"/>
    </row>
    <row r="318" spans="1:18" ht="33" customHeight="1">
      <c r="A318" s="2145"/>
      <c r="B318" s="2151" t="s">
        <v>1308</v>
      </c>
      <c r="C318" s="2179" t="s">
        <v>146</v>
      </c>
      <c r="D318" s="3623"/>
      <c r="E318" s="2009"/>
      <c r="F318" s="2009"/>
      <c r="G318" s="2010">
        <f>14000/1.1</f>
        <v>12727.272727272726</v>
      </c>
      <c r="H318" s="2140"/>
      <c r="I318" s="3633"/>
      <c r="J318" s="3633"/>
      <c r="K318" s="3634"/>
      <c r="L318" s="3634"/>
      <c r="M318" s="3634"/>
      <c r="N318" s="2010">
        <f>13000/1.1</f>
        <v>11818.181818181818</v>
      </c>
      <c r="O318" s="2148"/>
      <c r="P318" s="2140"/>
      <c r="Q318" s="2140"/>
      <c r="R318" s="2140"/>
    </row>
    <row r="319" spans="1:18" ht="45.75" customHeight="1">
      <c r="A319" s="1991">
        <v>2</v>
      </c>
      <c r="B319" s="3631" t="s">
        <v>2535</v>
      </c>
      <c r="C319" s="3631"/>
      <c r="D319" s="3631"/>
      <c r="E319" s="3631"/>
      <c r="F319" s="3631"/>
      <c r="G319" s="3631"/>
      <c r="H319" s="3631"/>
      <c r="I319" s="3631"/>
      <c r="J319" s="3631"/>
      <c r="K319" s="3631"/>
      <c r="L319" s="3631"/>
      <c r="M319" s="3631"/>
      <c r="N319" s="3631"/>
      <c r="O319" s="3631"/>
      <c r="P319" s="3631"/>
      <c r="Q319" s="3631"/>
      <c r="R319" s="3631"/>
    </row>
    <row r="320" spans="1:18" ht="31.5" customHeight="1">
      <c r="A320" s="1991"/>
      <c r="B320" s="2146"/>
      <c r="C320" s="2181"/>
      <c r="D320" s="2146"/>
      <c r="E320" s="3629" t="s">
        <v>1911</v>
      </c>
      <c r="F320" s="3629"/>
      <c r="G320" s="3629"/>
      <c r="H320" s="3629"/>
      <c r="I320" s="3629"/>
      <c r="J320" s="3629"/>
      <c r="K320" s="3629"/>
      <c r="L320" s="3629"/>
      <c r="M320" s="3629"/>
      <c r="N320" s="3629"/>
      <c r="O320" s="3629"/>
      <c r="P320" s="3629"/>
      <c r="Q320" s="3629"/>
      <c r="R320" s="3629"/>
    </row>
    <row r="321" spans="1:18" ht="48.75" customHeight="1">
      <c r="A321" s="2145">
        <v>1</v>
      </c>
      <c r="B321" s="1980" t="s">
        <v>2425</v>
      </c>
      <c r="C321" s="2179" t="s">
        <v>146</v>
      </c>
      <c r="D321" s="3623" t="s">
        <v>1927</v>
      </c>
      <c r="E321" s="2146"/>
      <c r="F321" s="2146"/>
      <c r="G321" s="3660">
        <v>18951</v>
      </c>
      <c r="H321" s="3661"/>
      <c r="I321" s="3661"/>
      <c r="J321" s="3661"/>
      <c r="K321" s="3661"/>
      <c r="L321" s="3661"/>
      <c r="M321" s="3661"/>
      <c r="N321" s="3661"/>
      <c r="O321" s="3661"/>
      <c r="P321" s="3661"/>
      <c r="Q321" s="3661"/>
      <c r="R321" s="3662"/>
    </row>
    <row r="322" spans="1:18" ht="34.5" customHeight="1">
      <c r="A322" s="2145">
        <v>2</v>
      </c>
      <c r="B322" s="1980" t="s">
        <v>137</v>
      </c>
      <c r="C322" s="2179" t="s">
        <v>146</v>
      </c>
      <c r="D322" s="3623"/>
      <c r="E322" s="2146"/>
      <c r="F322" s="2146"/>
      <c r="G322" s="3660">
        <v>29700</v>
      </c>
      <c r="H322" s="3661"/>
      <c r="I322" s="3661"/>
      <c r="J322" s="3661"/>
      <c r="K322" s="3661"/>
      <c r="L322" s="3661"/>
      <c r="M322" s="3661"/>
      <c r="N322" s="3661"/>
      <c r="O322" s="3661"/>
      <c r="P322" s="3661"/>
      <c r="Q322" s="3661"/>
      <c r="R322" s="3662"/>
    </row>
    <row r="323" spans="1:18" ht="34.5" customHeight="1">
      <c r="A323" s="2145">
        <v>3</v>
      </c>
      <c r="B323" s="1980" t="s">
        <v>1915</v>
      </c>
      <c r="C323" s="2179" t="s">
        <v>146</v>
      </c>
      <c r="D323" s="3623"/>
      <c r="E323" s="2009"/>
      <c r="F323" s="2009"/>
      <c r="G323" s="3660">
        <v>29700</v>
      </c>
      <c r="H323" s="3661"/>
      <c r="I323" s="3661"/>
      <c r="J323" s="3661"/>
      <c r="K323" s="3661"/>
      <c r="L323" s="3661"/>
      <c r="M323" s="3661"/>
      <c r="N323" s="3661"/>
      <c r="O323" s="3661"/>
      <c r="P323" s="3661"/>
      <c r="Q323" s="3661"/>
      <c r="R323" s="3662"/>
    </row>
    <row r="324" spans="1:18" ht="34.5" customHeight="1">
      <c r="A324" s="2145">
        <v>4</v>
      </c>
      <c r="B324" s="1980" t="s">
        <v>2426</v>
      </c>
      <c r="C324" s="2179" t="s">
        <v>146</v>
      </c>
      <c r="D324" s="3623"/>
      <c r="E324" s="2009"/>
      <c r="F324" s="2009"/>
      <c r="G324" s="3660">
        <v>46200</v>
      </c>
      <c r="H324" s="3661"/>
      <c r="I324" s="3661"/>
      <c r="J324" s="3661"/>
      <c r="K324" s="3661"/>
      <c r="L324" s="3661"/>
      <c r="M324" s="3661"/>
      <c r="N324" s="3661"/>
      <c r="O324" s="3661"/>
      <c r="P324" s="3661"/>
      <c r="Q324" s="3661"/>
      <c r="R324" s="3662"/>
    </row>
    <row r="325" spans="1:18" ht="34.5" customHeight="1">
      <c r="A325" s="2145">
        <v>5</v>
      </c>
      <c r="B325" s="1980" t="s">
        <v>1917</v>
      </c>
      <c r="C325" s="2179" t="s">
        <v>146</v>
      </c>
      <c r="D325" s="3623"/>
      <c r="E325" s="2009"/>
      <c r="F325" s="2009"/>
      <c r="G325" s="3660">
        <v>46200</v>
      </c>
      <c r="H325" s="3661"/>
      <c r="I325" s="3661"/>
      <c r="J325" s="3661"/>
      <c r="K325" s="3661"/>
      <c r="L325" s="3661"/>
      <c r="M325" s="3661"/>
      <c r="N325" s="3661"/>
      <c r="O325" s="3661"/>
      <c r="P325" s="3661"/>
      <c r="Q325" s="3661"/>
      <c r="R325" s="3662"/>
    </row>
    <row r="326" spans="1:18" ht="34.5" customHeight="1">
      <c r="A326" s="2145">
        <v>6</v>
      </c>
      <c r="B326" s="1980" t="s">
        <v>1918</v>
      </c>
      <c r="C326" s="2179" t="s">
        <v>146</v>
      </c>
      <c r="D326" s="3623"/>
      <c r="E326" s="2009"/>
      <c r="F326" s="2009"/>
      <c r="G326" s="3660">
        <v>46200</v>
      </c>
      <c r="H326" s="3661"/>
      <c r="I326" s="3661"/>
      <c r="J326" s="3661"/>
      <c r="K326" s="3661"/>
      <c r="L326" s="3661"/>
      <c r="M326" s="3661"/>
      <c r="N326" s="3661"/>
      <c r="O326" s="3661"/>
      <c r="P326" s="3661"/>
      <c r="Q326" s="3661"/>
      <c r="R326" s="3662"/>
    </row>
    <row r="327" spans="1:18" ht="34.5" customHeight="1">
      <c r="A327" s="2145">
        <v>7</v>
      </c>
      <c r="B327" s="1980" t="s">
        <v>2427</v>
      </c>
      <c r="C327" s="2179" t="s">
        <v>146</v>
      </c>
      <c r="D327" s="3623"/>
      <c r="E327" s="2009"/>
      <c r="F327" s="2009"/>
      <c r="G327" s="3660">
        <v>53900</v>
      </c>
      <c r="H327" s="3661"/>
      <c r="I327" s="3661"/>
      <c r="J327" s="3661"/>
      <c r="K327" s="3661"/>
      <c r="L327" s="3661"/>
      <c r="M327" s="3661"/>
      <c r="N327" s="3661"/>
      <c r="O327" s="3661"/>
      <c r="P327" s="3661"/>
      <c r="Q327" s="3661"/>
      <c r="R327" s="3662"/>
    </row>
    <row r="328" spans="1:18" ht="34.5" customHeight="1">
      <c r="A328" s="2145">
        <v>8</v>
      </c>
      <c r="B328" s="1980" t="s">
        <v>2428</v>
      </c>
      <c r="C328" s="2179" t="s">
        <v>146</v>
      </c>
      <c r="D328" s="3623"/>
      <c r="E328" s="2009"/>
      <c r="F328" s="2009"/>
      <c r="G328" s="3660">
        <v>53900</v>
      </c>
      <c r="H328" s="3661"/>
      <c r="I328" s="3661"/>
      <c r="J328" s="3661"/>
      <c r="K328" s="3661"/>
      <c r="L328" s="3661"/>
      <c r="M328" s="3661"/>
      <c r="N328" s="3661"/>
      <c r="O328" s="3661"/>
      <c r="P328" s="3661"/>
      <c r="Q328" s="3661"/>
      <c r="R328" s="3662"/>
    </row>
    <row r="329" spans="1:18" ht="34.5" customHeight="1">
      <c r="A329" s="2145">
        <v>9</v>
      </c>
      <c r="B329" s="1980" t="s">
        <v>1922</v>
      </c>
      <c r="C329" s="2179" t="s">
        <v>146</v>
      </c>
      <c r="D329" s="3623" t="s">
        <v>1927</v>
      </c>
      <c r="E329" s="2009"/>
      <c r="F329" s="2009"/>
      <c r="G329" s="3660">
        <v>53900</v>
      </c>
      <c r="H329" s="3661"/>
      <c r="I329" s="3661"/>
      <c r="J329" s="3661"/>
      <c r="K329" s="3661"/>
      <c r="L329" s="3661"/>
      <c r="M329" s="3661"/>
      <c r="N329" s="3661"/>
      <c r="O329" s="3661"/>
      <c r="P329" s="3661"/>
      <c r="Q329" s="3661"/>
      <c r="R329" s="3662"/>
    </row>
    <row r="330" spans="1:18" ht="34.5" customHeight="1">
      <c r="A330" s="2145">
        <v>10</v>
      </c>
      <c r="B330" s="1980" t="s">
        <v>1920</v>
      </c>
      <c r="C330" s="2179" t="s">
        <v>146</v>
      </c>
      <c r="D330" s="3623"/>
      <c r="E330" s="2009"/>
      <c r="F330" s="2009"/>
      <c r="G330" s="3660">
        <v>53900</v>
      </c>
      <c r="H330" s="3661"/>
      <c r="I330" s="3661"/>
      <c r="J330" s="3661"/>
      <c r="K330" s="3661"/>
      <c r="L330" s="3661"/>
      <c r="M330" s="3661"/>
      <c r="N330" s="3661"/>
      <c r="O330" s="3661"/>
      <c r="P330" s="3661"/>
      <c r="Q330" s="3661"/>
      <c r="R330" s="3662"/>
    </row>
    <row r="331" spans="1:18" ht="34.5" customHeight="1">
      <c r="A331" s="2145">
        <v>11</v>
      </c>
      <c r="B331" s="1980" t="s">
        <v>2429</v>
      </c>
      <c r="C331" s="2179" t="s">
        <v>146</v>
      </c>
      <c r="D331" s="3623"/>
      <c r="E331" s="2009"/>
      <c r="F331" s="2009"/>
      <c r="G331" s="3660">
        <v>220000</v>
      </c>
      <c r="H331" s="3661"/>
      <c r="I331" s="3661"/>
      <c r="J331" s="3661"/>
      <c r="K331" s="3661"/>
      <c r="L331" s="3661"/>
      <c r="M331" s="3661"/>
      <c r="N331" s="3661"/>
      <c r="O331" s="3661"/>
      <c r="P331" s="3661"/>
      <c r="Q331" s="3661"/>
      <c r="R331" s="3662"/>
    </row>
    <row r="332" spans="1:18" ht="34.5" customHeight="1">
      <c r="A332" s="2145">
        <v>12</v>
      </c>
      <c r="B332" s="1980" t="s">
        <v>2430</v>
      </c>
      <c r="C332" s="2179" t="s">
        <v>146</v>
      </c>
      <c r="D332" s="3623"/>
      <c r="E332" s="2009"/>
      <c r="F332" s="2009"/>
      <c r="G332" s="3660">
        <v>220000</v>
      </c>
      <c r="H332" s="3661"/>
      <c r="I332" s="3661"/>
      <c r="J332" s="3661"/>
      <c r="K332" s="3661"/>
      <c r="L332" s="3661"/>
      <c r="M332" s="3661"/>
      <c r="N332" s="3661"/>
      <c r="O332" s="3661"/>
      <c r="P332" s="3661"/>
      <c r="Q332" s="3661"/>
      <c r="R332" s="3662"/>
    </row>
    <row r="333" spans="1:18" ht="34.5" customHeight="1">
      <c r="A333" s="2145">
        <v>13</v>
      </c>
      <c r="B333" s="1980" t="s">
        <v>2431</v>
      </c>
      <c r="C333" s="2179" t="s">
        <v>146</v>
      </c>
      <c r="D333" s="3623"/>
      <c r="E333" s="2009"/>
      <c r="F333" s="2009"/>
      <c r="G333" s="3660">
        <v>220000</v>
      </c>
      <c r="H333" s="3661"/>
      <c r="I333" s="3661"/>
      <c r="J333" s="3661"/>
      <c r="K333" s="3661"/>
      <c r="L333" s="3661"/>
      <c r="M333" s="3661"/>
      <c r="N333" s="3661"/>
      <c r="O333" s="3661"/>
      <c r="P333" s="3661"/>
      <c r="Q333" s="3661"/>
      <c r="R333" s="3662"/>
    </row>
    <row r="334" spans="1:18" ht="34.5" customHeight="1">
      <c r="A334" s="2145">
        <v>14</v>
      </c>
      <c r="B334" s="1980" t="s">
        <v>2432</v>
      </c>
      <c r="C334" s="2179" t="s">
        <v>146</v>
      </c>
      <c r="D334" s="3623"/>
      <c r="E334" s="2009"/>
      <c r="F334" s="2009"/>
      <c r="G334" s="3660">
        <v>220000</v>
      </c>
      <c r="H334" s="3661"/>
      <c r="I334" s="3661"/>
      <c r="J334" s="3661"/>
      <c r="K334" s="3661"/>
      <c r="L334" s="3661"/>
      <c r="M334" s="3661"/>
      <c r="N334" s="3661"/>
      <c r="O334" s="3661"/>
      <c r="P334" s="3661"/>
      <c r="Q334" s="3661"/>
      <c r="R334" s="3662"/>
    </row>
    <row r="335" spans="1:18" ht="26.25" customHeight="1">
      <c r="A335" s="2144" t="s">
        <v>1313</v>
      </c>
      <c r="B335" s="2140" t="s">
        <v>1418</v>
      </c>
      <c r="C335" s="2179"/>
      <c r="D335" s="2155"/>
      <c r="E335" s="2140"/>
      <c r="F335" s="2140"/>
      <c r="G335" s="2140"/>
      <c r="H335" s="1999"/>
      <c r="I335" s="2140"/>
      <c r="J335" s="2140"/>
      <c r="K335" s="2140"/>
      <c r="L335" s="1982"/>
      <c r="M335" s="2144"/>
      <c r="N335" s="2140"/>
      <c r="O335" s="2140"/>
      <c r="P335" s="1999"/>
      <c r="Q335" s="1999"/>
      <c r="R335" s="1999"/>
    </row>
    <row r="336" spans="1:18" ht="48.75" hidden="1" customHeight="1">
      <c r="A336" s="2145"/>
      <c r="B336" s="3625" t="s">
        <v>2261</v>
      </c>
      <c r="C336" s="3625"/>
      <c r="D336" s="3625"/>
      <c r="E336" s="3625"/>
      <c r="F336" s="3625"/>
      <c r="G336" s="3625"/>
      <c r="H336" s="3625"/>
      <c r="I336" s="3625"/>
      <c r="J336" s="3625"/>
      <c r="K336" s="3625"/>
      <c r="L336" s="3625"/>
      <c r="M336" s="3625"/>
      <c r="N336" s="3625"/>
      <c r="O336" s="3625"/>
      <c r="P336" s="3625"/>
      <c r="Q336" s="3625"/>
      <c r="R336" s="3625"/>
    </row>
    <row r="337" spans="1:18" ht="35.25" hidden="1" customHeight="1">
      <c r="A337" s="2145"/>
      <c r="B337" s="3625" t="s">
        <v>1542</v>
      </c>
      <c r="C337" s="3625"/>
      <c r="D337" s="2138"/>
      <c r="E337" s="3628" t="s">
        <v>1841</v>
      </c>
      <c r="F337" s="3628"/>
      <c r="G337" s="3628"/>
      <c r="H337" s="3628"/>
      <c r="I337" s="3628"/>
      <c r="J337" s="3628"/>
      <c r="K337" s="3628"/>
      <c r="L337" s="3628"/>
      <c r="M337" s="3628"/>
      <c r="N337" s="3628"/>
      <c r="O337" s="3628"/>
      <c r="P337" s="3628"/>
      <c r="Q337" s="3628"/>
      <c r="R337" s="3628"/>
    </row>
    <row r="338" spans="1:18" ht="25.5" hidden="1" customHeight="1">
      <c r="A338" s="2145"/>
      <c r="B338" s="2151" t="s">
        <v>1543</v>
      </c>
      <c r="C338" s="2179" t="s">
        <v>1544</v>
      </c>
      <c r="D338" s="3623" t="s">
        <v>1545</v>
      </c>
      <c r="E338" s="2010">
        <v>100009</v>
      </c>
      <c r="F338" s="2009"/>
      <c r="G338" s="1981"/>
      <c r="H338" s="2140"/>
      <c r="I338" s="1981"/>
      <c r="J338" s="1981"/>
      <c r="K338" s="1981"/>
      <c r="L338" s="2154" t="s">
        <v>11</v>
      </c>
      <c r="M338" s="2012"/>
      <c r="N338" s="1981"/>
      <c r="O338" s="1981"/>
      <c r="P338" s="2140"/>
      <c r="Q338" s="2140"/>
      <c r="R338" s="2140"/>
    </row>
    <row r="339" spans="1:18" ht="25.5" hidden="1" customHeight="1">
      <c r="A339" s="2145"/>
      <c r="B339" s="2151" t="s">
        <v>1546</v>
      </c>
      <c r="C339" s="2179" t="s">
        <v>1544</v>
      </c>
      <c r="D339" s="3623"/>
      <c r="E339" s="2010">
        <v>110356</v>
      </c>
      <c r="F339" s="2009"/>
      <c r="G339" s="1981"/>
      <c r="H339" s="2140"/>
      <c r="I339" s="1981"/>
      <c r="J339" s="1981"/>
      <c r="K339" s="1981"/>
      <c r="L339" s="2154" t="s">
        <v>11</v>
      </c>
      <c r="M339" s="2012"/>
      <c r="N339" s="1981"/>
      <c r="O339" s="1981"/>
      <c r="P339" s="2140"/>
      <c r="Q339" s="2140"/>
      <c r="R339" s="2140"/>
    </row>
    <row r="340" spans="1:18" ht="27.75" hidden="1" customHeight="1">
      <c r="A340" s="2145"/>
      <c r="B340" s="2151" t="s">
        <v>1547</v>
      </c>
      <c r="C340" s="2179" t="s">
        <v>1544</v>
      </c>
      <c r="D340" s="3623"/>
      <c r="E340" s="2010">
        <v>121056</v>
      </c>
      <c r="F340" s="2009"/>
      <c r="G340" s="1981"/>
      <c r="H340" s="2140"/>
      <c r="I340" s="1981"/>
      <c r="J340" s="1981"/>
      <c r="K340" s="1981"/>
      <c r="L340" s="2154" t="s">
        <v>11</v>
      </c>
      <c r="M340" s="2012"/>
      <c r="N340" s="1981"/>
      <c r="O340" s="1981"/>
      <c r="P340" s="2140"/>
      <c r="Q340" s="2140"/>
      <c r="R340" s="2140"/>
    </row>
    <row r="341" spans="1:18" ht="26.25" hidden="1" customHeight="1">
      <c r="A341" s="2145"/>
      <c r="B341" s="3625" t="s">
        <v>1548</v>
      </c>
      <c r="C341" s="3625"/>
      <c r="D341" s="2008"/>
      <c r="E341" s="2009"/>
      <c r="F341" s="2009"/>
      <c r="G341" s="1981"/>
      <c r="H341" s="2140"/>
      <c r="I341" s="1981"/>
      <c r="J341" s="1981"/>
      <c r="K341" s="1981"/>
      <c r="L341" s="2154" t="s">
        <v>11</v>
      </c>
      <c r="M341" s="2012"/>
      <c r="N341" s="1981"/>
      <c r="O341" s="1981"/>
      <c r="P341" s="2140"/>
      <c r="Q341" s="2140"/>
      <c r="R341" s="2140"/>
    </row>
    <row r="342" spans="1:18" ht="28.5" hidden="1" customHeight="1">
      <c r="A342" s="2145"/>
      <c r="B342" s="2151" t="s">
        <v>1546</v>
      </c>
      <c r="C342" s="2179" t="s">
        <v>1544</v>
      </c>
      <c r="D342" s="3623" t="s">
        <v>1545</v>
      </c>
      <c r="E342" s="2010">
        <v>121624</v>
      </c>
      <c r="F342" s="2009"/>
      <c r="G342" s="1981"/>
      <c r="H342" s="2140"/>
      <c r="I342" s="1981"/>
      <c r="J342" s="1981"/>
      <c r="K342" s="1981"/>
      <c r="L342" s="2154" t="s">
        <v>11</v>
      </c>
      <c r="M342" s="2012"/>
      <c r="N342" s="1981"/>
      <c r="O342" s="1981"/>
      <c r="P342" s="2140"/>
      <c r="Q342" s="2140"/>
      <c r="R342" s="2140"/>
    </row>
    <row r="343" spans="1:18" ht="37.5" hidden="1" customHeight="1">
      <c r="A343" s="2145"/>
      <c r="B343" s="2151" t="s">
        <v>1547</v>
      </c>
      <c r="C343" s="2179" t="s">
        <v>1544</v>
      </c>
      <c r="D343" s="3623"/>
      <c r="E343" s="2010">
        <v>130278</v>
      </c>
      <c r="F343" s="2009"/>
      <c r="G343" s="1981"/>
      <c r="H343" s="2140"/>
      <c r="I343" s="1981"/>
      <c r="J343" s="1981"/>
      <c r="K343" s="1981"/>
      <c r="L343" s="2154" t="s">
        <v>11</v>
      </c>
      <c r="M343" s="2012"/>
      <c r="N343" s="1981"/>
      <c r="O343" s="1981"/>
      <c r="P343" s="2140"/>
      <c r="Q343" s="2140"/>
      <c r="R343" s="2140"/>
    </row>
    <row r="344" spans="1:18" ht="30" hidden="1" customHeight="1">
      <c r="A344" s="2145"/>
      <c r="B344" s="2140" t="s">
        <v>1549</v>
      </c>
      <c r="C344" s="2179"/>
      <c r="D344" s="2138"/>
      <c r="E344" s="2010"/>
      <c r="F344" s="2009"/>
      <c r="G344" s="1981"/>
      <c r="H344" s="2140"/>
      <c r="I344" s="1981"/>
      <c r="J344" s="1981"/>
      <c r="K344" s="1981"/>
      <c r="L344" s="2154" t="s">
        <v>11</v>
      </c>
      <c r="M344" s="2012"/>
      <c r="N344" s="1981"/>
      <c r="O344" s="1981"/>
      <c r="P344" s="2140"/>
      <c r="Q344" s="2140"/>
      <c r="R344" s="2140"/>
    </row>
    <row r="345" spans="1:18" ht="22.5" hidden="1" customHeight="1">
      <c r="A345" s="2145"/>
      <c r="B345" s="2151" t="s">
        <v>1543</v>
      </c>
      <c r="C345" s="2179" t="s">
        <v>1544</v>
      </c>
      <c r="D345" s="3623" t="s">
        <v>1545</v>
      </c>
      <c r="E345" s="2010">
        <v>107171</v>
      </c>
      <c r="F345" s="2009"/>
      <c r="G345" s="1981"/>
      <c r="H345" s="2140"/>
      <c r="I345" s="1981"/>
      <c r="J345" s="1981"/>
      <c r="K345" s="1981"/>
      <c r="L345" s="2154" t="s">
        <v>11</v>
      </c>
      <c r="M345" s="2012"/>
      <c r="N345" s="1981"/>
      <c r="O345" s="1981"/>
      <c r="P345" s="2140"/>
      <c r="Q345" s="2140"/>
      <c r="R345" s="2140"/>
    </row>
    <row r="346" spans="1:18" ht="27" hidden="1" customHeight="1">
      <c r="A346" s="2145"/>
      <c r="B346" s="2151" t="s">
        <v>1546</v>
      </c>
      <c r="C346" s="2179" t="s">
        <v>1544</v>
      </c>
      <c r="D346" s="3623"/>
      <c r="E346" s="2010">
        <v>117937</v>
      </c>
      <c r="F346" s="2009"/>
      <c r="G346" s="1981"/>
      <c r="H346" s="2140"/>
      <c r="I346" s="1981"/>
      <c r="J346" s="1981"/>
      <c r="K346" s="1981"/>
      <c r="L346" s="2154" t="s">
        <v>11</v>
      </c>
      <c r="M346" s="2012"/>
      <c r="N346" s="1981"/>
      <c r="O346" s="1981"/>
      <c r="P346" s="2140"/>
      <c r="Q346" s="2140"/>
      <c r="R346" s="2140"/>
    </row>
    <row r="347" spans="1:18" ht="24" hidden="1" customHeight="1">
      <c r="A347" s="2145"/>
      <c r="B347" s="2151" t="s">
        <v>1547</v>
      </c>
      <c r="C347" s="2179" t="s">
        <v>1544</v>
      </c>
      <c r="D347" s="3623"/>
      <c r="E347" s="2010">
        <v>126591</v>
      </c>
      <c r="F347" s="2009"/>
      <c r="G347" s="1981"/>
      <c r="H347" s="2140"/>
      <c r="I347" s="1981"/>
      <c r="J347" s="1981"/>
      <c r="K347" s="1981"/>
      <c r="L347" s="2154" t="s">
        <v>11</v>
      </c>
      <c r="M347" s="2012"/>
      <c r="N347" s="1981"/>
      <c r="O347" s="1981"/>
      <c r="P347" s="2140"/>
      <c r="Q347" s="2140"/>
      <c r="R347" s="2140"/>
    </row>
    <row r="348" spans="1:18" ht="36" customHeight="1">
      <c r="A348" s="2145">
        <v>1</v>
      </c>
      <c r="B348" s="3625" t="s">
        <v>2525</v>
      </c>
      <c r="C348" s="3625"/>
      <c r="D348" s="3625"/>
      <c r="E348" s="3625"/>
      <c r="F348" s="3625"/>
      <c r="G348" s="3625"/>
      <c r="H348" s="3625"/>
      <c r="I348" s="3625"/>
      <c r="J348" s="3625"/>
      <c r="K348" s="3625"/>
      <c r="L348" s="3625"/>
      <c r="M348" s="3625"/>
      <c r="N348" s="3625"/>
      <c r="O348" s="3625"/>
      <c r="P348" s="3625"/>
      <c r="Q348" s="3625"/>
      <c r="R348" s="3625"/>
    </row>
    <row r="349" spans="1:18" ht="27" customHeight="1">
      <c r="A349" s="3630"/>
      <c r="B349" s="3627" t="s">
        <v>1420</v>
      </c>
      <c r="C349" s="3627"/>
      <c r="D349" s="3627"/>
      <c r="E349" s="3627"/>
      <c r="F349" s="3627"/>
      <c r="G349" s="3627"/>
      <c r="H349" s="3627"/>
      <c r="I349" s="3627"/>
      <c r="J349" s="3627"/>
      <c r="K349" s="3627"/>
      <c r="L349" s="3627"/>
      <c r="M349" s="3627"/>
      <c r="N349" s="3627"/>
      <c r="O349" s="3627"/>
      <c r="P349" s="3627"/>
      <c r="Q349" s="3627"/>
      <c r="R349" s="3627"/>
    </row>
    <row r="350" spans="1:18" ht="23.25" customHeight="1">
      <c r="A350" s="3630"/>
      <c r="B350" s="3627" t="s">
        <v>1853</v>
      </c>
      <c r="C350" s="3627"/>
      <c r="D350" s="3627"/>
      <c r="E350" s="3627"/>
      <c r="F350" s="3627"/>
      <c r="G350" s="3627"/>
      <c r="H350" s="3627"/>
      <c r="I350" s="3627"/>
      <c r="J350" s="3627"/>
      <c r="K350" s="3627"/>
      <c r="L350" s="3627"/>
      <c r="M350" s="3627"/>
      <c r="N350" s="3627"/>
      <c r="O350" s="3627"/>
      <c r="P350" s="3627"/>
      <c r="Q350" s="3627"/>
      <c r="R350" s="3627"/>
    </row>
    <row r="351" spans="1:18" ht="21" customHeight="1">
      <c r="A351" s="3630"/>
      <c r="B351" s="3627" t="s">
        <v>1421</v>
      </c>
      <c r="C351" s="3627"/>
      <c r="D351" s="3627"/>
      <c r="E351" s="3627"/>
      <c r="F351" s="3627"/>
      <c r="G351" s="3627"/>
      <c r="H351" s="3627"/>
      <c r="I351" s="3627"/>
      <c r="J351" s="3627"/>
      <c r="K351" s="3627"/>
      <c r="L351" s="3627"/>
      <c r="M351" s="3627"/>
      <c r="N351" s="3627"/>
      <c r="O351" s="3627"/>
      <c r="P351" s="3627"/>
      <c r="Q351" s="3627"/>
      <c r="R351" s="3627"/>
    </row>
    <row r="352" spans="1:18" ht="21" customHeight="1">
      <c r="A352" s="3630"/>
      <c r="B352" s="3627" t="s">
        <v>1423</v>
      </c>
      <c r="C352" s="3627"/>
      <c r="D352" s="3627"/>
      <c r="E352" s="3627"/>
      <c r="F352" s="3627"/>
      <c r="G352" s="3627"/>
      <c r="H352" s="3627"/>
      <c r="I352" s="3627"/>
      <c r="J352" s="3627"/>
      <c r="K352" s="3627"/>
      <c r="L352" s="3627"/>
      <c r="M352" s="3627"/>
      <c r="N352" s="3627"/>
      <c r="O352" s="3627"/>
      <c r="P352" s="3627"/>
      <c r="Q352" s="3627"/>
      <c r="R352" s="3627"/>
    </row>
    <row r="353" spans="1:18" ht="21" customHeight="1">
      <c r="A353" s="3630"/>
      <c r="B353" s="3627" t="s">
        <v>2134</v>
      </c>
      <c r="C353" s="3627"/>
      <c r="D353" s="3627"/>
      <c r="E353" s="3627"/>
      <c r="F353" s="3627"/>
      <c r="G353" s="3627"/>
      <c r="H353" s="3627"/>
      <c r="I353" s="3627"/>
      <c r="J353" s="3627"/>
      <c r="K353" s="3627"/>
      <c r="L353" s="3627"/>
      <c r="M353" s="3627"/>
      <c r="N353" s="3627"/>
      <c r="O353" s="3627"/>
      <c r="P353" s="3627"/>
      <c r="Q353" s="3627"/>
      <c r="R353" s="3627"/>
    </row>
    <row r="354" spans="1:18" ht="21" customHeight="1">
      <c r="A354" s="3630"/>
      <c r="B354" s="3627" t="s">
        <v>2135</v>
      </c>
      <c r="C354" s="3627"/>
      <c r="D354" s="3627"/>
      <c r="E354" s="3627"/>
      <c r="F354" s="3627"/>
      <c r="G354" s="3627"/>
      <c r="H354" s="3627"/>
      <c r="I354" s="3627"/>
      <c r="J354" s="3627"/>
      <c r="K354" s="3627"/>
      <c r="L354" s="3627"/>
      <c r="M354" s="3627"/>
      <c r="N354" s="3627"/>
      <c r="O354" s="3627"/>
      <c r="P354" s="3627"/>
      <c r="Q354" s="3627"/>
      <c r="R354" s="3627"/>
    </row>
    <row r="355" spans="1:18" ht="21.75" customHeight="1">
      <c r="A355" s="3630"/>
      <c r="B355" s="3627" t="s">
        <v>2136</v>
      </c>
      <c r="C355" s="3627"/>
      <c r="D355" s="3627"/>
      <c r="E355" s="3627"/>
      <c r="F355" s="3627"/>
      <c r="G355" s="3627"/>
      <c r="H355" s="3627"/>
      <c r="I355" s="3627"/>
      <c r="J355" s="3627"/>
      <c r="K355" s="3627"/>
      <c r="L355" s="3627"/>
      <c r="M355" s="3627"/>
      <c r="N355" s="3627"/>
      <c r="O355" s="3627"/>
      <c r="P355" s="3627"/>
      <c r="Q355" s="3627"/>
      <c r="R355" s="3627"/>
    </row>
    <row r="356" spans="1:18" ht="56.25" customHeight="1">
      <c r="A356" s="2138">
        <v>1</v>
      </c>
      <c r="B356" s="2151" t="s">
        <v>1854</v>
      </c>
      <c r="C356" s="2179" t="s">
        <v>1855</v>
      </c>
      <c r="D356" s="2142"/>
      <c r="E356" s="2142"/>
      <c r="F356" s="2142"/>
      <c r="G356" s="3660">
        <v>69390</v>
      </c>
      <c r="H356" s="3661"/>
      <c r="I356" s="3661"/>
      <c r="J356" s="3661"/>
      <c r="K356" s="3661"/>
      <c r="L356" s="3661"/>
      <c r="M356" s="3661"/>
      <c r="N356" s="3661"/>
      <c r="O356" s="3661"/>
      <c r="P356" s="3661"/>
      <c r="Q356" s="3661"/>
      <c r="R356" s="3662"/>
    </row>
    <row r="357" spans="1:18" ht="56.25" customHeight="1">
      <c r="A357" s="2138">
        <v>2</v>
      </c>
      <c r="B357" s="2151" t="s">
        <v>1856</v>
      </c>
      <c r="C357" s="2179" t="s">
        <v>1855</v>
      </c>
      <c r="D357" s="2142"/>
      <c r="E357" s="2142"/>
      <c r="F357" s="2142"/>
      <c r="G357" s="3660">
        <v>74292</v>
      </c>
      <c r="H357" s="3661"/>
      <c r="I357" s="3661"/>
      <c r="J357" s="3661"/>
      <c r="K357" s="3661"/>
      <c r="L357" s="3661"/>
      <c r="M357" s="3661"/>
      <c r="N357" s="3661"/>
      <c r="O357" s="3661"/>
      <c r="P357" s="3661"/>
      <c r="Q357" s="3661"/>
      <c r="R357" s="3662"/>
    </row>
    <row r="358" spans="1:18" ht="56.25" customHeight="1">
      <c r="A358" s="2138">
        <v>3</v>
      </c>
      <c r="B358" s="2151" t="s">
        <v>1857</v>
      </c>
      <c r="C358" s="2179" t="s">
        <v>1855</v>
      </c>
      <c r="D358" s="2142"/>
      <c r="E358" s="2142"/>
      <c r="F358" s="2142"/>
      <c r="G358" s="3660">
        <v>90275</v>
      </c>
      <c r="H358" s="3661"/>
      <c r="I358" s="3661"/>
      <c r="J358" s="3661"/>
      <c r="K358" s="3661"/>
      <c r="L358" s="3661"/>
      <c r="M358" s="3661"/>
      <c r="N358" s="3661"/>
      <c r="O358" s="3661"/>
      <c r="P358" s="3661"/>
      <c r="Q358" s="3661"/>
      <c r="R358" s="3662"/>
    </row>
    <row r="359" spans="1:18" ht="56.25" customHeight="1">
      <c r="A359" s="2138">
        <v>4</v>
      </c>
      <c r="B359" s="2151" t="s">
        <v>1858</v>
      </c>
      <c r="C359" s="2179" t="s">
        <v>1855</v>
      </c>
      <c r="D359" s="2142"/>
      <c r="E359" s="2142"/>
      <c r="F359" s="2142"/>
      <c r="G359" s="3660">
        <v>101280</v>
      </c>
      <c r="H359" s="3661"/>
      <c r="I359" s="3661"/>
      <c r="J359" s="3661"/>
      <c r="K359" s="3661"/>
      <c r="L359" s="3661"/>
      <c r="M359" s="3661"/>
      <c r="N359" s="3661"/>
      <c r="O359" s="3661"/>
      <c r="P359" s="3661"/>
      <c r="Q359" s="3661"/>
      <c r="R359" s="3662"/>
    </row>
    <row r="360" spans="1:18" ht="56.25" customHeight="1">
      <c r="A360" s="2138">
        <v>5</v>
      </c>
      <c r="B360" s="2151" t="s">
        <v>1859</v>
      </c>
      <c r="C360" s="2179" t="s">
        <v>1855</v>
      </c>
      <c r="D360" s="2142"/>
      <c r="E360" s="2142"/>
      <c r="F360" s="2142"/>
      <c r="G360" s="3660">
        <v>110825</v>
      </c>
      <c r="H360" s="3661"/>
      <c r="I360" s="3661"/>
      <c r="J360" s="3661"/>
      <c r="K360" s="3661"/>
      <c r="L360" s="3661"/>
      <c r="M360" s="3661"/>
      <c r="N360" s="3661"/>
      <c r="O360" s="3661"/>
      <c r="P360" s="3661"/>
      <c r="Q360" s="3661"/>
      <c r="R360" s="3662"/>
    </row>
    <row r="361" spans="1:18" ht="56.25" customHeight="1">
      <c r="A361" s="2138">
        <v>6</v>
      </c>
      <c r="B361" s="2151" t="s">
        <v>1860</v>
      </c>
      <c r="C361" s="2179" t="s">
        <v>1855</v>
      </c>
      <c r="D361" s="2142"/>
      <c r="E361" s="2142"/>
      <c r="F361" s="2142"/>
      <c r="G361" s="3660">
        <v>119430</v>
      </c>
      <c r="H361" s="3661"/>
      <c r="I361" s="3661"/>
      <c r="J361" s="3661"/>
      <c r="K361" s="3661"/>
      <c r="L361" s="3661"/>
      <c r="M361" s="3661"/>
      <c r="N361" s="3661"/>
      <c r="O361" s="3661"/>
      <c r="P361" s="3661"/>
      <c r="Q361" s="3661"/>
      <c r="R361" s="3662"/>
    </row>
    <row r="362" spans="1:18" ht="56.25" customHeight="1">
      <c r="A362" s="2138">
        <v>7</v>
      </c>
      <c r="B362" s="2151" t="s">
        <v>1861</v>
      </c>
      <c r="C362" s="2179" t="s">
        <v>1855</v>
      </c>
      <c r="D362" s="2142"/>
      <c r="E362" s="2142"/>
      <c r="F362" s="2142"/>
      <c r="G362" s="3660">
        <v>127800</v>
      </c>
      <c r="H362" s="3661"/>
      <c r="I362" s="3661"/>
      <c r="J362" s="3661"/>
      <c r="K362" s="3661"/>
      <c r="L362" s="3661"/>
      <c r="M362" s="3661"/>
      <c r="N362" s="3661"/>
      <c r="O362" s="3661"/>
      <c r="P362" s="3661"/>
      <c r="Q362" s="3661"/>
      <c r="R362" s="3662"/>
    </row>
    <row r="363" spans="1:18" ht="56.25" customHeight="1">
      <c r="A363" s="2138">
        <v>8</v>
      </c>
      <c r="B363" s="2151" t="s">
        <v>1869</v>
      </c>
      <c r="C363" s="2179" t="s">
        <v>1855</v>
      </c>
      <c r="D363" s="2142"/>
      <c r="E363" s="2142"/>
      <c r="F363" s="2142"/>
      <c r="G363" s="3660">
        <v>103015</v>
      </c>
      <c r="H363" s="3661"/>
      <c r="I363" s="3661"/>
      <c r="J363" s="3661"/>
      <c r="K363" s="3661"/>
      <c r="L363" s="3661"/>
      <c r="M363" s="3661"/>
      <c r="N363" s="3661"/>
      <c r="O363" s="3661"/>
      <c r="P363" s="3661"/>
      <c r="Q363" s="3661"/>
      <c r="R363" s="3662"/>
    </row>
    <row r="364" spans="1:18" ht="56.25" customHeight="1">
      <c r="A364" s="2138">
        <v>9</v>
      </c>
      <c r="B364" s="2151" t="s">
        <v>1870</v>
      </c>
      <c r="C364" s="2179" t="s">
        <v>1855</v>
      </c>
      <c r="D364" s="2142"/>
      <c r="E364" s="2142"/>
      <c r="F364" s="2142"/>
      <c r="G364" s="3660">
        <v>112800</v>
      </c>
      <c r="H364" s="3661"/>
      <c r="I364" s="3661"/>
      <c r="J364" s="3661"/>
      <c r="K364" s="3661"/>
      <c r="L364" s="3661"/>
      <c r="M364" s="3661"/>
      <c r="N364" s="3661"/>
      <c r="O364" s="3661"/>
      <c r="P364" s="3661"/>
      <c r="Q364" s="3661"/>
      <c r="R364" s="3662"/>
    </row>
    <row r="365" spans="1:18" ht="56.25" customHeight="1">
      <c r="A365" s="2138">
        <v>10</v>
      </c>
      <c r="B365" s="2151" t="s">
        <v>1871</v>
      </c>
      <c r="C365" s="2179" t="s">
        <v>1855</v>
      </c>
      <c r="D365" s="2142"/>
      <c r="E365" s="2142"/>
      <c r="F365" s="2142"/>
      <c r="G365" s="3660">
        <v>121635</v>
      </c>
      <c r="H365" s="3661"/>
      <c r="I365" s="3661"/>
      <c r="J365" s="3661"/>
      <c r="K365" s="3661"/>
      <c r="L365" s="3661"/>
      <c r="M365" s="3661"/>
      <c r="N365" s="3661"/>
      <c r="O365" s="3661"/>
      <c r="P365" s="3661"/>
      <c r="Q365" s="3661"/>
      <c r="R365" s="3662"/>
    </row>
    <row r="366" spans="1:18" ht="56.25" customHeight="1">
      <c r="A366" s="2138">
        <v>11</v>
      </c>
      <c r="B366" s="2151" t="s">
        <v>1872</v>
      </c>
      <c r="C366" s="2179" t="s">
        <v>1855</v>
      </c>
      <c r="D366" s="2142"/>
      <c r="E366" s="2142"/>
      <c r="F366" s="2142"/>
      <c r="G366" s="3660">
        <v>130240</v>
      </c>
      <c r="H366" s="3661"/>
      <c r="I366" s="3661"/>
      <c r="J366" s="3661"/>
      <c r="K366" s="3661"/>
      <c r="L366" s="3661"/>
      <c r="M366" s="3661"/>
      <c r="N366" s="3661"/>
      <c r="O366" s="3661"/>
      <c r="P366" s="3661"/>
      <c r="Q366" s="3661"/>
      <c r="R366" s="3662"/>
    </row>
    <row r="367" spans="1:18" ht="56.25" customHeight="1">
      <c r="A367" s="2138">
        <v>12</v>
      </c>
      <c r="B367" s="2151" t="s">
        <v>1873</v>
      </c>
      <c r="C367" s="2179" t="s">
        <v>1855</v>
      </c>
      <c r="D367" s="2142"/>
      <c r="E367" s="2142"/>
      <c r="F367" s="2142"/>
      <c r="G367" s="3660">
        <v>141050</v>
      </c>
      <c r="H367" s="3661"/>
      <c r="I367" s="3661"/>
      <c r="J367" s="3661"/>
      <c r="K367" s="3661"/>
      <c r="L367" s="3661"/>
      <c r="M367" s="3661"/>
      <c r="N367" s="3661"/>
      <c r="O367" s="3661"/>
      <c r="P367" s="3661"/>
      <c r="Q367" s="3661"/>
      <c r="R367" s="3662"/>
    </row>
    <row r="368" spans="1:18" ht="56.25" customHeight="1">
      <c r="A368" s="2138">
        <v>13</v>
      </c>
      <c r="B368" s="2014" t="s">
        <v>1874</v>
      </c>
      <c r="C368" s="2179" t="s">
        <v>1855</v>
      </c>
      <c r="D368" s="2142"/>
      <c r="E368" s="2142"/>
      <c r="F368" s="2142"/>
      <c r="G368" s="3660">
        <v>77034</v>
      </c>
      <c r="H368" s="3661"/>
      <c r="I368" s="3661"/>
      <c r="J368" s="3661"/>
      <c r="K368" s="3661"/>
      <c r="L368" s="3661"/>
      <c r="M368" s="3661"/>
      <c r="N368" s="3661"/>
      <c r="O368" s="3661"/>
      <c r="P368" s="3661"/>
      <c r="Q368" s="3661"/>
      <c r="R368" s="3662"/>
    </row>
    <row r="369" spans="1:18" ht="56.25" customHeight="1">
      <c r="A369" s="2138">
        <v>14</v>
      </c>
      <c r="B369" s="2014" t="s">
        <v>1862</v>
      </c>
      <c r="C369" s="2179" t="s">
        <v>1855</v>
      </c>
      <c r="D369" s="2142"/>
      <c r="E369" s="2142"/>
      <c r="F369" s="2142"/>
      <c r="G369" s="3660">
        <v>83388</v>
      </c>
      <c r="H369" s="3661"/>
      <c r="I369" s="3661"/>
      <c r="J369" s="3661"/>
      <c r="K369" s="3661"/>
      <c r="L369" s="3661"/>
      <c r="M369" s="3661"/>
      <c r="N369" s="3661"/>
      <c r="O369" s="3661"/>
      <c r="P369" s="3661"/>
      <c r="Q369" s="3661"/>
      <c r="R369" s="3662"/>
    </row>
    <row r="370" spans="1:18" ht="56.25" customHeight="1">
      <c r="A370" s="2138">
        <v>15</v>
      </c>
      <c r="B370" s="2014" t="s">
        <v>1863</v>
      </c>
      <c r="C370" s="2179" t="s">
        <v>1855</v>
      </c>
      <c r="D370" s="2142"/>
      <c r="E370" s="2142"/>
      <c r="F370" s="2142"/>
      <c r="G370" s="3660">
        <v>96524</v>
      </c>
      <c r="H370" s="3661"/>
      <c r="I370" s="3661"/>
      <c r="J370" s="3661"/>
      <c r="K370" s="3661"/>
      <c r="L370" s="3661"/>
      <c r="M370" s="3661"/>
      <c r="N370" s="3661"/>
      <c r="O370" s="3661"/>
      <c r="P370" s="3661"/>
      <c r="Q370" s="3661"/>
      <c r="R370" s="3662"/>
    </row>
    <row r="371" spans="1:18" ht="54.75" customHeight="1">
      <c r="A371" s="2138">
        <v>16</v>
      </c>
      <c r="B371" s="2151" t="s">
        <v>1864</v>
      </c>
      <c r="C371" s="2179" t="s">
        <v>1855</v>
      </c>
      <c r="D371" s="2142"/>
      <c r="E371" s="2142"/>
      <c r="F371" s="2142"/>
      <c r="G371" s="3660">
        <v>107010</v>
      </c>
      <c r="H371" s="3661"/>
      <c r="I371" s="3661"/>
      <c r="J371" s="3661"/>
      <c r="K371" s="3661"/>
      <c r="L371" s="3661"/>
      <c r="M371" s="3661"/>
      <c r="N371" s="3661"/>
      <c r="O371" s="3661"/>
      <c r="P371" s="3661"/>
      <c r="Q371" s="3661"/>
      <c r="R371" s="3662"/>
    </row>
    <row r="372" spans="1:18" ht="54.75" customHeight="1">
      <c r="A372" s="2138">
        <v>17</v>
      </c>
      <c r="B372" s="2151" t="s">
        <v>1865</v>
      </c>
      <c r="C372" s="2179" t="s">
        <v>1855</v>
      </c>
      <c r="D372" s="2142"/>
      <c r="E372" s="2142"/>
      <c r="F372" s="2142"/>
      <c r="G372" s="3660">
        <v>117176</v>
      </c>
      <c r="H372" s="3661"/>
      <c r="I372" s="3661"/>
      <c r="J372" s="3661"/>
      <c r="K372" s="3661"/>
      <c r="L372" s="3661"/>
      <c r="M372" s="3661"/>
      <c r="N372" s="3661"/>
      <c r="O372" s="3661"/>
      <c r="P372" s="3661"/>
      <c r="Q372" s="3661"/>
      <c r="R372" s="3662"/>
    </row>
    <row r="373" spans="1:18" ht="54.75" customHeight="1">
      <c r="A373" s="2138">
        <v>18</v>
      </c>
      <c r="B373" s="2151" t="s">
        <v>1866</v>
      </c>
      <c r="C373" s="2179" t="s">
        <v>1855</v>
      </c>
      <c r="D373" s="2142"/>
      <c r="E373" s="2142"/>
      <c r="F373" s="2142"/>
      <c r="G373" s="3660">
        <v>126872</v>
      </c>
      <c r="H373" s="3661"/>
      <c r="I373" s="3661"/>
      <c r="J373" s="3661"/>
      <c r="K373" s="3661"/>
      <c r="L373" s="3661"/>
      <c r="M373" s="3661"/>
      <c r="N373" s="3661"/>
      <c r="O373" s="3661"/>
      <c r="P373" s="3661"/>
      <c r="Q373" s="3661"/>
      <c r="R373" s="3662"/>
    </row>
    <row r="374" spans="1:18" ht="54.75" customHeight="1">
      <c r="A374" s="2138">
        <v>19</v>
      </c>
      <c r="B374" s="2151" t="s">
        <v>1867</v>
      </c>
      <c r="C374" s="2179" t="s">
        <v>1855</v>
      </c>
      <c r="D374" s="2142"/>
      <c r="E374" s="2142"/>
      <c r="F374" s="2142"/>
      <c r="G374" s="3660">
        <v>147519</v>
      </c>
      <c r="H374" s="3661"/>
      <c r="I374" s="3661"/>
      <c r="J374" s="3661"/>
      <c r="K374" s="3661"/>
      <c r="L374" s="3661"/>
      <c r="M374" s="3661"/>
      <c r="N374" s="3661"/>
      <c r="O374" s="3661"/>
      <c r="P374" s="3661"/>
      <c r="Q374" s="3661"/>
      <c r="R374" s="3662"/>
    </row>
    <row r="375" spans="1:18" ht="54.75" customHeight="1">
      <c r="A375" s="2138">
        <v>20</v>
      </c>
      <c r="B375" s="2151" t="s">
        <v>1868</v>
      </c>
      <c r="C375" s="2179" t="s">
        <v>1855</v>
      </c>
      <c r="D375" s="2142"/>
      <c r="E375" s="2142"/>
      <c r="F375" s="2142"/>
      <c r="G375" s="3660">
        <v>113904</v>
      </c>
      <c r="H375" s="3661"/>
      <c r="I375" s="3661"/>
      <c r="J375" s="3661"/>
      <c r="K375" s="3661"/>
      <c r="L375" s="3661"/>
      <c r="M375" s="3661"/>
      <c r="N375" s="3661"/>
      <c r="O375" s="3661"/>
      <c r="P375" s="3661"/>
      <c r="Q375" s="3661"/>
      <c r="R375" s="3662"/>
    </row>
    <row r="376" spans="1:18" ht="54.75" customHeight="1">
      <c r="A376" s="2138">
        <v>21</v>
      </c>
      <c r="B376" s="2151" t="s">
        <v>1875</v>
      </c>
      <c r="C376" s="2179" t="s">
        <v>1855</v>
      </c>
      <c r="D376" s="2142"/>
      <c r="E376" s="2142"/>
      <c r="F376" s="2142"/>
      <c r="G376" s="3660">
        <v>125540</v>
      </c>
      <c r="H376" s="3661"/>
      <c r="I376" s="3661"/>
      <c r="J376" s="3661"/>
      <c r="K376" s="3661"/>
      <c r="L376" s="3661"/>
      <c r="M376" s="3661"/>
      <c r="N376" s="3661"/>
      <c r="O376" s="3661"/>
      <c r="P376" s="3661"/>
      <c r="Q376" s="3661"/>
      <c r="R376" s="3662"/>
    </row>
    <row r="377" spans="1:18" ht="54.75" customHeight="1">
      <c r="A377" s="2138">
        <v>22</v>
      </c>
      <c r="B377" s="2151" t="s">
        <v>1876</v>
      </c>
      <c r="C377" s="2179" t="s">
        <v>1855</v>
      </c>
      <c r="D377" s="2142"/>
      <c r="E377" s="2142"/>
      <c r="F377" s="2142"/>
      <c r="G377" s="3660">
        <v>134571</v>
      </c>
      <c r="H377" s="3661"/>
      <c r="I377" s="3661"/>
      <c r="J377" s="3661"/>
      <c r="K377" s="3661"/>
      <c r="L377" s="3661"/>
      <c r="M377" s="3661"/>
      <c r="N377" s="3661"/>
      <c r="O377" s="3661"/>
      <c r="P377" s="3661"/>
      <c r="Q377" s="3661"/>
      <c r="R377" s="3662"/>
    </row>
    <row r="378" spans="1:18" ht="54.75" customHeight="1">
      <c r="A378" s="2138">
        <v>23</v>
      </c>
      <c r="B378" s="2151" t="s">
        <v>1876</v>
      </c>
      <c r="C378" s="2179" t="s">
        <v>1855</v>
      </c>
      <c r="D378" s="2142"/>
      <c r="E378" s="2142"/>
      <c r="F378" s="2142"/>
      <c r="G378" s="3660">
        <v>145032</v>
      </c>
      <c r="H378" s="3661"/>
      <c r="I378" s="3661"/>
      <c r="J378" s="3661"/>
      <c r="K378" s="3661"/>
      <c r="L378" s="3661"/>
      <c r="M378" s="3661"/>
      <c r="N378" s="3661"/>
      <c r="O378" s="3661"/>
      <c r="P378" s="3661"/>
      <c r="Q378" s="3661"/>
      <c r="R378" s="3662"/>
    </row>
    <row r="379" spans="1:18" ht="54.75" customHeight="1">
      <c r="A379" s="2138">
        <v>24</v>
      </c>
      <c r="B379" s="2151" t="s">
        <v>1877</v>
      </c>
      <c r="C379" s="2179" t="s">
        <v>1855</v>
      </c>
      <c r="D379" s="2142"/>
      <c r="E379" s="2142"/>
      <c r="F379" s="2142"/>
      <c r="G379" s="3660">
        <v>123117</v>
      </c>
      <c r="H379" s="3661"/>
      <c r="I379" s="3661"/>
      <c r="J379" s="3661"/>
      <c r="K379" s="3661"/>
      <c r="L379" s="3661"/>
      <c r="M379" s="3661"/>
      <c r="N379" s="3661"/>
      <c r="O379" s="3661"/>
      <c r="P379" s="3661"/>
      <c r="Q379" s="3661"/>
      <c r="R379" s="3662"/>
    </row>
    <row r="380" spans="1:18" ht="75.75" customHeight="1">
      <c r="A380" s="2138">
        <v>25</v>
      </c>
      <c r="B380" s="2151" t="s">
        <v>1878</v>
      </c>
      <c r="C380" s="2179" t="s">
        <v>1855</v>
      </c>
      <c r="D380" s="2142"/>
      <c r="E380" s="2142"/>
      <c r="F380" s="2142"/>
      <c r="G380" s="3660">
        <v>134605</v>
      </c>
      <c r="H380" s="3661"/>
      <c r="I380" s="3661"/>
      <c r="J380" s="3661"/>
      <c r="K380" s="3661"/>
      <c r="L380" s="3661"/>
      <c r="M380" s="3661"/>
      <c r="N380" s="3661"/>
      <c r="O380" s="3661"/>
      <c r="P380" s="3661"/>
      <c r="Q380" s="3661"/>
      <c r="R380" s="3662"/>
    </row>
    <row r="381" spans="1:18" ht="75.75" customHeight="1">
      <c r="A381" s="2138">
        <v>26</v>
      </c>
      <c r="B381" s="2151" t="s">
        <v>1879</v>
      </c>
      <c r="C381" s="2179" t="s">
        <v>1855</v>
      </c>
      <c r="D381" s="2142"/>
      <c r="E381" s="2142"/>
      <c r="F381" s="2142"/>
      <c r="G381" s="3660">
        <v>145151</v>
      </c>
      <c r="H381" s="3661"/>
      <c r="I381" s="3661"/>
      <c r="J381" s="3661"/>
      <c r="K381" s="3661"/>
      <c r="L381" s="3661"/>
      <c r="M381" s="3661"/>
      <c r="N381" s="3661"/>
      <c r="O381" s="3661"/>
      <c r="P381" s="3661"/>
      <c r="Q381" s="3661"/>
      <c r="R381" s="3662"/>
    </row>
    <row r="382" spans="1:18" ht="75.75" customHeight="1">
      <c r="A382" s="2138">
        <v>27</v>
      </c>
      <c r="B382" s="2151" t="s">
        <v>1880</v>
      </c>
      <c r="C382" s="2179" t="s">
        <v>1855</v>
      </c>
      <c r="D382" s="2140"/>
      <c r="E382" s="2140"/>
      <c r="F382" s="2140"/>
      <c r="G382" s="3660">
        <v>154831</v>
      </c>
      <c r="H382" s="3661"/>
      <c r="I382" s="3661"/>
      <c r="J382" s="3661"/>
      <c r="K382" s="3661"/>
      <c r="L382" s="3661"/>
      <c r="M382" s="3661"/>
      <c r="N382" s="3661"/>
      <c r="O382" s="3661"/>
      <c r="P382" s="3661"/>
      <c r="Q382" s="3661"/>
      <c r="R382" s="3662"/>
    </row>
    <row r="383" spans="1:18" ht="54.75" customHeight="1">
      <c r="A383" s="2138">
        <v>28</v>
      </c>
      <c r="B383" s="2151" t="s">
        <v>1881</v>
      </c>
      <c r="C383" s="2179" t="s">
        <v>1855</v>
      </c>
      <c r="D383" s="2140"/>
      <c r="E383" s="2140"/>
      <c r="F383" s="2140"/>
      <c r="G383" s="3660">
        <v>168602</v>
      </c>
      <c r="H383" s="3661"/>
      <c r="I383" s="3661"/>
      <c r="J383" s="3661"/>
      <c r="K383" s="3661"/>
      <c r="L383" s="3661"/>
      <c r="M383" s="3661"/>
      <c r="N383" s="3661"/>
      <c r="O383" s="3661"/>
      <c r="P383" s="3661"/>
      <c r="Q383" s="3661"/>
      <c r="R383" s="3662"/>
    </row>
    <row r="384" spans="1:18" ht="30.75" customHeight="1">
      <c r="A384" s="2144" t="s">
        <v>1379</v>
      </c>
      <c r="B384" s="2140" t="s">
        <v>1820</v>
      </c>
      <c r="C384" s="2181"/>
      <c r="D384" s="2144"/>
      <c r="E384" s="2140"/>
      <c r="F384" s="2140"/>
      <c r="G384" s="2140"/>
      <c r="H384" s="1999"/>
      <c r="I384" s="2140"/>
      <c r="J384" s="2140"/>
      <c r="K384" s="2140"/>
      <c r="L384" s="1982"/>
      <c r="M384" s="2144"/>
      <c r="N384" s="2140"/>
      <c r="O384" s="2140"/>
      <c r="P384" s="1999"/>
      <c r="Q384" s="1999"/>
      <c r="R384" s="1999"/>
    </row>
    <row r="385" spans="1:18" ht="34.5" customHeight="1">
      <c r="A385" s="2144">
        <v>1</v>
      </c>
      <c r="B385" s="3627" t="s">
        <v>2537</v>
      </c>
      <c r="C385" s="3627"/>
      <c r="D385" s="3627"/>
      <c r="E385" s="3627"/>
      <c r="F385" s="3627"/>
      <c r="G385" s="3627"/>
      <c r="H385" s="3627"/>
      <c r="I385" s="3627"/>
      <c r="J385" s="3627"/>
      <c r="K385" s="3627"/>
      <c r="L385" s="3627"/>
      <c r="M385" s="3627"/>
      <c r="N385" s="3627"/>
      <c r="O385" s="3627"/>
      <c r="P385" s="3627"/>
      <c r="Q385" s="3627"/>
      <c r="R385" s="3627"/>
    </row>
    <row r="386" spans="1:18" ht="36.75" customHeight="1">
      <c r="A386" s="2145"/>
      <c r="B386" s="1975"/>
      <c r="C386" s="2180"/>
      <c r="D386" s="3628" t="s">
        <v>2542</v>
      </c>
      <c r="E386" s="3628"/>
      <c r="F386" s="3628"/>
      <c r="G386" s="3628"/>
      <c r="H386" s="3628"/>
      <c r="I386" s="3628"/>
      <c r="J386" s="3628"/>
      <c r="K386" s="3628"/>
      <c r="L386" s="3628"/>
      <c r="M386" s="3628"/>
      <c r="N386" s="3628"/>
      <c r="O386" s="3628"/>
      <c r="P386" s="3628"/>
      <c r="Q386" s="3628"/>
      <c r="R386" s="3628"/>
    </row>
    <row r="387" spans="1:18" ht="36.75" customHeight="1">
      <c r="A387" s="2144"/>
      <c r="B387" s="1976" t="s">
        <v>1940</v>
      </c>
      <c r="C387" s="2179" t="s">
        <v>32</v>
      </c>
      <c r="D387" s="2147" t="s">
        <v>2539</v>
      </c>
      <c r="E387" s="2010"/>
      <c r="F387" s="2149"/>
      <c r="G387" s="3648">
        <v>17300</v>
      </c>
      <c r="H387" s="3648"/>
      <c r="I387" s="3648"/>
      <c r="J387" s="3648"/>
      <c r="K387" s="3648"/>
      <c r="L387" s="3648"/>
      <c r="M387" s="3648"/>
      <c r="N387" s="3648"/>
      <c r="O387" s="3648"/>
      <c r="P387" s="3648"/>
      <c r="Q387" s="3648"/>
      <c r="R387" s="3648"/>
    </row>
    <row r="388" spans="1:18" ht="36.75" customHeight="1">
      <c r="A388" s="2144"/>
      <c r="B388" s="1976" t="s">
        <v>1941</v>
      </c>
      <c r="C388" s="2179" t="s">
        <v>32</v>
      </c>
      <c r="D388" s="2147" t="s">
        <v>2539</v>
      </c>
      <c r="E388" s="2010"/>
      <c r="F388" s="2149"/>
      <c r="G388" s="3648">
        <v>19100</v>
      </c>
      <c r="H388" s="3648"/>
      <c r="I388" s="3648"/>
      <c r="J388" s="3648"/>
      <c r="K388" s="3648"/>
      <c r="L388" s="3648"/>
      <c r="M388" s="3648"/>
      <c r="N388" s="3648"/>
      <c r="O388" s="3648"/>
      <c r="P388" s="3648"/>
      <c r="Q388" s="3648"/>
      <c r="R388" s="3648"/>
    </row>
    <row r="389" spans="1:18" ht="36.75" customHeight="1">
      <c r="A389" s="2144"/>
      <c r="B389" s="1976" t="s">
        <v>1942</v>
      </c>
      <c r="C389" s="2179" t="s">
        <v>32</v>
      </c>
      <c r="D389" s="2147" t="s">
        <v>2540</v>
      </c>
      <c r="E389" s="2010"/>
      <c r="F389" s="2149"/>
      <c r="G389" s="3648">
        <v>13500</v>
      </c>
      <c r="H389" s="3648"/>
      <c r="I389" s="3648"/>
      <c r="J389" s="3648"/>
      <c r="K389" s="3648"/>
      <c r="L389" s="3648"/>
      <c r="M389" s="3648"/>
      <c r="N389" s="3648"/>
      <c r="O389" s="3648"/>
      <c r="P389" s="3648"/>
      <c r="Q389" s="3648"/>
      <c r="R389" s="3648"/>
    </row>
    <row r="390" spans="1:18" ht="36.75" customHeight="1">
      <c r="A390" s="2144"/>
      <c r="B390" s="1976" t="s">
        <v>1943</v>
      </c>
      <c r="C390" s="2179" t="s">
        <v>32</v>
      </c>
      <c r="D390" s="2147" t="s">
        <v>2540</v>
      </c>
      <c r="E390" s="2010"/>
      <c r="F390" s="2149"/>
      <c r="G390" s="3648">
        <v>15000</v>
      </c>
      <c r="H390" s="3648" t="s">
        <v>1844</v>
      </c>
      <c r="I390" s="3648"/>
      <c r="J390" s="3648"/>
      <c r="K390" s="3648"/>
      <c r="L390" s="3648"/>
      <c r="M390" s="3648"/>
      <c r="N390" s="3648"/>
      <c r="O390" s="3648"/>
      <c r="P390" s="3648"/>
      <c r="Q390" s="3648"/>
      <c r="R390" s="3648"/>
    </row>
    <row r="391" spans="1:18" ht="36.75" customHeight="1">
      <c r="A391" s="2144"/>
      <c r="B391" s="1976" t="s">
        <v>2538</v>
      </c>
      <c r="C391" s="2179" t="s">
        <v>32</v>
      </c>
      <c r="D391" s="2147" t="s">
        <v>2540</v>
      </c>
      <c r="E391" s="2010"/>
      <c r="F391" s="2149"/>
      <c r="G391" s="3648">
        <v>13900</v>
      </c>
      <c r="H391" s="3648"/>
      <c r="I391" s="3648"/>
      <c r="J391" s="3648"/>
      <c r="K391" s="3648"/>
      <c r="L391" s="3648"/>
      <c r="M391" s="3648"/>
      <c r="N391" s="3648"/>
      <c r="O391" s="3648"/>
      <c r="P391" s="3648"/>
      <c r="Q391" s="3648"/>
      <c r="R391" s="3648"/>
    </row>
    <row r="392" spans="1:18" ht="36.75" customHeight="1">
      <c r="A392" s="2144"/>
      <c r="B392" s="1976" t="s">
        <v>1947</v>
      </c>
      <c r="C392" s="2179" t="s">
        <v>32</v>
      </c>
      <c r="D392" s="2147" t="s">
        <v>2541</v>
      </c>
      <c r="E392" s="2010"/>
      <c r="F392" s="2149"/>
      <c r="G392" s="3648">
        <v>22400</v>
      </c>
      <c r="H392" s="3648"/>
      <c r="I392" s="3648"/>
      <c r="J392" s="3648"/>
      <c r="K392" s="3648"/>
      <c r="L392" s="3648"/>
      <c r="M392" s="3648"/>
      <c r="N392" s="3648"/>
      <c r="O392" s="3648"/>
      <c r="P392" s="3648"/>
      <c r="Q392" s="3648"/>
      <c r="R392" s="3648"/>
    </row>
    <row r="393" spans="1:18" ht="64.5" hidden="1" customHeight="1">
      <c r="A393" s="2144" t="s">
        <v>1379</v>
      </c>
      <c r="B393" s="3625" t="s">
        <v>1821</v>
      </c>
      <c r="C393" s="3625"/>
      <c r="D393" s="3625"/>
      <c r="E393" s="3625"/>
      <c r="F393" s="2010"/>
      <c r="G393" s="2010"/>
      <c r="H393" s="1999"/>
      <c r="I393" s="2147"/>
      <c r="J393" s="2147"/>
      <c r="K393" s="2147"/>
      <c r="L393" s="1978"/>
      <c r="M393" s="2147"/>
      <c r="N393" s="2141"/>
      <c r="O393" s="2141"/>
      <c r="P393" s="2141"/>
      <c r="Q393" s="2141"/>
      <c r="R393" s="2141"/>
    </row>
    <row r="394" spans="1:18" ht="69.75" hidden="1" customHeight="1">
      <c r="A394" s="2138"/>
      <c r="B394" s="3626" t="s">
        <v>1843</v>
      </c>
      <c r="C394" s="3626"/>
      <c r="D394" s="3626"/>
      <c r="E394" s="3626"/>
      <c r="F394" s="3626"/>
      <c r="G394" s="3626"/>
      <c r="H394" s="3626"/>
      <c r="I394" s="3626"/>
      <c r="J394" s="3626"/>
      <c r="K394" s="3626"/>
      <c r="L394" s="3626"/>
      <c r="M394" s="3626"/>
      <c r="N394" s="3626"/>
      <c r="O394" s="3626"/>
      <c r="P394" s="3626"/>
      <c r="Q394" s="3626"/>
      <c r="R394" s="3626"/>
    </row>
    <row r="395" spans="1:18" ht="34.5" hidden="1" customHeight="1">
      <c r="A395" s="2138"/>
      <c r="B395" s="2144" t="s">
        <v>1345</v>
      </c>
      <c r="C395" s="2181"/>
      <c r="D395" s="2015"/>
      <c r="E395" s="1999"/>
      <c r="F395" s="1999"/>
      <c r="G395" s="1999"/>
      <c r="H395" s="1999"/>
      <c r="I395" s="2149"/>
      <c r="J395" s="1998"/>
      <c r="K395" s="1998"/>
      <c r="L395" s="1997"/>
      <c r="M395" s="1998"/>
      <c r="N395" s="2139"/>
      <c r="O395" s="2139"/>
      <c r="P395" s="2139"/>
      <c r="Q395" s="2139"/>
      <c r="R395" s="2139"/>
    </row>
    <row r="396" spans="1:18" ht="56.25" hidden="1" customHeight="1">
      <c r="A396" s="2138"/>
      <c r="B396" s="2151" t="s">
        <v>1348</v>
      </c>
      <c r="C396" s="2179" t="s">
        <v>13</v>
      </c>
      <c r="D396" s="2138"/>
      <c r="E396" s="2010"/>
      <c r="F396" s="2010"/>
      <c r="G396" s="2010">
        <v>3805000</v>
      </c>
      <c r="H396" s="2010"/>
      <c r="I396" s="3624" t="s">
        <v>1844</v>
      </c>
      <c r="J396" s="3624"/>
      <c r="K396" s="3624"/>
      <c r="L396" s="3624"/>
      <c r="M396" s="3624"/>
      <c r="N396" s="3624"/>
      <c r="O396" s="3624"/>
      <c r="P396" s="3624"/>
      <c r="Q396" s="3624"/>
      <c r="R396" s="3624"/>
    </row>
    <row r="397" spans="1:18" ht="56.25" hidden="1" customHeight="1">
      <c r="A397" s="2138"/>
      <c r="B397" s="2151" t="s">
        <v>1349</v>
      </c>
      <c r="C397" s="2179" t="s">
        <v>13</v>
      </c>
      <c r="D397" s="2138"/>
      <c r="E397" s="2010"/>
      <c r="F397" s="2010"/>
      <c r="G397" s="2010">
        <v>3805000</v>
      </c>
      <c r="H397" s="2010"/>
      <c r="I397" s="3624" t="s">
        <v>1844</v>
      </c>
      <c r="J397" s="3624"/>
      <c r="K397" s="3624"/>
      <c r="L397" s="3624"/>
      <c r="M397" s="3624"/>
      <c r="N397" s="3624"/>
      <c r="O397" s="3624"/>
      <c r="P397" s="3624"/>
      <c r="Q397" s="3624"/>
      <c r="R397" s="3624"/>
    </row>
    <row r="398" spans="1:18" ht="56.25" hidden="1" customHeight="1">
      <c r="A398" s="2138"/>
      <c r="B398" s="2140" t="s">
        <v>1346</v>
      </c>
      <c r="C398" s="2179"/>
      <c r="D398" s="2138"/>
      <c r="E398" s="2010"/>
      <c r="F398" s="2010"/>
      <c r="G398" s="2010"/>
      <c r="H398" s="2010"/>
      <c r="I398" s="2139"/>
      <c r="J398" s="2139"/>
      <c r="K398" s="2139"/>
      <c r="L398" s="1997"/>
      <c r="M398" s="2139"/>
      <c r="N398" s="2139"/>
      <c r="O398" s="2139"/>
      <c r="P398" s="2139"/>
      <c r="Q398" s="2139"/>
      <c r="R398" s="2139"/>
    </row>
    <row r="399" spans="1:18" ht="56.25" hidden="1" customHeight="1">
      <c r="A399" s="2145"/>
      <c r="B399" s="2151" t="s">
        <v>1350</v>
      </c>
      <c r="C399" s="2179" t="s">
        <v>13</v>
      </c>
      <c r="D399" s="2138"/>
      <c r="E399" s="2010"/>
      <c r="F399" s="2010"/>
      <c r="G399" s="2010">
        <v>3065000</v>
      </c>
      <c r="H399" s="2010"/>
      <c r="I399" s="2139"/>
      <c r="J399" s="2139"/>
      <c r="K399" s="2139"/>
      <c r="L399" s="1997"/>
      <c r="M399" s="2139"/>
      <c r="N399" s="2140"/>
      <c r="O399" s="2140"/>
      <c r="P399" s="2140"/>
      <c r="Q399" s="2140"/>
      <c r="R399" s="2140"/>
    </row>
    <row r="400" spans="1:18" ht="45" customHeight="1">
      <c r="A400" s="2144" t="s">
        <v>1380</v>
      </c>
      <c r="B400" s="2140" t="s">
        <v>2515</v>
      </c>
      <c r="C400" s="2181"/>
      <c r="D400" s="2140"/>
      <c r="E400" s="2140"/>
      <c r="F400" s="2140"/>
      <c r="G400" s="2140"/>
      <c r="H400" s="2140"/>
      <c r="I400" s="2140"/>
      <c r="J400" s="2140"/>
      <c r="K400" s="2140"/>
      <c r="L400" s="1982"/>
      <c r="M400" s="2140"/>
      <c r="N400" s="2140"/>
      <c r="O400" s="2140"/>
      <c r="P400" s="2140"/>
      <c r="Q400" s="2140"/>
      <c r="R400" s="2140"/>
    </row>
    <row r="401" spans="1:18" ht="48.75" customHeight="1">
      <c r="A401" s="2144">
        <v>1</v>
      </c>
      <c r="B401" s="3625" t="s">
        <v>1978</v>
      </c>
      <c r="C401" s="3625"/>
      <c r="D401" s="3625"/>
      <c r="E401" s="3625"/>
      <c r="F401" s="3625"/>
      <c r="G401" s="3625"/>
      <c r="H401" s="3625"/>
      <c r="I401" s="3625"/>
      <c r="J401" s="3625"/>
      <c r="K401" s="3625"/>
      <c r="L401" s="3625"/>
      <c r="M401" s="3625"/>
      <c r="N401" s="3625"/>
      <c r="O401" s="3625"/>
      <c r="P401" s="3625"/>
      <c r="Q401" s="3625"/>
      <c r="R401" s="3625"/>
    </row>
    <row r="402" spans="1:18" ht="37.5" customHeight="1">
      <c r="A402" s="2138"/>
      <c r="B402" s="2140"/>
      <c r="C402" s="2181"/>
      <c r="D402" s="2016"/>
      <c r="E402" s="2017"/>
      <c r="F402" s="3629" t="s">
        <v>1515</v>
      </c>
      <c r="G402" s="3629"/>
      <c r="H402" s="3629"/>
      <c r="I402" s="3629"/>
      <c r="J402" s="3629"/>
      <c r="K402" s="3629"/>
      <c r="L402" s="3629"/>
      <c r="M402" s="3629"/>
      <c r="N402" s="3629"/>
      <c r="O402" s="3629"/>
      <c r="P402" s="3629"/>
      <c r="Q402" s="3629"/>
      <c r="R402" s="3629"/>
    </row>
    <row r="403" spans="1:18" ht="110.25" customHeight="1">
      <c r="A403" s="2138"/>
      <c r="B403" s="2151" t="s">
        <v>192</v>
      </c>
      <c r="C403" s="2179" t="s">
        <v>1292</v>
      </c>
      <c r="D403" s="3623" t="s">
        <v>1558</v>
      </c>
      <c r="E403" s="2018"/>
      <c r="F403" s="2018"/>
      <c r="G403" s="3666">
        <v>7930000</v>
      </c>
      <c r="H403" s="3667"/>
      <c r="I403" s="3667"/>
      <c r="J403" s="3667"/>
      <c r="K403" s="3667"/>
      <c r="L403" s="3667"/>
      <c r="M403" s="3667"/>
      <c r="N403" s="3667"/>
      <c r="O403" s="3667"/>
      <c r="P403" s="3667"/>
      <c r="Q403" s="3667"/>
      <c r="R403" s="3668"/>
    </row>
    <row r="404" spans="1:18" ht="110.25" customHeight="1">
      <c r="A404" s="2138"/>
      <c r="B404" s="2151" t="s">
        <v>193</v>
      </c>
      <c r="C404" s="2179" t="s">
        <v>1292</v>
      </c>
      <c r="D404" s="3623"/>
      <c r="E404" s="2018"/>
      <c r="F404" s="2018"/>
      <c r="G404" s="3666">
        <v>8490000</v>
      </c>
      <c r="H404" s="3667"/>
      <c r="I404" s="3667"/>
      <c r="J404" s="3667"/>
      <c r="K404" s="3667"/>
      <c r="L404" s="3667"/>
      <c r="M404" s="3667"/>
      <c r="N404" s="3667"/>
      <c r="O404" s="3667"/>
      <c r="P404" s="3667"/>
      <c r="Q404" s="3667"/>
      <c r="R404" s="3668"/>
    </row>
    <row r="405" spans="1:18" ht="110.25" customHeight="1">
      <c r="A405" s="2138"/>
      <c r="B405" s="2151" t="s">
        <v>194</v>
      </c>
      <c r="C405" s="2179" t="s">
        <v>1292</v>
      </c>
      <c r="D405" s="3623"/>
      <c r="E405" s="2018"/>
      <c r="F405" s="2018"/>
      <c r="G405" s="3666">
        <v>9600000</v>
      </c>
      <c r="H405" s="3667"/>
      <c r="I405" s="3667"/>
      <c r="J405" s="3667"/>
      <c r="K405" s="3667"/>
      <c r="L405" s="3667"/>
      <c r="M405" s="3667"/>
      <c r="N405" s="3667"/>
      <c r="O405" s="3667"/>
      <c r="P405" s="3667"/>
      <c r="Q405" s="3667"/>
      <c r="R405" s="3668"/>
    </row>
    <row r="406" spans="1:18" ht="110.25" customHeight="1">
      <c r="A406" s="2138"/>
      <c r="B406" s="2151" t="s">
        <v>196</v>
      </c>
      <c r="C406" s="2179" t="s">
        <v>1292</v>
      </c>
      <c r="D406" s="2138" t="s">
        <v>1558</v>
      </c>
      <c r="E406" s="2018"/>
      <c r="F406" s="2018"/>
      <c r="G406" s="3666">
        <v>10900000</v>
      </c>
      <c r="H406" s="3667"/>
      <c r="I406" s="3667"/>
      <c r="J406" s="3667"/>
      <c r="K406" s="3667"/>
      <c r="L406" s="3667"/>
      <c r="M406" s="3667"/>
      <c r="N406" s="3667"/>
      <c r="O406" s="3667"/>
      <c r="P406" s="3667"/>
      <c r="Q406" s="3667"/>
      <c r="R406" s="3668"/>
    </row>
    <row r="407" spans="1:18" ht="110.25" customHeight="1">
      <c r="A407" s="2138"/>
      <c r="B407" s="2151" t="s">
        <v>1979</v>
      </c>
      <c r="C407" s="2179" t="s">
        <v>1292</v>
      </c>
      <c r="D407" s="2138" t="s">
        <v>1558</v>
      </c>
      <c r="E407" s="2018"/>
      <c r="F407" s="2018"/>
      <c r="G407" s="3666">
        <v>11850000</v>
      </c>
      <c r="H407" s="3667"/>
      <c r="I407" s="3667"/>
      <c r="J407" s="3667"/>
      <c r="K407" s="3667"/>
      <c r="L407" s="3667"/>
      <c r="M407" s="3667"/>
      <c r="N407" s="3667"/>
      <c r="O407" s="3667"/>
      <c r="P407" s="3667"/>
      <c r="Q407" s="3667"/>
      <c r="R407" s="3668"/>
    </row>
    <row r="408" spans="1:18" ht="110.25" customHeight="1">
      <c r="A408" s="2138"/>
      <c r="B408" s="2151" t="s">
        <v>199</v>
      </c>
      <c r="C408" s="2179" t="s">
        <v>1292</v>
      </c>
      <c r="D408" s="2138" t="s">
        <v>1558</v>
      </c>
      <c r="E408" s="2018"/>
      <c r="F408" s="2018"/>
      <c r="G408" s="3666">
        <v>12200000</v>
      </c>
      <c r="H408" s="3667"/>
      <c r="I408" s="3667"/>
      <c r="J408" s="3667"/>
      <c r="K408" s="3667"/>
      <c r="L408" s="3667"/>
      <c r="M408" s="3667"/>
      <c r="N408" s="3667"/>
      <c r="O408" s="3667"/>
      <c r="P408" s="3667"/>
      <c r="Q408" s="3667"/>
      <c r="R408" s="3668"/>
    </row>
    <row r="409" spans="1:18" ht="110.25" customHeight="1">
      <c r="A409" s="2135"/>
      <c r="B409" s="2019" t="s">
        <v>1980</v>
      </c>
      <c r="C409" s="2178" t="s">
        <v>1292</v>
      </c>
      <c r="D409" s="2135"/>
      <c r="E409" s="2020"/>
      <c r="F409" s="2020"/>
      <c r="G409" s="3669">
        <v>13190000</v>
      </c>
      <c r="H409" s="3670"/>
      <c r="I409" s="3670"/>
      <c r="J409" s="3670"/>
      <c r="K409" s="3670"/>
      <c r="L409" s="3670"/>
      <c r="M409" s="3670"/>
      <c r="N409" s="3670"/>
      <c r="O409" s="3670"/>
      <c r="P409" s="3670"/>
      <c r="Q409" s="3670"/>
      <c r="R409" s="3671"/>
    </row>
    <row r="410" spans="1:18" ht="110.25" customHeight="1">
      <c r="A410" s="2135"/>
      <c r="B410" s="2019" t="s">
        <v>1981</v>
      </c>
      <c r="C410" s="2178" t="s">
        <v>1292</v>
      </c>
      <c r="D410" s="2135"/>
      <c r="E410" s="2020"/>
      <c r="F410" s="2020"/>
      <c r="G410" s="3669">
        <v>14050000</v>
      </c>
      <c r="H410" s="3670"/>
      <c r="I410" s="3670"/>
      <c r="J410" s="3670"/>
      <c r="K410" s="3670"/>
      <c r="L410" s="3670"/>
      <c r="M410" s="3670"/>
      <c r="N410" s="3670"/>
      <c r="O410" s="3670"/>
      <c r="P410" s="3670"/>
      <c r="Q410" s="3670"/>
      <c r="R410" s="3671"/>
    </row>
    <row r="411" spans="1:18" ht="110.25" customHeight="1">
      <c r="A411" s="2135"/>
      <c r="B411" s="3622" t="s">
        <v>200</v>
      </c>
      <c r="C411" s="3622"/>
      <c r="D411" s="3622"/>
      <c r="E411" s="3622"/>
      <c r="F411" s="3622"/>
      <c r="G411" s="2024"/>
      <c r="H411" s="2024"/>
      <c r="I411" s="2024"/>
      <c r="J411" s="2024"/>
      <c r="K411" s="2024"/>
      <c r="L411" s="2025"/>
      <c r="M411" s="2136"/>
      <c r="N411" s="2022"/>
      <c r="O411" s="2022"/>
      <c r="P411" s="2022"/>
      <c r="Q411" s="2022"/>
      <c r="R411" s="2022"/>
    </row>
    <row r="412" spans="1:18" ht="110.25" customHeight="1">
      <c r="A412" s="2135"/>
      <c r="B412" s="2019" t="s">
        <v>201</v>
      </c>
      <c r="C412" s="2178" t="s">
        <v>1292</v>
      </c>
      <c r="D412" s="3615" t="s">
        <v>1558</v>
      </c>
      <c r="E412" s="2020"/>
      <c r="F412" s="2020"/>
      <c r="G412" s="3669">
        <v>11760000</v>
      </c>
      <c r="H412" s="3670"/>
      <c r="I412" s="3670"/>
      <c r="J412" s="3670"/>
      <c r="K412" s="3670"/>
      <c r="L412" s="3670"/>
      <c r="M412" s="3670"/>
      <c r="N412" s="3670"/>
      <c r="O412" s="3670"/>
      <c r="P412" s="3670"/>
      <c r="Q412" s="3670"/>
      <c r="R412" s="3671"/>
    </row>
    <row r="413" spans="1:18" ht="110.25" customHeight="1">
      <c r="A413" s="2135"/>
      <c r="B413" s="2019" t="s">
        <v>202</v>
      </c>
      <c r="C413" s="2178" t="s">
        <v>1292</v>
      </c>
      <c r="D413" s="3615"/>
      <c r="E413" s="2020"/>
      <c r="F413" s="2020"/>
      <c r="G413" s="3669">
        <v>14900000</v>
      </c>
      <c r="H413" s="3670"/>
      <c r="I413" s="3670"/>
      <c r="J413" s="3670"/>
      <c r="K413" s="3670"/>
      <c r="L413" s="3670"/>
      <c r="M413" s="3670"/>
      <c r="N413" s="3670"/>
      <c r="O413" s="3670"/>
      <c r="P413" s="3670"/>
      <c r="Q413" s="3670"/>
      <c r="R413" s="3671"/>
    </row>
    <row r="414" spans="1:18" ht="110.25" customHeight="1">
      <c r="A414" s="2135"/>
      <c r="B414" s="2019" t="s">
        <v>203</v>
      </c>
      <c r="C414" s="2178" t="s">
        <v>1292</v>
      </c>
      <c r="D414" s="3615"/>
      <c r="E414" s="2020"/>
      <c r="F414" s="2020"/>
      <c r="G414" s="3669">
        <v>17600000</v>
      </c>
      <c r="H414" s="3670"/>
      <c r="I414" s="3670"/>
      <c r="J414" s="3670"/>
      <c r="K414" s="3670"/>
      <c r="L414" s="3670"/>
      <c r="M414" s="3670"/>
      <c r="N414" s="3670"/>
      <c r="O414" s="3670"/>
      <c r="P414" s="3670"/>
      <c r="Q414" s="3670"/>
      <c r="R414" s="3671"/>
    </row>
    <row r="415" spans="1:18" ht="110.25" customHeight="1">
      <c r="A415" s="2134"/>
      <c r="B415" s="2019" t="s">
        <v>204</v>
      </c>
      <c r="C415" s="2178" t="s">
        <v>1292</v>
      </c>
      <c r="D415" s="3615"/>
      <c r="E415" s="2020"/>
      <c r="F415" s="2020"/>
      <c r="G415" s="3669">
        <v>20690000</v>
      </c>
      <c r="H415" s="3670"/>
      <c r="I415" s="3670"/>
      <c r="J415" s="3670"/>
      <c r="K415" s="3670"/>
      <c r="L415" s="3670"/>
      <c r="M415" s="3670"/>
      <c r="N415" s="3670"/>
      <c r="O415" s="3670"/>
      <c r="P415" s="3670"/>
      <c r="Q415" s="3670"/>
      <c r="R415" s="3671"/>
    </row>
    <row r="416" spans="1:18" ht="48" customHeight="1">
      <c r="A416" s="2134">
        <v>2</v>
      </c>
      <c r="B416" s="3604" t="s">
        <v>2433</v>
      </c>
      <c r="C416" s="3604"/>
      <c r="D416" s="3604"/>
      <c r="E416" s="3604"/>
      <c r="F416" s="3604"/>
      <c r="G416" s="3604"/>
      <c r="H416" s="3604"/>
      <c r="I416" s="3604"/>
      <c r="J416" s="3604"/>
      <c r="K416" s="3604"/>
      <c r="L416" s="3604"/>
      <c r="M416" s="3604"/>
      <c r="N416" s="3604"/>
      <c r="O416" s="3604"/>
      <c r="P416" s="3604"/>
      <c r="Q416" s="3604"/>
      <c r="R416" s="3604"/>
    </row>
    <row r="417" spans="1:18" ht="30" customHeight="1">
      <c r="A417" s="2134"/>
      <c r="B417" s="2130"/>
      <c r="C417" s="2176"/>
      <c r="D417" s="3611" t="s">
        <v>1515</v>
      </c>
      <c r="E417" s="3611"/>
      <c r="F417" s="3611"/>
      <c r="G417" s="3611"/>
      <c r="H417" s="3611"/>
      <c r="I417" s="3611"/>
      <c r="J417" s="3611"/>
      <c r="K417" s="3611"/>
      <c r="L417" s="3611"/>
      <c r="M417" s="3611"/>
      <c r="N417" s="3611"/>
      <c r="O417" s="3611"/>
      <c r="P417" s="3611"/>
      <c r="Q417" s="2130"/>
      <c r="R417" s="2130"/>
    </row>
    <row r="418" spans="1:18" ht="30" customHeight="1">
      <c r="A418" s="2134" t="s">
        <v>1839</v>
      </c>
      <c r="B418" s="2130" t="s">
        <v>2458</v>
      </c>
      <c r="C418" s="2176"/>
      <c r="D418" s="2134"/>
      <c r="E418" s="2134"/>
      <c r="F418" s="2134"/>
      <c r="G418" s="2134"/>
      <c r="H418" s="2134"/>
      <c r="I418" s="2134"/>
      <c r="J418" s="2134"/>
      <c r="K418" s="2134"/>
      <c r="L418" s="2134"/>
      <c r="M418" s="2134"/>
      <c r="N418" s="2134"/>
      <c r="O418" s="2134"/>
      <c r="P418" s="2134"/>
      <c r="Q418" s="2130"/>
      <c r="R418" s="2130"/>
    </row>
    <row r="419" spans="1:18" ht="102.75" customHeight="1">
      <c r="A419" s="2134"/>
      <c r="B419" s="2019" t="s">
        <v>1950</v>
      </c>
      <c r="C419" s="2178" t="s">
        <v>1292</v>
      </c>
      <c r="D419" s="2130"/>
      <c r="E419" s="2130"/>
      <c r="F419" s="2130"/>
      <c r="G419" s="3657">
        <v>4425000</v>
      </c>
      <c r="H419" s="3658"/>
      <c r="I419" s="3658"/>
      <c r="J419" s="3658"/>
      <c r="K419" s="3658"/>
      <c r="L419" s="3658"/>
      <c r="M419" s="3658"/>
      <c r="N419" s="3658"/>
      <c r="O419" s="3658"/>
      <c r="P419" s="3658"/>
      <c r="Q419" s="3658"/>
      <c r="R419" s="3659"/>
    </row>
    <row r="420" spans="1:18" ht="102.75" customHeight="1">
      <c r="A420" s="2134"/>
      <c r="B420" s="2019" t="s">
        <v>1950</v>
      </c>
      <c r="C420" s="2178" t="s">
        <v>1292</v>
      </c>
      <c r="D420" s="2130"/>
      <c r="E420" s="2130"/>
      <c r="F420" s="2130"/>
      <c r="G420" s="3657">
        <v>5250000</v>
      </c>
      <c r="H420" s="3658"/>
      <c r="I420" s="3658"/>
      <c r="J420" s="3658"/>
      <c r="K420" s="3658"/>
      <c r="L420" s="3658"/>
      <c r="M420" s="3658"/>
      <c r="N420" s="3658"/>
      <c r="O420" s="3658"/>
      <c r="P420" s="3658"/>
      <c r="Q420" s="3658"/>
      <c r="R420" s="3659"/>
    </row>
    <row r="421" spans="1:18" ht="102.75" customHeight="1">
      <c r="A421" s="2134"/>
      <c r="B421" s="2019" t="s">
        <v>1951</v>
      </c>
      <c r="C421" s="2178" t="s">
        <v>1292</v>
      </c>
      <c r="D421" s="2130"/>
      <c r="E421" s="2130"/>
      <c r="F421" s="2130"/>
      <c r="G421" s="3657">
        <v>6375000</v>
      </c>
      <c r="H421" s="3658"/>
      <c r="I421" s="3658"/>
      <c r="J421" s="3658"/>
      <c r="K421" s="3658"/>
      <c r="L421" s="3658"/>
      <c r="M421" s="3658"/>
      <c r="N421" s="3658"/>
      <c r="O421" s="3658"/>
      <c r="P421" s="3658"/>
      <c r="Q421" s="3658"/>
      <c r="R421" s="3659"/>
    </row>
    <row r="422" spans="1:18" ht="102.75" customHeight="1">
      <c r="A422" s="2134"/>
      <c r="B422" s="2019" t="s">
        <v>1952</v>
      </c>
      <c r="C422" s="2178" t="s">
        <v>1292</v>
      </c>
      <c r="D422" s="2130"/>
      <c r="E422" s="2130"/>
      <c r="F422" s="2130"/>
      <c r="G422" s="3657">
        <v>8400000</v>
      </c>
      <c r="H422" s="3658"/>
      <c r="I422" s="3658"/>
      <c r="J422" s="3658"/>
      <c r="K422" s="3658"/>
      <c r="L422" s="3658"/>
      <c r="M422" s="3658"/>
      <c r="N422" s="3658"/>
      <c r="O422" s="3658"/>
      <c r="P422" s="3658"/>
      <c r="Q422" s="3658"/>
      <c r="R422" s="3659"/>
    </row>
    <row r="423" spans="1:18" ht="102.75" customHeight="1">
      <c r="A423" s="2134"/>
      <c r="B423" s="2019" t="s">
        <v>1953</v>
      </c>
      <c r="C423" s="2178" t="s">
        <v>1292</v>
      </c>
      <c r="D423" s="2130"/>
      <c r="E423" s="2130"/>
      <c r="F423" s="2130"/>
      <c r="G423" s="3657">
        <v>9150000</v>
      </c>
      <c r="H423" s="3658"/>
      <c r="I423" s="3658"/>
      <c r="J423" s="3658"/>
      <c r="K423" s="3658"/>
      <c r="L423" s="3658"/>
      <c r="M423" s="3658"/>
      <c r="N423" s="3658"/>
      <c r="O423" s="3658"/>
      <c r="P423" s="3658"/>
      <c r="Q423" s="3658"/>
      <c r="R423" s="3659"/>
    </row>
    <row r="424" spans="1:18" ht="102.75" customHeight="1">
      <c r="A424" s="2134"/>
      <c r="B424" s="2019" t="s">
        <v>1954</v>
      </c>
      <c r="C424" s="2178" t="s">
        <v>1292</v>
      </c>
      <c r="D424" s="2130"/>
      <c r="E424" s="2130"/>
      <c r="F424" s="2130"/>
      <c r="G424" s="3657">
        <v>9450000</v>
      </c>
      <c r="H424" s="3658"/>
      <c r="I424" s="3658"/>
      <c r="J424" s="3658"/>
      <c r="K424" s="3658"/>
      <c r="L424" s="3658"/>
      <c r="M424" s="3658"/>
      <c r="N424" s="3658"/>
      <c r="O424" s="3658"/>
      <c r="P424" s="3658"/>
      <c r="Q424" s="3658"/>
      <c r="R424" s="3659"/>
    </row>
    <row r="425" spans="1:18" ht="102.75" customHeight="1">
      <c r="A425" s="2134"/>
      <c r="B425" s="2019" t="s">
        <v>1955</v>
      </c>
      <c r="C425" s="2178" t="s">
        <v>1292</v>
      </c>
      <c r="D425" s="2130"/>
      <c r="E425" s="2130"/>
      <c r="F425" s="2130"/>
      <c r="G425" s="3657">
        <v>9760000</v>
      </c>
      <c r="H425" s="3658"/>
      <c r="I425" s="3658"/>
      <c r="J425" s="3658"/>
      <c r="K425" s="3658"/>
      <c r="L425" s="3658"/>
      <c r="M425" s="3658"/>
      <c r="N425" s="3658"/>
      <c r="O425" s="3658"/>
      <c r="P425" s="3658"/>
      <c r="Q425" s="3658"/>
      <c r="R425" s="3659"/>
    </row>
    <row r="426" spans="1:18" ht="102.75" customHeight="1">
      <c r="A426" s="2134"/>
      <c r="B426" s="2019" t="s">
        <v>1956</v>
      </c>
      <c r="C426" s="2178" t="s">
        <v>1292</v>
      </c>
      <c r="D426" s="2130"/>
      <c r="E426" s="2130"/>
      <c r="F426" s="2130"/>
      <c r="G426" s="3657">
        <v>10650000</v>
      </c>
      <c r="H426" s="3658"/>
      <c r="I426" s="3658"/>
      <c r="J426" s="3658"/>
      <c r="K426" s="3658"/>
      <c r="L426" s="3658"/>
      <c r="M426" s="3658"/>
      <c r="N426" s="3658"/>
      <c r="O426" s="3658"/>
      <c r="P426" s="3658"/>
      <c r="Q426" s="3658"/>
      <c r="R426" s="3659"/>
    </row>
    <row r="427" spans="1:18" ht="102.75" customHeight="1">
      <c r="A427" s="2134"/>
      <c r="B427" s="2019" t="s">
        <v>1957</v>
      </c>
      <c r="C427" s="2178" t="s">
        <v>1292</v>
      </c>
      <c r="D427" s="2130"/>
      <c r="E427" s="2130"/>
      <c r="F427" s="2130"/>
      <c r="G427" s="3657">
        <v>11250000</v>
      </c>
      <c r="H427" s="3658"/>
      <c r="I427" s="3658"/>
      <c r="J427" s="3658"/>
      <c r="K427" s="3658"/>
      <c r="L427" s="3658"/>
      <c r="M427" s="3658"/>
      <c r="N427" s="3658"/>
      <c r="O427" s="3658"/>
      <c r="P427" s="3658"/>
      <c r="Q427" s="3658"/>
      <c r="R427" s="3659"/>
    </row>
    <row r="428" spans="1:18" ht="102.75" customHeight="1">
      <c r="A428" s="2134"/>
      <c r="B428" s="2019" t="s">
        <v>1958</v>
      </c>
      <c r="C428" s="2178" t="s">
        <v>1292</v>
      </c>
      <c r="D428" s="2130"/>
      <c r="E428" s="2130"/>
      <c r="F428" s="2130"/>
      <c r="G428" s="3657">
        <v>12225000</v>
      </c>
      <c r="H428" s="3658"/>
      <c r="I428" s="3658"/>
      <c r="J428" s="3658"/>
      <c r="K428" s="3658"/>
      <c r="L428" s="3658"/>
      <c r="M428" s="3658"/>
      <c r="N428" s="3658"/>
      <c r="O428" s="3658"/>
      <c r="P428" s="3658"/>
      <c r="Q428" s="3658"/>
      <c r="R428" s="3659"/>
    </row>
    <row r="429" spans="1:18" ht="102.75" customHeight="1">
      <c r="A429" s="2134"/>
      <c r="B429" s="2019" t="s">
        <v>1959</v>
      </c>
      <c r="C429" s="2178" t="s">
        <v>1292</v>
      </c>
      <c r="D429" s="2130"/>
      <c r="E429" s="2130"/>
      <c r="F429" s="2130"/>
      <c r="G429" s="3657">
        <v>13040000</v>
      </c>
      <c r="H429" s="3658"/>
      <c r="I429" s="3658"/>
      <c r="J429" s="3658"/>
      <c r="K429" s="3658"/>
      <c r="L429" s="3658"/>
      <c r="M429" s="3658"/>
      <c r="N429" s="3658"/>
      <c r="O429" s="3658"/>
      <c r="P429" s="3658"/>
      <c r="Q429" s="3658"/>
      <c r="R429" s="3659"/>
    </row>
    <row r="430" spans="1:18" ht="102.75" customHeight="1">
      <c r="A430" s="2134"/>
      <c r="B430" s="2019" t="s">
        <v>1960</v>
      </c>
      <c r="C430" s="2178" t="s">
        <v>1292</v>
      </c>
      <c r="D430" s="2130"/>
      <c r="E430" s="2130"/>
      <c r="F430" s="2130"/>
      <c r="G430" s="3657">
        <v>13800000</v>
      </c>
      <c r="H430" s="3658"/>
      <c r="I430" s="3658"/>
      <c r="J430" s="3658"/>
      <c r="K430" s="3658"/>
      <c r="L430" s="3658"/>
      <c r="M430" s="3658"/>
      <c r="N430" s="3658"/>
      <c r="O430" s="3658"/>
      <c r="P430" s="3658"/>
      <c r="Q430" s="3658"/>
      <c r="R430" s="3659"/>
    </row>
    <row r="431" spans="1:18" ht="102.75" customHeight="1">
      <c r="A431" s="2134"/>
      <c r="B431" s="2019" t="s">
        <v>1961</v>
      </c>
      <c r="C431" s="2178" t="s">
        <v>1292</v>
      </c>
      <c r="D431" s="2130"/>
      <c r="E431" s="2130"/>
      <c r="F431" s="2130"/>
      <c r="G431" s="3657">
        <v>14925000</v>
      </c>
      <c r="H431" s="3658"/>
      <c r="I431" s="3658"/>
      <c r="J431" s="3658"/>
      <c r="K431" s="3658"/>
      <c r="L431" s="3658"/>
      <c r="M431" s="3658"/>
      <c r="N431" s="3658"/>
      <c r="O431" s="3658"/>
      <c r="P431" s="3658"/>
      <c r="Q431" s="3658"/>
      <c r="R431" s="3659"/>
    </row>
    <row r="432" spans="1:18" ht="102.75" customHeight="1">
      <c r="A432" s="2134"/>
      <c r="B432" s="2019" t="s">
        <v>1962</v>
      </c>
      <c r="C432" s="2178" t="s">
        <v>1292</v>
      </c>
      <c r="D432" s="2130"/>
      <c r="E432" s="2130"/>
      <c r="F432" s="2130"/>
      <c r="G432" s="3657">
        <v>15920000</v>
      </c>
      <c r="H432" s="3658"/>
      <c r="I432" s="3658"/>
      <c r="J432" s="3658"/>
      <c r="K432" s="3658"/>
      <c r="L432" s="3658"/>
      <c r="M432" s="3658"/>
      <c r="N432" s="3658"/>
      <c r="O432" s="3658"/>
      <c r="P432" s="3658"/>
      <c r="Q432" s="3658"/>
      <c r="R432" s="3659"/>
    </row>
    <row r="433" spans="1:18" ht="102.75" customHeight="1">
      <c r="A433" s="2134"/>
      <c r="B433" s="2019" t="s">
        <v>1963</v>
      </c>
      <c r="C433" s="2178" t="s">
        <v>1292</v>
      </c>
      <c r="D433" s="2130"/>
      <c r="E433" s="2130"/>
      <c r="F433" s="2130"/>
      <c r="G433" s="3657">
        <v>34350000</v>
      </c>
      <c r="H433" s="3658"/>
      <c r="I433" s="3658"/>
      <c r="J433" s="3658"/>
      <c r="K433" s="3658"/>
      <c r="L433" s="3658"/>
      <c r="M433" s="3658"/>
      <c r="N433" s="3658"/>
      <c r="O433" s="3658"/>
      <c r="P433" s="3658"/>
      <c r="Q433" s="3658"/>
      <c r="R433" s="3659"/>
    </row>
    <row r="434" spans="1:18" ht="102.75" customHeight="1">
      <c r="A434" s="2134"/>
      <c r="B434" s="2019" t="s">
        <v>1964</v>
      </c>
      <c r="C434" s="2178" t="s">
        <v>1292</v>
      </c>
      <c r="D434" s="2130"/>
      <c r="E434" s="2130"/>
      <c r="F434" s="2130"/>
      <c r="G434" s="3657">
        <v>5520000</v>
      </c>
      <c r="H434" s="3658"/>
      <c r="I434" s="3658"/>
      <c r="J434" s="3658"/>
      <c r="K434" s="3658"/>
      <c r="L434" s="3658"/>
      <c r="M434" s="3658"/>
      <c r="N434" s="3658"/>
      <c r="O434" s="3658"/>
      <c r="P434" s="3658"/>
      <c r="Q434" s="3658"/>
      <c r="R434" s="3659"/>
    </row>
    <row r="435" spans="1:18" ht="102.75" customHeight="1">
      <c r="A435" s="2134"/>
      <c r="B435" s="2019" t="s">
        <v>1965</v>
      </c>
      <c r="C435" s="2178" t="s">
        <v>1292</v>
      </c>
      <c r="D435" s="2130"/>
      <c r="E435" s="2130"/>
      <c r="F435" s="2130"/>
      <c r="G435" s="3657">
        <v>6560000</v>
      </c>
      <c r="H435" s="3658"/>
      <c r="I435" s="3658"/>
      <c r="J435" s="3658"/>
      <c r="K435" s="3658"/>
      <c r="L435" s="3658"/>
      <c r="M435" s="3658"/>
      <c r="N435" s="3658"/>
      <c r="O435" s="3658"/>
      <c r="P435" s="3658"/>
      <c r="Q435" s="3658"/>
      <c r="R435" s="3659"/>
    </row>
    <row r="436" spans="1:18" ht="102.75" customHeight="1">
      <c r="A436" s="2134"/>
      <c r="B436" s="2019" t="s">
        <v>1966</v>
      </c>
      <c r="C436" s="2178" t="s">
        <v>1292</v>
      </c>
      <c r="D436" s="2130"/>
      <c r="E436" s="2130"/>
      <c r="F436" s="2130"/>
      <c r="G436" s="3657">
        <v>7600000</v>
      </c>
      <c r="H436" s="3658"/>
      <c r="I436" s="3658"/>
      <c r="J436" s="3658"/>
      <c r="K436" s="3658"/>
      <c r="L436" s="3658"/>
      <c r="M436" s="3658"/>
      <c r="N436" s="3658"/>
      <c r="O436" s="3658"/>
      <c r="P436" s="3658"/>
      <c r="Q436" s="3658"/>
      <c r="R436" s="3659"/>
    </row>
    <row r="437" spans="1:18" ht="102.75" customHeight="1">
      <c r="A437" s="2134"/>
      <c r="B437" s="2019" t="s">
        <v>1967</v>
      </c>
      <c r="C437" s="2178" t="s">
        <v>1292</v>
      </c>
      <c r="D437" s="2130"/>
      <c r="E437" s="2130"/>
      <c r="F437" s="2130"/>
      <c r="G437" s="3657">
        <v>8800000</v>
      </c>
      <c r="H437" s="3658"/>
      <c r="I437" s="3658"/>
      <c r="J437" s="3658"/>
      <c r="K437" s="3658"/>
      <c r="L437" s="3658"/>
      <c r="M437" s="3658"/>
      <c r="N437" s="3658"/>
      <c r="O437" s="3658"/>
      <c r="P437" s="3658"/>
      <c r="Q437" s="3658"/>
      <c r="R437" s="3659"/>
    </row>
    <row r="438" spans="1:18" ht="102.75" customHeight="1">
      <c r="A438" s="2134"/>
      <c r="B438" s="2019" t="s">
        <v>1968</v>
      </c>
      <c r="C438" s="2178" t="s">
        <v>1292</v>
      </c>
      <c r="D438" s="2130"/>
      <c r="E438" s="2130"/>
      <c r="F438" s="2130"/>
      <c r="G438" s="3657">
        <v>10400000</v>
      </c>
      <c r="H438" s="3658"/>
      <c r="I438" s="3658"/>
      <c r="J438" s="3658"/>
      <c r="K438" s="3658"/>
      <c r="L438" s="3658"/>
      <c r="M438" s="3658"/>
      <c r="N438" s="3658"/>
      <c r="O438" s="3658"/>
      <c r="P438" s="3658"/>
      <c r="Q438" s="3658"/>
      <c r="R438" s="3659"/>
    </row>
    <row r="439" spans="1:18" ht="102.75" customHeight="1">
      <c r="A439" s="2134"/>
      <c r="B439" s="2019" t="s">
        <v>1969</v>
      </c>
      <c r="C439" s="2178" t="s">
        <v>1292</v>
      </c>
      <c r="D439" s="2130"/>
      <c r="E439" s="2130"/>
      <c r="F439" s="2130"/>
      <c r="G439" s="3657">
        <v>12000000</v>
      </c>
      <c r="H439" s="3658"/>
      <c r="I439" s="3658"/>
      <c r="J439" s="3658"/>
      <c r="K439" s="3658"/>
      <c r="L439" s="3658"/>
      <c r="M439" s="3658"/>
      <c r="N439" s="3658"/>
      <c r="O439" s="3658"/>
      <c r="P439" s="3658"/>
      <c r="Q439" s="3658"/>
      <c r="R439" s="3659"/>
    </row>
    <row r="440" spans="1:18" ht="102.75" customHeight="1">
      <c r="A440" s="2134"/>
      <c r="B440" s="2019" t="s">
        <v>1970</v>
      </c>
      <c r="C440" s="2178" t="s">
        <v>1292</v>
      </c>
      <c r="D440" s="2130"/>
      <c r="E440" s="2130"/>
      <c r="F440" s="2130"/>
      <c r="G440" s="3657">
        <v>14320000</v>
      </c>
      <c r="H440" s="3658"/>
      <c r="I440" s="3658"/>
      <c r="J440" s="3658"/>
      <c r="K440" s="3658"/>
      <c r="L440" s="3658"/>
      <c r="M440" s="3658"/>
      <c r="N440" s="3658"/>
      <c r="O440" s="3658"/>
      <c r="P440" s="3658"/>
      <c r="Q440" s="3658"/>
      <c r="R440" s="3659"/>
    </row>
    <row r="441" spans="1:18" ht="65.25" customHeight="1">
      <c r="A441" s="2134"/>
      <c r="B441" s="2019" t="s">
        <v>2446</v>
      </c>
      <c r="C441" s="2178" t="s">
        <v>2447</v>
      </c>
      <c r="D441" s="2130"/>
      <c r="E441" s="2130"/>
      <c r="F441" s="2130"/>
      <c r="G441" s="3657">
        <v>13600000</v>
      </c>
      <c r="H441" s="3658"/>
      <c r="I441" s="3658"/>
      <c r="J441" s="3658"/>
      <c r="K441" s="3658"/>
      <c r="L441" s="3658"/>
      <c r="M441" s="3658"/>
      <c r="N441" s="3658"/>
      <c r="O441" s="3658"/>
      <c r="P441" s="3658"/>
      <c r="Q441" s="3658"/>
      <c r="R441" s="3659"/>
    </row>
    <row r="442" spans="1:18" ht="65.25" customHeight="1">
      <c r="A442" s="2134"/>
      <c r="B442" s="2019" t="s">
        <v>2448</v>
      </c>
      <c r="C442" s="2178" t="s">
        <v>2447</v>
      </c>
      <c r="D442" s="2130"/>
      <c r="E442" s="2130"/>
      <c r="F442" s="2130"/>
      <c r="G442" s="3657">
        <v>14450000</v>
      </c>
      <c r="H442" s="3658"/>
      <c r="I442" s="3658"/>
      <c r="J442" s="3658"/>
      <c r="K442" s="3658"/>
      <c r="L442" s="3658"/>
      <c r="M442" s="3658"/>
      <c r="N442" s="3658"/>
      <c r="O442" s="3658"/>
      <c r="P442" s="3658"/>
      <c r="Q442" s="3658"/>
      <c r="R442" s="3659"/>
    </row>
    <row r="443" spans="1:18" ht="65.25" customHeight="1">
      <c r="A443" s="2134"/>
      <c r="B443" s="2019" t="s">
        <v>2449</v>
      </c>
      <c r="C443" s="2178" t="s">
        <v>2447</v>
      </c>
      <c r="D443" s="2130"/>
      <c r="E443" s="2130"/>
      <c r="F443" s="2130"/>
      <c r="G443" s="3657">
        <v>15750000</v>
      </c>
      <c r="H443" s="3658"/>
      <c r="I443" s="3658"/>
      <c r="J443" s="3658"/>
      <c r="K443" s="3658"/>
      <c r="L443" s="3658"/>
      <c r="M443" s="3658"/>
      <c r="N443" s="3658"/>
      <c r="O443" s="3658"/>
      <c r="P443" s="3658"/>
      <c r="Q443" s="3658"/>
      <c r="R443" s="3659"/>
    </row>
    <row r="444" spans="1:18" ht="65.25" customHeight="1">
      <c r="A444" s="2134"/>
      <c r="B444" s="2019" t="s">
        <v>2450</v>
      </c>
      <c r="C444" s="2178" t="s">
        <v>2447</v>
      </c>
      <c r="D444" s="2130"/>
      <c r="E444" s="2130"/>
      <c r="F444" s="2130"/>
      <c r="G444" s="3657">
        <v>20250000</v>
      </c>
      <c r="H444" s="3658"/>
      <c r="I444" s="3658"/>
      <c r="J444" s="3658"/>
      <c r="K444" s="3658"/>
      <c r="L444" s="3658"/>
      <c r="M444" s="3658"/>
      <c r="N444" s="3658"/>
      <c r="O444" s="3658"/>
      <c r="P444" s="3658"/>
      <c r="Q444" s="3658"/>
      <c r="R444" s="3659"/>
    </row>
    <row r="445" spans="1:18" ht="65.25" customHeight="1">
      <c r="A445" s="2134"/>
      <c r="B445" s="2019" t="s">
        <v>2451</v>
      </c>
      <c r="C445" s="2178" t="s">
        <v>2447</v>
      </c>
      <c r="D445" s="2130"/>
      <c r="E445" s="2130"/>
      <c r="F445" s="2130"/>
      <c r="G445" s="3657">
        <v>24750000</v>
      </c>
      <c r="H445" s="3658"/>
      <c r="I445" s="3658"/>
      <c r="J445" s="3658"/>
      <c r="K445" s="3658"/>
      <c r="L445" s="3658"/>
      <c r="M445" s="3658"/>
      <c r="N445" s="3658"/>
      <c r="O445" s="3658"/>
      <c r="P445" s="3658"/>
      <c r="Q445" s="3658"/>
      <c r="R445" s="3659"/>
    </row>
    <row r="446" spans="1:18" ht="65.25" customHeight="1">
      <c r="A446" s="2134"/>
      <c r="B446" s="2019" t="s">
        <v>2452</v>
      </c>
      <c r="C446" s="2178" t="s">
        <v>2447</v>
      </c>
      <c r="D446" s="2130"/>
      <c r="E446" s="2130"/>
      <c r="F446" s="2130"/>
      <c r="G446" s="3657">
        <v>11925000</v>
      </c>
      <c r="H446" s="3658"/>
      <c r="I446" s="3658"/>
      <c r="J446" s="3658"/>
      <c r="K446" s="3658"/>
      <c r="L446" s="3658"/>
      <c r="M446" s="3658"/>
      <c r="N446" s="3658"/>
      <c r="O446" s="3658"/>
      <c r="P446" s="3658"/>
      <c r="Q446" s="3658"/>
      <c r="R446" s="3659"/>
    </row>
    <row r="447" spans="1:18" ht="65.25" customHeight="1">
      <c r="A447" s="2134"/>
      <c r="B447" s="2019" t="s">
        <v>2453</v>
      </c>
      <c r="C447" s="2178" t="s">
        <v>2447</v>
      </c>
      <c r="D447" s="2130"/>
      <c r="E447" s="2130"/>
      <c r="F447" s="2130"/>
      <c r="G447" s="3657">
        <v>13425000</v>
      </c>
      <c r="H447" s="3658"/>
      <c r="I447" s="3658"/>
      <c r="J447" s="3658"/>
      <c r="K447" s="3658"/>
      <c r="L447" s="3658"/>
      <c r="M447" s="3658"/>
      <c r="N447" s="3658"/>
      <c r="O447" s="3658"/>
      <c r="P447" s="3658"/>
      <c r="Q447" s="3658"/>
      <c r="R447" s="3659"/>
    </row>
    <row r="448" spans="1:18" ht="65.25" customHeight="1">
      <c r="A448" s="2134"/>
      <c r="B448" s="2019" t="s">
        <v>2454</v>
      </c>
      <c r="C448" s="2178" t="s">
        <v>2447</v>
      </c>
      <c r="D448" s="2130"/>
      <c r="E448" s="2130"/>
      <c r="F448" s="2130"/>
      <c r="G448" s="3657">
        <v>14925000</v>
      </c>
      <c r="H448" s="3658"/>
      <c r="I448" s="3658"/>
      <c r="J448" s="3658"/>
      <c r="K448" s="3658"/>
      <c r="L448" s="3658"/>
      <c r="M448" s="3658"/>
      <c r="N448" s="3658"/>
      <c r="O448" s="3658"/>
      <c r="P448" s="3658"/>
      <c r="Q448" s="3658"/>
      <c r="R448" s="3659"/>
    </row>
    <row r="449" spans="1:18" ht="65.25" customHeight="1">
      <c r="A449" s="2134"/>
      <c r="B449" s="2019" t="s">
        <v>2455</v>
      </c>
      <c r="C449" s="2178" t="s">
        <v>2447</v>
      </c>
      <c r="D449" s="2130"/>
      <c r="E449" s="2130"/>
      <c r="F449" s="2130"/>
      <c r="G449" s="3657">
        <v>20250000</v>
      </c>
      <c r="H449" s="3658"/>
      <c r="I449" s="3658"/>
      <c r="J449" s="3658"/>
      <c r="K449" s="3658"/>
      <c r="L449" s="3658"/>
      <c r="M449" s="3658"/>
      <c r="N449" s="3658"/>
      <c r="O449" s="3658"/>
      <c r="P449" s="3658"/>
      <c r="Q449" s="3658"/>
      <c r="R449" s="3659"/>
    </row>
    <row r="450" spans="1:18" ht="65.25" customHeight="1">
      <c r="A450" s="2134"/>
      <c r="B450" s="2019" t="s">
        <v>2456</v>
      </c>
      <c r="C450" s="2178" t="s">
        <v>2447</v>
      </c>
      <c r="D450" s="2130"/>
      <c r="E450" s="2130"/>
      <c r="F450" s="2130"/>
      <c r="G450" s="3657">
        <v>21750000</v>
      </c>
      <c r="H450" s="3658"/>
      <c r="I450" s="3658"/>
      <c r="J450" s="3658"/>
      <c r="K450" s="3658"/>
      <c r="L450" s="3658"/>
      <c r="M450" s="3658"/>
      <c r="N450" s="3658"/>
      <c r="O450" s="3658"/>
      <c r="P450" s="3658"/>
      <c r="Q450" s="3658"/>
      <c r="R450" s="3659"/>
    </row>
    <row r="451" spans="1:18" ht="65.25" customHeight="1">
      <c r="A451" s="2134"/>
      <c r="B451" s="2019" t="s">
        <v>2457</v>
      </c>
      <c r="C451" s="2178" t="s">
        <v>2447</v>
      </c>
      <c r="D451" s="2130"/>
      <c r="E451" s="2130"/>
      <c r="F451" s="2130"/>
      <c r="G451" s="3657">
        <v>23250000</v>
      </c>
      <c r="H451" s="3658"/>
      <c r="I451" s="3658"/>
      <c r="J451" s="3658"/>
      <c r="K451" s="3658"/>
      <c r="L451" s="3658"/>
      <c r="M451" s="3658"/>
      <c r="N451" s="3658"/>
      <c r="O451" s="3658"/>
      <c r="P451" s="3658"/>
      <c r="Q451" s="3658"/>
      <c r="R451" s="3659"/>
    </row>
    <row r="452" spans="1:18" s="2030" customFormat="1" ht="37.5" customHeight="1">
      <c r="A452" s="2134" t="s">
        <v>128</v>
      </c>
      <c r="B452" s="2028" t="s">
        <v>2459</v>
      </c>
      <c r="C452" s="2177"/>
      <c r="D452" s="2130"/>
      <c r="E452" s="2130"/>
      <c r="F452" s="2130"/>
      <c r="G452" s="2130"/>
      <c r="H452" s="2130"/>
      <c r="I452" s="2130"/>
      <c r="J452" s="2130"/>
      <c r="K452" s="2029"/>
      <c r="L452" s="2027"/>
      <c r="M452" s="2130"/>
      <c r="N452" s="2130"/>
      <c r="O452" s="2130"/>
      <c r="P452" s="2130"/>
      <c r="Q452" s="2130"/>
      <c r="R452" s="2130"/>
    </row>
    <row r="453" spans="1:18" ht="41.25" customHeight="1">
      <c r="A453" s="2134"/>
      <c r="B453" s="2019" t="s">
        <v>2460</v>
      </c>
      <c r="C453" s="2178" t="s">
        <v>2447</v>
      </c>
      <c r="D453" s="3617" t="s">
        <v>2479</v>
      </c>
      <c r="E453" s="2130"/>
      <c r="F453" s="2130"/>
      <c r="G453" s="3657">
        <v>11670000</v>
      </c>
      <c r="H453" s="3658"/>
      <c r="I453" s="3658"/>
      <c r="J453" s="3658"/>
      <c r="K453" s="3658"/>
      <c r="L453" s="3658"/>
      <c r="M453" s="3658"/>
      <c r="N453" s="3658"/>
      <c r="O453" s="3658"/>
      <c r="P453" s="3658"/>
      <c r="Q453" s="3658"/>
      <c r="R453" s="3659"/>
    </row>
    <row r="454" spans="1:18" ht="41.25" customHeight="1">
      <c r="A454" s="2134"/>
      <c r="B454" s="2019" t="s">
        <v>2461</v>
      </c>
      <c r="C454" s="2178" t="s">
        <v>2447</v>
      </c>
      <c r="D454" s="3618"/>
      <c r="E454" s="2130"/>
      <c r="F454" s="2130"/>
      <c r="G454" s="3657">
        <v>14100000</v>
      </c>
      <c r="H454" s="3658"/>
      <c r="I454" s="3658"/>
      <c r="J454" s="3658"/>
      <c r="K454" s="3658"/>
      <c r="L454" s="3658"/>
      <c r="M454" s="3658"/>
      <c r="N454" s="3658"/>
      <c r="O454" s="3658"/>
      <c r="P454" s="3658"/>
      <c r="Q454" s="3658"/>
      <c r="R454" s="3659"/>
    </row>
    <row r="455" spans="1:18" ht="41.25" customHeight="1">
      <c r="A455" s="2134"/>
      <c r="B455" s="2019" t="s">
        <v>2462</v>
      </c>
      <c r="C455" s="2178" t="s">
        <v>2447</v>
      </c>
      <c r="D455" s="3618"/>
      <c r="E455" s="2130"/>
      <c r="F455" s="2130"/>
      <c r="G455" s="3657">
        <v>3900000</v>
      </c>
      <c r="H455" s="3658"/>
      <c r="I455" s="3658"/>
      <c r="J455" s="3658"/>
      <c r="K455" s="3658"/>
      <c r="L455" s="3658"/>
      <c r="M455" s="3658"/>
      <c r="N455" s="3658"/>
      <c r="O455" s="3658"/>
      <c r="P455" s="3658"/>
      <c r="Q455" s="3658"/>
      <c r="R455" s="3659"/>
    </row>
    <row r="456" spans="1:18" ht="41.25" customHeight="1">
      <c r="A456" s="2134"/>
      <c r="B456" s="2019" t="s">
        <v>2463</v>
      </c>
      <c r="C456" s="2178" t="s">
        <v>2447</v>
      </c>
      <c r="D456" s="3618"/>
      <c r="E456" s="2130"/>
      <c r="F456" s="2130"/>
      <c r="G456" s="3657">
        <v>4200000</v>
      </c>
      <c r="H456" s="3658"/>
      <c r="I456" s="3658"/>
      <c r="J456" s="3658"/>
      <c r="K456" s="3658"/>
      <c r="L456" s="3658"/>
      <c r="M456" s="3658"/>
      <c r="N456" s="3658"/>
      <c r="O456" s="3658"/>
      <c r="P456" s="3658"/>
      <c r="Q456" s="3658"/>
      <c r="R456" s="3659"/>
    </row>
    <row r="457" spans="1:18" ht="41.25" customHeight="1">
      <c r="A457" s="2134"/>
      <c r="B457" s="2019" t="s">
        <v>2464</v>
      </c>
      <c r="C457" s="2178" t="s">
        <v>2447</v>
      </c>
      <c r="D457" s="3618"/>
      <c r="E457" s="2130"/>
      <c r="F457" s="2130"/>
      <c r="G457" s="3657">
        <v>6600000</v>
      </c>
      <c r="H457" s="3658"/>
      <c r="I457" s="3658"/>
      <c r="J457" s="3658"/>
      <c r="K457" s="3658"/>
      <c r="L457" s="3658"/>
      <c r="M457" s="3658"/>
      <c r="N457" s="3658"/>
      <c r="O457" s="3658"/>
      <c r="P457" s="3658"/>
      <c r="Q457" s="3658"/>
      <c r="R457" s="3659"/>
    </row>
    <row r="458" spans="1:18" ht="41.25" customHeight="1">
      <c r="A458" s="2134"/>
      <c r="B458" s="2019" t="s">
        <v>2465</v>
      </c>
      <c r="C458" s="2178" t="s">
        <v>2447</v>
      </c>
      <c r="D458" s="3618"/>
      <c r="E458" s="2130"/>
      <c r="F458" s="2130"/>
      <c r="G458" s="3657">
        <v>8550000</v>
      </c>
      <c r="H458" s="3658"/>
      <c r="I458" s="3658"/>
      <c r="J458" s="3658"/>
      <c r="K458" s="3658"/>
      <c r="L458" s="3658"/>
      <c r="M458" s="3658"/>
      <c r="N458" s="3658"/>
      <c r="O458" s="3658"/>
      <c r="P458" s="3658"/>
      <c r="Q458" s="3658"/>
      <c r="R458" s="3659"/>
    </row>
    <row r="459" spans="1:18" ht="41.25" customHeight="1">
      <c r="A459" s="2134"/>
      <c r="B459" s="2019" t="s">
        <v>2466</v>
      </c>
      <c r="C459" s="2178" t="s">
        <v>2447</v>
      </c>
      <c r="D459" s="3618"/>
      <c r="E459" s="2130"/>
      <c r="F459" s="2130"/>
      <c r="G459" s="3657">
        <v>13350000</v>
      </c>
      <c r="H459" s="3658"/>
      <c r="I459" s="3658"/>
      <c r="J459" s="3658"/>
      <c r="K459" s="3658"/>
      <c r="L459" s="3658"/>
      <c r="M459" s="3658"/>
      <c r="N459" s="3658"/>
      <c r="O459" s="3658"/>
      <c r="P459" s="3658"/>
      <c r="Q459" s="3658"/>
      <c r="R459" s="3659"/>
    </row>
    <row r="460" spans="1:18" ht="41.25" customHeight="1">
      <c r="A460" s="2134"/>
      <c r="B460" s="2019" t="s">
        <v>2467</v>
      </c>
      <c r="C460" s="2178" t="s">
        <v>2447</v>
      </c>
      <c r="D460" s="3618"/>
      <c r="E460" s="2130"/>
      <c r="F460" s="2130"/>
      <c r="G460" s="3657">
        <v>23700000</v>
      </c>
      <c r="H460" s="3658"/>
      <c r="I460" s="3658"/>
      <c r="J460" s="3658"/>
      <c r="K460" s="3658"/>
      <c r="L460" s="3658"/>
      <c r="M460" s="3658"/>
      <c r="N460" s="3658"/>
      <c r="O460" s="3658"/>
      <c r="P460" s="3658"/>
      <c r="Q460" s="3658"/>
      <c r="R460" s="3659"/>
    </row>
    <row r="461" spans="1:18" ht="41.25" customHeight="1">
      <c r="A461" s="2134"/>
      <c r="B461" s="2019" t="s">
        <v>2468</v>
      </c>
      <c r="C461" s="2178" t="s">
        <v>2447</v>
      </c>
      <c r="D461" s="3618"/>
      <c r="E461" s="2130"/>
      <c r="F461" s="2130"/>
      <c r="G461" s="3657">
        <v>33800000</v>
      </c>
      <c r="H461" s="3658"/>
      <c r="I461" s="3658"/>
      <c r="J461" s="3658"/>
      <c r="K461" s="3658"/>
      <c r="L461" s="3658"/>
      <c r="M461" s="3658"/>
      <c r="N461" s="3658"/>
      <c r="O461" s="3658"/>
      <c r="P461" s="3658"/>
      <c r="Q461" s="3658"/>
      <c r="R461" s="3659"/>
    </row>
    <row r="462" spans="1:18" ht="41.25" customHeight="1">
      <c r="A462" s="2134"/>
      <c r="B462" s="2019" t="s">
        <v>2469</v>
      </c>
      <c r="C462" s="2178" t="s">
        <v>2447</v>
      </c>
      <c r="D462" s="3618"/>
      <c r="E462" s="2130"/>
      <c r="F462" s="2130"/>
      <c r="G462" s="3657">
        <v>9700000</v>
      </c>
      <c r="H462" s="3658"/>
      <c r="I462" s="3658"/>
      <c r="J462" s="3658"/>
      <c r="K462" s="3658"/>
      <c r="L462" s="3658"/>
      <c r="M462" s="3658"/>
      <c r="N462" s="3658"/>
      <c r="O462" s="3658"/>
      <c r="P462" s="3658"/>
      <c r="Q462" s="3658"/>
      <c r="R462" s="3659"/>
    </row>
    <row r="463" spans="1:18" ht="41.25" customHeight="1">
      <c r="A463" s="2134"/>
      <c r="B463" s="2019" t="s">
        <v>2470</v>
      </c>
      <c r="C463" s="2178" t="s">
        <v>2447</v>
      </c>
      <c r="D463" s="3619"/>
      <c r="E463" s="2130"/>
      <c r="F463" s="2130"/>
      <c r="G463" s="3657">
        <v>3750000</v>
      </c>
      <c r="H463" s="3658"/>
      <c r="I463" s="3658"/>
      <c r="J463" s="3658"/>
      <c r="K463" s="3658"/>
      <c r="L463" s="3658"/>
      <c r="M463" s="3658"/>
      <c r="N463" s="3658"/>
      <c r="O463" s="3658"/>
      <c r="P463" s="3658"/>
      <c r="Q463" s="3658"/>
      <c r="R463" s="3659"/>
    </row>
    <row r="464" spans="1:18" ht="36.75" customHeight="1">
      <c r="A464" s="2134" t="s">
        <v>1835</v>
      </c>
      <c r="B464" s="2028" t="s">
        <v>2471</v>
      </c>
      <c r="C464" s="2178"/>
      <c r="D464" s="2130"/>
      <c r="E464" s="2130"/>
      <c r="F464" s="2130"/>
      <c r="G464" s="2130"/>
      <c r="H464" s="2130"/>
      <c r="I464" s="2130"/>
      <c r="J464" s="2130"/>
      <c r="K464" s="2026"/>
      <c r="L464" s="2027"/>
      <c r="M464" s="2130"/>
      <c r="N464" s="2130"/>
      <c r="O464" s="2130"/>
      <c r="P464" s="2130"/>
      <c r="Q464" s="2130"/>
      <c r="R464" s="2130"/>
    </row>
    <row r="465" spans="1:18" ht="36.75" customHeight="1">
      <c r="A465" s="2134"/>
      <c r="B465" s="2019" t="s">
        <v>2472</v>
      </c>
      <c r="C465" s="2178" t="s">
        <v>2447</v>
      </c>
      <c r="D465" s="3617" t="s">
        <v>2479</v>
      </c>
      <c r="E465" s="2130"/>
      <c r="F465" s="2130"/>
      <c r="G465" s="3657">
        <v>2100000</v>
      </c>
      <c r="H465" s="3658"/>
      <c r="I465" s="3658"/>
      <c r="J465" s="3658"/>
      <c r="K465" s="3658"/>
      <c r="L465" s="3658"/>
      <c r="M465" s="3658"/>
      <c r="N465" s="3658"/>
      <c r="O465" s="3658"/>
      <c r="P465" s="3658"/>
      <c r="Q465" s="3658"/>
      <c r="R465" s="3659"/>
    </row>
    <row r="466" spans="1:18" ht="36.75" customHeight="1">
      <c r="A466" s="2134"/>
      <c r="B466" s="2019" t="s">
        <v>2473</v>
      </c>
      <c r="C466" s="2178" t="s">
        <v>2447</v>
      </c>
      <c r="D466" s="3618"/>
      <c r="E466" s="2130"/>
      <c r="F466" s="2130"/>
      <c r="G466" s="3657">
        <v>1400000</v>
      </c>
      <c r="H466" s="3658"/>
      <c r="I466" s="3658"/>
      <c r="J466" s="3658"/>
      <c r="K466" s="3658"/>
      <c r="L466" s="3658"/>
      <c r="M466" s="3658"/>
      <c r="N466" s="3658"/>
      <c r="O466" s="3658"/>
      <c r="P466" s="3658"/>
      <c r="Q466" s="3658"/>
      <c r="R466" s="3659"/>
    </row>
    <row r="467" spans="1:18" ht="36.75" customHeight="1">
      <c r="A467" s="2134"/>
      <c r="B467" s="2019" t="s">
        <v>2474</v>
      </c>
      <c r="C467" s="2178" t="s">
        <v>2447</v>
      </c>
      <c r="D467" s="3618"/>
      <c r="E467" s="2130"/>
      <c r="F467" s="2130"/>
      <c r="G467" s="3657">
        <v>1650000</v>
      </c>
      <c r="H467" s="3658"/>
      <c r="I467" s="3658"/>
      <c r="J467" s="3658"/>
      <c r="K467" s="3658"/>
      <c r="L467" s="3658"/>
      <c r="M467" s="3658"/>
      <c r="N467" s="3658"/>
      <c r="O467" s="3658"/>
      <c r="P467" s="3658"/>
      <c r="Q467" s="3658"/>
      <c r="R467" s="3659"/>
    </row>
    <row r="468" spans="1:18" ht="36.75" customHeight="1">
      <c r="A468" s="2134"/>
      <c r="B468" s="2019" t="s">
        <v>2475</v>
      </c>
      <c r="C468" s="2178" t="s">
        <v>2447</v>
      </c>
      <c r="D468" s="3618"/>
      <c r="E468" s="2130"/>
      <c r="F468" s="2130"/>
      <c r="G468" s="3657">
        <v>900000</v>
      </c>
      <c r="H468" s="3658"/>
      <c r="I468" s="3658"/>
      <c r="J468" s="3658"/>
      <c r="K468" s="3658"/>
      <c r="L468" s="3658"/>
      <c r="M468" s="3658"/>
      <c r="N468" s="3658"/>
      <c r="O468" s="3658"/>
      <c r="P468" s="3658"/>
      <c r="Q468" s="3658"/>
      <c r="R468" s="3659"/>
    </row>
    <row r="469" spans="1:18" ht="36.75" customHeight="1">
      <c r="A469" s="2134"/>
      <c r="B469" s="2019" t="s">
        <v>2476</v>
      </c>
      <c r="C469" s="2178" t="s">
        <v>2447</v>
      </c>
      <c r="D469" s="3618"/>
      <c r="E469" s="2130"/>
      <c r="F469" s="2130"/>
      <c r="G469" s="3657">
        <v>2850000</v>
      </c>
      <c r="H469" s="3658"/>
      <c r="I469" s="3658"/>
      <c r="J469" s="3658"/>
      <c r="K469" s="3658"/>
      <c r="L469" s="3658"/>
      <c r="M469" s="3658"/>
      <c r="N469" s="3658"/>
      <c r="O469" s="3658"/>
      <c r="P469" s="3658"/>
      <c r="Q469" s="3658"/>
      <c r="R469" s="3659"/>
    </row>
    <row r="470" spans="1:18" ht="36.75" customHeight="1">
      <c r="A470" s="2134"/>
      <c r="B470" s="2019" t="s">
        <v>2477</v>
      </c>
      <c r="C470" s="2178" t="s">
        <v>2447</v>
      </c>
      <c r="D470" s="3618"/>
      <c r="E470" s="2130"/>
      <c r="F470" s="2130"/>
      <c r="G470" s="3657">
        <v>4150000</v>
      </c>
      <c r="H470" s="3658"/>
      <c r="I470" s="3658"/>
      <c r="J470" s="3658"/>
      <c r="K470" s="3658"/>
      <c r="L470" s="3658"/>
      <c r="M470" s="3658"/>
      <c r="N470" s="3658"/>
      <c r="O470" s="3658"/>
      <c r="P470" s="3658"/>
      <c r="Q470" s="3658"/>
      <c r="R470" s="3659"/>
    </row>
    <row r="471" spans="1:18" ht="36.75" customHeight="1">
      <c r="A471" s="2134"/>
      <c r="B471" s="2019" t="s">
        <v>2478</v>
      </c>
      <c r="C471" s="2178" t="s">
        <v>2447</v>
      </c>
      <c r="D471" s="3619"/>
      <c r="E471" s="2130"/>
      <c r="F471" s="2130"/>
      <c r="G471" s="3657">
        <v>5850000</v>
      </c>
      <c r="H471" s="3658"/>
      <c r="I471" s="3658"/>
      <c r="J471" s="3658"/>
      <c r="K471" s="3658"/>
      <c r="L471" s="3658"/>
      <c r="M471" s="3658"/>
      <c r="N471" s="3658"/>
      <c r="O471" s="3658"/>
      <c r="P471" s="3658"/>
      <c r="Q471" s="3658"/>
      <c r="R471" s="3659"/>
    </row>
    <row r="472" spans="1:18" ht="49.5" customHeight="1">
      <c r="A472" s="2134">
        <v>3</v>
      </c>
      <c r="B472" s="3620" t="s">
        <v>2536</v>
      </c>
      <c r="C472" s="3620"/>
      <c r="D472" s="3620"/>
      <c r="E472" s="3620"/>
      <c r="F472" s="3620"/>
      <c r="G472" s="3620"/>
      <c r="H472" s="3620"/>
      <c r="I472" s="3620"/>
      <c r="J472" s="3620"/>
      <c r="K472" s="3620"/>
      <c r="L472" s="3620"/>
      <c r="M472" s="3620"/>
      <c r="N472" s="3620"/>
      <c r="O472" s="3620"/>
      <c r="P472" s="3620"/>
      <c r="Q472" s="3620"/>
      <c r="R472" s="3620"/>
    </row>
    <row r="473" spans="1:18" ht="31.5" customHeight="1">
      <c r="A473" s="2135"/>
      <c r="B473" s="2031"/>
      <c r="C473" s="2176"/>
      <c r="D473" s="2032"/>
      <c r="E473" s="2031"/>
      <c r="F473" s="2031"/>
      <c r="G473" s="3609" t="s">
        <v>1453</v>
      </c>
      <c r="H473" s="3609"/>
      <c r="I473" s="3609"/>
      <c r="J473" s="3609"/>
      <c r="K473" s="3609"/>
      <c r="L473" s="3609"/>
      <c r="M473" s="3609"/>
      <c r="N473" s="3609"/>
      <c r="O473" s="3609"/>
      <c r="P473" s="3609"/>
      <c r="Q473" s="3609"/>
      <c r="R473" s="3609"/>
    </row>
    <row r="474" spans="1:18" ht="205.5" customHeight="1">
      <c r="A474" s="2135"/>
      <c r="B474" s="2133" t="s">
        <v>1384</v>
      </c>
      <c r="C474" s="2178" t="s">
        <v>1292</v>
      </c>
      <c r="D474" s="2135" t="s">
        <v>1573</v>
      </c>
      <c r="E474" s="2033"/>
      <c r="F474" s="2033"/>
      <c r="G474" s="3657">
        <v>8900000</v>
      </c>
      <c r="H474" s="3658"/>
      <c r="I474" s="3658"/>
      <c r="J474" s="3658"/>
      <c r="K474" s="3658"/>
      <c r="L474" s="3658"/>
      <c r="M474" s="3658"/>
      <c r="N474" s="3658"/>
      <c r="O474" s="3658"/>
      <c r="P474" s="3658"/>
      <c r="Q474" s="3658"/>
      <c r="R474" s="3659"/>
    </row>
    <row r="475" spans="1:18" ht="205.5" customHeight="1">
      <c r="A475" s="2135"/>
      <c r="B475" s="2133" t="s">
        <v>1386</v>
      </c>
      <c r="C475" s="2178" t="s">
        <v>1292</v>
      </c>
      <c r="D475" s="2135" t="s">
        <v>1573</v>
      </c>
      <c r="E475" s="2033"/>
      <c r="F475" s="2033"/>
      <c r="G475" s="3657">
        <v>9850000</v>
      </c>
      <c r="H475" s="3658"/>
      <c r="I475" s="3658"/>
      <c r="J475" s="3658"/>
      <c r="K475" s="3658"/>
      <c r="L475" s="3658"/>
      <c r="M475" s="3658"/>
      <c r="N475" s="3658"/>
      <c r="O475" s="3658"/>
      <c r="P475" s="3658"/>
      <c r="Q475" s="3658"/>
      <c r="R475" s="3659"/>
    </row>
    <row r="476" spans="1:18" ht="205.5" customHeight="1">
      <c r="A476" s="2135"/>
      <c r="B476" s="2133" t="s">
        <v>1385</v>
      </c>
      <c r="C476" s="2178" t="s">
        <v>1292</v>
      </c>
      <c r="D476" s="2135" t="s">
        <v>1572</v>
      </c>
      <c r="E476" s="2033"/>
      <c r="F476" s="2033"/>
      <c r="G476" s="3657">
        <v>11500000</v>
      </c>
      <c r="H476" s="3658"/>
      <c r="I476" s="3658"/>
      <c r="J476" s="3658"/>
      <c r="K476" s="3658"/>
      <c r="L476" s="3658"/>
      <c r="M476" s="3658"/>
      <c r="N476" s="3658"/>
      <c r="O476" s="3658"/>
      <c r="P476" s="3658"/>
      <c r="Q476" s="3658"/>
      <c r="R476" s="3659"/>
    </row>
    <row r="477" spans="1:18" ht="205.5" customHeight="1">
      <c r="A477" s="2135"/>
      <c r="B477" s="2133" t="s">
        <v>1317</v>
      </c>
      <c r="C477" s="2178" t="s">
        <v>1292</v>
      </c>
      <c r="D477" s="2135" t="s">
        <v>1573</v>
      </c>
      <c r="E477" s="2036"/>
      <c r="F477" s="2036"/>
      <c r="G477" s="3657">
        <v>12000000</v>
      </c>
      <c r="H477" s="3658"/>
      <c r="I477" s="3658"/>
      <c r="J477" s="3658"/>
      <c r="K477" s="3658"/>
      <c r="L477" s="3658"/>
      <c r="M477" s="3658"/>
      <c r="N477" s="3658"/>
      <c r="O477" s="3658"/>
      <c r="P477" s="3658"/>
      <c r="Q477" s="3658"/>
      <c r="R477" s="3659"/>
    </row>
    <row r="478" spans="1:18" ht="205.5" customHeight="1">
      <c r="A478" s="2135"/>
      <c r="B478" s="2133" t="s">
        <v>1387</v>
      </c>
      <c r="C478" s="2178" t="s">
        <v>1292</v>
      </c>
      <c r="D478" s="2135" t="s">
        <v>1573</v>
      </c>
      <c r="E478" s="2036"/>
      <c r="F478" s="2036"/>
      <c r="G478" s="3657">
        <v>13000000</v>
      </c>
      <c r="H478" s="3658"/>
      <c r="I478" s="3658"/>
      <c r="J478" s="3658"/>
      <c r="K478" s="3658"/>
      <c r="L478" s="3658"/>
      <c r="M478" s="3658"/>
      <c r="N478" s="3658"/>
      <c r="O478" s="3658"/>
      <c r="P478" s="3658"/>
      <c r="Q478" s="3658"/>
      <c r="R478" s="3659"/>
    </row>
    <row r="479" spans="1:18" ht="205.5" customHeight="1">
      <c r="A479" s="2135"/>
      <c r="B479" s="2019" t="s">
        <v>1388</v>
      </c>
      <c r="C479" s="2178" t="s">
        <v>1292</v>
      </c>
      <c r="D479" s="2135" t="s">
        <v>1573</v>
      </c>
      <c r="E479" s="2036"/>
      <c r="F479" s="2036"/>
      <c r="G479" s="3657">
        <v>14500000</v>
      </c>
      <c r="H479" s="3658"/>
      <c r="I479" s="3658"/>
      <c r="J479" s="3658"/>
      <c r="K479" s="3658"/>
      <c r="L479" s="3658"/>
      <c r="M479" s="3658"/>
      <c r="N479" s="3658"/>
      <c r="O479" s="3658"/>
      <c r="P479" s="3658"/>
      <c r="Q479" s="3658"/>
      <c r="R479" s="3659"/>
    </row>
    <row r="480" spans="1:18" ht="205.5" customHeight="1">
      <c r="A480" s="2135"/>
      <c r="B480" s="2019" t="s">
        <v>1389</v>
      </c>
      <c r="C480" s="2178" t="s">
        <v>1292</v>
      </c>
      <c r="D480" s="2135" t="s">
        <v>1573</v>
      </c>
      <c r="E480" s="2036"/>
      <c r="F480" s="2036"/>
      <c r="G480" s="3657">
        <v>15000000</v>
      </c>
      <c r="H480" s="3658"/>
      <c r="I480" s="3658"/>
      <c r="J480" s="3658"/>
      <c r="K480" s="3658"/>
      <c r="L480" s="3658"/>
      <c r="M480" s="3658"/>
      <c r="N480" s="3658"/>
      <c r="O480" s="3658"/>
      <c r="P480" s="3658"/>
      <c r="Q480" s="3658"/>
      <c r="R480" s="3659"/>
    </row>
    <row r="481" spans="1:18" ht="205.5" customHeight="1">
      <c r="A481" s="2135"/>
      <c r="B481" s="2019" t="s">
        <v>1390</v>
      </c>
      <c r="C481" s="2178" t="s">
        <v>1292</v>
      </c>
      <c r="D481" s="2135" t="s">
        <v>1573</v>
      </c>
      <c r="E481" s="2036"/>
      <c r="F481" s="2036"/>
      <c r="G481" s="3657">
        <v>15500000</v>
      </c>
      <c r="H481" s="3658"/>
      <c r="I481" s="3658"/>
      <c r="J481" s="3658"/>
      <c r="K481" s="3658"/>
      <c r="L481" s="3658"/>
      <c r="M481" s="3658"/>
      <c r="N481" s="3658"/>
      <c r="O481" s="3658"/>
      <c r="P481" s="3658"/>
      <c r="Q481" s="3658"/>
      <c r="R481" s="3659"/>
    </row>
    <row r="482" spans="1:18" ht="207" customHeight="1">
      <c r="A482" s="2135"/>
      <c r="B482" s="2019" t="s">
        <v>1391</v>
      </c>
      <c r="C482" s="2178" t="s">
        <v>1292</v>
      </c>
      <c r="D482" s="2135" t="s">
        <v>1573</v>
      </c>
      <c r="E482" s="2036"/>
      <c r="F482" s="2036"/>
      <c r="G482" s="3657">
        <v>10065000</v>
      </c>
      <c r="H482" s="3658"/>
      <c r="I482" s="3658"/>
      <c r="J482" s="3658"/>
      <c r="K482" s="3658"/>
      <c r="L482" s="3658"/>
      <c r="M482" s="3658"/>
      <c r="N482" s="3658"/>
      <c r="O482" s="3658"/>
      <c r="P482" s="3658"/>
      <c r="Q482" s="3658"/>
      <c r="R482" s="3659"/>
    </row>
    <row r="483" spans="1:18" ht="207" customHeight="1">
      <c r="A483" s="2135"/>
      <c r="B483" s="2019" t="s">
        <v>1392</v>
      </c>
      <c r="C483" s="2178" t="s">
        <v>1292</v>
      </c>
      <c r="D483" s="2135" t="s">
        <v>1573</v>
      </c>
      <c r="E483" s="2036"/>
      <c r="F483" s="2036"/>
      <c r="G483" s="3657">
        <v>10950000</v>
      </c>
      <c r="H483" s="3658"/>
      <c r="I483" s="3658"/>
      <c r="J483" s="3658"/>
      <c r="K483" s="3658"/>
      <c r="L483" s="3658"/>
      <c r="M483" s="3658"/>
      <c r="N483" s="3658"/>
      <c r="O483" s="3658"/>
      <c r="P483" s="3658"/>
      <c r="Q483" s="3658"/>
      <c r="R483" s="3659"/>
    </row>
    <row r="484" spans="1:18" ht="207" customHeight="1">
      <c r="A484" s="2135"/>
      <c r="B484" s="2019" t="s">
        <v>1394</v>
      </c>
      <c r="C484" s="2178" t="s">
        <v>1292</v>
      </c>
      <c r="D484" s="2135" t="s">
        <v>1573</v>
      </c>
      <c r="E484" s="2036"/>
      <c r="F484" s="2036"/>
      <c r="G484" s="3657">
        <v>12200000</v>
      </c>
      <c r="H484" s="3658"/>
      <c r="I484" s="3658"/>
      <c r="J484" s="3658"/>
      <c r="K484" s="3658"/>
      <c r="L484" s="3658"/>
      <c r="M484" s="3658"/>
      <c r="N484" s="3658"/>
      <c r="O484" s="3658"/>
      <c r="P484" s="3658"/>
      <c r="Q484" s="3658"/>
      <c r="R484" s="3659"/>
    </row>
    <row r="485" spans="1:18" ht="207" customHeight="1">
      <c r="A485" s="2135"/>
      <c r="B485" s="2019" t="s">
        <v>1393</v>
      </c>
      <c r="C485" s="2178" t="s">
        <v>1292</v>
      </c>
      <c r="D485" s="2135" t="s">
        <v>1572</v>
      </c>
      <c r="E485" s="2036"/>
      <c r="F485" s="2036"/>
      <c r="G485" s="3657">
        <v>12800000</v>
      </c>
      <c r="H485" s="3658"/>
      <c r="I485" s="3658"/>
      <c r="J485" s="3658"/>
      <c r="K485" s="3658"/>
      <c r="L485" s="3658"/>
      <c r="M485" s="3658"/>
      <c r="N485" s="3658"/>
      <c r="O485" s="3658"/>
      <c r="P485" s="3658"/>
      <c r="Q485" s="3658"/>
      <c r="R485" s="3659"/>
    </row>
    <row r="486" spans="1:18" ht="207" customHeight="1">
      <c r="A486" s="2135"/>
      <c r="B486" s="2019" t="s">
        <v>1395</v>
      </c>
      <c r="C486" s="2178" t="s">
        <v>1292</v>
      </c>
      <c r="D486" s="2135" t="s">
        <v>1573</v>
      </c>
      <c r="E486" s="2036"/>
      <c r="F486" s="2036"/>
      <c r="G486" s="3657">
        <v>14080000</v>
      </c>
      <c r="H486" s="3658"/>
      <c r="I486" s="3658"/>
      <c r="J486" s="3658"/>
      <c r="K486" s="3658"/>
      <c r="L486" s="3658"/>
      <c r="M486" s="3658"/>
      <c r="N486" s="3658"/>
      <c r="O486" s="3658"/>
      <c r="P486" s="3658"/>
      <c r="Q486" s="3658"/>
      <c r="R486" s="3659"/>
    </row>
    <row r="487" spans="1:18" ht="207" customHeight="1">
      <c r="A487" s="2135"/>
      <c r="B487" s="2019" t="s">
        <v>1396</v>
      </c>
      <c r="C487" s="2178" t="s">
        <v>1292</v>
      </c>
      <c r="D487" s="2135" t="s">
        <v>1572</v>
      </c>
      <c r="E487" s="2036"/>
      <c r="F487" s="2036"/>
      <c r="G487" s="3657">
        <v>16350000</v>
      </c>
      <c r="H487" s="3658"/>
      <c r="I487" s="3658"/>
      <c r="J487" s="3658"/>
      <c r="K487" s="3658"/>
      <c r="L487" s="3658"/>
      <c r="M487" s="3658"/>
      <c r="N487" s="3658"/>
      <c r="O487" s="3658"/>
      <c r="P487" s="3658"/>
      <c r="Q487" s="3658"/>
      <c r="R487" s="3659"/>
    </row>
    <row r="488" spans="1:18" ht="207" customHeight="1">
      <c r="A488" s="2135"/>
      <c r="B488" s="2039" t="s">
        <v>1652</v>
      </c>
      <c r="C488" s="2178" t="s">
        <v>1292</v>
      </c>
      <c r="D488" s="2135" t="s">
        <v>1572</v>
      </c>
      <c r="E488" s="2036"/>
      <c r="F488" s="2036"/>
      <c r="G488" s="3657">
        <v>10065000</v>
      </c>
      <c r="H488" s="3658"/>
      <c r="I488" s="3658"/>
      <c r="J488" s="3658"/>
      <c r="K488" s="3658"/>
      <c r="L488" s="3658"/>
      <c r="M488" s="3658"/>
      <c r="N488" s="3658"/>
      <c r="O488" s="3658"/>
      <c r="P488" s="3658"/>
      <c r="Q488" s="3658"/>
      <c r="R488" s="3659"/>
    </row>
    <row r="489" spans="1:18" ht="177.75" customHeight="1">
      <c r="A489" s="2135">
        <v>16</v>
      </c>
      <c r="B489" s="2039" t="s">
        <v>1653</v>
      </c>
      <c r="C489" s="2178" t="s">
        <v>1292</v>
      </c>
      <c r="D489" s="2135" t="s">
        <v>1572</v>
      </c>
      <c r="E489" s="2036"/>
      <c r="F489" s="2036"/>
      <c r="G489" s="3657">
        <v>11000000</v>
      </c>
      <c r="H489" s="3658"/>
      <c r="I489" s="3658"/>
      <c r="J489" s="3658"/>
      <c r="K489" s="3658"/>
      <c r="L489" s="3658"/>
      <c r="M489" s="3658"/>
      <c r="N489" s="3658"/>
      <c r="O489" s="3658"/>
      <c r="P489" s="3658"/>
      <c r="Q489" s="3658"/>
      <c r="R489" s="3659"/>
    </row>
    <row r="490" spans="1:18" ht="177.75" customHeight="1">
      <c r="A490" s="2135"/>
      <c r="B490" s="2039" t="s">
        <v>1654</v>
      </c>
      <c r="C490" s="2178" t="s">
        <v>1292</v>
      </c>
      <c r="D490" s="2135" t="s">
        <v>1572</v>
      </c>
      <c r="E490" s="2036"/>
      <c r="F490" s="2036"/>
      <c r="G490" s="3657">
        <v>12500000</v>
      </c>
      <c r="H490" s="3658"/>
      <c r="I490" s="3658"/>
      <c r="J490" s="3658"/>
      <c r="K490" s="3658"/>
      <c r="L490" s="3658"/>
      <c r="M490" s="3658"/>
      <c r="N490" s="3658"/>
      <c r="O490" s="3658"/>
      <c r="P490" s="3658"/>
      <c r="Q490" s="3658"/>
      <c r="R490" s="3659"/>
    </row>
    <row r="491" spans="1:18" ht="177.75" customHeight="1">
      <c r="A491" s="2135"/>
      <c r="B491" s="2039" t="s">
        <v>1655</v>
      </c>
      <c r="C491" s="2178" t="s">
        <v>1292</v>
      </c>
      <c r="D491" s="2135" t="s">
        <v>1572</v>
      </c>
      <c r="E491" s="2036"/>
      <c r="F491" s="2036"/>
      <c r="G491" s="3657">
        <v>13500000</v>
      </c>
      <c r="H491" s="3658"/>
      <c r="I491" s="3658"/>
      <c r="J491" s="3658"/>
      <c r="K491" s="3658"/>
      <c r="L491" s="3658"/>
      <c r="M491" s="3658"/>
      <c r="N491" s="3658"/>
      <c r="O491" s="3658"/>
      <c r="P491" s="3658"/>
      <c r="Q491" s="3658"/>
      <c r="R491" s="3659"/>
    </row>
    <row r="492" spans="1:18" ht="177.75" customHeight="1">
      <c r="A492" s="2135"/>
      <c r="B492" s="2039" t="s">
        <v>1819</v>
      </c>
      <c r="C492" s="2178" t="s">
        <v>1292</v>
      </c>
      <c r="D492" s="2135" t="s">
        <v>1572</v>
      </c>
      <c r="E492" s="2036"/>
      <c r="F492" s="2036"/>
      <c r="G492" s="3657">
        <v>14500000</v>
      </c>
      <c r="H492" s="3658"/>
      <c r="I492" s="3658"/>
      <c r="J492" s="3658"/>
      <c r="K492" s="3658"/>
      <c r="L492" s="3658"/>
      <c r="M492" s="3658"/>
      <c r="N492" s="3658"/>
      <c r="O492" s="3658"/>
      <c r="P492" s="3658"/>
      <c r="Q492" s="3658"/>
      <c r="R492" s="3659"/>
    </row>
    <row r="493" spans="1:18" ht="177.75" customHeight="1">
      <c r="A493" s="2135"/>
      <c r="B493" s="2039" t="s">
        <v>1824</v>
      </c>
      <c r="C493" s="2178" t="s">
        <v>1292</v>
      </c>
      <c r="D493" s="2135" t="s">
        <v>1572</v>
      </c>
      <c r="E493" s="2036"/>
      <c r="F493" s="2036"/>
      <c r="G493" s="3657">
        <v>16800000</v>
      </c>
      <c r="H493" s="3658"/>
      <c r="I493" s="3658"/>
      <c r="J493" s="3658"/>
      <c r="K493" s="3658"/>
      <c r="L493" s="3658"/>
      <c r="M493" s="3658"/>
      <c r="N493" s="3658"/>
      <c r="O493" s="3658"/>
      <c r="P493" s="3658"/>
      <c r="Q493" s="3658"/>
      <c r="R493" s="3659"/>
    </row>
    <row r="494" spans="1:18" ht="177.75" customHeight="1">
      <c r="A494" s="2135"/>
      <c r="B494" s="2040" t="s">
        <v>1656</v>
      </c>
      <c r="C494" s="2178" t="s">
        <v>1292</v>
      </c>
      <c r="D494" s="2135" t="s">
        <v>1572</v>
      </c>
      <c r="E494" s="2036"/>
      <c r="F494" s="2036"/>
      <c r="G494" s="3657">
        <v>7500000</v>
      </c>
      <c r="H494" s="3658"/>
      <c r="I494" s="3658"/>
      <c r="J494" s="3658"/>
      <c r="K494" s="3658"/>
      <c r="L494" s="3658"/>
      <c r="M494" s="3658"/>
      <c r="N494" s="3658"/>
      <c r="O494" s="3658"/>
      <c r="P494" s="3658"/>
      <c r="Q494" s="3658"/>
      <c r="R494" s="3659"/>
    </row>
    <row r="495" spans="1:18" ht="153.75" customHeight="1">
      <c r="A495" s="2135"/>
      <c r="B495" s="2040" t="s">
        <v>1657</v>
      </c>
      <c r="C495" s="2178" t="s">
        <v>1292</v>
      </c>
      <c r="D495" s="2135" t="s">
        <v>1572</v>
      </c>
      <c r="E495" s="2036"/>
      <c r="F495" s="2036"/>
      <c r="G495" s="3657">
        <v>8200000</v>
      </c>
      <c r="H495" s="3658"/>
      <c r="I495" s="3658"/>
      <c r="J495" s="3658"/>
      <c r="K495" s="3658"/>
      <c r="L495" s="3658"/>
      <c r="M495" s="3658"/>
      <c r="N495" s="3658"/>
      <c r="O495" s="3658"/>
      <c r="P495" s="3658"/>
      <c r="Q495" s="3658"/>
      <c r="R495" s="3659"/>
    </row>
    <row r="496" spans="1:18" ht="153.75" customHeight="1">
      <c r="A496" s="2135"/>
      <c r="B496" s="2040" t="s">
        <v>1658</v>
      </c>
      <c r="C496" s="2178" t="s">
        <v>1292</v>
      </c>
      <c r="D496" s="2135" t="s">
        <v>1572</v>
      </c>
      <c r="E496" s="2036"/>
      <c r="F496" s="2036"/>
      <c r="G496" s="3657">
        <v>8800000</v>
      </c>
      <c r="H496" s="3658"/>
      <c r="I496" s="3658"/>
      <c r="J496" s="3658"/>
      <c r="K496" s="3658"/>
      <c r="L496" s="3658"/>
      <c r="M496" s="3658"/>
      <c r="N496" s="3658"/>
      <c r="O496" s="3658"/>
      <c r="P496" s="3658"/>
      <c r="Q496" s="3658"/>
      <c r="R496" s="3659"/>
    </row>
    <row r="497" spans="1:18" ht="153.75" customHeight="1">
      <c r="A497" s="2135"/>
      <c r="B497" s="2040" t="s">
        <v>1659</v>
      </c>
      <c r="C497" s="2178" t="s">
        <v>1292</v>
      </c>
      <c r="D497" s="2135" t="s">
        <v>1572</v>
      </c>
      <c r="E497" s="2036"/>
      <c r="F497" s="2036"/>
      <c r="G497" s="3657">
        <v>9300000</v>
      </c>
      <c r="H497" s="3658"/>
      <c r="I497" s="3658"/>
      <c r="J497" s="3658"/>
      <c r="K497" s="3658"/>
      <c r="L497" s="3658"/>
      <c r="M497" s="3658"/>
      <c r="N497" s="3658"/>
      <c r="O497" s="3658"/>
      <c r="P497" s="3658"/>
      <c r="Q497" s="3658"/>
      <c r="R497" s="3659"/>
    </row>
    <row r="498" spans="1:18" ht="153.75" customHeight="1">
      <c r="A498" s="2135">
        <v>28</v>
      </c>
      <c r="B498" s="2019" t="s">
        <v>1409</v>
      </c>
      <c r="C498" s="2178" t="s">
        <v>1292</v>
      </c>
      <c r="D498" s="2135" t="s">
        <v>1572</v>
      </c>
      <c r="E498" s="2036"/>
      <c r="F498" s="2036"/>
      <c r="G498" s="3657">
        <v>24000000</v>
      </c>
      <c r="H498" s="3658"/>
      <c r="I498" s="3658"/>
      <c r="J498" s="3658"/>
      <c r="K498" s="3658"/>
      <c r="L498" s="3658"/>
      <c r="M498" s="3658"/>
      <c r="N498" s="3658"/>
      <c r="O498" s="3658"/>
      <c r="P498" s="3658"/>
      <c r="Q498" s="3658"/>
      <c r="R498" s="3659"/>
    </row>
    <row r="499" spans="1:18" ht="153.75" customHeight="1">
      <c r="A499" s="2135"/>
      <c r="B499" s="2019" t="s">
        <v>1410</v>
      </c>
      <c r="C499" s="2178" t="s">
        <v>1292</v>
      </c>
      <c r="D499" s="2135" t="s">
        <v>1572</v>
      </c>
      <c r="E499" s="2036"/>
      <c r="F499" s="2036"/>
      <c r="G499" s="3657">
        <v>29500000</v>
      </c>
      <c r="H499" s="3658"/>
      <c r="I499" s="3658"/>
      <c r="J499" s="3658"/>
      <c r="K499" s="3658"/>
      <c r="L499" s="3658"/>
      <c r="M499" s="3658"/>
      <c r="N499" s="3658"/>
      <c r="O499" s="3658"/>
      <c r="P499" s="3658"/>
      <c r="Q499" s="3658"/>
      <c r="R499" s="3659"/>
    </row>
    <row r="500" spans="1:18" ht="185.25" customHeight="1">
      <c r="A500" s="2135"/>
      <c r="B500" s="2019" t="s">
        <v>1411</v>
      </c>
      <c r="C500" s="2178" t="s">
        <v>1292</v>
      </c>
      <c r="D500" s="2135" t="s">
        <v>1572</v>
      </c>
      <c r="E500" s="2036"/>
      <c r="F500" s="2036"/>
      <c r="G500" s="3657">
        <v>36200000</v>
      </c>
      <c r="H500" s="3658"/>
      <c r="I500" s="3658"/>
      <c r="J500" s="3658"/>
      <c r="K500" s="3658"/>
      <c r="L500" s="3658"/>
      <c r="M500" s="3658"/>
      <c r="N500" s="3658"/>
      <c r="O500" s="3658"/>
      <c r="P500" s="3658"/>
      <c r="Q500" s="3658"/>
      <c r="R500" s="3659"/>
    </row>
    <row r="501" spans="1:18" ht="185.25" customHeight="1">
      <c r="A501" s="2135">
        <v>31</v>
      </c>
      <c r="B501" s="2019" t="s">
        <v>1412</v>
      </c>
      <c r="C501" s="2178" t="s">
        <v>1292</v>
      </c>
      <c r="D501" s="2135" t="s">
        <v>1572</v>
      </c>
      <c r="E501" s="2036"/>
      <c r="F501" s="2036"/>
      <c r="G501" s="3657">
        <v>37350000</v>
      </c>
      <c r="H501" s="3658"/>
      <c r="I501" s="3658"/>
      <c r="J501" s="3658"/>
      <c r="K501" s="3658"/>
      <c r="L501" s="3658"/>
      <c r="M501" s="3658"/>
      <c r="N501" s="3658"/>
      <c r="O501" s="3658"/>
      <c r="P501" s="3658"/>
      <c r="Q501" s="3658"/>
      <c r="R501" s="3659"/>
    </row>
    <row r="502" spans="1:18" ht="277.5" customHeight="1">
      <c r="A502" s="2135"/>
      <c r="B502" s="2019" t="s">
        <v>1413</v>
      </c>
      <c r="C502" s="2178" t="s">
        <v>1292</v>
      </c>
      <c r="D502" s="2135" t="s">
        <v>1572</v>
      </c>
      <c r="E502" s="2036"/>
      <c r="F502" s="2036"/>
      <c r="G502" s="3657">
        <v>15700000</v>
      </c>
      <c r="H502" s="3658"/>
      <c r="I502" s="3658"/>
      <c r="J502" s="3658"/>
      <c r="K502" s="3658"/>
      <c r="L502" s="3658"/>
      <c r="M502" s="3658"/>
      <c r="N502" s="3658"/>
      <c r="O502" s="3658"/>
      <c r="P502" s="3658"/>
      <c r="Q502" s="3658"/>
      <c r="R502" s="3659"/>
    </row>
    <row r="503" spans="1:18" ht="277.5" customHeight="1">
      <c r="A503" s="2135">
        <v>33</v>
      </c>
      <c r="B503" s="2019" t="s">
        <v>1414</v>
      </c>
      <c r="C503" s="2178" t="s">
        <v>1292</v>
      </c>
      <c r="D503" s="2135" t="s">
        <v>1572</v>
      </c>
      <c r="E503" s="2036"/>
      <c r="F503" s="2036"/>
      <c r="G503" s="3657">
        <v>19750000</v>
      </c>
      <c r="H503" s="3658"/>
      <c r="I503" s="3658"/>
      <c r="J503" s="3658"/>
      <c r="K503" s="3658"/>
      <c r="L503" s="3658"/>
      <c r="M503" s="3658"/>
      <c r="N503" s="3658"/>
      <c r="O503" s="3658"/>
      <c r="P503" s="3658"/>
      <c r="Q503" s="3658"/>
      <c r="R503" s="3659"/>
    </row>
    <row r="504" spans="1:18" ht="277.5" customHeight="1">
      <c r="A504" s="2135">
        <v>34</v>
      </c>
      <c r="B504" s="2019" t="s">
        <v>1415</v>
      </c>
      <c r="C504" s="2178" t="s">
        <v>1292</v>
      </c>
      <c r="D504" s="2135" t="s">
        <v>1572</v>
      </c>
      <c r="E504" s="2036"/>
      <c r="F504" s="2036"/>
      <c r="G504" s="3657">
        <v>20350000</v>
      </c>
      <c r="H504" s="3658"/>
      <c r="I504" s="3658"/>
      <c r="J504" s="3658"/>
      <c r="K504" s="3658"/>
      <c r="L504" s="3658"/>
      <c r="M504" s="3658"/>
      <c r="N504" s="3658"/>
      <c r="O504" s="3658"/>
      <c r="P504" s="3658"/>
      <c r="Q504" s="3658"/>
      <c r="R504" s="3659"/>
    </row>
    <row r="505" spans="1:18" ht="277.5" customHeight="1">
      <c r="A505" s="2135"/>
      <c r="B505" s="2019" t="s">
        <v>1416</v>
      </c>
      <c r="C505" s="2178" t="s">
        <v>1292</v>
      </c>
      <c r="D505" s="2135" t="s">
        <v>1572</v>
      </c>
      <c r="E505" s="2036"/>
      <c r="F505" s="2036"/>
      <c r="G505" s="3657">
        <v>22350000</v>
      </c>
      <c r="H505" s="3658"/>
      <c r="I505" s="3658"/>
      <c r="J505" s="3658"/>
      <c r="K505" s="3658"/>
      <c r="L505" s="3658"/>
      <c r="M505" s="3658"/>
      <c r="N505" s="3658"/>
      <c r="O505" s="3658"/>
      <c r="P505" s="3658"/>
      <c r="Q505" s="3658"/>
      <c r="R505" s="3659"/>
    </row>
    <row r="506" spans="1:18" s="2030" customFormat="1" ht="52.5" customHeight="1">
      <c r="A506" s="2134">
        <v>4</v>
      </c>
      <c r="B506" s="3621" t="s">
        <v>2524</v>
      </c>
      <c r="C506" s="3621"/>
      <c r="D506" s="3621"/>
      <c r="E506" s="3621"/>
      <c r="F506" s="3621"/>
      <c r="G506" s="3621"/>
      <c r="H506" s="3621"/>
      <c r="I506" s="3621"/>
      <c r="J506" s="3621"/>
      <c r="K506" s="3621"/>
      <c r="L506" s="3621"/>
      <c r="M506" s="3621"/>
      <c r="N506" s="3621"/>
      <c r="O506" s="3621"/>
      <c r="P506" s="3621"/>
      <c r="Q506" s="3621"/>
      <c r="R506" s="3621"/>
    </row>
    <row r="507" spans="1:18" ht="52.5" customHeight="1">
      <c r="A507" s="2135"/>
      <c r="B507" s="3622" t="s">
        <v>1503</v>
      </c>
      <c r="C507" s="3622"/>
      <c r="D507" s="2043"/>
      <c r="E507" s="2041"/>
      <c r="F507" s="2041"/>
      <c r="G507" s="2134"/>
      <c r="H507" s="2034"/>
      <c r="I507" s="2134"/>
      <c r="J507" s="2134"/>
      <c r="K507" s="2034"/>
      <c r="L507" s="2044"/>
      <c r="M507" s="2134"/>
      <c r="N507" s="2034"/>
      <c r="O507" s="2034"/>
      <c r="P507" s="2034"/>
      <c r="Q507" s="2034"/>
      <c r="R507" s="2034"/>
    </row>
    <row r="508" spans="1:18" ht="52.5" customHeight="1">
      <c r="A508" s="2135"/>
      <c r="B508" s="2135" t="s">
        <v>1504</v>
      </c>
      <c r="C508" s="2178" t="s">
        <v>178</v>
      </c>
      <c r="D508" s="3615" t="s">
        <v>177</v>
      </c>
      <c r="E508" s="2034"/>
      <c r="F508" s="2034"/>
      <c r="G508" s="3657">
        <v>2450</v>
      </c>
      <c r="H508" s="3658"/>
      <c r="I508" s="3658"/>
      <c r="J508" s="3658"/>
      <c r="K508" s="3658"/>
      <c r="L508" s="3658"/>
      <c r="M508" s="3658"/>
      <c r="N508" s="3658"/>
      <c r="O508" s="3658"/>
      <c r="P508" s="3658"/>
      <c r="Q508" s="3658"/>
      <c r="R508" s="3659"/>
    </row>
    <row r="509" spans="1:18" ht="52.5" customHeight="1">
      <c r="A509" s="2135"/>
      <c r="B509" s="2019" t="s">
        <v>1505</v>
      </c>
      <c r="C509" s="2178" t="s">
        <v>178</v>
      </c>
      <c r="D509" s="3615"/>
      <c r="E509" s="2034"/>
      <c r="F509" s="2034"/>
      <c r="G509" s="3657">
        <v>4070</v>
      </c>
      <c r="H509" s="3658"/>
      <c r="I509" s="3658"/>
      <c r="J509" s="3658"/>
      <c r="K509" s="3658"/>
      <c r="L509" s="3658"/>
      <c r="M509" s="3658"/>
      <c r="N509" s="3658"/>
      <c r="O509" s="3658"/>
      <c r="P509" s="3658"/>
      <c r="Q509" s="3658"/>
      <c r="R509" s="3659"/>
    </row>
    <row r="510" spans="1:18" ht="52.5" customHeight="1">
      <c r="A510" s="2135"/>
      <c r="B510" s="2137" t="s">
        <v>1511</v>
      </c>
      <c r="C510" s="2178"/>
      <c r="D510" s="3615"/>
      <c r="E510" s="2046"/>
      <c r="F510" s="2046"/>
      <c r="G510" s="2046"/>
      <c r="H510" s="2046"/>
      <c r="I510" s="2046"/>
      <c r="J510" s="2046"/>
      <c r="K510" s="2034"/>
      <c r="L510" s="2048"/>
      <c r="M510" s="2021"/>
      <c r="N510" s="2046"/>
      <c r="O510" s="2046"/>
      <c r="P510" s="2046"/>
      <c r="Q510" s="2046"/>
      <c r="R510" s="2046"/>
    </row>
    <row r="511" spans="1:18" ht="52.5" customHeight="1">
      <c r="A511" s="2135"/>
      <c r="B511" s="2019" t="s">
        <v>1506</v>
      </c>
      <c r="C511" s="2178" t="s">
        <v>178</v>
      </c>
      <c r="D511" s="3615" t="s">
        <v>1564</v>
      </c>
      <c r="E511" s="2046"/>
      <c r="F511" s="2046"/>
      <c r="G511" s="3657">
        <v>4660</v>
      </c>
      <c r="H511" s="3658"/>
      <c r="I511" s="3658"/>
      <c r="J511" s="3658"/>
      <c r="K511" s="3658"/>
      <c r="L511" s="3658"/>
      <c r="M511" s="3658"/>
      <c r="N511" s="3658"/>
      <c r="O511" s="3658"/>
      <c r="P511" s="3658"/>
      <c r="Q511" s="3658"/>
      <c r="R511" s="3659"/>
    </row>
    <row r="512" spans="1:18" ht="52.5" customHeight="1">
      <c r="A512" s="2135"/>
      <c r="B512" s="2019" t="s">
        <v>1507</v>
      </c>
      <c r="C512" s="2178" t="s">
        <v>178</v>
      </c>
      <c r="D512" s="3615"/>
      <c r="E512" s="2046"/>
      <c r="F512" s="2046"/>
      <c r="G512" s="3657">
        <v>6570</v>
      </c>
      <c r="H512" s="3658"/>
      <c r="I512" s="3658"/>
      <c r="J512" s="3658"/>
      <c r="K512" s="3658"/>
      <c r="L512" s="3658"/>
      <c r="M512" s="3658"/>
      <c r="N512" s="3658"/>
      <c r="O512" s="3658"/>
      <c r="P512" s="3658"/>
      <c r="Q512" s="3658"/>
      <c r="R512" s="3659"/>
    </row>
    <row r="513" spans="1:18" ht="52.5" customHeight="1">
      <c r="A513" s="2135"/>
      <c r="B513" s="2019" t="s">
        <v>180</v>
      </c>
      <c r="C513" s="2178" t="s">
        <v>178</v>
      </c>
      <c r="D513" s="3615"/>
      <c r="E513" s="2046"/>
      <c r="F513" s="2046"/>
      <c r="G513" s="3657">
        <v>8430</v>
      </c>
      <c r="H513" s="3658"/>
      <c r="I513" s="3658"/>
      <c r="J513" s="3658"/>
      <c r="K513" s="3658"/>
      <c r="L513" s="3658"/>
      <c r="M513" s="3658"/>
      <c r="N513" s="3658"/>
      <c r="O513" s="3658"/>
      <c r="P513" s="3658"/>
      <c r="Q513" s="3658"/>
      <c r="R513" s="3659"/>
    </row>
    <row r="514" spans="1:18" ht="52.5" customHeight="1">
      <c r="A514" s="2135"/>
      <c r="B514" s="2019" t="s">
        <v>1508</v>
      </c>
      <c r="C514" s="2178" t="s">
        <v>178</v>
      </c>
      <c r="D514" s="3615"/>
      <c r="E514" s="2046"/>
      <c r="F514" s="2046"/>
      <c r="G514" s="3657">
        <v>12000</v>
      </c>
      <c r="H514" s="3658"/>
      <c r="I514" s="3658"/>
      <c r="J514" s="3658"/>
      <c r="K514" s="3658"/>
      <c r="L514" s="3658"/>
      <c r="M514" s="3658"/>
      <c r="N514" s="3658"/>
      <c r="O514" s="3658"/>
      <c r="P514" s="3658"/>
      <c r="Q514" s="3658"/>
      <c r="R514" s="3659"/>
    </row>
    <row r="515" spans="1:18" ht="52.5" customHeight="1">
      <c r="A515" s="2135"/>
      <c r="B515" s="2019" t="s">
        <v>732</v>
      </c>
      <c r="C515" s="2178" t="s">
        <v>178</v>
      </c>
      <c r="D515" s="3615"/>
      <c r="E515" s="2046"/>
      <c r="F515" s="2046"/>
      <c r="G515" s="3657">
        <v>19460</v>
      </c>
      <c r="H515" s="3658"/>
      <c r="I515" s="3658"/>
      <c r="J515" s="3658"/>
      <c r="K515" s="3658"/>
      <c r="L515" s="3658"/>
      <c r="M515" s="3658"/>
      <c r="N515" s="3658"/>
      <c r="O515" s="3658"/>
      <c r="P515" s="3658"/>
      <c r="Q515" s="3658"/>
      <c r="R515" s="3659"/>
    </row>
    <row r="516" spans="1:18" ht="52.5" customHeight="1">
      <c r="A516" s="2135"/>
      <c r="B516" s="3616" t="s">
        <v>1512</v>
      </c>
      <c r="C516" s="3616"/>
      <c r="D516" s="3616"/>
      <c r="E516" s="2046"/>
      <c r="F516" s="2046"/>
      <c r="G516" s="2046"/>
      <c r="H516" s="2046"/>
      <c r="I516" s="2046"/>
      <c r="J516" s="2046"/>
      <c r="K516" s="2046"/>
      <c r="L516" s="2048"/>
      <c r="M516" s="2021"/>
      <c r="N516" s="2046"/>
      <c r="O516" s="2046"/>
      <c r="P516" s="2046"/>
      <c r="Q516" s="2046"/>
      <c r="R516" s="2046"/>
    </row>
    <row r="517" spans="1:18" ht="52.5" customHeight="1">
      <c r="A517" s="2135"/>
      <c r="B517" s="2019" t="s">
        <v>183</v>
      </c>
      <c r="C517" s="2178" t="s">
        <v>178</v>
      </c>
      <c r="D517" s="3615" t="s">
        <v>182</v>
      </c>
      <c r="E517" s="2046"/>
      <c r="F517" s="2046"/>
      <c r="G517" s="3657">
        <v>9680</v>
      </c>
      <c r="H517" s="3658"/>
      <c r="I517" s="3658"/>
      <c r="J517" s="3658"/>
      <c r="K517" s="3658"/>
      <c r="L517" s="3658"/>
      <c r="M517" s="3658"/>
      <c r="N517" s="3658"/>
      <c r="O517" s="3658"/>
      <c r="P517" s="3658"/>
      <c r="Q517" s="3658"/>
      <c r="R517" s="3659"/>
    </row>
    <row r="518" spans="1:18" ht="52.5" customHeight="1">
      <c r="A518" s="2135"/>
      <c r="B518" s="2019" t="s">
        <v>184</v>
      </c>
      <c r="C518" s="2178" t="s">
        <v>178</v>
      </c>
      <c r="D518" s="3615"/>
      <c r="E518" s="2046"/>
      <c r="F518" s="2046"/>
      <c r="G518" s="3657">
        <v>13640</v>
      </c>
      <c r="H518" s="3658"/>
      <c r="I518" s="3658"/>
      <c r="J518" s="3658"/>
      <c r="K518" s="3658"/>
      <c r="L518" s="3658"/>
      <c r="M518" s="3658"/>
      <c r="N518" s="3658"/>
      <c r="O518" s="3658"/>
      <c r="P518" s="3658"/>
      <c r="Q518" s="3658"/>
      <c r="R518" s="3659"/>
    </row>
    <row r="519" spans="1:18" ht="52.5" customHeight="1">
      <c r="A519" s="2135"/>
      <c r="B519" s="2019" t="s">
        <v>185</v>
      </c>
      <c r="C519" s="2178" t="s">
        <v>178</v>
      </c>
      <c r="D519" s="3615"/>
      <c r="E519" s="2046"/>
      <c r="F519" s="2046"/>
      <c r="G519" s="3657">
        <v>49610</v>
      </c>
      <c r="H519" s="3658"/>
      <c r="I519" s="3658"/>
      <c r="J519" s="3658"/>
      <c r="K519" s="3658"/>
      <c r="L519" s="3658"/>
      <c r="M519" s="3658"/>
      <c r="N519" s="3658"/>
      <c r="O519" s="3658"/>
      <c r="P519" s="3658"/>
      <c r="Q519" s="3658"/>
      <c r="R519" s="3659"/>
    </row>
    <row r="520" spans="1:18" ht="52.5" customHeight="1">
      <c r="A520" s="2135"/>
      <c r="B520" s="2137" t="s">
        <v>186</v>
      </c>
      <c r="C520" s="2178"/>
      <c r="D520" s="2049"/>
      <c r="E520" s="2046"/>
      <c r="F520" s="2046"/>
      <c r="G520" s="2046"/>
      <c r="H520" s="2046"/>
      <c r="I520" s="2046"/>
      <c r="J520" s="2046"/>
      <c r="K520" s="2046"/>
      <c r="L520" s="2048"/>
      <c r="M520" s="2021"/>
      <c r="N520" s="2046"/>
      <c r="O520" s="2046"/>
      <c r="P520" s="2046"/>
      <c r="Q520" s="2046"/>
      <c r="R520" s="2046"/>
    </row>
    <row r="521" spans="1:18" ht="52.5" customHeight="1">
      <c r="A521" s="2135"/>
      <c r="B521" s="2019" t="s">
        <v>187</v>
      </c>
      <c r="C521" s="2178" t="s">
        <v>188</v>
      </c>
      <c r="D521" s="3615" t="s">
        <v>1565</v>
      </c>
      <c r="E521" s="2046"/>
      <c r="F521" s="2046"/>
      <c r="G521" s="3657">
        <v>20420</v>
      </c>
      <c r="H521" s="3658"/>
      <c r="I521" s="3658"/>
      <c r="J521" s="3658"/>
      <c r="K521" s="3658"/>
      <c r="L521" s="3658"/>
      <c r="M521" s="3658"/>
      <c r="N521" s="3658"/>
      <c r="O521" s="3658"/>
      <c r="P521" s="3658"/>
      <c r="Q521" s="3658"/>
      <c r="R521" s="3659"/>
    </row>
    <row r="522" spans="1:18" ht="52.5" customHeight="1">
      <c r="A522" s="2135"/>
      <c r="B522" s="2019" t="s">
        <v>189</v>
      </c>
      <c r="C522" s="2178" t="s">
        <v>188</v>
      </c>
      <c r="D522" s="3615"/>
      <c r="E522" s="2046"/>
      <c r="F522" s="2046"/>
      <c r="G522" s="3657">
        <v>23700</v>
      </c>
      <c r="H522" s="3658"/>
      <c r="I522" s="3658"/>
      <c r="J522" s="3658"/>
      <c r="K522" s="3658"/>
      <c r="L522" s="3658"/>
      <c r="M522" s="3658"/>
      <c r="N522" s="3658"/>
      <c r="O522" s="3658"/>
      <c r="P522" s="3658"/>
      <c r="Q522" s="3658"/>
      <c r="R522" s="3659"/>
    </row>
    <row r="523" spans="1:18" ht="52.5" customHeight="1">
      <c r="A523" s="2135"/>
      <c r="B523" s="2019" t="s">
        <v>1509</v>
      </c>
      <c r="C523" s="2178" t="s">
        <v>190</v>
      </c>
      <c r="D523" s="3615"/>
      <c r="E523" s="2046"/>
      <c r="F523" s="2046"/>
      <c r="G523" s="3657">
        <v>190880</v>
      </c>
      <c r="H523" s="3658"/>
      <c r="I523" s="3658"/>
      <c r="J523" s="3658"/>
      <c r="K523" s="3658"/>
      <c r="L523" s="3658"/>
      <c r="M523" s="3658"/>
      <c r="N523" s="3658"/>
      <c r="O523" s="3658"/>
      <c r="P523" s="3658"/>
      <c r="Q523" s="3658"/>
      <c r="R523" s="3659"/>
    </row>
    <row r="524" spans="1:18" ht="52.5" customHeight="1">
      <c r="A524" s="2050"/>
      <c r="B524" s="2019" t="s">
        <v>1510</v>
      </c>
      <c r="C524" s="2178" t="s">
        <v>190</v>
      </c>
      <c r="D524" s="3615"/>
      <c r="E524" s="2046"/>
      <c r="F524" s="2046"/>
      <c r="G524" s="3657">
        <v>265100</v>
      </c>
      <c r="H524" s="3658"/>
      <c r="I524" s="3658"/>
      <c r="J524" s="3658"/>
      <c r="K524" s="3658"/>
      <c r="L524" s="3658"/>
      <c r="M524" s="3658"/>
      <c r="N524" s="3658"/>
      <c r="O524" s="3658"/>
      <c r="P524" s="3658"/>
      <c r="Q524" s="3658"/>
      <c r="R524" s="3659"/>
    </row>
    <row r="525" spans="1:18" ht="38.25" customHeight="1">
      <c r="A525" s="2051">
        <v>4</v>
      </c>
      <c r="B525" s="3604" t="s">
        <v>2401</v>
      </c>
      <c r="C525" s="3604"/>
      <c r="D525" s="3604"/>
      <c r="E525" s="3604"/>
      <c r="F525" s="3604"/>
      <c r="G525" s="3604"/>
      <c r="H525" s="3604"/>
      <c r="I525" s="3604"/>
      <c r="J525" s="3604"/>
      <c r="K525" s="3604"/>
      <c r="L525" s="3604"/>
      <c r="M525" s="3604"/>
      <c r="N525" s="3604"/>
      <c r="O525" s="3604"/>
      <c r="P525" s="3604"/>
      <c r="Q525" s="3604"/>
      <c r="R525" s="3604"/>
    </row>
    <row r="526" spans="1:18" ht="27.75" customHeight="1">
      <c r="A526" s="2051" t="s">
        <v>1623</v>
      </c>
      <c r="B526" s="3609" t="s">
        <v>1984</v>
      </c>
      <c r="C526" s="3609"/>
      <c r="D526" s="3609"/>
      <c r="E526" s="3609"/>
      <c r="F526" s="3609"/>
      <c r="G526" s="3609"/>
      <c r="H526" s="3609"/>
      <c r="I526" s="3609"/>
      <c r="J526" s="3609"/>
      <c r="K526" s="3609"/>
      <c r="L526" s="3609"/>
      <c r="M526" s="3609"/>
      <c r="N526" s="3609"/>
      <c r="O526" s="3609"/>
      <c r="P526" s="3609"/>
      <c r="Q526" s="3609"/>
      <c r="R526" s="3609"/>
    </row>
    <row r="527" spans="1:18" ht="88.5" customHeight="1">
      <c r="A527" s="2050"/>
      <c r="B527" s="2052" t="s">
        <v>1983</v>
      </c>
      <c r="C527" s="2178" t="s">
        <v>1292</v>
      </c>
      <c r="D527" s="2130"/>
      <c r="E527" s="2130"/>
      <c r="F527" s="2130"/>
      <c r="G527" s="3657">
        <v>1920000</v>
      </c>
      <c r="H527" s="3658"/>
      <c r="I527" s="3658"/>
      <c r="J527" s="3658"/>
      <c r="K527" s="3658"/>
      <c r="L527" s="3658"/>
      <c r="M527" s="3658"/>
      <c r="N527" s="3658"/>
      <c r="O527" s="3658"/>
      <c r="P527" s="3658"/>
      <c r="Q527" s="3658"/>
      <c r="R527" s="3659"/>
    </row>
    <row r="528" spans="1:18" ht="88.5" customHeight="1">
      <c r="A528" s="2050"/>
      <c r="B528" s="2052" t="s">
        <v>1983</v>
      </c>
      <c r="C528" s="2178" t="s">
        <v>1292</v>
      </c>
      <c r="D528" s="2130"/>
      <c r="E528" s="2130"/>
      <c r="F528" s="2130"/>
      <c r="G528" s="3657">
        <v>2560000</v>
      </c>
      <c r="H528" s="3658"/>
      <c r="I528" s="3658"/>
      <c r="J528" s="3658"/>
      <c r="K528" s="3658"/>
      <c r="L528" s="3658"/>
      <c r="M528" s="3658"/>
      <c r="N528" s="3658"/>
      <c r="O528" s="3658"/>
      <c r="P528" s="3658"/>
      <c r="Q528" s="3658"/>
      <c r="R528" s="3659"/>
    </row>
    <row r="529" spans="1:18" ht="88.5" customHeight="1">
      <c r="A529" s="2050"/>
      <c r="B529" s="2054" t="s">
        <v>2066</v>
      </c>
      <c r="C529" s="2178" t="s">
        <v>1292</v>
      </c>
      <c r="D529" s="2130"/>
      <c r="E529" s="2130"/>
      <c r="F529" s="2130"/>
      <c r="G529" s="3657">
        <v>3700000</v>
      </c>
      <c r="H529" s="3658"/>
      <c r="I529" s="3658"/>
      <c r="J529" s="3658"/>
      <c r="K529" s="3658"/>
      <c r="L529" s="3658"/>
      <c r="M529" s="3658"/>
      <c r="N529" s="3658"/>
      <c r="O529" s="3658"/>
      <c r="P529" s="3658"/>
      <c r="Q529" s="3658"/>
      <c r="R529" s="3659"/>
    </row>
    <row r="530" spans="1:18" ht="88.5" customHeight="1">
      <c r="A530" s="2050"/>
      <c r="B530" s="2054" t="s">
        <v>2067</v>
      </c>
      <c r="C530" s="2178" t="s">
        <v>1292</v>
      </c>
      <c r="D530" s="2130"/>
      <c r="E530" s="2130"/>
      <c r="F530" s="2130"/>
      <c r="G530" s="3657">
        <v>4600000</v>
      </c>
      <c r="H530" s="3658"/>
      <c r="I530" s="3658"/>
      <c r="J530" s="3658"/>
      <c r="K530" s="3658"/>
      <c r="L530" s="3658"/>
      <c r="M530" s="3658"/>
      <c r="N530" s="3658"/>
      <c r="O530" s="3658"/>
      <c r="P530" s="3658"/>
      <c r="Q530" s="3658"/>
      <c r="R530" s="3659"/>
    </row>
    <row r="531" spans="1:18" ht="88.5" customHeight="1">
      <c r="A531" s="2050"/>
      <c r="B531" s="2054" t="s">
        <v>2068</v>
      </c>
      <c r="C531" s="2178" t="s">
        <v>1292</v>
      </c>
      <c r="D531" s="2130"/>
      <c r="E531" s="2130"/>
      <c r="F531" s="2130"/>
      <c r="G531" s="3657">
        <v>3040000</v>
      </c>
      <c r="H531" s="3658"/>
      <c r="I531" s="3658"/>
      <c r="J531" s="3658"/>
      <c r="K531" s="3658"/>
      <c r="L531" s="3658"/>
      <c r="M531" s="3658"/>
      <c r="N531" s="3658"/>
      <c r="O531" s="3658"/>
      <c r="P531" s="3658"/>
      <c r="Q531" s="3658"/>
      <c r="R531" s="3659"/>
    </row>
    <row r="532" spans="1:18" ht="88.5" customHeight="1">
      <c r="A532" s="2050"/>
      <c r="B532" s="2054" t="s">
        <v>2069</v>
      </c>
      <c r="C532" s="2178" t="s">
        <v>1292</v>
      </c>
      <c r="D532" s="2130"/>
      <c r="E532" s="2130"/>
      <c r="F532" s="2130"/>
      <c r="G532" s="3657">
        <v>3500000</v>
      </c>
      <c r="H532" s="3658"/>
      <c r="I532" s="3658"/>
      <c r="J532" s="3658"/>
      <c r="K532" s="3658"/>
      <c r="L532" s="3658"/>
      <c r="M532" s="3658"/>
      <c r="N532" s="3658"/>
      <c r="O532" s="3658"/>
      <c r="P532" s="3658"/>
      <c r="Q532" s="3658"/>
      <c r="R532" s="3659"/>
    </row>
    <row r="533" spans="1:18" ht="88.5" customHeight="1">
      <c r="A533" s="2050"/>
      <c r="B533" s="2054" t="s">
        <v>2070</v>
      </c>
      <c r="C533" s="2178" t="s">
        <v>1292</v>
      </c>
      <c r="D533" s="2130"/>
      <c r="E533" s="2130"/>
      <c r="F533" s="2130"/>
      <c r="G533" s="3657">
        <v>6600000</v>
      </c>
      <c r="H533" s="3658"/>
      <c r="I533" s="3658"/>
      <c r="J533" s="3658"/>
      <c r="K533" s="3658"/>
      <c r="L533" s="3658"/>
      <c r="M533" s="3658"/>
      <c r="N533" s="3658"/>
      <c r="O533" s="3658"/>
      <c r="P533" s="3658"/>
      <c r="Q533" s="3658"/>
      <c r="R533" s="3659"/>
    </row>
    <row r="534" spans="1:18" ht="88.5" customHeight="1">
      <c r="A534" s="2050"/>
      <c r="B534" s="2054" t="s">
        <v>2071</v>
      </c>
      <c r="C534" s="2178" t="s">
        <v>1292</v>
      </c>
      <c r="D534" s="2130"/>
      <c r="E534" s="2130"/>
      <c r="F534" s="2130"/>
      <c r="G534" s="3657">
        <v>18740000</v>
      </c>
      <c r="H534" s="3658"/>
      <c r="I534" s="3658"/>
      <c r="J534" s="3658"/>
      <c r="K534" s="3658"/>
      <c r="L534" s="3658"/>
      <c r="M534" s="3658"/>
      <c r="N534" s="3658"/>
      <c r="O534" s="3658"/>
      <c r="P534" s="3658"/>
      <c r="Q534" s="3658"/>
      <c r="R534" s="3659"/>
    </row>
    <row r="535" spans="1:18" ht="88.5" customHeight="1">
      <c r="A535" s="2050"/>
      <c r="B535" s="2054" t="s">
        <v>2072</v>
      </c>
      <c r="C535" s="2178" t="s">
        <v>1292</v>
      </c>
      <c r="D535" s="2130"/>
      <c r="E535" s="2130"/>
      <c r="F535" s="2130"/>
      <c r="G535" s="3657">
        <v>23020000</v>
      </c>
      <c r="H535" s="3658"/>
      <c r="I535" s="3658"/>
      <c r="J535" s="3658"/>
      <c r="K535" s="3658"/>
      <c r="L535" s="3658"/>
      <c r="M535" s="3658"/>
      <c r="N535" s="3658"/>
      <c r="O535" s="3658"/>
      <c r="P535" s="3658"/>
      <c r="Q535" s="3658"/>
      <c r="R535" s="3659"/>
    </row>
    <row r="536" spans="1:18" ht="88.5" customHeight="1">
      <c r="A536" s="2050"/>
      <c r="B536" s="2054" t="s">
        <v>2073</v>
      </c>
      <c r="C536" s="2178" t="s">
        <v>1292</v>
      </c>
      <c r="D536" s="2130"/>
      <c r="E536" s="2130"/>
      <c r="F536" s="2130"/>
      <c r="G536" s="3657">
        <v>26170000</v>
      </c>
      <c r="H536" s="3658"/>
      <c r="I536" s="3658"/>
      <c r="J536" s="3658"/>
      <c r="K536" s="3658"/>
      <c r="L536" s="3658"/>
      <c r="M536" s="3658"/>
      <c r="N536" s="3658"/>
      <c r="O536" s="3658"/>
      <c r="P536" s="3658"/>
      <c r="Q536" s="3658"/>
      <c r="R536" s="3659"/>
    </row>
    <row r="537" spans="1:18" ht="88.5" customHeight="1">
      <c r="A537" s="2050"/>
      <c r="B537" s="2054" t="s">
        <v>2074</v>
      </c>
      <c r="C537" s="2178" t="s">
        <v>1292</v>
      </c>
      <c r="D537" s="2130"/>
      <c r="E537" s="2130"/>
      <c r="F537" s="2130"/>
      <c r="G537" s="3657">
        <v>3400000</v>
      </c>
      <c r="H537" s="3658"/>
      <c r="I537" s="3658"/>
      <c r="J537" s="3658"/>
      <c r="K537" s="3658"/>
      <c r="L537" s="3658"/>
      <c r="M537" s="3658"/>
      <c r="N537" s="3658"/>
      <c r="O537" s="3658"/>
      <c r="P537" s="3658"/>
      <c r="Q537" s="3658"/>
      <c r="R537" s="3659"/>
    </row>
    <row r="538" spans="1:18" ht="88.5" customHeight="1">
      <c r="A538" s="2050"/>
      <c r="B538" s="2054" t="s">
        <v>2075</v>
      </c>
      <c r="C538" s="2178" t="s">
        <v>1292</v>
      </c>
      <c r="D538" s="2130"/>
      <c r="E538" s="2130"/>
      <c r="F538" s="2130"/>
      <c r="G538" s="3657">
        <v>3600000</v>
      </c>
      <c r="H538" s="3658"/>
      <c r="I538" s="3658"/>
      <c r="J538" s="3658"/>
      <c r="K538" s="3658"/>
      <c r="L538" s="3658"/>
      <c r="M538" s="3658"/>
      <c r="N538" s="3658"/>
      <c r="O538" s="3658"/>
      <c r="P538" s="3658"/>
      <c r="Q538" s="3658"/>
      <c r="R538" s="3659"/>
    </row>
    <row r="539" spans="1:18" ht="29.25" customHeight="1">
      <c r="A539" s="2051" t="s">
        <v>1624</v>
      </c>
      <c r="B539" s="3609" t="s">
        <v>2076</v>
      </c>
      <c r="C539" s="3609"/>
      <c r="D539" s="3609"/>
      <c r="E539" s="3609"/>
      <c r="F539" s="3609"/>
      <c r="G539" s="3609"/>
      <c r="H539" s="3609"/>
      <c r="I539" s="3609"/>
      <c r="J539" s="3609"/>
      <c r="K539" s="3609"/>
      <c r="L539" s="3609"/>
      <c r="M539" s="3609"/>
      <c r="N539" s="3609"/>
      <c r="O539" s="3609"/>
      <c r="P539" s="3609"/>
      <c r="Q539" s="3609"/>
      <c r="R539" s="3609"/>
    </row>
    <row r="540" spans="1:18" ht="104.25" customHeight="1">
      <c r="A540" s="2050"/>
      <c r="B540" s="2155" t="s">
        <v>2077</v>
      </c>
      <c r="C540" s="2178" t="s">
        <v>1292</v>
      </c>
      <c r="D540" s="2130"/>
      <c r="E540" s="2130"/>
      <c r="F540" s="2130"/>
      <c r="G540" s="3657">
        <v>6820000</v>
      </c>
      <c r="H540" s="3658"/>
      <c r="I540" s="3658"/>
      <c r="J540" s="3658"/>
      <c r="K540" s="3658"/>
      <c r="L540" s="3658"/>
      <c r="M540" s="3658"/>
      <c r="N540" s="3658"/>
      <c r="O540" s="3658"/>
      <c r="P540" s="3658"/>
      <c r="Q540" s="3658"/>
      <c r="R540" s="3659"/>
    </row>
    <row r="541" spans="1:18" ht="104.25" customHeight="1">
      <c r="A541" s="2050"/>
      <c r="B541" s="2155" t="s">
        <v>2078</v>
      </c>
      <c r="C541" s="2178" t="s">
        <v>1292</v>
      </c>
      <c r="D541" s="2130"/>
      <c r="E541" s="2130"/>
      <c r="F541" s="2130"/>
      <c r="G541" s="3657">
        <v>7150000</v>
      </c>
      <c r="H541" s="3658"/>
      <c r="I541" s="3658"/>
      <c r="J541" s="3658"/>
      <c r="K541" s="3658"/>
      <c r="L541" s="3658"/>
      <c r="M541" s="3658"/>
      <c r="N541" s="3658"/>
      <c r="O541" s="3658"/>
      <c r="P541" s="3658"/>
      <c r="Q541" s="3658"/>
      <c r="R541" s="3659"/>
    </row>
    <row r="542" spans="1:18" ht="104.25" customHeight="1">
      <c r="A542" s="2050"/>
      <c r="B542" s="2155" t="s">
        <v>2079</v>
      </c>
      <c r="C542" s="2178" t="s">
        <v>1292</v>
      </c>
      <c r="D542" s="2130"/>
      <c r="E542" s="2130"/>
      <c r="F542" s="2130"/>
      <c r="G542" s="3657">
        <v>7058700</v>
      </c>
      <c r="H542" s="3658"/>
      <c r="I542" s="3658"/>
      <c r="J542" s="3658"/>
      <c r="K542" s="3658"/>
      <c r="L542" s="3658"/>
      <c r="M542" s="3658"/>
      <c r="N542" s="3658"/>
      <c r="O542" s="3658"/>
      <c r="P542" s="3658"/>
      <c r="Q542" s="3658"/>
      <c r="R542" s="3659"/>
    </row>
    <row r="543" spans="1:18" ht="104.25" customHeight="1">
      <c r="A543" s="2050"/>
      <c r="B543" s="2155" t="s">
        <v>2080</v>
      </c>
      <c r="C543" s="2178" t="s">
        <v>1292</v>
      </c>
      <c r="D543" s="2130"/>
      <c r="E543" s="2130"/>
      <c r="F543" s="2130"/>
      <c r="G543" s="3657">
        <v>7399000</v>
      </c>
      <c r="H543" s="3658"/>
      <c r="I543" s="3658"/>
      <c r="J543" s="3658"/>
      <c r="K543" s="3658"/>
      <c r="L543" s="3658"/>
      <c r="M543" s="3658"/>
      <c r="N543" s="3658"/>
      <c r="O543" s="3658"/>
      <c r="P543" s="3658"/>
      <c r="Q543" s="3658"/>
      <c r="R543" s="3659"/>
    </row>
    <row r="544" spans="1:18" ht="104.25" customHeight="1">
      <c r="A544" s="2050"/>
      <c r="B544" s="2155" t="s">
        <v>2081</v>
      </c>
      <c r="C544" s="2178" t="s">
        <v>1292</v>
      </c>
      <c r="D544" s="2130"/>
      <c r="E544" s="2130"/>
      <c r="F544" s="2130"/>
      <c r="G544" s="3657">
        <v>7744000</v>
      </c>
      <c r="H544" s="3658"/>
      <c r="I544" s="3658"/>
      <c r="J544" s="3658"/>
      <c r="K544" s="3658"/>
      <c r="L544" s="3658"/>
      <c r="M544" s="3658"/>
      <c r="N544" s="3658"/>
      <c r="O544" s="3658"/>
      <c r="P544" s="3658"/>
      <c r="Q544" s="3658"/>
      <c r="R544" s="3659"/>
    </row>
    <row r="545" spans="1:18" ht="23.25" customHeight="1">
      <c r="A545" s="2051" t="s">
        <v>1625</v>
      </c>
      <c r="B545" s="3609" t="s">
        <v>2090</v>
      </c>
      <c r="C545" s="3609"/>
      <c r="D545" s="3609"/>
      <c r="E545" s="3609"/>
      <c r="F545" s="3609"/>
      <c r="G545" s="3609"/>
      <c r="H545" s="3609"/>
      <c r="I545" s="3609"/>
      <c r="J545" s="3609"/>
      <c r="K545" s="3609"/>
      <c r="L545" s="3609"/>
      <c r="M545" s="3609"/>
      <c r="N545" s="3609"/>
      <c r="O545" s="3609"/>
      <c r="P545" s="3609"/>
      <c r="Q545" s="3609"/>
      <c r="R545" s="3609"/>
    </row>
    <row r="546" spans="1:18" ht="84.75" customHeight="1">
      <c r="A546" s="2050"/>
      <c r="B546" s="2057" t="s">
        <v>2088</v>
      </c>
      <c r="C546" s="2178" t="s">
        <v>1292</v>
      </c>
      <c r="D546" s="2130"/>
      <c r="E546" s="2130"/>
      <c r="F546" s="2130"/>
      <c r="G546" s="3657">
        <v>6000000</v>
      </c>
      <c r="H546" s="3658"/>
      <c r="I546" s="3658"/>
      <c r="J546" s="3658"/>
      <c r="K546" s="3658"/>
      <c r="L546" s="3658"/>
      <c r="M546" s="3658"/>
      <c r="N546" s="3658"/>
      <c r="O546" s="3658"/>
      <c r="P546" s="3658"/>
      <c r="Q546" s="3658"/>
      <c r="R546" s="3659"/>
    </row>
    <row r="547" spans="1:18" ht="84.75" customHeight="1">
      <c r="A547" s="2050"/>
      <c r="B547" s="2057" t="s">
        <v>2089</v>
      </c>
      <c r="C547" s="2178" t="s">
        <v>1292</v>
      </c>
      <c r="D547" s="2130"/>
      <c r="E547" s="2130"/>
      <c r="F547" s="2130"/>
      <c r="G547" s="3657">
        <v>7000000</v>
      </c>
      <c r="H547" s="3658"/>
      <c r="I547" s="3658"/>
      <c r="J547" s="3658"/>
      <c r="K547" s="3658"/>
      <c r="L547" s="3658"/>
      <c r="M547" s="3658"/>
      <c r="N547" s="3658"/>
      <c r="O547" s="3658"/>
      <c r="P547" s="3658"/>
      <c r="Q547" s="3658"/>
      <c r="R547" s="3659"/>
    </row>
    <row r="548" spans="1:18" ht="84.75" customHeight="1">
      <c r="A548" s="2050"/>
      <c r="B548" s="2057" t="s">
        <v>2091</v>
      </c>
      <c r="C548" s="2178" t="s">
        <v>1292</v>
      </c>
      <c r="D548" s="2130"/>
      <c r="E548" s="2130"/>
      <c r="F548" s="2130"/>
      <c r="G548" s="3657">
        <v>7200000</v>
      </c>
      <c r="H548" s="3658"/>
      <c r="I548" s="3658"/>
      <c r="J548" s="3658"/>
      <c r="K548" s="3658"/>
      <c r="L548" s="3658"/>
      <c r="M548" s="3658"/>
      <c r="N548" s="3658"/>
      <c r="O548" s="3658"/>
      <c r="P548" s="3658"/>
      <c r="Q548" s="3658"/>
      <c r="R548" s="3659"/>
    </row>
    <row r="549" spans="1:18" ht="84.75" customHeight="1">
      <c r="A549" s="2050"/>
      <c r="B549" s="2057" t="s">
        <v>2092</v>
      </c>
      <c r="C549" s="2178" t="s">
        <v>1292</v>
      </c>
      <c r="D549" s="2130"/>
      <c r="E549" s="2130"/>
      <c r="F549" s="2130"/>
      <c r="G549" s="3657">
        <v>7500000</v>
      </c>
      <c r="H549" s="3658"/>
      <c r="I549" s="3658"/>
      <c r="J549" s="3658"/>
      <c r="K549" s="3658"/>
      <c r="L549" s="3658"/>
      <c r="M549" s="3658"/>
      <c r="N549" s="3658"/>
      <c r="O549" s="3658"/>
      <c r="P549" s="3658"/>
      <c r="Q549" s="3658"/>
      <c r="R549" s="3659"/>
    </row>
    <row r="550" spans="1:18" ht="84.75" customHeight="1">
      <c r="A550" s="2050"/>
      <c r="B550" s="2057" t="s">
        <v>2093</v>
      </c>
      <c r="C550" s="2178" t="s">
        <v>1292</v>
      </c>
      <c r="D550" s="2130"/>
      <c r="E550" s="2130"/>
      <c r="F550" s="2130"/>
      <c r="G550" s="3657">
        <v>9000000</v>
      </c>
      <c r="H550" s="3658"/>
      <c r="I550" s="3658"/>
      <c r="J550" s="3658"/>
      <c r="K550" s="3658"/>
      <c r="L550" s="3658"/>
      <c r="M550" s="3658"/>
      <c r="N550" s="3658"/>
      <c r="O550" s="3658"/>
      <c r="P550" s="3658"/>
      <c r="Q550" s="3658"/>
      <c r="R550" s="3659"/>
    </row>
    <row r="551" spans="1:18" ht="25.5" customHeight="1">
      <c r="A551" s="2051" t="s">
        <v>1626</v>
      </c>
      <c r="B551" s="3609" t="s">
        <v>2094</v>
      </c>
      <c r="C551" s="3609"/>
      <c r="D551" s="3609"/>
      <c r="E551" s="3609"/>
      <c r="F551" s="3609"/>
      <c r="G551" s="3609"/>
      <c r="H551" s="3609"/>
      <c r="I551" s="3609"/>
      <c r="J551" s="3609"/>
      <c r="K551" s="3609"/>
      <c r="L551" s="3609"/>
      <c r="M551" s="3609"/>
      <c r="N551" s="3609"/>
      <c r="O551" s="3609"/>
      <c r="P551" s="3609"/>
      <c r="Q551" s="3609"/>
      <c r="R551" s="3609"/>
    </row>
    <row r="552" spans="1:18" ht="102" customHeight="1">
      <c r="A552" s="2050"/>
      <c r="B552" s="2054" t="s">
        <v>2084</v>
      </c>
      <c r="C552" s="2178" t="s">
        <v>1292</v>
      </c>
      <c r="D552" s="2130"/>
      <c r="E552" s="2130"/>
      <c r="F552" s="2130"/>
      <c r="G552" s="3657">
        <v>1342000</v>
      </c>
      <c r="H552" s="3658"/>
      <c r="I552" s="3658"/>
      <c r="J552" s="3658"/>
      <c r="K552" s="3658"/>
      <c r="L552" s="3658"/>
      <c r="M552" s="3658"/>
      <c r="N552" s="3658"/>
      <c r="O552" s="3658"/>
      <c r="P552" s="3658"/>
      <c r="Q552" s="3658"/>
      <c r="R552" s="3659"/>
    </row>
    <row r="553" spans="1:18" ht="102" customHeight="1">
      <c r="A553" s="2050"/>
      <c r="B553" s="2058" t="s">
        <v>2085</v>
      </c>
      <c r="C553" s="2178" t="s">
        <v>1292</v>
      </c>
      <c r="D553" s="2130"/>
      <c r="E553" s="2130"/>
      <c r="F553" s="2130"/>
      <c r="G553" s="3657">
        <v>1406000</v>
      </c>
      <c r="H553" s="3658"/>
      <c r="I553" s="3658"/>
      <c r="J553" s="3658"/>
      <c r="K553" s="3658"/>
      <c r="L553" s="3658"/>
      <c r="M553" s="3658"/>
      <c r="N553" s="3658"/>
      <c r="O553" s="3658"/>
      <c r="P553" s="3658"/>
      <c r="Q553" s="3658"/>
      <c r="R553" s="3659"/>
    </row>
    <row r="554" spans="1:18" ht="102" customHeight="1">
      <c r="A554" s="2050"/>
      <c r="B554" s="2058" t="s">
        <v>2086</v>
      </c>
      <c r="C554" s="2178" t="s">
        <v>1292</v>
      </c>
      <c r="D554" s="2130"/>
      <c r="E554" s="2130"/>
      <c r="F554" s="2130"/>
      <c r="G554" s="3657">
        <v>2252000</v>
      </c>
      <c r="H554" s="3658"/>
      <c r="I554" s="3658"/>
      <c r="J554" s="3658"/>
      <c r="K554" s="3658"/>
      <c r="L554" s="3658"/>
      <c r="M554" s="3658"/>
      <c r="N554" s="3658"/>
      <c r="O554" s="3658"/>
      <c r="P554" s="3658"/>
      <c r="Q554" s="3658"/>
      <c r="R554" s="3659"/>
    </row>
    <row r="555" spans="1:18" ht="102" customHeight="1">
      <c r="A555" s="2050"/>
      <c r="B555" s="2057" t="s">
        <v>2092</v>
      </c>
      <c r="C555" s="2178" t="s">
        <v>1292</v>
      </c>
      <c r="D555" s="2130"/>
      <c r="E555" s="2130"/>
      <c r="F555" s="2130"/>
      <c r="G555" s="3657">
        <v>2582000</v>
      </c>
      <c r="H555" s="3658"/>
      <c r="I555" s="3658"/>
      <c r="J555" s="3658"/>
      <c r="K555" s="3658"/>
      <c r="L555" s="3658"/>
      <c r="M555" s="3658"/>
      <c r="N555" s="3658"/>
      <c r="O555" s="3658"/>
      <c r="P555" s="3658"/>
      <c r="Q555" s="3658"/>
      <c r="R555" s="3659"/>
    </row>
    <row r="556" spans="1:18" ht="102" customHeight="1">
      <c r="A556" s="2050"/>
      <c r="B556" s="2057" t="s">
        <v>2093</v>
      </c>
      <c r="C556" s="2178" t="s">
        <v>1292</v>
      </c>
      <c r="D556" s="2130"/>
      <c r="E556" s="2130"/>
      <c r="F556" s="2130"/>
      <c r="G556" s="3657">
        <v>2746000</v>
      </c>
      <c r="H556" s="3658"/>
      <c r="I556" s="3658"/>
      <c r="J556" s="3658"/>
      <c r="K556" s="3658"/>
      <c r="L556" s="3658"/>
      <c r="M556" s="3658"/>
      <c r="N556" s="3658"/>
      <c r="O556" s="3658"/>
      <c r="P556" s="3658"/>
      <c r="Q556" s="3658"/>
      <c r="R556" s="3659"/>
    </row>
    <row r="557" spans="1:18" ht="113.25" customHeight="1">
      <c r="A557" s="2050"/>
      <c r="B557" s="2058" t="s">
        <v>2087</v>
      </c>
      <c r="C557" s="2178" t="s">
        <v>1292</v>
      </c>
      <c r="D557" s="2130"/>
      <c r="E557" s="2130"/>
      <c r="F557" s="2130"/>
      <c r="G557" s="3657">
        <v>3328000</v>
      </c>
      <c r="H557" s="3658"/>
      <c r="I557" s="3658"/>
      <c r="J557" s="3658"/>
      <c r="K557" s="3658"/>
      <c r="L557" s="3658"/>
      <c r="M557" s="3658"/>
      <c r="N557" s="3658"/>
      <c r="O557" s="3658"/>
      <c r="P557" s="3658"/>
      <c r="Q557" s="3658"/>
      <c r="R557" s="3659"/>
    </row>
    <row r="558" spans="1:18" ht="35.25" customHeight="1">
      <c r="A558" s="2051" t="s">
        <v>1627</v>
      </c>
      <c r="B558" s="2130"/>
      <c r="C558" s="3611" t="s">
        <v>2095</v>
      </c>
      <c r="D558" s="3611"/>
      <c r="E558" s="3611"/>
      <c r="F558" s="3611"/>
      <c r="G558" s="3611"/>
      <c r="H558" s="3611"/>
      <c r="I558" s="3611"/>
      <c r="J558" s="3611"/>
      <c r="K558" s="3611"/>
      <c r="L558" s="3611"/>
      <c r="M558" s="3611"/>
      <c r="N558" s="3611"/>
      <c r="O558" s="3611"/>
      <c r="P558" s="3611"/>
      <c r="Q558" s="3611"/>
      <c r="R558" s="3611"/>
    </row>
    <row r="559" spans="1:18" ht="63.75" customHeight="1">
      <c r="A559" s="2050"/>
      <c r="B559" s="1972" t="s">
        <v>2096</v>
      </c>
      <c r="C559" s="2178" t="s">
        <v>1292</v>
      </c>
      <c r="D559" s="2130"/>
      <c r="E559" s="2130"/>
      <c r="F559" s="2130"/>
      <c r="G559" s="3657">
        <v>1712000</v>
      </c>
      <c r="H559" s="3658"/>
      <c r="I559" s="3658"/>
      <c r="J559" s="3658"/>
      <c r="K559" s="3658"/>
      <c r="L559" s="3658"/>
      <c r="M559" s="3658"/>
      <c r="N559" s="3658"/>
      <c r="O559" s="3658"/>
      <c r="P559" s="3658"/>
      <c r="Q559" s="3658"/>
      <c r="R559" s="3659"/>
    </row>
    <row r="560" spans="1:18" ht="63.75" customHeight="1">
      <c r="A560" s="2050"/>
      <c r="B560" s="1972" t="s">
        <v>2097</v>
      </c>
      <c r="C560" s="2178" t="s">
        <v>1292</v>
      </c>
      <c r="D560" s="2130"/>
      <c r="E560" s="2130"/>
      <c r="F560" s="2130"/>
      <c r="G560" s="3657">
        <v>2562000</v>
      </c>
      <c r="H560" s="3658"/>
      <c r="I560" s="3658"/>
      <c r="J560" s="3658"/>
      <c r="K560" s="3658"/>
      <c r="L560" s="3658"/>
      <c r="M560" s="3658"/>
      <c r="N560" s="3658"/>
      <c r="O560" s="3658"/>
      <c r="P560" s="3658"/>
      <c r="Q560" s="3658"/>
      <c r="R560" s="3659"/>
    </row>
    <row r="561" spans="1:18" ht="63.75" customHeight="1">
      <c r="A561" s="2050"/>
      <c r="B561" s="1972" t="s">
        <v>2098</v>
      </c>
      <c r="C561" s="2178" t="s">
        <v>1292</v>
      </c>
      <c r="D561" s="2130"/>
      <c r="E561" s="2130"/>
      <c r="F561" s="2130"/>
      <c r="G561" s="3657">
        <v>2604000</v>
      </c>
      <c r="H561" s="3658"/>
      <c r="I561" s="3658"/>
      <c r="J561" s="3658"/>
      <c r="K561" s="3658"/>
      <c r="L561" s="3658"/>
      <c r="M561" s="3658"/>
      <c r="N561" s="3658"/>
      <c r="O561" s="3658"/>
      <c r="P561" s="3658"/>
      <c r="Q561" s="3658"/>
      <c r="R561" s="3659"/>
    </row>
    <row r="562" spans="1:18" ht="63.75" customHeight="1">
      <c r="A562" s="2050"/>
      <c r="B562" s="1972" t="s">
        <v>2099</v>
      </c>
      <c r="C562" s="2178" t="s">
        <v>1292</v>
      </c>
      <c r="D562" s="2130"/>
      <c r="E562" s="2130"/>
      <c r="F562" s="2130"/>
      <c r="G562" s="3657">
        <v>3310000</v>
      </c>
      <c r="H562" s="3658"/>
      <c r="I562" s="3658"/>
      <c r="J562" s="3658"/>
      <c r="K562" s="3658"/>
      <c r="L562" s="3658"/>
      <c r="M562" s="3658"/>
      <c r="N562" s="3658"/>
      <c r="O562" s="3658"/>
      <c r="P562" s="3658"/>
      <c r="Q562" s="3658"/>
      <c r="R562" s="3659"/>
    </row>
    <row r="563" spans="1:18" ht="39.75" customHeight="1">
      <c r="A563" s="2051" t="s">
        <v>1995</v>
      </c>
      <c r="B563" s="2130"/>
      <c r="C563" s="3609" t="s">
        <v>2011</v>
      </c>
      <c r="D563" s="3609"/>
      <c r="E563" s="3609"/>
      <c r="F563" s="3609"/>
      <c r="G563" s="3609"/>
      <c r="H563" s="3609"/>
      <c r="I563" s="3609"/>
      <c r="J563" s="3609"/>
      <c r="K563" s="3609"/>
      <c r="L563" s="3609"/>
      <c r="M563" s="3609"/>
      <c r="N563" s="3609"/>
      <c r="O563" s="3609"/>
      <c r="P563" s="3609"/>
      <c r="Q563" s="3609"/>
      <c r="R563" s="3609"/>
    </row>
    <row r="564" spans="1:18" ht="63.75" customHeight="1">
      <c r="A564" s="2050"/>
      <c r="B564" s="2052" t="s">
        <v>2012</v>
      </c>
      <c r="C564" s="2178" t="s">
        <v>1292</v>
      </c>
      <c r="D564" s="2130"/>
      <c r="E564" s="2130"/>
      <c r="F564" s="2130"/>
      <c r="G564" s="3657">
        <v>3600000</v>
      </c>
      <c r="H564" s="3658"/>
      <c r="I564" s="3658"/>
      <c r="J564" s="3658"/>
      <c r="K564" s="3658"/>
      <c r="L564" s="3658"/>
      <c r="M564" s="3658"/>
      <c r="N564" s="3658"/>
      <c r="O564" s="3658"/>
      <c r="P564" s="3658"/>
      <c r="Q564" s="3658"/>
      <c r="R564" s="3659"/>
    </row>
    <row r="565" spans="1:18" ht="63.75" customHeight="1">
      <c r="A565" s="2050"/>
      <c r="B565" s="2052" t="s">
        <v>2013</v>
      </c>
      <c r="C565" s="2178" t="s">
        <v>1292</v>
      </c>
      <c r="D565" s="2130"/>
      <c r="E565" s="2130"/>
      <c r="F565" s="2130"/>
      <c r="G565" s="3657">
        <v>4600000</v>
      </c>
      <c r="H565" s="3658"/>
      <c r="I565" s="3658"/>
      <c r="J565" s="3658"/>
      <c r="K565" s="3658"/>
      <c r="L565" s="3658"/>
      <c r="M565" s="3658"/>
      <c r="N565" s="3658"/>
      <c r="O565" s="3658"/>
      <c r="P565" s="3658"/>
      <c r="Q565" s="3658"/>
      <c r="R565" s="3659"/>
    </row>
    <row r="566" spans="1:18" ht="63.75" customHeight="1">
      <c r="A566" s="2050"/>
      <c r="B566" s="2059" t="s">
        <v>2082</v>
      </c>
      <c r="C566" s="2178" t="s">
        <v>1292</v>
      </c>
      <c r="D566" s="2130"/>
      <c r="E566" s="2130"/>
      <c r="F566" s="2130"/>
      <c r="G566" s="3657">
        <v>6000000</v>
      </c>
      <c r="H566" s="3658"/>
      <c r="I566" s="3658"/>
      <c r="J566" s="3658"/>
      <c r="K566" s="3658"/>
      <c r="L566" s="3658"/>
      <c r="M566" s="3658"/>
      <c r="N566" s="3658"/>
      <c r="O566" s="3658"/>
      <c r="P566" s="3658"/>
      <c r="Q566" s="3658"/>
      <c r="R566" s="3659"/>
    </row>
    <row r="567" spans="1:18" ht="63.75" customHeight="1">
      <c r="A567" s="2050"/>
      <c r="B567" s="2060" t="s">
        <v>2083</v>
      </c>
      <c r="C567" s="2178" t="s">
        <v>1292</v>
      </c>
      <c r="D567" s="2130"/>
      <c r="E567" s="2130"/>
      <c r="F567" s="2130"/>
      <c r="G567" s="3657">
        <v>8000000</v>
      </c>
      <c r="H567" s="3658"/>
      <c r="I567" s="3658"/>
      <c r="J567" s="3658"/>
      <c r="K567" s="3658"/>
      <c r="L567" s="3658"/>
      <c r="M567" s="3658"/>
      <c r="N567" s="3658"/>
      <c r="O567" s="3658"/>
      <c r="P567" s="3658"/>
      <c r="Q567" s="3658"/>
      <c r="R567" s="3659"/>
    </row>
    <row r="568" spans="1:18" ht="51" customHeight="1">
      <c r="A568" s="2051">
        <v>5</v>
      </c>
      <c r="B568" s="3604" t="s">
        <v>2403</v>
      </c>
      <c r="C568" s="3604"/>
      <c r="D568" s="3604"/>
      <c r="E568" s="3604"/>
      <c r="F568" s="3604"/>
      <c r="G568" s="3604"/>
      <c r="H568" s="3604"/>
      <c r="I568" s="3604"/>
      <c r="J568" s="3604"/>
      <c r="K568" s="3604"/>
      <c r="L568" s="3604"/>
      <c r="M568" s="3604"/>
      <c r="N568" s="3604"/>
      <c r="O568" s="3604"/>
      <c r="P568" s="3604"/>
      <c r="Q568" s="3604"/>
      <c r="R568" s="3604"/>
    </row>
    <row r="569" spans="1:18" ht="63.75" hidden="1" customHeight="1">
      <c r="A569" s="2051"/>
      <c r="B569" s="3604"/>
      <c r="C569" s="3604"/>
      <c r="D569" s="3604"/>
      <c r="E569" s="3604"/>
      <c r="F569" s="3604"/>
      <c r="G569" s="3604"/>
      <c r="H569" s="3604"/>
      <c r="I569" s="3604"/>
      <c r="J569" s="3604"/>
      <c r="K569" s="3604"/>
      <c r="L569" s="3604"/>
      <c r="M569" s="3604"/>
      <c r="N569" s="3604"/>
      <c r="O569" s="3604"/>
      <c r="P569" s="3604"/>
      <c r="Q569" s="3604"/>
      <c r="R569" s="3604"/>
    </row>
    <row r="570" spans="1:18" ht="35.25" customHeight="1">
      <c r="A570" s="2051"/>
      <c r="B570" s="2130"/>
      <c r="C570" s="3611" t="s">
        <v>2139</v>
      </c>
      <c r="D570" s="3611"/>
      <c r="E570" s="3611"/>
      <c r="F570" s="3611"/>
      <c r="G570" s="3611"/>
      <c r="H570" s="3611"/>
      <c r="I570" s="3611"/>
      <c r="J570" s="3611"/>
      <c r="K570" s="3611"/>
      <c r="L570" s="3611"/>
      <c r="M570" s="3611"/>
      <c r="N570" s="3611"/>
      <c r="O570" s="3611"/>
      <c r="P570" s="3611"/>
      <c r="Q570" s="3611"/>
      <c r="R570" s="3611"/>
    </row>
    <row r="571" spans="1:18" ht="33" customHeight="1">
      <c r="A571" s="2051" t="s">
        <v>1623</v>
      </c>
      <c r="B571" s="3612" t="s">
        <v>2138</v>
      </c>
      <c r="C571" s="3613"/>
      <c r="D571" s="3613"/>
      <c r="E571" s="3613"/>
      <c r="F571" s="3614"/>
      <c r="G571" s="3606"/>
      <c r="H571" s="3607"/>
      <c r="I571" s="3607"/>
      <c r="J571" s="3607"/>
      <c r="K571" s="3607"/>
      <c r="L571" s="3607"/>
      <c r="M571" s="3607"/>
      <c r="N571" s="3607"/>
      <c r="O571" s="3607"/>
      <c r="P571" s="3607"/>
      <c r="Q571" s="3607"/>
      <c r="R571" s="3608"/>
    </row>
    <row r="572" spans="1:18" ht="27.75" customHeight="1">
      <c r="A572" s="2051"/>
      <c r="B572" s="2130"/>
      <c r="C572" s="2176"/>
      <c r="D572" s="3609" t="s">
        <v>2145</v>
      </c>
      <c r="E572" s="3609"/>
      <c r="F572" s="3609"/>
      <c r="G572" s="3606"/>
      <c r="H572" s="3607"/>
      <c r="I572" s="3607"/>
      <c r="J572" s="3607"/>
      <c r="K572" s="3607"/>
      <c r="L572" s="3607"/>
      <c r="M572" s="3607"/>
      <c r="N572" s="3607"/>
      <c r="O572" s="3607"/>
      <c r="P572" s="3607"/>
      <c r="Q572" s="3607"/>
      <c r="R572" s="3608"/>
    </row>
    <row r="573" spans="1:18" ht="63.75" customHeight="1">
      <c r="A573" s="2050"/>
      <c r="B573" s="2052" t="s">
        <v>2140</v>
      </c>
      <c r="C573" s="2178" t="s">
        <v>1292</v>
      </c>
      <c r="D573" s="3610" t="s">
        <v>2155</v>
      </c>
      <c r="E573" s="3610"/>
      <c r="F573" s="3610"/>
      <c r="G573" s="3602">
        <v>9850000</v>
      </c>
      <c r="H573" s="3602"/>
      <c r="I573" s="3602"/>
      <c r="J573" s="3602"/>
      <c r="K573" s="3602"/>
      <c r="L573" s="3602"/>
      <c r="M573" s="3602"/>
      <c r="N573" s="3602"/>
      <c r="O573" s="3602"/>
      <c r="P573" s="3602"/>
      <c r="Q573" s="3602"/>
      <c r="R573" s="3602"/>
    </row>
    <row r="574" spans="1:18" ht="63.75" customHeight="1">
      <c r="A574" s="2050"/>
      <c r="B574" s="2052" t="s">
        <v>2141</v>
      </c>
      <c r="C574" s="2178" t="s">
        <v>1292</v>
      </c>
      <c r="D574" s="3610" t="s">
        <v>2156</v>
      </c>
      <c r="E574" s="3610"/>
      <c r="F574" s="3610"/>
      <c r="G574" s="3602">
        <v>13450000</v>
      </c>
      <c r="H574" s="3602"/>
      <c r="I574" s="3602"/>
      <c r="J574" s="3602"/>
      <c r="K574" s="3602"/>
      <c r="L574" s="3602"/>
      <c r="M574" s="3602"/>
      <c r="N574" s="3602"/>
      <c r="O574" s="3602"/>
      <c r="P574" s="3602"/>
      <c r="Q574" s="3602"/>
      <c r="R574" s="3602"/>
    </row>
    <row r="575" spans="1:18" ht="63.75" customHeight="1">
      <c r="A575" s="2050"/>
      <c r="B575" s="2052" t="s">
        <v>2142</v>
      </c>
      <c r="C575" s="2178" t="s">
        <v>1292</v>
      </c>
      <c r="D575" s="3610" t="s">
        <v>2157</v>
      </c>
      <c r="E575" s="3610"/>
      <c r="F575" s="3610"/>
      <c r="G575" s="3602">
        <v>17850000</v>
      </c>
      <c r="H575" s="3602"/>
      <c r="I575" s="3602"/>
      <c r="J575" s="3602"/>
      <c r="K575" s="3602"/>
      <c r="L575" s="3602"/>
      <c r="M575" s="3602"/>
      <c r="N575" s="3602"/>
      <c r="O575" s="3602"/>
      <c r="P575" s="3602"/>
      <c r="Q575" s="3602"/>
      <c r="R575" s="3602"/>
    </row>
    <row r="576" spans="1:18" ht="63.75" customHeight="1">
      <c r="A576" s="2050"/>
      <c r="B576" s="2052" t="s">
        <v>2143</v>
      </c>
      <c r="C576" s="2178" t="s">
        <v>1292</v>
      </c>
      <c r="D576" s="3610" t="s">
        <v>2158</v>
      </c>
      <c r="E576" s="3610"/>
      <c r="F576" s="3610"/>
      <c r="G576" s="3602">
        <v>19850000</v>
      </c>
      <c r="H576" s="3602"/>
      <c r="I576" s="3602"/>
      <c r="J576" s="3602"/>
      <c r="K576" s="3602"/>
      <c r="L576" s="3602"/>
      <c r="M576" s="3602"/>
      <c r="N576" s="3602"/>
      <c r="O576" s="3602"/>
      <c r="P576" s="3602"/>
      <c r="Q576" s="3602"/>
      <c r="R576" s="3602"/>
    </row>
    <row r="577" spans="1:18" ht="63.75" customHeight="1">
      <c r="A577" s="2050"/>
      <c r="B577" s="2052" t="s">
        <v>2144</v>
      </c>
      <c r="C577" s="2178" t="s">
        <v>1292</v>
      </c>
      <c r="D577" s="3610" t="s">
        <v>2159</v>
      </c>
      <c r="E577" s="3610"/>
      <c r="F577" s="3610"/>
      <c r="G577" s="3602">
        <v>23450000</v>
      </c>
      <c r="H577" s="3602"/>
      <c r="I577" s="3602"/>
      <c r="J577" s="3602"/>
      <c r="K577" s="3602"/>
      <c r="L577" s="3602"/>
      <c r="M577" s="3602"/>
      <c r="N577" s="3602"/>
      <c r="O577" s="3602"/>
      <c r="P577" s="3602"/>
      <c r="Q577" s="3602"/>
      <c r="R577" s="3602"/>
    </row>
    <row r="578" spans="1:18" ht="35.25" customHeight="1">
      <c r="A578" s="2051" t="s">
        <v>1624</v>
      </c>
      <c r="B578" s="3604" t="s">
        <v>2262</v>
      </c>
      <c r="C578" s="3604"/>
      <c r="D578" s="3604"/>
      <c r="E578" s="3604"/>
      <c r="F578" s="2130"/>
      <c r="G578" s="3606"/>
      <c r="H578" s="3607"/>
      <c r="I578" s="3607"/>
      <c r="J578" s="3607"/>
      <c r="K578" s="3607"/>
      <c r="L578" s="3607"/>
      <c r="M578" s="3607"/>
      <c r="N578" s="3607"/>
      <c r="O578" s="3607"/>
      <c r="P578" s="3607"/>
      <c r="Q578" s="3607"/>
      <c r="R578" s="3608"/>
    </row>
    <row r="579" spans="1:18" ht="36.75" customHeight="1">
      <c r="A579" s="2051"/>
      <c r="B579" s="2130"/>
      <c r="C579" s="2176"/>
      <c r="D579" s="3609" t="s">
        <v>2145</v>
      </c>
      <c r="E579" s="3609"/>
      <c r="F579" s="3609"/>
      <c r="G579" s="3606"/>
      <c r="H579" s="3607"/>
      <c r="I579" s="3607"/>
      <c r="J579" s="3607"/>
      <c r="K579" s="3607"/>
      <c r="L579" s="3607"/>
      <c r="M579" s="3607"/>
      <c r="N579" s="3607"/>
      <c r="O579" s="3607"/>
      <c r="P579" s="3607"/>
      <c r="Q579" s="3607"/>
      <c r="R579" s="3608"/>
    </row>
    <row r="580" spans="1:18" ht="63.75" customHeight="1">
      <c r="A580" s="2050"/>
      <c r="B580" s="2052" t="s">
        <v>2230</v>
      </c>
      <c r="C580" s="2178" t="s">
        <v>1292</v>
      </c>
      <c r="D580" s="3610" t="s">
        <v>2146</v>
      </c>
      <c r="E580" s="3610"/>
      <c r="F580" s="3610"/>
      <c r="G580" s="3602">
        <v>4950000</v>
      </c>
      <c r="H580" s="3602"/>
      <c r="I580" s="3602"/>
      <c r="J580" s="3602"/>
      <c r="K580" s="3602"/>
      <c r="L580" s="3602"/>
      <c r="M580" s="3602"/>
      <c r="N580" s="3602"/>
      <c r="O580" s="3602"/>
      <c r="P580" s="3602"/>
      <c r="Q580" s="3602"/>
      <c r="R580" s="3602"/>
    </row>
    <row r="581" spans="1:18" ht="63.75" customHeight="1">
      <c r="A581" s="2050"/>
      <c r="B581" s="2052" t="s">
        <v>2231</v>
      </c>
      <c r="C581" s="2178" t="s">
        <v>1292</v>
      </c>
      <c r="D581" s="3610" t="s">
        <v>2147</v>
      </c>
      <c r="E581" s="3610"/>
      <c r="F581" s="3610"/>
      <c r="G581" s="3602">
        <v>7950000</v>
      </c>
      <c r="H581" s="3602"/>
      <c r="I581" s="3602"/>
      <c r="J581" s="3602"/>
      <c r="K581" s="3602"/>
      <c r="L581" s="3602"/>
      <c r="M581" s="3602"/>
      <c r="N581" s="3602"/>
      <c r="O581" s="3602"/>
      <c r="P581" s="3602"/>
      <c r="Q581" s="3602"/>
      <c r="R581" s="3602"/>
    </row>
    <row r="582" spans="1:18" ht="63.75" customHeight="1">
      <c r="A582" s="2050"/>
      <c r="B582" s="2052" t="s">
        <v>2232</v>
      </c>
      <c r="C582" s="2178" t="s">
        <v>1292</v>
      </c>
      <c r="D582" s="3610" t="s">
        <v>2148</v>
      </c>
      <c r="E582" s="3610"/>
      <c r="F582" s="3610"/>
      <c r="G582" s="3602">
        <v>10950000</v>
      </c>
      <c r="H582" s="3602"/>
      <c r="I582" s="3602"/>
      <c r="J582" s="3602"/>
      <c r="K582" s="3602"/>
      <c r="L582" s="3602"/>
      <c r="M582" s="3602"/>
      <c r="N582" s="3602"/>
      <c r="O582" s="3602"/>
      <c r="P582" s="3602"/>
      <c r="Q582" s="3602"/>
      <c r="R582" s="3602"/>
    </row>
    <row r="583" spans="1:18" ht="63.75" customHeight="1">
      <c r="A583" s="2050"/>
      <c r="B583" s="2052" t="s">
        <v>2233</v>
      </c>
      <c r="C583" s="2178" t="s">
        <v>1292</v>
      </c>
      <c r="D583" s="3610" t="s">
        <v>2149</v>
      </c>
      <c r="E583" s="3610"/>
      <c r="F583" s="3610"/>
      <c r="G583" s="3602">
        <v>14450000</v>
      </c>
      <c r="H583" s="3602"/>
      <c r="I583" s="3602"/>
      <c r="J583" s="3602"/>
      <c r="K583" s="3602"/>
      <c r="L583" s="3602"/>
      <c r="M583" s="3602"/>
      <c r="N583" s="3602"/>
      <c r="O583" s="3602"/>
      <c r="P583" s="3602"/>
      <c r="Q583" s="3602"/>
      <c r="R583" s="3602"/>
    </row>
    <row r="584" spans="1:18" ht="63.75" customHeight="1">
      <c r="A584" s="2050"/>
      <c r="B584" s="2052" t="s">
        <v>2234</v>
      </c>
      <c r="C584" s="2178" t="s">
        <v>1292</v>
      </c>
      <c r="D584" s="3610" t="s">
        <v>2150</v>
      </c>
      <c r="E584" s="3610"/>
      <c r="F584" s="3610"/>
      <c r="G584" s="3602">
        <v>12450000</v>
      </c>
      <c r="H584" s="3602"/>
      <c r="I584" s="3602"/>
      <c r="J584" s="3602"/>
      <c r="K584" s="3602"/>
      <c r="L584" s="3602"/>
      <c r="M584" s="3602"/>
      <c r="N584" s="3602"/>
      <c r="O584" s="3602"/>
      <c r="P584" s="3602"/>
      <c r="Q584" s="3602"/>
      <c r="R584" s="3602"/>
    </row>
    <row r="585" spans="1:18" ht="63.75" customHeight="1">
      <c r="A585" s="2050"/>
      <c r="B585" s="2052" t="s">
        <v>2235</v>
      </c>
      <c r="C585" s="2178" t="s">
        <v>1292</v>
      </c>
      <c r="D585" s="3610" t="s">
        <v>2151</v>
      </c>
      <c r="E585" s="3610"/>
      <c r="F585" s="3610"/>
      <c r="G585" s="3602">
        <v>14550000</v>
      </c>
      <c r="H585" s="3602"/>
      <c r="I585" s="3602"/>
      <c r="J585" s="3602"/>
      <c r="K585" s="3602"/>
      <c r="L585" s="3602"/>
      <c r="M585" s="3602"/>
      <c r="N585" s="3602"/>
      <c r="O585" s="3602"/>
      <c r="P585" s="3602"/>
      <c r="Q585" s="3602"/>
      <c r="R585" s="3602"/>
    </row>
    <row r="586" spans="1:18" ht="63.75" customHeight="1">
      <c r="A586" s="2050"/>
      <c r="B586" s="2052" t="s">
        <v>2236</v>
      </c>
      <c r="C586" s="2178" t="s">
        <v>1292</v>
      </c>
      <c r="D586" s="3610" t="s">
        <v>2152</v>
      </c>
      <c r="E586" s="3610"/>
      <c r="F586" s="3610"/>
      <c r="G586" s="3602">
        <v>16850000</v>
      </c>
      <c r="H586" s="3602"/>
      <c r="I586" s="3602"/>
      <c r="J586" s="3602"/>
      <c r="K586" s="3602"/>
      <c r="L586" s="3602"/>
      <c r="M586" s="3602"/>
      <c r="N586" s="3602"/>
      <c r="O586" s="3602"/>
      <c r="P586" s="3602"/>
      <c r="Q586" s="3602"/>
      <c r="R586" s="3602"/>
    </row>
    <row r="587" spans="1:18" ht="63.75" customHeight="1">
      <c r="A587" s="2050"/>
      <c r="B587" s="2052" t="s">
        <v>2237</v>
      </c>
      <c r="C587" s="2178" t="s">
        <v>1292</v>
      </c>
      <c r="D587" s="3610" t="s">
        <v>2153</v>
      </c>
      <c r="E587" s="3610"/>
      <c r="F587" s="3610"/>
      <c r="G587" s="3602">
        <v>18450000</v>
      </c>
      <c r="H587" s="3602"/>
      <c r="I587" s="3602"/>
      <c r="J587" s="3602"/>
      <c r="K587" s="3602"/>
      <c r="L587" s="3602"/>
      <c r="M587" s="3602"/>
      <c r="N587" s="3602"/>
      <c r="O587" s="3602"/>
      <c r="P587" s="3602"/>
      <c r="Q587" s="3602"/>
      <c r="R587" s="3602"/>
    </row>
    <row r="588" spans="1:18" ht="63.75" customHeight="1">
      <c r="A588" s="2050"/>
      <c r="B588" s="2052" t="s">
        <v>2238</v>
      </c>
      <c r="C588" s="2178" t="s">
        <v>1292</v>
      </c>
      <c r="D588" s="3610" t="s">
        <v>2154</v>
      </c>
      <c r="E588" s="3610"/>
      <c r="F588" s="3610"/>
      <c r="G588" s="3602">
        <v>20450000</v>
      </c>
      <c r="H588" s="3602"/>
      <c r="I588" s="3602"/>
      <c r="J588" s="3602"/>
      <c r="K588" s="3602"/>
      <c r="L588" s="3602"/>
      <c r="M588" s="3602"/>
      <c r="N588" s="3602"/>
      <c r="O588" s="3602"/>
      <c r="P588" s="3602"/>
      <c r="Q588" s="3602"/>
      <c r="R588" s="3602"/>
    </row>
    <row r="589" spans="1:18" ht="63.75" customHeight="1">
      <c r="A589" s="2050"/>
      <c r="B589" s="2052" t="s">
        <v>2239</v>
      </c>
      <c r="C589" s="2178" t="s">
        <v>1292</v>
      </c>
      <c r="D589" s="3610" t="s">
        <v>2160</v>
      </c>
      <c r="E589" s="3610"/>
      <c r="F589" s="3610"/>
      <c r="G589" s="3602">
        <v>26550000</v>
      </c>
      <c r="H589" s="3602"/>
      <c r="I589" s="3602"/>
      <c r="J589" s="3602"/>
      <c r="K589" s="3602"/>
      <c r="L589" s="3602"/>
      <c r="M589" s="3602"/>
      <c r="N589" s="3602"/>
      <c r="O589" s="3602"/>
      <c r="P589" s="3602"/>
      <c r="Q589" s="3602"/>
      <c r="R589" s="3602"/>
    </row>
    <row r="590" spans="1:18" ht="63.75" customHeight="1">
      <c r="A590" s="2050"/>
      <c r="B590" s="2052" t="s">
        <v>2240</v>
      </c>
      <c r="C590" s="2178" t="s">
        <v>1292</v>
      </c>
      <c r="D590" s="2130"/>
      <c r="E590" s="2130"/>
      <c r="F590" s="2130"/>
      <c r="G590" s="3602">
        <v>32550000</v>
      </c>
      <c r="H590" s="3602"/>
      <c r="I590" s="3602"/>
      <c r="J590" s="3602"/>
      <c r="K590" s="3602"/>
      <c r="L590" s="3602"/>
      <c r="M590" s="3602"/>
      <c r="N590" s="3602"/>
      <c r="O590" s="3602"/>
      <c r="P590" s="3602"/>
      <c r="Q590" s="3602"/>
      <c r="R590" s="3602"/>
    </row>
    <row r="591" spans="1:18" ht="29.25" customHeight="1">
      <c r="A591" s="2051" t="s">
        <v>1625</v>
      </c>
      <c r="B591" s="3604" t="s">
        <v>2161</v>
      </c>
      <c r="C591" s="3604"/>
      <c r="D591" s="3604"/>
      <c r="E591" s="3604"/>
      <c r="F591" s="2130"/>
      <c r="G591" s="3606"/>
      <c r="H591" s="3607"/>
      <c r="I591" s="3607"/>
      <c r="J591" s="3607"/>
      <c r="K591" s="3607"/>
      <c r="L591" s="3607"/>
      <c r="M591" s="3607"/>
      <c r="N591" s="3607"/>
      <c r="O591" s="3607"/>
      <c r="P591" s="3607"/>
      <c r="Q591" s="3607"/>
      <c r="R591" s="3608"/>
    </row>
    <row r="592" spans="1:18" ht="36.75" customHeight="1">
      <c r="A592" s="2050"/>
      <c r="B592" s="2130"/>
      <c r="C592" s="2176"/>
      <c r="D592" s="3609" t="s">
        <v>2145</v>
      </c>
      <c r="E592" s="3609"/>
      <c r="F592" s="3609"/>
      <c r="G592" s="3606"/>
      <c r="H592" s="3607"/>
      <c r="I592" s="3607"/>
      <c r="J592" s="3607"/>
      <c r="K592" s="3607"/>
      <c r="L592" s="3607"/>
      <c r="M592" s="3607"/>
      <c r="N592" s="3607"/>
      <c r="O592" s="3607"/>
      <c r="P592" s="3607"/>
      <c r="Q592" s="3607"/>
      <c r="R592" s="3608"/>
    </row>
    <row r="593" spans="1:18" ht="63.75" customHeight="1">
      <c r="A593" s="2050"/>
      <c r="B593" s="2052" t="s">
        <v>2241</v>
      </c>
      <c r="C593" s="2178" t="s">
        <v>1292</v>
      </c>
      <c r="D593" s="3610" t="s">
        <v>2162</v>
      </c>
      <c r="E593" s="3610"/>
      <c r="F593" s="3610"/>
      <c r="G593" s="3602">
        <v>4150000</v>
      </c>
      <c r="H593" s="3602"/>
      <c r="I593" s="3602"/>
      <c r="J593" s="3602"/>
      <c r="K593" s="3602"/>
      <c r="L593" s="3602"/>
      <c r="M593" s="3602"/>
      <c r="N593" s="3602"/>
      <c r="O593" s="3602"/>
      <c r="P593" s="3602"/>
      <c r="Q593" s="3602"/>
      <c r="R593" s="3602"/>
    </row>
    <row r="594" spans="1:18" ht="63.75" customHeight="1">
      <c r="A594" s="2050"/>
      <c r="B594" s="2052" t="s">
        <v>2242</v>
      </c>
      <c r="C594" s="2178" t="s">
        <v>1292</v>
      </c>
      <c r="D594" s="3610" t="s">
        <v>2163</v>
      </c>
      <c r="E594" s="3610"/>
      <c r="F594" s="3610"/>
      <c r="G594" s="3602">
        <v>5250000</v>
      </c>
      <c r="H594" s="3602"/>
      <c r="I594" s="3602"/>
      <c r="J594" s="3602"/>
      <c r="K594" s="3602"/>
      <c r="L594" s="3602"/>
      <c r="M594" s="3602"/>
      <c r="N594" s="3602"/>
      <c r="O594" s="3602"/>
      <c r="P594" s="3602"/>
      <c r="Q594" s="3602"/>
      <c r="R594" s="3602"/>
    </row>
    <row r="595" spans="1:18" ht="63.75" customHeight="1">
      <c r="A595" s="2050"/>
      <c r="B595" s="2052" t="s">
        <v>2243</v>
      </c>
      <c r="C595" s="2178" t="s">
        <v>1292</v>
      </c>
      <c r="D595" s="3610" t="s">
        <v>2146</v>
      </c>
      <c r="E595" s="3610"/>
      <c r="F595" s="3610"/>
      <c r="G595" s="3602">
        <v>6450000</v>
      </c>
      <c r="H595" s="3602"/>
      <c r="I595" s="3602"/>
      <c r="J595" s="3602"/>
      <c r="K595" s="3602"/>
      <c r="L595" s="3602"/>
      <c r="M595" s="3602"/>
      <c r="N595" s="3602"/>
      <c r="O595" s="3602"/>
      <c r="P595" s="3602"/>
      <c r="Q595" s="3602"/>
      <c r="R595" s="3602"/>
    </row>
    <row r="596" spans="1:18" ht="63.75" customHeight="1">
      <c r="A596" s="2050"/>
      <c r="B596" s="2052" t="s">
        <v>2244</v>
      </c>
      <c r="C596" s="2178" t="s">
        <v>1292</v>
      </c>
      <c r="D596" s="3610" t="s">
        <v>2164</v>
      </c>
      <c r="E596" s="3610"/>
      <c r="F596" s="3610"/>
      <c r="G596" s="3602">
        <v>7950000</v>
      </c>
      <c r="H596" s="3602"/>
      <c r="I596" s="3602"/>
      <c r="J596" s="3602"/>
      <c r="K596" s="3602"/>
      <c r="L596" s="3602"/>
      <c r="M596" s="3602"/>
      <c r="N596" s="3602"/>
      <c r="O596" s="3602"/>
      <c r="P596" s="3602"/>
      <c r="Q596" s="3602"/>
      <c r="R596" s="3602"/>
    </row>
    <row r="597" spans="1:18" ht="63.75" customHeight="1">
      <c r="A597" s="2050"/>
      <c r="B597" s="2052" t="s">
        <v>2245</v>
      </c>
      <c r="C597" s="2178" t="s">
        <v>1292</v>
      </c>
      <c r="D597" s="3610" t="s">
        <v>2165</v>
      </c>
      <c r="E597" s="3610"/>
      <c r="F597" s="3610"/>
      <c r="G597" s="3602">
        <v>8950000</v>
      </c>
      <c r="H597" s="3602"/>
      <c r="I597" s="3602"/>
      <c r="J597" s="3602"/>
      <c r="K597" s="3602"/>
      <c r="L597" s="3602"/>
      <c r="M597" s="3602"/>
      <c r="N597" s="3602"/>
      <c r="O597" s="3602"/>
      <c r="P597" s="3602"/>
      <c r="Q597" s="3602"/>
      <c r="R597" s="3602"/>
    </row>
    <row r="598" spans="1:18" ht="63.75" customHeight="1">
      <c r="A598" s="2050"/>
      <c r="B598" s="2052" t="s">
        <v>2246</v>
      </c>
      <c r="C598" s="2178" t="s">
        <v>1292</v>
      </c>
      <c r="D598" s="3610" t="s">
        <v>2166</v>
      </c>
      <c r="E598" s="3610"/>
      <c r="F598" s="3610"/>
      <c r="G598" s="3602">
        <v>9250000</v>
      </c>
      <c r="H598" s="3602"/>
      <c r="I598" s="3602"/>
      <c r="J598" s="3602"/>
      <c r="K598" s="3602"/>
      <c r="L598" s="3602"/>
      <c r="M598" s="3602"/>
      <c r="N598" s="3602"/>
      <c r="O598" s="3602"/>
      <c r="P598" s="3602"/>
      <c r="Q598" s="3602"/>
      <c r="R598" s="3602"/>
    </row>
    <row r="599" spans="1:18" ht="63.75" customHeight="1">
      <c r="A599" s="2050"/>
      <c r="B599" s="2052" t="s">
        <v>2247</v>
      </c>
      <c r="C599" s="2178" t="s">
        <v>1292</v>
      </c>
      <c r="D599" s="3610" t="s">
        <v>2167</v>
      </c>
      <c r="E599" s="3610"/>
      <c r="F599" s="3610"/>
      <c r="G599" s="3602">
        <v>9650000</v>
      </c>
      <c r="H599" s="3602"/>
      <c r="I599" s="3602"/>
      <c r="J599" s="3602"/>
      <c r="K599" s="3602"/>
      <c r="L599" s="3602"/>
      <c r="M599" s="3602"/>
      <c r="N599" s="3602"/>
      <c r="O599" s="3602"/>
      <c r="P599" s="3602"/>
      <c r="Q599" s="3602"/>
      <c r="R599" s="3602"/>
    </row>
    <row r="600" spans="1:18" ht="63.75" customHeight="1">
      <c r="A600" s="2050"/>
      <c r="B600" s="2052" t="s">
        <v>2248</v>
      </c>
      <c r="C600" s="2178" t="s">
        <v>1292</v>
      </c>
      <c r="D600" s="3610" t="s">
        <v>2168</v>
      </c>
      <c r="E600" s="3610"/>
      <c r="F600" s="3610"/>
      <c r="G600" s="3602">
        <v>10250000</v>
      </c>
      <c r="H600" s="3602"/>
      <c r="I600" s="3602"/>
      <c r="J600" s="3602"/>
      <c r="K600" s="3602"/>
      <c r="L600" s="3602"/>
      <c r="M600" s="3602"/>
      <c r="N600" s="3602"/>
      <c r="O600" s="3602"/>
      <c r="P600" s="3602"/>
      <c r="Q600" s="3602"/>
      <c r="R600" s="3602"/>
    </row>
    <row r="601" spans="1:18" ht="63.75" customHeight="1">
      <c r="A601" s="2050"/>
      <c r="B601" s="2052" t="s">
        <v>2249</v>
      </c>
      <c r="C601" s="2178" t="s">
        <v>1292</v>
      </c>
      <c r="D601" s="3610" t="s">
        <v>2169</v>
      </c>
      <c r="E601" s="3610"/>
      <c r="F601" s="3610"/>
      <c r="G601" s="3602">
        <v>10850000</v>
      </c>
      <c r="H601" s="3602"/>
      <c r="I601" s="3602"/>
      <c r="J601" s="3602"/>
      <c r="K601" s="3602"/>
      <c r="L601" s="3602"/>
      <c r="M601" s="3602"/>
      <c r="N601" s="3602"/>
      <c r="O601" s="3602"/>
      <c r="P601" s="3602"/>
      <c r="Q601" s="3602"/>
      <c r="R601" s="3602"/>
    </row>
    <row r="602" spans="1:18" ht="63.75" customHeight="1">
      <c r="A602" s="2050"/>
      <c r="B602" s="2052" t="s">
        <v>2250</v>
      </c>
      <c r="C602" s="2178" t="s">
        <v>1292</v>
      </c>
      <c r="D602" s="3610" t="s">
        <v>2170</v>
      </c>
      <c r="E602" s="3610"/>
      <c r="F602" s="3610"/>
      <c r="G602" s="3602">
        <v>11450000</v>
      </c>
      <c r="H602" s="3602"/>
      <c r="I602" s="3602"/>
      <c r="J602" s="3602"/>
      <c r="K602" s="3602"/>
      <c r="L602" s="3602"/>
      <c r="M602" s="3602"/>
      <c r="N602" s="3602"/>
      <c r="O602" s="3602"/>
      <c r="P602" s="3602"/>
      <c r="Q602" s="3602"/>
      <c r="R602" s="3602"/>
    </row>
    <row r="603" spans="1:18" ht="63.75" customHeight="1">
      <c r="A603" s="2050"/>
      <c r="B603" s="2052" t="s">
        <v>2251</v>
      </c>
      <c r="C603" s="2178" t="s">
        <v>1292</v>
      </c>
      <c r="D603" s="3609" t="s">
        <v>2264</v>
      </c>
      <c r="E603" s="3609"/>
      <c r="F603" s="3609"/>
      <c r="G603" s="3602">
        <v>11950000</v>
      </c>
      <c r="H603" s="3602"/>
      <c r="I603" s="3602"/>
      <c r="J603" s="3602"/>
      <c r="K603" s="3602"/>
      <c r="L603" s="3602"/>
      <c r="M603" s="3602"/>
      <c r="N603" s="3602"/>
      <c r="O603" s="3602"/>
      <c r="P603" s="3602"/>
      <c r="Q603" s="3602"/>
      <c r="R603" s="3602"/>
    </row>
    <row r="604" spans="1:18" ht="63.75" customHeight="1">
      <c r="A604" s="2050"/>
      <c r="B604" s="2052" t="s">
        <v>2252</v>
      </c>
      <c r="C604" s="2178" t="s">
        <v>1292</v>
      </c>
      <c r="D604" s="3609"/>
      <c r="E604" s="3609"/>
      <c r="F604" s="3609"/>
      <c r="G604" s="3602">
        <v>12450000</v>
      </c>
      <c r="H604" s="3602"/>
      <c r="I604" s="3602"/>
      <c r="J604" s="3602"/>
      <c r="K604" s="3602"/>
      <c r="L604" s="3602"/>
      <c r="M604" s="3602"/>
      <c r="N604" s="3602"/>
      <c r="O604" s="3602"/>
      <c r="P604" s="3602"/>
      <c r="Q604" s="3602"/>
      <c r="R604" s="3602"/>
    </row>
    <row r="605" spans="1:18" ht="63.75" customHeight="1">
      <c r="A605" s="2050"/>
      <c r="B605" s="2052" t="s">
        <v>2253</v>
      </c>
      <c r="C605" s="2178" t="s">
        <v>1292</v>
      </c>
      <c r="D605" s="3610" t="s">
        <v>2263</v>
      </c>
      <c r="E605" s="3610"/>
      <c r="F605" s="3610"/>
      <c r="G605" s="3602">
        <v>12950000</v>
      </c>
      <c r="H605" s="3602"/>
      <c r="I605" s="3602"/>
      <c r="J605" s="3602"/>
      <c r="K605" s="3602"/>
      <c r="L605" s="3602"/>
      <c r="M605" s="3602"/>
      <c r="N605" s="3602"/>
      <c r="O605" s="3602"/>
      <c r="P605" s="3602"/>
      <c r="Q605" s="3602"/>
      <c r="R605" s="3602"/>
    </row>
    <row r="606" spans="1:18" ht="63.75" customHeight="1">
      <c r="A606" s="2050"/>
      <c r="B606" s="2052" t="s">
        <v>2254</v>
      </c>
      <c r="C606" s="2178" t="s">
        <v>1292</v>
      </c>
      <c r="D606" s="3610" t="s">
        <v>2150</v>
      </c>
      <c r="E606" s="3610"/>
      <c r="F606" s="3610"/>
      <c r="G606" s="3602">
        <v>13450000</v>
      </c>
      <c r="H606" s="3602"/>
      <c r="I606" s="3602"/>
      <c r="J606" s="3602"/>
      <c r="K606" s="3602"/>
      <c r="L606" s="3602"/>
      <c r="M606" s="3602"/>
      <c r="N606" s="3602"/>
      <c r="O606" s="3602"/>
      <c r="P606" s="3602"/>
      <c r="Q606" s="3602"/>
      <c r="R606" s="3602"/>
    </row>
    <row r="607" spans="1:18" ht="63.75" customHeight="1">
      <c r="A607" s="2050"/>
      <c r="B607" s="2052" t="s">
        <v>2255</v>
      </c>
      <c r="C607" s="2178" t="s">
        <v>1292</v>
      </c>
      <c r="D607" s="3610" t="s">
        <v>2173</v>
      </c>
      <c r="E607" s="3610"/>
      <c r="F607" s="3610"/>
      <c r="G607" s="3602">
        <v>14450000</v>
      </c>
      <c r="H607" s="3602"/>
      <c r="I607" s="3602"/>
      <c r="J607" s="3602"/>
      <c r="K607" s="3602"/>
      <c r="L607" s="3602"/>
      <c r="M607" s="3602"/>
      <c r="N607" s="3602"/>
      <c r="O607" s="3602"/>
      <c r="P607" s="3602"/>
      <c r="Q607" s="3602"/>
      <c r="R607" s="3602"/>
    </row>
    <row r="608" spans="1:18" ht="63.75" customHeight="1">
      <c r="A608" s="2050"/>
      <c r="B608" s="2052" t="s">
        <v>2256</v>
      </c>
      <c r="C608" s="2178" t="s">
        <v>1292</v>
      </c>
      <c r="D608" s="3610" t="s">
        <v>2160</v>
      </c>
      <c r="E608" s="3610"/>
      <c r="F608" s="3610"/>
      <c r="G608" s="3602">
        <v>16850000</v>
      </c>
      <c r="H608" s="3602"/>
      <c r="I608" s="3602"/>
      <c r="J608" s="3602"/>
      <c r="K608" s="3602"/>
      <c r="L608" s="3602"/>
      <c r="M608" s="3602"/>
      <c r="N608" s="3602"/>
      <c r="O608" s="3602"/>
      <c r="P608" s="3602"/>
      <c r="Q608" s="3602"/>
      <c r="R608" s="3602"/>
    </row>
    <row r="609" spans="1:18" ht="63.75" customHeight="1">
      <c r="A609" s="2050"/>
      <c r="B609" s="2052" t="s">
        <v>2257</v>
      </c>
      <c r="C609" s="2178" t="s">
        <v>1292</v>
      </c>
      <c r="D609" s="3610" t="s">
        <v>2149</v>
      </c>
      <c r="E609" s="3610"/>
      <c r="F609" s="3610"/>
      <c r="G609" s="3602">
        <v>17850000</v>
      </c>
      <c r="H609" s="3602"/>
      <c r="I609" s="3602"/>
      <c r="J609" s="3602"/>
      <c r="K609" s="3602"/>
      <c r="L609" s="3602"/>
      <c r="M609" s="3602"/>
      <c r="N609" s="3602"/>
      <c r="O609" s="3602"/>
      <c r="P609" s="3602"/>
      <c r="Q609" s="3602"/>
      <c r="R609" s="3602"/>
    </row>
    <row r="610" spans="1:18" ht="102" customHeight="1">
      <c r="A610" s="2051">
        <v>6</v>
      </c>
      <c r="B610" s="3603" t="s">
        <v>2717</v>
      </c>
      <c r="C610" s="3604"/>
      <c r="D610" s="3604"/>
      <c r="E610" s="3604"/>
      <c r="F610" s="3604"/>
      <c r="G610" s="3604"/>
      <c r="H610" s="3604"/>
      <c r="I610" s="3604"/>
      <c r="J610" s="3604"/>
      <c r="K610" s="3604"/>
      <c r="L610" s="3604"/>
      <c r="M610" s="3604"/>
      <c r="N610" s="3604"/>
      <c r="O610" s="3604"/>
      <c r="P610" s="3604"/>
      <c r="Q610" s="3604"/>
      <c r="R610" s="3604"/>
    </row>
    <row r="611" spans="1:18" ht="28.5" customHeight="1">
      <c r="A611" s="2051"/>
      <c r="B611" s="2130"/>
      <c r="C611" s="3611" t="s">
        <v>2139</v>
      </c>
      <c r="D611" s="3611"/>
      <c r="E611" s="3611"/>
      <c r="F611" s="3611"/>
      <c r="G611" s="3611"/>
      <c r="H611" s="3611"/>
      <c r="I611" s="3611"/>
      <c r="J611" s="3611"/>
      <c r="K611" s="3611"/>
      <c r="L611" s="3611"/>
      <c r="M611" s="3611"/>
      <c r="N611" s="3611"/>
      <c r="O611" s="3611"/>
      <c r="P611" s="3611"/>
      <c r="Q611" s="3611"/>
      <c r="R611" s="3611"/>
    </row>
    <row r="612" spans="1:18" ht="38.25" customHeight="1">
      <c r="A612" s="2051"/>
      <c r="B612" s="3604" t="s">
        <v>2278</v>
      </c>
      <c r="C612" s="3604"/>
      <c r="D612" s="3604"/>
      <c r="E612" s="3604"/>
      <c r="F612" s="2061"/>
      <c r="G612" s="2061"/>
      <c r="H612" s="2061"/>
      <c r="I612" s="2061"/>
      <c r="J612" s="2061"/>
      <c r="K612" s="2061"/>
      <c r="L612" s="2027"/>
      <c r="M612" s="2061"/>
      <c r="N612" s="2061"/>
      <c r="O612" s="2061"/>
      <c r="P612" s="2061"/>
      <c r="Q612" s="2061"/>
      <c r="R612" s="2061"/>
    </row>
    <row r="613" spans="1:18" s="1802" customFormat="1" ht="63.75" customHeight="1">
      <c r="A613" s="2051"/>
      <c r="B613" s="2132" t="s">
        <v>2318</v>
      </c>
      <c r="C613" s="2176" t="s">
        <v>2319</v>
      </c>
      <c r="D613" s="3609" t="s">
        <v>2279</v>
      </c>
      <c r="E613" s="3609"/>
      <c r="F613" s="2132" t="s">
        <v>2280</v>
      </c>
      <c r="G613" s="2132"/>
      <c r="H613" s="2132"/>
      <c r="I613" s="2132"/>
      <c r="J613" s="2132"/>
      <c r="K613" s="2132"/>
      <c r="L613" s="2027"/>
      <c r="M613" s="2132"/>
      <c r="N613" s="2132"/>
      <c r="O613" s="2132"/>
      <c r="P613" s="2132"/>
      <c r="Q613" s="2132"/>
      <c r="R613" s="2132"/>
    </row>
    <row r="614" spans="1:18" ht="118.5" customHeight="1">
      <c r="A614" s="2051"/>
      <c r="B614" s="2133" t="s">
        <v>2281</v>
      </c>
      <c r="C614" s="2174" t="s">
        <v>563</v>
      </c>
      <c r="D614" s="3605" t="s">
        <v>2320</v>
      </c>
      <c r="E614" s="3605"/>
      <c r="F614" s="2131" t="s">
        <v>2321</v>
      </c>
      <c r="G614" s="3602">
        <v>6500000</v>
      </c>
      <c r="H614" s="3602"/>
      <c r="I614" s="3602"/>
      <c r="J614" s="3602"/>
      <c r="K614" s="3602"/>
      <c r="L614" s="3602"/>
      <c r="M614" s="3602"/>
      <c r="N614" s="3602"/>
      <c r="O614" s="3602"/>
      <c r="P614" s="3602"/>
      <c r="Q614" s="3602"/>
      <c r="R614" s="3602"/>
    </row>
    <row r="615" spans="1:18" ht="132" customHeight="1">
      <c r="A615" s="2051"/>
      <c r="B615" s="2133" t="s">
        <v>2282</v>
      </c>
      <c r="C615" s="2174" t="s">
        <v>563</v>
      </c>
      <c r="D615" s="3605"/>
      <c r="E615" s="3605"/>
      <c r="F615" s="2131" t="s">
        <v>2321</v>
      </c>
      <c r="G615" s="3602">
        <v>6875000</v>
      </c>
      <c r="H615" s="3602"/>
      <c r="I615" s="3602"/>
      <c r="J615" s="3602"/>
      <c r="K615" s="3602"/>
      <c r="L615" s="3602"/>
      <c r="M615" s="3602"/>
      <c r="N615" s="3602"/>
      <c r="O615" s="3602"/>
      <c r="P615" s="3602"/>
      <c r="Q615" s="3602"/>
      <c r="R615" s="3602"/>
    </row>
    <row r="616" spans="1:18" ht="131.25" customHeight="1">
      <c r="A616" s="2051"/>
      <c r="B616" s="2133" t="s">
        <v>2283</v>
      </c>
      <c r="C616" s="2174" t="s">
        <v>563</v>
      </c>
      <c r="D616" s="3605"/>
      <c r="E616" s="3605"/>
      <c r="F616" s="2131" t="s">
        <v>2321</v>
      </c>
      <c r="G616" s="3602">
        <v>7500000</v>
      </c>
      <c r="H616" s="3602"/>
      <c r="I616" s="3602"/>
      <c r="J616" s="3602"/>
      <c r="K616" s="3602"/>
      <c r="L616" s="3602"/>
      <c r="M616" s="3602"/>
      <c r="N616" s="3602"/>
      <c r="O616" s="3602"/>
      <c r="P616" s="3602"/>
      <c r="Q616" s="3602"/>
      <c r="R616" s="3602"/>
    </row>
    <row r="617" spans="1:18" ht="131.25" customHeight="1">
      <c r="A617" s="2051"/>
      <c r="B617" s="2133" t="s">
        <v>2284</v>
      </c>
      <c r="C617" s="2174" t="s">
        <v>563</v>
      </c>
      <c r="D617" s="3605"/>
      <c r="E617" s="3605"/>
      <c r="F617" s="2131" t="s">
        <v>2321</v>
      </c>
      <c r="G617" s="3602">
        <v>8250000</v>
      </c>
      <c r="H617" s="3602"/>
      <c r="I617" s="3602"/>
      <c r="J617" s="3602"/>
      <c r="K617" s="3602"/>
      <c r="L617" s="3602"/>
      <c r="M617" s="3602"/>
      <c r="N617" s="3602"/>
      <c r="O617" s="3602"/>
      <c r="P617" s="3602"/>
      <c r="Q617" s="3602"/>
      <c r="R617" s="3602"/>
    </row>
    <row r="618" spans="1:18" ht="123" customHeight="1">
      <c r="A618" s="2051"/>
      <c r="B618" s="2133" t="s">
        <v>2285</v>
      </c>
      <c r="C618" s="2174" t="s">
        <v>563</v>
      </c>
      <c r="D618" s="3605"/>
      <c r="E618" s="3605"/>
      <c r="F618" s="2131" t="s">
        <v>2321</v>
      </c>
      <c r="G618" s="3602">
        <v>9000000</v>
      </c>
      <c r="H618" s="3602"/>
      <c r="I618" s="3602"/>
      <c r="J618" s="3602"/>
      <c r="K618" s="3602"/>
      <c r="L618" s="3602"/>
      <c r="M618" s="3602"/>
      <c r="N618" s="3602"/>
      <c r="O618" s="3602"/>
      <c r="P618" s="3602"/>
      <c r="Q618" s="3602"/>
      <c r="R618" s="3602"/>
    </row>
    <row r="619" spans="1:18" ht="129.75" customHeight="1">
      <c r="A619" s="2051"/>
      <c r="B619" s="2133" t="s">
        <v>2286</v>
      </c>
      <c r="C619" s="2174" t="s">
        <v>563</v>
      </c>
      <c r="D619" s="3605"/>
      <c r="E619" s="3605"/>
      <c r="F619" s="2131" t="s">
        <v>2321</v>
      </c>
      <c r="G619" s="3602">
        <v>10750000</v>
      </c>
      <c r="H619" s="3602"/>
      <c r="I619" s="3602"/>
      <c r="J619" s="3602"/>
      <c r="K619" s="3602"/>
      <c r="L619" s="3602"/>
      <c r="M619" s="3602"/>
      <c r="N619" s="3602"/>
      <c r="O619" s="3602"/>
      <c r="P619" s="3602"/>
      <c r="Q619" s="3602"/>
      <c r="R619" s="3602"/>
    </row>
    <row r="620" spans="1:18" ht="129.75" customHeight="1">
      <c r="A620" s="2051"/>
      <c r="B620" s="2133" t="s">
        <v>2287</v>
      </c>
      <c r="C620" s="2174" t="s">
        <v>563</v>
      </c>
      <c r="D620" s="3605"/>
      <c r="E620" s="3605"/>
      <c r="F620" s="2131" t="s">
        <v>2321</v>
      </c>
      <c r="G620" s="3602">
        <v>11125000</v>
      </c>
      <c r="H620" s="3602"/>
      <c r="I620" s="3602"/>
      <c r="J620" s="3602"/>
      <c r="K620" s="3602"/>
      <c r="L620" s="3602"/>
      <c r="M620" s="3602"/>
      <c r="N620" s="3602"/>
      <c r="O620" s="3602"/>
      <c r="P620" s="3602"/>
      <c r="Q620" s="3602"/>
      <c r="R620" s="3602"/>
    </row>
    <row r="621" spans="1:18" ht="161.25" customHeight="1">
      <c r="A621" s="2051"/>
      <c r="B621" s="2133" t="s">
        <v>2288</v>
      </c>
      <c r="C621" s="2174" t="s">
        <v>563</v>
      </c>
      <c r="D621" s="3605"/>
      <c r="E621" s="3605"/>
      <c r="F621" s="2131" t="s">
        <v>2322</v>
      </c>
      <c r="G621" s="3602">
        <v>11625000</v>
      </c>
      <c r="H621" s="3602"/>
      <c r="I621" s="3602"/>
      <c r="J621" s="3602"/>
      <c r="K621" s="3602"/>
      <c r="L621" s="3602"/>
      <c r="M621" s="3602"/>
      <c r="N621" s="3602"/>
      <c r="O621" s="3602"/>
      <c r="P621" s="3602"/>
      <c r="Q621" s="3602"/>
      <c r="R621" s="3602"/>
    </row>
    <row r="622" spans="1:18" ht="141" customHeight="1">
      <c r="A622" s="2051"/>
      <c r="B622" s="2133" t="s">
        <v>2289</v>
      </c>
      <c r="C622" s="2174" t="s">
        <v>563</v>
      </c>
      <c r="D622" s="3605"/>
      <c r="E622" s="3605"/>
      <c r="F622" s="2131" t="s">
        <v>2322</v>
      </c>
      <c r="G622" s="3602">
        <v>12000000</v>
      </c>
      <c r="H622" s="3602"/>
      <c r="I622" s="3602"/>
      <c r="J622" s="3602"/>
      <c r="K622" s="3602"/>
      <c r="L622" s="3602">
        <v>12000000</v>
      </c>
      <c r="M622" s="3602"/>
      <c r="N622" s="3602"/>
      <c r="O622" s="3602"/>
      <c r="P622" s="3602"/>
      <c r="Q622" s="3602"/>
      <c r="R622" s="3602"/>
    </row>
    <row r="623" spans="1:18" ht="131.25" customHeight="1">
      <c r="A623" s="2051"/>
      <c r="B623" s="2133" t="s">
        <v>2290</v>
      </c>
      <c r="C623" s="2174" t="s">
        <v>563</v>
      </c>
      <c r="D623" s="3605"/>
      <c r="E623" s="3605"/>
      <c r="F623" s="2131" t="s">
        <v>2322</v>
      </c>
      <c r="G623" s="3602">
        <v>12325000</v>
      </c>
      <c r="H623" s="3602"/>
      <c r="I623" s="3602"/>
      <c r="J623" s="3602"/>
      <c r="K623" s="3602"/>
      <c r="L623" s="3602">
        <v>12325000</v>
      </c>
      <c r="M623" s="3602"/>
      <c r="N623" s="3602"/>
      <c r="O623" s="3602"/>
      <c r="P623" s="3602"/>
      <c r="Q623" s="3602"/>
      <c r="R623" s="3602"/>
    </row>
    <row r="624" spans="1:18" ht="131.25" customHeight="1">
      <c r="A624" s="2051"/>
      <c r="B624" s="2133" t="s">
        <v>2291</v>
      </c>
      <c r="C624" s="2174" t="s">
        <v>563</v>
      </c>
      <c r="D624" s="3605"/>
      <c r="E624" s="3605"/>
      <c r="F624" s="2131" t="s">
        <v>2322</v>
      </c>
      <c r="G624" s="3602">
        <v>12500000</v>
      </c>
      <c r="H624" s="3602"/>
      <c r="I624" s="3602"/>
      <c r="J624" s="3602"/>
      <c r="K624" s="3602"/>
      <c r="L624" s="3602"/>
      <c r="M624" s="3602"/>
      <c r="N624" s="3602"/>
      <c r="O624" s="3602"/>
      <c r="P624" s="3602"/>
      <c r="Q624" s="3602"/>
      <c r="R624" s="3602"/>
    </row>
    <row r="625" spans="1:18" ht="129.75" customHeight="1">
      <c r="A625" s="2051"/>
      <c r="B625" s="2133" t="s">
        <v>2292</v>
      </c>
      <c r="C625" s="2174" t="s">
        <v>563</v>
      </c>
      <c r="D625" s="3605"/>
      <c r="E625" s="3605"/>
      <c r="F625" s="2131" t="s">
        <v>2322</v>
      </c>
      <c r="G625" s="3602">
        <v>13250000</v>
      </c>
      <c r="H625" s="3602"/>
      <c r="I625" s="3602"/>
      <c r="J625" s="3602"/>
      <c r="K625" s="3602"/>
      <c r="L625" s="3602"/>
      <c r="M625" s="3602"/>
      <c r="N625" s="3602"/>
      <c r="O625" s="3602"/>
      <c r="P625" s="3602"/>
      <c r="Q625" s="3602"/>
      <c r="R625" s="3602"/>
    </row>
    <row r="626" spans="1:18" ht="131.25" customHeight="1">
      <c r="A626" s="2051"/>
      <c r="B626" s="2133" t="s">
        <v>2293</v>
      </c>
      <c r="C626" s="2174" t="s">
        <v>563</v>
      </c>
      <c r="D626" s="3605"/>
      <c r="E626" s="3605"/>
      <c r="F626" s="2131" t="s">
        <v>2322</v>
      </c>
      <c r="G626" s="3602">
        <v>13500000</v>
      </c>
      <c r="H626" s="3602"/>
      <c r="I626" s="3602"/>
      <c r="J626" s="3602"/>
      <c r="K626" s="3602"/>
      <c r="L626" s="3602"/>
      <c r="M626" s="3602"/>
      <c r="N626" s="3602"/>
      <c r="O626" s="3602"/>
      <c r="P626" s="3602"/>
      <c r="Q626" s="3602"/>
      <c r="R626" s="3602"/>
    </row>
    <row r="627" spans="1:18" ht="132.75" customHeight="1">
      <c r="A627" s="2051"/>
      <c r="B627" s="2133" t="s">
        <v>2294</v>
      </c>
      <c r="C627" s="2174" t="s">
        <v>563</v>
      </c>
      <c r="D627" s="3605"/>
      <c r="E627" s="3605"/>
      <c r="F627" s="2131" t="s">
        <v>2322</v>
      </c>
      <c r="G627" s="3602">
        <v>13750000</v>
      </c>
      <c r="H627" s="3602"/>
      <c r="I627" s="3602"/>
      <c r="J627" s="3602"/>
      <c r="K627" s="3602"/>
      <c r="L627" s="3602"/>
      <c r="M627" s="3602"/>
      <c r="N627" s="3602"/>
      <c r="O627" s="3602"/>
      <c r="P627" s="3602"/>
      <c r="Q627" s="3602"/>
      <c r="R627" s="3602"/>
    </row>
    <row r="628" spans="1:18" ht="132.75" customHeight="1">
      <c r="A628" s="2051"/>
      <c r="B628" s="2133" t="s">
        <v>2295</v>
      </c>
      <c r="C628" s="2174" t="s">
        <v>563</v>
      </c>
      <c r="D628" s="3605"/>
      <c r="E628" s="3605"/>
      <c r="F628" s="2131" t="s">
        <v>2322</v>
      </c>
      <c r="G628" s="3602">
        <v>15750000</v>
      </c>
      <c r="H628" s="3602"/>
      <c r="I628" s="3602"/>
      <c r="J628" s="3602"/>
      <c r="K628" s="3602"/>
      <c r="L628" s="3602"/>
      <c r="M628" s="3602"/>
      <c r="N628" s="3602"/>
      <c r="O628" s="3602"/>
      <c r="P628" s="3602"/>
      <c r="Q628" s="3602"/>
      <c r="R628" s="3602"/>
    </row>
    <row r="629" spans="1:18" ht="129.75" customHeight="1">
      <c r="A629" s="2051"/>
      <c r="B629" s="2133" t="s">
        <v>2296</v>
      </c>
      <c r="C629" s="2174" t="s">
        <v>563</v>
      </c>
      <c r="D629" s="3605"/>
      <c r="E629" s="3605"/>
      <c r="F629" s="2131" t="s">
        <v>2322</v>
      </c>
      <c r="G629" s="3602">
        <v>16500000</v>
      </c>
      <c r="H629" s="3602"/>
      <c r="I629" s="3602"/>
      <c r="J629" s="3602"/>
      <c r="K629" s="3602"/>
      <c r="L629" s="3602"/>
      <c r="M629" s="3602"/>
      <c r="N629" s="3602"/>
      <c r="O629" s="3602"/>
      <c r="P629" s="3602"/>
      <c r="Q629" s="3602"/>
      <c r="R629" s="3602"/>
    </row>
    <row r="630" spans="1:18" ht="120" customHeight="1">
      <c r="A630" s="2051"/>
      <c r="B630" s="2133" t="s">
        <v>2297</v>
      </c>
      <c r="C630" s="2174" t="s">
        <v>563</v>
      </c>
      <c r="D630" s="3605"/>
      <c r="E630" s="3605"/>
      <c r="F630" s="2131" t="s">
        <v>2322</v>
      </c>
      <c r="G630" s="3602">
        <v>17250000</v>
      </c>
      <c r="H630" s="3602"/>
      <c r="I630" s="3602"/>
      <c r="J630" s="3602"/>
      <c r="K630" s="3602"/>
      <c r="L630" s="3602"/>
      <c r="M630" s="3602"/>
      <c r="N630" s="3602"/>
      <c r="O630" s="3602"/>
      <c r="P630" s="3602"/>
      <c r="Q630" s="3602"/>
      <c r="R630" s="3602"/>
    </row>
    <row r="631" spans="1:18" ht="108.75" customHeight="1">
      <c r="A631" s="2051"/>
      <c r="B631" s="2133" t="s">
        <v>2298</v>
      </c>
      <c r="C631" s="2174" t="s">
        <v>563</v>
      </c>
      <c r="D631" s="3605"/>
      <c r="E631" s="3605"/>
      <c r="F631" s="2131" t="s">
        <v>2322</v>
      </c>
      <c r="G631" s="3602">
        <v>18500000</v>
      </c>
      <c r="H631" s="3602"/>
      <c r="I631" s="3602"/>
      <c r="J631" s="3602"/>
      <c r="K631" s="3602"/>
      <c r="L631" s="3602"/>
      <c r="M631" s="3602"/>
      <c r="N631" s="3602"/>
      <c r="O631" s="3602"/>
      <c r="P631" s="3602"/>
      <c r="Q631" s="3602"/>
      <c r="R631" s="3602"/>
    </row>
    <row r="632" spans="1:18" ht="108.75" customHeight="1">
      <c r="A632" s="2051"/>
      <c r="B632" s="2133" t="s">
        <v>2299</v>
      </c>
      <c r="C632" s="2174" t="s">
        <v>563</v>
      </c>
      <c r="D632" s="3605"/>
      <c r="E632" s="3605"/>
      <c r="F632" s="2131" t="s">
        <v>2322</v>
      </c>
      <c r="G632" s="3602">
        <v>20500000</v>
      </c>
      <c r="H632" s="3602"/>
      <c r="I632" s="3602"/>
      <c r="J632" s="3602"/>
      <c r="K632" s="3602"/>
      <c r="L632" s="3602"/>
      <c r="M632" s="3602"/>
      <c r="N632" s="3602"/>
      <c r="O632" s="3602"/>
      <c r="P632" s="3602"/>
      <c r="Q632" s="3602"/>
      <c r="R632" s="3602"/>
    </row>
    <row r="633" spans="1:18" ht="117" customHeight="1">
      <c r="A633" s="2051"/>
      <c r="B633" s="2133" t="s">
        <v>2300</v>
      </c>
      <c r="C633" s="2174" t="s">
        <v>563</v>
      </c>
      <c r="D633" s="3605"/>
      <c r="E633" s="3605"/>
      <c r="F633" s="2131" t="s">
        <v>2322</v>
      </c>
      <c r="G633" s="3602">
        <v>23360000</v>
      </c>
      <c r="H633" s="3602"/>
      <c r="I633" s="3602"/>
      <c r="J633" s="3602"/>
      <c r="K633" s="3602"/>
      <c r="L633" s="3602"/>
      <c r="M633" s="3602"/>
      <c r="N633" s="3602"/>
      <c r="O633" s="3602"/>
      <c r="P633" s="3602"/>
      <c r="Q633" s="3602"/>
      <c r="R633" s="3602"/>
    </row>
    <row r="634" spans="1:18" ht="122.25" customHeight="1">
      <c r="A634" s="2051"/>
      <c r="B634" s="2133" t="s">
        <v>2301</v>
      </c>
      <c r="C634" s="2174" t="s">
        <v>563</v>
      </c>
      <c r="D634" s="3605" t="s">
        <v>2320</v>
      </c>
      <c r="E634" s="3605"/>
      <c r="F634" s="2131" t="s">
        <v>2323</v>
      </c>
      <c r="G634" s="3602">
        <v>7000000</v>
      </c>
      <c r="H634" s="3602"/>
      <c r="I634" s="3602"/>
      <c r="J634" s="3602"/>
      <c r="K634" s="3602"/>
      <c r="L634" s="3602"/>
      <c r="M634" s="3602"/>
      <c r="N634" s="3602"/>
      <c r="O634" s="3602"/>
      <c r="P634" s="3602"/>
      <c r="Q634" s="3602"/>
      <c r="R634" s="3602"/>
    </row>
    <row r="635" spans="1:18" ht="122.25" customHeight="1">
      <c r="A635" s="2051"/>
      <c r="B635" s="2133" t="s">
        <v>2302</v>
      </c>
      <c r="C635" s="2174" t="s">
        <v>563</v>
      </c>
      <c r="D635" s="3605"/>
      <c r="E635" s="3605"/>
      <c r="F635" s="2131" t="s">
        <v>2324</v>
      </c>
      <c r="G635" s="3602">
        <v>9000000</v>
      </c>
      <c r="H635" s="3602"/>
      <c r="I635" s="3602"/>
      <c r="J635" s="3602"/>
      <c r="K635" s="3602"/>
      <c r="L635" s="3602"/>
      <c r="M635" s="3602"/>
      <c r="N635" s="3602"/>
      <c r="O635" s="3602"/>
      <c r="P635" s="3602"/>
      <c r="Q635" s="3602"/>
      <c r="R635" s="3602"/>
    </row>
    <row r="636" spans="1:18" ht="108" customHeight="1">
      <c r="A636" s="2051"/>
      <c r="B636" s="2133" t="s">
        <v>2303</v>
      </c>
      <c r="C636" s="2174" t="s">
        <v>563</v>
      </c>
      <c r="D636" s="3605"/>
      <c r="E636" s="3605"/>
      <c r="F636" s="2131" t="s">
        <v>2325</v>
      </c>
      <c r="G636" s="3602">
        <v>11400000</v>
      </c>
      <c r="H636" s="3602"/>
      <c r="I636" s="3602"/>
      <c r="J636" s="3602"/>
      <c r="K636" s="3602"/>
      <c r="L636" s="3602"/>
      <c r="M636" s="3602"/>
      <c r="N636" s="3602"/>
      <c r="O636" s="3602"/>
      <c r="P636" s="3602"/>
      <c r="Q636" s="3602"/>
      <c r="R636" s="3602"/>
    </row>
    <row r="637" spans="1:18" ht="108" customHeight="1">
      <c r="A637" s="2051"/>
      <c r="B637" s="2133" t="s">
        <v>2304</v>
      </c>
      <c r="C637" s="2174" t="s">
        <v>563</v>
      </c>
      <c r="D637" s="3605"/>
      <c r="E637" s="3605"/>
      <c r="F637" s="2131" t="s">
        <v>2325</v>
      </c>
      <c r="G637" s="3602">
        <v>12200000</v>
      </c>
      <c r="H637" s="3602"/>
      <c r="I637" s="3602"/>
      <c r="J637" s="3602"/>
      <c r="K637" s="3602"/>
      <c r="L637" s="3602"/>
      <c r="M637" s="3602"/>
      <c r="N637" s="3602"/>
      <c r="O637" s="3602"/>
      <c r="P637" s="3602"/>
      <c r="Q637" s="3602"/>
      <c r="R637" s="3602"/>
    </row>
    <row r="638" spans="1:18" ht="122.25" customHeight="1">
      <c r="A638" s="2051"/>
      <c r="B638" s="2133" t="s">
        <v>2305</v>
      </c>
      <c r="C638" s="2174" t="s">
        <v>563</v>
      </c>
      <c r="D638" s="3605"/>
      <c r="E638" s="3605"/>
      <c r="F638" s="2131" t="s">
        <v>2326</v>
      </c>
      <c r="G638" s="3602">
        <v>13100000</v>
      </c>
      <c r="H638" s="3602"/>
      <c r="I638" s="3602"/>
      <c r="J638" s="3602"/>
      <c r="K638" s="3602"/>
      <c r="L638" s="3602"/>
      <c r="M638" s="3602"/>
      <c r="N638" s="3602"/>
      <c r="O638" s="3602"/>
      <c r="P638" s="3602"/>
      <c r="Q638" s="3602"/>
      <c r="R638" s="3602"/>
    </row>
    <row r="639" spans="1:18" ht="122.25" customHeight="1">
      <c r="A639" s="2051"/>
      <c r="B639" s="2133" t="s">
        <v>2306</v>
      </c>
      <c r="C639" s="2174" t="s">
        <v>563</v>
      </c>
      <c r="D639" s="3605"/>
      <c r="E639" s="3605"/>
      <c r="F639" s="2131" t="s">
        <v>2326</v>
      </c>
      <c r="G639" s="3602">
        <v>13800000</v>
      </c>
      <c r="H639" s="3602"/>
      <c r="I639" s="3602"/>
      <c r="J639" s="3602"/>
      <c r="K639" s="3602"/>
      <c r="L639" s="3602"/>
      <c r="M639" s="3602"/>
      <c r="N639" s="3602"/>
      <c r="O639" s="3602"/>
      <c r="P639" s="3602"/>
      <c r="Q639" s="3602"/>
      <c r="R639" s="3602"/>
    </row>
    <row r="640" spans="1:18" ht="91.5" customHeight="1">
      <c r="A640" s="2051"/>
      <c r="B640" s="2133" t="s">
        <v>2307</v>
      </c>
      <c r="C640" s="2174" t="s">
        <v>563</v>
      </c>
      <c r="D640" s="3605"/>
      <c r="E640" s="3605"/>
      <c r="F640" s="2131" t="s">
        <v>2327</v>
      </c>
      <c r="G640" s="3602">
        <v>16200000</v>
      </c>
      <c r="H640" s="3602"/>
      <c r="I640" s="3602"/>
      <c r="J640" s="3602"/>
      <c r="K640" s="3602"/>
      <c r="L640" s="3602"/>
      <c r="M640" s="3602"/>
      <c r="N640" s="3602"/>
      <c r="O640" s="3602"/>
      <c r="P640" s="3602"/>
      <c r="Q640" s="3602"/>
      <c r="R640" s="3602"/>
    </row>
    <row r="641" spans="1:18" ht="63.75" customHeight="1">
      <c r="A641" s="2051"/>
      <c r="B641" s="2133" t="s">
        <v>2308</v>
      </c>
      <c r="C641" s="2174" t="s">
        <v>563</v>
      </c>
      <c r="D641" s="3605" t="s">
        <v>2320</v>
      </c>
      <c r="E641" s="3605"/>
      <c r="F641" s="2131" t="s">
        <v>2327</v>
      </c>
      <c r="G641" s="3602">
        <v>8220000</v>
      </c>
      <c r="H641" s="3602"/>
      <c r="I641" s="3602"/>
      <c r="J641" s="3602"/>
      <c r="K641" s="3602"/>
      <c r="L641" s="3602"/>
      <c r="M641" s="3602"/>
      <c r="N641" s="3602"/>
      <c r="O641" s="3602"/>
      <c r="P641" s="3602"/>
      <c r="Q641" s="3602"/>
      <c r="R641" s="3602"/>
    </row>
    <row r="642" spans="1:18" ht="63.75" customHeight="1">
      <c r="A642" s="2051"/>
      <c r="B642" s="2133" t="s">
        <v>2309</v>
      </c>
      <c r="C642" s="2174" t="s">
        <v>563</v>
      </c>
      <c r="D642" s="3605"/>
      <c r="E642" s="3605"/>
      <c r="F642" s="2131" t="s">
        <v>2328</v>
      </c>
      <c r="G642" s="3602">
        <v>9298000</v>
      </c>
      <c r="H642" s="3602"/>
      <c r="I642" s="3602"/>
      <c r="J642" s="3602"/>
      <c r="K642" s="3602"/>
      <c r="L642" s="3602"/>
      <c r="M642" s="3602"/>
      <c r="N642" s="3602"/>
      <c r="O642" s="3602"/>
      <c r="P642" s="3602"/>
      <c r="Q642" s="3602"/>
      <c r="R642" s="3602"/>
    </row>
    <row r="643" spans="1:18" ht="63.75" customHeight="1">
      <c r="A643" s="2051"/>
      <c r="B643" s="2133" t="s">
        <v>2310</v>
      </c>
      <c r="C643" s="2174" t="s">
        <v>563</v>
      </c>
      <c r="D643" s="3605"/>
      <c r="E643" s="3605"/>
      <c r="F643" s="2131" t="s">
        <v>2329</v>
      </c>
      <c r="G643" s="3602">
        <v>10586300</v>
      </c>
      <c r="H643" s="3602"/>
      <c r="I643" s="3602"/>
      <c r="J643" s="3602"/>
      <c r="K643" s="3602"/>
      <c r="L643" s="3602"/>
      <c r="M643" s="3602"/>
      <c r="N643" s="3602"/>
      <c r="O643" s="3602"/>
      <c r="P643" s="3602"/>
      <c r="Q643" s="3602"/>
      <c r="R643" s="3602"/>
    </row>
    <row r="644" spans="1:18" ht="63.75" customHeight="1">
      <c r="A644" s="2051"/>
      <c r="B644" s="2133" t="s">
        <v>2311</v>
      </c>
      <c r="C644" s="2174" t="s">
        <v>563</v>
      </c>
      <c r="D644" s="3605"/>
      <c r="E644" s="3605"/>
      <c r="F644" s="2131" t="s">
        <v>2330</v>
      </c>
      <c r="G644" s="3602">
        <v>15250000</v>
      </c>
      <c r="H644" s="3602"/>
      <c r="I644" s="3602"/>
      <c r="J644" s="3602"/>
      <c r="K644" s="3602"/>
      <c r="L644" s="3602"/>
      <c r="M644" s="3602"/>
      <c r="N644" s="3602"/>
      <c r="O644" s="3602"/>
      <c r="P644" s="3602"/>
      <c r="Q644" s="3602"/>
      <c r="R644" s="3602"/>
    </row>
    <row r="645" spans="1:18" ht="63.75" customHeight="1">
      <c r="A645" s="2051"/>
      <c r="B645" s="2133" t="s">
        <v>2312</v>
      </c>
      <c r="C645" s="2174" t="s">
        <v>563</v>
      </c>
      <c r="D645" s="3605"/>
      <c r="E645" s="3605"/>
      <c r="F645" s="2131" t="s">
        <v>2331</v>
      </c>
      <c r="G645" s="3602">
        <v>17950000</v>
      </c>
      <c r="H645" s="3602"/>
      <c r="I645" s="3602"/>
      <c r="J645" s="3602"/>
      <c r="K645" s="3602"/>
      <c r="L645" s="3602"/>
      <c r="M645" s="3602"/>
      <c r="N645" s="3602"/>
      <c r="O645" s="3602"/>
      <c r="P645" s="3602"/>
      <c r="Q645" s="3602"/>
      <c r="R645" s="3602"/>
    </row>
    <row r="646" spans="1:18" ht="63.75" customHeight="1">
      <c r="A646" s="2051"/>
      <c r="B646" s="2133" t="s">
        <v>2313</v>
      </c>
      <c r="C646" s="2174" t="s">
        <v>563</v>
      </c>
      <c r="D646" s="3605"/>
      <c r="E646" s="3605"/>
      <c r="F646" s="2131" t="s">
        <v>2332</v>
      </c>
      <c r="G646" s="3602">
        <v>18972500</v>
      </c>
      <c r="H646" s="3602"/>
      <c r="I646" s="3602"/>
      <c r="J646" s="3602"/>
      <c r="K646" s="3602"/>
      <c r="L646" s="3602"/>
      <c r="M646" s="3602"/>
      <c r="N646" s="3602"/>
      <c r="O646" s="3602"/>
      <c r="P646" s="3602"/>
      <c r="Q646" s="3602"/>
      <c r="R646" s="3602"/>
    </row>
    <row r="647" spans="1:18" ht="63.75" customHeight="1">
      <c r="A647" s="2051"/>
      <c r="B647" s="2133" t="s">
        <v>2314</v>
      </c>
      <c r="C647" s="2174" t="s">
        <v>563</v>
      </c>
      <c r="D647" s="3605"/>
      <c r="E647" s="3605"/>
      <c r="F647" s="2131" t="s">
        <v>2332</v>
      </c>
      <c r="G647" s="3602">
        <v>27150000</v>
      </c>
      <c r="H647" s="3602"/>
      <c r="I647" s="3602"/>
      <c r="J647" s="3602"/>
      <c r="K647" s="3602"/>
      <c r="L647" s="3602"/>
      <c r="M647" s="3602"/>
      <c r="N647" s="3602"/>
      <c r="O647" s="3602"/>
      <c r="P647" s="3602"/>
      <c r="Q647" s="3602"/>
      <c r="R647" s="3602"/>
    </row>
    <row r="648" spans="1:18" ht="63.75" customHeight="1">
      <c r="A648" s="2051"/>
      <c r="B648" s="2133" t="s">
        <v>2315</v>
      </c>
      <c r="C648" s="2174" t="s">
        <v>563</v>
      </c>
      <c r="D648" s="3605"/>
      <c r="E648" s="3605"/>
      <c r="F648" s="2131" t="s">
        <v>2333</v>
      </c>
      <c r="G648" s="3602">
        <v>30500000</v>
      </c>
      <c r="H648" s="3602"/>
      <c r="I648" s="3602"/>
      <c r="J648" s="3602"/>
      <c r="K648" s="3602"/>
      <c r="L648" s="3602"/>
      <c r="M648" s="3602"/>
      <c r="N648" s="3602"/>
      <c r="O648" s="3602"/>
      <c r="P648" s="3602"/>
      <c r="Q648" s="3602"/>
      <c r="R648" s="3602"/>
    </row>
    <row r="649" spans="1:18" ht="63.75" customHeight="1">
      <c r="A649" s="2051"/>
      <c r="B649" s="2133" t="s">
        <v>2316</v>
      </c>
      <c r="C649" s="2174" t="s">
        <v>563</v>
      </c>
      <c r="D649" s="3605"/>
      <c r="E649" s="3605"/>
      <c r="F649" s="2131" t="s">
        <v>2334</v>
      </c>
      <c r="G649" s="3602">
        <v>33500000</v>
      </c>
      <c r="H649" s="3602"/>
      <c r="I649" s="3602"/>
      <c r="J649" s="3602"/>
      <c r="K649" s="3602"/>
      <c r="L649" s="3602"/>
      <c r="M649" s="3602"/>
      <c r="N649" s="3602"/>
      <c r="O649" s="3602"/>
      <c r="P649" s="3602"/>
      <c r="Q649" s="3602"/>
      <c r="R649" s="3602"/>
    </row>
    <row r="650" spans="1:18" ht="119.25" customHeight="1">
      <c r="A650" s="2051"/>
      <c r="B650" s="2133" t="s">
        <v>2317</v>
      </c>
      <c r="C650" s="2174" t="s">
        <v>563</v>
      </c>
      <c r="D650" s="3605" t="s">
        <v>2335</v>
      </c>
      <c r="E650" s="3605"/>
      <c r="F650" s="2132"/>
      <c r="G650" s="3654" t="s">
        <v>2336</v>
      </c>
      <c r="H650" s="3655"/>
      <c r="I650" s="3655"/>
      <c r="J650" s="3655"/>
      <c r="K650" s="3655"/>
      <c r="L650" s="3655"/>
      <c r="M650" s="3655"/>
      <c r="N650" s="3655"/>
      <c r="O650" s="3655"/>
      <c r="P650" s="3655"/>
      <c r="Q650" s="3655"/>
      <c r="R650" s="3656"/>
    </row>
    <row r="651" spans="1:18" ht="183" customHeight="1">
      <c r="A651" s="2051"/>
      <c r="B651" s="2170" t="s">
        <v>2731</v>
      </c>
      <c r="C651" s="2174" t="s">
        <v>2732</v>
      </c>
      <c r="D651" s="3605" t="s">
        <v>2733</v>
      </c>
      <c r="E651" s="3605"/>
      <c r="F651" s="2169"/>
      <c r="G651" s="3602">
        <v>90000000</v>
      </c>
      <c r="H651" s="3602"/>
      <c r="I651" s="3602"/>
      <c r="J651" s="3602"/>
      <c r="K651" s="3602"/>
      <c r="L651" s="3602"/>
      <c r="M651" s="3602"/>
      <c r="N651" s="3602"/>
      <c r="O651" s="3602"/>
      <c r="P651" s="3602"/>
      <c r="Q651" s="3602"/>
      <c r="R651" s="3602"/>
    </row>
    <row r="652" spans="1:18" ht="29.25" customHeight="1">
      <c r="A652" s="2051"/>
      <c r="B652" s="3604" t="s">
        <v>2337</v>
      </c>
      <c r="C652" s="3604"/>
      <c r="D652" s="3604"/>
      <c r="E652" s="3604"/>
      <c r="F652" s="2061"/>
      <c r="G652" s="2061"/>
      <c r="H652" s="2061"/>
      <c r="I652" s="2061"/>
      <c r="J652" s="2061"/>
      <c r="K652" s="2061"/>
      <c r="L652" s="2027"/>
      <c r="M652" s="2061"/>
      <c r="N652" s="2061"/>
      <c r="O652" s="2061"/>
      <c r="P652" s="2061"/>
      <c r="Q652" s="2061"/>
      <c r="R652" s="2061"/>
    </row>
    <row r="653" spans="1:18" ht="63.75" customHeight="1">
      <c r="A653" s="2051"/>
      <c r="B653" s="2133" t="s">
        <v>2338</v>
      </c>
      <c r="C653" s="2174" t="s">
        <v>2339</v>
      </c>
      <c r="D653" s="3605" t="s">
        <v>2345</v>
      </c>
      <c r="E653" s="3605"/>
      <c r="F653" s="2131"/>
      <c r="G653" s="3602">
        <v>5220000</v>
      </c>
      <c r="H653" s="3602"/>
      <c r="I653" s="3602"/>
      <c r="J653" s="3602"/>
      <c r="K653" s="3602"/>
      <c r="L653" s="3602"/>
      <c r="M653" s="3602"/>
      <c r="N653" s="3602"/>
      <c r="O653" s="3602"/>
      <c r="P653" s="3602"/>
      <c r="Q653" s="3602"/>
      <c r="R653" s="3602"/>
    </row>
    <row r="654" spans="1:18" ht="63.75" customHeight="1">
      <c r="A654" s="2051"/>
      <c r="B654" s="2133" t="s">
        <v>2340</v>
      </c>
      <c r="C654" s="2174" t="s">
        <v>2339</v>
      </c>
      <c r="D654" s="3605" t="s">
        <v>2345</v>
      </c>
      <c r="E654" s="3605"/>
      <c r="F654" s="2131"/>
      <c r="G654" s="3602">
        <v>5920000</v>
      </c>
      <c r="H654" s="3602"/>
      <c r="I654" s="3602"/>
      <c r="J654" s="3602"/>
      <c r="K654" s="3602"/>
      <c r="L654" s="3602"/>
      <c r="M654" s="3602"/>
      <c r="N654" s="3602"/>
      <c r="O654" s="3602"/>
      <c r="P654" s="3602"/>
      <c r="Q654" s="3602"/>
      <c r="R654" s="3602"/>
    </row>
    <row r="655" spans="1:18" ht="63.75" customHeight="1">
      <c r="A655" s="2051"/>
      <c r="B655" s="2133" t="s">
        <v>2341</v>
      </c>
      <c r="C655" s="2174" t="s">
        <v>2339</v>
      </c>
      <c r="D655" s="3605" t="s">
        <v>2345</v>
      </c>
      <c r="E655" s="3605"/>
      <c r="F655" s="2131"/>
      <c r="G655" s="3602">
        <v>6310000</v>
      </c>
      <c r="H655" s="3602"/>
      <c r="I655" s="3602"/>
      <c r="J655" s="3602"/>
      <c r="K655" s="3602"/>
      <c r="L655" s="3602"/>
      <c r="M655" s="3602"/>
      <c r="N655" s="3602"/>
      <c r="O655" s="3602"/>
      <c r="P655" s="3602"/>
      <c r="Q655" s="3602"/>
      <c r="R655" s="3602"/>
    </row>
    <row r="656" spans="1:18" ht="63.75" customHeight="1">
      <c r="A656" s="2051"/>
      <c r="B656" s="2133" t="s">
        <v>2342</v>
      </c>
      <c r="C656" s="2174" t="s">
        <v>2339</v>
      </c>
      <c r="D656" s="3605" t="s">
        <v>2345</v>
      </c>
      <c r="E656" s="3605"/>
      <c r="F656" s="2131"/>
      <c r="G656" s="3602">
        <v>8600000</v>
      </c>
      <c r="H656" s="3602"/>
      <c r="I656" s="3602"/>
      <c r="J656" s="3602"/>
      <c r="K656" s="3602"/>
      <c r="L656" s="3602"/>
      <c r="M656" s="3602"/>
      <c r="N656" s="3602"/>
      <c r="O656" s="3602"/>
      <c r="P656" s="3602"/>
      <c r="Q656" s="3602"/>
      <c r="R656" s="3602"/>
    </row>
    <row r="657" spans="1:18" ht="63.75" customHeight="1">
      <c r="A657" s="2051"/>
      <c r="B657" s="2133" t="s">
        <v>2343</v>
      </c>
      <c r="C657" s="2174" t="s">
        <v>2339</v>
      </c>
      <c r="D657" s="3605" t="s">
        <v>2345</v>
      </c>
      <c r="E657" s="3605"/>
      <c r="F657" s="2131"/>
      <c r="G657" s="3602">
        <v>9400000</v>
      </c>
      <c r="H657" s="3602"/>
      <c r="I657" s="3602"/>
      <c r="J657" s="3602"/>
      <c r="K657" s="3602"/>
      <c r="L657" s="3602"/>
      <c r="M657" s="3602"/>
      <c r="N657" s="3602"/>
      <c r="O657" s="3602"/>
      <c r="P657" s="3602"/>
      <c r="Q657" s="3602"/>
      <c r="R657" s="3602"/>
    </row>
    <row r="658" spans="1:18" ht="63.75" customHeight="1">
      <c r="A658" s="2051"/>
      <c r="B658" s="2133" t="s">
        <v>2344</v>
      </c>
      <c r="C658" s="2174" t="s">
        <v>2339</v>
      </c>
      <c r="D658" s="3605" t="s">
        <v>2345</v>
      </c>
      <c r="E658" s="3605"/>
      <c r="F658" s="2131"/>
      <c r="G658" s="3602">
        <v>11700000</v>
      </c>
      <c r="H658" s="3602"/>
      <c r="I658" s="3602"/>
      <c r="J658" s="3602"/>
      <c r="K658" s="3602"/>
      <c r="L658" s="3602"/>
      <c r="M658" s="3602"/>
      <c r="N658" s="3602"/>
      <c r="O658" s="3602"/>
      <c r="P658" s="3602"/>
      <c r="Q658" s="3602"/>
      <c r="R658" s="3602"/>
    </row>
    <row r="659" spans="1:18" ht="36" customHeight="1">
      <c r="A659" s="2051"/>
      <c r="B659" s="3604" t="s">
        <v>2346</v>
      </c>
      <c r="C659" s="3604"/>
      <c r="D659" s="3604"/>
      <c r="E659" s="3604"/>
      <c r="F659" s="2061"/>
      <c r="G659" s="2061"/>
      <c r="H659" s="2061"/>
      <c r="I659" s="2061"/>
      <c r="J659" s="2061"/>
      <c r="K659" s="2061"/>
      <c r="L659" s="2027"/>
      <c r="M659" s="2061"/>
      <c r="N659" s="2061"/>
      <c r="O659" s="2061"/>
      <c r="P659" s="2061"/>
      <c r="Q659" s="2061"/>
      <c r="R659" s="2061"/>
    </row>
    <row r="660" spans="1:18" ht="63.75" customHeight="1">
      <c r="A660" s="2051"/>
      <c r="B660" s="2133" t="s">
        <v>2347</v>
      </c>
      <c r="C660" s="2174" t="s">
        <v>2339</v>
      </c>
      <c r="D660" s="3605" t="s">
        <v>2345</v>
      </c>
      <c r="E660" s="3605"/>
      <c r="F660" s="2131"/>
      <c r="G660" s="3602">
        <v>5800000</v>
      </c>
      <c r="H660" s="3602"/>
      <c r="I660" s="3602"/>
      <c r="J660" s="3602"/>
      <c r="K660" s="3602"/>
      <c r="L660" s="3602"/>
      <c r="M660" s="3602"/>
      <c r="N660" s="3602"/>
      <c r="O660" s="3602"/>
      <c r="P660" s="3602"/>
      <c r="Q660" s="3602"/>
      <c r="R660" s="3602"/>
    </row>
    <row r="661" spans="1:18" ht="63.75" customHeight="1">
      <c r="A661" s="2051"/>
      <c r="B661" s="2133" t="s">
        <v>2348</v>
      </c>
      <c r="C661" s="2174" t="s">
        <v>2339</v>
      </c>
      <c r="D661" s="3605" t="s">
        <v>2345</v>
      </c>
      <c r="E661" s="3605"/>
      <c r="F661" s="2131"/>
      <c r="G661" s="3602">
        <v>6250000</v>
      </c>
      <c r="H661" s="3602"/>
      <c r="I661" s="3602"/>
      <c r="J661" s="3602"/>
      <c r="K661" s="3602"/>
      <c r="L661" s="3602"/>
      <c r="M661" s="3602"/>
      <c r="N661" s="3602"/>
      <c r="O661" s="3602"/>
      <c r="P661" s="3602"/>
      <c r="Q661" s="3602"/>
      <c r="R661" s="3602"/>
    </row>
    <row r="662" spans="1:18" ht="63.75" customHeight="1">
      <c r="A662" s="2051"/>
      <c r="B662" s="2133" t="s">
        <v>2349</v>
      </c>
      <c r="C662" s="2174" t="s">
        <v>2339</v>
      </c>
      <c r="D662" s="3605" t="s">
        <v>2345</v>
      </c>
      <c r="E662" s="3605"/>
      <c r="F662" s="2131"/>
      <c r="G662" s="3602">
        <v>6810000</v>
      </c>
      <c r="H662" s="3602"/>
      <c r="I662" s="3602"/>
      <c r="J662" s="3602"/>
      <c r="K662" s="3602"/>
      <c r="L662" s="3602"/>
      <c r="M662" s="3602"/>
      <c r="N662" s="3602"/>
      <c r="O662" s="3602"/>
      <c r="P662" s="3602"/>
      <c r="Q662" s="3602"/>
      <c r="R662" s="3602"/>
    </row>
    <row r="663" spans="1:18" ht="63.75" customHeight="1">
      <c r="A663" s="2051"/>
      <c r="B663" s="2133" t="s">
        <v>2350</v>
      </c>
      <c r="C663" s="2174" t="s">
        <v>2339</v>
      </c>
      <c r="D663" s="3605" t="s">
        <v>2345</v>
      </c>
      <c r="E663" s="3605"/>
      <c r="F663" s="2131"/>
      <c r="G663" s="3602">
        <v>8820000</v>
      </c>
      <c r="H663" s="3602"/>
      <c r="I663" s="3602"/>
      <c r="J663" s="3602"/>
      <c r="K663" s="3602"/>
      <c r="L663" s="3602"/>
      <c r="M663" s="3602"/>
      <c r="N663" s="3602"/>
      <c r="O663" s="3602"/>
      <c r="P663" s="3602"/>
      <c r="Q663" s="3602"/>
      <c r="R663" s="3602"/>
    </row>
    <row r="664" spans="1:18" ht="63.75" customHeight="1">
      <c r="A664" s="2051"/>
      <c r="B664" s="2133" t="s">
        <v>2351</v>
      </c>
      <c r="C664" s="2174" t="s">
        <v>2339</v>
      </c>
      <c r="D664" s="3605" t="s">
        <v>2345</v>
      </c>
      <c r="E664" s="3605"/>
      <c r="F664" s="2131"/>
      <c r="G664" s="3602">
        <v>9830000</v>
      </c>
      <c r="H664" s="3602"/>
      <c r="I664" s="3602"/>
      <c r="J664" s="3602"/>
      <c r="K664" s="3602"/>
      <c r="L664" s="3602"/>
      <c r="M664" s="3602"/>
      <c r="N664" s="3602"/>
      <c r="O664" s="3602"/>
      <c r="P664" s="3602"/>
      <c r="Q664" s="3602"/>
      <c r="R664" s="3602"/>
    </row>
    <row r="665" spans="1:18" ht="63.75" customHeight="1">
      <c r="A665" s="2051"/>
      <c r="B665" s="2133" t="s">
        <v>2352</v>
      </c>
      <c r="C665" s="2174" t="s">
        <v>2339</v>
      </c>
      <c r="D665" s="3605" t="s">
        <v>2345</v>
      </c>
      <c r="E665" s="3605"/>
      <c r="F665" s="2131"/>
      <c r="G665" s="3602">
        <v>12830000</v>
      </c>
      <c r="H665" s="3602"/>
      <c r="I665" s="3602"/>
      <c r="J665" s="3602"/>
      <c r="K665" s="3602"/>
      <c r="L665" s="3602"/>
      <c r="M665" s="3602"/>
      <c r="N665" s="3602"/>
      <c r="O665" s="3602"/>
      <c r="P665" s="3602"/>
      <c r="Q665" s="3602"/>
      <c r="R665" s="3602"/>
    </row>
    <row r="666" spans="1:18" ht="63.75" customHeight="1">
      <c r="A666" s="2051"/>
      <c r="B666" s="2133" t="s">
        <v>2353</v>
      </c>
      <c r="C666" s="2174" t="s">
        <v>2354</v>
      </c>
      <c r="D666" s="3605" t="s">
        <v>2345</v>
      </c>
      <c r="E666" s="3605"/>
      <c r="F666" s="2131"/>
      <c r="G666" s="3602">
        <v>1890000</v>
      </c>
      <c r="H666" s="3602"/>
      <c r="I666" s="3602"/>
      <c r="J666" s="3602"/>
      <c r="K666" s="3602"/>
      <c r="L666" s="3602"/>
      <c r="M666" s="3602"/>
      <c r="N666" s="3602"/>
      <c r="O666" s="3602"/>
      <c r="P666" s="3602"/>
      <c r="Q666" s="3602"/>
      <c r="R666" s="3602"/>
    </row>
    <row r="667" spans="1:18" ht="63.75" customHeight="1">
      <c r="A667" s="2051"/>
      <c r="B667" s="2133" t="s">
        <v>2355</v>
      </c>
      <c r="C667" s="2174" t="s">
        <v>2354</v>
      </c>
      <c r="D667" s="3605" t="s">
        <v>2345</v>
      </c>
      <c r="E667" s="3605"/>
      <c r="F667" s="2131"/>
      <c r="G667" s="3602">
        <v>1785000</v>
      </c>
      <c r="H667" s="3602"/>
      <c r="I667" s="3602"/>
      <c r="J667" s="3602"/>
      <c r="K667" s="3602"/>
      <c r="L667" s="3602"/>
      <c r="M667" s="3602"/>
      <c r="N667" s="3602"/>
      <c r="O667" s="3602"/>
      <c r="P667" s="3602"/>
      <c r="Q667" s="3602"/>
      <c r="R667" s="3602"/>
    </row>
    <row r="668" spans="1:18" ht="63.75" customHeight="1">
      <c r="A668" s="2051"/>
      <c r="B668" s="2133" t="s">
        <v>2356</v>
      </c>
      <c r="C668" s="2174" t="s">
        <v>2354</v>
      </c>
      <c r="D668" s="3605" t="s">
        <v>2345</v>
      </c>
      <c r="E668" s="3605"/>
      <c r="F668" s="2131"/>
      <c r="G668" s="3602">
        <v>4050000</v>
      </c>
      <c r="H668" s="3602"/>
      <c r="I668" s="3602"/>
      <c r="J668" s="3602"/>
      <c r="K668" s="3602"/>
      <c r="L668" s="3602"/>
      <c r="M668" s="3602"/>
      <c r="N668" s="3602"/>
      <c r="O668" s="3602"/>
      <c r="P668" s="3602"/>
      <c r="Q668" s="3602"/>
      <c r="R668" s="3602"/>
    </row>
    <row r="669" spans="1:18" ht="63.75" customHeight="1">
      <c r="A669" s="2051"/>
      <c r="B669" s="2133" t="s">
        <v>2357</v>
      </c>
      <c r="C669" s="2174" t="s">
        <v>2354</v>
      </c>
      <c r="D669" s="3605" t="s">
        <v>2345</v>
      </c>
      <c r="E669" s="3605"/>
      <c r="F669" s="2131"/>
      <c r="G669" s="3602">
        <v>2390000</v>
      </c>
      <c r="H669" s="3602"/>
      <c r="I669" s="3602"/>
      <c r="J669" s="3602"/>
      <c r="K669" s="3602"/>
      <c r="L669" s="3602"/>
      <c r="M669" s="3602"/>
      <c r="N669" s="3602"/>
      <c r="O669" s="3602"/>
      <c r="P669" s="3602"/>
      <c r="Q669" s="3602"/>
      <c r="R669" s="3602"/>
    </row>
    <row r="670" spans="1:18" ht="63.75" customHeight="1">
      <c r="A670" s="2051"/>
      <c r="B670" s="2133" t="s">
        <v>2358</v>
      </c>
      <c r="C670" s="2174" t="s">
        <v>2354</v>
      </c>
      <c r="D670" s="3605" t="s">
        <v>2345</v>
      </c>
      <c r="E670" s="3605"/>
      <c r="F670" s="2131"/>
      <c r="G670" s="3602">
        <v>2150000</v>
      </c>
      <c r="H670" s="3602"/>
      <c r="I670" s="3602"/>
      <c r="J670" s="3602"/>
      <c r="K670" s="3602"/>
      <c r="L670" s="3602"/>
      <c r="M670" s="3602"/>
      <c r="N670" s="3602"/>
      <c r="O670" s="3602"/>
      <c r="P670" s="3602"/>
      <c r="Q670" s="3602"/>
      <c r="R670" s="3602"/>
    </row>
    <row r="671" spans="1:18" ht="63.75" customHeight="1">
      <c r="A671" s="2051"/>
      <c r="B671" s="2133" t="s">
        <v>2359</v>
      </c>
      <c r="C671" s="2174" t="s">
        <v>2354</v>
      </c>
      <c r="D671" s="3605" t="s">
        <v>2345</v>
      </c>
      <c r="E671" s="3605"/>
      <c r="F671" s="2131"/>
      <c r="G671" s="3602">
        <v>4520000</v>
      </c>
      <c r="H671" s="3602"/>
      <c r="I671" s="3602"/>
      <c r="J671" s="3602"/>
      <c r="K671" s="3602"/>
      <c r="L671" s="3602"/>
      <c r="M671" s="3602"/>
      <c r="N671" s="3602"/>
      <c r="O671" s="3602"/>
      <c r="P671" s="3602"/>
      <c r="Q671" s="3602"/>
      <c r="R671" s="3602"/>
    </row>
    <row r="672" spans="1:18" ht="33.75" customHeight="1">
      <c r="A672" s="2051"/>
      <c r="B672" s="3604" t="s">
        <v>2360</v>
      </c>
      <c r="C672" s="3604"/>
      <c r="D672" s="3604"/>
      <c r="E672" s="3604"/>
      <c r="F672" s="2061"/>
      <c r="G672" s="2061"/>
      <c r="H672" s="2061"/>
      <c r="I672" s="2061"/>
      <c r="J672" s="2061"/>
      <c r="K672" s="2061"/>
      <c r="L672" s="2027"/>
      <c r="M672" s="2061"/>
      <c r="N672" s="2061"/>
      <c r="O672" s="2061"/>
      <c r="P672" s="2061"/>
      <c r="Q672" s="2061"/>
      <c r="R672" s="2061"/>
    </row>
    <row r="673" spans="1:18" ht="63.75" customHeight="1">
      <c r="A673" s="2051"/>
      <c r="B673" s="2133" t="s">
        <v>2361</v>
      </c>
      <c r="C673" s="2174" t="s">
        <v>2362</v>
      </c>
      <c r="D673" s="3605" t="s">
        <v>2345</v>
      </c>
      <c r="E673" s="3605"/>
      <c r="F673" s="2131"/>
      <c r="G673" s="3602">
        <v>1020000</v>
      </c>
      <c r="H673" s="3602"/>
      <c r="I673" s="3602"/>
      <c r="J673" s="3602"/>
      <c r="K673" s="3602"/>
      <c r="L673" s="3602"/>
      <c r="M673" s="3602"/>
      <c r="N673" s="3602"/>
      <c r="O673" s="3602"/>
      <c r="P673" s="3602"/>
      <c r="Q673" s="3602"/>
      <c r="R673" s="3602"/>
    </row>
    <row r="674" spans="1:18" ht="31.5" customHeight="1">
      <c r="A674" s="2051"/>
      <c r="B674" s="3604" t="s">
        <v>2363</v>
      </c>
      <c r="C674" s="3604"/>
      <c r="D674" s="3604"/>
      <c r="E674" s="3604"/>
      <c r="F674" s="2061"/>
      <c r="G674" s="2061"/>
      <c r="H674" s="2061"/>
      <c r="I674" s="2061"/>
      <c r="J674" s="2061"/>
      <c r="K674" s="2061"/>
      <c r="L674" s="2027"/>
      <c r="M674" s="2061"/>
      <c r="N674" s="2061"/>
      <c r="O674" s="2061"/>
      <c r="P674" s="2061"/>
      <c r="Q674" s="2061"/>
      <c r="R674" s="2061"/>
    </row>
    <row r="675" spans="1:18" ht="63.75" customHeight="1">
      <c r="A675" s="2051"/>
      <c r="B675" s="2133" t="s">
        <v>2364</v>
      </c>
      <c r="C675" s="2174" t="s">
        <v>563</v>
      </c>
      <c r="D675" s="3605" t="s">
        <v>2345</v>
      </c>
      <c r="E675" s="3605"/>
      <c r="F675" s="2131"/>
      <c r="G675" s="3602">
        <v>670000</v>
      </c>
      <c r="H675" s="3602"/>
      <c r="I675" s="3602"/>
      <c r="J675" s="3602"/>
      <c r="K675" s="3602"/>
      <c r="L675" s="3602"/>
      <c r="M675" s="3602"/>
      <c r="N675" s="3602"/>
      <c r="O675" s="3602"/>
      <c r="P675" s="3602"/>
      <c r="Q675" s="3602"/>
      <c r="R675" s="3602"/>
    </row>
    <row r="676" spans="1:18" ht="63.75" customHeight="1">
      <c r="A676" s="2051"/>
      <c r="B676" s="2133" t="s">
        <v>2365</v>
      </c>
      <c r="C676" s="2174" t="s">
        <v>563</v>
      </c>
      <c r="D676" s="3605" t="s">
        <v>2345</v>
      </c>
      <c r="E676" s="3605"/>
      <c r="F676" s="2131"/>
      <c r="G676" s="3602">
        <v>650000</v>
      </c>
      <c r="H676" s="3602"/>
      <c r="I676" s="3602"/>
      <c r="J676" s="3602"/>
      <c r="K676" s="3602"/>
      <c r="L676" s="3602"/>
      <c r="M676" s="3602"/>
      <c r="N676" s="3602"/>
      <c r="O676" s="3602"/>
      <c r="P676" s="3602"/>
      <c r="Q676" s="3602"/>
      <c r="R676" s="3602"/>
    </row>
    <row r="677" spans="1:18" ht="63.75" customHeight="1">
      <c r="A677" s="2051"/>
      <c r="B677" s="2133" t="s">
        <v>2366</v>
      </c>
      <c r="C677" s="2174" t="s">
        <v>563</v>
      </c>
      <c r="D677" s="3605" t="s">
        <v>2345</v>
      </c>
      <c r="E677" s="3605"/>
      <c r="F677" s="2131"/>
      <c r="G677" s="3602">
        <v>630000</v>
      </c>
      <c r="H677" s="3602"/>
      <c r="I677" s="3602"/>
      <c r="J677" s="3602"/>
      <c r="K677" s="3602"/>
      <c r="L677" s="3602"/>
      <c r="M677" s="3602"/>
      <c r="N677" s="3602"/>
      <c r="O677" s="3602"/>
      <c r="P677" s="3602"/>
      <c r="Q677" s="3602"/>
      <c r="R677" s="3602"/>
    </row>
    <row r="678" spans="1:18" ht="63.75" customHeight="1">
      <c r="A678" s="2051"/>
      <c r="B678" s="2133" t="s">
        <v>2367</v>
      </c>
      <c r="C678" s="2174" t="s">
        <v>563</v>
      </c>
      <c r="D678" s="3605" t="s">
        <v>2345</v>
      </c>
      <c r="E678" s="3605"/>
      <c r="F678" s="2131"/>
      <c r="G678" s="3602">
        <v>930000</v>
      </c>
      <c r="H678" s="3602"/>
      <c r="I678" s="3602"/>
      <c r="J678" s="3602"/>
      <c r="K678" s="3602"/>
      <c r="L678" s="3602"/>
      <c r="M678" s="3602"/>
      <c r="N678" s="3602"/>
      <c r="O678" s="3602"/>
      <c r="P678" s="3602"/>
      <c r="Q678" s="3602"/>
      <c r="R678" s="3602"/>
    </row>
    <row r="679" spans="1:18" ht="63.75" customHeight="1">
      <c r="A679" s="2051"/>
      <c r="B679" s="2133" t="s">
        <v>2368</v>
      </c>
      <c r="C679" s="2174" t="s">
        <v>563</v>
      </c>
      <c r="D679" s="3605" t="s">
        <v>2345</v>
      </c>
      <c r="E679" s="3605"/>
      <c r="F679" s="2131"/>
      <c r="G679" s="3602">
        <v>970000</v>
      </c>
      <c r="H679" s="3602"/>
      <c r="I679" s="3602"/>
      <c r="J679" s="3602"/>
      <c r="K679" s="3602"/>
      <c r="L679" s="3602"/>
      <c r="M679" s="3602"/>
      <c r="N679" s="3602"/>
      <c r="O679" s="3602"/>
      <c r="P679" s="3602"/>
      <c r="Q679" s="3602"/>
      <c r="R679" s="3602"/>
    </row>
    <row r="680" spans="1:18" ht="48" customHeight="1">
      <c r="A680" s="2051">
        <v>7</v>
      </c>
      <c r="B680" s="3603" t="s">
        <v>2484</v>
      </c>
      <c r="C680" s="3604"/>
      <c r="D680" s="3604"/>
      <c r="E680" s="3604"/>
      <c r="F680" s="3604"/>
      <c r="G680" s="3604"/>
      <c r="H680" s="3604"/>
      <c r="I680" s="3604"/>
      <c r="J680" s="3604"/>
      <c r="K680" s="3604"/>
      <c r="L680" s="3604"/>
      <c r="M680" s="3604"/>
      <c r="N680" s="3604"/>
      <c r="O680" s="3604"/>
      <c r="P680" s="3604"/>
      <c r="Q680" s="3604"/>
      <c r="R680" s="3604"/>
    </row>
    <row r="681" spans="1:18" ht="17.25" customHeight="1">
      <c r="A681" s="2051"/>
      <c r="B681" s="2067"/>
      <c r="C681" s="2176"/>
      <c r="D681" s="2061"/>
      <c r="E681" s="3606" t="s">
        <v>2485</v>
      </c>
      <c r="F681" s="3607"/>
      <c r="G681" s="3607"/>
      <c r="H681" s="3607"/>
      <c r="I681" s="3607"/>
      <c r="J681" s="3607"/>
      <c r="K681" s="3607"/>
      <c r="L681" s="3607"/>
      <c r="M681" s="3607"/>
      <c r="N681" s="3607"/>
      <c r="O681" s="3607"/>
      <c r="P681" s="3607"/>
      <c r="Q681" s="3607"/>
      <c r="R681" s="3608"/>
    </row>
    <row r="682" spans="1:18" ht="16.5" customHeight="1">
      <c r="A682" s="2051"/>
      <c r="B682" s="3603" t="s">
        <v>2516</v>
      </c>
      <c r="C682" s="3604"/>
      <c r="D682" s="3604"/>
      <c r="E682" s="3604"/>
      <c r="F682" s="3604"/>
      <c r="G682" s="3604"/>
      <c r="H682" s="3604"/>
      <c r="I682" s="3604"/>
      <c r="J682" s="3604"/>
      <c r="K682" s="3604"/>
      <c r="L682" s="3604"/>
      <c r="M682" s="3604"/>
      <c r="N682" s="3604"/>
      <c r="O682" s="3604"/>
      <c r="P682" s="3604"/>
      <c r="Q682" s="3604"/>
      <c r="R682" s="3604"/>
    </row>
    <row r="683" spans="1:18" ht="23.25" customHeight="1">
      <c r="A683" s="2050"/>
      <c r="B683" s="2052" t="s">
        <v>2486</v>
      </c>
      <c r="C683" s="2178" t="s">
        <v>2491</v>
      </c>
      <c r="D683" s="2064"/>
      <c r="E683" s="3600"/>
      <c r="F683" s="3601"/>
      <c r="G683" s="3602">
        <v>5542</v>
      </c>
      <c r="H683" s="3602"/>
      <c r="I683" s="3602"/>
      <c r="J683" s="3602"/>
      <c r="K683" s="3602"/>
      <c r="L683" s="3602"/>
      <c r="M683" s="3602"/>
      <c r="N683" s="3602"/>
      <c r="O683" s="3602"/>
      <c r="P683" s="3602"/>
      <c r="Q683" s="3602"/>
      <c r="R683" s="3602"/>
    </row>
    <row r="684" spans="1:18" ht="23.25" customHeight="1">
      <c r="A684" s="2050"/>
      <c r="B684" s="2052" t="s">
        <v>2487</v>
      </c>
      <c r="C684" s="2178" t="s">
        <v>2491</v>
      </c>
      <c r="D684" s="2064"/>
      <c r="E684" s="3600"/>
      <c r="F684" s="3601"/>
      <c r="G684" s="3602">
        <v>8880</v>
      </c>
      <c r="H684" s="3602"/>
      <c r="I684" s="3602"/>
      <c r="J684" s="3602"/>
      <c r="K684" s="3602"/>
      <c r="L684" s="3602"/>
      <c r="M684" s="3602"/>
      <c r="N684" s="3602"/>
      <c r="O684" s="3602"/>
      <c r="P684" s="3602"/>
      <c r="Q684" s="3602"/>
      <c r="R684" s="3602"/>
    </row>
    <row r="685" spans="1:18" ht="23.25" customHeight="1">
      <c r="A685" s="2050"/>
      <c r="B685" s="2052" t="s">
        <v>2488</v>
      </c>
      <c r="C685" s="2178" t="s">
        <v>2491</v>
      </c>
      <c r="D685" s="2064"/>
      <c r="E685" s="3600"/>
      <c r="F685" s="3601"/>
      <c r="G685" s="3602">
        <v>13876</v>
      </c>
      <c r="H685" s="3602"/>
      <c r="I685" s="3602"/>
      <c r="J685" s="3602"/>
      <c r="K685" s="3602"/>
      <c r="L685" s="3602"/>
      <c r="M685" s="3602"/>
      <c r="N685" s="3602"/>
      <c r="O685" s="3602"/>
      <c r="P685" s="3602"/>
      <c r="Q685" s="3602"/>
      <c r="R685" s="3602"/>
    </row>
    <row r="686" spans="1:18" ht="23.25" customHeight="1">
      <c r="A686" s="2050"/>
      <c r="B686" s="2052" t="s">
        <v>2489</v>
      </c>
      <c r="C686" s="2178" t="s">
        <v>2491</v>
      </c>
      <c r="D686" s="2064"/>
      <c r="E686" s="3600"/>
      <c r="F686" s="3601"/>
      <c r="G686" s="3602">
        <v>20313</v>
      </c>
      <c r="H686" s="3602"/>
      <c r="I686" s="3602"/>
      <c r="J686" s="3602"/>
      <c r="K686" s="3602"/>
      <c r="L686" s="3602"/>
      <c r="M686" s="3602"/>
      <c r="N686" s="3602"/>
      <c r="O686" s="3602"/>
      <c r="P686" s="3602"/>
      <c r="Q686" s="3602"/>
      <c r="R686" s="3602"/>
    </row>
    <row r="687" spans="1:18" ht="23.25" customHeight="1">
      <c r="A687" s="2050"/>
      <c r="B687" s="2052" t="s">
        <v>2490</v>
      </c>
      <c r="C687" s="2178" t="s">
        <v>2491</v>
      </c>
      <c r="D687" s="2064"/>
      <c r="E687" s="3600"/>
      <c r="F687" s="3601"/>
      <c r="G687" s="3602">
        <v>34473</v>
      </c>
      <c r="H687" s="3602"/>
      <c r="I687" s="3602"/>
      <c r="J687" s="3602"/>
      <c r="K687" s="3602"/>
      <c r="L687" s="3602"/>
      <c r="M687" s="3602"/>
      <c r="N687" s="3602"/>
      <c r="O687" s="3602"/>
      <c r="P687" s="3602"/>
      <c r="Q687" s="3602"/>
      <c r="R687" s="3602"/>
    </row>
    <row r="688" spans="1:18" ht="16.5" customHeight="1">
      <c r="A688" s="2051"/>
      <c r="B688" s="3603" t="s">
        <v>2517</v>
      </c>
      <c r="C688" s="3604"/>
      <c r="D688" s="3604"/>
      <c r="E688" s="3604"/>
      <c r="F688" s="3604"/>
      <c r="G688" s="3604"/>
      <c r="H688" s="3604"/>
      <c r="I688" s="3604"/>
      <c r="J688" s="3604"/>
      <c r="K688" s="3604"/>
      <c r="L688" s="3604"/>
      <c r="M688" s="3604"/>
      <c r="N688" s="3604"/>
      <c r="O688" s="3604"/>
      <c r="P688" s="3604"/>
      <c r="Q688" s="3604"/>
      <c r="R688" s="3604"/>
    </row>
    <row r="689" spans="1:18" ht="23.25" customHeight="1">
      <c r="A689" s="2050"/>
      <c r="B689" s="2052" t="s">
        <v>2492</v>
      </c>
      <c r="C689" s="2178" t="s">
        <v>2491</v>
      </c>
      <c r="D689" s="2064"/>
      <c r="E689" s="3600"/>
      <c r="F689" s="3601"/>
      <c r="G689" s="3602">
        <v>16473</v>
      </c>
      <c r="H689" s="3602"/>
      <c r="I689" s="3602"/>
      <c r="J689" s="3602"/>
      <c r="K689" s="3602"/>
      <c r="L689" s="3602"/>
      <c r="M689" s="3602"/>
      <c r="N689" s="3602"/>
      <c r="O689" s="3602"/>
      <c r="P689" s="3602"/>
      <c r="Q689" s="3602"/>
      <c r="R689" s="3602"/>
    </row>
    <row r="690" spans="1:18" ht="23.25" customHeight="1">
      <c r="A690" s="2050"/>
      <c r="B690" s="2052" t="s">
        <v>2493</v>
      </c>
      <c r="C690" s="2178" t="s">
        <v>2491</v>
      </c>
      <c r="D690" s="2064"/>
      <c r="E690" s="3600"/>
      <c r="F690" s="3601"/>
      <c r="G690" s="3602">
        <v>23062</v>
      </c>
      <c r="H690" s="3602"/>
      <c r="I690" s="3602"/>
      <c r="J690" s="3602"/>
      <c r="K690" s="3602"/>
      <c r="L690" s="3602"/>
      <c r="M690" s="3602"/>
      <c r="N690" s="3602"/>
      <c r="O690" s="3602"/>
      <c r="P690" s="3602"/>
      <c r="Q690" s="3602"/>
      <c r="R690" s="3602"/>
    </row>
    <row r="691" spans="1:18" ht="23.25" customHeight="1">
      <c r="A691" s="2050"/>
      <c r="B691" s="2052" t="s">
        <v>2494</v>
      </c>
      <c r="C691" s="2178" t="s">
        <v>2491</v>
      </c>
      <c r="D691" s="2064"/>
      <c r="E691" s="3600"/>
      <c r="F691" s="3601"/>
      <c r="G691" s="3602">
        <v>36895</v>
      </c>
      <c r="H691" s="3602"/>
      <c r="I691" s="3602"/>
      <c r="J691" s="3602"/>
      <c r="K691" s="3602"/>
      <c r="L691" s="3602"/>
      <c r="M691" s="3602"/>
      <c r="N691" s="3602"/>
      <c r="O691" s="3602"/>
      <c r="P691" s="3602"/>
      <c r="Q691" s="3602"/>
      <c r="R691" s="3602"/>
    </row>
    <row r="692" spans="1:18" ht="23.25" customHeight="1">
      <c r="A692" s="2050"/>
      <c r="B692" s="2052" t="s">
        <v>2495</v>
      </c>
      <c r="C692" s="2178" t="s">
        <v>2491</v>
      </c>
      <c r="D692" s="2064"/>
      <c r="E692" s="3600"/>
      <c r="F692" s="3601"/>
      <c r="G692" s="3602">
        <v>56575</v>
      </c>
      <c r="H692" s="3602"/>
      <c r="I692" s="3602"/>
      <c r="J692" s="3602"/>
      <c r="K692" s="3602"/>
      <c r="L692" s="3602"/>
      <c r="M692" s="3602"/>
      <c r="N692" s="3602"/>
      <c r="O692" s="3602"/>
      <c r="P692" s="3602"/>
      <c r="Q692" s="3602"/>
      <c r="R692" s="3602"/>
    </row>
    <row r="693" spans="1:18" ht="23.25" customHeight="1">
      <c r="A693" s="2050"/>
      <c r="B693" s="2052" t="s">
        <v>2496</v>
      </c>
      <c r="C693" s="2178" t="s">
        <v>2491</v>
      </c>
      <c r="D693" s="2064"/>
      <c r="E693" s="3600"/>
      <c r="F693" s="3601"/>
      <c r="G693" s="3602">
        <v>85920</v>
      </c>
      <c r="H693" s="3602"/>
      <c r="I693" s="3602"/>
      <c r="J693" s="3602"/>
      <c r="K693" s="3602"/>
      <c r="L693" s="3602"/>
      <c r="M693" s="3602"/>
      <c r="N693" s="3602"/>
      <c r="O693" s="3602"/>
      <c r="P693" s="3602"/>
      <c r="Q693" s="3602"/>
      <c r="R693" s="3602"/>
    </row>
    <row r="694" spans="1:18" ht="16.5" customHeight="1">
      <c r="A694" s="2051"/>
      <c r="B694" s="3603" t="s">
        <v>2518</v>
      </c>
      <c r="C694" s="3604"/>
      <c r="D694" s="3604"/>
      <c r="E694" s="3604"/>
      <c r="F694" s="3604"/>
      <c r="G694" s="3604"/>
      <c r="H694" s="3604"/>
      <c r="I694" s="3604"/>
      <c r="J694" s="3604"/>
      <c r="K694" s="3604"/>
      <c r="L694" s="3604"/>
      <c r="M694" s="3604"/>
      <c r="N694" s="3604"/>
      <c r="O694" s="3604"/>
      <c r="P694" s="3604"/>
      <c r="Q694" s="3604"/>
      <c r="R694" s="3604"/>
    </row>
    <row r="695" spans="1:18" ht="23.25" customHeight="1">
      <c r="A695" s="2050"/>
      <c r="B695" s="2052" t="s">
        <v>2497</v>
      </c>
      <c r="C695" s="2178" t="s">
        <v>2491</v>
      </c>
      <c r="D695" s="2064"/>
      <c r="E695" s="3600"/>
      <c r="F695" s="3601"/>
      <c r="G695" s="3602">
        <v>25876</v>
      </c>
      <c r="H695" s="3602"/>
      <c r="I695" s="3602"/>
      <c r="J695" s="3602"/>
      <c r="K695" s="3602"/>
      <c r="L695" s="3602"/>
      <c r="M695" s="3602"/>
      <c r="N695" s="3602"/>
      <c r="O695" s="3602"/>
      <c r="P695" s="3602"/>
      <c r="Q695" s="3602"/>
      <c r="R695" s="3602"/>
    </row>
    <row r="696" spans="1:18" ht="23.25" customHeight="1">
      <c r="A696" s="2050"/>
      <c r="B696" s="2052" t="s">
        <v>2498</v>
      </c>
      <c r="C696" s="2178" t="s">
        <v>2491</v>
      </c>
      <c r="D696" s="2064"/>
      <c r="E696" s="3600"/>
      <c r="F696" s="3601"/>
      <c r="G696" s="3602">
        <v>35956</v>
      </c>
      <c r="H696" s="3602"/>
      <c r="I696" s="3602"/>
      <c r="J696" s="3602"/>
      <c r="K696" s="3602"/>
      <c r="L696" s="3602"/>
      <c r="M696" s="3602"/>
      <c r="N696" s="3602"/>
      <c r="O696" s="3602"/>
      <c r="P696" s="3602"/>
      <c r="Q696" s="3602"/>
      <c r="R696" s="3602"/>
    </row>
    <row r="697" spans="1:18" ht="23.25" customHeight="1">
      <c r="A697" s="2050"/>
      <c r="B697" s="2052" t="s">
        <v>2499</v>
      </c>
      <c r="C697" s="2178" t="s">
        <v>2491</v>
      </c>
      <c r="D697" s="2064"/>
      <c r="E697" s="3600"/>
      <c r="F697" s="3601"/>
      <c r="G697" s="3602">
        <v>49593</v>
      </c>
      <c r="H697" s="3602"/>
      <c r="I697" s="3602"/>
      <c r="J697" s="3602"/>
      <c r="K697" s="3602"/>
      <c r="L697" s="3602"/>
      <c r="M697" s="3602"/>
      <c r="N697" s="3602"/>
      <c r="O697" s="3602"/>
      <c r="P697" s="3602"/>
      <c r="Q697" s="3602"/>
      <c r="R697" s="3602"/>
    </row>
    <row r="698" spans="1:18" ht="23.25" customHeight="1">
      <c r="A698" s="2050"/>
      <c r="B698" s="2052" t="s">
        <v>2500</v>
      </c>
      <c r="C698" s="2178" t="s">
        <v>2491</v>
      </c>
      <c r="D698" s="2064"/>
      <c r="E698" s="3600"/>
      <c r="F698" s="3601"/>
      <c r="G698" s="3602">
        <v>77782</v>
      </c>
      <c r="H698" s="3602"/>
      <c r="I698" s="3602"/>
      <c r="J698" s="3602"/>
      <c r="K698" s="3602"/>
      <c r="L698" s="3602"/>
      <c r="M698" s="3602"/>
      <c r="N698" s="3602"/>
      <c r="O698" s="3602"/>
      <c r="P698" s="3602"/>
      <c r="Q698" s="3602"/>
      <c r="R698" s="3602"/>
    </row>
    <row r="699" spans="1:18" ht="23.25" customHeight="1">
      <c r="A699" s="2050"/>
      <c r="B699" s="2052" t="s">
        <v>2501</v>
      </c>
      <c r="C699" s="2178" t="s">
        <v>2491</v>
      </c>
      <c r="D699" s="2064"/>
      <c r="E699" s="3600"/>
      <c r="F699" s="3601"/>
      <c r="G699" s="3602">
        <v>118407</v>
      </c>
      <c r="H699" s="3602"/>
      <c r="I699" s="3602"/>
      <c r="J699" s="3602"/>
      <c r="K699" s="3602"/>
      <c r="L699" s="3602"/>
      <c r="M699" s="3602"/>
      <c r="N699" s="3602"/>
      <c r="O699" s="3602"/>
      <c r="P699" s="3602"/>
      <c r="Q699" s="3602"/>
      <c r="R699" s="3602"/>
    </row>
    <row r="700" spans="1:18" ht="16.5" customHeight="1">
      <c r="A700" s="2051"/>
      <c r="B700" s="3603" t="s">
        <v>2519</v>
      </c>
      <c r="C700" s="3604"/>
      <c r="D700" s="3604"/>
      <c r="E700" s="3604"/>
      <c r="F700" s="3604"/>
      <c r="G700" s="3604"/>
      <c r="H700" s="3604"/>
      <c r="I700" s="3604"/>
      <c r="J700" s="3604"/>
      <c r="K700" s="3604"/>
      <c r="L700" s="3604"/>
      <c r="M700" s="3604"/>
      <c r="N700" s="3604"/>
      <c r="O700" s="3604"/>
      <c r="P700" s="3604"/>
      <c r="Q700" s="3604"/>
      <c r="R700" s="3604"/>
    </row>
    <row r="701" spans="1:18" ht="23.25" customHeight="1">
      <c r="A701" s="2050"/>
      <c r="B701" s="2052" t="s">
        <v>2502</v>
      </c>
      <c r="C701" s="2178" t="s">
        <v>2491</v>
      </c>
      <c r="D701" s="2064"/>
      <c r="E701" s="3600"/>
      <c r="F701" s="3601"/>
      <c r="G701" s="3602">
        <v>24611</v>
      </c>
      <c r="H701" s="3602"/>
      <c r="I701" s="3602"/>
      <c r="J701" s="3602"/>
      <c r="K701" s="3602"/>
      <c r="L701" s="3602"/>
      <c r="M701" s="3602"/>
      <c r="N701" s="3602"/>
      <c r="O701" s="3602"/>
      <c r="P701" s="3602"/>
      <c r="Q701" s="3602"/>
      <c r="R701" s="3602"/>
    </row>
    <row r="702" spans="1:18" ht="23.25" customHeight="1">
      <c r="A702" s="2050"/>
      <c r="B702" s="2052" t="s">
        <v>2503</v>
      </c>
      <c r="C702" s="2178" t="s">
        <v>2491</v>
      </c>
      <c r="D702" s="2064"/>
      <c r="E702" s="3600"/>
      <c r="F702" s="3601"/>
      <c r="G702" s="3602">
        <v>35149</v>
      </c>
      <c r="H702" s="3602"/>
      <c r="I702" s="3602"/>
      <c r="J702" s="3602"/>
      <c r="K702" s="3602"/>
      <c r="L702" s="3602"/>
      <c r="M702" s="3602"/>
      <c r="N702" s="3602"/>
      <c r="O702" s="3602"/>
      <c r="P702" s="3602"/>
      <c r="Q702" s="3602"/>
      <c r="R702" s="3602"/>
    </row>
    <row r="703" spans="1:18" ht="23.25" customHeight="1">
      <c r="A703" s="2050"/>
      <c r="B703" s="2052" t="s">
        <v>2504</v>
      </c>
      <c r="C703" s="2178" t="s">
        <v>2491</v>
      </c>
      <c r="D703" s="2064"/>
      <c r="E703" s="3600"/>
      <c r="F703" s="3601"/>
      <c r="G703" s="3602">
        <v>50640</v>
      </c>
      <c r="H703" s="3602"/>
      <c r="I703" s="3602"/>
      <c r="J703" s="3602"/>
      <c r="K703" s="3602"/>
      <c r="L703" s="3602"/>
      <c r="M703" s="3602"/>
      <c r="N703" s="3602"/>
      <c r="O703" s="3602"/>
      <c r="P703" s="3602"/>
      <c r="Q703" s="3602"/>
      <c r="R703" s="3602"/>
    </row>
    <row r="704" spans="1:18" ht="23.25" customHeight="1">
      <c r="A704" s="2050"/>
      <c r="B704" s="2052" t="s">
        <v>2505</v>
      </c>
      <c r="C704" s="2178" t="s">
        <v>2491</v>
      </c>
      <c r="D704" s="2064"/>
      <c r="E704" s="3600"/>
      <c r="F704" s="3601"/>
      <c r="G704" s="3602">
        <v>70560</v>
      </c>
      <c r="H704" s="3602"/>
      <c r="I704" s="3602"/>
      <c r="J704" s="3602"/>
      <c r="K704" s="3602"/>
      <c r="L704" s="3602"/>
      <c r="M704" s="3602"/>
      <c r="N704" s="3602"/>
      <c r="O704" s="3602"/>
      <c r="P704" s="3602"/>
      <c r="Q704" s="3602"/>
      <c r="R704" s="3602"/>
    </row>
    <row r="705" spans="1:18" ht="23.25" customHeight="1">
      <c r="A705" s="2050"/>
      <c r="B705" s="2052" t="s">
        <v>2506</v>
      </c>
      <c r="C705" s="2178" t="s">
        <v>2491</v>
      </c>
      <c r="D705" s="2064"/>
      <c r="E705" s="3600"/>
      <c r="F705" s="3601"/>
      <c r="G705" s="3602">
        <v>114131</v>
      </c>
      <c r="H705" s="3602"/>
      <c r="I705" s="3602"/>
      <c r="J705" s="3602"/>
      <c r="K705" s="3602"/>
      <c r="L705" s="3602"/>
      <c r="M705" s="3602"/>
      <c r="N705" s="3602"/>
      <c r="O705" s="3602"/>
      <c r="P705" s="3602"/>
      <c r="Q705" s="3602"/>
      <c r="R705" s="3602"/>
    </row>
    <row r="706" spans="1:18" ht="16.5" customHeight="1">
      <c r="A706" s="2051"/>
      <c r="B706" s="3603" t="s">
        <v>2520</v>
      </c>
      <c r="C706" s="3604"/>
      <c r="D706" s="3604"/>
      <c r="E706" s="3604"/>
      <c r="F706" s="3604"/>
      <c r="G706" s="3604"/>
      <c r="H706" s="3604"/>
      <c r="I706" s="3604"/>
      <c r="J706" s="3604"/>
      <c r="K706" s="3604"/>
      <c r="L706" s="3604"/>
      <c r="M706" s="3604"/>
      <c r="N706" s="3604"/>
      <c r="O706" s="3604"/>
      <c r="P706" s="3604"/>
      <c r="Q706" s="3604"/>
      <c r="R706" s="3604"/>
    </row>
    <row r="707" spans="1:18" ht="23.25" customHeight="1">
      <c r="A707" s="2050"/>
      <c r="B707" s="2052" t="s">
        <v>2507</v>
      </c>
      <c r="C707" s="2178" t="s">
        <v>2491</v>
      </c>
      <c r="D707" s="2064"/>
      <c r="E707" s="3600"/>
      <c r="F707" s="3601"/>
      <c r="G707" s="3602">
        <v>44684</v>
      </c>
      <c r="H707" s="3602"/>
      <c r="I707" s="3602"/>
      <c r="J707" s="3602"/>
      <c r="K707" s="3602"/>
      <c r="L707" s="3602"/>
      <c r="M707" s="3602"/>
      <c r="N707" s="3602"/>
      <c r="O707" s="3602"/>
      <c r="P707" s="3602"/>
      <c r="Q707" s="3602"/>
      <c r="R707" s="3602"/>
    </row>
    <row r="708" spans="1:18" ht="23.25" customHeight="1">
      <c r="A708" s="2050"/>
      <c r="B708" s="2052" t="s">
        <v>2508</v>
      </c>
      <c r="C708" s="2178" t="s">
        <v>2491</v>
      </c>
      <c r="D708" s="2064"/>
      <c r="E708" s="3600"/>
      <c r="F708" s="3601"/>
      <c r="G708" s="3602">
        <v>63775</v>
      </c>
      <c r="H708" s="3602"/>
      <c r="I708" s="3602"/>
      <c r="J708" s="3602"/>
      <c r="K708" s="3602"/>
      <c r="L708" s="3602"/>
      <c r="M708" s="3602"/>
      <c r="N708" s="3602"/>
      <c r="O708" s="3602"/>
      <c r="P708" s="3602"/>
      <c r="Q708" s="3602"/>
      <c r="R708" s="3602"/>
    </row>
    <row r="709" spans="1:18" ht="23.25" customHeight="1">
      <c r="A709" s="2050"/>
      <c r="B709" s="2052" t="s">
        <v>2509</v>
      </c>
      <c r="C709" s="2178" t="s">
        <v>2491</v>
      </c>
      <c r="D709" s="2064"/>
      <c r="E709" s="3600"/>
      <c r="F709" s="3601"/>
      <c r="G709" s="3602">
        <v>88669</v>
      </c>
      <c r="H709" s="3602"/>
      <c r="I709" s="3602"/>
      <c r="J709" s="3602"/>
      <c r="K709" s="3602"/>
      <c r="L709" s="3602"/>
      <c r="M709" s="3602"/>
      <c r="N709" s="3602"/>
      <c r="O709" s="3602"/>
      <c r="P709" s="3602"/>
      <c r="Q709" s="3602"/>
      <c r="R709" s="3602"/>
    </row>
    <row r="710" spans="1:18" ht="23.25" customHeight="1">
      <c r="A710" s="2050"/>
      <c r="B710" s="2052" t="s">
        <v>2510</v>
      </c>
      <c r="C710" s="2178" t="s">
        <v>2491</v>
      </c>
      <c r="D710" s="2064"/>
      <c r="E710" s="3600"/>
      <c r="F710" s="3601"/>
      <c r="G710" s="3602">
        <v>136407</v>
      </c>
      <c r="H710" s="3602"/>
      <c r="I710" s="3602"/>
      <c r="J710" s="3602"/>
      <c r="K710" s="3602"/>
      <c r="L710" s="3602"/>
      <c r="M710" s="3602"/>
      <c r="N710" s="3602"/>
      <c r="O710" s="3602"/>
      <c r="P710" s="3602"/>
      <c r="Q710" s="3602"/>
      <c r="R710" s="3602"/>
    </row>
    <row r="711" spans="1:18" ht="23.25" customHeight="1">
      <c r="A711" s="2050"/>
      <c r="B711" s="2052" t="s">
        <v>2511</v>
      </c>
      <c r="C711" s="2178" t="s">
        <v>2491</v>
      </c>
      <c r="D711" s="2064"/>
      <c r="E711" s="3600"/>
      <c r="F711" s="3601"/>
      <c r="G711" s="3602">
        <v>205440</v>
      </c>
      <c r="H711" s="3602"/>
      <c r="I711" s="3602"/>
      <c r="J711" s="3602"/>
      <c r="K711" s="3602"/>
      <c r="L711" s="3602"/>
      <c r="M711" s="3602"/>
      <c r="N711" s="3602"/>
      <c r="O711" s="3602"/>
      <c r="P711" s="3602"/>
      <c r="Q711" s="3602"/>
      <c r="R711" s="3602"/>
    </row>
    <row r="712" spans="1:18" ht="64.5" customHeight="1">
      <c r="A712" s="2051">
        <v>8</v>
      </c>
      <c r="B712" s="3603" t="s">
        <v>2532</v>
      </c>
      <c r="C712" s="3604"/>
      <c r="D712" s="3604"/>
      <c r="E712" s="3604"/>
      <c r="F712" s="3604"/>
      <c r="G712" s="3604"/>
      <c r="H712" s="3604"/>
      <c r="I712" s="3604"/>
      <c r="J712" s="3604"/>
      <c r="K712" s="3604"/>
      <c r="L712" s="3604"/>
      <c r="M712" s="3604"/>
      <c r="N712" s="3604"/>
      <c r="O712" s="3604"/>
      <c r="P712" s="3604"/>
      <c r="Q712" s="3604"/>
      <c r="R712" s="3604"/>
    </row>
    <row r="713" spans="1:18" ht="28.5" customHeight="1">
      <c r="A713" s="2051"/>
      <c r="B713" s="2130"/>
      <c r="C713" s="3611" t="s">
        <v>2533</v>
      </c>
      <c r="D713" s="3611"/>
      <c r="E713" s="3611"/>
      <c r="F713" s="3611"/>
      <c r="G713" s="3611"/>
      <c r="H713" s="3611"/>
      <c r="I713" s="3611"/>
      <c r="J713" s="3611"/>
      <c r="K713" s="3611"/>
      <c r="L713" s="3611"/>
      <c r="M713" s="3611"/>
      <c r="N713" s="3611"/>
      <c r="O713" s="3611"/>
      <c r="P713" s="3611"/>
      <c r="Q713" s="3611"/>
      <c r="R713" s="3611"/>
    </row>
    <row r="714" spans="1:18" ht="38.25" customHeight="1">
      <c r="A714" s="2051"/>
      <c r="B714" s="2098" t="s">
        <v>2546</v>
      </c>
      <c r="C714" s="2175"/>
      <c r="D714" s="2132" t="s">
        <v>2534</v>
      </c>
      <c r="E714" s="2061"/>
      <c r="F714" s="2061"/>
      <c r="G714" s="2061"/>
      <c r="H714" s="2061"/>
      <c r="I714" s="2061"/>
      <c r="J714" s="2061"/>
      <c r="K714" s="2061"/>
      <c r="L714" s="2027"/>
      <c r="M714" s="2061"/>
      <c r="N714" s="2061"/>
      <c r="O714" s="2061"/>
      <c r="P714" s="2061"/>
      <c r="Q714" s="2061"/>
      <c r="R714" s="2061"/>
    </row>
    <row r="715" spans="1:18" s="1802" customFormat="1" ht="63" customHeight="1">
      <c r="A715" s="2051"/>
      <c r="B715" s="2133" t="s">
        <v>2543</v>
      </c>
      <c r="C715" s="2174" t="s">
        <v>2339</v>
      </c>
      <c r="D715" s="2061"/>
      <c r="E715" s="2066">
        <v>3980000</v>
      </c>
      <c r="F715" s="2132"/>
      <c r="G715" s="2066">
        <v>3980000</v>
      </c>
      <c r="H715" s="2066">
        <v>3980000</v>
      </c>
      <c r="I715" s="2066">
        <v>3980000</v>
      </c>
      <c r="J715" s="2066">
        <v>3980000</v>
      </c>
      <c r="K715" s="2066">
        <v>3980000</v>
      </c>
      <c r="L715" s="2066">
        <v>3980000</v>
      </c>
      <c r="M715" s="2066">
        <v>3980000</v>
      </c>
      <c r="N715" s="2066">
        <v>3980000</v>
      </c>
      <c r="O715" s="2066">
        <v>3980000</v>
      </c>
      <c r="P715" s="2066">
        <v>3980000</v>
      </c>
      <c r="Q715" s="2066">
        <v>3980000</v>
      </c>
      <c r="R715" s="2066">
        <v>3980000</v>
      </c>
    </row>
    <row r="716" spans="1:18" ht="63" customHeight="1">
      <c r="A716" s="2051"/>
      <c r="B716" s="2133" t="s">
        <v>2544</v>
      </c>
      <c r="C716" s="2174" t="s">
        <v>2339</v>
      </c>
      <c r="D716" s="2064"/>
      <c r="E716" s="2066">
        <v>4200000</v>
      </c>
      <c r="F716" s="2131"/>
      <c r="G716" s="2066">
        <v>4200000</v>
      </c>
      <c r="H716" s="2066">
        <v>4200000</v>
      </c>
      <c r="I716" s="2066">
        <v>4200000</v>
      </c>
      <c r="J716" s="2066">
        <v>4200000</v>
      </c>
      <c r="K716" s="2066">
        <v>4200000</v>
      </c>
      <c r="L716" s="2066">
        <v>4200000</v>
      </c>
      <c r="M716" s="2066">
        <v>4200000</v>
      </c>
      <c r="N716" s="2066">
        <v>4200000</v>
      </c>
      <c r="O716" s="2066">
        <v>4200000</v>
      </c>
      <c r="P716" s="2066">
        <v>4200000</v>
      </c>
      <c r="Q716" s="2066">
        <v>4200000</v>
      </c>
      <c r="R716" s="2066">
        <v>4200000</v>
      </c>
    </row>
    <row r="717" spans="1:18" ht="63" customHeight="1">
      <c r="A717" s="2051"/>
      <c r="B717" s="2133" t="s">
        <v>2545</v>
      </c>
      <c r="C717" s="2174" t="s">
        <v>2339</v>
      </c>
      <c r="D717" s="2064"/>
      <c r="E717" s="2066">
        <v>4450000</v>
      </c>
      <c r="F717" s="2131"/>
      <c r="G717" s="2066">
        <v>4450000</v>
      </c>
      <c r="H717" s="2066">
        <v>4450000</v>
      </c>
      <c r="I717" s="2066">
        <v>4450000</v>
      </c>
      <c r="J717" s="2066">
        <v>4450000</v>
      </c>
      <c r="K717" s="2066">
        <v>4450000</v>
      </c>
      <c r="L717" s="2066">
        <v>4450000</v>
      </c>
      <c r="M717" s="2066">
        <v>4450000</v>
      </c>
      <c r="N717" s="2066">
        <v>4450000</v>
      </c>
      <c r="O717" s="2066">
        <v>4450000</v>
      </c>
      <c r="P717" s="2066">
        <v>4450000</v>
      </c>
      <c r="Q717" s="2066">
        <v>4450000</v>
      </c>
      <c r="R717" s="2066">
        <v>4450000</v>
      </c>
    </row>
    <row r="718" spans="1:18" ht="38.25" customHeight="1">
      <c r="A718" s="2051"/>
      <c r="B718" s="2098" t="s">
        <v>2554</v>
      </c>
      <c r="C718" s="2175"/>
      <c r="D718" s="2132" t="s">
        <v>2534</v>
      </c>
      <c r="E718" s="2061"/>
      <c r="F718" s="2061"/>
      <c r="G718" s="2061"/>
      <c r="H718" s="2061"/>
      <c r="I718" s="2061"/>
      <c r="J718" s="2061"/>
      <c r="K718" s="2061"/>
      <c r="L718" s="2027"/>
      <c r="M718" s="2061"/>
      <c r="N718" s="2061"/>
      <c r="O718" s="2061"/>
      <c r="P718" s="2061"/>
      <c r="Q718" s="2061"/>
      <c r="R718" s="2061"/>
    </row>
    <row r="719" spans="1:18" ht="79.5" customHeight="1">
      <c r="A719" s="2051"/>
      <c r="B719" s="2133" t="s">
        <v>2547</v>
      </c>
      <c r="C719" s="2174" t="s">
        <v>2339</v>
      </c>
      <c r="D719" s="2064"/>
      <c r="E719" s="2066">
        <v>5540000</v>
      </c>
      <c r="F719" s="2131"/>
      <c r="G719" s="2066">
        <v>5540000</v>
      </c>
      <c r="H719" s="2066">
        <v>5540000</v>
      </c>
      <c r="I719" s="2066">
        <v>5540000</v>
      </c>
      <c r="J719" s="2066">
        <v>5540000</v>
      </c>
      <c r="K719" s="2066">
        <v>5540000</v>
      </c>
      <c r="L719" s="2066">
        <v>5540000</v>
      </c>
      <c r="M719" s="2066">
        <v>5540000</v>
      </c>
      <c r="N719" s="2066">
        <v>5540000</v>
      </c>
      <c r="O719" s="2066">
        <v>5540000</v>
      </c>
      <c r="P719" s="2066">
        <v>5540000</v>
      </c>
      <c r="Q719" s="2066">
        <v>5540000</v>
      </c>
      <c r="R719" s="2066">
        <v>5540000</v>
      </c>
    </row>
    <row r="720" spans="1:18" ht="79.5" customHeight="1">
      <c r="A720" s="2051"/>
      <c r="B720" s="2133" t="s">
        <v>2548</v>
      </c>
      <c r="C720" s="2174" t="s">
        <v>2339</v>
      </c>
      <c r="D720" s="2064"/>
      <c r="E720" s="2066">
        <v>5720000</v>
      </c>
      <c r="F720" s="2131"/>
      <c r="G720" s="2066">
        <v>5720000</v>
      </c>
      <c r="H720" s="2066">
        <v>5720000</v>
      </c>
      <c r="I720" s="2066">
        <v>5720000</v>
      </c>
      <c r="J720" s="2066">
        <v>5720000</v>
      </c>
      <c r="K720" s="2066">
        <v>5720000</v>
      </c>
      <c r="L720" s="2066">
        <v>5720000</v>
      </c>
      <c r="M720" s="2066">
        <v>5720000</v>
      </c>
      <c r="N720" s="2066">
        <v>5720000</v>
      </c>
      <c r="O720" s="2066">
        <v>5720000</v>
      </c>
      <c r="P720" s="2066">
        <v>5720000</v>
      </c>
      <c r="Q720" s="2066">
        <v>5720000</v>
      </c>
      <c r="R720" s="2066">
        <v>5720000</v>
      </c>
    </row>
    <row r="721" spans="1:18" ht="79.5" customHeight="1">
      <c r="A721" s="2051"/>
      <c r="B721" s="2133" t="s">
        <v>2549</v>
      </c>
      <c r="C721" s="2174" t="s">
        <v>2339</v>
      </c>
      <c r="D721" s="2064"/>
      <c r="E721" s="2066">
        <v>5980000</v>
      </c>
      <c r="F721" s="2131"/>
      <c r="G721" s="2066">
        <v>5980000</v>
      </c>
      <c r="H721" s="2066">
        <v>5980000</v>
      </c>
      <c r="I721" s="2066">
        <v>5980000</v>
      </c>
      <c r="J721" s="2066">
        <v>5980000</v>
      </c>
      <c r="K721" s="2066">
        <v>5980000</v>
      </c>
      <c r="L721" s="2066">
        <v>5980000</v>
      </c>
      <c r="M721" s="2066">
        <v>5980000</v>
      </c>
      <c r="N721" s="2066">
        <v>5980000</v>
      </c>
      <c r="O721" s="2066">
        <v>5980000</v>
      </c>
      <c r="P721" s="2066">
        <v>5980000</v>
      </c>
      <c r="Q721" s="2066">
        <v>5980000</v>
      </c>
      <c r="R721" s="2066">
        <v>5980000</v>
      </c>
    </row>
    <row r="722" spans="1:18" ht="79.5" customHeight="1">
      <c r="A722" s="2051"/>
      <c r="B722" s="2133" t="s">
        <v>2550</v>
      </c>
      <c r="C722" s="2174" t="s">
        <v>2339</v>
      </c>
      <c r="D722" s="2064"/>
      <c r="E722" s="2066">
        <v>6120000</v>
      </c>
      <c r="F722" s="2131"/>
      <c r="G722" s="2066">
        <v>6120000</v>
      </c>
      <c r="H722" s="2066">
        <v>6120000</v>
      </c>
      <c r="I722" s="2066">
        <v>6120000</v>
      </c>
      <c r="J722" s="2066">
        <v>6120000</v>
      </c>
      <c r="K722" s="2066">
        <v>6120000</v>
      </c>
      <c r="L722" s="2066">
        <v>6120000</v>
      </c>
      <c r="M722" s="2066">
        <v>6120000</v>
      </c>
      <c r="N722" s="2066">
        <v>6120000</v>
      </c>
      <c r="O722" s="2066">
        <v>6120000</v>
      </c>
      <c r="P722" s="2066">
        <v>6120000</v>
      </c>
      <c r="Q722" s="2066">
        <v>6120000</v>
      </c>
      <c r="R722" s="2066">
        <v>6120000</v>
      </c>
    </row>
    <row r="723" spans="1:18" ht="79.5" customHeight="1">
      <c r="A723" s="2051"/>
      <c r="B723" s="2133" t="s">
        <v>2551</v>
      </c>
      <c r="C723" s="2174" t="s">
        <v>2339</v>
      </c>
      <c r="D723" s="2064"/>
      <c r="E723" s="2066">
        <v>8156000</v>
      </c>
      <c r="F723" s="2131"/>
      <c r="G723" s="2066">
        <v>8156000</v>
      </c>
      <c r="H723" s="2066">
        <v>8156000</v>
      </c>
      <c r="I723" s="2066">
        <v>8156000</v>
      </c>
      <c r="J723" s="2066">
        <v>8156000</v>
      </c>
      <c r="K723" s="2066">
        <v>8156000</v>
      </c>
      <c r="L723" s="2066">
        <v>8156000</v>
      </c>
      <c r="M723" s="2066">
        <v>8156000</v>
      </c>
      <c r="N723" s="2066">
        <v>8156000</v>
      </c>
      <c r="O723" s="2066">
        <v>8156000</v>
      </c>
      <c r="P723" s="2066">
        <v>8156000</v>
      </c>
      <c r="Q723" s="2066">
        <v>8156000</v>
      </c>
      <c r="R723" s="2066">
        <v>8156000</v>
      </c>
    </row>
    <row r="724" spans="1:18" ht="79.5" customHeight="1">
      <c r="A724" s="2051"/>
      <c r="B724" s="2133" t="s">
        <v>2552</v>
      </c>
      <c r="C724" s="2174" t="s">
        <v>2339</v>
      </c>
      <c r="D724" s="2064"/>
      <c r="E724" s="2066">
        <v>9120000</v>
      </c>
      <c r="F724" s="2131"/>
      <c r="G724" s="2066">
        <v>9120000</v>
      </c>
      <c r="H724" s="2066">
        <v>9120000</v>
      </c>
      <c r="I724" s="2066">
        <v>9120000</v>
      </c>
      <c r="J724" s="2066">
        <v>9120000</v>
      </c>
      <c r="K724" s="2066">
        <v>9120000</v>
      </c>
      <c r="L724" s="2066">
        <v>9120000</v>
      </c>
      <c r="M724" s="2066">
        <v>9120000</v>
      </c>
      <c r="N724" s="2066">
        <v>9120000</v>
      </c>
      <c r="O724" s="2066">
        <v>9120000</v>
      </c>
      <c r="P724" s="2066">
        <v>9120000</v>
      </c>
      <c r="Q724" s="2066">
        <v>9120000</v>
      </c>
      <c r="R724" s="2066">
        <v>9120000</v>
      </c>
    </row>
    <row r="725" spans="1:18" ht="79.5" customHeight="1">
      <c r="A725" s="2051"/>
      <c r="B725" s="2133" t="s">
        <v>2553</v>
      </c>
      <c r="C725" s="2174" t="s">
        <v>2339</v>
      </c>
      <c r="D725" s="2064"/>
      <c r="E725" s="2066">
        <v>11230000</v>
      </c>
      <c r="F725" s="2131"/>
      <c r="G725" s="2066">
        <v>11230000</v>
      </c>
      <c r="H725" s="2066">
        <v>11230000</v>
      </c>
      <c r="I725" s="2066">
        <v>11230000</v>
      </c>
      <c r="J725" s="2066">
        <v>11230000</v>
      </c>
      <c r="K725" s="2066">
        <v>11230000</v>
      </c>
      <c r="L725" s="2066">
        <v>11230000</v>
      </c>
      <c r="M725" s="2066">
        <v>11230000</v>
      </c>
      <c r="N725" s="2066">
        <v>11230000</v>
      </c>
      <c r="O725" s="2066">
        <v>11230000</v>
      </c>
      <c r="P725" s="2066">
        <v>11230000</v>
      </c>
      <c r="Q725" s="2066">
        <v>11230000</v>
      </c>
      <c r="R725" s="2066">
        <v>11230000</v>
      </c>
    </row>
    <row r="726" spans="1:18" ht="61.5" customHeight="1">
      <c r="A726" s="2051"/>
      <c r="B726" s="2130" t="s">
        <v>2557</v>
      </c>
      <c r="C726" s="2174"/>
      <c r="D726" s="2129" t="s">
        <v>2534</v>
      </c>
      <c r="E726" s="2064"/>
      <c r="F726" s="2131"/>
      <c r="G726" s="2066"/>
      <c r="H726" s="2066"/>
      <c r="I726" s="2066"/>
      <c r="J726" s="2066"/>
      <c r="K726" s="2066"/>
      <c r="L726" s="2066"/>
      <c r="M726" s="2066"/>
      <c r="N726" s="2066"/>
      <c r="O726" s="2066"/>
      <c r="P726" s="2066"/>
      <c r="Q726" s="2066"/>
      <c r="R726" s="2066"/>
    </row>
    <row r="727" spans="1:18" ht="97.5" customHeight="1">
      <c r="A727" s="2051"/>
      <c r="B727" s="2133" t="s">
        <v>2555</v>
      </c>
      <c r="C727" s="2174" t="s">
        <v>2339</v>
      </c>
      <c r="D727" s="2064"/>
      <c r="E727" s="2066">
        <v>3870000</v>
      </c>
      <c r="F727" s="2066">
        <v>3870000</v>
      </c>
      <c r="G727" s="2066">
        <v>3870000</v>
      </c>
      <c r="H727" s="2066">
        <v>3870000</v>
      </c>
      <c r="I727" s="2066">
        <v>3870000</v>
      </c>
      <c r="J727" s="2066">
        <v>3870000</v>
      </c>
      <c r="K727" s="2066">
        <v>3870000</v>
      </c>
      <c r="L727" s="2066">
        <v>3870000</v>
      </c>
      <c r="M727" s="2066">
        <v>3870000</v>
      </c>
      <c r="N727" s="2066">
        <v>3870000</v>
      </c>
      <c r="O727" s="2066">
        <v>3870000</v>
      </c>
      <c r="P727" s="2066">
        <v>3870000</v>
      </c>
      <c r="Q727" s="2066">
        <v>3870000</v>
      </c>
      <c r="R727" s="2066">
        <v>3870000</v>
      </c>
    </row>
    <row r="728" spans="1:18" ht="97.5" customHeight="1">
      <c r="A728" s="2051"/>
      <c r="B728" s="2133" t="s">
        <v>2556</v>
      </c>
      <c r="C728" s="2174" t="s">
        <v>2339</v>
      </c>
      <c r="D728" s="2064"/>
      <c r="E728" s="2066">
        <v>3990000</v>
      </c>
      <c r="F728" s="2066">
        <v>3990000</v>
      </c>
      <c r="G728" s="2066">
        <v>3990000</v>
      </c>
      <c r="H728" s="2066">
        <v>3990000</v>
      </c>
      <c r="I728" s="2066">
        <v>3990000</v>
      </c>
      <c r="J728" s="2066">
        <v>3990000</v>
      </c>
      <c r="K728" s="2066">
        <v>3990000</v>
      </c>
      <c r="L728" s="2066">
        <v>3990000</v>
      </c>
      <c r="M728" s="2066">
        <v>3990000</v>
      </c>
      <c r="N728" s="2066">
        <v>3990000</v>
      </c>
      <c r="O728" s="2066">
        <v>3990000</v>
      </c>
      <c r="P728" s="2066">
        <v>3990000</v>
      </c>
      <c r="Q728" s="2066">
        <v>3990000</v>
      </c>
      <c r="R728" s="2066">
        <v>3990000</v>
      </c>
    </row>
    <row r="729" spans="1:18" ht="51.75" customHeight="1">
      <c r="A729" s="2051"/>
      <c r="B729" s="2130" t="s">
        <v>2565</v>
      </c>
      <c r="C729" s="2174"/>
      <c r="D729" s="2129" t="s">
        <v>2534</v>
      </c>
      <c r="E729" s="2064"/>
      <c r="F729" s="2064"/>
      <c r="G729" s="2064"/>
      <c r="H729" s="2064"/>
      <c r="I729" s="2064"/>
      <c r="J729" s="2064"/>
      <c r="K729" s="2064"/>
      <c r="L729" s="2064"/>
      <c r="M729" s="2064"/>
      <c r="N729" s="2064"/>
      <c r="O729" s="2064"/>
      <c r="P729" s="2064"/>
      <c r="Q729" s="2064"/>
      <c r="R729" s="2064"/>
    </row>
    <row r="730" spans="1:18" ht="70.5" customHeight="1">
      <c r="A730" s="2051"/>
      <c r="B730" s="2133" t="s">
        <v>2558</v>
      </c>
      <c r="C730" s="2174" t="s">
        <v>2339</v>
      </c>
      <c r="D730" s="2064"/>
      <c r="E730" s="2066">
        <v>3890000</v>
      </c>
      <c r="F730" s="2066"/>
      <c r="G730" s="2066">
        <v>3890000</v>
      </c>
      <c r="H730" s="2066">
        <v>3890000</v>
      </c>
      <c r="I730" s="2066">
        <v>3890000</v>
      </c>
      <c r="J730" s="2066">
        <v>3890000</v>
      </c>
      <c r="K730" s="2066">
        <v>3890000</v>
      </c>
      <c r="L730" s="2066">
        <v>3890000</v>
      </c>
      <c r="M730" s="2066">
        <v>3890000</v>
      </c>
      <c r="N730" s="2066">
        <v>3890000</v>
      </c>
      <c r="O730" s="2066">
        <v>3890000</v>
      </c>
      <c r="P730" s="2066">
        <v>3890000</v>
      </c>
      <c r="Q730" s="2066">
        <v>3890000</v>
      </c>
      <c r="R730" s="2066">
        <v>3890000</v>
      </c>
    </row>
    <row r="731" spans="1:18" ht="70.5" customHeight="1">
      <c r="A731" s="2051"/>
      <c r="B731" s="2133" t="s">
        <v>2559</v>
      </c>
      <c r="C731" s="2174" t="s">
        <v>2339</v>
      </c>
      <c r="D731" s="2064"/>
      <c r="E731" s="2066">
        <v>5920000</v>
      </c>
      <c r="F731" s="2066"/>
      <c r="G731" s="2066">
        <v>5920000</v>
      </c>
      <c r="H731" s="2066">
        <v>5920000</v>
      </c>
      <c r="I731" s="2066">
        <v>5920000</v>
      </c>
      <c r="J731" s="2066">
        <v>5920000</v>
      </c>
      <c r="K731" s="2066">
        <v>5920000</v>
      </c>
      <c r="L731" s="2066">
        <v>5920000</v>
      </c>
      <c r="M731" s="2066">
        <v>5920000</v>
      </c>
      <c r="N731" s="2066">
        <v>5920000</v>
      </c>
      <c r="O731" s="2066">
        <v>5920000</v>
      </c>
      <c r="P731" s="2066">
        <v>5920000</v>
      </c>
      <c r="Q731" s="2066">
        <v>5920000</v>
      </c>
      <c r="R731" s="2066">
        <v>5920000</v>
      </c>
    </row>
    <row r="732" spans="1:18" ht="70.5" customHeight="1">
      <c r="A732" s="2051"/>
      <c r="B732" s="2133" t="s">
        <v>2560</v>
      </c>
      <c r="C732" s="2174" t="s">
        <v>2339</v>
      </c>
      <c r="D732" s="2064"/>
      <c r="E732" s="2066">
        <v>6430000</v>
      </c>
      <c r="F732" s="2066"/>
      <c r="G732" s="2066">
        <v>6430000</v>
      </c>
      <c r="H732" s="2066">
        <v>6430000</v>
      </c>
      <c r="I732" s="2066">
        <v>6430000</v>
      </c>
      <c r="J732" s="2066">
        <v>6430000</v>
      </c>
      <c r="K732" s="2066">
        <v>6430000</v>
      </c>
      <c r="L732" s="2066">
        <v>6430000</v>
      </c>
      <c r="M732" s="2066">
        <v>6430000</v>
      </c>
      <c r="N732" s="2066">
        <v>6430000</v>
      </c>
      <c r="O732" s="2066">
        <v>6430000</v>
      </c>
      <c r="P732" s="2066">
        <v>6430000</v>
      </c>
      <c r="Q732" s="2066">
        <v>6430000</v>
      </c>
      <c r="R732" s="2066">
        <v>6430000</v>
      </c>
    </row>
    <row r="733" spans="1:18" ht="70.5" customHeight="1">
      <c r="A733" s="2051"/>
      <c r="B733" s="2133" t="s">
        <v>2561</v>
      </c>
      <c r="C733" s="2174" t="s">
        <v>2339</v>
      </c>
      <c r="D733" s="2064"/>
      <c r="E733" s="2066">
        <v>6770000</v>
      </c>
      <c r="F733" s="2066"/>
      <c r="G733" s="2066">
        <v>6770000</v>
      </c>
      <c r="H733" s="2066">
        <v>6770000</v>
      </c>
      <c r="I733" s="2066">
        <v>6770000</v>
      </c>
      <c r="J733" s="2066">
        <v>6770000</v>
      </c>
      <c r="K733" s="2066">
        <v>6770000</v>
      </c>
      <c r="L733" s="2066">
        <v>6770000</v>
      </c>
      <c r="M733" s="2066">
        <v>6770000</v>
      </c>
      <c r="N733" s="2066">
        <v>6770000</v>
      </c>
      <c r="O733" s="2066">
        <v>6770000</v>
      </c>
      <c r="P733" s="2066">
        <v>6770000</v>
      </c>
      <c r="Q733" s="2066">
        <v>6770000</v>
      </c>
      <c r="R733" s="2066">
        <v>6770000</v>
      </c>
    </row>
    <row r="734" spans="1:18" ht="70.5" customHeight="1">
      <c r="A734" s="2051"/>
      <c r="B734" s="2133" t="s">
        <v>2562</v>
      </c>
      <c r="C734" s="2174" t="s">
        <v>2339</v>
      </c>
      <c r="D734" s="2064"/>
      <c r="E734" s="2066">
        <v>8780000</v>
      </c>
      <c r="F734" s="2066"/>
      <c r="G734" s="2066">
        <v>8780000</v>
      </c>
      <c r="H734" s="2066">
        <v>8780000</v>
      </c>
      <c r="I734" s="2066">
        <v>8780000</v>
      </c>
      <c r="J734" s="2066">
        <v>8780000</v>
      </c>
      <c r="K734" s="2066">
        <v>8780000</v>
      </c>
      <c r="L734" s="2066">
        <v>8780000</v>
      </c>
      <c r="M734" s="2066">
        <v>8780000</v>
      </c>
      <c r="N734" s="2066">
        <v>8780000</v>
      </c>
      <c r="O734" s="2066">
        <v>8780000</v>
      </c>
      <c r="P734" s="2066">
        <v>8780000</v>
      </c>
      <c r="Q734" s="2066">
        <v>8780000</v>
      </c>
      <c r="R734" s="2066">
        <v>8780000</v>
      </c>
    </row>
    <row r="735" spans="1:18" ht="70.5" customHeight="1">
      <c r="A735" s="2051"/>
      <c r="B735" s="2133" t="s">
        <v>2563</v>
      </c>
      <c r="C735" s="2174" t="s">
        <v>2339</v>
      </c>
      <c r="D735" s="2064"/>
      <c r="E735" s="2066">
        <v>9890000</v>
      </c>
      <c r="F735" s="2066"/>
      <c r="G735" s="2066">
        <v>9890000</v>
      </c>
      <c r="H735" s="2066">
        <v>9890000</v>
      </c>
      <c r="I735" s="2066">
        <v>9890000</v>
      </c>
      <c r="J735" s="2066">
        <v>9890000</v>
      </c>
      <c r="K735" s="2066">
        <v>9890000</v>
      </c>
      <c r="L735" s="2066">
        <v>9890000</v>
      </c>
      <c r="M735" s="2066">
        <v>9890000</v>
      </c>
      <c r="N735" s="2066">
        <v>9890000</v>
      </c>
      <c r="O735" s="2066">
        <v>9890000</v>
      </c>
      <c r="P735" s="2066">
        <v>9890000</v>
      </c>
      <c r="Q735" s="2066">
        <v>9890000</v>
      </c>
      <c r="R735" s="2066">
        <v>9890000</v>
      </c>
    </row>
    <row r="736" spans="1:18" ht="70.5" customHeight="1">
      <c r="A736" s="2051"/>
      <c r="B736" s="2133" t="s">
        <v>2564</v>
      </c>
      <c r="C736" s="2174" t="s">
        <v>2339</v>
      </c>
      <c r="D736" s="2064"/>
      <c r="E736" s="2066">
        <v>11760000</v>
      </c>
      <c r="F736" s="2066"/>
      <c r="G736" s="2066">
        <v>11760000</v>
      </c>
      <c r="H736" s="2066">
        <v>11760000</v>
      </c>
      <c r="I736" s="2066">
        <v>11760000</v>
      </c>
      <c r="J736" s="2066">
        <v>11760000</v>
      </c>
      <c r="K736" s="2066">
        <v>11760000</v>
      </c>
      <c r="L736" s="2066">
        <v>11760000</v>
      </c>
      <c r="M736" s="2066">
        <v>11760000</v>
      </c>
      <c r="N736" s="2066">
        <v>11760000</v>
      </c>
      <c r="O736" s="2066">
        <v>11760000</v>
      </c>
      <c r="P736" s="2066">
        <v>11760000</v>
      </c>
      <c r="Q736" s="2066">
        <v>11760000</v>
      </c>
      <c r="R736" s="2066">
        <v>11760000</v>
      </c>
    </row>
    <row r="737" spans="1:18" ht="37.5" customHeight="1">
      <c r="A737" s="2051"/>
      <c r="B737" s="2130" t="s">
        <v>2586</v>
      </c>
      <c r="C737" s="2174"/>
      <c r="D737" s="2129" t="s">
        <v>2534</v>
      </c>
      <c r="E737" s="2066"/>
      <c r="F737" s="2066"/>
      <c r="G737" s="2066"/>
      <c r="H737" s="2066"/>
      <c r="I737" s="2066"/>
      <c r="J737" s="2066"/>
      <c r="K737" s="2066"/>
      <c r="L737" s="2066"/>
      <c r="M737" s="2066"/>
      <c r="N737" s="2066"/>
      <c r="O737" s="2066"/>
      <c r="P737" s="2066"/>
      <c r="Q737" s="2066"/>
      <c r="R737" s="2066"/>
    </row>
    <row r="738" spans="1:18" ht="70.5" customHeight="1">
      <c r="A738" s="2051"/>
      <c r="B738" s="2133" t="s">
        <v>2566</v>
      </c>
      <c r="C738" s="2174" t="s">
        <v>2362</v>
      </c>
      <c r="D738" s="2064"/>
      <c r="E738" s="2066">
        <v>2059250</v>
      </c>
      <c r="F738" s="2066"/>
      <c r="G738" s="2066">
        <v>2059250</v>
      </c>
      <c r="H738" s="2066">
        <v>2059250</v>
      </c>
      <c r="I738" s="2066">
        <v>2059250</v>
      </c>
      <c r="J738" s="2066">
        <v>2059250</v>
      </c>
      <c r="K738" s="2066">
        <v>2059250</v>
      </c>
      <c r="L738" s="2066">
        <v>2059250</v>
      </c>
      <c r="M738" s="2066">
        <v>2059250</v>
      </c>
      <c r="N738" s="2066">
        <v>2059250</v>
      </c>
      <c r="O738" s="2066">
        <v>2059250</v>
      </c>
      <c r="P738" s="2066">
        <v>2059250</v>
      </c>
      <c r="Q738" s="2066">
        <v>2059250</v>
      </c>
      <c r="R738" s="2066">
        <v>2059250</v>
      </c>
    </row>
    <row r="739" spans="1:18" ht="70.5" customHeight="1">
      <c r="A739" s="2051"/>
      <c r="B739" s="2133" t="s">
        <v>2567</v>
      </c>
      <c r="C739" s="2174" t="s">
        <v>2362</v>
      </c>
      <c r="D739" s="2064"/>
      <c r="E739" s="2066">
        <v>1955300</v>
      </c>
      <c r="F739" s="2066"/>
      <c r="G739" s="2066">
        <v>1955300</v>
      </c>
      <c r="H739" s="2066">
        <v>1955300</v>
      </c>
      <c r="I739" s="2066">
        <v>1955300</v>
      </c>
      <c r="J739" s="2066">
        <v>1955300</v>
      </c>
      <c r="K739" s="2066">
        <v>1955300</v>
      </c>
      <c r="L739" s="2066">
        <v>1955300</v>
      </c>
      <c r="M739" s="2066">
        <v>1955300</v>
      </c>
      <c r="N739" s="2066">
        <v>1955300</v>
      </c>
      <c r="O739" s="2066">
        <v>1955300</v>
      </c>
      <c r="P739" s="2066">
        <v>1955300</v>
      </c>
      <c r="Q739" s="2066">
        <v>1955300</v>
      </c>
      <c r="R739" s="2066">
        <v>1955300</v>
      </c>
    </row>
    <row r="740" spans="1:18" ht="70.5" customHeight="1">
      <c r="A740" s="2051"/>
      <c r="B740" s="2133" t="s">
        <v>2568</v>
      </c>
      <c r="C740" s="2174" t="s">
        <v>2362</v>
      </c>
      <c r="D740" s="2064"/>
      <c r="E740" s="2066">
        <v>2186300</v>
      </c>
      <c r="F740" s="2066"/>
      <c r="G740" s="2066">
        <v>2186300</v>
      </c>
      <c r="H740" s="2066">
        <v>2186300</v>
      </c>
      <c r="I740" s="2066">
        <v>2186300</v>
      </c>
      <c r="J740" s="2066">
        <v>2186300</v>
      </c>
      <c r="K740" s="2066">
        <v>2186300</v>
      </c>
      <c r="L740" s="2066">
        <v>2186300</v>
      </c>
      <c r="M740" s="2066">
        <v>2186300</v>
      </c>
      <c r="N740" s="2066">
        <v>2186300</v>
      </c>
      <c r="O740" s="2066">
        <v>2186300</v>
      </c>
      <c r="P740" s="2066">
        <v>2186300</v>
      </c>
      <c r="Q740" s="2066">
        <v>2186300</v>
      </c>
      <c r="R740" s="2066">
        <v>2186300</v>
      </c>
    </row>
    <row r="741" spans="1:18" ht="70.5" customHeight="1">
      <c r="A741" s="2051"/>
      <c r="B741" s="2133" t="s">
        <v>2569</v>
      </c>
      <c r="C741" s="2174" t="s">
        <v>2362</v>
      </c>
      <c r="D741" s="2064"/>
      <c r="E741" s="2066">
        <v>2117000</v>
      </c>
      <c r="F741" s="2066"/>
      <c r="G741" s="2066">
        <v>2117000</v>
      </c>
      <c r="H741" s="2066">
        <v>2117000</v>
      </c>
      <c r="I741" s="2066">
        <v>2117000</v>
      </c>
      <c r="J741" s="2066">
        <v>2117000</v>
      </c>
      <c r="K741" s="2066">
        <v>2117000</v>
      </c>
      <c r="L741" s="2066">
        <v>2117000</v>
      </c>
      <c r="M741" s="2066">
        <v>2117000</v>
      </c>
      <c r="N741" s="2066">
        <v>2117000</v>
      </c>
      <c r="O741" s="2066">
        <v>2117000</v>
      </c>
      <c r="P741" s="2066">
        <v>2117000</v>
      </c>
      <c r="Q741" s="2066">
        <v>2117000</v>
      </c>
      <c r="R741" s="2066">
        <v>2117000</v>
      </c>
    </row>
    <row r="742" spans="1:18" ht="70.5" customHeight="1">
      <c r="A742" s="2051"/>
      <c r="B742" s="2133" t="s">
        <v>2570</v>
      </c>
      <c r="C742" s="2174" t="s">
        <v>2362</v>
      </c>
      <c r="D742" s="2064"/>
      <c r="E742" s="2066">
        <v>2070800</v>
      </c>
      <c r="F742" s="2066"/>
      <c r="G742" s="2066">
        <v>2070800</v>
      </c>
      <c r="H742" s="2066">
        <v>2070800</v>
      </c>
      <c r="I742" s="2066">
        <v>2070800</v>
      </c>
      <c r="J742" s="2066">
        <v>2070800</v>
      </c>
      <c r="K742" s="2066">
        <v>2070800</v>
      </c>
      <c r="L742" s="2066">
        <v>2070800</v>
      </c>
      <c r="M742" s="2066">
        <v>2070800</v>
      </c>
      <c r="N742" s="2066">
        <v>2070800</v>
      </c>
      <c r="O742" s="2066">
        <v>2070800</v>
      </c>
      <c r="P742" s="2066">
        <v>2070800</v>
      </c>
      <c r="Q742" s="2066">
        <v>2070800</v>
      </c>
      <c r="R742" s="2066">
        <v>2070800</v>
      </c>
    </row>
    <row r="743" spans="1:18" ht="70.5" customHeight="1">
      <c r="A743" s="2051"/>
      <c r="B743" s="2133" t="s">
        <v>2571</v>
      </c>
      <c r="C743" s="2174" t="s">
        <v>2362</v>
      </c>
      <c r="D743" s="2064"/>
      <c r="E743" s="2066">
        <v>2278700</v>
      </c>
      <c r="F743" s="2066"/>
      <c r="G743" s="2066">
        <v>2278700</v>
      </c>
      <c r="H743" s="2066">
        <v>2278700</v>
      </c>
      <c r="I743" s="2066">
        <v>2278700</v>
      </c>
      <c r="J743" s="2066">
        <v>2278700</v>
      </c>
      <c r="K743" s="2066">
        <v>2278700</v>
      </c>
      <c r="L743" s="2066">
        <v>2278700</v>
      </c>
      <c r="M743" s="2066">
        <v>2278700</v>
      </c>
      <c r="N743" s="2066">
        <v>2278700</v>
      </c>
      <c r="O743" s="2066">
        <v>2278700</v>
      </c>
      <c r="P743" s="2066">
        <v>2278700</v>
      </c>
      <c r="Q743" s="2066">
        <v>2278700</v>
      </c>
      <c r="R743" s="2066">
        <v>2278700</v>
      </c>
    </row>
    <row r="744" spans="1:18" ht="70.5" customHeight="1">
      <c r="A744" s="2051"/>
      <c r="B744" s="2133" t="s">
        <v>2572</v>
      </c>
      <c r="C744" s="2174" t="s">
        <v>2362</v>
      </c>
      <c r="D744" s="2064"/>
      <c r="E744" s="2066">
        <v>2180525</v>
      </c>
      <c r="F744" s="2066"/>
      <c r="G744" s="2066">
        <v>2180525</v>
      </c>
      <c r="H744" s="2066">
        <v>2180525</v>
      </c>
      <c r="I744" s="2066">
        <v>2180525</v>
      </c>
      <c r="J744" s="2066">
        <v>2180525</v>
      </c>
      <c r="K744" s="2066">
        <v>2180525</v>
      </c>
      <c r="L744" s="2066">
        <v>2180525</v>
      </c>
      <c r="M744" s="2066">
        <v>2180525</v>
      </c>
      <c r="N744" s="2066">
        <v>2180525</v>
      </c>
      <c r="O744" s="2066">
        <v>2180525</v>
      </c>
      <c r="P744" s="2066">
        <v>2180525</v>
      </c>
      <c r="Q744" s="2066">
        <v>2180525</v>
      </c>
      <c r="R744" s="2066">
        <v>2180525</v>
      </c>
    </row>
    <row r="745" spans="1:18" ht="70.5" customHeight="1">
      <c r="A745" s="2051"/>
      <c r="B745" s="2133" t="s">
        <v>2573</v>
      </c>
      <c r="C745" s="2174" t="s">
        <v>2362</v>
      </c>
      <c r="D745" s="2064"/>
      <c r="E745" s="2066">
        <v>2093900</v>
      </c>
      <c r="F745" s="2066"/>
      <c r="G745" s="2066">
        <v>2093900</v>
      </c>
      <c r="H745" s="2066">
        <v>2093900</v>
      </c>
      <c r="I745" s="2066">
        <v>2093900</v>
      </c>
      <c r="J745" s="2066">
        <v>2093900</v>
      </c>
      <c r="K745" s="2066">
        <v>2093900</v>
      </c>
      <c r="L745" s="2066">
        <v>2093900</v>
      </c>
      <c r="M745" s="2066">
        <v>2093900</v>
      </c>
      <c r="N745" s="2066">
        <v>2093900</v>
      </c>
      <c r="O745" s="2066">
        <v>2093900</v>
      </c>
      <c r="P745" s="2066">
        <v>2093900</v>
      </c>
      <c r="Q745" s="2066">
        <v>2093900</v>
      </c>
      <c r="R745" s="2066">
        <v>2093900</v>
      </c>
    </row>
    <row r="746" spans="1:18" ht="70.5" customHeight="1">
      <c r="A746" s="2051"/>
      <c r="B746" s="2133" t="s">
        <v>2574</v>
      </c>
      <c r="C746" s="2174" t="s">
        <v>2362</v>
      </c>
      <c r="D746" s="2064"/>
      <c r="E746" s="2066">
        <v>2117000</v>
      </c>
      <c r="F746" s="2066"/>
      <c r="G746" s="2066">
        <v>2117000</v>
      </c>
      <c r="H746" s="2066">
        <v>2117000</v>
      </c>
      <c r="I746" s="2066">
        <v>2117000</v>
      </c>
      <c r="J746" s="2066">
        <v>2117000</v>
      </c>
      <c r="K746" s="2066">
        <v>2117000</v>
      </c>
      <c r="L746" s="2066">
        <v>2117000</v>
      </c>
      <c r="M746" s="2066">
        <v>2117000</v>
      </c>
      <c r="N746" s="2066">
        <v>2117000</v>
      </c>
      <c r="O746" s="2066">
        <v>2117000</v>
      </c>
      <c r="P746" s="2066">
        <v>2117000</v>
      </c>
      <c r="Q746" s="2066">
        <v>2117000</v>
      </c>
      <c r="R746" s="2066">
        <v>2117000</v>
      </c>
    </row>
    <row r="747" spans="1:18" ht="70.5" customHeight="1">
      <c r="A747" s="2051"/>
      <c r="B747" s="2133" t="s">
        <v>2575</v>
      </c>
      <c r="C747" s="2174" t="s">
        <v>2362</v>
      </c>
      <c r="D747" s="2064"/>
      <c r="E747" s="2066">
        <v>2694500</v>
      </c>
      <c r="F747" s="2066"/>
      <c r="G747" s="2066">
        <v>2694500</v>
      </c>
      <c r="H747" s="2066">
        <v>2694500</v>
      </c>
      <c r="I747" s="2066">
        <v>2694500</v>
      </c>
      <c r="J747" s="2066">
        <v>2694500</v>
      </c>
      <c r="K747" s="2066">
        <v>2694500</v>
      </c>
      <c r="L747" s="2066">
        <v>2694500</v>
      </c>
      <c r="M747" s="2066">
        <v>2694500</v>
      </c>
      <c r="N747" s="2066">
        <v>2694500</v>
      </c>
      <c r="O747" s="2066">
        <v>2694500</v>
      </c>
      <c r="P747" s="2066">
        <v>2694500</v>
      </c>
      <c r="Q747" s="2066">
        <v>2694500</v>
      </c>
      <c r="R747" s="2066">
        <v>2694500</v>
      </c>
    </row>
    <row r="748" spans="1:18" ht="70.5" customHeight="1">
      <c r="A748" s="2051"/>
      <c r="B748" s="2133" t="s">
        <v>2576</v>
      </c>
      <c r="C748" s="2174" t="s">
        <v>2362</v>
      </c>
      <c r="D748" s="2064"/>
      <c r="E748" s="2066">
        <v>2636750</v>
      </c>
      <c r="F748" s="2066"/>
      <c r="G748" s="2066">
        <v>2636750</v>
      </c>
      <c r="H748" s="2066">
        <v>2636750</v>
      </c>
      <c r="I748" s="2066">
        <v>2636750</v>
      </c>
      <c r="J748" s="2066">
        <v>2636750</v>
      </c>
      <c r="K748" s="2066">
        <v>2636750</v>
      </c>
      <c r="L748" s="2066">
        <v>2636750</v>
      </c>
      <c r="M748" s="2066">
        <v>2636750</v>
      </c>
      <c r="N748" s="2066">
        <v>2636750</v>
      </c>
      <c r="O748" s="2066">
        <v>2636750</v>
      </c>
      <c r="P748" s="2066">
        <v>2636750</v>
      </c>
      <c r="Q748" s="2066">
        <v>2636750</v>
      </c>
      <c r="R748" s="2066">
        <v>2636750</v>
      </c>
    </row>
    <row r="749" spans="1:18" ht="70.5" customHeight="1">
      <c r="A749" s="2051"/>
      <c r="B749" s="2133" t="s">
        <v>2577</v>
      </c>
      <c r="C749" s="2174" t="s">
        <v>2362</v>
      </c>
      <c r="D749" s="2064"/>
      <c r="E749" s="2066">
        <v>2752250</v>
      </c>
      <c r="F749" s="2066"/>
      <c r="G749" s="2066">
        <v>2752250</v>
      </c>
      <c r="H749" s="2066">
        <v>2752250</v>
      </c>
      <c r="I749" s="2066">
        <v>2752250</v>
      </c>
      <c r="J749" s="2066">
        <v>2752250</v>
      </c>
      <c r="K749" s="2066">
        <v>2752250</v>
      </c>
      <c r="L749" s="2066">
        <v>2752250</v>
      </c>
      <c r="M749" s="2066">
        <v>2752250</v>
      </c>
      <c r="N749" s="2066">
        <v>2752250</v>
      </c>
      <c r="O749" s="2066">
        <v>2752250</v>
      </c>
      <c r="P749" s="2066">
        <v>2752250</v>
      </c>
      <c r="Q749" s="2066">
        <v>2752250</v>
      </c>
      <c r="R749" s="2066">
        <v>2752250</v>
      </c>
    </row>
    <row r="750" spans="1:18" ht="70.5" customHeight="1">
      <c r="A750" s="2051"/>
      <c r="B750" s="2133" t="s">
        <v>2578</v>
      </c>
      <c r="C750" s="2174" t="s">
        <v>2362</v>
      </c>
      <c r="D750" s="2064"/>
      <c r="E750" s="2066">
        <v>2555900</v>
      </c>
      <c r="F750" s="2066"/>
      <c r="G750" s="2066">
        <v>2555900</v>
      </c>
      <c r="H750" s="2066">
        <v>2555900</v>
      </c>
      <c r="I750" s="2066">
        <v>2555900</v>
      </c>
      <c r="J750" s="2066">
        <v>2555900</v>
      </c>
      <c r="K750" s="2066">
        <v>2555900</v>
      </c>
      <c r="L750" s="2066">
        <v>2555900</v>
      </c>
      <c r="M750" s="2066">
        <v>2555900</v>
      </c>
      <c r="N750" s="2066">
        <v>2555900</v>
      </c>
      <c r="O750" s="2066">
        <v>2555900</v>
      </c>
      <c r="P750" s="2066">
        <v>2555900</v>
      </c>
      <c r="Q750" s="2066">
        <v>2555900</v>
      </c>
      <c r="R750" s="2066">
        <v>2555900</v>
      </c>
    </row>
    <row r="751" spans="1:18" ht="70.5" customHeight="1">
      <c r="A751" s="2051"/>
      <c r="B751" s="2133" t="s">
        <v>2579</v>
      </c>
      <c r="C751" s="2174" t="s">
        <v>2362</v>
      </c>
      <c r="D751" s="2064"/>
      <c r="E751" s="2066">
        <v>2313350</v>
      </c>
      <c r="F751" s="2066"/>
      <c r="G751" s="2066">
        <v>2313350</v>
      </c>
      <c r="H751" s="2066">
        <v>2313350</v>
      </c>
      <c r="I751" s="2066">
        <v>2313350</v>
      </c>
      <c r="J751" s="2066">
        <v>2313350</v>
      </c>
      <c r="K751" s="2066">
        <v>2313350</v>
      </c>
      <c r="L751" s="2066">
        <v>2313350</v>
      </c>
      <c r="M751" s="2066">
        <v>2313350</v>
      </c>
      <c r="N751" s="2066">
        <v>2313350</v>
      </c>
      <c r="O751" s="2066">
        <v>2313350</v>
      </c>
      <c r="P751" s="2066">
        <v>2313350</v>
      </c>
      <c r="Q751" s="2066">
        <v>2313350</v>
      </c>
      <c r="R751" s="2066">
        <v>2313350</v>
      </c>
    </row>
    <row r="752" spans="1:18" ht="70.5" customHeight="1">
      <c r="A752" s="2051"/>
      <c r="B752" s="2133" t="s">
        <v>2580</v>
      </c>
      <c r="C752" s="2174" t="s">
        <v>2362</v>
      </c>
      <c r="D752" s="2064"/>
      <c r="E752" s="2066">
        <v>2579000</v>
      </c>
      <c r="F752" s="2066"/>
      <c r="G752" s="2066">
        <v>2579000</v>
      </c>
      <c r="H752" s="2066">
        <v>2579000</v>
      </c>
      <c r="I752" s="2066">
        <v>2579000</v>
      </c>
      <c r="J752" s="2066">
        <v>2579000</v>
      </c>
      <c r="K752" s="2066">
        <v>2579000</v>
      </c>
      <c r="L752" s="2066">
        <v>2579000</v>
      </c>
      <c r="M752" s="2066">
        <v>2579000</v>
      </c>
      <c r="N752" s="2066">
        <v>2579000</v>
      </c>
      <c r="O752" s="2066">
        <v>2579000</v>
      </c>
      <c r="P752" s="2066">
        <v>2579000</v>
      </c>
      <c r="Q752" s="2066">
        <v>2579000</v>
      </c>
      <c r="R752" s="2066">
        <v>2579000</v>
      </c>
    </row>
    <row r="753" spans="1:18" ht="70.5" customHeight="1">
      <c r="A753" s="2051"/>
      <c r="B753" s="2133" t="s">
        <v>2581</v>
      </c>
      <c r="C753" s="2174" t="s">
        <v>2362</v>
      </c>
      <c r="D753" s="2064"/>
      <c r="E753" s="2066">
        <v>2555900</v>
      </c>
      <c r="F753" s="2066"/>
      <c r="G753" s="2066">
        <v>2555900</v>
      </c>
      <c r="H753" s="2066">
        <v>2555900</v>
      </c>
      <c r="I753" s="2066">
        <v>2555900</v>
      </c>
      <c r="J753" s="2066">
        <v>2555900</v>
      </c>
      <c r="K753" s="2066">
        <v>2555900</v>
      </c>
      <c r="L753" s="2066">
        <v>2555900</v>
      </c>
      <c r="M753" s="2066">
        <v>2555900</v>
      </c>
      <c r="N753" s="2066">
        <v>2555900</v>
      </c>
      <c r="O753" s="2066">
        <v>2555900</v>
      </c>
      <c r="P753" s="2066">
        <v>2555900</v>
      </c>
      <c r="Q753" s="2066">
        <v>2555900</v>
      </c>
      <c r="R753" s="2066">
        <v>2555900</v>
      </c>
    </row>
    <row r="754" spans="1:18" ht="70.5" customHeight="1">
      <c r="A754" s="2051"/>
      <c r="B754" s="2133" t="s">
        <v>2582</v>
      </c>
      <c r="C754" s="2174" t="s">
        <v>2362</v>
      </c>
      <c r="D754" s="2064"/>
      <c r="E754" s="2066">
        <v>2555900</v>
      </c>
      <c r="F754" s="2066"/>
      <c r="G754" s="2066">
        <v>2555900</v>
      </c>
      <c r="H754" s="2066">
        <v>2555900</v>
      </c>
      <c r="I754" s="2066">
        <v>2555900</v>
      </c>
      <c r="J754" s="2066">
        <v>2555900</v>
      </c>
      <c r="K754" s="2066">
        <v>2555900</v>
      </c>
      <c r="L754" s="2066">
        <v>2555900</v>
      </c>
      <c r="M754" s="2066">
        <v>2555900</v>
      </c>
      <c r="N754" s="2066">
        <v>2555900</v>
      </c>
      <c r="O754" s="2066">
        <v>2555900</v>
      </c>
      <c r="P754" s="2066">
        <v>2555900</v>
      </c>
      <c r="Q754" s="2066">
        <v>2555900</v>
      </c>
      <c r="R754" s="2066">
        <v>2555900</v>
      </c>
    </row>
    <row r="755" spans="1:18" ht="70.5" customHeight="1">
      <c r="A755" s="2051"/>
      <c r="B755" s="2133" t="s">
        <v>2583</v>
      </c>
      <c r="C755" s="2174" t="s">
        <v>2362</v>
      </c>
      <c r="D755" s="2064"/>
      <c r="E755" s="2066">
        <v>2648300</v>
      </c>
      <c r="F755" s="2066"/>
      <c r="G755" s="2066">
        <v>2648300</v>
      </c>
      <c r="H755" s="2066">
        <v>2648300</v>
      </c>
      <c r="I755" s="2066">
        <v>2648300</v>
      </c>
      <c r="J755" s="2066">
        <v>2648300</v>
      </c>
      <c r="K755" s="2066">
        <v>2648300</v>
      </c>
      <c r="L755" s="2066">
        <v>2648300</v>
      </c>
      <c r="M755" s="2066">
        <v>2648300</v>
      </c>
      <c r="N755" s="2066">
        <v>2648300</v>
      </c>
      <c r="O755" s="2066">
        <v>2648300</v>
      </c>
      <c r="P755" s="2066">
        <v>2648300</v>
      </c>
      <c r="Q755" s="2066">
        <v>2648300</v>
      </c>
      <c r="R755" s="2066">
        <v>2648300</v>
      </c>
    </row>
    <row r="756" spans="1:18" ht="70.5" customHeight="1">
      <c r="A756" s="2051"/>
      <c r="B756" s="2133" t="s">
        <v>2584</v>
      </c>
      <c r="C756" s="2174" t="s">
        <v>2362</v>
      </c>
      <c r="D756" s="2064"/>
      <c r="E756" s="2066">
        <v>2567450</v>
      </c>
      <c r="F756" s="2066"/>
      <c r="G756" s="2066">
        <v>2567450</v>
      </c>
      <c r="H756" s="2066">
        <v>2567450</v>
      </c>
      <c r="I756" s="2066">
        <v>2567450</v>
      </c>
      <c r="J756" s="2066">
        <v>2567450</v>
      </c>
      <c r="K756" s="2066">
        <v>2567450</v>
      </c>
      <c r="L756" s="2066">
        <v>2567450</v>
      </c>
      <c r="M756" s="2066">
        <v>2567450</v>
      </c>
      <c r="N756" s="2066">
        <v>2567450</v>
      </c>
      <c r="O756" s="2066">
        <v>2567450</v>
      </c>
      <c r="P756" s="2066">
        <v>2567450</v>
      </c>
      <c r="Q756" s="2066">
        <v>2567450</v>
      </c>
      <c r="R756" s="2066">
        <v>2567450</v>
      </c>
    </row>
    <row r="757" spans="1:18" ht="70.5" customHeight="1">
      <c r="A757" s="2051"/>
      <c r="B757" s="2133" t="s">
        <v>2585</v>
      </c>
      <c r="C757" s="2174" t="s">
        <v>2362</v>
      </c>
      <c r="D757" s="2064"/>
      <c r="E757" s="2066">
        <v>2694500</v>
      </c>
      <c r="F757" s="2066"/>
      <c r="G757" s="2066">
        <v>2694500</v>
      </c>
      <c r="H757" s="2066">
        <v>2694500</v>
      </c>
      <c r="I757" s="2066">
        <v>2694500</v>
      </c>
      <c r="J757" s="2066">
        <v>2694500</v>
      </c>
      <c r="K757" s="2066">
        <v>2694500</v>
      </c>
      <c r="L757" s="2066">
        <v>2694500</v>
      </c>
      <c r="M757" s="2066">
        <v>2694500</v>
      </c>
      <c r="N757" s="2066">
        <v>2694500</v>
      </c>
      <c r="O757" s="2066">
        <v>2694500</v>
      </c>
      <c r="P757" s="2066">
        <v>2694500</v>
      </c>
      <c r="Q757" s="2066">
        <v>2694500</v>
      </c>
      <c r="R757" s="2066">
        <v>2694500</v>
      </c>
    </row>
    <row r="758" spans="1:18" ht="70.5" customHeight="1">
      <c r="A758" s="2051"/>
      <c r="B758" s="2133" t="s">
        <v>2587</v>
      </c>
      <c r="C758" s="2174" t="s">
        <v>2362</v>
      </c>
      <c r="D758" s="2064" t="s">
        <v>2534</v>
      </c>
      <c r="E758" s="2066">
        <v>19040000</v>
      </c>
      <c r="F758" s="2066"/>
      <c r="G758" s="2066">
        <v>19040000</v>
      </c>
      <c r="H758" s="2066">
        <v>19040000</v>
      </c>
      <c r="I758" s="2066">
        <v>19040000</v>
      </c>
      <c r="J758" s="2066">
        <v>19040000</v>
      </c>
      <c r="K758" s="2066">
        <v>19040000</v>
      </c>
      <c r="L758" s="2066">
        <v>19040000</v>
      </c>
      <c r="M758" s="2066">
        <v>19040000</v>
      </c>
      <c r="N758" s="2066">
        <v>19040000</v>
      </c>
      <c r="O758" s="2066">
        <v>19040000</v>
      </c>
      <c r="P758" s="2066">
        <v>19040000</v>
      </c>
      <c r="Q758" s="2066">
        <v>19040000</v>
      </c>
      <c r="R758" s="2066">
        <v>19040000</v>
      </c>
    </row>
    <row r="759" spans="1:18" ht="70.5" customHeight="1">
      <c r="A759" s="2051"/>
      <c r="B759" s="2133" t="s">
        <v>2588</v>
      </c>
      <c r="C759" s="2174" t="s">
        <v>2362</v>
      </c>
      <c r="D759" s="2064" t="s">
        <v>2534</v>
      </c>
      <c r="E759" s="2066">
        <v>31700000</v>
      </c>
      <c r="F759" s="2066"/>
      <c r="G759" s="2066">
        <v>31700000</v>
      </c>
      <c r="H759" s="2066">
        <v>31700000</v>
      </c>
      <c r="I759" s="2066">
        <v>31700000</v>
      </c>
      <c r="J759" s="2066">
        <v>31700000</v>
      </c>
      <c r="K759" s="2066">
        <v>31700000</v>
      </c>
      <c r="L759" s="2066">
        <v>31700000</v>
      </c>
      <c r="M759" s="2066">
        <v>31700000</v>
      </c>
      <c r="N759" s="2066">
        <v>31700000</v>
      </c>
      <c r="O759" s="2066">
        <v>31700000</v>
      </c>
      <c r="P759" s="2066">
        <v>31700000</v>
      </c>
      <c r="Q759" s="2066">
        <v>31700000</v>
      </c>
      <c r="R759" s="2066">
        <v>31700000</v>
      </c>
    </row>
    <row r="760" spans="1:18" ht="30" customHeight="1">
      <c r="A760" s="2051"/>
      <c r="B760" s="2130" t="s">
        <v>2606</v>
      </c>
      <c r="C760" s="2174"/>
      <c r="D760" s="2064"/>
      <c r="E760" s="2066"/>
      <c r="F760" s="2066"/>
      <c r="G760" s="2066"/>
      <c r="H760" s="2066"/>
      <c r="I760" s="2066"/>
      <c r="J760" s="2066"/>
      <c r="K760" s="2066"/>
      <c r="L760" s="2066"/>
      <c r="M760" s="2066"/>
      <c r="N760" s="2066"/>
      <c r="O760" s="2066"/>
      <c r="P760" s="2066"/>
      <c r="Q760" s="2066"/>
      <c r="R760" s="2066"/>
    </row>
    <row r="761" spans="1:18" ht="30" customHeight="1">
      <c r="A761" s="2051"/>
      <c r="B761" s="2133" t="s">
        <v>2589</v>
      </c>
      <c r="C761" s="2174" t="s">
        <v>2362</v>
      </c>
      <c r="D761" s="2064" t="s">
        <v>2534</v>
      </c>
      <c r="E761" s="2066">
        <v>11472500</v>
      </c>
      <c r="F761" s="2066"/>
      <c r="G761" s="2066">
        <v>11472500</v>
      </c>
      <c r="H761" s="2066">
        <v>11472500</v>
      </c>
      <c r="I761" s="2066">
        <v>11472500</v>
      </c>
      <c r="J761" s="2066">
        <v>11472500</v>
      </c>
      <c r="K761" s="2066">
        <v>11472500</v>
      </c>
      <c r="L761" s="2066">
        <v>11472500</v>
      </c>
      <c r="M761" s="2066">
        <v>11472500</v>
      </c>
      <c r="N761" s="2066">
        <v>11472500</v>
      </c>
      <c r="O761" s="2066">
        <v>11472500</v>
      </c>
      <c r="P761" s="2066">
        <v>11472500</v>
      </c>
      <c r="Q761" s="2066">
        <v>11472500</v>
      </c>
      <c r="R761" s="2066">
        <v>11472500</v>
      </c>
    </row>
    <row r="762" spans="1:18" ht="30" customHeight="1">
      <c r="A762" s="2051"/>
      <c r="B762" s="2133" t="s">
        <v>2590</v>
      </c>
      <c r="C762" s="2174" t="s">
        <v>2362</v>
      </c>
      <c r="D762" s="2064" t="s">
        <v>2534</v>
      </c>
      <c r="E762" s="2066">
        <v>12627500</v>
      </c>
      <c r="F762" s="2066"/>
      <c r="G762" s="2066">
        <v>12627500</v>
      </c>
      <c r="H762" s="2066">
        <v>12627500</v>
      </c>
      <c r="I762" s="2066">
        <v>12627500</v>
      </c>
      <c r="J762" s="2066">
        <v>12627500</v>
      </c>
      <c r="K762" s="2066">
        <v>12627500</v>
      </c>
      <c r="L762" s="2066">
        <v>12627500</v>
      </c>
      <c r="M762" s="2066">
        <v>12627500</v>
      </c>
      <c r="N762" s="2066">
        <v>12627500</v>
      </c>
      <c r="O762" s="2066">
        <v>12627500</v>
      </c>
      <c r="P762" s="2066">
        <v>12627500</v>
      </c>
      <c r="Q762" s="2066">
        <v>12627500</v>
      </c>
      <c r="R762" s="2066">
        <v>12627500</v>
      </c>
    </row>
    <row r="763" spans="1:18" ht="30" customHeight="1">
      <c r="A763" s="2051"/>
      <c r="B763" s="2133" t="s">
        <v>2591</v>
      </c>
      <c r="C763" s="2174" t="s">
        <v>2362</v>
      </c>
      <c r="D763" s="2064" t="s">
        <v>2534</v>
      </c>
      <c r="E763" s="2066">
        <v>13782500</v>
      </c>
      <c r="F763" s="2066"/>
      <c r="G763" s="2066">
        <v>13782500</v>
      </c>
      <c r="H763" s="2066">
        <v>13782500</v>
      </c>
      <c r="I763" s="2066">
        <v>13782500</v>
      </c>
      <c r="J763" s="2066">
        <v>13782500</v>
      </c>
      <c r="K763" s="2066">
        <v>13782500</v>
      </c>
      <c r="L763" s="2066">
        <v>13782500</v>
      </c>
      <c r="M763" s="2066">
        <v>13782500</v>
      </c>
      <c r="N763" s="2066">
        <v>13782500</v>
      </c>
      <c r="O763" s="2066">
        <v>13782500</v>
      </c>
      <c r="P763" s="2066">
        <v>13782500</v>
      </c>
      <c r="Q763" s="2066">
        <v>13782500</v>
      </c>
      <c r="R763" s="2066">
        <v>13782500</v>
      </c>
    </row>
    <row r="764" spans="1:18" ht="30" customHeight="1">
      <c r="A764" s="2051"/>
      <c r="B764" s="2130" t="s">
        <v>2607</v>
      </c>
      <c r="C764" s="2174"/>
      <c r="D764" s="2064"/>
      <c r="E764" s="2066"/>
      <c r="F764" s="2066"/>
      <c r="G764" s="2066"/>
      <c r="H764" s="2066"/>
      <c r="I764" s="2066"/>
      <c r="J764" s="2066"/>
      <c r="K764" s="2066"/>
      <c r="L764" s="2066"/>
      <c r="M764" s="2066"/>
      <c r="N764" s="2066"/>
      <c r="O764" s="2066"/>
      <c r="P764" s="2066"/>
      <c r="Q764" s="2066"/>
      <c r="R764" s="2066"/>
    </row>
    <row r="765" spans="1:18" ht="30" customHeight="1">
      <c r="A765" s="2051"/>
      <c r="B765" s="2133" t="s">
        <v>2592</v>
      </c>
      <c r="C765" s="2174" t="s">
        <v>2362</v>
      </c>
      <c r="D765" s="2064"/>
      <c r="E765" s="2066">
        <v>4543000</v>
      </c>
      <c r="F765" s="2066"/>
      <c r="G765" s="2066">
        <v>4543000</v>
      </c>
      <c r="H765" s="2066">
        <v>4543000</v>
      </c>
      <c r="I765" s="2066">
        <v>4543000</v>
      </c>
      <c r="J765" s="2066">
        <v>4543000</v>
      </c>
      <c r="K765" s="2066">
        <v>4543000</v>
      </c>
      <c r="L765" s="2066">
        <v>4543000</v>
      </c>
      <c r="M765" s="2066">
        <v>4543000</v>
      </c>
      <c r="N765" s="2066">
        <v>4543000</v>
      </c>
      <c r="O765" s="2066">
        <v>4543000</v>
      </c>
      <c r="P765" s="2066">
        <v>4543000</v>
      </c>
      <c r="Q765" s="2066">
        <v>4543000</v>
      </c>
      <c r="R765" s="2066">
        <v>4543000</v>
      </c>
    </row>
    <row r="766" spans="1:18" ht="52.5" customHeight="1">
      <c r="A766" s="2051"/>
      <c r="B766" s="2133" t="s">
        <v>2593</v>
      </c>
      <c r="C766" s="2174" t="s">
        <v>2362</v>
      </c>
      <c r="D766" s="2064"/>
      <c r="E766" s="2066">
        <v>3272000</v>
      </c>
      <c r="F766" s="2066"/>
      <c r="G766" s="2066">
        <v>3272000</v>
      </c>
      <c r="H766" s="2066">
        <v>3272000</v>
      </c>
      <c r="I766" s="2066">
        <v>3272000</v>
      </c>
      <c r="J766" s="2066">
        <v>3272000</v>
      </c>
      <c r="K766" s="2066">
        <v>3272000</v>
      </c>
      <c r="L766" s="2066">
        <v>3272000</v>
      </c>
      <c r="M766" s="2066">
        <v>3272000</v>
      </c>
      <c r="N766" s="2066">
        <v>3272000</v>
      </c>
      <c r="O766" s="2066">
        <v>3272000</v>
      </c>
      <c r="P766" s="2066">
        <v>3272000</v>
      </c>
      <c r="Q766" s="2066">
        <v>3272000</v>
      </c>
      <c r="R766" s="2066">
        <v>3272000</v>
      </c>
    </row>
    <row r="767" spans="1:18" ht="52.5" customHeight="1">
      <c r="A767" s="2051"/>
      <c r="B767" s="2133" t="s">
        <v>2594</v>
      </c>
      <c r="C767" s="2174" t="s">
        <v>2362</v>
      </c>
      <c r="D767" s="2064"/>
      <c r="E767" s="2066">
        <v>3676000</v>
      </c>
      <c r="F767" s="2066"/>
      <c r="G767" s="2066">
        <v>3676000</v>
      </c>
      <c r="H767" s="2066">
        <v>3676000</v>
      </c>
      <c r="I767" s="2066">
        <v>3676000</v>
      </c>
      <c r="J767" s="2066">
        <v>3676000</v>
      </c>
      <c r="K767" s="2066">
        <v>3676000</v>
      </c>
      <c r="L767" s="2066">
        <v>3676000</v>
      </c>
      <c r="M767" s="2066">
        <v>3676000</v>
      </c>
      <c r="N767" s="2066">
        <v>3676000</v>
      </c>
      <c r="O767" s="2066">
        <v>3676000</v>
      </c>
      <c r="P767" s="2066">
        <v>3676000</v>
      </c>
      <c r="Q767" s="2066">
        <v>3676000</v>
      </c>
      <c r="R767" s="2066">
        <v>3676000</v>
      </c>
    </row>
    <row r="768" spans="1:18" ht="52.5" customHeight="1">
      <c r="A768" s="2051"/>
      <c r="B768" s="2133" t="s">
        <v>2595</v>
      </c>
      <c r="C768" s="2174" t="s">
        <v>2362</v>
      </c>
      <c r="D768" s="2064"/>
      <c r="E768" s="2066">
        <v>3561000</v>
      </c>
      <c r="F768" s="2066"/>
      <c r="G768" s="2066">
        <v>3561000</v>
      </c>
      <c r="H768" s="2066">
        <v>3561000</v>
      </c>
      <c r="I768" s="2066">
        <v>3561000</v>
      </c>
      <c r="J768" s="2066">
        <v>3561000</v>
      </c>
      <c r="K768" s="2066">
        <v>3561000</v>
      </c>
      <c r="L768" s="2066">
        <v>3561000</v>
      </c>
      <c r="M768" s="2066">
        <v>3561000</v>
      </c>
      <c r="N768" s="2066">
        <v>3561000</v>
      </c>
      <c r="O768" s="2066">
        <v>3561000</v>
      </c>
      <c r="P768" s="2066">
        <v>3561000</v>
      </c>
      <c r="Q768" s="2066">
        <v>3561000</v>
      </c>
      <c r="R768" s="2066">
        <v>3561000</v>
      </c>
    </row>
    <row r="769" spans="1:18" ht="52.5" customHeight="1">
      <c r="A769" s="2051"/>
      <c r="B769" s="2133" t="s">
        <v>2596</v>
      </c>
      <c r="C769" s="2174" t="s">
        <v>2362</v>
      </c>
      <c r="D769" s="2064"/>
      <c r="E769" s="2066">
        <v>3561000</v>
      </c>
      <c r="F769" s="2066"/>
      <c r="G769" s="2066">
        <v>3561000</v>
      </c>
      <c r="H769" s="2066">
        <v>3561000</v>
      </c>
      <c r="I769" s="2066">
        <v>3561000</v>
      </c>
      <c r="J769" s="2066">
        <v>3561000</v>
      </c>
      <c r="K769" s="2066">
        <v>3561000</v>
      </c>
      <c r="L769" s="2066">
        <v>3561000</v>
      </c>
      <c r="M769" s="2066">
        <v>3561000</v>
      </c>
      <c r="N769" s="2066">
        <v>3561000</v>
      </c>
      <c r="O769" s="2066">
        <v>3561000</v>
      </c>
      <c r="P769" s="2066">
        <v>3561000</v>
      </c>
      <c r="Q769" s="2066">
        <v>3561000</v>
      </c>
      <c r="R769" s="2066">
        <v>3561000</v>
      </c>
    </row>
    <row r="770" spans="1:18" ht="52.5" customHeight="1">
      <c r="A770" s="2051"/>
      <c r="B770" s="2133" t="s">
        <v>2597</v>
      </c>
      <c r="C770" s="2174" t="s">
        <v>2362</v>
      </c>
      <c r="D770" s="2064"/>
      <c r="E770" s="2066">
        <v>3388000</v>
      </c>
      <c r="F770" s="2066"/>
      <c r="G770" s="2066">
        <v>3388000</v>
      </c>
      <c r="H770" s="2066">
        <v>3388000</v>
      </c>
      <c r="I770" s="2066">
        <v>3388000</v>
      </c>
      <c r="J770" s="2066">
        <v>3388000</v>
      </c>
      <c r="K770" s="2066">
        <v>3388000</v>
      </c>
      <c r="L770" s="2066">
        <v>3388000</v>
      </c>
      <c r="M770" s="2066">
        <v>3388000</v>
      </c>
      <c r="N770" s="2066">
        <v>3388000</v>
      </c>
      <c r="O770" s="2066">
        <v>3388000</v>
      </c>
      <c r="P770" s="2066">
        <v>3388000</v>
      </c>
      <c r="Q770" s="2066">
        <v>3388000</v>
      </c>
      <c r="R770" s="2066">
        <v>3388000</v>
      </c>
    </row>
    <row r="771" spans="1:18" ht="30" customHeight="1">
      <c r="A771" s="2051"/>
      <c r="B771" s="2130" t="s">
        <v>2608</v>
      </c>
      <c r="C771" s="2174"/>
      <c r="D771" s="2064"/>
      <c r="E771" s="2066"/>
      <c r="F771" s="2066"/>
      <c r="G771" s="2066"/>
      <c r="H771" s="2066"/>
      <c r="I771" s="2066"/>
      <c r="J771" s="2066"/>
      <c r="K771" s="2066"/>
      <c r="L771" s="2066"/>
      <c r="M771" s="2066"/>
      <c r="N771" s="2066"/>
      <c r="O771" s="2066"/>
      <c r="P771" s="2066"/>
      <c r="Q771" s="2066"/>
      <c r="R771" s="2066"/>
    </row>
    <row r="772" spans="1:18" ht="30" customHeight="1">
      <c r="A772" s="2051"/>
      <c r="B772" s="2133" t="s">
        <v>2598</v>
      </c>
      <c r="C772" s="2174" t="s">
        <v>2362</v>
      </c>
      <c r="D772" s="2064"/>
      <c r="E772" s="2066">
        <v>1775000</v>
      </c>
      <c r="F772" s="2066"/>
      <c r="G772" s="2066">
        <v>1775000</v>
      </c>
      <c r="H772" s="2066">
        <v>1775000</v>
      </c>
      <c r="I772" s="2066">
        <v>1775000</v>
      </c>
      <c r="J772" s="2066">
        <v>1775000</v>
      </c>
      <c r="K772" s="2066">
        <v>1775000</v>
      </c>
      <c r="L772" s="2066">
        <v>1775000</v>
      </c>
      <c r="M772" s="2066">
        <v>1775000</v>
      </c>
      <c r="N772" s="2066">
        <v>1775000</v>
      </c>
      <c r="O772" s="2066">
        <v>1775000</v>
      </c>
      <c r="P772" s="2066">
        <v>1775000</v>
      </c>
      <c r="Q772" s="2066">
        <v>1775000</v>
      </c>
      <c r="R772" s="2066">
        <v>1775000</v>
      </c>
    </row>
    <row r="773" spans="1:18" ht="30" customHeight="1">
      <c r="A773" s="2051"/>
      <c r="B773" s="2133" t="s">
        <v>2599</v>
      </c>
      <c r="C773" s="2174" t="s">
        <v>2362</v>
      </c>
      <c r="D773" s="2064"/>
      <c r="E773" s="2066">
        <v>2525000</v>
      </c>
      <c r="F773" s="2066"/>
      <c r="G773" s="2066">
        <v>2525000</v>
      </c>
      <c r="H773" s="2066">
        <v>2525000</v>
      </c>
      <c r="I773" s="2066">
        <v>2525000</v>
      </c>
      <c r="J773" s="2066">
        <v>2525000</v>
      </c>
      <c r="K773" s="2066">
        <v>2525000</v>
      </c>
      <c r="L773" s="2066">
        <v>2525000</v>
      </c>
      <c r="M773" s="2066">
        <v>2525000</v>
      </c>
      <c r="N773" s="2066">
        <v>2525000</v>
      </c>
      <c r="O773" s="2066">
        <v>2525000</v>
      </c>
      <c r="P773" s="2066">
        <v>2525000</v>
      </c>
      <c r="Q773" s="2066">
        <v>2525000</v>
      </c>
      <c r="R773" s="2066">
        <v>2525000</v>
      </c>
    </row>
    <row r="774" spans="1:18" ht="30" customHeight="1">
      <c r="A774" s="2051"/>
      <c r="B774" s="2133" t="s">
        <v>2600</v>
      </c>
      <c r="C774" s="2174" t="s">
        <v>2362</v>
      </c>
      <c r="D774" s="2064"/>
      <c r="E774" s="2066">
        <v>1475000</v>
      </c>
      <c r="F774" s="2066"/>
      <c r="G774" s="2066">
        <v>1475000</v>
      </c>
      <c r="H774" s="2066">
        <v>1475000</v>
      </c>
      <c r="I774" s="2066">
        <v>1475000</v>
      </c>
      <c r="J774" s="2066">
        <v>1475000</v>
      </c>
      <c r="K774" s="2066">
        <v>1475000</v>
      </c>
      <c r="L774" s="2066">
        <v>1475000</v>
      </c>
      <c r="M774" s="2066">
        <v>1475000</v>
      </c>
      <c r="N774" s="2066">
        <v>1475000</v>
      </c>
      <c r="O774" s="2066">
        <v>1475000</v>
      </c>
      <c r="P774" s="2066">
        <v>1475000</v>
      </c>
      <c r="Q774" s="2066">
        <v>1475000</v>
      </c>
      <c r="R774" s="2066">
        <v>1475000</v>
      </c>
    </row>
    <row r="775" spans="1:18" ht="30" customHeight="1">
      <c r="A775" s="2051"/>
      <c r="B775" s="2133" t="s">
        <v>2601</v>
      </c>
      <c r="C775" s="2174" t="s">
        <v>2362</v>
      </c>
      <c r="D775" s="2064"/>
      <c r="E775" s="2066">
        <v>1850000</v>
      </c>
      <c r="F775" s="2066"/>
      <c r="G775" s="2066">
        <v>1850000</v>
      </c>
      <c r="H775" s="2066">
        <v>1850000</v>
      </c>
      <c r="I775" s="2066">
        <v>1850000</v>
      </c>
      <c r="J775" s="2066">
        <v>1850000</v>
      </c>
      <c r="K775" s="2066">
        <v>1850000</v>
      </c>
      <c r="L775" s="2066">
        <v>1850000</v>
      </c>
      <c r="M775" s="2066">
        <v>1850000</v>
      </c>
      <c r="N775" s="2066">
        <v>1850000</v>
      </c>
      <c r="O775" s="2066">
        <v>1850000</v>
      </c>
      <c r="P775" s="2066">
        <v>1850000</v>
      </c>
      <c r="Q775" s="2066">
        <v>1850000</v>
      </c>
      <c r="R775" s="2066">
        <v>1850000</v>
      </c>
    </row>
    <row r="776" spans="1:18" ht="30" customHeight="1">
      <c r="A776" s="2051"/>
      <c r="B776" s="2133" t="s">
        <v>2602</v>
      </c>
      <c r="C776" s="2174" t="s">
        <v>2362</v>
      </c>
      <c r="D776" s="2064"/>
      <c r="E776" s="2066">
        <v>2400000</v>
      </c>
      <c r="F776" s="2066"/>
      <c r="G776" s="2066">
        <v>2400000</v>
      </c>
      <c r="H776" s="2066">
        <v>2400000</v>
      </c>
      <c r="I776" s="2066">
        <v>2400000</v>
      </c>
      <c r="J776" s="2066">
        <v>2400000</v>
      </c>
      <c r="K776" s="2066">
        <v>2400000</v>
      </c>
      <c r="L776" s="2066">
        <v>2400000</v>
      </c>
      <c r="M776" s="2066">
        <v>2400000</v>
      </c>
      <c r="N776" s="2066">
        <v>2400000</v>
      </c>
      <c r="O776" s="2066">
        <v>2400000</v>
      </c>
      <c r="P776" s="2066">
        <v>2400000</v>
      </c>
      <c r="Q776" s="2066">
        <v>2400000</v>
      </c>
      <c r="R776" s="2066">
        <v>2400000</v>
      </c>
    </row>
    <row r="777" spans="1:18" ht="30" customHeight="1">
      <c r="A777" s="2051"/>
      <c r="B777" s="2133" t="s">
        <v>2603</v>
      </c>
      <c r="C777" s="2174" t="s">
        <v>2362</v>
      </c>
      <c r="D777" s="2064"/>
      <c r="E777" s="2066">
        <v>2067500</v>
      </c>
      <c r="F777" s="2066"/>
      <c r="G777" s="2066">
        <v>2067500</v>
      </c>
      <c r="H777" s="2066">
        <v>2067500</v>
      </c>
      <c r="I777" s="2066">
        <v>2067500</v>
      </c>
      <c r="J777" s="2066">
        <v>2067500</v>
      </c>
      <c r="K777" s="2066">
        <v>2067500</v>
      </c>
      <c r="L777" s="2066">
        <v>2067500</v>
      </c>
      <c r="M777" s="2066">
        <v>2067500</v>
      </c>
      <c r="N777" s="2066">
        <v>2067500</v>
      </c>
      <c r="O777" s="2066">
        <v>2067500</v>
      </c>
      <c r="P777" s="2066">
        <v>2067500</v>
      </c>
      <c r="Q777" s="2066">
        <v>2067500</v>
      </c>
      <c r="R777" s="2066">
        <v>2067500</v>
      </c>
    </row>
    <row r="778" spans="1:18" ht="30" customHeight="1">
      <c r="A778" s="2051"/>
      <c r="B778" s="2133" t="s">
        <v>2604</v>
      </c>
      <c r="C778" s="2174" t="s">
        <v>2362</v>
      </c>
      <c r="D778" s="2064"/>
      <c r="E778" s="2066">
        <v>1475000</v>
      </c>
      <c r="F778" s="2066"/>
      <c r="G778" s="2066">
        <v>1475000</v>
      </c>
      <c r="H778" s="2066">
        <v>1475000</v>
      </c>
      <c r="I778" s="2066">
        <v>1475000</v>
      </c>
      <c r="J778" s="2066">
        <v>1475000</v>
      </c>
      <c r="K778" s="2066">
        <v>1475000</v>
      </c>
      <c r="L778" s="2066">
        <v>1475000</v>
      </c>
      <c r="M778" s="2066">
        <v>1475000</v>
      </c>
      <c r="N778" s="2066">
        <v>1475000</v>
      </c>
      <c r="O778" s="2066">
        <v>1475000</v>
      </c>
      <c r="P778" s="2066">
        <v>1475000</v>
      </c>
      <c r="Q778" s="2066">
        <v>1475000</v>
      </c>
      <c r="R778" s="2066">
        <v>1475000</v>
      </c>
    </row>
    <row r="779" spans="1:18" ht="30" customHeight="1">
      <c r="A779" s="2051"/>
      <c r="B779" s="2133" t="s">
        <v>2605</v>
      </c>
      <c r="C779" s="2174" t="s">
        <v>2362</v>
      </c>
      <c r="D779" s="2064"/>
      <c r="E779" s="2066">
        <v>1490000</v>
      </c>
      <c r="F779" s="2066"/>
      <c r="G779" s="2066">
        <v>1490000</v>
      </c>
      <c r="H779" s="2066">
        <v>1490000</v>
      </c>
      <c r="I779" s="2066">
        <v>1490000</v>
      </c>
      <c r="J779" s="2066">
        <v>1490000</v>
      </c>
      <c r="K779" s="2066">
        <v>1490000</v>
      </c>
      <c r="L779" s="2066">
        <v>1490000</v>
      </c>
      <c r="M779" s="2066">
        <v>1490000</v>
      </c>
      <c r="N779" s="2066">
        <v>1490000</v>
      </c>
      <c r="O779" s="2066">
        <v>1490000</v>
      </c>
      <c r="P779" s="2066">
        <v>1490000</v>
      </c>
      <c r="Q779" s="2066">
        <v>1490000</v>
      </c>
      <c r="R779" s="2066">
        <v>1490000</v>
      </c>
    </row>
    <row r="780" spans="1:18" ht="47.25" customHeight="1">
      <c r="A780" s="2051"/>
      <c r="B780" s="2130" t="s">
        <v>2664</v>
      </c>
      <c r="C780" s="2174"/>
      <c r="D780" s="2064"/>
      <c r="E780" s="2066"/>
      <c r="F780" s="2066"/>
      <c r="G780" s="2066"/>
      <c r="H780" s="2066"/>
      <c r="I780" s="2066"/>
      <c r="J780" s="2066"/>
      <c r="K780" s="2066"/>
      <c r="L780" s="2066"/>
      <c r="M780" s="2066"/>
      <c r="N780" s="2066"/>
      <c r="O780" s="2066"/>
      <c r="P780" s="2066"/>
      <c r="Q780" s="2066"/>
      <c r="R780" s="2066"/>
    </row>
    <row r="781" spans="1:18" ht="33" customHeight="1">
      <c r="A781" s="2051"/>
      <c r="B781" s="2133" t="s">
        <v>2609</v>
      </c>
      <c r="C781" s="2174" t="s">
        <v>2362</v>
      </c>
      <c r="D781" s="2064"/>
      <c r="E781" s="2066">
        <v>973000</v>
      </c>
      <c r="F781" s="2066"/>
      <c r="G781" s="2066">
        <v>973000</v>
      </c>
      <c r="H781" s="2066">
        <v>973000</v>
      </c>
      <c r="I781" s="2066">
        <v>973000</v>
      </c>
      <c r="J781" s="2066">
        <v>973000</v>
      </c>
      <c r="K781" s="2066">
        <v>973000</v>
      </c>
      <c r="L781" s="2066">
        <v>973000</v>
      </c>
      <c r="M781" s="2066">
        <v>973000</v>
      </c>
      <c r="N781" s="2066">
        <v>973000</v>
      </c>
      <c r="O781" s="2066">
        <v>973000</v>
      </c>
      <c r="P781" s="2066">
        <v>973000</v>
      </c>
      <c r="Q781" s="2066">
        <v>973000</v>
      </c>
      <c r="R781" s="2066">
        <v>973000</v>
      </c>
    </row>
    <row r="782" spans="1:18" ht="33" customHeight="1">
      <c r="A782" s="2051"/>
      <c r="B782" s="2133" t="s">
        <v>2610</v>
      </c>
      <c r="C782" s="2174" t="s">
        <v>2362</v>
      </c>
      <c r="D782" s="2064"/>
      <c r="E782" s="2066">
        <v>1028000</v>
      </c>
      <c r="F782" s="2066"/>
      <c r="G782" s="2066">
        <v>1028000</v>
      </c>
      <c r="H782" s="2066">
        <v>1028000</v>
      </c>
      <c r="I782" s="2066">
        <v>1028000</v>
      </c>
      <c r="J782" s="2066">
        <v>1028000</v>
      </c>
      <c r="K782" s="2066">
        <v>1028000</v>
      </c>
      <c r="L782" s="2066">
        <v>1028000</v>
      </c>
      <c r="M782" s="2066">
        <v>1028000</v>
      </c>
      <c r="N782" s="2066">
        <v>1028000</v>
      </c>
      <c r="O782" s="2066">
        <v>1028000</v>
      </c>
      <c r="P782" s="2066">
        <v>1028000</v>
      </c>
      <c r="Q782" s="2066">
        <v>1028000</v>
      </c>
      <c r="R782" s="2066">
        <v>1028000</v>
      </c>
    </row>
    <row r="783" spans="1:18" ht="33" customHeight="1">
      <c r="A783" s="2051"/>
      <c r="B783" s="2133" t="s">
        <v>2611</v>
      </c>
      <c r="C783" s="2174" t="s">
        <v>2362</v>
      </c>
      <c r="D783" s="2064"/>
      <c r="E783" s="2066">
        <v>1050000</v>
      </c>
      <c r="F783" s="2066"/>
      <c r="G783" s="2066">
        <v>1050000</v>
      </c>
      <c r="H783" s="2066">
        <v>1050000</v>
      </c>
      <c r="I783" s="2066">
        <v>1050000</v>
      </c>
      <c r="J783" s="2066">
        <v>1050000</v>
      </c>
      <c r="K783" s="2066">
        <v>1050000</v>
      </c>
      <c r="L783" s="2066">
        <v>1050000</v>
      </c>
      <c r="M783" s="2066">
        <v>1050000</v>
      </c>
      <c r="N783" s="2066">
        <v>1050000</v>
      </c>
      <c r="O783" s="2066">
        <v>1050000</v>
      </c>
      <c r="P783" s="2066">
        <v>1050000</v>
      </c>
      <c r="Q783" s="2066">
        <v>1050000</v>
      </c>
      <c r="R783" s="2066">
        <v>1050000</v>
      </c>
    </row>
    <row r="784" spans="1:18" ht="33" customHeight="1">
      <c r="A784" s="2051"/>
      <c r="B784" s="2133" t="s">
        <v>2612</v>
      </c>
      <c r="C784" s="2174" t="s">
        <v>2362</v>
      </c>
      <c r="D784" s="2064"/>
      <c r="E784" s="2066">
        <v>1072000</v>
      </c>
      <c r="F784" s="2066"/>
      <c r="G784" s="2066">
        <v>1072000</v>
      </c>
      <c r="H784" s="2066">
        <v>1072000</v>
      </c>
      <c r="I784" s="2066">
        <v>1072000</v>
      </c>
      <c r="J784" s="2066">
        <v>1072000</v>
      </c>
      <c r="K784" s="2066">
        <v>1072000</v>
      </c>
      <c r="L784" s="2066">
        <v>1072000</v>
      </c>
      <c r="M784" s="2066">
        <v>1072000</v>
      </c>
      <c r="N784" s="2066">
        <v>1072000</v>
      </c>
      <c r="O784" s="2066">
        <v>1072000</v>
      </c>
      <c r="P784" s="2066">
        <v>1072000</v>
      </c>
      <c r="Q784" s="2066">
        <v>1072000</v>
      </c>
      <c r="R784" s="2066">
        <v>1072000</v>
      </c>
    </row>
    <row r="785" spans="1:18" ht="33" customHeight="1">
      <c r="A785" s="2051"/>
      <c r="B785" s="2133" t="s">
        <v>2613</v>
      </c>
      <c r="C785" s="2174" t="s">
        <v>2362</v>
      </c>
      <c r="D785" s="2064"/>
      <c r="E785" s="2066">
        <v>1094000</v>
      </c>
      <c r="F785" s="2066"/>
      <c r="G785" s="2066">
        <v>1094000</v>
      </c>
      <c r="H785" s="2066">
        <v>1094000</v>
      </c>
      <c r="I785" s="2066">
        <v>1094000</v>
      </c>
      <c r="J785" s="2066">
        <v>1094000</v>
      </c>
      <c r="K785" s="2066">
        <v>1094000</v>
      </c>
      <c r="L785" s="2066">
        <v>1094000</v>
      </c>
      <c r="M785" s="2066">
        <v>1094000</v>
      </c>
      <c r="N785" s="2066">
        <v>1094000</v>
      </c>
      <c r="O785" s="2066">
        <v>1094000</v>
      </c>
      <c r="P785" s="2066">
        <v>1094000</v>
      </c>
      <c r="Q785" s="2066">
        <v>1094000</v>
      </c>
      <c r="R785" s="2066">
        <v>1094000</v>
      </c>
    </row>
    <row r="786" spans="1:18" ht="33" customHeight="1">
      <c r="A786" s="2051"/>
      <c r="B786" s="2133" t="s">
        <v>2614</v>
      </c>
      <c r="C786" s="2174" t="s">
        <v>2362</v>
      </c>
      <c r="D786" s="2064"/>
      <c r="E786" s="2066">
        <v>1116000</v>
      </c>
      <c r="F786" s="2066"/>
      <c r="G786" s="2066">
        <v>1116000</v>
      </c>
      <c r="H786" s="2066">
        <v>1116000</v>
      </c>
      <c r="I786" s="2066">
        <v>1116000</v>
      </c>
      <c r="J786" s="2066">
        <v>1116000</v>
      </c>
      <c r="K786" s="2066">
        <v>1116000</v>
      </c>
      <c r="L786" s="2066">
        <v>1116000</v>
      </c>
      <c r="M786" s="2066">
        <v>1116000</v>
      </c>
      <c r="N786" s="2066">
        <v>1116000</v>
      </c>
      <c r="O786" s="2066">
        <v>1116000</v>
      </c>
      <c r="P786" s="2066">
        <v>1116000</v>
      </c>
      <c r="Q786" s="2066">
        <v>1116000</v>
      </c>
      <c r="R786" s="2066">
        <v>1116000</v>
      </c>
    </row>
    <row r="787" spans="1:18" ht="33" customHeight="1">
      <c r="A787" s="2051"/>
      <c r="B787" s="2133" t="s">
        <v>2615</v>
      </c>
      <c r="C787" s="2174" t="s">
        <v>2362</v>
      </c>
      <c r="D787" s="2064"/>
      <c r="E787" s="2066">
        <v>1028000</v>
      </c>
      <c r="F787" s="2066"/>
      <c r="G787" s="2066">
        <v>1028000</v>
      </c>
      <c r="H787" s="2066">
        <v>1028000</v>
      </c>
      <c r="I787" s="2066">
        <v>1028000</v>
      </c>
      <c r="J787" s="2066">
        <v>1028000</v>
      </c>
      <c r="K787" s="2066">
        <v>1028000</v>
      </c>
      <c r="L787" s="2066">
        <v>1028000</v>
      </c>
      <c r="M787" s="2066">
        <v>1028000</v>
      </c>
      <c r="N787" s="2066">
        <v>1028000</v>
      </c>
      <c r="O787" s="2066">
        <v>1028000</v>
      </c>
      <c r="P787" s="2066">
        <v>1028000</v>
      </c>
      <c r="Q787" s="2066">
        <v>1028000</v>
      </c>
      <c r="R787" s="2066">
        <v>1028000</v>
      </c>
    </row>
    <row r="788" spans="1:18" ht="33" customHeight="1">
      <c r="A788" s="2051"/>
      <c r="B788" s="2133" t="s">
        <v>2616</v>
      </c>
      <c r="C788" s="2174" t="s">
        <v>2362</v>
      </c>
      <c r="D788" s="2064"/>
      <c r="E788" s="2066">
        <v>1116000</v>
      </c>
      <c r="F788" s="2066"/>
      <c r="G788" s="2066">
        <v>1116000</v>
      </c>
      <c r="H788" s="2066">
        <v>1116000</v>
      </c>
      <c r="I788" s="2066">
        <v>1116000</v>
      </c>
      <c r="J788" s="2066">
        <v>1116000</v>
      </c>
      <c r="K788" s="2066">
        <v>1116000</v>
      </c>
      <c r="L788" s="2066">
        <v>1116000</v>
      </c>
      <c r="M788" s="2066">
        <v>1116000</v>
      </c>
      <c r="N788" s="2066">
        <v>1116000</v>
      </c>
      <c r="O788" s="2066">
        <v>1116000</v>
      </c>
      <c r="P788" s="2066">
        <v>1116000</v>
      </c>
      <c r="Q788" s="2066">
        <v>1116000</v>
      </c>
      <c r="R788" s="2066">
        <v>1116000</v>
      </c>
    </row>
    <row r="789" spans="1:18" ht="33" customHeight="1">
      <c r="A789" s="2051"/>
      <c r="B789" s="2133" t="s">
        <v>2617</v>
      </c>
      <c r="C789" s="2174" t="s">
        <v>2362</v>
      </c>
      <c r="D789" s="2064"/>
      <c r="E789" s="2066">
        <v>2325000</v>
      </c>
      <c r="F789" s="2066"/>
      <c r="G789" s="2066">
        <v>2325000</v>
      </c>
      <c r="H789" s="2066">
        <v>2325000</v>
      </c>
      <c r="I789" s="2066">
        <v>2325000</v>
      </c>
      <c r="J789" s="2066">
        <v>2325000</v>
      </c>
      <c r="K789" s="2066">
        <v>2325000</v>
      </c>
      <c r="L789" s="2066">
        <v>2325000</v>
      </c>
      <c r="M789" s="2066">
        <v>2325000</v>
      </c>
      <c r="N789" s="2066">
        <v>2325000</v>
      </c>
      <c r="O789" s="2066">
        <v>2325000</v>
      </c>
      <c r="P789" s="2066">
        <v>2325000</v>
      </c>
      <c r="Q789" s="2066">
        <v>2325000</v>
      </c>
      <c r="R789" s="2066">
        <v>2325000</v>
      </c>
    </row>
    <row r="790" spans="1:18" ht="33" customHeight="1">
      <c r="A790" s="2051"/>
      <c r="B790" s="2133" t="s">
        <v>2618</v>
      </c>
      <c r="C790" s="2174" t="s">
        <v>2362</v>
      </c>
      <c r="D790" s="2064"/>
      <c r="E790" s="2066">
        <v>1655000</v>
      </c>
      <c r="F790" s="2066"/>
      <c r="G790" s="2066">
        <v>1655000</v>
      </c>
      <c r="H790" s="2066">
        <v>1655000</v>
      </c>
      <c r="I790" s="2066">
        <v>1655000</v>
      </c>
      <c r="J790" s="2066">
        <v>1655000</v>
      </c>
      <c r="K790" s="2066">
        <v>1655000</v>
      </c>
      <c r="L790" s="2066">
        <v>1655000</v>
      </c>
      <c r="M790" s="2066">
        <v>1655000</v>
      </c>
      <c r="N790" s="2066">
        <v>1655000</v>
      </c>
      <c r="O790" s="2066">
        <v>1655000</v>
      </c>
      <c r="P790" s="2066">
        <v>1655000</v>
      </c>
      <c r="Q790" s="2066">
        <v>1655000</v>
      </c>
      <c r="R790" s="2066">
        <v>1655000</v>
      </c>
    </row>
    <row r="791" spans="1:18" ht="33" customHeight="1">
      <c r="A791" s="2051"/>
      <c r="B791" s="2133" t="s">
        <v>2619</v>
      </c>
      <c r="C791" s="2174" t="s">
        <v>2362</v>
      </c>
      <c r="D791" s="2064"/>
      <c r="E791" s="2066">
        <v>1215000</v>
      </c>
      <c r="F791" s="2066"/>
      <c r="G791" s="2066">
        <v>1215000</v>
      </c>
      <c r="H791" s="2066">
        <v>1215000</v>
      </c>
      <c r="I791" s="2066">
        <v>1215000</v>
      </c>
      <c r="J791" s="2066">
        <v>1215000</v>
      </c>
      <c r="K791" s="2066">
        <v>1215000</v>
      </c>
      <c r="L791" s="2066">
        <v>1215000</v>
      </c>
      <c r="M791" s="2066">
        <v>1215000</v>
      </c>
      <c r="N791" s="2066">
        <v>1215000</v>
      </c>
      <c r="O791" s="2066">
        <v>1215000</v>
      </c>
      <c r="P791" s="2066">
        <v>1215000</v>
      </c>
      <c r="Q791" s="2066">
        <v>1215000</v>
      </c>
      <c r="R791" s="2066">
        <v>1215000</v>
      </c>
    </row>
    <row r="792" spans="1:18" ht="39" customHeight="1">
      <c r="A792" s="2051"/>
      <c r="B792" s="2130" t="s">
        <v>2665</v>
      </c>
      <c r="C792" s="2174"/>
      <c r="D792" s="2064"/>
      <c r="E792" s="2066"/>
      <c r="F792" s="2066"/>
      <c r="G792" s="2066"/>
      <c r="H792" s="2066"/>
      <c r="I792" s="2066"/>
      <c r="J792" s="2066"/>
      <c r="K792" s="2066"/>
      <c r="L792" s="2066"/>
      <c r="M792" s="2066"/>
      <c r="N792" s="2066"/>
      <c r="O792" s="2066"/>
      <c r="P792" s="2066"/>
      <c r="Q792" s="2066"/>
      <c r="R792" s="2066"/>
    </row>
    <row r="793" spans="1:18" ht="296.25" customHeight="1">
      <c r="A793" s="2051"/>
      <c r="B793" s="2133" t="s">
        <v>2666</v>
      </c>
      <c r="C793" s="2174"/>
      <c r="D793" s="2129" t="s">
        <v>2534</v>
      </c>
      <c r="E793" s="2066"/>
      <c r="F793" s="2066"/>
      <c r="G793" s="2066"/>
      <c r="H793" s="2066"/>
      <c r="I793" s="2066"/>
      <c r="J793" s="2066"/>
      <c r="K793" s="2066"/>
      <c r="L793" s="2066"/>
      <c r="M793" s="2066"/>
      <c r="N793" s="2066"/>
      <c r="O793" s="2066"/>
      <c r="P793" s="2066"/>
      <c r="Q793" s="2066"/>
      <c r="R793" s="2066"/>
    </row>
    <row r="794" spans="1:18" ht="36" customHeight="1">
      <c r="A794" s="2051"/>
      <c r="B794" s="2133" t="s">
        <v>2620</v>
      </c>
      <c r="C794" s="2174" t="s">
        <v>205</v>
      </c>
      <c r="D794" s="2064"/>
      <c r="E794" s="2066">
        <v>1150000</v>
      </c>
      <c r="F794" s="2066"/>
      <c r="G794" s="2066">
        <v>1150000</v>
      </c>
      <c r="H794" s="2066">
        <v>1150000</v>
      </c>
      <c r="I794" s="2066">
        <v>1150000</v>
      </c>
      <c r="J794" s="2066">
        <v>1150000</v>
      </c>
      <c r="K794" s="2066">
        <v>1150000</v>
      </c>
      <c r="L794" s="2066">
        <v>1150000</v>
      </c>
      <c r="M794" s="2066">
        <v>1150000</v>
      </c>
      <c r="N794" s="2066">
        <v>1150000</v>
      </c>
      <c r="O794" s="2066">
        <v>1150000</v>
      </c>
      <c r="P794" s="2066">
        <v>1150000</v>
      </c>
      <c r="Q794" s="2066">
        <v>1150000</v>
      </c>
      <c r="R794" s="2066">
        <v>1150000</v>
      </c>
    </row>
    <row r="795" spans="1:18" ht="36" customHeight="1">
      <c r="A795" s="2051"/>
      <c r="B795" s="2133" t="s">
        <v>2621</v>
      </c>
      <c r="C795" s="2196" t="s">
        <v>205</v>
      </c>
      <c r="D795" s="2064"/>
      <c r="E795" s="2066">
        <v>1300000</v>
      </c>
      <c r="F795" s="2066"/>
      <c r="G795" s="2066">
        <v>1300000</v>
      </c>
      <c r="H795" s="2066">
        <v>1300000</v>
      </c>
      <c r="I795" s="2066">
        <v>1300000</v>
      </c>
      <c r="J795" s="2066">
        <v>1300000</v>
      </c>
      <c r="K795" s="2066">
        <v>1300000</v>
      </c>
      <c r="L795" s="2066">
        <v>1300000</v>
      </c>
      <c r="M795" s="2066">
        <v>1300000</v>
      </c>
      <c r="N795" s="2066">
        <v>1300000</v>
      </c>
      <c r="O795" s="2066">
        <v>1300000</v>
      </c>
      <c r="P795" s="2066">
        <v>1300000</v>
      </c>
      <c r="Q795" s="2066">
        <v>1300000</v>
      </c>
      <c r="R795" s="2066">
        <v>1300000</v>
      </c>
    </row>
    <row r="796" spans="1:18" ht="36" customHeight="1">
      <c r="A796" s="2051"/>
      <c r="B796" s="2133" t="s">
        <v>2622</v>
      </c>
      <c r="C796" s="2196" t="s">
        <v>205</v>
      </c>
      <c r="D796" s="2064"/>
      <c r="E796" s="2066">
        <v>1500000</v>
      </c>
      <c r="F796" s="2066"/>
      <c r="G796" s="2066">
        <v>1500000</v>
      </c>
      <c r="H796" s="2066">
        <v>1500000</v>
      </c>
      <c r="I796" s="2066">
        <v>1500000</v>
      </c>
      <c r="J796" s="2066">
        <v>1500000</v>
      </c>
      <c r="K796" s="2066">
        <v>1500000</v>
      </c>
      <c r="L796" s="2066">
        <v>1500000</v>
      </c>
      <c r="M796" s="2066">
        <v>1500000</v>
      </c>
      <c r="N796" s="2066">
        <v>1500000</v>
      </c>
      <c r="O796" s="2066">
        <v>1500000</v>
      </c>
      <c r="P796" s="2066">
        <v>1500000</v>
      </c>
      <c r="Q796" s="2066">
        <v>1500000</v>
      </c>
      <c r="R796" s="2066">
        <v>1500000</v>
      </c>
    </row>
    <row r="797" spans="1:18" ht="36" customHeight="1">
      <c r="A797" s="2051"/>
      <c r="B797" s="2133" t="s">
        <v>2623</v>
      </c>
      <c r="C797" s="2196" t="s">
        <v>205</v>
      </c>
      <c r="D797" s="2064"/>
      <c r="E797" s="2066">
        <v>1700000</v>
      </c>
      <c r="F797" s="2066"/>
      <c r="G797" s="2066">
        <v>1700000</v>
      </c>
      <c r="H797" s="2066">
        <v>1700000</v>
      </c>
      <c r="I797" s="2066">
        <v>1700000</v>
      </c>
      <c r="J797" s="2066">
        <v>1700000</v>
      </c>
      <c r="K797" s="2066">
        <v>1700000</v>
      </c>
      <c r="L797" s="2066">
        <v>1700000</v>
      </c>
      <c r="M797" s="2066">
        <v>1700000</v>
      </c>
      <c r="N797" s="2066">
        <v>1700000</v>
      </c>
      <c r="O797" s="2066">
        <v>1700000</v>
      </c>
      <c r="P797" s="2066">
        <v>1700000</v>
      </c>
      <c r="Q797" s="2066">
        <v>1700000</v>
      </c>
      <c r="R797" s="2066">
        <v>1700000</v>
      </c>
    </row>
    <row r="798" spans="1:18" ht="36" customHeight="1">
      <c r="A798" s="2051"/>
      <c r="B798" s="2133" t="s">
        <v>2624</v>
      </c>
      <c r="C798" s="2196" t="s">
        <v>205</v>
      </c>
      <c r="D798" s="2064"/>
      <c r="E798" s="2066">
        <v>2000000</v>
      </c>
      <c r="F798" s="2066"/>
      <c r="G798" s="2066">
        <v>2000000</v>
      </c>
      <c r="H798" s="2066">
        <v>2000000</v>
      </c>
      <c r="I798" s="2066">
        <v>2000000</v>
      </c>
      <c r="J798" s="2066">
        <v>2000000</v>
      </c>
      <c r="K798" s="2066">
        <v>2000000</v>
      </c>
      <c r="L798" s="2066">
        <v>2000000</v>
      </c>
      <c r="M798" s="2066">
        <v>2000000</v>
      </c>
      <c r="N798" s="2066">
        <v>2000000</v>
      </c>
      <c r="O798" s="2066">
        <v>2000000</v>
      </c>
      <c r="P798" s="2066">
        <v>2000000</v>
      </c>
      <c r="Q798" s="2066">
        <v>2000000</v>
      </c>
      <c r="R798" s="2066">
        <v>2000000</v>
      </c>
    </row>
    <row r="799" spans="1:18" ht="36" customHeight="1">
      <c r="A799" s="2051"/>
      <c r="B799" s="2133" t="s">
        <v>2625</v>
      </c>
      <c r="C799" s="2196" t="s">
        <v>205</v>
      </c>
      <c r="D799" s="2064"/>
      <c r="E799" s="2066">
        <v>2200000</v>
      </c>
      <c r="F799" s="2066"/>
      <c r="G799" s="2066">
        <v>2200000</v>
      </c>
      <c r="H799" s="2066">
        <v>2200000</v>
      </c>
      <c r="I799" s="2066">
        <v>2200000</v>
      </c>
      <c r="J799" s="2066">
        <v>2200000</v>
      </c>
      <c r="K799" s="2066">
        <v>2200000</v>
      </c>
      <c r="L799" s="2066">
        <v>2200000</v>
      </c>
      <c r="M799" s="2066">
        <v>2200000</v>
      </c>
      <c r="N799" s="2066">
        <v>2200000</v>
      </c>
      <c r="O799" s="2066">
        <v>2200000</v>
      </c>
      <c r="P799" s="2066">
        <v>2200000</v>
      </c>
      <c r="Q799" s="2066">
        <v>2200000</v>
      </c>
      <c r="R799" s="2066">
        <v>2200000</v>
      </c>
    </row>
    <row r="800" spans="1:18" ht="36" customHeight="1">
      <c r="A800" s="2051"/>
      <c r="B800" s="2133" t="s">
        <v>2626</v>
      </c>
      <c r="C800" s="2196" t="s">
        <v>205</v>
      </c>
      <c r="D800" s="2064"/>
      <c r="E800" s="2066">
        <v>2500000</v>
      </c>
      <c r="F800" s="2066"/>
      <c r="G800" s="2066">
        <v>2500000</v>
      </c>
      <c r="H800" s="2066">
        <v>2500000</v>
      </c>
      <c r="I800" s="2066">
        <v>2500000</v>
      </c>
      <c r="J800" s="2066">
        <v>2500000</v>
      </c>
      <c r="K800" s="2066">
        <v>2500000</v>
      </c>
      <c r="L800" s="2066">
        <v>2500000</v>
      </c>
      <c r="M800" s="2066">
        <v>2500000</v>
      </c>
      <c r="N800" s="2066">
        <v>2500000</v>
      </c>
      <c r="O800" s="2066">
        <v>2500000</v>
      </c>
      <c r="P800" s="2066">
        <v>2500000</v>
      </c>
      <c r="Q800" s="2066">
        <v>2500000</v>
      </c>
      <c r="R800" s="2066">
        <v>2500000</v>
      </c>
    </row>
    <row r="801" spans="1:18" ht="186" customHeight="1">
      <c r="A801" s="2051"/>
      <c r="B801" s="2133" t="s">
        <v>2667</v>
      </c>
      <c r="C801" s="2174"/>
      <c r="D801" s="2064" t="s">
        <v>2534</v>
      </c>
      <c r="E801" s="2066"/>
      <c r="F801" s="2066"/>
      <c r="G801" s="2066"/>
      <c r="H801" s="2066"/>
      <c r="I801" s="2066"/>
      <c r="J801" s="2066"/>
      <c r="K801" s="2066"/>
      <c r="L801" s="2066"/>
      <c r="M801" s="2066"/>
      <c r="N801" s="2066"/>
      <c r="O801" s="2066"/>
      <c r="P801" s="2066"/>
      <c r="Q801" s="2066"/>
      <c r="R801" s="2066"/>
    </row>
    <row r="802" spans="1:18" ht="48.75" customHeight="1">
      <c r="A802" s="2051"/>
      <c r="B802" s="2133" t="s">
        <v>2627</v>
      </c>
      <c r="C802" s="2174" t="s">
        <v>2362</v>
      </c>
      <c r="D802" s="2064"/>
      <c r="E802" s="2066">
        <v>3650000</v>
      </c>
      <c r="F802" s="2066"/>
      <c r="G802" s="2066">
        <v>3650000</v>
      </c>
      <c r="H802" s="2066">
        <v>3650000</v>
      </c>
      <c r="I802" s="2066">
        <v>3650000</v>
      </c>
      <c r="J802" s="2066">
        <v>3650000</v>
      </c>
      <c r="K802" s="2066">
        <v>3650000</v>
      </c>
      <c r="L802" s="2066">
        <v>3650000</v>
      </c>
      <c r="M802" s="2066">
        <v>3650000</v>
      </c>
      <c r="N802" s="2066">
        <v>3650000</v>
      </c>
      <c r="O802" s="2066">
        <v>3650000</v>
      </c>
      <c r="P802" s="2066">
        <v>3650000</v>
      </c>
      <c r="Q802" s="2066">
        <v>3650000</v>
      </c>
      <c r="R802" s="2066">
        <v>3650000</v>
      </c>
    </row>
    <row r="803" spans="1:18" ht="48.75" customHeight="1">
      <c r="A803" s="2051"/>
      <c r="B803" s="2133" t="s">
        <v>2628</v>
      </c>
      <c r="C803" s="2174" t="s">
        <v>2362</v>
      </c>
      <c r="D803" s="2064"/>
      <c r="E803" s="2066">
        <v>4875000</v>
      </c>
      <c r="F803" s="2066"/>
      <c r="G803" s="2066">
        <v>4875000</v>
      </c>
      <c r="H803" s="2066">
        <v>4875000</v>
      </c>
      <c r="I803" s="2066">
        <v>4875000</v>
      </c>
      <c r="J803" s="2066">
        <v>4875000</v>
      </c>
      <c r="K803" s="2066">
        <v>4875000</v>
      </c>
      <c r="L803" s="2066">
        <v>4875000</v>
      </c>
      <c r="M803" s="2066">
        <v>4875000</v>
      </c>
      <c r="N803" s="2066">
        <v>4875000</v>
      </c>
      <c r="O803" s="2066">
        <v>4875000</v>
      </c>
      <c r="P803" s="2066">
        <v>4875000</v>
      </c>
      <c r="Q803" s="2066">
        <v>4875000</v>
      </c>
      <c r="R803" s="2066">
        <v>4875000</v>
      </c>
    </row>
    <row r="804" spans="1:18" ht="150.75" customHeight="1">
      <c r="A804" s="2051"/>
      <c r="B804" s="2133" t="s">
        <v>2668</v>
      </c>
      <c r="C804" s="2174"/>
      <c r="D804" s="2129" t="s">
        <v>2534</v>
      </c>
      <c r="E804" s="2066"/>
      <c r="F804" s="2066"/>
      <c r="G804" s="2066"/>
      <c r="H804" s="2066"/>
      <c r="I804" s="2066"/>
      <c r="J804" s="2066"/>
      <c r="K804" s="2066"/>
      <c r="L804" s="2066"/>
      <c r="M804" s="2066"/>
      <c r="N804" s="2066"/>
      <c r="O804" s="2066"/>
      <c r="P804" s="2066"/>
      <c r="Q804" s="2066"/>
      <c r="R804" s="2066"/>
    </row>
    <row r="805" spans="1:18" ht="45.75" customHeight="1">
      <c r="A805" s="2051"/>
      <c r="B805" s="2133" t="s">
        <v>2629</v>
      </c>
      <c r="C805" s="2174" t="s">
        <v>2362</v>
      </c>
      <c r="D805" s="2064"/>
      <c r="E805" s="2066">
        <v>7325000</v>
      </c>
      <c r="F805" s="2066"/>
      <c r="G805" s="2066">
        <v>7325000</v>
      </c>
      <c r="H805" s="2066">
        <v>7325000</v>
      </c>
      <c r="I805" s="2066">
        <v>7325000</v>
      </c>
      <c r="J805" s="2066">
        <v>7325000</v>
      </c>
      <c r="K805" s="2066">
        <v>7325000</v>
      </c>
      <c r="L805" s="2066">
        <v>7325000</v>
      </c>
      <c r="M805" s="2066">
        <v>7325000</v>
      </c>
      <c r="N805" s="2066">
        <v>7325000</v>
      </c>
      <c r="O805" s="2066">
        <v>7325000</v>
      </c>
      <c r="P805" s="2066">
        <v>7325000</v>
      </c>
      <c r="Q805" s="2066">
        <v>7325000</v>
      </c>
      <c r="R805" s="2066">
        <v>7325000</v>
      </c>
    </row>
    <row r="806" spans="1:18" ht="45.75" customHeight="1">
      <c r="A806" s="2051"/>
      <c r="B806" s="2133" t="s">
        <v>2630</v>
      </c>
      <c r="C806" s="2174" t="s">
        <v>2362</v>
      </c>
      <c r="D806" s="2064"/>
      <c r="E806" s="2066">
        <v>8200000</v>
      </c>
      <c r="F806" s="2066"/>
      <c r="G806" s="2066">
        <v>8200000</v>
      </c>
      <c r="H806" s="2066">
        <v>8200000</v>
      </c>
      <c r="I806" s="2066">
        <v>8200000</v>
      </c>
      <c r="J806" s="2066">
        <v>8200000</v>
      </c>
      <c r="K806" s="2066">
        <v>8200000</v>
      </c>
      <c r="L806" s="2066">
        <v>8200000</v>
      </c>
      <c r="M806" s="2066">
        <v>8200000</v>
      </c>
      <c r="N806" s="2066">
        <v>8200000</v>
      </c>
      <c r="O806" s="2066">
        <v>8200000</v>
      </c>
      <c r="P806" s="2066">
        <v>8200000</v>
      </c>
      <c r="Q806" s="2066">
        <v>8200000</v>
      </c>
      <c r="R806" s="2066">
        <v>8200000</v>
      </c>
    </row>
    <row r="807" spans="1:18" ht="183" customHeight="1">
      <c r="A807" s="2051"/>
      <c r="B807" s="2133" t="s">
        <v>2669</v>
      </c>
      <c r="C807" s="2174"/>
      <c r="D807" s="2129" t="s">
        <v>2534</v>
      </c>
      <c r="E807" s="2066"/>
      <c r="F807" s="2066"/>
      <c r="G807" s="2066"/>
      <c r="H807" s="2066"/>
      <c r="I807" s="2066"/>
      <c r="J807" s="2066"/>
      <c r="K807" s="2066"/>
      <c r="L807" s="2066"/>
      <c r="M807" s="2066"/>
      <c r="N807" s="2066"/>
      <c r="O807" s="2066"/>
      <c r="P807" s="2066"/>
      <c r="Q807" s="2066"/>
      <c r="R807" s="2066"/>
    </row>
    <row r="808" spans="1:18" ht="34.5" customHeight="1">
      <c r="A808" s="2051"/>
      <c r="B808" s="2133" t="s">
        <v>2631</v>
      </c>
      <c r="C808" s="2174" t="s">
        <v>2362</v>
      </c>
      <c r="D808" s="2064"/>
      <c r="E808" s="2066">
        <v>7150000</v>
      </c>
      <c r="F808" s="2066"/>
      <c r="G808" s="2066">
        <v>7150000</v>
      </c>
      <c r="H808" s="2066">
        <v>7150000</v>
      </c>
      <c r="I808" s="2066">
        <v>7150000</v>
      </c>
      <c r="J808" s="2066">
        <v>7150000</v>
      </c>
      <c r="K808" s="2066">
        <v>7150000</v>
      </c>
      <c r="L808" s="2066">
        <v>7150000</v>
      </c>
      <c r="M808" s="2066">
        <v>7150000</v>
      </c>
      <c r="N808" s="2066">
        <v>7150000</v>
      </c>
      <c r="O808" s="2066">
        <v>7150000</v>
      </c>
      <c r="P808" s="2066">
        <v>7150000</v>
      </c>
      <c r="Q808" s="2066">
        <v>7150000</v>
      </c>
      <c r="R808" s="2066">
        <v>7150000</v>
      </c>
    </row>
    <row r="809" spans="1:18" ht="34.5" customHeight="1">
      <c r="A809" s="2051"/>
      <c r="B809" s="2133" t="s">
        <v>2632</v>
      </c>
      <c r="C809" s="2174" t="s">
        <v>2362</v>
      </c>
      <c r="D809" s="2064"/>
      <c r="E809" s="2066">
        <v>7325000</v>
      </c>
      <c r="F809" s="2066"/>
      <c r="G809" s="2066">
        <v>7325000</v>
      </c>
      <c r="H809" s="2066">
        <v>7325000</v>
      </c>
      <c r="I809" s="2066">
        <v>7325000</v>
      </c>
      <c r="J809" s="2066">
        <v>7325000</v>
      </c>
      <c r="K809" s="2066">
        <v>7325000</v>
      </c>
      <c r="L809" s="2066">
        <v>7325000</v>
      </c>
      <c r="M809" s="2066">
        <v>7325000</v>
      </c>
      <c r="N809" s="2066">
        <v>7325000</v>
      </c>
      <c r="O809" s="2066">
        <v>7325000</v>
      </c>
      <c r="P809" s="2066">
        <v>7325000</v>
      </c>
      <c r="Q809" s="2066">
        <v>7325000</v>
      </c>
      <c r="R809" s="2066">
        <v>7325000</v>
      </c>
    </row>
    <row r="810" spans="1:18" ht="34.5" customHeight="1">
      <c r="A810" s="2051"/>
      <c r="B810" s="2133" t="s">
        <v>2633</v>
      </c>
      <c r="C810" s="2174" t="s">
        <v>2362</v>
      </c>
      <c r="D810" s="2064"/>
      <c r="E810" s="2066">
        <v>7550000</v>
      </c>
      <c r="F810" s="2066"/>
      <c r="G810" s="2066">
        <v>7550000</v>
      </c>
      <c r="H810" s="2066">
        <v>7550000</v>
      </c>
      <c r="I810" s="2066">
        <v>7550000</v>
      </c>
      <c r="J810" s="2066">
        <v>7550000</v>
      </c>
      <c r="K810" s="2066">
        <v>7550000</v>
      </c>
      <c r="L810" s="2066">
        <v>7550000</v>
      </c>
      <c r="M810" s="2066">
        <v>7550000</v>
      </c>
      <c r="N810" s="2066">
        <v>7550000</v>
      </c>
      <c r="O810" s="2066">
        <v>7550000</v>
      </c>
      <c r="P810" s="2066">
        <v>7550000</v>
      </c>
      <c r="Q810" s="2066">
        <v>7550000</v>
      </c>
      <c r="R810" s="2066">
        <v>7550000</v>
      </c>
    </row>
    <row r="811" spans="1:18" ht="168" customHeight="1">
      <c r="A811" s="2051"/>
      <c r="B811" s="2133" t="s">
        <v>2670</v>
      </c>
      <c r="C811" s="2174"/>
      <c r="D811" s="2129" t="s">
        <v>2534</v>
      </c>
      <c r="E811" s="2066"/>
      <c r="F811" s="2066"/>
      <c r="G811" s="2066"/>
      <c r="H811" s="2066"/>
      <c r="I811" s="2066"/>
      <c r="J811" s="2066"/>
      <c r="K811" s="2066"/>
      <c r="L811" s="2066"/>
      <c r="M811" s="2066"/>
      <c r="N811" s="2066"/>
      <c r="O811" s="2066"/>
      <c r="P811" s="2066"/>
      <c r="Q811" s="2066"/>
      <c r="R811" s="2066"/>
    </row>
    <row r="812" spans="1:18" ht="38.25" customHeight="1">
      <c r="A812" s="2051"/>
      <c r="B812" s="2133" t="s">
        <v>2634</v>
      </c>
      <c r="C812" s="2174" t="s">
        <v>2362</v>
      </c>
      <c r="D812" s="2064"/>
      <c r="E812" s="2066">
        <v>10300000</v>
      </c>
      <c r="F812" s="2066"/>
      <c r="G812" s="2066">
        <v>10300000</v>
      </c>
      <c r="H812" s="2066">
        <v>10300000</v>
      </c>
      <c r="I812" s="2066">
        <v>10300000</v>
      </c>
      <c r="J812" s="2066">
        <v>10300000</v>
      </c>
      <c r="K812" s="2066">
        <v>10300000</v>
      </c>
      <c r="L812" s="2066">
        <v>10300000</v>
      </c>
      <c r="M812" s="2066">
        <v>10300000</v>
      </c>
      <c r="N812" s="2066">
        <v>10300000</v>
      </c>
      <c r="O812" s="2066">
        <v>10300000</v>
      </c>
      <c r="P812" s="2066">
        <v>10300000</v>
      </c>
      <c r="Q812" s="2066">
        <v>10300000</v>
      </c>
      <c r="R812" s="2066">
        <v>10300000</v>
      </c>
    </row>
    <row r="813" spans="1:18" ht="38.25" customHeight="1">
      <c r="A813" s="2051"/>
      <c r="B813" s="2133" t="s">
        <v>2635</v>
      </c>
      <c r="C813" s="2174" t="s">
        <v>2362</v>
      </c>
      <c r="D813" s="2064"/>
      <c r="E813" s="2066">
        <v>11000000</v>
      </c>
      <c r="F813" s="2066"/>
      <c r="G813" s="2066">
        <v>11000000</v>
      </c>
      <c r="H813" s="2066">
        <v>11000000</v>
      </c>
      <c r="I813" s="2066">
        <v>11000000</v>
      </c>
      <c r="J813" s="2066">
        <v>11000000</v>
      </c>
      <c r="K813" s="2066">
        <v>11000000</v>
      </c>
      <c r="L813" s="2066">
        <v>11000000</v>
      </c>
      <c r="M813" s="2066">
        <v>11000000</v>
      </c>
      <c r="N813" s="2066">
        <v>11000000</v>
      </c>
      <c r="O813" s="2066">
        <v>11000000</v>
      </c>
      <c r="P813" s="2066">
        <v>11000000</v>
      </c>
      <c r="Q813" s="2066">
        <v>11000000</v>
      </c>
      <c r="R813" s="2066">
        <v>11000000</v>
      </c>
    </row>
    <row r="814" spans="1:18" ht="182.25" customHeight="1">
      <c r="A814" s="2051"/>
      <c r="B814" s="2133" t="s">
        <v>2671</v>
      </c>
      <c r="C814" s="2174"/>
      <c r="D814" s="2064"/>
      <c r="E814" s="2066"/>
      <c r="F814" s="2066"/>
      <c r="G814" s="2066"/>
      <c r="H814" s="2066"/>
      <c r="I814" s="2066"/>
      <c r="J814" s="2066"/>
      <c r="K814" s="2066"/>
      <c r="L814" s="2066"/>
      <c r="M814" s="2066"/>
      <c r="N814" s="2066"/>
      <c r="O814" s="2066"/>
      <c r="P814" s="2066"/>
      <c r="Q814" s="2066"/>
      <c r="R814" s="2066"/>
    </row>
    <row r="815" spans="1:18" ht="37.5" customHeight="1">
      <c r="A815" s="2051"/>
      <c r="B815" s="2133" t="s">
        <v>2636</v>
      </c>
      <c r="C815" s="2174" t="s">
        <v>2362</v>
      </c>
      <c r="D815" s="2064"/>
      <c r="E815" s="2066">
        <v>7500000</v>
      </c>
      <c r="F815" s="2066"/>
      <c r="G815" s="2066">
        <v>7500000</v>
      </c>
      <c r="H815" s="2066">
        <v>7500000</v>
      </c>
      <c r="I815" s="2066">
        <v>7500000</v>
      </c>
      <c r="J815" s="2066">
        <v>7500000</v>
      </c>
      <c r="K815" s="2066">
        <v>7500000</v>
      </c>
      <c r="L815" s="2066">
        <v>7500000</v>
      </c>
      <c r="M815" s="2066">
        <v>7500000</v>
      </c>
      <c r="N815" s="2066">
        <v>7500000</v>
      </c>
      <c r="O815" s="2066">
        <v>7500000</v>
      </c>
      <c r="P815" s="2066">
        <v>7500000</v>
      </c>
      <c r="Q815" s="2066">
        <v>7500000</v>
      </c>
      <c r="R815" s="2066">
        <v>7500000</v>
      </c>
    </row>
    <row r="816" spans="1:18" ht="37.5" customHeight="1">
      <c r="A816" s="2051"/>
      <c r="B816" s="2133" t="s">
        <v>2637</v>
      </c>
      <c r="C816" s="2174" t="s">
        <v>2362</v>
      </c>
      <c r="D816" s="2064"/>
      <c r="E816" s="2066">
        <v>7675000</v>
      </c>
      <c r="F816" s="2066"/>
      <c r="G816" s="2066">
        <v>7675000</v>
      </c>
      <c r="H816" s="2066">
        <v>7675000</v>
      </c>
      <c r="I816" s="2066">
        <v>7675000</v>
      </c>
      <c r="J816" s="2066">
        <v>7675000</v>
      </c>
      <c r="K816" s="2066">
        <v>7675000</v>
      </c>
      <c r="L816" s="2066">
        <v>7675000</v>
      </c>
      <c r="M816" s="2066">
        <v>7675000</v>
      </c>
      <c r="N816" s="2066">
        <v>7675000</v>
      </c>
      <c r="O816" s="2066">
        <v>7675000</v>
      </c>
      <c r="P816" s="2066">
        <v>7675000</v>
      </c>
      <c r="Q816" s="2066">
        <v>7675000</v>
      </c>
      <c r="R816" s="2066">
        <v>7675000</v>
      </c>
    </row>
    <row r="817" spans="1:18" ht="37.5" customHeight="1">
      <c r="A817" s="2051"/>
      <c r="B817" s="2133" t="s">
        <v>2638</v>
      </c>
      <c r="C817" s="2174" t="s">
        <v>2362</v>
      </c>
      <c r="D817" s="2064"/>
      <c r="E817" s="2066">
        <v>8025000</v>
      </c>
      <c r="F817" s="2066"/>
      <c r="G817" s="2066">
        <v>8025000</v>
      </c>
      <c r="H817" s="2066">
        <v>8025000</v>
      </c>
      <c r="I817" s="2066">
        <v>8025000</v>
      </c>
      <c r="J817" s="2066">
        <v>8025000</v>
      </c>
      <c r="K817" s="2066">
        <v>8025000</v>
      </c>
      <c r="L817" s="2066">
        <v>8025000</v>
      </c>
      <c r="M817" s="2066">
        <v>8025000</v>
      </c>
      <c r="N817" s="2066">
        <v>8025000</v>
      </c>
      <c r="O817" s="2066">
        <v>8025000</v>
      </c>
      <c r="P817" s="2066">
        <v>8025000</v>
      </c>
      <c r="Q817" s="2066">
        <v>8025000</v>
      </c>
      <c r="R817" s="2066">
        <v>8025000</v>
      </c>
    </row>
    <row r="818" spans="1:18" ht="209.25" customHeight="1">
      <c r="A818" s="2051"/>
      <c r="B818" s="2133" t="s">
        <v>2672</v>
      </c>
      <c r="C818" s="2174"/>
      <c r="D818" s="2129" t="s">
        <v>2534</v>
      </c>
      <c r="E818" s="2066"/>
      <c r="F818" s="2066"/>
      <c r="G818" s="2066"/>
      <c r="H818" s="2066"/>
      <c r="I818" s="2066"/>
      <c r="J818" s="2066"/>
      <c r="K818" s="2066"/>
      <c r="L818" s="2066"/>
      <c r="M818" s="2066"/>
      <c r="N818" s="2066"/>
      <c r="O818" s="2066"/>
      <c r="P818" s="2066"/>
      <c r="Q818" s="2066"/>
      <c r="R818" s="2066"/>
    </row>
    <row r="819" spans="1:18" ht="33.75" customHeight="1">
      <c r="A819" s="2051"/>
      <c r="B819" s="2133" t="s">
        <v>2639</v>
      </c>
      <c r="C819" s="2174" t="s">
        <v>2362</v>
      </c>
      <c r="D819" s="2064"/>
      <c r="E819" s="2066">
        <v>9425000</v>
      </c>
      <c r="F819" s="2066"/>
      <c r="G819" s="2066">
        <v>9425000</v>
      </c>
      <c r="H819" s="2066">
        <v>9425000</v>
      </c>
      <c r="I819" s="2066">
        <v>9425000</v>
      </c>
      <c r="J819" s="2066">
        <v>9425000</v>
      </c>
      <c r="K819" s="2066">
        <v>9425000</v>
      </c>
      <c r="L819" s="2066">
        <v>9425000</v>
      </c>
      <c r="M819" s="2066">
        <v>9425000</v>
      </c>
      <c r="N819" s="2066">
        <v>9425000</v>
      </c>
      <c r="O819" s="2066">
        <v>9425000</v>
      </c>
      <c r="P819" s="2066">
        <v>9425000</v>
      </c>
      <c r="Q819" s="2066">
        <v>9425000</v>
      </c>
      <c r="R819" s="2066">
        <v>9425000</v>
      </c>
    </row>
    <row r="820" spans="1:18" ht="33.75" customHeight="1">
      <c r="A820" s="2051"/>
      <c r="B820" s="2133" t="s">
        <v>2640</v>
      </c>
      <c r="C820" s="2174" t="s">
        <v>2362</v>
      </c>
      <c r="D820" s="2064"/>
      <c r="E820" s="2066">
        <v>9600000</v>
      </c>
      <c r="F820" s="2066"/>
      <c r="G820" s="2066">
        <v>9600000</v>
      </c>
      <c r="H820" s="2066">
        <v>9600000</v>
      </c>
      <c r="I820" s="2066">
        <v>9600000</v>
      </c>
      <c r="J820" s="2066">
        <v>9600000</v>
      </c>
      <c r="K820" s="2066">
        <v>9600000</v>
      </c>
      <c r="L820" s="2066">
        <v>9600000</v>
      </c>
      <c r="M820" s="2066">
        <v>9600000</v>
      </c>
      <c r="N820" s="2066">
        <v>9600000</v>
      </c>
      <c r="O820" s="2066">
        <v>9600000</v>
      </c>
      <c r="P820" s="2066">
        <v>9600000</v>
      </c>
      <c r="Q820" s="2066">
        <v>9600000</v>
      </c>
      <c r="R820" s="2066">
        <v>9600000</v>
      </c>
    </row>
    <row r="821" spans="1:18" ht="199.5" customHeight="1">
      <c r="A821" s="2051"/>
      <c r="B821" s="2133" t="s">
        <v>2673</v>
      </c>
      <c r="C821" s="2174"/>
      <c r="D821" s="2129" t="s">
        <v>2534</v>
      </c>
      <c r="E821" s="2066"/>
      <c r="F821" s="2066"/>
      <c r="G821" s="2066"/>
      <c r="H821" s="2066"/>
      <c r="I821" s="2066"/>
      <c r="J821" s="2066"/>
      <c r="K821" s="2066"/>
      <c r="L821" s="2066"/>
      <c r="M821" s="2066"/>
      <c r="N821" s="2066"/>
      <c r="O821" s="2066"/>
      <c r="P821" s="2066"/>
      <c r="Q821" s="2066"/>
      <c r="R821" s="2066"/>
    </row>
    <row r="822" spans="1:18" ht="44.25" customHeight="1">
      <c r="A822" s="2051"/>
      <c r="B822" s="2133" t="s">
        <v>2641</v>
      </c>
      <c r="C822" s="2174" t="s">
        <v>2362</v>
      </c>
      <c r="D822" s="2064"/>
      <c r="E822" s="2066">
        <v>9250000</v>
      </c>
      <c r="F822" s="2066"/>
      <c r="G822" s="2066">
        <v>9250000</v>
      </c>
      <c r="H822" s="2066">
        <v>9250000</v>
      </c>
      <c r="I822" s="2066">
        <v>9250000</v>
      </c>
      <c r="J822" s="2066">
        <v>9250000</v>
      </c>
      <c r="K822" s="2066">
        <v>9250000</v>
      </c>
      <c r="L822" s="2066">
        <v>9250000</v>
      </c>
      <c r="M822" s="2066">
        <v>9250000</v>
      </c>
      <c r="N822" s="2066">
        <v>9250000</v>
      </c>
      <c r="O822" s="2066">
        <v>9250000</v>
      </c>
      <c r="P822" s="2066">
        <v>9250000</v>
      </c>
      <c r="Q822" s="2066">
        <v>9250000</v>
      </c>
      <c r="R822" s="2066">
        <v>9250000</v>
      </c>
    </row>
    <row r="823" spans="1:18" ht="44.25" customHeight="1">
      <c r="A823" s="2051"/>
      <c r="B823" s="2133" t="s">
        <v>2642</v>
      </c>
      <c r="C823" s="2174" t="s">
        <v>2362</v>
      </c>
      <c r="D823" s="2064"/>
      <c r="E823" s="2066">
        <v>9425000</v>
      </c>
      <c r="F823" s="2066"/>
      <c r="G823" s="2066">
        <v>9425000</v>
      </c>
      <c r="H823" s="2066">
        <v>9425000</v>
      </c>
      <c r="I823" s="2066">
        <v>9425000</v>
      </c>
      <c r="J823" s="2066">
        <v>9425000</v>
      </c>
      <c r="K823" s="2066">
        <v>9425000</v>
      </c>
      <c r="L823" s="2066">
        <v>9425000</v>
      </c>
      <c r="M823" s="2066">
        <v>9425000</v>
      </c>
      <c r="N823" s="2066">
        <v>9425000</v>
      </c>
      <c r="O823" s="2066">
        <v>9425000</v>
      </c>
      <c r="P823" s="2066">
        <v>9425000</v>
      </c>
      <c r="Q823" s="2066">
        <v>9425000</v>
      </c>
      <c r="R823" s="2066">
        <v>9425000</v>
      </c>
    </row>
    <row r="824" spans="1:18" ht="44.25" customHeight="1">
      <c r="A824" s="2051"/>
      <c r="B824" s="2133" t="s">
        <v>2643</v>
      </c>
      <c r="C824" s="2174" t="s">
        <v>2362</v>
      </c>
      <c r="D824" s="2064"/>
      <c r="E824" s="2066">
        <v>9600000</v>
      </c>
      <c r="F824" s="2066"/>
      <c r="G824" s="2066">
        <v>9600000</v>
      </c>
      <c r="H824" s="2066">
        <v>9600000</v>
      </c>
      <c r="I824" s="2066">
        <v>9600000</v>
      </c>
      <c r="J824" s="2066">
        <v>9600000</v>
      </c>
      <c r="K824" s="2066">
        <v>9600000</v>
      </c>
      <c r="L824" s="2066">
        <v>9600000</v>
      </c>
      <c r="M824" s="2066">
        <v>9600000</v>
      </c>
      <c r="N824" s="2066">
        <v>9600000</v>
      </c>
      <c r="O824" s="2066">
        <v>9600000</v>
      </c>
      <c r="P824" s="2066">
        <v>9600000</v>
      </c>
      <c r="Q824" s="2066">
        <v>9600000</v>
      </c>
      <c r="R824" s="2066">
        <v>9600000</v>
      </c>
    </row>
    <row r="825" spans="1:18" ht="193.5" customHeight="1">
      <c r="A825" s="2051"/>
      <c r="B825" s="2133" t="s">
        <v>2674</v>
      </c>
      <c r="C825" s="2174"/>
      <c r="D825" s="2129" t="s">
        <v>2534</v>
      </c>
      <c r="E825" s="2066"/>
      <c r="F825" s="2066"/>
      <c r="G825" s="2066"/>
      <c r="H825" s="2066"/>
      <c r="I825" s="2066"/>
      <c r="J825" s="2066"/>
      <c r="K825" s="2066"/>
      <c r="L825" s="2066"/>
      <c r="M825" s="2066"/>
      <c r="N825" s="2066"/>
      <c r="O825" s="2066"/>
      <c r="P825" s="2066"/>
      <c r="Q825" s="2066"/>
      <c r="R825" s="2066"/>
    </row>
    <row r="826" spans="1:18" ht="36" customHeight="1">
      <c r="A826" s="2051"/>
      <c r="B826" s="2133" t="s">
        <v>2644</v>
      </c>
      <c r="C826" s="2174" t="s">
        <v>2362</v>
      </c>
      <c r="D826" s="2064"/>
      <c r="E826" s="2066">
        <v>7675000</v>
      </c>
      <c r="F826" s="2066"/>
      <c r="G826" s="2066">
        <v>7675000</v>
      </c>
      <c r="H826" s="2066">
        <v>7675000</v>
      </c>
      <c r="I826" s="2066">
        <v>7675000</v>
      </c>
      <c r="J826" s="2066">
        <v>7675000</v>
      </c>
      <c r="K826" s="2066">
        <v>7675000</v>
      </c>
      <c r="L826" s="2066">
        <v>7675000</v>
      </c>
      <c r="M826" s="2066">
        <v>7675000</v>
      </c>
      <c r="N826" s="2066">
        <v>7675000</v>
      </c>
      <c r="O826" s="2066">
        <v>7675000</v>
      </c>
      <c r="P826" s="2066">
        <v>7675000</v>
      </c>
      <c r="Q826" s="2066">
        <v>7675000</v>
      </c>
      <c r="R826" s="2066">
        <v>7675000</v>
      </c>
    </row>
    <row r="827" spans="1:18" ht="36" customHeight="1">
      <c r="A827" s="2051"/>
      <c r="B827" s="2133" t="s">
        <v>2645</v>
      </c>
      <c r="C827" s="2174" t="s">
        <v>2362</v>
      </c>
      <c r="D827" s="2064"/>
      <c r="E827" s="2066">
        <v>7850000</v>
      </c>
      <c r="F827" s="2066"/>
      <c r="G827" s="2066">
        <v>7850000</v>
      </c>
      <c r="H827" s="2066">
        <v>7850000</v>
      </c>
      <c r="I827" s="2066">
        <v>7850000</v>
      </c>
      <c r="J827" s="2066">
        <v>7850000</v>
      </c>
      <c r="K827" s="2066">
        <v>7850000</v>
      </c>
      <c r="L827" s="2066">
        <v>7850000</v>
      </c>
      <c r="M827" s="2066">
        <v>7850000</v>
      </c>
      <c r="N827" s="2066">
        <v>7850000</v>
      </c>
      <c r="O827" s="2066">
        <v>7850000</v>
      </c>
      <c r="P827" s="2066">
        <v>7850000</v>
      </c>
      <c r="Q827" s="2066">
        <v>7850000</v>
      </c>
      <c r="R827" s="2066">
        <v>7850000</v>
      </c>
    </row>
    <row r="828" spans="1:18" ht="36" customHeight="1">
      <c r="A828" s="2051"/>
      <c r="B828" s="2133" t="s">
        <v>2646</v>
      </c>
      <c r="C828" s="2174" t="s">
        <v>2362</v>
      </c>
      <c r="D828" s="2064"/>
      <c r="E828" s="2066">
        <v>8025000</v>
      </c>
      <c r="F828" s="2066"/>
      <c r="G828" s="2066">
        <v>8025000</v>
      </c>
      <c r="H828" s="2066">
        <v>8025000</v>
      </c>
      <c r="I828" s="2066">
        <v>8025000</v>
      </c>
      <c r="J828" s="2066">
        <v>8025000</v>
      </c>
      <c r="K828" s="2066">
        <v>8025000</v>
      </c>
      <c r="L828" s="2066">
        <v>8025000</v>
      </c>
      <c r="M828" s="2066">
        <v>8025000</v>
      </c>
      <c r="N828" s="2066">
        <v>8025000</v>
      </c>
      <c r="O828" s="2066">
        <v>8025000</v>
      </c>
      <c r="P828" s="2066">
        <v>8025000</v>
      </c>
      <c r="Q828" s="2066">
        <v>8025000</v>
      </c>
      <c r="R828" s="2066">
        <v>8025000</v>
      </c>
    </row>
    <row r="829" spans="1:18" ht="183" customHeight="1">
      <c r="A829" s="2051"/>
      <c r="B829" s="2133" t="s">
        <v>2675</v>
      </c>
      <c r="C829" s="2174"/>
      <c r="D829" s="2129" t="s">
        <v>2534</v>
      </c>
      <c r="E829" s="2066"/>
      <c r="F829" s="2066"/>
      <c r="G829" s="2066"/>
      <c r="H829" s="2066"/>
      <c r="I829" s="2066"/>
      <c r="J829" s="2066"/>
      <c r="K829" s="2066"/>
      <c r="L829" s="2066"/>
      <c r="M829" s="2066"/>
      <c r="N829" s="2066"/>
      <c r="O829" s="2066"/>
      <c r="P829" s="2066"/>
      <c r="Q829" s="2066"/>
      <c r="R829" s="2066"/>
    </row>
    <row r="830" spans="1:18" ht="38.25" customHeight="1">
      <c r="A830" s="2051"/>
      <c r="B830" s="2133" t="s">
        <v>2647</v>
      </c>
      <c r="C830" s="2174" t="s">
        <v>2362</v>
      </c>
      <c r="D830" s="2064"/>
      <c r="E830" s="2066">
        <v>6800000</v>
      </c>
      <c r="F830" s="2066"/>
      <c r="G830" s="2066">
        <v>6800000</v>
      </c>
      <c r="H830" s="2066">
        <v>6800000</v>
      </c>
      <c r="I830" s="2066">
        <v>6800000</v>
      </c>
      <c r="J830" s="2066">
        <v>6800000</v>
      </c>
      <c r="K830" s="2066">
        <v>6800000</v>
      </c>
      <c r="L830" s="2066">
        <v>6800000</v>
      </c>
      <c r="M830" s="2066">
        <v>6800000</v>
      </c>
      <c r="N830" s="2066">
        <v>6800000</v>
      </c>
      <c r="O830" s="2066">
        <v>6800000</v>
      </c>
      <c r="P830" s="2066">
        <v>6800000</v>
      </c>
      <c r="Q830" s="2066">
        <v>6800000</v>
      </c>
      <c r="R830" s="2066">
        <v>6800000</v>
      </c>
    </row>
    <row r="831" spans="1:18" ht="38.25" customHeight="1">
      <c r="A831" s="2051"/>
      <c r="B831" s="2133" t="s">
        <v>2648</v>
      </c>
      <c r="C831" s="2174" t="s">
        <v>2362</v>
      </c>
      <c r="D831" s="2064"/>
      <c r="E831" s="2066">
        <v>6975000</v>
      </c>
      <c r="F831" s="2066"/>
      <c r="G831" s="2066">
        <v>6975000</v>
      </c>
      <c r="H831" s="2066">
        <v>6975000</v>
      </c>
      <c r="I831" s="2066">
        <v>6975000</v>
      </c>
      <c r="J831" s="2066">
        <v>6975000</v>
      </c>
      <c r="K831" s="2066">
        <v>6975000</v>
      </c>
      <c r="L831" s="2066">
        <v>6975000</v>
      </c>
      <c r="M831" s="2066">
        <v>6975000</v>
      </c>
      <c r="N831" s="2066">
        <v>6975000</v>
      </c>
      <c r="O831" s="2066">
        <v>6975000</v>
      </c>
      <c r="P831" s="2066">
        <v>6975000</v>
      </c>
      <c r="Q831" s="2066">
        <v>6975000</v>
      </c>
      <c r="R831" s="2066">
        <v>6975000</v>
      </c>
    </row>
    <row r="832" spans="1:18" ht="38.25" customHeight="1">
      <c r="A832" s="2051"/>
      <c r="B832" s="2133" t="s">
        <v>2649</v>
      </c>
      <c r="C832" s="2174" t="s">
        <v>2362</v>
      </c>
      <c r="D832" s="2064"/>
      <c r="E832" s="2066">
        <v>7150000</v>
      </c>
      <c r="F832" s="2066"/>
      <c r="G832" s="2066">
        <v>7150000</v>
      </c>
      <c r="H832" s="2066">
        <v>7150000</v>
      </c>
      <c r="I832" s="2066">
        <v>7150000</v>
      </c>
      <c r="J832" s="2066">
        <v>7150000</v>
      </c>
      <c r="K832" s="2066">
        <v>7150000</v>
      </c>
      <c r="L832" s="2066">
        <v>7150000</v>
      </c>
      <c r="M832" s="2066">
        <v>7150000</v>
      </c>
      <c r="N832" s="2066">
        <v>7150000</v>
      </c>
      <c r="O832" s="2066">
        <v>7150000</v>
      </c>
      <c r="P832" s="2066">
        <v>7150000</v>
      </c>
      <c r="Q832" s="2066">
        <v>7150000</v>
      </c>
      <c r="R832" s="2066">
        <v>7150000</v>
      </c>
    </row>
    <row r="833" spans="1:18" ht="163.5" customHeight="1">
      <c r="A833" s="2051"/>
      <c r="B833" s="2133" t="s">
        <v>2676</v>
      </c>
      <c r="C833" s="2174"/>
      <c r="D833" s="2129" t="s">
        <v>2534</v>
      </c>
      <c r="E833" s="2066"/>
      <c r="F833" s="2066"/>
      <c r="G833" s="2066"/>
      <c r="H833" s="2066"/>
      <c r="I833" s="2066"/>
      <c r="J833" s="2066"/>
      <c r="K833" s="2066"/>
      <c r="L833" s="2066"/>
      <c r="M833" s="2066"/>
      <c r="N833" s="2066"/>
      <c r="O833" s="2066"/>
      <c r="P833" s="2066"/>
      <c r="Q833" s="2066"/>
      <c r="R833" s="2066"/>
    </row>
    <row r="834" spans="1:18" ht="39" customHeight="1">
      <c r="A834" s="2051"/>
      <c r="B834" s="2133" t="s">
        <v>2650</v>
      </c>
      <c r="C834" s="2174" t="s">
        <v>2362</v>
      </c>
      <c r="D834" s="2064"/>
      <c r="E834" s="2066">
        <v>9425000</v>
      </c>
      <c r="F834" s="2066"/>
      <c r="G834" s="2066">
        <v>9425000</v>
      </c>
      <c r="H834" s="2066">
        <v>9425000</v>
      </c>
      <c r="I834" s="2066">
        <v>9425000</v>
      </c>
      <c r="J834" s="2066">
        <v>9425000</v>
      </c>
      <c r="K834" s="2066">
        <v>9425000</v>
      </c>
      <c r="L834" s="2066">
        <v>9425000</v>
      </c>
      <c r="M834" s="2066">
        <v>9425000</v>
      </c>
      <c r="N834" s="2066">
        <v>9425000</v>
      </c>
      <c r="O834" s="2066">
        <v>9425000</v>
      </c>
      <c r="P834" s="2066">
        <v>9425000</v>
      </c>
      <c r="Q834" s="2066">
        <v>9425000</v>
      </c>
      <c r="R834" s="2066">
        <v>9425000</v>
      </c>
    </row>
    <row r="835" spans="1:18" ht="39" customHeight="1">
      <c r="A835" s="2051"/>
      <c r="B835" s="2133" t="s">
        <v>2651</v>
      </c>
      <c r="C835" s="2174" t="s">
        <v>2362</v>
      </c>
      <c r="D835" s="2064"/>
      <c r="E835" s="2066">
        <v>10650000</v>
      </c>
      <c r="F835" s="2066"/>
      <c r="G835" s="2066">
        <v>10650000</v>
      </c>
      <c r="H835" s="2066">
        <v>10650000</v>
      </c>
      <c r="I835" s="2066">
        <v>10650000</v>
      </c>
      <c r="J835" s="2066">
        <v>10650000</v>
      </c>
      <c r="K835" s="2066">
        <v>10650000</v>
      </c>
      <c r="L835" s="2066">
        <v>10650000</v>
      </c>
      <c r="M835" s="2066">
        <v>10650000</v>
      </c>
      <c r="N835" s="2066">
        <v>10650000</v>
      </c>
      <c r="O835" s="2066">
        <v>10650000</v>
      </c>
      <c r="P835" s="2066">
        <v>10650000</v>
      </c>
      <c r="Q835" s="2066">
        <v>10650000</v>
      </c>
      <c r="R835" s="2066">
        <v>10650000</v>
      </c>
    </row>
    <row r="836" spans="1:18" ht="39" customHeight="1">
      <c r="A836" s="2051"/>
      <c r="B836" s="2133" t="s">
        <v>2652</v>
      </c>
      <c r="C836" s="2174" t="s">
        <v>2362</v>
      </c>
      <c r="D836" s="2064"/>
      <c r="E836" s="2066">
        <v>11550000</v>
      </c>
      <c r="F836" s="2066"/>
      <c r="G836" s="2066">
        <v>11550000</v>
      </c>
      <c r="H836" s="2066">
        <v>11550000</v>
      </c>
      <c r="I836" s="2066">
        <v>11550000</v>
      </c>
      <c r="J836" s="2066">
        <v>11550000</v>
      </c>
      <c r="K836" s="2066">
        <v>11550000</v>
      </c>
      <c r="L836" s="2066">
        <v>11550000</v>
      </c>
      <c r="M836" s="2066">
        <v>11550000</v>
      </c>
      <c r="N836" s="2066">
        <v>11550000</v>
      </c>
      <c r="O836" s="2066">
        <v>11550000</v>
      </c>
      <c r="P836" s="2066">
        <v>11550000</v>
      </c>
      <c r="Q836" s="2066">
        <v>11550000</v>
      </c>
      <c r="R836" s="2066">
        <v>11550000</v>
      </c>
    </row>
    <row r="837" spans="1:18" ht="191.25" customHeight="1">
      <c r="A837" s="2051"/>
      <c r="B837" s="2133" t="s">
        <v>2677</v>
      </c>
      <c r="C837" s="2174"/>
      <c r="D837" s="2064"/>
      <c r="E837" s="2066"/>
      <c r="F837" s="2066"/>
      <c r="G837" s="2066"/>
      <c r="H837" s="2066"/>
      <c r="I837" s="2066"/>
      <c r="J837" s="2066"/>
      <c r="K837" s="2066"/>
      <c r="L837" s="2066"/>
      <c r="M837" s="2066"/>
      <c r="N837" s="2066"/>
      <c r="O837" s="2066"/>
      <c r="P837" s="2066"/>
      <c r="Q837" s="2066"/>
      <c r="R837" s="2066"/>
    </row>
    <row r="838" spans="1:18" ht="27" customHeight="1">
      <c r="A838" s="2051"/>
      <c r="B838" s="2133" t="s">
        <v>2653</v>
      </c>
      <c r="C838" s="2174" t="s">
        <v>2362</v>
      </c>
      <c r="D838" s="2064"/>
      <c r="E838" s="2066">
        <v>8350000</v>
      </c>
      <c r="F838" s="2066"/>
      <c r="G838" s="2066">
        <v>8350000</v>
      </c>
      <c r="H838" s="2066">
        <v>8350000</v>
      </c>
      <c r="I838" s="2066">
        <v>8350000</v>
      </c>
      <c r="J838" s="2066">
        <v>8350000</v>
      </c>
      <c r="K838" s="2066">
        <v>8350000</v>
      </c>
      <c r="L838" s="2066">
        <v>8350000</v>
      </c>
      <c r="M838" s="2066">
        <v>8350000</v>
      </c>
      <c r="N838" s="2066">
        <v>8350000</v>
      </c>
      <c r="O838" s="2066">
        <v>8350000</v>
      </c>
      <c r="P838" s="2066">
        <v>8350000</v>
      </c>
      <c r="Q838" s="2066">
        <v>8350000</v>
      </c>
      <c r="R838" s="2066">
        <v>8350000</v>
      </c>
    </row>
    <row r="839" spans="1:18" ht="27" customHeight="1">
      <c r="A839" s="2051"/>
      <c r="B839" s="2133" t="s">
        <v>2654</v>
      </c>
      <c r="C839" s="2174" t="s">
        <v>2362</v>
      </c>
      <c r="D839" s="2064"/>
      <c r="E839" s="2066">
        <v>9650000</v>
      </c>
      <c r="F839" s="2066"/>
      <c r="G839" s="2066">
        <v>9650000</v>
      </c>
      <c r="H839" s="2066">
        <v>9650000</v>
      </c>
      <c r="I839" s="2066">
        <v>9650000</v>
      </c>
      <c r="J839" s="2066">
        <v>9650000</v>
      </c>
      <c r="K839" s="2066">
        <v>9650000</v>
      </c>
      <c r="L839" s="2066">
        <v>9650000</v>
      </c>
      <c r="M839" s="2066">
        <v>9650000</v>
      </c>
      <c r="N839" s="2066">
        <v>9650000</v>
      </c>
      <c r="O839" s="2066">
        <v>9650000</v>
      </c>
      <c r="P839" s="2066">
        <v>9650000</v>
      </c>
      <c r="Q839" s="2066">
        <v>9650000</v>
      </c>
      <c r="R839" s="2066">
        <v>9650000</v>
      </c>
    </row>
    <row r="840" spans="1:18" ht="27" customHeight="1">
      <c r="A840" s="2051"/>
      <c r="B840" s="2133" t="s">
        <v>2655</v>
      </c>
      <c r="C840" s="2174" t="s">
        <v>2362</v>
      </c>
      <c r="D840" s="2064"/>
      <c r="E840" s="2066">
        <v>10550000</v>
      </c>
      <c r="F840" s="2066"/>
      <c r="G840" s="2066">
        <v>10550000</v>
      </c>
      <c r="H840" s="2066">
        <v>10550000</v>
      </c>
      <c r="I840" s="2066">
        <v>10550000</v>
      </c>
      <c r="J840" s="2066">
        <v>10550000</v>
      </c>
      <c r="K840" s="2066">
        <v>10550000</v>
      </c>
      <c r="L840" s="2066">
        <v>10550000</v>
      </c>
      <c r="M840" s="2066">
        <v>10550000</v>
      </c>
      <c r="N840" s="2066">
        <v>10550000</v>
      </c>
      <c r="O840" s="2066">
        <v>10550000</v>
      </c>
      <c r="P840" s="2066">
        <v>10550000</v>
      </c>
      <c r="Q840" s="2066">
        <v>10550000</v>
      </c>
      <c r="R840" s="2066">
        <v>10550000</v>
      </c>
    </row>
    <row r="841" spans="1:18" ht="51" customHeight="1">
      <c r="A841" s="2051"/>
      <c r="B841" s="2130" t="s">
        <v>2678</v>
      </c>
      <c r="C841" s="2174"/>
      <c r="D841" s="2064"/>
      <c r="E841" s="2066"/>
      <c r="F841" s="2066"/>
      <c r="G841" s="2066"/>
      <c r="H841" s="2066"/>
      <c r="I841" s="2066"/>
      <c r="J841" s="2066"/>
      <c r="K841" s="2066"/>
      <c r="L841" s="2066"/>
      <c r="M841" s="2066"/>
      <c r="N841" s="2066"/>
      <c r="O841" s="2066"/>
      <c r="P841" s="2066"/>
      <c r="Q841" s="2066"/>
      <c r="R841" s="2066"/>
    </row>
    <row r="842" spans="1:18" ht="228.75" customHeight="1">
      <c r="A842" s="2051"/>
      <c r="B842" s="2133" t="s">
        <v>2679</v>
      </c>
      <c r="C842" s="2174"/>
      <c r="D842" s="2129" t="s">
        <v>2534</v>
      </c>
      <c r="E842" s="2066"/>
      <c r="F842" s="2066"/>
      <c r="G842" s="2066"/>
      <c r="H842" s="2066"/>
      <c r="I842" s="2066"/>
      <c r="J842" s="2066"/>
      <c r="K842" s="2066"/>
      <c r="L842" s="2066"/>
      <c r="M842" s="2066"/>
      <c r="N842" s="2066"/>
      <c r="O842" s="2066"/>
      <c r="P842" s="2066"/>
      <c r="Q842" s="2066"/>
      <c r="R842" s="2066"/>
    </row>
    <row r="843" spans="1:18" ht="39" customHeight="1">
      <c r="A843" s="2051"/>
      <c r="B843" s="2133" t="s">
        <v>2656</v>
      </c>
      <c r="C843" s="2174" t="s">
        <v>2362</v>
      </c>
      <c r="D843" s="2064"/>
      <c r="E843" s="2066">
        <v>5700000</v>
      </c>
      <c r="F843" s="2066"/>
      <c r="G843" s="2066">
        <v>5700000</v>
      </c>
      <c r="H843" s="2066">
        <v>5700000</v>
      </c>
      <c r="I843" s="2066">
        <v>5700000</v>
      </c>
      <c r="J843" s="2066">
        <v>5700000</v>
      </c>
      <c r="K843" s="2066">
        <v>5700000</v>
      </c>
      <c r="L843" s="2066">
        <v>5700000</v>
      </c>
      <c r="M843" s="2066">
        <v>5700000</v>
      </c>
      <c r="N843" s="2066">
        <v>5700000</v>
      </c>
      <c r="O843" s="2066">
        <v>5700000</v>
      </c>
      <c r="P843" s="2066">
        <v>5700000</v>
      </c>
      <c r="Q843" s="2066">
        <v>5700000</v>
      </c>
      <c r="R843" s="2066">
        <v>5700000</v>
      </c>
    </row>
    <row r="844" spans="1:18" ht="39" customHeight="1">
      <c r="A844" s="2051"/>
      <c r="B844" s="2133" t="s">
        <v>2657</v>
      </c>
      <c r="C844" s="2174" t="s">
        <v>2362</v>
      </c>
      <c r="D844" s="2064"/>
      <c r="E844" s="2066">
        <v>6000000</v>
      </c>
      <c r="F844" s="2066"/>
      <c r="G844" s="2066">
        <v>6000000</v>
      </c>
      <c r="H844" s="2066">
        <v>6000000</v>
      </c>
      <c r="I844" s="2066">
        <v>6000000</v>
      </c>
      <c r="J844" s="2066">
        <v>6000000</v>
      </c>
      <c r="K844" s="2066">
        <v>6000000</v>
      </c>
      <c r="L844" s="2066">
        <v>6000000</v>
      </c>
      <c r="M844" s="2066">
        <v>6000000</v>
      </c>
      <c r="N844" s="2066">
        <v>6000000</v>
      </c>
      <c r="O844" s="2066">
        <v>6000000</v>
      </c>
      <c r="P844" s="2066">
        <v>6000000</v>
      </c>
      <c r="Q844" s="2066">
        <v>6000000</v>
      </c>
      <c r="R844" s="2066">
        <v>6000000</v>
      </c>
    </row>
    <row r="845" spans="1:18" ht="39" customHeight="1">
      <c r="A845" s="2051"/>
      <c r="B845" s="2133" t="s">
        <v>2658</v>
      </c>
      <c r="C845" s="2174" t="s">
        <v>2362</v>
      </c>
      <c r="D845" s="2064"/>
      <c r="E845" s="2066">
        <v>7000000</v>
      </c>
      <c r="F845" s="2066"/>
      <c r="G845" s="2066">
        <v>7000000</v>
      </c>
      <c r="H845" s="2066">
        <v>7000000</v>
      </c>
      <c r="I845" s="2066">
        <v>7000000</v>
      </c>
      <c r="J845" s="2066">
        <v>7000000</v>
      </c>
      <c r="K845" s="2066">
        <v>7000000</v>
      </c>
      <c r="L845" s="2066">
        <v>7000000</v>
      </c>
      <c r="M845" s="2066">
        <v>7000000</v>
      </c>
      <c r="N845" s="2066">
        <v>7000000</v>
      </c>
      <c r="O845" s="2066">
        <v>7000000</v>
      </c>
      <c r="P845" s="2066">
        <v>7000000</v>
      </c>
      <c r="Q845" s="2066">
        <v>7000000</v>
      </c>
      <c r="R845" s="2066">
        <v>7000000</v>
      </c>
    </row>
    <row r="846" spans="1:18" ht="194.25" customHeight="1">
      <c r="A846" s="2051"/>
      <c r="B846" s="2133" t="s">
        <v>2680</v>
      </c>
      <c r="C846" s="2174"/>
      <c r="D846" s="2129" t="s">
        <v>2534</v>
      </c>
      <c r="E846" s="2066"/>
      <c r="F846" s="2066"/>
      <c r="G846" s="2066"/>
      <c r="H846" s="2066"/>
      <c r="I846" s="2066"/>
      <c r="J846" s="2066"/>
      <c r="K846" s="2066"/>
      <c r="L846" s="2066"/>
      <c r="M846" s="2066"/>
      <c r="N846" s="2066"/>
      <c r="O846" s="2066"/>
      <c r="P846" s="2066"/>
      <c r="Q846" s="2066"/>
      <c r="R846" s="2066"/>
    </row>
    <row r="847" spans="1:18" ht="33" customHeight="1">
      <c r="A847" s="2051"/>
      <c r="B847" s="2133" t="s">
        <v>2659</v>
      </c>
      <c r="C847" s="2174" t="s">
        <v>2362</v>
      </c>
      <c r="D847" s="2064"/>
      <c r="E847" s="2066">
        <v>5430000</v>
      </c>
      <c r="F847" s="2066"/>
      <c r="G847" s="2066">
        <v>5430000</v>
      </c>
      <c r="H847" s="2066">
        <v>5430000</v>
      </c>
      <c r="I847" s="2066">
        <v>5430000</v>
      </c>
      <c r="J847" s="2066">
        <v>5430000</v>
      </c>
      <c r="K847" s="2066">
        <v>5430000</v>
      </c>
      <c r="L847" s="2066">
        <v>5430000</v>
      </c>
      <c r="M847" s="2066">
        <v>5430000</v>
      </c>
      <c r="N847" s="2066">
        <v>5430000</v>
      </c>
      <c r="O847" s="2066">
        <v>5430000</v>
      </c>
      <c r="P847" s="2066">
        <v>5430000</v>
      </c>
      <c r="Q847" s="2066">
        <v>5430000</v>
      </c>
      <c r="R847" s="2066">
        <v>5430000</v>
      </c>
    </row>
    <row r="848" spans="1:18" ht="33" customHeight="1">
      <c r="A848" s="2051"/>
      <c r="B848" s="2133" t="s">
        <v>2660</v>
      </c>
      <c r="C848" s="2174" t="s">
        <v>2362</v>
      </c>
      <c r="D848" s="2064"/>
      <c r="E848" s="2066">
        <v>6450000</v>
      </c>
      <c r="F848" s="2066"/>
      <c r="G848" s="2066">
        <v>6450000</v>
      </c>
      <c r="H848" s="2066">
        <v>6450000</v>
      </c>
      <c r="I848" s="2066">
        <v>6450000</v>
      </c>
      <c r="J848" s="2066">
        <v>6450000</v>
      </c>
      <c r="K848" s="2066">
        <v>6450000</v>
      </c>
      <c r="L848" s="2066">
        <v>6450000</v>
      </c>
      <c r="M848" s="2066">
        <v>6450000</v>
      </c>
      <c r="N848" s="2066">
        <v>6450000</v>
      </c>
      <c r="O848" s="2066">
        <v>6450000</v>
      </c>
      <c r="P848" s="2066">
        <v>6450000</v>
      </c>
      <c r="Q848" s="2066">
        <v>6450000</v>
      </c>
      <c r="R848" s="2066">
        <v>6450000</v>
      </c>
    </row>
    <row r="849" spans="1:18" ht="48" customHeight="1">
      <c r="A849" s="2051"/>
      <c r="B849" s="2130" t="s">
        <v>2681</v>
      </c>
      <c r="C849" s="2174"/>
      <c r="D849" s="2129" t="s">
        <v>2534</v>
      </c>
      <c r="E849" s="2066"/>
      <c r="F849" s="2066"/>
      <c r="G849" s="2066"/>
      <c r="H849" s="2066"/>
      <c r="I849" s="2066"/>
      <c r="J849" s="2066"/>
      <c r="K849" s="2066"/>
      <c r="L849" s="2066"/>
      <c r="M849" s="2066"/>
      <c r="N849" s="2066"/>
      <c r="O849" s="2066"/>
      <c r="P849" s="2066"/>
      <c r="Q849" s="2066"/>
      <c r="R849" s="2066"/>
    </row>
    <row r="850" spans="1:18" ht="70.5" customHeight="1">
      <c r="A850" s="2051"/>
      <c r="B850" s="2133" t="s">
        <v>2661</v>
      </c>
      <c r="C850" s="2174" t="s">
        <v>563</v>
      </c>
      <c r="D850" s="2064"/>
      <c r="E850" s="2066">
        <v>836000</v>
      </c>
      <c r="F850" s="2066"/>
      <c r="G850" s="2066">
        <v>836000</v>
      </c>
      <c r="H850" s="2066">
        <v>836000</v>
      </c>
      <c r="I850" s="2066">
        <v>836000</v>
      </c>
      <c r="J850" s="2066">
        <v>836000</v>
      </c>
      <c r="K850" s="2066">
        <v>836000</v>
      </c>
      <c r="L850" s="2066">
        <v>836000</v>
      </c>
      <c r="M850" s="2066">
        <v>836000</v>
      </c>
      <c r="N850" s="2066">
        <v>836000</v>
      </c>
      <c r="O850" s="2066">
        <v>836000</v>
      </c>
      <c r="P850" s="2066">
        <v>836000</v>
      </c>
      <c r="Q850" s="2066">
        <v>836000</v>
      </c>
      <c r="R850" s="2066">
        <v>836000</v>
      </c>
    </row>
    <row r="851" spans="1:18" ht="70.5" customHeight="1">
      <c r="A851" s="2051"/>
      <c r="B851" s="2133" t="s">
        <v>2662</v>
      </c>
      <c r="C851" s="2174" t="s">
        <v>563</v>
      </c>
      <c r="D851" s="2064"/>
      <c r="E851" s="2066">
        <v>1564000</v>
      </c>
      <c r="F851" s="2066"/>
      <c r="G851" s="2066">
        <v>1564000</v>
      </c>
      <c r="H851" s="2066">
        <v>1564000</v>
      </c>
      <c r="I851" s="2066">
        <v>1564000</v>
      </c>
      <c r="J851" s="2066">
        <v>1564000</v>
      </c>
      <c r="K851" s="2066">
        <v>1564000</v>
      </c>
      <c r="L851" s="2066">
        <v>1564000</v>
      </c>
      <c r="M851" s="2066">
        <v>1564000</v>
      </c>
      <c r="N851" s="2066">
        <v>1564000</v>
      </c>
      <c r="O851" s="2066">
        <v>1564000</v>
      </c>
      <c r="P851" s="2066">
        <v>1564000</v>
      </c>
      <c r="Q851" s="2066">
        <v>1564000</v>
      </c>
      <c r="R851" s="2066">
        <v>1564000</v>
      </c>
    </row>
    <row r="852" spans="1:18" ht="113.25" customHeight="1">
      <c r="A852" s="2051"/>
      <c r="B852" s="2133" t="s">
        <v>2663</v>
      </c>
      <c r="C852" s="2174" t="s">
        <v>563</v>
      </c>
      <c r="D852" s="2064"/>
      <c r="E852" s="2066">
        <v>3000000</v>
      </c>
      <c r="F852" s="2066"/>
      <c r="G852" s="2066">
        <v>3000000</v>
      </c>
      <c r="H852" s="2066">
        <v>3000000</v>
      </c>
      <c r="I852" s="2066">
        <v>3000000</v>
      </c>
      <c r="J852" s="2066">
        <v>3000000</v>
      </c>
      <c r="K852" s="2066">
        <v>3000000</v>
      </c>
      <c r="L852" s="2066">
        <v>3000000</v>
      </c>
      <c r="M852" s="2066">
        <v>3000000</v>
      </c>
      <c r="N852" s="2066">
        <v>3000000</v>
      </c>
      <c r="O852" s="2066">
        <v>3000000</v>
      </c>
      <c r="P852" s="2066">
        <v>3000000</v>
      </c>
      <c r="Q852" s="2066">
        <v>3000000</v>
      </c>
      <c r="R852" s="2066">
        <v>3000000</v>
      </c>
    </row>
    <row r="853" spans="1:18" ht="34.5" customHeight="1">
      <c r="A853" s="2051"/>
      <c r="B853" s="2130" t="s">
        <v>2693</v>
      </c>
      <c r="C853" s="2174"/>
      <c r="D853" s="2129" t="s">
        <v>2534</v>
      </c>
      <c r="E853" s="2066"/>
      <c r="F853" s="2066"/>
      <c r="G853" s="2066"/>
      <c r="H853" s="2066"/>
      <c r="I853" s="2066"/>
      <c r="J853" s="2066"/>
      <c r="K853" s="2066"/>
      <c r="L853" s="2066"/>
      <c r="M853" s="2066"/>
      <c r="N853" s="2066"/>
      <c r="O853" s="2066"/>
      <c r="P853" s="2066"/>
      <c r="Q853" s="2066"/>
      <c r="R853" s="2066"/>
    </row>
    <row r="854" spans="1:18" ht="48" customHeight="1">
      <c r="A854" s="2051"/>
      <c r="B854" s="2133" t="s">
        <v>2682</v>
      </c>
      <c r="C854" s="2174" t="s">
        <v>2683</v>
      </c>
      <c r="D854" s="2129"/>
      <c r="E854" s="2066">
        <v>2120000</v>
      </c>
      <c r="F854" s="2066"/>
      <c r="G854" s="2066">
        <v>2120000</v>
      </c>
      <c r="H854" s="2066">
        <v>2120000</v>
      </c>
      <c r="I854" s="2066">
        <v>2120000</v>
      </c>
      <c r="J854" s="2066">
        <v>2120000</v>
      </c>
      <c r="K854" s="2066">
        <v>2120000</v>
      </c>
      <c r="L854" s="2066">
        <v>2120000</v>
      </c>
      <c r="M854" s="2066">
        <v>2120000</v>
      </c>
      <c r="N854" s="2066">
        <v>2120000</v>
      </c>
      <c r="O854" s="2066">
        <v>2120000</v>
      </c>
      <c r="P854" s="2066">
        <v>2120000</v>
      </c>
      <c r="Q854" s="2066">
        <v>2120000</v>
      </c>
      <c r="R854" s="2066">
        <v>2120000</v>
      </c>
    </row>
    <row r="855" spans="1:18" ht="108" customHeight="1">
      <c r="A855" s="2051"/>
      <c r="B855" s="2133" t="s">
        <v>2684</v>
      </c>
      <c r="C855" s="2174" t="s">
        <v>563</v>
      </c>
      <c r="D855" s="2129"/>
      <c r="E855" s="2066">
        <v>5950000</v>
      </c>
      <c r="F855" s="2066"/>
      <c r="G855" s="2066">
        <v>5950000</v>
      </c>
      <c r="H855" s="2066">
        <v>5950000</v>
      </c>
      <c r="I855" s="2066">
        <v>5950000</v>
      </c>
      <c r="J855" s="2066">
        <v>5950000</v>
      </c>
      <c r="K855" s="2066">
        <v>5950000</v>
      </c>
      <c r="L855" s="2066">
        <v>5950000</v>
      </c>
      <c r="M855" s="2066">
        <v>5950000</v>
      </c>
      <c r="N855" s="2066">
        <v>5950000</v>
      </c>
      <c r="O855" s="2066">
        <v>5950000</v>
      </c>
      <c r="P855" s="2066">
        <v>5950000</v>
      </c>
      <c r="Q855" s="2066">
        <v>5950000</v>
      </c>
      <c r="R855" s="2066">
        <v>5950000</v>
      </c>
    </row>
    <row r="856" spans="1:18" ht="31.5" customHeight="1">
      <c r="A856" s="2051"/>
      <c r="B856" s="2133" t="s">
        <v>2685</v>
      </c>
      <c r="C856" s="2174" t="s">
        <v>2362</v>
      </c>
      <c r="D856" s="2129"/>
      <c r="E856" s="2066">
        <v>2460000</v>
      </c>
      <c r="F856" s="2066"/>
      <c r="G856" s="2066">
        <v>2460000</v>
      </c>
      <c r="H856" s="2066">
        <v>2460000</v>
      </c>
      <c r="I856" s="2066">
        <v>2460000</v>
      </c>
      <c r="J856" s="2066">
        <v>2460000</v>
      </c>
      <c r="K856" s="2066">
        <v>2460000</v>
      </c>
      <c r="L856" s="2066">
        <v>2460000</v>
      </c>
      <c r="M856" s="2066">
        <v>2460000</v>
      </c>
      <c r="N856" s="2066">
        <v>2460000</v>
      </c>
      <c r="O856" s="2066">
        <v>2460000</v>
      </c>
      <c r="P856" s="2066">
        <v>2460000</v>
      </c>
      <c r="Q856" s="2066">
        <v>2460000</v>
      </c>
      <c r="R856" s="2066">
        <v>2460000</v>
      </c>
    </row>
    <row r="857" spans="1:18" ht="31.5" customHeight="1">
      <c r="A857" s="2051"/>
      <c r="B857" s="2133" t="s">
        <v>2686</v>
      </c>
      <c r="C857" s="2174" t="s">
        <v>2362</v>
      </c>
      <c r="D857" s="2129"/>
      <c r="E857" s="2066">
        <v>2340000</v>
      </c>
      <c r="F857" s="2066"/>
      <c r="G857" s="2066">
        <v>2340000</v>
      </c>
      <c r="H857" s="2066">
        <v>2340000</v>
      </c>
      <c r="I857" s="2066">
        <v>2340000</v>
      </c>
      <c r="J857" s="2066">
        <v>2340000</v>
      </c>
      <c r="K857" s="2066">
        <v>2340000</v>
      </c>
      <c r="L857" s="2066">
        <v>2340000</v>
      </c>
      <c r="M857" s="2066">
        <v>2340000</v>
      </c>
      <c r="N857" s="2066">
        <v>2340000</v>
      </c>
      <c r="O857" s="2066">
        <v>2340000</v>
      </c>
      <c r="P857" s="2066">
        <v>2340000</v>
      </c>
      <c r="Q857" s="2066">
        <v>2340000</v>
      </c>
      <c r="R857" s="2066">
        <v>2340000</v>
      </c>
    </row>
    <row r="858" spans="1:18" ht="31.5" customHeight="1">
      <c r="A858" s="2051"/>
      <c r="B858" s="2133" t="s">
        <v>2687</v>
      </c>
      <c r="C858" s="2174" t="s">
        <v>2362</v>
      </c>
      <c r="D858" s="2129"/>
      <c r="E858" s="2066">
        <v>3600000</v>
      </c>
      <c r="F858" s="2066"/>
      <c r="G858" s="2066">
        <v>3600000</v>
      </c>
      <c r="H858" s="2066">
        <v>3600000</v>
      </c>
      <c r="I858" s="2066">
        <v>3600000</v>
      </c>
      <c r="J858" s="2066">
        <v>3600000</v>
      </c>
      <c r="K858" s="2066">
        <v>3600000</v>
      </c>
      <c r="L858" s="2066">
        <v>3600000</v>
      </c>
      <c r="M858" s="2066">
        <v>3600000</v>
      </c>
      <c r="N858" s="2066">
        <v>3600000</v>
      </c>
      <c r="O858" s="2066">
        <v>3600000</v>
      </c>
      <c r="P858" s="2066">
        <v>3600000</v>
      </c>
      <c r="Q858" s="2066">
        <v>3600000</v>
      </c>
      <c r="R858" s="2066">
        <v>3600000</v>
      </c>
    </row>
    <row r="859" spans="1:18" ht="24.75" customHeight="1">
      <c r="A859" s="2051"/>
      <c r="B859" s="2130" t="s">
        <v>2694</v>
      </c>
      <c r="C859" s="2174"/>
      <c r="D859" s="2129"/>
      <c r="E859" s="2066"/>
      <c r="F859" s="2066"/>
      <c r="G859" s="2066"/>
      <c r="H859" s="2066"/>
      <c r="I859" s="2066"/>
      <c r="J859" s="2066"/>
      <c r="K859" s="2066"/>
      <c r="L859" s="2066"/>
      <c r="M859" s="2066"/>
      <c r="N859" s="2066"/>
      <c r="O859" s="2066"/>
      <c r="P859" s="2066"/>
      <c r="Q859" s="2066"/>
      <c r="R859" s="2066"/>
    </row>
    <row r="860" spans="1:18" ht="30" customHeight="1">
      <c r="A860" s="2051"/>
      <c r="B860" s="2133" t="s">
        <v>2688</v>
      </c>
      <c r="C860" s="2174" t="s">
        <v>2362</v>
      </c>
      <c r="D860" s="2129" t="s">
        <v>2534</v>
      </c>
      <c r="E860" s="2066">
        <v>1045000</v>
      </c>
      <c r="F860" s="2066"/>
      <c r="G860" s="2066">
        <v>1045000</v>
      </c>
      <c r="H860" s="2066">
        <v>1045000</v>
      </c>
      <c r="I860" s="2066">
        <v>1045000</v>
      </c>
      <c r="J860" s="2066">
        <v>1045000</v>
      </c>
      <c r="K860" s="2066">
        <v>1045000</v>
      </c>
      <c r="L860" s="2066">
        <v>1045000</v>
      </c>
      <c r="M860" s="2066">
        <v>1045000</v>
      </c>
      <c r="N860" s="2066">
        <v>1045000</v>
      </c>
      <c r="O860" s="2066">
        <v>1045000</v>
      </c>
      <c r="P860" s="2066">
        <v>1045000</v>
      </c>
      <c r="Q860" s="2066">
        <v>1045000</v>
      </c>
      <c r="R860" s="2066">
        <v>1045000</v>
      </c>
    </row>
    <row r="861" spans="1:18" ht="30" customHeight="1">
      <c r="A861" s="2051"/>
      <c r="B861" s="2133" t="s">
        <v>2689</v>
      </c>
      <c r="C861" s="2174" t="s">
        <v>2362</v>
      </c>
      <c r="D861" s="2129" t="s">
        <v>2534</v>
      </c>
      <c r="E861" s="2066">
        <v>1086000</v>
      </c>
      <c r="F861" s="2066"/>
      <c r="G861" s="2066">
        <v>1086000</v>
      </c>
      <c r="H861" s="2066">
        <v>1086000</v>
      </c>
      <c r="I861" s="2066">
        <v>1086000</v>
      </c>
      <c r="J861" s="2066">
        <v>1086000</v>
      </c>
      <c r="K861" s="2066">
        <v>1086000</v>
      </c>
      <c r="L861" s="2066">
        <v>1086000</v>
      </c>
      <c r="M861" s="2066">
        <v>1086000</v>
      </c>
      <c r="N861" s="2066">
        <v>1086000</v>
      </c>
      <c r="O861" s="2066">
        <v>1086000</v>
      </c>
      <c r="P861" s="2066">
        <v>1086000</v>
      </c>
      <c r="Q861" s="2066">
        <v>1086000</v>
      </c>
      <c r="R861" s="2066">
        <v>1086000</v>
      </c>
    </row>
    <row r="862" spans="1:18" ht="30" customHeight="1">
      <c r="A862" s="2051"/>
      <c r="B862" s="2133" t="s">
        <v>2690</v>
      </c>
      <c r="C862" s="2174" t="s">
        <v>2362</v>
      </c>
      <c r="D862" s="2129" t="s">
        <v>2534</v>
      </c>
      <c r="E862" s="2066">
        <v>853000</v>
      </c>
      <c r="F862" s="2066"/>
      <c r="G862" s="2066">
        <v>853000</v>
      </c>
      <c r="H862" s="2066">
        <v>853000</v>
      </c>
      <c r="I862" s="2066">
        <v>853000</v>
      </c>
      <c r="J862" s="2066">
        <v>853000</v>
      </c>
      <c r="K862" s="2066">
        <v>853000</v>
      </c>
      <c r="L862" s="2066">
        <v>853000</v>
      </c>
      <c r="M862" s="2066">
        <v>853000</v>
      </c>
      <c r="N862" s="2066">
        <v>853000</v>
      </c>
      <c r="O862" s="2066">
        <v>853000</v>
      </c>
      <c r="P862" s="2066">
        <v>853000</v>
      </c>
      <c r="Q862" s="2066">
        <v>853000</v>
      </c>
      <c r="R862" s="2066">
        <v>853000</v>
      </c>
    </row>
    <row r="863" spans="1:18" ht="30" customHeight="1">
      <c r="A863" s="2051"/>
      <c r="B863" s="2133" t="s">
        <v>2691</v>
      </c>
      <c r="C863" s="2174" t="s">
        <v>2362</v>
      </c>
      <c r="D863" s="2129" t="s">
        <v>2534</v>
      </c>
      <c r="E863" s="2066">
        <v>802000</v>
      </c>
      <c r="F863" s="2066"/>
      <c r="G863" s="2066">
        <v>802000</v>
      </c>
      <c r="H863" s="2066">
        <v>802000</v>
      </c>
      <c r="I863" s="2066">
        <v>802000</v>
      </c>
      <c r="J863" s="2066">
        <v>802000</v>
      </c>
      <c r="K863" s="2066">
        <v>802000</v>
      </c>
      <c r="L863" s="2066">
        <v>802000</v>
      </c>
      <c r="M863" s="2066">
        <v>802000</v>
      </c>
      <c r="N863" s="2066">
        <v>802000</v>
      </c>
      <c r="O863" s="2066">
        <v>802000</v>
      </c>
      <c r="P863" s="2066">
        <v>802000</v>
      </c>
      <c r="Q863" s="2066">
        <v>802000</v>
      </c>
      <c r="R863" s="2066">
        <v>802000</v>
      </c>
    </row>
    <row r="864" spans="1:18" ht="30" customHeight="1">
      <c r="A864" s="2051"/>
      <c r="B864" s="2133" t="s">
        <v>2367</v>
      </c>
      <c r="C864" s="2174" t="s">
        <v>2362</v>
      </c>
      <c r="D864" s="2129" t="s">
        <v>2534</v>
      </c>
      <c r="E864" s="2066">
        <v>1067000</v>
      </c>
      <c r="F864" s="2066"/>
      <c r="G864" s="2066">
        <v>1067000</v>
      </c>
      <c r="H864" s="2066">
        <v>1067000</v>
      </c>
      <c r="I864" s="2066">
        <v>1067000</v>
      </c>
      <c r="J864" s="2066">
        <v>1067000</v>
      </c>
      <c r="K864" s="2066">
        <v>1067000</v>
      </c>
      <c r="L864" s="2066">
        <v>1067000</v>
      </c>
      <c r="M864" s="2066">
        <v>1067000</v>
      </c>
      <c r="N864" s="2066">
        <v>1067000</v>
      </c>
      <c r="O864" s="2066">
        <v>1067000</v>
      </c>
      <c r="P864" s="2066">
        <v>1067000</v>
      </c>
      <c r="Q864" s="2066">
        <v>1067000</v>
      </c>
      <c r="R864" s="2066">
        <v>1067000</v>
      </c>
    </row>
    <row r="865" spans="1:18" ht="30" customHeight="1">
      <c r="A865" s="2051"/>
      <c r="B865" s="2133" t="s">
        <v>2692</v>
      </c>
      <c r="C865" s="2174" t="s">
        <v>2362</v>
      </c>
      <c r="D865" s="2129" t="s">
        <v>2534</v>
      </c>
      <c r="E865" s="2066">
        <v>2582000</v>
      </c>
      <c r="F865" s="2066"/>
      <c r="G865" s="2066">
        <v>2582000</v>
      </c>
      <c r="H865" s="2066">
        <v>2582000</v>
      </c>
      <c r="I865" s="2066">
        <v>2582000</v>
      </c>
      <c r="J865" s="2066">
        <v>2582000</v>
      </c>
      <c r="K865" s="2066">
        <v>2582000</v>
      </c>
      <c r="L865" s="2066">
        <v>2582000</v>
      </c>
      <c r="M865" s="2066">
        <v>2582000</v>
      </c>
      <c r="N865" s="2066">
        <v>2582000</v>
      </c>
      <c r="O865" s="2066">
        <v>2582000</v>
      </c>
      <c r="P865" s="2066">
        <v>2582000</v>
      </c>
      <c r="Q865" s="2066">
        <v>2582000</v>
      </c>
      <c r="R865" s="2066">
        <v>2582000</v>
      </c>
    </row>
    <row r="866" spans="1:18" ht="21" customHeight="1">
      <c r="A866" s="2051" t="s">
        <v>1419</v>
      </c>
      <c r="B866" s="3603" t="s">
        <v>2734</v>
      </c>
      <c r="C866" s="3604"/>
      <c r="D866" s="3604"/>
      <c r="E866" s="3604"/>
      <c r="F866" s="3604"/>
      <c r="G866" s="3604"/>
      <c r="H866" s="3604"/>
      <c r="I866" s="3604"/>
      <c r="J866" s="3604"/>
      <c r="K866" s="3604"/>
      <c r="L866" s="3604"/>
      <c r="M866" s="3604"/>
      <c r="N866" s="3604"/>
      <c r="O866" s="3604"/>
      <c r="P866" s="3604"/>
      <c r="Q866" s="3604"/>
      <c r="R866" s="3604"/>
    </row>
    <row r="867" spans="1:18" ht="54" customHeight="1">
      <c r="A867" s="2051">
        <v>1</v>
      </c>
      <c r="B867" s="3603" t="s">
        <v>2735</v>
      </c>
      <c r="C867" s="3604"/>
      <c r="D867" s="3604"/>
      <c r="E867" s="3604"/>
      <c r="F867" s="3604"/>
      <c r="G867" s="3604"/>
      <c r="H867" s="3604"/>
      <c r="I867" s="3604"/>
      <c r="J867" s="3604"/>
      <c r="K867" s="3604"/>
      <c r="L867" s="3604"/>
      <c r="M867" s="3604"/>
      <c r="N867" s="3604"/>
      <c r="O867" s="3604"/>
      <c r="P867" s="3604"/>
      <c r="Q867" s="3604"/>
      <c r="R867" s="3604"/>
    </row>
    <row r="868" spans="1:18" ht="28.5" customHeight="1">
      <c r="A868" s="2051"/>
      <c r="B868" s="2173"/>
      <c r="C868" s="3611" t="s">
        <v>2736</v>
      </c>
      <c r="D868" s="3611"/>
      <c r="E868" s="3611"/>
      <c r="F868" s="3611"/>
      <c r="G868" s="3611"/>
      <c r="H868" s="3611"/>
      <c r="I868" s="3611"/>
      <c r="J868" s="3611"/>
      <c r="K868" s="3611"/>
      <c r="L868" s="3611"/>
      <c r="M868" s="3611"/>
      <c r="N868" s="3611"/>
      <c r="O868" s="3611"/>
      <c r="P868" s="3611"/>
      <c r="Q868" s="3611"/>
      <c r="R868" s="3611"/>
    </row>
    <row r="869" spans="1:18" s="2030" customFormat="1" ht="174.75" customHeight="1">
      <c r="A869" s="2051" t="s">
        <v>1839</v>
      </c>
      <c r="B869" s="2173" t="s">
        <v>2737</v>
      </c>
      <c r="C869" s="2176"/>
      <c r="D869" s="2184"/>
      <c r="E869" s="2185"/>
      <c r="F869" s="2185"/>
      <c r="G869" s="2185"/>
      <c r="H869" s="2185"/>
      <c r="I869" s="2185"/>
      <c r="J869" s="2185"/>
      <c r="K869" s="2185"/>
      <c r="L869" s="2185"/>
      <c r="M869" s="2185"/>
      <c r="N869" s="2185"/>
      <c r="O869" s="2185"/>
      <c r="P869" s="2185"/>
      <c r="Q869" s="2185"/>
      <c r="R869" s="2185"/>
    </row>
    <row r="870" spans="1:18" s="2193" customFormat="1" ht="43.5" customHeight="1">
      <c r="A870" s="2188"/>
      <c r="B870" s="2189" t="s">
        <v>2738</v>
      </c>
      <c r="C870" s="2190"/>
      <c r="D870" s="2191"/>
      <c r="E870" s="2192"/>
      <c r="F870" s="2192"/>
      <c r="G870" s="2192"/>
      <c r="H870" s="2192"/>
      <c r="I870" s="2192"/>
      <c r="J870" s="2192"/>
      <c r="K870" s="2192"/>
      <c r="L870" s="2192"/>
      <c r="M870" s="2192"/>
      <c r="N870" s="2192"/>
      <c r="O870" s="2192"/>
      <c r="P870" s="2192"/>
      <c r="Q870" s="2192"/>
      <c r="R870" s="2192"/>
    </row>
    <row r="871" spans="1:18" ht="64.5" customHeight="1">
      <c r="A871" s="2051"/>
      <c r="B871" s="2186" t="s">
        <v>2739</v>
      </c>
      <c r="C871" s="2187" t="s">
        <v>2746</v>
      </c>
      <c r="D871" s="3651" t="s">
        <v>2745</v>
      </c>
      <c r="E871" s="2066"/>
      <c r="F871" s="2066"/>
      <c r="G871" s="3602">
        <v>1600000</v>
      </c>
      <c r="H871" s="3602"/>
      <c r="I871" s="3602"/>
      <c r="J871" s="3602"/>
      <c r="K871" s="3602"/>
      <c r="L871" s="3602"/>
      <c r="M871" s="3602"/>
      <c r="N871" s="3602"/>
      <c r="O871" s="3602"/>
      <c r="P871" s="3602"/>
      <c r="Q871" s="3602"/>
      <c r="R871" s="3602"/>
    </row>
    <row r="872" spans="1:18" ht="64.5" customHeight="1">
      <c r="A872" s="2051"/>
      <c r="B872" s="2186" t="s">
        <v>2740</v>
      </c>
      <c r="C872" s="2187" t="s">
        <v>2746</v>
      </c>
      <c r="D872" s="3652"/>
      <c r="E872" s="2066"/>
      <c r="F872" s="2066"/>
      <c r="G872" s="3602">
        <v>1900000</v>
      </c>
      <c r="H872" s="3602"/>
      <c r="I872" s="3602"/>
      <c r="J872" s="3602"/>
      <c r="K872" s="3602"/>
      <c r="L872" s="3602"/>
      <c r="M872" s="3602"/>
      <c r="N872" s="3602"/>
      <c r="O872" s="3602"/>
      <c r="P872" s="3602"/>
      <c r="Q872" s="3602"/>
      <c r="R872" s="3602"/>
    </row>
    <row r="873" spans="1:18" ht="64.5" customHeight="1">
      <c r="A873" s="2051"/>
      <c r="B873" s="2186" t="s">
        <v>2741</v>
      </c>
      <c r="C873" s="2187" t="s">
        <v>2746</v>
      </c>
      <c r="D873" s="3652"/>
      <c r="E873" s="2066"/>
      <c r="F873" s="2066"/>
      <c r="G873" s="3602">
        <v>1800000</v>
      </c>
      <c r="H873" s="3602"/>
      <c r="I873" s="3602"/>
      <c r="J873" s="3602"/>
      <c r="K873" s="3602"/>
      <c r="L873" s="3602"/>
      <c r="M873" s="3602"/>
      <c r="N873" s="3602"/>
      <c r="O873" s="3602"/>
      <c r="P873" s="3602"/>
      <c r="Q873" s="3602"/>
      <c r="R873" s="3602"/>
    </row>
    <row r="874" spans="1:18" ht="64.5" customHeight="1">
      <c r="A874" s="2051"/>
      <c r="B874" s="2186" t="s">
        <v>2742</v>
      </c>
      <c r="C874" s="2187" t="s">
        <v>563</v>
      </c>
      <c r="D874" s="3652"/>
      <c r="E874" s="2066"/>
      <c r="F874" s="2066"/>
      <c r="G874" s="3602">
        <v>460000</v>
      </c>
      <c r="H874" s="3602"/>
      <c r="I874" s="3602"/>
      <c r="J874" s="3602"/>
      <c r="K874" s="3602"/>
      <c r="L874" s="3602"/>
      <c r="M874" s="3602"/>
      <c r="N874" s="3602"/>
      <c r="O874" s="3602"/>
      <c r="P874" s="3602"/>
      <c r="Q874" s="3602"/>
      <c r="R874" s="3602"/>
    </row>
    <row r="875" spans="1:18" ht="64.5" customHeight="1">
      <c r="A875" s="2051"/>
      <c r="B875" s="2186" t="s">
        <v>2743</v>
      </c>
      <c r="C875" s="2187" t="s">
        <v>563</v>
      </c>
      <c r="D875" s="3652"/>
      <c r="E875" s="2066"/>
      <c r="F875" s="2066"/>
      <c r="G875" s="3602">
        <v>360000</v>
      </c>
      <c r="H875" s="3602"/>
      <c r="I875" s="3602"/>
      <c r="J875" s="3602"/>
      <c r="K875" s="3602"/>
      <c r="L875" s="3602"/>
      <c r="M875" s="3602"/>
      <c r="N875" s="3602"/>
      <c r="O875" s="3602"/>
      <c r="P875" s="3602"/>
      <c r="Q875" s="3602"/>
      <c r="R875" s="3602"/>
    </row>
    <row r="876" spans="1:18" ht="64.5" customHeight="1">
      <c r="A876" s="2051"/>
      <c r="B876" s="2186" t="s">
        <v>2744</v>
      </c>
      <c r="C876" s="2187" t="s">
        <v>563</v>
      </c>
      <c r="D876" s="3653"/>
      <c r="E876" s="2066"/>
      <c r="F876" s="2066"/>
      <c r="G876" s="3602">
        <v>700000</v>
      </c>
      <c r="H876" s="3602"/>
      <c r="I876" s="3602"/>
      <c r="J876" s="3602"/>
      <c r="K876" s="3602"/>
      <c r="L876" s="3602"/>
      <c r="M876" s="3602"/>
      <c r="N876" s="3602"/>
      <c r="O876" s="3602"/>
      <c r="P876" s="3602"/>
      <c r="Q876" s="3602"/>
      <c r="R876" s="3602"/>
    </row>
    <row r="877" spans="1:18" s="2193" customFormat="1" ht="43.5" customHeight="1">
      <c r="A877" s="2188"/>
      <c r="B877" s="2189" t="s">
        <v>2747</v>
      </c>
      <c r="C877" s="2190"/>
      <c r="D877" s="2191"/>
      <c r="E877" s="2192"/>
      <c r="F877" s="2192"/>
      <c r="G877" s="2192"/>
      <c r="H877" s="2192"/>
      <c r="I877" s="2192"/>
      <c r="J877" s="2192"/>
      <c r="K877" s="2192"/>
      <c r="L877" s="2192"/>
      <c r="M877" s="2192"/>
      <c r="N877" s="2192"/>
      <c r="O877" s="2192"/>
      <c r="P877" s="2192"/>
      <c r="Q877" s="2192"/>
      <c r="R877" s="2192"/>
    </row>
    <row r="878" spans="1:18" ht="64.5" customHeight="1">
      <c r="A878" s="2051"/>
      <c r="B878" s="2186" t="s">
        <v>2748</v>
      </c>
      <c r="C878" s="2187" t="s">
        <v>2746</v>
      </c>
      <c r="D878" s="3651" t="s">
        <v>2745</v>
      </c>
      <c r="E878" s="2066"/>
      <c r="F878" s="2066"/>
      <c r="G878" s="3602">
        <v>2060000</v>
      </c>
      <c r="H878" s="3602"/>
      <c r="I878" s="3602"/>
      <c r="J878" s="3602"/>
      <c r="K878" s="3602"/>
      <c r="L878" s="3602"/>
      <c r="M878" s="3602"/>
      <c r="N878" s="3602"/>
      <c r="O878" s="3602"/>
      <c r="P878" s="3602"/>
      <c r="Q878" s="3602"/>
      <c r="R878" s="3602"/>
    </row>
    <row r="879" spans="1:18" ht="64.5" customHeight="1">
      <c r="A879" s="2051"/>
      <c r="B879" s="2186" t="s">
        <v>2749</v>
      </c>
      <c r="C879" s="2187" t="s">
        <v>563</v>
      </c>
      <c r="D879" s="3652"/>
      <c r="E879" s="2066"/>
      <c r="F879" s="2066"/>
      <c r="G879" s="3602">
        <v>920000</v>
      </c>
      <c r="H879" s="3602"/>
      <c r="I879" s="3602"/>
      <c r="J879" s="3602"/>
      <c r="K879" s="3602"/>
      <c r="L879" s="3602"/>
      <c r="M879" s="3602"/>
      <c r="N879" s="3602"/>
      <c r="O879" s="3602"/>
      <c r="P879" s="3602"/>
      <c r="Q879" s="3602"/>
      <c r="R879" s="3602"/>
    </row>
    <row r="880" spans="1:18" ht="64.5" customHeight="1">
      <c r="A880" s="2051"/>
      <c r="B880" s="2186" t="s">
        <v>2750</v>
      </c>
      <c r="C880" s="2187" t="s">
        <v>563</v>
      </c>
      <c r="D880" s="3653"/>
      <c r="E880" s="2066"/>
      <c r="F880" s="2066"/>
      <c r="G880" s="3602">
        <v>1150000</v>
      </c>
      <c r="H880" s="3602"/>
      <c r="I880" s="3602"/>
      <c r="J880" s="3602"/>
      <c r="K880" s="3602"/>
      <c r="L880" s="3602"/>
      <c r="M880" s="3602"/>
      <c r="N880" s="3602"/>
      <c r="O880" s="3602"/>
      <c r="P880" s="3602"/>
      <c r="Q880" s="3602"/>
      <c r="R880" s="3602"/>
    </row>
    <row r="881" spans="1:18" s="2193" customFormat="1" ht="43.5" customHeight="1">
      <c r="A881" s="2188"/>
      <c r="B881" s="2189" t="s">
        <v>2751</v>
      </c>
      <c r="C881" s="2190"/>
      <c r="D881" s="2191"/>
      <c r="E881" s="2192"/>
      <c r="F881" s="2192"/>
      <c r="G881" s="2192"/>
      <c r="H881" s="2192"/>
      <c r="I881" s="2192"/>
      <c r="J881" s="2192"/>
      <c r="K881" s="2192"/>
      <c r="L881" s="2192"/>
      <c r="M881" s="2192"/>
      <c r="N881" s="2192"/>
      <c r="O881" s="2192"/>
      <c r="P881" s="2192"/>
      <c r="Q881" s="2192"/>
      <c r="R881" s="2192"/>
    </row>
    <row r="882" spans="1:18" ht="64.5" customHeight="1">
      <c r="A882" s="2051"/>
      <c r="B882" s="2186" t="s">
        <v>2752</v>
      </c>
      <c r="C882" s="2187" t="s">
        <v>2746</v>
      </c>
      <c r="D882" s="3651" t="s">
        <v>2745</v>
      </c>
      <c r="E882" s="2066"/>
      <c r="F882" s="2066"/>
      <c r="G882" s="3602">
        <v>1850000</v>
      </c>
      <c r="H882" s="3602"/>
      <c r="I882" s="3602"/>
      <c r="J882" s="3602"/>
      <c r="K882" s="3602"/>
      <c r="L882" s="3602"/>
      <c r="M882" s="3602"/>
      <c r="N882" s="3602"/>
      <c r="O882" s="3602"/>
      <c r="P882" s="3602"/>
      <c r="Q882" s="3602"/>
      <c r="R882" s="3602"/>
    </row>
    <row r="883" spans="1:18" ht="64.5" customHeight="1">
      <c r="A883" s="2051"/>
      <c r="B883" s="2186" t="s">
        <v>2753</v>
      </c>
      <c r="C883" s="2187" t="s">
        <v>2746</v>
      </c>
      <c r="D883" s="3652"/>
      <c r="E883" s="2066"/>
      <c r="F883" s="2066"/>
      <c r="G883" s="3602">
        <v>1850000</v>
      </c>
      <c r="H883" s="3602"/>
      <c r="I883" s="3602"/>
      <c r="J883" s="3602"/>
      <c r="K883" s="3602"/>
      <c r="L883" s="3602"/>
      <c r="M883" s="3602"/>
      <c r="N883" s="3602"/>
      <c r="O883" s="3602"/>
      <c r="P883" s="3602"/>
      <c r="Q883" s="3602"/>
      <c r="R883" s="3602"/>
    </row>
    <row r="884" spans="1:18" ht="64.5" customHeight="1">
      <c r="A884" s="2051"/>
      <c r="B884" s="2186" t="s">
        <v>2754</v>
      </c>
      <c r="C884" s="2187" t="s">
        <v>563</v>
      </c>
      <c r="D884" s="3652"/>
      <c r="E884" s="2066"/>
      <c r="F884" s="2066"/>
      <c r="G884" s="3602">
        <v>250000</v>
      </c>
      <c r="H884" s="3602"/>
      <c r="I884" s="3602"/>
      <c r="J884" s="3602"/>
      <c r="K884" s="3602"/>
      <c r="L884" s="3602"/>
      <c r="M884" s="3602"/>
      <c r="N884" s="3602"/>
      <c r="O884" s="3602"/>
      <c r="P884" s="3602"/>
      <c r="Q884" s="3602"/>
      <c r="R884" s="3602"/>
    </row>
    <row r="885" spans="1:18" s="2193" customFormat="1" ht="43.5" customHeight="1">
      <c r="A885" s="2188"/>
      <c r="B885" s="2186" t="s">
        <v>2755</v>
      </c>
      <c r="C885" s="2187" t="s">
        <v>563</v>
      </c>
      <c r="D885" s="3653"/>
      <c r="E885" s="2192"/>
      <c r="F885" s="2192"/>
      <c r="G885" s="3602">
        <v>400000</v>
      </c>
      <c r="H885" s="3602"/>
      <c r="I885" s="3602"/>
      <c r="J885" s="3602"/>
      <c r="K885" s="3602"/>
      <c r="L885" s="3602"/>
      <c r="M885" s="3602"/>
      <c r="N885" s="3602"/>
      <c r="O885" s="3602"/>
      <c r="P885" s="3602"/>
      <c r="Q885" s="3602"/>
      <c r="R885" s="3602"/>
    </row>
    <row r="886" spans="1:18" s="2193" customFormat="1" ht="43.5" customHeight="1">
      <c r="A886" s="2188"/>
      <c r="B886" s="2189" t="s">
        <v>2756</v>
      </c>
      <c r="C886" s="2190"/>
      <c r="D886" s="2191"/>
      <c r="E886" s="2192"/>
      <c r="F886" s="2192"/>
      <c r="G886" s="2192"/>
      <c r="H886" s="2192"/>
      <c r="I886" s="2192"/>
      <c r="J886" s="2192"/>
      <c r="K886" s="2192"/>
      <c r="L886" s="2192"/>
      <c r="M886" s="2192"/>
      <c r="N886" s="2192"/>
      <c r="O886" s="2192"/>
      <c r="P886" s="2192"/>
      <c r="Q886" s="2192"/>
      <c r="R886" s="2192"/>
    </row>
    <row r="887" spans="1:18" ht="64.5" customHeight="1">
      <c r="A887" s="2051"/>
      <c r="B887" s="2186" t="s">
        <v>2757</v>
      </c>
      <c r="C887" s="2187" t="s">
        <v>2746</v>
      </c>
      <c r="D887" s="2187" t="s">
        <v>2745</v>
      </c>
      <c r="E887" s="2066"/>
      <c r="F887" s="2066"/>
      <c r="G887" s="3602">
        <v>2350000</v>
      </c>
      <c r="H887" s="3602"/>
      <c r="I887" s="3602"/>
      <c r="J887" s="3602"/>
      <c r="K887" s="3602"/>
      <c r="L887" s="3602"/>
      <c r="M887" s="3602"/>
      <c r="N887" s="3602"/>
      <c r="O887" s="3602"/>
      <c r="P887" s="3602"/>
      <c r="Q887" s="3602"/>
      <c r="R887" s="3602"/>
    </row>
    <row r="888" spans="1:18" s="2030" customFormat="1" ht="174.75" customHeight="1">
      <c r="A888" s="2051" t="s">
        <v>2758</v>
      </c>
      <c r="B888" s="2173" t="s">
        <v>2759</v>
      </c>
      <c r="C888" s="2176"/>
      <c r="D888" s="2184"/>
      <c r="E888" s="2185"/>
      <c r="F888" s="2185"/>
      <c r="G888" s="2185"/>
      <c r="H888" s="2185"/>
      <c r="I888" s="2185"/>
      <c r="J888" s="2185"/>
      <c r="K888" s="2185"/>
      <c r="L888" s="2185"/>
      <c r="M888" s="2185"/>
      <c r="N888" s="2185"/>
      <c r="O888" s="2185"/>
      <c r="P888" s="2185"/>
      <c r="Q888" s="2185"/>
      <c r="R888" s="2185"/>
    </row>
    <row r="889" spans="1:18" s="2193" customFormat="1" ht="43.5" customHeight="1">
      <c r="A889" s="2188"/>
      <c r="B889" s="2189" t="s">
        <v>2760</v>
      </c>
      <c r="C889" s="2190"/>
      <c r="D889" s="2191"/>
      <c r="E889" s="2192"/>
      <c r="F889" s="2192"/>
      <c r="G889" s="2192"/>
      <c r="H889" s="2192"/>
      <c r="I889" s="2192"/>
      <c r="J889" s="2192"/>
      <c r="K889" s="2192"/>
      <c r="L889" s="2192"/>
      <c r="M889" s="2192"/>
      <c r="N889" s="2192"/>
      <c r="O889" s="2192"/>
      <c r="P889" s="2192"/>
      <c r="Q889" s="2192"/>
      <c r="R889" s="2192"/>
    </row>
    <row r="890" spans="1:18" ht="64.5" customHeight="1">
      <c r="A890" s="2051"/>
      <c r="B890" s="2186" t="s">
        <v>2761</v>
      </c>
      <c r="C890" s="2187" t="s">
        <v>2746</v>
      </c>
      <c r="D890" s="3651" t="s">
        <v>2745</v>
      </c>
      <c r="E890" s="2066"/>
      <c r="F890" s="2066"/>
      <c r="G890" s="3602">
        <v>1660000</v>
      </c>
      <c r="H890" s="3602"/>
      <c r="I890" s="3602"/>
      <c r="J890" s="3602"/>
      <c r="K890" s="3602"/>
      <c r="L890" s="3602"/>
      <c r="M890" s="3602"/>
      <c r="N890" s="3602"/>
      <c r="O890" s="3602"/>
      <c r="P890" s="3602"/>
      <c r="Q890" s="3602"/>
      <c r="R890" s="3602"/>
    </row>
    <row r="891" spans="1:18" ht="64.5" customHeight="1">
      <c r="A891" s="2051"/>
      <c r="B891" s="2186" t="s">
        <v>2762</v>
      </c>
      <c r="C891" s="2187" t="s">
        <v>2746</v>
      </c>
      <c r="D891" s="3652"/>
      <c r="E891" s="2066"/>
      <c r="F891" s="2066"/>
      <c r="G891" s="3602">
        <v>2300000</v>
      </c>
      <c r="H891" s="3602"/>
      <c r="I891" s="3602"/>
      <c r="J891" s="3602"/>
      <c r="K891" s="3602"/>
      <c r="L891" s="3602"/>
      <c r="M891" s="3602"/>
      <c r="N891" s="3602"/>
      <c r="O891" s="3602"/>
      <c r="P891" s="3602"/>
      <c r="Q891" s="3602"/>
      <c r="R891" s="3602"/>
    </row>
    <row r="892" spans="1:18" s="2193" customFormat="1" ht="43.5" customHeight="1">
      <c r="A892" s="2188"/>
      <c r="B892" s="2186" t="s">
        <v>2763</v>
      </c>
      <c r="C892" s="2187" t="s">
        <v>563</v>
      </c>
      <c r="D892" s="3652"/>
      <c r="E892" s="2192"/>
      <c r="F892" s="2192"/>
      <c r="G892" s="3602">
        <v>1300000</v>
      </c>
      <c r="H892" s="3602"/>
      <c r="I892" s="3602"/>
      <c r="J892" s="3602"/>
      <c r="K892" s="3602"/>
      <c r="L892" s="3602"/>
      <c r="M892" s="3602"/>
      <c r="N892" s="3602"/>
      <c r="O892" s="3602"/>
      <c r="P892" s="3602"/>
      <c r="Q892" s="3602"/>
      <c r="R892" s="3602"/>
    </row>
    <row r="893" spans="1:18" ht="64.5" customHeight="1">
      <c r="A893" s="2051"/>
      <c r="B893" s="2186" t="s">
        <v>2764</v>
      </c>
      <c r="C893" s="2187" t="s">
        <v>563</v>
      </c>
      <c r="D893" s="3652"/>
      <c r="E893" s="2066"/>
      <c r="F893" s="2066"/>
      <c r="G893" s="3602">
        <v>2100000</v>
      </c>
      <c r="H893" s="3602"/>
      <c r="I893" s="3602"/>
      <c r="J893" s="3602"/>
      <c r="K893" s="3602"/>
      <c r="L893" s="3602"/>
      <c r="M893" s="3602"/>
      <c r="N893" s="3602"/>
      <c r="O893" s="3602"/>
      <c r="P893" s="3602"/>
      <c r="Q893" s="3602"/>
      <c r="R893" s="3602"/>
    </row>
    <row r="894" spans="1:18" ht="64.5" customHeight="1">
      <c r="A894" s="2051"/>
      <c r="B894" s="2186" t="s">
        <v>2765</v>
      </c>
      <c r="C894" s="2187" t="s">
        <v>563</v>
      </c>
      <c r="D894" s="3652"/>
      <c r="E894" s="2066"/>
      <c r="F894" s="2066"/>
      <c r="G894" s="3602">
        <v>5000000</v>
      </c>
      <c r="H894" s="3602"/>
      <c r="I894" s="3602"/>
      <c r="J894" s="3602"/>
      <c r="K894" s="3602"/>
      <c r="L894" s="3602"/>
      <c r="M894" s="3602"/>
      <c r="N894" s="3602"/>
      <c r="O894" s="3602"/>
      <c r="P894" s="3602"/>
      <c r="Q894" s="3602"/>
      <c r="R894" s="3602"/>
    </row>
    <row r="895" spans="1:18" ht="64.5" customHeight="1">
      <c r="A895" s="2051"/>
      <c r="B895" s="2186" t="s">
        <v>2766</v>
      </c>
      <c r="C895" s="2187" t="s">
        <v>2746</v>
      </c>
      <c r="D895" s="3652"/>
      <c r="E895" s="2066"/>
      <c r="F895" s="2066"/>
      <c r="G895" s="3602">
        <v>1950000</v>
      </c>
      <c r="H895" s="3602"/>
      <c r="I895" s="3602"/>
      <c r="J895" s="3602"/>
      <c r="K895" s="3602"/>
      <c r="L895" s="3602"/>
      <c r="M895" s="3602"/>
      <c r="N895" s="3602"/>
      <c r="O895" s="3602"/>
      <c r="P895" s="3602"/>
      <c r="Q895" s="3602"/>
      <c r="R895" s="3602"/>
    </row>
    <row r="896" spans="1:18" ht="64.5" customHeight="1">
      <c r="A896" s="2051"/>
      <c r="B896" s="2186" t="s">
        <v>2767</v>
      </c>
      <c r="C896" s="2187" t="s">
        <v>563</v>
      </c>
      <c r="D896" s="3652"/>
      <c r="E896" s="2066"/>
      <c r="F896" s="2066"/>
      <c r="G896" s="3602">
        <v>390000</v>
      </c>
      <c r="H896" s="3602"/>
      <c r="I896" s="3602"/>
      <c r="J896" s="3602"/>
      <c r="K896" s="3602"/>
      <c r="L896" s="3602"/>
      <c r="M896" s="3602"/>
      <c r="N896" s="3602"/>
      <c r="O896" s="3602"/>
      <c r="P896" s="3602"/>
      <c r="Q896" s="3602"/>
      <c r="R896" s="3602"/>
    </row>
    <row r="897" spans="1:18" ht="64.5" customHeight="1">
      <c r="A897" s="2051"/>
      <c r="B897" s="2186" t="s">
        <v>2768</v>
      </c>
      <c r="C897" s="2187" t="s">
        <v>563</v>
      </c>
      <c r="D897" s="3652"/>
      <c r="E897" s="2066"/>
      <c r="F897" s="2066"/>
      <c r="G897" s="3602">
        <v>730000</v>
      </c>
      <c r="H897" s="3602"/>
      <c r="I897" s="3602"/>
      <c r="J897" s="3602"/>
      <c r="K897" s="3602"/>
      <c r="L897" s="3602"/>
      <c r="M897" s="3602"/>
      <c r="N897" s="3602"/>
      <c r="O897" s="3602"/>
      <c r="P897" s="3602"/>
      <c r="Q897" s="3602"/>
      <c r="R897" s="3602"/>
    </row>
    <row r="898" spans="1:18" ht="64.5" customHeight="1">
      <c r="A898" s="2051"/>
      <c r="B898" s="2186" t="s">
        <v>2769</v>
      </c>
      <c r="C898" s="2187" t="s">
        <v>563</v>
      </c>
      <c r="D898" s="3652"/>
      <c r="E898" s="2066"/>
      <c r="F898" s="2066"/>
      <c r="G898" s="3602">
        <v>1350000</v>
      </c>
      <c r="H898" s="3602"/>
      <c r="I898" s="3602"/>
      <c r="J898" s="3602"/>
      <c r="K898" s="3602"/>
      <c r="L898" s="3602"/>
      <c r="M898" s="3602"/>
      <c r="N898" s="3602"/>
      <c r="O898" s="3602"/>
      <c r="P898" s="3602"/>
      <c r="Q898" s="3602"/>
      <c r="R898" s="3602"/>
    </row>
    <row r="899" spans="1:18" s="2193" customFormat="1" ht="43.5" customHeight="1">
      <c r="A899" s="2188"/>
      <c r="B899" s="2189" t="s">
        <v>2770</v>
      </c>
      <c r="C899" s="2190"/>
      <c r="D899" s="2191"/>
      <c r="E899" s="2192"/>
      <c r="F899" s="2192"/>
      <c r="G899" s="2192"/>
      <c r="H899" s="2192"/>
      <c r="I899" s="2192"/>
      <c r="J899" s="2192"/>
      <c r="K899" s="2192"/>
      <c r="L899" s="2192"/>
      <c r="M899" s="2192"/>
      <c r="N899" s="2192"/>
      <c r="O899" s="2192"/>
      <c r="P899" s="2192"/>
      <c r="Q899" s="2192"/>
      <c r="R899" s="2192"/>
    </row>
    <row r="900" spans="1:18" ht="64.5" customHeight="1">
      <c r="A900" s="2051"/>
      <c r="B900" s="2186" t="s">
        <v>2771</v>
      </c>
      <c r="C900" s="2187" t="s">
        <v>2746</v>
      </c>
      <c r="D900" s="3649" t="s">
        <v>2745</v>
      </c>
      <c r="E900" s="2066"/>
      <c r="F900" s="2066"/>
      <c r="G900" s="3602">
        <v>2000000</v>
      </c>
      <c r="H900" s="3602"/>
      <c r="I900" s="3602"/>
      <c r="J900" s="3602"/>
      <c r="K900" s="3602"/>
      <c r="L900" s="3602"/>
      <c r="M900" s="3602"/>
      <c r="N900" s="3602"/>
      <c r="O900" s="3602"/>
      <c r="P900" s="3602"/>
      <c r="Q900" s="3602"/>
      <c r="R900" s="3602"/>
    </row>
    <row r="901" spans="1:18" ht="64.5" customHeight="1">
      <c r="A901" s="2051"/>
      <c r="B901" s="2186" t="s">
        <v>2772</v>
      </c>
      <c r="C901" s="2187" t="s">
        <v>2746</v>
      </c>
      <c r="D901" s="3650"/>
      <c r="E901" s="2066"/>
      <c r="F901" s="2066"/>
      <c r="G901" s="3602">
        <v>2000000</v>
      </c>
      <c r="H901" s="3602"/>
      <c r="I901" s="3602"/>
      <c r="J901" s="3602"/>
      <c r="K901" s="3602"/>
      <c r="L901" s="3602"/>
      <c r="M901" s="3602"/>
      <c r="N901" s="3602"/>
      <c r="O901" s="3602"/>
      <c r="P901" s="3602"/>
      <c r="Q901" s="3602"/>
      <c r="R901" s="3602"/>
    </row>
    <row r="902" spans="1:18" ht="64.5" customHeight="1">
      <c r="A902" s="2051"/>
      <c r="B902" s="2186" t="s">
        <v>2773</v>
      </c>
      <c r="C902" s="2187" t="s">
        <v>563</v>
      </c>
      <c r="D902" s="3650"/>
      <c r="E902" s="2066"/>
      <c r="F902" s="2066"/>
      <c r="G902" s="3602">
        <v>1900000</v>
      </c>
      <c r="H902" s="3602"/>
      <c r="I902" s="3602"/>
      <c r="J902" s="3602"/>
      <c r="K902" s="3602"/>
      <c r="L902" s="3602"/>
      <c r="M902" s="3602"/>
      <c r="N902" s="3602"/>
      <c r="O902" s="3602"/>
      <c r="P902" s="3602"/>
      <c r="Q902" s="3602"/>
      <c r="R902" s="3602"/>
    </row>
    <row r="903" spans="1:18" ht="64.5" customHeight="1">
      <c r="A903" s="2051"/>
      <c r="B903" s="2186" t="s">
        <v>2774</v>
      </c>
      <c r="C903" s="2187" t="s">
        <v>563</v>
      </c>
      <c r="D903" s="3650"/>
      <c r="E903" s="2066"/>
      <c r="F903" s="2066"/>
      <c r="G903" s="3602">
        <v>1900000</v>
      </c>
      <c r="H903" s="3602"/>
      <c r="I903" s="3602"/>
      <c r="J903" s="3602"/>
      <c r="K903" s="3602"/>
      <c r="L903" s="3602"/>
      <c r="M903" s="3602"/>
      <c r="N903" s="3602"/>
      <c r="O903" s="3602"/>
      <c r="P903" s="3602"/>
      <c r="Q903" s="3602"/>
      <c r="R903" s="3602"/>
    </row>
    <row r="904" spans="1:18" ht="64.5" customHeight="1">
      <c r="A904" s="2051"/>
      <c r="B904" s="2186" t="s">
        <v>2775</v>
      </c>
      <c r="C904" s="2187" t="s">
        <v>2746</v>
      </c>
      <c r="D904" s="3650"/>
      <c r="E904" s="2066"/>
      <c r="F904" s="2066"/>
      <c r="G904" s="3602">
        <v>2000000</v>
      </c>
      <c r="H904" s="3602"/>
      <c r="I904" s="3602"/>
      <c r="J904" s="3602"/>
      <c r="K904" s="3602"/>
      <c r="L904" s="3602"/>
      <c r="M904" s="3602"/>
      <c r="N904" s="3602"/>
      <c r="O904" s="3602"/>
      <c r="P904" s="3602"/>
      <c r="Q904" s="3602"/>
      <c r="R904" s="3602"/>
    </row>
    <row r="905" spans="1:18" ht="64.5" customHeight="1">
      <c r="A905" s="2051"/>
      <c r="B905" s="2186" t="s">
        <v>2776</v>
      </c>
      <c r="C905" s="2187" t="s">
        <v>563</v>
      </c>
      <c r="D905" s="3650"/>
      <c r="E905" s="2066"/>
      <c r="F905" s="2066"/>
      <c r="G905" s="3602">
        <v>1900000</v>
      </c>
      <c r="H905" s="3602"/>
      <c r="I905" s="3602"/>
      <c r="J905" s="3602"/>
      <c r="K905" s="3602"/>
      <c r="L905" s="3602"/>
      <c r="M905" s="3602"/>
      <c r="N905" s="3602"/>
      <c r="O905" s="3602"/>
      <c r="P905" s="3602"/>
      <c r="Q905" s="3602"/>
      <c r="R905" s="3602"/>
    </row>
    <row r="906" spans="1:18" ht="64.5" customHeight="1">
      <c r="A906" s="2051"/>
      <c r="B906" s="2186" t="s">
        <v>2777</v>
      </c>
      <c r="C906" s="2187" t="s">
        <v>563</v>
      </c>
      <c r="D906" s="3650"/>
      <c r="E906" s="2066"/>
      <c r="F906" s="2066"/>
      <c r="G906" s="3602">
        <v>1900000</v>
      </c>
      <c r="H906" s="3602"/>
      <c r="I906" s="3602"/>
      <c r="J906" s="3602"/>
      <c r="K906" s="3602"/>
      <c r="L906" s="3602"/>
      <c r="M906" s="3602"/>
      <c r="N906" s="3602"/>
      <c r="O906" s="3602"/>
      <c r="P906" s="3602"/>
      <c r="Q906" s="3602"/>
      <c r="R906" s="3602"/>
    </row>
    <row r="907" spans="1:18" ht="64.5" customHeight="1">
      <c r="A907" s="2051"/>
      <c r="B907" s="2194" t="s">
        <v>2778</v>
      </c>
      <c r="C907" s="2187"/>
      <c r="E907" s="2066"/>
      <c r="F907" s="2066"/>
      <c r="G907" s="3602"/>
      <c r="H907" s="3602"/>
      <c r="I907" s="3602"/>
      <c r="J907" s="3602"/>
      <c r="K907" s="3602"/>
      <c r="L907" s="3602"/>
      <c r="M907" s="3602"/>
      <c r="N907" s="3602"/>
      <c r="O907" s="3602"/>
      <c r="P907" s="3602"/>
      <c r="Q907" s="3602"/>
      <c r="R907" s="3602"/>
    </row>
    <row r="908" spans="1:18" ht="64.5" customHeight="1">
      <c r="A908" s="2051"/>
      <c r="B908" s="2186" t="s">
        <v>2779</v>
      </c>
      <c r="C908" s="2187" t="s">
        <v>2746</v>
      </c>
      <c r="D908" s="2195" t="s">
        <v>2745</v>
      </c>
      <c r="E908" s="2066"/>
      <c r="F908" s="2066"/>
      <c r="G908" s="3602">
        <v>2800000</v>
      </c>
      <c r="H908" s="3602"/>
      <c r="I908" s="3602"/>
      <c r="J908" s="3602"/>
      <c r="K908" s="3602"/>
      <c r="L908" s="3602"/>
      <c r="M908" s="3602"/>
      <c r="N908" s="3602"/>
      <c r="O908" s="3602"/>
      <c r="P908" s="3602"/>
      <c r="Q908" s="3602"/>
      <c r="R908" s="3602"/>
    </row>
    <row r="909" spans="1:18" s="2030" customFormat="1" ht="134.25" customHeight="1">
      <c r="A909" s="2051" t="s">
        <v>1835</v>
      </c>
      <c r="B909" s="2173" t="s">
        <v>2780</v>
      </c>
      <c r="C909" s="2176"/>
      <c r="D909" s="2184"/>
      <c r="E909" s="2185"/>
      <c r="F909" s="2185"/>
      <c r="G909" s="2185"/>
      <c r="H909" s="2185"/>
      <c r="I909" s="2185"/>
      <c r="J909" s="2185"/>
      <c r="K909" s="2185"/>
      <c r="L909" s="2185"/>
      <c r="M909" s="2185"/>
      <c r="N909" s="2185"/>
      <c r="O909" s="2185"/>
      <c r="P909" s="2185"/>
      <c r="Q909" s="2185"/>
      <c r="R909" s="2185"/>
    </row>
    <row r="910" spans="1:18" ht="64.5" customHeight="1">
      <c r="A910" s="2051"/>
      <c r="B910" s="2186" t="s">
        <v>2781</v>
      </c>
      <c r="C910" s="2187" t="s">
        <v>2746</v>
      </c>
      <c r="D910" s="3649" t="s">
        <v>2745</v>
      </c>
      <c r="E910" s="2066"/>
      <c r="F910" s="2066"/>
      <c r="G910" s="3602">
        <v>1950000</v>
      </c>
      <c r="H910" s="3602"/>
      <c r="I910" s="3602"/>
      <c r="J910" s="3602"/>
      <c r="K910" s="3602"/>
      <c r="L910" s="3602"/>
      <c r="M910" s="3602"/>
      <c r="N910" s="3602"/>
      <c r="O910" s="3602"/>
      <c r="P910" s="3602"/>
      <c r="Q910" s="3602"/>
      <c r="R910" s="3602"/>
    </row>
    <row r="911" spans="1:18" ht="64.5" customHeight="1">
      <c r="A911" s="2051"/>
      <c r="B911" s="2186" t="s">
        <v>2782</v>
      </c>
      <c r="C911" s="2187" t="s">
        <v>2746</v>
      </c>
      <c r="D911" s="3650"/>
      <c r="E911" s="2066"/>
      <c r="F911" s="2066"/>
      <c r="G911" s="3602">
        <v>1900000</v>
      </c>
      <c r="H911" s="3602"/>
      <c r="I911" s="3602"/>
      <c r="J911" s="3602"/>
      <c r="K911" s="3602"/>
      <c r="L911" s="3602"/>
      <c r="M911" s="3602"/>
      <c r="N911" s="3602"/>
      <c r="O911" s="3602"/>
      <c r="P911" s="3602"/>
      <c r="Q911" s="3602"/>
      <c r="R911" s="3602"/>
    </row>
    <row r="912" spans="1:18" ht="64.5" customHeight="1">
      <c r="A912" s="2051"/>
      <c r="B912" s="2186" t="s">
        <v>2783</v>
      </c>
      <c r="C912" s="2187" t="s">
        <v>2746</v>
      </c>
      <c r="D912" s="3650"/>
      <c r="E912" s="2066"/>
      <c r="F912" s="2066"/>
      <c r="G912" s="3602">
        <v>1850000</v>
      </c>
      <c r="H912" s="3602"/>
      <c r="I912" s="3602"/>
      <c r="J912" s="3602"/>
      <c r="K912" s="3602"/>
      <c r="L912" s="3602"/>
      <c r="M912" s="3602"/>
      <c r="N912" s="3602"/>
      <c r="O912" s="3602"/>
      <c r="P912" s="3602"/>
      <c r="Q912" s="3602"/>
      <c r="R912" s="3602"/>
    </row>
    <row r="913" spans="1:18" ht="64.5" customHeight="1">
      <c r="A913" s="2051"/>
      <c r="B913" s="2186" t="s">
        <v>2784</v>
      </c>
      <c r="C913" s="2187" t="s">
        <v>2746</v>
      </c>
      <c r="D913" s="3650"/>
      <c r="E913" s="2066"/>
      <c r="F913" s="2066"/>
      <c r="G913" s="3602">
        <v>1680000</v>
      </c>
      <c r="H913" s="3602"/>
      <c r="I913" s="3602"/>
      <c r="J913" s="3602"/>
      <c r="K913" s="3602"/>
      <c r="L913" s="3602"/>
      <c r="M913" s="3602"/>
      <c r="N913" s="3602"/>
      <c r="O913" s="3602"/>
      <c r="P913" s="3602"/>
      <c r="Q913" s="3602"/>
      <c r="R913" s="3602"/>
    </row>
    <row r="914" spans="1:18" ht="64.5" customHeight="1">
      <c r="A914" s="2051"/>
      <c r="B914" s="2186" t="s">
        <v>2785</v>
      </c>
      <c r="C914" s="2187" t="s">
        <v>563</v>
      </c>
      <c r="D914" s="3650"/>
      <c r="E914" s="2066"/>
      <c r="F914" s="2066"/>
      <c r="G914" s="3602">
        <v>390000</v>
      </c>
      <c r="H914" s="3602"/>
      <c r="I914" s="3602"/>
      <c r="J914" s="3602"/>
      <c r="K914" s="3602"/>
      <c r="L914" s="3602"/>
      <c r="M914" s="3602"/>
      <c r="N914" s="3602"/>
      <c r="O914" s="3602"/>
      <c r="P914" s="3602"/>
      <c r="Q914" s="3602"/>
      <c r="R914" s="3602"/>
    </row>
    <row r="915" spans="1:18" ht="64.5" customHeight="1">
      <c r="A915" s="2051"/>
      <c r="B915" s="2186" t="s">
        <v>2786</v>
      </c>
      <c r="C915" s="2187" t="s">
        <v>563</v>
      </c>
      <c r="D915" s="3650"/>
      <c r="E915" s="2066"/>
      <c r="F915" s="2066"/>
      <c r="G915" s="3602">
        <v>730000</v>
      </c>
      <c r="H915" s="3602"/>
      <c r="I915" s="3602"/>
      <c r="J915" s="3602"/>
      <c r="K915" s="3602"/>
      <c r="L915" s="3602"/>
      <c r="M915" s="3602"/>
      <c r="N915" s="3602"/>
      <c r="O915" s="3602"/>
      <c r="P915" s="3602"/>
      <c r="Q915" s="3602"/>
      <c r="R915" s="3602"/>
    </row>
    <row r="916" spans="1:18" ht="64.5" customHeight="1">
      <c r="A916" s="2051"/>
      <c r="B916" s="2186" t="s">
        <v>2787</v>
      </c>
      <c r="C916" s="2187" t="s">
        <v>563</v>
      </c>
      <c r="D916" s="3650"/>
      <c r="E916" s="2066"/>
      <c r="F916" s="2066"/>
      <c r="G916" s="3602">
        <v>800000</v>
      </c>
      <c r="H916" s="3602"/>
      <c r="I916" s="3602"/>
      <c r="J916" s="3602"/>
      <c r="K916" s="3602"/>
      <c r="L916" s="3602"/>
      <c r="M916" s="3602"/>
      <c r="N916" s="3602"/>
      <c r="O916" s="3602"/>
      <c r="P916" s="3602"/>
      <c r="Q916" s="3602"/>
      <c r="R916" s="3602"/>
    </row>
    <row r="917" spans="1:18" ht="64.5" customHeight="1">
      <c r="A917" s="2051"/>
      <c r="B917" s="2186" t="s">
        <v>2788</v>
      </c>
      <c r="C917" s="2187" t="s">
        <v>563</v>
      </c>
      <c r="D917" s="3650"/>
      <c r="E917" s="2066"/>
      <c r="F917" s="2066"/>
      <c r="G917" s="3602">
        <v>1300000</v>
      </c>
      <c r="H917" s="3602"/>
      <c r="I917" s="3602"/>
      <c r="J917" s="3602"/>
      <c r="K917" s="3602"/>
      <c r="L917" s="3602"/>
      <c r="M917" s="3602"/>
      <c r="N917" s="3602"/>
      <c r="O917" s="3602"/>
      <c r="P917" s="3602"/>
      <c r="Q917" s="3602"/>
      <c r="R917" s="3602"/>
    </row>
    <row r="918" spans="1:18" ht="64.5" customHeight="1">
      <c r="A918" s="2051"/>
      <c r="B918" s="2186" t="s">
        <v>2789</v>
      </c>
      <c r="C918" s="2187" t="s">
        <v>563</v>
      </c>
      <c r="D918" s="3650"/>
      <c r="E918" s="2066"/>
      <c r="F918" s="2066"/>
      <c r="G918" s="3602">
        <v>400000</v>
      </c>
      <c r="H918" s="3602"/>
      <c r="I918" s="3602"/>
      <c r="J918" s="3602"/>
      <c r="K918" s="3602"/>
      <c r="L918" s="3602"/>
      <c r="M918" s="3602"/>
      <c r="N918" s="3602"/>
      <c r="O918" s="3602"/>
      <c r="P918" s="3602"/>
      <c r="Q918" s="3602"/>
      <c r="R918" s="3602"/>
    </row>
    <row r="919" spans="1:18" ht="64.5" customHeight="1">
      <c r="A919" s="2051"/>
      <c r="B919" s="2186" t="s">
        <v>2790</v>
      </c>
      <c r="C919" s="2187" t="s">
        <v>563</v>
      </c>
      <c r="D919" s="3650"/>
      <c r="E919" s="2066"/>
      <c r="F919" s="2066"/>
      <c r="G919" s="3602">
        <v>700000</v>
      </c>
      <c r="H919" s="3602"/>
      <c r="I919" s="3602"/>
      <c r="J919" s="3602"/>
      <c r="K919" s="3602"/>
      <c r="L919" s="3602"/>
      <c r="M919" s="3602"/>
      <c r="N919" s="3602"/>
      <c r="O919" s="3602"/>
      <c r="P919" s="3602"/>
      <c r="Q919" s="3602"/>
      <c r="R919" s="3602"/>
    </row>
    <row r="920" spans="1:18" s="2030" customFormat="1" ht="132" customHeight="1">
      <c r="A920" s="2051" t="s">
        <v>1832</v>
      </c>
      <c r="B920" s="2173" t="s">
        <v>2791</v>
      </c>
      <c r="C920" s="2176"/>
      <c r="D920" s="2184"/>
      <c r="E920" s="2185"/>
      <c r="F920" s="2185"/>
      <c r="G920" s="2185"/>
      <c r="H920" s="2185"/>
      <c r="I920" s="2185"/>
      <c r="J920" s="2185"/>
      <c r="K920" s="2185"/>
      <c r="L920" s="2185"/>
      <c r="M920" s="2185"/>
      <c r="N920" s="2185"/>
      <c r="O920" s="2185"/>
      <c r="P920" s="2185"/>
      <c r="Q920" s="2185"/>
      <c r="R920" s="2185"/>
    </row>
    <row r="921" spans="1:18" ht="83.25" customHeight="1">
      <c r="A921" s="2051"/>
      <c r="B921" s="2186" t="s">
        <v>2792</v>
      </c>
      <c r="C921" s="2187" t="s">
        <v>2746</v>
      </c>
      <c r="D921" s="3649" t="s">
        <v>2745</v>
      </c>
      <c r="E921" s="2066"/>
      <c r="F921" s="2066"/>
      <c r="G921" s="3602">
        <v>2900000</v>
      </c>
      <c r="H921" s="3602"/>
      <c r="I921" s="3602"/>
      <c r="J921" s="3602"/>
      <c r="K921" s="3602"/>
      <c r="L921" s="3602"/>
      <c r="M921" s="3602"/>
      <c r="N921" s="3602"/>
      <c r="O921" s="3602"/>
      <c r="P921" s="3602"/>
      <c r="Q921" s="3602"/>
      <c r="R921" s="3602"/>
    </row>
    <row r="922" spans="1:18" ht="64.5" customHeight="1">
      <c r="A922" s="2051"/>
      <c r="B922" s="2186" t="s">
        <v>2793</v>
      </c>
      <c r="C922" s="2187" t="s">
        <v>563</v>
      </c>
      <c r="D922" s="3650"/>
      <c r="E922" s="2066"/>
      <c r="F922" s="2066"/>
      <c r="G922" s="3602">
        <v>4500000</v>
      </c>
      <c r="H922" s="3602"/>
      <c r="I922" s="3602"/>
      <c r="J922" s="3602"/>
      <c r="K922" s="3602"/>
      <c r="L922" s="3602"/>
      <c r="M922" s="3602"/>
      <c r="N922" s="3602"/>
      <c r="O922" s="3602"/>
      <c r="P922" s="3602"/>
      <c r="Q922" s="3602"/>
      <c r="R922" s="3602"/>
    </row>
    <row r="923" spans="1:18" ht="64.5" customHeight="1">
      <c r="A923" s="2051"/>
      <c r="B923" s="2186" t="s">
        <v>2794</v>
      </c>
      <c r="C923" s="2187" t="s">
        <v>563</v>
      </c>
      <c r="D923" s="3650"/>
      <c r="E923" s="2066"/>
      <c r="F923" s="2066"/>
      <c r="G923" s="3602">
        <v>8000000</v>
      </c>
      <c r="H923" s="3602"/>
      <c r="I923" s="3602"/>
      <c r="J923" s="3602"/>
      <c r="K923" s="3602"/>
      <c r="L923" s="3602"/>
      <c r="M923" s="3602"/>
      <c r="N923" s="3602"/>
      <c r="O923" s="3602"/>
      <c r="P923" s="3602"/>
      <c r="Q923" s="3602"/>
      <c r="R923" s="3602"/>
    </row>
    <row r="924" spans="1:18" s="2030" customFormat="1" ht="142.5" customHeight="1">
      <c r="A924" s="2051" t="s">
        <v>1312</v>
      </c>
      <c r="B924" s="2173" t="s">
        <v>2795</v>
      </c>
      <c r="C924" s="2176"/>
      <c r="D924" s="2184"/>
      <c r="E924" s="2185"/>
      <c r="F924" s="2185"/>
      <c r="G924" s="2185"/>
      <c r="H924" s="2185"/>
      <c r="I924" s="2185"/>
      <c r="J924" s="2185"/>
      <c r="K924" s="2185"/>
      <c r="L924" s="2185"/>
      <c r="M924" s="2185"/>
      <c r="N924" s="2185"/>
      <c r="O924" s="2185"/>
      <c r="P924" s="2185"/>
      <c r="Q924" s="2185"/>
      <c r="R924" s="2185"/>
    </row>
    <row r="925" spans="1:18" ht="64.5" customHeight="1">
      <c r="A925" s="2051"/>
      <c r="B925" s="2186" t="s">
        <v>2796</v>
      </c>
      <c r="C925" s="2187" t="s">
        <v>2746</v>
      </c>
      <c r="D925" s="3649" t="s">
        <v>2745</v>
      </c>
      <c r="E925" s="2066"/>
      <c r="F925" s="2066"/>
      <c r="G925" s="3602">
        <v>2200000</v>
      </c>
      <c r="H925" s="3602"/>
      <c r="I925" s="3602"/>
      <c r="J925" s="3602"/>
      <c r="K925" s="3602"/>
      <c r="L925" s="3602"/>
      <c r="M925" s="3602"/>
      <c r="N925" s="3602"/>
      <c r="O925" s="3602"/>
      <c r="P925" s="3602"/>
      <c r="Q925" s="3602"/>
      <c r="R925" s="3602"/>
    </row>
    <row r="926" spans="1:18" ht="64.5" customHeight="1">
      <c r="A926" s="2051"/>
      <c r="B926" s="2186" t="s">
        <v>2797</v>
      </c>
      <c r="C926" s="2187" t="s">
        <v>563</v>
      </c>
      <c r="D926" s="3650"/>
      <c r="E926" s="2066"/>
      <c r="F926" s="2066"/>
      <c r="G926" s="3602">
        <v>2900000</v>
      </c>
      <c r="H926" s="3602"/>
      <c r="I926" s="3602"/>
      <c r="J926" s="3602"/>
      <c r="K926" s="3602"/>
      <c r="L926" s="3602"/>
      <c r="M926" s="3602"/>
      <c r="N926" s="3602"/>
      <c r="O926" s="3602"/>
      <c r="P926" s="3602"/>
      <c r="Q926" s="3602"/>
      <c r="R926" s="3602"/>
    </row>
    <row r="927" spans="1:18" ht="64.5" customHeight="1">
      <c r="A927" s="2051"/>
      <c r="B927" s="2186" t="s">
        <v>2798</v>
      </c>
      <c r="C927" s="2187" t="s">
        <v>563</v>
      </c>
      <c r="D927" s="3650"/>
      <c r="E927" s="2066"/>
      <c r="F927" s="2066"/>
      <c r="G927" s="3602">
        <v>4500000</v>
      </c>
      <c r="H927" s="3602"/>
      <c r="I927" s="3602"/>
      <c r="J927" s="3602"/>
      <c r="K927" s="3602"/>
      <c r="L927" s="3602"/>
      <c r="M927" s="3602"/>
      <c r="N927" s="3602"/>
      <c r="O927" s="3602"/>
      <c r="P927" s="3602"/>
      <c r="Q927" s="3602"/>
      <c r="R927" s="3602"/>
    </row>
    <row r="928" spans="1:18" s="2030" customFormat="1" ht="142.5" customHeight="1">
      <c r="A928" s="2051" t="s">
        <v>1313</v>
      </c>
      <c r="B928" s="2173" t="s">
        <v>2799</v>
      </c>
      <c r="C928" s="2176"/>
      <c r="D928" s="2184"/>
      <c r="E928" s="2185"/>
      <c r="F928" s="2185"/>
      <c r="G928" s="2185"/>
      <c r="H928" s="2185"/>
      <c r="I928" s="2185"/>
      <c r="J928" s="2185"/>
      <c r="K928" s="2185"/>
      <c r="L928" s="2185"/>
      <c r="M928" s="2185"/>
      <c r="N928" s="2185"/>
      <c r="O928" s="2185"/>
      <c r="P928" s="2185"/>
      <c r="Q928" s="2185"/>
      <c r="R928" s="2185"/>
    </row>
    <row r="929" spans="1:18" ht="29.25" customHeight="1">
      <c r="A929" s="2051"/>
      <c r="B929" s="2186" t="s">
        <v>2800</v>
      </c>
      <c r="C929" s="2187" t="s">
        <v>2746</v>
      </c>
      <c r="D929" s="3649" t="s">
        <v>2745</v>
      </c>
      <c r="E929" s="2066"/>
      <c r="F929" s="2066"/>
      <c r="G929" s="3602">
        <v>2130000</v>
      </c>
      <c r="H929" s="3602"/>
      <c r="I929" s="3602"/>
      <c r="J929" s="3602"/>
      <c r="K929" s="3602"/>
      <c r="L929" s="3602"/>
      <c r="M929" s="3602"/>
      <c r="N929" s="3602"/>
      <c r="O929" s="3602"/>
      <c r="P929" s="3602"/>
      <c r="Q929" s="3602"/>
      <c r="R929" s="3602"/>
    </row>
    <row r="930" spans="1:18" ht="29.25" customHeight="1">
      <c r="A930" s="2051"/>
      <c r="B930" s="2186" t="s">
        <v>2801</v>
      </c>
      <c r="C930" s="2187" t="s">
        <v>2746</v>
      </c>
      <c r="D930" s="3650"/>
      <c r="E930" s="2066"/>
      <c r="F930" s="2066"/>
      <c r="G930" s="3602">
        <v>1980000</v>
      </c>
      <c r="H930" s="3602"/>
      <c r="I930" s="3602"/>
      <c r="J930" s="3602"/>
      <c r="K930" s="3602"/>
      <c r="L930" s="3602"/>
      <c r="M930" s="3602"/>
      <c r="N930" s="3602"/>
      <c r="O930" s="3602"/>
      <c r="P930" s="3602"/>
      <c r="Q930" s="3602"/>
      <c r="R930" s="3602"/>
    </row>
    <row r="931" spans="1:18" ht="29.25" customHeight="1">
      <c r="A931" s="2051"/>
      <c r="B931" s="2186" t="s">
        <v>2802</v>
      </c>
      <c r="C931" s="2187" t="s">
        <v>2746</v>
      </c>
      <c r="D931" s="3650"/>
      <c r="E931" s="2066"/>
      <c r="F931" s="2066"/>
      <c r="G931" s="3602">
        <v>2300000</v>
      </c>
      <c r="H931" s="3602"/>
      <c r="I931" s="3602"/>
      <c r="J931" s="3602"/>
      <c r="K931" s="3602"/>
      <c r="L931" s="3602"/>
      <c r="M931" s="3602"/>
      <c r="N931" s="3602"/>
      <c r="O931" s="3602"/>
      <c r="P931" s="3602"/>
      <c r="Q931" s="3602"/>
      <c r="R931" s="3602"/>
    </row>
    <row r="932" spans="1:18" ht="29.25" customHeight="1">
      <c r="A932" s="2051"/>
      <c r="B932" s="2186" t="s">
        <v>2803</v>
      </c>
      <c r="C932" s="2187" t="s">
        <v>2746</v>
      </c>
      <c r="D932" s="3650"/>
      <c r="E932" s="2066"/>
      <c r="F932" s="2066"/>
      <c r="G932" s="3602">
        <v>2485000</v>
      </c>
      <c r="H932" s="3602"/>
      <c r="I932" s="3602"/>
      <c r="J932" s="3602"/>
      <c r="K932" s="3602"/>
      <c r="L932" s="3602"/>
      <c r="M932" s="3602"/>
      <c r="N932" s="3602"/>
      <c r="O932" s="3602"/>
      <c r="P932" s="3602"/>
      <c r="Q932" s="3602"/>
      <c r="R932" s="3602"/>
    </row>
    <row r="933" spans="1:18" ht="29.25" customHeight="1">
      <c r="A933" s="2051"/>
      <c r="B933" s="2186" t="s">
        <v>2804</v>
      </c>
      <c r="C933" s="2187" t="s">
        <v>2746</v>
      </c>
      <c r="D933" s="3650"/>
      <c r="E933" s="2066"/>
      <c r="F933" s="2066"/>
      <c r="G933" s="3602">
        <v>2880000</v>
      </c>
      <c r="H933" s="3602"/>
      <c r="I933" s="3602"/>
      <c r="J933" s="3602"/>
      <c r="K933" s="3602"/>
      <c r="L933" s="3602"/>
      <c r="M933" s="3602"/>
      <c r="N933" s="3602"/>
      <c r="O933" s="3602"/>
      <c r="P933" s="3602"/>
      <c r="Q933" s="3602"/>
      <c r="R933" s="3602"/>
    </row>
    <row r="934" spans="1:18" ht="29.25" customHeight="1">
      <c r="A934" s="2051"/>
      <c r="B934" s="2186" t="s">
        <v>2805</v>
      </c>
      <c r="C934" s="2187" t="s">
        <v>2746</v>
      </c>
      <c r="D934" s="3650"/>
      <c r="E934" s="2066"/>
      <c r="F934" s="2066"/>
      <c r="G934" s="3602">
        <v>2670000</v>
      </c>
      <c r="H934" s="3602"/>
      <c r="I934" s="3602"/>
      <c r="J934" s="3602"/>
      <c r="K934" s="3602"/>
      <c r="L934" s="3602"/>
      <c r="M934" s="3602"/>
      <c r="N934" s="3602"/>
      <c r="O934" s="3602"/>
      <c r="P934" s="3602"/>
      <c r="Q934" s="3602"/>
      <c r="R934" s="3602"/>
    </row>
    <row r="935" spans="1:18" ht="29.25" customHeight="1">
      <c r="A935" s="2051"/>
      <c r="B935" s="2186" t="s">
        <v>2806</v>
      </c>
      <c r="C935" s="2187" t="s">
        <v>2746</v>
      </c>
      <c r="D935" s="3650"/>
      <c r="E935" s="2066"/>
      <c r="F935" s="2066"/>
      <c r="G935" s="3602">
        <v>2940000</v>
      </c>
      <c r="H935" s="3602"/>
      <c r="I935" s="3602"/>
      <c r="J935" s="3602"/>
      <c r="K935" s="3602"/>
      <c r="L935" s="3602"/>
      <c r="M935" s="3602"/>
      <c r="N935" s="3602"/>
      <c r="O935" s="3602"/>
      <c r="P935" s="3602"/>
      <c r="Q935" s="3602"/>
      <c r="R935" s="3602"/>
    </row>
    <row r="936" spans="1:18" s="2030" customFormat="1" ht="79.5" customHeight="1">
      <c r="A936" s="2051" t="s">
        <v>1379</v>
      </c>
      <c r="B936" s="2173" t="s">
        <v>2807</v>
      </c>
      <c r="C936" s="2176"/>
      <c r="D936" s="2184"/>
      <c r="E936" s="2185"/>
      <c r="F936" s="2185"/>
      <c r="G936" s="2185"/>
      <c r="H936" s="2185"/>
      <c r="I936" s="2185"/>
      <c r="J936" s="2185"/>
      <c r="K936" s="2185"/>
      <c r="L936" s="2185"/>
      <c r="M936" s="2185"/>
      <c r="N936" s="2185"/>
      <c r="O936" s="2185"/>
      <c r="P936" s="2185"/>
      <c r="Q936" s="2185"/>
      <c r="R936" s="2185"/>
    </row>
    <row r="937" spans="1:18" ht="29.25" customHeight="1">
      <c r="A937" s="2051"/>
      <c r="B937" s="2186" t="s">
        <v>2808</v>
      </c>
      <c r="C937" s="2187" t="s">
        <v>2746</v>
      </c>
      <c r="D937" s="2066"/>
      <c r="E937" s="2066"/>
      <c r="F937" s="2066"/>
      <c r="G937" s="3602">
        <v>4885000</v>
      </c>
      <c r="H937" s="3602"/>
      <c r="I937" s="3602"/>
      <c r="J937" s="3602"/>
      <c r="K937" s="3602"/>
      <c r="L937" s="3602"/>
      <c r="M937" s="3602"/>
      <c r="N937" s="3602"/>
      <c r="O937" s="3602"/>
      <c r="P937" s="3602"/>
      <c r="Q937" s="3602"/>
      <c r="R937" s="3602"/>
    </row>
    <row r="938" spans="1:18" ht="29.25" customHeight="1">
      <c r="A938" s="2051"/>
      <c r="B938" s="2186" t="s">
        <v>2809</v>
      </c>
      <c r="C938" s="2187" t="s">
        <v>2746</v>
      </c>
      <c r="D938" s="2066"/>
      <c r="E938" s="2066"/>
      <c r="F938" s="2066"/>
      <c r="G938" s="3602">
        <v>5545000</v>
      </c>
      <c r="H938" s="3602"/>
      <c r="I938" s="3602"/>
      <c r="J938" s="3602"/>
      <c r="K938" s="3602"/>
      <c r="L938" s="3602"/>
      <c r="M938" s="3602"/>
      <c r="N938" s="3602"/>
      <c r="O938" s="3602"/>
      <c r="P938" s="3602"/>
      <c r="Q938" s="3602"/>
      <c r="R938" s="3602"/>
    </row>
    <row r="939" spans="1:18" ht="29.25" customHeight="1">
      <c r="A939" s="2051"/>
      <c r="B939" s="2186" t="s">
        <v>2810</v>
      </c>
      <c r="C939" s="2187" t="s">
        <v>2746</v>
      </c>
      <c r="D939" s="2066"/>
      <c r="E939" s="2066"/>
      <c r="F939" s="2066"/>
      <c r="G939" s="3602">
        <v>8515000</v>
      </c>
      <c r="H939" s="3602"/>
      <c r="I939" s="3602"/>
      <c r="J939" s="3602"/>
      <c r="K939" s="3602"/>
      <c r="L939" s="3602"/>
      <c r="M939" s="3602"/>
      <c r="N939" s="3602"/>
      <c r="O939" s="3602"/>
      <c r="P939" s="3602"/>
      <c r="Q939" s="3602"/>
      <c r="R939" s="3602"/>
    </row>
    <row r="940" spans="1:18" ht="29.25" customHeight="1">
      <c r="A940" s="2051"/>
      <c r="B940" s="2186" t="s">
        <v>2811</v>
      </c>
      <c r="C940" s="2187" t="s">
        <v>2746</v>
      </c>
      <c r="D940" s="2066"/>
      <c r="E940" s="2066"/>
      <c r="F940" s="2066"/>
      <c r="G940" s="3602">
        <v>9285000</v>
      </c>
      <c r="H940" s="3602"/>
      <c r="I940" s="3602"/>
      <c r="J940" s="3602"/>
      <c r="K940" s="3602"/>
      <c r="L940" s="3602"/>
      <c r="M940" s="3602"/>
      <c r="N940" s="3602"/>
      <c r="O940" s="3602"/>
      <c r="P940" s="3602"/>
      <c r="Q940" s="3602"/>
      <c r="R940" s="3602"/>
    </row>
    <row r="941" spans="1:18" ht="29.25" customHeight="1">
      <c r="A941" s="2051"/>
      <c r="B941" s="2186" t="s">
        <v>2812</v>
      </c>
      <c r="C941" s="2187" t="s">
        <v>2746</v>
      </c>
      <c r="D941" s="2066"/>
      <c r="E941" s="2066"/>
      <c r="F941" s="2066"/>
      <c r="G941" s="3602">
        <v>3675000</v>
      </c>
      <c r="H941" s="3602"/>
      <c r="I941" s="3602"/>
      <c r="J941" s="3602"/>
      <c r="K941" s="3602"/>
      <c r="L941" s="3602"/>
      <c r="M941" s="3602"/>
      <c r="N941" s="3602"/>
      <c r="O941" s="3602"/>
      <c r="P941" s="3602"/>
      <c r="Q941" s="3602"/>
      <c r="R941" s="3602"/>
    </row>
    <row r="942" spans="1:18" ht="29.25" customHeight="1">
      <c r="A942" s="2051"/>
      <c r="B942" s="2186" t="s">
        <v>2813</v>
      </c>
      <c r="C942" s="2187" t="s">
        <v>2746</v>
      </c>
      <c r="D942" s="2066"/>
      <c r="E942" s="2066"/>
      <c r="F942" s="2066"/>
      <c r="G942" s="3602">
        <v>4775000</v>
      </c>
      <c r="H942" s="3602"/>
      <c r="I942" s="3602"/>
      <c r="J942" s="3602"/>
      <c r="K942" s="3602"/>
      <c r="L942" s="3602"/>
      <c r="M942" s="3602"/>
      <c r="N942" s="3602"/>
      <c r="O942" s="3602"/>
      <c r="P942" s="3602"/>
      <c r="Q942" s="3602"/>
      <c r="R942" s="3602"/>
    </row>
  </sheetData>
  <mergeCells count="850">
    <mergeCell ref="G155:R155"/>
    <mergeCell ref="G156:R156"/>
    <mergeCell ref="G503:R503"/>
    <mergeCell ref="G504:R504"/>
    <mergeCell ref="G505:R505"/>
    <mergeCell ref="G494:R494"/>
    <mergeCell ref="G495:R495"/>
    <mergeCell ref="G496:R496"/>
    <mergeCell ref="G497:R497"/>
    <mergeCell ref="G498:R498"/>
    <mergeCell ref="G499:R499"/>
    <mergeCell ref="G500:R500"/>
    <mergeCell ref="G501:R501"/>
    <mergeCell ref="G502:R502"/>
    <mergeCell ref="G471:R471"/>
    <mergeCell ref="G474:R474"/>
    <mergeCell ref="G475:R475"/>
    <mergeCell ref="G476:R476"/>
    <mergeCell ref="G477:R477"/>
    <mergeCell ref="G479:R479"/>
    <mergeCell ref="G478:R478"/>
    <mergeCell ref="G480:R480"/>
    <mergeCell ref="G481:R481"/>
    <mergeCell ref="G461:R461"/>
    <mergeCell ref="G462:R462"/>
    <mergeCell ref="G463:R463"/>
    <mergeCell ref="G465:R465"/>
    <mergeCell ref="G466:R466"/>
    <mergeCell ref="G467:R467"/>
    <mergeCell ref="G468:R468"/>
    <mergeCell ref="G469:R469"/>
    <mergeCell ref="G470:R470"/>
    <mergeCell ref="G451:R451"/>
    <mergeCell ref="G453:R453"/>
    <mergeCell ref="G454:R454"/>
    <mergeCell ref="G455:R455"/>
    <mergeCell ref="G456:R456"/>
    <mergeCell ref="G457:R457"/>
    <mergeCell ref="G458:R458"/>
    <mergeCell ref="G459:R459"/>
    <mergeCell ref="G460:R460"/>
    <mergeCell ref="G442:R442"/>
    <mergeCell ref="G443:R443"/>
    <mergeCell ref="G444:R444"/>
    <mergeCell ref="G445:R445"/>
    <mergeCell ref="G446:R446"/>
    <mergeCell ref="G447:R447"/>
    <mergeCell ref="G448:R448"/>
    <mergeCell ref="G449:R449"/>
    <mergeCell ref="G450:R450"/>
    <mergeCell ref="G433:R433"/>
    <mergeCell ref="G427:R427"/>
    <mergeCell ref="G434:R434"/>
    <mergeCell ref="G435:R435"/>
    <mergeCell ref="G436:R436"/>
    <mergeCell ref="G437:R437"/>
    <mergeCell ref="G438:R438"/>
    <mergeCell ref="G440:R440"/>
    <mergeCell ref="G441:R441"/>
    <mergeCell ref="G439:R439"/>
    <mergeCell ref="G423:R423"/>
    <mergeCell ref="G424:R424"/>
    <mergeCell ref="G425:R425"/>
    <mergeCell ref="G426:R426"/>
    <mergeCell ref="G428:R428"/>
    <mergeCell ref="G429:R429"/>
    <mergeCell ref="G430:R430"/>
    <mergeCell ref="G431:R431"/>
    <mergeCell ref="G432:R432"/>
    <mergeCell ref="G403:R403"/>
    <mergeCell ref="G404:R404"/>
    <mergeCell ref="G405:R405"/>
    <mergeCell ref="G406:R406"/>
    <mergeCell ref="G388:R388"/>
    <mergeCell ref="G389:R389"/>
    <mergeCell ref="G390:R390"/>
    <mergeCell ref="G391:R391"/>
    <mergeCell ref="G392:R392"/>
    <mergeCell ref="G375:R375"/>
    <mergeCell ref="G376:R376"/>
    <mergeCell ref="G377:R377"/>
    <mergeCell ref="G378:R378"/>
    <mergeCell ref="G379:R379"/>
    <mergeCell ref="G380:R380"/>
    <mergeCell ref="G381:R381"/>
    <mergeCell ref="G382:R382"/>
    <mergeCell ref="G383:R383"/>
    <mergeCell ref="G328:R328"/>
    <mergeCell ref="G329:R329"/>
    <mergeCell ref="G330:R330"/>
    <mergeCell ref="G331:R331"/>
    <mergeCell ref="G332:R332"/>
    <mergeCell ref="G333:R333"/>
    <mergeCell ref="G334:R334"/>
    <mergeCell ref="G356:R356"/>
    <mergeCell ref="G357:R357"/>
    <mergeCell ref="G196:R196"/>
    <mergeCell ref="G199:R199"/>
    <mergeCell ref="G200:R200"/>
    <mergeCell ref="G201:R201"/>
    <mergeCell ref="G202:R202"/>
    <mergeCell ref="G203:R203"/>
    <mergeCell ref="G204:R204"/>
    <mergeCell ref="G205:R205"/>
    <mergeCell ref="G206:R206"/>
    <mergeCell ref="G16:R16"/>
    <mergeCell ref="G17:R17"/>
    <mergeCell ref="G176:R176"/>
    <mergeCell ref="G177:R177"/>
    <mergeCell ref="G178:R178"/>
    <mergeCell ref="G112:R112"/>
    <mergeCell ref="G35:R35"/>
    <mergeCell ref="G36:R36"/>
    <mergeCell ref="G37:R37"/>
    <mergeCell ref="G38:R38"/>
    <mergeCell ref="G39:R39"/>
    <mergeCell ref="G40:R40"/>
    <mergeCell ref="G41:R41"/>
    <mergeCell ref="G42:R42"/>
    <mergeCell ref="G43:R43"/>
    <mergeCell ref="G44:R44"/>
    <mergeCell ref="G45:R45"/>
    <mergeCell ref="G46:R46"/>
    <mergeCell ref="G47:R47"/>
    <mergeCell ref="G48:R48"/>
    <mergeCell ref="G139:R139"/>
    <mergeCell ref="G140:R140"/>
    <mergeCell ref="G141:R141"/>
    <mergeCell ref="G142:R142"/>
    <mergeCell ref="G87:R87"/>
    <mergeCell ref="G88:R88"/>
    <mergeCell ref="G89:R89"/>
    <mergeCell ref="G90:R90"/>
    <mergeCell ref="G91:R91"/>
    <mergeCell ref="G93:R93"/>
    <mergeCell ref="G94:R94"/>
    <mergeCell ref="G95:R95"/>
    <mergeCell ref="G49:R49"/>
    <mergeCell ref="G50:R50"/>
    <mergeCell ref="G51:R51"/>
    <mergeCell ref="G52:R52"/>
    <mergeCell ref="G57:R57"/>
    <mergeCell ref="G58:R58"/>
    <mergeCell ref="G59:R59"/>
    <mergeCell ref="G61:R61"/>
    <mergeCell ref="G62:R62"/>
    <mergeCell ref="G65:R65"/>
    <mergeCell ref="G66:R66"/>
    <mergeCell ref="G67:R67"/>
    <mergeCell ref="G68:R68"/>
    <mergeCell ref="B280:R280"/>
    <mergeCell ref="G282:R282"/>
    <mergeCell ref="G283:R283"/>
    <mergeCell ref="G284:R284"/>
    <mergeCell ref="G285:R285"/>
    <mergeCell ref="G286:R286"/>
    <mergeCell ref="G287:R287"/>
    <mergeCell ref="G288:R288"/>
    <mergeCell ref="A9:A10"/>
    <mergeCell ref="B9:R9"/>
    <mergeCell ref="B10:R10"/>
    <mergeCell ref="B11:R11"/>
    <mergeCell ref="G12:R12"/>
    <mergeCell ref="B14:R14"/>
    <mergeCell ref="B24:C24"/>
    <mergeCell ref="B25:R25"/>
    <mergeCell ref="E26:R26"/>
    <mergeCell ref="B32:C32"/>
    <mergeCell ref="G32:R32"/>
    <mergeCell ref="B33:R33"/>
    <mergeCell ref="G15:R15"/>
    <mergeCell ref="D16:D17"/>
    <mergeCell ref="B18:R18"/>
    <mergeCell ref="G19:R19"/>
    <mergeCell ref="B1:R1"/>
    <mergeCell ref="A2:R2"/>
    <mergeCell ref="B3:R3"/>
    <mergeCell ref="P4:R4"/>
    <mergeCell ref="A5:A6"/>
    <mergeCell ref="B5:B6"/>
    <mergeCell ref="C5:C6"/>
    <mergeCell ref="D5:D6"/>
    <mergeCell ref="E5:R5"/>
    <mergeCell ref="B21:R21"/>
    <mergeCell ref="G22:R22"/>
    <mergeCell ref="B55:D55"/>
    <mergeCell ref="G55:R55"/>
    <mergeCell ref="B60:D60"/>
    <mergeCell ref="D61:D63"/>
    <mergeCell ref="B64:D64"/>
    <mergeCell ref="L64:R64"/>
    <mergeCell ref="B34:D34"/>
    <mergeCell ref="G34:R34"/>
    <mergeCell ref="D35:D46"/>
    <mergeCell ref="D47:D52"/>
    <mergeCell ref="B53:R53"/>
    <mergeCell ref="B54:D54"/>
    <mergeCell ref="G56:R56"/>
    <mergeCell ref="G63:R63"/>
    <mergeCell ref="D77:D78"/>
    <mergeCell ref="B80:C80"/>
    <mergeCell ref="D81:D83"/>
    <mergeCell ref="D84:D86"/>
    <mergeCell ref="D87:D91"/>
    <mergeCell ref="B92:C92"/>
    <mergeCell ref="D65:D68"/>
    <mergeCell ref="B69:R69"/>
    <mergeCell ref="B70:R70"/>
    <mergeCell ref="B71:D71"/>
    <mergeCell ref="F71:P71"/>
    <mergeCell ref="D73:D75"/>
    <mergeCell ref="G74:R74"/>
    <mergeCell ref="G73:R73"/>
    <mergeCell ref="G75:R75"/>
    <mergeCell ref="G77:R77"/>
    <mergeCell ref="G78:R78"/>
    <mergeCell ref="G79:R79"/>
    <mergeCell ref="G81:R81"/>
    <mergeCell ref="G82:R82"/>
    <mergeCell ref="G83:R83"/>
    <mergeCell ref="G84:R84"/>
    <mergeCell ref="G85:R85"/>
    <mergeCell ref="G86:R86"/>
    <mergeCell ref="B107:C107"/>
    <mergeCell ref="D108:D112"/>
    <mergeCell ref="B110:C110"/>
    <mergeCell ref="B113:R113"/>
    <mergeCell ref="E114:R114"/>
    <mergeCell ref="B115:E115"/>
    <mergeCell ref="D93:D94"/>
    <mergeCell ref="D95:D97"/>
    <mergeCell ref="B98:C98"/>
    <mergeCell ref="D99:D102"/>
    <mergeCell ref="B102:C102"/>
    <mergeCell ref="D103:D106"/>
    <mergeCell ref="G96:R96"/>
    <mergeCell ref="G97:R97"/>
    <mergeCell ref="G99:R99"/>
    <mergeCell ref="G100:R100"/>
    <mergeCell ref="G101:R101"/>
    <mergeCell ref="G103:R103"/>
    <mergeCell ref="G104:R104"/>
    <mergeCell ref="G105:R105"/>
    <mergeCell ref="G106:R106"/>
    <mergeCell ref="G108:R108"/>
    <mergeCell ref="G109:R109"/>
    <mergeCell ref="G111:R111"/>
    <mergeCell ref="D126:D127"/>
    <mergeCell ref="B129:E129"/>
    <mergeCell ref="D130:D131"/>
    <mergeCell ref="B132:E132"/>
    <mergeCell ref="D133:D136"/>
    <mergeCell ref="B137:R137"/>
    <mergeCell ref="D116:D117"/>
    <mergeCell ref="D118:D119"/>
    <mergeCell ref="B120:E120"/>
    <mergeCell ref="D121:D122"/>
    <mergeCell ref="D123:D124"/>
    <mergeCell ref="B125:E125"/>
    <mergeCell ref="D149:D150"/>
    <mergeCell ref="B151:D151"/>
    <mergeCell ref="D152:D153"/>
    <mergeCell ref="D154:D155"/>
    <mergeCell ref="B158:R158"/>
    <mergeCell ref="B159:D159"/>
    <mergeCell ref="E159:R159"/>
    <mergeCell ref="B138:D138"/>
    <mergeCell ref="E138:R138"/>
    <mergeCell ref="D139:D141"/>
    <mergeCell ref="D142:D143"/>
    <mergeCell ref="D145:D146"/>
    <mergeCell ref="D147:D148"/>
    <mergeCell ref="G143:R143"/>
    <mergeCell ref="G144:R144"/>
    <mergeCell ref="G145:R145"/>
    <mergeCell ref="G146:R146"/>
    <mergeCell ref="G147:R147"/>
    <mergeCell ref="G148:R148"/>
    <mergeCell ref="G149:R149"/>
    <mergeCell ref="G150:R150"/>
    <mergeCell ref="G152:R152"/>
    <mergeCell ref="G153:R153"/>
    <mergeCell ref="G154:R154"/>
    <mergeCell ref="B173:R173"/>
    <mergeCell ref="F174:Q174"/>
    <mergeCell ref="F192:Q192"/>
    <mergeCell ref="B197:R197"/>
    <mergeCell ref="B198:C198"/>
    <mergeCell ref="F198:R198"/>
    <mergeCell ref="D160:D162"/>
    <mergeCell ref="B163:C163"/>
    <mergeCell ref="D164:D166"/>
    <mergeCell ref="B168:D168"/>
    <mergeCell ref="B170:D170"/>
    <mergeCell ref="B172:R172"/>
    <mergeCell ref="G179:R179"/>
    <mergeCell ref="G181:R181"/>
    <mergeCell ref="G182:R182"/>
    <mergeCell ref="G184:R184"/>
    <mergeCell ref="G183:R183"/>
    <mergeCell ref="G187:R187"/>
    <mergeCell ref="G188:R188"/>
    <mergeCell ref="G190:R190"/>
    <mergeCell ref="G191:R191"/>
    <mergeCell ref="G193:R193"/>
    <mergeCell ref="G194:R194"/>
    <mergeCell ref="G195:R195"/>
    <mergeCell ref="F220:R220"/>
    <mergeCell ref="A221:A223"/>
    <mergeCell ref="B221:B223"/>
    <mergeCell ref="D221:D223"/>
    <mergeCell ref="A224:A226"/>
    <mergeCell ref="B224:B226"/>
    <mergeCell ref="D224:D226"/>
    <mergeCell ref="D199:D200"/>
    <mergeCell ref="D206:D207"/>
    <mergeCell ref="F208:R208"/>
    <mergeCell ref="D209:D211"/>
    <mergeCell ref="D213:D215"/>
    <mergeCell ref="B219:R219"/>
    <mergeCell ref="G207:R207"/>
    <mergeCell ref="G209:R209"/>
    <mergeCell ref="G210:R210"/>
    <mergeCell ref="G211:R211"/>
    <mergeCell ref="G213:R213"/>
    <mergeCell ref="G214:R214"/>
    <mergeCell ref="G215:R215"/>
    <mergeCell ref="G217:R217"/>
    <mergeCell ref="G218:R218"/>
    <mergeCell ref="D238:D240"/>
    <mergeCell ref="A239:A240"/>
    <mergeCell ref="B239:B240"/>
    <mergeCell ref="A241:A245"/>
    <mergeCell ref="B241:B245"/>
    <mergeCell ref="D241:D245"/>
    <mergeCell ref="A227:A229"/>
    <mergeCell ref="B227:B229"/>
    <mergeCell ref="D227:D229"/>
    <mergeCell ref="A230:A232"/>
    <mergeCell ref="B230:B232"/>
    <mergeCell ref="D230:D234"/>
    <mergeCell ref="A246:A249"/>
    <mergeCell ref="B246:B249"/>
    <mergeCell ref="D246:D249"/>
    <mergeCell ref="A250:A252"/>
    <mergeCell ref="B250:B252"/>
    <mergeCell ref="A254:A255"/>
    <mergeCell ref="B254:B255"/>
    <mergeCell ref="D254:D257"/>
    <mergeCell ref="A256:A257"/>
    <mergeCell ref="B256:B257"/>
    <mergeCell ref="D269:D272"/>
    <mergeCell ref="A270:A271"/>
    <mergeCell ref="B270:B271"/>
    <mergeCell ref="A277:A279"/>
    <mergeCell ref="B277:B279"/>
    <mergeCell ref="D277:D279"/>
    <mergeCell ref="A259:A260"/>
    <mergeCell ref="B259:B260"/>
    <mergeCell ref="D259:D262"/>
    <mergeCell ref="A261:A262"/>
    <mergeCell ref="A264:A265"/>
    <mergeCell ref="B264:B265"/>
    <mergeCell ref="D264:D267"/>
    <mergeCell ref="A266:A267"/>
    <mergeCell ref="B266:B267"/>
    <mergeCell ref="B319:R319"/>
    <mergeCell ref="E320:R320"/>
    <mergeCell ref="D321:D328"/>
    <mergeCell ref="D329:D334"/>
    <mergeCell ref="B336:R336"/>
    <mergeCell ref="B337:C337"/>
    <mergeCell ref="E337:R337"/>
    <mergeCell ref="B303:R303"/>
    <mergeCell ref="D304:D305"/>
    <mergeCell ref="I304:M316"/>
    <mergeCell ref="O304:R317"/>
    <mergeCell ref="D306:D307"/>
    <mergeCell ref="D308:D310"/>
    <mergeCell ref="D311:D313"/>
    <mergeCell ref="D314:D318"/>
    <mergeCell ref="I317:M317"/>
    <mergeCell ref="I318:M318"/>
    <mergeCell ref="G321:R321"/>
    <mergeCell ref="G322:R322"/>
    <mergeCell ref="G323:R323"/>
    <mergeCell ref="G324:R324"/>
    <mergeCell ref="G325:R325"/>
    <mergeCell ref="G326:R326"/>
    <mergeCell ref="G327:R327"/>
    <mergeCell ref="D338:D340"/>
    <mergeCell ref="B341:C341"/>
    <mergeCell ref="D342:D343"/>
    <mergeCell ref="D345:D347"/>
    <mergeCell ref="B348:R348"/>
    <mergeCell ref="A349:A355"/>
    <mergeCell ref="B349:R349"/>
    <mergeCell ref="B350:R350"/>
    <mergeCell ref="B351:R351"/>
    <mergeCell ref="B352:R352"/>
    <mergeCell ref="B393:E393"/>
    <mergeCell ref="B353:R353"/>
    <mergeCell ref="B354:R354"/>
    <mergeCell ref="B355:R355"/>
    <mergeCell ref="B385:R385"/>
    <mergeCell ref="D386:R386"/>
    <mergeCell ref="G387:R387"/>
    <mergeCell ref="G358:R358"/>
    <mergeCell ref="G359:R359"/>
    <mergeCell ref="G360:R360"/>
    <mergeCell ref="G361:R361"/>
    <mergeCell ref="G362:R362"/>
    <mergeCell ref="G363:R363"/>
    <mergeCell ref="G364:R364"/>
    <mergeCell ref="G365:R365"/>
    <mergeCell ref="G366:R366"/>
    <mergeCell ref="G367:R367"/>
    <mergeCell ref="G368:R368"/>
    <mergeCell ref="G369:R369"/>
    <mergeCell ref="G370:R370"/>
    <mergeCell ref="G371:R371"/>
    <mergeCell ref="G372:R372"/>
    <mergeCell ref="G373:R373"/>
    <mergeCell ref="G374:R374"/>
    <mergeCell ref="B411:F411"/>
    <mergeCell ref="D412:D415"/>
    <mergeCell ref="B416:R416"/>
    <mergeCell ref="D417:P417"/>
    <mergeCell ref="D453:D463"/>
    <mergeCell ref="D465:D471"/>
    <mergeCell ref="B394:R394"/>
    <mergeCell ref="I396:R396"/>
    <mergeCell ref="I397:R397"/>
    <mergeCell ref="B401:R401"/>
    <mergeCell ref="F402:R402"/>
    <mergeCell ref="D403:D405"/>
    <mergeCell ref="G407:R407"/>
    <mergeCell ref="G408:R408"/>
    <mergeCell ref="G409:R409"/>
    <mergeCell ref="G410:R410"/>
    <mergeCell ref="G413:R413"/>
    <mergeCell ref="G412:R412"/>
    <mergeCell ref="G414:R414"/>
    <mergeCell ref="G415:R415"/>
    <mergeCell ref="G419:R419"/>
    <mergeCell ref="G420:R420"/>
    <mergeCell ref="G421:R421"/>
    <mergeCell ref="G422:R422"/>
    <mergeCell ref="B516:D516"/>
    <mergeCell ref="D517:D519"/>
    <mergeCell ref="D521:D524"/>
    <mergeCell ref="B525:R525"/>
    <mergeCell ref="B526:R526"/>
    <mergeCell ref="B539:R539"/>
    <mergeCell ref="B472:R472"/>
    <mergeCell ref="G473:R473"/>
    <mergeCell ref="B506:R506"/>
    <mergeCell ref="B507:C507"/>
    <mergeCell ref="D508:D510"/>
    <mergeCell ref="D511:D515"/>
    <mergeCell ref="G482:R482"/>
    <mergeCell ref="G483:R483"/>
    <mergeCell ref="G484:R484"/>
    <mergeCell ref="G485:R485"/>
    <mergeCell ref="G486:R486"/>
    <mergeCell ref="G487:R487"/>
    <mergeCell ref="G488:R488"/>
    <mergeCell ref="G489:R489"/>
    <mergeCell ref="G490:R490"/>
    <mergeCell ref="G491:R491"/>
    <mergeCell ref="G492:R492"/>
    <mergeCell ref="G493:R493"/>
    <mergeCell ref="B551:R551"/>
    <mergeCell ref="C558:R558"/>
    <mergeCell ref="C563:R563"/>
    <mergeCell ref="B568:R568"/>
    <mergeCell ref="B569:R569"/>
    <mergeCell ref="G548:R548"/>
    <mergeCell ref="G549:R549"/>
    <mergeCell ref="G553:R553"/>
    <mergeCell ref="G554:R554"/>
    <mergeCell ref="G555:R555"/>
    <mergeCell ref="G556:R556"/>
    <mergeCell ref="G557:R557"/>
    <mergeCell ref="G552:R552"/>
    <mergeCell ref="G550:R550"/>
    <mergeCell ref="G559:R559"/>
    <mergeCell ref="G560:R560"/>
    <mergeCell ref="G561:R561"/>
    <mergeCell ref="G562:R562"/>
    <mergeCell ref="G564:R564"/>
    <mergeCell ref="G565:R565"/>
    <mergeCell ref="G566:R566"/>
    <mergeCell ref="G567:R567"/>
    <mergeCell ref="D577:F577"/>
    <mergeCell ref="G577:R577"/>
    <mergeCell ref="B578:E578"/>
    <mergeCell ref="G578:R578"/>
    <mergeCell ref="D579:F579"/>
    <mergeCell ref="G579:R579"/>
    <mergeCell ref="D574:F574"/>
    <mergeCell ref="G574:R574"/>
    <mergeCell ref="D575:F575"/>
    <mergeCell ref="G575:R575"/>
    <mergeCell ref="D576:F576"/>
    <mergeCell ref="G576:R576"/>
    <mergeCell ref="D583:F583"/>
    <mergeCell ref="G583:R583"/>
    <mergeCell ref="D584:F584"/>
    <mergeCell ref="G584:R584"/>
    <mergeCell ref="D585:F585"/>
    <mergeCell ref="G585:R585"/>
    <mergeCell ref="D580:F580"/>
    <mergeCell ref="G580:R580"/>
    <mergeCell ref="D581:F581"/>
    <mergeCell ref="G581:R581"/>
    <mergeCell ref="D582:F582"/>
    <mergeCell ref="G582:R582"/>
    <mergeCell ref="D589:F589"/>
    <mergeCell ref="G589:R589"/>
    <mergeCell ref="G590:R590"/>
    <mergeCell ref="B591:E591"/>
    <mergeCell ref="G591:R591"/>
    <mergeCell ref="D592:F592"/>
    <mergeCell ref="G592:R592"/>
    <mergeCell ref="D586:F586"/>
    <mergeCell ref="G586:R586"/>
    <mergeCell ref="D587:F587"/>
    <mergeCell ref="G587:R587"/>
    <mergeCell ref="D588:F588"/>
    <mergeCell ref="G588:R588"/>
    <mergeCell ref="D596:F596"/>
    <mergeCell ref="G596:R596"/>
    <mergeCell ref="D597:F597"/>
    <mergeCell ref="G597:R597"/>
    <mergeCell ref="D598:F598"/>
    <mergeCell ref="G598:R598"/>
    <mergeCell ref="D593:F593"/>
    <mergeCell ref="G593:R593"/>
    <mergeCell ref="D594:F594"/>
    <mergeCell ref="G594:R594"/>
    <mergeCell ref="D595:F595"/>
    <mergeCell ref="G595:R595"/>
    <mergeCell ref="D603:F604"/>
    <mergeCell ref="G603:R603"/>
    <mergeCell ref="G604:R604"/>
    <mergeCell ref="D605:F605"/>
    <mergeCell ref="G605:R605"/>
    <mergeCell ref="D599:F599"/>
    <mergeCell ref="G599:R599"/>
    <mergeCell ref="D600:F600"/>
    <mergeCell ref="G600:R600"/>
    <mergeCell ref="D601:F601"/>
    <mergeCell ref="G601:R601"/>
    <mergeCell ref="D654:E654"/>
    <mergeCell ref="D655:E655"/>
    <mergeCell ref="D656:E656"/>
    <mergeCell ref="D657:E657"/>
    <mergeCell ref="D658:E658"/>
    <mergeCell ref="B659:E659"/>
    <mergeCell ref="D614:E633"/>
    <mergeCell ref="D634:E640"/>
    <mergeCell ref="D641:E649"/>
    <mergeCell ref="D650:E650"/>
    <mergeCell ref="B652:E652"/>
    <mergeCell ref="D653:E653"/>
    <mergeCell ref="D651:E651"/>
    <mergeCell ref="D666:E666"/>
    <mergeCell ref="D667:E667"/>
    <mergeCell ref="D668:E668"/>
    <mergeCell ref="D669:E669"/>
    <mergeCell ref="D670:E670"/>
    <mergeCell ref="D671:E671"/>
    <mergeCell ref="D660:E660"/>
    <mergeCell ref="D661:E661"/>
    <mergeCell ref="D662:E662"/>
    <mergeCell ref="D663:E663"/>
    <mergeCell ref="D664:E664"/>
    <mergeCell ref="D665:E665"/>
    <mergeCell ref="D678:E678"/>
    <mergeCell ref="D679:E679"/>
    <mergeCell ref="B680:R680"/>
    <mergeCell ref="E681:R681"/>
    <mergeCell ref="B682:R682"/>
    <mergeCell ref="E683:F683"/>
    <mergeCell ref="G683:R683"/>
    <mergeCell ref="B672:E672"/>
    <mergeCell ref="D673:E673"/>
    <mergeCell ref="B674:E674"/>
    <mergeCell ref="D675:E675"/>
    <mergeCell ref="D676:E676"/>
    <mergeCell ref="D677:E677"/>
    <mergeCell ref="G675:R675"/>
    <mergeCell ref="G676:R676"/>
    <mergeCell ref="G677:R677"/>
    <mergeCell ref="G678:R678"/>
    <mergeCell ref="G679:R679"/>
    <mergeCell ref="E687:F687"/>
    <mergeCell ref="G687:R687"/>
    <mergeCell ref="B688:R688"/>
    <mergeCell ref="E689:F689"/>
    <mergeCell ref="G689:R689"/>
    <mergeCell ref="E690:F690"/>
    <mergeCell ref="G690:R690"/>
    <mergeCell ref="E684:F684"/>
    <mergeCell ref="G684:R684"/>
    <mergeCell ref="E685:F685"/>
    <mergeCell ref="G685:R685"/>
    <mergeCell ref="E686:F686"/>
    <mergeCell ref="G686:R686"/>
    <mergeCell ref="B694:R694"/>
    <mergeCell ref="E695:F695"/>
    <mergeCell ref="G695:R695"/>
    <mergeCell ref="E696:F696"/>
    <mergeCell ref="G696:R696"/>
    <mergeCell ref="E697:F697"/>
    <mergeCell ref="G697:R697"/>
    <mergeCell ref="E691:F691"/>
    <mergeCell ref="G691:R691"/>
    <mergeCell ref="E692:F692"/>
    <mergeCell ref="G692:R692"/>
    <mergeCell ref="E693:F693"/>
    <mergeCell ref="G693:R693"/>
    <mergeCell ref="E702:F702"/>
    <mergeCell ref="G702:R702"/>
    <mergeCell ref="E703:F703"/>
    <mergeCell ref="G703:R703"/>
    <mergeCell ref="E704:F704"/>
    <mergeCell ref="G704:R704"/>
    <mergeCell ref="E698:F698"/>
    <mergeCell ref="G698:R698"/>
    <mergeCell ref="E699:F699"/>
    <mergeCell ref="G699:R699"/>
    <mergeCell ref="B700:R700"/>
    <mergeCell ref="E701:F701"/>
    <mergeCell ref="G701:R701"/>
    <mergeCell ref="B712:R712"/>
    <mergeCell ref="C713:R713"/>
    <mergeCell ref="E709:F709"/>
    <mergeCell ref="G709:R709"/>
    <mergeCell ref="E710:F710"/>
    <mergeCell ref="G710:R710"/>
    <mergeCell ref="E711:F711"/>
    <mergeCell ref="G711:R711"/>
    <mergeCell ref="E705:F705"/>
    <mergeCell ref="G705:R705"/>
    <mergeCell ref="B706:R706"/>
    <mergeCell ref="E707:F707"/>
    <mergeCell ref="G707:R707"/>
    <mergeCell ref="E708:F708"/>
    <mergeCell ref="G708:R708"/>
    <mergeCell ref="G301:R301"/>
    <mergeCell ref="G281:R281"/>
    <mergeCell ref="B292:R292"/>
    <mergeCell ref="D293:R293"/>
    <mergeCell ref="G294:R294"/>
    <mergeCell ref="G295:R295"/>
    <mergeCell ref="G296:R296"/>
    <mergeCell ref="G297:R297"/>
    <mergeCell ref="G298:R298"/>
    <mergeCell ref="G299:R299"/>
    <mergeCell ref="G300:R300"/>
    <mergeCell ref="G289:R289"/>
    <mergeCell ref="G290:R290"/>
    <mergeCell ref="G291:R291"/>
    <mergeCell ref="G519:R519"/>
    <mergeCell ref="G521:R521"/>
    <mergeCell ref="G522:R522"/>
    <mergeCell ref="G523:R523"/>
    <mergeCell ref="G524:R524"/>
    <mergeCell ref="G527:R527"/>
    <mergeCell ref="G508:R508"/>
    <mergeCell ref="G509:R509"/>
    <mergeCell ref="G511:R511"/>
    <mergeCell ref="G512:R512"/>
    <mergeCell ref="G513:R513"/>
    <mergeCell ref="G514:R514"/>
    <mergeCell ref="G515:R515"/>
    <mergeCell ref="G517:R517"/>
    <mergeCell ref="G518:R518"/>
    <mergeCell ref="G528:R528"/>
    <mergeCell ref="G529:R529"/>
    <mergeCell ref="G530:R530"/>
    <mergeCell ref="G531:R531"/>
    <mergeCell ref="G532:R532"/>
    <mergeCell ref="G533:R533"/>
    <mergeCell ref="G534:R534"/>
    <mergeCell ref="G535:R535"/>
    <mergeCell ref="G536:R536"/>
    <mergeCell ref="G537:R537"/>
    <mergeCell ref="G538:R538"/>
    <mergeCell ref="G540:R540"/>
    <mergeCell ref="G541:R541"/>
    <mergeCell ref="G542:R542"/>
    <mergeCell ref="G543:R543"/>
    <mergeCell ref="G544:R544"/>
    <mergeCell ref="G546:R546"/>
    <mergeCell ref="G547:R547"/>
    <mergeCell ref="B545:R545"/>
    <mergeCell ref="G614:R614"/>
    <mergeCell ref="G615:R615"/>
    <mergeCell ref="G616:R616"/>
    <mergeCell ref="C570:R570"/>
    <mergeCell ref="B571:F571"/>
    <mergeCell ref="G571:R571"/>
    <mergeCell ref="D572:F572"/>
    <mergeCell ref="G572:R572"/>
    <mergeCell ref="D573:F573"/>
    <mergeCell ref="G573:R573"/>
    <mergeCell ref="D609:F609"/>
    <mergeCell ref="G609:R609"/>
    <mergeCell ref="B610:R610"/>
    <mergeCell ref="C611:R611"/>
    <mergeCell ref="B612:E612"/>
    <mergeCell ref="D613:E613"/>
    <mergeCell ref="D606:F606"/>
    <mergeCell ref="G606:R606"/>
    <mergeCell ref="D607:F607"/>
    <mergeCell ref="G607:R607"/>
    <mergeCell ref="D608:F608"/>
    <mergeCell ref="G608:R608"/>
    <mergeCell ref="D602:F602"/>
    <mergeCell ref="G602:R602"/>
    <mergeCell ref="G634:R634"/>
    <mergeCell ref="G635:R635"/>
    <mergeCell ref="G636:R636"/>
    <mergeCell ref="G617:R617"/>
    <mergeCell ref="G618:R618"/>
    <mergeCell ref="G619:R619"/>
    <mergeCell ref="G620:R620"/>
    <mergeCell ref="G621:R621"/>
    <mergeCell ref="G624:R624"/>
    <mergeCell ref="G625:R625"/>
    <mergeCell ref="G626:R626"/>
    <mergeCell ref="G627:R627"/>
    <mergeCell ref="G646:R646"/>
    <mergeCell ref="G647:R647"/>
    <mergeCell ref="G648:R648"/>
    <mergeCell ref="G649:R649"/>
    <mergeCell ref="G650:R650"/>
    <mergeCell ref="G651:R651"/>
    <mergeCell ref="G653:R653"/>
    <mergeCell ref="G622:R622"/>
    <mergeCell ref="G623:R623"/>
    <mergeCell ref="G637:R637"/>
    <mergeCell ref="G638:R638"/>
    <mergeCell ref="G639:R639"/>
    <mergeCell ref="G640:R640"/>
    <mergeCell ref="G641:R641"/>
    <mergeCell ref="G642:R642"/>
    <mergeCell ref="G643:R643"/>
    <mergeCell ref="G644:R644"/>
    <mergeCell ref="G645:R645"/>
    <mergeCell ref="G628:R628"/>
    <mergeCell ref="G629:R629"/>
    <mergeCell ref="G630:R630"/>
    <mergeCell ref="G631:R631"/>
    <mergeCell ref="G632:R632"/>
    <mergeCell ref="G633:R633"/>
    <mergeCell ref="G654:R654"/>
    <mergeCell ref="G655:R655"/>
    <mergeCell ref="G656:R656"/>
    <mergeCell ref="G657:R657"/>
    <mergeCell ref="G658:R658"/>
    <mergeCell ref="G660:R660"/>
    <mergeCell ref="G661:R661"/>
    <mergeCell ref="G662:R662"/>
    <mergeCell ref="G663:R663"/>
    <mergeCell ref="G664:R664"/>
    <mergeCell ref="G665:R665"/>
    <mergeCell ref="G666:R666"/>
    <mergeCell ref="G667:R667"/>
    <mergeCell ref="G668:R668"/>
    <mergeCell ref="G669:R669"/>
    <mergeCell ref="G670:R670"/>
    <mergeCell ref="G671:R671"/>
    <mergeCell ref="G673:R673"/>
    <mergeCell ref="B866:R866"/>
    <mergeCell ref="B867:R867"/>
    <mergeCell ref="C868:R868"/>
    <mergeCell ref="D871:D876"/>
    <mergeCell ref="G871:R871"/>
    <mergeCell ref="G872:R872"/>
    <mergeCell ref="G873:R873"/>
    <mergeCell ref="G874:R874"/>
    <mergeCell ref="G875:R875"/>
    <mergeCell ref="G876:R876"/>
    <mergeCell ref="G887:R887"/>
    <mergeCell ref="D882:D885"/>
    <mergeCell ref="G885:R885"/>
    <mergeCell ref="G878:R878"/>
    <mergeCell ref="G879:R879"/>
    <mergeCell ref="G880:R880"/>
    <mergeCell ref="D878:D880"/>
    <mergeCell ref="G882:R882"/>
    <mergeCell ref="G883:R883"/>
    <mergeCell ref="G884:R884"/>
    <mergeCell ref="G898:R898"/>
    <mergeCell ref="G893:R893"/>
    <mergeCell ref="D890:D898"/>
    <mergeCell ref="G900:R900"/>
    <mergeCell ref="G901:R901"/>
    <mergeCell ref="G902:R902"/>
    <mergeCell ref="G903:R903"/>
    <mergeCell ref="G904:R904"/>
    <mergeCell ref="G905:R905"/>
    <mergeCell ref="G890:R890"/>
    <mergeCell ref="G891:R891"/>
    <mergeCell ref="G892:R892"/>
    <mergeCell ref="G894:R894"/>
    <mergeCell ref="G895:R895"/>
    <mergeCell ref="G896:R896"/>
    <mergeCell ref="G897:R897"/>
    <mergeCell ref="G915:R915"/>
    <mergeCell ref="G916:R916"/>
    <mergeCell ref="G917:R917"/>
    <mergeCell ref="G918:R918"/>
    <mergeCell ref="G919:R919"/>
    <mergeCell ref="D900:D906"/>
    <mergeCell ref="D910:D919"/>
    <mergeCell ref="G921:R921"/>
    <mergeCell ref="G922:R922"/>
    <mergeCell ref="G906:R906"/>
    <mergeCell ref="G907:R907"/>
    <mergeCell ref="G908:R908"/>
    <mergeCell ref="G910:R910"/>
    <mergeCell ref="G911:R911"/>
    <mergeCell ref="G912:R912"/>
    <mergeCell ref="G913:R913"/>
    <mergeCell ref="G914:R914"/>
    <mergeCell ref="G941:R941"/>
    <mergeCell ref="G942:R942"/>
    <mergeCell ref="D921:D923"/>
    <mergeCell ref="D925:D927"/>
    <mergeCell ref="D929:D935"/>
    <mergeCell ref="G932:R932"/>
    <mergeCell ref="G933:R933"/>
    <mergeCell ref="G934:R934"/>
    <mergeCell ref="G935:R935"/>
    <mergeCell ref="G937:R937"/>
    <mergeCell ref="G938:R938"/>
    <mergeCell ref="G939:R939"/>
    <mergeCell ref="G940:R940"/>
    <mergeCell ref="G923:R923"/>
    <mergeCell ref="G925:R925"/>
    <mergeCell ref="G926:R926"/>
    <mergeCell ref="G927:R927"/>
    <mergeCell ref="G929:R929"/>
    <mergeCell ref="G930:R930"/>
    <mergeCell ref="G931:R931"/>
  </mergeCells>
  <conditionalFormatting sqref="B176:B178">
    <cfRule type="duplicateValues" dxfId="110" priority="16"/>
  </conditionalFormatting>
  <conditionalFormatting sqref="B179">
    <cfRule type="duplicateValues" dxfId="109" priority="15"/>
  </conditionalFormatting>
  <conditionalFormatting sqref="B179">
    <cfRule type="duplicateValues" dxfId="108" priority="14"/>
  </conditionalFormatting>
  <conditionalFormatting sqref="B183:B184">
    <cfRule type="duplicateValues" dxfId="107" priority="13"/>
  </conditionalFormatting>
  <conditionalFormatting sqref="B183">
    <cfRule type="duplicateValues" dxfId="106" priority="12"/>
  </conditionalFormatting>
  <conditionalFormatting sqref="B184">
    <cfRule type="duplicateValues" dxfId="105" priority="11"/>
  </conditionalFormatting>
  <conditionalFormatting sqref="B181">
    <cfRule type="duplicateValues" dxfId="104" priority="10"/>
  </conditionalFormatting>
  <conditionalFormatting sqref="B182">
    <cfRule type="duplicateValues" dxfId="103" priority="9"/>
  </conditionalFormatting>
  <conditionalFormatting sqref="B187">
    <cfRule type="duplicateValues" dxfId="102" priority="8"/>
  </conditionalFormatting>
  <conditionalFormatting sqref="B188">
    <cfRule type="duplicateValues" dxfId="101" priority="7"/>
  </conditionalFormatting>
  <conditionalFormatting sqref="B190">
    <cfRule type="duplicateValues" dxfId="100" priority="6"/>
  </conditionalFormatting>
  <conditionalFormatting sqref="B191">
    <cfRule type="duplicateValues" dxfId="99" priority="5"/>
  </conditionalFormatting>
  <conditionalFormatting sqref="B193">
    <cfRule type="duplicateValues" dxfId="98" priority="4"/>
  </conditionalFormatting>
  <conditionalFormatting sqref="B194">
    <cfRule type="duplicateValues" dxfId="97" priority="3"/>
  </conditionalFormatting>
  <conditionalFormatting sqref="B195">
    <cfRule type="duplicateValues" dxfId="96" priority="2"/>
  </conditionalFormatting>
  <conditionalFormatting sqref="B196">
    <cfRule type="duplicateValues" dxfId="95" priority="1"/>
  </conditionalFormatting>
  <printOptions horizontalCentered="1"/>
  <pageMargins left="0.7" right="0.7" top="0.75" bottom="0.75" header="0.3" footer="0.3"/>
  <pageSetup paperSize="9" scale="43" orientation="landscape" r:id="rId1"/>
  <headerFooter>
    <oddFooter>Page &amp;P&amp;RGia VLXD thang 5 nam 2023 phu luc 3_ktra_in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4"/>
  <sheetViews>
    <sheetView view="pageBreakPreview" zoomScaleNormal="100" zoomScaleSheetLayoutView="100" workbookViewId="0">
      <pane xSplit="3" ySplit="7" topLeftCell="F328" activePane="bottomRight" state="frozen"/>
      <selection pane="topRight" activeCell="D1" sqref="D1"/>
      <selection pane="bottomLeft" activeCell="A8" sqref="A8"/>
      <selection pane="bottomRight" activeCell="G678" sqref="G678:R678"/>
    </sheetView>
  </sheetViews>
  <sheetFormatPr defaultRowHeight="16.5"/>
  <cols>
    <col min="1" max="1" width="6.5703125" style="1815" customWidth="1"/>
    <col min="2" max="2" width="39.42578125" style="2097" customWidth="1"/>
    <col min="3" max="3" width="9.140625" style="1815"/>
    <col min="4" max="4" width="23.28515625" style="1802" customWidth="1"/>
    <col min="5" max="5" width="15" style="2097" customWidth="1"/>
    <col min="6" max="6" width="16.5703125" style="2097" customWidth="1"/>
    <col min="7" max="8" width="14.5703125" style="2097" customWidth="1"/>
    <col min="9" max="10" width="15.85546875" style="2097" customWidth="1"/>
    <col min="11" max="11" width="16.5703125" style="2097" customWidth="1"/>
    <col min="12" max="12" width="19.140625" style="1814" customWidth="1"/>
    <col min="13" max="14" width="15" style="2097" customWidth="1"/>
    <col min="15" max="18" width="16" style="2097" customWidth="1"/>
    <col min="19" max="16384" width="9.140625" style="2097"/>
  </cols>
  <sheetData>
    <row r="1" spans="1:19">
      <c r="A1" s="1818"/>
      <c r="B1" s="3393" t="s">
        <v>2270</v>
      </c>
      <c r="C1" s="3393"/>
      <c r="D1" s="3393"/>
      <c r="E1" s="3393"/>
      <c r="F1" s="3393"/>
      <c r="G1" s="3393"/>
      <c r="H1" s="3393"/>
      <c r="I1" s="3393"/>
      <c r="J1" s="3393"/>
      <c r="K1" s="3393"/>
      <c r="L1" s="3393"/>
      <c r="M1" s="3393"/>
      <c r="N1" s="3393"/>
      <c r="O1" s="3393"/>
      <c r="P1" s="3393"/>
      <c r="Q1" s="3393"/>
      <c r="R1" s="3393"/>
      <c r="S1" s="1690"/>
    </row>
    <row r="2" spans="1:19">
      <c r="A2" s="3394" t="s">
        <v>2997</v>
      </c>
      <c r="B2" s="3395"/>
      <c r="C2" s="3395"/>
      <c r="D2" s="3395"/>
      <c r="E2" s="3395"/>
      <c r="F2" s="3395"/>
      <c r="G2" s="3395"/>
      <c r="H2" s="3395"/>
      <c r="I2" s="3395"/>
      <c r="J2" s="3395"/>
      <c r="K2" s="3395"/>
      <c r="L2" s="3395"/>
      <c r="M2" s="3395"/>
      <c r="N2" s="3395"/>
      <c r="O2" s="3395"/>
      <c r="P2" s="3395"/>
      <c r="Q2" s="3395"/>
      <c r="R2" s="3395"/>
      <c r="S2" s="1690"/>
    </row>
    <row r="3" spans="1:19">
      <c r="A3" s="2205"/>
      <c r="B3" s="3184" t="s">
        <v>3004</v>
      </c>
      <c r="C3" s="3184"/>
      <c r="D3" s="3184"/>
      <c r="E3" s="3184"/>
      <c r="F3" s="3184"/>
      <c r="G3" s="3184"/>
      <c r="H3" s="3184"/>
      <c r="I3" s="3184"/>
      <c r="J3" s="3184"/>
      <c r="K3" s="3184"/>
      <c r="L3" s="3184"/>
      <c r="M3" s="3184"/>
      <c r="N3" s="3184"/>
      <c r="O3" s="3184"/>
      <c r="P3" s="3184"/>
      <c r="Q3" s="3184"/>
      <c r="R3" s="3184"/>
      <c r="S3" s="1690"/>
    </row>
    <row r="4" spans="1:19">
      <c r="A4" s="2205"/>
      <c r="B4" s="2202"/>
      <c r="C4" s="1964"/>
      <c r="D4" s="2202"/>
      <c r="E4" s="2202"/>
      <c r="F4" s="2202"/>
      <c r="G4" s="2202"/>
      <c r="H4" s="2202"/>
      <c r="I4" s="2202"/>
      <c r="J4" s="2202"/>
      <c r="K4" s="2202"/>
      <c r="L4" s="2230"/>
      <c r="M4" s="2202"/>
      <c r="N4" s="2202"/>
      <c r="O4" s="2202"/>
      <c r="P4" s="3596" t="s">
        <v>1609</v>
      </c>
      <c r="Q4" s="3596"/>
      <c r="R4" s="3596"/>
      <c r="S4" s="1690"/>
    </row>
    <row r="5" spans="1:19" s="1815" customFormat="1" ht="25.5" customHeight="1">
      <c r="A5" s="3380" t="s">
        <v>0</v>
      </c>
      <c r="B5" s="3380" t="s">
        <v>1605</v>
      </c>
      <c r="C5" s="3380" t="s">
        <v>1289</v>
      </c>
      <c r="D5" s="3380" t="s">
        <v>1521</v>
      </c>
      <c r="E5" s="3402" t="s">
        <v>1326</v>
      </c>
      <c r="F5" s="3402"/>
      <c r="G5" s="3402"/>
      <c r="H5" s="3402"/>
      <c r="I5" s="3402"/>
      <c r="J5" s="3402"/>
      <c r="K5" s="3402"/>
      <c r="L5" s="3402"/>
      <c r="M5" s="3402"/>
      <c r="N5" s="3402"/>
      <c r="O5" s="3402"/>
      <c r="P5" s="3402"/>
      <c r="Q5" s="3402"/>
      <c r="R5" s="3402"/>
      <c r="S5" s="1844"/>
    </row>
    <row r="6" spans="1:19" s="1815" customFormat="1" ht="90" customHeight="1">
      <c r="A6" s="3380"/>
      <c r="B6" s="3380"/>
      <c r="C6" s="3380"/>
      <c r="D6" s="3380"/>
      <c r="E6" s="2206" t="s">
        <v>1341</v>
      </c>
      <c r="F6" s="2206" t="s">
        <v>1342</v>
      </c>
      <c r="G6" s="2206" t="s">
        <v>1280</v>
      </c>
      <c r="H6" s="1847" t="s">
        <v>1295</v>
      </c>
      <c r="I6" s="2206" t="s">
        <v>1281</v>
      </c>
      <c r="J6" s="1848" t="s">
        <v>1283</v>
      </c>
      <c r="K6" s="2206" t="s">
        <v>1282</v>
      </c>
      <c r="L6" s="1848" t="s">
        <v>1279</v>
      </c>
      <c r="M6" s="1848" t="s">
        <v>1284</v>
      </c>
      <c r="N6" s="1848" t="s">
        <v>1285</v>
      </c>
      <c r="O6" s="1848" t="s">
        <v>1286</v>
      </c>
      <c r="P6" s="1848" t="s">
        <v>1523</v>
      </c>
      <c r="Q6" s="1848" t="s">
        <v>1287</v>
      </c>
      <c r="R6" s="1847" t="s">
        <v>1288</v>
      </c>
      <c r="S6" s="1844"/>
    </row>
    <row r="7" spans="1:19" s="1802" customFormat="1" ht="31.5" customHeight="1">
      <c r="A7" s="2203"/>
      <c r="B7" s="2203" t="s">
        <v>1623</v>
      </c>
      <c r="C7" s="2203" t="s">
        <v>1624</v>
      </c>
      <c r="D7" s="2203" t="s">
        <v>1625</v>
      </c>
      <c r="E7" s="2203" t="s">
        <v>1626</v>
      </c>
      <c r="F7" s="2203" t="s">
        <v>1627</v>
      </c>
      <c r="G7" s="2203">
        <v>1</v>
      </c>
      <c r="H7" s="2203">
        <v>2</v>
      </c>
      <c r="I7" s="2203">
        <v>3</v>
      </c>
      <c r="J7" s="2203">
        <v>4</v>
      </c>
      <c r="K7" s="2203">
        <v>5</v>
      </c>
      <c r="L7" s="2203">
        <v>6</v>
      </c>
      <c r="M7" s="2203">
        <v>7</v>
      </c>
      <c r="N7" s="2203">
        <v>8</v>
      </c>
      <c r="O7" s="2203">
        <v>9</v>
      </c>
      <c r="P7" s="2203">
        <v>10</v>
      </c>
      <c r="Q7" s="2203">
        <v>11</v>
      </c>
      <c r="R7" s="2203">
        <v>12</v>
      </c>
      <c r="S7" s="1845"/>
    </row>
    <row r="8" spans="1:19" ht="26.25" customHeight="1">
      <c r="A8" s="2203" t="s">
        <v>1839</v>
      </c>
      <c r="B8" s="1395" t="s">
        <v>1840</v>
      </c>
      <c r="C8" s="2220"/>
      <c r="D8" s="1542"/>
      <c r="E8" s="1511"/>
      <c r="F8" s="1511"/>
      <c r="G8" s="1511"/>
      <c r="H8" s="1511"/>
      <c r="I8" s="1511"/>
      <c r="J8" s="1511"/>
      <c r="K8" s="1511"/>
      <c r="L8" s="1849"/>
      <c r="M8" s="1511"/>
      <c r="N8" s="1511"/>
      <c r="O8" s="1511"/>
      <c r="P8" s="1511"/>
      <c r="Q8" s="1511"/>
      <c r="R8" s="1511"/>
      <c r="S8" s="1690"/>
    </row>
    <row r="9" spans="1:19" ht="90.75" customHeight="1">
      <c r="A9" s="3380">
        <v>1</v>
      </c>
      <c r="B9" s="3381" t="s">
        <v>2372</v>
      </c>
      <c r="C9" s="3381"/>
      <c r="D9" s="3381"/>
      <c r="E9" s="3381"/>
      <c r="F9" s="3381"/>
      <c r="G9" s="3381"/>
      <c r="H9" s="3381"/>
      <c r="I9" s="3381"/>
      <c r="J9" s="3381"/>
      <c r="K9" s="3381"/>
      <c r="L9" s="3381"/>
      <c r="M9" s="3381"/>
      <c r="N9" s="3381"/>
      <c r="O9" s="3381"/>
      <c r="P9" s="3381"/>
      <c r="Q9" s="3381"/>
      <c r="R9" s="3381"/>
      <c r="S9" s="1690"/>
    </row>
    <row r="10" spans="1:19" ht="32.25" customHeight="1">
      <c r="A10" s="3380"/>
      <c r="B10" s="3595" t="s">
        <v>1838</v>
      </c>
      <c r="C10" s="3595"/>
      <c r="D10" s="3595"/>
      <c r="E10" s="3595"/>
      <c r="F10" s="3595"/>
      <c r="G10" s="3595"/>
      <c r="H10" s="3595"/>
      <c r="I10" s="3595"/>
      <c r="J10" s="3595"/>
      <c r="K10" s="3595"/>
      <c r="L10" s="3595"/>
      <c r="M10" s="3595"/>
      <c r="N10" s="3595"/>
      <c r="O10" s="3595"/>
      <c r="P10" s="3595"/>
      <c r="Q10" s="3595"/>
      <c r="R10" s="3595"/>
      <c r="S10" s="1690"/>
    </row>
    <row r="11" spans="1:19" ht="46.5" customHeight="1">
      <c r="A11" s="2203">
        <v>2</v>
      </c>
      <c r="B11" s="3568" t="s">
        <v>2391</v>
      </c>
      <c r="C11" s="3568"/>
      <c r="D11" s="3568"/>
      <c r="E11" s="3568"/>
      <c r="F11" s="3568"/>
      <c r="G11" s="3568"/>
      <c r="H11" s="3568"/>
      <c r="I11" s="3568"/>
      <c r="J11" s="3568"/>
      <c r="K11" s="3568"/>
      <c r="L11" s="3568"/>
      <c r="M11" s="3568"/>
      <c r="N11" s="3568"/>
      <c r="O11" s="3568"/>
      <c r="P11" s="3568"/>
      <c r="Q11" s="3568"/>
      <c r="R11" s="3568"/>
      <c r="S11" s="1690"/>
    </row>
    <row r="12" spans="1:19" ht="29.25" customHeight="1">
      <c r="A12" s="2203"/>
      <c r="B12" s="2216"/>
      <c r="C12" s="2203"/>
      <c r="D12" s="2203"/>
      <c r="E12" s="2216"/>
      <c r="F12" s="2216"/>
      <c r="G12" s="3380" t="s">
        <v>1359</v>
      </c>
      <c r="H12" s="3380"/>
      <c r="I12" s="3380"/>
      <c r="J12" s="3380"/>
      <c r="K12" s="3380"/>
      <c r="L12" s="3380"/>
      <c r="M12" s="3380"/>
      <c r="N12" s="3380"/>
      <c r="O12" s="3380"/>
      <c r="P12" s="3380"/>
      <c r="Q12" s="3380"/>
      <c r="R12" s="3380"/>
      <c r="S12" s="1690"/>
    </row>
    <row r="13" spans="1:19" ht="59.25" customHeight="1">
      <c r="A13" s="2220"/>
      <c r="B13" s="2204" t="s">
        <v>1522</v>
      </c>
      <c r="C13" s="2220" t="s">
        <v>28</v>
      </c>
      <c r="D13" s="2220" t="s">
        <v>2277</v>
      </c>
      <c r="E13" s="1420"/>
      <c r="F13" s="1420"/>
      <c r="G13" s="1850">
        <f>100000/1.1</f>
        <v>90909.090909090897</v>
      </c>
      <c r="H13" s="1850"/>
      <c r="I13" s="1850"/>
      <c r="J13" s="1850">
        <f>G13</f>
        <v>90909.090909090897</v>
      </c>
      <c r="K13" s="1850">
        <f>G13</f>
        <v>90909.090909090897</v>
      </c>
      <c r="L13" s="1420"/>
      <c r="M13" s="2219">
        <f>G13</f>
        <v>90909.090909090897</v>
      </c>
      <c r="N13" s="1850">
        <f>G13</f>
        <v>90909.090909090897</v>
      </c>
      <c r="O13" s="1850">
        <f>G13</f>
        <v>90909.090909090897</v>
      </c>
      <c r="P13" s="1850">
        <f>G13</f>
        <v>90909.090909090897</v>
      </c>
      <c r="Q13" s="1850">
        <f>G13</f>
        <v>90909.090909090897</v>
      </c>
      <c r="R13" s="1850"/>
      <c r="S13" s="1690"/>
    </row>
    <row r="14" spans="1:19" ht="57" customHeight="1">
      <c r="A14" s="2203">
        <v>3</v>
      </c>
      <c r="B14" s="3568" t="s">
        <v>2395</v>
      </c>
      <c r="C14" s="3568"/>
      <c r="D14" s="3568"/>
      <c r="E14" s="3568"/>
      <c r="F14" s="3568"/>
      <c r="G14" s="3568"/>
      <c r="H14" s="3568"/>
      <c r="I14" s="3568"/>
      <c r="J14" s="3568"/>
      <c r="K14" s="3568"/>
      <c r="L14" s="3568"/>
      <c r="M14" s="3568"/>
      <c r="N14" s="3568"/>
      <c r="O14" s="3568"/>
      <c r="P14" s="3568"/>
      <c r="Q14" s="3568"/>
      <c r="R14" s="3568"/>
      <c r="S14" s="1690"/>
    </row>
    <row r="15" spans="1:19" ht="33" customHeight="1">
      <c r="A15" s="2220"/>
      <c r="B15" s="2208"/>
      <c r="C15" s="2203"/>
      <c r="D15" s="2208"/>
      <c r="E15" s="2208"/>
      <c r="F15" s="2208"/>
      <c r="G15" s="3591" t="s">
        <v>2028</v>
      </c>
      <c r="H15" s="3591"/>
      <c r="I15" s="3591"/>
      <c r="J15" s="3591"/>
      <c r="K15" s="3591"/>
      <c r="L15" s="3591"/>
      <c r="M15" s="3591"/>
      <c r="N15" s="3591"/>
      <c r="O15" s="3591"/>
      <c r="P15" s="3591"/>
      <c r="Q15" s="3591"/>
      <c r="R15" s="3591"/>
      <c r="S15" s="1690"/>
    </row>
    <row r="16" spans="1:19" ht="60.75" customHeight="1">
      <c r="A16" s="2220"/>
      <c r="B16" s="2204" t="s">
        <v>2040</v>
      </c>
      <c r="C16" s="2220" t="s">
        <v>2030</v>
      </c>
      <c r="D16" s="3585" t="s">
        <v>2027</v>
      </c>
      <c r="E16" s="2208"/>
      <c r="F16" s="2208"/>
      <c r="G16" s="3425">
        <v>98000</v>
      </c>
      <c r="H16" s="3426"/>
      <c r="I16" s="3426"/>
      <c r="J16" s="3426"/>
      <c r="K16" s="3426"/>
      <c r="L16" s="3426"/>
      <c r="M16" s="3426"/>
      <c r="N16" s="3426"/>
      <c r="O16" s="3426"/>
      <c r="P16" s="3426"/>
      <c r="Q16" s="3426"/>
      <c r="R16" s="3427"/>
      <c r="S16" s="1690"/>
    </row>
    <row r="17" spans="1:19" ht="60.75" customHeight="1">
      <c r="A17" s="2220"/>
      <c r="B17" s="2204" t="s">
        <v>2041</v>
      </c>
      <c r="C17" s="2220" t="s">
        <v>2031</v>
      </c>
      <c r="D17" s="3585"/>
      <c r="E17" s="1420"/>
      <c r="F17" s="1420"/>
      <c r="G17" s="3425">
        <v>1600000</v>
      </c>
      <c r="H17" s="3426"/>
      <c r="I17" s="3426"/>
      <c r="J17" s="3426"/>
      <c r="K17" s="3426"/>
      <c r="L17" s="3426"/>
      <c r="M17" s="3426"/>
      <c r="N17" s="3426"/>
      <c r="O17" s="3426"/>
      <c r="P17" s="3426"/>
      <c r="Q17" s="3426"/>
      <c r="R17" s="3427"/>
      <c r="S17" s="1690"/>
    </row>
    <row r="18" spans="1:19" ht="51.75" hidden="1" customHeight="1">
      <c r="A18" s="2203">
        <v>4</v>
      </c>
      <c r="B18" s="3568" t="s">
        <v>1935</v>
      </c>
      <c r="C18" s="3568"/>
      <c r="D18" s="3568"/>
      <c r="E18" s="3568"/>
      <c r="F18" s="3568"/>
      <c r="G18" s="3568"/>
      <c r="H18" s="3568"/>
      <c r="I18" s="3568"/>
      <c r="J18" s="3568"/>
      <c r="K18" s="3568"/>
      <c r="L18" s="3568"/>
      <c r="M18" s="3568"/>
      <c r="N18" s="3568"/>
      <c r="O18" s="3568"/>
      <c r="P18" s="3568"/>
      <c r="Q18" s="3568"/>
      <c r="R18" s="3568"/>
      <c r="S18" s="1690"/>
    </row>
    <row r="19" spans="1:19" ht="36.75" hidden="1" customHeight="1">
      <c r="A19" s="2203"/>
      <c r="B19" s="2216"/>
      <c r="C19" s="2203"/>
      <c r="D19" s="2203"/>
      <c r="E19" s="2216"/>
      <c r="F19" s="2216"/>
      <c r="G19" s="3380" t="s">
        <v>1934</v>
      </c>
      <c r="H19" s="3380"/>
      <c r="I19" s="3380"/>
      <c r="J19" s="3380"/>
      <c r="K19" s="3380"/>
      <c r="L19" s="3380"/>
      <c r="M19" s="3380"/>
      <c r="N19" s="3380"/>
      <c r="O19" s="3380"/>
      <c r="P19" s="3380"/>
      <c r="Q19" s="3380"/>
      <c r="R19" s="3380"/>
      <c r="S19" s="1690"/>
    </row>
    <row r="20" spans="1:19" ht="90.75" hidden="1" customHeight="1">
      <c r="A20" s="2220"/>
      <c r="B20" s="2204" t="s">
        <v>1933</v>
      </c>
      <c r="C20" s="2220" t="s">
        <v>13</v>
      </c>
      <c r="D20" s="2229" t="s">
        <v>1936</v>
      </c>
      <c r="E20" s="1420"/>
      <c r="F20" s="1420"/>
      <c r="G20" s="1850">
        <v>1855000</v>
      </c>
      <c r="H20" s="1850">
        <v>1900000</v>
      </c>
      <c r="I20" s="1850">
        <v>1900000</v>
      </c>
      <c r="J20" s="1850">
        <v>1970000</v>
      </c>
      <c r="K20" s="1850">
        <v>1900000</v>
      </c>
      <c r="L20" s="1420">
        <v>2000000</v>
      </c>
      <c r="M20" s="2219">
        <v>1940000</v>
      </c>
      <c r="N20" s="1850"/>
      <c r="O20" s="1850"/>
      <c r="P20" s="1850"/>
      <c r="Q20" s="1850">
        <v>1820000</v>
      </c>
      <c r="R20" s="1850"/>
      <c r="S20" s="1690"/>
    </row>
    <row r="21" spans="1:19" ht="51.75" customHeight="1">
      <c r="A21" s="2203">
        <v>4</v>
      </c>
      <c r="B21" s="3568" t="s">
        <v>2396</v>
      </c>
      <c r="C21" s="3568"/>
      <c r="D21" s="3568"/>
      <c r="E21" s="3568"/>
      <c r="F21" s="3568"/>
      <c r="G21" s="3568"/>
      <c r="H21" s="3568"/>
      <c r="I21" s="3568"/>
      <c r="J21" s="3568"/>
      <c r="K21" s="3568"/>
      <c r="L21" s="3568"/>
      <c r="M21" s="3568"/>
      <c r="N21" s="3568"/>
      <c r="O21" s="3568"/>
      <c r="P21" s="3568"/>
      <c r="Q21" s="3568"/>
      <c r="R21" s="3568"/>
      <c r="S21" s="1690"/>
    </row>
    <row r="22" spans="1:19" ht="36.75" customHeight="1">
      <c r="A22" s="2203"/>
      <c r="B22" s="2216"/>
      <c r="C22" s="2203"/>
      <c r="D22" s="2203"/>
      <c r="E22" s="2216"/>
      <c r="F22" s="2216"/>
      <c r="G22" s="3380" t="s">
        <v>2399</v>
      </c>
      <c r="H22" s="3380"/>
      <c r="I22" s="3380"/>
      <c r="J22" s="3380"/>
      <c r="K22" s="3380"/>
      <c r="L22" s="3380"/>
      <c r="M22" s="3380"/>
      <c r="N22" s="3380"/>
      <c r="O22" s="3380"/>
      <c r="P22" s="3380"/>
      <c r="Q22" s="3380"/>
      <c r="R22" s="3380"/>
      <c r="S22" s="1690"/>
    </row>
    <row r="23" spans="1:19" ht="33" customHeight="1">
      <c r="A23" s="2220"/>
      <c r="B23" s="2204" t="s">
        <v>2397</v>
      </c>
      <c r="C23" s="2220" t="s">
        <v>2398</v>
      </c>
      <c r="D23" s="2229"/>
      <c r="E23" s="1420"/>
      <c r="F23" s="1420"/>
      <c r="G23" s="1850">
        <v>95000</v>
      </c>
      <c r="H23" s="1850"/>
      <c r="I23" s="1850"/>
      <c r="J23" s="1850">
        <v>95000</v>
      </c>
      <c r="K23" s="1850"/>
      <c r="L23" s="1420"/>
      <c r="M23" s="2219"/>
      <c r="N23" s="1850">
        <v>95000</v>
      </c>
      <c r="O23" s="1850">
        <v>95000</v>
      </c>
      <c r="P23" s="1850">
        <v>95000</v>
      </c>
      <c r="Q23" s="1850">
        <v>95000</v>
      </c>
      <c r="R23" s="1850">
        <v>95000</v>
      </c>
      <c r="S23" s="1690"/>
    </row>
    <row r="24" spans="1:19" ht="37.5" customHeight="1">
      <c r="A24" s="2203" t="s">
        <v>128</v>
      </c>
      <c r="B24" s="3581" t="s">
        <v>2100</v>
      </c>
      <c r="C24" s="3581"/>
      <c r="D24" s="2229"/>
      <c r="E24" s="1420"/>
      <c r="F24" s="1420"/>
      <c r="G24" s="1850"/>
      <c r="H24" s="1850"/>
      <c r="I24" s="1850"/>
      <c r="J24" s="1850"/>
      <c r="K24" s="1850"/>
      <c r="L24" s="1420"/>
      <c r="M24" s="2219"/>
      <c r="N24" s="1850"/>
      <c r="O24" s="1850"/>
      <c r="P24" s="1850"/>
      <c r="Q24" s="1850"/>
      <c r="R24" s="1850"/>
      <c r="S24" s="1690"/>
    </row>
    <row r="25" spans="1:19" ht="53.25" customHeight="1">
      <c r="A25" s="2203">
        <v>1</v>
      </c>
      <c r="B25" s="3568" t="s">
        <v>2996</v>
      </c>
      <c r="C25" s="3568"/>
      <c r="D25" s="3568"/>
      <c r="E25" s="3568"/>
      <c r="F25" s="3568"/>
      <c r="G25" s="3568"/>
      <c r="H25" s="3568"/>
      <c r="I25" s="3568"/>
      <c r="J25" s="3568"/>
      <c r="K25" s="3568"/>
      <c r="L25" s="3568"/>
      <c r="M25" s="3568"/>
      <c r="N25" s="3568"/>
      <c r="O25" s="3568"/>
      <c r="P25" s="3568"/>
      <c r="Q25" s="3568"/>
      <c r="R25" s="3568"/>
      <c r="S25" s="2201" t="s">
        <v>2839</v>
      </c>
    </row>
    <row r="26" spans="1:19" ht="26.25" customHeight="1">
      <c r="A26" s="2220"/>
      <c r="B26" s="2208"/>
      <c r="C26" s="2203"/>
      <c r="D26" s="2208"/>
      <c r="E26" s="3380" t="s">
        <v>2272</v>
      </c>
      <c r="F26" s="3380"/>
      <c r="G26" s="3380"/>
      <c r="H26" s="3380"/>
      <c r="I26" s="3380"/>
      <c r="J26" s="3380"/>
      <c r="K26" s="3380"/>
      <c r="L26" s="3380"/>
      <c r="M26" s="3380"/>
      <c r="N26" s="3380"/>
      <c r="O26" s="3380"/>
      <c r="P26" s="3380"/>
      <c r="Q26" s="3380"/>
      <c r="R26" s="3380"/>
      <c r="S26" s="1690"/>
    </row>
    <row r="27" spans="1:19" ht="53.25" customHeight="1">
      <c r="A27" s="2220"/>
      <c r="B27" s="1515" t="s">
        <v>2102</v>
      </c>
      <c r="C27" s="2220" t="s">
        <v>28</v>
      </c>
      <c r="D27" s="2229" t="s">
        <v>2101</v>
      </c>
      <c r="E27" s="1441">
        <v>120370</v>
      </c>
      <c r="F27" s="1441">
        <v>156481</v>
      </c>
      <c r="G27" s="1441">
        <v>156481</v>
      </c>
      <c r="H27" s="1441">
        <v>156481</v>
      </c>
      <c r="I27" s="1441">
        <v>156481</v>
      </c>
      <c r="J27" s="1441">
        <v>156481</v>
      </c>
      <c r="K27" s="1441">
        <v>156481</v>
      </c>
      <c r="L27" s="1442">
        <v>156481</v>
      </c>
      <c r="M27" s="1441">
        <v>156481</v>
      </c>
      <c r="N27" s="1441">
        <v>156481</v>
      </c>
      <c r="O27" s="1441">
        <v>156481</v>
      </c>
      <c r="P27" s="1441">
        <v>156481</v>
      </c>
      <c r="Q27" s="1441">
        <v>156481</v>
      </c>
      <c r="R27" s="1441">
        <v>156481</v>
      </c>
      <c r="S27" s="1690"/>
    </row>
    <row r="28" spans="1:19" ht="53.25" customHeight="1">
      <c r="A28" s="2220"/>
      <c r="B28" s="1515" t="s">
        <v>2103</v>
      </c>
      <c r="C28" s="2220" t="s">
        <v>28</v>
      </c>
      <c r="D28" s="2229" t="s">
        <v>2101</v>
      </c>
      <c r="E28" s="1441">
        <v>111111</v>
      </c>
      <c r="F28" s="1441">
        <v>142593</v>
      </c>
      <c r="G28" s="1441">
        <v>142593</v>
      </c>
      <c r="H28" s="1441">
        <v>142593</v>
      </c>
      <c r="I28" s="1441">
        <v>142593</v>
      </c>
      <c r="J28" s="1441">
        <v>142593</v>
      </c>
      <c r="K28" s="1441">
        <v>142593</v>
      </c>
      <c r="L28" s="1442">
        <v>142593</v>
      </c>
      <c r="M28" s="1441">
        <v>142593</v>
      </c>
      <c r="N28" s="1441">
        <v>142593</v>
      </c>
      <c r="O28" s="1441">
        <v>142593</v>
      </c>
      <c r="P28" s="1441">
        <v>142593</v>
      </c>
      <c r="Q28" s="1441">
        <v>142593</v>
      </c>
      <c r="R28" s="1441">
        <v>142593</v>
      </c>
      <c r="S28" s="1690"/>
    </row>
    <row r="29" spans="1:19" ht="53.25" customHeight="1">
      <c r="A29" s="2220"/>
      <c r="B29" s="1515" t="s">
        <v>2104</v>
      </c>
      <c r="C29" s="2220" t="s">
        <v>28</v>
      </c>
      <c r="D29" s="2229" t="s">
        <v>2101</v>
      </c>
      <c r="E29" s="1441">
        <v>120370</v>
      </c>
      <c r="F29" s="1441">
        <v>156481</v>
      </c>
      <c r="G29" s="1441">
        <v>156481</v>
      </c>
      <c r="H29" s="1441">
        <v>156481</v>
      </c>
      <c r="I29" s="1441">
        <v>156481</v>
      </c>
      <c r="J29" s="1441">
        <v>156481</v>
      </c>
      <c r="K29" s="1441">
        <v>156481</v>
      </c>
      <c r="L29" s="1442">
        <v>156481</v>
      </c>
      <c r="M29" s="1441">
        <v>156481</v>
      </c>
      <c r="N29" s="1441">
        <v>156481</v>
      </c>
      <c r="O29" s="1441">
        <v>156481</v>
      </c>
      <c r="P29" s="1441">
        <v>156481</v>
      </c>
      <c r="Q29" s="1441">
        <v>156481</v>
      </c>
      <c r="R29" s="1441">
        <v>156481</v>
      </c>
      <c r="S29" s="1690"/>
    </row>
    <row r="30" spans="1:19" ht="45.75" customHeight="1">
      <c r="A30" s="2220"/>
      <c r="B30" s="1515" t="s">
        <v>2105</v>
      </c>
      <c r="C30" s="2220" t="s">
        <v>28</v>
      </c>
      <c r="D30" s="2229" t="s">
        <v>2101</v>
      </c>
      <c r="E30" s="1441">
        <v>134259</v>
      </c>
      <c r="F30" s="1441">
        <v>175926</v>
      </c>
      <c r="G30" s="1441">
        <v>175926</v>
      </c>
      <c r="H30" s="1441">
        <v>175926</v>
      </c>
      <c r="I30" s="1441">
        <v>175926</v>
      </c>
      <c r="J30" s="1441">
        <v>175926</v>
      </c>
      <c r="K30" s="1441">
        <v>175926</v>
      </c>
      <c r="L30" s="1442">
        <v>175926</v>
      </c>
      <c r="M30" s="1441">
        <v>175926</v>
      </c>
      <c r="N30" s="1441">
        <v>175926</v>
      </c>
      <c r="O30" s="1441">
        <v>175926</v>
      </c>
      <c r="P30" s="1441">
        <v>175926</v>
      </c>
      <c r="Q30" s="1441">
        <v>175926</v>
      </c>
      <c r="R30" s="1441">
        <v>175926</v>
      </c>
      <c r="S30" s="1690"/>
    </row>
    <row r="31" spans="1:19" ht="49.5" customHeight="1">
      <c r="A31" s="2220"/>
      <c r="B31" s="1515" t="s">
        <v>2106</v>
      </c>
      <c r="C31" s="2220" t="s">
        <v>28</v>
      </c>
      <c r="D31" s="2229" t="s">
        <v>2101</v>
      </c>
      <c r="E31" s="1441">
        <v>138889</v>
      </c>
      <c r="F31" s="1441">
        <v>175926</v>
      </c>
      <c r="G31" s="1441">
        <v>175926</v>
      </c>
      <c r="H31" s="1441">
        <v>175926</v>
      </c>
      <c r="I31" s="1441">
        <v>175926</v>
      </c>
      <c r="J31" s="1441">
        <v>175926</v>
      </c>
      <c r="K31" s="1441">
        <v>175926</v>
      </c>
      <c r="L31" s="1442">
        <v>175926</v>
      </c>
      <c r="M31" s="1441">
        <v>175926</v>
      </c>
      <c r="N31" s="1441">
        <v>175926</v>
      </c>
      <c r="O31" s="1441">
        <v>175926</v>
      </c>
      <c r="P31" s="1441">
        <v>175926</v>
      </c>
      <c r="Q31" s="1441">
        <v>175926</v>
      </c>
      <c r="R31" s="1441">
        <v>175926</v>
      </c>
      <c r="S31" s="1690"/>
    </row>
    <row r="32" spans="1:19" ht="24.75" customHeight="1">
      <c r="A32" s="2203" t="s">
        <v>1835</v>
      </c>
      <c r="B32" s="3581" t="s">
        <v>1294</v>
      </c>
      <c r="C32" s="3581"/>
      <c r="D32" s="2229"/>
      <c r="E32" s="1461"/>
      <c r="F32" s="1461"/>
      <c r="G32" s="3594"/>
      <c r="H32" s="3594"/>
      <c r="I32" s="3594"/>
      <c r="J32" s="3594"/>
      <c r="K32" s="3594"/>
      <c r="L32" s="3594"/>
      <c r="M32" s="3594"/>
      <c r="N32" s="3594"/>
      <c r="O32" s="3594"/>
      <c r="P32" s="3594"/>
      <c r="Q32" s="3594"/>
      <c r="R32" s="3594"/>
      <c r="S32" s="1690"/>
    </row>
    <row r="33" spans="1:19" ht="35.25" customHeight="1">
      <c r="A33" s="2203">
        <v>1</v>
      </c>
      <c r="B33" s="3568" t="s">
        <v>2535</v>
      </c>
      <c r="C33" s="3568"/>
      <c r="D33" s="3568"/>
      <c r="E33" s="3568"/>
      <c r="F33" s="3568"/>
      <c r="G33" s="3568"/>
      <c r="H33" s="3568"/>
      <c r="I33" s="3568"/>
      <c r="J33" s="3568"/>
      <c r="K33" s="3568"/>
      <c r="L33" s="3568"/>
      <c r="M33" s="3568"/>
      <c r="N33" s="3568"/>
      <c r="O33" s="3568"/>
      <c r="P33" s="3568"/>
      <c r="Q33" s="3568"/>
      <c r="R33" s="3568"/>
      <c r="S33" s="1690"/>
    </row>
    <row r="34" spans="1:19" ht="24.75" customHeight="1">
      <c r="A34" s="2203"/>
      <c r="B34" s="3593" t="s">
        <v>2405</v>
      </c>
      <c r="C34" s="3593"/>
      <c r="D34" s="3593"/>
      <c r="E34" s="1395"/>
      <c r="F34" s="1395"/>
      <c r="G34" s="3380" t="s">
        <v>1911</v>
      </c>
      <c r="H34" s="3380"/>
      <c r="I34" s="3380"/>
      <c r="J34" s="3380"/>
      <c r="K34" s="3380"/>
      <c r="L34" s="3380"/>
      <c r="M34" s="3380"/>
      <c r="N34" s="3380"/>
      <c r="O34" s="3380"/>
      <c r="P34" s="3380"/>
      <c r="Q34" s="3380"/>
      <c r="R34" s="3380"/>
      <c r="S34" s="1690"/>
    </row>
    <row r="35" spans="1:19" ht="79.5" customHeight="1">
      <c r="A35" s="2203"/>
      <c r="B35" s="1274" t="s">
        <v>2406</v>
      </c>
      <c r="C35" s="2220" t="s">
        <v>2373</v>
      </c>
      <c r="D35" s="3585" t="s">
        <v>1930</v>
      </c>
      <c r="E35" s="1461"/>
      <c r="F35" s="1461"/>
      <c r="G35" s="3681">
        <v>177300</v>
      </c>
      <c r="H35" s="3522"/>
      <c r="I35" s="3522"/>
      <c r="J35" s="3522"/>
      <c r="K35" s="3522"/>
      <c r="L35" s="3522"/>
      <c r="M35" s="3522"/>
      <c r="N35" s="3522"/>
      <c r="O35" s="3522"/>
      <c r="P35" s="3522"/>
      <c r="Q35" s="3522"/>
      <c r="R35" s="3523"/>
      <c r="S35" s="1690"/>
    </row>
    <row r="36" spans="1:19" ht="79.5" customHeight="1">
      <c r="A36" s="2203"/>
      <c r="B36" s="1274" t="s">
        <v>2407</v>
      </c>
      <c r="C36" s="2220" t="s">
        <v>2373</v>
      </c>
      <c r="D36" s="3585"/>
      <c r="E36" s="1461"/>
      <c r="F36" s="1461"/>
      <c r="G36" s="3681">
        <v>210000</v>
      </c>
      <c r="H36" s="3522"/>
      <c r="I36" s="3522"/>
      <c r="J36" s="3522"/>
      <c r="K36" s="3522">
        <v>210000</v>
      </c>
      <c r="L36" s="3522"/>
      <c r="M36" s="3522"/>
      <c r="N36" s="3522"/>
      <c r="O36" s="3522"/>
      <c r="P36" s="3522"/>
      <c r="Q36" s="3522"/>
      <c r="R36" s="3523"/>
      <c r="S36" s="1690"/>
    </row>
    <row r="37" spans="1:19" ht="79.5" customHeight="1">
      <c r="A37" s="2203"/>
      <c r="B37" s="1274" t="s">
        <v>2408</v>
      </c>
      <c r="C37" s="2220" t="s">
        <v>123</v>
      </c>
      <c r="D37" s="3585"/>
      <c r="E37" s="1461"/>
      <c r="F37" s="1461"/>
      <c r="G37" s="3681">
        <v>157407</v>
      </c>
      <c r="H37" s="3522"/>
      <c r="I37" s="3522"/>
      <c r="J37" s="3522"/>
      <c r="K37" s="3522"/>
      <c r="L37" s="3522"/>
      <c r="M37" s="3522"/>
      <c r="N37" s="3522"/>
      <c r="O37" s="3522"/>
      <c r="P37" s="3522"/>
      <c r="Q37" s="3522"/>
      <c r="R37" s="3523"/>
      <c r="S37" s="1690"/>
    </row>
    <row r="38" spans="1:19" ht="79.5" customHeight="1">
      <c r="A38" s="2203"/>
      <c r="B38" s="1274" t="s">
        <v>2409</v>
      </c>
      <c r="C38" s="2220" t="s">
        <v>123</v>
      </c>
      <c r="D38" s="3585"/>
      <c r="E38" s="1461"/>
      <c r="F38" s="1461"/>
      <c r="G38" s="3681">
        <v>216000</v>
      </c>
      <c r="H38" s="3522"/>
      <c r="I38" s="3522"/>
      <c r="J38" s="3522"/>
      <c r="K38" s="3522"/>
      <c r="L38" s="3522"/>
      <c r="M38" s="3522"/>
      <c r="N38" s="3522"/>
      <c r="O38" s="3522"/>
      <c r="P38" s="3522"/>
      <c r="Q38" s="3522"/>
      <c r="R38" s="3523"/>
      <c r="S38" s="1690"/>
    </row>
    <row r="39" spans="1:19" ht="79.5" customHeight="1">
      <c r="A39" s="2203"/>
      <c r="B39" s="1274" t="s">
        <v>2410</v>
      </c>
      <c r="C39" s="2220" t="s">
        <v>123</v>
      </c>
      <c r="D39" s="3585"/>
      <c r="E39" s="1461"/>
      <c r="F39" s="1461"/>
      <c r="G39" s="3681">
        <v>224000</v>
      </c>
      <c r="H39" s="3522"/>
      <c r="I39" s="3522"/>
      <c r="J39" s="3522"/>
      <c r="K39" s="3522"/>
      <c r="L39" s="3522"/>
      <c r="M39" s="3522"/>
      <c r="N39" s="3522"/>
      <c r="O39" s="3522"/>
      <c r="P39" s="3522"/>
      <c r="Q39" s="3522"/>
      <c r="R39" s="3523"/>
      <c r="S39" s="1690"/>
    </row>
    <row r="40" spans="1:19" ht="79.5" customHeight="1">
      <c r="A40" s="2203"/>
      <c r="B40" s="1274" t="s">
        <v>2411</v>
      </c>
      <c r="C40" s="2220" t="s">
        <v>123</v>
      </c>
      <c r="D40" s="3585"/>
      <c r="E40" s="1461"/>
      <c r="F40" s="1461"/>
      <c r="G40" s="3681">
        <v>233300</v>
      </c>
      <c r="H40" s="3522"/>
      <c r="I40" s="3522"/>
      <c r="J40" s="3522"/>
      <c r="K40" s="3522"/>
      <c r="L40" s="3522"/>
      <c r="M40" s="3522"/>
      <c r="N40" s="3522"/>
      <c r="O40" s="3522"/>
      <c r="P40" s="3522"/>
      <c r="Q40" s="3522"/>
      <c r="R40" s="3523"/>
      <c r="S40" s="1690"/>
    </row>
    <row r="41" spans="1:19" ht="79.5" customHeight="1">
      <c r="A41" s="2203"/>
      <c r="B41" s="1274" t="s">
        <v>2412</v>
      </c>
      <c r="C41" s="2220" t="s">
        <v>123</v>
      </c>
      <c r="D41" s="3585"/>
      <c r="E41" s="1461"/>
      <c r="F41" s="1461"/>
      <c r="G41" s="3681">
        <v>244400</v>
      </c>
      <c r="H41" s="3522"/>
      <c r="I41" s="3522"/>
      <c r="J41" s="3522"/>
      <c r="K41" s="3522"/>
      <c r="L41" s="3522"/>
      <c r="M41" s="3522"/>
      <c r="N41" s="3522"/>
      <c r="O41" s="3522"/>
      <c r="P41" s="3522"/>
      <c r="Q41" s="3522"/>
      <c r="R41" s="3523"/>
      <c r="S41" s="1690"/>
    </row>
    <row r="42" spans="1:19" ht="79.5" customHeight="1">
      <c r="A42" s="2203"/>
      <c r="B42" s="1274" t="s">
        <v>2413</v>
      </c>
      <c r="C42" s="2220" t="s">
        <v>123</v>
      </c>
      <c r="D42" s="3585"/>
      <c r="E42" s="1461"/>
      <c r="F42" s="1461"/>
      <c r="G42" s="3681">
        <v>288900</v>
      </c>
      <c r="H42" s="3522"/>
      <c r="I42" s="3522"/>
      <c r="J42" s="3522"/>
      <c r="K42" s="3522"/>
      <c r="L42" s="3522"/>
      <c r="M42" s="3522"/>
      <c r="N42" s="3522"/>
      <c r="O42" s="3522"/>
      <c r="P42" s="3522"/>
      <c r="Q42" s="3522"/>
      <c r="R42" s="3523"/>
      <c r="S42" s="1690"/>
    </row>
    <row r="43" spans="1:19" ht="79.5" customHeight="1">
      <c r="A43" s="2203"/>
      <c r="B43" s="1274" t="s">
        <v>2414</v>
      </c>
      <c r="C43" s="2220" t="s">
        <v>123</v>
      </c>
      <c r="D43" s="3585"/>
      <c r="E43" s="1461"/>
      <c r="F43" s="1461"/>
      <c r="G43" s="3681">
        <v>368000</v>
      </c>
      <c r="H43" s="3522"/>
      <c r="I43" s="3522"/>
      <c r="J43" s="3522"/>
      <c r="K43" s="3522"/>
      <c r="L43" s="3522"/>
      <c r="M43" s="3522"/>
      <c r="N43" s="3522"/>
      <c r="O43" s="3522"/>
      <c r="P43" s="3522"/>
      <c r="Q43" s="3522"/>
      <c r="R43" s="3523"/>
      <c r="S43" s="1690"/>
    </row>
    <row r="44" spans="1:19" ht="79.5" customHeight="1">
      <c r="A44" s="2203"/>
      <c r="B44" s="1274" t="s">
        <v>2415</v>
      </c>
      <c r="C44" s="2220" t="s">
        <v>123</v>
      </c>
      <c r="D44" s="3585"/>
      <c r="E44" s="1461"/>
      <c r="F44" s="1461"/>
      <c r="G44" s="3681">
        <v>314100</v>
      </c>
      <c r="H44" s="3522"/>
      <c r="I44" s="3522"/>
      <c r="J44" s="3522"/>
      <c r="K44" s="3522"/>
      <c r="L44" s="3522"/>
      <c r="M44" s="3522"/>
      <c r="N44" s="3522"/>
      <c r="O44" s="3522"/>
      <c r="P44" s="3522"/>
      <c r="Q44" s="3522"/>
      <c r="R44" s="3523"/>
      <c r="S44" s="1690"/>
    </row>
    <row r="45" spans="1:19" ht="79.5" customHeight="1">
      <c r="A45" s="2203"/>
      <c r="B45" s="1274" t="s">
        <v>2416</v>
      </c>
      <c r="C45" s="2220" t="s">
        <v>123</v>
      </c>
      <c r="D45" s="3585"/>
      <c r="E45" s="1461"/>
      <c r="F45" s="1461"/>
      <c r="G45" s="3681">
        <v>344500</v>
      </c>
      <c r="H45" s="3522"/>
      <c r="I45" s="3522"/>
      <c r="J45" s="3522"/>
      <c r="K45" s="3522"/>
      <c r="L45" s="3522"/>
      <c r="M45" s="3522"/>
      <c r="N45" s="3522"/>
      <c r="O45" s="3522"/>
      <c r="P45" s="3522"/>
      <c r="Q45" s="3522"/>
      <c r="R45" s="3523"/>
      <c r="S45" s="1690"/>
    </row>
    <row r="46" spans="1:19" ht="79.5" customHeight="1">
      <c r="A46" s="2203"/>
      <c r="B46" s="1274" t="s">
        <v>2417</v>
      </c>
      <c r="C46" s="2220" t="s">
        <v>2373</v>
      </c>
      <c r="D46" s="3585"/>
      <c r="E46" s="1461"/>
      <c r="F46" s="1461"/>
      <c r="G46" s="3681">
        <v>359400</v>
      </c>
      <c r="H46" s="3522"/>
      <c r="I46" s="3522"/>
      <c r="J46" s="3522"/>
      <c r="K46" s="3522"/>
      <c r="L46" s="3522"/>
      <c r="M46" s="3522"/>
      <c r="N46" s="3522"/>
      <c r="O46" s="3522"/>
      <c r="P46" s="3522"/>
      <c r="Q46" s="3522"/>
      <c r="R46" s="3523"/>
      <c r="S46" s="1690"/>
    </row>
    <row r="47" spans="1:19" ht="79.5" customHeight="1">
      <c r="A47" s="2203"/>
      <c r="B47" s="1274" t="s">
        <v>2418</v>
      </c>
      <c r="C47" s="2220" t="s">
        <v>2373</v>
      </c>
      <c r="D47" s="3585" t="s">
        <v>2424</v>
      </c>
      <c r="E47" s="1461"/>
      <c r="F47" s="1461"/>
      <c r="G47" s="3681">
        <v>583000</v>
      </c>
      <c r="H47" s="3522"/>
      <c r="I47" s="3522"/>
      <c r="J47" s="3522"/>
      <c r="K47" s="3522"/>
      <c r="L47" s="3522"/>
      <c r="M47" s="3522"/>
      <c r="N47" s="3522"/>
      <c r="O47" s="3522"/>
      <c r="P47" s="3522"/>
      <c r="Q47" s="3522"/>
      <c r="R47" s="3523"/>
      <c r="S47" s="1690"/>
    </row>
    <row r="48" spans="1:19" ht="79.5" customHeight="1">
      <c r="A48" s="2203"/>
      <c r="B48" s="1274" t="s">
        <v>2419</v>
      </c>
      <c r="C48" s="2220" t="s">
        <v>2373</v>
      </c>
      <c r="D48" s="3585"/>
      <c r="E48" s="1461"/>
      <c r="F48" s="1461"/>
      <c r="G48" s="3681">
        <v>660000</v>
      </c>
      <c r="H48" s="3522"/>
      <c r="I48" s="3522"/>
      <c r="J48" s="3522"/>
      <c r="K48" s="3522"/>
      <c r="L48" s="3522"/>
      <c r="M48" s="3522"/>
      <c r="N48" s="3522"/>
      <c r="O48" s="3522"/>
      <c r="P48" s="3522"/>
      <c r="Q48" s="3522"/>
      <c r="R48" s="3523"/>
      <c r="S48" s="1690"/>
    </row>
    <row r="49" spans="1:19" ht="79.5" customHeight="1">
      <c r="A49" s="2203"/>
      <c r="B49" s="1274" t="s">
        <v>2420</v>
      </c>
      <c r="C49" s="2220" t="s">
        <v>2373</v>
      </c>
      <c r="D49" s="3585"/>
      <c r="E49" s="1461"/>
      <c r="F49" s="1461"/>
      <c r="G49" s="3681">
        <v>546273</v>
      </c>
      <c r="H49" s="3522"/>
      <c r="I49" s="3522"/>
      <c r="J49" s="3522"/>
      <c r="K49" s="3522"/>
      <c r="L49" s="3522"/>
      <c r="M49" s="3522"/>
      <c r="N49" s="3522"/>
      <c r="O49" s="3522"/>
      <c r="P49" s="3522"/>
      <c r="Q49" s="3522"/>
      <c r="R49" s="3523"/>
      <c r="S49" s="1690"/>
    </row>
    <row r="50" spans="1:19" ht="79.5" customHeight="1">
      <c r="A50" s="2203"/>
      <c r="B50" s="1274" t="s">
        <v>2421</v>
      </c>
      <c r="C50" s="2220" t="s">
        <v>2373</v>
      </c>
      <c r="D50" s="3585"/>
      <c r="E50" s="1461"/>
      <c r="F50" s="1461"/>
      <c r="G50" s="3681">
        <v>156400</v>
      </c>
      <c r="H50" s="3522"/>
      <c r="I50" s="3522"/>
      <c r="J50" s="3522"/>
      <c r="K50" s="3522"/>
      <c r="L50" s="3522"/>
      <c r="M50" s="3522"/>
      <c r="N50" s="3522"/>
      <c r="O50" s="3522"/>
      <c r="P50" s="3522"/>
      <c r="Q50" s="3522"/>
      <c r="R50" s="3523"/>
      <c r="S50" s="1690"/>
    </row>
    <row r="51" spans="1:19" ht="79.5" customHeight="1">
      <c r="A51" s="2203"/>
      <c r="B51" s="1274" t="s">
        <v>2422</v>
      </c>
      <c r="C51" s="2220" t="s">
        <v>2373</v>
      </c>
      <c r="D51" s="3585"/>
      <c r="E51" s="1461"/>
      <c r="F51" s="1461"/>
      <c r="G51" s="3681">
        <v>244400</v>
      </c>
      <c r="H51" s="3522"/>
      <c r="I51" s="3522"/>
      <c r="J51" s="3522"/>
      <c r="K51" s="3522"/>
      <c r="L51" s="3522"/>
      <c r="M51" s="3522"/>
      <c r="N51" s="3522"/>
      <c r="O51" s="3522"/>
      <c r="P51" s="3522"/>
      <c r="Q51" s="3522"/>
      <c r="R51" s="3523"/>
      <c r="S51" s="1690"/>
    </row>
    <row r="52" spans="1:19" ht="79.5" customHeight="1">
      <c r="A52" s="2203"/>
      <c r="B52" s="1274" t="s">
        <v>2423</v>
      </c>
      <c r="C52" s="2220" t="s">
        <v>2373</v>
      </c>
      <c r="D52" s="3585"/>
      <c r="E52" s="1461"/>
      <c r="F52" s="1461"/>
      <c r="G52" s="3681">
        <v>295300</v>
      </c>
      <c r="H52" s="3522"/>
      <c r="I52" s="3522"/>
      <c r="J52" s="3522"/>
      <c r="K52" s="3522"/>
      <c r="L52" s="3522"/>
      <c r="M52" s="3522"/>
      <c r="N52" s="3522"/>
      <c r="O52" s="3522"/>
      <c r="P52" s="3522"/>
      <c r="Q52" s="3522"/>
      <c r="R52" s="3523"/>
      <c r="S52" s="1690"/>
    </row>
    <row r="53" spans="1:19" ht="51.75" customHeight="1">
      <c r="A53" s="2203">
        <v>2</v>
      </c>
      <c r="B53" s="3568" t="s">
        <v>3079</v>
      </c>
      <c r="C53" s="3568"/>
      <c r="D53" s="3568"/>
      <c r="E53" s="3568"/>
      <c r="F53" s="3568"/>
      <c r="G53" s="3568"/>
      <c r="H53" s="3568"/>
      <c r="I53" s="3568"/>
      <c r="J53" s="3568"/>
      <c r="K53" s="3568"/>
      <c r="L53" s="3568"/>
      <c r="M53" s="3568"/>
      <c r="N53" s="3568"/>
      <c r="O53" s="3568"/>
      <c r="P53" s="3568"/>
      <c r="Q53" s="3568"/>
      <c r="R53" s="3568"/>
      <c r="S53" s="1690"/>
    </row>
    <row r="54" spans="1:19" ht="42" customHeight="1">
      <c r="A54" s="2220"/>
      <c r="B54" s="3592" t="s">
        <v>2052</v>
      </c>
      <c r="C54" s="3592"/>
      <c r="D54" s="3592"/>
      <c r="E54" s="2208"/>
      <c r="F54" s="2208"/>
      <c r="G54" s="2208"/>
      <c r="H54" s="2208"/>
      <c r="I54" s="2208"/>
      <c r="J54" s="2208"/>
      <c r="K54" s="2208"/>
      <c r="L54" s="1852"/>
      <c r="M54" s="2208"/>
      <c r="N54" s="2208"/>
      <c r="O54" s="2208"/>
      <c r="P54" s="2208"/>
      <c r="Q54" s="2208"/>
      <c r="R54" s="2208"/>
      <c r="S54" s="1690"/>
    </row>
    <row r="55" spans="1:19" ht="35.25" customHeight="1">
      <c r="A55" s="2220"/>
      <c r="B55" s="3592" t="s">
        <v>2059</v>
      </c>
      <c r="C55" s="3592"/>
      <c r="D55" s="3592"/>
      <c r="E55" s="1853"/>
      <c r="F55" s="1853"/>
      <c r="G55" s="3591" t="s">
        <v>1516</v>
      </c>
      <c r="H55" s="3591"/>
      <c r="I55" s="3591"/>
      <c r="J55" s="3591"/>
      <c r="K55" s="3591"/>
      <c r="L55" s="3591"/>
      <c r="M55" s="3591"/>
      <c r="N55" s="3591"/>
      <c r="O55" s="3591"/>
      <c r="P55" s="3591"/>
      <c r="Q55" s="3591"/>
      <c r="R55" s="3591"/>
      <c r="S55" s="1690"/>
    </row>
    <row r="56" spans="1:19" ht="36.75" customHeight="1">
      <c r="A56" s="2220"/>
      <c r="B56" s="1816" t="s">
        <v>2053</v>
      </c>
      <c r="C56" s="2220" t="s">
        <v>2373</v>
      </c>
      <c r="D56" s="2227"/>
      <c r="E56" s="1855"/>
      <c r="F56" s="1855"/>
      <c r="G56" s="3686">
        <v>324706</v>
      </c>
      <c r="H56" s="3687"/>
      <c r="I56" s="3687"/>
      <c r="J56" s="3687"/>
      <c r="K56" s="3687"/>
      <c r="L56" s="3687"/>
      <c r="M56" s="3687"/>
      <c r="N56" s="3687"/>
      <c r="O56" s="3687"/>
      <c r="P56" s="3687"/>
      <c r="Q56" s="3687"/>
      <c r="R56" s="3688"/>
      <c r="S56" s="1690"/>
    </row>
    <row r="57" spans="1:19" ht="36.75" customHeight="1">
      <c r="A57" s="2220"/>
      <c r="B57" s="1816" t="s">
        <v>2054</v>
      </c>
      <c r="C57" s="2220" t="s">
        <v>2373</v>
      </c>
      <c r="D57" s="2227"/>
      <c r="E57" s="1855"/>
      <c r="F57" s="1855"/>
      <c r="G57" s="3686">
        <v>336471</v>
      </c>
      <c r="H57" s="3687"/>
      <c r="I57" s="3687"/>
      <c r="J57" s="3687"/>
      <c r="K57" s="3687"/>
      <c r="L57" s="3687"/>
      <c r="M57" s="3687"/>
      <c r="N57" s="3687"/>
      <c r="O57" s="3687"/>
      <c r="P57" s="3687"/>
      <c r="Q57" s="3687"/>
      <c r="R57" s="3688"/>
      <c r="S57" s="1690"/>
    </row>
    <row r="58" spans="1:19" ht="36.75" customHeight="1">
      <c r="A58" s="2220"/>
      <c r="B58" s="1816" t="s">
        <v>2442</v>
      </c>
      <c r="C58" s="2220" t="s">
        <v>2373</v>
      </c>
      <c r="D58" s="2227"/>
      <c r="E58" s="1855"/>
      <c r="F58" s="1855"/>
      <c r="G58" s="3686">
        <v>371765</v>
      </c>
      <c r="H58" s="3687"/>
      <c r="I58" s="3687"/>
      <c r="J58" s="3687"/>
      <c r="K58" s="3687"/>
      <c r="L58" s="3687"/>
      <c r="M58" s="3687"/>
      <c r="N58" s="3687"/>
      <c r="O58" s="3687"/>
      <c r="P58" s="3687"/>
      <c r="Q58" s="3687"/>
      <c r="R58" s="3688"/>
      <c r="S58" s="1690"/>
    </row>
    <row r="59" spans="1:19" ht="39" customHeight="1">
      <c r="A59" s="2220"/>
      <c r="B59" s="1816" t="s">
        <v>2056</v>
      </c>
      <c r="C59" s="2220" t="s">
        <v>2373</v>
      </c>
      <c r="D59" s="2229"/>
      <c r="E59" s="1855"/>
      <c r="F59" s="1855"/>
      <c r="G59" s="3686">
        <v>383529</v>
      </c>
      <c r="H59" s="3687"/>
      <c r="I59" s="3687"/>
      <c r="J59" s="3687"/>
      <c r="K59" s="3687"/>
      <c r="L59" s="3687"/>
      <c r="M59" s="3687"/>
      <c r="N59" s="3687"/>
      <c r="O59" s="3687"/>
      <c r="P59" s="3687"/>
      <c r="Q59" s="3687"/>
      <c r="R59" s="3688"/>
      <c r="S59" s="1690"/>
    </row>
    <row r="60" spans="1:19" ht="26.25" customHeight="1">
      <c r="A60" s="2220"/>
      <c r="B60" s="3592" t="s">
        <v>2058</v>
      </c>
      <c r="C60" s="3592"/>
      <c r="D60" s="3592"/>
      <c r="E60" s="1857"/>
      <c r="F60" s="1858"/>
      <c r="G60" s="1511"/>
      <c r="H60" s="1856"/>
      <c r="I60" s="1511"/>
      <c r="J60" s="1511"/>
      <c r="K60" s="1511"/>
      <c r="L60" s="1849"/>
      <c r="M60" s="2220"/>
      <c r="N60" s="1511"/>
      <c r="O60" s="1511"/>
      <c r="P60" s="1511"/>
      <c r="Q60" s="1511"/>
      <c r="R60" s="1856"/>
      <c r="S60" s="1690"/>
    </row>
    <row r="61" spans="1:19" ht="40.5" customHeight="1">
      <c r="A61" s="2220"/>
      <c r="B61" s="1816" t="s">
        <v>2037</v>
      </c>
      <c r="C61" s="2220" t="s">
        <v>2373</v>
      </c>
      <c r="D61" s="3585" t="s">
        <v>1930</v>
      </c>
      <c r="E61" s="1855"/>
      <c r="F61" s="1855"/>
      <c r="G61" s="3686">
        <v>312941</v>
      </c>
      <c r="H61" s="3687"/>
      <c r="I61" s="3687"/>
      <c r="J61" s="3687"/>
      <c r="K61" s="3687"/>
      <c r="L61" s="3687"/>
      <c r="M61" s="3687"/>
      <c r="N61" s="3687"/>
      <c r="O61" s="3687"/>
      <c r="P61" s="3687"/>
      <c r="Q61" s="3687"/>
      <c r="R61" s="3688"/>
      <c r="S61" s="1690"/>
    </row>
    <row r="62" spans="1:19" ht="40.5" customHeight="1">
      <c r="A62" s="2220"/>
      <c r="B62" s="1816" t="s">
        <v>2038</v>
      </c>
      <c r="C62" s="2220" t="s">
        <v>2373</v>
      </c>
      <c r="D62" s="3585"/>
      <c r="E62" s="1855"/>
      <c r="F62" s="1855"/>
      <c r="G62" s="3686">
        <v>348235</v>
      </c>
      <c r="H62" s="3687"/>
      <c r="I62" s="3687"/>
      <c r="J62" s="3687"/>
      <c r="K62" s="3687"/>
      <c r="L62" s="3687"/>
      <c r="M62" s="3687"/>
      <c r="N62" s="3687"/>
      <c r="O62" s="3687"/>
      <c r="P62" s="3687"/>
      <c r="Q62" s="3687"/>
      <c r="R62" s="3688"/>
      <c r="S62" s="1690"/>
    </row>
    <row r="63" spans="1:19" ht="40.5" customHeight="1">
      <c r="A63" s="2220"/>
      <c r="B63" s="3592" t="s">
        <v>2064</v>
      </c>
      <c r="C63" s="3592"/>
      <c r="D63" s="3592"/>
      <c r="E63" s="1853"/>
      <c r="F63" s="1853"/>
      <c r="G63" s="1853"/>
      <c r="H63" s="1853"/>
      <c r="I63" s="1853"/>
      <c r="J63" s="1853"/>
      <c r="K63" s="1853"/>
      <c r="L63" s="3591"/>
      <c r="M63" s="3591"/>
      <c r="N63" s="3591"/>
      <c r="O63" s="3591"/>
      <c r="P63" s="3591"/>
      <c r="Q63" s="3591"/>
      <c r="R63" s="3591"/>
      <c r="S63" s="1690"/>
    </row>
    <row r="64" spans="1:19" ht="40.5" customHeight="1">
      <c r="A64" s="2220"/>
      <c r="B64" s="1816" t="s">
        <v>2444</v>
      </c>
      <c r="C64" s="2220" t="s">
        <v>2373</v>
      </c>
      <c r="D64" s="3585" t="s">
        <v>1562</v>
      </c>
      <c r="E64" s="1855"/>
      <c r="F64" s="1855"/>
      <c r="G64" s="3686">
        <v>324706</v>
      </c>
      <c r="H64" s="3687"/>
      <c r="I64" s="3687"/>
      <c r="J64" s="3687"/>
      <c r="K64" s="3687"/>
      <c r="L64" s="3687"/>
      <c r="M64" s="3687"/>
      <c r="N64" s="3687"/>
      <c r="O64" s="3687"/>
      <c r="P64" s="3687"/>
      <c r="Q64" s="3687"/>
      <c r="R64" s="3688"/>
      <c r="S64" s="1690"/>
    </row>
    <row r="65" spans="1:19" ht="40.5" customHeight="1">
      <c r="A65" s="2203"/>
      <c r="B65" s="1816" t="s">
        <v>2445</v>
      </c>
      <c r="C65" s="2220" t="s">
        <v>2373</v>
      </c>
      <c r="D65" s="3585"/>
      <c r="E65" s="1511"/>
      <c r="F65" s="1511"/>
      <c r="G65" s="3686">
        <v>336471</v>
      </c>
      <c r="H65" s="3687"/>
      <c r="I65" s="3687"/>
      <c r="J65" s="3687"/>
      <c r="K65" s="3687"/>
      <c r="L65" s="3687"/>
      <c r="M65" s="3687"/>
      <c r="N65" s="3687"/>
      <c r="O65" s="3687"/>
      <c r="P65" s="3687"/>
      <c r="Q65" s="3687"/>
      <c r="R65" s="3688"/>
      <c r="S65" s="1690"/>
    </row>
    <row r="66" spans="1:19" ht="40.5" customHeight="1">
      <c r="A66" s="2203"/>
      <c r="B66" s="1816" t="s">
        <v>2062</v>
      </c>
      <c r="C66" s="2220" t="s">
        <v>2373</v>
      </c>
      <c r="D66" s="3585"/>
      <c r="E66" s="1511"/>
      <c r="F66" s="1511"/>
      <c r="G66" s="3686">
        <v>371765</v>
      </c>
      <c r="H66" s="3687"/>
      <c r="I66" s="3687"/>
      <c r="J66" s="3687"/>
      <c r="K66" s="3687"/>
      <c r="L66" s="3687"/>
      <c r="M66" s="3687"/>
      <c r="N66" s="3687"/>
      <c r="O66" s="3687"/>
      <c r="P66" s="3687"/>
      <c r="Q66" s="3687"/>
      <c r="R66" s="3688"/>
      <c r="S66" s="1690"/>
    </row>
    <row r="67" spans="1:19" ht="40.5" customHeight="1">
      <c r="A67" s="2203"/>
      <c r="B67" s="1816" t="s">
        <v>2063</v>
      </c>
      <c r="C67" s="2220" t="s">
        <v>2373</v>
      </c>
      <c r="D67" s="3585"/>
      <c r="E67" s="1511"/>
      <c r="F67" s="1511"/>
      <c r="G67" s="3686">
        <v>383529</v>
      </c>
      <c r="H67" s="3687"/>
      <c r="I67" s="3687"/>
      <c r="J67" s="3687"/>
      <c r="K67" s="3687"/>
      <c r="L67" s="3687"/>
      <c r="M67" s="3687"/>
      <c r="N67" s="3687"/>
      <c r="O67" s="3687"/>
      <c r="P67" s="3687"/>
      <c r="Q67" s="3687"/>
      <c r="R67" s="3688"/>
      <c r="S67" s="1690"/>
    </row>
    <row r="68" spans="1:19" ht="74.25" customHeight="1">
      <c r="A68" s="2203">
        <v>3</v>
      </c>
      <c r="B68" s="3568" t="s">
        <v>2513</v>
      </c>
      <c r="C68" s="3568"/>
      <c r="D68" s="3568"/>
      <c r="E68" s="3568"/>
      <c r="F68" s="3568"/>
      <c r="G68" s="3568"/>
      <c r="H68" s="3568"/>
      <c r="I68" s="3568"/>
      <c r="J68" s="3568"/>
      <c r="K68" s="3568"/>
      <c r="L68" s="3568"/>
      <c r="M68" s="3568"/>
      <c r="N68" s="3568"/>
      <c r="O68" s="3568"/>
      <c r="P68" s="3568"/>
      <c r="Q68" s="3568"/>
      <c r="R68" s="3568"/>
      <c r="S68" s="1690"/>
    </row>
    <row r="69" spans="1:19" ht="36.75" customHeight="1">
      <c r="A69" s="2203"/>
      <c r="B69" s="3581" t="s">
        <v>1726</v>
      </c>
      <c r="C69" s="3581"/>
      <c r="D69" s="3581"/>
      <c r="E69" s="3581"/>
      <c r="F69" s="3581"/>
      <c r="G69" s="3581"/>
      <c r="H69" s="3581"/>
      <c r="I69" s="3581"/>
      <c r="J69" s="3581"/>
      <c r="K69" s="3581"/>
      <c r="L69" s="3581"/>
      <c r="M69" s="3581"/>
      <c r="N69" s="3581"/>
      <c r="O69" s="3581"/>
      <c r="P69" s="3581"/>
      <c r="Q69" s="3581"/>
      <c r="R69" s="3581"/>
      <c r="S69" s="1690"/>
    </row>
    <row r="70" spans="1:19" ht="29.25" customHeight="1">
      <c r="A70" s="2203"/>
      <c r="B70" s="3581" t="s">
        <v>1611</v>
      </c>
      <c r="C70" s="3581"/>
      <c r="D70" s="3581"/>
      <c r="E70" s="2203"/>
      <c r="F70" s="3380" t="s">
        <v>1727</v>
      </c>
      <c r="G70" s="3380"/>
      <c r="H70" s="3380"/>
      <c r="I70" s="3380"/>
      <c r="J70" s="3380"/>
      <c r="K70" s="3380"/>
      <c r="L70" s="3380"/>
      <c r="M70" s="3380"/>
      <c r="N70" s="3380"/>
      <c r="O70" s="3380"/>
      <c r="P70" s="3380"/>
      <c r="Q70" s="2208"/>
      <c r="R70" s="2208"/>
      <c r="S70" s="1690"/>
    </row>
    <row r="71" spans="1:19" ht="44.25" customHeight="1">
      <c r="A71" s="2203"/>
      <c r="B71" s="2216" t="s">
        <v>1743</v>
      </c>
      <c r="C71" s="2203"/>
      <c r="D71" s="2203"/>
      <c r="E71" s="2203"/>
      <c r="F71" s="2203"/>
      <c r="G71" s="2203"/>
      <c r="H71" s="2203"/>
      <c r="I71" s="2203"/>
      <c r="J71" s="2203"/>
      <c r="K71" s="2203"/>
      <c r="L71" s="1852"/>
      <c r="M71" s="2203"/>
      <c r="N71" s="2203"/>
      <c r="O71" s="2203"/>
      <c r="P71" s="2203"/>
      <c r="Q71" s="2208"/>
      <c r="R71" s="2208"/>
      <c r="S71" s="1690"/>
    </row>
    <row r="72" spans="1:19" ht="54.75" customHeight="1">
      <c r="A72" s="2203"/>
      <c r="B72" s="2204" t="s">
        <v>2196</v>
      </c>
      <c r="C72" s="2220" t="s">
        <v>2373</v>
      </c>
      <c r="D72" s="3428" t="s">
        <v>1729</v>
      </c>
      <c r="E72" s="1511"/>
      <c r="F72" s="1511"/>
      <c r="G72" s="3681">
        <v>99510</v>
      </c>
      <c r="H72" s="3522"/>
      <c r="I72" s="3522"/>
      <c r="J72" s="3522"/>
      <c r="K72" s="3522"/>
      <c r="L72" s="3522"/>
      <c r="M72" s="3522"/>
      <c r="N72" s="3522"/>
      <c r="O72" s="3522"/>
      <c r="P72" s="3522"/>
      <c r="Q72" s="3522"/>
      <c r="R72" s="3523"/>
      <c r="S72" s="1690"/>
    </row>
    <row r="73" spans="1:19" ht="54.75" customHeight="1">
      <c r="A73" s="2203"/>
      <c r="B73" s="2204" t="s">
        <v>2436</v>
      </c>
      <c r="C73" s="2220" t="s">
        <v>2373</v>
      </c>
      <c r="D73" s="3429"/>
      <c r="E73" s="1511"/>
      <c r="F73" s="1511"/>
      <c r="G73" s="3681">
        <v>252520</v>
      </c>
      <c r="H73" s="3522"/>
      <c r="I73" s="3522"/>
      <c r="J73" s="3522"/>
      <c r="K73" s="3522"/>
      <c r="L73" s="3522">
        <v>252520</v>
      </c>
      <c r="M73" s="3522"/>
      <c r="N73" s="3522"/>
      <c r="O73" s="3522"/>
      <c r="P73" s="3522"/>
      <c r="Q73" s="3522"/>
      <c r="R73" s="3523"/>
      <c r="S73" s="1690"/>
    </row>
    <row r="74" spans="1:19" ht="44.25" customHeight="1">
      <c r="A74" s="2203"/>
      <c r="B74" s="2204" t="s">
        <v>2198</v>
      </c>
      <c r="C74" s="2220" t="s">
        <v>2373</v>
      </c>
      <c r="D74" s="3430"/>
      <c r="E74" s="1511"/>
      <c r="F74" s="1511"/>
      <c r="G74" s="3686">
        <v>101650</v>
      </c>
      <c r="H74" s="3687"/>
      <c r="I74" s="3687"/>
      <c r="J74" s="3687"/>
      <c r="K74" s="3687"/>
      <c r="L74" s="3687"/>
      <c r="M74" s="3687"/>
      <c r="N74" s="3687"/>
      <c r="O74" s="3687"/>
      <c r="P74" s="3687"/>
      <c r="Q74" s="3687"/>
      <c r="R74" s="3688"/>
      <c r="S74" s="1690"/>
    </row>
    <row r="75" spans="1:19" ht="44.25" customHeight="1">
      <c r="A75" s="2203"/>
      <c r="B75" s="2216" t="s">
        <v>1746</v>
      </c>
      <c r="C75" s="2220"/>
      <c r="D75" s="2220"/>
      <c r="E75" s="1511"/>
      <c r="F75" s="1511"/>
      <c r="G75" s="1511"/>
      <c r="H75" s="2216"/>
      <c r="I75" s="1511"/>
      <c r="J75" s="1511"/>
      <c r="K75" s="1510"/>
      <c r="L75" s="1849"/>
      <c r="M75" s="2224"/>
      <c r="N75" s="1511"/>
      <c r="O75" s="1511"/>
      <c r="P75" s="2216"/>
      <c r="Q75" s="2216"/>
      <c r="R75" s="2216"/>
      <c r="S75" s="1690"/>
    </row>
    <row r="76" spans="1:19" ht="44.25" customHeight="1">
      <c r="A76" s="2203"/>
      <c r="B76" s="2204" t="s">
        <v>2199</v>
      </c>
      <c r="C76" s="2220" t="s">
        <v>2373</v>
      </c>
      <c r="D76" s="3585" t="s">
        <v>1729</v>
      </c>
      <c r="E76" s="1511"/>
      <c r="F76" s="1511"/>
      <c r="G76" s="3686">
        <v>202230</v>
      </c>
      <c r="H76" s="3687"/>
      <c r="I76" s="3687"/>
      <c r="J76" s="3687"/>
      <c r="K76" s="3687"/>
      <c r="L76" s="3687"/>
      <c r="M76" s="3687"/>
      <c r="N76" s="3687"/>
      <c r="O76" s="3687"/>
      <c r="P76" s="3687"/>
      <c r="Q76" s="3687"/>
      <c r="R76" s="3688"/>
      <c r="S76" s="1690"/>
    </row>
    <row r="77" spans="1:19" ht="44.25" customHeight="1">
      <c r="A77" s="2203"/>
      <c r="B77" s="2204" t="s">
        <v>2200</v>
      </c>
      <c r="C77" s="2220" t="s">
        <v>2373</v>
      </c>
      <c r="D77" s="3585"/>
      <c r="E77" s="1511"/>
      <c r="F77" s="1511"/>
      <c r="G77" s="3686">
        <v>263220</v>
      </c>
      <c r="H77" s="3687"/>
      <c r="I77" s="3687"/>
      <c r="J77" s="3687"/>
      <c r="K77" s="3687"/>
      <c r="L77" s="3687"/>
      <c r="M77" s="3687"/>
      <c r="N77" s="3687"/>
      <c r="O77" s="3687"/>
      <c r="P77" s="3687"/>
      <c r="Q77" s="3687"/>
      <c r="R77" s="3688"/>
      <c r="S77" s="1690"/>
    </row>
    <row r="78" spans="1:19" ht="44.25" customHeight="1">
      <c r="A78" s="2203"/>
      <c r="B78" s="2204" t="s">
        <v>2435</v>
      </c>
      <c r="C78" s="2220" t="s">
        <v>2373</v>
      </c>
      <c r="D78" s="2229"/>
      <c r="E78" s="1511"/>
      <c r="F78" s="1511"/>
      <c r="G78" s="3686">
        <v>160500</v>
      </c>
      <c r="H78" s="3687"/>
      <c r="I78" s="3687"/>
      <c r="J78" s="3687"/>
      <c r="K78" s="3687"/>
      <c r="L78" s="3687"/>
      <c r="M78" s="3687"/>
      <c r="N78" s="3687"/>
      <c r="O78" s="3687"/>
      <c r="P78" s="3687"/>
      <c r="Q78" s="3687"/>
      <c r="R78" s="3688"/>
      <c r="S78" s="1690"/>
    </row>
    <row r="79" spans="1:19" ht="44.25" customHeight="1">
      <c r="A79" s="2203"/>
      <c r="B79" s="3581" t="s">
        <v>1749</v>
      </c>
      <c r="C79" s="3581"/>
      <c r="D79" s="2220"/>
      <c r="E79" s="1511"/>
      <c r="F79" s="1511"/>
      <c r="G79" s="1511"/>
      <c r="H79" s="2216"/>
      <c r="I79" s="1511"/>
      <c r="J79" s="1511"/>
      <c r="K79" s="1510"/>
      <c r="L79" s="1849"/>
      <c r="M79" s="2224"/>
      <c r="N79" s="1511"/>
      <c r="O79" s="1511"/>
      <c r="P79" s="2216"/>
      <c r="Q79" s="2216"/>
      <c r="R79" s="2216"/>
      <c r="S79" s="1690"/>
    </row>
    <row r="80" spans="1:19" ht="74.25" customHeight="1">
      <c r="A80" s="2203"/>
      <c r="B80" s="2204" t="s">
        <v>2202</v>
      </c>
      <c r="C80" s="2220" t="s">
        <v>2373</v>
      </c>
      <c r="D80" s="3585" t="s">
        <v>1729</v>
      </c>
      <c r="E80" s="1511"/>
      <c r="F80" s="1511"/>
      <c r="G80" s="3686">
        <v>242890</v>
      </c>
      <c r="H80" s="3687"/>
      <c r="I80" s="3687"/>
      <c r="J80" s="3687"/>
      <c r="K80" s="3687"/>
      <c r="L80" s="3687"/>
      <c r="M80" s="3687"/>
      <c r="N80" s="3687"/>
      <c r="O80" s="3687"/>
      <c r="P80" s="3687"/>
      <c r="Q80" s="3687"/>
      <c r="R80" s="3688"/>
      <c r="S80" s="1690"/>
    </row>
    <row r="81" spans="1:19" ht="74.25" customHeight="1">
      <c r="A81" s="2203"/>
      <c r="B81" s="2204" t="s">
        <v>2203</v>
      </c>
      <c r="C81" s="2220" t="s">
        <v>2373</v>
      </c>
      <c r="D81" s="3585"/>
      <c r="E81" s="1511"/>
      <c r="F81" s="1511"/>
      <c r="G81" s="3686">
        <v>273920</v>
      </c>
      <c r="H81" s="3687"/>
      <c r="I81" s="3687"/>
      <c r="J81" s="3687"/>
      <c r="K81" s="3687"/>
      <c r="L81" s="3687"/>
      <c r="M81" s="3687"/>
      <c r="N81" s="3687"/>
      <c r="O81" s="3687"/>
      <c r="P81" s="3687"/>
      <c r="Q81" s="3687"/>
      <c r="R81" s="3688"/>
      <c r="S81" s="1690"/>
    </row>
    <row r="82" spans="1:19" ht="74.25" customHeight="1">
      <c r="A82" s="2203"/>
      <c r="B82" s="2204" t="s">
        <v>2204</v>
      </c>
      <c r="C82" s="2220" t="s">
        <v>2373</v>
      </c>
      <c r="D82" s="3585"/>
      <c r="E82" s="1511"/>
      <c r="F82" s="1511"/>
      <c r="G82" s="3686">
        <v>374500</v>
      </c>
      <c r="H82" s="3687"/>
      <c r="I82" s="3687"/>
      <c r="J82" s="3687"/>
      <c r="K82" s="3687"/>
      <c r="L82" s="3687"/>
      <c r="M82" s="3687"/>
      <c r="N82" s="3687"/>
      <c r="O82" s="3687"/>
      <c r="P82" s="3687"/>
      <c r="Q82" s="3687"/>
      <c r="R82" s="3688"/>
      <c r="S82" s="1690"/>
    </row>
    <row r="83" spans="1:19" ht="74.25" customHeight="1">
      <c r="A83" s="2203"/>
      <c r="B83" s="2204" t="s">
        <v>2205</v>
      </c>
      <c r="C83" s="2220" t="s">
        <v>2373</v>
      </c>
      <c r="D83" s="3585" t="s">
        <v>1729</v>
      </c>
      <c r="E83" s="1511"/>
      <c r="F83" s="1511"/>
      <c r="G83" s="3686">
        <v>374500</v>
      </c>
      <c r="H83" s="3687"/>
      <c r="I83" s="3687"/>
      <c r="J83" s="3687"/>
      <c r="K83" s="3687"/>
      <c r="L83" s="3687"/>
      <c r="M83" s="3687"/>
      <c r="N83" s="3687"/>
      <c r="O83" s="3687"/>
      <c r="P83" s="3687"/>
      <c r="Q83" s="3687"/>
      <c r="R83" s="3688"/>
      <c r="S83" s="1690"/>
    </row>
    <row r="84" spans="1:19" ht="74.25" customHeight="1">
      <c r="A84" s="2203"/>
      <c r="B84" s="2204" t="s">
        <v>2206</v>
      </c>
      <c r="C84" s="2220" t="s">
        <v>2373</v>
      </c>
      <c r="D84" s="3585"/>
      <c r="E84" s="1511"/>
      <c r="F84" s="1511"/>
      <c r="G84" s="3686">
        <v>304950</v>
      </c>
      <c r="H84" s="3687"/>
      <c r="I84" s="3687"/>
      <c r="J84" s="3687"/>
      <c r="K84" s="3687"/>
      <c r="L84" s="3687"/>
      <c r="M84" s="3687"/>
      <c r="N84" s="3687"/>
      <c r="O84" s="3687"/>
      <c r="P84" s="3687"/>
      <c r="Q84" s="3687"/>
      <c r="R84" s="3688"/>
      <c r="S84" s="1690"/>
    </row>
    <row r="85" spans="1:19" ht="74.25" customHeight="1">
      <c r="A85" s="2203"/>
      <c r="B85" s="2204" t="s">
        <v>2207</v>
      </c>
      <c r="C85" s="2220" t="s">
        <v>2373</v>
      </c>
      <c r="D85" s="3585"/>
      <c r="E85" s="1511"/>
      <c r="F85" s="1511"/>
      <c r="G85" s="3686">
        <v>385200</v>
      </c>
      <c r="H85" s="3687"/>
      <c r="I85" s="3687"/>
      <c r="J85" s="3687"/>
      <c r="K85" s="3687"/>
      <c r="L85" s="3687"/>
      <c r="M85" s="3687"/>
      <c r="N85" s="3687"/>
      <c r="O85" s="3687"/>
      <c r="P85" s="3687"/>
      <c r="Q85" s="3687"/>
      <c r="R85" s="3688"/>
      <c r="S85" s="1690"/>
    </row>
    <row r="86" spans="1:19" ht="74.25" customHeight="1">
      <c r="A86" s="2203"/>
      <c r="B86" s="2204" t="s">
        <v>2208</v>
      </c>
      <c r="C86" s="2220" t="s">
        <v>2373</v>
      </c>
      <c r="D86" s="3585" t="s">
        <v>1729</v>
      </c>
      <c r="E86" s="1511"/>
      <c r="F86" s="1511"/>
      <c r="G86" s="3686">
        <v>315650</v>
      </c>
      <c r="H86" s="3687"/>
      <c r="I86" s="3687"/>
      <c r="J86" s="3687"/>
      <c r="K86" s="3687"/>
      <c r="L86" s="3687"/>
      <c r="M86" s="3687"/>
      <c r="N86" s="3687"/>
      <c r="O86" s="3687"/>
      <c r="P86" s="3687"/>
      <c r="Q86" s="3687"/>
      <c r="R86" s="3688"/>
      <c r="S86" s="1690"/>
    </row>
    <row r="87" spans="1:19" ht="74.25" customHeight="1">
      <c r="A87" s="2203"/>
      <c r="B87" s="2204" t="s">
        <v>2209</v>
      </c>
      <c r="C87" s="2220" t="s">
        <v>2373</v>
      </c>
      <c r="D87" s="3585"/>
      <c r="E87" s="1511"/>
      <c r="F87" s="1511"/>
      <c r="G87" s="3686">
        <v>294250</v>
      </c>
      <c r="H87" s="3687"/>
      <c r="I87" s="3687"/>
      <c r="J87" s="3687"/>
      <c r="K87" s="3687"/>
      <c r="L87" s="3687"/>
      <c r="M87" s="3687"/>
      <c r="N87" s="3687"/>
      <c r="O87" s="3687"/>
      <c r="P87" s="3687"/>
      <c r="Q87" s="3687"/>
      <c r="R87" s="3688"/>
      <c r="S87" s="1690"/>
    </row>
    <row r="88" spans="1:19" ht="74.25" customHeight="1">
      <c r="A88" s="2203"/>
      <c r="B88" s="2204" t="s">
        <v>2210</v>
      </c>
      <c r="C88" s="2220" t="s">
        <v>2373</v>
      </c>
      <c r="D88" s="3585"/>
      <c r="E88" s="1511"/>
      <c r="F88" s="1511"/>
      <c r="G88" s="3686">
        <v>620600</v>
      </c>
      <c r="H88" s="3687"/>
      <c r="I88" s="3687"/>
      <c r="J88" s="3687"/>
      <c r="K88" s="3687"/>
      <c r="L88" s="3687"/>
      <c r="M88" s="3687"/>
      <c r="N88" s="3687"/>
      <c r="O88" s="3687"/>
      <c r="P88" s="3687"/>
      <c r="Q88" s="3687"/>
      <c r="R88" s="3688"/>
      <c r="S88" s="1690"/>
    </row>
    <row r="89" spans="1:19" ht="74.25" customHeight="1">
      <c r="A89" s="2203"/>
      <c r="B89" s="2204" t="s">
        <v>2211</v>
      </c>
      <c r="C89" s="2220" t="s">
        <v>2373</v>
      </c>
      <c r="D89" s="3585"/>
      <c r="E89" s="1511"/>
      <c r="F89" s="1511"/>
      <c r="G89" s="3686">
        <v>952300</v>
      </c>
      <c r="H89" s="3687"/>
      <c r="I89" s="3687"/>
      <c r="J89" s="3687"/>
      <c r="K89" s="3687"/>
      <c r="L89" s="3687"/>
      <c r="M89" s="3687"/>
      <c r="N89" s="3687"/>
      <c r="O89" s="3687"/>
      <c r="P89" s="3687"/>
      <c r="Q89" s="3687"/>
      <c r="R89" s="3688"/>
      <c r="S89" s="1690"/>
    </row>
    <row r="90" spans="1:19" ht="74.25" customHeight="1">
      <c r="A90" s="2203"/>
      <c r="B90" s="2204" t="s">
        <v>2212</v>
      </c>
      <c r="C90" s="2220" t="s">
        <v>2373</v>
      </c>
      <c r="D90" s="3585"/>
      <c r="E90" s="1511"/>
      <c r="F90" s="1511"/>
      <c r="G90" s="3686">
        <v>349890</v>
      </c>
      <c r="H90" s="3687"/>
      <c r="I90" s="3687"/>
      <c r="J90" s="3687"/>
      <c r="K90" s="3687"/>
      <c r="L90" s="3687"/>
      <c r="M90" s="3687"/>
      <c r="N90" s="3687"/>
      <c r="O90" s="3687"/>
      <c r="P90" s="3687"/>
      <c r="Q90" s="3687"/>
      <c r="R90" s="3688"/>
      <c r="S90" s="1690"/>
    </row>
    <row r="91" spans="1:19" ht="78.75" customHeight="1">
      <c r="A91" s="2203"/>
      <c r="B91" s="3581" t="s">
        <v>1748</v>
      </c>
      <c r="C91" s="3581"/>
      <c r="D91" s="2220"/>
      <c r="E91" s="1511"/>
      <c r="F91" s="1511"/>
      <c r="G91" s="1511"/>
      <c r="H91" s="2216"/>
      <c r="I91" s="1511"/>
      <c r="J91" s="1511"/>
      <c r="K91" s="2224"/>
      <c r="L91" s="1849"/>
      <c r="M91" s="1510"/>
      <c r="N91" s="1511"/>
      <c r="O91" s="1511"/>
      <c r="P91" s="2216"/>
      <c r="Q91" s="2216"/>
      <c r="R91" s="2216"/>
      <c r="S91" s="1690"/>
    </row>
    <row r="92" spans="1:19" ht="78.75" customHeight="1">
      <c r="A92" s="2203"/>
      <c r="B92" s="2204" t="s">
        <v>2213</v>
      </c>
      <c r="C92" s="2220" t="s">
        <v>2373</v>
      </c>
      <c r="D92" s="3585" t="s">
        <v>1729</v>
      </c>
      <c r="E92" s="1511"/>
      <c r="F92" s="1511"/>
      <c r="G92" s="3686">
        <v>133750</v>
      </c>
      <c r="H92" s="3687"/>
      <c r="I92" s="3687"/>
      <c r="J92" s="3687"/>
      <c r="K92" s="3687"/>
      <c r="L92" s="3687"/>
      <c r="M92" s="3687"/>
      <c r="N92" s="3687"/>
      <c r="O92" s="3687"/>
      <c r="P92" s="3687"/>
      <c r="Q92" s="3687"/>
      <c r="R92" s="3688"/>
      <c r="S92" s="1690"/>
    </row>
    <row r="93" spans="1:19" ht="78.75" customHeight="1">
      <c r="A93" s="2203"/>
      <c r="B93" s="2204" t="s">
        <v>2214</v>
      </c>
      <c r="C93" s="2220" t="s">
        <v>2373</v>
      </c>
      <c r="D93" s="3585"/>
      <c r="E93" s="1511"/>
      <c r="F93" s="1511"/>
      <c r="G93" s="3686">
        <v>273920</v>
      </c>
      <c r="H93" s="3687"/>
      <c r="I93" s="3687"/>
      <c r="J93" s="3687"/>
      <c r="K93" s="3687"/>
      <c r="L93" s="3687"/>
      <c r="M93" s="3687"/>
      <c r="N93" s="3687"/>
      <c r="O93" s="3687"/>
      <c r="P93" s="3687"/>
      <c r="Q93" s="3687"/>
      <c r="R93" s="3688"/>
      <c r="S93" s="1690"/>
    </row>
    <row r="94" spans="1:19" ht="78.75" customHeight="1">
      <c r="A94" s="2203"/>
      <c r="B94" s="2204" t="s">
        <v>2197</v>
      </c>
      <c r="C94" s="2220" t="s">
        <v>2373</v>
      </c>
      <c r="D94" s="3585" t="s">
        <v>1729</v>
      </c>
      <c r="E94" s="1511"/>
      <c r="F94" s="1511"/>
      <c r="G94" s="3686">
        <v>199020</v>
      </c>
      <c r="H94" s="3687"/>
      <c r="I94" s="3687"/>
      <c r="J94" s="3687"/>
      <c r="K94" s="3687"/>
      <c r="L94" s="3687"/>
      <c r="M94" s="3687"/>
      <c r="N94" s="3687"/>
      <c r="O94" s="3687"/>
      <c r="P94" s="3687"/>
      <c r="Q94" s="3687"/>
      <c r="R94" s="3688"/>
      <c r="S94" s="1690"/>
    </row>
    <row r="95" spans="1:19" ht="78.75" customHeight="1">
      <c r="A95" s="2203"/>
      <c r="B95" s="2204" t="s">
        <v>2215</v>
      </c>
      <c r="C95" s="2220" t="s">
        <v>2373</v>
      </c>
      <c r="D95" s="3585"/>
      <c r="E95" s="1511"/>
      <c r="F95" s="1511"/>
      <c r="G95" s="3686">
        <v>99510</v>
      </c>
      <c r="H95" s="3687"/>
      <c r="I95" s="3687"/>
      <c r="J95" s="3687"/>
      <c r="K95" s="3687"/>
      <c r="L95" s="3687"/>
      <c r="M95" s="3687"/>
      <c r="N95" s="3687"/>
      <c r="O95" s="3687"/>
      <c r="P95" s="3687"/>
      <c r="Q95" s="3687"/>
      <c r="R95" s="3688"/>
      <c r="S95" s="1690"/>
    </row>
    <row r="96" spans="1:19" ht="78.75" customHeight="1">
      <c r="A96" s="2203"/>
      <c r="B96" s="2204" t="s">
        <v>2216</v>
      </c>
      <c r="C96" s="2220" t="s">
        <v>2373</v>
      </c>
      <c r="D96" s="3585"/>
      <c r="E96" s="1511"/>
      <c r="F96" s="1511"/>
      <c r="G96" s="3686">
        <v>194740</v>
      </c>
      <c r="H96" s="3687"/>
      <c r="I96" s="3687"/>
      <c r="J96" s="3687"/>
      <c r="K96" s="3687"/>
      <c r="L96" s="3687"/>
      <c r="M96" s="3687"/>
      <c r="N96" s="3687"/>
      <c r="O96" s="3687"/>
      <c r="P96" s="3687"/>
      <c r="Q96" s="3687"/>
      <c r="R96" s="3688"/>
      <c r="S96" s="1690"/>
    </row>
    <row r="97" spans="1:19" ht="78.75" customHeight="1">
      <c r="A97" s="2203"/>
      <c r="B97" s="3581" t="s">
        <v>1744</v>
      </c>
      <c r="C97" s="3581"/>
      <c r="D97" s="2220"/>
      <c r="E97" s="1511"/>
      <c r="F97" s="1511"/>
      <c r="G97" s="1511"/>
      <c r="H97" s="2216"/>
      <c r="I97" s="1511"/>
      <c r="J97" s="1511"/>
      <c r="K97" s="2224"/>
      <c r="L97" s="1849"/>
      <c r="M97" s="2224"/>
      <c r="N97" s="1511"/>
      <c r="O97" s="1511"/>
      <c r="P97" s="2216"/>
      <c r="Q97" s="2216"/>
      <c r="R97" s="2216"/>
      <c r="S97" s="1690"/>
    </row>
    <row r="98" spans="1:19" ht="78.75" customHeight="1">
      <c r="A98" s="2203"/>
      <c r="B98" s="2204" t="s">
        <v>2217</v>
      </c>
      <c r="C98" s="2220" t="s">
        <v>2373</v>
      </c>
      <c r="D98" s="3585" t="s">
        <v>1729</v>
      </c>
      <c r="E98" s="1511"/>
      <c r="F98" s="1511"/>
      <c r="G98" s="3686">
        <v>98440</v>
      </c>
      <c r="H98" s="3687"/>
      <c r="I98" s="3687"/>
      <c r="J98" s="3687"/>
      <c r="K98" s="3687"/>
      <c r="L98" s="3687"/>
      <c r="M98" s="3687"/>
      <c r="N98" s="3687"/>
      <c r="O98" s="3687"/>
      <c r="P98" s="3687"/>
      <c r="Q98" s="3687"/>
      <c r="R98" s="3688"/>
      <c r="S98" s="1690"/>
    </row>
    <row r="99" spans="1:19" ht="78.75" customHeight="1">
      <c r="A99" s="2203"/>
      <c r="B99" s="2204" t="s">
        <v>2218</v>
      </c>
      <c r="C99" s="2220" t="s">
        <v>2373</v>
      </c>
      <c r="D99" s="3585"/>
      <c r="E99" s="1511"/>
      <c r="F99" s="1511"/>
      <c r="G99" s="3686">
        <v>156220</v>
      </c>
      <c r="H99" s="3687"/>
      <c r="I99" s="3687"/>
      <c r="J99" s="3687"/>
      <c r="K99" s="3687"/>
      <c r="L99" s="3687"/>
      <c r="M99" s="3687"/>
      <c r="N99" s="3687"/>
      <c r="O99" s="3687"/>
      <c r="P99" s="3687"/>
      <c r="Q99" s="3687"/>
      <c r="R99" s="3688"/>
      <c r="S99" s="1690"/>
    </row>
    <row r="100" spans="1:19" ht="78.75" customHeight="1">
      <c r="A100" s="2203"/>
      <c r="B100" s="2204" t="s">
        <v>2219</v>
      </c>
      <c r="C100" s="2220" t="s">
        <v>2373</v>
      </c>
      <c r="D100" s="3585"/>
      <c r="E100" s="1511"/>
      <c r="F100" s="1511"/>
      <c r="G100" s="3686">
        <v>211860</v>
      </c>
      <c r="H100" s="3687"/>
      <c r="I100" s="3687"/>
      <c r="J100" s="3687"/>
      <c r="K100" s="3687"/>
      <c r="L100" s="3687"/>
      <c r="M100" s="3687"/>
      <c r="N100" s="3687"/>
      <c r="O100" s="3687"/>
      <c r="P100" s="3687"/>
      <c r="Q100" s="3687"/>
      <c r="R100" s="3688"/>
      <c r="S100" s="1690"/>
    </row>
    <row r="101" spans="1:19" ht="71.25" customHeight="1">
      <c r="A101" s="2203"/>
      <c r="B101" s="3581" t="s">
        <v>1745</v>
      </c>
      <c r="C101" s="3581"/>
      <c r="D101" s="3585"/>
      <c r="E101" s="1511"/>
      <c r="F101" s="1511"/>
      <c r="G101" s="1511"/>
      <c r="H101" s="2216"/>
      <c r="I101" s="1511"/>
      <c r="J101" s="1511"/>
      <c r="K101" s="2224"/>
      <c r="L101" s="1849"/>
      <c r="M101" s="2224"/>
      <c r="N101" s="1511"/>
      <c r="O101" s="1511"/>
      <c r="P101" s="2216"/>
      <c r="Q101" s="2216"/>
      <c r="R101" s="2216"/>
      <c r="S101" s="1690"/>
    </row>
    <row r="102" spans="1:19" ht="71.25" customHeight="1">
      <c r="A102" s="2203"/>
      <c r="B102" s="2204" t="s">
        <v>2220</v>
      </c>
      <c r="C102" s="2220" t="s">
        <v>2373</v>
      </c>
      <c r="D102" s="3585" t="s">
        <v>1729</v>
      </c>
      <c r="E102" s="1511"/>
      <c r="F102" s="1511"/>
      <c r="G102" s="3686">
        <v>123050</v>
      </c>
      <c r="H102" s="3687"/>
      <c r="I102" s="3687"/>
      <c r="J102" s="3687"/>
      <c r="K102" s="3687"/>
      <c r="L102" s="3687"/>
      <c r="M102" s="3687"/>
      <c r="N102" s="3687"/>
      <c r="O102" s="3687"/>
      <c r="P102" s="3687"/>
      <c r="Q102" s="3687"/>
      <c r="R102" s="3688"/>
      <c r="S102" s="1690"/>
    </row>
    <row r="103" spans="1:19" ht="71.25" customHeight="1">
      <c r="A103" s="2203"/>
      <c r="B103" s="2204" t="s">
        <v>2221</v>
      </c>
      <c r="C103" s="2220" t="s">
        <v>2373</v>
      </c>
      <c r="D103" s="3585"/>
      <c r="E103" s="1511"/>
      <c r="F103" s="1511"/>
      <c r="G103" s="3686">
        <v>112350</v>
      </c>
      <c r="H103" s="3687"/>
      <c r="I103" s="3687"/>
      <c r="J103" s="3687"/>
      <c r="K103" s="3687"/>
      <c r="L103" s="3687"/>
      <c r="M103" s="3687"/>
      <c r="N103" s="3687"/>
      <c r="O103" s="3687"/>
      <c r="P103" s="3687"/>
      <c r="Q103" s="3687"/>
      <c r="R103" s="3688"/>
      <c r="S103" s="1690"/>
    </row>
    <row r="104" spans="1:19" ht="71.25" customHeight="1">
      <c r="A104" s="2203"/>
      <c r="B104" s="2204" t="s">
        <v>2222</v>
      </c>
      <c r="C104" s="2220" t="s">
        <v>2373</v>
      </c>
      <c r="D104" s="3585"/>
      <c r="E104" s="1511"/>
      <c r="F104" s="1511"/>
      <c r="G104" s="3686">
        <v>141240</v>
      </c>
      <c r="H104" s="3687"/>
      <c r="I104" s="3687"/>
      <c r="J104" s="3687"/>
      <c r="K104" s="3687"/>
      <c r="L104" s="3687"/>
      <c r="M104" s="3687"/>
      <c r="N104" s="3687"/>
      <c r="O104" s="3687"/>
      <c r="P104" s="3687"/>
      <c r="Q104" s="3687"/>
      <c r="R104" s="3688"/>
      <c r="S104" s="1690"/>
    </row>
    <row r="105" spans="1:19" ht="71.25" customHeight="1">
      <c r="A105" s="2203"/>
      <c r="B105" s="2204" t="s">
        <v>2223</v>
      </c>
      <c r="C105" s="2220" t="s">
        <v>2373</v>
      </c>
      <c r="D105" s="3585"/>
      <c r="E105" s="1511"/>
      <c r="F105" s="1511"/>
      <c r="G105" s="3686">
        <v>109140</v>
      </c>
      <c r="H105" s="3687"/>
      <c r="I105" s="3687"/>
      <c r="J105" s="3687"/>
      <c r="K105" s="3687"/>
      <c r="L105" s="3687"/>
      <c r="M105" s="3687"/>
      <c r="N105" s="3687"/>
      <c r="O105" s="3687"/>
      <c r="P105" s="3687"/>
      <c r="Q105" s="3687"/>
      <c r="R105" s="3688"/>
      <c r="S105" s="1690"/>
    </row>
    <row r="106" spans="1:19" ht="71.25" customHeight="1">
      <c r="A106" s="2203"/>
      <c r="B106" s="3581" t="s">
        <v>1765</v>
      </c>
      <c r="C106" s="3581"/>
      <c r="D106" s="2220"/>
      <c r="E106" s="1511"/>
      <c r="F106" s="1511"/>
      <c r="G106" s="1511"/>
      <c r="H106" s="2216"/>
      <c r="I106" s="1511"/>
      <c r="J106" s="1511"/>
      <c r="K106" s="2224"/>
      <c r="L106" s="1849"/>
      <c r="M106" s="2224"/>
      <c r="N106" s="1511"/>
      <c r="O106" s="1511"/>
      <c r="P106" s="2216"/>
      <c r="Q106" s="2216"/>
      <c r="R106" s="2216"/>
      <c r="S106" s="1690"/>
    </row>
    <row r="107" spans="1:19" ht="71.25" customHeight="1">
      <c r="A107" s="2203"/>
      <c r="B107" s="2204" t="s">
        <v>2224</v>
      </c>
      <c r="C107" s="2220" t="s">
        <v>2373</v>
      </c>
      <c r="D107" s="3585" t="s">
        <v>1729</v>
      </c>
      <c r="E107" s="1511"/>
      <c r="F107" s="1511"/>
      <c r="G107" s="3686">
        <v>114490</v>
      </c>
      <c r="H107" s="3687"/>
      <c r="I107" s="3687"/>
      <c r="J107" s="3687"/>
      <c r="K107" s="3687"/>
      <c r="L107" s="3687"/>
      <c r="M107" s="3687"/>
      <c r="N107" s="3687"/>
      <c r="O107" s="3687"/>
      <c r="P107" s="3687"/>
      <c r="Q107" s="3687"/>
      <c r="R107" s="3688"/>
      <c r="S107" s="1690"/>
    </row>
    <row r="108" spans="1:19" ht="71.25" customHeight="1">
      <c r="A108" s="2203"/>
      <c r="B108" s="2204" t="s">
        <v>2225</v>
      </c>
      <c r="C108" s="2220" t="s">
        <v>2373</v>
      </c>
      <c r="D108" s="3585"/>
      <c r="E108" s="1511"/>
      <c r="F108" s="1511"/>
      <c r="G108" s="3686">
        <v>104860</v>
      </c>
      <c r="H108" s="3687"/>
      <c r="I108" s="3687"/>
      <c r="J108" s="3687"/>
      <c r="K108" s="3687"/>
      <c r="L108" s="3687"/>
      <c r="M108" s="3687"/>
      <c r="N108" s="3687"/>
      <c r="O108" s="3687"/>
      <c r="P108" s="3687"/>
      <c r="Q108" s="3687"/>
      <c r="R108" s="3688"/>
      <c r="S108" s="1690"/>
    </row>
    <row r="109" spans="1:19" ht="71.25" customHeight="1">
      <c r="A109" s="2203"/>
      <c r="B109" s="3581" t="s">
        <v>1761</v>
      </c>
      <c r="C109" s="3581"/>
      <c r="D109" s="3585"/>
      <c r="E109" s="1511"/>
      <c r="F109" s="1511"/>
      <c r="G109" s="1511"/>
      <c r="H109" s="2216"/>
      <c r="I109" s="1511"/>
      <c r="J109" s="1511"/>
      <c r="K109" s="2224"/>
      <c r="L109" s="1849"/>
      <c r="M109" s="2224"/>
      <c r="N109" s="1511"/>
      <c r="O109" s="1511"/>
      <c r="P109" s="2216"/>
      <c r="Q109" s="2216"/>
      <c r="R109" s="2216"/>
      <c r="S109" s="1690"/>
    </row>
    <row r="110" spans="1:19" ht="71.25" customHeight="1">
      <c r="A110" s="2203"/>
      <c r="B110" s="2204" t="s">
        <v>2226</v>
      </c>
      <c r="C110" s="2220" t="s">
        <v>2373</v>
      </c>
      <c r="D110" s="3585"/>
      <c r="E110" s="1511"/>
      <c r="F110" s="1511"/>
      <c r="G110" s="3686">
        <v>124120</v>
      </c>
      <c r="H110" s="3687"/>
      <c r="I110" s="3687"/>
      <c r="J110" s="3687"/>
      <c r="K110" s="3687"/>
      <c r="L110" s="3687"/>
      <c r="M110" s="3687"/>
      <c r="N110" s="3687"/>
      <c r="O110" s="3687"/>
      <c r="P110" s="3687"/>
      <c r="Q110" s="3687"/>
      <c r="R110" s="3688"/>
      <c r="S110" s="1690"/>
    </row>
    <row r="111" spans="1:19" ht="71.25" customHeight="1">
      <c r="A111" s="2203"/>
      <c r="B111" s="2204" t="s">
        <v>2227</v>
      </c>
      <c r="C111" s="2220" t="s">
        <v>2373</v>
      </c>
      <c r="D111" s="3585"/>
      <c r="E111" s="1511"/>
      <c r="F111" s="1511"/>
      <c r="G111" s="3686">
        <v>145520</v>
      </c>
      <c r="H111" s="3687"/>
      <c r="I111" s="3687"/>
      <c r="J111" s="3687"/>
      <c r="K111" s="3687"/>
      <c r="L111" s="3687"/>
      <c r="M111" s="3687"/>
      <c r="N111" s="3687"/>
      <c r="O111" s="3687"/>
      <c r="P111" s="3687"/>
      <c r="Q111" s="3687"/>
      <c r="R111" s="3688"/>
      <c r="S111" s="1690"/>
    </row>
    <row r="112" spans="1:19" ht="39" customHeight="1">
      <c r="A112" s="2203">
        <v>4</v>
      </c>
      <c r="B112" s="3568" t="s">
        <v>2996</v>
      </c>
      <c r="C112" s="3568"/>
      <c r="D112" s="3568"/>
      <c r="E112" s="3568"/>
      <c r="F112" s="3568"/>
      <c r="G112" s="3568"/>
      <c r="H112" s="3568"/>
      <c r="I112" s="3568"/>
      <c r="J112" s="3568"/>
      <c r="K112" s="3568"/>
      <c r="L112" s="3568"/>
      <c r="M112" s="3568"/>
      <c r="N112" s="3568"/>
      <c r="O112" s="3568"/>
      <c r="P112" s="3568"/>
      <c r="Q112" s="3568"/>
      <c r="R112" s="3568"/>
      <c r="S112" s="1690"/>
    </row>
    <row r="113" spans="1:19" ht="32.25" customHeight="1">
      <c r="A113" s="2203"/>
      <c r="B113" s="2208"/>
      <c r="C113" s="2203"/>
      <c r="D113" s="2208"/>
      <c r="E113" s="3380" t="s">
        <v>2272</v>
      </c>
      <c r="F113" s="3380"/>
      <c r="G113" s="3380"/>
      <c r="H113" s="3380"/>
      <c r="I113" s="3380"/>
      <c r="J113" s="3380"/>
      <c r="K113" s="3380"/>
      <c r="L113" s="3380"/>
      <c r="M113" s="3380"/>
      <c r="N113" s="3380"/>
      <c r="O113" s="3380"/>
      <c r="P113" s="3380"/>
      <c r="Q113" s="3380"/>
      <c r="R113" s="3380"/>
      <c r="S113" s="1690"/>
    </row>
    <row r="114" spans="1:19" ht="25.5" customHeight="1">
      <c r="A114" s="2203"/>
      <c r="B114" s="3592" t="s">
        <v>2111</v>
      </c>
      <c r="C114" s="3592"/>
      <c r="D114" s="3592"/>
      <c r="E114" s="3592"/>
      <c r="F114" s="1511"/>
      <c r="G114" s="1511"/>
      <c r="H114" s="2216"/>
      <c r="I114" s="1511"/>
      <c r="J114" s="1511"/>
      <c r="K114" s="1510"/>
      <c r="L114" s="1510"/>
      <c r="M114" s="2224"/>
      <c r="N114" s="1511"/>
      <c r="O114" s="1511"/>
      <c r="P114" s="2216"/>
      <c r="Q114" s="2216"/>
      <c r="R114" s="2216"/>
      <c r="S114" s="1690"/>
    </row>
    <row r="115" spans="1:19" ht="43.5" customHeight="1">
      <c r="A115" s="2203"/>
      <c r="B115" s="1472" t="s">
        <v>2114</v>
      </c>
      <c r="C115" s="2220" t="s">
        <v>121</v>
      </c>
      <c r="D115" s="3591" t="s">
        <v>2112</v>
      </c>
      <c r="E115" s="1441">
        <v>1620370</v>
      </c>
      <c r="F115" s="1441">
        <v>2193519</v>
      </c>
      <c r="G115" s="1441">
        <v>2193519</v>
      </c>
      <c r="H115" s="1441">
        <v>2193519</v>
      </c>
      <c r="I115" s="1441">
        <v>2193519</v>
      </c>
      <c r="J115" s="1441">
        <v>2193519</v>
      </c>
      <c r="K115" s="1441">
        <v>2193519</v>
      </c>
      <c r="L115" s="1442">
        <v>2193519</v>
      </c>
      <c r="M115" s="1441">
        <v>2193519</v>
      </c>
      <c r="N115" s="1441">
        <v>2193519</v>
      </c>
      <c r="O115" s="1441">
        <v>2193519</v>
      </c>
      <c r="P115" s="1441">
        <v>2193519</v>
      </c>
      <c r="Q115" s="1441">
        <v>2193519</v>
      </c>
      <c r="R115" s="1441">
        <v>2193519</v>
      </c>
      <c r="S115" s="1690"/>
    </row>
    <row r="116" spans="1:19" ht="43.5" customHeight="1">
      <c r="A116" s="2203"/>
      <c r="B116" s="1472" t="s">
        <v>2115</v>
      </c>
      <c r="C116" s="2220" t="s">
        <v>121</v>
      </c>
      <c r="D116" s="3591"/>
      <c r="E116" s="1441">
        <v>1562500</v>
      </c>
      <c r="F116" s="1441">
        <v>2133333</v>
      </c>
      <c r="G116" s="1441">
        <v>2133333</v>
      </c>
      <c r="H116" s="1441">
        <v>2133333</v>
      </c>
      <c r="I116" s="1441">
        <v>2133333</v>
      </c>
      <c r="J116" s="1441">
        <v>2133333</v>
      </c>
      <c r="K116" s="1441">
        <v>2133333</v>
      </c>
      <c r="L116" s="1442">
        <v>2133333</v>
      </c>
      <c r="M116" s="1441">
        <v>2133333</v>
      </c>
      <c r="N116" s="1441">
        <v>2133333</v>
      </c>
      <c r="O116" s="1441">
        <v>2133333</v>
      </c>
      <c r="P116" s="1441">
        <v>2133333</v>
      </c>
      <c r="Q116" s="1441">
        <v>2133333</v>
      </c>
      <c r="R116" s="1441">
        <v>2133333</v>
      </c>
      <c r="S116" s="1690"/>
    </row>
    <row r="117" spans="1:19" ht="43.5" customHeight="1">
      <c r="A117" s="2203"/>
      <c r="B117" s="1472" t="s">
        <v>2116</v>
      </c>
      <c r="C117" s="2220" t="s">
        <v>121</v>
      </c>
      <c r="D117" s="3591" t="s">
        <v>2113</v>
      </c>
      <c r="E117" s="1441">
        <v>1562500</v>
      </c>
      <c r="F117" s="1441">
        <v>2133333</v>
      </c>
      <c r="G117" s="1441">
        <v>2133333</v>
      </c>
      <c r="H117" s="1441">
        <v>2133333</v>
      </c>
      <c r="I117" s="1441">
        <v>2133333</v>
      </c>
      <c r="J117" s="1441">
        <v>2133333</v>
      </c>
      <c r="K117" s="1441">
        <v>2133333</v>
      </c>
      <c r="L117" s="1442">
        <v>2133333</v>
      </c>
      <c r="M117" s="1441">
        <v>2133333</v>
      </c>
      <c r="N117" s="1441">
        <v>2133333</v>
      </c>
      <c r="O117" s="1441">
        <v>2133333</v>
      </c>
      <c r="P117" s="1441">
        <v>2133333</v>
      </c>
      <c r="Q117" s="1441">
        <v>2133333</v>
      </c>
      <c r="R117" s="1441">
        <v>2133333</v>
      </c>
      <c r="S117" s="1690"/>
    </row>
    <row r="118" spans="1:19" ht="43.5" customHeight="1">
      <c r="A118" s="2203"/>
      <c r="B118" s="1472" t="s">
        <v>2117</v>
      </c>
      <c r="C118" s="2220" t="s">
        <v>121</v>
      </c>
      <c r="D118" s="3591"/>
      <c r="E118" s="1441">
        <v>1562500</v>
      </c>
      <c r="F118" s="1441">
        <v>2133333</v>
      </c>
      <c r="G118" s="1441">
        <v>2133333</v>
      </c>
      <c r="H118" s="1441">
        <v>2133333</v>
      </c>
      <c r="I118" s="1441">
        <v>2133333</v>
      </c>
      <c r="J118" s="1441">
        <v>2133333</v>
      </c>
      <c r="K118" s="1441">
        <v>2133333</v>
      </c>
      <c r="L118" s="1442">
        <v>2133333</v>
      </c>
      <c r="M118" s="1441">
        <v>2133333</v>
      </c>
      <c r="N118" s="1441">
        <v>2133333</v>
      </c>
      <c r="O118" s="1441">
        <v>2133333</v>
      </c>
      <c r="P118" s="1441">
        <v>2133333</v>
      </c>
      <c r="Q118" s="1441">
        <v>2133333</v>
      </c>
      <c r="R118" s="1441">
        <v>2133333</v>
      </c>
      <c r="S118" s="1690"/>
    </row>
    <row r="119" spans="1:19" ht="21.75" customHeight="1">
      <c r="A119" s="2203"/>
      <c r="B119" s="3591" t="s">
        <v>2118</v>
      </c>
      <c r="C119" s="3591"/>
      <c r="D119" s="3591"/>
      <c r="E119" s="3591"/>
      <c r="F119" s="1511"/>
      <c r="G119" s="1511"/>
      <c r="H119" s="2216"/>
      <c r="I119" s="1511"/>
      <c r="J119" s="1511"/>
      <c r="K119" s="1510"/>
      <c r="L119" s="1510"/>
      <c r="M119" s="2224"/>
      <c r="N119" s="1511"/>
      <c r="O119" s="1511"/>
      <c r="P119" s="2216"/>
      <c r="Q119" s="2216"/>
      <c r="R119" s="2216"/>
      <c r="S119" s="1690"/>
    </row>
    <row r="120" spans="1:19" ht="36.75" customHeight="1">
      <c r="A120" s="2203"/>
      <c r="B120" s="1472" t="s">
        <v>2114</v>
      </c>
      <c r="C120" s="2220" t="s">
        <v>121</v>
      </c>
      <c r="D120" s="3591" t="s">
        <v>2112</v>
      </c>
      <c r="E120" s="1441">
        <v>1851852</v>
      </c>
      <c r="F120" s="1441">
        <v>2537037</v>
      </c>
      <c r="G120" s="1441">
        <v>2537037</v>
      </c>
      <c r="H120" s="1441">
        <v>2537037</v>
      </c>
      <c r="I120" s="1441">
        <v>2537037</v>
      </c>
      <c r="J120" s="1441">
        <v>2537037</v>
      </c>
      <c r="K120" s="1441">
        <v>2537037</v>
      </c>
      <c r="L120" s="1442">
        <v>2537037</v>
      </c>
      <c r="M120" s="1441">
        <v>2537037</v>
      </c>
      <c r="N120" s="1441">
        <v>2537037</v>
      </c>
      <c r="O120" s="1441">
        <v>2537037</v>
      </c>
      <c r="P120" s="1441">
        <v>2537037</v>
      </c>
      <c r="Q120" s="1441">
        <v>2537037</v>
      </c>
      <c r="R120" s="1441">
        <v>2537037</v>
      </c>
      <c r="S120" s="1690"/>
    </row>
    <row r="121" spans="1:19" ht="36.75" customHeight="1">
      <c r="A121" s="2203"/>
      <c r="B121" s="1472" t="s">
        <v>2115</v>
      </c>
      <c r="C121" s="2220" t="s">
        <v>121</v>
      </c>
      <c r="D121" s="3591"/>
      <c r="E121" s="1441">
        <v>1736111</v>
      </c>
      <c r="F121" s="1441">
        <v>2404630</v>
      </c>
      <c r="G121" s="1441">
        <v>2404630</v>
      </c>
      <c r="H121" s="1441">
        <v>2404630</v>
      </c>
      <c r="I121" s="1441">
        <v>2404630</v>
      </c>
      <c r="J121" s="1441">
        <v>2404630</v>
      </c>
      <c r="K121" s="1441">
        <v>2404630</v>
      </c>
      <c r="L121" s="1442">
        <v>2404630</v>
      </c>
      <c r="M121" s="1441">
        <v>2404630</v>
      </c>
      <c r="N121" s="1441">
        <v>2404630</v>
      </c>
      <c r="O121" s="1441">
        <v>2404630</v>
      </c>
      <c r="P121" s="1441">
        <v>2404630</v>
      </c>
      <c r="Q121" s="1441">
        <v>2404630</v>
      </c>
      <c r="R121" s="1441">
        <v>2404630</v>
      </c>
      <c r="S121" s="1690"/>
    </row>
    <row r="122" spans="1:19" ht="36.75" customHeight="1">
      <c r="A122" s="2203"/>
      <c r="B122" s="1472" t="s">
        <v>2116</v>
      </c>
      <c r="C122" s="2220" t="s">
        <v>121</v>
      </c>
      <c r="D122" s="3591" t="s">
        <v>2113</v>
      </c>
      <c r="E122" s="1441">
        <v>1736111</v>
      </c>
      <c r="F122" s="1441">
        <v>2404630</v>
      </c>
      <c r="G122" s="1441">
        <v>2404630</v>
      </c>
      <c r="H122" s="1441">
        <v>2404630</v>
      </c>
      <c r="I122" s="1441">
        <v>2404630</v>
      </c>
      <c r="J122" s="1441">
        <v>2404630</v>
      </c>
      <c r="K122" s="1441">
        <v>2404630</v>
      </c>
      <c r="L122" s="1442">
        <v>2404630</v>
      </c>
      <c r="M122" s="1441">
        <v>2404630</v>
      </c>
      <c r="N122" s="1441">
        <v>2404630</v>
      </c>
      <c r="O122" s="1441">
        <v>2404630</v>
      </c>
      <c r="P122" s="1441">
        <v>2404630</v>
      </c>
      <c r="Q122" s="1441">
        <v>2404630</v>
      </c>
      <c r="R122" s="1441">
        <v>2404630</v>
      </c>
      <c r="S122" s="1690"/>
    </row>
    <row r="123" spans="1:19" ht="36.75" customHeight="1">
      <c r="A123" s="2203"/>
      <c r="B123" s="1472" t="s">
        <v>2117</v>
      </c>
      <c r="C123" s="2220" t="s">
        <v>121</v>
      </c>
      <c r="D123" s="3591"/>
      <c r="E123" s="1441">
        <v>1736111</v>
      </c>
      <c r="F123" s="1441">
        <v>2404630</v>
      </c>
      <c r="G123" s="1441">
        <v>2404630</v>
      </c>
      <c r="H123" s="1441">
        <v>2404630</v>
      </c>
      <c r="I123" s="1441">
        <v>2404630</v>
      </c>
      <c r="J123" s="1441">
        <v>2404630</v>
      </c>
      <c r="K123" s="1441">
        <v>2404630</v>
      </c>
      <c r="L123" s="1442">
        <v>2404630</v>
      </c>
      <c r="M123" s="1441">
        <v>2404630</v>
      </c>
      <c r="N123" s="1441">
        <v>2404630</v>
      </c>
      <c r="O123" s="1441">
        <v>2404630</v>
      </c>
      <c r="P123" s="1441">
        <v>2404630</v>
      </c>
      <c r="Q123" s="1441">
        <v>2404630</v>
      </c>
      <c r="R123" s="1441">
        <v>2404630</v>
      </c>
      <c r="S123" s="1690"/>
    </row>
    <row r="124" spans="1:19" ht="20.25" customHeight="1">
      <c r="A124" s="2203"/>
      <c r="B124" s="3591" t="s">
        <v>2119</v>
      </c>
      <c r="C124" s="3591"/>
      <c r="D124" s="3591"/>
      <c r="E124" s="3591"/>
      <c r="F124" s="1511"/>
      <c r="G124" s="1511"/>
      <c r="H124" s="2216"/>
      <c r="I124" s="1511"/>
      <c r="J124" s="1511"/>
      <c r="K124" s="1510"/>
      <c r="L124" s="1510"/>
      <c r="M124" s="2224"/>
      <c r="N124" s="1511"/>
      <c r="O124" s="1511"/>
      <c r="P124" s="2216"/>
      <c r="Q124" s="2216"/>
      <c r="R124" s="2216"/>
      <c r="S124" s="1690"/>
    </row>
    <row r="125" spans="1:19" ht="48" customHeight="1">
      <c r="A125" s="2203"/>
      <c r="B125" s="1472" t="s">
        <v>2115</v>
      </c>
      <c r="C125" s="2220" t="s">
        <v>121</v>
      </c>
      <c r="D125" s="3591" t="s">
        <v>2112</v>
      </c>
      <c r="E125" s="1441">
        <v>2662037</v>
      </c>
      <c r="F125" s="1441">
        <v>3480556</v>
      </c>
      <c r="G125" s="1441">
        <v>3480556</v>
      </c>
      <c r="H125" s="1441">
        <v>3480556</v>
      </c>
      <c r="I125" s="1441">
        <v>3480556</v>
      </c>
      <c r="J125" s="1441">
        <v>3480556</v>
      </c>
      <c r="K125" s="1441">
        <v>3480556</v>
      </c>
      <c r="L125" s="1442">
        <v>3480556</v>
      </c>
      <c r="M125" s="1441">
        <v>3480556</v>
      </c>
      <c r="N125" s="1441">
        <v>3480556</v>
      </c>
      <c r="O125" s="1441">
        <v>3480556</v>
      </c>
      <c r="P125" s="1441">
        <v>3480556</v>
      </c>
      <c r="Q125" s="1441">
        <v>3480556</v>
      </c>
      <c r="R125" s="1441">
        <v>3480556</v>
      </c>
      <c r="S125" s="1690"/>
    </row>
    <row r="126" spans="1:19" ht="48" customHeight="1">
      <c r="A126" s="2203"/>
      <c r="B126" s="1472" t="s">
        <v>2116</v>
      </c>
      <c r="C126" s="2220" t="s">
        <v>121</v>
      </c>
      <c r="D126" s="3591"/>
      <c r="E126" s="1441">
        <v>2893519</v>
      </c>
      <c r="F126" s="1441">
        <v>3749074</v>
      </c>
      <c r="G126" s="1441">
        <v>3749074</v>
      </c>
      <c r="H126" s="1441">
        <v>3749074</v>
      </c>
      <c r="I126" s="1441">
        <v>3749074</v>
      </c>
      <c r="J126" s="1441">
        <v>3749074</v>
      </c>
      <c r="K126" s="1441">
        <v>3749074</v>
      </c>
      <c r="L126" s="1442">
        <v>3749074</v>
      </c>
      <c r="M126" s="1441">
        <v>3749074</v>
      </c>
      <c r="N126" s="1441">
        <v>3749074</v>
      </c>
      <c r="O126" s="1441">
        <v>3749074</v>
      </c>
      <c r="P126" s="1441">
        <v>3749074</v>
      </c>
      <c r="Q126" s="1441">
        <v>3749074</v>
      </c>
      <c r="R126" s="1441">
        <v>3749074</v>
      </c>
      <c r="S126" s="1690"/>
    </row>
    <row r="127" spans="1:19" ht="48" customHeight="1">
      <c r="A127" s="2203"/>
      <c r="B127" s="1472" t="s">
        <v>2117</v>
      </c>
      <c r="C127" s="2220" t="s">
        <v>121</v>
      </c>
      <c r="D127" s="2203" t="s">
        <v>2113</v>
      </c>
      <c r="E127" s="1441">
        <v>2893519</v>
      </c>
      <c r="F127" s="1441">
        <v>3749074</v>
      </c>
      <c r="G127" s="1441">
        <v>3749074</v>
      </c>
      <c r="H127" s="1441">
        <v>3749074</v>
      </c>
      <c r="I127" s="1441">
        <v>3749074</v>
      </c>
      <c r="J127" s="1441">
        <v>3749074</v>
      </c>
      <c r="K127" s="1441">
        <v>3749074</v>
      </c>
      <c r="L127" s="1442">
        <v>3749074</v>
      </c>
      <c r="M127" s="1441">
        <v>3749074</v>
      </c>
      <c r="N127" s="1441">
        <v>3749074</v>
      </c>
      <c r="O127" s="1441">
        <v>3749074</v>
      </c>
      <c r="P127" s="1441">
        <v>3749074</v>
      </c>
      <c r="Q127" s="1441">
        <v>3749074</v>
      </c>
      <c r="R127" s="1441">
        <v>3749074</v>
      </c>
      <c r="S127" s="1690"/>
    </row>
    <row r="128" spans="1:19" ht="40.5" customHeight="1">
      <c r="A128" s="2203"/>
      <c r="B128" s="3591" t="s">
        <v>2120</v>
      </c>
      <c r="C128" s="3591"/>
      <c r="D128" s="3591"/>
      <c r="E128" s="3591"/>
      <c r="F128" s="1511"/>
      <c r="G128" s="1511"/>
      <c r="H128" s="2216"/>
      <c r="I128" s="1511"/>
      <c r="J128" s="1511"/>
      <c r="K128" s="1510"/>
      <c r="L128" s="1510"/>
      <c r="M128" s="2224"/>
      <c r="N128" s="1511"/>
      <c r="O128" s="1511"/>
      <c r="P128" s="2216"/>
      <c r="Q128" s="2216"/>
      <c r="R128" s="2216"/>
      <c r="S128" s="1690"/>
    </row>
    <row r="129" spans="1:19" ht="45" customHeight="1">
      <c r="A129" s="2203"/>
      <c r="B129" s="1472" t="s">
        <v>2121</v>
      </c>
      <c r="C129" s="2220" t="s">
        <v>121</v>
      </c>
      <c r="D129" s="3591" t="s">
        <v>2113</v>
      </c>
      <c r="E129" s="1441">
        <v>1736111</v>
      </c>
      <c r="F129" s="1441">
        <v>2402778</v>
      </c>
      <c r="G129" s="1441">
        <v>2402778</v>
      </c>
      <c r="H129" s="1441">
        <v>2402778</v>
      </c>
      <c r="I129" s="1441">
        <v>2402778</v>
      </c>
      <c r="J129" s="1441">
        <v>2402778</v>
      </c>
      <c r="K129" s="1441">
        <v>2402778</v>
      </c>
      <c r="L129" s="1442">
        <v>2402778</v>
      </c>
      <c r="M129" s="1441">
        <v>2402778</v>
      </c>
      <c r="N129" s="1441">
        <v>2402778</v>
      </c>
      <c r="O129" s="1441">
        <v>2402778</v>
      </c>
      <c r="P129" s="1441">
        <v>2402778</v>
      </c>
      <c r="Q129" s="1441">
        <v>2402778</v>
      </c>
      <c r="R129" s="1441">
        <v>2402778</v>
      </c>
      <c r="S129" s="1690"/>
    </row>
    <row r="130" spans="1:19" ht="45" customHeight="1">
      <c r="A130" s="2203"/>
      <c r="B130" s="1472" t="s">
        <v>2122</v>
      </c>
      <c r="C130" s="2220" t="s">
        <v>121</v>
      </c>
      <c r="D130" s="3591"/>
      <c r="E130" s="1441">
        <v>1793891</v>
      </c>
      <c r="F130" s="1441">
        <v>2458333</v>
      </c>
      <c r="G130" s="1441">
        <v>2458333</v>
      </c>
      <c r="H130" s="1441">
        <v>2458333</v>
      </c>
      <c r="I130" s="1441">
        <v>2458333</v>
      </c>
      <c r="J130" s="1441">
        <v>2458333</v>
      </c>
      <c r="K130" s="1441">
        <v>2458333</v>
      </c>
      <c r="L130" s="1442">
        <v>2458333</v>
      </c>
      <c r="M130" s="1441">
        <v>2458333</v>
      </c>
      <c r="N130" s="1441">
        <v>2458333</v>
      </c>
      <c r="O130" s="1441">
        <v>2458333</v>
      </c>
      <c r="P130" s="1441">
        <v>2458333</v>
      </c>
      <c r="Q130" s="1441">
        <v>2458333</v>
      </c>
      <c r="R130" s="1441">
        <v>2458333</v>
      </c>
      <c r="S130" s="1690"/>
    </row>
    <row r="131" spans="1:19" ht="51.75" customHeight="1">
      <c r="A131" s="2203"/>
      <c r="B131" s="3591" t="s">
        <v>2127</v>
      </c>
      <c r="C131" s="3591"/>
      <c r="D131" s="3591"/>
      <c r="E131" s="3591"/>
      <c r="F131" s="1511"/>
      <c r="G131" s="1511"/>
      <c r="H131" s="2216"/>
      <c r="I131" s="1511"/>
      <c r="J131" s="1511"/>
      <c r="K131" s="1510"/>
      <c r="L131" s="1510"/>
      <c r="M131" s="2224"/>
      <c r="N131" s="1511"/>
      <c r="O131" s="1511"/>
      <c r="P131" s="2216"/>
      <c r="Q131" s="2216"/>
      <c r="R131" s="2216"/>
      <c r="S131" s="1690"/>
    </row>
    <row r="132" spans="1:19" ht="49.5" customHeight="1">
      <c r="A132" s="2203"/>
      <c r="B132" s="1472" t="s">
        <v>2123</v>
      </c>
      <c r="C132" s="2220" t="s">
        <v>121</v>
      </c>
      <c r="D132" s="3591" t="s">
        <v>2113</v>
      </c>
      <c r="E132" s="1441">
        <v>2824074</v>
      </c>
      <c r="F132" s="1441">
        <v>3568519</v>
      </c>
      <c r="G132" s="1441">
        <v>3568519</v>
      </c>
      <c r="H132" s="1441">
        <v>3568519</v>
      </c>
      <c r="I132" s="1441">
        <v>3568519</v>
      </c>
      <c r="J132" s="1441">
        <v>3568519</v>
      </c>
      <c r="K132" s="1441">
        <v>3568519</v>
      </c>
      <c r="L132" s="1442">
        <v>3568519</v>
      </c>
      <c r="M132" s="1441">
        <v>3568519</v>
      </c>
      <c r="N132" s="1441">
        <v>3568519</v>
      </c>
      <c r="O132" s="1441">
        <v>3568519</v>
      </c>
      <c r="P132" s="1441">
        <v>3568519</v>
      </c>
      <c r="Q132" s="1441">
        <v>3568519</v>
      </c>
      <c r="R132" s="1441">
        <v>3568519</v>
      </c>
      <c r="S132" s="1690"/>
    </row>
    <row r="133" spans="1:19" ht="49.5" customHeight="1">
      <c r="A133" s="2203"/>
      <c r="B133" s="1472" t="s">
        <v>2124</v>
      </c>
      <c r="C133" s="2220" t="s">
        <v>121</v>
      </c>
      <c r="D133" s="3591"/>
      <c r="E133" s="1441">
        <v>2638889</v>
      </c>
      <c r="F133" s="1441">
        <v>3332407</v>
      </c>
      <c r="G133" s="1441">
        <v>3332407</v>
      </c>
      <c r="H133" s="1441">
        <v>3332407</v>
      </c>
      <c r="I133" s="1441">
        <v>3332407</v>
      </c>
      <c r="J133" s="1441">
        <v>3332407</v>
      </c>
      <c r="K133" s="1441">
        <v>3332407</v>
      </c>
      <c r="L133" s="1442">
        <v>3332407</v>
      </c>
      <c r="M133" s="1441">
        <v>3332407</v>
      </c>
      <c r="N133" s="1441">
        <v>3332407</v>
      </c>
      <c r="O133" s="1441">
        <v>3332407</v>
      </c>
      <c r="P133" s="1441">
        <v>3332407</v>
      </c>
      <c r="Q133" s="1441">
        <v>3332407</v>
      </c>
      <c r="R133" s="1441">
        <v>3332407</v>
      </c>
      <c r="S133" s="1690"/>
    </row>
    <row r="134" spans="1:19" ht="49.5" customHeight="1">
      <c r="A134" s="2203"/>
      <c r="B134" s="1472" t="s">
        <v>2840</v>
      </c>
      <c r="C134" s="2220" t="s">
        <v>121</v>
      </c>
      <c r="D134" s="3591"/>
      <c r="E134" s="1441">
        <v>3796296</v>
      </c>
      <c r="F134" s="1441">
        <v>4554630</v>
      </c>
      <c r="G134" s="1441">
        <v>4554630</v>
      </c>
      <c r="H134" s="1441">
        <v>4554630</v>
      </c>
      <c r="I134" s="1441">
        <v>4554630</v>
      </c>
      <c r="J134" s="1441">
        <v>4554630</v>
      </c>
      <c r="K134" s="1441">
        <v>4554630</v>
      </c>
      <c r="L134" s="1442">
        <v>4554630</v>
      </c>
      <c r="M134" s="1441">
        <v>4554630</v>
      </c>
      <c r="N134" s="1441">
        <v>4554630</v>
      </c>
      <c r="O134" s="1441">
        <v>4554630</v>
      </c>
      <c r="P134" s="1441">
        <v>4554630</v>
      </c>
      <c r="Q134" s="1441">
        <v>4554630</v>
      </c>
      <c r="R134" s="1441">
        <v>4554630</v>
      </c>
      <c r="S134" s="1690"/>
    </row>
    <row r="135" spans="1:19" ht="49.5" customHeight="1">
      <c r="A135" s="2203"/>
      <c r="B135" s="1472" t="s">
        <v>2269</v>
      </c>
      <c r="C135" s="2220" t="s">
        <v>121</v>
      </c>
      <c r="D135" s="3591"/>
      <c r="E135" s="1441">
        <v>3611111</v>
      </c>
      <c r="F135" s="1441">
        <v>4360185</v>
      </c>
      <c r="G135" s="1441">
        <v>4360185</v>
      </c>
      <c r="H135" s="1441">
        <v>4360185</v>
      </c>
      <c r="I135" s="1441">
        <v>4360185</v>
      </c>
      <c r="J135" s="1441">
        <v>4360185</v>
      </c>
      <c r="K135" s="1441">
        <v>4360185</v>
      </c>
      <c r="L135" s="1442">
        <v>4360185</v>
      </c>
      <c r="M135" s="1441">
        <v>4360185</v>
      </c>
      <c r="N135" s="1441">
        <v>4360185</v>
      </c>
      <c r="O135" s="1441">
        <v>4360185</v>
      </c>
      <c r="P135" s="1441">
        <v>4360185</v>
      </c>
      <c r="Q135" s="1441">
        <v>4360185</v>
      </c>
      <c r="R135" s="1441">
        <v>4360185</v>
      </c>
      <c r="S135" s="1690"/>
    </row>
    <row r="136" spans="1:19" ht="66.75" customHeight="1">
      <c r="A136" s="2203">
        <v>5</v>
      </c>
      <c r="B136" s="3568" t="s">
        <v>2526</v>
      </c>
      <c r="C136" s="3568"/>
      <c r="D136" s="3568"/>
      <c r="E136" s="3568"/>
      <c r="F136" s="3568"/>
      <c r="G136" s="3568"/>
      <c r="H136" s="3568"/>
      <c r="I136" s="3568"/>
      <c r="J136" s="3568"/>
      <c r="K136" s="3568"/>
      <c r="L136" s="3568"/>
      <c r="M136" s="3568"/>
      <c r="N136" s="3568"/>
      <c r="O136" s="3568"/>
      <c r="P136" s="3568"/>
      <c r="Q136" s="3568"/>
      <c r="R136" s="3568"/>
      <c r="S136" s="1690"/>
    </row>
    <row r="137" spans="1:19" ht="37.5" customHeight="1">
      <c r="A137" s="2203"/>
      <c r="B137" s="3581" t="s">
        <v>2178</v>
      </c>
      <c r="C137" s="3581"/>
      <c r="D137" s="3581"/>
      <c r="E137" s="3380" t="s">
        <v>2527</v>
      </c>
      <c r="F137" s="3380"/>
      <c r="G137" s="3380"/>
      <c r="H137" s="3380"/>
      <c r="I137" s="3380"/>
      <c r="J137" s="3380"/>
      <c r="K137" s="3380"/>
      <c r="L137" s="3380"/>
      <c r="M137" s="3380"/>
      <c r="N137" s="3380"/>
      <c r="O137" s="3380"/>
      <c r="P137" s="3380"/>
      <c r="Q137" s="3380"/>
      <c r="R137" s="3380"/>
      <c r="S137" s="1690"/>
    </row>
    <row r="138" spans="1:19" ht="120.75" customHeight="1">
      <c r="A138" s="2203"/>
      <c r="B138" s="2204" t="s">
        <v>2179</v>
      </c>
      <c r="C138" s="2220" t="s">
        <v>2373</v>
      </c>
      <c r="D138" s="3585" t="s">
        <v>1729</v>
      </c>
      <c r="E138" s="1504"/>
      <c r="F138" s="1461"/>
      <c r="G138" s="3681">
        <v>458182</v>
      </c>
      <c r="H138" s="3522"/>
      <c r="I138" s="3522"/>
      <c r="J138" s="3522"/>
      <c r="K138" s="3522"/>
      <c r="L138" s="3522"/>
      <c r="M138" s="3522"/>
      <c r="N138" s="3522"/>
      <c r="O138" s="3522"/>
      <c r="P138" s="3522"/>
      <c r="Q138" s="3522"/>
      <c r="R138" s="3523"/>
      <c r="S138" s="1690"/>
    </row>
    <row r="139" spans="1:19" ht="120.75" customHeight="1">
      <c r="A139" s="2203"/>
      <c r="B139" s="2204" t="s">
        <v>2180</v>
      </c>
      <c r="C139" s="2220" t="s">
        <v>2373</v>
      </c>
      <c r="D139" s="3585"/>
      <c r="E139" s="1510"/>
      <c r="F139" s="1511"/>
      <c r="G139" s="3681">
        <v>496000</v>
      </c>
      <c r="H139" s="3522"/>
      <c r="I139" s="3522"/>
      <c r="J139" s="3522"/>
      <c r="K139" s="3522"/>
      <c r="L139" s="3522"/>
      <c r="M139" s="3522"/>
      <c r="N139" s="3522"/>
      <c r="O139" s="3522"/>
      <c r="P139" s="3522"/>
      <c r="Q139" s="3522"/>
      <c r="R139" s="3523"/>
      <c r="S139" s="1690"/>
    </row>
    <row r="140" spans="1:19" ht="120.75" customHeight="1">
      <c r="A140" s="2203"/>
      <c r="B140" s="2204" t="s">
        <v>2181</v>
      </c>
      <c r="C140" s="2220" t="s">
        <v>2373</v>
      </c>
      <c r="D140" s="3585"/>
      <c r="E140" s="1510"/>
      <c r="F140" s="1511"/>
      <c r="G140" s="3681">
        <v>492000</v>
      </c>
      <c r="H140" s="3522"/>
      <c r="I140" s="3522"/>
      <c r="J140" s="3522"/>
      <c r="K140" s="3522"/>
      <c r="L140" s="3522"/>
      <c r="M140" s="3522"/>
      <c r="N140" s="3522"/>
      <c r="O140" s="3522"/>
      <c r="P140" s="3522"/>
      <c r="Q140" s="3522"/>
      <c r="R140" s="3523"/>
      <c r="S140" s="1690"/>
    </row>
    <row r="141" spans="1:19" ht="120.75" customHeight="1">
      <c r="A141" s="2203"/>
      <c r="B141" s="2204" t="s">
        <v>2182</v>
      </c>
      <c r="C141" s="2220" t="s">
        <v>2373</v>
      </c>
      <c r="D141" s="3585" t="s">
        <v>1729</v>
      </c>
      <c r="E141" s="1510"/>
      <c r="F141" s="1511"/>
      <c r="G141" s="3681">
        <v>528000</v>
      </c>
      <c r="H141" s="3522"/>
      <c r="I141" s="3522"/>
      <c r="J141" s="3522"/>
      <c r="K141" s="3522"/>
      <c r="L141" s="3522"/>
      <c r="M141" s="3522"/>
      <c r="N141" s="3522"/>
      <c r="O141" s="3522"/>
      <c r="P141" s="3522"/>
      <c r="Q141" s="3522"/>
      <c r="R141" s="3523"/>
      <c r="S141" s="1690"/>
    </row>
    <row r="142" spans="1:19" ht="120.75" customHeight="1">
      <c r="A142" s="2203"/>
      <c r="B142" s="2204" t="s">
        <v>2183</v>
      </c>
      <c r="C142" s="2220" t="s">
        <v>2373</v>
      </c>
      <c r="D142" s="3585"/>
      <c r="E142" s="1510"/>
      <c r="F142" s="1511"/>
      <c r="G142" s="3681">
        <v>584727</v>
      </c>
      <c r="H142" s="3522"/>
      <c r="I142" s="3522"/>
      <c r="J142" s="3522"/>
      <c r="K142" s="3522"/>
      <c r="L142" s="3522"/>
      <c r="M142" s="3522"/>
      <c r="N142" s="3522"/>
      <c r="O142" s="3522"/>
      <c r="P142" s="3522"/>
      <c r="Q142" s="3522"/>
      <c r="R142" s="3523"/>
      <c r="S142" s="1690"/>
    </row>
    <row r="143" spans="1:19" ht="120.75" customHeight="1">
      <c r="A143" s="2203"/>
      <c r="B143" s="2204" t="s">
        <v>2184</v>
      </c>
      <c r="C143" s="2220" t="s">
        <v>2373</v>
      </c>
      <c r="D143" s="2220" t="s">
        <v>1729</v>
      </c>
      <c r="E143" s="1510"/>
      <c r="F143" s="1511"/>
      <c r="G143" s="3681">
        <v>516000</v>
      </c>
      <c r="H143" s="3522"/>
      <c r="I143" s="3522"/>
      <c r="J143" s="3522"/>
      <c r="K143" s="3522"/>
      <c r="L143" s="3522"/>
      <c r="M143" s="3522"/>
      <c r="N143" s="3522"/>
      <c r="O143" s="3522"/>
      <c r="P143" s="3522"/>
      <c r="Q143" s="3522"/>
      <c r="R143" s="3523"/>
      <c r="S143" s="1690"/>
    </row>
    <row r="144" spans="1:19" ht="120.75" customHeight="1">
      <c r="A144" s="2203"/>
      <c r="B144" s="2204" t="s">
        <v>2185</v>
      </c>
      <c r="C144" s="2220" t="s">
        <v>2373</v>
      </c>
      <c r="D144" s="3585" t="s">
        <v>1729</v>
      </c>
      <c r="E144" s="1510"/>
      <c r="F144" s="1511"/>
      <c r="G144" s="3681">
        <v>516000</v>
      </c>
      <c r="H144" s="3522"/>
      <c r="I144" s="3522"/>
      <c r="J144" s="3522"/>
      <c r="K144" s="3522"/>
      <c r="L144" s="3522"/>
      <c r="M144" s="3522"/>
      <c r="N144" s="3522"/>
      <c r="O144" s="3522"/>
      <c r="P144" s="3522"/>
      <c r="Q144" s="3522"/>
      <c r="R144" s="3523"/>
      <c r="S144" s="1690"/>
    </row>
    <row r="145" spans="1:19" ht="120.75" customHeight="1">
      <c r="A145" s="2203"/>
      <c r="B145" s="2204" t="s">
        <v>2186</v>
      </c>
      <c r="C145" s="2220" t="s">
        <v>2373</v>
      </c>
      <c r="D145" s="3585"/>
      <c r="E145" s="1510"/>
      <c r="F145" s="1511"/>
      <c r="G145" s="3681">
        <v>516000</v>
      </c>
      <c r="H145" s="3522"/>
      <c r="I145" s="3522"/>
      <c r="J145" s="3522"/>
      <c r="K145" s="3522"/>
      <c r="L145" s="3522"/>
      <c r="M145" s="3522"/>
      <c r="N145" s="3522"/>
      <c r="O145" s="3522"/>
      <c r="P145" s="3522"/>
      <c r="Q145" s="3522"/>
      <c r="R145" s="3523"/>
      <c r="S145" s="1690"/>
    </row>
    <row r="146" spans="1:19" ht="120.75" customHeight="1">
      <c r="A146" s="2203"/>
      <c r="B146" s="2204" t="s">
        <v>2187</v>
      </c>
      <c r="C146" s="2220" t="s">
        <v>2373</v>
      </c>
      <c r="D146" s="3585" t="s">
        <v>1729</v>
      </c>
      <c r="E146" s="1510"/>
      <c r="F146" s="1511"/>
      <c r="G146" s="3681">
        <v>524727</v>
      </c>
      <c r="H146" s="3522"/>
      <c r="I146" s="3522"/>
      <c r="J146" s="3522"/>
      <c r="K146" s="3522"/>
      <c r="L146" s="3522"/>
      <c r="M146" s="3522"/>
      <c r="N146" s="3522"/>
      <c r="O146" s="3522"/>
      <c r="P146" s="3522"/>
      <c r="Q146" s="3522"/>
      <c r="R146" s="3523"/>
      <c r="S146" s="1690"/>
    </row>
    <row r="147" spans="1:19" ht="120.75" customHeight="1">
      <c r="A147" s="2203"/>
      <c r="B147" s="2204" t="s">
        <v>2188</v>
      </c>
      <c r="C147" s="2220" t="s">
        <v>2373</v>
      </c>
      <c r="D147" s="3585"/>
      <c r="E147" s="1510"/>
      <c r="F147" s="1511"/>
      <c r="G147" s="3681">
        <v>824727</v>
      </c>
      <c r="H147" s="3522"/>
      <c r="I147" s="3522"/>
      <c r="J147" s="3522"/>
      <c r="K147" s="3522"/>
      <c r="L147" s="3522"/>
      <c r="M147" s="3522"/>
      <c r="N147" s="3522"/>
      <c r="O147" s="3522"/>
      <c r="P147" s="3522"/>
      <c r="Q147" s="3522"/>
      <c r="R147" s="3523"/>
      <c r="S147" s="1690"/>
    </row>
    <row r="148" spans="1:19" ht="120.75" customHeight="1">
      <c r="A148" s="2203"/>
      <c r="B148" s="2204" t="s">
        <v>2529</v>
      </c>
      <c r="C148" s="2220" t="s">
        <v>2373</v>
      </c>
      <c r="D148" s="3585" t="s">
        <v>1729</v>
      </c>
      <c r="E148" s="1510"/>
      <c r="F148" s="1511"/>
      <c r="G148" s="3681">
        <v>824727</v>
      </c>
      <c r="H148" s="3522"/>
      <c r="I148" s="3522"/>
      <c r="J148" s="3522"/>
      <c r="K148" s="3522"/>
      <c r="L148" s="3522"/>
      <c r="M148" s="3522"/>
      <c r="N148" s="3522"/>
      <c r="O148" s="3522"/>
      <c r="P148" s="3522"/>
      <c r="Q148" s="3522"/>
      <c r="R148" s="3523"/>
      <c r="S148" s="1690"/>
    </row>
    <row r="149" spans="1:19" ht="120.75" customHeight="1">
      <c r="A149" s="2203"/>
      <c r="B149" s="2204" t="s">
        <v>2190</v>
      </c>
      <c r="C149" s="2220" t="s">
        <v>2373</v>
      </c>
      <c r="D149" s="3585"/>
      <c r="E149" s="1510"/>
      <c r="F149" s="1511"/>
      <c r="G149" s="3681">
        <v>584727</v>
      </c>
      <c r="H149" s="3522"/>
      <c r="I149" s="3522"/>
      <c r="J149" s="3522"/>
      <c r="K149" s="3522"/>
      <c r="L149" s="3522"/>
      <c r="M149" s="3522"/>
      <c r="N149" s="3522"/>
      <c r="O149" s="3522"/>
      <c r="P149" s="3522"/>
      <c r="Q149" s="3522"/>
      <c r="R149" s="3523"/>
      <c r="S149" s="1690"/>
    </row>
    <row r="150" spans="1:19" ht="120.75" customHeight="1">
      <c r="A150" s="2203"/>
      <c r="B150" s="3581" t="s">
        <v>2177</v>
      </c>
      <c r="C150" s="3581"/>
      <c r="D150" s="3581"/>
      <c r="E150" s="1510"/>
      <c r="F150" s="1511"/>
      <c r="G150" s="1511"/>
      <c r="H150" s="2216"/>
      <c r="I150" s="1511"/>
      <c r="J150" s="1511"/>
      <c r="K150" s="1510"/>
      <c r="L150" s="1510"/>
      <c r="M150" s="2224"/>
      <c r="N150" s="1511"/>
      <c r="O150" s="1511"/>
      <c r="P150" s="2216"/>
      <c r="Q150" s="2216"/>
      <c r="R150" s="2216"/>
      <c r="S150" s="1690"/>
    </row>
    <row r="151" spans="1:19" ht="120.75" customHeight="1">
      <c r="A151" s="2203"/>
      <c r="B151" s="2204" t="s">
        <v>2191</v>
      </c>
      <c r="C151" s="2220" t="s">
        <v>2373</v>
      </c>
      <c r="D151" s="3585" t="s">
        <v>1729</v>
      </c>
      <c r="E151" s="1510"/>
      <c r="F151" s="1511"/>
      <c r="G151" s="3681">
        <v>300200</v>
      </c>
      <c r="H151" s="3522"/>
      <c r="I151" s="3522"/>
      <c r="J151" s="3522"/>
      <c r="K151" s="3522"/>
      <c r="L151" s="3522"/>
      <c r="M151" s="3522"/>
      <c r="N151" s="3522"/>
      <c r="O151" s="3522"/>
      <c r="P151" s="3522"/>
      <c r="Q151" s="3522"/>
      <c r="R151" s="3523"/>
      <c r="S151" s="1690"/>
    </row>
    <row r="152" spans="1:19" ht="120.75" customHeight="1">
      <c r="A152" s="2203"/>
      <c r="B152" s="2204" t="s">
        <v>2192</v>
      </c>
      <c r="C152" s="2220" t="s">
        <v>2373</v>
      </c>
      <c r="D152" s="3585"/>
      <c r="E152" s="1510"/>
      <c r="F152" s="1511"/>
      <c r="G152" s="3681">
        <v>281200</v>
      </c>
      <c r="H152" s="3522"/>
      <c r="I152" s="3522"/>
      <c r="J152" s="3522"/>
      <c r="K152" s="3522"/>
      <c r="L152" s="3522"/>
      <c r="M152" s="3522"/>
      <c r="N152" s="3522"/>
      <c r="O152" s="3522"/>
      <c r="P152" s="3522"/>
      <c r="Q152" s="3522"/>
      <c r="R152" s="3523"/>
      <c r="S152" s="1690"/>
    </row>
    <row r="153" spans="1:19" ht="120.75" customHeight="1">
      <c r="A153" s="2203"/>
      <c r="B153" s="2204" t="s">
        <v>2193</v>
      </c>
      <c r="C153" s="2220" t="s">
        <v>2373</v>
      </c>
      <c r="D153" s="3585" t="s">
        <v>1729</v>
      </c>
      <c r="E153" s="1510"/>
      <c r="F153" s="1511"/>
      <c r="G153" s="3681">
        <v>372000</v>
      </c>
      <c r="H153" s="3522"/>
      <c r="I153" s="3522"/>
      <c r="J153" s="3522"/>
      <c r="K153" s="3522"/>
      <c r="L153" s="3522"/>
      <c r="M153" s="3522"/>
      <c r="N153" s="3522"/>
      <c r="O153" s="3522"/>
      <c r="P153" s="3522"/>
      <c r="Q153" s="3522"/>
      <c r="R153" s="3523"/>
      <c r="S153" s="1690"/>
    </row>
    <row r="154" spans="1:19" ht="120.75" customHeight="1">
      <c r="A154" s="2203"/>
      <c r="B154" s="2204" t="s">
        <v>2194</v>
      </c>
      <c r="C154" s="2220" t="s">
        <v>2373</v>
      </c>
      <c r="D154" s="3585"/>
      <c r="E154" s="1510"/>
      <c r="F154" s="1511"/>
      <c r="G154" s="3681">
        <v>281200</v>
      </c>
      <c r="H154" s="3522"/>
      <c r="I154" s="3522"/>
      <c r="J154" s="3522"/>
      <c r="K154" s="3522"/>
      <c r="L154" s="3522"/>
      <c r="M154" s="3522"/>
      <c r="N154" s="3522"/>
      <c r="O154" s="3522"/>
      <c r="P154" s="3522"/>
      <c r="Q154" s="3522"/>
      <c r="R154" s="3523"/>
      <c r="S154" s="1690"/>
    </row>
    <row r="155" spans="1:19" ht="120.75" customHeight="1">
      <c r="A155" s="2203"/>
      <c r="B155" s="2204" t="s">
        <v>2195</v>
      </c>
      <c r="C155" s="2220" t="s">
        <v>2373</v>
      </c>
      <c r="D155" s="2226"/>
      <c r="E155" s="1510"/>
      <c r="F155" s="1511"/>
      <c r="G155" s="3681">
        <v>384300</v>
      </c>
      <c r="H155" s="3522"/>
      <c r="I155" s="3522"/>
      <c r="J155" s="3522"/>
      <c r="K155" s="3522"/>
      <c r="L155" s="3522"/>
      <c r="M155" s="3522"/>
      <c r="N155" s="3522"/>
      <c r="O155" s="3522"/>
      <c r="P155" s="3522"/>
      <c r="Q155" s="3522"/>
      <c r="R155" s="3523"/>
      <c r="S155" s="1690"/>
    </row>
    <row r="156" spans="1:19" ht="29.25" hidden="1" customHeight="1">
      <c r="A156" s="2203" t="s">
        <v>1835</v>
      </c>
      <c r="B156" s="2216" t="s">
        <v>1834</v>
      </c>
      <c r="C156" s="2220"/>
      <c r="D156" s="2220"/>
      <c r="E156" s="1511"/>
      <c r="F156" s="1511"/>
      <c r="G156" s="1511"/>
      <c r="H156" s="2216"/>
      <c r="I156" s="1511"/>
      <c r="J156" s="1511"/>
      <c r="K156" s="1511"/>
      <c r="L156" s="1849"/>
      <c r="M156" s="1510"/>
      <c r="N156" s="1511"/>
      <c r="O156" s="1511"/>
      <c r="P156" s="2216"/>
      <c r="Q156" s="2216"/>
      <c r="R156" s="2216"/>
      <c r="S156" s="1690"/>
    </row>
    <row r="157" spans="1:19" ht="57" hidden="1" customHeight="1">
      <c r="A157" s="2203">
        <v>1</v>
      </c>
      <c r="B157" s="3581" t="s">
        <v>2261</v>
      </c>
      <c r="C157" s="3581"/>
      <c r="D157" s="3581"/>
      <c r="E157" s="3581"/>
      <c r="F157" s="3581"/>
      <c r="G157" s="3581"/>
      <c r="H157" s="3581"/>
      <c r="I157" s="3581"/>
      <c r="J157" s="3581"/>
      <c r="K157" s="3581"/>
      <c r="L157" s="3581"/>
      <c r="M157" s="3581"/>
      <c r="N157" s="3581"/>
      <c r="O157" s="3581"/>
      <c r="P157" s="3581"/>
      <c r="Q157" s="3581"/>
      <c r="R157" s="3581"/>
      <c r="S157" s="1690"/>
    </row>
    <row r="158" spans="1:19" ht="39.75" hidden="1" customHeight="1">
      <c r="A158" s="2203"/>
      <c r="B158" s="3581" t="s">
        <v>1527</v>
      </c>
      <c r="C158" s="3581"/>
      <c r="D158" s="3581"/>
      <c r="E158" s="3584" t="s">
        <v>1841</v>
      </c>
      <c r="F158" s="3584"/>
      <c r="G158" s="3584"/>
      <c r="H158" s="3584"/>
      <c r="I158" s="3584"/>
      <c r="J158" s="3584"/>
      <c r="K158" s="3584"/>
      <c r="L158" s="3584"/>
      <c r="M158" s="3584"/>
      <c r="N158" s="3584"/>
      <c r="O158" s="3584"/>
      <c r="P158" s="3584"/>
      <c r="Q158" s="3584"/>
      <c r="R158" s="3584"/>
      <c r="S158" s="1690"/>
    </row>
    <row r="159" spans="1:19" ht="46.5" hidden="1" customHeight="1">
      <c r="A159" s="2220"/>
      <c r="B159" s="2204" t="s">
        <v>1528</v>
      </c>
      <c r="C159" s="2220" t="s">
        <v>32</v>
      </c>
      <c r="D159" s="3585" t="s">
        <v>1529</v>
      </c>
      <c r="E159" s="2219">
        <v>22091</v>
      </c>
      <c r="F159" s="2219"/>
      <c r="G159" s="2219"/>
      <c r="H159" s="2219"/>
      <c r="I159" s="2219"/>
      <c r="J159" s="2219"/>
      <c r="K159" s="2219"/>
      <c r="L159" s="2219" t="s">
        <v>11</v>
      </c>
      <c r="M159" s="2219"/>
      <c r="N159" s="2219"/>
      <c r="O159" s="2219"/>
      <c r="P159" s="2219"/>
      <c r="Q159" s="2219"/>
      <c r="R159" s="2219"/>
      <c r="S159" s="1690"/>
    </row>
    <row r="160" spans="1:19" ht="46.5" hidden="1" customHeight="1">
      <c r="A160" s="2220"/>
      <c r="B160" s="2204" t="s">
        <v>2370</v>
      </c>
      <c r="C160" s="2220" t="s">
        <v>32</v>
      </c>
      <c r="D160" s="3585"/>
      <c r="E160" s="2219">
        <v>21909</v>
      </c>
      <c r="F160" s="2219"/>
      <c r="G160" s="2219"/>
      <c r="H160" s="2219"/>
      <c r="I160" s="2219"/>
      <c r="J160" s="2219"/>
      <c r="K160" s="2219"/>
      <c r="L160" s="2219" t="s">
        <v>11</v>
      </c>
      <c r="M160" s="2219"/>
      <c r="N160" s="2219"/>
      <c r="O160" s="2219"/>
      <c r="P160" s="2219"/>
      <c r="Q160" s="2219"/>
      <c r="R160" s="2219"/>
      <c r="S160" s="1690"/>
    </row>
    <row r="161" spans="1:19" ht="46.5" hidden="1" customHeight="1">
      <c r="A161" s="2220"/>
      <c r="B161" s="2204" t="s">
        <v>1531</v>
      </c>
      <c r="C161" s="2220" t="s">
        <v>32</v>
      </c>
      <c r="D161" s="3585"/>
      <c r="E161" s="2219">
        <v>22091</v>
      </c>
      <c r="F161" s="2219"/>
      <c r="G161" s="2219"/>
      <c r="H161" s="2219"/>
      <c r="I161" s="2219"/>
      <c r="J161" s="2219"/>
      <c r="K161" s="2219"/>
      <c r="L161" s="2219" t="s">
        <v>11</v>
      </c>
      <c r="M161" s="2219"/>
      <c r="N161" s="2219"/>
      <c r="O161" s="2219"/>
      <c r="P161" s="2219"/>
      <c r="Q161" s="2219"/>
      <c r="R161" s="2219"/>
      <c r="S161" s="1690"/>
    </row>
    <row r="162" spans="1:19" ht="31.5" hidden="1" customHeight="1">
      <c r="A162" s="2203"/>
      <c r="B162" s="3581" t="s">
        <v>1633</v>
      </c>
      <c r="C162" s="3581"/>
      <c r="D162" s="2229"/>
      <c r="E162" s="2219"/>
      <c r="F162" s="2219"/>
      <c r="G162" s="2219"/>
      <c r="H162" s="2219"/>
      <c r="I162" s="2219"/>
      <c r="J162" s="2219"/>
      <c r="K162" s="2219"/>
      <c r="L162" s="2219" t="s">
        <v>11</v>
      </c>
      <c r="M162" s="2219"/>
      <c r="N162" s="2219"/>
      <c r="O162" s="2219"/>
      <c r="P162" s="2219"/>
      <c r="Q162" s="2219"/>
      <c r="R162" s="2219"/>
      <c r="S162" s="1690"/>
    </row>
    <row r="163" spans="1:19" ht="60.75" hidden="1" customHeight="1">
      <c r="A163" s="2220"/>
      <c r="B163" s="2204" t="s">
        <v>1806</v>
      </c>
      <c r="C163" s="2220" t="s">
        <v>32</v>
      </c>
      <c r="D163" s="3585" t="s">
        <v>1529</v>
      </c>
      <c r="E163" s="2219">
        <v>22727</v>
      </c>
      <c r="F163" s="2219"/>
      <c r="G163" s="2219"/>
      <c r="H163" s="2219"/>
      <c r="I163" s="2219"/>
      <c r="J163" s="2219"/>
      <c r="K163" s="2219"/>
      <c r="L163" s="2219" t="s">
        <v>11</v>
      </c>
      <c r="M163" s="2219"/>
      <c r="N163" s="2219"/>
      <c r="O163" s="2219"/>
      <c r="P163" s="2219"/>
      <c r="Q163" s="2219"/>
      <c r="R163" s="2219"/>
      <c r="S163" s="1690"/>
    </row>
    <row r="164" spans="1:19" ht="60.75" hidden="1" customHeight="1">
      <c r="A164" s="2220"/>
      <c r="B164" s="2204" t="s">
        <v>1807</v>
      </c>
      <c r="C164" s="2220" t="s">
        <v>32</v>
      </c>
      <c r="D164" s="3585"/>
      <c r="E164" s="2219">
        <v>24636</v>
      </c>
      <c r="F164" s="2219"/>
      <c r="G164" s="2219"/>
      <c r="H164" s="2219"/>
      <c r="I164" s="2219"/>
      <c r="J164" s="2219"/>
      <c r="K164" s="2219"/>
      <c r="L164" s="2219" t="s">
        <v>11</v>
      </c>
      <c r="M164" s="2219"/>
      <c r="N164" s="2219"/>
      <c r="O164" s="2219"/>
      <c r="P164" s="2219"/>
      <c r="Q164" s="2219"/>
      <c r="R164" s="2219"/>
      <c r="S164" s="1690"/>
    </row>
    <row r="165" spans="1:19" ht="60.75" hidden="1" customHeight="1">
      <c r="A165" s="2220"/>
      <c r="B165" s="2204" t="s">
        <v>1808</v>
      </c>
      <c r="C165" s="2220" t="s">
        <v>32</v>
      </c>
      <c r="D165" s="3585"/>
      <c r="E165" s="2219">
        <v>25091</v>
      </c>
      <c r="F165" s="2219"/>
      <c r="G165" s="2219"/>
      <c r="H165" s="2219"/>
      <c r="I165" s="2219"/>
      <c r="J165" s="2219"/>
      <c r="K165" s="2219"/>
      <c r="L165" s="2219" t="s">
        <v>11</v>
      </c>
      <c r="M165" s="2219"/>
      <c r="N165" s="2219"/>
      <c r="O165" s="2219"/>
      <c r="P165" s="2219"/>
      <c r="Q165" s="2219"/>
      <c r="R165" s="2219"/>
      <c r="S165" s="1690"/>
    </row>
    <row r="166" spans="1:19" ht="60.75" hidden="1" customHeight="1">
      <c r="A166" s="2220"/>
      <c r="B166" s="2204" t="s">
        <v>2371</v>
      </c>
      <c r="C166" s="2220" t="s">
        <v>32</v>
      </c>
      <c r="D166" s="2229"/>
      <c r="E166" s="2219">
        <v>25091</v>
      </c>
      <c r="F166" s="2219"/>
      <c r="G166" s="2219"/>
      <c r="H166" s="2219"/>
      <c r="I166" s="2219"/>
      <c r="J166" s="2219"/>
      <c r="K166" s="2219"/>
      <c r="L166" s="2219" t="s">
        <v>11</v>
      </c>
      <c r="M166" s="2219"/>
      <c r="N166" s="2219"/>
      <c r="O166" s="2219"/>
      <c r="P166" s="2219"/>
      <c r="Q166" s="2219"/>
      <c r="R166" s="2219"/>
      <c r="S166" s="1690"/>
    </row>
    <row r="167" spans="1:19" ht="31.5" hidden="1" customHeight="1">
      <c r="A167" s="2203"/>
      <c r="B167" s="3581" t="s">
        <v>1537</v>
      </c>
      <c r="C167" s="3581"/>
      <c r="D167" s="3581"/>
      <c r="E167" s="2219"/>
      <c r="F167" s="2219"/>
      <c r="G167" s="2219"/>
      <c r="H167" s="2219"/>
      <c r="I167" s="2219"/>
      <c r="J167" s="2219"/>
      <c r="K167" s="2219"/>
      <c r="L167" s="2219" t="s">
        <v>11</v>
      </c>
      <c r="M167" s="2219"/>
      <c r="N167" s="2219"/>
      <c r="O167" s="2219"/>
      <c r="P167" s="2219"/>
      <c r="Q167" s="2219"/>
      <c r="R167" s="2219"/>
      <c r="S167" s="1690"/>
    </row>
    <row r="168" spans="1:19" ht="33" hidden="1">
      <c r="A168" s="2220"/>
      <c r="B168" s="2204" t="s">
        <v>1810</v>
      </c>
      <c r="C168" s="2220" t="s">
        <v>32</v>
      </c>
      <c r="D168" s="2220" t="s">
        <v>1539</v>
      </c>
      <c r="E168" s="2219">
        <v>24818</v>
      </c>
      <c r="F168" s="2219"/>
      <c r="G168" s="2219"/>
      <c r="H168" s="2219"/>
      <c r="I168" s="2219"/>
      <c r="J168" s="2219"/>
      <c r="K168" s="2219"/>
      <c r="L168" s="2219" t="s">
        <v>11</v>
      </c>
      <c r="M168" s="2219"/>
      <c r="N168" s="2219"/>
      <c r="O168" s="2219"/>
      <c r="P168" s="2219"/>
      <c r="Q168" s="2219"/>
      <c r="R168" s="2219"/>
      <c r="S168" s="1690"/>
    </row>
    <row r="169" spans="1:19" ht="31.5" hidden="1" customHeight="1">
      <c r="A169" s="2203"/>
      <c r="B169" s="3581" t="s">
        <v>1540</v>
      </c>
      <c r="C169" s="3581"/>
      <c r="D169" s="3581"/>
      <c r="E169" s="2219"/>
      <c r="F169" s="2219"/>
      <c r="G169" s="2219"/>
      <c r="H169" s="2219"/>
      <c r="I169" s="2219"/>
      <c r="J169" s="2219"/>
      <c r="K169" s="2219"/>
      <c r="L169" s="2219" t="s">
        <v>11</v>
      </c>
      <c r="M169" s="2219"/>
      <c r="N169" s="2219"/>
      <c r="O169" s="2219"/>
      <c r="P169" s="2219"/>
      <c r="Q169" s="2219"/>
      <c r="R169" s="2219"/>
      <c r="S169" s="1690"/>
    </row>
    <row r="170" spans="1:19" ht="55.5" hidden="1" customHeight="1">
      <c r="A170" s="2220"/>
      <c r="B170" s="2204" t="s">
        <v>1811</v>
      </c>
      <c r="C170" s="2220" t="s">
        <v>32</v>
      </c>
      <c r="D170" s="2220" t="s">
        <v>1554</v>
      </c>
      <c r="E170" s="2219">
        <v>18000</v>
      </c>
      <c r="F170" s="2219"/>
      <c r="G170" s="2219"/>
      <c r="H170" s="2219"/>
      <c r="I170" s="2219"/>
      <c r="J170" s="2219"/>
      <c r="K170" s="2219"/>
      <c r="L170" s="2219" t="s">
        <v>11</v>
      </c>
      <c r="M170" s="2219"/>
      <c r="N170" s="2219"/>
      <c r="O170" s="2219"/>
      <c r="P170" s="2219"/>
      <c r="Q170" s="2219"/>
      <c r="R170" s="2219"/>
      <c r="S170" s="1690"/>
    </row>
    <row r="171" spans="1:19" ht="23.25" customHeight="1">
      <c r="A171" s="1605" t="s">
        <v>1832</v>
      </c>
      <c r="B171" s="3581" t="s">
        <v>1831</v>
      </c>
      <c r="C171" s="3581"/>
      <c r="D171" s="3581"/>
      <c r="E171" s="3581"/>
      <c r="F171" s="3581"/>
      <c r="G171" s="3581"/>
      <c r="H171" s="3581"/>
      <c r="I171" s="3581"/>
      <c r="J171" s="3581"/>
      <c r="K171" s="3581"/>
      <c r="L171" s="3581"/>
      <c r="M171" s="3581"/>
      <c r="N171" s="3581"/>
      <c r="O171" s="3581"/>
      <c r="P171" s="3581"/>
      <c r="Q171" s="3581"/>
      <c r="R171" s="3581"/>
      <c r="S171" s="1690"/>
    </row>
    <row r="172" spans="1:19" ht="42.75" customHeight="1">
      <c r="A172" s="2203">
        <v>1</v>
      </c>
      <c r="B172" s="3581" t="s">
        <v>2998</v>
      </c>
      <c r="C172" s="3581"/>
      <c r="D172" s="3581"/>
      <c r="E172" s="3581"/>
      <c r="F172" s="3581"/>
      <c r="G172" s="3581"/>
      <c r="H172" s="3581"/>
      <c r="I172" s="3581"/>
      <c r="J172" s="3581"/>
      <c r="K172" s="3581"/>
      <c r="L172" s="3581"/>
      <c r="M172" s="3581"/>
      <c r="N172" s="3581"/>
      <c r="O172" s="3581"/>
      <c r="P172" s="3581"/>
      <c r="Q172" s="3581"/>
      <c r="R172" s="3581"/>
      <c r="S172" s="1690"/>
    </row>
    <row r="173" spans="1:19" ht="27" customHeight="1">
      <c r="A173" s="2220"/>
      <c r="B173" s="2216"/>
      <c r="C173" s="2203"/>
      <c r="D173" s="1539"/>
      <c r="E173" s="2218"/>
      <c r="F173" s="3380" t="s">
        <v>1370</v>
      </c>
      <c r="G173" s="3380"/>
      <c r="H173" s="3380"/>
      <c r="I173" s="3380"/>
      <c r="J173" s="3380"/>
      <c r="K173" s="3380"/>
      <c r="L173" s="3380"/>
      <c r="M173" s="3380"/>
      <c r="N173" s="3380"/>
      <c r="O173" s="3380"/>
      <c r="P173" s="3380"/>
      <c r="Q173" s="3380"/>
      <c r="R173" s="2216"/>
      <c r="S173" s="1690"/>
    </row>
    <row r="174" spans="1:19" ht="33.75" customHeight="1">
      <c r="A174" s="2220"/>
      <c r="B174" s="2203" t="s">
        <v>1277</v>
      </c>
      <c r="C174" s="2220"/>
      <c r="D174" s="2219"/>
      <c r="E174" s="2219"/>
      <c r="F174" s="2219"/>
      <c r="G174" s="2219"/>
      <c r="H174" s="2219"/>
      <c r="I174" s="2219"/>
      <c r="J174" s="2219"/>
      <c r="K174" s="2219"/>
      <c r="L174" s="1420"/>
      <c r="M174" s="2219"/>
      <c r="N174" s="1859"/>
      <c r="O174" s="1859"/>
      <c r="P174" s="1859"/>
      <c r="Q174" s="1859"/>
      <c r="R174" s="2216"/>
      <c r="S174" s="1690"/>
    </row>
    <row r="175" spans="1:19" ht="64.5" customHeight="1">
      <c r="A175" s="2220"/>
      <c r="B175" s="1582" t="s">
        <v>1235</v>
      </c>
      <c r="C175" s="2225" t="s">
        <v>111</v>
      </c>
      <c r="D175" s="1547"/>
      <c r="E175" s="1860"/>
      <c r="F175" s="1859"/>
      <c r="G175" s="3681">
        <v>1350199</v>
      </c>
      <c r="H175" s="3522"/>
      <c r="I175" s="3522"/>
      <c r="J175" s="3522"/>
      <c r="K175" s="3522"/>
      <c r="L175" s="3522"/>
      <c r="M175" s="3522"/>
      <c r="N175" s="3522"/>
      <c r="O175" s="3522"/>
      <c r="P175" s="3522"/>
      <c r="Q175" s="3522"/>
      <c r="R175" s="3523"/>
      <c r="S175" s="1690"/>
    </row>
    <row r="176" spans="1:19" ht="64.5" customHeight="1">
      <c r="A176" s="2220"/>
      <c r="B176" s="1582" t="s">
        <v>1236</v>
      </c>
      <c r="C176" s="2225" t="s">
        <v>111</v>
      </c>
      <c r="D176" s="1547"/>
      <c r="E176" s="1860"/>
      <c r="F176" s="1859"/>
      <c r="G176" s="3681">
        <v>1659290</v>
      </c>
      <c r="H176" s="3522"/>
      <c r="I176" s="3522"/>
      <c r="J176" s="3522"/>
      <c r="K176" s="3522"/>
      <c r="L176" s="3522"/>
      <c r="M176" s="3522"/>
      <c r="N176" s="3522"/>
      <c r="O176" s="3522"/>
      <c r="P176" s="3522"/>
      <c r="Q176" s="3522"/>
      <c r="R176" s="3523"/>
      <c r="S176" s="1690"/>
    </row>
    <row r="177" spans="1:19" ht="64.5" customHeight="1">
      <c r="A177" s="2220"/>
      <c r="B177" s="1582" t="s">
        <v>1237</v>
      </c>
      <c r="C177" s="2225" t="s">
        <v>111</v>
      </c>
      <c r="D177" s="2215"/>
      <c r="E177" s="1861"/>
      <c r="F177" s="1862"/>
      <c r="G177" s="3681">
        <v>1552926</v>
      </c>
      <c r="H177" s="3522"/>
      <c r="I177" s="3522"/>
      <c r="J177" s="3522"/>
      <c r="K177" s="3522"/>
      <c r="L177" s="3522"/>
      <c r="M177" s="3522"/>
      <c r="N177" s="3522"/>
      <c r="O177" s="3522"/>
      <c r="P177" s="3522"/>
      <c r="Q177" s="3522"/>
      <c r="R177" s="3523"/>
      <c r="S177" s="1690"/>
    </row>
    <row r="178" spans="1:19" ht="64.5" customHeight="1">
      <c r="A178" s="2220"/>
      <c r="B178" s="1582" t="s">
        <v>1238</v>
      </c>
      <c r="C178" s="2225" t="s">
        <v>111</v>
      </c>
      <c r="D178" s="2215"/>
      <c r="E178" s="1861"/>
      <c r="F178" s="1862"/>
      <c r="G178" s="3681">
        <v>2324744</v>
      </c>
      <c r="H178" s="3522"/>
      <c r="I178" s="3522"/>
      <c r="J178" s="3522"/>
      <c r="K178" s="3522"/>
      <c r="L178" s="3522"/>
      <c r="M178" s="3522"/>
      <c r="N178" s="3522"/>
      <c r="O178" s="3522"/>
      <c r="P178" s="3522"/>
      <c r="Q178" s="3522"/>
      <c r="R178" s="3523"/>
      <c r="S178" s="1690"/>
    </row>
    <row r="179" spans="1:19" ht="64.5" customHeight="1">
      <c r="A179" s="2220"/>
      <c r="B179" s="2203" t="s">
        <v>1276</v>
      </c>
      <c r="C179" s="2220"/>
      <c r="D179" s="1542"/>
      <c r="E179" s="1511"/>
      <c r="F179" s="1542"/>
      <c r="G179" s="1542"/>
      <c r="H179" s="1542"/>
      <c r="I179" s="1542"/>
      <c r="J179" s="1542"/>
      <c r="K179" s="1542"/>
      <c r="L179" s="1849"/>
      <c r="M179" s="1542"/>
      <c r="N179" s="1859"/>
      <c r="O179" s="1859"/>
      <c r="P179" s="1859"/>
      <c r="Q179" s="1859"/>
      <c r="R179" s="1863"/>
      <c r="S179" s="1690"/>
    </row>
    <row r="180" spans="1:19" ht="64.5" customHeight="1">
      <c r="A180" s="2220"/>
      <c r="B180" s="1582" t="s">
        <v>1813</v>
      </c>
      <c r="C180" s="2225" t="s">
        <v>111</v>
      </c>
      <c r="D180" s="1547"/>
      <c r="E180" s="1860"/>
      <c r="F180" s="1859"/>
      <c r="G180" s="3681">
        <v>2732343</v>
      </c>
      <c r="H180" s="3522"/>
      <c r="I180" s="3522"/>
      <c r="J180" s="3522"/>
      <c r="K180" s="3522"/>
      <c r="L180" s="3522"/>
      <c r="M180" s="3522"/>
      <c r="N180" s="3522"/>
      <c r="O180" s="3522"/>
      <c r="P180" s="3522"/>
      <c r="Q180" s="3522"/>
      <c r="R180" s="3523"/>
      <c r="S180" s="1690"/>
    </row>
    <row r="181" spans="1:19" ht="64.5" customHeight="1">
      <c r="A181" s="2220"/>
      <c r="B181" s="1582" t="s">
        <v>1251</v>
      </c>
      <c r="C181" s="2225" t="s">
        <v>111</v>
      </c>
      <c r="D181" s="1563"/>
      <c r="E181" s="1865"/>
      <c r="F181" s="1864"/>
      <c r="G181" s="3681">
        <v>3343343</v>
      </c>
      <c r="H181" s="3522"/>
      <c r="I181" s="3522"/>
      <c r="J181" s="3522"/>
      <c r="K181" s="3522"/>
      <c r="L181" s="3522"/>
      <c r="M181" s="3522"/>
      <c r="N181" s="3522"/>
      <c r="O181" s="3522"/>
      <c r="P181" s="3522"/>
      <c r="Q181" s="3522"/>
      <c r="R181" s="3523"/>
      <c r="S181" s="1690"/>
    </row>
    <row r="182" spans="1:19" ht="64.5" customHeight="1">
      <c r="A182" s="2220"/>
      <c r="B182" s="1582" t="s">
        <v>1248</v>
      </c>
      <c r="C182" s="2225" t="s">
        <v>111</v>
      </c>
      <c r="D182" s="1563"/>
      <c r="E182" s="1865"/>
      <c r="F182" s="1865"/>
      <c r="G182" s="3681">
        <v>4194250</v>
      </c>
      <c r="H182" s="3522"/>
      <c r="I182" s="3522"/>
      <c r="J182" s="3522"/>
      <c r="K182" s="3522"/>
      <c r="L182" s="3522"/>
      <c r="M182" s="3522"/>
      <c r="N182" s="3522"/>
      <c r="O182" s="3522"/>
      <c r="P182" s="3522"/>
      <c r="Q182" s="3522"/>
      <c r="R182" s="3523"/>
      <c r="S182" s="1690"/>
    </row>
    <row r="183" spans="1:19" ht="64.5" customHeight="1">
      <c r="A183" s="2220"/>
      <c r="B183" s="1582" t="s">
        <v>1249</v>
      </c>
      <c r="C183" s="2225" t="s">
        <v>111</v>
      </c>
      <c r="D183" s="1563"/>
      <c r="E183" s="1865"/>
      <c r="F183" s="1865"/>
      <c r="G183" s="3681">
        <v>2356886</v>
      </c>
      <c r="H183" s="3522"/>
      <c r="I183" s="3522"/>
      <c r="J183" s="3522"/>
      <c r="K183" s="3522"/>
      <c r="L183" s="3522"/>
      <c r="M183" s="3522"/>
      <c r="N183" s="3522"/>
      <c r="O183" s="3522"/>
      <c r="P183" s="3522"/>
      <c r="Q183" s="3522"/>
      <c r="R183" s="3523"/>
      <c r="S183" s="1690"/>
    </row>
    <row r="184" spans="1:19" ht="64.5" customHeight="1">
      <c r="A184" s="2220"/>
      <c r="B184" s="2203" t="s">
        <v>1093</v>
      </c>
      <c r="C184" s="2220"/>
      <c r="D184" s="1542"/>
      <c r="E184" s="1511"/>
      <c r="F184" s="1542"/>
      <c r="G184" s="1542"/>
      <c r="H184" s="1542"/>
      <c r="I184" s="1542"/>
      <c r="J184" s="1542"/>
      <c r="K184" s="1542"/>
      <c r="L184" s="1849"/>
      <c r="M184" s="1542"/>
      <c r="N184" s="1542"/>
      <c r="O184" s="1542"/>
      <c r="P184" s="1542"/>
      <c r="Q184" s="1542"/>
      <c r="R184" s="2216"/>
      <c r="S184" s="1690"/>
    </row>
    <row r="185" spans="1:19" ht="64.5" customHeight="1">
      <c r="A185" s="2220"/>
      <c r="B185" s="1866" t="s">
        <v>1241</v>
      </c>
      <c r="C185" s="2220"/>
      <c r="D185" s="1542"/>
      <c r="E185" s="1511"/>
      <c r="F185" s="1542"/>
      <c r="G185" s="1542"/>
      <c r="H185" s="1542"/>
      <c r="I185" s="1542"/>
      <c r="J185" s="1542"/>
      <c r="K185" s="1542"/>
      <c r="L185" s="1849"/>
      <c r="M185" s="1542"/>
      <c r="N185" s="1865"/>
      <c r="O185" s="1865"/>
      <c r="P185" s="1865"/>
      <c r="Q185" s="1865"/>
      <c r="R185" s="2216"/>
      <c r="S185" s="1690"/>
    </row>
    <row r="186" spans="1:19" ht="64.5" customHeight="1">
      <c r="A186" s="2220"/>
      <c r="B186" s="1582" t="s">
        <v>1242</v>
      </c>
      <c r="C186" s="2220" t="s">
        <v>28</v>
      </c>
      <c r="D186" s="1563"/>
      <c r="E186" s="1865"/>
      <c r="F186" s="1865"/>
      <c r="G186" s="3681">
        <v>643591</v>
      </c>
      <c r="H186" s="3522"/>
      <c r="I186" s="3522"/>
      <c r="J186" s="3522"/>
      <c r="K186" s="3522"/>
      <c r="L186" s="3522"/>
      <c r="M186" s="3522"/>
      <c r="N186" s="3522"/>
      <c r="O186" s="3522"/>
      <c r="P186" s="3522"/>
      <c r="Q186" s="3522"/>
      <c r="R186" s="3523"/>
      <c r="S186" s="1690"/>
    </row>
    <row r="187" spans="1:19" ht="64.5" customHeight="1">
      <c r="A187" s="2220"/>
      <c r="B187" s="1582" t="s">
        <v>1243</v>
      </c>
      <c r="C187" s="2220" t="s">
        <v>28</v>
      </c>
      <c r="D187" s="1563"/>
      <c r="E187" s="1865"/>
      <c r="F187" s="1865"/>
      <c r="G187" s="3681">
        <v>462500</v>
      </c>
      <c r="H187" s="3522"/>
      <c r="I187" s="3522"/>
      <c r="J187" s="3522"/>
      <c r="K187" s="3522"/>
      <c r="L187" s="3522"/>
      <c r="M187" s="3522"/>
      <c r="N187" s="3522"/>
      <c r="O187" s="3522"/>
      <c r="P187" s="3522"/>
      <c r="Q187" s="3522"/>
      <c r="R187" s="3523"/>
      <c r="S187" s="1690"/>
    </row>
    <row r="188" spans="1:19" ht="64.5" customHeight="1">
      <c r="A188" s="2220"/>
      <c r="B188" s="1866" t="s">
        <v>1245</v>
      </c>
      <c r="C188" s="2220"/>
      <c r="D188" s="1542"/>
      <c r="E188" s="1511"/>
      <c r="F188" s="1849"/>
      <c r="G188" s="1849"/>
      <c r="H188" s="1849"/>
      <c r="I188" s="1849"/>
      <c r="J188" s="1849"/>
      <c r="K188" s="1542"/>
      <c r="L188" s="1849"/>
      <c r="M188" s="1849"/>
      <c r="N188" s="1865"/>
      <c r="O188" s="1865"/>
      <c r="P188" s="1865"/>
      <c r="Q188" s="1865"/>
      <c r="R188" s="2216"/>
      <c r="S188" s="1690"/>
    </row>
    <row r="189" spans="1:19" ht="64.5" customHeight="1">
      <c r="A189" s="2220"/>
      <c r="B189" s="1868" t="s">
        <v>1244</v>
      </c>
      <c r="C189" s="2220" t="s">
        <v>28</v>
      </c>
      <c r="D189" s="1563"/>
      <c r="E189" s="1865"/>
      <c r="F189" s="1865"/>
      <c r="G189" s="3681">
        <v>808136</v>
      </c>
      <c r="H189" s="3522"/>
      <c r="I189" s="3522"/>
      <c r="J189" s="3522"/>
      <c r="K189" s="3522"/>
      <c r="L189" s="3522"/>
      <c r="M189" s="3522"/>
      <c r="N189" s="3522"/>
      <c r="O189" s="3522"/>
      <c r="P189" s="3522"/>
      <c r="Q189" s="3522"/>
      <c r="R189" s="3523"/>
      <c r="S189" s="1690"/>
    </row>
    <row r="190" spans="1:19" ht="64.5" customHeight="1">
      <c r="A190" s="2220"/>
      <c r="B190" s="1582" t="s">
        <v>1371</v>
      </c>
      <c r="C190" s="2220" t="s">
        <v>28</v>
      </c>
      <c r="D190" s="1563"/>
      <c r="E190" s="1865"/>
      <c r="F190" s="1865"/>
      <c r="G190" s="3681">
        <v>781773</v>
      </c>
      <c r="H190" s="3522"/>
      <c r="I190" s="3522"/>
      <c r="J190" s="3522"/>
      <c r="K190" s="3522"/>
      <c r="L190" s="3522"/>
      <c r="M190" s="3522"/>
      <c r="N190" s="3522"/>
      <c r="O190" s="3522"/>
      <c r="P190" s="3522"/>
      <c r="Q190" s="3522"/>
      <c r="R190" s="3523"/>
      <c r="S190" s="1690"/>
    </row>
    <row r="191" spans="1:19" ht="64.5" customHeight="1">
      <c r="A191" s="2220"/>
      <c r="B191" s="2203" t="s">
        <v>1278</v>
      </c>
      <c r="C191" s="2220"/>
      <c r="D191" s="1542"/>
      <c r="E191" s="1511"/>
      <c r="F191" s="3380" t="s">
        <v>1370</v>
      </c>
      <c r="G191" s="3380"/>
      <c r="H191" s="3380"/>
      <c r="I191" s="3380"/>
      <c r="J191" s="3380"/>
      <c r="K191" s="3380"/>
      <c r="L191" s="3380"/>
      <c r="M191" s="3380"/>
      <c r="N191" s="3380"/>
      <c r="O191" s="3380"/>
      <c r="P191" s="3380"/>
      <c r="Q191" s="3380"/>
      <c r="R191" s="2216"/>
      <c r="S191" s="1690"/>
    </row>
    <row r="192" spans="1:19" ht="64.5" customHeight="1">
      <c r="A192" s="2220"/>
      <c r="B192" s="1582" t="s">
        <v>1247</v>
      </c>
      <c r="C192" s="2225" t="s">
        <v>111</v>
      </c>
      <c r="D192" s="1547"/>
      <c r="E192" s="1860"/>
      <c r="F192" s="1860"/>
      <c r="G192" s="3681">
        <v>2802926</v>
      </c>
      <c r="H192" s="3522"/>
      <c r="I192" s="3522"/>
      <c r="J192" s="3522"/>
      <c r="K192" s="3522"/>
      <c r="L192" s="3522"/>
      <c r="M192" s="3522"/>
      <c r="N192" s="3522"/>
      <c r="O192" s="3522"/>
      <c r="P192" s="3522"/>
      <c r="Q192" s="3522"/>
      <c r="R192" s="3523"/>
      <c r="S192" s="1690"/>
    </row>
    <row r="193" spans="1:19" ht="64.5" customHeight="1">
      <c r="A193" s="2220"/>
      <c r="B193" s="1582" t="s">
        <v>1246</v>
      </c>
      <c r="C193" s="2225" t="s">
        <v>111</v>
      </c>
      <c r="D193" s="1547"/>
      <c r="E193" s="1860"/>
      <c r="F193" s="1860"/>
      <c r="G193" s="3681">
        <v>3419290</v>
      </c>
      <c r="H193" s="3522"/>
      <c r="I193" s="3522"/>
      <c r="J193" s="3522"/>
      <c r="K193" s="3522"/>
      <c r="L193" s="3522"/>
      <c r="M193" s="3522"/>
      <c r="N193" s="3522"/>
      <c r="O193" s="3522"/>
      <c r="P193" s="3522"/>
      <c r="Q193" s="3522"/>
      <c r="R193" s="3523"/>
      <c r="S193" s="1690"/>
    </row>
    <row r="194" spans="1:19" ht="64.5" customHeight="1">
      <c r="A194" s="2220"/>
      <c r="B194" s="1582" t="s">
        <v>1814</v>
      </c>
      <c r="C194" s="2225" t="s">
        <v>111</v>
      </c>
      <c r="D194" s="1547"/>
      <c r="E194" s="1860"/>
      <c r="F194" s="1860"/>
      <c r="G194" s="3681">
        <v>1029995</v>
      </c>
      <c r="H194" s="3522"/>
      <c r="I194" s="3522"/>
      <c r="J194" s="3522"/>
      <c r="K194" s="3522"/>
      <c r="L194" s="3522"/>
      <c r="M194" s="3522"/>
      <c r="N194" s="3522"/>
      <c r="O194" s="3522"/>
      <c r="P194" s="3522"/>
      <c r="Q194" s="3522"/>
      <c r="R194" s="3523"/>
      <c r="S194" s="1690"/>
    </row>
    <row r="195" spans="1:19" ht="64.5" customHeight="1">
      <c r="A195" s="2221"/>
      <c r="B195" s="1582" t="s">
        <v>1240</v>
      </c>
      <c r="C195" s="2225" t="s">
        <v>111</v>
      </c>
      <c r="D195" s="1547"/>
      <c r="E195" s="1860"/>
      <c r="F195" s="1860"/>
      <c r="G195" s="3681">
        <v>5196341</v>
      </c>
      <c r="H195" s="3522"/>
      <c r="I195" s="3522"/>
      <c r="J195" s="3522"/>
      <c r="K195" s="3522"/>
      <c r="L195" s="3522"/>
      <c r="M195" s="3522"/>
      <c r="N195" s="3522"/>
      <c r="O195" s="3522"/>
      <c r="P195" s="3522"/>
      <c r="Q195" s="3522"/>
      <c r="R195" s="3523"/>
      <c r="S195" s="1690"/>
    </row>
    <row r="196" spans="1:19" ht="45.75" customHeight="1">
      <c r="A196" s="2203">
        <v>2</v>
      </c>
      <c r="B196" s="3581" t="s">
        <v>2698</v>
      </c>
      <c r="C196" s="3581"/>
      <c r="D196" s="3581"/>
      <c r="E196" s="3581"/>
      <c r="F196" s="3581"/>
      <c r="G196" s="3581"/>
      <c r="H196" s="3581"/>
      <c r="I196" s="3581"/>
      <c r="J196" s="3581"/>
      <c r="K196" s="3581"/>
      <c r="L196" s="3581"/>
      <c r="M196" s="3581"/>
      <c r="N196" s="3581"/>
      <c r="O196" s="3581"/>
      <c r="P196" s="3581"/>
      <c r="Q196" s="3581"/>
      <c r="R196" s="3581"/>
      <c r="S196" s="1690"/>
    </row>
    <row r="197" spans="1:19" ht="26.25" customHeight="1">
      <c r="A197" s="2220"/>
      <c r="B197" s="3380" t="s">
        <v>1318</v>
      </c>
      <c r="C197" s="3380"/>
      <c r="D197" s="2203"/>
      <c r="E197" s="2208"/>
      <c r="F197" s="3380" t="s">
        <v>1372</v>
      </c>
      <c r="G197" s="3380"/>
      <c r="H197" s="3380"/>
      <c r="I197" s="3380"/>
      <c r="J197" s="3380"/>
      <c r="K197" s="3380"/>
      <c r="L197" s="3380"/>
      <c r="M197" s="3380"/>
      <c r="N197" s="3380"/>
      <c r="O197" s="3380"/>
      <c r="P197" s="3380"/>
      <c r="Q197" s="3380"/>
      <c r="R197" s="3380"/>
      <c r="S197" s="1690"/>
    </row>
    <row r="198" spans="1:19" ht="78" customHeight="1">
      <c r="A198" s="2220"/>
      <c r="B198" s="2204" t="s">
        <v>1635</v>
      </c>
      <c r="C198" s="2225" t="s">
        <v>32</v>
      </c>
      <c r="D198" s="3590" t="s">
        <v>1559</v>
      </c>
      <c r="E198" s="1861"/>
      <c r="F198" s="1860"/>
      <c r="G198" s="3681">
        <v>92400</v>
      </c>
      <c r="H198" s="3522"/>
      <c r="I198" s="3522"/>
      <c r="J198" s="3522"/>
      <c r="K198" s="3522"/>
      <c r="L198" s="3522"/>
      <c r="M198" s="3522"/>
      <c r="N198" s="3522"/>
      <c r="O198" s="3522"/>
      <c r="P198" s="3522"/>
      <c r="Q198" s="3522"/>
      <c r="R198" s="3523"/>
      <c r="S198" s="1690"/>
    </row>
    <row r="199" spans="1:19" ht="78" customHeight="1">
      <c r="A199" s="2220"/>
      <c r="B199" s="2204" t="s">
        <v>1636</v>
      </c>
      <c r="C199" s="2220" t="s">
        <v>32</v>
      </c>
      <c r="D199" s="3590"/>
      <c r="E199" s="1861"/>
      <c r="F199" s="1861"/>
      <c r="G199" s="3681">
        <v>36000</v>
      </c>
      <c r="H199" s="3522"/>
      <c r="I199" s="3522"/>
      <c r="J199" s="3522"/>
      <c r="K199" s="3522"/>
      <c r="L199" s="3522"/>
      <c r="M199" s="3522"/>
      <c r="N199" s="3522"/>
      <c r="O199" s="3522"/>
      <c r="P199" s="3522"/>
      <c r="Q199" s="3522"/>
      <c r="R199" s="3523"/>
      <c r="S199" s="1690"/>
    </row>
    <row r="200" spans="1:19" ht="78" customHeight="1">
      <c r="A200" s="2220"/>
      <c r="B200" s="2204" t="s">
        <v>1638</v>
      </c>
      <c r="C200" s="2220" t="s">
        <v>32</v>
      </c>
      <c r="D200" s="2225" t="s">
        <v>1559</v>
      </c>
      <c r="E200" s="1861"/>
      <c r="F200" s="1861"/>
      <c r="G200" s="3681">
        <v>37200</v>
      </c>
      <c r="H200" s="3522"/>
      <c r="I200" s="3522"/>
      <c r="J200" s="3522"/>
      <c r="K200" s="3522"/>
      <c r="L200" s="3522"/>
      <c r="M200" s="3522"/>
      <c r="N200" s="3522"/>
      <c r="O200" s="3522"/>
      <c r="P200" s="3522"/>
      <c r="Q200" s="3522"/>
      <c r="R200" s="3523"/>
      <c r="S200" s="1690"/>
    </row>
    <row r="201" spans="1:19" ht="78" customHeight="1">
      <c r="A201" s="2220"/>
      <c r="B201" s="2204" t="s">
        <v>1637</v>
      </c>
      <c r="C201" s="2220" t="s">
        <v>32</v>
      </c>
      <c r="D201" s="2225" t="s">
        <v>1559</v>
      </c>
      <c r="E201" s="1861"/>
      <c r="F201" s="1861"/>
      <c r="G201" s="3681">
        <v>43200</v>
      </c>
      <c r="H201" s="3522"/>
      <c r="I201" s="3522"/>
      <c r="J201" s="3522"/>
      <c r="K201" s="3522"/>
      <c r="L201" s="3522"/>
      <c r="M201" s="3522"/>
      <c r="N201" s="3522"/>
      <c r="O201" s="3522"/>
      <c r="P201" s="3522"/>
      <c r="Q201" s="3522"/>
      <c r="R201" s="3523"/>
      <c r="S201" s="1690"/>
    </row>
    <row r="202" spans="1:19" ht="78" customHeight="1">
      <c r="A202" s="2220"/>
      <c r="B202" s="2204" t="s">
        <v>1639</v>
      </c>
      <c r="C202" s="2220" t="s">
        <v>32</v>
      </c>
      <c r="D202" s="2225" t="s">
        <v>1559</v>
      </c>
      <c r="E202" s="1861"/>
      <c r="F202" s="1861"/>
      <c r="G202" s="3681">
        <v>45600</v>
      </c>
      <c r="H202" s="3522"/>
      <c r="I202" s="3522"/>
      <c r="J202" s="3522"/>
      <c r="K202" s="3522"/>
      <c r="L202" s="3522"/>
      <c r="M202" s="3522"/>
      <c r="N202" s="3522"/>
      <c r="O202" s="3522"/>
      <c r="P202" s="3522"/>
      <c r="Q202" s="3522"/>
      <c r="R202" s="3523"/>
      <c r="S202" s="1690"/>
    </row>
    <row r="203" spans="1:19" ht="78" customHeight="1">
      <c r="A203" s="2220"/>
      <c r="B203" s="2204" t="s">
        <v>1642</v>
      </c>
      <c r="C203" s="2220" t="s">
        <v>32</v>
      </c>
      <c r="D203" s="1582"/>
      <c r="E203" s="1861"/>
      <c r="F203" s="1861"/>
      <c r="G203" s="3681">
        <v>150000</v>
      </c>
      <c r="H203" s="3522"/>
      <c r="I203" s="3522"/>
      <c r="J203" s="3522"/>
      <c r="K203" s="3522"/>
      <c r="L203" s="3522"/>
      <c r="M203" s="3522"/>
      <c r="N203" s="3522"/>
      <c r="O203" s="3522"/>
      <c r="P203" s="3522"/>
      <c r="Q203" s="3522"/>
      <c r="R203" s="3523"/>
      <c r="S203" s="1690"/>
    </row>
    <row r="204" spans="1:19" ht="78" customHeight="1">
      <c r="A204" s="2220"/>
      <c r="B204" s="2204" t="s">
        <v>1643</v>
      </c>
      <c r="C204" s="2220" t="s">
        <v>32</v>
      </c>
      <c r="D204" s="1582"/>
      <c r="E204" s="1861"/>
      <c r="F204" s="1861"/>
      <c r="G204" s="3681">
        <v>186000</v>
      </c>
      <c r="H204" s="3522"/>
      <c r="I204" s="3522"/>
      <c r="J204" s="3522"/>
      <c r="K204" s="3522"/>
      <c r="L204" s="3522"/>
      <c r="M204" s="3522"/>
      <c r="N204" s="3522"/>
      <c r="O204" s="3522"/>
      <c r="P204" s="3522"/>
      <c r="Q204" s="3522"/>
      <c r="R204" s="3523"/>
      <c r="S204" s="1690"/>
    </row>
    <row r="205" spans="1:19" ht="78" customHeight="1">
      <c r="A205" s="2220"/>
      <c r="B205" s="2204" t="s">
        <v>1645</v>
      </c>
      <c r="C205" s="2220" t="s">
        <v>32</v>
      </c>
      <c r="D205" s="3590" t="s">
        <v>1559</v>
      </c>
      <c r="E205" s="1861"/>
      <c r="F205" s="1861"/>
      <c r="G205" s="3681">
        <v>186120</v>
      </c>
      <c r="H205" s="3522"/>
      <c r="I205" s="3522"/>
      <c r="J205" s="3522"/>
      <c r="K205" s="3522"/>
      <c r="L205" s="3522"/>
      <c r="M205" s="3522"/>
      <c r="N205" s="3522"/>
      <c r="O205" s="3522"/>
      <c r="P205" s="3522"/>
      <c r="Q205" s="3522"/>
      <c r="R205" s="3523"/>
      <c r="S205" s="1690"/>
    </row>
    <row r="206" spans="1:19" ht="78" customHeight="1">
      <c r="A206" s="2220"/>
      <c r="B206" s="2204" t="s">
        <v>1644</v>
      </c>
      <c r="C206" s="2220" t="s">
        <v>32</v>
      </c>
      <c r="D206" s="3590"/>
      <c r="E206" s="1861"/>
      <c r="F206" s="1861"/>
      <c r="G206" s="3681">
        <v>24600</v>
      </c>
      <c r="H206" s="3522"/>
      <c r="I206" s="3522"/>
      <c r="J206" s="3522"/>
      <c r="K206" s="3522"/>
      <c r="L206" s="3522"/>
      <c r="M206" s="3522"/>
      <c r="N206" s="3522"/>
      <c r="O206" s="3522"/>
      <c r="P206" s="3522"/>
      <c r="Q206" s="3522"/>
      <c r="R206" s="3523"/>
      <c r="S206" s="1690"/>
    </row>
    <row r="207" spans="1:19" ht="19.5" customHeight="1">
      <c r="A207" s="2220"/>
      <c r="B207" s="2203" t="s">
        <v>1277</v>
      </c>
      <c r="C207" s="1869"/>
      <c r="D207" s="1869"/>
      <c r="E207" s="1870"/>
      <c r="F207" s="3380" t="s">
        <v>1372</v>
      </c>
      <c r="G207" s="3380"/>
      <c r="H207" s="3380"/>
      <c r="I207" s="3380"/>
      <c r="J207" s="3380"/>
      <c r="K207" s="3380"/>
      <c r="L207" s="3380"/>
      <c r="M207" s="3380"/>
      <c r="N207" s="3380"/>
      <c r="O207" s="3380"/>
      <c r="P207" s="3380"/>
      <c r="Q207" s="3380"/>
      <c r="R207" s="3380"/>
      <c r="S207" s="1690"/>
    </row>
    <row r="208" spans="1:19" ht="43.5" customHeight="1">
      <c r="A208" s="2220"/>
      <c r="B208" s="2204" t="s">
        <v>1825</v>
      </c>
      <c r="C208" s="2225" t="s">
        <v>111</v>
      </c>
      <c r="D208" s="3590" t="s">
        <v>1559</v>
      </c>
      <c r="E208" s="2224"/>
      <c r="F208" s="1861"/>
      <c r="G208" s="3681">
        <v>1984545</v>
      </c>
      <c r="H208" s="3522"/>
      <c r="I208" s="3522"/>
      <c r="J208" s="3522"/>
      <c r="K208" s="3522"/>
      <c r="L208" s="3522"/>
      <c r="M208" s="3522"/>
      <c r="N208" s="3522"/>
      <c r="O208" s="3522"/>
      <c r="P208" s="3522"/>
      <c r="Q208" s="3522"/>
      <c r="R208" s="3523"/>
      <c r="S208" s="1690"/>
    </row>
    <row r="209" spans="1:19" ht="43.5" customHeight="1">
      <c r="A209" s="2220"/>
      <c r="B209" s="2229" t="s">
        <v>1646</v>
      </c>
      <c r="C209" s="2225" t="s">
        <v>111</v>
      </c>
      <c r="D209" s="3590"/>
      <c r="E209" s="2224"/>
      <c r="F209" s="1861"/>
      <c r="G209" s="3681">
        <v>1697273</v>
      </c>
      <c r="H209" s="3522"/>
      <c r="I209" s="3522"/>
      <c r="J209" s="3522"/>
      <c r="K209" s="3522"/>
      <c r="L209" s="3522"/>
      <c r="M209" s="3522"/>
      <c r="N209" s="3522"/>
      <c r="O209" s="3522"/>
      <c r="P209" s="3522"/>
      <c r="Q209" s="3522"/>
      <c r="R209" s="3523"/>
      <c r="S209" s="1690"/>
    </row>
    <row r="210" spans="1:19" ht="43.5" customHeight="1">
      <c r="A210" s="2220"/>
      <c r="B210" s="2204" t="s">
        <v>1647</v>
      </c>
      <c r="C210" s="2225" t="s">
        <v>111</v>
      </c>
      <c r="D210" s="3590"/>
      <c r="E210" s="2224"/>
      <c r="F210" s="1861"/>
      <c r="G210" s="3681">
        <v>1245455</v>
      </c>
      <c r="H210" s="3522"/>
      <c r="I210" s="3522"/>
      <c r="J210" s="3522"/>
      <c r="K210" s="3522"/>
      <c r="L210" s="3522"/>
      <c r="M210" s="3522"/>
      <c r="N210" s="3522"/>
      <c r="O210" s="3522"/>
      <c r="P210" s="3522"/>
      <c r="Q210" s="3522"/>
      <c r="R210" s="3523"/>
      <c r="S210" s="1690"/>
    </row>
    <row r="211" spans="1:19" ht="21" customHeight="1">
      <c r="A211" s="2220"/>
      <c r="B211" s="2203" t="s">
        <v>1276</v>
      </c>
      <c r="C211" s="2225"/>
      <c r="D211" s="2225"/>
      <c r="E211" s="2224"/>
      <c r="F211" s="1861"/>
      <c r="G211" s="1861"/>
      <c r="H211" s="2215"/>
      <c r="I211" s="2215"/>
      <c r="J211" s="2215"/>
      <c r="K211" s="1861"/>
      <c r="L211" s="1861"/>
      <c r="M211" s="2224"/>
      <c r="N211" s="2215"/>
      <c r="O211" s="2215"/>
      <c r="P211" s="2215"/>
      <c r="Q211" s="2215"/>
      <c r="R211" s="2215"/>
      <c r="S211" s="1690"/>
    </row>
    <row r="212" spans="1:19" ht="48" customHeight="1">
      <c r="A212" s="2220"/>
      <c r="B212" s="2204" t="s">
        <v>1826</v>
      </c>
      <c r="C212" s="2225" t="s">
        <v>111</v>
      </c>
      <c r="D212" s="3590" t="s">
        <v>1559</v>
      </c>
      <c r="E212" s="2224"/>
      <c r="F212" s="1861"/>
      <c r="G212" s="3681">
        <v>4090909</v>
      </c>
      <c r="H212" s="3522"/>
      <c r="I212" s="3522"/>
      <c r="J212" s="3522"/>
      <c r="K212" s="3522"/>
      <c r="L212" s="3522"/>
      <c r="M212" s="3522"/>
      <c r="N212" s="3522"/>
      <c r="O212" s="3522"/>
      <c r="P212" s="3522"/>
      <c r="Q212" s="3522"/>
      <c r="R212" s="3523"/>
      <c r="S212" s="1690"/>
    </row>
    <row r="213" spans="1:19" ht="48" customHeight="1">
      <c r="A213" s="2220"/>
      <c r="B213" s="2204" t="s">
        <v>1648</v>
      </c>
      <c r="C213" s="2225" t="s">
        <v>111</v>
      </c>
      <c r="D213" s="3590"/>
      <c r="E213" s="2224"/>
      <c r="F213" s="1861"/>
      <c r="G213" s="3681">
        <v>1990909</v>
      </c>
      <c r="H213" s="3522"/>
      <c r="I213" s="3522"/>
      <c r="J213" s="3522"/>
      <c r="K213" s="3522"/>
      <c r="L213" s="3522"/>
      <c r="M213" s="3522"/>
      <c r="N213" s="3522"/>
      <c r="O213" s="3522"/>
      <c r="P213" s="3522"/>
      <c r="Q213" s="3522"/>
      <c r="R213" s="3523"/>
      <c r="S213" s="1690"/>
    </row>
    <row r="214" spans="1:19" ht="48" customHeight="1">
      <c r="A214" s="2220"/>
      <c r="B214" s="2204" t="s">
        <v>1649</v>
      </c>
      <c r="C214" s="2225" t="s">
        <v>111</v>
      </c>
      <c r="D214" s="3590"/>
      <c r="E214" s="2224"/>
      <c r="F214" s="1861"/>
      <c r="G214" s="3681">
        <v>2466364</v>
      </c>
      <c r="H214" s="3522"/>
      <c r="I214" s="3522"/>
      <c r="J214" s="3522"/>
      <c r="K214" s="3522"/>
      <c r="L214" s="3522"/>
      <c r="M214" s="3522"/>
      <c r="N214" s="3522"/>
      <c r="O214" s="3522"/>
      <c r="P214" s="3522"/>
      <c r="Q214" s="3522"/>
      <c r="R214" s="3523"/>
      <c r="S214" s="1690"/>
    </row>
    <row r="215" spans="1:19" ht="22.5" customHeight="1">
      <c r="A215" s="2220"/>
      <c r="B215" s="2203" t="s">
        <v>1093</v>
      </c>
      <c r="C215" s="2225"/>
      <c r="D215" s="2225"/>
      <c r="E215" s="2224"/>
      <c r="F215" s="1861"/>
      <c r="G215" s="1861"/>
      <c r="H215" s="2215"/>
      <c r="I215" s="2215"/>
      <c r="J215" s="2215"/>
      <c r="K215" s="1861"/>
      <c r="L215" s="1861"/>
      <c r="M215" s="2224"/>
      <c r="N215" s="2215"/>
      <c r="O215" s="2215"/>
      <c r="P215" s="2215"/>
      <c r="Q215" s="2215"/>
      <c r="R215" s="2215"/>
      <c r="S215" s="1690"/>
    </row>
    <row r="216" spans="1:19" ht="50.25" customHeight="1">
      <c r="A216" s="2220"/>
      <c r="B216" s="2204" t="s">
        <v>1650</v>
      </c>
      <c r="C216" s="2225" t="s">
        <v>28</v>
      </c>
      <c r="D216" s="2225"/>
      <c r="E216" s="2224"/>
      <c r="F216" s="1861"/>
      <c r="G216" s="3681">
        <v>330909</v>
      </c>
      <c r="H216" s="3522"/>
      <c r="I216" s="3522"/>
      <c r="J216" s="3522"/>
      <c r="K216" s="3522"/>
      <c r="L216" s="3522"/>
      <c r="M216" s="3522"/>
      <c r="N216" s="3522"/>
      <c r="O216" s="3522"/>
      <c r="P216" s="3522"/>
      <c r="Q216" s="3522"/>
      <c r="R216" s="3523"/>
      <c r="S216" s="1690"/>
    </row>
    <row r="217" spans="1:19" ht="50.25" customHeight="1">
      <c r="A217" s="2221"/>
      <c r="B217" s="2204" t="s">
        <v>1651</v>
      </c>
      <c r="C217" s="2225" t="s">
        <v>28</v>
      </c>
      <c r="D217" s="2225"/>
      <c r="E217" s="2224"/>
      <c r="F217" s="1861"/>
      <c r="G217" s="3681">
        <v>436364</v>
      </c>
      <c r="H217" s="3522"/>
      <c r="I217" s="3522"/>
      <c r="J217" s="3522"/>
      <c r="K217" s="3522"/>
      <c r="L217" s="3522"/>
      <c r="M217" s="3522"/>
      <c r="N217" s="3522"/>
      <c r="O217" s="3522"/>
      <c r="P217" s="3522"/>
      <c r="Q217" s="3522"/>
      <c r="R217" s="3523"/>
      <c r="S217" s="1690"/>
    </row>
    <row r="218" spans="1:19" ht="36.75" hidden="1" customHeight="1">
      <c r="A218" s="1605">
        <v>3</v>
      </c>
      <c r="B218" s="3581" t="s">
        <v>1769</v>
      </c>
      <c r="C218" s="3581"/>
      <c r="D218" s="3581"/>
      <c r="E218" s="3581"/>
      <c r="F218" s="3581"/>
      <c r="G218" s="3581"/>
      <c r="H218" s="3581"/>
      <c r="I218" s="3581"/>
      <c r="J218" s="3581"/>
      <c r="K218" s="3581"/>
      <c r="L218" s="3581"/>
      <c r="M218" s="3581"/>
      <c r="N218" s="3581"/>
      <c r="O218" s="3581"/>
      <c r="P218" s="3581"/>
      <c r="Q218" s="3581"/>
      <c r="R218" s="3581"/>
      <c r="S218" s="1690"/>
    </row>
    <row r="219" spans="1:19" ht="27.75" hidden="1" customHeight="1">
      <c r="A219" s="2221"/>
      <c r="B219" s="1395" t="s">
        <v>1771</v>
      </c>
      <c r="C219" s="2225"/>
      <c r="D219" s="2225"/>
      <c r="E219" s="2224"/>
      <c r="F219" s="3380" t="s">
        <v>1770</v>
      </c>
      <c r="G219" s="3380"/>
      <c r="H219" s="3380"/>
      <c r="I219" s="3380"/>
      <c r="J219" s="3380"/>
      <c r="K219" s="3380"/>
      <c r="L219" s="3380"/>
      <c r="M219" s="3380"/>
      <c r="N219" s="3380"/>
      <c r="O219" s="3380"/>
      <c r="P219" s="3380"/>
      <c r="Q219" s="3380"/>
      <c r="R219" s="3380"/>
      <c r="S219" s="1690"/>
    </row>
    <row r="220" spans="1:19" ht="34.5" hidden="1" customHeight="1">
      <c r="A220" s="3586"/>
      <c r="B220" s="3381" t="s">
        <v>1773</v>
      </c>
      <c r="C220" s="2225" t="s">
        <v>1772</v>
      </c>
      <c r="D220" s="3590" t="s">
        <v>1559</v>
      </c>
      <c r="E220" s="2224"/>
      <c r="F220" s="1861"/>
      <c r="G220" s="1861"/>
      <c r="H220" s="1863"/>
      <c r="I220" s="2215"/>
      <c r="J220" s="2215"/>
      <c r="K220" s="1861">
        <f>5900000/1.1</f>
        <v>5363636.3636363633</v>
      </c>
      <c r="L220" s="1861"/>
      <c r="M220" s="2224"/>
      <c r="N220" s="2215"/>
      <c r="O220" s="2215"/>
      <c r="P220" s="1863"/>
      <c r="Q220" s="1863"/>
      <c r="R220" s="1863"/>
      <c r="S220" s="1690"/>
    </row>
    <row r="221" spans="1:19" ht="34.5" hidden="1" customHeight="1">
      <c r="A221" s="3586"/>
      <c r="B221" s="3381"/>
      <c r="C221" s="2225" t="s">
        <v>1774</v>
      </c>
      <c r="D221" s="3590"/>
      <c r="E221" s="2224"/>
      <c r="F221" s="1861"/>
      <c r="G221" s="1861"/>
      <c r="H221" s="1863"/>
      <c r="I221" s="2215"/>
      <c r="J221" s="2215"/>
      <c r="K221" s="1861">
        <f>1570000/1.1</f>
        <v>1427272.7272727271</v>
      </c>
      <c r="L221" s="1861"/>
      <c r="M221" s="2224"/>
      <c r="N221" s="2215"/>
      <c r="O221" s="2215"/>
      <c r="P221" s="1863"/>
      <c r="Q221" s="1863"/>
      <c r="R221" s="1863"/>
      <c r="S221" s="1690"/>
    </row>
    <row r="222" spans="1:19" ht="34.5" hidden="1" customHeight="1">
      <c r="A222" s="3586"/>
      <c r="B222" s="3381"/>
      <c r="C222" s="2225" t="s">
        <v>1775</v>
      </c>
      <c r="D222" s="3590"/>
      <c r="E222" s="2224"/>
      <c r="F222" s="1861"/>
      <c r="G222" s="1861"/>
      <c r="H222" s="1863"/>
      <c r="I222" s="2215"/>
      <c r="J222" s="2215"/>
      <c r="K222" s="1861">
        <f>476000/1.1</f>
        <v>432727.27272727271</v>
      </c>
      <c r="L222" s="1861"/>
      <c r="M222" s="2224"/>
      <c r="N222" s="2215"/>
      <c r="O222" s="2215"/>
      <c r="P222" s="1863"/>
      <c r="Q222" s="1863"/>
      <c r="R222" s="1863"/>
      <c r="S222" s="1690"/>
    </row>
    <row r="223" spans="1:19" ht="34.5" hidden="1" customHeight="1">
      <c r="A223" s="3586"/>
      <c r="B223" s="3381" t="s">
        <v>1776</v>
      </c>
      <c r="C223" s="2225" t="s">
        <v>1772</v>
      </c>
      <c r="D223" s="3590" t="s">
        <v>1559</v>
      </c>
      <c r="E223" s="2224"/>
      <c r="F223" s="1861"/>
      <c r="G223" s="1861"/>
      <c r="H223" s="1863"/>
      <c r="I223" s="2215"/>
      <c r="J223" s="2215"/>
      <c r="K223" s="1861">
        <f>5728000/1.1</f>
        <v>5207272.7272727266</v>
      </c>
      <c r="L223" s="1861"/>
      <c r="M223" s="2224"/>
      <c r="N223" s="2215"/>
      <c r="O223" s="2215"/>
      <c r="P223" s="1863"/>
      <c r="Q223" s="1863"/>
      <c r="R223" s="1863"/>
      <c r="S223" s="1690"/>
    </row>
    <row r="224" spans="1:19" ht="34.5" hidden="1" customHeight="1">
      <c r="A224" s="3586"/>
      <c r="B224" s="3381"/>
      <c r="C224" s="2225" t="s">
        <v>1774</v>
      </c>
      <c r="D224" s="3590"/>
      <c r="E224" s="2224"/>
      <c r="F224" s="1861"/>
      <c r="G224" s="1861"/>
      <c r="H224" s="1863"/>
      <c r="I224" s="2215"/>
      <c r="J224" s="2215"/>
      <c r="K224" s="1861">
        <f>1522000/1.1</f>
        <v>1383636.3636363635</v>
      </c>
      <c r="L224" s="1861"/>
      <c r="M224" s="2224"/>
      <c r="N224" s="2215"/>
      <c r="O224" s="2215"/>
      <c r="P224" s="1863"/>
      <c r="Q224" s="1863"/>
      <c r="R224" s="1863"/>
      <c r="S224" s="1690"/>
    </row>
    <row r="225" spans="1:19" ht="34.5" hidden="1" customHeight="1">
      <c r="A225" s="3586"/>
      <c r="B225" s="3381"/>
      <c r="C225" s="2225" t="s">
        <v>1775</v>
      </c>
      <c r="D225" s="3590"/>
      <c r="E225" s="2224"/>
      <c r="F225" s="1861"/>
      <c r="G225" s="1861"/>
      <c r="H225" s="1863"/>
      <c r="I225" s="2215"/>
      <c r="J225" s="2215"/>
      <c r="K225" s="1861">
        <f>460000/1.1</f>
        <v>418181.81818181818</v>
      </c>
      <c r="L225" s="1861"/>
      <c r="M225" s="2224"/>
      <c r="N225" s="2215"/>
      <c r="O225" s="2215"/>
      <c r="P225" s="1863"/>
      <c r="Q225" s="1863"/>
      <c r="R225" s="1863"/>
      <c r="S225" s="1690"/>
    </row>
    <row r="226" spans="1:19" ht="34.5" hidden="1" customHeight="1">
      <c r="A226" s="3586"/>
      <c r="B226" s="3381" t="s">
        <v>1777</v>
      </c>
      <c r="C226" s="2225" t="s">
        <v>1772</v>
      </c>
      <c r="D226" s="3590" t="s">
        <v>1559</v>
      </c>
      <c r="E226" s="2224"/>
      <c r="F226" s="1861"/>
      <c r="G226" s="1861"/>
      <c r="H226" s="1863"/>
      <c r="I226" s="2215"/>
      <c r="J226" s="2215"/>
      <c r="K226" s="1861">
        <f>4685000/1.1</f>
        <v>4259090.9090909092</v>
      </c>
      <c r="L226" s="1861"/>
      <c r="M226" s="2224"/>
      <c r="N226" s="2215"/>
      <c r="O226" s="2215"/>
      <c r="P226" s="1863"/>
      <c r="Q226" s="1863"/>
      <c r="R226" s="1863"/>
      <c r="S226" s="1690"/>
    </row>
    <row r="227" spans="1:19" ht="34.5" hidden="1" customHeight="1">
      <c r="A227" s="3586"/>
      <c r="B227" s="3381"/>
      <c r="C227" s="2225" t="s">
        <v>1353</v>
      </c>
      <c r="D227" s="3590"/>
      <c r="E227" s="2224"/>
      <c r="F227" s="1861"/>
      <c r="G227" s="1861"/>
      <c r="H227" s="1863"/>
      <c r="I227" s="2215"/>
      <c r="J227" s="2215"/>
      <c r="K227" s="1861">
        <f>1728000/1.1</f>
        <v>1570909.0909090908</v>
      </c>
      <c r="L227" s="1861"/>
      <c r="M227" s="2224"/>
      <c r="N227" s="2215"/>
      <c r="O227" s="2215"/>
      <c r="P227" s="1863"/>
      <c r="Q227" s="1863"/>
      <c r="R227" s="1863"/>
      <c r="S227" s="1690"/>
    </row>
    <row r="228" spans="1:19" ht="34.5" hidden="1" customHeight="1">
      <c r="A228" s="3586"/>
      <c r="B228" s="3381"/>
      <c r="C228" s="2225" t="s">
        <v>1775</v>
      </c>
      <c r="D228" s="3590"/>
      <c r="E228" s="2224"/>
      <c r="F228" s="1861"/>
      <c r="G228" s="1861"/>
      <c r="H228" s="1863"/>
      <c r="I228" s="2215"/>
      <c r="J228" s="2215"/>
      <c r="K228" s="1861">
        <f>401000/1.1</f>
        <v>364545.45454545453</v>
      </c>
      <c r="L228" s="1861"/>
      <c r="M228" s="2224"/>
      <c r="N228" s="2215"/>
      <c r="O228" s="2215"/>
      <c r="P228" s="1863"/>
      <c r="Q228" s="1863"/>
      <c r="R228" s="1863"/>
      <c r="S228" s="1690"/>
    </row>
    <row r="229" spans="1:19" ht="34.5" hidden="1" customHeight="1">
      <c r="A229" s="3586"/>
      <c r="B229" s="3381" t="s">
        <v>1778</v>
      </c>
      <c r="C229" s="2225" t="s">
        <v>1772</v>
      </c>
      <c r="D229" s="3590" t="s">
        <v>1559</v>
      </c>
      <c r="E229" s="2224"/>
      <c r="F229" s="1861"/>
      <c r="G229" s="1861"/>
      <c r="H229" s="1863"/>
      <c r="I229" s="2215"/>
      <c r="J229" s="2215"/>
      <c r="K229" s="1861">
        <f>4719000/1.1</f>
        <v>4290000</v>
      </c>
      <c r="L229" s="1861"/>
      <c r="M229" s="2224"/>
      <c r="N229" s="2215"/>
      <c r="O229" s="2215"/>
      <c r="P229" s="1863"/>
      <c r="Q229" s="1863"/>
      <c r="R229" s="1863"/>
      <c r="S229" s="1690"/>
    </row>
    <row r="230" spans="1:19" ht="34.5" hidden="1" customHeight="1">
      <c r="A230" s="3586"/>
      <c r="B230" s="3381"/>
      <c r="C230" s="2225" t="s">
        <v>1353</v>
      </c>
      <c r="D230" s="3590"/>
      <c r="E230" s="2224"/>
      <c r="F230" s="1861"/>
      <c r="G230" s="1861"/>
      <c r="H230" s="1863"/>
      <c r="I230" s="2215"/>
      <c r="J230" s="2215"/>
      <c r="K230" s="1861">
        <f>1801000/1.1</f>
        <v>1637272.7272727271</v>
      </c>
      <c r="L230" s="1861"/>
      <c r="M230" s="2224"/>
      <c r="N230" s="2215"/>
      <c r="O230" s="2215"/>
      <c r="P230" s="1863"/>
      <c r="Q230" s="1863"/>
      <c r="R230" s="1863"/>
      <c r="S230" s="1690"/>
    </row>
    <row r="231" spans="1:19" ht="34.5" hidden="1" customHeight="1">
      <c r="A231" s="3586"/>
      <c r="B231" s="3381"/>
      <c r="C231" s="2225" t="s">
        <v>1775</v>
      </c>
      <c r="D231" s="3590"/>
      <c r="E231" s="2224"/>
      <c r="F231" s="1861"/>
      <c r="G231" s="1861"/>
      <c r="H231" s="1863"/>
      <c r="I231" s="2215"/>
      <c r="J231" s="2215"/>
      <c r="K231" s="1861">
        <f>439000/1.1</f>
        <v>399090.90909090906</v>
      </c>
      <c r="L231" s="1861"/>
      <c r="M231" s="2224"/>
      <c r="N231" s="2215"/>
      <c r="O231" s="2215"/>
      <c r="P231" s="1863"/>
      <c r="Q231" s="1863"/>
      <c r="R231" s="1863"/>
      <c r="S231" s="1690"/>
    </row>
    <row r="232" spans="1:19" ht="34.5" hidden="1" customHeight="1">
      <c r="A232" s="2221"/>
      <c r="B232" s="2229" t="s">
        <v>1779</v>
      </c>
      <c r="C232" s="2225" t="s">
        <v>1354</v>
      </c>
      <c r="D232" s="3590"/>
      <c r="E232" s="2224"/>
      <c r="F232" s="1861"/>
      <c r="G232" s="1861"/>
      <c r="H232" s="1863"/>
      <c r="I232" s="2215"/>
      <c r="J232" s="2215"/>
      <c r="K232" s="1861">
        <f>2840000/1.1</f>
        <v>2581818.1818181816</v>
      </c>
      <c r="L232" s="1861"/>
      <c r="M232" s="2224"/>
      <c r="N232" s="2215"/>
      <c r="O232" s="2215"/>
      <c r="P232" s="1863"/>
      <c r="Q232" s="1863"/>
      <c r="R232" s="1863"/>
      <c r="S232" s="1690"/>
    </row>
    <row r="233" spans="1:19" ht="34.5" hidden="1" customHeight="1">
      <c r="A233" s="2221"/>
      <c r="B233" s="2229"/>
      <c r="C233" s="2225" t="s">
        <v>1353</v>
      </c>
      <c r="D233" s="3590"/>
      <c r="E233" s="2224"/>
      <c r="F233" s="1861"/>
      <c r="G233" s="1861"/>
      <c r="H233" s="1863"/>
      <c r="I233" s="2215"/>
      <c r="J233" s="2215"/>
      <c r="K233" s="1861">
        <f>875000/1.1</f>
        <v>795454.54545454541</v>
      </c>
      <c r="L233" s="1861"/>
      <c r="M233" s="2224"/>
      <c r="N233" s="2215"/>
      <c r="O233" s="2215"/>
      <c r="P233" s="1863"/>
      <c r="Q233" s="1863"/>
      <c r="R233" s="1863"/>
      <c r="S233" s="1690"/>
    </row>
    <row r="234" spans="1:19" ht="34.5" hidden="1" customHeight="1">
      <c r="A234" s="2221"/>
      <c r="B234" s="2229" t="s">
        <v>1779</v>
      </c>
      <c r="C234" s="2225" t="s">
        <v>1775</v>
      </c>
      <c r="D234" s="1582"/>
      <c r="E234" s="2224"/>
      <c r="F234" s="1861"/>
      <c r="G234" s="1861"/>
      <c r="H234" s="1863"/>
      <c r="I234" s="2215"/>
      <c r="J234" s="2215"/>
      <c r="K234" s="1861">
        <f>223000/1.1</f>
        <v>202727.27272727271</v>
      </c>
      <c r="L234" s="1861"/>
      <c r="M234" s="2224"/>
      <c r="N234" s="2215"/>
      <c r="O234" s="2215"/>
      <c r="P234" s="1863"/>
      <c r="Q234" s="1863"/>
      <c r="R234" s="1863"/>
      <c r="S234" s="1690"/>
    </row>
    <row r="235" spans="1:19" ht="34.5" hidden="1" customHeight="1">
      <c r="A235" s="2221"/>
      <c r="B235" s="1395" t="s">
        <v>1780</v>
      </c>
      <c r="C235" s="2225"/>
      <c r="D235" s="2225"/>
      <c r="E235" s="2224"/>
      <c r="F235" s="1861"/>
      <c r="G235" s="1861"/>
      <c r="H235" s="1863"/>
      <c r="I235" s="2215"/>
      <c r="J235" s="2215"/>
      <c r="K235" s="1861"/>
      <c r="L235" s="1861"/>
      <c r="M235" s="2224"/>
      <c r="N235" s="2215"/>
      <c r="O235" s="2215"/>
      <c r="P235" s="1863"/>
      <c r="Q235" s="1863"/>
      <c r="R235" s="1863"/>
      <c r="S235" s="1690"/>
    </row>
    <row r="236" spans="1:19" ht="34.5" hidden="1" customHeight="1">
      <c r="A236" s="2221"/>
      <c r="B236" s="2229" t="s">
        <v>1781</v>
      </c>
      <c r="C236" s="2225" t="s">
        <v>1774</v>
      </c>
      <c r="D236" s="2225"/>
      <c r="E236" s="2224"/>
      <c r="F236" s="1861"/>
      <c r="G236" s="1861"/>
      <c r="H236" s="1863"/>
      <c r="I236" s="2215"/>
      <c r="J236" s="2215"/>
      <c r="K236" s="1861">
        <f>1084000/1.1</f>
        <v>985454.54545454541</v>
      </c>
      <c r="L236" s="1861"/>
      <c r="M236" s="2224"/>
      <c r="N236" s="2215"/>
      <c r="O236" s="2215"/>
      <c r="P236" s="1863"/>
      <c r="Q236" s="1863"/>
      <c r="R236" s="1863"/>
      <c r="S236" s="1690"/>
    </row>
    <row r="237" spans="1:19" ht="34.5" hidden="1" customHeight="1">
      <c r="A237" s="2221"/>
      <c r="B237" s="2229" t="s">
        <v>1781</v>
      </c>
      <c r="C237" s="2225" t="s">
        <v>1782</v>
      </c>
      <c r="D237" s="3590" t="s">
        <v>1559</v>
      </c>
      <c r="E237" s="2224"/>
      <c r="F237" s="1861"/>
      <c r="G237" s="1861"/>
      <c r="H237" s="1863"/>
      <c r="I237" s="2215"/>
      <c r="J237" s="2215"/>
      <c r="K237" s="1861">
        <f>316000/1.1</f>
        <v>287272.72727272724</v>
      </c>
      <c r="L237" s="1861"/>
      <c r="M237" s="2224"/>
      <c r="N237" s="2215"/>
      <c r="O237" s="2215"/>
      <c r="P237" s="1863"/>
      <c r="Q237" s="1863"/>
      <c r="R237" s="1863"/>
      <c r="S237" s="1690"/>
    </row>
    <row r="238" spans="1:19" ht="34.5" hidden="1" customHeight="1">
      <c r="A238" s="3586"/>
      <c r="B238" s="3381" t="s">
        <v>1783</v>
      </c>
      <c r="C238" s="2225" t="s">
        <v>1774</v>
      </c>
      <c r="D238" s="3590"/>
      <c r="E238" s="2224"/>
      <c r="F238" s="1861"/>
      <c r="G238" s="1861"/>
      <c r="H238" s="1863"/>
      <c r="I238" s="2215"/>
      <c r="J238" s="2215"/>
      <c r="K238" s="1861">
        <f>1121000/1.1</f>
        <v>1019090.9090909091</v>
      </c>
      <c r="L238" s="1861"/>
      <c r="M238" s="2224"/>
      <c r="N238" s="2215"/>
      <c r="O238" s="2215"/>
      <c r="P238" s="1863"/>
      <c r="Q238" s="1863"/>
      <c r="R238" s="1863"/>
      <c r="S238" s="1690"/>
    </row>
    <row r="239" spans="1:19" ht="34.5" hidden="1" customHeight="1">
      <c r="A239" s="3586"/>
      <c r="B239" s="3381"/>
      <c r="C239" s="2225" t="s">
        <v>1782</v>
      </c>
      <c r="D239" s="3590"/>
      <c r="E239" s="2224"/>
      <c r="F239" s="1861"/>
      <c r="G239" s="1861"/>
      <c r="H239" s="1863"/>
      <c r="I239" s="2215"/>
      <c r="J239" s="2215"/>
      <c r="K239" s="1861">
        <f>327000/1.1</f>
        <v>297272.72727272724</v>
      </c>
      <c r="L239" s="1861"/>
      <c r="M239" s="2224"/>
      <c r="N239" s="2215"/>
      <c r="O239" s="2215"/>
      <c r="P239" s="1863"/>
      <c r="Q239" s="1863"/>
      <c r="R239" s="1863"/>
      <c r="S239" s="1690"/>
    </row>
    <row r="240" spans="1:19" ht="33" hidden="1" customHeight="1">
      <c r="A240" s="3586"/>
      <c r="B240" s="3381" t="s">
        <v>1784</v>
      </c>
      <c r="C240" s="2225" t="s">
        <v>1772</v>
      </c>
      <c r="D240" s="3590" t="s">
        <v>1559</v>
      </c>
      <c r="E240" s="2224"/>
      <c r="F240" s="1861"/>
      <c r="G240" s="1861"/>
      <c r="H240" s="1863"/>
      <c r="I240" s="2215"/>
      <c r="J240" s="2215"/>
      <c r="K240" s="1861">
        <f>4026000/1.1</f>
        <v>3659999.9999999995</v>
      </c>
      <c r="L240" s="1861"/>
      <c r="M240" s="2224"/>
      <c r="N240" s="2215"/>
      <c r="O240" s="2215"/>
      <c r="P240" s="1863"/>
      <c r="Q240" s="1863"/>
      <c r="R240" s="1863"/>
      <c r="S240" s="1690"/>
    </row>
    <row r="241" spans="1:19" ht="33" hidden="1" customHeight="1">
      <c r="A241" s="3586"/>
      <c r="B241" s="3381"/>
      <c r="C241" s="2225" t="s">
        <v>1353</v>
      </c>
      <c r="D241" s="3590"/>
      <c r="E241" s="2224"/>
      <c r="F241" s="1861"/>
      <c r="G241" s="1861"/>
      <c r="H241" s="1863"/>
      <c r="I241" s="2215"/>
      <c r="J241" s="2215"/>
      <c r="K241" s="1861">
        <f>1449000/1.1</f>
        <v>1317272.7272727271</v>
      </c>
      <c r="L241" s="1861"/>
      <c r="M241" s="2224"/>
      <c r="N241" s="2215"/>
      <c r="O241" s="2215"/>
      <c r="P241" s="1863"/>
      <c r="Q241" s="1863"/>
      <c r="R241" s="1863"/>
      <c r="S241" s="1690"/>
    </row>
    <row r="242" spans="1:19" ht="33" hidden="1" customHeight="1">
      <c r="A242" s="3586"/>
      <c r="B242" s="3381"/>
      <c r="C242" s="2225" t="s">
        <v>1774</v>
      </c>
      <c r="D242" s="3590"/>
      <c r="E242" s="2224"/>
      <c r="F242" s="1861"/>
      <c r="G242" s="1861"/>
      <c r="H242" s="1863"/>
      <c r="I242" s="2215"/>
      <c r="J242" s="2215"/>
      <c r="K242" s="1861">
        <f>1060000/1.1</f>
        <v>963636.36363636353</v>
      </c>
      <c r="L242" s="1861"/>
      <c r="M242" s="2224"/>
      <c r="N242" s="2215"/>
      <c r="O242" s="2215"/>
      <c r="P242" s="1863"/>
      <c r="Q242" s="1863"/>
      <c r="R242" s="1863"/>
      <c r="S242" s="1690"/>
    </row>
    <row r="243" spans="1:19" ht="33" hidden="1" customHeight="1">
      <c r="A243" s="3586"/>
      <c r="B243" s="3381"/>
      <c r="C243" s="2225" t="s">
        <v>1775</v>
      </c>
      <c r="D243" s="3590"/>
      <c r="E243" s="2224"/>
      <c r="F243" s="1861"/>
      <c r="G243" s="1861"/>
      <c r="H243" s="1863"/>
      <c r="I243" s="2215"/>
      <c r="J243" s="2215"/>
      <c r="K243" s="1861">
        <f>351000/1.1</f>
        <v>319090.90909090906</v>
      </c>
      <c r="L243" s="1861"/>
      <c r="M243" s="2224"/>
      <c r="N243" s="2215"/>
      <c r="O243" s="2215"/>
      <c r="P243" s="1863"/>
      <c r="Q243" s="1863"/>
      <c r="R243" s="1863"/>
      <c r="S243" s="1690"/>
    </row>
    <row r="244" spans="1:19" ht="33" hidden="1" customHeight="1">
      <c r="A244" s="3586"/>
      <c r="B244" s="3381"/>
      <c r="C244" s="2225" t="s">
        <v>1782</v>
      </c>
      <c r="D244" s="3590"/>
      <c r="E244" s="2224"/>
      <c r="F244" s="1861"/>
      <c r="G244" s="1861"/>
      <c r="H244" s="1863"/>
      <c r="I244" s="2215"/>
      <c r="J244" s="2215"/>
      <c r="K244" s="1861">
        <f>308000/1.1</f>
        <v>280000</v>
      </c>
      <c r="L244" s="1861"/>
      <c r="M244" s="2224"/>
      <c r="N244" s="2215"/>
      <c r="O244" s="2215"/>
      <c r="P244" s="1863"/>
      <c r="Q244" s="1863"/>
      <c r="R244" s="1863"/>
      <c r="S244" s="1690"/>
    </row>
    <row r="245" spans="1:19" ht="33" hidden="1" customHeight="1">
      <c r="A245" s="3586"/>
      <c r="B245" s="3381" t="s">
        <v>1785</v>
      </c>
      <c r="C245" s="2225" t="s">
        <v>1772</v>
      </c>
      <c r="D245" s="3590" t="s">
        <v>1559</v>
      </c>
      <c r="E245" s="2224"/>
      <c r="F245" s="1861"/>
      <c r="G245" s="1861"/>
      <c r="H245" s="1863"/>
      <c r="I245" s="2215"/>
      <c r="J245" s="2215"/>
      <c r="K245" s="1861">
        <f>3846000/1.1</f>
        <v>3496363.6363636362</v>
      </c>
      <c r="L245" s="1861"/>
      <c r="M245" s="2224"/>
      <c r="N245" s="2215"/>
      <c r="O245" s="2215"/>
      <c r="P245" s="1863"/>
      <c r="Q245" s="1863"/>
      <c r="R245" s="1863"/>
      <c r="S245" s="1690"/>
    </row>
    <row r="246" spans="1:19" ht="33" hidden="1" customHeight="1">
      <c r="A246" s="3586"/>
      <c r="B246" s="3381"/>
      <c r="C246" s="2225" t="s">
        <v>1774</v>
      </c>
      <c r="D246" s="3590"/>
      <c r="E246" s="2224"/>
      <c r="F246" s="1861"/>
      <c r="G246" s="1861"/>
      <c r="H246" s="1863"/>
      <c r="I246" s="2215"/>
      <c r="J246" s="2215"/>
      <c r="K246" s="1861">
        <f>1406000/1.1</f>
        <v>1278181.8181818181</v>
      </c>
      <c r="L246" s="1861"/>
      <c r="M246" s="2224"/>
      <c r="N246" s="2215"/>
      <c r="O246" s="2215"/>
      <c r="P246" s="1863"/>
      <c r="Q246" s="1863"/>
      <c r="R246" s="1863"/>
      <c r="S246" s="1690"/>
    </row>
    <row r="247" spans="1:19" ht="33" hidden="1" customHeight="1">
      <c r="A247" s="3586"/>
      <c r="B247" s="3381"/>
      <c r="C247" s="2225" t="s">
        <v>1775</v>
      </c>
      <c r="D247" s="3590"/>
      <c r="E247" s="2224"/>
      <c r="F247" s="1861"/>
      <c r="G247" s="1861"/>
      <c r="H247" s="1863"/>
      <c r="I247" s="2215"/>
      <c r="J247" s="2215"/>
      <c r="K247" s="1861">
        <f>342000/1.1</f>
        <v>310909.09090909088</v>
      </c>
      <c r="L247" s="1861"/>
      <c r="M247" s="2224"/>
      <c r="N247" s="2215"/>
      <c r="O247" s="2215"/>
      <c r="P247" s="1863"/>
      <c r="Q247" s="1863"/>
      <c r="R247" s="1863"/>
      <c r="S247" s="1690"/>
    </row>
    <row r="248" spans="1:19" ht="33" hidden="1" customHeight="1">
      <c r="A248" s="3586"/>
      <c r="B248" s="3381"/>
      <c r="C248" s="2225" t="s">
        <v>1782</v>
      </c>
      <c r="D248" s="3590"/>
      <c r="E248" s="2224"/>
      <c r="F248" s="1861"/>
      <c r="G248" s="1861"/>
      <c r="H248" s="1863"/>
      <c r="I248" s="2215"/>
      <c r="J248" s="2215"/>
      <c r="K248" s="1861">
        <f>299000/1.1</f>
        <v>271818.18181818182</v>
      </c>
      <c r="L248" s="1861"/>
      <c r="M248" s="2224"/>
      <c r="N248" s="2215"/>
      <c r="O248" s="2215"/>
      <c r="P248" s="1863"/>
      <c r="Q248" s="1863"/>
      <c r="R248" s="1863"/>
      <c r="S248" s="1690"/>
    </row>
    <row r="249" spans="1:19" ht="33" hidden="1" customHeight="1">
      <c r="A249" s="3586"/>
      <c r="B249" s="3381" t="s">
        <v>1786</v>
      </c>
      <c r="C249" s="2225" t="s">
        <v>1772</v>
      </c>
      <c r="D249" s="1612"/>
      <c r="E249" s="2224"/>
      <c r="F249" s="1861"/>
      <c r="G249" s="1861"/>
      <c r="H249" s="1863"/>
      <c r="I249" s="2215"/>
      <c r="J249" s="2215"/>
      <c r="K249" s="1861">
        <f>3561000/1.1</f>
        <v>3237272.7272727271</v>
      </c>
      <c r="L249" s="1861"/>
      <c r="M249" s="2224"/>
      <c r="N249" s="2215"/>
      <c r="O249" s="2215"/>
      <c r="P249" s="1863"/>
      <c r="Q249" s="1863"/>
      <c r="R249" s="1863"/>
      <c r="S249" s="1690"/>
    </row>
    <row r="250" spans="1:19" ht="33.75" hidden="1" customHeight="1">
      <c r="A250" s="3586"/>
      <c r="B250" s="3381"/>
      <c r="C250" s="2225" t="s">
        <v>1774</v>
      </c>
      <c r="D250" s="2225" t="s">
        <v>1559</v>
      </c>
      <c r="E250" s="2224"/>
      <c r="F250" s="1861"/>
      <c r="G250" s="1861"/>
      <c r="H250" s="1863"/>
      <c r="I250" s="2215"/>
      <c r="J250" s="2215"/>
      <c r="K250" s="1861">
        <f>1305000/1.1</f>
        <v>1186363.6363636362</v>
      </c>
      <c r="L250" s="1861"/>
      <c r="M250" s="2224"/>
      <c r="N250" s="2215"/>
      <c r="O250" s="2215"/>
      <c r="P250" s="1863"/>
      <c r="Q250" s="1863"/>
      <c r="R250" s="1863"/>
      <c r="S250" s="1690"/>
    </row>
    <row r="251" spans="1:19" ht="30.75" hidden="1" customHeight="1">
      <c r="A251" s="3586"/>
      <c r="B251" s="3381"/>
      <c r="C251" s="2225" t="s">
        <v>1775</v>
      </c>
      <c r="D251" s="2225"/>
      <c r="E251" s="2224"/>
      <c r="F251" s="1861"/>
      <c r="G251" s="1861"/>
      <c r="H251" s="1863"/>
      <c r="I251" s="2215"/>
      <c r="J251" s="2215"/>
      <c r="K251" s="1861">
        <f>321000/1.1</f>
        <v>291818.18181818182</v>
      </c>
      <c r="L251" s="1861"/>
      <c r="M251" s="2224"/>
      <c r="N251" s="2215"/>
      <c r="O251" s="2215"/>
      <c r="P251" s="1863"/>
      <c r="Q251" s="1863"/>
      <c r="R251" s="1863"/>
      <c r="S251" s="1690"/>
    </row>
    <row r="252" spans="1:19" ht="30.75" hidden="1" customHeight="1">
      <c r="A252" s="2221"/>
      <c r="B252" s="2229" t="s">
        <v>1786</v>
      </c>
      <c r="C252" s="2225" t="s">
        <v>1782</v>
      </c>
      <c r="D252" s="2225"/>
      <c r="E252" s="2224"/>
      <c r="F252" s="1861"/>
      <c r="G252" s="1861"/>
      <c r="H252" s="1863"/>
      <c r="I252" s="2215"/>
      <c r="J252" s="2215"/>
      <c r="K252" s="1861">
        <f>281000/1.1</f>
        <v>255454.54545454544</v>
      </c>
      <c r="L252" s="1861"/>
      <c r="M252" s="2224"/>
      <c r="N252" s="2215"/>
      <c r="O252" s="2215"/>
      <c r="P252" s="1863"/>
      <c r="Q252" s="1863"/>
      <c r="R252" s="1863"/>
      <c r="S252" s="1690"/>
    </row>
    <row r="253" spans="1:19" ht="30.75" hidden="1" customHeight="1">
      <c r="A253" s="3586"/>
      <c r="B253" s="3381" t="s">
        <v>1787</v>
      </c>
      <c r="C253" s="2225" t="s">
        <v>1354</v>
      </c>
      <c r="D253" s="3590" t="s">
        <v>1559</v>
      </c>
      <c r="E253" s="2224"/>
      <c r="F253" s="1861"/>
      <c r="G253" s="1861"/>
      <c r="H253" s="1863"/>
      <c r="I253" s="2215"/>
      <c r="J253" s="2215"/>
      <c r="K253" s="1861">
        <f>1317000/1.1</f>
        <v>1197272.7272727271</v>
      </c>
      <c r="L253" s="1861"/>
      <c r="M253" s="2224"/>
      <c r="N253" s="2215"/>
      <c r="O253" s="2215"/>
      <c r="P253" s="1863"/>
      <c r="Q253" s="1863"/>
      <c r="R253" s="1863"/>
      <c r="S253" s="1690"/>
    </row>
    <row r="254" spans="1:19" ht="30.75" hidden="1" customHeight="1">
      <c r="A254" s="3586"/>
      <c r="B254" s="3381"/>
      <c r="C254" s="2225" t="s">
        <v>1353</v>
      </c>
      <c r="D254" s="3590"/>
      <c r="E254" s="2224"/>
      <c r="F254" s="1861"/>
      <c r="G254" s="1861"/>
      <c r="H254" s="1863"/>
      <c r="I254" s="2215"/>
      <c r="J254" s="2215"/>
      <c r="K254" s="1861">
        <f>406000/1.1</f>
        <v>369090.90909090906</v>
      </c>
      <c r="L254" s="1861"/>
      <c r="M254" s="2224"/>
      <c r="N254" s="2215"/>
      <c r="O254" s="2215"/>
      <c r="P254" s="1863"/>
      <c r="Q254" s="1863"/>
      <c r="R254" s="1863"/>
      <c r="S254" s="1690"/>
    </row>
    <row r="255" spans="1:19" ht="30.75" hidden="1" customHeight="1">
      <c r="A255" s="3586"/>
      <c r="B255" s="3381" t="s">
        <v>1788</v>
      </c>
      <c r="C255" s="2225" t="s">
        <v>1354</v>
      </c>
      <c r="D255" s="3590"/>
      <c r="E255" s="2224"/>
      <c r="F255" s="1861"/>
      <c r="G255" s="1861"/>
      <c r="H255" s="1863"/>
      <c r="I255" s="2215"/>
      <c r="J255" s="2215"/>
      <c r="K255" s="1861">
        <f>1229000/1.1</f>
        <v>1117272.7272727273</v>
      </c>
      <c r="L255" s="1861"/>
      <c r="M255" s="2224"/>
      <c r="N255" s="2215"/>
      <c r="O255" s="2215"/>
      <c r="P255" s="1863"/>
      <c r="Q255" s="1863"/>
      <c r="R255" s="1863"/>
      <c r="S255" s="1690"/>
    </row>
    <row r="256" spans="1:19" ht="30.75" hidden="1" customHeight="1">
      <c r="A256" s="3586"/>
      <c r="B256" s="3381"/>
      <c r="C256" s="2225" t="s">
        <v>1353</v>
      </c>
      <c r="D256" s="3590"/>
      <c r="E256" s="2224"/>
      <c r="F256" s="1861"/>
      <c r="G256" s="1861"/>
      <c r="H256" s="1863"/>
      <c r="I256" s="2215"/>
      <c r="J256" s="2215"/>
      <c r="K256" s="1861">
        <f>376000/1.1</f>
        <v>341818.18181818177</v>
      </c>
      <c r="L256" s="1861"/>
      <c r="M256" s="2224"/>
      <c r="N256" s="2215"/>
      <c r="O256" s="2215"/>
      <c r="P256" s="1863"/>
      <c r="Q256" s="1863"/>
      <c r="R256" s="1863"/>
      <c r="S256" s="1690"/>
    </row>
    <row r="257" spans="1:19" ht="30.75" hidden="1" customHeight="1">
      <c r="A257" s="2221"/>
      <c r="B257" s="1395" t="s">
        <v>1789</v>
      </c>
      <c r="C257" s="2225"/>
      <c r="D257" s="2225"/>
      <c r="E257" s="2224"/>
      <c r="F257" s="1861"/>
      <c r="G257" s="1861"/>
      <c r="H257" s="1863"/>
      <c r="I257" s="2215"/>
      <c r="J257" s="2215"/>
      <c r="K257" s="1861"/>
      <c r="L257" s="1861"/>
      <c r="M257" s="2224"/>
      <c r="N257" s="2215"/>
      <c r="O257" s="2215"/>
      <c r="P257" s="1863"/>
      <c r="Q257" s="1863"/>
      <c r="R257" s="1863"/>
      <c r="S257" s="1690"/>
    </row>
    <row r="258" spans="1:19" ht="30.75" hidden="1" customHeight="1">
      <c r="A258" s="3586"/>
      <c r="B258" s="3381" t="s">
        <v>1790</v>
      </c>
      <c r="C258" s="2225" t="s">
        <v>1354</v>
      </c>
      <c r="D258" s="3590" t="s">
        <v>1559</v>
      </c>
      <c r="E258" s="2224"/>
      <c r="F258" s="1861"/>
      <c r="G258" s="1861"/>
      <c r="H258" s="1863"/>
      <c r="I258" s="2215"/>
      <c r="J258" s="2215"/>
      <c r="K258" s="1861">
        <f>3817000/1.1</f>
        <v>3469999.9999999995</v>
      </c>
      <c r="L258" s="1861"/>
      <c r="M258" s="2224"/>
      <c r="N258" s="2215"/>
      <c r="O258" s="2215"/>
      <c r="P258" s="1863"/>
      <c r="Q258" s="1863"/>
      <c r="R258" s="1863"/>
      <c r="S258" s="1690"/>
    </row>
    <row r="259" spans="1:19" ht="30.75" hidden="1" customHeight="1">
      <c r="A259" s="3586"/>
      <c r="B259" s="3381"/>
      <c r="C259" s="2225" t="s">
        <v>1353</v>
      </c>
      <c r="D259" s="3590"/>
      <c r="E259" s="2224"/>
      <c r="F259" s="1861"/>
      <c r="G259" s="1861"/>
      <c r="H259" s="1863"/>
      <c r="I259" s="2215"/>
      <c r="J259" s="2215"/>
      <c r="K259" s="1861">
        <f>1099000/1.1</f>
        <v>999090.90909090906</v>
      </c>
      <c r="L259" s="1861"/>
      <c r="M259" s="2224"/>
      <c r="N259" s="2215"/>
      <c r="O259" s="2215"/>
      <c r="P259" s="1863"/>
      <c r="Q259" s="1863"/>
      <c r="R259" s="1863"/>
      <c r="S259" s="1690"/>
    </row>
    <row r="260" spans="1:19" ht="30.75" hidden="1" customHeight="1">
      <c r="A260" s="3586"/>
      <c r="B260" s="2229" t="s">
        <v>1791</v>
      </c>
      <c r="C260" s="2225" t="s">
        <v>1354</v>
      </c>
      <c r="D260" s="3590"/>
      <c r="E260" s="2224"/>
      <c r="F260" s="1861"/>
      <c r="G260" s="1861"/>
      <c r="H260" s="1863"/>
      <c r="I260" s="2215"/>
      <c r="J260" s="2215"/>
      <c r="K260" s="1861">
        <f>2708000/1.1</f>
        <v>2461818.1818181816</v>
      </c>
      <c r="L260" s="1861"/>
      <c r="M260" s="2224"/>
      <c r="N260" s="2215"/>
      <c r="O260" s="2215"/>
      <c r="P260" s="1863"/>
      <c r="Q260" s="1863"/>
      <c r="R260" s="1863"/>
      <c r="S260" s="1690"/>
    </row>
    <row r="261" spans="1:19" ht="30.75" hidden="1" customHeight="1">
      <c r="A261" s="3586"/>
      <c r="B261" s="2229" t="s">
        <v>1791</v>
      </c>
      <c r="C261" s="2225" t="s">
        <v>1353</v>
      </c>
      <c r="D261" s="3590"/>
      <c r="E261" s="2224"/>
      <c r="F261" s="1861"/>
      <c r="G261" s="1861"/>
      <c r="H261" s="1863"/>
      <c r="I261" s="2215"/>
      <c r="J261" s="2215"/>
      <c r="K261" s="1861">
        <f>781000/1.1</f>
        <v>710000</v>
      </c>
      <c r="L261" s="1861"/>
      <c r="M261" s="2224"/>
      <c r="N261" s="2215"/>
      <c r="O261" s="2215"/>
      <c r="P261" s="1863"/>
      <c r="Q261" s="1863"/>
      <c r="R261" s="1863"/>
      <c r="S261" s="1690"/>
    </row>
    <row r="262" spans="1:19" ht="30.75" hidden="1" customHeight="1">
      <c r="A262" s="2221"/>
      <c r="B262" s="1395" t="s">
        <v>1827</v>
      </c>
      <c r="C262" s="2225"/>
      <c r="D262" s="2225"/>
      <c r="E262" s="2224"/>
      <c r="F262" s="1861"/>
      <c r="G262" s="1861"/>
      <c r="H262" s="1863"/>
      <c r="I262" s="2215"/>
      <c r="J262" s="2215"/>
      <c r="K262" s="1861"/>
      <c r="L262" s="1861"/>
      <c r="M262" s="2224"/>
      <c r="N262" s="2215"/>
      <c r="O262" s="2215"/>
      <c r="P262" s="1863"/>
      <c r="Q262" s="1863"/>
      <c r="R262" s="1863"/>
      <c r="S262" s="1690"/>
    </row>
    <row r="263" spans="1:19" ht="30.75" hidden="1" customHeight="1">
      <c r="A263" s="3586"/>
      <c r="B263" s="3381" t="s">
        <v>1792</v>
      </c>
      <c r="C263" s="2225" t="s">
        <v>1354</v>
      </c>
      <c r="D263" s="3590" t="s">
        <v>1559</v>
      </c>
      <c r="E263" s="2224"/>
      <c r="F263" s="1861"/>
      <c r="G263" s="1861"/>
      <c r="H263" s="1863"/>
      <c r="I263" s="2215"/>
      <c r="J263" s="2215"/>
      <c r="K263" s="1861">
        <f>2431000/1.1</f>
        <v>2210000</v>
      </c>
      <c r="L263" s="1861"/>
      <c r="M263" s="2224"/>
      <c r="N263" s="2215"/>
      <c r="O263" s="2215"/>
      <c r="P263" s="1863"/>
      <c r="Q263" s="1863"/>
      <c r="R263" s="1863"/>
      <c r="S263" s="1690"/>
    </row>
    <row r="264" spans="1:19" ht="30.75" hidden="1" customHeight="1">
      <c r="A264" s="3586"/>
      <c r="B264" s="3381"/>
      <c r="C264" s="2225" t="s">
        <v>1353</v>
      </c>
      <c r="D264" s="3590"/>
      <c r="E264" s="2224"/>
      <c r="F264" s="1861"/>
      <c r="G264" s="1861"/>
      <c r="H264" s="1863"/>
      <c r="I264" s="2215"/>
      <c r="J264" s="2215"/>
      <c r="K264" s="1861">
        <f>717000/1.1</f>
        <v>651818.18181818177</v>
      </c>
      <c r="L264" s="1861"/>
      <c r="M264" s="2224"/>
      <c r="N264" s="2215"/>
      <c r="O264" s="2215"/>
      <c r="P264" s="1863"/>
      <c r="Q264" s="1863"/>
      <c r="R264" s="1863"/>
      <c r="S264" s="1690"/>
    </row>
    <row r="265" spans="1:19" ht="30.75" hidden="1" customHeight="1">
      <c r="A265" s="3586"/>
      <c r="B265" s="3381" t="s">
        <v>1793</v>
      </c>
      <c r="C265" s="2225" t="s">
        <v>1354</v>
      </c>
      <c r="D265" s="3590"/>
      <c r="E265" s="2224"/>
      <c r="F265" s="1861"/>
      <c r="G265" s="1861"/>
      <c r="H265" s="1863"/>
      <c r="I265" s="2215"/>
      <c r="J265" s="2215"/>
      <c r="K265" s="1861">
        <f>1114000/1.1</f>
        <v>1012727.2727272726</v>
      </c>
      <c r="L265" s="1861"/>
      <c r="M265" s="2224"/>
      <c r="N265" s="2215"/>
      <c r="O265" s="2215"/>
      <c r="P265" s="1863"/>
      <c r="Q265" s="1863"/>
      <c r="R265" s="1863"/>
      <c r="S265" s="1690"/>
    </row>
    <row r="266" spans="1:19" ht="36.75" hidden="1" customHeight="1">
      <c r="A266" s="3586"/>
      <c r="B266" s="3381"/>
      <c r="C266" s="2225" t="s">
        <v>1353</v>
      </c>
      <c r="D266" s="3590"/>
      <c r="E266" s="2224"/>
      <c r="F266" s="1861"/>
      <c r="G266" s="1861"/>
      <c r="H266" s="1863"/>
      <c r="I266" s="2215"/>
      <c r="J266" s="2215"/>
      <c r="K266" s="1861">
        <f>327000/1.1</f>
        <v>297272.72727272724</v>
      </c>
      <c r="L266" s="1861"/>
      <c r="M266" s="2224"/>
      <c r="N266" s="2215"/>
      <c r="O266" s="2215"/>
      <c r="P266" s="1863"/>
      <c r="Q266" s="1863"/>
      <c r="R266" s="1863"/>
      <c r="S266" s="1690"/>
    </row>
    <row r="267" spans="1:19" ht="36.75" hidden="1" customHeight="1">
      <c r="A267" s="2221"/>
      <c r="B267" s="1395" t="s">
        <v>1794</v>
      </c>
      <c r="C267" s="2225"/>
      <c r="D267" s="2225"/>
      <c r="E267" s="2224"/>
      <c r="F267" s="1861"/>
      <c r="G267" s="1861"/>
      <c r="H267" s="1863"/>
      <c r="I267" s="2215"/>
      <c r="J267" s="2215"/>
      <c r="K267" s="1861"/>
      <c r="L267" s="1861"/>
      <c r="M267" s="2224"/>
      <c r="N267" s="2215"/>
      <c r="O267" s="2215"/>
      <c r="P267" s="1863"/>
      <c r="Q267" s="1863"/>
      <c r="R267" s="1863"/>
      <c r="S267" s="1690"/>
    </row>
    <row r="268" spans="1:19" ht="36.75" hidden="1" customHeight="1">
      <c r="A268" s="2221"/>
      <c r="B268" s="1395" t="s">
        <v>1798</v>
      </c>
      <c r="C268" s="2225"/>
      <c r="D268" s="3590" t="s">
        <v>1559</v>
      </c>
      <c r="E268" s="2224"/>
      <c r="F268" s="1861"/>
      <c r="G268" s="1861"/>
      <c r="H268" s="1863"/>
      <c r="I268" s="2215"/>
      <c r="J268" s="2215"/>
      <c r="K268" s="1861"/>
      <c r="L268" s="1861"/>
      <c r="M268" s="2224"/>
      <c r="N268" s="2215"/>
      <c r="O268" s="2215"/>
      <c r="P268" s="1863"/>
      <c r="Q268" s="1863"/>
      <c r="R268" s="1863"/>
      <c r="S268" s="1690"/>
    </row>
    <row r="269" spans="1:19" ht="36.75" hidden="1" customHeight="1">
      <c r="A269" s="3586"/>
      <c r="B269" s="3381" t="s">
        <v>1796</v>
      </c>
      <c r="C269" s="2225" t="s">
        <v>1795</v>
      </c>
      <c r="D269" s="3590"/>
      <c r="E269" s="2224"/>
      <c r="F269" s="1861"/>
      <c r="G269" s="1861"/>
      <c r="H269" s="1863"/>
      <c r="I269" s="2215"/>
      <c r="J269" s="2215"/>
      <c r="K269" s="1861">
        <f>510000/1.1</f>
        <v>463636.36363636359</v>
      </c>
      <c r="L269" s="1861"/>
      <c r="M269" s="2224"/>
      <c r="N269" s="2215"/>
      <c r="O269" s="2215"/>
      <c r="P269" s="1863"/>
      <c r="Q269" s="1863"/>
      <c r="R269" s="1863"/>
      <c r="S269" s="1690"/>
    </row>
    <row r="270" spans="1:19" ht="36.75" hidden="1" customHeight="1">
      <c r="A270" s="3586"/>
      <c r="B270" s="3381"/>
      <c r="C270" s="2225" t="s">
        <v>1797</v>
      </c>
      <c r="D270" s="3590"/>
      <c r="E270" s="2224"/>
      <c r="F270" s="1861"/>
      <c r="G270" s="1861"/>
      <c r="H270" s="1863"/>
      <c r="I270" s="2215"/>
      <c r="J270" s="2215"/>
      <c r="K270" s="1861">
        <f>481000/1.1</f>
        <v>437272.72727272724</v>
      </c>
      <c r="L270" s="1861"/>
      <c r="M270" s="2224"/>
      <c r="N270" s="2215"/>
      <c r="O270" s="2215"/>
      <c r="P270" s="1863"/>
      <c r="Q270" s="1863"/>
      <c r="R270" s="1863"/>
      <c r="S270" s="1690"/>
    </row>
    <row r="271" spans="1:19" ht="36.75" hidden="1" customHeight="1">
      <c r="A271" s="2221"/>
      <c r="B271" s="1395" t="s">
        <v>1799</v>
      </c>
      <c r="C271" s="2221"/>
      <c r="D271" s="3590"/>
      <c r="E271" s="2224"/>
      <c r="F271" s="1861"/>
      <c r="G271" s="1861"/>
      <c r="H271" s="1863"/>
      <c r="I271" s="2215"/>
      <c r="J271" s="2215"/>
      <c r="K271" s="2215"/>
      <c r="L271" s="1861"/>
      <c r="M271" s="2224"/>
      <c r="N271" s="2215"/>
      <c r="O271" s="2215"/>
      <c r="P271" s="1863"/>
      <c r="Q271" s="1863"/>
      <c r="R271" s="1863"/>
      <c r="S271" s="1690"/>
    </row>
    <row r="272" spans="1:19" ht="36.75" hidden="1" customHeight="1">
      <c r="A272" s="2221"/>
      <c r="B272" s="2229" t="s">
        <v>1828</v>
      </c>
      <c r="C272" s="2225" t="s">
        <v>1797</v>
      </c>
      <c r="D272" s="2225"/>
      <c r="E272" s="2224"/>
      <c r="F272" s="1861"/>
      <c r="G272" s="1861"/>
      <c r="H272" s="1863"/>
      <c r="I272" s="2215"/>
      <c r="J272" s="2215"/>
      <c r="K272" s="1861">
        <f>399000/1.1</f>
        <v>362727.27272727271</v>
      </c>
      <c r="L272" s="1861"/>
      <c r="M272" s="2224"/>
      <c r="N272" s="2215"/>
      <c r="O272" s="2215"/>
      <c r="P272" s="1863"/>
      <c r="Q272" s="1863"/>
      <c r="R272" s="1863"/>
      <c r="S272" s="1690"/>
    </row>
    <row r="273" spans="1:19" ht="36.75" hidden="1" customHeight="1">
      <c r="A273" s="2221"/>
      <c r="B273" s="1395" t="s">
        <v>1829</v>
      </c>
      <c r="C273" s="2225"/>
      <c r="D273" s="1612"/>
      <c r="E273" s="2224"/>
      <c r="F273" s="1861"/>
      <c r="G273" s="1861"/>
      <c r="H273" s="1863"/>
      <c r="I273" s="2215"/>
      <c r="J273" s="2215"/>
      <c r="K273" s="1861"/>
      <c r="L273" s="1861"/>
      <c r="M273" s="2224"/>
      <c r="N273" s="2215"/>
      <c r="O273" s="2215"/>
      <c r="P273" s="1863"/>
      <c r="Q273" s="1863"/>
      <c r="R273" s="1863"/>
      <c r="S273" s="1690"/>
    </row>
    <row r="274" spans="1:19" ht="36.75" hidden="1" customHeight="1">
      <c r="A274" s="2221"/>
      <c r="B274" s="2229" t="s">
        <v>1830</v>
      </c>
      <c r="C274" s="2225" t="s">
        <v>1797</v>
      </c>
      <c r="D274" s="2225"/>
      <c r="E274" s="2224"/>
      <c r="F274" s="1861"/>
      <c r="G274" s="1861"/>
      <c r="H274" s="1863"/>
      <c r="I274" s="2215"/>
      <c r="J274" s="2215"/>
      <c r="K274" s="1861">
        <f>290000/1.1</f>
        <v>263636.36363636359</v>
      </c>
      <c r="L274" s="1861"/>
      <c r="M274" s="2224"/>
      <c r="N274" s="2215"/>
      <c r="O274" s="2215"/>
      <c r="P274" s="1863"/>
      <c r="Q274" s="1863"/>
      <c r="R274" s="1863"/>
      <c r="S274" s="1690"/>
    </row>
    <row r="275" spans="1:19" ht="36.75" hidden="1" customHeight="1">
      <c r="A275" s="2221"/>
      <c r="B275" s="1395" t="s">
        <v>1800</v>
      </c>
      <c r="C275" s="2225"/>
      <c r="D275" s="2225"/>
      <c r="E275" s="2224"/>
      <c r="F275" s="1861"/>
      <c r="G275" s="1861"/>
      <c r="H275" s="1863"/>
      <c r="I275" s="2215"/>
      <c r="J275" s="2215"/>
      <c r="K275" s="1861"/>
      <c r="L275" s="1861"/>
      <c r="M275" s="2224"/>
      <c r="N275" s="2215"/>
      <c r="O275" s="2215"/>
      <c r="P275" s="1863"/>
      <c r="Q275" s="1863"/>
      <c r="R275" s="1863"/>
      <c r="S275" s="1690"/>
    </row>
    <row r="276" spans="1:19" ht="36.75" hidden="1" customHeight="1">
      <c r="A276" s="3586"/>
      <c r="B276" s="3381" t="s">
        <v>1801</v>
      </c>
      <c r="C276" s="2225" t="s">
        <v>1802</v>
      </c>
      <c r="D276" s="3590" t="s">
        <v>1559</v>
      </c>
      <c r="E276" s="2224"/>
      <c r="F276" s="1861"/>
      <c r="G276" s="1861"/>
      <c r="H276" s="1863"/>
      <c r="I276" s="2215"/>
      <c r="J276" s="2215"/>
      <c r="K276" s="1861">
        <f>2757000/1.1</f>
        <v>2506363.6363636362</v>
      </c>
      <c r="L276" s="1861"/>
      <c r="M276" s="2224"/>
      <c r="N276" s="2215"/>
      <c r="O276" s="2215"/>
      <c r="P276" s="1863"/>
      <c r="Q276" s="1863"/>
      <c r="R276" s="1863"/>
      <c r="S276" s="1690"/>
    </row>
    <row r="277" spans="1:19" ht="36.75" hidden="1" customHeight="1">
      <c r="A277" s="3586"/>
      <c r="B277" s="3381"/>
      <c r="C277" s="2225" t="s">
        <v>1803</v>
      </c>
      <c r="D277" s="3590"/>
      <c r="E277" s="2224"/>
      <c r="F277" s="1861"/>
      <c r="G277" s="1861"/>
      <c r="H277" s="1863"/>
      <c r="I277" s="2215"/>
      <c r="J277" s="2215"/>
      <c r="K277" s="1861">
        <f>633000/1.1</f>
        <v>575454.54545454541</v>
      </c>
      <c r="L277" s="1861"/>
      <c r="M277" s="2224"/>
      <c r="N277" s="2215"/>
      <c r="O277" s="2215"/>
      <c r="P277" s="1863"/>
      <c r="Q277" s="1863"/>
      <c r="R277" s="1863"/>
      <c r="S277" s="1690"/>
    </row>
    <row r="278" spans="1:19" ht="36.75" hidden="1" customHeight="1">
      <c r="A278" s="3586"/>
      <c r="B278" s="3381"/>
      <c r="C278" s="2225" t="s">
        <v>1804</v>
      </c>
      <c r="D278" s="3590"/>
      <c r="E278" s="2224"/>
      <c r="F278" s="1861"/>
      <c r="G278" s="1861"/>
      <c r="H278" s="1863"/>
      <c r="I278" s="2215"/>
      <c r="J278" s="2215"/>
      <c r="K278" s="1861">
        <f>181000/1.1</f>
        <v>164545.45454545453</v>
      </c>
      <c r="L278" s="1861"/>
      <c r="M278" s="2224"/>
      <c r="N278" s="2215"/>
      <c r="O278" s="2215"/>
      <c r="P278" s="1863"/>
      <c r="Q278" s="1863"/>
      <c r="R278" s="1863"/>
      <c r="S278" s="1690"/>
    </row>
    <row r="279" spans="1:19" ht="45.75" customHeight="1">
      <c r="A279" s="2203">
        <v>3</v>
      </c>
      <c r="B279" s="3581" t="s">
        <v>2700</v>
      </c>
      <c r="C279" s="3581"/>
      <c r="D279" s="3581"/>
      <c r="E279" s="3581"/>
      <c r="F279" s="3581"/>
      <c r="G279" s="3581"/>
      <c r="H279" s="3581"/>
      <c r="I279" s="3581"/>
      <c r="J279" s="3581"/>
      <c r="K279" s="3581"/>
      <c r="L279" s="3581"/>
      <c r="M279" s="3581"/>
      <c r="N279" s="3581"/>
      <c r="O279" s="3581"/>
      <c r="P279" s="3581"/>
      <c r="Q279" s="3581"/>
      <c r="R279" s="3581"/>
      <c r="S279" s="1690"/>
    </row>
    <row r="280" spans="1:19" ht="36.75" customHeight="1">
      <c r="A280" s="2221"/>
      <c r="B280" s="2216" t="s">
        <v>2716</v>
      </c>
      <c r="C280" s="2225"/>
      <c r="D280" s="2225"/>
      <c r="E280" s="2225"/>
      <c r="F280" s="2225"/>
      <c r="G280" s="3681"/>
      <c r="H280" s="3522"/>
      <c r="I280" s="3522"/>
      <c r="J280" s="3522"/>
      <c r="K280" s="3522"/>
      <c r="L280" s="3522"/>
      <c r="M280" s="3522"/>
      <c r="N280" s="3522"/>
      <c r="O280" s="3522"/>
      <c r="P280" s="3522"/>
      <c r="Q280" s="3522"/>
      <c r="R280" s="3523"/>
      <c r="S280" s="1690"/>
    </row>
    <row r="281" spans="1:19" ht="36.75" customHeight="1">
      <c r="A281" s="2221"/>
      <c r="B281" s="2204" t="s">
        <v>2701</v>
      </c>
      <c r="C281" s="2225" t="s">
        <v>2704</v>
      </c>
      <c r="D281" s="2225" t="s">
        <v>1563</v>
      </c>
      <c r="E281" s="2225"/>
      <c r="F281" s="2225"/>
      <c r="G281" s="3681">
        <v>381818</v>
      </c>
      <c r="H281" s="3522"/>
      <c r="I281" s="3522"/>
      <c r="J281" s="3522"/>
      <c r="K281" s="3522"/>
      <c r="L281" s="3522"/>
      <c r="M281" s="3522"/>
      <c r="N281" s="3522"/>
      <c r="O281" s="3522"/>
      <c r="P281" s="3522"/>
      <c r="Q281" s="3522"/>
      <c r="R281" s="3523"/>
      <c r="S281" s="1690"/>
    </row>
    <row r="282" spans="1:19" ht="36.75" customHeight="1">
      <c r="A282" s="2221"/>
      <c r="B282" s="2204" t="s">
        <v>2702</v>
      </c>
      <c r="C282" s="2225" t="s">
        <v>2704</v>
      </c>
      <c r="D282" s="2225" t="s">
        <v>1563</v>
      </c>
      <c r="E282" s="2225"/>
      <c r="F282" s="2225"/>
      <c r="G282" s="3681">
        <v>495455</v>
      </c>
      <c r="H282" s="3522"/>
      <c r="I282" s="3522"/>
      <c r="J282" s="3522"/>
      <c r="K282" s="3522"/>
      <c r="L282" s="3522"/>
      <c r="M282" s="3522"/>
      <c r="N282" s="3522"/>
      <c r="O282" s="3522"/>
      <c r="P282" s="3522"/>
      <c r="Q282" s="3522"/>
      <c r="R282" s="3523"/>
      <c r="S282" s="1690"/>
    </row>
    <row r="283" spans="1:19" ht="36.75" customHeight="1">
      <c r="A283" s="2221"/>
      <c r="B283" s="2204" t="s">
        <v>2703</v>
      </c>
      <c r="C283" s="2225" t="s">
        <v>2705</v>
      </c>
      <c r="D283" s="2225" t="s">
        <v>2711</v>
      </c>
      <c r="E283" s="2225"/>
      <c r="F283" s="2225"/>
      <c r="G283" s="3681">
        <v>853636</v>
      </c>
      <c r="H283" s="3522"/>
      <c r="I283" s="3522"/>
      <c r="J283" s="3522"/>
      <c r="K283" s="3522"/>
      <c r="L283" s="3522"/>
      <c r="M283" s="3522"/>
      <c r="N283" s="3522"/>
      <c r="O283" s="3522"/>
      <c r="P283" s="3522"/>
      <c r="Q283" s="3522"/>
      <c r="R283" s="3523"/>
      <c r="S283" s="1690"/>
    </row>
    <row r="284" spans="1:19" ht="36.75" customHeight="1">
      <c r="A284" s="2221"/>
      <c r="B284" s="2204" t="s">
        <v>2706</v>
      </c>
      <c r="C284" s="2225" t="s">
        <v>2705</v>
      </c>
      <c r="D284" s="2225" t="s">
        <v>2711</v>
      </c>
      <c r="E284" s="2225"/>
      <c r="F284" s="2225"/>
      <c r="G284" s="3681">
        <v>1043636</v>
      </c>
      <c r="H284" s="3522"/>
      <c r="I284" s="3522"/>
      <c r="J284" s="3522"/>
      <c r="K284" s="3522"/>
      <c r="L284" s="3522"/>
      <c r="M284" s="3522"/>
      <c r="N284" s="3522"/>
      <c r="O284" s="3522"/>
      <c r="P284" s="3522"/>
      <c r="Q284" s="3522"/>
      <c r="R284" s="3523"/>
      <c r="S284" s="1690"/>
    </row>
    <row r="285" spans="1:19" ht="36.75" customHeight="1">
      <c r="A285" s="2221"/>
      <c r="B285" s="2204" t="s">
        <v>2707</v>
      </c>
      <c r="C285" s="2225" t="s">
        <v>2705</v>
      </c>
      <c r="D285" s="2225" t="s">
        <v>2711</v>
      </c>
      <c r="E285" s="2225"/>
      <c r="F285" s="2225"/>
      <c r="G285" s="3681">
        <v>1216364</v>
      </c>
      <c r="H285" s="3522"/>
      <c r="I285" s="3522"/>
      <c r="J285" s="3522"/>
      <c r="K285" s="3522"/>
      <c r="L285" s="3522"/>
      <c r="M285" s="3522"/>
      <c r="N285" s="3522"/>
      <c r="O285" s="3522"/>
      <c r="P285" s="3522"/>
      <c r="Q285" s="3522"/>
      <c r="R285" s="3523"/>
      <c r="S285" s="1690"/>
    </row>
    <row r="286" spans="1:19" ht="36.75" customHeight="1">
      <c r="A286" s="2221"/>
      <c r="B286" s="2204" t="s">
        <v>2708</v>
      </c>
      <c r="C286" s="2225" t="s">
        <v>2705</v>
      </c>
      <c r="D286" s="2225" t="s">
        <v>2711</v>
      </c>
      <c r="E286" s="2225"/>
      <c r="F286" s="2225"/>
      <c r="G286" s="3681">
        <v>1489091</v>
      </c>
      <c r="H286" s="3522"/>
      <c r="I286" s="3522"/>
      <c r="J286" s="3522"/>
      <c r="K286" s="3522"/>
      <c r="L286" s="3522"/>
      <c r="M286" s="3522"/>
      <c r="N286" s="3522"/>
      <c r="O286" s="3522"/>
      <c r="P286" s="3522"/>
      <c r="Q286" s="3522"/>
      <c r="R286" s="3523"/>
      <c r="S286" s="1690"/>
    </row>
    <row r="287" spans="1:19" ht="36.75" customHeight="1">
      <c r="A287" s="2221"/>
      <c r="B287" s="2204" t="s">
        <v>2709</v>
      </c>
      <c r="C287" s="2225" t="s">
        <v>2710</v>
      </c>
      <c r="D287" s="2225" t="s">
        <v>1559</v>
      </c>
      <c r="E287" s="2225"/>
      <c r="F287" s="2225"/>
      <c r="G287" s="3681">
        <v>152727</v>
      </c>
      <c r="H287" s="3522"/>
      <c r="I287" s="3522"/>
      <c r="J287" s="3522"/>
      <c r="K287" s="3522"/>
      <c r="L287" s="3522"/>
      <c r="M287" s="3522"/>
      <c r="N287" s="3522"/>
      <c r="O287" s="3522"/>
      <c r="P287" s="3522"/>
      <c r="Q287" s="3522"/>
      <c r="R287" s="3523"/>
      <c r="S287" s="1690"/>
    </row>
    <row r="288" spans="1:19" ht="36.75" customHeight="1">
      <c r="A288" s="2221"/>
      <c r="B288" s="2204" t="s">
        <v>2712</v>
      </c>
      <c r="C288" s="2225" t="s">
        <v>2705</v>
      </c>
      <c r="D288" s="2225" t="s">
        <v>1559</v>
      </c>
      <c r="E288" s="2225"/>
      <c r="F288" s="2225"/>
      <c r="G288" s="3681">
        <v>805455</v>
      </c>
      <c r="H288" s="3522"/>
      <c r="I288" s="3522"/>
      <c r="J288" s="3522"/>
      <c r="K288" s="3522"/>
      <c r="L288" s="3522"/>
      <c r="M288" s="3522"/>
      <c r="N288" s="3522"/>
      <c r="O288" s="3522"/>
      <c r="P288" s="3522"/>
      <c r="Q288" s="3522"/>
      <c r="R288" s="3523"/>
      <c r="S288" s="1690"/>
    </row>
    <row r="289" spans="1:19" ht="36.75" customHeight="1">
      <c r="A289" s="2221"/>
      <c r="B289" s="2204" t="s">
        <v>2713</v>
      </c>
      <c r="C289" s="2225" t="s">
        <v>2705</v>
      </c>
      <c r="D289" s="2225" t="s">
        <v>1559</v>
      </c>
      <c r="E289" s="2225"/>
      <c r="F289" s="2225"/>
      <c r="G289" s="3681">
        <v>518182</v>
      </c>
      <c r="H289" s="3522"/>
      <c r="I289" s="3522"/>
      <c r="J289" s="3522"/>
      <c r="K289" s="3522"/>
      <c r="L289" s="3522"/>
      <c r="M289" s="3522"/>
      <c r="N289" s="3522"/>
      <c r="O289" s="3522"/>
      <c r="P289" s="3522"/>
      <c r="Q289" s="3522"/>
      <c r="R289" s="3523"/>
      <c r="S289" s="1690"/>
    </row>
    <row r="290" spans="1:19" ht="36.75" customHeight="1">
      <c r="A290" s="2221"/>
      <c r="B290" s="2204" t="s">
        <v>2714</v>
      </c>
      <c r="C290" s="2225" t="s">
        <v>2705</v>
      </c>
      <c r="D290" s="2225" t="s">
        <v>1559</v>
      </c>
      <c r="E290" s="2225"/>
      <c r="F290" s="2225"/>
      <c r="G290" s="3681">
        <v>1060000</v>
      </c>
      <c r="H290" s="3522"/>
      <c r="I290" s="3522"/>
      <c r="J290" s="3522"/>
      <c r="K290" s="3522"/>
      <c r="L290" s="3522"/>
      <c r="M290" s="3522"/>
      <c r="N290" s="3522"/>
      <c r="O290" s="3522"/>
      <c r="P290" s="3522"/>
      <c r="Q290" s="3522"/>
      <c r="R290" s="3523"/>
      <c r="S290" s="1690"/>
    </row>
    <row r="291" spans="1:19" ht="45.75" customHeight="1">
      <c r="A291" s="2203">
        <v>4</v>
      </c>
      <c r="B291" s="3581" t="s">
        <v>2715</v>
      </c>
      <c r="C291" s="3581"/>
      <c r="D291" s="3581"/>
      <c r="E291" s="3581"/>
      <c r="F291" s="3581"/>
      <c r="G291" s="3581"/>
      <c r="H291" s="3581"/>
      <c r="I291" s="3581"/>
      <c r="J291" s="3581"/>
      <c r="K291" s="3581"/>
      <c r="L291" s="3581"/>
      <c r="M291" s="3581"/>
      <c r="N291" s="3581"/>
      <c r="O291" s="3581"/>
      <c r="P291" s="3581"/>
      <c r="Q291" s="3581"/>
      <c r="R291" s="3581"/>
      <c r="S291" s="1690"/>
    </row>
    <row r="292" spans="1:19" ht="36.75" customHeight="1">
      <c r="A292" s="2221"/>
      <c r="B292" s="2204"/>
      <c r="C292" s="2225"/>
      <c r="D292" s="3683" t="s">
        <v>2718</v>
      </c>
      <c r="E292" s="3684"/>
      <c r="F292" s="3684"/>
      <c r="G292" s="3684"/>
      <c r="H292" s="3684"/>
      <c r="I292" s="3684"/>
      <c r="J292" s="3684"/>
      <c r="K292" s="3684"/>
      <c r="L292" s="3684"/>
      <c r="M292" s="3684"/>
      <c r="N292" s="3684"/>
      <c r="O292" s="3684"/>
      <c r="P292" s="3684"/>
      <c r="Q292" s="3684"/>
      <c r="R292" s="3685"/>
      <c r="S292" s="1690"/>
    </row>
    <row r="293" spans="1:19" ht="36.75" customHeight="1">
      <c r="A293" s="2221"/>
      <c r="B293" s="2204" t="s">
        <v>2719</v>
      </c>
      <c r="C293" s="2225" t="s">
        <v>2722</v>
      </c>
      <c r="D293" s="2225" t="s">
        <v>1559</v>
      </c>
      <c r="E293" s="2225"/>
      <c r="F293" s="2225"/>
      <c r="G293" s="3681">
        <v>900000</v>
      </c>
      <c r="H293" s="3522"/>
      <c r="I293" s="3522"/>
      <c r="J293" s="3522"/>
      <c r="K293" s="3522"/>
      <c r="L293" s="3522"/>
      <c r="M293" s="3522"/>
      <c r="N293" s="3522"/>
      <c r="O293" s="3522"/>
      <c r="P293" s="3522"/>
      <c r="Q293" s="3522"/>
      <c r="R293" s="3523"/>
      <c r="S293" s="1690"/>
    </row>
    <row r="294" spans="1:19" ht="36.75" customHeight="1">
      <c r="A294" s="2221"/>
      <c r="B294" s="2204" t="s">
        <v>2720</v>
      </c>
      <c r="C294" s="2225" t="s">
        <v>2723</v>
      </c>
      <c r="D294" s="2225" t="s">
        <v>1559</v>
      </c>
      <c r="E294" s="2225"/>
      <c r="F294" s="2225"/>
      <c r="G294" s="3681">
        <v>1125000</v>
      </c>
      <c r="H294" s="3522"/>
      <c r="I294" s="3522"/>
      <c r="J294" s="3522"/>
      <c r="K294" s="3522"/>
      <c r="L294" s="3522"/>
      <c r="M294" s="3522"/>
      <c r="N294" s="3522"/>
      <c r="O294" s="3522"/>
      <c r="P294" s="3522"/>
      <c r="Q294" s="3522"/>
      <c r="R294" s="3523"/>
      <c r="S294" s="1690"/>
    </row>
    <row r="295" spans="1:19" ht="36.75" customHeight="1">
      <c r="A295" s="2221"/>
      <c r="B295" s="2204" t="s">
        <v>2721</v>
      </c>
      <c r="C295" s="2225" t="s">
        <v>2724</v>
      </c>
      <c r="D295" s="2225" t="s">
        <v>1559</v>
      </c>
      <c r="E295" s="2225"/>
      <c r="F295" s="2225"/>
      <c r="G295" s="3681">
        <v>2500000</v>
      </c>
      <c r="H295" s="3522"/>
      <c r="I295" s="3522"/>
      <c r="J295" s="3522"/>
      <c r="K295" s="3522"/>
      <c r="L295" s="3522"/>
      <c r="M295" s="3522"/>
      <c r="N295" s="3522"/>
      <c r="O295" s="3522"/>
      <c r="P295" s="3522"/>
      <c r="Q295" s="3522"/>
      <c r="R295" s="3523"/>
      <c r="S295" s="1690"/>
    </row>
    <row r="296" spans="1:19" ht="36.75" customHeight="1">
      <c r="A296" s="2221"/>
      <c r="B296" s="2204" t="s">
        <v>2725</v>
      </c>
      <c r="C296" s="2225" t="s">
        <v>2726</v>
      </c>
      <c r="D296" s="2225" t="s">
        <v>1559</v>
      </c>
      <c r="E296" s="2225"/>
      <c r="F296" s="2225"/>
      <c r="G296" s="3681">
        <v>3635000</v>
      </c>
      <c r="H296" s="3522"/>
      <c r="I296" s="3522"/>
      <c r="J296" s="3522"/>
      <c r="K296" s="3522"/>
      <c r="L296" s="3522"/>
      <c r="M296" s="3522"/>
      <c r="N296" s="3522"/>
      <c r="O296" s="3522"/>
      <c r="P296" s="3522"/>
      <c r="Q296" s="3522"/>
      <c r="R296" s="3523"/>
      <c r="S296" s="1690"/>
    </row>
    <row r="297" spans="1:19" ht="36.75" customHeight="1">
      <c r="A297" s="2221"/>
      <c r="B297" s="2204" t="s">
        <v>2727</v>
      </c>
      <c r="C297" s="2225" t="s">
        <v>2724</v>
      </c>
      <c r="D297" s="2225" t="s">
        <v>1559</v>
      </c>
      <c r="E297" s="2225"/>
      <c r="F297" s="2225"/>
      <c r="G297" s="3681">
        <v>2085000</v>
      </c>
      <c r="H297" s="3522"/>
      <c r="I297" s="3522"/>
      <c r="J297" s="3522"/>
      <c r="K297" s="3522"/>
      <c r="L297" s="3522"/>
      <c r="M297" s="3522"/>
      <c r="N297" s="3522"/>
      <c r="O297" s="3522"/>
      <c r="P297" s="3522"/>
      <c r="Q297" s="3522"/>
      <c r="R297" s="3523"/>
      <c r="S297" s="1690"/>
    </row>
    <row r="298" spans="1:19" ht="36.75" customHeight="1">
      <c r="A298" s="2221"/>
      <c r="B298" s="2204" t="s">
        <v>2728</v>
      </c>
      <c r="C298" s="2225" t="s">
        <v>2726</v>
      </c>
      <c r="D298" s="2225" t="s">
        <v>1559</v>
      </c>
      <c r="E298" s="2225"/>
      <c r="F298" s="2225"/>
      <c r="G298" s="3681">
        <v>3315000</v>
      </c>
      <c r="H298" s="3522"/>
      <c r="I298" s="3522"/>
      <c r="J298" s="3522"/>
      <c r="K298" s="3522"/>
      <c r="L298" s="3522"/>
      <c r="M298" s="3522"/>
      <c r="N298" s="3522"/>
      <c r="O298" s="3522"/>
      <c r="P298" s="3522"/>
      <c r="Q298" s="3522"/>
      <c r="R298" s="3523"/>
      <c r="S298" s="1690"/>
    </row>
    <row r="299" spans="1:19" ht="36.75" customHeight="1">
      <c r="A299" s="2221"/>
      <c r="B299" s="2204" t="s">
        <v>2729</v>
      </c>
      <c r="C299" s="2225" t="s">
        <v>2726</v>
      </c>
      <c r="D299" s="2225" t="s">
        <v>1559</v>
      </c>
      <c r="E299" s="2225"/>
      <c r="F299" s="2225"/>
      <c r="G299" s="3681">
        <v>3425000</v>
      </c>
      <c r="H299" s="3522"/>
      <c r="I299" s="3522"/>
      <c r="J299" s="3522"/>
      <c r="K299" s="3522"/>
      <c r="L299" s="3522"/>
      <c r="M299" s="3522"/>
      <c r="N299" s="3522"/>
      <c r="O299" s="3522"/>
      <c r="P299" s="3522"/>
      <c r="Q299" s="3522"/>
      <c r="R299" s="3523"/>
      <c r="S299" s="1690"/>
    </row>
    <row r="300" spans="1:19" ht="36.75" customHeight="1">
      <c r="A300" s="2221"/>
      <c r="B300" s="2204" t="s">
        <v>2730</v>
      </c>
      <c r="C300" s="2225" t="s">
        <v>2726</v>
      </c>
      <c r="D300" s="2225" t="s">
        <v>1559</v>
      </c>
      <c r="E300" s="2225"/>
      <c r="F300" s="2225"/>
      <c r="G300" s="3681">
        <v>4870000</v>
      </c>
      <c r="H300" s="3522"/>
      <c r="I300" s="3522"/>
      <c r="J300" s="3522"/>
      <c r="K300" s="3522"/>
      <c r="L300" s="3522"/>
      <c r="M300" s="3522"/>
      <c r="N300" s="3522"/>
      <c r="O300" s="3522"/>
      <c r="P300" s="3522"/>
      <c r="Q300" s="3522"/>
      <c r="R300" s="3523"/>
      <c r="S300" s="1690"/>
    </row>
    <row r="301" spans="1:19" ht="21.75" customHeight="1">
      <c r="A301" s="2203" t="s">
        <v>1312</v>
      </c>
      <c r="B301" s="2216" t="s">
        <v>1296</v>
      </c>
      <c r="C301" s="2203"/>
      <c r="D301" s="2203"/>
      <c r="E301" s="2216"/>
      <c r="F301" s="2216"/>
      <c r="G301" s="2216"/>
      <c r="H301" s="1863"/>
      <c r="I301" s="2216"/>
      <c r="J301" s="2216"/>
      <c r="K301" s="2216"/>
      <c r="L301" s="1852"/>
      <c r="M301" s="2203"/>
      <c r="N301" s="2216"/>
      <c r="O301" s="2216"/>
      <c r="P301" s="1863"/>
      <c r="Q301" s="1863"/>
      <c r="R301" s="1863"/>
      <c r="S301" s="1690"/>
    </row>
    <row r="302" spans="1:19" ht="30.75" customHeight="1">
      <c r="A302" s="2203">
        <v>1</v>
      </c>
      <c r="B302" s="3581" t="s">
        <v>2483</v>
      </c>
      <c r="C302" s="3581"/>
      <c r="D302" s="3581"/>
      <c r="E302" s="3581"/>
      <c r="F302" s="3581"/>
      <c r="G302" s="3581"/>
      <c r="H302" s="3581"/>
      <c r="I302" s="3581"/>
      <c r="J302" s="3581"/>
      <c r="K302" s="3581"/>
      <c r="L302" s="3581"/>
      <c r="M302" s="3581"/>
      <c r="N302" s="3581"/>
      <c r="O302" s="3581"/>
      <c r="P302" s="3581"/>
      <c r="Q302" s="3581"/>
      <c r="R302" s="3581"/>
      <c r="S302" s="1690"/>
    </row>
    <row r="303" spans="1:19" ht="35.25" customHeight="1">
      <c r="A303" s="2220"/>
      <c r="B303" s="2204" t="s">
        <v>1297</v>
      </c>
      <c r="C303" s="2220" t="s">
        <v>146</v>
      </c>
      <c r="D303" s="3585" t="s">
        <v>1557</v>
      </c>
      <c r="E303" s="1614"/>
      <c r="F303" s="1614"/>
      <c r="G303" s="1620">
        <f>30000/1.1</f>
        <v>27272.727272727272</v>
      </c>
      <c r="H303" s="2223"/>
      <c r="I303" s="3587" t="s">
        <v>1519</v>
      </c>
      <c r="J303" s="3587"/>
      <c r="K303" s="3587"/>
      <c r="L303" s="3587"/>
      <c r="M303" s="3587"/>
      <c r="N303" s="1620">
        <f>29500/1.1</f>
        <v>26818.181818181816</v>
      </c>
      <c r="O303" s="3587" t="s">
        <v>1520</v>
      </c>
      <c r="P303" s="3587"/>
      <c r="Q303" s="3587"/>
      <c r="R303" s="3587"/>
      <c r="S303" s="1690"/>
    </row>
    <row r="304" spans="1:19" ht="35.25" customHeight="1">
      <c r="A304" s="2220"/>
      <c r="B304" s="2204" t="s">
        <v>1298</v>
      </c>
      <c r="C304" s="2220" t="s">
        <v>146</v>
      </c>
      <c r="D304" s="3585"/>
      <c r="E304" s="1614"/>
      <c r="F304" s="1614"/>
      <c r="G304" s="1620">
        <f>18000/1.1</f>
        <v>16363.636363636362</v>
      </c>
      <c r="H304" s="1614"/>
      <c r="I304" s="3587"/>
      <c r="J304" s="3587"/>
      <c r="K304" s="3587"/>
      <c r="L304" s="3587"/>
      <c r="M304" s="3587"/>
      <c r="N304" s="1620">
        <f>17500/1.1</f>
        <v>15909.090909090908</v>
      </c>
      <c r="O304" s="3587"/>
      <c r="P304" s="3587"/>
      <c r="Q304" s="3587"/>
      <c r="R304" s="3587"/>
      <c r="S304" s="1690"/>
    </row>
    <row r="305" spans="1:19" ht="35.25" customHeight="1">
      <c r="A305" s="2220"/>
      <c r="B305" s="2204" t="s">
        <v>1299</v>
      </c>
      <c r="C305" s="2220" t="s">
        <v>146</v>
      </c>
      <c r="D305" s="3585" t="s">
        <v>1557</v>
      </c>
      <c r="E305" s="1614"/>
      <c r="F305" s="1614"/>
      <c r="G305" s="1620">
        <f>13500/1.1</f>
        <v>12272.727272727272</v>
      </c>
      <c r="H305" s="1620"/>
      <c r="I305" s="3587"/>
      <c r="J305" s="3587"/>
      <c r="K305" s="3587"/>
      <c r="L305" s="3587"/>
      <c r="M305" s="3587"/>
      <c r="N305" s="1620">
        <f>13000/1.1</f>
        <v>11818.181818181818</v>
      </c>
      <c r="O305" s="3587"/>
      <c r="P305" s="3587"/>
      <c r="Q305" s="3587"/>
      <c r="R305" s="3587"/>
      <c r="S305" s="1690"/>
    </row>
    <row r="306" spans="1:19" ht="35.25" customHeight="1">
      <c r="A306" s="2220"/>
      <c r="B306" s="2229" t="s">
        <v>136</v>
      </c>
      <c r="C306" s="2220" t="s">
        <v>146</v>
      </c>
      <c r="D306" s="3585"/>
      <c r="E306" s="1614"/>
      <c r="F306" s="1614"/>
      <c r="G306" s="1620">
        <f>34000/1.1</f>
        <v>30909.090909090908</v>
      </c>
      <c r="H306" s="1614"/>
      <c r="I306" s="3587"/>
      <c r="J306" s="3587"/>
      <c r="K306" s="3587"/>
      <c r="L306" s="3587"/>
      <c r="M306" s="3587"/>
      <c r="N306" s="1620">
        <f>33000/1.1</f>
        <v>29999.999999999996</v>
      </c>
      <c r="O306" s="3587"/>
      <c r="P306" s="3587"/>
      <c r="Q306" s="3587"/>
      <c r="R306" s="3587"/>
      <c r="S306" s="1690"/>
    </row>
    <row r="307" spans="1:19" ht="35.25" customHeight="1">
      <c r="A307" s="2220"/>
      <c r="B307" s="2204" t="s">
        <v>1300</v>
      </c>
      <c r="C307" s="2220" t="s">
        <v>146</v>
      </c>
      <c r="D307" s="3585" t="s">
        <v>1557</v>
      </c>
      <c r="E307" s="1614"/>
      <c r="F307" s="1614"/>
      <c r="G307" s="1620">
        <f>59000/1.1</f>
        <v>53636.363636363632</v>
      </c>
      <c r="H307" s="2223"/>
      <c r="I307" s="3587"/>
      <c r="J307" s="3587"/>
      <c r="K307" s="3587"/>
      <c r="L307" s="3587"/>
      <c r="M307" s="3587"/>
      <c r="N307" s="1620">
        <f>58000/1.1</f>
        <v>52727.272727272721</v>
      </c>
      <c r="O307" s="3587"/>
      <c r="P307" s="3587"/>
      <c r="Q307" s="3587"/>
      <c r="R307" s="3587"/>
      <c r="S307" s="1690"/>
    </row>
    <row r="308" spans="1:19" ht="35.25" customHeight="1">
      <c r="A308" s="2220"/>
      <c r="B308" s="2229" t="s">
        <v>539</v>
      </c>
      <c r="C308" s="2220" t="s">
        <v>146</v>
      </c>
      <c r="D308" s="3585"/>
      <c r="E308" s="1614"/>
      <c r="F308" s="1614"/>
      <c r="G308" s="1620">
        <f>83000/1.1</f>
        <v>75454.545454545441</v>
      </c>
      <c r="H308" s="2223"/>
      <c r="I308" s="3587"/>
      <c r="J308" s="3587"/>
      <c r="K308" s="3587"/>
      <c r="L308" s="3587"/>
      <c r="M308" s="3587"/>
      <c r="N308" s="1620">
        <f>82000/1.1</f>
        <v>74545.454545454544</v>
      </c>
      <c r="O308" s="3587"/>
      <c r="P308" s="3587"/>
      <c r="Q308" s="3587"/>
      <c r="R308" s="3587"/>
      <c r="S308" s="1690"/>
    </row>
    <row r="309" spans="1:19" ht="35.25" customHeight="1">
      <c r="A309" s="2220"/>
      <c r="B309" s="2204" t="s">
        <v>135</v>
      </c>
      <c r="C309" s="2220" t="s">
        <v>146</v>
      </c>
      <c r="D309" s="3585"/>
      <c r="E309" s="1614"/>
      <c r="F309" s="1614"/>
      <c r="G309" s="1620">
        <f>114000/1.1</f>
        <v>103636.36363636363</v>
      </c>
      <c r="H309" s="2223"/>
      <c r="I309" s="3587"/>
      <c r="J309" s="3587"/>
      <c r="K309" s="3587"/>
      <c r="L309" s="3587"/>
      <c r="M309" s="3587"/>
      <c r="N309" s="1620">
        <f>113000/1.1</f>
        <v>102727.27272727272</v>
      </c>
      <c r="O309" s="3587"/>
      <c r="P309" s="3587"/>
      <c r="Q309" s="3587"/>
      <c r="R309" s="3587"/>
      <c r="S309" s="1690"/>
    </row>
    <row r="310" spans="1:19" ht="35.25" customHeight="1">
      <c r="A310" s="2220"/>
      <c r="B310" s="2229" t="s">
        <v>1301</v>
      </c>
      <c r="C310" s="2220" t="s">
        <v>146</v>
      </c>
      <c r="D310" s="3585" t="s">
        <v>1557</v>
      </c>
      <c r="E310" s="1614"/>
      <c r="F310" s="1614"/>
      <c r="G310" s="1620">
        <f>11000/1.1</f>
        <v>10000</v>
      </c>
      <c r="H310" s="2223"/>
      <c r="I310" s="3587"/>
      <c r="J310" s="3587"/>
      <c r="K310" s="3587"/>
      <c r="L310" s="3587"/>
      <c r="M310" s="3587"/>
      <c r="N310" s="1620">
        <f>10300/1.1</f>
        <v>9363.6363636363621</v>
      </c>
      <c r="O310" s="3587"/>
      <c r="P310" s="3587"/>
      <c r="Q310" s="3587"/>
      <c r="R310" s="3587"/>
      <c r="S310" s="1690"/>
    </row>
    <row r="311" spans="1:19" ht="35.25" customHeight="1">
      <c r="A311" s="2220"/>
      <c r="B311" s="2204" t="s">
        <v>1302</v>
      </c>
      <c r="C311" s="2220" t="s">
        <v>146</v>
      </c>
      <c r="D311" s="3585"/>
      <c r="E311" s="1614"/>
      <c r="F311" s="1614"/>
      <c r="G311" s="1620">
        <f>6800/1.1</f>
        <v>6181.8181818181811</v>
      </c>
      <c r="H311" s="2223"/>
      <c r="I311" s="3587"/>
      <c r="J311" s="3587"/>
      <c r="K311" s="3587"/>
      <c r="L311" s="3587"/>
      <c r="M311" s="3587"/>
      <c r="N311" s="1620">
        <f>6300/1.1</f>
        <v>5727.272727272727</v>
      </c>
      <c r="O311" s="3587"/>
      <c r="P311" s="3587"/>
      <c r="Q311" s="3587"/>
      <c r="R311" s="3587"/>
      <c r="S311" s="1690"/>
    </row>
    <row r="312" spans="1:19" ht="35.25" customHeight="1">
      <c r="A312" s="2220"/>
      <c r="B312" s="2229" t="s">
        <v>1303</v>
      </c>
      <c r="C312" s="2220" t="s">
        <v>146</v>
      </c>
      <c r="D312" s="3585"/>
      <c r="E312" s="1614"/>
      <c r="F312" s="1614"/>
      <c r="G312" s="1620">
        <f>11800/1.1</f>
        <v>10727.272727272726</v>
      </c>
      <c r="H312" s="2223"/>
      <c r="I312" s="3587"/>
      <c r="J312" s="3587"/>
      <c r="K312" s="3587"/>
      <c r="L312" s="3587"/>
      <c r="M312" s="3587"/>
      <c r="N312" s="1620">
        <f>11300/1.1</f>
        <v>10272.727272727272</v>
      </c>
      <c r="O312" s="3587"/>
      <c r="P312" s="3587"/>
      <c r="Q312" s="3587"/>
      <c r="R312" s="3587"/>
      <c r="S312" s="1690"/>
    </row>
    <row r="313" spans="1:19" ht="35.25" customHeight="1">
      <c r="A313" s="2220"/>
      <c r="B313" s="2204" t="s">
        <v>1304</v>
      </c>
      <c r="C313" s="2220" t="s">
        <v>146</v>
      </c>
      <c r="D313" s="3585" t="s">
        <v>1557</v>
      </c>
      <c r="E313" s="1614"/>
      <c r="F313" s="1614"/>
      <c r="G313" s="1620">
        <f>14500/1.1</f>
        <v>13181.81818181818</v>
      </c>
      <c r="H313" s="2223"/>
      <c r="I313" s="3587"/>
      <c r="J313" s="3587"/>
      <c r="K313" s="3587"/>
      <c r="L313" s="3587"/>
      <c r="M313" s="3587"/>
      <c r="N313" s="1620">
        <f>14000/1.1</f>
        <v>12727.272727272726</v>
      </c>
      <c r="O313" s="3587"/>
      <c r="P313" s="3587"/>
      <c r="Q313" s="3587"/>
      <c r="R313" s="3587"/>
      <c r="S313" s="1690"/>
    </row>
    <row r="314" spans="1:19" ht="35.25" customHeight="1">
      <c r="A314" s="2220"/>
      <c r="B314" s="2229" t="s">
        <v>1305</v>
      </c>
      <c r="C314" s="2220" t="s">
        <v>146</v>
      </c>
      <c r="D314" s="3585"/>
      <c r="E314" s="1614"/>
      <c r="F314" s="1614"/>
      <c r="G314" s="1620">
        <f>11000/1.1</f>
        <v>10000</v>
      </c>
      <c r="H314" s="2223"/>
      <c r="I314" s="3587"/>
      <c r="J314" s="3587"/>
      <c r="K314" s="3587"/>
      <c r="L314" s="3587"/>
      <c r="M314" s="3587"/>
      <c r="N314" s="1620">
        <f>10500/1.1</f>
        <v>9545.4545454545441</v>
      </c>
      <c r="O314" s="3587"/>
      <c r="P314" s="3587"/>
      <c r="Q314" s="3587"/>
      <c r="R314" s="3587"/>
      <c r="S314" s="1690"/>
    </row>
    <row r="315" spans="1:19" ht="35.25" customHeight="1">
      <c r="A315" s="2220"/>
      <c r="B315" s="2204" t="s">
        <v>1306</v>
      </c>
      <c r="C315" s="2220" t="s">
        <v>146</v>
      </c>
      <c r="D315" s="3585"/>
      <c r="E315" s="1614"/>
      <c r="F315" s="1614"/>
      <c r="G315" s="1620">
        <f>12500/1.1</f>
        <v>11363.636363636362</v>
      </c>
      <c r="H315" s="2223"/>
      <c r="I315" s="3587"/>
      <c r="J315" s="3587"/>
      <c r="K315" s="3587"/>
      <c r="L315" s="3587"/>
      <c r="M315" s="3587"/>
      <c r="N315" s="2222">
        <f>12000/1.1</f>
        <v>10909.090909090908</v>
      </c>
      <c r="O315" s="3587"/>
      <c r="P315" s="3587"/>
      <c r="Q315" s="3587"/>
      <c r="R315" s="3587"/>
      <c r="S315" s="1690"/>
    </row>
    <row r="316" spans="1:19" ht="35.25" customHeight="1">
      <c r="A316" s="2220"/>
      <c r="B316" s="2229" t="s">
        <v>1307</v>
      </c>
      <c r="C316" s="2220" t="s">
        <v>146</v>
      </c>
      <c r="D316" s="3585"/>
      <c r="E316" s="1614"/>
      <c r="F316" s="1614"/>
      <c r="G316" s="1620">
        <f>77000/1.1</f>
        <v>70000</v>
      </c>
      <c r="H316" s="2223"/>
      <c r="I316" s="3588"/>
      <c r="J316" s="3588"/>
      <c r="K316" s="3589"/>
      <c r="L316" s="3589"/>
      <c r="M316" s="3589"/>
      <c r="N316" s="1620">
        <f>75000/1.1</f>
        <v>68181.818181818177</v>
      </c>
      <c r="O316" s="3587"/>
      <c r="P316" s="3587"/>
      <c r="Q316" s="3587"/>
      <c r="R316" s="3587"/>
      <c r="S316" s="1690"/>
    </row>
    <row r="317" spans="1:19" ht="33" customHeight="1">
      <c r="A317" s="2221"/>
      <c r="B317" s="2204" t="s">
        <v>1308</v>
      </c>
      <c r="C317" s="2220" t="s">
        <v>146</v>
      </c>
      <c r="D317" s="3585"/>
      <c r="E317" s="1614"/>
      <c r="F317" s="1614"/>
      <c r="G317" s="1620">
        <f>14000/1.1</f>
        <v>12727.272727272726</v>
      </c>
      <c r="H317" s="2216"/>
      <c r="I317" s="3588"/>
      <c r="J317" s="3588"/>
      <c r="K317" s="3589"/>
      <c r="L317" s="3589"/>
      <c r="M317" s="3589"/>
      <c r="N317" s="1620">
        <f>13000/1.1</f>
        <v>11818.181818181818</v>
      </c>
      <c r="O317" s="2223"/>
      <c r="P317" s="2216"/>
      <c r="Q317" s="2216"/>
      <c r="R317" s="2216"/>
      <c r="S317" s="1690"/>
    </row>
    <row r="318" spans="1:19" ht="45.75" customHeight="1">
      <c r="A318" s="1605">
        <v>2</v>
      </c>
      <c r="B318" s="3568" t="s">
        <v>2535</v>
      </c>
      <c r="C318" s="3568"/>
      <c r="D318" s="3568"/>
      <c r="E318" s="3568"/>
      <c r="F318" s="3568"/>
      <c r="G318" s="3568"/>
      <c r="H318" s="3568"/>
      <c r="I318" s="3568"/>
      <c r="J318" s="3568"/>
      <c r="K318" s="3568"/>
      <c r="L318" s="3568"/>
      <c r="M318" s="3568"/>
      <c r="N318" s="3568"/>
      <c r="O318" s="3568"/>
      <c r="P318" s="3568"/>
      <c r="Q318" s="3568"/>
      <c r="R318" s="3568"/>
      <c r="S318" s="1690"/>
    </row>
    <row r="319" spans="1:19" ht="31.5" customHeight="1">
      <c r="A319" s="1605"/>
      <c r="B319" s="2208"/>
      <c r="C319" s="2203"/>
      <c r="D319" s="2208"/>
      <c r="E319" s="3380" t="s">
        <v>1911</v>
      </c>
      <c r="F319" s="3380"/>
      <c r="G319" s="3380"/>
      <c r="H319" s="3380"/>
      <c r="I319" s="3380"/>
      <c r="J319" s="3380"/>
      <c r="K319" s="3380"/>
      <c r="L319" s="3380"/>
      <c r="M319" s="3380"/>
      <c r="N319" s="3380"/>
      <c r="O319" s="3380"/>
      <c r="P319" s="3380"/>
      <c r="Q319" s="3380"/>
      <c r="R319" s="3380"/>
      <c r="S319" s="1690"/>
    </row>
    <row r="320" spans="1:19" ht="48.75" customHeight="1">
      <c r="A320" s="2221">
        <v>1</v>
      </c>
      <c r="B320" s="1274" t="s">
        <v>2425</v>
      </c>
      <c r="C320" s="2220" t="s">
        <v>146</v>
      </c>
      <c r="D320" s="3585" t="s">
        <v>1927</v>
      </c>
      <c r="E320" s="2208"/>
      <c r="F320" s="2208"/>
      <c r="G320" s="3681">
        <v>18951</v>
      </c>
      <c r="H320" s="3522"/>
      <c r="I320" s="3522"/>
      <c r="J320" s="3522"/>
      <c r="K320" s="3522"/>
      <c r="L320" s="3522"/>
      <c r="M320" s="3522"/>
      <c r="N320" s="3522"/>
      <c r="O320" s="3522"/>
      <c r="P320" s="3522"/>
      <c r="Q320" s="3522"/>
      <c r="R320" s="3523"/>
      <c r="S320" s="1690"/>
    </row>
    <row r="321" spans="1:19" ht="34.5" customHeight="1">
      <c r="A321" s="2221">
        <v>2</v>
      </c>
      <c r="B321" s="1274" t="s">
        <v>137</v>
      </c>
      <c r="C321" s="2220" t="s">
        <v>146</v>
      </c>
      <c r="D321" s="3585"/>
      <c r="E321" s="2208"/>
      <c r="F321" s="2208"/>
      <c r="G321" s="3681">
        <v>29700</v>
      </c>
      <c r="H321" s="3522"/>
      <c r="I321" s="3522"/>
      <c r="J321" s="3522"/>
      <c r="K321" s="3522"/>
      <c r="L321" s="3522"/>
      <c r="M321" s="3522"/>
      <c r="N321" s="3522"/>
      <c r="O321" s="3522"/>
      <c r="P321" s="3522"/>
      <c r="Q321" s="3522"/>
      <c r="R321" s="3523"/>
      <c r="S321" s="1690"/>
    </row>
    <row r="322" spans="1:19" ht="34.5" customHeight="1">
      <c r="A322" s="2221">
        <v>3</v>
      </c>
      <c r="B322" s="1274" t="s">
        <v>1915</v>
      </c>
      <c r="C322" s="2220" t="s">
        <v>146</v>
      </c>
      <c r="D322" s="3585"/>
      <c r="E322" s="1614"/>
      <c r="F322" s="1614"/>
      <c r="G322" s="3681">
        <v>29700</v>
      </c>
      <c r="H322" s="3522"/>
      <c r="I322" s="3522"/>
      <c r="J322" s="3522"/>
      <c r="K322" s="3522"/>
      <c r="L322" s="3522"/>
      <c r="M322" s="3522"/>
      <c r="N322" s="3522"/>
      <c r="O322" s="3522"/>
      <c r="P322" s="3522"/>
      <c r="Q322" s="3522"/>
      <c r="R322" s="3523"/>
      <c r="S322" s="1690"/>
    </row>
    <row r="323" spans="1:19" ht="34.5" customHeight="1">
      <c r="A323" s="2221">
        <v>4</v>
      </c>
      <c r="B323" s="1274" t="s">
        <v>2426</v>
      </c>
      <c r="C323" s="2220" t="s">
        <v>146</v>
      </c>
      <c r="D323" s="3585"/>
      <c r="E323" s="1614"/>
      <c r="F323" s="1614"/>
      <c r="G323" s="3681">
        <v>46200</v>
      </c>
      <c r="H323" s="3522"/>
      <c r="I323" s="3522"/>
      <c r="J323" s="3522"/>
      <c r="K323" s="3522"/>
      <c r="L323" s="3522"/>
      <c r="M323" s="3522"/>
      <c r="N323" s="3522"/>
      <c r="O323" s="3522"/>
      <c r="P323" s="3522"/>
      <c r="Q323" s="3522"/>
      <c r="R323" s="3523"/>
      <c r="S323" s="1690"/>
    </row>
    <row r="324" spans="1:19" ht="34.5" customHeight="1">
      <c r="A324" s="2221">
        <v>5</v>
      </c>
      <c r="B324" s="1274" t="s">
        <v>1917</v>
      </c>
      <c r="C324" s="2220" t="s">
        <v>146</v>
      </c>
      <c r="D324" s="3585"/>
      <c r="E324" s="1614"/>
      <c r="F324" s="1614"/>
      <c r="G324" s="3681">
        <v>46200</v>
      </c>
      <c r="H324" s="3522"/>
      <c r="I324" s="3522"/>
      <c r="J324" s="3522"/>
      <c r="K324" s="3522"/>
      <c r="L324" s="3522"/>
      <c r="M324" s="3522"/>
      <c r="N324" s="3522"/>
      <c r="O324" s="3522"/>
      <c r="P324" s="3522"/>
      <c r="Q324" s="3522"/>
      <c r="R324" s="3523"/>
      <c r="S324" s="1690"/>
    </row>
    <row r="325" spans="1:19" ht="34.5" customHeight="1">
      <c r="A325" s="2221">
        <v>6</v>
      </c>
      <c r="B325" s="1274" t="s">
        <v>1918</v>
      </c>
      <c r="C325" s="2220" t="s">
        <v>146</v>
      </c>
      <c r="D325" s="3585"/>
      <c r="E325" s="1614"/>
      <c r="F325" s="1614"/>
      <c r="G325" s="3681">
        <v>46200</v>
      </c>
      <c r="H325" s="3522"/>
      <c r="I325" s="3522"/>
      <c r="J325" s="3522"/>
      <c r="K325" s="3522"/>
      <c r="L325" s="3522"/>
      <c r="M325" s="3522"/>
      <c r="N325" s="3522"/>
      <c r="O325" s="3522"/>
      <c r="P325" s="3522"/>
      <c r="Q325" s="3522"/>
      <c r="R325" s="3523"/>
      <c r="S325" s="1690"/>
    </row>
    <row r="326" spans="1:19" ht="34.5" customHeight="1">
      <c r="A326" s="2221">
        <v>7</v>
      </c>
      <c r="B326" s="1274" t="s">
        <v>2427</v>
      </c>
      <c r="C326" s="2220" t="s">
        <v>146</v>
      </c>
      <c r="D326" s="3585"/>
      <c r="E326" s="1614"/>
      <c r="F326" s="1614"/>
      <c r="G326" s="3681">
        <v>53900</v>
      </c>
      <c r="H326" s="3522"/>
      <c r="I326" s="3522"/>
      <c r="J326" s="3522"/>
      <c r="K326" s="3522"/>
      <c r="L326" s="3522"/>
      <c r="M326" s="3522"/>
      <c r="N326" s="3522"/>
      <c r="O326" s="3522"/>
      <c r="P326" s="3522"/>
      <c r="Q326" s="3522"/>
      <c r="R326" s="3523"/>
      <c r="S326" s="1690"/>
    </row>
    <row r="327" spans="1:19" ht="34.5" customHeight="1">
      <c r="A327" s="2221">
        <v>8</v>
      </c>
      <c r="B327" s="1274" t="s">
        <v>2428</v>
      </c>
      <c r="C327" s="2220" t="s">
        <v>146</v>
      </c>
      <c r="D327" s="3585"/>
      <c r="E327" s="1614"/>
      <c r="F327" s="1614"/>
      <c r="G327" s="3681">
        <v>53900</v>
      </c>
      <c r="H327" s="3522"/>
      <c r="I327" s="3522"/>
      <c r="J327" s="3522"/>
      <c r="K327" s="3522"/>
      <c r="L327" s="3522"/>
      <c r="M327" s="3522"/>
      <c r="N327" s="3522"/>
      <c r="O327" s="3522"/>
      <c r="P327" s="3522"/>
      <c r="Q327" s="3522"/>
      <c r="R327" s="3523"/>
      <c r="S327" s="1690"/>
    </row>
    <row r="328" spans="1:19" ht="34.5" customHeight="1">
      <c r="A328" s="2221">
        <v>9</v>
      </c>
      <c r="B328" s="1274" t="s">
        <v>1922</v>
      </c>
      <c r="C328" s="2220" t="s">
        <v>146</v>
      </c>
      <c r="D328" s="3585" t="s">
        <v>1927</v>
      </c>
      <c r="E328" s="1614"/>
      <c r="F328" s="1614"/>
      <c r="G328" s="3681">
        <v>53900</v>
      </c>
      <c r="H328" s="3522"/>
      <c r="I328" s="3522"/>
      <c r="J328" s="3522"/>
      <c r="K328" s="3522"/>
      <c r="L328" s="3522"/>
      <c r="M328" s="3522"/>
      <c r="N328" s="3522"/>
      <c r="O328" s="3522"/>
      <c r="P328" s="3522"/>
      <c r="Q328" s="3522"/>
      <c r="R328" s="3523"/>
      <c r="S328" s="1690"/>
    </row>
    <row r="329" spans="1:19" ht="34.5" customHeight="1">
      <c r="A329" s="2221">
        <v>10</v>
      </c>
      <c r="B329" s="1274" t="s">
        <v>1920</v>
      </c>
      <c r="C329" s="2220" t="s">
        <v>146</v>
      </c>
      <c r="D329" s="3585"/>
      <c r="E329" s="1614"/>
      <c r="F329" s="1614"/>
      <c r="G329" s="3681">
        <v>53900</v>
      </c>
      <c r="H329" s="3522"/>
      <c r="I329" s="3522"/>
      <c r="J329" s="3522"/>
      <c r="K329" s="3522"/>
      <c r="L329" s="3522"/>
      <c r="M329" s="3522"/>
      <c r="N329" s="3522"/>
      <c r="O329" s="3522"/>
      <c r="P329" s="3522"/>
      <c r="Q329" s="3522"/>
      <c r="R329" s="3523"/>
      <c r="S329" s="1690"/>
    </row>
    <row r="330" spans="1:19" ht="34.5" customHeight="1">
      <c r="A330" s="2221">
        <v>11</v>
      </c>
      <c r="B330" s="1274" t="s">
        <v>2429</v>
      </c>
      <c r="C330" s="2220" t="s">
        <v>146</v>
      </c>
      <c r="D330" s="3585"/>
      <c r="E330" s="1614"/>
      <c r="F330" s="1614"/>
      <c r="G330" s="3681">
        <v>220000</v>
      </c>
      <c r="H330" s="3522"/>
      <c r="I330" s="3522"/>
      <c r="J330" s="3522"/>
      <c r="K330" s="3522"/>
      <c r="L330" s="3522"/>
      <c r="M330" s="3522"/>
      <c r="N330" s="3522"/>
      <c r="O330" s="3522"/>
      <c r="P330" s="3522"/>
      <c r="Q330" s="3522"/>
      <c r="R330" s="3523"/>
      <c r="S330" s="1690"/>
    </row>
    <row r="331" spans="1:19" ht="34.5" customHeight="1">
      <c r="A331" s="2221">
        <v>12</v>
      </c>
      <c r="B331" s="1274" t="s">
        <v>2430</v>
      </c>
      <c r="C331" s="2220" t="s">
        <v>146</v>
      </c>
      <c r="D331" s="3585"/>
      <c r="E331" s="1614"/>
      <c r="F331" s="1614"/>
      <c r="G331" s="3681">
        <v>220000</v>
      </c>
      <c r="H331" s="3522"/>
      <c r="I331" s="3522"/>
      <c r="J331" s="3522"/>
      <c r="K331" s="3522"/>
      <c r="L331" s="3522"/>
      <c r="M331" s="3522"/>
      <c r="N331" s="3522"/>
      <c r="O331" s="3522"/>
      <c r="P331" s="3522"/>
      <c r="Q331" s="3522"/>
      <c r="R331" s="3523"/>
      <c r="S331" s="1690"/>
    </row>
    <row r="332" spans="1:19" ht="34.5" customHeight="1">
      <c r="A332" s="2221">
        <v>13</v>
      </c>
      <c r="B332" s="1274" t="s">
        <v>2431</v>
      </c>
      <c r="C332" s="2220" t="s">
        <v>146</v>
      </c>
      <c r="D332" s="3585"/>
      <c r="E332" s="1614"/>
      <c r="F332" s="1614"/>
      <c r="G332" s="3681">
        <v>220000</v>
      </c>
      <c r="H332" s="3522"/>
      <c r="I332" s="3522"/>
      <c r="J332" s="3522"/>
      <c r="K332" s="3522"/>
      <c r="L332" s="3522"/>
      <c r="M332" s="3522"/>
      <c r="N332" s="3522"/>
      <c r="O332" s="3522"/>
      <c r="P332" s="3522"/>
      <c r="Q332" s="3522"/>
      <c r="R332" s="3523"/>
      <c r="S332" s="1690"/>
    </row>
    <row r="333" spans="1:19" ht="34.5" customHeight="1">
      <c r="A333" s="2221">
        <v>14</v>
      </c>
      <c r="B333" s="1274" t="s">
        <v>2432</v>
      </c>
      <c r="C333" s="2220" t="s">
        <v>146</v>
      </c>
      <c r="D333" s="3585"/>
      <c r="E333" s="1614"/>
      <c r="F333" s="1614"/>
      <c r="G333" s="3681">
        <v>220000</v>
      </c>
      <c r="H333" s="3522"/>
      <c r="I333" s="3522"/>
      <c r="J333" s="3522"/>
      <c r="K333" s="3522"/>
      <c r="L333" s="3522"/>
      <c r="M333" s="3522"/>
      <c r="N333" s="3522"/>
      <c r="O333" s="3522"/>
      <c r="P333" s="3522"/>
      <c r="Q333" s="3522"/>
      <c r="R333" s="3523"/>
      <c r="S333" s="1690"/>
    </row>
    <row r="334" spans="1:19" ht="26.25" customHeight="1">
      <c r="A334" s="2203" t="s">
        <v>1313</v>
      </c>
      <c r="B334" s="2216" t="s">
        <v>1418</v>
      </c>
      <c r="C334" s="2220"/>
      <c r="D334" s="2229"/>
      <c r="E334" s="2216"/>
      <c r="F334" s="2216"/>
      <c r="G334" s="2216"/>
      <c r="H334" s="1863"/>
      <c r="I334" s="2216"/>
      <c r="J334" s="2216"/>
      <c r="K334" s="2216"/>
      <c r="L334" s="1852"/>
      <c r="M334" s="2203"/>
      <c r="N334" s="2216"/>
      <c r="O334" s="2216"/>
      <c r="P334" s="1863"/>
      <c r="Q334" s="1863"/>
      <c r="R334" s="1863"/>
      <c r="S334" s="1690"/>
    </row>
    <row r="335" spans="1:19" ht="48.75" hidden="1" customHeight="1">
      <c r="A335" s="2221"/>
      <c r="B335" s="3581" t="s">
        <v>2261</v>
      </c>
      <c r="C335" s="3581"/>
      <c r="D335" s="3581"/>
      <c r="E335" s="3581"/>
      <c r="F335" s="3581"/>
      <c r="G335" s="3581"/>
      <c r="H335" s="3581"/>
      <c r="I335" s="3581"/>
      <c r="J335" s="3581"/>
      <c r="K335" s="3581"/>
      <c r="L335" s="3581"/>
      <c r="M335" s="3581"/>
      <c r="N335" s="3581"/>
      <c r="O335" s="3581"/>
      <c r="P335" s="3581"/>
      <c r="Q335" s="3581"/>
      <c r="R335" s="3581"/>
      <c r="S335" s="1690"/>
    </row>
    <row r="336" spans="1:19" ht="35.25" hidden="1" customHeight="1">
      <c r="A336" s="2221"/>
      <c r="B336" s="3581" t="s">
        <v>1542</v>
      </c>
      <c r="C336" s="3581"/>
      <c r="D336" s="2220"/>
      <c r="E336" s="3584" t="s">
        <v>1841</v>
      </c>
      <c r="F336" s="3584"/>
      <c r="G336" s="3584"/>
      <c r="H336" s="3584"/>
      <c r="I336" s="3584"/>
      <c r="J336" s="3584"/>
      <c r="K336" s="3584"/>
      <c r="L336" s="3584"/>
      <c r="M336" s="3584"/>
      <c r="N336" s="3584"/>
      <c r="O336" s="3584"/>
      <c r="P336" s="3584"/>
      <c r="Q336" s="3584"/>
      <c r="R336" s="3584"/>
      <c r="S336" s="1690"/>
    </row>
    <row r="337" spans="1:19" ht="25.5" hidden="1" customHeight="1">
      <c r="A337" s="2221"/>
      <c r="B337" s="2204" t="s">
        <v>1543</v>
      </c>
      <c r="C337" s="2220" t="s">
        <v>1544</v>
      </c>
      <c r="D337" s="3585" t="s">
        <v>1545</v>
      </c>
      <c r="E337" s="1620">
        <v>100009</v>
      </c>
      <c r="F337" s="1614"/>
      <c r="G337" s="1504"/>
      <c r="H337" s="2216"/>
      <c r="I337" s="1504"/>
      <c r="J337" s="1504"/>
      <c r="K337" s="1504"/>
      <c r="L337" s="2228" t="s">
        <v>11</v>
      </c>
      <c r="M337" s="1872"/>
      <c r="N337" s="1504"/>
      <c r="O337" s="1504"/>
      <c r="P337" s="2216"/>
      <c r="Q337" s="2216"/>
      <c r="R337" s="2216"/>
      <c r="S337" s="1690"/>
    </row>
    <row r="338" spans="1:19" ht="25.5" hidden="1" customHeight="1">
      <c r="A338" s="2221"/>
      <c r="B338" s="2204" t="s">
        <v>1546</v>
      </c>
      <c r="C338" s="2220" t="s">
        <v>1544</v>
      </c>
      <c r="D338" s="3585"/>
      <c r="E338" s="1620">
        <v>110356</v>
      </c>
      <c r="F338" s="1614"/>
      <c r="G338" s="1504"/>
      <c r="H338" s="2216"/>
      <c r="I338" s="1504"/>
      <c r="J338" s="1504"/>
      <c r="K338" s="1504"/>
      <c r="L338" s="2228" t="s">
        <v>11</v>
      </c>
      <c r="M338" s="1872"/>
      <c r="N338" s="1504"/>
      <c r="O338" s="1504"/>
      <c r="P338" s="2216"/>
      <c r="Q338" s="2216"/>
      <c r="R338" s="2216"/>
      <c r="S338" s="1690"/>
    </row>
    <row r="339" spans="1:19" ht="27.75" hidden="1" customHeight="1">
      <c r="A339" s="2221"/>
      <c r="B339" s="2204" t="s">
        <v>1547</v>
      </c>
      <c r="C339" s="2220" t="s">
        <v>1544</v>
      </c>
      <c r="D339" s="3585"/>
      <c r="E339" s="1620">
        <v>121056</v>
      </c>
      <c r="F339" s="1614"/>
      <c r="G339" s="1504"/>
      <c r="H339" s="2216"/>
      <c r="I339" s="1504"/>
      <c r="J339" s="1504"/>
      <c r="K339" s="1504"/>
      <c r="L339" s="2228" t="s">
        <v>11</v>
      </c>
      <c r="M339" s="1872"/>
      <c r="N339" s="1504"/>
      <c r="O339" s="1504"/>
      <c r="P339" s="2216"/>
      <c r="Q339" s="2216"/>
      <c r="R339" s="2216"/>
      <c r="S339" s="1690"/>
    </row>
    <row r="340" spans="1:19" ht="26.25" hidden="1" customHeight="1">
      <c r="A340" s="2221"/>
      <c r="B340" s="3581" t="s">
        <v>1548</v>
      </c>
      <c r="C340" s="3581"/>
      <c r="D340" s="1612"/>
      <c r="E340" s="1614"/>
      <c r="F340" s="1614"/>
      <c r="G340" s="1504"/>
      <c r="H340" s="2216"/>
      <c r="I340" s="1504"/>
      <c r="J340" s="1504"/>
      <c r="K340" s="1504"/>
      <c r="L340" s="2228" t="s">
        <v>11</v>
      </c>
      <c r="M340" s="1872"/>
      <c r="N340" s="1504"/>
      <c r="O340" s="1504"/>
      <c r="P340" s="2216"/>
      <c r="Q340" s="2216"/>
      <c r="R340" s="2216"/>
      <c r="S340" s="1690"/>
    </row>
    <row r="341" spans="1:19" ht="28.5" hidden="1" customHeight="1">
      <c r="A341" s="2221"/>
      <c r="B341" s="2204" t="s">
        <v>1546</v>
      </c>
      <c r="C341" s="2220" t="s">
        <v>1544</v>
      </c>
      <c r="D341" s="3585" t="s">
        <v>1545</v>
      </c>
      <c r="E341" s="1620">
        <v>121624</v>
      </c>
      <c r="F341" s="1614"/>
      <c r="G341" s="1504"/>
      <c r="H341" s="2216"/>
      <c r="I341" s="1504"/>
      <c r="J341" s="1504"/>
      <c r="K341" s="1504"/>
      <c r="L341" s="2228" t="s">
        <v>11</v>
      </c>
      <c r="M341" s="1872"/>
      <c r="N341" s="1504"/>
      <c r="O341" s="1504"/>
      <c r="P341" s="2216"/>
      <c r="Q341" s="2216"/>
      <c r="R341" s="2216"/>
      <c r="S341" s="1690"/>
    </row>
    <row r="342" spans="1:19" ht="37.5" hidden="1" customHeight="1">
      <c r="A342" s="2221"/>
      <c r="B342" s="2204" t="s">
        <v>1547</v>
      </c>
      <c r="C342" s="2220" t="s">
        <v>1544</v>
      </c>
      <c r="D342" s="3585"/>
      <c r="E342" s="1620">
        <v>130278</v>
      </c>
      <c r="F342" s="1614"/>
      <c r="G342" s="1504"/>
      <c r="H342" s="2216"/>
      <c r="I342" s="1504"/>
      <c r="J342" s="1504"/>
      <c r="K342" s="1504"/>
      <c r="L342" s="2228" t="s">
        <v>11</v>
      </c>
      <c r="M342" s="1872"/>
      <c r="N342" s="1504"/>
      <c r="O342" s="1504"/>
      <c r="P342" s="2216"/>
      <c r="Q342" s="2216"/>
      <c r="R342" s="2216"/>
      <c r="S342" s="1690"/>
    </row>
    <row r="343" spans="1:19" ht="30" hidden="1" customHeight="1">
      <c r="A343" s="2221"/>
      <c r="B343" s="2216" t="s">
        <v>1549</v>
      </c>
      <c r="C343" s="2220"/>
      <c r="D343" s="2220"/>
      <c r="E343" s="1620"/>
      <c r="F343" s="1614"/>
      <c r="G343" s="1504"/>
      <c r="H343" s="2216"/>
      <c r="I343" s="1504"/>
      <c r="J343" s="1504"/>
      <c r="K343" s="1504"/>
      <c r="L343" s="2228" t="s">
        <v>11</v>
      </c>
      <c r="M343" s="1872"/>
      <c r="N343" s="1504"/>
      <c r="O343" s="1504"/>
      <c r="P343" s="2216"/>
      <c r="Q343" s="2216"/>
      <c r="R343" s="2216"/>
      <c r="S343" s="1690"/>
    </row>
    <row r="344" spans="1:19" ht="22.5" hidden="1" customHeight="1">
      <c r="A344" s="2221"/>
      <c r="B344" s="2204" t="s">
        <v>1543</v>
      </c>
      <c r="C344" s="2220" t="s">
        <v>1544</v>
      </c>
      <c r="D344" s="3585" t="s">
        <v>1545</v>
      </c>
      <c r="E344" s="1620">
        <v>107171</v>
      </c>
      <c r="F344" s="1614"/>
      <c r="G344" s="1504"/>
      <c r="H344" s="2216"/>
      <c r="I344" s="1504"/>
      <c r="J344" s="1504"/>
      <c r="K344" s="1504"/>
      <c r="L344" s="2228" t="s">
        <v>11</v>
      </c>
      <c r="M344" s="1872"/>
      <c r="N344" s="1504"/>
      <c r="O344" s="1504"/>
      <c r="P344" s="2216"/>
      <c r="Q344" s="2216"/>
      <c r="R344" s="2216"/>
      <c r="S344" s="1690"/>
    </row>
    <row r="345" spans="1:19" ht="27" hidden="1" customHeight="1">
      <c r="A345" s="2221"/>
      <c r="B345" s="2204" t="s">
        <v>1546</v>
      </c>
      <c r="C345" s="2220" t="s">
        <v>1544</v>
      </c>
      <c r="D345" s="3585"/>
      <c r="E345" s="1620">
        <v>117937</v>
      </c>
      <c r="F345" s="1614"/>
      <c r="G345" s="1504"/>
      <c r="H345" s="2216"/>
      <c r="I345" s="1504"/>
      <c r="J345" s="1504"/>
      <c r="K345" s="1504"/>
      <c r="L345" s="2228" t="s">
        <v>11</v>
      </c>
      <c r="M345" s="1872"/>
      <c r="N345" s="1504"/>
      <c r="O345" s="1504"/>
      <c r="P345" s="2216"/>
      <c r="Q345" s="2216"/>
      <c r="R345" s="2216"/>
      <c r="S345" s="1690"/>
    </row>
    <row r="346" spans="1:19" ht="24" hidden="1" customHeight="1">
      <c r="A346" s="2221"/>
      <c r="B346" s="2204" t="s">
        <v>1547</v>
      </c>
      <c r="C346" s="2220" t="s">
        <v>1544</v>
      </c>
      <c r="D346" s="3585"/>
      <c r="E346" s="1620">
        <v>126591</v>
      </c>
      <c r="F346" s="1614"/>
      <c r="G346" s="1504"/>
      <c r="H346" s="2216"/>
      <c r="I346" s="1504"/>
      <c r="J346" s="1504"/>
      <c r="K346" s="1504"/>
      <c r="L346" s="2228" t="s">
        <v>11</v>
      </c>
      <c r="M346" s="1872"/>
      <c r="N346" s="1504"/>
      <c r="O346" s="1504"/>
      <c r="P346" s="2216"/>
      <c r="Q346" s="2216"/>
      <c r="R346" s="2216"/>
      <c r="S346" s="1690"/>
    </row>
    <row r="347" spans="1:19" ht="36" customHeight="1">
      <c r="A347" s="2221">
        <v>1</v>
      </c>
      <c r="B347" s="3581" t="s">
        <v>2525</v>
      </c>
      <c r="C347" s="3581"/>
      <c r="D347" s="3581"/>
      <c r="E347" s="3581"/>
      <c r="F347" s="3581"/>
      <c r="G347" s="3581"/>
      <c r="H347" s="3581"/>
      <c r="I347" s="3581"/>
      <c r="J347" s="3581"/>
      <c r="K347" s="3581"/>
      <c r="L347" s="3581"/>
      <c r="M347" s="3581"/>
      <c r="N347" s="3581"/>
      <c r="O347" s="3581"/>
      <c r="P347" s="3581"/>
      <c r="Q347" s="3581"/>
      <c r="R347" s="3581"/>
      <c r="S347" s="1690"/>
    </row>
    <row r="348" spans="1:19" ht="27" customHeight="1">
      <c r="A348" s="3586"/>
      <c r="B348" s="3583" t="s">
        <v>1420</v>
      </c>
      <c r="C348" s="3583"/>
      <c r="D348" s="3583"/>
      <c r="E348" s="3583"/>
      <c r="F348" s="3583"/>
      <c r="G348" s="3583"/>
      <c r="H348" s="3583"/>
      <c r="I348" s="3583"/>
      <c r="J348" s="3583"/>
      <c r="K348" s="3583"/>
      <c r="L348" s="3583"/>
      <c r="M348" s="3583"/>
      <c r="N348" s="3583"/>
      <c r="O348" s="3583"/>
      <c r="P348" s="3583"/>
      <c r="Q348" s="3583"/>
      <c r="R348" s="3583"/>
      <c r="S348" s="1690"/>
    </row>
    <row r="349" spans="1:19" ht="23.25" customHeight="1">
      <c r="A349" s="3586"/>
      <c r="B349" s="3583" t="s">
        <v>1853</v>
      </c>
      <c r="C349" s="3583"/>
      <c r="D349" s="3583"/>
      <c r="E349" s="3583"/>
      <c r="F349" s="3583"/>
      <c r="G349" s="3583"/>
      <c r="H349" s="3583"/>
      <c r="I349" s="3583"/>
      <c r="J349" s="3583"/>
      <c r="K349" s="3583"/>
      <c r="L349" s="3583"/>
      <c r="M349" s="3583"/>
      <c r="N349" s="3583"/>
      <c r="O349" s="3583"/>
      <c r="P349" s="3583"/>
      <c r="Q349" s="3583"/>
      <c r="R349" s="3583"/>
      <c r="S349" s="1690"/>
    </row>
    <row r="350" spans="1:19" ht="21" customHeight="1">
      <c r="A350" s="3586"/>
      <c r="B350" s="3583" t="s">
        <v>1421</v>
      </c>
      <c r="C350" s="3583"/>
      <c r="D350" s="3583"/>
      <c r="E350" s="3583"/>
      <c r="F350" s="3583"/>
      <c r="G350" s="3583"/>
      <c r="H350" s="3583"/>
      <c r="I350" s="3583"/>
      <c r="J350" s="3583"/>
      <c r="K350" s="3583"/>
      <c r="L350" s="3583"/>
      <c r="M350" s="3583"/>
      <c r="N350" s="3583"/>
      <c r="O350" s="3583"/>
      <c r="P350" s="3583"/>
      <c r="Q350" s="3583"/>
      <c r="R350" s="3583"/>
      <c r="S350" s="1690"/>
    </row>
    <row r="351" spans="1:19" ht="21" customHeight="1">
      <c r="A351" s="3586"/>
      <c r="B351" s="3583" t="s">
        <v>1423</v>
      </c>
      <c r="C351" s="3583"/>
      <c r="D351" s="3583"/>
      <c r="E351" s="3583"/>
      <c r="F351" s="3583"/>
      <c r="G351" s="3583"/>
      <c r="H351" s="3583"/>
      <c r="I351" s="3583"/>
      <c r="J351" s="3583"/>
      <c r="K351" s="3583"/>
      <c r="L351" s="3583"/>
      <c r="M351" s="3583"/>
      <c r="N351" s="3583"/>
      <c r="O351" s="3583"/>
      <c r="P351" s="3583"/>
      <c r="Q351" s="3583"/>
      <c r="R351" s="3583"/>
      <c r="S351" s="1690"/>
    </row>
    <row r="352" spans="1:19" ht="21" customHeight="1">
      <c r="A352" s="3586"/>
      <c r="B352" s="3583" t="s">
        <v>2134</v>
      </c>
      <c r="C352" s="3583"/>
      <c r="D352" s="3583"/>
      <c r="E352" s="3583"/>
      <c r="F352" s="3583"/>
      <c r="G352" s="3583"/>
      <c r="H352" s="3583"/>
      <c r="I352" s="3583"/>
      <c r="J352" s="3583"/>
      <c r="K352" s="3583"/>
      <c r="L352" s="3583"/>
      <c r="M352" s="3583"/>
      <c r="N352" s="3583"/>
      <c r="O352" s="3583"/>
      <c r="P352" s="3583"/>
      <c r="Q352" s="3583"/>
      <c r="R352" s="3583"/>
      <c r="S352" s="1690"/>
    </row>
    <row r="353" spans="1:19" ht="21" customHeight="1">
      <c r="A353" s="3586"/>
      <c r="B353" s="3583" t="s">
        <v>2135</v>
      </c>
      <c r="C353" s="3583"/>
      <c r="D353" s="3583"/>
      <c r="E353" s="3583"/>
      <c r="F353" s="3583"/>
      <c r="G353" s="3583"/>
      <c r="H353" s="3583"/>
      <c r="I353" s="3583"/>
      <c r="J353" s="3583"/>
      <c r="K353" s="3583"/>
      <c r="L353" s="3583"/>
      <c r="M353" s="3583"/>
      <c r="N353" s="3583"/>
      <c r="O353" s="3583"/>
      <c r="P353" s="3583"/>
      <c r="Q353" s="3583"/>
      <c r="R353" s="3583"/>
      <c r="S353" s="1690"/>
    </row>
    <row r="354" spans="1:19" ht="21.75" customHeight="1">
      <c r="A354" s="3586"/>
      <c r="B354" s="3583" t="s">
        <v>2136</v>
      </c>
      <c r="C354" s="3583"/>
      <c r="D354" s="3583"/>
      <c r="E354" s="3583"/>
      <c r="F354" s="3583"/>
      <c r="G354" s="3583"/>
      <c r="H354" s="3583"/>
      <c r="I354" s="3583"/>
      <c r="J354" s="3583"/>
      <c r="K354" s="3583"/>
      <c r="L354" s="3583"/>
      <c r="M354" s="3583"/>
      <c r="N354" s="3583"/>
      <c r="O354" s="3583"/>
      <c r="P354" s="3583"/>
      <c r="Q354" s="3583"/>
      <c r="R354" s="3583"/>
      <c r="S354" s="1690"/>
    </row>
    <row r="355" spans="1:19" ht="56.25" customHeight="1">
      <c r="A355" s="2220">
        <v>1</v>
      </c>
      <c r="B355" s="2204" t="s">
        <v>1854</v>
      </c>
      <c r="C355" s="2220" t="s">
        <v>1855</v>
      </c>
      <c r="D355" s="2218"/>
      <c r="E355" s="2218"/>
      <c r="F355" s="2218"/>
      <c r="G355" s="3681">
        <v>69390</v>
      </c>
      <c r="H355" s="3522"/>
      <c r="I355" s="3522"/>
      <c r="J355" s="3522"/>
      <c r="K355" s="3522"/>
      <c r="L355" s="3522"/>
      <c r="M355" s="3522"/>
      <c r="N355" s="3522"/>
      <c r="O355" s="3522"/>
      <c r="P355" s="3522"/>
      <c r="Q355" s="3522"/>
      <c r="R355" s="3523"/>
      <c r="S355" s="1690"/>
    </row>
    <row r="356" spans="1:19" ht="56.25" customHeight="1">
      <c r="A356" s="2220">
        <v>2</v>
      </c>
      <c r="B356" s="2204" t="s">
        <v>1856</v>
      </c>
      <c r="C356" s="2220" t="s">
        <v>1855</v>
      </c>
      <c r="D356" s="2218"/>
      <c r="E356" s="2218"/>
      <c r="F356" s="2218"/>
      <c r="G356" s="3681">
        <v>74292</v>
      </c>
      <c r="H356" s="3522"/>
      <c r="I356" s="3522"/>
      <c r="J356" s="3522"/>
      <c r="K356" s="3522"/>
      <c r="L356" s="3522"/>
      <c r="M356" s="3522"/>
      <c r="N356" s="3522"/>
      <c r="O356" s="3522"/>
      <c r="P356" s="3522"/>
      <c r="Q356" s="3522"/>
      <c r="R356" s="3523"/>
      <c r="S356" s="1690"/>
    </row>
    <row r="357" spans="1:19" ht="56.25" customHeight="1">
      <c r="A357" s="2220">
        <v>3</v>
      </c>
      <c r="B357" s="2204" t="s">
        <v>1857</v>
      </c>
      <c r="C357" s="2220" t="s">
        <v>1855</v>
      </c>
      <c r="D357" s="2218"/>
      <c r="E357" s="2218"/>
      <c r="F357" s="2218"/>
      <c r="G357" s="3681">
        <v>90275</v>
      </c>
      <c r="H357" s="3522"/>
      <c r="I357" s="3522"/>
      <c r="J357" s="3522"/>
      <c r="K357" s="3522"/>
      <c r="L357" s="3522"/>
      <c r="M357" s="3522"/>
      <c r="N357" s="3522"/>
      <c r="O357" s="3522"/>
      <c r="P357" s="3522"/>
      <c r="Q357" s="3522"/>
      <c r="R357" s="3523"/>
      <c r="S357" s="1690"/>
    </row>
    <row r="358" spans="1:19" ht="56.25" customHeight="1">
      <c r="A358" s="2220">
        <v>4</v>
      </c>
      <c r="B358" s="2204" t="s">
        <v>1858</v>
      </c>
      <c r="C358" s="2220" t="s">
        <v>1855</v>
      </c>
      <c r="D358" s="2218"/>
      <c r="E358" s="2218"/>
      <c r="F358" s="2218"/>
      <c r="G358" s="3681">
        <v>101280</v>
      </c>
      <c r="H358" s="3522"/>
      <c r="I358" s="3522"/>
      <c r="J358" s="3522"/>
      <c r="K358" s="3522"/>
      <c r="L358" s="3522"/>
      <c r="M358" s="3522"/>
      <c r="N358" s="3522"/>
      <c r="O358" s="3522"/>
      <c r="P358" s="3522"/>
      <c r="Q358" s="3522"/>
      <c r="R358" s="3523"/>
      <c r="S358" s="1690"/>
    </row>
    <row r="359" spans="1:19" ht="56.25" customHeight="1">
      <c r="A359" s="2220">
        <v>5</v>
      </c>
      <c r="B359" s="2204" t="s">
        <v>1859</v>
      </c>
      <c r="C359" s="2220" t="s">
        <v>1855</v>
      </c>
      <c r="D359" s="2218"/>
      <c r="E359" s="2218"/>
      <c r="F359" s="2218"/>
      <c r="G359" s="3681">
        <v>110825</v>
      </c>
      <c r="H359" s="3522"/>
      <c r="I359" s="3522"/>
      <c r="J359" s="3522"/>
      <c r="K359" s="3522"/>
      <c r="L359" s="3522"/>
      <c r="M359" s="3522"/>
      <c r="N359" s="3522"/>
      <c r="O359" s="3522"/>
      <c r="P359" s="3522"/>
      <c r="Q359" s="3522"/>
      <c r="R359" s="3523"/>
      <c r="S359" s="1690"/>
    </row>
    <row r="360" spans="1:19" ht="56.25" customHeight="1">
      <c r="A360" s="2220">
        <v>6</v>
      </c>
      <c r="B360" s="2204" t="s">
        <v>1860</v>
      </c>
      <c r="C360" s="2220" t="s">
        <v>1855</v>
      </c>
      <c r="D360" s="2218"/>
      <c r="E360" s="2218"/>
      <c r="F360" s="2218"/>
      <c r="G360" s="3681">
        <v>119430</v>
      </c>
      <c r="H360" s="3522"/>
      <c r="I360" s="3522"/>
      <c r="J360" s="3522"/>
      <c r="K360" s="3522"/>
      <c r="L360" s="3522"/>
      <c r="M360" s="3522"/>
      <c r="N360" s="3522"/>
      <c r="O360" s="3522"/>
      <c r="P360" s="3522"/>
      <c r="Q360" s="3522"/>
      <c r="R360" s="3523"/>
      <c r="S360" s="1690"/>
    </row>
    <row r="361" spans="1:19" ht="56.25" customHeight="1">
      <c r="A361" s="2220">
        <v>7</v>
      </c>
      <c r="B361" s="2204" t="s">
        <v>1861</v>
      </c>
      <c r="C361" s="2220" t="s">
        <v>1855</v>
      </c>
      <c r="D361" s="2218"/>
      <c r="E361" s="2218"/>
      <c r="F361" s="2218"/>
      <c r="G361" s="3681">
        <v>127800</v>
      </c>
      <c r="H361" s="3522"/>
      <c r="I361" s="3522"/>
      <c r="J361" s="3522"/>
      <c r="K361" s="3522"/>
      <c r="L361" s="3522"/>
      <c r="M361" s="3522"/>
      <c r="N361" s="3522"/>
      <c r="O361" s="3522"/>
      <c r="P361" s="3522"/>
      <c r="Q361" s="3522"/>
      <c r="R361" s="3523"/>
      <c r="S361" s="1690"/>
    </row>
    <row r="362" spans="1:19" ht="56.25" customHeight="1">
      <c r="A362" s="2220">
        <v>8</v>
      </c>
      <c r="B362" s="2204" t="s">
        <v>1869</v>
      </c>
      <c r="C362" s="2220" t="s">
        <v>1855</v>
      </c>
      <c r="D362" s="2218"/>
      <c r="E362" s="2218"/>
      <c r="F362" s="2218"/>
      <c r="G362" s="3681">
        <v>103015</v>
      </c>
      <c r="H362" s="3522"/>
      <c r="I362" s="3522"/>
      <c r="J362" s="3522"/>
      <c r="K362" s="3522"/>
      <c r="L362" s="3522"/>
      <c r="M362" s="3522"/>
      <c r="N362" s="3522"/>
      <c r="O362" s="3522"/>
      <c r="P362" s="3522"/>
      <c r="Q362" s="3522"/>
      <c r="R362" s="3523"/>
      <c r="S362" s="1690"/>
    </row>
    <row r="363" spans="1:19" ht="56.25" customHeight="1">
      <c r="A363" s="2220">
        <v>9</v>
      </c>
      <c r="B363" s="2204" t="s">
        <v>1870</v>
      </c>
      <c r="C363" s="2220" t="s">
        <v>1855</v>
      </c>
      <c r="D363" s="2218"/>
      <c r="E363" s="2218"/>
      <c r="F363" s="2218"/>
      <c r="G363" s="3681">
        <v>112800</v>
      </c>
      <c r="H363" s="3522"/>
      <c r="I363" s="3522"/>
      <c r="J363" s="3522"/>
      <c r="K363" s="3522"/>
      <c r="L363" s="3522"/>
      <c r="M363" s="3522"/>
      <c r="N363" s="3522"/>
      <c r="O363" s="3522"/>
      <c r="P363" s="3522"/>
      <c r="Q363" s="3522"/>
      <c r="R363" s="3523"/>
      <c r="S363" s="1690"/>
    </row>
    <row r="364" spans="1:19" ht="56.25" customHeight="1">
      <c r="A364" s="2220">
        <v>10</v>
      </c>
      <c r="B364" s="2204" t="s">
        <v>1871</v>
      </c>
      <c r="C364" s="2220" t="s">
        <v>1855</v>
      </c>
      <c r="D364" s="2218"/>
      <c r="E364" s="2218"/>
      <c r="F364" s="2218"/>
      <c r="G364" s="3681">
        <v>121635</v>
      </c>
      <c r="H364" s="3522"/>
      <c r="I364" s="3522"/>
      <c r="J364" s="3522"/>
      <c r="K364" s="3522"/>
      <c r="L364" s="3522"/>
      <c r="M364" s="3522"/>
      <c r="N364" s="3522"/>
      <c r="O364" s="3522"/>
      <c r="P364" s="3522"/>
      <c r="Q364" s="3522"/>
      <c r="R364" s="3523"/>
      <c r="S364" s="1690"/>
    </row>
    <row r="365" spans="1:19" ht="56.25" customHeight="1">
      <c r="A365" s="2220">
        <v>11</v>
      </c>
      <c r="B365" s="2204" t="s">
        <v>1872</v>
      </c>
      <c r="C365" s="2220" t="s">
        <v>1855</v>
      </c>
      <c r="D365" s="2218"/>
      <c r="E365" s="2218"/>
      <c r="F365" s="2218"/>
      <c r="G365" s="3681">
        <v>130240</v>
      </c>
      <c r="H365" s="3522"/>
      <c r="I365" s="3522"/>
      <c r="J365" s="3522"/>
      <c r="K365" s="3522"/>
      <c r="L365" s="3522"/>
      <c r="M365" s="3522"/>
      <c r="N365" s="3522"/>
      <c r="O365" s="3522"/>
      <c r="P365" s="3522"/>
      <c r="Q365" s="3522"/>
      <c r="R365" s="3523"/>
      <c r="S365" s="1690"/>
    </row>
    <row r="366" spans="1:19" ht="56.25" customHeight="1">
      <c r="A366" s="2220">
        <v>12</v>
      </c>
      <c r="B366" s="2204" t="s">
        <v>1873</v>
      </c>
      <c r="C366" s="2220" t="s">
        <v>1855</v>
      </c>
      <c r="D366" s="2218"/>
      <c r="E366" s="2218"/>
      <c r="F366" s="2218"/>
      <c r="G366" s="3681">
        <v>141050</v>
      </c>
      <c r="H366" s="3522"/>
      <c r="I366" s="3522"/>
      <c r="J366" s="3522"/>
      <c r="K366" s="3522"/>
      <c r="L366" s="3522"/>
      <c r="M366" s="3522"/>
      <c r="N366" s="3522"/>
      <c r="O366" s="3522"/>
      <c r="P366" s="3522"/>
      <c r="Q366" s="3522"/>
      <c r="R366" s="3523"/>
      <c r="S366" s="1690"/>
    </row>
    <row r="367" spans="1:19" ht="56.25" customHeight="1">
      <c r="A367" s="2220">
        <v>13</v>
      </c>
      <c r="B367" s="1874" t="s">
        <v>1874</v>
      </c>
      <c r="C367" s="2220" t="s">
        <v>1855</v>
      </c>
      <c r="D367" s="2218"/>
      <c r="E367" s="2218"/>
      <c r="F367" s="2218"/>
      <c r="G367" s="3681">
        <v>77034</v>
      </c>
      <c r="H367" s="3522"/>
      <c r="I367" s="3522"/>
      <c r="J367" s="3522"/>
      <c r="K367" s="3522"/>
      <c r="L367" s="3522"/>
      <c r="M367" s="3522"/>
      <c r="N367" s="3522"/>
      <c r="O367" s="3522"/>
      <c r="P367" s="3522"/>
      <c r="Q367" s="3522"/>
      <c r="R367" s="3523"/>
      <c r="S367" s="1690"/>
    </row>
    <row r="368" spans="1:19" ht="56.25" customHeight="1">
      <c r="A368" s="2220">
        <v>14</v>
      </c>
      <c r="B368" s="1874" t="s">
        <v>1862</v>
      </c>
      <c r="C368" s="2220" t="s">
        <v>1855</v>
      </c>
      <c r="D368" s="2218"/>
      <c r="E368" s="2218"/>
      <c r="F368" s="2218"/>
      <c r="G368" s="3681">
        <v>83388</v>
      </c>
      <c r="H368" s="3522"/>
      <c r="I368" s="3522"/>
      <c r="J368" s="3522"/>
      <c r="K368" s="3522"/>
      <c r="L368" s="3522"/>
      <c r="M368" s="3522"/>
      <c r="N368" s="3522"/>
      <c r="O368" s="3522"/>
      <c r="P368" s="3522"/>
      <c r="Q368" s="3522"/>
      <c r="R368" s="3523"/>
      <c r="S368" s="1690"/>
    </row>
    <row r="369" spans="1:19" ht="56.25" customHeight="1">
      <c r="A369" s="2220">
        <v>15</v>
      </c>
      <c r="B369" s="1874" t="s">
        <v>1863</v>
      </c>
      <c r="C369" s="2220" t="s">
        <v>1855</v>
      </c>
      <c r="D369" s="2218"/>
      <c r="E369" s="2218"/>
      <c r="F369" s="2218"/>
      <c r="G369" s="3681">
        <v>96524</v>
      </c>
      <c r="H369" s="3522"/>
      <c r="I369" s="3522"/>
      <c r="J369" s="3522"/>
      <c r="K369" s="3522"/>
      <c r="L369" s="3522"/>
      <c r="M369" s="3522"/>
      <c r="N369" s="3522"/>
      <c r="O369" s="3522"/>
      <c r="P369" s="3522"/>
      <c r="Q369" s="3522"/>
      <c r="R369" s="3523"/>
      <c r="S369" s="1690"/>
    </row>
    <row r="370" spans="1:19" ht="54.75" customHeight="1">
      <c r="A370" s="2220">
        <v>16</v>
      </c>
      <c r="B370" s="2204" t="s">
        <v>1864</v>
      </c>
      <c r="C370" s="2220" t="s">
        <v>1855</v>
      </c>
      <c r="D370" s="2218"/>
      <c r="E370" s="2218"/>
      <c r="F370" s="2218"/>
      <c r="G370" s="3681">
        <v>107010</v>
      </c>
      <c r="H370" s="3522"/>
      <c r="I370" s="3522"/>
      <c r="J370" s="3522"/>
      <c r="K370" s="3522"/>
      <c r="L370" s="3522"/>
      <c r="M370" s="3522"/>
      <c r="N370" s="3522"/>
      <c r="O370" s="3522"/>
      <c r="P370" s="3522"/>
      <c r="Q370" s="3522"/>
      <c r="R370" s="3523"/>
      <c r="S370" s="1690"/>
    </row>
    <row r="371" spans="1:19" ht="54.75" customHeight="1">
      <c r="A371" s="2220">
        <v>17</v>
      </c>
      <c r="B371" s="2204" t="s">
        <v>1865</v>
      </c>
      <c r="C371" s="2220" t="s">
        <v>1855</v>
      </c>
      <c r="D371" s="2218"/>
      <c r="E371" s="2218"/>
      <c r="F371" s="2218"/>
      <c r="G371" s="3681">
        <v>117176</v>
      </c>
      <c r="H371" s="3522"/>
      <c r="I371" s="3522"/>
      <c r="J371" s="3522"/>
      <c r="K371" s="3522"/>
      <c r="L371" s="3522"/>
      <c r="M371" s="3522"/>
      <c r="N371" s="3522"/>
      <c r="O371" s="3522"/>
      <c r="P371" s="3522"/>
      <c r="Q371" s="3522"/>
      <c r="R371" s="3523"/>
      <c r="S371" s="1690"/>
    </row>
    <row r="372" spans="1:19" ht="54.75" customHeight="1">
      <c r="A372" s="2220">
        <v>18</v>
      </c>
      <c r="B372" s="2204" t="s">
        <v>1866</v>
      </c>
      <c r="C372" s="2220" t="s">
        <v>1855</v>
      </c>
      <c r="D372" s="2218"/>
      <c r="E372" s="2218"/>
      <c r="F372" s="2218"/>
      <c r="G372" s="3681">
        <v>126872</v>
      </c>
      <c r="H372" s="3522"/>
      <c r="I372" s="3522"/>
      <c r="J372" s="3522"/>
      <c r="K372" s="3522"/>
      <c r="L372" s="3522"/>
      <c r="M372" s="3522"/>
      <c r="N372" s="3522"/>
      <c r="O372" s="3522"/>
      <c r="P372" s="3522"/>
      <c r="Q372" s="3522"/>
      <c r="R372" s="3523"/>
      <c r="S372" s="1690"/>
    </row>
    <row r="373" spans="1:19" ht="54.75" customHeight="1">
      <c r="A373" s="2220">
        <v>19</v>
      </c>
      <c r="B373" s="2204" t="s">
        <v>1867</v>
      </c>
      <c r="C373" s="2220" t="s">
        <v>1855</v>
      </c>
      <c r="D373" s="2218"/>
      <c r="E373" s="2218"/>
      <c r="F373" s="2218"/>
      <c r="G373" s="3681">
        <v>147519</v>
      </c>
      <c r="H373" s="3522"/>
      <c r="I373" s="3522"/>
      <c r="J373" s="3522"/>
      <c r="K373" s="3522"/>
      <c r="L373" s="3522"/>
      <c r="M373" s="3522"/>
      <c r="N373" s="3522"/>
      <c r="O373" s="3522"/>
      <c r="P373" s="3522"/>
      <c r="Q373" s="3522"/>
      <c r="R373" s="3523"/>
      <c r="S373" s="1690"/>
    </row>
    <row r="374" spans="1:19" ht="54.75" customHeight="1">
      <c r="A374" s="2220">
        <v>20</v>
      </c>
      <c r="B374" s="2204" t="s">
        <v>1868</v>
      </c>
      <c r="C374" s="2220" t="s">
        <v>1855</v>
      </c>
      <c r="D374" s="2218"/>
      <c r="E374" s="2218"/>
      <c r="F374" s="2218"/>
      <c r="G374" s="3681">
        <v>113904</v>
      </c>
      <c r="H374" s="3522"/>
      <c r="I374" s="3522"/>
      <c r="J374" s="3522"/>
      <c r="K374" s="3522"/>
      <c r="L374" s="3522"/>
      <c r="M374" s="3522"/>
      <c r="N374" s="3522"/>
      <c r="O374" s="3522"/>
      <c r="P374" s="3522"/>
      <c r="Q374" s="3522"/>
      <c r="R374" s="3523"/>
      <c r="S374" s="1690"/>
    </row>
    <row r="375" spans="1:19" ht="54.75" customHeight="1">
      <c r="A375" s="2220">
        <v>21</v>
      </c>
      <c r="B375" s="2204" t="s">
        <v>1875</v>
      </c>
      <c r="C375" s="2220" t="s">
        <v>1855</v>
      </c>
      <c r="D375" s="2218"/>
      <c r="E375" s="2218"/>
      <c r="F375" s="2218"/>
      <c r="G375" s="3681">
        <v>125540</v>
      </c>
      <c r="H375" s="3522"/>
      <c r="I375" s="3522"/>
      <c r="J375" s="3522"/>
      <c r="K375" s="3522"/>
      <c r="L375" s="3522"/>
      <c r="M375" s="3522"/>
      <c r="N375" s="3522"/>
      <c r="O375" s="3522"/>
      <c r="P375" s="3522"/>
      <c r="Q375" s="3522"/>
      <c r="R375" s="3523"/>
      <c r="S375" s="1690"/>
    </row>
    <row r="376" spans="1:19" ht="54.75" customHeight="1">
      <c r="A376" s="2220">
        <v>22</v>
      </c>
      <c r="B376" s="2204" t="s">
        <v>1876</v>
      </c>
      <c r="C376" s="2220" t="s">
        <v>1855</v>
      </c>
      <c r="D376" s="2218"/>
      <c r="E376" s="2218"/>
      <c r="F376" s="2218"/>
      <c r="G376" s="3681">
        <v>134571</v>
      </c>
      <c r="H376" s="3522"/>
      <c r="I376" s="3522"/>
      <c r="J376" s="3522"/>
      <c r="K376" s="3522"/>
      <c r="L376" s="3522"/>
      <c r="M376" s="3522"/>
      <c r="N376" s="3522"/>
      <c r="O376" s="3522"/>
      <c r="P376" s="3522"/>
      <c r="Q376" s="3522"/>
      <c r="R376" s="3523"/>
      <c r="S376" s="1690"/>
    </row>
    <row r="377" spans="1:19" ht="54.75" customHeight="1">
      <c r="A377" s="2220">
        <v>23</v>
      </c>
      <c r="B377" s="2204" t="s">
        <v>1876</v>
      </c>
      <c r="C377" s="2220" t="s">
        <v>1855</v>
      </c>
      <c r="D377" s="2218"/>
      <c r="E377" s="2218"/>
      <c r="F377" s="2218"/>
      <c r="G377" s="3681">
        <v>145032</v>
      </c>
      <c r="H377" s="3522"/>
      <c r="I377" s="3522"/>
      <c r="J377" s="3522"/>
      <c r="K377" s="3522"/>
      <c r="L377" s="3522"/>
      <c r="M377" s="3522"/>
      <c r="N377" s="3522"/>
      <c r="O377" s="3522"/>
      <c r="P377" s="3522"/>
      <c r="Q377" s="3522"/>
      <c r="R377" s="3523"/>
      <c r="S377" s="1690"/>
    </row>
    <row r="378" spans="1:19" ht="54.75" customHeight="1">
      <c r="A378" s="2220">
        <v>24</v>
      </c>
      <c r="B378" s="2204" t="s">
        <v>1877</v>
      </c>
      <c r="C378" s="2220" t="s">
        <v>1855</v>
      </c>
      <c r="D378" s="2218"/>
      <c r="E378" s="2218"/>
      <c r="F378" s="2218"/>
      <c r="G378" s="3681">
        <v>123117</v>
      </c>
      <c r="H378" s="3522"/>
      <c r="I378" s="3522"/>
      <c r="J378" s="3522"/>
      <c r="K378" s="3522"/>
      <c r="L378" s="3522"/>
      <c r="M378" s="3522"/>
      <c r="N378" s="3522"/>
      <c r="O378" s="3522"/>
      <c r="P378" s="3522"/>
      <c r="Q378" s="3522"/>
      <c r="R378" s="3523"/>
      <c r="S378" s="1690"/>
    </row>
    <row r="379" spans="1:19" ht="75.75" customHeight="1">
      <c r="A379" s="2220">
        <v>25</v>
      </c>
      <c r="B379" s="2204" t="s">
        <v>1878</v>
      </c>
      <c r="C379" s="2220" t="s">
        <v>1855</v>
      </c>
      <c r="D379" s="2218"/>
      <c r="E379" s="2218"/>
      <c r="F379" s="2218"/>
      <c r="G379" s="3681">
        <v>134605</v>
      </c>
      <c r="H379" s="3522"/>
      <c r="I379" s="3522"/>
      <c r="J379" s="3522"/>
      <c r="K379" s="3522"/>
      <c r="L379" s="3522"/>
      <c r="M379" s="3522"/>
      <c r="N379" s="3522"/>
      <c r="O379" s="3522"/>
      <c r="P379" s="3522"/>
      <c r="Q379" s="3522"/>
      <c r="R379" s="3523"/>
      <c r="S379" s="1690"/>
    </row>
    <row r="380" spans="1:19" ht="75.75" customHeight="1">
      <c r="A380" s="2220">
        <v>26</v>
      </c>
      <c r="B380" s="2204" t="s">
        <v>1879</v>
      </c>
      <c r="C380" s="2220" t="s">
        <v>1855</v>
      </c>
      <c r="D380" s="2218"/>
      <c r="E380" s="2218"/>
      <c r="F380" s="2218"/>
      <c r="G380" s="3681">
        <v>145151</v>
      </c>
      <c r="H380" s="3522"/>
      <c r="I380" s="3522"/>
      <c r="J380" s="3522"/>
      <c r="K380" s="3522"/>
      <c r="L380" s="3522"/>
      <c r="M380" s="3522"/>
      <c r="N380" s="3522"/>
      <c r="O380" s="3522"/>
      <c r="P380" s="3522"/>
      <c r="Q380" s="3522"/>
      <c r="R380" s="3523"/>
      <c r="S380" s="1690"/>
    </row>
    <row r="381" spans="1:19" ht="75.75" customHeight="1">
      <c r="A381" s="2220">
        <v>27</v>
      </c>
      <c r="B381" s="2204" t="s">
        <v>1880</v>
      </c>
      <c r="C381" s="2220" t="s">
        <v>1855</v>
      </c>
      <c r="D381" s="2216"/>
      <c r="E381" s="2216"/>
      <c r="F381" s="2216"/>
      <c r="G381" s="3681">
        <v>154831</v>
      </c>
      <c r="H381" s="3522"/>
      <c r="I381" s="3522"/>
      <c r="J381" s="3522"/>
      <c r="K381" s="3522"/>
      <c r="L381" s="3522"/>
      <c r="M381" s="3522"/>
      <c r="N381" s="3522"/>
      <c r="O381" s="3522"/>
      <c r="P381" s="3522"/>
      <c r="Q381" s="3522"/>
      <c r="R381" s="3523"/>
      <c r="S381" s="1690"/>
    </row>
    <row r="382" spans="1:19" ht="54.75" customHeight="1">
      <c r="A382" s="2220">
        <v>28</v>
      </c>
      <c r="B382" s="2204" t="s">
        <v>1881</v>
      </c>
      <c r="C382" s="2220" t="s">
        <v>1855</v>
      </c>
      <c r="D382" s="2216"/>
      <c r="E382" s="2216"/>
      <c r="F382" s="2216"/>
      <c r="G382" s="3681">
        <v>168602</v>
      </c>
      <c r="H382" s="3522"/>
      <c r="I382" s="3522"/>
      <c r="J382" s="3522"/>
      <c r="K382" s="3522"/>
      <c r="L382" s="3522"/>
      <c r="M382" s="3522"/>
      <c r="N382" s="3522"/>
      <c r="O382" s="3522"/>
      <c r="P382" s="3522"/>
      <c r="Q382" s="3522"/>
      <c r="R382" s="3523"/>
      <c r="S382" s="1690"/>
    </row>
    <row r="383" spans="1:19" ht="30.75" customHeight="1">
      <c r="A383" s="2203" t="s">
        <v>1379</v>
      </c>
      <c r="B383" s="2216" t="s">
        <v>1820</v>
      </c>
      <c r="C383" s="2203"/>
      <c r="D383" s="2203"/>
      <c r="E383" s="2216"/>
      <c r="F383" s="2216"/>
      <c r="G383" s="2216"/>
      <c r="H383" s="1863"/>
      <c r="I383" s="2216"/>
      <c r="J383" s="2216"/>
      <c r="K383" s="2216"/>
      <c r="L383" s="1852"/>
      <c r="M383" s="2203"/>
      <c r="N383" s="2216"/>
      <c r="O383" s="2216"/>
      <c r="P383" s="1863"/>
      <c r="Q383" s="1863"/>
      <c r="R383" s="1863"/>
      <c r="S383" s="1690"/>
    </row>
    <row r="384" spans="1:19" ht="34.5" customHeight="1">
      <c r="A384" s="2203">
        <v>1</v>
      </c>
      <c r="B384" s="3583" t="s">
        <v>2537</v>
      </c>
      <c r="C384" s="3583"/>
      <c r="D384" s="3583"/>
      <c r="E384" s="3583"/>
      <c r="F384" s="3583"/>
      <c r="G384" s="3583"/>
      <c r="H384" s="3583"/>
      <c r="I384" s="3583"/>
      <c r="J384" s="3583"/>
      <c r="K384" s="3583"/>
      <c r="L384" s="3583"/>
      <c r="M384" s="3583"/>
      <c r="N384" s="3583"/>
      <c r="O384" s="3583"/>
      <c r="P384" s="3583"/>
      <c r="Q384" s="3583"/>
      <c r="R384" s="3583"/>
      <c r="S384" s="1690"/>
    </row>
    <row r="385" spans="1:19" ht="36.75" customHeight="1">
      <c r="A385" s="2221"/>
      <c r="B385" s="1850"/>
      <c r="C385" s="2219"/>
      <c r="D385" s="3584" t="s">
        <v>2542</v>
      </c>
      <c r="E385" s="3584"/>
      <c r="F385" s="3584"/>
      <c r="G385" s="3584"/>
      <c r="H385" s="3584"/>
      <c r="I385" s="3584"/>
      <c r="J385" s="3584"/>
      <c r="K385" s="3584"/>
      <c r="L385" s="3584"/>
      <c r="M385" s="3584"/>
      <c r="N385" s="3584"/>
      <c r="O385" s="3584"/>
      <c r="P385" s="3584"/>
      <c r="Q385" s="3584"/>
      <c r="R385" s="3584"/>
      <c r="S385" s="1690"/>
    </row>
    <row r="386" spans="1:19" ht="36.75" customHeight="1">
      <c r="A386" s="2203"/>
      <c r="B386" s="1515" t="s">
        <v>1940</v>
      </c>
      <c r="C386" s="2220" t="s">
        <v>32</v>
      </c>
      <c r="D386" s="2222" t="s">
        <v>2539</v>
      </c>
      <c r="E386" s="1620"/>
      <c r="F386" s="2224"/>
      <c r="G386" s="3682">
        <v>17300</v>
      </c>
      <c r="H386" s="3682"/>
      <c r="I386" s="3682"/>
      <c r="J386" s="3682"/>
      <c r="K386" s="3682"/>
      <c r="L386" s="3682"/>
      <c r="M386" s="3682"/>
      <c r="N386" s="3682"/>
      <c r="O386" s="3682"/>
      <c r="P386" s="3682"/>
      <c r="Q386" s="3682"/>
      <c r="R386" s="3682"/>
      <c r="S386" s="1690"/>
    </row>
    <row r="387" spans="1:19" ht="36.75" customHeight="1">
      <c r="A387" s="2203"/>
      <c r="B387" s="1515" t="s">
        <v>1941</v>
      </c>
      <c r="C387" s="2220" t="s">
        <v>32</v>
      </c>
      <c r="D387" s="2222" t="s">
        <v>2539</v>
      </c>
      <c r="E387" s="1620"/>
      <c r="F387" s="2224"/>
      <c r="G387" s="3682">
        <v>19100</v>
      </c>
      <c r="H387" s="3682"/>
      <c r="I387" s="3682"/>
      <c r="J387" s="3682"/>
      <c r="K387" s="3682"/>
      <c r="L387" s="3682"/>
      <c r="M387" s="3682"/>
      <c r="N387" s="3682"/>
      <c r="O387" s="3682"/>
      <c r="P387" s="3682"/>
      <c r="Q387" s="3682"/>
      <c r="R387" s="3682"/>
      <c r="S387" s="1690"/>
    </row>
    <row r="388" spans="1:19" ht="36.75" customHeight="1">
      <c r="A388" s="2203"/>
      <c r="B388" s="1515" t="s">
        <v>1942</v>
      </c>
      <c r="C388" s="2220" t="s">
        <v>32</v>
      </c>
      <c r="D388" s="2222" t="s">
        <v>2540</v>
      </c>
      <c r="E388" s="1620"/>
      <c r="F388" s="2224"/>
      <c r="G388" s="3682">
        <v>13500</v>
      </c>
      <c r="H388" s="3682"/>
      <c r="I388" s="3682"/>
      <c r="J388" s="3682"/>
      <c r="K388" s="3682"/>
      <c r="L388" s="3682"/>
      <c r="M388" s="3682"/>
      <c r="N388" s="3682"/>
      <c r="O388" s="3682"/>
      <c r="P388" s="3682"/>
      <c r="Q388" s="3682"/>
      <c r="R388" s="3682"/>
      <c r="S388" s="1690"/>
    </row>
    <row r="389" spans="1:19" ht="36.75" customHeight="1">
      <c r="A389" s="2203"/>
      <c r="B389" s="1515" t="s">
        <v>1943</v>
      </c>
      <c r="C389" s="2220" t="s">
        <v>32</v>
      </c>
      <c r="D389" s="2222" t="s">
        <v>2540</v>
      </c>
      <c r="E389" s="1620"/>
      <c r="F389" s="2224"/>
      <c r="G389" s="3682">
        <v>15000</v>
      </c>
      <c r="H389" s="3682" t="s">
        <v>1844</v>
      </c>
      <c r="I389" s="3682"/>
      <c r="J389" s="3682"/>
      <c r="K389" s="3682"/>
      <c r="L389" s="3682"/>
      <c r="M389" s="3682"/>
      <c r="N389" s="3682"/>
      <c r="O389" s="3682"/>
      <c r="P389" s="3682"/>
      <c r="Q389" s="3682"/>
      <c r="R389" s="3682"/>
      <c r="S389" s="1690"/>
    </row>
    <row r="390" spans="1:19" ht="36.75" customHeight="1">
      <c r="A390" s="2203"/>
      <c r="B390" s="1515" t="s">
        <v>2538</v>
      </c>
      <c r="C390" s="2220" t="s">
        <v>32</v>
      </c>
      <c r="D390" s="2222" t="s">
        <v>2540</v>
      </c>
      <c r="E390" s="1620"/>
      <c r="F390" s="2224"/>
      <c r="G390" s="3682">
        <v>13900</v>
      </c>
      <c r="H390" s="3682"/>
      <c r="I390" s="3682"/>
      <c r="J390" s="3682"/>
      <c r="K390" s="3682"/>
      <c r="L390" s="3682"/>
      <c r="M390" s="3682"/>
      <c r="N390" s="3682"/>
      <c r="O390" s="3682"/>
      <c r="P390" s="3682"/>
      <c r="Q390" s="3682"/>
      <c r="R390" s="3682"/>
      <c r="S390" s="1690"/>
    </row>
    <row r="391" spans="1:19" ht="36.75" customHeight="1">
      <c r="A391" s="2203"/>
      <c r="B391" s="1515" t="s">
        <v>1947</v>
      </c>
      <c r="C391" s="2220" t="s">
        <v>32</v>
      </c>
      <c r="D391" s="2222" t="s">
        <v>2541</v>
      </c>
      <c r="E391" s="1620"/>
      <c r="F391" s="2224"/>
      <c r="G391" s="3682">
        <v>22400</v>
      </c>
      <c r="H391" s="3682"/>
      <c r="I391" s="3682"/>
      <c r="J391" s="3682"/>
      <c r="K391" s="3682"/>
      <c r="L391" s="3682"/>
      <c r="M391" s="3682"/>
      <c r="N391" s="3682"/>
      <c r="O391" s="3682"/>
      <c r="P391" s="3682"/>
      <c r="Q391" s="3682"/>
      <c r="R391" s="3682"/>
      <c r="S391" s="1690"/>
    </row>
    <row r="392" spans="1:19" ht="64.5" hidden="1" customHeight="1">
      <c r="A392" s="2203" t="s">
        <v>1379</v>
      </c>
      <c r="B392" s="3581" t="s">
        <v>1821</v>
      </c>
      <c r="C392" s="3581"/>
      <c r="D392" s="3581"/>
      <c r="E392" s="3581"/>
      <c r="F392" s="1620"/>
      <c r="G392" s="1620"/>
      <c r="H392" s="1863"/>
      <c r="I392" s="2222"/>
      <c r="J392" s="2222"/>
      <c r="K392" s="2222"/>
      <c r="L392" s="1442"/>
      <c r="M392" s="2222"/>
      <c r="N392" s="2217"/>
      <c r="O392" s="2217"/>
      <c r="P392" s="2217"/>
      <c r="Q392" s="2217"/>
      <c r="R392" s="2217"/>
      <c r="S392" s="1690"/>
    </row>
    <row r="393" spans="1:19" ht="69.75" hidden="1" customHeight="1">
      <c r="A393" s="2220"/>
      <c r="B393" s="3582" t="s">
        <v>1843</v>
      </c>
      <c r="C393" s="3582"/>
      <c r="D393" s="3582"/>
      <c r="E393" s="3582"/>
      <c r="F393" s="3582"/>
      <c r="G393" s="3582"/>
      <c r="H393" s="3582"/>
      <c r="I393" s="3582"/>
      <c r="J393" s="3582"/>
      <c r="K393" s="3582"/>
      <c r="L393" s="3582"/>
      <c r="M393" s="3582"/>
      <c r="N393" s="3582"/>
      <c r="O393" s="3582"/>
      <c r="P393" s="3582"/>
      <c r="Q393" s="3582"/>
      <c r="R393" s="3582"/>
      <c r="S393" s="1690"/>
    </row>
    <row r="394" spans="1:19" ht="34.5" hidden="1" customHeight="1">
      <c r="A394" s="2220"/>
      <c r="B394" s="2203" t="s">
        <v>1345</v>
      </c>
      <c r="C394" s="2203"/>
      <c r="D394" s="1876"/>
      <c r="E394" s="1863"/>
      <c r="F394" s="1863"/>
      <c r="G394" s="1863"/>
      <c r="H394" s="1863"/>
      <c r="I394" s="2224"/>
      <c r="J394" s="1862"/>
      <c r="K394" s="1862"/>
      <c r="L394" s="1861"/>
      <c r="M394" s="1862"/>
      <c r="N394" s="2215"/>
      <c r="O394" s="2215"/>
      <c r="P394" s="2215"/>
      <c r="Q394" s="2215"/>
      <c r="R394" s="2215"/>
      <c r="S394" s="1690"/>
    </row>
    <row r="395" spans="1:19" ht="56.25" hidden="1" customHeight="1">
      <c r="A395" s="2220"/>
      <c r="B395" s="2204" t="s">
        <v>1348</v>
      </c>
      <c r="C395" s="2220" t="s">
        <v>13</v>
      </c>
      <c r="D395" s="2220"/>
      <c r="E395" s="1620"/>
      <c r="F395" s="1620"/>
      <c r="G395" s="1620">
        <v>3805000</v>
      </c>
      <c r="H395" s="1620"/>
      <c r="I395" s="3580" t="s">
        <v>1844</v>
      </c>
      <c r="J395" s="3580"/>
      <c r="K395" s="3580"/>
      <c r="L395" s="3580"/>
      <c r="M395" s="3580"/>
      <c r="N395" s="3580"/>
      <c r="O395" s="3580"/>
      <c r="P395" s="3580"/>
      <c r="Q395" s="3580"/>
      <c r="R395" s="3580"/>
      <c r="S395" s="1690"/>
    </row>
    <row r="396" spans="1:19" ht="56.25" hidden="1" customHeight="1">
      <c r="A396" s="2220"/>
      <c r="B396" s="2204" t="s">
        <v>1349</v>
      </c>
      <c r="C396" s="2220" t="s">
        <v>13</v>
      </c>
      <c r="D396" s="2220"/>
      <c r="E396" s="1620"/>
      <c r="F396" s="1620"/>
      <c r="G396" s="1620">
        <v>3805000</v>
      </c>
      <c r="H396" s="1620"/>
      <c r="I396" s="3580" t="s">
        <v>1844</v>
      </c>
      <c r="J396" s="3580"/>
      <c r="K396" s="3580"/>
      <c r="L396" s="3580"/>
      <c r="M396" s="3580"/>
      <c r="N396" s="3580"/>
      <c r="O396" s="3580"/>
      <c r="P396" s="3580"/>
      <c r="Q396" s="3580"/>
      <c r="R396" s="3580"/>
      <c r="S396" s="1690"/>
    </row>
    <row r="397" spans="1:19" ht="56.25" hidden="1" customHeight="1">
      <c r="A397" s="2220"/>
      <c r="B397" s="2216" t="s">
        <v>1346</v>
      </c>
      <c r="C397" s="2220"/>
      <c r="D397" s="2220"/>
      <c r="E397" s="1620"/>
      <c r="F397" s="1620"/>
      <c r="G397" s="1620"/>
      <c r="H397" s="1620"/>
      <c r="I397" s="2215"/>
      <c r="J397" s="2215"/>
      <c r="K397" s="2215"/>
      <c r="L397" s="1861"/>
      <c r="M397" s="2215"/>
      <c r="N397" s="2215"/>
      <c r="O397" s="2215"/>
      <c r="P397" s="2215"/>
      <c r="Q397" s="2215"/>
      <c r="R397" s="2215"/>
      <c r="S397" s="1690"/>
    </row>
    <row r="398" spans="1:19" ht="56.25" hidden="1" customHeight="1">
      <c r="A398" s="2221"/>
      <c r="B398" s="2204" t="s">
        <v>1350</v>
      </c>
      <c r="C398" s="2220" t="s">
        <v>13</v>
      </c>
      <c r="D398" s="2220"/>
      <c r="E398" s="1620"/>
      <c r="F398" s="1620"/>
      <c r="G398" s="1620">
        <v>3065000</v>
      </c>
      <c r="H398" s="1620"/>
      <c r="I398" s="2215"/>
      <c r="J398" s="2215"/>
      <c r="K398" s="2215"/>
      <c r="L398" s="1861"/>
      <c r="M398" s="2215"/>
      <c r="N398" s="2216"/>
      <c r="O398" s="2216"/>
      <c r="P398" s="2216"/>
      <c r="Q398" s="2216"/>
      <c r="R398" s="2216"/>
      <c r="S398" s="1690"/>
    </row>
    <row r="399" spans="1:19" ht="45" customHeight="1">
      <c r="A399" s="2203" t="s">
        <v>1380</v>
      </c>
      <c r="B399" s="2216" t="s">
        <v>2515</v>
      </c>
      <c r="C399" s="2203"/>
      <c r="D399" s="2216"/>
      <c r="E399" s="2216"/>
      <c r="F399" s="2216"/>
      <c r="G399" s="2216"/>
      <c r="H399" s="2216"/>
      <c r="I399" s="2216"/>
      <c r="J399" s="2216"/>
      <c r="K399" s="2216"/>
      <c r="L399" s="1852"/>
      <c r="M399" s="2216"/>
      <c r="N399" s="2216"/>
      <c r="O399" s="2216"/>
      <c r="P399" s="2216"/>
      <c r="Q399" s="2216"/>
      <c r="R399" s="2216"/>
      <c r="S399" s="1690"/>
    </row>
    <row r="400" spans="1:19" ht="48.75" customHeight="1">
      <c r="A400" s="2203">
        <v>1</v>
      </c>
      <c r="B400" s="3581" t="s">
        <v>1978</v>
      </c>
      <c r="C400" s="3581"/>
      <c r="D400" s="3581"/>
      <c r="E400" s="3581"/>
      <c r="F400" s="3581"/>
      <c r="G400" s="3581"/>
      <c r="H400" s="3581"/>
      <c r="I400" s="3581"/>
      <c r="J400" s="3581"/>
      <c r="K400" s="3581"/>
      <c r="L400" s="3581"/>
      <c r="M400" s="3581"/>
      <c r="N400" s="3581"/>
      <c r="O400" s="3581"/>
      <c r="P400" s="3581"/>
      <c r="Q400" s="3581"/>
      <c r="R400" s="3581"/>
      <c r="S400" s="1690"/>
    </row>
    <row r="401" spans="1:19" ht="37.5" customHeight="1">
      <c r="A401" s="2220"/>
      <c r="B401" s="2216"/>
      <c r="C401" s="2203"/>
      <c r="D401" s="1877"/>
      <c r="E401" s="1878"/>
      <c r="F401" s="3380" t="s">
        <v>1515</v>
      </c>
      <c r="G401" s="3380"/>
      <c r="H401" s="3380"/>
      <c r="I401" s="3380"/>
      <c r="J401" s="3380"/>
      <c r="K401" s="3380"/>
      <c r="L401" s="3380"/>
      <c r="M401" s="3380"/>
      <c r="N401" s="3380"/>
      <c r="O401" s="3380"/>
      <c r="P401" s="3380"/>
      <c r="Q401" s="3380"/>
      <c r="R401" s="3380"/>
      <c r="S401" s="1690"/>
    </row>
    <row r="402" spans="1:19" ht="110.25" customHeight="1">
      <c r="A402" s="2220"/>
      <c r="B402" s="2204" t="s">
        <v>192</v>
      </c>
      <c r="C402" s="2220" t="s">
        <v>1292</v>
      </c>
      <c r="D402" s="3585" t="s">
        <v>1558</v>
      </c>
      <c r="E402" s="1879"/>
      <c r="F402" s="1879"/>
      <c r="G402" s="3425">
        <v>7930000</v>
      </c>
      <c r="H402" s="3426"/>
      <c r="I402" s="3426"/>
      <c r="J402" s="3426"/>
      <c r="K402" s="3426"/>
      <c r="L402" s="3426"/>
      <c r="M402" s="3426"/>
      <c r="N402" s="3426"/>
      <c r="O402" s="3426"/>
      <c r="P402" s="3426"/>
      <c r="Q402" s="3426"/>
      <c r="R402" s="3427"/>
      <c r="S402" s="1690"/>
    </row>
    <row r="403" spans="1:19" ht="110.25" customHeight="1">
      <c r="A403" s="2220"/>
      <c r="B403" s="2204" t="s">
        <v>193</v>
      </c>
      <c r="C403" s="2220" t="s">
        <v>1292</v>
      </c>
      <c r="D403" s="3585"/>
      <c r="E403" s="1879"/>
      <c r="F403" s="1879"/>
      <c r="G403" s="3425">
        <v>8490000</v>
      </c>
      <c r="H403" s="3426"/>
      <c r="I403" s="3426"/>
      <c r="J403" s="3426"/>
      <c r="K403" s="3426"/>
      <c r="L403" s="3426"/>
      <c r="M403" s="3426"/>
      <c r="N403" s="3426"/>
      <c r="O403" s="3426"/>
      <c r="P403" s="3426"/>
      <c r="Q403" s="3426"/>
      <c r="R403" s="3427"/>
      <c r="S403" s="1690"/>
    </row>
    <row r="404" spans="1:19" ht="110.25" customHeight="1">
      <c r="A404" s="2220"/>
      <c r="B404" s="2204" t="s">
        <v>194</v>
      </c>
      <c r="C404" s="2220" t="s">
        <v>1292</v>
      </c>
      <c r="D404" s="3585"/>
      <c r="E404" s="1879"/>
      <c r="F404" s="1879"/>
      <c r="G404" s="3425">
        <v>9600000</v>
      </c>
      <c r="H404" s="3426"/>
      <c r="I404" s="3426"/>
      <c r="J404" s="3426"/>
      <c r="K404" s="3426"/>
      <c r="L404" s="3426"/>
      <c r="M404" s="3426"/>
      <c r="N404" s="3426"/>
      <c r="O404" s="3426"/>
      <c r="P404" s="3426"/>
      <c r="Q404" s="3426"/>
      <c r="R404" s="3427"/>
      <c r="S404" s="1690"/>
    </row>
    <row r="405" spans="1:19" ht="110.25" customHeight="1">
      <c r="A405" s="2220"/>
      <c r="B405" s="2204" t="s">
        <v>196</v>
      </c>
      <c r="C405" s="2220" t="s">
        <v>1292</v>
      </c>
      <c r="D405" s="2220" t="s">
        <v>1558</v>
      </c>
      <c r="E405" s="1879"/>
      <c r="F405" s="1879"/>
      <c r="G405" s="3425">
        <v>10900000</v>
      </c>
      <c r="H405" s="3426"/>
      <c r="I405" s="3426"/>
      <c r="J405" s="3426"/>
      <c r="K405" s="3426"/>
      <c r="L405" s="3426"/>
      <c r="M405" s="3426"/>
      <c r="N405" s="3426"/>
      <c r="O405" s="3426"/>
      <c r="P405" s="3426"/>
      <c r="Q405" s="3426"/>
      <c r="R405" s="3427"/>
      <c r="S405" s="1690"/>
    </row>
    <row r="406" spans="1:19" ht="110.25" customHeight="1">
      <c r="A406" s="2220"/>
      <c r="B406" s="2204" t="s">
        <v>1979</v>
      </c>
      <c r="C406" s="2220" t="s">
        <v>1292</v>
      </c>
      <c r="D406" s="2220" t="s">
        <v>1558</v>
      </c>
      <c r="E406" s="1879"/>
      <c r="F406" s="1879"/>
      <c r="G406" s="3425">
        <v>11850000</v>
      </c>
      <c r="H406" s="3426"/>
      <c r="I406" s="3426"/>
      <c r="J406" s="3426"/>
      <c r="K406" s="3426"/>
      <c r="L406" s="3426"/>
      <c r="M406" s="3426"/>
      <c r="N406" s="3426"/>
      <c r="O406" s="3426"/>
      <c r="P406" s="3426"/>
      <c r="Q406" s="3426"/>
      <c r="R406" s="3427"/>
      <c r="S406" s="1690"/>
    </row>
    <row r="407" spans="1:19" ht="110.25" customHeight="1">
      <c r="A407" s="2220"/>
      <c r="B407" s="2204" t="s">
        <v>199</v>
      </c>
      <c r="C407" s="2220" t="s">
        <v>1292</v>
      </c>
      <c r="D407" s="2220" t="s">
        <v>1558</v>
      </c>
      <c r="E407" s="1879"/>
      <c r="F407" s="1879"/>
      <c r="G407" s="3425">
        <v>12200000</v>
      </c>
      <c r="H407" s="3426"/>
      <c r="I407" s="3426"/>
      <c r="J407" s="3426"/>
      <c r="K407" s="3426"/>
      <c r="L407" s="3426"/>
      <c r="M407" s="3426"/>
      <c r="N407" s="3426"/>
      <c r="O407" s="3426"/>
      <c r="P407" s="3426"/>
      <c r="Q407" s="3426"/>
      <c r="R407" s="3427"/>
      <c r="S407" s="1690"/>
    </row>
    <row r="408" spans="1:19" ht="110.25" customHeight="1">
      <c r="A408" s="2213"/>
      <c r="B408" s="1738" t="s">
        <v>1980</v>
      </c>
      <c r="C408" s="2213" t="s">
        <v>1292</v>
      </c>
      <c r="D408" s="2213"/>
      <c r="E408" s="1880"/>
      <c r="F408" s="1880"/>
      <c r="G408" s="3678">
        <v>13190000</v>
      </c>
      <c r="H408" s="3679"/>
      <c r="I408" s="3679"/>
      <c r="J408" s="3679"/>
      <c r="K408" s="3679"/>
      <c r="L408" s="3679"/>
      <c r="M408" s="3679"/>
      <c r="N408" s="3679"/>
      <c r="O408" s="3679"/>
      <c r="P408" s="3679"/>
      <c r="Q408" s="3679"/>
      <c r="R408" s="3680"/>
      <c r="S408" s="1690"/>
    </row>
    <row r="409" spans="1:19" ht="110.25" customHeight="1">
      <c r="A409" s="2213"/>
      <c r="B409" s="1738" t="s">
        <v>1981</v>
      </c>
      <c r="C409" s="2213" t="s">
        <v>1292</v>
      </c>
      <c r="D409" s="2213"/>
      <c r="E409" s="1880"/>
      <c r="F409" s="1880"/>
      <c r="G409" s="3678">
        <v>14050000</v>
      </c>
      <c r="H409" s="3679"/>
      <c r="I409" s="3679"/>
      <c r="J409" s="3679"/>
      <c r="K409" s="3679"/>
      <c r="L409" s="3679"/>
      <c r="M409" s="3679"/>
      <c r="N409" s="3679"/>
      <c r="O409" s="3679"/>
      <c r="P409" s="3679"/>
      <c r="Q409" s="3679"/>
      <c r="R409" s="3680"/>
      <c r="S409" s="1690"/>
    </row>
    <row r="410" spans="1:19" ht="110.25" customHeight="1">
      <c r="A410" s="2213"/>
      <c r="B410" s="3578" t="s">
        <v>200</v>
      </c>
      <c r="C410" s="3578"/>
      <c r="D410" s="3578"/>
      <c r="E410" s="3578"/>
      <c r="F410" s="3578"/>
      <c r="G410" s="1884"/>
      <c r="H410" s="1884"/>
      <c r="I410" s="1884"/>
      <c r="J410" s="1884"/>
      <c r="K410" s="1884"/>
      <c r="L410" s="1885"/>
      <c r="M410" s="2212"/>
      <c r="N410" s="1882"/>
      <c r="O410" s="1882"/>
      <c r="P410" s="1882"/>
      <c r="Q410" s="1882"/>
      <c r="R410" s="1882"/>
      <c r="S410" s="1690"/>
    </row>
    <row r="411" spans="1:19" ht="110.25" customHeight="1">
      <c r="A411" s="2213"/>
      <c r="B411" s="1738" t="s">
        <v>201</v>
      </c>
      <c r="C411" s="2213" t="s">
        <v>1292</v>
      </c>
      <c r="D411" s="3575" t="s">
        <v>1558</v>
      </c>
      <c r="E411" s="1880"/>
      <c r="F411" s="1880"/>
      <c r="G411" s="3678">
        <v>11760000</v>
      </c>
      <c r="H411" s="3679"/>
      <c r="I411" s="3679"/>
      <c r="J411" s="3679"/>
      <c r="K411" s="3679"/>
      <c r="L411" s="3679"/>
      <c r="M411" s="3679"/>
      <c r="N411" s="3679"/>
      <c r="O411" s="3679"/>
      <c r="P411" s="3679"/>
      <c r="Q411" s="3679"/>
      <c r="R411" s="3680"/>
      <c r="S411" s="1690"/>
    </row>
    <row r="412" spans="1:19" ht="110.25" customHeight="1">
      <c r="A412" s="2213"/>
      <c r="B412" s="1738" t="s">
        <v>202</v>
      </c>
      <c r="C412" s="2213" t="s">
        <v>1292</v>
      </c>
      <c r="D412" s="3575"/>
      <c r="E412" s="1880"/>
      <c r="F412" s="1880"/>
      <c r="G412" s="3678">
        <v>14900000</v>
      </c>
      <c r="H412" s="3679"/>
      <c r="I412" s="3679"/>
      <c r="J412" s="3679"/>
      <c r="K412" s="3679"/>
      <c r="L412" s="3679"/>
      <c r="M412" s="3679"/>
      <c r="N412" s="3679"/>
      <c r="O412" s="3679"/>
      <c r="P412" s="3679"/>
      <c r="Q412" s="3679"/>
      <c r="R412" s="3680"/>
      <c r="S412" s="1690"/>
    </row>
    <row r="413" spans="1:19" ht="110.25" customHeight="1">
      <c r="A413" s="2213"/>
      <c r="B413" s="1738" t="s">
        <v>203</v>
      </c>
      <c r="C413" s="2213" t="s">
        <v>1292</v>
      </c>
      <c r="D413" s="3575"/>
      <c r="E413" s="1880"/>
      <c r="F413" s="1880"/>
      <c r="G413" s="3678">
        <v>17600000</v>
      </c>
      <c r="H413" s="3679"/>
      <c r="I413" s="3679"/>
      <c r="J413" s="3679"/>
      <c r="K413" s="3679"/>
      <c r="L413" s="3679"/>
      <c r="M413" s="3679"/>
      <c r="N413" s="3679"/>
      <c r="O413" s="3679"/>
      <c r="P413" s="3679"/>
      <c r="Q413" s="3679"/>
      <c r="R413" s="3680"/>
      <c r="S413" s="1690"/>
    </row>
    <row r="414" spans="1:19" ht="110.25" customHeight="1">
      <c r="A414" s="2211"/>
      <c r="B414" s="1738" t="s">
        <v>204</v>
      </c>
      <c r="C414" s="2213" t="s">
        <v>1292</v>
      </c>
      <c r="D414" s="3575"/>
      <c r="E414" s="1880"/>
      <c r="F414" s="1880"/>
      <c r="G414" s="3678">
        <v>20690000</v>
      </c>
      <c r="H414" s="3679"/>
      <c r="I414" s="3679"/>
      <c r="J414" s="3679"/>
      <c r="K414" s="3679"/>
      <c r="L414" s="3679"/>
      <c r="M414" s="3679"/>
      <c r="N414" s="3679"/>
      <c r="O414" s="3679"/>
      <c r="P414" s="3679"/>
      <c r="Q414" s="3679"/>
      <c r="R414" s="3680"/>
      <c r="S414" s="1690"/>
    </row>
    <row r="415" spans="1:19" ht="48" customHeight="1">
      <c r="A415" s="2211">
        <v>2</v>
      </c>
      <c r="B415" s="3569" t="s">
        <v>2433</v>
      </c>
      <c r="C415" s="3569"/>
      <c r="D415" s="3569"/>
      <c r="E415" s="3569"/>
      <c r="F415" s="3569"/>
      <c r="G415" s="3569"/>
      <c r="H415" s="3569"/>
      <c r="I415" s="3569"/>
      <c r="J415" s="3569"/>
      <c r="K415" s="3569"/>
      <c r="L415" s="3569"/>
      <c r="M415" s="3569"/>
      <c r="N415" s="3569"/>
      <c r="O415" s="3569"/>
      <c r="P415" s="3569"/>
      <c r="Q415" s="3569"/>
      <c r="R415" s="3569"/>
      <c r="S415" s="1690"/>
    </row>
    <row r="416" spans="1:19" ht="30" customHeight="1">
      <c r="A416" s="2211"/>
      <c r="B416" s="2209"/>
      <c r="C416" s="2207"/>
      <c r="D416" s="3573" t="s">
        <v>1515</v>
      </c>
      <c r="E416" s="3573"/>
      <c r="F416" s="3573"/>
      <c r="G416" s="3573"/>
      <c r="H416" s="3573"/>
      <c r="I416" s="3573"/>
      <c r="J416" s="3573"/>
      <c r="K416" s="3573"/>
      <c r="L416" s="3573"/>
      <c r="M416" s="3573"/>
      <c r="N416" s="3573"/>
      <c r="O416" s="3573"/>
      <c r="P416" s="3573"/>
      <c r="Q416" s="2209"/>
      <c r="R416" s="2209"/>
      <c r="S416" s="1690"/>
    </row>
    <row r="417" spans="1:19" ht="30" customHeight="1">
      <c r="A417" s="2211" t="s">
        <v>1839</v>
      </c>
      <c r="B417" s="2209" t="s">
        <v>2458</v>
      </c>
      <c r="C417" s="2207"/>
      <c r="D417" s="2211"/>
      <c r="E417" s="2211"/>
      <c r="F417" s="2211"/>
      <c r="G417" s="2211"/>
      <c r="H417" s="2211"/>
      <c r="I417" s="2211"/>
      <c r="J417" s="2211"/>
      <c r="K417" s="2211"/>
      <c r="L417" s="2211"/>
      <c r="M417" s="2211"/>
      <c r="N417" s="2211"/>
      <c r="O417" s="2211"/>
      <c r="P417" s="2211"/>
      <c r="Q417" s="2209"/>
      <c r="R417" s="2209"/>
      <c r="S417" s="1690"/>
    </row>
    <row r="418" spans="1:19" ht="102.75" customHeight="1">
      <c r="A418" s="2211"/>
      <c r="B418" s="1738" t="s">
        <v>1950</v>
      </c>
      <c r="C418" s="2213" t="s">
        <v>1292</v>
      </c>
      <c r="D418" s="2209"/>
      <c r="E418" s="2209"/>
      <c r="F418" s="2209"/>
      <c r="G418" s="3547">
        <v>4425000</v>
      </c>
      <c r="H418" s="3548"/>
      <c r="I418" s="3548"/>
      <c r="J418" s="3548"/>
      <c r="K418" s="3548"/>
      <c r="L418" s="3548"/>
      <c r="M418" s="3548"/>
      <c r="N418" s="3548"/>
      <c r="O418" s="3548"/>
      <c r="P418" s="3548"/>
      <c r="Q418" s="3548"/>
      <c r="R418" s="3549"/>
      <c r="S418" s="1690"/>
    </row>
    <row r="419" spans="1:19" ht="102.75" customHeight="1">
      <c r="A419" s="2211"/>
      <c r="B419" s="1738" t="s">
        <v>1950</v>
      </c>
      <c r="C419" s="2213" t="s">
        <v>1292</v>
      </c>
      <c r="D419" s="2209"/>
      <c r="E419" s="2209"/>
      <c r="F419" s="2209"/>
      <c r="G419" s="3547">
        <v>5250000</v>
      </c>
      <c r="H419" s="3548"/>
      <c r="I419" s="3548"/>
      <c r="J419" s="3548"/>
      <c r="K419" s="3548"/>
      <c r="L419" s="3548"/>
      <c r="M419" s="3548"/>
      <c r="N419" s="3548"/>
      <c r="O419" s="3548"/>
      <c r="P419" s="3548"/>
      <c r="Q419" s="3548"/>
      <c r="R419" s="3549"/>
      <c r="S419" s="1690"/>
    </row>
    <row r="420" spans="1:19" ht="102.75" customHeight="1">
      <c r="A420" s="2211"/>
      <c r="B420" s="1738" t="s">
        <v>1951</v>
      </c>
      <c r="C420" s="2213" t="s">
        <v>1292</v>
      </c>
      <c r="D420" s="2209"/>
      <c r="E420" s="2209"/>
      <c r="F420" s="2209"/>
      <c r="G420" s="3547">
        <v>6375000</v>
      </c>
      <c r="H420" s="3548"/>
      <c r="I420" s="3548"/>
      <c r="J420" s="3548"/>
      <c r="K420" s="3548"/>
      <c r="L420" s="3548"/>
      <c r="M420" s="3548"/>
      <c r="N420" s="3548"/>
      <c r="O420" s="3548"/>
      <c r="P420" s="3548"/>
      <c r="Q420" s="3548"/>
      <c r="R420" s="3549"/>
      <c r="S420" s="1690"/>
    </row>
    <row r="421" spans="1:19" ht="102.75" customHeight="1">
      <c r="A421" s="2211"/>
      <c r="B421" s="1738" t="s">
        <v>1952</v>
      </c>
      <c r="C421" s="2213" t="s">
        <v>1292</v>
      </c>
      <c r="D421" s="2209"/>
      <c r="E421" s="2209"/>
      <c r="F421" s="2209"/>
      <c r="G421" s="3547">
        <v>8400000</v>
      </c>
      <c r="H421" s="3548"/>
      <c r="I421" s="3548"/>
      <c r="J421" s="3548"/>
      <c r="K421" s="3548"/>
      <c r="L421" s="3548"/>
      <c r="M421" s="3548"/>
      <c r="N421" s="3548"/>
      <c r="O421" s="3548"/>
      <c r="P421" s="3548"/>
      <c r="Q421" s="3548"/>
      <c r="R421" s="3549"/>
      <c r="S421" s="1690"/>
    </row>
    <row r="422" spans="1:19" ht="102.75" customHeight="1">
      <c r="A422" s="2211"/>
      <c r="B422" s="1738" t="s">
        <v>1953</v>
      </c>
      <c r="C422" s="2213" t="s">
        <v>1292</v>
      </c>
      <c r="D422" s="2209"/>
      <c r="E422" s="2209"/>
      <c r="F422" s="2209"/>
      <c r="G422" s="3547">
        <v>9150000</v>
      </c>
      <c r="H422" s="3548"/>
      <c r="I422" s="3548"/>
      <c r="J422" s="3548"/>
      <c r="K422" s="3548"/>
      <c r="L422" s="3548"/>
      <c r="M422" s="3548"/>
      <c r="N422" s="3548"/>
      <c r="O422" s="3548"/>
      <c r="P422" s="3548"/>
      <c r="Q422" s="3548"/>
      <c r="R422" s="3549"/>
      <c r="S422" s="1690"/>
    </row>
    <row r="423" spans="1:19" ht="102.75" customHeight="1">
      <c r="A423" s="2211"/>
      <c r="B423" s="1738" t="s">
        <v>1954</v>
      </c>
      <c r="C423" s="2213" t="s">
        <v>1292</v>
      </c>
      <c r="D423" s="2209"/>
      <c r="E423" s="2209"/>
      <c r="F423" s="2209"/>
      <c r="G423" s="3547">
        <v>9450000</v>
      </c>
      <c r="H423" s="3548"/>
      <c r="I423" s="3548"/>
      <c r="J423" s="3548"/>
      <c r="K423" s="3548"/>
      <c r="L423" s="3548"/>
      <c r="M423" s="3548"/>
      <c r="N423" s="3548"/>
      <c r="O423" s="3548"/>
      <c r="P423" s="3548"/>
      <c r="Q423" s="3548"/>
      <c r="R423" s="3549"/>
      <c r="S423" s="1690"/>
    </row>
    <row r="424" spans="1:19" ht="102.75" customHeight="1">
      <c r="A424" s="2211"/>
      <c r="B424" s="1738" t="s">
        <v>1955</v>
      </c>
      <c r="C424" s="2213" t="s">
        <v>1292</v>
      </c>
      <c r="D424" s="2209"/>
      <c r="E424" s="2209"/>
      <c r="F424" s="2209"/>
      <c r="G424" s="3547">
        <v>9760000</v>
      </c>
      <c r="H424" s="3548"/>
      <c r="I424" s="3548"/>
      <c r="J424" s="3548"/>
      <c r="K424" s="3548"/>
      <c r="L424" s="3548"/>
      <c r="M424" s="3548"/>
      <c r="N424" s="3548"/>
      <c r="O424" s="3548"/>
      <c r="P424" s="3548"/>
      <c r="Q424" s="3548"/>
      <c r="R424" s="3549"/>
      <c r="S424" s="1690"/>
    </row>
    <row r="425" spans="1:19" ht="102.75" customHeight="1">
      <c r="A425" s="2211"/>
      <c r="B425" s="1738" t="s">
        <v>1956</v>
      </c>
      <c r="C425" s="2213" t="s">
        <v>1292</v>
      </c>
      <c r="D425" s="2209"/>
      <c r="E425" s="2209"/>
      <c r="F425" s="2209"/>
      <c r="G425" s="3547">
        <v>10650000</v>
      </c>
      <c r="H425" s="3548"/>
      <c r="I425" s="3548"/>
      <c r="J425" s="3548"/>
      <c r="K425" s="3548"/>
      <c r="L425" s="3548"/>
      <c r="M425" s="3548"/>
      <c r="N425" s="3548"/>
      <c r="O425" s="3548"/>
      <c r="P425" s="3548"/>
      <c r="Q425" s="3548"/>
      <c r="R425" s="3549"/>
      <c r="S425" s="1690"/>
    </row>
    <row r="426" spans="1:19" ht="102.75" customHeight="1">
      <c r="A426" s="2211"/>
      <c r="B426" s="1738" t="s">
        <v>1957</v>
      </c>
      <c r="C426" s="2213" t="s">
        <v>1292</v>
      </c>
      <c r="D426" s="2209"/>
      <c r="E426" s="2209"/>
      <c r="F426" s="2209"/>
      <c r="G426" s="3547">
        <v>11250000</v>
      </c>
      <c r="H426" s="3548"/>
      <c r="I426" s="3548"/>
      <c r="J426" s="3548"/>
      <c r="K426" s="3548"/>
      <c r="L426" s="3548"/>
      <c r="M426" s="3548"/>
      <c r="N426" s="3548"/>
      <c r="O426" s="3548"/>
      <c r="P426" s="3548"/>
      <c r="Q426" s="3548"/>
      <c r="R426" s="3549"/>
      <c r="S426" s="1690"/>
    </row>
    <row r="427" spans="1:19" ht="102.75" customHeight="1">
      <c r="A427" s="2211"/>
      <c r="B427" s="1738" t="s">
        <v>1958</v>
      </c>
      <c r="C427" s="2213" t="s">
        <v>1292</v>
      </c>
      <c r="D427" s="2209"/>
      <c r="E427" s="2209"/>
      <c r="F427" s="2209"/>
      <c r="G427" s="3547">
        <v>12225000</v>
      </c>
      <c r="H427" s="3548"/>
      <c r="I427" s="3548"/>
      <c r="J427" s="3548"/>
      <c r="K427" s="3548"/>
      <c r="L427" s="3548"/>
      <c r="M427" s="3548"/>
      <c r="N427" s="3548"/>
      <c r="O427" s="3548"/>
      <c r="P427" s="3548"/>
      <c r="Q427" s="3548"/>
      <c r="R427" s="3549"/>
      <c r="S427" s="1690"/>
    </row>
    <row r="428" spans="1:19" ht="102.75" customHeight="1">
      <c r="A428" s="2211"/>
      <c r="B428" s="1738" t="s">
        <v>1959</v>
      </c>
      <c r="C428" s="2213" t="s">
        <v>1292</v>
      </c>
      <c r="D428" s="2209"/>
      <c r="E428" s="2209"/>
      <c r="F428" s="2209"/>
      <c r="G428" s="3547">
        <v>13040000</v>
      </c>
      <c r="H428" s="3548"/>
      <c r="I428" s="3548"/>
      <c r="J428" s="3548"/>
      <c r="K428" s="3548"/>
      <c r="L428" s="3548"/>
      <c r="M428" s="3548"/>
      <c r="N428" s="3548"/>
      <c r="O428" s="3548"/>
      <c r="P428" s="3548"/>
      <c r="Q428" s="3548"/>
      <c r="R428" s="3549"/>
      <c r="S428" s="1690"/>
    </row>
    <row r="429" spans="1:19" ht="102.75" customHeight="1">
      <c r="A429" s="2211"/>
      <c r="B429" s="1738" t="s">
        <v>1960</v>
      </c>
      <c r="C429" s="2213" t="s">
        <v>1292</v>
      </c>
      <c r="D429" s="2209"/>
      <c r="E429" s="2209"/>
      <c r="F429" s="2209"/>
      <c r="G429" s="3547">
        <v>13800000</v>
      </c>
      <c r="H429" s="3548"/>
      <c r="I429" s="3548"/>
      <c r="J429" s="3548"/>
      <c r="K429" s="3548"/>
      <c r="L429" s="3548"/>
      <c r="M429" s="3548"/>
      <c r="N429" s="3548"/>
      <c r="O429" s="3548"/>
      <c r="P429" s="3548"/>
      <c r="Q429" s="3548"/>
      <c r="R429" s="3549"/>
      <c r="S429" s="1690"/>
    </row>
    <row r="430" spans="1:19" ht="102.75" customHeight="1">
      <c r="A430" s="2211"/>
      <c r="B430" s="1738" t="s">
        <v>1961</v>
      </c>
      <c r="C430" s="2213" t="s">
        <v>1292</v>
      </c>
      <c r="D430" s="2209"/>
      <c r="E430" s="2209"/>
      <c r="F430" s="2209"/>
      <c r="G430" s="3547">
        <v>14925000</v>
      </c>
      <c r="H430" s="3548"/>
      <c r="I430" s="3548"/>
      <c r="J430" s="3548"/>
      <c r="K430" s="3548"/>
      <c r="L430" s="3548"/>
      <c r="M430" s="3548"/>
      <c r="N430" s="3548"/>
      <c r="O430" s="3548"/>
      <c r="P430" s="3548"/>
      <c r="Q430" s="3548"/>
      <c r="R430" s="3549"/>
      <c r="S430" s="1690"/>
    </row>
    <row r="431" spans="1:19" ht="102.75" customHeight="1">
      <c r="A431" s="2211"/>
      <c r="B431" s="1738" t="s">
        <v>1962</v>
      </c>
      <c r="C431" s="2213" t="s">
        <v>1292</v>
      </c>
      <c r="D431" s="2209"/>
      <c r="E431" s="2209"/>
      <c r="F431" s="2209"/>
      <c r="G431" s="3547">
        <v>15920000</v>
      </c>
      <c r="H431" s="3548"/>
      <c r="I431" s="3548"/>
      <c r="J431" s="3548"/>
      <c r="K431" s="3548"/>
      <c r="L431" s="3548"/>
      <c r="M431" s="3548"/>
      <c r="N431" s="3548"/>
      <c r="O431" s="3548"/>
      <c r="P431" s="3548"/>
      <c r="Q431" s="3548"/>
      <c r="R431" s="3549"/>
      <c r="S431" s="1690"/>
    </row>
    <row r="432" spans="1:19" ht="102.75" customHeight="1">
      <c r="A432" s="2211"/>
      <c r="B432" s="1738" t="s">
        <v>1963</v>
      </c>
      <c r="C432" s="2213" t="s">
        <v>1292</v>
      </c>
      <c r="D432" s="2209"/>
      <c r="E432" s="2209"/>
      <c r="F432" s="2209"/>
      <c r="G432" s="3547">
        <v>34350000</v>
      </c>
      <c r="H432" s="3548"/>
      <c r="I432" s="3548"/>
      <c r="J432" s="3548"/>
      <c r="K432" s="3548"/>
      <c r="L432" s="3548"/>
      <c r="M432" s="3548"/>
      <c r="N432" s="3548"/>
      <c r="O432" s="3548"/>
      <c r="P432" s="3548"/>
      <c r="Q432" s="3548"/>
      <c r="R432" s="3549"/>
      <c r="S432" s="1690"/>
    </row>
    <row r="433" spans="1:19" ht="102.75" customHeight="1">
      <c r="A433" s="2211"/>
      <c r="B433" s="1738" t="s">
        <v>1964</v>
      </c>
      <c r="C433" s="2213" t="s">
        <v>1292</v>
      </c>
      <c r="D433" s="2209"/>
      <c r="E433" s="2209"/>
      <c r="F433" s="2209"/>
      <c r="G433" s="3547">
        <v>5520000</v>
      </c>
      <c r="H433" s="3548"/>
      <c r="I433" s="3548"/>
      <c r="J433" s="3548"/>
      <c r="K433" s="3548"/>
      <c r="L433" s="3548"/>
      <c r="M433" s="3548"/>
      <c r="N433" s="3548"/>
      <c r="O433" s="3548"/>
      <c r="P433" s="3548"/>
      <c r="Q433" s="3548"/>
      <c r="R433" s="3549"/>
      <c r="S433" s="1690"/>
    </row>
    <row r="434" spans="1:19" ht="102.75" customHeight="1">
      <c r="A434" s="2211"/>
      <c r="B434" s="1738" t="s">
        <v>1965</v>
      </c>
      <c r="C434" s="2213" t="s">
        <v>1292</v>
      </c>
      <c r="D434" s="2209"/>
      <c r="E434" s="2209"/>
      <c r="F434" s="2209"/>
      <c r="G434" s="3547">
        <v>6560000</v>
      </c>
      <c r="H434" s="3548"/>
      <c r="I434" s="3548"/>
      <c r="J434" s="3548"/>
      <c r="K434" s="3548"/>
      <c r="L434" s="3548"/>
      <c r="M434" s="3548"/>
      <c r="N434" s="3548"/>
      <c r="O434" s="3548"/>
      <c r="P434" s="3548"/>
      <c r="Q434" s="3548"/>
      <c r="R434" s="3549"/>
      <c r="S434" s="1690"/>
    </row>
    <row r="435" spans="1:19" ht="102.75" customHeight="1">
      <c r="A435" s="2211"/>
      <c r="B435" s="1738" t="s">
        <v>1966</v>
      </c>
      <c r="C435" s="2213" t="s">
        <v>1292</v>
      </c>
      <c r="D435" s="2209"/>
      <c r="E435" s="2209"/>
      <c r="F435" s="2209"/>
      <c r="G435" s="3547">
        <v>7600000</v>
      </c>
      <c r="H435" s="3548"/>
      <c r="I435" s="3548"/>
      <c r="J435" s="3548"/>
      <c r="K435" s="3548"/>
      <c r="L435" s="3548"/>
      <c r="M435" s="3548"/>
      <c r="N435" s="3548"/>
      <c r="O435" s="3548"/>
      <c r="P435" s="3548"/>
      <c r="Q435" s="3548"/>
      <c r="R435" s="3549"/>
      <c r="S435" s="1690"/>
    </row>
    <row r="436" spans="1:19" ht="102.75" customHeight="1">
      <c r="A436" s="2211"/>
      <c r="B436" s="1738" t="s">
        <v>1967</v>
      </c>
      <c r="C436" s="2213" t="s">
        <v>1292</v>
      </c>
      <c r="D436" s="2209"/>
      <c r="E436" s="2209"/>
      <c r="F436" s="2209"/>
      <c r="G436" s="3547">
        <v>8800000</v>
      </c>
      <c r="H436" s="3548"/>
      <c r="I436" s="3548"/>
      <c r="J436" s="3548"/>
      <c r="K436" s="3548"/>
      <c r="L436" s="3548"/>
      <c r="M436" s="3548"/>
      <c r="N436" s="3548"/>
      <c r="O436" s="3548"/>
      <c r="P436" s="3548"/>
      <c r="Q436" s="3548"/>
      <c r="R436" s="3549"/>
      <c r="S436" s="1690"/>
    </row>
    <row r="437" spans="1:19" ht="102.75" customHeight="1">
      <c r="A437" s="2211"/>
      <c r="B437" s="1738" t="s">
        <v>1968</v>
      </c>
      <c r="C437" s="2213" t="s">
        <v>1292</v>
      </c>
      <c r="D437" s="2209"/>
      <c r="E437" s="2209"/>
      <c r="F437" s="2209"/>
      <c r="G437" s="3547">
        <v>10400000</v>
      </c>
      <c r="H437" s="3548"/>
      <c r="I437" s="3548"/>
      <c r="J437" s="3548"/>
      <c r="K437" s="3548"/>
      <c r="L437" s="3548"/>
      <c r="M437" s="3548"/>
      <c r="N437" s="3548"/>
      <c r="O437" s="3548"/>
      <c r="P437" s="3548"/>
      <c r="Q437" s="3548"/>
      <c r="R437" s="3549"/>
      <c r="S437" s="1690"/>
    </row>
    <row r="438" spans="1:19" ht="102.75" customHeight="1">
      <c r="A438" s="2211"/>
      <c r="B438" s="1738" t="s">
        <v>1969</v>
      </c>
      <c r="C438" s="2213" t="s">
        <v>1292</v>
      </c>
      <c r="D438" s="2209"/>
      <c r="E438" s="2209"/>
      <c r="F438" s="2209"/>
      <c r="G438" s="3547">
        <v>12000000</v>
      </c>
      <c r="H438" s="3548"/>
      <c r="I438" s="3548"/>
      <c r="J438" s="3548"/>
      <c r="K438" s="3548"/>
      <c r="L438" s="3548"/>
      <c r="M438" s="3548"/>
      <c r="N438" s="3548"/>
      <c r="O438" s="3548"/>
      <c r="P438" s="3548"/>
      <c r="Q438" s="3548"/>
      <c r="R438" s="3549"/>
      <c r="S438" s="1690"/>
    </row>
    <row r="439" spans="1:19" ht="102.75" customHeight="1">
      <c r="A439" s="2211"/>
      <c r="B439" s="1738" t="s">
        <v>1970</v>
      </c>
      <c r="C439" s="2213" t="s">
        <v>1292</v>
      </c>
      <c r="D439" s="2209"/>
      <c r="E439" s="2209"/>
      <c r="F439" s="2209"/>
      <c r="G439" s="3547">
        <v>14320000</v>
      </c>
      <c r="H439" s="3548"/>
      <c r="I439" s="3548"/>
      <c r="J439" s="3548"/>
      <c r="K439" s="3548"/>
      <c r="L439" s="3548"/>
      <c r="M439" s="3548"/>
      <c r="N439" s="3548"/>
      <c r="O439" s="3548"/>
      <c r="P439" s="3548"/>
      <c r="Q439" s="3548"/>
      <c r="R439" s="3549"/>
      <c r="S439" s="1690"/>
    </row>
    <row r="440" spans="1:19" ht="65.25" customHeight="1">
      <c r="A440" s="2211"/>
      <c r="B440" s="1738" t="s">
        <v>2446</v>
      </c>
      <c r="C440" s="2213" t="s">
        <v>2447</v>
      </c>
      <c r="D440" s="2209"/>
      <c r="E440" s="2209"/>
      <c r="F440" s="2209"/>
      <c r="G440" s="3547">
        <v>13600000</v>
      </c>
      <c r="H440" s="3548"/>
      <c r="I440" s="3548"/>
      <c r="J440" s="3548"/>
      <c r="K440" s="3548"/>
      <c r="L440" s="3548"/>
      <c r="M440" s="3548"/>
      <c r="N440" s="3548"/>
      <c r="O440" s="3548"/>
      <c r="P440" s="3548"/>
      <c r="Q440" s="3548"/>
      <c r="R440" s="3549"/>
      <c r="S440" s="1690"/>
    </row>
    <row r="441" spans="1:19" ht="65.25" customHeight="1">
      <c r="A441" s="2211"/>
      <c r="B441" s="1738" t="s">
        <v>2448</v>
      </c>
      <c r="C441" s="2213" t="s">
        <v>2447</v>
      </c>
      <c r="D441" s="2209"/>
      <c r="E441" s="2209"/>
      <c r="F441" s="2209"/>
      <c r="G441" s="3547">
        <v>14450000</v>
      </c>
      <c r="H441" s="3548"/>
      <c r="I441" s="3548"/>
      <c r="J441" s="3548"/>
      <c r="K441" s="3548"/>
      <c r="L441" s="3548"/>
      <c r="M441" s="3548"/>
      <c r="N441" s="3548"/>
      <c r="O441" s="3548"/>
      <c r="P441" s="3548"/>
      <c r="Q441" s="3548"/>
      <c r="R441" s="3549"/>
      <c r="S441" s="1690"/>
    </row>
    <row r="442" spans="1:19" ht="65.25" customHeight="1">
      <c r="A442" s="2211"/>
      <c r="B442" s="1738" t="s">
        <v>2449</v>
      </c>
      <c r="C442" s="2213" t="s">
        <v>2447</v>
      </c>
      <c r="D442" s="2209"/>
      <c r="E442" s="2209"/>
      <c r="F442" s="2209"/>
      <c r="G442" s="3547">
        <v>15750000</v>
      </c>
      <c r="H442" s="3548"/>
      <c r="I442" s="3548"/>
      <c r="J442" s="3548"/>
      <c r="K442" s="3548"/>
      <c r="L442" s="3548"/>
      <c r="M442" s="3548"/>
      <c r="N442" s="3548"/>
      <c r="O442" s="3548"/>
      <c r="P442" s="3548"/>
      <c r="Q442" s="3548"/>
      <c r="R442" s="3549"/>
      <c r="S442" s="1690"/>
    </row>
    <row r="443" spans="1:19" ht="65.25" customHeight="1">
      <c r="A443" s="2211"/>
      <c r="B443" s="1738" t="s">
        <v>2450</v>
      </c>
      <c r="C443" s="2213" t="s">
        <v>2447</v>
      </c>
      <c r="D443" s="2209"/>
      <c r="E443" s="2209"/>
      <c r="F443" s="2209"/>
      <c r="G443" s="3547">
        <v>20250000</v>
      </c>
      <c r="H443" s="3548"/>
      <c r="I443" s="3548"/>
      <c r="J443" s="3548"/>
      <c r="K443" s="3548"/>
      <c r="L443" s="3548"/>
      <c r="M443" s="3548"/>
      <c r="N443" s="3548"/>
      <c r="O443" s="3548"/>
      <c r="P443" s="3548"/>
      <c r="Q443" s="3548"/>
      <c r="R443" s="3549"/>
      <c r="S443" s="1690"/>
    </row>
    <row r="444" spans="1:19" ht="65.25" customHeight="1">
      <c r="A444" s="2211"/>
      <c r="B444" s="1738" t="s">
        <v>2451</v>
      </c>
      <c r="C444" s="2213" t="s">
        <v>2447</v>
      </c>
      <c r="D444" s="2209"/>
      <c r="E444" s="2209"/>
      <c r="F444" s="2209"/>
      <c r="G444" s="3547">
        <v>24750000</v>
      </c>
      <c r="H444" s="3548"/>
      <c r="I444" s="3548"/>
      <c r="J444" s="3548"/>
      <c r="K444" s="3548"/>
      <c r="L444" s="3548"/>
      <c r="M444" s="3548"/>
      <c r="N444" s="3548"/>
      <c r="O444" s="3548"/>
      <c r="P444" s="3548"/>
      <c r="Q444" s="3548"/>
      <c r="R444" s="3549"/>
      <c r="S444" s="1690"/>
    </row>
    <row r="445" spans="1:19" ht="65.25" customHeight="1">
      <c r="A445" s="2211"/>
      <c r="B445" s="1738" t="s">
        <v>2452</v>
      </c>
      <c r="C445" s="2213" t="s">
        <v>2447</v>
      </c>
      <c r="D445" s="2209"/>
      <c r="E445" s="2209"/>
      <c r="F445" s="2209"/>
      <c r="G445" s="3547">
        <v>11925000</v>
      </c>
      <c r="H445" s="3548"/>
      <c r="I445" s="3548"/>
      <c r="J445" s="3548"/>
      <c r="K445" s="3548"/>
      <c r="L445" s="3548"/>
      <c r="M445" s="3548"/>
      <c r="N445" s="3548"/>
      <c r="O445" s="3548"/>
      <c r="P445" s="3548"/>
      <c r="Q445" s="3548"/>
      <c r="R445" s="3549"/>
      <c r="S445" s="1690"/>
    </row>
    <row r="446" spans="1:19" ht="65.25" customHeight="1">
      <c r="A446" s="2211"/>
      <c r="B446" s="1738" t="s">
        <v>2453</v>
      </c>
      <c r="C446" s="2213" t="s">
        <v>2447</v>
      </c>
      <c r="D446" s="2209"/>
      <c r="E446" s="2209"/>
      <c r="F446" s="2209"/>
      <c r="G446" s="3547">
        <v>13425000</v>
      </c>
      <c r="H446" s="3548"/>
      <c r="I446" s="3548"/>
      <c r="J446" s="3548"/>
      <c r="K446" s="3548"/>
      <c r="L446" s="3548"/>
      <c r="M446" s="3548"/>
      <c r="N446" s="3548"/>
      <c r="O446" s="3548"/>
      <c r="P446" s="3548"/>
      <c r="Q446" s="3548"/>
      <c r="R446" s="3549"/>
      <c r="S446" s="1690"/>
    </row>
    <row r="447" spans="1:19" ht="65.25" customHeight="1">
      <c r="A447" s="2211"/>
      <c r="B447" s="1738" t="s">
        <v>2454</v>
      </c>
      <c r="C447" s="2213" t="s">
        <v>2447</v>
      </c>
      <c r="D447" s="2209"/>
      <c r="E447" s="2209"/>
      <c r="F447" s="2209"/>
      <c r="G447" s="3547">
        <v>14925000</v>
      </c>
      <c r="H447" s="3548"/>
      <c r="I447" s="3548"/>
      <c r="J447" s="3548"/>
      <c r="K447" s="3548"/>
      <c r="L447" s="3548"/>
      <c r="M447" s="3548"/>
      <c r="N447" s="3548"/>
      <c r="O447" s="3548"/>
      <c r="P447" s="3548"/>
      <c r="Q447" s="3548"/>
      <c r="R447" s="3549"/>
      <c r="S447" s="1690"/>
    </row>
    <row r="448" spans="1:19" ht="65.25" customHeight="1">
      <c r="A448" s="2211"/>
      <c r="B448" s="1738" t="s">
        <v>2455</v>
      </c>
      <c r="C448" s="2213" t="s">
        <v>2447</v>
      </c>
      <c r="D448" s="2209"/>
      <c r="E448" s="2209"/>
      <c r="F448" s="2209"/>
      <c r="G448" s="3547">
        <v>20250000</v>
      </c>
      <c r="H448" s="3548"/>
      <c r="I448" s="3548"/>
      <c r="J448" s="3548"/>
      <c r="K448" s="3548"/>
      <c r="L448" s="3548"/>
      <c r="M448" s="3548"/>
      <c r="N448" s="3548"/>
      <c r="O448" s="3548"/>
      <c r="P448" s="3548"/>
      <c r="Q448" s="3548"/>
      <c r="R448" s="3549"/>
      <c r="S448" s="1690"/>
    </row>
    <row r="449" spans="1:19" ht="65.25" customHeight="1">
      <c r="A449" s="2211"/>
      <c r="B449" s="1738" t="s">
        <v>2456</v>
      </c>
      <c r="C449" s="2213" t="s">
        <v>2447</v>
      </c>
      <c r="D449" s="2209"/>
      <c r="E449" s="2209"/>
      <c r="F449" s="2209"/>
      <c r="G449" s="3547">
        <v>21750000</v>
      </c>
      <c r="H449" s="3548"/>
      <c r="I449" s="3548"/>
      <c r="J449" s="3548"/>
      <c r="K449" s="3548"/>
      <c r="L449" s="3548"/>
      <c r="M449" s="3548"/>
      <c r="N449" s="3548"/>
      <c r="O449" s="3548"/>
      <c r="P449" s="3548"/>
      <c r="Q449" s="3548"/>
      <c r="R449" s="3549"/>
      <c r="S449" s="1690"/>
    </row>
    <row r="450" spans="1:19" ht="65.25" customHeight="1">
      <c r="A450" s="2211"/>
      <c r="B450" s="1738" t="s">
        <v>2457</v>
      </c>
      <c r="C450" s="2213" t="s">
        <v>2447</v>
      </c>
      <c r="D450" s="2209"/>
      <c r="E450" s="2209"/>
      <c r="F450" s="2209"/>
      <c r="G450" s="3547">
        <v>23250000</v>
      </c>
      <c r="H450" s="3548"/>
      <c r="I450" s="3548"/>
      <c r="J450" s="3548"/>
      <c r="K450" s="3548"/>
      <c r="L450" s="3548"/>
      <c r="M450" s="3548"/>
      <c r="N450" s="3548"/>
      <c r="O450" s="3548"/>
      <c r="P450" s="3548"/>
      <c r="Q450" s="3548"/>
      <c r="R450" s="3549"/>
      <c r="S450" s="1690"/>
    </row>
    <row r="451" spans="1:19" s="2030" customFormat="1" ht="37.5" customHeight="1">
      <c r="A451" s="2211" t="s">
        <v>128</v>
      </c>
      <c r="B451" s="1952" t="s">
        <v>2459</v>
      </c>
      <c r="C451" s="2211"/>
      <c r="D451" s="2209"/>
      <c r="E451" s="2209"/>
      <c r="F451" s="2209"/>
      <c r="G451" s="2209"/>
      <c r="H451" s="2209"/>
      <c r="I451" s="2209"/>
      <c r="J451" s="2209"/>
      <c r="K451" s="1953"/>
      <c r="L451" s="1888"/>
      <c r="M451" s="2209"/>
      <c r="N451" s="2209"/>
      <c r="O451" s="2209"/>
      <c r="P451" s="2209"/>
      <c r="Q451" s="2209"/>
      <c r="R451" s="2209"/>
      <c r="S451" s="1954"/>
    </row>
    <row r="452" spans="1:19" ht="41.25" customHeight="1">
      <c r="A452" s="2211"/>
      <c r="B452" s="1738" t="s">
        <v>2460</v>
      </c>
      <c r="C452" s="2213" t="s">
        <v>2447</v>
      </c>
      <c r="D452" s="3597" t="s">
        <v>2479</v>
      </c>
      <c r="E452" s="2209"/>
      <c r="F452" s="2209"/>
      <c r="G452" s="3547">
        <v>11670000</v>
      </c>
      <c r="H452" s="3548"/>
      <c r="I452" s="3548"/>
      <c r="J452" s="3548"/>
      <c r="K452" s="3548"/>
      <c r="L452" s="3548"/>
      <c r="M452" s="3548"/>
      <c r="N452" s="3548"/>
      <c r="O452" s="3548"/>
      <c r="P452" s="3548"/>
      <c r="Q452" s="3548"/>
      <c r="R452" s="3549"/>
      <c r="S452" s="1690"/>
    </row>
    <row r="453" spans="1:19" ht="41.25" customHeight="1">
      <c r="A453" s="2211"/>
      <c r="B453" s="1738" t="s">
        <v>2461</v>
      </c>
      <c r="C453" s="2213" t="s">
        <v>2447</v>
      </c>
      <c r="D453" s="3598"/>
      <c r="E453" s="2209"/>
      <c r="F453" s="2209"/>
      <c r="G453" s="3547">
        <v>14100000</v>
      </c>
      <c r="H453" s="3548"/>
      <c r="I453" s="3548"/>
      <c r="J453" s="3548"/>
      <c r="K453" s="3548"/>
      <c r="L453" s="3548"/>
      <c r="M453" s="3548"/>
      <c r="N453" s="3548"/>
      <c r="O453" s="3548"/>
      <c r="P453" s="3548"/>
      <c r="Q453" s="3548"/>
      <c r="R453" s="3549"/>
      <c r="S453" s="1690"/>
    </row>
    <row r="454" spans="1:19" ht="41.25" customHeight="1">
      <c r="A454" s="2211"/>
      <c r="B454" s="1738" t="s">
        <v>2462</v>
      </c>
      <c r="C454" s="2213" t="s">
        <v>2447</v>
      </c>
      <c r="D454" s="3598"/>
      <c r="E454" s="2209"/>
      <c r="F454" s="2209"/>
      <c r="G454" s="3547">
        <v>3900000</v>
      </c>
      <c r="H454" s="3548"/>
      <c r="I454" s="3548"/>
      <c r="J454" s="3548"/>
      <c r="K454" s="3548"/>
      <c r="L454" s="3548"/>
      <c r="M454" s="3548"/>
      <c r="N454" s="3548"/>
      <c r="O454" s="3548"/>
      <c r="P454" s="3548"/>
      <c r="Q454" s="3548"/>
      <c r="R454" s="3549"/>
      <c r="S454" s="1690"/>
    </row>
    <row r="455" spans="1:19" ht="41.25" customHeight="1">
      <c r="A455" s="2211"/>
      <c r="B455" s="1738" t="s">
        <v>2463</v>
      </c>
      <c r="C455" s="2213" t="s">
        <v>2447</v>
      </c>
      <c r="D455" s="3598"/>
      <c r="E455" s="2209"/>
      <c r="F455" s="2209"/>
      <c r="G455" s="3547">
        <v>4200000</v>
      </c>
      <c r="H455" s="3548"/>
      <c r="I455" s="3548"/>
      <c r="J455" s="3548"/>
      <c r="K455" s="3548"/>
      <c r="L455" s="3548"/>
      <c r="M455" s="3548"/>
      <c r="N455" s="3548"/>
      <c r="O455" s="3548"/>
      <c r="P455" s="3548"/>
      <c r="Q455" s="3548"/>
      <c r="R455" s="3549"/>
      <c r="S455" s="1690"/>
    </row>
    <row r="456" spans="1:19" ht="41.25" customHeight="1">
      <c r="A456" s="2211"/>
      <c r="B456" s="1738" t="s">
        <v>2464</v>
      </c>
      <c r="C456" s="2213" t="s">
        <v>2447</v>
      </c>
      <c r="D456" s="3598"/>
      <c r="E456" s="2209"/>
      <c r="F456" s="2209"/>
      <c r="G456" s="3547">
        <v>6600000</v>
      </c>
      <c r="H456" s="3548"/>
      <c r="I456" s="3548"/>
      <c r="J456" s="3548"/>
      <c r="K456" s="3548"/>
      <c r="L456" s="3548"/>
      <c r="M456" s="3548"/>
      <c r="N456" s="3548"/>
      <c r="O456" s="3548"/>
      <c r="P456" s="3548"/>
      <c r="Q456" s="3548"/>
      <c r="R456" s="3549"/>
      <c r="S456" s="1690"/>
    </row>
    <row r="457" spans="1:19" ht="41.25" customHeight="1">
      <c r="A457" s="2211"/>
      <c r="B457" s="1738" t="s">
        <v>2465</v>
      </c>
      <c r="C457" s="2213" t="s">
        <v>2447</v>
      </c>
      <c r="D457" s="3598"/>
      <c r="E457" s="2209"/>
      <c r="F457" s="2209"/>
      <c r="G457" s="3547">
        <v>8550000</v>
      </c>
      <c r="H457" s="3548"/>
      <c r="I457" s="3548"/>
      <c r="J457" s="3548"/>
      <c r="K457" s="3548"/>
      <c r="L457" s="3548"/>
      <c r="M457" s="3548"/>
      <c r="N457" s="3548"/>
      <c r="O457" s="3548"/>
      <c r="P457" s="3548"/>
      <c r="Q457" s="3548"/>
      <c r="R457" s="3549"/>
      <c r="S457" s="1690"/>
    </row>
    <row r="458" spans="1:19" ht="41.25" customHeight="1">
      <c r="A458" s="2211"/>
      <c r="B458" s="1738" t="s">
        <v>2466</v>
      </c>
      <c r="C458" s="2213" t="s">
        <v>2447</v>
      </c>
      <c r="D458" s="3598"/>
      <c r="E458" s="2209"/>
      <c r="F458" s="2209"/>
      <c r="G458" s="3547">
        <v>13350000</v>
      </c>
      <c r="H458" s="3548"/>
      <c r="I458" s="3548"/>
      <c r="J458" s="3548"/>
      <c r="K458" s="3548"/>
      <c r="L458" s="3548"/>
      <c r="M458" s="3548"/>
      <c r="N458" s="3548"/>
      <c r="O458" s="3548"/>
      <c r="P458" s="3548"/>
      <c r="Q458" s="3548"/>
      <c r="R458" s="3549"/>
      <c r="S458" s="1690"/>
    </row>
    <row r="459" spans="1:19" ht="41.25" customHeight="1">
      <c r="A459" s="2211"/>
      <c r="B459" s="1738" t="s">
        <v>2467</v>
      </c>
      <c r="C459" s="2213" t="s">
        <v>2447</v>
      </c>
      <c r="D459" s="3598"/>
      <c r="E459" s="2209"/>
      <c r="F459" s="2209"/>
      <c r="G459" s="3547">
        <v>23700000</v>
      </c>
      <c r="H459" s="3548"/>
      <c r="I459" s="3548"/>
      <c r="J459" s="3548"/>
      <c r="K459" s="3548"/>
      <c r="L459" s="3548"/>
      <c r="M459" s="3548"/>
      <c r="N459" s="3548"/>
      <c r="O459" s="3548"/>
      <c r="P459" s="3548"/>
      <c r="Q459" s="3548"/>
      <c r="R459" s="3549"/>
      <c r="S459" s="1690"/>
    </row>
    <row r="460" spans="1:19" ht="41.25" customHeight="1">
      <c r="A460" s="2211"/>
      <c r="B460" s="1738" t="s">
        <v>2468</v>
      </c>
      <c r="C460" s="2213" t="s">
        <v>2447</v>
      </c>
      <c r="D460" s="3598"/>
      <c r="E460" s="2209"/>
      <c r="F460" s="2209"/>
      <c r="G460" s="3547">
        <v>33800000</v>
      </c>
      <c r="H460" s="3548"/>
      <c r="I460" s="3548"/>
      <c r="J460" s="3548"/>
      <c r="K460" s="3548"/>
      <c r="L460" s="3548"/>
      <c r="M460" s="3548"/>
      <c r="N460" s="3548"/>
      <c r="O460" s="3548"/>
      <c r="P460" s="3548"/>
      <c r="Q460" s="3548"/>
      <c r="R460" s="3549"/>
      <c r="S460" s="1690"/>
    </row>
    <row r="461" spans="1:19" ht="41.25" customHeight="1">
      <c r="A461" s="2211"/>
      <c r="B461" s="1738" t="s">
        <v>2469</v>
      </c>
      <c r="C461" s="2213" t="s">
        <v>2447</v>
      </c>
      <c r="D461" s="3598"/>
      <c r="E461" s="2209"/>
      <c r="F461" s="2209"/>
      <c r="G461" s="3547">
        <v>9700000</v>
      </c>
      <c r="H461" s="3548"/>
      <c r="I461" s="3548"/>
      <c r="J461" s="3548"/>
      <c r="K461" s="3548"/>
      <c r="L461" s="3548"/>
      <c r="M461" s="3548"/>
      <c r="N461" s="3548"/>
      <c r="O461" s="3548"/>
      <c r="P461" s="3548"/>
      <c r="Q461" s="3548"/>
      <c r="R461" s="3549"/>
      <c r="S461" s="1690"/>
    </row>
    <row r="462" spans="1:19" ht="41.25" customHeight="1">
      <c r="A462" s="2211"/>
      <c r="B462" s="1738" t="s">
        <v>2470</v>
      </c>
      <c r="C462" s="2213" t="s">
        <v>2447</v>
      </c>
      <c r="D462" s="3599"/>
      <c r="E462" s="2209"/>
      <c r="F462" s="2209"/>
      <c r="G462" s="3547">
        <v>3750000</v>
      </c>
      <c r="H462" s="3548"/>
      <c r="I462" s="3548"/>
      <c r="J462" s="3548"/>
      <c r="K462" s="3548"/>
      <c r="L462" s="3548"/>
      <c r="M462" s="3548"/>
      <c r="N462" s="3548"/>
      <c r="O462" s="3548"/>
      <c r="P462" s="3548"/>
      <c r="Q462" s="3548"/>
      <c r="R462" s="3549"/>
      <c r="S462" s="1690"/>
    </row>
    <row r="463" spans="1:19" ht="36.75" customHeight="1">
      <c r="A463" s="2211" t="s">
        <v>1835</v>
      </c>
      <c r="B463" s="1952" t="s">
        <v>2471</v>
      </c>
      <c r="C463" s="2213"/>
      <c r="D463" s="2209"/>
      <c r="E463" s="2209"/>
      <c r="F463" s="2209"/>
      <c r="G463" s="2209"/>
      <c r="H463" s="2209"/>
      <c r="I463" s="2209"/>
      <c r="J463" s="2209"/>
      <c r="K463" s="1887"/>
      <c r="L463" s="1888"/>
      <c r="M463" s="2209"/>
      <c r="N463" s="2209"/>
      <c r="O463" s="2209"/>
      <c r="P463" s="2209"/>
      <c r="Q463" s="2209"/>
      <c r="R463" s="2209"/>
      <c r="S463" s="1690"/>
    </row>
    <row r="464" spans="1:19" ht="36.75" customHeight="1">
      <c r="A464" s="2211"/>
      <c r="B464" s="1738" t="s">
        <v>2472</v>
      </c>
      <c r="C464" s="2213" t="s">
        <v>2447</v>
      </c>
      <c r="D464" s="3597" t="s">
        <v>2479</v>
      </c>
      <c r="E464" s="2209"/>
      <c r="F464" s="2209"/>
      <c r="G464" s="3547">
        <v>2100000</v>
      </c>
      <c r="H464" s="3548"/>
      <c r="I464" s="3548"/>
      <c r="J464" s="3548"/>
      <c r="K464" s="3548"/>
      <c r="L464" s="3548"/>
      <c r="M464" s="3548"/>
      <c r="N464" s="3548"/>
      <c r="O464" s="3548"/>
      <c r="P464" s="3548"/>
      <c r="Q464" s="3548"/>
      <c r="R464" s="3549"/>
      <c r="S464" s="1690"/>
    </row>
    <row r="465" spans="1:19" ht="36.75" customHeight="1">
      <c r="A465" s="2211"/>
      <c r="B465" s="1738" t="s">
        <v>2473</v>
      </c>
      <c r="C465" s="2213" t="s">
        <v>2447</v>
      </c>
      <c r="D465" s="3598"/>
      <c r="E465" s="2209"/>
      <c r="F465" s="2209"/>
      <c r="G465" s="3547">
        <v>1400000</v>
      </c>
      <c r="H465" s="3548"/>
      <c r="I465" s="3548"/>
      <c r="J465" s="3548"/>
      <c r="K465" s="3548"/>
      <c r="L465" s="3548"/>
      <c r="M465" s="3548"/>
      <c r="N465" s="3548"/>
      <c r="O465" s="3548"/>
      <c r="P465" s="3548"/>
      <c r="Q465" s="3548"/>
      <c r="R465" s="3549"/>
      <c r="S465" s="1690"/>
    </row>
    <row r="466" spans="1:19" ht="36.75" customHeight="1">
      <c r="A466" s="2211"/>
      <c r="B466" s="1738" t="s">
        <v>2474</v>
      </c>
      <c r="C466" s="2213" t="s">
        <v>2447</v>
      </c>
      <c r="D466" s="3598"/>
      <c r="E466" s="2209"/>
      <c r="F466" s="2209"/>
      <c r="G466" s="3547">
        <v>1650000</v>
      </c>
      <c r="H466" s="3548"/>
      <c r="I466" s="3548"/>
      <c r="J466" s="3548"/>
      <c r="K466" s="3548"/>
      <c r="L466" s="3548"/>
      <c r="M466" s="3548"/>
      <c r="N466" s="3548"/>
      <c r="O466" s="3548"/>
      <c r="P466" s="3548"/>
      <c r="Q466" s="3548"/>
      <c r="R466" s="3549"/>
      <c r="S466" s="1690"/>
    </row>
    <row r="467" spans="1:19" ht="36.75" customHeight="1">
      <c r="A467" s="2211"/>
      <c r="B467" s="1738" t="s">
        <v>2475</v>
      </c>
      <c r="C467" s="2213" t="s">
        <v>2447</v>
      </c>
      <c r="D467" s="3598"/>
      <c r="E467" s="2209"/>
      <c r="F467" s="2209"/>
      <c r="G467" s="3547">
        <v>900000</v>
      </c>
      <c r="H467" s="3548"/>
      <c r="I467" s="3548"/>
      <c r="J467" s="3548"/>
      <c r="K467" s="3548"/>
      <c r="L467" s="3548"/>
      <c r="M467" s="3548"/>
      <c r="N467" s="3548"/>
      <c r="O467" s="3548"/>
      <c r="P467" s="3548"/>
      <c r="Q467" s="3548"/>
      <c r="R467" s="3549"/>
      <c r="S467" s="1690"/>
    </row>
    <row r="468" spans="1:19" ht="36.75" customHeight="1">
      <c r="A468" s="2211"/>
      <c r="B468" s="1738" t="s">
        <v>2476</v>
      </c>
      <c r="C468" s="2213" t="s">
        <v>2447</v>
      </c>
      <c r="D468" s="3598"/>
      <c r="E468" s="2209"/>
      <c r="F468" s="2209"/>
      <c r="G468" s="3547">
        <v>2850000</v>
      </c>
      <c r="H468" s="3548"/>
      <c r="I468" s="3548"/>
      <c r="J468" s="3548"/>
      <c r="K468" s="3548"/>
      <c r="L468" s="3548"/>
      <c r="M468" s="3548"/>
      <c r="N468" s="3548"/>
      <c r="O468" s="3548"/>
      <c r="P468" s="3548"/>
      <c r="Q468" s="3548"/>
      <c r="R468" s="3549"/>
      <c r="S468" s="1690"/>
    </row>
    <row r="469" spans="1:19" ht="36.75" customHeight="1">
      <c r="A469" s="2211"/>
      <c r="B469" s="1738" t="s">
        <v>2477</v>
      </c>
      <c r="C469" s="2213" t="s">
        <v>2447</v>
      </c>
      <c r="D469" s="3598"/>
      <c r="E469" s="2209"/>
      <c r="F469" s="2209"/>
      <c r="G469" s="3547">
        <v>4150000</v>
      </c>
      <c r="H469" s="3548"/>
      <c r="I469" s="3548"/>
      <c r="J469" s="3548"/>
      <c r="K469" s="3548"/>
      <c r="L469" s="3548"/>
      <c r="M469" s="3548"/>
      <c r="N469" s="3548"/>
      <c r="O469" s="3548"/>
      <c r="P469" s="3548"/>
      <c r="Q469" s="3548"/>
      <c r="R469" s="3549"/>
      <c r="S469" s="1690"/>
    </row>
    <row r="470" spans="1:19" ht="36.75" customHeight="1">
      <c r="A470" s="2211"/>
      <c r="B470" s="1738" t="s">
        <v>2478</v>
      </c>
      <c r="C470" s="2213" t="s">
        <v>2447</v>
      </c>
      <c r="D470" s="3599"/>
      <c r="E470" s="2209"/>
      <c r="F470" s="2209"/>
      <c r="G470" s="3547">
        <v>5850000</v>
      </c>
      <c r="H470" s="3548"/>
      <c r="I470" s="3548"/>
      <c r="J470" s="3548"/>
      <c r="K470" s="3548"/>
      <c r="L470" s="3548"/>
      <c r="M470" s="3548"/>
      <c r="N470" s="3548"/>
      <c r="O470" s="3548"/>
      <c r="P470" s="3548"/>
      <c r="Q470" s="3548"/>
      <c r="R470" s="3549"/>
      <c r="S470" s="1690"/>
    </row>
    <row r="471" spans="1:19" ht="49.5" customHeight="1">
      <c r="A471" s="2211">
        <v>3</v>
      </c>
      <c r="B471" s="3576" t="s">
        <v>2536</v>
      </c>
      <c r="C471" s="3576"/>
      <c r="D471" s="3576"/>
      <c r="E471" s="3576"/>
      <c r="F471" s="3576"/>
      <c r="G471" s="3576"/>
      <c r="H471" s="3576"/>
      <c r="I471" s="3576"/>
      <c r="J471" s="3576"/>
      <c r="K471" s="3576"/>
      <c r="L471" s="3576"/>
      <c r="M471" s="3576"/>
      <c r="N471" s="3576"/>
      <c r="O471" s="3576"/>
      <c r="P471" s="3576"/>
      <c r="Q471" s="3576"/>
      <c r="R471" s="3576"/>
      <c r="S471" s="1690"/>
    </row>
    <row r="472" spans="1:19" ht="31.5" customHeight="1">
      <c r="A472" s="2213"/>
      <c r="B472" s="1889"/>
      <c r="C472" s="2207"/>
      <c r="D472" s="1890"/>
      <c r="E472" s="1889"/>
      <c r="F472" s="1889"/>
      <c r="G472" s="3558" t="s">
        <v>1453</v>
      </c>
      <c r="H472" s="3558"/>
      <c r="I472" s="3558"/>
      <c r="J472" s="3558"/>
      <c r="K472" s="3558"/>
      <c r="L472" s="3558"/>
      <c r="M472" s="3558"/>
      <c r="N472" s="3558"/>
      <c r="O472" s="3558"/>
      <c r="P472" s="3558"/>
      <c r="Q472" s="3558"/>
      <c r="R472" s="3558"/>
      <c r="S472" s="1690"/>
    </row>
    <row r="473" spans="1:19" ht="205.5" customHeight="1">
      <c r="A473" s="2213"/>
      <c r="B473" s="2210" t="s">
        <v>1384</v>
      </c>
      <c r="C473" s="2213" t="s">
        <v>1292</v>
      </c>
      <c r="D473" s="2213" t="s">
        <v>1573</v>
      </c>
      <c r="E473" s="1891"/>
      <c r="F473" s="1891"/>
      <c r="G473" s="3547">
        <v>8900000</v>
      </c>
      <c r="H473" s="3548"/>
      <c r="I473" s="3548"/>
      <c r="J473" s="3548"/>
      <c r="K473" s="3548"/>
      <c r="L473" s="3548"/>
      <c r="M473" s="3548"/>
      <c r="N473" s="3548"/>
      <c r="O473" s="3548"/>
      <c r="P473" s="3548"/>
      <c r="Q473" s="3548"/>
      <c r="R473" s="3549"/>
      <c r="S473" s="1690"/>
    </row>
    <row r="474" spans="1:19" ht="205.5" customHeight="1">
      <c r="A474" s="2213"/>
      <c r="B474" s="2210" t="s">
        <v>1386</v>
      </c>
      <c r="C474" s="2213" t="s">
        <v>1292</v>
      </c>
      <c r="D474" s="2213" t="s">
        <v>1573</v>
      </c>
      <c r="E474" s="1891"/>
      <c r="F474" s="1891"/>
      <c r="G474" s="3547">
        <v>9850000</v>
      </c>
      <c r="H474" s="3548"/>
      <c r="I474" s="3548"/>
      <c r="J474" s="3548"/>
      <c r="K474" s="3548"/>
      <c r="L474" s="3548"/>
      <c r="M474" s="3548"/>
      <c r="N474" s="3548"/>
      <c r="O474" s="3548"/>
      <c r="P474" s="3548"/>
      <c r="Q474" s="3548"/>
      <c r="R474" s="3549"/>
      <c r="S474" s="1690"/>
    </row>
    <row r="475" spans="1:19" ht="205.5" customHeight="1">
      <c r="A475" s="2213"/>
      <c r="B475" s="2210" t="s">
        <v>1385</v>
      </c>
      <c r="C475" s="2213" t="s">
        <v>1292</v>
      </c>
      <c r="D475" s="2213" t="s">
        <v>1572</v>
      </c>
      <c r="E475" s="1891"/>
      <c r="F475" s="1891"/>
      <c r="G475" s="3547">
        <v>11500000</v>
      </c>
      <c r="H475" s="3548"/>
      <c r="I475" s="3548"/>
      <c r="J475" s="3548"/>
      <c r="K475" s="3548"/>
      <c r="L475" s="3548"/>
      <c r="M475" s="3548"/>
      <c r="N475" s="3548"/>
      <c r="O475" s="3548"/>
      <c r="P475" s="3548"/>
      <c r="Q475" s="3548"/>
      <c r="R475" s="3549"/>
      <c r="S475" s="1690"/>
    </row>
    <row r="476" spans="1:19" ht="205.5" customHeight="1">
      <c r="A476" s="2213"/>
      <c r="B476" s="2210" t="s">
        <v>1317</v>
      </c>
      <c r="C476" s="2213" t="s">
        <v>1292</v>
      </c>
      <c r="D476" s="2213" t="s">
        <v>1573</v>
      </c>
      <c r="E476" s="1894"/>
      <c r="F476" s="1894"/>
      <c r="G476" s="3547">
        <v>12000000</v>
      </c>
      <c r="H476" s="3548"/>
      <c r="I476" s="3548"/>
      <c r="J476" s="3548"/>
      <c r="K476" s="3548"/>
      <c r="L476" s="3548"/>
      <c r="M476" s="3548"/>
      <c r="N476" s="3548"/>
      <c r="O476" s="3548"/>
      <c r="P476" s="3548"/>
      <c r="Q476" s="3548"/>
      <c r="R476" s="3549"/>
      <c r="S476" s="1690"/>
    </row>
    <row r="477" spans="1:19" ht="205.5" customHeight="1">
      <c r="A477" s="2213"/>
      <c r="B477" s="2210" t="s">
        <v>1387</v>
      </c>
      <c r="C477" s="2213" t="s">
        <v>1292</v>
      </c>
      <c r="D477" s="2213" t="s">
        <v>1573</v>
      </c>
      <c r="E477" s="1894"/>
      <c r="F477" s="1894"/>
      <c r="G477" s="3547">
        <v>13000000</v>
      </c>
      <c r="H477" s="3548"/>
      <c r="I477" s="3548"/>
      <c r="J477" s="3548"/>
      <c r="K477" s="3548"/>
      <c r="L477" s="3548"/>
      <c r="M477" s="3548"/>
      <c r="N477" s="3548"/>
      <c r="O477" s="3548"/>
      <c r="P477" s="3548"/>
      <c r="Q477" s="3548"/>
      <c r="R477" s="3549"/>
      <c r="S477" s="1690"/>
    </row>
    <row r="478" spans="1:19" ht="205.5" customHeight="1">
      <c r="A478" s="2213"/>
      <c r="B478" s="1738" t="s">
        <v>1388</v>
      </c>
      <c r="C478" s="2213" t="s">
        <v>1292</v>
      </c>
      <c r="D478" s="2213" t="s">
        <v>1573</v>
      </c>
      <c r="E478" s="1894"/>
      <c r="F478" s="1894"/>
      <c r="G478" s="3547">
        <v>14500000</v>
      </c>
      <c r="H478" s="3548"/>
      <c r="I478" s="3548"/>
      <c r="J478" s="3548"/>
      <c r="K478" s="3548"/>
      <c r="L478" s="3548"/>
      <c r="M478" s="3548"/>
      <c r="N478" s="3548"/>
      <c r="O478" s="3548"/>
      <c r="P478" s="3548"/>
      <c r="Q478" s="3548"/>
      <c r="R478" s="3549"/>
      <c r="S478" s="1690"/>
    </row>
    <row r="479" spans="1:19" ht="205.5" customHeight="1">
      <c r="A479" s="2213"/>
      <c r="B479" s="1738" t="s">
        <v>1389</v>
      </c>
      <c r="C479" s="2213" t="s">
        <v>1292</v>
      </c>
      <c r="D479" s="2213" t="s">
        <v>1573</v>
      </c>
      <c r="E479" s="1894"/>
      <c r="F479" s="1894"/>
      <c r="G479" s="3547">
        <v>15000000</v>
      </c>
      <c r="H479" s="3548"/>
      <c r="I479" s="3548"/>
      <c r="J479" s="3548"/>
      <c r="K479" s="3548"/>
      <c r="L479" s="3548"/>
      <c r="M479" s="3548"/>
      <c r="N479" s="3548"/>
      <c r="O479" s="3548"/>
      <c r="P479" s="3548"/>
      <c r="Q479" s="3548"/>
      <c r="R479" s="3549"/>
      <c r="S479" s="1690"/>
    </row>
    <row r="480" spans="1:19" ht="205.5" customHeight="1">
      <c r="A480" s="2213"/>
      <c r="B480" s="1738" t="s">
        <v>1390</v>
      </c>
      <c r="C480" s="2213" t="s">
        <v>1292</v>
      </c>
      <c r="D480" s="2213" t="s">
        <v>1573</v>
      </c>
      <c r="E480" s="1894"/>
      <c r="F480" s="1894"/>
      <c r="G480" s="3547">
        <v>15500000</v>
      </c>
      <c r="H480" s="3548"/>
      <c r="I480" s="3548"/>
      <c r="J480" s="3548"/>
      <c r="K480" s="3548"/>
      <c r="L480" s="3548"/>
      <c r="M480" s="3548"/>
      <c r="N480" s="3548"/>
      <c r="O480" s="3548"/>
      <c r="P480" s="3548"/>
      <c r="Q480" s="3548"/>
      <c r="R480" s="3549"/>
      <c r="S480" s="1690"/>
    </row>
    <row r="481" spans="1:19" ht="207" customHeight="1">
      <c r="A481" s="2213"/>
      <c r="B481" s="1738" t="s">
        <v>1391</v>
      </c>
      <c r="C481" s="2213" t="s">
        <v>1292</v>
      </c>
      <c r="D481" s="2213" t="s">
        <v>1573</v>
      </c>
      <c r="E481" s="1894"/>
      <c r="F481" s="1894"/>
      <c r="G481" s="3547">
        <v>10065000</v>
      </c>
      <c r="H481" s="3548"/>
      <c r="I481" s="3548"/>
      <c r="J481" s="3548"/>
      <c r="K481" s="3548"/>
      <c r="L481" s="3548"/>
      <c r="M481" s="3548"/>
      <c r="N481" s="3548"/>
      <c r="O481" s="3548"/>
      <c r="P481" s="3548"/>
      <c r="Q481" s="3548"/>
      <c r="R481" s="3549"/>
      <c r="S481" s="1690"/>
    </row>
    <row r="482" spans="1:19" ht="207" customHeight="1">
      <c r="A482" s="2213"/>
      <c r="B482" s="1738" t="s">
        <v>1392</v>
      </c>
      <c r="C482" s="2213" t="s">
        <v>1292</v>
      </c>
      <c r="D482" s="2213" t="s">
        <v>1573</v>
      </c>
      <c r="E482" s="1894"/>
      <c r="F482" s="1894"/>
      <c r="G482" s="3547">
        <v>10950000</v>
      </c>
      <c r="H482" s="3548"/>
      <c r="I482" s="3548"/>
      <c r="J482" s="3548"/>
      <c r="K482" s="3548"/>
      <c r="L482" s="3548"/>
      <c r="M482" s="3548"/>
      <c r="N482" s="3548"/>
      <c r="O482" s="3548"/>
      <c r="P482" s="3548"/>
      <c r="Q482" s="3548"/>
      <c r="R482" s="3549"/>
      <c r="S482" s="1690"/>
    </row>
    <row r="483" spans="1:19" ht="207" customHeight="1">
      <c r="A483" s="2213"/>
      <c r="B483" s="1738" t="s">
        <v>1394</v>
      </c>
      <c r="C483" s="2213" t="s">
        <v>1292</v>
      </c>
      <c r="D483" s="2213" t="s">
        <v>1573</v>
      </c>
      <c r="E483" s="1894"/>
      <c r="F483" s="1894"/>
      <c r="G483" s="3547">
        <v>12200000</v>
      </c>
      <c r="H483" s="3548"/>
      <c r="I483" s="3548"/>
      <c r="J483" s="3548"/>
      <c r="K483" s="3548"/>
      <c r="L483" s="3548"/>
      <c r="M483" s="3548"/>
      <c r="N483" s="3548"/>
      <c r="O483" s="3548"/>
      <c r="P483" s="3548"/>
      <c r="Q483" s="3548"/>
      <c r="R483" s="3549"/>
      <c r="S483" s="1690"/>
    </row>
    <row r="484" spans="1:19" ht="207" customHeight="1">
      <c r="A484" s="2213"/>
      <c r="B484" s="1738" t="s">
        <v>1393</v>
      </c>
      <c r="C484" s="2213" t="s">
        <v>1292</v>
      </c>
      <c r="D484" s="2213" t="s">
        <v>1572</v>
      </c>
      <c r="E484" s="1894"/>
      <c r="F484" s="1894"/>
      <c r="G484" s="3547">
        <v>12800000</v>
      </c>
      <c r="H484" s="3548"/>
      <c r="I484" s="3548"/>
      <c r="J484" s="3548"/>
      <c r="K484" s="3548"/>
      <c r="L484" s="3548"/>
      <c r="M484" s="3548"/>
      <c r="N484" s="3548"/>
      <c r="O484" s="3548"/>
      <c r="P484" s="3548"/>
      <c r="Q484" s="3548"/>
      <c r="R484" s="3549"/>
      <c r="S484" s="1690"/>
    </row>
    <row r="485" spans="1:19" ht="207" customHeight="1">
      <c r="A485" s="2213"/>
      <c r="B485" s="1738" t="s">
        <v>1395</v>
      </c>
      <c r="C485" s="2213" t="s">
        <v>1292</v>
      </c>
      <c r="D485" s="2213" t="s">
        <v>1573</v>
      </c>
      <c r="E485" s="1894"/>
      <c r="F485" s="1894"/>
      <c r="G485" s="3547">
        <v>14080000</v>
      </c>
      <c r="H485" s="3548"/>
      <c r="I485" s="3548"/>
      <c r="J485" s="3548"/>
      <c r="K485" s="3548"/>
      <c r="L485" s="3548"/>
      <c r="M485" s="3548"/>
      <c r="N485" s="3548"/>
      <c r="O485" s="3548"/>
      <c r="P485" s="3548"/>
      <c r="Q485" s="3548"/>
      <c r="R485" s="3549"/>
      <c r="S485" s="1690"/>
    </row>
    <row r="486" spans="1:19" ht="207" customHeight="1">
      <c r="A486" s="2213"/>
      <c r="B486" s="1738" t="s">
        <v>1396</v>
      </c>
      <c r="C486" s="2213" t="s">
        <v>1292</v>
      </c>
      <c r="D486" s="2213" t="s">
        <v>1572</v>
      </c>
      <c r="E486" s="1894"/>
      <c r="F486" s="1894"/>
      <c r="G486" s="3547">
        <v>16350000</v>
      </c>
      <c r="H486" s="3548"/>
      <c r="I486" s="3548"/>
      <c r="J486" s="3548"/>
      <c r="K486" s="3548"/>
      <c r="L486" s="3548"/>
      <c r="M486" s="3548"/>
      <c r="N486" s="3548"/>
      <c r="O486" s="3548"/>
      <c r="P486" s="3548"/>
      <c r="Q486" s="3548"/>
      <c r="R486" s="3549"/>
      <c r="S486" s="1690"/>
    </row>
    <row r="487" spans="1:19" ht="207" customHeight="1">
      <c r="A487" s="2213"/>
      <c r="B487" s="1897" t="s">
        <v>1652</v>
      </c>
      <c r="C487" s="2213" t="s">
        <v>1292</v>
      </c>
      <c r="D487" s="2213" t="s">
        <v>1572</v>
      </c>
      <c r="E487" s="1894"/>
      <c r="F487" s="1894"/>
      <c r="G487" s="3547">
        <v>10065000</v>
      </c>
      <c r="H487" s="3548"/>
      <c r="I487" s="3548"/>
      <c r="J487" s="3548"/>
      <c r="K487" s="3548"/>
      <c r="L487" s="3548"/>
      <c r="M487" s="3548"/>
      <c r="N487" s="3548"/>
      <c r="O487" s="3548"/>
      <c r="P487" s="3548"/>
      <c r="Q487" s="3548"/>
      <c r="R487" s="3549"/>
      <c r="S487" s="1690"/>
    </row>
    <row r="488" spans="1:19" ht="177.75" customHeight="1">
      <c r="A488" s="2213">
        <v>16</v>
      </c>
      <c r="B488" s="1897" t="s">
        <v>1653</v>
      </c>
      <c r="C488" s="2213" t="s">
        <v>1292</v>
      </c>
      <c r="D488" s="2213" t="s">
        <v>1572</v>
      </c>
      <c r="E488" s="1894"/>
      <c r="F488" s="1894"/>
      <c r="G488" s="3547">
        <v>11000000</v>
      </c>
      <c r="H488" s="3548"/>
      <c r="I488" s="3548"/>
      <c r="J488" s="3548"/>
      <c r="K488" s="3548"/>
      <c r="L488" s="3548"/>
      <c r="M488" s="3548"/>
      <c r="N488" s="3548"/>
      <c r="O488" s="3548"/>
      <c r="P488" s="3548"/>
      <c r="Q488" s="3548"/>
      <c r="R488" s="3549"/>
      <c r="S488" s="1690"/>
    </row>
    <row r="489" spans="1:19" ht="177.75" customHeight="1">
      <c r="A489" s="2213"/>
      <c r="B489" s="1897" t="s">
        <v>1654</v>
      </c>
      <c r="C489" s="2213" t="s">
        <v>1292</v>
      </c>
      <c r="D489" s="2213" t="s">
        <v>1572</v>
      </c>
      <c r="E489" s="1894"/>
      <c r="F489" s="1894"/>
      <c r="G489" s="3547">
        <v>12500000</v>
      </c>
      <c r="H489" s="3548"/>
      <c r="I489" s="3548"/>
      <c r="J489" s="3548"/>
      <c r="K489" s="3548"/>
      <c r="L489" s="3548"/>
      <c r="M489" s="3548"/>
      <c r="N489" s="3548"/>
      <c r="O489" s="3548"/>
      <c r="P489" s="3548"/>
      <c r="Q489" s="3548"/>
      <c r="R489" s="3549"/>
      <c r="S489" s="1690"/>
    </row>
    <row r="490" spans="1:19" ht="177.75" customHeight="1">
      <c r="A490" s="2213"/>
      <c r="B490" s="1897" t="s">
        <v>1655</v>
      </c>
      <c r="C490" s="2213" t="s">
        <v>1292</v>
      </c>
      <c r="D490" s="2213" t="s">
        <v>1572</v>
      </c>
      <c r="E490" s="1894"/>
      <c r="F490" s="1894"/>
      <c r="G490" s="3547">
        <v>13500000</v>
      </c>
      <c r="H490" s="3548"/>
      <c r="I490" s="3548"/>
      <c r="J490" s="3548"/>
      <c r="K490" s="3548"/>
      <c r="L490" s="3548"/>
      <c r="M490" s="3548"/>
      <c r="N490" s="3548"/>
      <c r="O490" s="3548"/>
      <c r="P490" s="3548"/>
      <c r="Q490" s="3548"/>
      <c r="R490" s="3549"/>
      <c r="S490" s="1690"/>
    </row>
    <row r="491" spans="1:19" ht="177.75" customHeight="1">
      <c r="A491" s="2213"/>
      <c r="B491" s="1897" t="s">
        <v>1819</v>
      </c>
      <c r="C491" s="2213" t="s">
        <v>1292</v>
      </c>
      <c r="D491" s="2213" t="s">
        <v>1572</v>
      </c>
      <c r="E491" s="1894"/>
      <c r="F491" s="1894"/>
      <c r="G491" s="3547">
        <v>14500000</v>
      </c>
      <c r="H491" s="3548"/>
      <c r="I491" s="3548"/>
      <c r="J491" s="3548"/>
      <c r="K491" s="3548"/>
      <c r="L491" s="3548"/>
      <c r="M491" s="3548"/>
      <c r="N491" s="3548"/>
      <c r="O491" s="3548"/>
      <c r="P491" s="3548"/>
      <c r="Q491" s="3548"/>
      <c r="R491" s="3549"/>
      <c r="S491" s="1690"/>
    </row>
    <row r="492" spans="1:19" ht="177.75" customHeight="1">
      <c r="A492" s="2213"/>
      <c r="B492" s="1897" t="s">
        <v>1824</v>
      </c>
      <c r="C492" s="2213" t="s">
        <v>1292</v>
      </c>
      <c r="D492" s="2213" t="s">
        <v>1572</v>
      </c>
      <c r="E492" s="1894"/>
      <c r="F492" s="1894"/>
      <c r="G492" s="3547">
        <v>16800000</v>
      </c>
      <c r="H492" s="3548"/>
      <c r="I492" s="3548"/>
      <c r="J492" s="3548"/>
      <c r="K492" s="3548"/>
      <c r="L492" s="3548"/>
      <c r="M492" s="3548"/>
      <c r="N492" s="3548"/>
      <c r="O492" s="3548"/>
      <c r="P492" s="3548"/>
      <c r="Q492" s="3548"/>
      <c r="R492" s="3549"/>
      <c r="S492" s="1690"/>
    </row>
    <row r="493" spans="1:19" ht="177.75" customHeight="1">
      <c r="A493" s="2213"/>
      <c r="B493" s="1898" t="s">
        <v>1656</v>
      </c>
      <c r="C493" s="2213" t="s">
        <v>1292</v>
      </c>
      <c r="D493" s="2213" t="s">
        <v>1572</v>
      </c>
      <c r="E493" s="1894"/>
      <c r="F493" s="1894"/>
      <c r="G493" s="3547">
        <v>7500000</v>
      </c>
      <c r="H493" s="3548"/>
      <c r="I493" s="3548"/>
      <c r="J493" s="3548"/>
      <c r="K493" s="3548"/>
      <c r="L493" s="3548"/>
      <c r="M493" s="3548"/>
      <c r="N493" s="3548"/>
      <c r="O493" s="3548"/>
      <c r="P493" s="3548"/>
      <c r="Q493" s="3548"/>
      <c r="R493" s="3549"/>
      <c r="S493" s="1690"/>
    </row>
    <row r="494" spans="1:19" ht="153.75" customHeight="1">
      <c r="A494" s="2213"/>
      <c r="B494" s="1898" t="s">
        <v>1657</v>
      </c>
      <c r="C494" s="2213" t="s">
        <v>1292</v>
      </c>
      <c r="D494" s="2213" t="s">
        <v>1572</v>
      </c>
      <c r="E494" s="1894"/>
      <c r="F494" s="1894"/>
      <c r="G494" s="3547">
        <v>8200000</v>
      </c>
      <c r="H494" s="3548"/>
      <c r="I494" s="3548"/>
      <c r="J494" s="3548"/>
      <c r="K494" s="3548"/>
      <c r="L494" s="3548"/>
      <c r="M494" s="3548"/>
      <c r="N494" s="3548"/>
      <c r="O494" s="3548"/>
      <c r="P494" s="3548"/>
      <c r="Q494" s="3548"/>
      <c r="R494" s="3549"/>
      <c r="S494" s="1690"/>
    </row>
    <row r="495" spans="1:19" ht="153.75" customHeight="1">
      <c r="A495" s="2213"/>
      <c r="B495" s="1898" t="s">
        <v>1658</v>
      </c>
      <c r="C495" s="2213" t="s">
        <v>1292</v>
      </c>
      <c r="D495" s="2213" t="s">
        <v>1572</v>
      </c>
      <c r="E495" s="1894"/>
      <c r="F495" s="1894"/>
      <c r="G495" s="3547">
        <v>8800000</v>
      </c>
      <c r="H495" s="3548"/>
      <c r="I495" s="3548"/>
      <c r="J495" s="3548"/>
      <c r="K495" s="3548"/>
      <c r="L495" s="3548"/>
      <c r="M495" s="3548"/>
      <c r="N495" s="3548"/>
      <c r="O495" s="3548"/>
      <c r="P495" s="3548"/>
      <c r="Q495" s="3548"/>
      <c r="R495" s="3549"/>
      <c r="S495" s="1690"/>
    </row>
    <row r="496" spans="1:19" ht="153.75" customHeight="1">
      <c r="A496" s="2213"/>
      <c r="B496" s="1898" t="s">
        <v>1659</v>
      </c>
      <c r="C496" s="2213" t="s">
        <v>1292</v>
      </c>
      <c r="D496" s="2213" t="s">
        <v>1572</v>
      </c>
      <c r="E496" s="1894"/>
      <c r="F496" s="1894"/>
      <c r="G496" s="3547">
        <v>9300000</v>
      </c>
      <c r="H496" s="3548"/>
      <c r="I496" s="3548"/>
      <c r="J496" s="3548"/>
      <c r="K496" s="3548"/>
      <c r="L496" s="3548"/>
      <c r="M496" s="3548"/>
      <c r="N496" s="3548"/>
      <c r="O496" s="3548"/>
      <c r="P496" s="3548"/>
      <c r="Q496" s="3548"/>
      <c r="R496" s="3549"/>
      <c r="S496" s="1690"/>
    </row>
    <row r="497" spans="1:19" ht="153.75" customHeight="1">
      <c r="A497" s="2213">
        <v>28</v>
      </c>
      <c r="B497" s="1738" t="s">
        <v>1409</v>
      </c>
      <c r="C497" s="2213" t="s">
        <v>1292</v>
      </c>
      <c r="D497" s="2213" t="s">
        <v>1572</v>
      </c>
      <c r="E497" s="1894"/>
      <c r="F497" s="1894"/>
      <c r="G497" s="3547">
        <v>24000000</v>
      </c>
      <c r="H497" s="3548"/>
      <c r="I497" s="3548"/>
      <c r="J497" s="3548"/>
      <c r="K497" s="3548"/>
      <c r="L497" s="3548"/>
      <c r="M497" s="3548"/>
      <c r="N497" s="3548"/>
      <c r="O497" s="3548"/>
      <c r="P497" s="3548"/>
      <c r="Q497" s="3548"/>
      <c r="R497" s="3549"/>
      <c r="S497" s="1690"/>
    </row>
    <row r="498" spans="1:19" ht="153.75" customHeight="1">
      <c r="A498" s="2213"/>
      <c r="B498" s="1738" t="s">
        <v>1410</v>
      </c>
      <c r="C498" s="2213" t="s">
        <v>1292</v>
      </c>
      <c r="D498" s="2213" t="s">
        <v>1572</v>
      </c>
      <c r="E498" s="1894"/>
      <c r="F498" s="1894"/>
      <c r="G498" s="3547">
        <v>29500000</v>
      </c>
      <c r="H498" s="3548"/>
      <c r="I498" s="3548"/>
      <c r="J498" s="3548"/>
      <c r="K498" s="3548"/>
      <c r="L498" s="3548"/>
      <c r="M498" s="3548"/>
      <c r="N498" s="3548"/>
      <c r="O498" s="3548"/>
      <c r="P498" s="3548"/>
      <c r="Q498" s="3548"/>
      <c r="R498" s="3549"/>
      <c r="S498" s="1690"/>
    </row>
    <row r="499" spans="1:19" ht="185.25" customHeight="1">
      <c r="A499" s="2213"/>
      <c r="B499" s="1738" t="s">
        <v>1411</v>
      </c>
      <c r="C499" s="2213" t="s">
        <v>1292</v>
      </c>
      <c r="D499" s="2213" t="s">
        <v>1572</v>
      </c>
      <c r="E499" s="1894"/>
      <c r="F499" s="1894"/>
      <c r="G499" s="3547">
        <v>36200000</v>
      </c>
      <c r="H499" s="3548"/>
      <c r="I499" s="3548"/>
      <c r="J499" s="3548"/>
      <c r="K499" s="3548"/>
      <c r="L499" s="3548"/>
      <c r="M499" s="3548"/>
      <c r="N499" s="3548"/>
      <c r="O499" s="3548"/>
      <c r="P499" s="3548"/>
      <c r="Q499" s="3548"/>
      <c r="R499" s="3549"/>
      <c r="S499" s="1690"/>
    </row>
    <row r="500" spans="1:19" ht="185.25" customHeight="1">
      <c r="A500" s="2213">
        <v>31</v>
      </c>
      <c r="B500" s="1738" t="s">
        <v>1412</v>
      </c>
      <c r="C500" s="2213" t="s">
        <v>1292</v>
      </c>
      <c r="D500" s="2213" t="s">
        <v>1572</v>
      </c>
      <c r="E500" s="1894"/>
      <c r="F500" s="1894"/>
      <c r="G500" s="3547">
        <v>37350000</v>
      </c>
      <c r="H500" s="3548"/>
      <c r="I500" s="3548"/>
      <c r="J500" s="3548"/>
      <c r="K500" s="3548"/>
      <c r="L500" s="3548"/>
      <c r="M500" s="3548"/>
      <c r="N500" s="3548"/>
      <c r="O500" s="3548"/>
      <c r="P500" s="3548"/>
      <c r="Q500" s="3548"/>
      <c r="R500" s="3549"/>
      <c r="S500" s="1690"/>
    </row>
    <row r="501" spans="1:19" ht="277.5" customHeight="1">
      <c r="A501" s="2213"/>
      <c r="B501" s="1738" t="s">
        <v>1413</v>
      </c>
      <c r="C501" s="2213" t="s">
        <v>1292</v>
      </c>
      <c r="D501" s="2213" t="s">
        <v>1572</v>
      </c>
      <c r="E501" s="1894"/>
      <c r="F501" s="1894"/>
      <c r="G501" s="3547">
        <v>15700000</v>
      </c>
      <c r="H501" s="3548"/>
      <c r="I501" s="3548"/>
      <c r="J501" s="3548"/>
      <c r="K501" s="3548"/>
      <c r="L501" s="3548"/>
      <c r="M501" s="3548"/>
      <c r="N501" s="3548"/>
      <c r="O501" s="3548"/>
      <c r="P501" s="3548"/>
      <c r="Q501" s="3548"/>
      <c r="R501" s="3549"/>
      <c r="S501" s="1690"/>
    </row>
    <row r="502" spans="1:19" ht="277.5" customHeight="1">
      <c r="A502" s="2213">
        <v>33</v>
      </c>
      <c r="B502" s="1738" t="s">
        <v>1414</v>
      </c>
      <c r="C502" s="2213" t="s">
        <v>1292</v>
      </c>
      <c r="D502" s="2213" t="s">
        <v>1572</v>
      </c>
      <c r="E502" s="1894"/>
      <c r="F502" s="1894"/>
      <c r="G502" s="3547">
        <v>19750000</v>
      </c>
      <c r="H502" s="3548"/>
      <c r="I502" s="3548"/>
      <c r="J502" s="3548"/>
      <c r="K502" s="3548"/>
      <c r="L502" s="3548"/>
      <c r="M502" s="3548"/>
      <c r="N502" s="3548"/>
      <c r="O502" s="3548"/>
      <c r="P502" s="3548"/>
      <c r="Q502" s="3548"/>
      <c r="R502" s="3549"/>
      <c r="S502" s="1690"/>
    </row>
    <row r="503" spans="1:19" ht="277.5" customHeight="1">
      <c r="A503" s="2213">
        <v>34</v>
      </c>
      <c r="B503" s="1738" t="s">
        <v>1415</v>
      </c>
      <c r="C503" s="2213" t="s">
        <v>1292</v>
      </c>
      <c r="D503" s="2213" t="s">
        <v>1572</v>
      </c>
      <c r="E503" s="1894"/>
      <c r="F503" s="1894"/>
      <c r="G503" s="3547">
        <v>20350000</v>
      </c>
      <c r="H503" s="3548"/>
      <c r="I503" s="3548"/>
      <c r="J503" s="3548"/>
      <c r="K503" s="3548"/>
      <c r="L503" s="3548"/>
      <c r="M503" s="3548"/>
      <c r="N503" s="3548"/>
      <c r="O503" s="3548"/>
      <c r="P503" s="3548"/>
      <c r="Q503" s="3548"/>
      <c r="R503" s="3549"/>
      <c r="S503" s="1690"/>
    </row>
    <row r="504" spans="1:19" ht="277.5" customHeight="1">
      <c r="A504" s="2213"/>
      <c r="B504" s="1738" t="s">
        <v>1416</v>
      </c>
      <c r="C504" s="2213" t="s">
        <v>1292</v>
      </c>
      <c r="D504" s="2213" t="s">
        <v>1572</v>
      </c>
      <c r="E504" s="1894"/>
      <c r="F504" s="1894"/>
      <c r="G504" s="3547">
        <v>22350000</v>
      </c>
      <c r="H504" s="3548"/>
      <c r="I504" s="3548"/>
      <c r="J504" s="3548"/>
      <c r="K504" s="3548"/>
      <c r="L504" s="3548"/>
      <c r="M504" s="3548"/>
      <c r="N504" s="3548"/>
      <c r="O504" s="3548"/>
      <c r="P504" s="3548"/>
      <c r="Q504" s="3548"/>
      <c r="R504" s="3549"/>
      <c r="S504" s="1690"/>
    </row>
    <row r="505" spans="1:19" s="2030" customFormat="1" ht="52.5" customHeight="1">
      <c r="A505" s="2211">
        <v>4</v>
      </c>
      <c r="B505" s="3577" t="s">
        <v>2816</v>
      </c>
      <c r="C505" s="3577"/>
      <c r="D505" s="3577"/>
      <c r="E505" s="3577"/>
      <c r="F505" s="3577"/>
      <c r="G505" s="3577"/>
      <c r="H505" s="3577"/>
      <c r="I505" s="3577"/>
      <c r="J505" s="3577"/>
      <c r="K505" s="3577"/>
      <c r="L505" s="3577"/>
      <c r="M505" s="3577"/>
      <c r="N505" s="3577"/>
      <c r="O505" s="3577"/>
      <c r="P505" s="3577"/>
      <c r="Q505" s="3577"/>
      <c r="R505" s="3577"/>
      <c r="S505" s="1954"/>
    </row>
    <row r="506" spans="1:19" ht="52.5" customHeight="1">
      <c r="A506" s="2213"/>
      <c r="B506" s="3578" t="s">
        <v>1503</v>
      </c>
      <c r="C506" s="3578"/>
      <c r="D506" s="1905"/>
      <c r="E506" s="1899"/>
      <c r="F506" s="1899"/>
      <c r="G506" s="2211"/>
      <c r="H506" s="1892"/>
      <c r="I506" s="2211"/>
      <c r="J506" s="2211"/>
      <c r="K506" s="1892"/>
      <c r="L506" s="1906"/>
      <c r="M506" s="2211"/>
      <c r="N506" s="1892"/>
      <c r="O506" s="1892"/>
      <c r="P506" s="1892"/>
      <c r="Q506" s="1892"/>
      <c r="R506" s="1892"/>
      <c r="S506" s="1690"/>
    </row>
    <row r="507" spans="1:19" ht="52.5" customHeight="1">
      <c r="A507" s="2213"/>
      <c r="B507" s="2213" t="s">
        <v>1504</v>
      </c>
      <c r="C507" s="2213" t="s">
        <v>178</v>
      </c>
      <c r="D507" s="3575" t="s">
        <v>177</v>
      </c>
      <c r="E507" s="1892"/>
      <c r="F507" s="1892"/>
      <c r="G507" s="3547">
        <v>2450</v>
      </c>
      <c r="H507" s="3548"/>
      <c r="I507" s="3548"/>
      <c r="J507" s="3548"/>
      <c r="K507" s="3548"/>
      <c r="L507" s="3548"/>
      <c r="M507" s="3548"/>
      <c r="N507" s="3548"/>
      <c r="O507" s="3548"/>
      <c r="P507" s="3548"/>
      <c r="Q507" s="3548"/>
      <c r="R507" s="3549"/>
      <c r="S507" s="1690"/>
    </row>
    <row r="508" spans="1:19" ht="52.5" customHeight="1">
      <c r="A508" s="2213"/>
      <c r="B508" s="1738" t="s">
        <v>1505</v>
      </c>
      <c r="C508" s="2213" t="s">
        <v>178</v>
      </c>
      <c r="D508" s="3575"/>
      <c r="E508" s="1892"/>
      <c r="F508" s="1892"/>
      <c r="G508" s="3547">
        <v>4070</v>
      </c>
      <c r="H508" s="3548"/>
      <c r="I508" s="3548"/>
      <c r="J508" s="3548"/>
      <c r="K508" s="3548"/>
      <c r="L508" s="3548"/>
      <c r="M508" s="3548"/>
      <c r="N508" s="3548"/>
      <c r="O508" s="3548"/>
      <c r="P508" s="3548"/>
      <c r="Q508" s="3548"/>
      <c r="R508" s="3549"/>
      <c r="S508" s="1690"/>
    </row>
    <row r="509" spans="1:19" ht="52.5" customHeight="1">
      <c r="A509" s="2213"/>
      <c r="B509" s="2214" t="s">
        <v>1511</v>
      </c>
      <c r="C509" s="2213"/>
      <c r="D509" s="3575"/>
      <c r="E509" s="1908"/>
      <c r="F509" s="1908"/>
      <c r="G509" s="1908"/>
      <c r="H509" s="1908"/>
      <c r="I509" s="1908"/>
      <c r="J509" s="1908"/>
      <c r="K509" s="1892"/>
      <c r="L509" s="1911"/>
      <c r="M509" s="1881"/>
      <c r="N509" s="1908"/>
      <c r="O509" s="1908"/>
      <c r="P509" s="1908"/>
      <c r="Q509" s="1908"/>
      <c r="R509" s="1908"/>
      <c r="S509" s="1690"/>
    </row>
    <row r="510" spans="1:19" ht="52.5" customHeight="1">
      <c r="A510" s="2213"/>
      <c r="B510" s="1738" t="s">
        <v>1506</v>
      </c>
      <c r="C510" s="2213" t="s">
        <v>178</v>
      </c>
      <c r="D510" s="3575" t="s">
        <v>1564</v>
      </c>
      <c r="E510" s="1908"/>
      <c r="F510" s="1908"/>
      <c r="G510" s="3547">
        <v>4660</v>
      </c>
      <c r="H510" s="3548"/>
      <c r="I510" s="3548"/>
      <c r="J510" s="3548"/>
      <c r="K510" s="3548"/>
      <c r="L510" s="3548"/>
      <c r="M510" s="3548"/>
      <c r="N510" s="3548"/>
      <c r="O510" s="3548"/>
      <c r="P510" s="3548"/>
      <c r="Q510" s="3548"/>
      <c r="R510" s="3549"/>
      <c r="S510" s="1690"/>
    </row>
    <row r="511" spans="1:19" ht="52.5" customHeight="1">
      <c r="A511" s="2213"/>
      <c r="B511" s="1738" t="s">
        <v>1507</v>
      </c>
      <c r="C511" s="2213" t="s">
        <v>178</v>
      </c>
      <c r="D511" s="3575"/>
      <c r="E511" s="1908"/>
      <c r="F511" s="1908"/>
      <c r="G511" s="3547">
        <v>6570</v>
      </c>
      <c r="H511" s="3548"/>
      <c r="I511" s="3548"/>
      <c r="J511" s="3548"/>
      <c r="K511" s="3548"/>
      <c r="L511" s="3548"/>
      <c r="M511" s="3548"/>
      <c r="N511" s="3548"/>
      <c r="O511" s="3548"/>
      <c r="P511" s="3548"/>
      <c r="Q511" s="3548"/>
      <c r="R511" s="3549"/>
      <c r="S511" s="1690"/>
    </row>
    <row r="512" spans="1:19" ht="52.5" customHeight="1">
      <c r="A512" s="2213"/>
      <c r="B512" s="1738" t="s">
        <v>180</v>
      </c>
      <c r="C512" s="2213" t="s">
        <v>178</v>
      </c>
      <c r="D512" s="3575"/>
      <c r="E512" s="1908"/>
      <c r="F512" s="1908"/>
      <c r="G512" s="3547">
        <v>8430</v>
      </c>
      <c r="H512" s="3548"/>
      <c r="I512" s="3548"/>
      <c r="J512" s="3548"/>
      <c r="K512" s="3548"/>
      <c r="L512" s="3548"/>
      <c r="M512" s="3548"/>
      <c r="N512" s="3548"/>
      <c r="O512" s="3548"/>
      <c r="P512" s="3548"/>
      <c r="Q512" s="3548"/>
      <c r="R512" s="3549"/>
      <c r="S512" s="1690"/>
    </row>
    <row r="513" spans="1:19" ht="52.5" customHeight="1">
      <c r="A513" s="2213"/>
      <c r="B513" s="1738" t="s">
        <v>1508</v>
      </c>
      <c r="C513" s="2213" t="s">
        <v>178</v>
      </c>
      <c r="D513" s="3575"/>
      <c r="E513" s="1908"/>
      <c r="F513" s="1908"/>
      <c r="G513" s="3547">
        <v>12000</v>
      </c>
      <c r="H513" s="3548"/>
      <c r="I513" s="3548"/>
      <c r="J513" s="3548"/>
      <c r="K513" s="3548"/>
      <c r="L513" s="3548"/>
      <c r="M513" s="3548"/>
      <c r="N513" s="3548"/>
      <c r="O513" s="3548"/>
      <c r="P513" s="3548"/>
      <c r="Q513" s="3548"/>
      <c r="R513" s="3549"/>
      <c r="S513" s="1690"/>
    </row>
    <row r="514" spans="1:19" ht="52.5" customHeight="1">
      <c r="A514" s="2213"/>
      <c r="B514" s="1738" t="s">
        <v>732</v>
      </c>
      <c r="C514" s="2213" t="s">
        <v>178</v>
      </c>
      <c r="D514" s="3575"/>
      <c r="E514" s="1908"/>
      <c r="F514" s="1908"/>
      <c r="G514" s="3547">
        <v>19460</v>
      </c>
      <c r="H514" s="3548"/>
      <c r="I514" s="3548"/>
      <c r="J514" s="3548"/>
      <c r="K514" s="3548"/>
      <c r="L514" s="3548"/>
      <c r="M514" s="3548"/>
      <c r="N514" s="3548"/>
      <c r="O514" s="3548"/>
      <c r="P514" s="3548"/>
      <c r="Q514" s="3548"/>
      <c r="R514" s="3549"/>
      <c r="S514" s="1690"/>
    </row>
    <row r="515" spans="1:19" ht="52.5" customHeight="1">
      <c r="A515" s="2213"/>
      <c r="B515" s="3574" t="s">
        <v>1512</v>
      </c>
      <c r="C515" s="3574"/>
      <c r="D515" s="3574"/>
      <c r="E515" s="1908"/>
      <c r="F515" s="1908"/>
      <c r="G515" s="1908"/>
      <c r="H515" s="1908"/>
      <c r="I515" s="1908"/>
      <c r="J515" s="1908"/>
      <c r="K515" s="1908"/>
      <c r="L515" s="1911"/>
      <c r="M515" s="1881"/>
      <c r="N515" s="1908"/>
      <c r="O515" s="1908"/>
      <c r="P515" s="1908"/>
      <c r="Q515" s="1908"/>
      <c r="R515" s="1908"/>
      <c r="S515" s="1690"/>
    </row>
    <row r="516" spans="1:19" ht="52.5" customHeight="1">
      <c r="A516" s="2213"/>
      <c r="B516" s="1738" t="s">
        <v>183</v>
      </c>
      <c r="C516" s="2213" t="s">
        <v>178</v>
      </c>
      <c r="D516" s="3575" t="s">
        <v>182</v>
      </c>
      <c r="E516" s="1908"/>
      <c r="F516" s="1908"/>
      <c r="G516" s="3547">
        <v>9680</v>
      </c>
      <c r="H516" s="3548"/>
      <c r="I516" s="3548"/>
      <c r="J516" s="3548"/>
      <c r="K516" s="3548"/>
      <c r="L516" s="3548"/>
      <c r="M516" s="3548"/>
      <c r="N516" s="3548"/>
      <c r="O516" s="3548"/>
      <c r="P516" s="3548"/>
      <c r="Q516" s="3548"/>
      <c r="R516" s="3549"/>
      <c r="S516" s="1690"/>
    </row>
    <row r="517" spans="1:19" ht="52.5" customHeight="1">
      <c r="A517" s="2213"/>
      <c r="B517" s="1738" t="s">
        <v>184</v>
      </c>
      <c r="C517" s="2213" t="s">
        <v>178</v>
      </c>
      <c r="D517" s="3575"/>
      <c r="E517" s="1908"/>
      <c r="F517" s="1908"/>
      <c r="G517" s="3547">
        <v>13640</v>
      </c>
      <c r="H517" s="3548"/>
      <c r="I517" s="3548"/>
      <c r="J517" s="3548"/>
      <c r="K517" s="3548"/>
      <c r="L517" s="3548"/>
      <c r="M517" s="3548"/>
      <c r="N517" s="3548"/>
      <c r="O517" s="3548"/>
      <c r="P517" s="3548"/>
      <c r="Q517" s="3548"/>
      <c r="R517" s="3549"/>
      <c r="S517" s="1690"/>
    </row>
    <row r="518" spans="1:19" ht="52.5" customHeight="1">
      <c r="A518" s="2213"/>
      <c r="B518" s="1738" t="s">
        <v>185</v>
      </c>
      <c r="C518" s="2213" t="s">
        <v>178</v>
      </c>
      <c r="D518" s="3575"/>
      <c r="E518" s="1908"/>
      <c r="F518" s="1908"/>
      <c r="G518" s="3547">
        <v>49610</v>
      </c>
      <c r="H518" s="3548"/>
      <c r="I518" s="3548"/>
      <c r="J518" s="3548"/>
      <c r="K518" s="3548"/>
      <c r="L518" s="3548"/>
      <c r="M518" s="3548"/>
      <c r="N518" s="3548"/>
      <c r="O518" s="3548"/>
      <c r="P518" s="3548"/>
      <c r="Q518" s="3548"/>
      <c r="R518" s="3549"/>
      <c r="S518" s="1690"/>
    </row>
    <row r="519" spans="1:19" ht="52.5" customHeight="1">
      <c r="A519" s="2213"/>
      <c r="B519" s="2214" t="s">
        <v>186</v>
      </c>
      <c r="C519" s="2213"/>
      <c r="D519" s="1902"/>
      <c r="E519" s="1908"/>
      <c r="F519" s="1908"/>
      <c r="G519" s="1908"/>
      <c r="H519" s="1908"/>
      <c r="I519" s="1908"/>
      <c r="J519" s="1908"/>
      <c r="K519" s="1908"/>
      <c r="L519" s="1911"/>
      <c r="M519" s="1881"/>
      <c r="N519" s="1908"/>
      <c r="O519" s="1908"/>
      <c r="P519" s="1908"/>
      <c r="Q519" s="1908"/>
      <c r="R519" s="1908"/>
      <c r="S519" s="1690"/>
    </row>
    <row r="520" spans="1:19" ht="52.5" customHeight="1">
      <c r="A520" s="2213"/>
      <c r="B520" s="1738" t="s">
        <v>187</v>
      </c>
      <c r="C520" s="2213" t="s">
        <v>188</v>
      </c>
      <c r="D520" s="3575" t="s">
        <v>1565</v>
      </c>
      <c r="E520" s="1908"/>
      <c r="F520" s="1908"/>
      <c r="G520" s="3547">
        <v>20420</v>
      </c>
      <c r="H520" s="3548"/>
      <c r="I520" s="3548"/>
      <c r="J520" s="3548"/>
      <c r="K520" s="3548"/>
      <c r="L520" s="3548"/>
      <c r="M520" s="3548"/>
      <c r="N520" s="3548"/>
      <c r="O520" s="3548"/>
      <c r="P520" s="3548"/>
      <c r="Q520" s="3548"/>
      <c r="R520" s="3549"/>
      <c r="S520" s="1690"/>
    </row>
    <row r="521" spans="1:19" ht="52.5" customHeight="1">
      <c r="A521" s="2213"/>
      <c r="B521" s="1738" t="s">
        <v>189</v>
      </c>
      <c r="C521" s="2213" t="s">
        <v>188</v>
      </c>
      <c r="D521" s="3575"/>
      <c r="E521" s="1908"/>
      <c r="F521" s="1908"/>
      <c r="G521" s="3547">
        <v>23700</v>
      </c>
      <c r="H521" s="3548"/>
      <c r="I521" s="3548"/>
      <c r="J521" s="3548"/>
      <c r="K521" s="3548"/>
      <c r="L521" s="3548"/>
      <c r="M521" s="3548"/>
      <c r="N521" s="3548"/>
      <c r="O521" s="3548"/>
      <c r="P521" s="3548"/>
      <c r="Q521" s="3548"/>
      <c r="R521" s="3549"/>
      <c r="S521" s="1690"/>
    </row>
    <row r="522" spans="1:19" ht="52.5" customHeight="1">
      <c r="A522" s="2213"/>
      <c r="B522" s="1738" t="s">
        <v>1509</v>
      </c>
      <c r="C522" s="2213" t="s">
        <v>190</v>
      </c>
      <c r="D522" s="3575"/>
      <c r="E522" s="1908"/>
      <c r="F522" s="1908"/>
      <c r="G522" s="3547">
        <v>190880</v>
      </c>
      <c r="H522" s="3548"/>
      <c r="I522" s="3548"/>
      <c r="J522" s="3548"/>
      <c r="K522" s="3548"/>
      <c r="L522" s="3548"/>
      <c r="M522" s="3548"/>
      <c r="N522" s="3548"/>
      <c r="O522" s="3548"/>
      <c r="P522" s="3548"/>
      <c r="Q522" s="3548"/>
      <c r="R522" s="3549"/>
      <c r="S522" s="1690"/>
    </row>
    <row r="523" spans="1:19" ht="52.5" customHeight="1">
      <c r="A523" s="1824"/>
      <c r="B523" s="1738" t="s">
        <v>1510</v>
      </c>
      <c r="C523" s="2213" t="s">
        <v>190</v>
      </c>
      <c r="D523" s="3575"/>
      <c r="E523" s="1908"/>
      <c r="F523" s="1908"/>
      <c r="G523" s="3547">
        <v>265100</v>
      </c>
      <c r="H523" s="3548"/>
      <c r="I523" s="3548"/>
      <c r="J523" s="3548"/>
      <c r="K523" s="3548"/>
      <c r="L523" s="3548"/>
      <c r="M523" s="3548"/>
      <c r="N523" s="3548"/>
      <c r="O523" s="3548"/>
      <c r="P523" s="3548"/>
      <c r="Q523" s="3548"/>
      <c r="R523" s="3549"/>
      <c r="S523" s="1690"/>
    </row>
    <row r="524" spans="1:19" ht="38.25" customHeight="1">
      <c r="A524" s="1791">
        <v>4</v>
      </c>
      <c r="B524" s="3569" t="s">
        <v>2401</v>
      </c>
      <c r="C524" s="3569"/>
      <c r="D524" s="3569"/>
      <c r="E524" s="3569"/>
      <c r="F524" s="3569"/>
      <c r="G524" s="3569"/>
      <c r="H524" s="3569"/>
      <c r="I524" s="3569"/>
      <c r="J524" s="3569"/>
      <c r="K524" s="3569"/>
      <c r="L524" s="3569"/>
      <c r="M524" s="3569"/>
      <c r="N524" s="3569"/>
      <c r="O524" s="3569"/>
      <c r="P524" s="3569"/>
      <c r="Q524" s="3569"/>
      <c r="R524" s="3569"/>
      <c r="S524" s="1690"/>
    </row>
    <row r="525" spans="1:19" ht="27.75" customHeight="1">
      <c r="A525" s="1791" t="s">
        <v>1623</v>
      </c>
      <c r="B525" s="3558" t="s">
        <v>1984</v>
      </c>
      <c r="C525" s="3558"/>
      <c r="D525" s="3558"/>
      <c r="E525" s="3558"/>
      <c r="F525" s="3558"/>
      <c r="G525" s="3558"/>
      <c r="H525" s="3558"/>
      <c r="I525" s="3558"/>
      <c r="J525" s="3558"/>
      <c r="K525" s="3558"/>
      <c r="L525" s="3558"/>
      <c r="M525" s="3558"/>
      <c r="N525" s="3558"/>
      <c r="O525" s="3558"/>
      <c r="P525" s="3558"/>
      <c r="Q525" s="3558"/>
      <c r="R525" s="3558"/>
      <c r="S525" s="1690"/>
    </row>
    <row r="526" spans="1:19" ht="88.5" customHeight="1">
      <c r="A526" s="1824"/>
      <c r="B526" s="1696" t="s">
        <v>1983</v>
      </c>
      <c r="C526" s="2213" t="s">
        <v>1292</v>
      </c>
      <c r="D526" s="2209"/>
      <c r="E526" s="2209"/>
      <c r="F526" s="2209"/>
      <c r="G526" s="3547">
        <v>1920000</v>
      </c>
      <c r="H526" s="3548"/>
      <c r="I526" s="3548"/>
      <c r="J526" s="3548"/>
      <c r="K526" s="3548"/>
      <c r="L526" s="3548"/>
      <c r="M526" s="3548"/>
      <c r="N526" s="3548"/>
      <c r="O526" s="3548"/>
      <c r="P526" s="3548"/>
      <c r="Q526" s="3548"/>
      <c r="R526" s="3549"/>
      <c r="S526" s="1690"/>
    </row>
    <row r="527" spans="1:19" ht="88.5" customHeight="1">
      <c r="A527" s="1824"/>
      <c r="B527" s="1696" t="s">
        <v>1983</v>
      </c>
      <c r="C527" s="2213" t="s">
        <v>1292</v>
      </c>
      <c r="D527" s="2209"/>
      <c r="E527" s="2209"/>
      <c r="F527" s="2209"/>
      <c r="G527" s="3547">
        <v>2560000</v>
      </c>
      <c r="H527" s="3548"/>
      <c r="I527" s="3548"/>
      <c r="J527" s="3548"/>
      <c r="K527" s="3548"/>
      <c r="L527" s="3548"/>
      <c r="M527" s="3548"/>
      <c r="N527" s="3548"/>
      <c r="O527" s="3548"/>
      <c r="P527" s="3548"/>
      <c r="Q527" s="3548"/>
      <c r="R527" s="3549"/>
      <c r="S527" s="1690"/>
    </row>
    <row r="528" spans="1:19" ht="88.5" customHeight="1">
      <c r="A528" s="1824"/>
      <c r="B528" s="1793" t="s">
        <v>2066</v>
      </c>
      <c r="C528" s="2213" t="s">
        <v>1292</v>
      </c>
      <c r="D528" s="2209"/>
      <c r="E528" s="2209"/>
      <c r="F528" s="2209"/>
      <c r="G528" s="3547">
        <v>3700000</v>
      </c>
      <c r="H528" s="3548"/>
      <c r="I528" s="3548"/>
      <c r="J528" s="3548"/>
      <c r="K528" s="3548"/>
      <c r="L528" s="3548"/>
      <c r="M528" s="3548"/>
      <c r="N528" s="3548"/>
      <c r="O528" s="3548"/>
      <c r="P528" s="3548"/>
      <c r="Q528" s="3548"/>
      <c r="R528" s="3549"/>
      <c r="S528" s="1690"/>
    </row>
    <row r="529" spans="1:19" ht="88.5" customHeight="1">
      <c r="A529" s="1824"/>
      <c r="B529" s="1793" t="s">
        <v>2067</v>
      </c>
      <c r="C529" s="2213" t="s">
        <v>1292</v>
      </c>
      <c r="D529" s="2209"/>
      <c r="E529" s="2209"/>
      <c r="F529" s="2209"/>
      <c r="G529" s="3547">
        <v>4600000</v>
      </c>
      <c r="H529" s="3548"/>
      <c r="I529" s="3548"/>
      <c r="J529" s="3548"/>
      <c r="K529" s="3548"/>
      <c r="L529" s="3548"/>
      <c r="M529" s="3548"/>
      <c r="N529" s="3548"/>
      <c r="O529" s="3548"/>
      <c r="P529" s="3548"/>
      <c r="Q529" s="3548"/>
      <c r="R529" s="3549"/>
      <c r="S529" s="1690"/>
    </row>
    <row r="530" spans="1:19" ht="88.5" customHeight="1">
      <c r="A530" s="1824"/>
      <c r="B530" s="1793" t="s">
        <v>2068</v>
      </c>
      <c r="C530" s="2213" t="s">
        <v>1292</v>
      </c>
      <c r="D530" s="2209"/>
      <c r="E530" s="2209"/>
      <c r="F530" s="2209"/>
      <c r="G530" s="3547">
        <v>3040000</v>
      </c>
      <c r="H530" s="3548"/>
      <c r="I530" s="3548"/>
      <c r="J530" s="3548"/>
      <c r="K530" s="3548"/>
      <c r="L530" s="3548"/>
      <c r="M530" s="3548"/>
      <c r="N530" s="3548"/>
      <c r="O530" s="3548"/>
      <c r="P530" s="3548"/>
      <c r="Q530" s="3548"/>
      <c r="R530" s="3549"/>
      <c r="S530" s="1690"/>
    </row>
    <row r="531" spans="1:19" ht="88.5" customHeight="1">
      <c r="A531" s="1824"/>
      <c r="B531" s="1793" t="s">
        <v>2069</v>
      </c>
      <c r="C531" s="2213" t="s">
        <v>1292</v>
      </c>
      <c r="D531" s="2209"/>
      <c r="E531" s="2209"/>
      <c r="F531" s="2209"/>
      <c r="G531" s="3547">
        <v>3500000</v>
      </c>
      <c r="H531" s="3548"/>
      <c r="I531" s="3548"/>
      <c r="J531" s="3548"/>
      <c r="K531" s="3548"/>
      <c r="L531" s="3548"/>
      <c r="M531" s="3548"/>
      <c r="N531" s="3548"/>
      <c r="O531" s="3548"/>
      <c r="P531" s="3548"/>
      <c r="Q531" s="3548"/>
      <c r="R531" s="3549"/>
      <c r="S531" s="1690"/>
    </row>
    <row r="532" spans="1:19" ht="88.5" customHeight="1">
      <c r="A532" s="1824"/>
      <c r="B532" s="1793" t="s">
        <v>2070</v>
      </c>
      <c r="C532" s="2213" t="s">
        <v>1292</v>
      </c>
      <c r="D532" s="2209"/>
      <c r="E532" s="2209"/>
      <c r="F532" s="2209"/>
      <c r="G532" s="3547">
        <v>6600000</v>
      </c>
      <c r="H532" s="3548"/>
      <c r="I532" s="3548"/>
      <c r="J532" s="3548"/>
      <c r="K532" s="3548"/>
      <c r="L532" s="3548"/>
      <c r="M532" s="3548"/>
      <c r="N532" s="3548"/>
      <c r="O532" s="3548"/>
      <c r="P532" s="3548"/>
      <c r="Q532" s="3548"/>
      <c r="R532" s="3549"/>
      <c r="S532" s="1690"/>
    </row>
    <row r="533" spans="1:19" ht="88.5" customHeight="1">
      <c r="A533" s="1824"/>
      <c r="B533" s="1793" t="s">
        <v>2071</v>
      </c>
      <c r="C533" s="2213" t="s">
        <v>1292</v>
      </c>
      <c r="D533" s="2209"/>
      <c r="E533" s="2209"/>
      <c r="F533" s="2209"/>
      <c r="G533" s="3547">
        <v>18740000</v>
      </c>
      <c r="H533" s="3548"/>
      <c r="I533" s="3548"/>
      <c r="J533" s="3548"/>
      <c r="K533" s="3548"/>
      <c r="L533" s="3548"/>
      <c r="M533" s="3548"/>
      <c r="N533" s="3548"/>
      <c r="O533" s="3548"/>
      <c r="P533" s="3548"/>
      <c r="Q533" s="3548"/>
      <c r="R533" s="3549"/>
      <c r="S533" s="1690"/>
    </row>
    <row r="534" spans="1:19" ht="88.5" customHeight="1">
      <c r="A534" s="1824"/>
      <c r="B534" s="1793" t="s">
        <v>2072</v>
      </c>
      <c r="C534" s="2213" t="s">
        <v>1292</v>
      </c>
      <c r="D534" s="2209"/>
      <c r="E534" s="2209"/>
      <c r="F534" s="2209"/>
      <c r="G534" s="3547">
        <v>23020000</v>
      </c>
      <c r="H534" s="3548"/>
      <c r="I534" s="3548"/>
      <c r="J534" s="3548"/>
      <c r="K534" s="3548"/>
      <c r="L534" s="3548"/>
      <c r="M534" s="3548"/>
      <c r="N534" s="3548"/>
      <c r="O534" s="3548"/>
      <c r="P534" s="3548"/>
      <c r="Q534" s="3548"/>
      <c r="R534" s="3549"/>
      <c r="S534" s="1690"/>
    </row>
    <row r="535" spans="1:19" ht="88.5" customHeight="1">
      <c r="A535" s="1824"/>
      <c r="B535" s="1793" t="s">
        <v>2073</v>
      </c>
      <c r="C535" s="2213" t="s">
        <v>1292</v>
      </c>
      <c r="D535" s="2209"/>
      <c r="E535" s="2209"/>
      <c r="F535" s="2209"/>
      <c r="G535" s="3547">
        <v>26170000</v>
      </c>
      <c r="H535" s="3548"/>
      <c r="I535" s="3548"/>
      <c r="J535" s="3548"/>
      <c r="K535" s="3548"/>
      <c r="L535" s="3548"/>
      <c r="M535" s="3548"/>
      <c r="N535" s="3548"/>
      <c r="O535" s="3548"/>
      <c r="P535" s="3548"/>
      <c r="Q535" s="3548"/>
      <c r="R535" s="3549"/>
      <c r="S535" s="1690"/>
    </row>
    <row r="536" spans="1:19" ht="88.5" customHeight="1">
      <c r="A536" s="1824"/>
      <c r="B536" s="1793" t="s">
        <v>2074</v>
      </c>
      <c r="C536" s="2213" t="s">
        <v>1292</v>
      </c>
      <c r="D536" s="2209"/>
      <c r="E536" s="2209"/>
      <c r="F536" s="2209"/>
      <c r="G536" s="3547">
        <v>3400000</v>
      </c>
      <c r="H536" s="3548"/>
      <c r="I536" s="3548"/>
      <c r="J536" s="3548"/>
      <c r="K536" s="3548"/>
      <c r="L536" s="3548"/>
      <c r="M536" s="3548"/>
      <c r="N536" s="3548"/>
      <c r="O536" s="3548"/>
      <c r="P536" s="3548"/>
      <c r="Q536" s="3548"/>
      <c r="R536" s="3549"/>
      <c r="S536" s="1690"/>
    </row>
    <row r="537" spans="1:19" ht="88.5" customHeight="1">
      <c r="A537" s="1824"/>
      <c r="B537" s="1793" t="s">
        <v>2075</v>
      </c>
      <c r="C537" s="2213" t="s">
        <v>1292</v>
      </c>
      <c r="D537" s="2209"/>
      <c r="E537" s="2209"/>
      <c r="F537" s="2209"/>
      <c r="G537" s="3547">
        <v>3600000</v>
      </c>
      <c r="H537" s="3548"/>
      <c r="I537" s="3548"/>
      <c r="J537" s="3548"/>
      <c r="K537" s="3548"/>
      <c r="L537" s="3548"/>
      <c r="M537" s="3548"/>
      <c r="N537" s="3548"/>
      <c r="O537" s="3548"/>
      <c r="P537" s="3548"/>
      <c r="Q537" s="3548"/>
      <c r="R537" s="3549"/>
      <c r="S537" s="1690"/>
    </row>
    <row r="538" spans="1:19" ht="29.25" customHeight="1">
      <c r="A538" s="1791" t="s">
        <v>1624</v>
      </c>
      <c r="B538" s="3558" t="s">
        <v>2076</v>
      </c>
      <c r="C538" s="3558"/>
      <c r="D538" s="3558"/>
      <c r="E538" s="3558"/>
      <c r="F538" s="3558"/>
      <c r="G538" s="3558"/>
      <c r="H538" s="3558"/>
      <c r="I538" s="3558"/>
      <c r="J538" s="3558"/>
      <c r="K538" s="3558"/>
      <c r="L538" s="3558"/>
      <c r="M538" s="3558"/>
      <c r="N538" s="3558"/>
      <c r="O538" s="3558"/>
      <c r="P538" s="3558"/>
      <c r="Q538" s="3558"/>
      <c r="R538" s="3558"/>
      <c r="S538" s="1690"/>
    </row>
    <row r="539" spans="1:19" ht="104.25" customHeight="1">
      <c r="A539" s="1824"/>
      <c r="B539" s="2229" t="s">
        <v>2077</v>
      </c>
      <c r="C539" s="2213" t="s">
        <v>1292</v>
      </c>
      <c r="D539" s="2209"/>
      <c r="E539" s="2209"/>
      <c r="F539" s="2209"/>
      <c r="G539" s="3547">
        <v>6820000</v>
      </c>
      <c r="H539" s="3548"/>
      <c r="I539" s="3548"/>
      <c r="J539" s="3548"/>
      <c r="K539" s="3548"/>
      <c r="L539" s="3548"/>
      <c r="M539" s="3548"/>
      <c r="N539" s="3548"/>
      <c r="O539" s="3548"/>
      <c r="P539" s="3548"/>
      <c r="Q539" s="3548"/>
      <c r="R539" s="3549"/>
      <c r="S539" s="1690"/>
    </row>
    <row r="540" spans="1:19" ht="104.25" customHeight="1">
      <c r="A540" s="1824"/>
      <c r="B540" s="2229" t="s">
        <v>2078</v>
      </c>
      <c r="C540" s="2213" t="s">
        <v>1292</v>
      </c>
      <c r="D540" s="2209"/>
      <c r="E540" s="2209"/>
      <c r="F540" s="2209"/>
      <c r="G540" s="3547">
        <v>7150000</v>
      </c>
      <c r="H540" s="3548"/>
      <c r="I540" s="3548"/>
      <c r="J540" s="3548"/>
      <c r="K540" s="3548"/>
      <c r="L540" s="3548"/>
      <c r="M540" s="3548"/>
      <c r="N540" s="3548"/>
      <c r="O540" s="3548"/>
      <c r="P540" s="3548"/>
      <c r="Q540" s="3548"/>
      <c r="R540" s="3549"/>
      <c r="S540" s="1690"/>
    </row>
    <row r="541" spans="1:19" ht="104.25" customHeight="1">
      <c r="A541" s="1824"/>
      <c r="B541" s="2229" t="s">
        <v>2079</v>
      </c>
      <c r="C541" s="2213" t="s">
        <v>1292</v>
      </c>
      <c r="D541" s="2209"/>
      <c r="E541" s="2209"/>
      <c r="F541" s="2209"/>
      <c r="G541" s="3547">
        <v>7058700</v>
      </c>
      <c r="H541" s="3548"/>
      <c r="I541" s="3548"/>
      <c r="J541" s="3548"/>
      <c r="K541" s="3548"/>
      <c r="L541" s="3548"/>
      <c r="M541" s="3548"/>
      <c r="N541" s="3548"/>
      <c r="O541" s="3548"/>
      <c r="P541" s="3548"/>
      <c r="Q541" s="3548"/>
      <c r="R541" s="3549"/>
      <c r="S541" s="1690"/>
    </row>
    <row r="542" spans="1:19" ht="104.25" customHeight="1">
      <c r="A542" s="1824"/>
      <c r="B542" s="2229" t="s">
        <v>2080</v>
      </c>
      <c r="C542" s="2213" t="s">
        <v>1292</v>
      </c>
      <c r="D542" s="2209"/>
      <c r="E542" s="2209"/>
      <c r="F542" s="2209"/>
      <c r="G542" s="3547">
        <v>7399000</v>
      </c>
      <c r="H542" s="3548"/>
      <c r="I542" s="3548"/>
      <c r="J542" s="3548"/>
      <c r="K542" s="3548"/>
      <c r="L542" s="3548"/>
      <c r="M542" s="3548"/>
      <c r="N542" s="3548"/>
      <c r="O542" s="3548"/>
      <c r="P542" s="3548"/>
      <c r="Q542" s="3548"/>
      <c r="R542" s="3549"/>
      <c r="S542" s="1690"/>
    </row>
    <row r="543" spans="1:19" ht="104.25" customHeight="1">
      <c r="A543" s="1824"/>
      <c r="B543" s="2229" t="s">
        <v>2081</v>
      </c>
      <c r="C543" s="2213" t="s">
        <v>1292</v>
      </c>
      <c r="D543" s="2209"/>
      <c r="E543" s="2209"/>
      <c r="F543" s="2209"/>
      <c r="G543" s="3547">
        <v>7744000</v>
      </c>
      <c r="H543" s="3548"/>
      <c r="I543" s="3548"/>
      <c r="J543" s="3548"/>
      <c r="K543" s="3548"/>
      <c r="L543" s="3548"/>
      <c r="M543" s="3548"/>
      <c r="N543" s="3548"/>
      <c r="O543" s="3548"/>
      <c r="P543" s="3548"/>
      <c r="Q543" s="3548"/>
      <c r="R543" s="3549"/>
      <c r="S543" s="1690"/>
    </row>
    <row r="544" spans="1:19" ht="23.25" customHeight="1">
      <c r="A544" s="1791" t="s">
        <v>1625</v>
      </c>
      <c r="B544" s="3558" t="s">
        <v>2090</v>
      </c>
      <c r="C544" s="3558"/>
      <c r="D544" s="3558"/>
      <c r="E544" s="3558"/>
      <c r="F544" s="3558"/>
      <c r="G544" s="3558"/>
      <c r="H544" s="3558"/>
      <c r="I544" s="3558"/>
      <c r="J544" s="3558"/>
      <c r="K544" s="3558"/>
      <c r="L544" s="3558"/>
      <c r="M544" s="3558"/>
      <c r="N544" s="3558"/>
      <c r="O544" s="3558"/>
      <c r="P544" s="3558"/>
      <c r="Q544" s="3558"/>
      <c r="R544" s="3558"/>
      <c r="S544" s="1690"/>
    </row>
    <row r="545" spans="1:19" ht="84.75" customHeight="1">
      <c r="A545" s="1824"/>
      <c r="B545" s="1796" t="s">
        <v>2088</v>
      </c>
      <c r="C545" s="2213" t="s">
        <v>1292</v>
      </c>
      <c r="D545" s="2209"/>
      <c r="E545" s="2209"/>
      <c r="F545" s="2209"/>
      <c r="G545" s="3547">
        <v>6000000</v>
      </c>
      <c r="H545" s="3548"/>
      <c r="I545" s="3548"/>
      <c r="J545" s="3548"/>
      <c r="K545" s="3548"/>
      <c r="L545" s="3548"/>
      <c r="M545" s="3548"/>
      <c r="N545" s="3548"/>
      <c r="O545" s="3548"/>
      <c r="P545" s="3548"/>
      <c r="Q545" s="3548"/>
      <c r="R545" s="3549"/>
      <c r="S545" s="1690"/>
    </row>
    <row r="546" spans="1:19" ht="84.75" customHeight="1">
      <c r="A546" s="1824"/>
      <c r="B546" s="1796" t="s">
        <v>2089</v>
      </c>
      <c r="C546" s="2213" t="s">
        <v>1292</v>
      </c>
      <c r="D546" s="2209"/>
      <c r="E546" s="2209"/>
      <c r="F546" s="2209"/>
      <c r="G546" s="3547">
        <v>7000000</v>
      </c>
      <c r="H546" s="3548"/>
      <c r="I546" s="3548"/>
      <c r="J546" s="3548"/>
      <c r="K546" s="3548"/>
      <c r="L546" s="3548"/>
      <c r="M546" s="3548"/>
      <c r="N546" s="3548"/>
      <c r="O546" s="3548"/>
      <c r="P546" s="3548"/>
      <c r="Q546" s="3548"/>
      <c r="R546" s="3549"/>
      <c r="S546" s="1690"/>
    </row>
    <row r="547" spans="1:19" ht="84.75" customHeight="1">
      <c r="A547" s="1824"/>
      <c r="B547" s="1796" t="s">
        <v>2091</v>
      </c>
      <c r="C547" s="2213" t="s">
        <v>1292</v>
      </c>
      <c r="D547" s="2209"/>
      <c r="E547" s="2209"/>
      <c r="F547" s="2209"/>
      <c r="G547" s="3547">
        <v>7200000</v>
      </c>
      <c r="H547" s="3548"/>
      <c r="I547" s="3548"/>
      <c r="J547" s="3548"/>
      <c r="K547" s="3548"/>
      <c r="L547" s="3548"/>
      <c r="M547" s="3548"/>
      <c r="N547" s="3548"/>
      <c r="O547" s="3548"/>
      <c r="P547" s="3548"/>
      <c r="Q547" s="3548"/>
      <c r="R547" s="3549"/>
      <c r="S547" s="1690"/>
    </row>
    <row r="548" spans="1:19" ht="84.75" customHeight="1">
      <c r="A548" s="1824"/>
      <c r="B548" s="1796" t="s">
        <v>2092</v>
      </c>
      <c r="C548" s="2213" t="s">
        <v>1292</v>
      </c>
      <c r="D548" s="2209"/>
      <c r="E548" s="2209"/>
      <c r="F548" s="2209"/>
      <c r="G548" s="3547">
        <v>7500000</v>
      </c>
      <c r="H548" s="3548"/>
      <c r="I548" s="3548"/>
      <c r="J548" s="3548"/>
      <c r="K548" s="3548"/>
      <c r="L548" s="3548"/>
      <c r="M548" s="3548"/>
      <c r="N548" s="3548"/>
      <c r="O548" s="3548"/>
      <c r="P548" s="3548"/>
      <c r="Q548" s="3548"/>
      <c r="R548" s="3549"/>
      <c r="S548" s="1690"/>
    </row>
    <row r="549" spans="1:19" ht="84.75" customHeight="1">
      <c r="A549" s="1824"/>
      <c r="B549" s="1796" t="s">
        <v>2093</v>
      </c>
      <c r="C549" s="2213" t="s">
        <v>1292</v>
      </c>
      <c r="D549" s="2209"/>
      <c r="E549" s="2209"/>
      <c r="F549" s="2209"/>
      <c r="G549" s="3547">
        <v>9000000</v>
      </c>
      <c r="H549" s="3548"/>
      <c r="I549" s="3548"/>
      <c r="J549" s="3548"/>
      <c r="K549" s="3548"/>
      <c r="L549" s="3548"/>
      <c r="M549" s="3548"/>
      <c r="N549" s="3548"/>
      <c r="O549" s="3548"/>
      <c r="P549" s="3548"/>
      <c r="Q549" s="3548"/>
      <c r="R549" s="3549"/>
      <c r="S549" s="1690"/>
    </row>
    <row r="550" spans="1:19" ht="25.5" customHeight="1">
      <c r="A550" s="1791" t="s">
        <v>1626</v>
      </c>
      <c r="B550" s="3558" t="s">
        <v>2094</v>
      </c>
      <c r="C550" s="3558"/>
      <c r="D550" s="3558"/>
      <c r="E550" s="3558"/>
      <c r="F550" s="3558"/>
      <c r="G550" s="3558"/>
      <c r="H550" s="3558"/>
      <c r="I550" s="3558"/>
      <c r="J550" s="3558"/>
      <c r="K550" s="3558"/>
      <c r="L550" s="3558"/>
      <c r="M550" s="3558"/>
      <c r="N550" s="3558"/>
      <c r="O550" s="3558"/>
      <c r="P550" s="3558"/>
      <c r="Q550" s="3558"/>
      <c r="R550" s="3558"/>
      <c r="S550" s="1690"/>
    </row>
    <row r="551" spans="1:19" ht="102" customHeight="1">
      <c r="A551" s="1824"/>
      <c r="B551" s="1793" t="s">
        <v>2084</v>
      </c>
      <c r="C551" s="2213" t="s">
        <v>1292</v>
      </c>
      <c r="D551" s="2209"/>
      <c r="E551" s="2209"/>
      <c r="F551" s="2209"/>
      <c r="G551" s="3547">
        <v>1342000</v>
      </c>
      <c r="H551" s="3548"/>
      <c r="I551" s="3548"/>
      <c r="J551" s="3548"/>
      <c r="K551" s="3548"/>
      <c r="L551" s="3548"/>
      <c r="M551" s="3548"/>
      <c r="N551" s="3548"/>
      <c r="O551" s="3548"/>
      <c r="P551" s="3548"/>
      <c r="Q551" s="3548"/>
      <c r="R551" s="3549"/>
      <c r="S551" s="1690"/>
    </row>
    <row r="552" spans="1:19" ht="102" customHeight="1">
      <c r="A552" s="1824"/>
      <c r="B552" s="1831" t="s">
        <v>2085</v>
      </c>
      <c r="C552" s="2213" t="s">
        <v>1292</v>
      </c>
      <c r="D552" s="2209"/>
      <c r="E552" s="2209"/>
      <c r="F552" s="2209"/>
      <c r="G552" s="3547">
        <v>1406000</v>
      </c>
      <c r="H552" s="3548"/>
      <c r="I552" s="3548"/>
      <c r="J552" s="3548"/>
      <c r="K552" s="3548"/>
      <c r="L552" s="3548"/>
      <c r="M552" s="3548"/>
      <c r="N552" s="3548"/>
      <c r="O552" s="3548"/>
      <c r="P552" s="3548"/>
      <c r="Q552" s="3548"/>
      <c r="R552" s="3549"/>
      <c r="S552" s="1690"/>
    </row>
    <row r="553" spans="1:19" ht="102" customHeight="1">
      <c r="A553" s="1824"/>
      <c r="B553" s="1831" t="s">
        <v>2086</v>
      </c>
      <c r="C553" s="2213" t="s">
        <v>1292</v>
      </c>
      <c r="D553" s="2209"/>
      <c r="E553" s="2209"/>
      <c r="F553" s="2209"/>
      <c r="G553" s="3547">
        <v>2252000</v>
      </c>
      <c r="H553" s="3548"/>
      <c r="I553" s="3548"/>
      <c r="J553" s="3548"/>
      <c r="K553" s="3548"/>
      <c r="L553" s="3548"/>
      <c r="M553" s="3548"/>
      <c r="N553" s="3548"/>
      <c r="O553" s="3548"/>
      <c r="P553" s="3548"/>
      <c r="Q553" s="3548"/>
      <c r="R553" s="3549"/>
      <c r="S553" s="1690"/>
    </row>
    <row r="554" spans="1:19" ht="102" customHeight="1">
      <c r="A554" s="1824"/>
      <c r="B554" s="1796" t="s">
        <v>2092</v>
      </c>
      <c r="C554" s="2213" t="s">
        <v>1292</v>
      </c>
      <c r="D554" s="2209"/>
      <c r="E554" s="2209"/>
      <c r="F554" s="2209"/>
      <c r="G554" s="3547">
        <v>2582000</v>
      </c>
      <c r="H554" s="3548"/>
      <c r="I554" s="3548"/>
      <c r="J554" s="3548"/>
      <c r="K554" s="3548"/>
      <c r="L554" s="3548"/>
      <c r="M554" s="3548"/>
      <c r="N554" s="3548"/>
      <c r="O554" s="3548"/>
      <c r="P554" s="3548"/>
      <c r="Q554" s="3548"/>
      <c r="R554" s="3549"/>
      <c r="S554" s="1690"/>
    </row>
    <row r="555" spans="1:19" ht="102" customHeight="1">
      <c r="A555" s="1824"/>
      <c r="B555" s="1796" t="s">
        <v>2093</v>
      </c>
      <c r="C555" s="2213" t="s">
        <v>1292</v>
      </c>
      <c r="D555" s="2209"/>
      <c r="E555" s="2209"/>
      <c r="F555" s="2209"/>
      <c r="G555" s="3547">
        <v>2746000</v>
      </c>
      <c r="H555" s="3548"/>
      <c r="I555" s="3548"/>
      <c r="J555" s="3548"/>
      <c r="K555" s="3548"/>
      <c r="L555" s="3548"/>
      <c r="M555" s="3548"/>
      <c r="N555" s="3548"/>
      <c r="O555" s="3548"/>
      <c r="P555" s="3548"/>
      <c r="Q555" s="3548"/>
      <c r="R555" s="3549"/>
      <c r="S555" s="1690"/>
    </row>
    <row r="556" spans="1:19" ht="113.25" customHeight="1">
      <c r="A556" s="1824"/>
      <c r="B556" s="1831" t="s">
        <v>2087</v>
      </c>
      <c r="C556" s="2213" t="s">
        <v>1292</v>
      </c>
      <c r="D556" s="2209"/>
      <c r="E556" s="2209"/>
      <c r="F556" s="2209"/>
      <c r="G556" s="3547">
        <v>3328000</v>
      </c>
      <c r="H556" s="3548"/>
      <c r="I556" s="3548"/>
      <c r="J556" s="3548"/>
      <c r="K556" s="3548"/>
      <c r="L556" s="3548"/>
      <c r="M556" s="3548"/>
      <c r="N556" s="3548"/>
      <c r="O556" s="3548"/>
      <c r="P556" s="3548"/>
      <c r="Q556" s="3548"/>
      <c r="R556" s="3549"/>
      <c r="S556" s="1690"/>
    </row>
    <row r="557" spans="1:19" ht="35.25" customHeight="1">
      <c r="A557" s="1791" t="s">
        <v>1627</v>
      </c>
      <c r="B557" s="2209"/>
      <c r="C557" s="3573" t="s">
        <v>2095</v>
      </c>
      <c r="D557" s="3573"/>
      <c r="E557" s="3573"/>
      <c r="F557" s="3573"/>
      <c r="G557" s="3573"/>
      <c r="H557" s="3573"/>
      <c r="I557" s="3573"/>
      <c r="J557" s="3573"/>
      <c r="K557" s="3573"/>
      <c r="L557" s="3573"/>
      <c r="M557" s="3573"/>
      <c r="N557" s="3573"/>
      <c r="O557" s="3573"/>
      <c r="P557" s="3573"/>
      <c r="Q557" s="3573"/>
      <c r="R557" s="3573"/>
      <c r="S557" s="1690"/>
    </row>
    <row r="558" spans="1:19" ht="63.75" customHeight="1">
      <c r="A558" s="1824"/>
      <c r="B558" s="1511" t="s">
        <v>2096</v>
      </c>
      <c r="C558" s="2213" t="s">
        <v>1292</v>
      </c>
      <c r="D558" s="2209"/>
      <c r="E558" s="2209"/>
      <c r="F558" s="2209"/>
      <c r="G558" s="3547">
        <v>1712000</v>
      </c>
      <c r="H558" s="3548"/>
      <c r="I558" s="3548"/>
      <c r="J558" s="3548"/>
      <c r="K558" s="3548"/>
      <c r="L558" s="3548"/>
      <c r="M558" s="3548"/>
      <c r="N558" s="3548"/>
      <c r="O558" s="3548"/>
      <c r="P558" s="3548"/>
      <c r="Q558" s="3548"/>
      <c r="R558" s="3549"/>
      <c r="S558" s="1690"/>
    </row>
    <row r="559" spans="1:19" ht="63.75" customHeight="1">
      <c r="A559" s="1824"/>
      <c r="B559" s="1511" t="s">
        <v>2097</v>
      </c>
      <c r="C559" s="2213" t="s">
        <v>1292</v>
      </c>
      <c r="D559" s="2209"/>
      <c r="E559" s="2209"/>
      <c r="F559" s="2209"/>
      <c r="G559" s="3547">
        <v>2562000</v>
      </c>
      <c r="H559" s="3548"/>
      <c r="I559" s="3548"/>
      <c r="J559" s="3548"/>
      <c r="K559" s="3548"/>
      <c r="L559" s="3548"/>
      <c r="M559" s="3548"/>
      <c r="N559" s="3548"/>
      <c r="O559" s="3548"/>
      <c r="P559" s="3548"/>
      <c r="Q559" s="3548"/>
      <c r="R559" s="3549"/>
      <c r="S559" s="1690"/>
    </row>
    <row r="560" spans="1:19" ht="63.75" customHeight="1">
      <c r="A560" s="1824"/>
      <c r="B560" s="1511" t="s">
        <v>2098</v>
      </c>
      <c r="C560" s="2213" t="s">
        <v>1292</v>
      </c>
      <c r="D560" s="2209"/>
      <c r="E560" s="2209"/>
      <c r="F560" s="2209"/>
      <c r="G560" s="3547">
        <v>2604000</v>
      </c>
      <c r="H560" s="3548"/>
      <c r="I560" s="3548"/>
      <c r="J560" s="3548"/>
      <c r="K560" s="3548"/>
      <c r="L560" s="3548"/>
      <c r="M560" s="3548"/>
      <c r="N560" s="3548"/>
      <c r="O560" s="3548"/>
      <c r="P560" s="3548"/>
      <c r="Q560" s="3548"/>
      <c r="R560" s="3549"/>
      <c r="S560" s="1690"/>
    </row>
    <row r="561" spans="1:19" ht="63.75" customHeight="1">
      <c r="A561" s="1824"/>
      <c r="B561" s="1511" t="s">
        <v>2099</v>
      </c>
      <c r="C561" s="2213" t="s">
        <v>1292</v>
      </c>
      <c r="D561" s="2209"/>
      <c r="E561" s="2209"/>
      <c r="F561" s="2209"/>
      <c r="G561" s="3547">
        <v>3310000</v>
      </c>
      <c r="H561" s="3548"/>
      <c r="I561" s="3548"/>
      <c r="J561" s="3548"/>
      <c r="K561" s="3548"/>
      <c r="L561" s="3548"/>
      <c r="M561" s="3548"/>
      <c r="N561" s="3548"/>
      <c r="O561" s="3548"/>
      <c r="P561" s="3548"/>
      <c r="Q561" s="3548"/>
      <c r="R561" s="3549"/>
      <c r="S561" s="1690"/>
    </row>
    <row r="562" spans="1:19" ht="39.75" customHeight="1">
      <c r="A562" s="1791" t="s">
        <v>1995</v>
      </c>
      <c r="B562" s="2209"/>
      <c r="C562" s="3558" t="s">
        <v>2011</v>
      </c>
      <c r="D562" s="3558"/>
      <c r="E562" s="3558"/>
      <c r="F562" s="3558"/>
      <c r="G562" s="3558"/>
      <c r="H562" s="3558"/>
      <c r="I562" s="3558"/>
      <c r="J562" s="3558"/>
      <c r="K562" s="3558"/>
      <c r="L562" s="3558"/>
      <c r="M562" s="3558"/>
      <c r="N562" s="3558"/>
      <c r="O562" s="3558"/>
      <c r="P562" s="3558"/>
      <c r="Q562" s="3558"/>
      <c r="R562" s="3558"/>
      <c r="S562" s="1690"/>
    </row>
    <row r="563" spans="1:19" ht="63.75" customHeight="1">
      <c r="A563" s="1824"/>
      <c r="B563" s="1696" t="s">
        <v>2012</v>
      </c>
      <c r="C563" s="2213" t="s">
        <v>1292</v>
      </c>
      <c r="D563" s="2209"/>
      <c r="E563" s="2209"/>
      <c r="F563" s="2209"/>
      <c r="G563" s="3547">
        <v>3600000</v>
      </c>
      <c r="H563" s="3548"/>
      <c r="I563" s="3548"/>
      <c r="J563" s="3548"/>
      <c r="K563" s="3548"/>
      <c r="L563" s="3548"/>
      <c r="M563" s="3548"/>
      <c r="N563" s="3548"/>
      <c r="O563" s="3548"/>
      <c r="P563" s="3548"/>
      <c r="Q563" s="3548"/>
      <c r="R563" s="3549"/>
      <c r="S563" s="1690"/>
    </row>
    <row r="564" spans="1:19" ht="63.75" customHeight="1">
      <c r="A564" s="1824"/>
      <c r="B564" s="1696" t="s">
        <v>2013</v>
      </c>
      <c r="C564" s="2213" t="s">
        <v>1292</v>
      </c>
      <c r="D564" s="2209"/>
      <c r="E564" s="2209"/>
      <c r="F564" s="2209"/>
      <c r="G564" s="3547">
        <v>4600000</v>
      </c>
      <c r="H564" s="3548"/>
      <c r="I564" s="3548"/>
      <c r="J564" s="3548"/>
      <c r="K564" s="3548"/>
      <c r="L564" s="3548"/>
      <c r="M564" s="3548"/>
      <c r="N564" s="3548"/>
      <c r="O564" s="3548"/>
      <c r="P564" s="3548"/>
      <c r="Q564" s="3548"/>
      <c r="R564" s="3549"/>
      <c r="S564" s="1690"/>
    </row>
    <row r="565" spans="1:19" ht="63.75" customHeight="1">
      <c r="A565" s="1824"/>
      <c r="B565" s="1797" t="s">
        <v>2082</v>
      </c>
      <c r="C565" s="2213" t="s">
        <v>1292</v>
      </c>
      <c r="D565" s="2209"/>
      <c r="E565" s="2209"/>
      <c r="F565" s="2209"/>
      <c r="G565" s="3547">
        <v>6000000</v>
      </c>
      <c r="H565" s="3548"/>
      <c r="I565" s="3548"/>
      <c r="J565" s="3548"/>
      <c r="K565" s="3548"/>
      <c r="L565" s="3548"/>
      <c r="M565" s="3548"/>
      <c r="N565" s="3548"/>
      <c r="O565" s="3548"/>
      <c r="P565" s="3548"/>
      <c r="Q565" s="3548"/>
      <c r="R565" s="3549"/>
      <c r="S565" s="1690"/>
    </row>
    <row r="566" spans="1:19" ht="63.75" customHeight="1">
      <c r="A566" s="1824"/>
      <c r="B566" s="1798" t="s">
        <v>2083</v>
      </c>
      <c r="C566" s="2213" t="s">
        <v>1292</v>
      </c>
      <c r="D566" s="2209"/>
      <c r="E566" s="2209"/>
      <c r="F566" s="2209"/>
      <c r="G566" s="3547">
        <v>8000000</v>
      </c>
      <c r="H566" s="3548"/>
      <c r="I566" s="3548"/>
      <c r="J566" s="3548"/>
      <c r="K566" s="3548"/>
      <c r="L566" s="3548"/>
      <c r="M566" s="3548"/>
      <c r="N566" s="3548"/>
      <c r="O566" s="3548"/>
      <c r="P566" s="3548"/>
      <c r="Q566" s="3548"/>
      <c r="R566" s="3549"/>
      <c r="S566" s="1690"/>
    </row>
    <row r="567" spans="1:19" ht="51" customHeight="1">
      <c r="A567" s="1791">
        <v>5</v>
      </c>
      <c r="B567" s="3569" t="s">
        <v>2403</v>
      </c>
      <c r="C567" s="3569"/>
      <c r="D567" s="3569"/>
      <c r="E567" s="3569"/>
      <c r="F567" s="3569"/>
      <c r="G567" s="3569"/>
      <c r="H567" s="3569"/>
      <c r="I567" s="3569"/>
      <c r="J567" s="3569"/>
      <c r="K567" s="3569"/>
      <c r="L567" s="3569"/>
      <c r="M567" s="3569"/>
      <c r="N567" s="3569"/>
      <c r="O567" s="3569"/>
      <c r="P567" s="3569"/>
      <c r="Q567" s="3569"/>
      <c r="R567" s="3569"/>
      <c r="S567" s="1690"/>
    </row>
    <row r="568" spans="1:19" ht="63.75" hidden="1" customHeight="1">
      <c r="A568" s="2051"/>
      <c r="B568" s="3604"/>
      <c r="C568" s="3604"/>
      <c r="D568" s="3604"/>
      <c r="E568" s="3604"/>
      <c r="F568" s="3604"/>
      <c r="G568" s="3604"/>
      <c r="H568" s="3604"/>
      <c r="I568" s="3604"/>
      <c r="J568" s="3604"/>
      <c r="K568" s="3604"/>
      <c r="L568" s="3604"/>
      <c r="M568" s="3604"/>
      <c r="N568" s="3604"/>
      <c r="O568" s="3604"/>
      <c r="P568" s="3604"/>
      <c r="Q568" s="3604"/>
      <c r="R568" s="3604"/>
    </row>
    <row r="569" spans="1:19" ht="35.25" customHeight="1">
      <c r="A569" s="2051"/>
      <c r="B569" s="2231"/>
      <c r="C569" s="3611" t="s">
        <v>2139</v>
      </c>
      <c r="D569" s="3611"/>
      <c r="E569" s="3611"/>
      <c r="F569" s="3611"/>
      <c r="G569" s="3611"/>
      <c r="H569" s="3611"/>
      <c r="I569" s="3611"/>
      <c r="J569" s="3611"/>
      <c r="K569" s="3611"/>
      <c r="L569" s="3611"/>
      <c r="M569" s="3611"/>
      <c r="N569" s="3611"/>
      <c r="O569" s="3611"/>
      <c r="P569" s="3611"/>
      <c r="Q569" s="3611"/>
      <c r="R569" s="3611"/>
    </row>
    <row r="570" spans="1:19" ht="33" customHeight="1">
      <c r="A570" s="2051" t="s">
        <v>1623</v>
      </c>
      <c r="B570" s="3612" t="s">
        <v>2138</v>
      </c>
      <c r="C570" s="3613"/>
      <c r="D570" s="3613"/>
      <c r="E570" s="3613"/>
      <c r="F570" s="3614"/>
      <c r="G570" s="3606"/>
      <c r="H570" s="3607"/>
      <c r="I570" s="3607"/>
      <c r="J570" s="3607"/>
      <c r="K570" s="3607"/>
      <c r="L570" s="3607"/>
      <c r="M570" s="3607"/>
      <c r="N570" s="3607"/>
      <c r="O570" s="3607"/>
      <c r="P570" s="3607"/>
      <c r="Q570" s="3607"/>
      <c r="R570" s="3608"/>
    </row>
    <row r="571" spans="1:19" ht="27.75" customHeight="1">
      <c r="A571" s="2051"/>
      <c r="B571" s="2231"/>
      <c r="C571" s="2234"/>
      <c r="D571" s="3609" t="s">
        <v>2145</v>
      </c>
      <c r="E571" s="3609"/>
      <c r="F571" s="3609"/>
      <c r="G571" s="3606"/>
      <c r="H571" s="3607"/>
      <c r="I571" s="3607"/>
      <c r="J571" s="3607"/>
      <c r="K571" s="3607"/>
      <c r="L571" s="3607"/>
      <c r="M571" s="3607"/>
      <c r="N571" s="3607"/>
      <c r="O571" s="3607"/>
      <c r="P571" s="3607"/>
      <c r="Q571" s="3607"/>
      <c r="R571" s="3608"/>
    </row>
    <row r="572" spans="1:19" ht="63.75" customHeight="1">
      <c r="A572" s="2050"/>
      <c r="B572" s="2052" t="s">
        <v>2140</v>
      </c>
      <c r="C572" s="2236" t="s">
        <v>1292</v>
      </c>
      <c r="D572" s="3610" t="s">
        <v>2155</v>
      </c>
      <c r="E572" s="3610"/>
      <c r="F572" s="3610"/>
      <c r="G572" s="3602">
        <v>9850000</v>
      </c>
      <c r="H572" s="3602"/>
      <c r="I572" s="3602"/>
      <c r="J572" s="3602"/>
      <c r="K572" s="3602"/>
      <c r="L572" s="3602"/>
      <c r="M572" s="3602"/>
      <c r="N572" s="3602"/>
      <c r="O572" s="3602"/>
      <c r="P572" s="3602"/>
      <c r="Q572" s="3602"/>
      <c r="R572" s="3602"/>
    </row>
    <row r="573" spans="1:19" ht="63.75" customHeight="1">
      <c r="A573" s="2050"/>
      <c r="B573" s="2052" t="s">
        <v>2141</v>
      </c>
      <c r="C573" s="2236" t="s">
        <v>1292</v>
      </c>
      <c r="D573" s="3610" t="s">
        <v>2156</v>
      </c>
      <c r="E573" s="3610"/>
      <c r="F573" s="3610"/>
      <c r="G573" s="3602">
        <v>13450000</v>
      </c>
      <c r="H573" s="3602"/>
      <c r="I573" s="3602"/>
      <c r="J573" s="3602"/>
      <c r="K573" s="3602"/>
      <c r="L573" s="3602"/>
      <c r="M573" s="3602"/>
      <c r="N573" s="3602"/>
      <c r="O573" s="3602"/>
      <c r="P573" s="3602"/>
      <c r="Q573" s="3602"/>
      <c r="R573" s="3602"/>
    </row>
    <row r="574" spans="1:19" ht="63.75" customHeight="1">
      <c r="A574" s="2050"/>
      <c r="B574" s="2052" t="s">
        <v>2142</v>
      </c>
      <c r="C574" s="2236" t="s">
        <v>1292</v>
      </c>
      <c r="D574" s="3610" t="s">
        <v>2157</v>
      </c>
      <c r="E574" s="3610"/>
      <c r="F574" s="3610"/>
      <c r="G574" s="3602">
        <v>17850000</v>
      </c>
      <c r="H574" s="3602"/>
      <c r="I574" s="3602"/>
      <c r="J574" s="3602"/>
      <c r="K574" s="3602"/>
      <c r="L574" s="3602"/>
      <c r="M574" s="3602"/>
      <c r="N574" s="3602"/>
      <c r="O574" s="3602"/>
      <c r="P574" s="3602"/>
      <c r="Q574" s="3602"/>
      <c r="R574" s="3602"/>
    </row>
    <row r="575" spans="1:19" ht="63.75" customHeight="1">
      <c r="A575" s="2050"/>
      <c r="B575" s="2052" t="s">
        <v>2143</v>
      </c>
      <c r="C575" s="2236" t="s">
        <v>1292</v>
      </c>
      <c r="D575" s="3610" t="s">
        <v>2158</v>
      </c>
      <c r="E575" s="3610"/>
      <c r="F575" s="3610"/>
      <c r="G575" s="3602">
        <v>19850000</v>
      </c>
      <c r="H575" s="3602"/>
      <c r="I575" s="3602"/>
      <c r="J575" s="3602"/>
      <c r="K575" s="3602"/>
      <c r="L575" s="3602"/>
      <c r="M575" s="3602"/>
      <c r="N575" s="3602"/>
      <c r="O575" s="3602"/>
      <c r="P575" s="3602"/>
      <c r="Q575" s="3602"/>
      <c r="R575" s="3602"/>
    </row>
    <row r="576" spans="1:19" ht="63.75" customHeight="1">
      <c r="A576" s="2050"/>
      <c r="B576" s="2052" t="s">
        <v>2144</v>
      </c>
      <c r="C576" s="2236" t="s">
        <v>1292</v>
      </c>
      <c r="D576" s="3610" t="s">
        <v>2159</v>
      </c>
      <c r="E576" s="3610"/>
      <c r="F576" s="3610"/>
      <c r="G576" s="3602">
        <v>23450000</v>
      </c>
      <c r="H576" s="3602"/>
      <c r="I576" s="3602"/>
      <c r="J576" s="3602"/>
      <c r="K576" s="3602"/>
      <c r="L576" s="3602"/>
      <c r="M576" s="3602"/>
      <c r="N576" s="3602"/>
      <c r="O576" s="3602"/>
      <c r="P576" s="3602"/>
      <c r="Q576" s="3602"/>
      <c r="R576" s="3602"/>
    </row>
    <row r="577" spans="1:18" ht="35.25" customHeight="1">
      <c r="A577" s="2051" t="s">
        <v>1624</v>
      </c>
      <c r="B577" s="3604" t="s">
        <v>2262</v>
      </c>
      <c r="C577" s="3604"/>
      <c r="D577" s="3604"/>
      <c r="E577" s="3604"/>
      <c r="F577" s="2231"/>
      <c r="G577" s="3606"/>
      <c r="H577" s="3607"/>
      <c r="I577" s="3607"/>
      <c r="J577" s="3607"/>
      <c r="K577" s="3607"/>
      <c r="L577" s="3607"/>
      <c r="M577" s="3607"/>
      <c r="N577" s="3607"/>
      <c r="O577" s="3607"/>
      <c r="P577" s="3607"/>
      <c r="Q577" s="3607"/>
      <c r="R577" s="3608"/>
    </row>
    <row r="578" spans="1:18" ht="36.75" customHeight="1">
      <c r="A578" s="2051"/>
      <c r="B578" s="2231"/>
      <c r="C578" s="2234"/>
      <c r="D578" s="3609" t="s">
        <v>2145</v>
      </c>
      <c r="E578" s="3609"/>
      <c r="F578" s="3609"/>
      <c r="G578" s="3606"/>
      <c r="H578" s="3607"/>
      <c r="I578" s="3607"/>
      <c r="J578" s="3607"/>
      <c r="K578" s="3607"/>
      <c r="L578" s="3607"/>
      <c r="M578" s="3607"/>
      <c r="N578" s="3607"/>
      <c r="O578" s="3607"/>
      <c r="P578" s="3607"/>
      <c r="Q578" s="3607"/>
      <c r="R578" s="3608"/>
    </row>
    <row r="579" spans="1:18" ht="63.75" customHeight="1">
      <c r="A579" s="2050"/>
      <c r="B579" s="2052" t="s">
        <v>2230</v>
      </c>
      <c r="C579" s="2236" t="s">
        <v>1292</v>
      </c>
      <c r="D579" s="3610" t="s">
        <v>2146</v>
      </c>
      <c r="E579" s="3610"/>
      <c r="F579" s="3610"/>
      <c r="G579" s="3602">
        <v>4950000</v>
      </c>
      <c r="H579" s="3602"/>
      <c r="I579" s="3602"/>
      <c r="J579" s="3602"/>
      <c r="K579" s="3602"/>
      <c r="L579" s="3602"/>
      <c r="M579" s="3602"/>
      <c r="N579" s="3602"/>
      <c r="O579" s="3602"/>
      <c r="P579" s="3602"/>
      <c r="Q579" s="3602"/>
      <c r="R579" s="3602"/>
    </row>
    <row r="580" spans="1:18" ht="63.75" customHeight="1">
      <c r="A580" s="2050"/>
      <c r="B580" s="2052" t="s">
        <v>2231</v>
      </c>
      <c r="C580" s="2236" t="s">
        <v>1292</v>
      </c>
      <c r="D580" s="3610" t="s">
        <v>2147</v>
      </c>
      <c r="E580" s="3610"/>
      <c r="F580" s="3610"/>
      <c r="G580" s="3602">
        <v>7950000</v>
      </c>
      <c r="H580" s="3602"/>
      <c r="I580" s="3602"/>
      <c r="J580" s="3602"/>
      <c r="K580" s="3602"/>
      <c r="L580" s="3602"/>
      <c r="M580" s="3602"/>
      <c r="N580" s="3602"/>
      <c r="O580" s="3602"/>
      <c r="P580" s="3602"/>
      <c r="Q580" s="3602"/>
      <c r="R580" s="3602"/>
    </row>
    <row r="581" spans="1:18" ht="63.75" customHeight="1">
      <c r="A581" s="2050"/>
      <c r="B581" s="2052" t="s">
        <v>2232</v>
      </c>
      <c r="C581" s="2236" t="s">
        <v>1292</v>
      </c>
      <c r="D581" s="3610" t="s">
        <v>2148</v>
      </c>
      <c r="E581" s="3610"/>
      <c r="F581" s="3610"/>
      <c r="G581" s="3602">
        <v>10950000</v>
      </c>
      <c r="H581" s="3602"/>
      <c r="I581" s="3602"/>
      <c r="J581" s="3602"/>
      <c r="K581" s="3602"/>
      <c r="L581" s="3602"/>
      <c r="M581" s="3602"/>
      <c r="N581" s="3602"/>
      <c r="O581" s="3602"/>
      <c r="P581" s="3602"/>
      <c r="Q581" s="3602"/>
      <c r="R581" s="3602"/>
    </row>
    <row r="582" spans="1:18" ht="63.75" customHeight="1">
      <c r="A582" s="2050"/>
      <c r="B582" s="2052" t="s">
        <v>2233</v>
      </c>
      <c r="C582" s="2236" t="s">
        <v>1292</v>
      </c>
      <c r="D582" s="3610" t="s">
        <v>2149</v>
      </c>
      <c r="E582" s="3610"/>
      <c r="F582" s="3610"/>
      <c r="G582" s="3602">
        <v>14450000</v>
      </c>
      <c r="H582" s="3602"/>
      <c r="I582" s="3602"/>
      <c r="J582" s="3602"/>
      <c r="K582" s="3602"/>
      <c r="L582" s="3602"/>
      <c r="M582" s="3602"/>
      <c r="N582" s="3602"/>
      <c r="O582" s="3602"/>
      <c r="P582" s="3602"/>
      <c r="Q582" s="3602"/>
      <c r="R582" s="3602"/>
    </row>
    <row r="583" spans="1:18" ht="63.75" customHeight="1">
      <c r="A583" s="2050"/>
      <c r="B583" s="2052" t="s">
        <v>2234</v>
      </c>
      <c r="C583" s="2236" t="s">
        <v>1292</v>
      </c>
      <c r="D583" s="3610" t="s">
        <v>2150</v>
      </c>
      <c r="E583" s="3610"/>
      <c r="F583" s="3610"/>
      <c r="G583" s="3602">
        <v>12450000</v>
      </c>
      <c r="H583" s="3602"/>
      <c r="I583" s="3602"/>
      <c r="J583" s="3602"/>
      <c r="K583" s="3602"/>
      <c r="L583" s="3602"/>
      <c r="M583" s="3602"/>
      <c r="N583" s="3602"/>
      <c r="O583" s="3602"/>
      <c r="P583" s="3602"/>
      <c r="Q583" s="3602"/>
      <c r="R583" s="3602"/>
    </row>
    <row r="584" spans="1:18" ht="63.75" customHeight="1">
      <c r="A584" s="2050"/>
      <c r="B584" s="2052" t="s">
        <v>2235</v>
      </c>
      <c r="C584" s="2236" t="s">
        <v>1292</v>
      </c>
      <c r="D584" s="3610" t="s">
        <v>2151</v>
      </c>
      <c r="E584" s="3610"/>
      <c r="F584" s="3610"/>
      <c r="G584" s="3602">
        <v>14550000</v>
      </c>
      <c r="H584" s="3602"/>
      <c r="I584" s="3602"/>
      <c r="J584" s="3602"/>
      <c r="K584" s="3602"/>
      <c r="L584" s="3602"/>
      <c r="M584" s="3602"/>
      <c r="N584" s="3602"/>
      <c r="O584" s="3602"/>
      <c r="P584" s="3602"/>
      <c r="Q584" s="3602"/>
      <c r="R584" s="3602"/>
    </row>
    <row r="585" spans="1:18" ht="63.75" customHeight="1">
      <c r="A585" s="2050"/>
      <c r="B585" s="2052" t="s">
        <v>2236</v>
      </c>
      <c r="C585" s="2236" t="s">
        <v>1292</v>
      </c>
      <c r="D585" s="3610" t="s">
        <v>2152</v>
      </c>
      <c r="E585" s="3610"/>
      <c r="F585" s="3610"/>
      <c r="G585" s="3602">
        <v>16850000</v>
      </c>
      <c r="H585" s="3602"/>
      <c r="I585" s="3602"/>
      <c r="J585" s="3602"/>
      <c r="K585" s="3602"/>
      <c r="L585" s="3602"/>
      <c r="M585" s="3602"/>
      <c r="N585" s="3602"/>
      <c r="O585" s="3602"/>
      <c r="P585" s="3602"/>
      <c r="Q585" s="3602"/>
      <c r="R585" s="3602"/>
    </row>
    <row r="586" spans="1:18" ht="63.75" customHeight="1">
      <c r="A586" s="2050"/>
      <c r="B586" s="2052" t="s">
        <v>2237</v>
      </c>
      <c r="C586" s="2236" t="s">
        <v>1292</v>
      </c>
      <c r="D586" s="3610" t="s">
        <v>2153</v>
      </c>
      <c r="E586" s="3610"/>
      <c r="F586" s="3610"/>
      <c r="G586" s="3602">
        <v>18450000</v>
      </c>
      <c r="H586" s="3602"/>
      <c r="I586" s="3602"/>
      <c r="J586" s="3602"/>
      <c r="K586" s="3602"/>
      <c r="L586" s="3602"/>
      <c r="M586" s="3602"/>
      <c r="N586" s="3602"/>
      <c r="O586" s="3602"/>
      <c r="P586" s="3602"/>
      <c r="Q586" s="3602"/>
      <c r="R586" s="3602"/>
    </row>
    <row r="587" spans="1:18" ht="63.75" customHeight="1">
      <c r="A587" s="2050"/>
      <c r="B587" s="2052" t="s">
        <v>2238</v>
      </c>
      <c r="C587" s="2236" t="s">
        <v>1292</v>
      </c>
      <c r="D587" s="3610" t="s">
        <v>2154</v>
      </c>
      <c r="E587" s="3610"/>
      <c r="F587" s="3610"/>
      <c r="G587" s="3602">
        <v>20450000</v>
      </c>
      <c r="H587" s="3602"/>
      <c r="I587" s="3602"/>
      <c r="J587" s="3602"/>
      <c r="K587" s="3602"/>
      <c r="L587" s="3602"/>
      <c r="M587" s="3602"/>
      <c r="N587" s="3602"/>
      <c r="O587" s="3602"/>
      <c r="P587" s="3602"/>
      <c r="Q587" s="3602"/>
      <c r="R587" s="3602"/>
    </row>
    <row r="588" spans="1:18" ht="63.75" customHeight="1">
      <c r="A588" s="2050"/>
      <c r="B588" s="2052" t="s">
        <v>2239</v>
      </c>
      <c r="C588" s="2236" t="s">
        <v>1292</v>
      </c>
      <c r="D588" s="3610" t="s">
        <v>2160</v>
      </c>
      <c r="E588" s="3610"/>
      <c r="F588" s="3610"/>
      <c r="G588" s="3602">
        <v>26550000</v>
      </c>
      <c r="H588" s="3602"/>
      <c r="I588" s="3602"/>
      <c r="J588" s="3602"/>
      <c r="K588" s="3602"/>
      <c r="L588" s="3602"/>
      <c r="M588" s="3602"/>
      <c r="N588" s="3602"/>
      <c r="O588" s="3602"/>
      <c r="P588" s="3602"/>
      <c r="Q588" s="3602"/>
      <c r="R588" s="3602"/>
    </row>
    <row r="589" spans="1:18" ht="63.75" customHeight="1">
      <c r="A589" s="2050"/>
      <c r="B589" s="2052" t="s">
        <v>2240</v>
      </c>
      <c r="C589" s="2236" t="s">
        <v>1292</v>
      </c>
      <c r="D589" s="2231"/>
      <c r="E589" s="2231"/>
      <c r="F589" s="2231"/>
      <c r="G589" s="3602">
        <v>32550000</v>
      </c>
      <c r="H589" s="3602"/>
      <c r="I589" s="3602"/>
      <c r="J589" s="3602"/>
      <c r="K589" s="3602"/>
      <c r="L589" s="3602"/>
      <c r="M589" s="3602"/>
      <c r="N589" s="3602"/>
      <c r="O589" s="3602"/>
      <c r="P589" s="3602"/>
      <c r="Q589" s="3602"/>
      <c r="R589" s="3602"/>
    </row>
    <row r="590" spans="1:18" ht="29.25" customHeight="1">
      <c r="A590" s="2051" t="s">
        <v>1625</v>
      </c>
      <c r="B590" s="3604" t="s">
        <v>2161</v>
      </c>
      <c r="C590" s="3604"/>
      <c r="D590" s="3604"/>
      <c r="E590" s="3604"/>
      <c r="F590" s="2231"/>
      <c r="G590" s="3606"/>
      <c r="H590" s="3607"/>
      <c r="I590" s="3607"/>
      <c r="J590" s="3607"/>
      <c r="K590" s="3607"/>
      <c r="L590" s="3607"/>
      <c r="M590" s="3607"/>
      <c r="N590" s="3607"/>
      <c r="O590" s="3607"/>
      <c r="P590" s="3607"/>
      <c r="Q590" s="3607"/>
      <c r="R590" s="3608"/>
    </row>
    <row r="591" spans="1:18" ht="36.75" customHeight="1">
      <c r="A591" s="2050"/>
      <c r="B591" s="2231"/>
      <c r="C591" s="2234"/>
      <c r="D591" s="3609" t="s">
        <v>2145</v>
      </c>
      <c r="E591" s="3609"/>
      <c r="F591" s="3609"/>
      <c r="G591" s="3606"/>
      <c r="H591" s="3607"/>
      <c r="I591" s="3607"/>
      <c r="J591" s="3607"/>
      <c r="K591" s="3607"/>
      <c r="L591" s="3607"/>
      <c r="M591" s="3607"/>
      <c r="N591" s="3607"/>
      <c r="O591" s="3607"/>
      <c r="P591" s="3607"/>
      <c r="Q591" s="3607"/>
      <c r="R591" s="3608"/>
    </row>
    <row r="592" spans="1:18" ht="63.75" customHeight="1">
      <c r="A592" s="2050"/>
      <c r="B592" s="2052" t="s">
        <v>2241</v>
      </c>
      <c r="C592" s="2236" t="s">
        <v>1292</v>
      </c>
      <c r="D592" s="3610" t="s">
        <v>2162</v>
      </c>
      <c r="E592" s="3610"/>
      <c r="F592" s="3610"/>
      <c r="G592" s="3602">
        <v>4150000</v>
      </c>
      <c r="H592" s="3602"/>
      <c r="I592" s="3602"/>
      <c r="J592" s="3602"/>
      <c r="K592" s="3602"/>
      <c r="L592" s="3602"/>
      <c r="M592" s="3602"/>
      <c r="N592" s="3602"/>
      <c r="O592" s="3602"/>
      <c r="P592" s="3602"/>
      <c r="Q592" s="3602"/>
      <c r="R592" s="3602"/>
    </row>
    <row r="593" spans="1:18" ht="63.75" customHeight="1">
      <c r="A593" s="2050"/>
      <c r="B593" s="2052" t="s">
        <v>2242</v>
      </c>
      <c r="C593" s="2236" t="s">
        <v>1292</v>
      </c>
      <c r="D593" s="3610" t="s">
        <v>2163</v>
      </c>
      <c r="E593" s="3610"/>
      <c r="F593" s="3610"/>
      <c r="G593" s="3602">
        <v>5250000</v>
      </c>
      <c r="H593" s="3602"/>
      <c r="I593" s="3602"/>
      <c r="J593" s="3602"/>
      <c r="K593" s="3602"/>
      <c r="L593" s="3602"/>
      <c r="M593" s="3602"/>
      <c r="N593" s="3602"/>
      <c r="O593" s="3602"/>
      <c r="P593" s="3602"/>
      <c r="Q593" s="3602"/>
      <c r="R593" s="3602"/>
    </row>
    <row r="594" spans="1:18" ht="63.75" customHeight="1">
      <c r="A594" s="2050"/>
      <c r="B594" s="2052" t="s">
        <v>2243</v>
      </c>
      <c r="C594" s="2236" t="s">
        <v>1292</v>
      </c>
      <c r="D594" s="3610" t="s">
        <v>2146</v>
      </c>
      <c r="E594" s="3610"/>
      <c r="F594" s="3610"/>
      <c r="G594" s="3602">
        <v>6450000</v>
      </c>
      <c r="H594" s="3602"/>
      <c r="I594" s="3602"/>
      <c r="J594" s="3602"/>
      <c r="K594" s="3602"/>
      <c r="L594" s="3602"/>
      <c r="M594" s="3602"/>
      <c r="N594" s="3602"/>
      <c r="O594" s="3602"/>
      <c r="P594" s="3602"/>
      <c r="Q594" s="3602"/>
      <c r="R594" s="3602"/>
    </row>
    <row r="595" spans="1:18" ht="63.75" customHeight="1">
      <c r="A595" s="2050"/>
      <c r="B595" s="2052" t="s">
        <v>2244</v>
      </c>
      <c r="C595" s="2236" t="s">
        <v>1292</v>
      </c>
      <c r="D595" s="3610" t="s">
        <v>2164</v>
      </c>
      <c r="E595" s="3610"/>
      <c r="F595" s="3610"/>
      <c r="G595" s="3602">
        <v>7950000</v>
      </c>
      <c r="H595" s="3602"/>
      <c r="I595" s="3602"/>
      <c r="J595" s="3602"/>
      <c r="K595" s="3602"/>
      <c r="L595" s="3602"/>
      <c r="M595" s="3602"/>
      <c r="N595" s="3602"/>
      <c r="O595" s="3602"/>
      <c r="P595" s="3602"/>
      <c r="Q595" s="3602"/>
      <c r="R595" s="3602"/>
    </row>
    <row r="596" spans="1:18" ht="63.75" customHeight="1">
      <c r="A596" s="2050"/>
      <c r="B596" s="2052" t="s">
        <v>2245</v>
      </c>
      <c r="C596" s="2236" t="s">
        <v>1292</v>
      </c>
      <c r="D596" s="3610" t="s">
        <v>2165</v>
      </c>
      <c r="E596" s="3610"/>
      <c r="F596" s="3610"/>
      <c r="G596" s="3602">
        <v>8950000</v>
      </c>
      <c r="H596" s="3602"/>
      <c r="I596" s="3602"/>
      <c r="J596" s="3602"/>
      <c r="K596" s="3602"/>
      <c r="L596" s="3602"/>
      <c r="M596" s="3602"/>
      <c r="N596" s="3602"/>
      <c r="O596" s="3602"/>
      <c r="P596" s="3602"/>
      <c r="Q596" s="3602"/>
      <c r="R596" s="3602"/>
    </row>
    <row r="597" spans="1:18" ht="63.75" customHeight="1">
      <c r="A597" s="2050"/>
      <c r="B597" s="2052" t="s">
        <v>2246</v>
      </c>
      <c r="C597" s="2236" t="s">
        <v>1292</v>
      </c>
      <c r="D597" s="3610" t="s">
        <v>2166</v>
      </c>
      <c r="E597" s="3610"/>
      <c r="F597" s="3610"/>
      <c r="G597" s="3602">
        <v>9250000</v>
      </c>
      <c r="H597" s="3602"/>
      <c r="I597" s="3602"/>
      <c r="J597" s="3602"/>
      <c r="K597" s="3602"/>
      <c r="L597" s="3602"/>
      <c r="M597" s="3602"/>
      <c r="N597" s="3602"/>
      <c r="O597" s="3602"/>
      <c r="P597" s="3602"/>
      <c r="Q597" s="3602"/>
      <c r="R597" s="3602"/>
    </row>
    <row r="598" spans="1:18" ht="63.75" customHeight="1">
      <c r="A598" s="2050"/>
      <c r="B598" s="2052" t="s">
        <v>2247</v>
      </c>
      <c r="C598" s="2236" t="s">
        <v>1292</v>
      </c>
      <c r="D598" s="3610" t="s">
        <v>2167</v>
      </c>
      <c r="E598" s="3610"/>
      <c r="F598" s="3610"/>
      <c r="G598" s="3602">
        <v>9650000</v>
      </c>
      <c r="H598" s="3602"/>
      <c r="I598" s="3602"/>
      <c r="J598" s="3602"/>
      <c r="K598" s="3602"/>
      <c r="L598" s="3602"/>
      <c r="M598" s="3602"/>
      <c r="N598" s="3602"/>
      <c r="O598" s="3602"/>
      <c r="P598" s="3602"/>
      <c r="Q598" s="3602"/>
      <c r="R598" s="3602"/>
    </row>
    <row r="599" spans="1:18" ht="63.75" customHeight="1">
      <c r="A599" s="2050"/>
      <c r="B599" s="2052" t="s">
        <v>2248</v>
      </c>
      <c r="C599" s="2236" t="s">
        <v>1292</v>
      </c>
      <c r="D599" s="3610" t="s">
        <v>2168</v>
      </c>
      <c r="E599" s="3610"/>
      <c r="F599" s="3610"/>
      <c r="G599" s="3602">
        <v>10250000</v>
      </c>
      <c r="H599" s="3602"/>
      <c r="I599" s="3602"/>
      <c r="J599" s="3602"/>
      <c r="K599" s="3602"/>
      <c r="L599" s="3602"/>
      <c r="M599" s="3602"/>
      <c r="N599" s="3602"/>
      <c r="O599" s="3602"/>
      <c r="P599" s="3602"/>
      <c r="Q599" s="3602"/>
      <c r="R599" s="3602"/>
    </row>
    <row r="600" spans="1:18" ht="63.75" customHeight="1">
      <c r="A600" s="2050"/>
      <c r="B600" s="2052" t="s">
        <v>2249</v>
      </c>
      <c r="C600" s="2236" t="s">
        <v>1292</v>
      </c>
      <c r="D600" s="3610" t="s">
        <v>2169</v>
      </c>
      <c r="E600" s="3610"/>
      <c r="F600" s="3610"/>
      <c r="G600" s="3602">
        <v>10850000</v>
      </c>
      <c r="H600" s="3602"/>
      <c r="I600" s="3602"/>
      <c r="J600" s="3602"/>
      <c r="K600" s="3602"/>
      <c r="L600" s="3602"/>
      <c r="M600" s="3602"/>
      <c r="N600" s="3602"/>
      <c r="O600" s="3602"/>
      <c r="P600" s="3602"/>
      <c r="Q600" s="3602"/>
      <c r="R600" s="3602"/>
    </row>
    <row r="601" spans="1:18" ht="63.75" customHeight="1">
      <c r="A601" s="2050"/>
      <c r="B601" s="2052" t="s">
        <v>2250</v>
      </c>
      <c r="C601" s="2236" t="s">
        <v>1292</v>
      </c>
      <c r="D601" s="3610" t="s">
        <v>2170</v>
      </c>
      <c r="E601" s="3610"/>
      <c r="F601" s="3610"/>
      <c r="G601" s="3602">
        <v>11450000</v>
      </c>
      <c r="H601" s="3602"/>
      <c r="I601" s="3602"/>
      <c r="J601" s="3602"/>
      <c r="K601" s="3602"/>
      <c r="L601" s="3602"/>
      <c r="M601" s="3602"/>
      <c r="N601" s="3602"/>
      <c r="O601" s="3602"/>
      <c r="P601" s="3602"/>
      <c r="Q601" s="3602"/>
      <c r="R601" s="3602"/>
    </row>
    <row r="602" spans="1:18" ht="63.75" customHeight="1">
      <c r="A602" s="2050"/>
      <c r="B602" s="2052" t="s">
        <v>2251</v>
      </c>
      <c r="C602" s="2236" t="s">
        <v>1292</v>
      </c>
      <c r="D602" s="3609" t="s">
        <v>2264</v>
      </c>
      <c r="E602" s="3609"/>
      <c r="F602" s="3609"/>
      <c r="G602" s="3602">
        <v>11950000</v>
      </c>
      <c r="H602" s="3602"/>
      <c r="I602" s="3602"/>
      <c r="J602" s="3602"/>
      <c r="K602" s="3602"/>
      <c r="L602" s="3602"/>
      <c r="M602" s="3602"/>
      <c r="N602" s="3602"/>
      <c r="O602" s="3602"/>
      <c r="P602" s="3602"/>
      <c r="Q602" s="3602"/>
      <c r="R602" s="3602"/>
    </row>
    <row r="603" spans="1:18" ht="63.75" customHeight="1">
      <c r="A603" s="2050"/>
      <c r="B603" s="2052" t="s">
        <v>2252</v>
      </c>
      <c r="C603" s="2236" t="s">
        <v>1292</v>
      </c>
      <c r="D603" s="3609"/>
      <c r="E603" s="3609"/>
      <c r="F603" s="3609"/>
      <c r="G603" s="3602">
        <v>12450000</v>
      </c>
      <c r="H603" s="3602"/>
      <c r="I603" s="3602"/>
      <c r="J603" s="3602"/>
      <c r="K603" s="3602"/>
      <c r="L603" s="3602"/>
      <c r="M603" s="3602"/>
      <c r="N603" s="3602"/>
      <c r="O603" s="3602"/>
      <c r="P603" s="3602"/>
      <c r="Q603" s="3602"/>
      <c r="R603" s="3602"/>
    </row>
    <row r="604" spans="1:18" ht="63.75" customHeight="1">
      <c r="A604" s="2050"/>
      <c r="B604" s="2052" t="s">
        <v>2253</v>
      </c>
      <c r="C604" s="2236" t="s">
        <v>1292</v>
      </c>
      <c r="D604" s="3610" t="s">
        <v>2263</v>
      </c>
      <c r="E604" s="3610"/>
      <c r="F604" s="3610"/>
      <c r="G604" s="3602">
        <v>12950000</v>
      </c>
      <c r="H604" s="3602"/>
      <c r="I604" s="3602"/>
      <c r="J604" s="3602"/>
      <c r="K604" s="3602"/>
      <c r="L604" s="3602"/>
      <c r="M604" s="3602"/>
      <c r="N604" s="3602"/>
      <c r="O604" s="3602"/>
      <c r="P604" s="3602"/>
      <c r="Q604" s="3602"/>
      <c r="R604" s="3602"/>
    </row>
    <row r="605" spans="1:18" ht="63.75" customHeight="1">
      <c r="A605" s="2050"/>
      <c r="B605" s="2052" t="s">
        <v>2254</v>
      </c>
      <c r="C605" s="2236" t="s">
        <v>1292</v>
      </c>
      <c r="D605" s="3610" t="s">
        <v>2150</v>
      </c>
      <c r="E605" s="3610"/>
      <c r="F605" s="3610"/>
      <c r="G605" s="3602">
        <v>13450000</v>
      </c>
      <c r="H605" s="3602"/>
      <c r="I605" s="3602"/>
      <c r="J605" s="3602"/>
      <c r="K605" s="3602"/>
      <c r="L605" s="3602"/>
      <c r="M605" s="3602"/>
      <c r="N605" s="3602"/>
      <c r="O605" s="3602"/>
      <c r="P605" s="3602"/>
      <c r="Q605" s="3602"/>
      <c r="R605" s="3602"/>
    </row>
    <row r="606" spans="1:18" ht="63.75" customHeight="1">
      <c r="A606" s="2050"/>
      <c r="B606" s="2052" t="s">
        <v>2255</v>
      </c>
      <c r="C606" s="2236" t="s">
        <v>1292</v>
      </c>
      <c r="D606" s="3610" t="s">
        <v>2173</v>
      </c>
      <c r="E606" s="3610"/>
      <c r="F606" s="3610"/>
      <c r="G606" s="3602">
        <v>14450000</v>
      </c>
      <c r="H606" s="3602"/>
      <c r="I606" s="3602"/>
      <c r="J606" s="3602"/>
      <c r="K606" s="3602"/>
      <c r="L606" s="3602"/>
      <c r="M606" s="3602"/>
      <c r="N606" s="3602"/>
      <c r="O606" s="3602"/>
      <c r="P606" s="3602"/>
      <c r="Q606" s="3602"/>
      <c r="R606" s="3602"/>
    </row>
    <row r="607" spans="1:18" ht="63.75" customHeight="1">
      <c r="A607" s="2050"/>
      <c r="B607" s="2052" t="s">
        <v>2256</v>
      </c>
      <c r="C607" s="2236" t="s">
        <v>1292</v>
      </c>
      <c r="D607" s="3610" t="s">
        <v>2160</v>
      </c>
      <c r="E607" s="3610"/>
      <c r="F607" s="3610"/>
      <c r="G607" s="3602">
        <v>16850000</v>
      </c>
      <c r="H607" s="3602"/>
      <c r="I607" s="3602"/>
      <c r="J607" s="3602"/>
      <c r="K607" s="3602"/>
      <c r="L607" s="3602"/>
      <c r="M607" s="3602"/>
      <c r="N607" s="3602"/>
      <c r="O607" s="3602"/>
      <c r="P607" s="3602"/>
      <c r="Q607" s="3602"/>
      <c r="R607" s="3602"/>
    </row>
    <row r="608" spans="1:18" ht="63.75" customHeight="1">
      <c r="A608" s="2050"/>
      <c r="B608" s="2052" t="s">
        <v>2257</v>
      </c>
      <c r="C608" s="2236" t="s">
        <v>1292</v>
      </c>
      <c r="D608" s="3610" t="s">
        <v>2149</v>
      </c>
      <c r="E608" s="3610"/>
      <c r="F608" s="3610"/>
      <c r="G608" s="3602">
        <v>17850000</v>
      </c>
      <c r="H608" s="3602"/>
      <c r="I608" s="3602"/>
      <c r="J608" s="3602"/>
      <c r="K608" s="3602"/>
      <c r="L608" s="3602"/>
      <c r="M608" s="3602"/>
      <c r="N608" s="3602"/>
      <c r="O608" s="3602"/>
      <c r="P608" s="3602"/>
      <c r="Q608" s="3602"/>
      <c r="R608" s="3602"/>
    </row>
    <row r="609" spans="1:18" ht="102" customHeight="1">
      <c r="A609" s="2051">
        <v>6</v>
      </c>
      <c r="B609" s="3603" t="s">
        <v>3080</v>
      </c>
      <c r="C609" s="3604"/>
      <c r="D609" s="3604"/>
      <c r="E609" s="3604"/>
      <c r="F609" s="3604"/>
      <c r="G609" s="3604"/>
      <c r="H609" s="3604"/>
      <c r="I609" s="3604"/>
      <c r="J609" s="3604"/>
      <c r="K609" s="3604"/>
      <c r="L609" s="3604"/>
      <c r="M609" s="3604"/>
      <c r="N609" s="3604"/>
      <c r="O609" s="3604"/>
      <c r="P609" s="3604"/>
      <c r="Q609" s="3604"/>
      <c r="R609" s="3604"/>
    </row>
    <row r="610" spans="1:18" ht="28.5" customHeight="1">
      <c r="A610" s="2051"/>
      <c r="B610" s="2231"/>
      <c r="C610" s="3611" t="s">
        <v>2139</v>
      </c>
      <c r="D610" s="3611"/>
      <c r="E610" s="3611"/>
      <c r="F610" s="3611"/>
      <c r="G610" s="3611"/>
      <c r="H610" s="3611"/>
      <c r="I610" s="3611"/>
      <c r="J610" s="3611"/>
      <c r="K610" s="3611"/>
      <c r="L610" s="3611"/>
      <c r="M610" s="3611"/>
      <c r="N610" s="3611"/>
      <c r="O610" s="3611"/>
      <c r="P610" s="3611"/>
      <c r="Q610" s="3611"/>
      <c r="R610" s="3611"/>
    </row>
    <row r="611" spans="1:18" ht="38.25" customHeight="1">
      <c r="A611" s="2051"/>
      <c r="B611" s="3604" t="s">
        <v>2278</v>
      </c>
      <c r="C611" s="3604"/>
      <c r="D611" s="3604"/>
      <c r="E611" s="3604"/>
      <c r="F611" s="2061"/>
      <c r="G611" s="2061"/>
      <c r="H611" s="2061"/>
      <c r="I611" s="2061"/>
      <c r="J611" s="2061"/>
      <c r="K611" s="2061"/>
      <c r="L611" s="2027"/>
      <c r="M611" s="2061"/>
      <c r="N611" s="2061"/>
      <c r="O611" s="2061"/>
      <c r="P611" s="2061"/>
      <c r="Q611" s="2061"/>
      <c r="R611" s="2061"/>
    </row>
    <row r="612" spans="1:18" s="1802" customFormat="1" ht="63.75" customHeight="1">
      <c r="A612" s="2051"/>
      <c r="B612" s="2234" t="s">
        <v>2318</v>
      </c>
      <c r="C612" s="2234" t="s">
        <v>2319</v>
      </c>
      <c r="D612" s="3609" t="s">
        <v>2279</v>
      </c>
      <c r="E612" s="3609"/>
      <c r="F612" s="2234" t="s">
        <v>2280</v>
      </c>
      <c r="G612" s="2234"/>
      <c r="H612" s="2234"/>
      <c r="I612" s="2234"/>
      <c r="J612" s="2234"/>
      <c r="K612" s="2234"/>
      <c r="L612" s="2027"/>
      <c r="M612" s="2234"/>
      <c r="N612" s="2234"/>
      <c r="O612" s="2234"/>
      <c r="P612" s="2234"/>
      <c r="Q612" s="2234"/>
      <c r="R612" s="2234"/>
    </row>
    <row r="613" spans="1:18" ht="118.5" customHeight="1">
      <c r="A613" s="2051"/>
      <c r="B613" s="2235" t="s">
        <v>2281</v>
      </c>
      <c r="C613" s="2232" t="s">
        <v>563</v>
      </c>
      <c r="D613" s="3605" t="s">
        <v>2320</v>
      </c>
      <c r="E613" s="3605"/>
      <c r="F613" s="2232" t="s">
        <v>2321</v>
      </c>
      <c r="G613" s="3602">
        <v>6500000</v>
      </c>
      <c r="H613" s="3602"/>
      <c r="I613" s="3602"/>
      <c r="J613" s="3602"/>
      <c r="K613" s="3602"/>
      <c r="L613" s="3602"/>
      <c r="M613" s="3602"/>
      <c r="N613" s="3602"/>
      <c r="O613" s="3602"/>
      <c r="P613" s="3602"/>
      <c r="Q613" s="3602"/>
      <c r="R613" s="3602"/>
    </row>
    <row r="614" spans="1:18" ht="132" customHeight="1">
      <c r="A614" s="2051"/>
      <c r="B614" s="2235" t="s">
        <v>2282</v>
      </c>
      <c r="C614" s="2232" t="s">
        <v>563</v>
      </c>
      <c r="D614" s="3605"/>
      <c r="E614" s="3605"/>
      <c r="F614" s="2232" t="s">
        <v>2321</v>
      </c>
      <c r="G614" s="3602">
        <v>6875000</v>
      </c>
      <c r="H614" s="3602"/>
      <c r="I614" s="3602"/>
      <c r="J614" s="3602"/>
      <c r="K614" s="3602"/>
      <c r="L614" s="3602"/>
      <c r="M614" s="3602"/>
      <c r="N614" s="3602"/>
      <c r="O614" s="3602"/>
      <c r="P614" s="3602"/>
      <c r="Q614" s="3602"/>
      <c r="R614" s="3602"/>
    </row>
    <row r="615" spans="1:18" ht="131.25" customHeight="1">
      <c r="A615" s="2051"/>
      <c r="B615" s="2235" t="s">
        <v>2283</v>
      </c>
      <c r="C615" s="2232" t="s">
        <v>563</v>
      </c>
      <c r="D615" s="3605"/>
      <c r="E615" s="3605"/>
      <c r="F615" s="2232" t="s">
        <v>2321</v>
      </c>
      <c r="G615" s="3602">
        <v>7500000</v>
      </c>
      <c r="H615" s="3602"/>
      <c r="I615" s="3602"/>
      <c r="J615" s="3602"/>
      <c r="K615" s="3602"/>
      <c r="L615" s="3602"/>
      <c r="M615" s="3602"/>
      <c r="N615" s="3602"/>
      <c r="O615" s="3602"/>
      <c r="P615" s="3602"/>
      <c r="Q615" s="3602"/>
      <c r="R615" s="3602"/>
    </row>
    <row r="616" spans="1:18" ht="131.25" customHeight="1">
      <c r="A616" s="2051"/>
      <c r="B616" s="2235" t="s">
        <v>2284</v>
      </c>
      <c r="C616" s="2232" t="s">
        <v>563</v>
      </c>
      <c r="D616" s="3605"/>
      <c r="E616" s="3605"/>
      <c r="F616" s="2232" t="s">
        <v>2321</v>
      </c>
      <c r="G616" s="3602">
        <v>8250000</v>
      </c>
      <c r="H616" s="3602"/>
      <c r="I616" s="3602"/>
      <c r="J616" s="3602"/>
      <c r="K616" s="3602"/>
      <c r="L616" s="3602"/>
      <c r="M616" s="3602"/>
      <c r="N616" s="3602"/>
      <c r="O616" s="3602"/>
      <c r="P616" s="3602"/>
      <c r="Q616" s="3602"/>
      <c r="R616" s="3602"/>
    </row>
    <row r="617" spans="1:18" ht="123" customHeight="1">
      <c r="A617" s="2051"/>
      <c r="B617" s="2235" t="s">
        <v>2285</v>
      </c>
      <c r="C617" s="2232" t="s">
        <v>563</v>
      </c>
      <c r="D617" s="3605"/>
      <c r="E617" s="3605"/>
      <c r="F617" s="2232" t="s">
        <v>2321</v>
      </c>
      <c r="G617" s="3602">
        <v>9000000</v>
      </c>
      <c r="H617" s="3602"/>
      <c r="I617" s="3602"/>
      <c r="J617" s="3602"/>
      <c r="K617" s="3602"/>
      <c r="L617" s="3602"/>
      <c r="M617" s="3602"/>
      <c r="N617" s="3602"/>
      <c r="O617" s="3602"/>
      <c r="P617" s="3602"/>
      <c r="Q617" s="3602"/>
      <c r="R617" s="3602"/>
    </row>
    <row r="618" spans="1:18" ht="129.75" customHeight="1">
      <c r="A618" s="2051"/>
      <c r="B618" s="2235" t="s">
        <v>2286</v>
      </c>
      <c r="C618" s="2232" t="s">
        <v>563</v>
      </c>
      <c r="D618" s="3605"/>
      <c r="E618" s="3605"/>
      <c r="F618" s="2232" t="s">
        <v>2321</v>
      </c>
      <c r="G618" s="3602">
        <v>10750000</v>
      </c>
      <c r="H618" s="3602"/>
      <c r="I618" s="3602"/>
      <c r="J618" s="3602"/>
      <c r="K618" s="3602"/>
      <c r="L618" s="3602"/>
      <c r="M618" s="3602"/>
      <c r="N618" s="3602"/>
      <c r="O618" s="3602"/>
      <c r="P618" s="3602"/>
      <c r="Q618" s="3602"/>
      <c r="R618" s="3602"/>
    </row>
    <row r="619" spans="1:18" ht="129.75" customHeight="1">
      <c r="A619" s="2051"/>
      <c r="B619" s="2235" t="s">
        <v>2287</v>
      </c>
      <c r="C619" s="2232" t="s">
        <v>563</v>
      </c>
      <c r="D619" s="3605"/>
      <c r="E619" s="3605"/>
      <c r="F619" s="2232" t="s">
        <v>2321</v>
      </c>
      <c r="G619" s="3602">
        <v>11125000</v>
      </c>
      <c r="H619" s="3602"/>
      <c r="I619" s="3602"/>
      <c r="J619" s="3602"/>
      <c r="K619" s="3602"/>
      <c r="L619" s="3602"/>
      <c r="M619" s="3602"/>
      <c r="N619" s="3602"/>
      <c r="O619" s="3602"/>
      <c r="P619" s="3602"/>
      <c r="Q619" s="3602"/>
      <c r="R619" s="3602"/>
    </row>
    <row r="620" spans="1:18" ht="161.25" customHeight="1">
      <c r="A620" s="2051"/>
      <c r="B620" s="2235" t="s">
        <v>2288</v>
      </c>
      <c r="C620" s="2232" t="s">
        <v>563</v>
      </c>
      <c r="D620" s="3605"/>
      <c r="E620" s="3605"/>
      <c r="F620" s="2232" t="s">
        <v>2322</v>
      </c>
      <c r="G620" s="3602">
        <v>11625000</v>
      </c>
      <c r="H620" s="3602"/>
      <c r="I620" s="3602"/>
      <c r="J620" s="3602"/>
      <c r="K620" s="3602"/>
      <c r="L620" s="3602"/>
      <c r="M620" s="3602"/>
      <c r="N620" s="3602"/>
      <c r="O620" s="3602"/>
      <c r="P620" s="3602"/>
      <c r="Q620" s="3602"/>
      <c r="R620" s="3602"/>
    </row>
    <row r="621" spans="1:18" ht="141" customHeight="1">
      <c r="A621" s="2051"/>
      <c r="B621" s="2235" t="s">
        <v>2289</v>
      </c>
      <c r="C621" s="2232" t="s">
        <v>563</v>
      </c>
      <c r="D621" s="3605"/>
      <c r="E621" s="3605"/>
      <c r="F621" s="2232" t="s">
        <v>2322</v>
      </c>
      <c r="G621" s="3602">
        <v>12000000</v>
      </c>
      <c r="H621" s="3602"/>
      <c r="I621" s="3602"/>
      <c r="J621" s="3602"/>
      <c r="K621" s="3602"/>
      <c r="L621" s="3602">
        <v>12000000</v>
      </c>
      <c r="M621" s="3602"/>
      <c r="N621" s="3602"/>
      <c r="O621" s="3602"/>
      <c r="P621" s="3602"/>
      <c r="Q621" s="3602"/>
      <c r="R621" s="3602"/>
    </row>
    <row r="622" spans="1:18" ht="131.25" customHeight="1">
      <c r="A622" s="2051"/>
      <c r="B622" s="2235" t="s">
        <v>2290</v>
      </c>
      <c r="C622" s="2232" t="s">
        <v>563</v>
      </c>
      <c r="D622" s="3605"/>
      <c r="E622" s="3605"/>
      <c r="F622" s="2232" t="s">
        <v>2322</v>
      </c>
      <c r="G622" s="3602">
        <v>12325000</v>
      </c>
      <c r="H622" s="3602"/>
      <c r="I622" s="3602"/>
      <c r="J622" s="3602"/>
      <c r="K622" s="3602"/>
      <c r="L622" s="3602">
        <v>12325000</v>
      </c>
      <c r="M622" s="3602"/>
      <c r="N622" s="3602"/>
      <c r="O622" s="3602"/>
      <c r="P622" s="3602"/>
      <c r="Q622" s="3602"/>
      <c r="R622" s="3602"/>
    </row>
    <row r="623" spans="1:18" ht="131.25" customHeight="1">
      <c r="A623" s="2051"/>
      <c r="B623" s="2235" t="s">
        <v>2291</v>
      </c>
      <c r="C623" s="2232" t="s">
        <v>563</v>
      </c>
      <c r="D623" s="3605"/>
      <c r="E623" s="3605"/>
      <c r="F623" s="2232" t="s">
        <v>2322</v>
      </c>
      <c r="G623" s="3602">
        <v>12500000</v>
      </c>
      <c r="H623" s="3602"/>
      <c r="I623" s="3602"/>
      <c r="J623" s="3602"/>
      <c r="K623" s="3602"/>
      <c r="L623" s="3602"/>
      <c r="M623" s="3602"/>
      <c r="N623" s="3602"/>
      <c r="O623" s="3602"/>
      <c r="P623" s="3602"/>
      <c r="Q623" s="3602"/>
      <c r="R623" s="3602"/>
    </row>
    <row r="624" spans="1:18" ht="129.75" customHeight="1">
      <c r="A624" s="2051"/>
      <c r="B624" s="2235" t="s">
        <v>2292</v>
      </c>
      <c r="C624" s="2232" t="s">
        <v>563</v>
      </c>
      <c r="D624" s="3605"/>
      <c r="E624" s="3605"/>
      <c r="F624" s="2232" t="s">
        <v>2322</v>
      </c>
      <c r="G624" s="3602">
        <v>13250000</v>
      </c>
      <c r="H624" s="3602"/>
      <c r="I624" s="3602"/>
      <c r="J624" s="3602"/>
      <c r="K624" s="3602"/>
      <c r="L624" s="3602"/>
      <c r="M624" s="3602"/>
      <c r="N624" s="3602"/>
      <c r="O624" s="3602"/>
      <c r="P624" s="3602"/>
      <c r="Q624" s="3602"/>
      <c r="R624" s="3602"/>
    </row>
    <row r="625" spans="1:18" ht="131.25" customHeight="1">
      <c r="A625" s="2051"/>
      <c r="B625" s="2235" t="s">
        <v>2293</v>
      </c>
      <c r="C625" s="2232" t="s">
        <v>563</v>
      </c>
      <c r="D625" s="3605"/>
      <c r="E625" s="3605"/>
      <c r="F625" s="2232" t="s">
        <v>2322</v>
      </c>
      <c r="G625" s="3602">
        <v>13500000</v>
      </c>
      <c r="H625" s="3602"/>
      <c r="I625" s="3602"/>
      <c r="J625" s="3602"/>
      <c r="K625" s="3602"/>
      <c r="L625" s="3602"/>
      <c r="M625" s="3602"/>
      <c r="N625" s="3602"/>
      <c r="O625" s="3602"/>
      <c r="P625" s="3602"/>
      <c r="Q625" s="3602"/>
      <c r="R625" s="3602"/>
    </row>
    <row r="626" spans="1:18" ht="132.75" customHeight="1">
      <c r="A626" s="2051"/>
      <c r="B626" s="2235" t="s">
        <v>2294</v>
      </c>
      <c r="C626" s="2232" t="s">
        <v>563</v>
      </c>
      <c r="D626" s="3605"/>
      <c r="E626" s="3605"/>
      <c r="F626" s="2232" t="s">
        <v>2322</v>
      </c>
      <c r="G626" s="3602">
        <v>13750000</v>
      </c>
      <c r="H626" s="3602"/>
      <c r="I626" s="3602"/>
      <c r="J626" s="3602"/>
      <c r="K626" s="3602"/>
      <c r="L626" s="3602"/>
      <c r="M626" s="3602"/>
      <c r="N626" s="3602"/>
      <c r="O626" s="3602"/>
      <c r="P626" s="3602"/>
      <c r="Q626" s="3602"/>
      <c r="R626" s="3602"/>
    </row>
    <row r="627" spans="1:18" ht="132.75" customHeight="1">
      <c r="A627" s="2051"/>
      <c r="B627" s="2235" t="s">
        <v>2295</v>
      </c>
      <c r="C627" s="2232" t="s">
        <v>563</v>
      </c>
      <c r="D627" s="3605"/>
      <c r="E627" s="3605"/>
      <c r="F627" s="2232" t="s">
        <v>2322</v>
      </c>
      <c r="G627" s="3602">
        <v>15750000</v>
      </c>
      <c r="H627" s="3602"/>
      <c r="I627" s="3602"/>
      <c r="J627" s="3602"/>
      <c r="K627" s="3602"/>
      <c r="L627" s="3602"/>
      <c r="M627" s="3602"/>
      <c r="N627" s="3602"/>
      <c r="O627" s="3602"/>
      <c r="P627" s="3602"/>
      <c r="Q627" s="3602"/>
      <c r="R627" s="3602"/>
    </row>
    <row r="628" spans="1:18" ht="129.75" customHeight="1">
      <c r="A628" s="2051"/>
      <c r="B628" s="2235" t="s">
        <v>2296</v>
      </c>
      <c r="C628" s="2232" t="s">
        <v>563</v>
      </c>
      <c r="D628" s="3605"/>
      <c r="E628" s="3605"/>
      <c r="F628" s="2232" t="s">
        <v>2322</v>
      </c>
      <c r="G628" s="3602">
        <v>16500000</v>
      </c>
      <c r="H628" s="3602"/>
      <c r="I628" s="3602"/>
      <c r="J628" s="3602"/>
      <c r="K628" s="3602"/>
      <c r="L628" s="3602"/>
      <c r="M628" s="3602"/>
      <c r="N628" s="3602"/>
      <c r="O628" s="3602"/>
      <c r="P628" s="3602"/>
      <c r="Q628" s="3602"/>
      <c r="R628" s="3602"/>
    </row>
    <row r="629" spans="1:18" ht="120" customHeight="1">
      <c r="A629" s="2051"/>
      <c r="B629" s="2235" t="s">
        <v>2297</v>
      </c>
      <c r="C629" s="2232" t="s">
        <v>563</v>
      </c>
      <c r="D629" s="3605"/>
      <c r="E629" s="3605"/>
      <c r="F629" s="2232" t="s">
        <v>2322</v>
      </c>
      <c r="G629" s="3602">
        <v>17250000</v>
      </c>
      <c r="H629" s="3602"/>
      <c r="I629" s="3602"/>
      <c r="J629" s="3602"/>
      <c r="K629" s="3602"/>
      <c r="L629" s="3602"/>
      <c r="M629" s="3602"/>
      <c r="N629" s="3602"/>
      <c r="O629" s="3602"/>
      <c r="P629" s="3602"/>
      <c r="Q629" s="3602"/>
      <c r="R629" s="3602"/>
    </row>
    <row r="630" spans="1:18" ht="108.75" customHeight="1">
      <c r="A630" s="2051"/>
      <c r="B630" s="2235" t="s">
        <v>2298</v>
      </c>
      <c r="C630" s="2232" t="s">
        <v>563</v>
      </c>
      <c r="D630" s="3605"/>
      <c r="E630" s="3605"/>
      <c r="F630" s="2232" t="s">
        <v>2322</v>
      </c>
      <c r="G630" s="3602">
        <v>18500000</v>
      </c>
      <c r="H630" s="3602"/>
      <c r="I630" s="3602"/>
      <c r="J630" s="3602"/>
      <c r="K630" s="3602"/>
      <c r="L630" s="3602"/>
      <c r="M630" s="3602"/>
      <c r="N630" s="3602"/>
      <c r="O630" s="3602"/>
      <c r="P630" s="3602"/>
      <c r="Q630" s="3602"/>
      <c r="R630" s="3602"/>
    </row>
    <row r="631" spans="1:18" ht="108.75" customHeight="1">
      <c r="A631" s="2051"/>
      <c r="B631" s="2235" t="s">
        <v>2299</v>
      </c>
      <c r="C631" s="2232" t="s">
        <v>563</v>
      </c>
      <c r="D631" s="3605"/>
      <c r="E631" s="3605"/>
      <c r="F631" s="2232" t="s">
        <v>2322</v>
      </c>
      <c r="G631" s="3602">
        <v>20500000</v>
      </c>
      <c r="H631" s="3602"/>
      <c r="I631" s="3602"/>
      <c r="J631" s="3602"/>
      <c r="K631" s="3602"/>
      <c r="L631" s="3602"/>
      <c r="M631" s="3602"/>
      <c r="N631" s="3602"/>
      <c r="O631" s="3602"/>
      <c r="P631" s="3602"/>
      <c r="Q631" s="3602"/>
      <c r="R631" s="3602"/>
    </row>
    <row r="632" spans="1:18" ht="117" customHeight="1">
      <c r="A632" s="2051"/>
      <c r="B632" s="2235" t="s">
        <v>2300</v>
      </c>
      <c r="C632" s="2232" t="s">
        <v>563</v>
      </c>
      <c r="D632" s="3605"/>
      <c r="E632" s="3605"/>
      <c r="F632" s="2232" t="s">
        <v>2322</v>
      </c>
      <c r="G632" s="3602">
        <v>23360000</v>
      </c>
      <c r="H632" s="3602"/>
      <c r="I632" s="3602"/>
      <c r="J632" s="3602"/>
      <c r="K632" s="3602"/>
      <c r="L632" s="3602"/>
      <c r="M632" s="3602"/>
      <c r="N632" s="3602"/>
      <c r="O632" s="3602"/>
      <c r="P632" s="3602"/>
      <c r="Q632" s="3602"/>
      <c r="R632" s="3602"/>
    </row>
    <row r="633" spans="1:18" ht="122.25" customHeight="1">
      <c r="A633" s="2051"/>
      <c r="B633" s="2235" t="s">
        <v>2301</v>
      </c>
      <c r="C633" s="2232" t="s">
        <v>563</v>
      </c>
      <c r="D633" s="3605" t="s">
        <v>2320</v>
      </c>
      <c r="E633" s="3605"/>
      <c r="F633" s="2232" t="s">
        <v>2323</v>
      </c>
      <c r="G633" s="3602">
        <v>7000000</v>
      </c>
      <c r="H633" s="3602"/>
      <c r="I633" s="3602"/>
      <c r="J633" s="3602"/>
      <c r="K633" s="3602"/>
      <c r="L633" s="3602"/>
      <c r="M633" s="3602"/>
      <c r="N633" s="3602"/>
      <c r="O633" s="3602"/>
      <c r="P633" s="3602"/>
      <c r="Q633" s="3602"/>
      <c r="R633" s="3602"/>
    </row>
    <row r="634" spans="1:18" ht="122.25" customHeight="1">
      <c r="A634" s="2051"/>
      <c r="B634" s="2235" t="s">
        <v>2302</v>
      </c>
      <c r="C634" s="2232" t="s">
        <v>563</v>
      </c>
      <c r="D634" s="3605"/>
      <c r="E634" s="3605"/>
      <c r="F634" s="2232" t="s">
        <v>2324</v>
      </c>
      <c r="G634" s="3602">
        <v>9000000</v>
      </c>
      <c r="H634" s="3602"/>
      <c r="I634" s="3602"/>
      <c r="J634" s="3602"/>
      <c r="K634" s="3602"/>
      <c r="L634" s="3602"/>
      <c r="M634" s="3602"/>
      <c r="N634" s="3602"/>
      <c r="O634" s="3602"/>
      <c r="P634" s="3602"/>
      <c r="Q634" s="3602"/>
      <c r="R634" s="3602"/>
    </row>
    <row r="635" spans="1:18" ht="108" customHeight="1">
      <c r="A635" s="2051"/>
      <c r="B635" s="2235" t="s">
        <v>2303</v>
      </c>
      <c r="C635" s="2232" t="s">
        <v>563</v>
      </c>
      <c r="D635" s="3605"/>
      <c r="E635" s="3605"/>
      <c r="F635" s="2232" t="s">
        <v>2325</v>
      </c>
      <c r="G635" s="3602">
        <v>11400000</v>
      </c>
      <c r="H635" s="3602"/>
      <c r="I635" s="3602"/>
      <c r="J635" s="3602"/>
      <c r="K635" s="3602"/>
      <c r="L635" s="3602"/>
      <c r="M635" s="3602"/>
      <c r="N635" s="3602"/>
      <c r="O635" s="3602"/>
      <c r="P635" s="3602"/>
      <c r="Q635" s="3602"/>
      <c r="R635" s="3602"/>
    </row>
    <row r="636" spans="1:18" ht="108" customHeight="1">
      <c r="A636" s="2051"/>
      <c r="B636" s="2235" t="s">
        <v>2304</v>
      </c>
      <c r="C636" s="2232" t="s">
        <v>563</v>
      </c>
      <c r="D636" s="3605"/>
      <c r="E636" s="3605"/>
      <c r="F636" s="2232" t="s">
        <v>2325</v>
      </c>
      <c r="G636" s="3602">
        <v>12200000</v>
      </c>
      <c r="H636" s="3602"/>
      <c r="I636" s="3602"/>
      <c r="J636" s="3602"/>
      <c r="K636" s="3602"/>
      <c r="L636" s="3602"/>
      <c r="M636" s="3602"/>
      <c r="N636" s="3602"/>
      <c r="O636" s="3602"/>
      <c r="P636" s="3602"/>
      <c r="Q636" s="3602"/>
      <c r="R636" s="3602"/>
    </row>
    <row r="637" spans="1:18" ht="122.25" customHeight="1">
      <c r="A637" s="2051"/>
      <c r="B637" s="2235" t="s">
        <v>2305</v>
      </c>
      <c r="C637" s="2232" t="s">
        <v>563</v>
      </c>
      <c r="D637" s="3605"/>
      <c r="E637" s="3605"/>
      <c r="F637" s="2232" t="s">
        <v>2326</v>
      </c>
      <c r="G637" s="3602">
        <v>13100000</v>
      </c>
      <c r="H637" s="3602"/>
      <c r="I637" s="3602"/>
      <c r="J637" s="3602"/>
      <c r="K637" s="3602"/>
      <c r="L637" s="3602"/>
      <c r="M637" s="3602"/>
      <c r="N637" s="3602"/>
      <c r="O637" s="3602"/>
      <c r="P637" s="3602"/>
      <c r="Q637" s="3602"/>
      <c r="R637" s="3602"/>
    </row>
    <row r="638" spans="1:18" ht="122.25" customHeight="1">
      <c r="A638" s="2051"/>
      <c r="B638" s="2235" t="s">
        <v>2306</v>
      </c>
      <c r="C638" s="2232" t="s">
        <v>563</v>
      </c>
      <c r="D638" s="3605"/>
      <c r="E638" s="3605"/>
      <c r="F638" s="2232" t="s">
        <v>2326</v>
      </c>
      <c r="G638" s="3602">
        <v>13800000</v>
      </c>
      <c r="H638" s="3602"/>
      <c r="I638" s="3602"/>
      <c r="J638" s="3602"/>
      <c r="K638" s="3602"/>
      <c r="L638" s="3602"/>
      <c r="M638" s="3602"/>
      <c r="N638" s="3602"/>
      <c r="O638" s="3602"/>
      <c r="P638" s="3602"/>
      <c r="Q638" s="3602"/>
      <c r="R638" s="3602"/>
    </row>
    <row r="639" spans="1:18" ht="91.5" customHeight="1">
      <c r="A639" s="2051"/>
      <c r="B639" s="2235" t="s">
        <v>2307</v>
      </c>
      <c r="C639" s="2232" t="s">
        <v>563</v>
      </c>
      <c r="D639" s="3605"/>
      <c r="E639" s="3605"/>
      <c r="F639" s="2232" t="s">
        <v>2327</v>
      </c>
      <c r="G639" s="3602">
        <v>16200000</v>
      </c>
      <c r="H639" s="3602"/>
      <c r="I639" s="3602"/>
      <c r="J639" s="3602"/>
      <c r="K639" s="3602"/>
      <c r="L639" s="3602"/>
      <c r="M639" s="3602"/>
      <c r="N639" s="3602"/>
      <c r="O639" s="3602"/>
      <c r="P639" s="3602"/>
      <c r="Q639" s="3602"/>
      <c r="R639" s="3602"/>
    </row>
    <row r="640" spans="1:18" ht="63.75" customHeight="1">
      <c r="A640" s="2051"/>
      <c r="B640" s="2235" t="s">
        <v>2308</v>
      </c>
      <c r="C640" s="2232" t="s">
        <v>563</v>
      </c>
      <c r="D640" s="3605" t="s">
        <v>2320</v>
      </c>
      <c r="E640" s="3605"/>
      <c r="F640" s="2232" t="s">
        <v>2327</v>
      </c>
      <c r="G640" s="3602">
        <v>8220000</v>
      </c>
      <c r="H640" s="3602"/>
      <c r="I640" s="3602"/>
      <c r="J640" s="3602"/>
      <c r="K640" s="3602"/>
      <c r="L640" s="3602"/>
      <c r="M640" s="3602"/>
      <c r="N640" s="3602"/>
      <c r="O640" s="3602"/>
      <c r="P640" s="3602"/>
      <c r="Q640" s="3602"/>
      <c r="R640" s="3602"/>
    </row>
    <row r="641" spans="1:18" ht="63.75" customHeight="1">
      <c r="A641" s="2051"/>
      <c r="B641" s="2235" t="s">
        <v>2309</v>
      </c>
      <c r="C641" s="2232" t="s">
        <v>563</v>
      </c>
      <c r="D641" s="3605"/>
      <c r="E641" s="3605"/>
      <c r="F641" s="2232" t="s">
        <v>2328</v>
      </c>
      <c r="G641" s="3602">
        <v>9298000</v>
      </c>
      <c r="H641" s="3602"/>
      <c r="I641" s="3602"/>
      <c r="J641" s="3602"/>
      <c r="K641" s="3602"/>
      <c r="L641" s="3602"/>
      <c r="M641" s="3602"/>
      <c r="N641" s="3602"/>
      <c r="O641" s="3602"/>
      <c r="P641" s="3602"/>
      <c r="Q641" s="3602"/>
      <c r="R641" s="3602"/>
    </row>
    <row r="642" spans="1:18" ht="63.75" customHeight="1">
      <c r="A642" s="2051"/>
      <c r="B642" s="2235" t="s">
        <v>2310</v>
      </c>
      <c r="C642" s="2232" t="s">
        <v>563</v>
      </c>
      <c r="D642" s="3605"/>
      <c r="E642" s="3605"/>
      <c r="F642" s="2232" t="s">
        <v>2329</v>
      </c>
      <c r="G642" s="3602">
        <v>10586300</v>
      </c>
      <c r="H642" s="3602"/>
      <c r="I642" s="3602"/>
      <c r="J642" s="3602"/>
      <c r="K642" s="3602"/>
      <c r="L642" s="3602"/>
      <c r="M642" s="3602"/>
      <c r="N642" s="3602"/>
      <c r="O642" s="3602"/>
      <c r="P642" s="3602"/>
      <c r="Q642" s="3602"/>
      <c r="R642" s="3602"/>
    </row>
    <row r="643" spans="1:18" ht="63.75" customHeight="1">
      <c r="A643" s="2051"/>
      <c r="B643" s="2235" t="s">
        <v>2311</v>
      </c>
      <c r="C643" s="2232" t="s">
        <v>563</v>
      </c>
      <c r="D643" s="3605"/>
      <c r="E643" s="3605"/>
      <c r="F643" s="2232" t="s">
        <v>2330</v>
      </c>
      <c r="G643" s="3602">
        <v>15250000</v>
      </c>
      <c r="H643" s="3602"/>
      <c r="I643" s="3602"/>
      <c r="J643" s="3602"/>
      <c r="K643" s="3602"/>
      <c r="L643" s="3602"/>
      <c r="M643" s="3602"/>
      <c r="N643" s="3602"/>
      <c r="O643" s="3602"/>
      <c r="P643" s="3602"/>
      <c r="Q643" s="3602"/>
      <c r="R643" s="3602"/>
    </row>
    <row r="644" spans="1:18" ht="63.75" customHeight="1">
      <c r="A644" s="2051"/>
      <c r="B644" s="2235" t="s">
        <v>2312</v>
      </c>
      <c r="C644" s="2232" t="s">
        <v>563</v>
      </c>
      <c r="D644" s="3605"/>
      <c r="E644" s="3605"/>
      <c r="F644" s="2232" t="s">
        <v>2331</v>
      </c>
      <c r="G644" s="3602">
        <v>17950000</v>
      </c>
      <c r="H644" s="3602"/>
      <c r="I644" s="3602"/>
      <c r="J644" s="3602"/>
      <c r="K644" s="3602"/>
      <c r="L644" s="3602"/>
      <c r="M644" s="3602"/>
      <c r="N644" s="3602"/>
      <c r="O644" s="3602"/>
      <c r="P644" s="3602"/>
      <c r="Q644" s="3602"/>
      <c r="R644" s="3602"/>
    </row>
    <row r="645" spans="1:18" ht="63.75" customHeight="1">
      <c r="A645" s="2051"/>
      <c r="B645" s="2235" t="s">
        <v>2313</v>
      </c>
      <c r="C645" s="2232" t="s">
        <v>563</v>
      </c>
      <c r="D645" s="3605"/>
      <c r="E645" s="3605"/>
      <c r="F645" s="2232" t="s">
        <v>2332</v>
      </c>
      <c r="G645" s="3602">
        <v>18972500</v>
      </c>
      <c r="H645" s="3602"/>
      <c r="I645" s="3602"/>
      <c r="J645" s="3602"/>
      <c r="K645" s="3602"/>
      <c r="L645" s="3602"/>
      <c r="M645" s="3602"/>
      <c r="N645" s="3602"/>
      <c r="O645" s="3602"/>
      <c r="P645" s="3602"/>
      <c r="Q645" s="3602"/>
      <c r="R645" s="3602"/>
    </row>
    <row r="646" spans="1:18" ht="63.75" customHeight="1">
      <c r="A646" s="2051"/>
      <c r="B646" s="2235" t="s">
        <v>2314</v>
      </c>
      <c r="C646" s="2232" t="s">
        <v>563</v>
      </c>
      <c r="D646" s="3605"/>
      <c r="E646" s="3605"/>
      <c r="F646" s="2232" t="s">
        <v>2332</v>
      </c>
      <c r="G646" s="3602">
        <v>27150000</v>
      </c>
      <c r="H646" s="3602"/>
      <c r="I646" s="3602"/>
      <c r="J646" s="3602"/>
      <c r="K646" s="3602"/>
      <c r="L646" s="3602"/>
      <c r="M646" s="3602"/>
      <c r="N646" s="3602"/>
      <c r="O646" s="3602"/>
      <c r="P646" s="3602"/>
      <c r="Q646" s="3602"/>
      <c r="R646" s="3602"/>
    </row>
    <row r="647" spans="1:18" ht="63.75" customHeight="1">
      <c r="A647" s="2051"/>
      <c r="B647" s="2235" t="s">
        <v>2315</v>
      </c>
      <c r="C647" s="2232" t="s">
        <v>563</v>
      </c>
      <c r="D647" s="3605"/>
      <c r="E647" s="3605"/>
      <c r="F647" s="2232" t="s">
        <v>2333</v>
      </c>
      <c r="G647" s="3602">
        <v>30500000</v>
      </c>
      <c r="H647" s="3602"/>
      <c r="I647" s="3602"/>
      <c r="J647" s="3602"/>
      <c r="K647" s="3602"/>
      <c r="L647" s="3602"/>
      <c r="M647" s="3602"/>
      <c r="N647" s="3602"/>
      <c r="O647" s="3602"/>
      <c r="P647" s="3602"/>
      <c r="Q647" s="3602"/>
      <c r="R647" s="3602"/>
    </row>
    <row r="648" spans="1:18" ht="63.75" customHeight="1">
      <c r="A648" s="2051"/>
      <c r="B648" s="2235" t="s">
        <v>2316</v>
      </c>
      <c r="C648" s="2232" t="s">
        <v>563</v>
      </c>
      <c r="D648" s="3605"/>
      <c r="E648" s="3605"/>
      <c r="F648" s="2232" t="s">
        <v>2334</v>
      </c>
      <c r="G648" s="3602">
        <v>33500000</v>
      </c>
      <c r="H648" s="3602"/>
      <c r="I648" s="3602"/>
      <c r="J648" s="3602"/>
      <c r="K648" s="3602"/>
      <c r="L648" s="3602"/>
      <c r="M648" s="3602"/>
      <c r="N648" s="3602"/>
      <c r="O648" s="3602"/>
      <c r="P648" s="3602"/>
      <c r="Q648" s="3602"/>
      <c r="R648" s="3602"/>
    </row>
    <row r="649" spans="1:18" ht="119.25" customHeight="1">
      <c r="A649" s="2051"/>
      <c r="B649" s="2235" t="s">
        <v>2317</v>
      </c>
      <c r="C649" s="2232" t="s">
        <v>563</v>
      </c>
      <c r="D649" s="3605" t="s">
        <v>2335</v>
      </c>
      <c r="E649" s="3605"/>
      <c r="F649" s="2234"/>
      <c r="G649" s="3654" t="s">
        <v>2336</v>
      </c>
      <c r="H649" s="3655"/>
      <c r="I649" s="3655"/>
      <c r="J649" s="3655"/>
      <c r="K649" s="3655"/>
      <c r="L649" s="3655"/>
      <c r="M649" s="3655"/>
      <c r="N649" s="3655"/>
      <c r="O649" s="3655"/>
      <c r="P649" s="3655"/>
      <c r="Q649" s="3655"/>
      <c r="R649" s="3656"/>
    </row>
    <row r="650" spans="1:18" ht="183" customHeight="1">
      <c r="A650" s="2051"/>
      <c r="B650" s="2235" t="s">
        <v>2731</v>
      </c>
      <c r="C650" s="2232" t="s">
        <v>2732</v>
      </c>
      <c r="D650" s="3605" t="s">
        <v>2733</v>
      </c>
      <c r="E650" s="3605"/>
      <c r="F650" s="2234"/>
      <c r="G650" s="3602">
        <v>90000000</v>
      </c>
      <c r="H650" s="3602"/>
      <c r="I650" s="3602"/>
      <c r="J650" s="3602"/>
      <c r="K650" s="3602"/>
      <c r="L650" s="3602"/>
      <c r="M650" s="3602"/>
      <c r="N650" s="3602"/>
      <c r="O650" s="3602"/>
      <c r="P650" s="3602"/>
      <c r="Q650" s="3602"/>
      <c r="R650" s="3602"/>
    </row>
    <row r="651" spans="1:18" ht="29.25" customHeight="1">
      <c r="A651" s="2051"/>
      <c r="B651" s="3604" t="s">
        <v>2337</v>
      </c>
      <c r="C651" s="3604"/>
      <c r="D651" s="3604"/>
      <c r="E651" s="3604"/>
      <c r="F651" s="2061"/>
      <c r="G651" s="2061"/>
      <c r="H651" s="2061"/>
      <c r="I651" s="2061"/>
      <c r="J651" s="2061"/>
      <c r="K651" s="2061"/>
      <c r="L651" s="2027"/>
      <c r="M651" s="2061"/>
      <c r="N651" s="2061"/>
      <c r="O651" s="2061"/>
      <c r="P651" s="2061"/>
      <c r="Q651" s="2061"/>
      <c r="R651" s="2061"/>
    </row>
    <row r="652" spans="1:18" ht="63.75" customHeight="1">
      <c r="A652" s="2051"/>
      <c r="B652" s="2235" t="s">
        <v>2338</v>
      </c>
      <c r="C652" s="2232" t="s">
        <v>2339</v>
      </c>
      <c r="D652" s="3605" t="s">
        <v>2345</v>
      </c>
      <c r="E652" s="3605"/>
      <c r="F652" s="2232"/>
      <c r="G652" s="3602">
        <v>5220000</v>
      </c>
      <c r="H652" s="3602"/>
      <c r="I652" s="3602"/>
      <c r="J652" s="3602"/>
      <c r="K652" s="3602"/>
      <c r="L652" s="3602"/>
      <c r="M652" s="3602"/>
      <c r="N652" s="3602"/>
      <c r="O652" s="3602"/>
      <c r="P652" s="3602"/>
      <c r="Q652" s="3602"/>
      <c r="R652" s="3602"/>
    </row>
    <row r="653" spans="1:18" ht="63.75" customHeight="1">
      <c r="A653" s="2051"/>
      <c r="B653" s="2235" t="s">
        <v>2340</v>
      </c>
      <c r="C653" s="2232" t="s">
        <v>2339</v>
      </c>
      <c r="D653" s="3605" t="s">
        <v>2345</v>
      </c>
      <c r="E653" s="3605"/>
      <c r="F653" s="2232"/>
      <c r="G653" s="3602">
        <v>5920000</v>
      </c>
      <c r="H653" s="3602"/>
      <c r="I653" s="3602"/>
      <c r="J653" s="3602"/>
      <c r="K653" s="3602"/>
      <c r="L653" s="3602"/>
      <c r="M653" s="3602"/>
      <c r="N653" s="3602"/>
      <c r="O653" s="3602"/>
      <c r="P653" s="3602"/>
      <c r="Q653" s="3602"/>
      <c r="R653" s="3602"/>
    </row>
    <row r="654" spans="1:18" ht="63.75" customHeight="1">
      <c r="A654" s="2051"/>
      <c r="B654" s="2235" t="s">
        <v>2341</v>
      </c>
      <c r="C654" s="2232" t="s">
        <v>2339</v>
      </c>
      <c r="D654" s="3605" t="s">
        <v>2345</v>
      </c>
      <c r="E654" s="3605"/>
      <c r="F654" s="2232"/>
      <c r="G654" s="3602">
        <v>6310000</v>
      </c>
      <c r="H654" s="3602"/>
      <c r="I654" s="3602"/>
      <c r="J654" s="3602"/>
      <c r="K654" s="3602"/>
      <c r="L654" s="3602"/>
      <c r="M654" s="3602"/>
      <c r="N654" s="3602"/>
      <c r="O654" s="3602"/>
      <c r="P654" s="3602"/>
      <c r="Q654" s="3602"/>
      <c r="R654" s="3602"/>
    </row>
    <row r="655" spans="1:18" ht="63.75" customHeight="1">
      <c r="A655" s="2051"/>
      <c r="B655" s="2235" t="s">
        <v>2342</v>
      </c>
      <c r="C655" s="2232" t="s">
        <v>2339</v>
      </c>
      <c r="D655" s="3605" t="s">
        <v>2345</v>
      </c>
      <c r="E655" s="3605"/>
      <c r="F655" s="2232"/>
      <c r="G655" s="3602">
        <v>8600000</v>
      </c>
      <c r="H655" s="3602"/>
      <c r="I655" s="3602"/>
      <c r="J655" s="3602"/>
      <c r="K655" s="3602"/>
      <c r="L655" s="3602"/>
      <c r="M655" s="3602"/>
      <c r="N655" s="3602"/>
      <c r="O655" s="3602"/>
      <c r="P655" s="3602"/>
      <c r="Q655" s="3602"/>
      <c r="R655" s="3602"/>
    </row>
    <row r="656" spans="1:18" ht="63.75" customHeight="1">
      <c r="A656" s="2051"/>
      <c r="B656" s="2235" t="s">
        <v>2343</v>
      </c>
      <c r="C656" s="2232" t="s">
        <v>2339</v>
      </c>
      <c r="D656" s="3605" t="s">
        <v>2345</v>
      </c>
      <c r="E656" s="3605"/>
      <c r="F656" s="2232"/>
      <c r="G656" s="3602">
        <v>9400000</v>
      </c>
      <c r="H656" s="3602"/>
      <c r="I656" s="3602"/>
      <c r="J656" s="3602"/>
      <c r="K656" s="3602"/>
      <c r="L656" s="3602"/>
      <c r="M656" s="3602"/>
      <c r="N656" s="3602"/>
      <c r="O656" s="3602"/>
      <c r="P656" s="3602"/>
      <c r="Q656" s="3602"/>
      <c r="R656" s="3602"/>
    </row>
    <row r="657" spans="1:18" ht="63.75" customHeight="1">
      <c r="A657" s="2051"/>
      <c r="B657" s="2235" t="s">
        <v>2344</v>
      </c>
      <c r="C657" s="2232" t="s">
        <v>2339</v>
      </c>
      <c r="D657" s="3605" t="s">
        <v>2345</v>
      </c>
      <c r="E657" s="3605"/>
      <c r="F657" s="2232"/>
      <c r="G657" s="3602">
        <v>11700000</v>
      </c>
      <c r="H657" s="3602"/>
      <c r="I657" s="3602"/>
      <c r="J657" s="3602"/>
      <c r="K657" s="3602"/>
      <c r="L657" s="3602"/>
      <c r="M657" s="3602"/>
      <c r="N657" s="3602"/>
      <c r="O657" s="3602"/>
      <c r="P657" s="3602"/>
      <c r="Q657" s="3602"/>
      <c r="R657" s="3602"/>
    </row>
    <row r="658" spans="1:18" ht="36" customHeight="1">
      <c r="A658" s="2051"/>
      <c r="B658" s="3604" t="s">
        <v>2346</v>
      </c>
      <c r="C658" s="3604"/>
      <c r="D658" s="3604"/>
      <c r="E658" s="3604"/>
      <c r="F658" s="2061"/>
      <c r="G658" s="2061"/>
      <c r="H658" s="2061"/>
      <c r="I658" s="2061"/>
      <c r="J658" s="2061"/>
      <c r="K658" s="2061"/>
      <c r="L658" s="2027"/>
      <c r="M658" s="2061"/>
      <c r="N658" s="2061"/>
      <c r="O658" s="2061"/>
      <c r="P658" s="2061"/>
      <c r="Q658" s="2061"/>
      <c r="R658" s="2061"/>
    </row>
    <row r="659" spans="1:18" ht="63.75" customHeight="1">
      <c r="A659" s="2051"/>
      <c r="B659" s="2235" t="s">
        <v>2347</v>
      </c>
      <c r="C659" s="2232" t="s">
        <v>2339</v>
      </c>
      <c r="D659" s="3605" t="s">
        <v>2345</v>
      </c>
      <c r="E659" s="3605"/>
      <c r="F659" s="2232"/>
      <c r="G659" s="3602">
        <v>5800000</v>
      </c>
      <c r="H659" s="3602"/>
      <c r="I659" s="3602"/>
      <c r="J659" s="3602"/>
      <c r="K659" s="3602"/>
      <c r="L659" s="3602"/>
      <c r="M659" s="3602"/>
      <c r="N659" s="3602"/>
      <c r="O659" s="3602"/>
      <c r="P659" s="3602"/>
      <c r="Q659" s="3602"/>
      <c r="R659" s="3602"/>
    </row>
    <row r="660" spans="1:18" ht="63.75" customHeight="1">
      <c r="A660" s="2051"/>
      <c r="B660" s="2235" t="s">
        <v>2348</v>
      </c>
      <c r="C660" s="2232" t="s">
        <v>2339</v>
      </c>
      <c r="D660" s="3605" t="s">
        <v>2345</v>
      </c>
      <c r="E660" s="3605"/>
      <c r="F660" s="2232"/>
      <c r="G660" s="3602">
        <v>6250000</v>
      </c>
      <c r="H660" s="3602"/>
      <c r="I660" s="3602"/>
      <c r="J660" s="3602"/>
      <c r="K660" s="3602"/>
      <c r="L660" s="3602"/>
      <c r="M660" s="3602"/>
      <c r="N660" s="3602"/>
      <c r="O660" s="3602"/>
      <c r="P660" s="3602"/>
      <c r="Q660" s="3602"/>
      <c r="R660" s="3602"/>
    </row>
    <row r="661" spans="1:18" ht="63.75" customHeight="1">
      <c r="A661" s="2051"/>
      <c r="B661" s="2235" t="s">
        <v>2349</v>
      </c>
      <c r="C661" s="2232" t="s">
        <v>2339</v>
      </c>
      <c r="D661" s="3605" t="s">
        <v>2345</v>
      </c>
      <c r="E661" s="3605"/>
      <c r="F661" s="2232"/>
      <c r="G661" s="3602">
        <v>6810000</v>
      </c>
      <c r="H661" s="3602"/>
      <c r="I661" s="3602"/>
      <c r="J661" s="3602"/>
      <c r="K661" s="3602"/>
      <c r="L661" s="3602"/>
      <c r="M661" s="3602"/>
      <c r="N661" s="3602"/>
      <c r="O661" s="3602"/>
      <c r="P661" s="3602"/>
      <c r="Q661" s="3602"/>
      <c r="R661" s="3602"/>
    </row>
    <row r="662" spans="1:18" ht="63.75" customHeight="1">
      <c r="A662" s="2051"/>
      <c r="B662" s="2235" t="s">
        <v>2350</v>
      </c>
      <c r="C662" s="2232" t="s">
        <v>2339</v>
      </c>
      <c r="D662" s="3605" t="s">
        <v>2345</v>
      </c>
      <c r="E662" s="3605"/>
      <c r="F662" s="2232"/>
      <c r="G662" s="3602">
        <v>8820000</v>
      </c>
      <c r="H662" s="3602"/>
      <c r="I662" s="3602"/>
      <c r="J662" s="3602"/>
      <c r="K662" s="3602"/>
      <c r="L662" s="3602"/>
      <c r="M662" s="3602"/>
      <c r="N662" s="3602"/>
      <c r="O662" s="3602"/>
      <c r="P662" s="3602"/>
      <c r="Q662" s="3602"/>
      <c r="R662" s="3602"/>
    </row>
    <row r="663" spans="1:18" ht="63.75" customHeight="1">
      <c r="A663" s="2051"/>
      <c r="B663" s="2235" t="s">
        <v>2351</v>
      </c>
      <c r="C663" s="2232" t="s">
        <v>2339</v>
      </c>
      <c r="D663" s="3605" t="s">
        <v>2345</v>
      </c>
      <c r="E663" s="3605"/>
      <c r="F663" s="2232"/>
      <c r="G663" s="3602">
        <v>9830000</v>
      </c>
      <c r="H663" s="3602"/>
      <c r="I663" s="3602"/>
      <c r="J663" s="3602"/>
      <c r="K663" s="3602"/>
      <c r="L663" s="3602"/>
      <c r="M663" s="3602"/>
      <c r="N663" s="3602"/>
      <c r="O663" s="3602"/>
      <c r="P663" s="3602"/>
      <c r="Q663" s="3602"/>
      <c r="R663" s="3602"/>
    </row>
    <row r="664" spans="1:18" ht="63.75" customHeight="1">
      <c r="A664" s="2051"/>
      <c r="B664" s="2235" t="s">
        <v>2352</v>
      </c>
      <c r="C664" s="2232" t="s">
        <v>2339</v>
      </c>
      <c r="D664" s="3605" t="s">
        <v>2345</v>
      </c>
      <c r="E664" s="3605"/>
      <c r="F664" s="2232"/>
      <c r="G664" s="3602">
        <v>12830000</v>
      </c>
      <c r="H664" s="3602"/>
      <c r="I664" s="3602"/>
      <c r="J664" s="3602"/>
      <c r="K664" s="3602"/>
      <c r="L664" s="3602"/>
      <c r="M664" s="3602"/>
      <c r="N664" s="3602"/>
      <c r="O664" s="3602"/>
      <c r="P664" s="3602"/>
      <c r="Q664" s="3602"/>
      <c r="R664" s="3602"/>
    </row>
    <row r="665" spans="1:18" ht="63.75" customHeight="1">
      <c r="A665" s="2051"/>
      <c r="B665" s="2235" t="s">
        <v>2353</v>
      </c>
      <c r="C665" s="2232" t="s">
        <v>2354</v>
      </c>
      <c r="D665" s="3605" t="s">
        <v>2345</v>
      </c>
      <c r="E665" s="3605"/>
      <c r="F665" s="2232"/>
      <c r="G665" s="3602">
        <v>1890000</v>
      </c>
      <c r="H665" s="3602"/>
      <c r="I665" s="3602"/>
      <c r="J665" s="3602"/>
      <c r="K665" s="3602"/>
      <c r="L665" s="3602"/>
      <c r="M665" s="3602"/>
      <c r="N665" s="3602"/>
      <c r="O665" s="3602"/>
      <c r="P665" s="3602"/>
      <c r="Q665" s="3602"/>
      <c r="R665" s="3602"/>
    </row>
    <row r="666" spans="1:18" ht="63.75" customHeight="1">
      <c r="A666" s="2051"/>
      <c r="B666" s="2235" t="s">
        <v>2355</v>
      </c>
      <c r="C666" s="2232" t="s">
        <v>2354</v>
      </c>
      <c r="D666" s="3605" t="s">
        <v>2345</v>
      </c>
      <c r="E666" s="3605"/>
      <c r="F666" s="2232"/>
      <c r="G666" s="3602">
        <v>1785000</v>
      </c>
      <c r="H666" s="3602"/>
      <c r="I666" s="3602"/>
      <c r="J666" s="3602"/>
      <c r="K666" s="3602"/>
      <c r="L666" s="3602"/>
      <c r="M666" s="3602"/>
      <c r="N666" s="3602"/>
      <c r="O666" s="3602"/>
      <c r="P666" s="3602"/>
      <c r="Q666" s="3602"/>
      <c r="R666" s="3602"/>
    </row>
    <row r="667" spans="1:18" ht="63.75" customHeight="1">
      <c r="A667" s="2051"/>
      <c r="B667" s="2235" t="s">
        <v>2356</v>
      </c>
      <c r="C667" s="2232" t="s">
        <v>2354</v>
      </c>
      <c r="D667" s="3605" t="s">
        <v>2345</v>
      </c>
      <c r="E667" s="3605"/>
      <c r="F667" s="2232"/>
      <c r="G667" s="3602">
        <v>4050000</v>
      </c>
      <c r="H667" s="3602"/>
      <c r="I667" s="3602"/>
      <c r="J667" s="3602"/>
      <c r="K667" s="3602"/>
      <c r="L667" s="3602"/>
      <c r="M667" s="3602"/>
      <c r="N667" s="3602"/>
      <c r="O667" s="3602"/>
      <c r="P667" s="3602"/>
      <c r="Q667" s="3602"/>
      <c r="R667" s="3602"/>
    </row>
    <row r="668" spans="1:18" ht="63.75" customHeight="1">
      <c r="A668" s="2051"/>
      <c r="B668" s="2235" t="s">
        <v>2357</v>
      </c>
      <c r="C668" s="2232" t="s">
        <v>2354</v>
      </c>
      <c r="D668" s="3605" t="s">
        <v>2345</v>
      </c>
      <c r="E668" s="3605"/>
      <c r="F668" s="2232"/>
      <c r="G668" s="3602">
        <v>2390000</v>
      </c>
      <c r="H668" s="3602"/>
      <c r="I668" s="3602"/>
      <c r="J668" s="3602"/>
      <c r="K668" s="3602"/>
      <c r="L668" s="3602"/>
      <c r="M668" s="3602"/>
      <c r="N668" s="3602"/>
      <c r="O668" s="3602"/>
      <c r="P668" s="3602"/>
      <c r="Q668" s="3602"/>
      <c r="R668" s="3602"/>
    </row>
    <row r="669" spans="1:18" ht="63.75" customHeight="1">
      <c r="A669" s="2051"/>
      <c r="B669" s="2235" t="s">
        <v>2358</v>
      </c>
      <c r="C669" s="2232" t="s">
        <v>2354</v>
      </c>
      <c r="D669" s="3605" t="s">
        <v>2345</v>
      </c>
      <c r="E669" s="3605"/>
      <c r="F669" s="2232"/>
      <c r="G669" s="3602">
        <v>2150000</v>
      </c>
      <c r="H669" s="3602"/>
      <c r="I669" s="3602"/>
      <c r="J669" s="3602"/>
      <c r="K669" s="3602"/>
      <c r="L669" s="3602"/>
      <c r="M669" s="3602"/>
      <c r="N669" s="3602"/>
      <c r="O669" s="3602"/>
      <c r="P669" s="3602"/>
      <c r="Q669" s="3602"/>
      <c r="R669" s="3602"/>
    </row>
    <row r="670" spans="1:18" ht="63.75" customHeight="1">
      <c r="A670" s="2051"/>
      <c r="B670" s="2235" t="s">
        <v>2359</v>
      </c>
      <c r="C670" s="2232" t="s">
        <v>2354</v>
      </c>
      <c r="D670" s="3605" t="s">
        <v>2345</v>
      </c>
      <c r="E670" s="3605"/>
      <c r="F670" s="2232"/>
      <c r="G670" s="3602">
        <v>4520000</v>
      </c>
      <c r="H670" s="3602"/>
      <c r="I670" s="3602"/>
      <c r="J670" s="3602"/>
      <c r="K670" s="3602"/>
      <c r="L670" s="3602"/>
      <c r="M670" s="3602"/>
      <c r="N670" s="3602"/>
      <c r="O670" s="3602"/>
      <c r="P670" s="3602"/>
      <c r="Q670" s="3602"/>
      <c r="R670" s="3602"/>
    </row>
    <row r="671" spans="1:18" ht="33.75" customHeight="1">
      <c r="A671" s="2051"/>
      <c r="B671" s="3604" t="s">
        <v>2360</v>
      </c>
      <c r="C671" s="3604"/>
      <c r="D671" s="3604"/>
      <c r="E671" s="3604"/>
      <c r="F671" s="2061"/>
      <c r="G671" s="2061"/>
      <c r="H671" s="2061"/>
      <c r="I671" s="2061"/>
      <c r="J671" s="2061"/>
      <c r="K671" s="2061"/>
      <c r="L671" s="2027"/>
      <c r="M671" s="2061"/>
      <c r="N671" s="2061"/>
      <c r="O671" s="2061"/>
      <c r="P671" s="2061"/>
      <c r="Q671" s="2061"/>
      <c r="R671" s="2061"/>
    </row>
    <row r="672" spans="1:18" ht="63.75" customHeight="1">
      <c r="A672" s="2051"/>
      <c r="B672" s="2235" t="s">
        <v>2361</v>
      </c>
      <c r="C672" s="2232" t="s">
        <v>2362</v>
      </c>
      <c r="D672" s="3605" t="s">
        <v>2345</v>
      </c>
      <c r="E672" s="3605"/>
      <c r="F672" s="2232"/>
      <c r="G672" s="3602">
        <v>1020000</v>
      </c>
      <c r="H672" s="3602"/>
      <c r="I672" s="3602"/>
      <c r="J672" s="3602"/>
      <c r="K672" s="3602"/>
      <c r="L672" s="3602"/>
      <c r="M672" s="3602"/>
      <c r="N672" s="3602"/>
      <c r="O672" s="3602"/>
      <c r="P672" s="3602"/>
      <c r="Q672" s="3602"/>
      <c r="R672" s="3602"/>
    </row>
    <row r="673" spans="1:18" ht="31.5" customHeight="1">
      <c r="A673" s="2051"/>
      <c r="B673" s="3604" t="s">
        <v>2363</v>
      </c>
      <c r="C673" s="3604"/>
      <c r="D673" s="3604"/>
      <c r="E673" s="3604"/>
      <c r="F673" s="2061"/>
      <c r="G673" s="2061"/>
      <c r="H673" s="2061"/>
      <c r="I673" s="2061"/>
      <c r="J673" s="2061"/>
      <c r="K673" s="2061"/>
      <c r="L673" s="2027"/>
      <c r="M673" s="2061"/>
      <c r="N673" s="2061"/>
      <c r="O673" s="2061"/>
      <c r="P673" s="2061"/>
      <c r="Q673" s="2061"/>
      <c r="R673" s="2061"/>
    </row>
    <row r="674" spans="1:18" ht="63.75" customHeight="1">
      <c r="A674" s="2051"/>
      <c r="B674" s="2235" t="s">
        <v>2364</v>
      </c>
      <c r="C674" s="2232" t="s">
        <v>563</v>
      </c>
      <c r="D674" s="3605" t="s">
        <v>2345</v>
      </c>
      <c r="E674" s="3605"/>
      <c r="F674" s="2232"/>
      <c r="G674" s="3602">
        <v>670000</v>
      </c>
      <c r="H674" s="3602"/>
      <c r="I674" s="3602"/>
      <c r="J674" s="3602"/>
      <c r="K674" s="3602"/>
      <c r="L674" s="3602"/>
      <c r="M674" s="3602"/>
      <c r="N674" s="3602"/>
      <c r="O674" s="3602"/>
      <c r="P674" s="3602"/>
      <c r="Q674" s="3602"/>
      <c r="R674" s="3602"/>
    </row>
    <row r="675" spans="1:18" ht="63.75" customHeight="1">
      <c r="A675" s="2051"/>
      <c r="B675" s="2235" t="s">
        <v>2365</v>
      </c>
      <c r="C675" s="2232" t="s">
        <v>563</v>
      </c>
      <c r="D675" s="3605" t="s">
        <v>2345</v>
      </c>
      <c r="E675" s="3605"/>
      <c r="F675" s="2232"/>
      <c r="G675" s="3602">
        <v>650000</v>
      </c>
      <c r="H675" s="3602"/>
      <c r="I675" s="3602"/>
      <c r="J675" s="3602"/>
      <c r="K675" s="3602"/>
      <c r="L675" s="3602"/>
      <c r="M675" s="3602"/>
      <c r="N675" s="3602"/>
      <c r="O675" s="3602"/>
      <c r="P675" s="3602"/>
      <c r="Q675" s="3602"/>
      <c r="R675" s="3602"/>
    </row>
    <row r="676" spans="1:18" ht="63.75" customHeight="1">
      <c r="A676" s="2051"/>
      <c r="B676" s="2235" t="s">
        <v>2366</v>
      </c>
      <c r="C676" s="2232" t="s">
        <v>563</v>
      </c>
      <c r="D676" s="3605" t="s">
        <v>2345</v>
      </c>
      <c r="E676" s="3605"/>
      <c r="F676" s="2232"/>
      <c r="G676" s="3602">
        <v>630000</v>
      </c>
      <c r="H676" s="3602"/>
      <c r="I676" s="3602"/>
      <c r="J676" s="3602"/>
      <c r="K676" s="3602"/>
      <c r="L676" s="3602"/>
      <c r="M676" s="3602"/>
      <c r="N676" s="3602"/>
      <c r="O676" s="3602"/>
      <c r="P676" s="3602"/>
      <c r="Q676" s="3602"/>
      <c r="R676" s="3602"/>
    </row>
    <row r="677" spans="1:18" ht="63.75" customHeight="1">
      <c r="A677" s="2051"/>
      <c r="B677" s="2235" t="s">
        <v>2367</v>
      </c>
      <c r="C677" s="2232" t="s">
        <v>563</v>
      </c>
      <c r="D677" s="3605" t="s">
        <v>2345</v>
      </c>
      <c r="E677" s="3605"/>
      <c r="F677" s="2232"/>
      <c r="G677" s="3602">
        <v>930000</v>
      </c>
      <c r="H677" s="3602"/>
      <c r="I677" s="3602"/>
      <c r="J677" s="3602"/>
      <c r="K677" s="3602"/>
      <c r="L677" s="3602"/>
      <c r="M677" s="3602"/>
      <c r="N677" s="3602"/>
      <c r="O677" s="3602"/>
      <c r="P677" s="3602"/>
      <c r="Q677" s="3602"/>
      <c r="R677" s="3602"/>
    </row>
    <row r="678" spans="1:18" ht="63.75" customHeight="1">
      <c r="A678" s="2051"/>
      <c r="B678" s="2235" t="s">
        <v>2368</v>
      </c>
      <c r="C678" s="2232" t="s">
        <v>563</v>
      </c>
      <c r="D678" s="3605" t="s">
        <v>2345</v>
      </c>
      <c r="E678" s="3605"/>
      <c r="F678" s="2232"/>
      <c r="G678" s="3602">
        <v>970000</v>
      </c>
      <c r="H678" s="3602"/>
      <c r="I678" s="3602"/>
      <c r="J678" s="3602"/>
      <c r="K678" s="3602"/>
      <c r="L678" s="3602"/>
      <c r="M678" s="3602"/>
      <c r="N678" s="3602"/>
      <c r="O678" s="3602"/>
      <c r="P678" s="3602"/>
      <c r="Q678" s="3602"/>
      <c r="R678" s="3602"/>
    </row>
    <row r="679" spans="1:18" ht="48" customHeight="1">
      <c r="A679" s="2051">
        <v>7</v>
      </c>
      <c r="B679" s="3603" t="s">
        <v>2484</v>
      </c>
      <c r="C679" s="3604"/>
      <c r="D679" s="3604"/>
      <c r="E679" s="3604"/>
      <c r="F679" s="3604"/>
      <c r="G679" s="3604"/>
      <c r="H679" s="3604"/>
      <c r="I679" s="3604"/>
      <c r="J679" s="3604"/>
      <c r="K679" s="3604"/>
      <c r="L679" s="3604"/>
      <c r="M679" s="3604"/>
      <c r="N679" s="3604"/>
      <c r="O679" s="3604"/>
      <c r="P679" s="3604"/>
      <c r="Q679" s="3604"/>
      <c r="R679" s="3604"/>
    </row>
    <row r="680" spans="1:18" ht="17.25" customHeight="1">
      <c r="A680" s="2051"/>
      <c r="B680" s="2067"/>
      <c r="C680" s="2234"/>
      <c r="D680" s="2061"/>
      <c r="E680" s="3606" t="s">
        <v>2485</v>
      </c>
      <c r="F680" s="3607"/>
      <c r="G680" s="3607"/>
      <c r="H680" s="3607"/>
      <c r="I680" s="3607"/>
      <c r="J680" s="3607"/>
      <c r="K680" s="3607"/>
      <c r="L680" s="3607"/>
      <c r="M680" s="3607"/>
      <c r="N680" s="3607"/>
      <c r="O680" s="3607"/>
      <c r="P680" s="3607"/>
      <c r="Q680" s="3607"/>
      <c r="R680" s="3608"/>
    </row>
    <row r="681" spans="1:18" ht="16.5" customHeight="1">
      <c r="A681" s="2051"/>
      <c r="B681" s="3603" t="s">
        <v>2516</v>
      </c>
      <c r="C681" s="3604"/>
      <c r="D681" s="3604"/>
      <c r="E681" s="3604"/>
      <c r="F681" s="3604"/>
      <c r="G681" s="3604"/>
      <c r="H681" s="3604"/>
      <c r="I681" s="3604"/>
      <c r="J681" s="3604"/>
      <c r="K681" s="3604"/>
      <c r="L681" s="3604"/>
      <c r="M681" s="3604"/>
      <c r="N681" s="3604"/>
      <c r="O681" s="3604"/>
      <c r="P681" s="3604"/>
      <c r="Q681" s="3604"/>
      <c r="R681" s="3604"/>
    </row>
    <row r="682" spans="1:18" ht="23.25" customHeight="1">
      <c r="A682" s="2050"/>
      <c r="B682" s="2052" t="s">
        <v>2486</v>
      </c>
      <c r="C682" s="2236" t="s">
        <v>2491</v>
      </c>
      <c r="D682" s="2064"/>
      <c r="E682" s="3600"/>
      <c r="F682" s="3601"/>
      <c r="G682" s="3602">
        <v>5542</v>
      </c>
      <c r="H682" s="3602"/>
      <c r="I682" s="3602"/>
      <c r="J682" s="3602"/>
      <c r="K682" s="3602"/>
      <c r="L682" s="3602"/>
      <c r="M682" s="3602"/>
      <c r="N682" s="3602"/>
      <c r="O682" s="3602"/>
      <c r="P682" s="3602"/>
      <c r="Q682" s="3602"/>
      <c r="R682" s="3602"/>
    </row>
    <row r="683" spans="1:18" ht="23.25" customHeight="1">
      <c r="A683" s="2050"/>
      <c r="B683" s="2052" t="s">
        <v>2487</v>
      </c>
      <c r="C683" s="2236" t="s">
        <v>2491</v>
      </c>
      <c r="D683" s="2064"/>
      <c r="E683" s="3600"/>
      <c r="F683" s="3601"/>
      <c r="G683" s="3602">
        <v>8880</v>
      </c>
      <c r="H683" s="3602"/>
      <c r="I683" s="3602"/>
      <c r="J683" s="3602"/>
      <c r="K683" s="3602"/>
      <c r="L683" s="3602"/>
      <c r="M683" s="3602"/>
      <c r="N683" s="3602"/>
      <c r="O683" s="3602"/>
      <c r="P683" s="3602"/>
      <c r="Q683" s="3602"/>
      <c r="R683" s="3602"/>
    </row>
    <row r="684" spans="1:18" ht="23.25" customHeight="1">
      <c r="A684" s="2050"/>
      <c r="B684" s="2052" t="s">
        <v>2488</v>
      </c>
      <c r="C684" s="2236" t="s">
        <v>2491</v>
      </c>
      <c r="D684" s="2064"/>
      <c r="E684" s="3600"/>
      <c r="F684" s="3601"/>
      <c r="G684" s="3602">
        <v>13876</v>
      </c>
      <c r="H684" s="3602"/>
      <c r="I684" s="3602"/>
      <c r="J684" s="3602"/>
      <c r="K684" s="3602"/>
      <c r="L684" s="3602"/>
      <c r="M684" s="3602"/>
      <c r="N684" s="3602"/>
      <c r="O684" s="3602"/>
      <c r="P684" s="3602"/>
      <c r="Q684" s="3602"/>
      <c r="R684" s="3602"/>
    </row>
    <row r="685" spans="1:18" ht="23.25" customHeight="1">
      <c r="A685" s="2050"/>
      <c r="B685" s="2052" t="s">
        <v>2489</v>
      </c>
      <c r="C685" s="2236" t="s">
        <v>2491</v>
      </c>
      <c r="D685" s="2064"/>
      <c r="E685" s="3600"/>
      <c r="F685" s="3601"/>
      <c r="G685" s="3602">
        <v>20313</v>
      </c>
      <c r="H685" s="3602"/>
      <c r="I685" s="3602"/>
      <c r="J685" s="3602"/>
      <c r="K685" s="3602"/>
      <c r="L685" s="3602"/>
      <c r="M685" s="3602"/>
      <c r="N685" s="3602"/>
      <c r="O685" s="3602"/>
      <c r="P685" s="3602"/>
      <c r="Q685" s="3602"/>
      <c r="R685" s="3602"/>
    </row>
    <row r="686" spans="1:18" ht="23.25" customHeight="1">
      <c r="A686" s="2050"/>
      <c r="B686" s="2052" t="s">
        <v>2490</v>
      </c>
      <c r="C686" s="2236" t="s">
        <v>2491</v>
      </c>
      <c r="D686" s="2064"/>
      <c r="E686" s="3600"/>
      <c r="F686" s="3601"/>
      <c r="G686" s="3602">
        <v>34473</v>
      </c>
      <c r="H686" s="3602"/>
      <c r="I686" s="3602"/>
      <c r="J686" s="3602"/>
      <c r="K686" s="3602"/>
      <c r="L686" s="3602"/>
      <c r="M686" s="3602"/>
      <c r="N686" s="3602"/>
      <c r="O686" s="3602"/>
      <c r="P686" s="3602"/>
      <c r="Q686" s="3602"/>
      <c r="R686" s="3602"/>
    </row>
    <row r="687" spans="1:18" ht="16.5" customHeight="1">
      <c r="A687" s="2051"/>
      <c r="B687" s="3603" t="s">
        <v>2517</v>
      </c>
      <c r="C687" s="3604"/>
      <c r="D687" s="3604"/>
      <c r="E687" s="3604"/>
      <c r="F687" s="3604"/>
      <c r="G687" s="3604"/>
      <c r="H687" s="3604"/>
      <c r="I687" s="3604"/>
      <c r="J687" s="3604"/>
      <c r="K687" s="3604"/>
      <c r="L687" s="3604"/>
      <c r="M687" s="3604"/>
      <c r="N687" s="3604"/>
      <c r="O687" s="3604"/>
      <c r="P687" s="3604"/>
      <c r="Q687" s="3604"/>
      <c r="R687" s="3604"/>
    </row>
    <row r="688" spans="1:18" ht="23.25" customHeight="1">
      <c r="A688" s="2050"/>
      <c r="B688" s="2052" t="s">
        <v>2492</v>
      </c>
      <c r="C688" s="2236" t="s">
        <v>2491</v>
      </c>
      <c r="D688" s="2064"/>
      <c r="E688" s="3600"/>
      <c r="F688" s="3601"/>
      <c r="G688" s="3602">
        <v>16473</v>
      </c>
      <c r="H688" s="3602"/>
      <c r="I688" s="3602"/>
      <c r="J688" s="3602"/>
      <c r="K688" s="3602"/>
      <c r="L688" s="3602"/>
      <c r="M688" s="3602"/>
      <c r="N688" s="3602"/>
      <c r="O688" s="3602"/>
      <c r="P688" s="3602"/>
      <c r="Q688" s="3602"/>
      <c r="R688" s="3602"/>
    </row>
    <row r="689" spans="1:18" ht="23.25" customHeight="1">
      <c r="A689" s="2050"/>
      <c r="B689" s="2052" t="s">
        <v>2493</v>
      </c>
      <c r="C689" s="2236" t="s">
        <v>2491</v>
      </c>
      <c r="D689" s="2064"/>
      <c r="E689" s="3600"/>
      <c r="F689" s="3601"/>
      <c r="G689" s="3602">
        <v>23062</v>
      </c>
      <c r="H689" s="3602"/>
      <c r="I689" s="3602"/>
      <c r="J689" s="3602"/>
      <c r="K689" s="3602"/>
      <c r="L689" s="3602"/>
      <c r="M689" s="3602"/>
      <c r="N689" s="3602"/>
      <c r="O689" s="3602"/>
      <c r="P689" s="3602"/>
      <c r="Q689" s="3602"/>
      <c r="R689" s="3602"/>
    </row>
    <row r="690" spans="1:18" ht="23.25" customHeight="1">
      <c r="A690" s="2050"/>
      <c r="B690" s="2052" t="s">
        <v>2494</v>
      </c>
      <c r="C690" s="2236" t="s">
        <v>2491</v>
      </c>
      <c r="D690" s="2064"/>
      <c r="E690" s="3600"/>
      <c r="F690" s="3601"/>
      <c r="G690" s="3602">
        <v>36895</v>
      </c>
      <c r="H690" s="3602"/>
      <c r="I690" s="3602"/>
      <c r="J690" s="3602"/>
      <c r="K690" s="3602"/>
      <c r="L690" s="3602"/>
      <c r="M690" s="3602"/>
      <c r="N690" s="3602"/>
      <c r="O690" s="3602"/>
      <c r="P690" s="3602"/>
      <c r="Q690" s="3602"/>
      <c r="R690" s="3602"/>
    </row>
    <row r="691" spans="1:18" ht="23.25" customHeight="1">
      <c r="A691" s="2050"/>
      <c r="B691" s="2052" t="s">
        <v>2495</v>
      </c>
      <c r="C691" s="2236" t="s">
        <v>2491</v>
      </c>
      <c r="D691" s="2064"/>
      <c r="E691" s="3600"/>
      <c r="F691" s="3601"/>
      <c r="G691" s="3602">
        <v>56575</v>
      </c>
      <c r="H691" s="3602"/>
      <c r="I691" s="3602"/>
      <c r="J691" s="3602"/>
      <c r="K691" s="3602"/>
      <c r="L691" s="3602"/>
      <c r="M691" s="3602"/>
      <c r="N691" s="3602"/>
      <c r="O691" s="3602"/>
      <c r="P691" s="3602"/>
      <c r="Q691" s="3602"/>
      <c r="R691" s="3602"/>
    </row>
    <row r="692" spans="1:18" ht="23.25" customHeight="1">
      <c r="A692" s="2050"/>
      <c r="B692" s="2052" t="s">
        <v>2496</v>
      </c>
      <c r="C692" s="2236" t="s">
        <v>2491</v>
      </c>
      <c r="D692" s="2064"/>
      <c r="E692" s="3600"/>
      <c r="F692" s="3601"/>
      <c r="G692" s="3602">
        <v>85920</v>
      </c>
      <c r="H692" s="3602"/>
      <c r="I692" s="3602"/>
      <c r="J692" s="3602"/>
      <c r="K692" s="3602"/>
      <c r="L692" s="3602"/>
      <c r="M692" s="3602"/>
      <c r="N692" s="3602"/>
      <c r="O692" s="3602"/>
      <c r="P692" s="3602"/>
      <c r="Q692" s="3602"/>
      <c r="R692" s="3602"/>
    </row>
    <row r="693" spans="1:18" ht="16.5" customHeight="1">
      <c r="A693" s="2051"/>
      <c r="B693" s="3603" t="s">
        <v>2518</v>
      </c>
      <c r="C693" s="3604"/>
      <c r="D693" s="3604"/>
      <c r="E693" s="3604"/>
      <c r="F693" s="3604"/>
      <c r="G693" s="3604"/>
      <c r="H693" s="3604"/>
      <c r="I693" s="3604"/>
      <c r="J693" s="3604"/>
      <c r="K693" s="3604"/>
      <c r="L693" s="3604"/>
      <c r="M693" s="3604"/>
      <c r="N693" s="3604"/>
      <c r="O693" s="3604"/>
      <c r="P693" s="3604"/>
      <c r="Q693" s="3604"/>
      <c r="R693" s="3604"/>
    </row>
    <row r="694" spans="1:18" ht="23.25" customHeight="1">
      <c r="A694" s="2050"/>
      <c r="B694" s="2052" t="s">
        <v>2497</v>
      </c>
      <c r="C694" s="2236" t="s">
        <v>2491</v>
      </c>
      <c r="D694" s="2064"/>
      <c r="E694" s="3600"/>
      <c r="F694" s="3601"/>
      <c r="G694" s="3602">
        <v>25876</v>
      </c>
      <c r="H694" s="3602"/>
      <c r="I694" s="3602"/>
      <c r="J694" s="3602"/>
      <c r="K694" s="3602"/>
      <c r="L694" s="3602"/>
      <c r="M694" s="3602"/>
      <c r="N694" s="3602"/>
      <c r="O694" s="3602"/>
      <c r="P694" s="3602"/>
      <c r="Q694" s="3602"/>
      <c r="R694" s="3602"/>
    </row>
    <row r="695" spans="1:18" ht="23.25" customHeight="1">
      <c r="A695" s="2050"/>
      <c r="B695" s="2052" t="s">
        <v>2498</v>
      </c>
      <c r="C695" s="2236" t="s">
        <v>2491</v>
      </c>
      <c r="D695" s="2064"/>
      <c r="E695" s="3600"/>
      <c r="F695" s="3601"/>
      <c r="G695" s="3602">
        <v>35956</v>
      </c>
      <c r="H695" s="3602"/>
      <c r="I695" s="3602"/>
      <c r="J695" s="3602"/>
      <c r="K695" s="3602"/>
      <c r="L695" s="3602"/>
      <c r="M695" s="3602"/>
      <c r="N695" s="3602"/>
      <c r="O695" s="3602"/>
      <c r="P695" s="3602"/>
      <c r="Q695" s="3602"/>
      <c r="R695" s="3602"/>
    </row>
    <row r="696" spans="1:18" ht="23.25" customHeight="1">
      <c r="A696" s="2050"/>
      <c r="B696" s="2052" t="s">
        <v>2499</v>
      </c>
      <c r="C696" s="2236" t="s">
        <v>2491</v>
      </c>
      <c r="D696" s="2064"/>
      <c r="E696" s="3600"/>
      <c r="F696" s="3601"/>
      <c r="G696" s="3602">
        <v>49593</v>
      </c>
      <c r="H696" s="3602"/>
      <c r="I696" s="3602"/>
      <c r="J696" s="3602"/>
      <c r="K696" s="3602"/>
      <c r="L696" s="3602"/>
      <c r="M696" s="3602"/>
      <c r="N696" s="3602"/>
      <c r="O696" s="3602"/>
      <c r="P696" s="3602"/>
      <c r="Q696" s="3602"/>
      <c r="R696" s="3602"/>
    </row>
    <row r="697" spans="1:18" ht="23.25" customHeight="1">
      <c r="A697" s="2050"/>
      <c r="B697" s="2052" t="s">
        <v>2500</v>
      </c>
      <c r="C697" s="2236" t="s">
        <v>2491</v>
      </c>
      <c r="D697" s="2064"/>
      <c r="E697" s="3600"/>
      <c r="F697" s="3601"/>
      <c r="G697" s="3602">
        <v>77782</v>
      </c>
      <c r="H697" s="3602"/>
      <c r="I697" s="3602"/>
      <c r="J697" s="3602"/>
      <c r="K697" s="3602"/>
      <c r="L697" s="3602"/>
      <c r="M697" s="3602"/>
      <c r="N697" s="3602"/>
      <c r="O697" s="3602"/>
      <c r="P697" s="3602"/>
      <c r="Q697" s="3602"/>
      <c r="R697" s="3602"/>
    </row>
    <row r="698" spans="1:18" ht="23.25" customHeight="1">
      <c r="A698" s="2050"/>
      <c r="B698" s="2052" t="s">
        <v>2501</v>
      </c>
      <c r="C698" s="2236" t="s">
        <v>2491</v>
      </c>
      <c r="D698" s="2064"/>
      <c r="E698" s="3600"/>
      <c r="F698" s="3601"/>
      <c r="G698" s="3602">
        <v>118407</v>
      </c>
      <c r="H698" s="3602"/>
      <c r="I698" s="3602"/>
      <c r="J698" s="3602"/>
      <c r="K698" s="3602"/>
      <c r="L698" s="3602"/>
      <c r="M698" s="3602"/>
      <c r="N698" s="3602"/>
      <c r="O698" s="3602"/>
      <c r="P698" s="3602"/>
      <c r="Q698" s="3602"/>
      <c r="R698" s="3602"/>
    </row>
    <row r="699" spans="1:18" ht="16.5" customHeight="1">
      <c r="A699" s="2051"/>
      <c r="B699" s="3603" t="s">
        <v>2519</v>
      </c>
      <c r="C699" s="3604"/>
      <c r="D699" s="3604"/>
      <c r="E699" s="3604"/>
      <c r="F699" s="3604"/>
      <c r="G699" s="3604"/>
      <c r="H699" s="3604"/>
      <c r="I699" s="3604"/>
      <c r="J699" s="3604"/>
      <c r="K699" s="3604"/>
      <c r="L699" s="3604"/>
      <c r="M699" s="3604"/>
      <c r="N699" s="3604"/>
      <c r="O699" s="3604"/>
      <c r="P699" s="3604"/>
      <c r="Q699" s="3604"/>
      <c r="R699" s="3604"/>
    </row>
    <row r="700" spans="1:18" ht="23.25" customHeight="1">
      <c r="A700" s="2050"/>
      <c r="B700" s="2052" t="s">
        <v>2502</v>
      </c>
      <c r="C700" s="2236" t="s">
        <v>2491</v>
      </c>
      <c r="D700" s="2064"/>
      <c r="E700" s="3600"/>
      <c r="F700" s="3601"/>
      <c r="G700" s="3602">
        <v>24611</v>
      </c>
      <c r="H700" s="3602"/>
      <c r="I700" s="3602"/>
      <c r="J700" s="3602"/>
      <c r="K700" s="3602"/>
      <c r="L700" s="3602"/>
      <c r="M700" s="3602"/>
      <c r="N700" s="3602"/>
      <c r="O700" s="3602"/>
      <c r="P700" s="3602"/>
      <c r="Q700" s="3602"/>
      <c r="R700" s="3602"/>
    </row>
    <row r="701" spans="1:18" ht="23.25" customHeight="1">
      <c r="A701" s="2050"/>
      <c r="B701" s="2052" t="s">
        <v>2503</v>
      </c>
      <c r="C701" s="2236" t="s">
        <v>2491</v>
      </c>
      <c r="D701" s="2064"/>
      <c r="E701" s="3600"/>
      <c r="F701" s="3601"/>
      <c r="G701" s="3602">
        <v>35149</v>
      </c>
      <c r="H701" s="3602"/>
      <c r="I701" s="3602"/>
      <c r="J701" s="3602"/>
      <c r="K701" s="3602"/>
      <c r="L701" s="3602"/>
      <c r="M701" s="3602"/>
      <c r="N701" s="3602"/>
      <c r="O701" s="3602"/>
      <c r="P701" s="3602"/>
      <c r="Q701" s="3602"/>
      <c r="R701" s="3602"/>
    </row>
    <row r="702" spans="1:18" ht="23.25" customHeight="1">
      <c r="A702" s="2050"/>
      <c r="B702" s="2052" t="s">
        <v>2504</v>
      </c>
      <c r="C702" s="2236" t="s">
        <v>2491</v>
      </c>
      <c r="D702" s="2064"/>
      <c r="E702" s="3600"/>
      <c r="F702" s="3601"/>
      <c r="G702" s="3602">
        <v>50640</v>
      </c>
      <c r="H702" s="3602"/>
      <c r="I702" s="3602"/>
      <c r="J702" s="3602"/>
      <c r="K702" s="3602"/>
      <c r="L702" s="3602"/>
      <c r="M702" s="3602"/>
      <c r="N702" s="3602"/>
      <c r="O702" s="3602"/>
      <c r="P702" s="3602"/>
      <c r="Q702" s="3602"/>
      <c r="R702" s="3602"/>
    </row>
    <row r="703" spans="1:18" ht="23.25" customHeight="1">
      <c r="A703" s="2050"/>
      <c r="B703" s="2052" t="s">
        <v>2505</v>
      </c>
      <c r="C703" s="2236" t="s">
        <v>2491</v>
      </c>
      <c r="D703" s="2064"/>
      <c r="E703" s="3600"/>
      <c r="F703" s="3601"/>
      <c r="G703" s="3602">
        <v>70560</v>
      </c>
      <c r="H703" s="3602"/>
      <c r="I703" s="3602"/>
      <c r="J703" s="3602"/>
      <c r="K703" s="3602"/>
      <c r="L703" s="3602"/>
      <c r="M703" s="3602"/>
      <c r="N703" s="3602"/>
      <c r="O703" s="3602"/>
      <c r="P703" s="3602"/>
      <c r="Q703" s="3602"/>
      <c r="R703" s="3602"/>
    </row>
    <row r="704" spans="1:18" ht="23.25" customHeight="1">
      <c r="A704" s="2050"/>
      <c r="B704" s="2052" t="s">
        <v>2506</v>
      </c>
      <c r="C704" s="2236" t="s">
        <v>2491</v>
      </c>
      <c r="D704" s="2064"/>
      <c r="E704" s="3600"/>
      <c r="F704" s="3601"/>
      <c r="G704" s="3602">
        <v>114131</v>
      </c>
      <c r="H704" s="3602"/>
      <c r="I704" s="3602"/>
      <c r="J704" s="3602"/>
      <c r="K704" s="3602"/>
      <c r="L704" s="3602"/>
      <c r="M704" s="3602"/>
      <c r="N704" s="3602"/>
      <c r="O704" s="3602"/>
      <c r="P704" s="3602"/>
      <c r="Q704" s="3602"/>
      <c r="R704" s="3602"/>
    </row>
    <row r="705" spans="1:18" ht="16.5" customHeight="1">
      <c r="A705" s="2051"/>
      <c r="B705" s="3603" t="s">
        <v>2520</v>
      </c>
      <c r="C705" s="3604"/>
      <c r="D705" s="3604"/>
      <c r="E705" s="3604"/>
      <c r="F705" s="3604"/>
      <c r="G705" s="3604"/>
      <c r="H705" s="3604"/>
      <c r="I705" s="3604"/>
      <c r="J705" s="3604"/>
      <c r="K705" s="3604"/>
      <c r="L705" s="3604"/>
      <c r="M705" s="3604"/>
      <c r="N705" s="3604"/>
      <c r="O705" s="3604"/>
      <c r="P705" s="3604"/>
      <c r="Q705" s="3604"/>
      <c r="R705" s="3604"/>
    </row>
    <row r="706" spans="1:18" ht="23.25" customHeight="1">
      <c r="A706" s="2050"/>
      <c r="B706" s="2052" t="s">
        <v>2507</v>
      </c>
      <c r="C706" s="2236" t="s">
        <v>2491</v>
      </c>
      <c r="D706" s="2064"/>
      <c r="E706" s="3600"/>
      <c r="F706" s="3601"/>
      <c r="G706" s="3602">
        <v>44684</v>
      </c>
      <c r="H706" s="3602"/>
      <c r="I706" s="3602"/>
      <c r="J706" s="3602"/>
      <c r="K706" s="3602"/>
      <c r="L706" s="3602"/>
      <c r="M706" s="3602"/>
      <c r="N706" s="3602"/>
      <c r="O706" s="3602"/>
      <c r="P706" s="3602"/>
      <c r="Q706" s="3602"/>
      <c r="R706" s="3602"/>
    </row>
    <row r="707" spans="1:18" ht="23.25" customHeight="1">
      <c r="A707" s="2050"/>
      <c r="B707" s="2052" t="s">
        <v>2508</v>
      </c>
      <c r="C707" s="2236" t="s">
        <v>2491</v>
      </c>
      <c r="D707" s="2064"/>
      <c r="E707" s="3600"/>
      <c r="F707" s="3601"/>
      <c r="G707" s="3602">
        <v>63775</v>
      </c>
      <c r="H707" s="3602"/>
      <c r="I707" s="3602"/>
      <c r="J707" s="3602"/>
      <c r="K707" s="3602"/>
      <c r="L707" s="3602"/>
      <c r="M707" s="3602"/>
      <c r="N707" s="3602"/>
      <c r="O707" s="3602"/>
      <c r="P707" s="3602"/>
      <c r="Q707" s="3602"/>
      <c r="R707" s="3602"/>
    </row>
    <row r="708" spans="1:18" ht="23.25" customHeight="1">
      <c r="A708" s="2050"/>
      <c r="B708" s="2052" t="s">
        <v>2509</v>
      </c>
      <c r="C708" s="2236" t="s">
        <v>2491</v>
      </c>
      <c r="D708" s="2064"/>
      <c r="E708" s="3600"/>
      <c r="F708" s="3601"/>
      <c r="G708" s="3602">
        <v>88669</v>
      </c>
      <c r="H708" s="3602"/>
      <c r="I708" s="3602"/>
      <c r="J708" s="3602"/>
      <c r="K708" s="3602"/>
      <c r="L708" s="3602"/>
      <c r="M708" s="3602"/>
      <c r="N708" s="3602"/>
      <c r="O708" s="3602"/>
      <c r="P708" s="3602"/>
      <c r="Q708" s="3602"/>
      <c r="R708" s="3602"/>
    </row>
    <row r="709" spans="1:18" ht="23.25" customHeight="1">
      <c r="A709" s="2050"/>
      <c r="B709" s="2052" t="s">
        <v>2510</v>
      </c>
      <c r="C709" s="2236" t="s">
        <v>2491</v>
      </c>
      <c r="D709" s="2064"/>
      <c r="E709" s="3600"/>
      <c r="F709" s="3601"/>
      <c r="G709" s="3602">
        <v>136407</v>
      </c>
      <c r="H709" s="3602"/>
      <c r="I709" s="3602"/>
      <c r="J709" s="3602"/>
      <c r="K709" s="3602"/>
      <c r="L709" s="3602"/>
      <c r="M709" s="3602"/>
      <c r="N709" s="3602"/>
      <c r="O709" s="3602"/>
      <c r="P709" s="3602"/>
      <c r="Q709" s="3602"/>
      <c r="R709" s="3602"/>
    </row>
    <row r="710" spans="1:18" ht="23.25" customHeight="1">
      <c r="A710" s="2050"/>
      <c r="B710" s="2052" t="s">
        <v>2511</v>
      </c>
      <c r="C710" s="2236" t="s">
        <v>2491</v>
      </c>
      <c r="D710" s="2064"/>
      <c r="E710" s="3600"/>
      <c r="F710" s="3601"/>
      <c r="G710" s="3602">
        <v>205440</v>
      </c>
      <c r="H710" s="3602"/>
      <c r="I710" s="3602"/>
      <c r="J710" s="3602"/>
      <c r="K710" s="3602"/>
      <c r="L710" s="3602"/>
      <c r="M710" s="3602"/>
      <c r="N710" s="3602"/>
      <c r="O710" s="3602"/>
      <c r="P710" s="3602"/>
      <c r="Q710" s="3602"/>
      <c r="R710" s="3602"/>
    </row>
    <row r="711" spans="1:18" ht="64.5" customHeight="1">
      <c r="A711" s="2051">
        <v>8</v>
      </c>
      <c r="B711" s="3603" t="s">
        <v>2532</v>
      </c>
      <c r="C711" s="3604"/>
      <c r="D711" s="3604"/>
      <c r="E711" s="3604"/>
      <c r="F711" s="3604"/>
      <c r="G711" s="3604"/>
      <c r="H711" s="3604"/>
      <c r="I711" s="3604"/>
      <c r="J711" s="3604"/>
      <c r="K711" s="3604"/>
      <c r="L711" s="3604"/>
      <c r="M711" s="3604"/>
      <c r="N711" s="3604"/>
      <c r="O711" s="3604"/>
      <c r="P711" s="3604"/>
      <c r="Q711" s="3604"/>
      <c r="R711" s="3604"/>
    </row>
    <row r="712" spans="1:18" ht="28.5" customHeight="1">
      <c r="A712" s="2051"/>
      <c r="B712" s="2231"/>
      <c r="C712" s="3611" t="s">
        <v>2533</v>
      </c>
      <c r="D712" s="3611"/>
      <c r="E712" s="3611"/>
      <c r="F712" s="3611"/>
      <c r="G712" s="3611"/>
      <c r="H712" s="3611"/>
      <c r="I712" s="3611"/>
      <c r="J712" s="3611"/>
      <c r="K712" s="3611"/>
      <c r="L712" s="3611"/>
      <c r="M712" s="3611"/>
      <c r="N712" s="3611"/>
      <c r="O712" s="3611"/>
      <c r="P712" s="3611"/>
      <c r="Q712" s="3611"/>
      <c r="R712" s="3611"/>
    </row>
    <row r="713" spans="1:18" ht="38.25" customHeight="1">
      <c r="A713" s="2051"/>
      <c r="B713" s="2098" t="s">
        <v>2546</v>
      </c>
      <c r="C713" s="2233"/>
      <c r="D713" s="2234" t="s">
        <v>2534</v>
      </c>
      <c r="E713" s="2061"/>
      <c r="F713" s="2061"/>
      <c r="G713" s="2061"/>
      <c r="H713" s="2061"/>
      <c r="I713" s="2061"/>
      <c r="J713" s="2061"/>
      <c r="K713" s="2061"/>
      <c r="L713" s="2027"/>
      <c r="M713" s="2061"/>
      <c r="N713" s="2061"/>
      <c r="O713" s="2061"/>
      <c r="P713" s="2061"/>
      <c r="Q713" s="2061"/>
      <c r="R713" s="2061"/>
    </row>
    <row r="714" spans="1:18" s="1802" customFormat="1" ht="63" customHeight="1">
      <c r="A714" s="2051"/>
      <c r="B714" s="2235" t="s">
        <v>2543</v>
      </c>
      <c r="C714" s="2232" t="s">
        <v>2339</v>
      </c>
      <c r="D714" s="2061"/>
      <c r="E714" s="2066">
        <v>3980000</v>
      </c>
      <c r="F714" s="2234"/>
      <c r="G714" s="2066">
        <v>3980000</v>
      </c>
      <c r="H714" s="2066">
        <v>3980000</v>
      </c>
      <c r="I714" s="2066">
        <v>3980000</v>
      </c>
      <c r="J714" s="2066">
        <v>3980000</v>
      </c>
      <c r="K714" s="2066">
        <v>3980000</v>
      </c>
      <c r="L714" s="2066">
        <v>3980000</v>
      </c>
      <c r="M714" s="2066">
        <v>3980000</v>
      </c>
      <c r="N714" s="2066">
        <v>3980000</v>
      </c>
      <c r="O714" s="2066">
        <v>3980000</v>
      </c>
      <c r="P714" s="2066">
        <v>3980000</v>
      </c>
      <c r="Q714" s="2066">
        <v>3980000</v>
      </c>
      <c r="R714" s="2066">
        <v>3980000</v>
      </c>
    </row>
    <row r="715" spans="1:18" ht="63" customHeight="1">
      <c r="A715" s="2051"/>
      <c r="B715" s="2235" t="s">
        <v>2544</v>
      </c>
      <c r="C715" s="2232" t="s">
        <v>2339</v>
      </c>
      <c r="D715" s="2064"/>
      <c r="E715" s="2066">
        <v>4200000</v>
      </c>
      <c r="F715" s="2232"/>
      <c r="G715" s="2066">
        <v>4200000</v>
      </c>
      <c r="H715" s="2066">
        <v>4200000</v>
      </c>
      <c r="I715" s="2066">
        <v>4200000</v>
      </c>
      <c r="J715" s="2066">
        <v>4200000</v>
      </c>
      <c r="K715" s="2066">
        <v>4200000</v>
      </c>
      <c r="L715" s="2066">
        <v>4200000</v>
      </c>
      <c r="M715" s="2066">
        <v>4200000</v>
      </c>
      <c r="N715" s="2066">
        <v>4200000</v>
      </c>
      <c r="O715" s="2066">
        <v>4200000</v>
      </c>
      <c r="P715" s="2066">
        <v>4200000</v>
      </c>
      <c r="Q715" s="2066">
        <v>4200000</v>
      </c>
      <c r="R715" s="2066">
        <v>4200000</v>
      </c>
    </row>
    <row r="716" spans="1:18" ht="63" customHeight="1">
      <c r="A716" s="2051"/>
      <c r="B716" s="2235" t="s">
        <v>2545</v>
      </c>
      <c r="C716" s="2232" t="s">
        <v>2339</v>
      </c>
      <c r="D716" s="2064"/>
      <c r="E716" s="2066">
        <v>4450000</v>
      </c>
      <c r="F716" s="2232"/>
      <c r="G716" s="2066">
        <v>4450000</v>
      </c>
      <c r="H716" s="2066">
        <v>4450000</v>
      </c>
      <c r="I716" s="2066">
        <v>4450000</v>
      </c>
      <c r="J716" s="2066">
        <v>4450000</v>
      </c>
      <c r="K716" s="2066">
        <v>4450000</v>
      </c>
      <c r="L716" s="2066">
        <v>4450000</v>
      </c>
      <c r="M716" s="2066">
        <v>4450000</v>
      </c>
      <c r="N716" s="2066">
        <v>4450000</v>
      </c>
      <c r="O716" s="2066">
        <v>4450000</v>
      </c>
      <c r="P716" s="2066">
        <v>4450000</v>
      </c>
      <c r="Q716" s="2066">
        <v>4450000</v>
      </c>
      <c r="R716" s="2066">
        <v>4450000</v>
      </c>
    </row>
    <row r="717" spans="1:18" ht="38.25" customHeight="1">
      <c r="A717" s="2051"/>
      <c r="B717" s="2098" t="s">
        <v>2554</v>
      </c>
      <c r="C717" s="2233"/>
      <c r="D717" s="2234" t="s">
        <v>2534</v>
      </c>
      <c r="E717" s="2061"/>
      <c r="F717" s="2061"/>
      <c r="G717" s="2061"/>
      <c r="H717" s="2061"/>
      <c r="I717" s="2061"/>
      <c r="J717" s="2061"/>
      <c r="K717" s="2061"/>
      <c r="L717" s="2027"/>
      <c r="M717" s="2061"/>
      <c r="N717" s="2061"/>
      <c r="O717" s="2061"/>
      <c r="P717" s="2061"/>
      <c r="Q717" s="2061"/>
      <c r="R717" s="2061"/>
    </row>
    <row r="718" spans="1:18" ht="79.5" customHeight="1">
      <c r="A718" s="2051"/>
      <c r="B718" s="2235" t="s">
        <v>2547</v>
      </c>
      <c r="C718" s="2232" t="s">
        <v>2339</v>
      </c>
      <c r="D718" s="2064"/>
      <c r="E718" s="2066">
        <v>5540000</v>
      </c>
      <c r="F718" s="2232"/>
      <c r="G718" s="2066">
        <v>5540000</v>
      </c>
      <c r="H718" s="2066">
        <v>5540000</v>
      </c>
      <c r="I718" s="2066">
        <v>5540000</v>
      </c>
      <c r="J718" s="2066">
        <v>5540000</v>
      </c>
      <c r="K718" s="2066">
        <v>5540000</v>
      </c>
      <c r="L718" s="2066">
        <v>5540000</v>
      </c>
      <c r="M718" s="2066">
        <v>5540000</v>
      </c>
      <c r="N718" s="2066">
        <v>5540000</v>
      </c>
      <c r="O718" s="2066">
        <v>5540000</v>
      </c>
      <c r="P718" s="2066">
        <v>5540000</v>
      </c>
      <c r="Q718" s="2066">
        <v>5540000</v>
      </c>
      <c r="R718" s="2066">
        <v>5540000</v>
      </c>
    </row>
    <row r="719" spans="1:18" ht="79.5" customHeight="1">
      <c r="A719" s="2051"/>
      <c r="B719" s="2235" t="s">
        <v>2548</v>
      </c>
      <c r="C719" s="2232" t="s">
        <v>2339</v>
      </c>
      <c r="D719" s="2064"/>
      <c r="E719" s="2066">
        <v>5720000</v>
      </c>
      <c r="F719" s="2232"/>
      <c r="G719" s="2066">
        <v>5720000</v>
      </c>
      <c r="H719" s="2066">
        <v>5720000</v>
      </c>
      <c r="I719" s="2066">
        <v>5720000</v>
      </c>
      <c r="J719" s="2066">
        <v>5720000</v>
      </c>
      <c r="K719" s="2066">
        <v>5720000</v>
      </c>
      <c r="L719" s="2066">
        <v>5720000</v>
      </c>
      <c r="M719" s="2066">
        <v>5720000</v>
      </c>
      <c r="N719" s="2066">
        <v>5720000</v>
      </c>
      <c r="O719" s="2066">
        <v>5720000</v>
      </c>
      <c r="P719" s="2066">
        <v>5720000</v>
      </c>
      <c r="Q719" s="2066">
        <v>5720000</v>
      </c>
      <c r="R719" s="2066">
        <v>5720000</v>
      </c>
    </row>
    <row r="720" spans="1:18" ht="79.5" customHeight="1">
      <c r="A720" s="2051"/>
      <c r="B720" s="2235" t="s">
        <v>2549</v>
      </c>
      <c r="C720" s="2232" t="s">
        <v>2339</v>
      </c>
      <c r="D720" s="2064"/>
      <c r="E720" s="2066">
        <v>5980000</v>
      </c>
      <c r="F720" s="2232"/>
      <c r="G720" s="2066">
        <v>5980000</v>
      </c>
      <c r="H720" s="2066">
        <v>5980000</v>
      </c>
      <c r="I720" s="2066">
        <v>5980000</v>
      </c>
      <c r="J720" s="2066">
        <v>5980000</v>
      </c>
      <c r="K720" s="2066">
        <v>5980000</v>
      </c>
      <c r="L720" s="2066">
        <v>5980000</v>
      </c>
      <c r="M720" s="2066">
        <v>5980000</v>
      </c>
      <c r="N720" s="2066">
        <v>5980000</v>
      </c>
      <c r="O720" s="2066">
        <v>5980000</v>
      </c>
      <c r="P720" s="2066">
        <v>5980000</v>
      </c>
      <c r="Q720" s="2066">
        <v>5980000</v>
      </c>
      <c r="R720" s="2066">
        <v>5980000</v>
      </c>
    </row>
    <row r="721" spans="1:18" ht="79.5" customHeight="1">
      <c r="A721" s="2051"/>
      <c r="B721" s="2235" t="s">
        <v>2550</v>
      </c>
      <c r="C721" s="2232" t="s">
        <v>2339</v>
      </c>
      <c r="D721" s="2064"/>
      <c r="E721" s="2066">
        <v>6120000</v>
      </c>
      <c r="F721" s="2232"/>
      <c r="G721" s="2066">
        <v>6120000</v>
      </c>
      <c r="H721" s="2066">
        <v>6120000</v>
      </c>
      <c r="I721" s="2066">
        <v>6120000</v>
      </c>
      <c r="J721" s="2066">
        <v>6120000</v>
      </c>
      <c r="K721" s="2066">
        <v>6120000</v>
      </c>
      <c r="L721" s="2066">
        <v>6120000</v>
      </c>
      <c r="M721" s="2066">
        <v>6120000</v>
      </c>
      <c r="N721" s="2066">
        <v>6120000</v>
      </c>
      <c r="O721" s="2066">
        <v>6120000</v>
      </c>
      <c r="P721" s="2066">
        <v>6120000</v>
      </c>
      <c r="Q721" s="2066">
        <v>6120000</v>
      </c>
      <c r="R721" s="2066">
        <v>6120000</v>
      </c>
    </row>
    <row r="722" spans="1:18" ht="79.5" customHeight="1">
      <c r="A722" s="2051"/>
      <c r="B722" s="2235" t="s">
        <v>2551</v>
      </c>
      <c r="C722" s="2232" t="s">
        <v>2339</v>
      </c>
      <c r="D722" s="2064"/>
      <c r="E722" s="2066">
        <v>8156000</v>
      </c>
      <c r="F722" s="2232"/>
      <c r="G722" s="2066">
        <v>8156000</v>
      </c>
      <c r="H722" s="2066">
        <v>8156000</v>
      </c>
      <c r="I722" s="2066">
        <v>8156000</v>
      </c>
      <c r="J722" s="2066">
        <v>8156000</v>
      </c>
      <c r="K722" s="2066">
        <v>8156000</v>
      </c>
      <c r="L722" s="2066">
        <v>8156000</v>
      </c>
      <c r="M722" s="2066">
        <v>8156000</v>
      </c>
      <c r="N722" s="2066">
        <v>8156000</v>
      </c>
      <c r="O722" s="2066">
        <v>8156000</v>
      </c>
      <c r="P722" s="2066">
        <v>8156000</v>
      </c>
      <c r="Q722" s="2066">
        <v>8156000</v>
      </c>
      <c r="R722" s="2066">
        <v>8156000</v>
      </c>
    </row>
    <row r="723" spans="1:18" ht="79.5" customHeight="1">
      <c r="A723" s="2051"/>
      <c r="B723" s="2235" t="s">
        <v>2552</v>
      </c>
      <c r="C723" s="2232" t="s">
        <v>2339</v>
      </c>
      <c r="D723" s="2064"/>
      <c r="E723" s="2066">
        <v>9120000</v>
      </c>
      <c r="F723" s="2232"/>
      <c r="G723" s="2066">
        <v>9120000</v>
      </c>
      <c r="H723" s="2066">
        <v>9120000</v>
      </c>
      <c r="I723" s="2066">
        <v>9120000</v>
      </c>
      <c r="J723" s="2066">
        <v>9120000</v>
      </c>
      <c r="K723" s="2066">
        <v>9120000</v>
      </c>
      <c r="L723" s="2066">
        <v>9120000</v>
      </c>
      <c r="M723" s="2066">
        <v>9120000</v>
      </c>
      <c r="N723" s="2066">
        <v>9120000</v>
      </c>
      <c r="O723" s="2066">
        <v>9120000</v>
      </c>
      <c r="P723" s="2066">
        <v>9120000</v>
      </c>
      <c r="Q723" s="2066">
        <v>9120000</v>
      </c>
      <c r="R723" s="2066">
        <v>9120000</v>
      </c>
    </row>
    <row r="724" spans="1:18" ht="79.5" customHeight="1">
      <c r="A724" s="2051"/>
      <c r="B724" s="2235" t="s">
        <v>2553</v>
      </c>
      <c r="C724" s="2232" t="s">
        <v>2339</v>
      </c>
      <c r="D724" s="2064"/>
      <c r="E724" s="2066">
        <v>11230000</v>
      </c>
      <c r="F724" s="2232"/>
      <c r="G724" s="2066">
        <v>11230000</v>
      </c>
      <c r="H724" s="2066">
        <v>11230000</v>
      </c>
      <c r="I724" s="2066">
        <v>11230000</v>
      </c>
      <c r="J724" s="2066">
        <v>11230000</v>
      </c>
      <c r="K724" s="2066">
        <v>11230000</v>
      </c>
      <c r="L724" s="2066">
        <v>11230000</v>
      </c>
      <c r="M724" s="2066">
        <v>11230000</v>
      </c>
      <c r="N724" s="2066">
        <v>11230000</v>
      </c>
      <c r="O724" s="2066">
        <v>11230000</v>
      </c>
      <c r="P724" s="2066">
        <v>11230000</v>
      </c>
      <c r="Q724" s="2066">
        <v>11230000</v>
      </c>
      <c r="R724" s="2066">
        <v>11230000</v>
      </c>
    </row>
    <row r="725" spans="1:18" ht="61.5" customHeight="1">
      <c r="A725" s="2051"/>
      <c r="B725" s="2231" t="s">
        <v>2557</v>
      </c>
      <c r="C725" s="2232"/>
      <c r="D725" s="2129" t="s">
        <v>2534</v>
      </c>
      <c r="E725" s="2064"/>
      <c r="F725" s="2232"/>
      <c r="G725" s="2066"/>
      <c r="H725" s="2066"/>
      <c r="I725" s="2066"/>
      <c r="J725" s="2066"/>
      <c r="K725" s="2066"/>
      <c r="L725" s="2066"/>
      <c r="M725" s="2066"/>
      <c r="N725" s="2066"/>
      <c r="O725" s="2066"/>
      <c r="P725" s="2066"/>
      <c r="Q725" s="2066"/>
      <c r="R725" s="2066"/>
    </row>
    <row r="726" spans="1:18" ht="97.5" customHeight="1">
      <c r="A726" s="2051"/>
      <c r="B726" s="2235" t="s">
        <v>2555</v>
      </c>
      <c r="C726" s="2232" t="s">
        <v>2339</v>
      </c>
      <c r="D726" s="2064"/>
      <c r="E726" s="2066">
        <v>3870000</v>
      </c>
      <c r="F726" s="2066">
        <v>3870000</v>
      </c>
      <c r="G726" s="2066">
        <v>3870000</v>
      </c>
      <c r="H726" s="2066">
        <v>3870000</v>
      </c>
      <c r="I726" s="2066">
        <v>3870000</v>
      </c>
      <c r="J726" s="2066">
        <v>3870000</v>
      </c>
      <c r="K726" s="2066">
        <v>3870000</v>
      </c>
      <c r="L726" s="2066">
        <v>3870000</v>
      </c>
      <c r="M726" s="2066">
        <v>3870000</v>
      </c>
      <c r="N726" s="2066">
        <v>3870000</v>
      </c>
      <c r="O726" s="2066">
        <v>3870000</v>
      </c>
      <c r="P726" s="2066">
        <v>3870000</v>
      </c>
      <c r="Q726" s="2066">
        <v>3870000</v>
      </c>
      <c r="R726" s="2066">
        <v>3870000</v>
      </c>
    </row>
    <row r="727" spans="1:18" ht="97.5" customHeight="1">
      <c r="A727" s="2051"/>
      <c r="B727" s="2235" t="s">
        <v>2556</v>
      </c>
      <c r="C727" s="2232" t="s">
        <v>2339</v>
      </c>
      <c r="D727" s="2064"/>
      <c r="E727" s="2066">
        <v>3990000</v>
      </c>
      <c r="F727" s="2066">
        <v>3990000</v>
      </c>
      <c r="G727" s="2066">
        <v>3990000</v>
      </c>
      <c r="H727" s="2066">
        <v>3990000</v>
      </c>
      <c r="I727" s="2066">
        <v>3990000</v>
      </c>
      <c r="J727" s="2066">
        <v>3990000</v>
      </c>
      <c r="K727" s="2066">
        <v>3990000</v>
      </c>
      <c r="L727" s="2066">
        <v>3990000</v>
      </c>
      <c r="M727" s="2066">
        <v>3990000</v>
      </c>
      <c r="N727" s="2066">
        <v>3990000</v>
      </c>
      <c r="O727" s="2066">
        <v>3990000</v>
      </c>
      <c r="P727" s="2066">
        <v>3990000</v>
      </c>
      <c r="Q727" s="2066">
        <v>3990000</v>
      </c>
      <c r="R727" s="2066">
        <v>3990000</v>
      </c>
    </row>
    <row r="728" spans="1:18" ht="51.75" customHeight="1">
      <c r="A728" s="2051"/>
      <c r="B728" s="2231" t="s">
        <v>2565</v>
      </c>
      <c r="C728" s="2232"/>
      <c r="D728" s="2129" t="s">
        <v>2534</v>
      </c>
      <c r="E728" s="2064"/>
      <c r="F728" s="2064"/>
      <c r="G728" s="2064"/>
      <c r="H728" s="2064"/>
      <c r="I728" s="2064"/>
      <c r="J728" s="2064"/>
      <c r="K728" s="2064"/>
      <c r="L728" s="2064"/>
      <c r="M728" s="2064"/>
      <c r="N728" s="2064"/>
      <c r="O728" s="2064"/>
      <c r="P728" s="2064"/>
      <c r="Q728" s="2064"/>
      <c r="R728" s="2064"/>
    </row>
    <row r="729" spans="1:18" ht="70.5" customHeight="1">
      <c r="A729" s="2051"/>
      <c r="B729" s="2235" t="s">
        <v>2558</v>
      </c>
      <c r="C729" s="2232" t="s">
        <v>2339</v>
      </c>
      <c r="D729" s="2064"/>
      <c r="E729" s="2066">
        <v>3890000</v>
      </c>
      <c r="F729" s="2066"/>
      <c r="G729" s="2066">
        <v>3890000</v>
      </c>
      <c r="H729" s="2066">
        <v>3890000</v>
      </c>
      <c r="I729" s="2066">
        <v>3890000</v>
      </c>
      <c r="J729" s="2066">
        <v>3890000</v>
      </c>
      <c r="K729" s="2066">
        <v>3890000</v>
      </c>
      <c r="L729" s="2066">
        <v>3890000</v>
      </c>
      <c r="M729" s="2066">
        <v>3890000</v>
      </c>
      <c r="N729" s="2066">
        <v>3890000</v>
      </c>
      <c r="O729" s="2066">
        <v>3890000</v>
      </c>
      <c r="P729" s="2066">
        <v>3890000</v>
      </c>
      <c r="Q729" s="2066">
        <v>3890000</v>
      </c>
      <c r="R729" s="2066">
        <v>3890000</v>
      </c>
    </row>
    <row r="730" spans="1:18" ht="70.5" customHeight="1">
      <c r="A730" s="2051"/>
      <c r="B730" s="2235" t="s">
        <v>2559</v>
      </c>
      <c r="C730" s="2232" t="s">
        <v>2339</v>
      </c>
      <c r="D730" s="2064"/>
      <c r="E730" s="2066">
        <v>5920000</v>
      </c>
      <c r="F730" s="2066"/>
      <c r="G730" s="2066">
        <v>5920000</v>
      </c>
      <c r="H730" s="2066">
        <v>5920000</v>
      </c>
      <c r="I730" s="2066">
        <v>5920000</v>
      </c>
      <c r="J730" s="2066">
        <v>5920000</v>
      </c>
      <c r="K730" s="2066">
        <v>5920000</v>
      </c>
      <c r="L730" s="2066">
        <v>5920000</v>
      </c>
      <c r="M730" s="2066">
        <v>5920000</v>
      </c>
      <c r="N730" s="2066">
        <v>5920000</v>
      </c>
      <c r="O730" s="2066">
        <v>5920000</v>
      </c>
      <c r="P730" s="2066">
        <v>5920000</v>
      </c>
      <c r="Q730" s="2066">
        <v>5920000</v>
      </c>
      <c r="R730" s="2066">
        <v>5920000</v>
      </c>
    </row>
    <row r="731" spans="1:18" ht="70.5" customHeight="1">
      <c r="A731" s="2051"/>
      <c r="B731" s="2235" t="s">
        <v>2560</v>
      </c>
      <c r="C731" s="2232" t="s">
        <v>2339</v>
      </c>
      <c r="D731" s="2064"/>
      <c r="E731" s="2066">
        <v>6430000</v>
      </c>
      <c r="F731" s="2066"/>
      <c r="G731" s="2066">
        <v>6430000</v>
      </c>
      <c r="H731" s="2066">
        <v>6430000</v>
      </c>
      <c r="I731" s="2066">
        <v>6430000</v>
      </c>
      <c r="J731" s="2066">
        <v>6430000</v>
      </c>
      <c r="K731" s="2066">
        <v>6430000</v>
      </c>
      <c r="L731" s="2066">
        <v>6430000</v>
      </c>
      <c r="M731" s="2066">
        <v>6430000</v>
      </c>
      <c r="N731" s="2066">
        <v>6430000</v>
      </c>
      <c r="O731" s="2066">
        <v>6430000</v>
      </c>
      <c r="P731" s="2066">
        <v>6430000</v>
      </c>
      <c r="Q731" s="2066">
        <v>6430000</v>
      </c>
      <c r="R731" s="2066">
        <v>6430000</v>
      </c>
    </row>
    <row r="732" spans="1:18" ht="70.5" customHeight="1">
      <c r="A732" s="2051"/>
      <c r="B732" s="2235" t="s">
        <v>2561</v>
      </c>
      <c r="C732" s="2232" t="s">
        <v>2339</v>
      </c>
      <c r="D732" s="2064"/>
      <c r="E732" s="2066">
        <v>6770000</v>
      </c>
      <c r="F732" s="2066"/>
      <c r="G732" s="2066">
        <v>6770000</v>
      </c>
      <c r="H732" s="2066">
        <v>6770000</v>
      </c>
      <c r="I732" s="2066">
        <v>6770000</v>
      </c>
      <c r="J732" s="2066">
        <v>6770000</v>
      </c>
      <c r="K732" s="2066">
        <v>6770000</v>
      </c>
      <c r="L732" s="2066">
        <v>6770000</v>
      </c>
      <c r="M732" s="2066">
        <v>6770000</v>
      </c>
      <c r="N732" s="2066">
        <v>6770000</v>
      </c>
      <c r="O732" s="2066">
        <v>6770000</v>
      </c>
      <c r="P732" s="2066">
        <v>6770000</v>
      </c>
      <c r="Q732" s="2066">
        <v>6770000</v>
      </c>
      <c r="R732" s="2066">
        <v>6770000</v>
      </c>
    </row>
    <row r="733" spans="1:18" ht="70.5" customHeight="1">
      <c r="A733" s="2051"/>
      <c r="B733" s="2235" t="s">
        <v>2562</v>
      </c>
      <c r="C733" s="2232" t="s">
        <v>2339</v>
      </c>
      <c r="D733" s="2064"/>
      <c r="E733" s="2066">
        <v>8780000</v>
      </c>
      <c r="F733" s="2066"/>
      <c r="G733" s="2066">
        <v>8780000</v>
      </c>
      <c r="H733" s="2066">
        <v>8780000</v>
      </c>
      <c r="I733" s="2066">
        <v>8780000</v>
      </c>
      <c r="J733" s="2066">
        <v>8780000</v>
      </c>
      <c r="K733" s="2066">
        <v>8780000</v>
      </c>
      <c r="L733" s="2066">
        <v>8780000</v>
      </c>
      <c r="M733" s="2066">
        <v>8780000</v>
      </c>
      <c r="N733" s="2066">
        <v>8780000</v>
      </c>
      <c r="O733" s="2066">
        <v>8780000</v>
      </c>
      <c r="P733" s="2066">
        <v>8780000</v>
      </c>
      <c r="Q733" s="2066">
        <v>8780000</v>
      </c>
      <c r="R733" s="2066">
        <v>8780000</v>
      </c>
    </row>
    <row r="734" spans="1:18" ht="70.5" customHeight="1">
      <c r="A734" s="2051"/>
      <c r="B734" s="2235" t="s">
        <v>2563</v>
      </c>
      <c r="C734" s="2232" t="s">
        <v>2339</v>
      </c>
      <c r="D734" s="2064"/>
      <c r="E734" s="2066">
        <v>9890000</v>
      </c>
      <c r="F734" s="2066"/>
      <c r="G734" s="2066">
        <v>9890000</v>
      </c>
      <c r="H734" s="2066">
        <v>9890000</v>
      </c>
      <c r="I734" s="2066">
        <v>9890000</v>
      </c>
      <c r="J734" s="2066">
        <v>9890000</v>
      </c>
      <c r="K734" s="2066">
        <v>9890000</v>
      </c>
      <c r="L734" s="2066">
        <v>9890000</v>
      </c>
      <c r="M734" s="2066">
        <v>9890000</v>
      </c>
      <c r="N734" s="2066">
        <v>9890000</v>
      </c>
      <c r="O734" s="2066">
        <v>9890000</v>
      </c>
      <c r="P734" s="2066">
        <v>9890000</v>
      </c>
      <c r="Q734" s="2066">
        <v>9890000</v>
      </c>
      <c r="R734" s="2066">
        <v>9890000</v>
      </c>
    </row>
    <row r="735" spans="1:18" ht="70.5" customHeight="1">
      <c r="A735" s="2051"/>
      <c r="B735" s="2235" t="s">
        <v>2564</v>
      </c>
      <c r="C735" s="2232" t="s">
        <v>2339</v>
      </c>
      <c r="D735" s="2064"/>
      <c r="E735" s="2066">
        <v>11760000</v>
      </c>
      <c r="F735" s="2066"/>
      <c r="G735" s="2066">
        <v>11760000</v>
      </c>
      <c r="H735" s="2066">
        <v>11760000</v>
      </c>
      <c r="I735" s="2066">
        <v>11760000</v>
      </c>
      <c r="J735" s="2066">
        <v>11760000</v>
      </c>
      <c r="K735" s="2066">
        <v>11760000</v>
      </c>
      <c r="L735" s="2066">
        <v>11760000</v>
      </c>
      <c r="M735" s="2066">
        <v>11760000</v>
      </c>
      <c r="N735" s="2066">
        <v>11760000</v>
      </c>
      <c r="O735" s="2066">
        <v>11760000</v>
      </c>
      <c r="P735" s="2066">
        <v>11760000</v>
      </c>
      <c r="Q735" s="2066">
        <v>11760000</v>
      </c>
      <c r="R735" s="2066">
        <v>11760000</v>
      </c>
    </row>
    <row r="736" spans="1:18" ht="37.5" customHeight="1">
      <c r="A736" s="2051"/>
      <c r="B736" s="2231" t="s">
        <v>2586</v>
      </c>
      <c r="C736" s="2232"/>
      <c r="D736" s="2129" t="s">
        <v>2534</v>
      </c>
      <c r="E736" s="2066"/>
      <c r="F736" s="2066"/>
      <c r="G736" s="2066"/>
      <c r="H736" s="2066"/>
      <c r="I736" s="2066"/>
      <c r="J736" s="2066"/>
      <c r="K736" s="2066"/>
      <c r="L736" s="2066"/>
      <c r="M736" s="2066"/>
      <c r="N736" s="2066"/>
      <c r="O736" s="2066"/>
      <c r="P736" s="2066"/>
      <c r="Q736" s="2066"/>
      <c r="R736" s="2066"/>
    </row>
    <row r="737" spans="1:18" ht="70.5" customHeight="1">
      <c r="A737" s="2051"/>
      <c r="B737" s="2235" t="s">
        <v>2566</v>
      </c>
      <c r="C737" s="2232" t="s">
        <v>2362</v>
      </c>
      <c r="D737" s="2064"/>
      <c r="E737" s="2066">
        <v>2059250</v>
      </c>
      <c r="F737" s="2066"/>
      <c r="G737" s="2066">
        <v>2059250</v>
      </c>
      <c r="H737" s="2066">
        <v>2059250</v>
      </c>
      <c r="I737" s="2066">
        <v>2059250</v>
      </c>
      <c r="J737" s="2066">
        <v>2059250</v>
      </c>
      <c r="K737" s="2066">
        <v>2059250</v>
      </c>
      <c r="L737" s="2066">
        <v>2059250</v>
      </c>
      <c r="M737" s="2066">
        <v>2059250</v>
      </c>
      <c r="N737" s="2066">
        <v>2059250</v>
      </c>
      <c r="O737" s="2066">
        <v>2059250</v>
      </c>
      <c r="P737" s="2066">
        <v>2059250</v>
      </c>
      <c r="Q737" s="2066">
        <v>2059250</v>
      </c>
      <c r="R737" s="2066">
        <v>2059250</v>
      </c>
    </row>
    <row r="738" spans="1:18" ht="70.5" customHeight="1">
      <c r="A738" s="2051"/>
      <c r="B738" s="2235" t="s">
        <v>2567</v>
      </c>
      <c r="C738" s="2232" t="s">
        <v>2362</v>
      </c>
      <c r="D738" s="2064"/>
      <c r="E738" s="2066">
        <v>1955300</v>
      </c>
      <c r="F738" s="2066"/>
      <c r="G738" s="2066">
        <v>1955300</v>
      </c>
      <c r="H738" s="2066">
        <v>1955300</v>
      </c>
      <c r="I738" s="2066">
        <v>1955300</v>
      </c>
      <c r="J738" s="2066">
        <v>1955300</v>
      </c>
      <c r="K738" s="2066">
        <v>1955300</v>
      </c>
      <c r="L738" s="2066">
        <v>1955300</v>
      </c>
      <c r="M738" s="2066">
        <v>1955300</v>
      </c>
      <c r="N738" s="2066">
        <v>1955300</v>
      </c>
      <c r="O738" s="2066">
        <v>1955300</v>
      </c>
      <c r="P738" s="2066">
        <v>1955300</v>
      </c>
      <c r="Q738" s="2066">
        <v>1955300</v>
      </c>
      <c r="R738" s="2066">
        <v>1955300</v>
      </c>
    </row>
    <row r="739" spans="1:18" ht="70.5" customHeight="1">
      <c r="A739" s="2051"/>
      <c r="B739" s="2235" t="s">
        <v>2568</v>
      </c>
      <c r="C739" s="2232" t="s">
        <v>2362</v>
      </c>
      <c r="D739" s="2064"/>
      <c r="E739" s="2066">
        <v>2186300</v>
      </c>
      <c r="F739" s="2066"/>
      <c r="G739" s="2066">
        <v>2186300</v>
      </c>
      <c r="H739" s="2066">
        <v>2186300</v>
      </c>
      <c r="I739" s="2066">
        <v>2186300</v>
      </c>
      <c r="J739" s="2066">
        <v>2186300</v>
      </c>
      <c r="K739" s="2066">
        <v>2186300</v>
      </c>
      <c r="L739" s="2066">
        <v>2186300</v>
      </c>
      <c r="M739" s="2066">
        <v>2186300</v>
      </c>
      <c r="N739" s="2066">
        <v>2186300</v>
      </c>
      <c r="O739" s="2066">
        <v>2186300</v>
      </c>
      <c r="P739" s="2066">
        <v>2186300</v>
      </c>
      <c r="Q739" s="2066">
        <v>2186300</v>
      </c>
      <c r="R739" s="2066">
        <v>2186300</v>
      </c>
    </row>
    <row r="740" spans="1:18" ht="70.5" customHeight="1">
      <c r="A740" s="2051"/>
      <c r="B740" s="2235" t="s">
        <v>2569</v>
      </c>
      <c r="C740" s="2232" t="s">
        <v>2362</v>
      </c>
      <c r="D740" s="2064"/>
      <c r="E740" s="2066">
        <v>2117000</v>
      </c>
      <c r="F740" s="2066"/>
      <c r="G740" s="2066">
        <v>2117000</v>
      </c>
      <c r="H740" s="2066">
        <v>2117000</v>
      </c>
      <c r="I740" s="2066">
        <v>2117000</v>
      </c>
      <c r="J740" s="2066">
        <v>2117000</v>
      </c>
      <c r="K740" s="2066">
        <v>2117000</v>
      </c>
      <c r="L740" s="2066">
        <v>2117000</v>
      </c>
      <c r="M740" s="2066">
        <v>2117000</v>
      </c>
      <c r="N740" s="2066">
        <v>2117000</v>
      </c>
      <c r="O740" s="2066">
        <v>2117000</v>
      </c>
      <c r="P740" s="2066">
        <v>2117000</v>
      </c>
      <c r="Q740" s="2066">
        <v>2117000</v>
      </c>
      <c r="R740" s="2066">
        <v>2117000</v>
      </c>
    </row>
    <row r="741" spans="1:18" ht="70.5" customHeight="1">
      <c r="A741" s="2051"/>
      <c r="B741" s="2235" t="s">
        <v>2570</v>
      </c>
      <c r="C741" s="2232" t="s">
        <v>2362</v>
      </c>
      <c r="D741" s="2064"/>
      <c r="E741" s="2066">
        <v>2070800</v>
      </c>
      <c r="F741" s="2066"/>
      <c r="G741" s="2066">
        <v>2070800</v>
      </c>
      <c r="H741" s="2066">
        <v>2070800</v>
      </c>
      <c r="I741" s="2066">
        <v>2070800</v>
      </c>
      <c r="J741" s="2066">
        <v>2070800</v>
      </c>
      <c r="K741" s="2066">
        <v>2070800</v>
      </c>
      <c r="L741" s="2066">
        <v>2070800</v>
      </c>
      <c r="M741" s="2066">
        <v>2070800</v>
      </c>
      <c r="N741" s="2066">
        <v>2070800</v>
      </c>
      <c r="O741" s="2066">
        <v>2070800</v>
      </c>
      <c r="P741" s="2066">
        <v>2070800</v>
      </c>
      <c r="Q741" s="2066">
        <v>2070800</v>
      </c>
      <c r="R741" s="2066">
        <v>2070800</v>
      </c>
    </row>
    <row r="742" spans="1:18" ht="70.5" customHeight="1">
      <c r="A742" s="2051"/>
      <c r="B742" s="2235" t="s">
        <v>2571</v>
      </c>
      <c r="C742" s="2232" t="s">
        <v>2362</v>
      </c>
      <c r="D742" s="2064"/>
      <c r="E742" s="2066">
        <v>2278700</v>
      </c>
      <c r="F742" s="2066"/>
      <c r="G742" s="2066">
        <v>2278700</v>
      </c>
      <c r="H742" s="2066">
        <v>2278700</v>
      </c>
      <c r="I742" s="2066">
        <v>2278700</v>
      </c>
      <c r="J742" s="2066">
        <v>2278700</v>
      </c>
      <c r="K742" s="2066">
        <v>2278700</v>
      </c>
      <c r="L742" s="2066">
        <v>2278700</v>
      </c>
      <c r="M742" s="2066">
        <v>2278700</v>
      </c>
      <c r="N742" s="2066">
        <v>2278700</v>
      </c>
      <c r="O742" s="2066">
        <v>2278700</v>
      </c>
      <c r="P742" s="2066">
        <v>2278700</v>
      </c>
      <c r="Q742" s="2066">
        <v>2278700</v>
      </c>
      <c r="R742" s="2066">
        <v>2278700</v>
      </c>
    </row>
    <row r="743" spans="1:18" ht="70.5" customHeight="1">
      <c r="A743" s="2051"/>
      <c r="B743" s="2235" t="s">
        <v>2572</v>
      </c>
      <c r="C743" s="2232" t="s">
        <v>2362</v>
      </c>
      <c r="D743" s="2064"/>
      <c r="E743" s="2066">
        <v>2180525</v>
      </c>
      <c r="F743" s="2066"/>
      <c r="G743" s="2066">
        <v>2180525</v>
      </c>
      <c r="H743" s="2066">
        <v>2180525</v>
      </c>
      <c r="I743" s="2066">
        <v>2180525</v>
      </c>
      <c r="J743" s="2066">
        <v>2180525</v>
      </c>
      <c r="K743" s="2066">
        <v>2180525</v>
      </c>
      <c r="L743" s="2066">
        <v>2180525</v>
      </c>
      <c r="M743" s="2066">
        <v>2180525</v>
      </c>
      <c r="N743" s="2066">
        <v>2180525</v>
      </c>
      <c r="O743" s="2066">
        <v>2180525</v>
      </c>
      <c r="P743" s="2066">
        <v>2180525</v>
      </c>
      <c r="Q743" s="2066">
        <v>2180525</v>
      </c>
      <c r="R743" s="2066">
        <v>2180525</v>
      </c>
    </row>
    <row r="744" spans="1:18" ht="70.5" customHeight="1">
      <c r="A744" s="2051"/>
      <c r="B744" s="2235" t="s">
        <v>2573</v>
      </c>
      <c r="C744" s="2232" t="s">
        <v>2362</v>
      </c>
      <c r="D744" s="2064"/>
      <c r="E744" s="2066">
        <v>2093900</v>
      </c>
      <c r="F744" s="2066"/>
      <c r="G744" s="2066">
        <v>2093900</v>
      </c>
      <c r="H744" s="2066">
        <v>2093900</v>
      </c>
      <c r="I744" s="2066">
        <v>2093900</v>
      </c>
      <c r="J744" s="2066">
        <v>2093900</v>
      </c>
      <c r="K744" s="2066">
        <v>2093900</v>
      </c>
      <c r="L744" s="2066">
        <v>2093900</v>
      </c>
      <c r="M744" s="2066">
        <v>2093900</v>
      </c>
      <c r="N744" s="2066">
        <v>2093900</v>
      </c>
      <c r="O744" s="2066">
        <v>2093900</v>
      </c>
      <c r="P744" s="2066">
        <v>2093900</v>
      </c>
      <c r="Q744" s="2066">
        <v>2093900</v>
      </c>
      <c r="R744" s="2066">
        <v>2093900</v>
      </c>
    </row>
    <row r="745" spans="1:18" ht="70.5" customHeight="1">
      <c r="A745" s="2051"/>
      <c r="B745" s="2235" t="s">
        <v>2574</v>
      </c>
      <c r="C745" s="2232" t="s">
        <v>2362</v>
      </c>
      <c r="D745" s="2064"/>
      <c r="E745" s="2066">
        <v>2117000</v>
      </c>
      <c r="F745" s="2066"/>
      <c r="G745" s="2066">
        <v>2117000</v>
      </c>
      <c r="H745" s="2066">
        <v>2117000</v>
      </c>
      <c r="I745" s="2066">
        <v>2117000</v>
      </c>
      <c r="J745" s="2066">
        <v>2117000</v>
      </c>
      <c r="K745" s="2066">
        <v>2117000</v>
      </c>
      <c r="L745" s="2066">
        <v>2117000</v>
      </c>
      <c r="M745" s="2066">
        <v>2117000</v>
      </c>
      <c r="N745" s="2066">
        <v>2117000</v>
      </c>
      <c r="O745" s="2066">
        <v>2117000</v>
      </c>
      <c r="P745" s="2066">
        <v>2117000</v>
      </c>
      <c r="Q745" s="2066">
        <v>2117000</v>
      </c>
      <c r="R745" s="2066">
        <v>2117000</v>
      </c>
    </row>
    <row r="746" spans="1:18" ht="70.5" customHeight="1">
      <c r="A746" s="2051"/>
      <c r="B746" s="2235" t="s">
        <v>2575</v>
      </c>
      <c r="C746" s="2232" t="s">
        <v>2362</v>
      </c>
      <c r="D746" s="2064"/>
      <c r="E746" s="2066">
        <v>2694500</v>
      </c>
      <c r="F746" s="2066"/>
      <c r="G746" s="2066">
        <v>2694500</v>
      </c>
      <c r="H746" s="2066">
        <v>2694500</v>
      </c>
      <c r="I746" s="2066">
        <v>2694500</v>
      </c>
      <c r="J746" s="2066">
        <v>2694500</v>
      </c>
      <c r="K746" s="2066">
        <v>2694500</v>
      </c>
      <c r="L746" s="2066">
        <v>2694500</v>
      </c>
      <c r="M746" s="2066">
        <v>2694500</v>
      </c>
      <c r="N746" s="2066">
        <v>2694500</v>
      </c>
      <c r="O746" s="2066">
        <v>2694500</v>
      </c>
      <c r="P746" s="2066">
        <v>2694500</v>
      </c>
      <c r="Q746" s="2066">
        <v>2694500</v>
      </c>
      <c r="R746" s="2066">
        <v>2694500</v>
      </c>
    </row>
    <row r="747" spans="1:18" ht="70.5" customHeight="1">
      <c r="A747" s="2051"/>
      <c r="B747" s="2235" t="s">
        <v>2576</v>
      </c>
      <c r="C747" s="2232" t="s">
        <v>2362</v>
      </c>
      <c r="D747" s="2064"/>
      <c r="E747" s="2066">
        <v>2636750</v>
      </c>
      <c r="F747" s="2066"/>
      <c r="G747" s="2066">
        <v>2636750</v>
      </c>
      <c r="H747" s="2066">
        <v>2636750</v>
      </c>
      <c r="I747" s="2066">
        <v>2636750</v>
      </c>
      <c r="J747" s="2066">
        <v>2636750</v>
      </c>
      <c r="K747" s="2066">
        <v>2636750</v>
      </c>
      <c r="L747" s="2066">
        <v>2636750</v>
      </c>
      <c r="M747" s="2066">
        <v>2636750</v>
      </c>
      <c r="N747" s="2066">
        <v>2636750</v>
      </c>
      <c r="O747" s="2066">
        <v>2636750</v>
      </c>
      <c r="P747" s="2066">
        <v>2636750</v>
      </c>
      <c r="Q747" s="2066">
        <v>2636750</v>
      </c>
      <c r="R747" s="2066">
        <v>2636750</v>
      </c>
    </row>
    <row r="748" spans="1:18" ht="70.5" customHeight="1">
      <c r="A748" s="2051"/>
      <c r="B748" s="2235" t="s">
        <v>2577</v>
      </c>
      <c r="C748" s="2232" t="s">
        <v>2362</v>
      </c>
      <c r="D748" s="2064"/>
      <c r="E748" s="2066">
        <v>2752250</v>
      </c>
      <c r="F748" s="2066"/>
      <c r="G748" s="2066">
        <v>2752250</v>
      </c>
      <c r="H748" s="2066">
        <v>2752250</v>
      </c>
      <c r="I748" s="2066">
        <v>2752250</v>
      </c>
      <c r="J748" s="2066">
        <v>2752250</v>
      </c>
      <c r="K748" s="2066">
        <v>2752250</v>
      </c>
      <c r="L748" s="2066">
        <v>2752250</v>
      </c>
      <c r="M748" s="2066">
        <v>2752250</v>
      </c>
      <c r="N748" s="2066">
        <v>2752250</v>
      </c>
      <c r="O748" s="2066">
        <v>2752250</v>
      </c>
      <c r="P748" s="2066">
        <v>2752250</v>
      </c>
      <c r="Q748" s="2066">
        <v>2752250</v>
      </c>
      <c r="R748" s="2066">
        <v>2752250</v>
      </c>
    </row>
    <row r="749" spans="1:18" ht="70.5" customHeight="1">
      <c r="A749" s="2051"/>
      <c r="B749" s="2235" t="s">
        <v>2578</v>
      </c>
      <c r="C749" s="2232" t="s">
        <v>2362</v>
      </c>
      <c r="D749" s="2064"/>
      <c r="E749" s="2066">
        <v>2555900</v>
      </c>
      <c r="F749" s="2066"/>
      <c r="G749" s="2066">
        <v>2555900</v>
      </c>
      <c r="H749" s="2066">
        <v>2555900</v>
      </c>
      <c r="I749" s="2066">
        <v>2555900</v>
      </c>
      <c r="J749" s="2066">
        <v>2555900</v>
      </c>
      <c r="K749" s="2066">
        <v>2555900</v>
      </c>
      <c r="L749" s="2066">
        <v>2555900</v>
      </c>
      <c r="M749" s="2066">
        <v>2555900</v>
      </c>
      <c r="N749" s="2066">
        <v>2555900</v>
      </c>
      <c r="O749" s="2066">
        <v>2555900</v>
      </c>
      <c r="P749" s="2066">
        <v>2555900</v>
      </c>
      <c r="Q749" s="2066">
        <v>2555900</v>
      </c>
      <c r="R749" s="2066">
        <v>2555900</v>
      </c>
    </row>
    <row r="750" spans="1:18" ht="70.5" customHeight="1">
      <c r="A750" s="2051"/>
      <c r="B750" s="2235" t="s">
        <v>2579</v>
      </c>
      <c r="C750" s="2232" t="s">
        <v>2362</v>
      </c>
      <c r="D750" s="2064"/>
      <c r="E750" s="2066">
        <v>2313350</v>
      </c>
      <c r="F750" s="2066"/>
      <c r="G750" s="2066">
        <v>2313350</v>
      </c>
      <c r="H750" s="2066">
        <v>2313350</v>
      </c>
      <c r="I750" s="2066">
        <v>2313350</v>
      </c>
      <c r="J750" s="2066">
        <v>2313350</v>
      </c>
      <c r="K750" s="2066">
        <v>2313350</v>
      </c>
      <c r="L750" s="2066">
        <v>2313350</v>
      </c>
      <c r="M750" s="2066">
        <v>2313350</v>
      </c>
      <c r="N750" s="2066">
        <v>2313350</v>
      </c>
      <c r="O750" s="2066">
        <v>2313350</v>
      </c>
      <c r="P750" s="2066">
        <v>2313350</v>
      </c>
      <c r="Q750" s="2066">
        <v>2313350</v>
      </c>
      <c r="R750" s="2066">
        <v>2313350</v>
      </c>
    </row>
    <row r="751" spans="1:18" ht="70.5" customHeight="1">
      <c r="A751" s="2051"/>
      <c r="B751" s="2235" t="s">
        <v>2580</v>
      </c>
      <c r="C751" s="2232" t="s">
        <v>2362</v>
      </c>
      <c r="D751" s="2064"/>
      <c r="E751" s="2066">
        <v>2579000</v>
      </c>
      <c r="F751" s="2066"/>
      <c r="G751" s="2066">
        <v>2579000</v>
      </c>
      <c r="H751" s="2066">
        <v>2579000</v>
      </c>
      <c r="I751" s="2066">
        <v>2579000</v>
      </c>
      <c r="J751" s="2066">
        <v>2579000</v>
      </c>
      <c r="K751" s="2066">
        <v>2579000</v>
      </c>
      <c r="L751" s="2066">
        <v>2579000</v>
      </c>
      <c r="M751" s="2066">
        <v>2579000</v>
      </c>
      <c r="N751" s="2066">
        <v>2579000</v>
      </c>
      <c r="O751" s="2066">
        <v>2579000</v>
      </c>
      <c r="P751" s="2066">
        <v>2579000</v>
      </c>
      <c r="Q751" s="2066">
        <v>2579000</v>
      </c>
      <c r="R751" s="2066">
        <v>2579000</v>
      </c>
    </row>
    <row r="752" spans="1:18" ht="70.5" customHeight="1">
      <c r="A752" s="2051"/>
      <c r="B752" s="2235" t="s">
        <v>2581</v>
      </c>
      <c r="C752" s="2232" t="s">
        <v>2362</v>
      </c>
      <c r="D752" s="2064"/>
      <c r="E752" s="2066">
        <v>2555900</v>
      </c>
      <c r="F752" s="2066"/>
      <c r="G752" s="2066">
        <v>2555900</v>
      </c>
      <c r="H752" s="2066">
        <v>2555900</v>
      </c>
      <c r="I752" s="2066">
        <v>2555900</v>
      </c>
      <c r="J752" s="2066">
        <v>2555900</v>
      </c>
      <c r="K752" s="2066">
        <v>2555900</v>
      </c>
      <c r="L752" s="2066">
        <v>2555900</v>
      </c>
      <c r="M752" s="2066">
        <v>2555900</v>
      </c>
      <c r="N752" s="2066">
        <v>2555900</v>
      </c>
      <c r="O752" s="2066">
        <v>2555900</v>
      </c>
      <c r="P752" s="2066">
        <v>2555900</v>
      </c>
      <c r="Q752" s="2066">
        <v>2555900</v>
      </c>
      <c r="R752" s="2066">
        <v>2555900</v>
      </c>
    </row>
    <row r="753" spans="1:18" ht="70.5" customHeight="1">
      <c r="A753" s="2051"/>
      <c r="B753" s="2235" t="s">
        <v>2582</v>
      </c>
      <c r="C753" s="2232" t="s">
        <v>2362</v>
      </c>
      <c r="D753" s="2064"/>
      <c r="E753" s="2066">
        <v>2555900</v>
      </c>
      <c r="F753" s="2066"/>
      <c r="G753" s="2066">
        <v>2555900</v>
      </c>
      <c r="H753" s="2066">
        <v>2555900</v>
      </c>
      <c r="I753" s="2066">
        <v>2555900</v>
      </c>
      <c r="J753" s="2066">
        <v>2555900</v>
      </c>
      <c r="K753" s="2066">
        <v>2555900</v>
      </c>
      <c r="L753" s="2066">
        <v>2555900</v>
      </c>
      <c r="M753" s="2066">
        <v>2555900</v>
      </c>
      <c r="N753" s="2066">
        <v>2555900</v>
      </c>
      <c r="O753" s="2066">
        <v>2555900</v>
      </c>
      <c r="P753" s="2066">
        <v>2555900</v>
      </c>
      <c r="Q753" s="2066">
        <v>2555900</v>
      </c>
      <c r="R753" s="2066">
        <v>2555900</v>
      </c>
    </row>
    <row r="754" spans="1:18" ht="70.5" customHeight="1">
      <c r="A754" s="2051"/>
      <c r="B754" s="2235" t="s">
        <v>2583</v>
      </c>
      <c r="C754" s="2232" t="s">
        <v>2362</v>
      </c>
      <c r="D754" s="2064"/>
      <c r="E754" s="2066">
        <v>2648300</v>
      </c>
      <c r="F754" s="2066"/>
      <c r="G754" s="2066">
        <v>2648300</v>
      </c>
      <c r="H754" s="2066">
        <v>2648300</v>
      </c>
      <c r="I754" s="2066">
        <v>2648300</v>
      </c>
      <c r="J754" s="2066">
        <v>2648300</v>
      </c>
      <c r="K754" s="2066">
        <v>2648300</v>
      </c>
      <c r="L754" s="2066">
        <v>2648300</v>
      </c>
      <c r="M754" s="2066">
        <v>2648300</v>
      </c>
      <c r="N754" s="2066">
        <v>2648300</v>
      </c>
      <c r="O754" s="2066">
        <v>2648300</v>
      </c>
      <c r="P754" s="2066">
        <v>2648300</v>
      </c>
      <c r="Q754" s="2066">
        <v>2648300</v>
      </c>
      <c r="R754" s="2066">
        <v>2648300</v>
      </c>
    </row>
    <row r="755" spans="1:18" ht="70.5" customHeight="1">
      <c r="A755" s="2051"/>
      <c r="B755" s="2235" t="s">
        <v>2584</v>
      </c>
      <c r="C755" s="2232" t="s">
        <v>2362</v>
      </c>
      <c r="D755" s="2064"/>
      <c r="E755" s="2066">
        <v>2567450</v>
      </c>
      <c r="F755" s="2066"/>
      <c r="G755" s="2066">
        <v>2567450</v>
      </c>
      <c r="H755" s="2066">
        <v>2567450</v>
      </c>
      <c r="I755" s="2066">
        <v>2567450</v>
      </c>
      <c r="J755" s="2066">
        <v>2567450</v>
      </c>
      <c r="K755" s="2066">
        <v>2567450</v>
      </c>
      <c r="L755" s="2066">
        <v>2567450</v>
      </c>
      <c r="M755" s="2066">
        <v>2567450</v>
      </c>
      <c r="N755" s="2066">
        <v>2567450</v>
      </c>
      <c r="O755" s="2066">
        <v>2567450</v>
      </c>
      <c r="P755" s="2066">
        <v>2567450</v>
      </c>
      <c r="Q755" s="2066">
        <v>2567450</v>
      </c>
      <c r="R755" s="2066">
        <v>2567450</v>
      </c>
    </row>
    <row r="756" spans="1:18" ht="70.5" customHeight="1">
      <c r="A756" s="2051"/>
      <c r="B756" s="2235" t="s">
        <v>2585</v>
      </c>
      <c r="C756" s="2232" t="s">
        <v>2362</v>
      </c>
      <c r="D756" s="2064"/>
      <c r="E756" s="2066">
        <v>2694500</v>
      </c>
      <c r="F756" s="2066"/>
      <c r="G756" s="2066">
        <v>2694500</v>
      </c>
      <c r="H756" s="2066">
        <v>2694500</v>
      </c>
      <c r="I756" s="2066">
        <v>2694500</v>
      </c>
      <c r="J756" s="2066">
        <v>2694500</v>
      </c>
      <c r="K756" s="2066">
        <v>2694500</v>
      </c>
      <c r="L756" s="2066">
        <v>2694500</v>
      </c>
      <c r="M756" s="2066">
        <v>2694500</v>
      </c>
      <c r="N756" s="2066">
        <v>2694500</v>
      </c>
      <c r="O756" s="2066">
        <v>2694500</v>
      </c>
      <c r="P756" s="2066">
        <v>2694500</v>
      </c>
      <c r="Q756" s="2066">
        <v>2694500</v>
      </c>
      <c r="R756" s="2066">
        <v>2694500</v>
      </c>
    </row>
    <row r="757" spans="1:18" ht="70.5" customHeight="1">
      <c r="A757" s="2051"/>
      <c r="B757" s="2235" t="s">
        <v>2587</v>
      </c>
      <c r="C757" s="2232" t="s">
        <v>2362</v>
      </c>
      <c r="D757" s="2064" t="s">
        <v>2534</v>
      </c>
      <c r="E757" s="2066">
        <v>19040000</v>
      </c>
      <c r="F757" s="2066"/>
      <c r="G757" s="2066">
        <v>19040000</v>
      </c>
      <c r="H757" s="2066">
        <v>19040000</v>
      </c>
      <c r="I757" s="2066">
        <v>19040000</v>
      </c>
      <c r="J757" s="2066">
        <v>19040000</v>
      </c>
      <c r="K757" s="2066">
        <v>19040000</v>
      </c>
      <c r="L757" s="2066">
        <v>19040000</v>
      </c>
      <c r="M757" s="2066">
        <v>19040000</v>
      </c>
      <c r="N757" s="2066">
        <v>19040000</v>
      </c>
      <c r="O757" s="2066">
        <v>19040000</v>
      </c>
      <c r="P757" s="2066">
        <v>19040000</v>
      </c>
      <c r="Q757" s="2066">
        <v>19040000</v>
      </c>
      <c r="R757" s="2066">
        <v>19040000</v>
      </c>
    </row>
    <row r="758" spans="1:18" ht="70.5" customHeight="1">
      <c r="A758" s="2051"/>
      <c r="B758" s="2235" t="s">
        <v>2588</v>
      </c>
      <c r="C758" s="2232" t="s">
        <v>2362</v>
      </c>
      <c r="D758" s="2064" t="s">
        <v>2534</v>
      </c>
      <c r="E758" s="2066">
        <v>31700000</v>
      </c>
      <c r="F758" s="2066"/>
      <c r="G758" s="2066">
        <v>31700000</v>
      </c>
      <c r="H758" s="2066">
        <v>31700000</v>
      </c>
      <c r="I758" s="2066">
        <v>31700000</v>
      </c>
      <c r="J758" s="2066">
        <v>31700000</v>
      </c>
      <c r="K758" s="2066">
        <v>31700000</v>
      </c>
      <c r="L758" s="2066">
        <v>31700000</v>
      </c>
      <c r="M758" s="2066">
        <v>31700000</v>
      </c>
      <c r="N758" s="2066">
        <v>31700000</v>
      </c>
      <c r="O758" s="2066">
        <v>31700000</v>
      </c>
      <c r="P758" s="2066">
        <v>31700000</v>
      </c>
      <c r="Q758" s="2066">
        <v>31700000</v>
      </c>
      <c r="R758" s="2066">
        <v>31700000</v>
      </c>
    </row>
    <row r="759" spans="1:18" ht="30" customHeight="1">
      <c r="A759" s="2051"/>
      <c r="B759" s="2231" t="s">
        <v>2606</v>
      </c>
      <c r="C759" s="2232"/>
      <c r="D759" s="2064"/>
      <c r="E759" s="2066"/>
      <c r="F759" s="2066"/>
      <c r="G759" s="2066"/>
      <c r="H759" s="2066"/>
      <c r="I759" s="2066"/>
      <c r="J759" s="2066"/>
      <c r="K759" s="2066"/>
      <c r="L759" s="2066"/>
      <c r="M759" s="2066"/>
      <c r="N759" s="2066"/>
      <c r="O759" s="2066"/>
      <c r="P759" s="2066"/>
      <c r="Q759" s="2066"/>
      <c r="R759" s="2066"/>
    </row>
    <row r="760" spans="1:18" ht="30" customHeight="1">
      <c r="A760" s="2051"/>
      <c r="B760" s="2235" t="s">
        <v>2589</v>
      </c>
      <c r="C760" s="2232" t="s">
        <v>2362</v>
      </c>
      <c r="D760" s="2064" t="s">
        <v>2534</v>
      </c>
      <c r="E760" s="2066">
        <v>11472500</v>
      </c>
      <c r="F760" s="2066"/>
      <c r="G760" s="2066">
        <v>11472500</v>
      </c>
      <c r="H760" s="2066">
        <v>11472500</v>
      </c>
      <c r="I760" s="2066">
        <v>11472500</v>
      </c>
      <c r="J760" s="2066">
        <v>11472500</v>
      </c>
      <c r="K760" s="2066">
        <v>11472500</v>
      </c>
      <c r="L760" s="2066">
        <v>11472500</v>
      </c>
      <c r="M760" s="2066">
        <v>11472500</v>
      </c>
      <c r="N760" s="2066">
        <v>11472500</v>
      </c>
      <c r="O760" s="2066">
        <v>11472500</v>
      </c>
      <c r="P760" s="2066">
        <v>11472500</v>
      </c>
      <c r="Q760" s="2066">
        <v>11472500</v>
      </c>
      <c r="R760" s="2066">
        <v>11472500</v>
      </c>
    </row>
    <row r="761" spans="1:18" ht="30" customHeight="1">
      <c r="A761" s="2051"/>
      <c r="B761" s="2235" t="s">
        <v>2590</v>
      </c>
      <c r="C761" s="2232" t="s">
        <v>2362</v>
      </c>
      <c r="D761" s="2064" t="s">
        <v>2534</v>
      </c>
      <c r="E761" s="2066">
        <v>12627500</v>
      </c>
      <c r="F761" s="2066"/>
      <c r="G761" s="2066">
        <v>12627500</v>
      </c>
      <c r="H761" s="2066">
        <v>12627500</v>
      </c>
      <c r="I761" s="2066">
        <v>12627500</v>
      </c>
      <c r="J761" s="2066">
        <v>12627500</v>
      </c>
      <c r="K761" s="2066">
        <v>12627500</v>
      </c>
      <c r="L761" s="2066">
        <v>12627500</v>
      </c>
      <c r="M761" s="2066">
        <v>12627500</v>
      </c>
      <c r="N761" s="2066">
        <v>12627500</v>
      </c>
      <c r="O761" s="2066">
        <v>12627500</v>
      </c>
      <c r="P761" s="2066">
        <v>12627500</v>
      </c>
      <c r="Q761" s="2066">
        <v>12627500</v>
      </c>
      <c r="R761" s="2066">
        <v>12627500</v>
      </c>
    </row>
    <row r="762" spans="1:18" ht="30" customHeight="1">
      <c r="A762" s="2051"/>
      <c r="B762" s="2235" t="s">
        <v>2591</v>
      </c>
      <c r="C762" s="2232" t="s">
        <v>2362</v>
      </c>
      <c r="D762" s="2064" t="s">
        <v>2534</v>
      </c>
      <c r="E762" s="2066">
        <v>13782500</v>
      </c>
      <c r="F762" s="2066"/>
      <c r="G762" s="2066">
        <v>13782500</v>
      </c>
      <c r="H762" s="2066">
        <v>13782500</v>
      </c>
      <c r="I762" s="2066">
        <v>13782500</v>
      </c>
      <c r="J762" s="2066">
        <v>13782500</v>
      </c>
      <c r="K762" s="2066">
        <v>13782500</v>
      </c>
      <c r="L762" s="2066">
        <v>13782500</v>
      </c>
      <c r="M762" s="2066">
        <v>13782500</v>
      </c>
      <c r="N762" s="2066">
        <v>13782500</v>
      </c>
      <c r="O762" s="2066">
        <v>13782500</v>
      </c>
      <c r="P762" s="2066">
        <v>13782500</v>
      </c>
      <c r="Q762" s="2066">
        <v>13782500</v>
      </c>
      <c r="R762" s="2066">
        <v>13782500</v>
      </c>
    </row>
    <row r="763" spans="1:18" ht="30" customHeight="1">
      <c r="A763" s="2051"/>
      <c r="B763" s="2231" t="s">
        <v>2607</v>
      </c>
      <c r="C763" s="2232"/>
      <c r="D763" s="2064"/>
      <c r="E763" s="2066"/>
      <c r="F763" s="2066"/>
      <c r="G763" s="2066"/>
      <c r="H763" s="2066"/>
      <c r="I763" s="2066"/>
      <c r="J763" s="2066"/>
      <c r="K763" s="2066"/>
      <c r="L763" s="2066"/>
      <c r="M763" s="2066"/>
      <c r="N763" s="2066"/>
      <c r="O763" s="2066"/>
      <c r="P763" s="2066"/>
      <c r="Q763" s="2066"/>
      <c r="R763" s="2066"/>
    </row>
    <row r="764" spans="1:18" ht="30" customHeight="1">
      <c r="A764" s="2051"/>
      <c r="B764" s="2235" t="s">
        <v>2592</v>
      </c>
      <c r="C764" s="2232" t="s">
        <v>2362</v>
      </c>
      <c r="D764" s="2064"/>
      <c r="E764" s="2066">
        <v>4543000</v>
      </c>
      <c r="F764" s="2066"/>
      <c r="G764" s="2066">
        <v>4543000</v>
      </c>
      <c r="H764" s="2066">
        <v>4543000</v>
      </c>
      <c r="I764" s="2066">
        <v>4543000</v>
      </c>
      <c r="J764" s="2066">
        <v>4543000</v>
      </c>
      <c r="K764" s="2066">
        <v>4543000</v>
      </c>
      <c r="L764" s="2066">
        <v>4543000</v>
      </c>
      <c r="M764" s="2066">
        <v>4543000</v>
      </c>
      <c r="N764" s="2066">
        <v>4543000</v>
      </c>
      <c r="O764" s="2066">
        <v>4543000</v>
      </c>
      <c r="P764" s="2066">
        <v>4543000</v>
      </c>
      <c r="Q764" s="2066">
        <v>4543000</v>
      </c>
      <c r="R764" s="2066">
        <v>4543000</v>
      </c>
    </row>
    <row r="765" spans="1:18" ht="52.5" customHeight="1">
      <c r="A765" s="2051"/>
      <c r="B765" s="2235" t="s">
        <v>2593</v>
      </c>
      <c r="C765" s="2232" t="s">
        <v>2362</v>
      </c>
      <c r="D765" s="2064"/>
      <c r="E765" s="2066">
        <v>3272000</v>
      </c>
      <c r="F765" s="2066"/>
      <c r="G765" s="2066">
        <v>3272000</v>
      </c>
      <c r="H765" s="2066">
        <v>3272000</v>
      </c>
      <c r="I765" s="2066">
        <v>3272000</v>
      </c>
      <c r="J765" s="2066">
        <v>3272000</v>
      </c>
      <c r="K765" s="2066">
        <v>3272000</v>
      </c>
      <c r="L765" s="2066">
        <v>3272000</v>
      </c>
      <c r="M765" s="2066">
        <v>3272000</v>
      </c>
      <c r="N765" s="2066">
        <v>3272000</v>
      </c>
      <c r="O765" s="2066">
        <v>3272000</v>
      </c>
      <c r="P765" s="2066">
        <v>3272000</v>
      </c>
      <c r="Q765" s="2066">
        <v>3272000</v>
      </c>
      <c r="R765" s="2066">
        <v>3272000</v>
      </c>
    </row>
    <row r="766" spans="1:18" ht="52.5" customHeight="1">
      <c r="A766" s="2051"/>
      <c r="B766" s="2235" t="s">
        <v>2594</v>
      </c>
      <c r="C766" s="2232" t="s">
        <v>2362</v>
      </c>
      <c r="D766" s="2064"/>
      <c r="E766" s="2066">
        <v>3676000</v>
      </c>
      <c r="F766" s="2066"/>
      <c r="G766" s="2066">
        <v>3676000</v>
      </c>
      <c r="H766" s="2066">
        <v>3676000</v>
      </c>
      <c r="I766" s="2066">
        <v>3676000</v>
      </c>
      <c r="J766" s="2066">
        <v>3676000</v>
      </c>
      <c r="K766" s="2066">
        <v>3676000</v>
      </c>
      <c r="L766" s="2066">
        <v>3676000</v>
      </c>
      <c r="M766" s="2066">
        <v>3676000</v>
      </c>
      <c r="N766" s="2066">
        <v>3676000</v>
      </c>
      <c r="O766" s="2066">
        <v>3676000</v>
      </c>
      <c r="P766" s="2066">
        <v>3676000</v>
      </c>
      <c r="Q766" s="2066">
        <v>3676000</v>
      </c>
      <c r="R766" s="2066">
        <v>3676000</v>
      </c>
    </row>
    <row r="767" spans="1:18" ht="52.5" customHeight="1">
      <c r="A767" s="2051"/>
      <c r="B767" s="2235" t="s">
        <v>2595</v>
      </c>
      <c r="C767" s="2232" t="s">
        <v>2362</v>
      </c>
      <c r="D767" s="2064"/>
      <c r="E767" s="2066">
        <v>3561000</v>
      </c>
      <c r="F767" s="2066"/>
      <c r="G767" s="2066">
        <v>3561000</v>
      </c>
      <c r="H767" s="2066">
        <v>3561000</v>
      </c>
      <c r="I767" s="2066">
        <v>3561000</v>
      </c>
      <c r="J767" s="2066">
        <v>3561000</v>
      </c>
      <c r="K767" s="2066">
        <v>3561000</v>
      </c>
      <c r="L767" s="2066">
        <v>3561000</v>
      </c>
      <c r="M767" s="2066">
        <v>3561000</v>
      </c>
      <c r="N767" s="2066">
        <v>3561000</v>
      </c>
      <c r="O767" s="2066">
        <v>3561000</v>
      </c>
      <c r="P767" s="2066">
        <v>3561000</v>
      </c>
      <c r="Q767" s="2066">
        <v>3561000</v>
      </c>
      <c r="R767" s="2066">
        <v>3561000</v>
      </c>
    </row>
    <row r="768" spans="1:18" ht="52.5" customHeight="1">
      <c r="A768" s="2051"/>
      <c r="B768" s="2235" t="s">
        <v>2596</v>
      </c>
      <c r="C768" s="2232" t="s">
        <v>2362</v>
      </c>
      <c r="D768" s="2064"/>
      <c r="E768" s="2066">
        <v>3561000</v>
      </c>
      <c r="F768" s="2066"/>
      <c r="G768" s="2066">
        <v>3561000</v>
      </c>
      <c r="H768" s="2066">
        <v>3561000</v>
      </c>
      <c r="I768" s="2066">
        <v>3561000</v>
      </c>
      <c r="J768" s="2066">
        <v>3561000</v>
      </c>
      <c r="K768" s="2066">
        <v>3561000</v>
      </c>
      <c r="L768" s="2066">
        <v>3561000</v>
      </c>
      <c r="M768" s="2066">
        <v>3561000</v>
      </c>
      <c r="N768" s="2066">
        <v>3561000</v>
      </c>
      <c r="O768" s="2066">
        <v>3561000</v>
      </c>
      <c r="P768" s="2066">
        <v>3561000</v>
      </c>
      <c r="Q768" s="2066">
        <v>3561000</v>
      </c>
      <c r="R768" s="2066">
        <v>3561000</v>
      </c>
    </row>
    <row r="769" spans="1:18" ht="52.5" customHeight="1">
      <c r="A769" s="2051"/>
      <c r="B769" s="2235" t="s">
        <v>2597</v>
      </c>
      <c r="C769" s="2232" t="s">
        <v>2362</v>
      </c>
      <c r="D769" s="2064"/>
      <c r="E769" s="2066">
        <v>3388000</v>
      </c>
      <c r="F769" s="2066"/>
      <c r="G769" s="2066">
        <v>3388000</v>
      </c>
      <c r="H769" s="2066">
        <v>3388000</v>
      </c>
      <c r="I769" s="2066">
        <v>3388000</v>
      </c>
      <c r="J769" s="2066">
        <v>3388000</v>
      </c>
      <c r="K769" s="2066">
        <v>3388000</v>
      </c>
      <c r="L769" s="2066">
        <v>3388000</v>
      </c>
      <c r="M769" s="2066">
        <v>3388000</v>
      </c>
      <c r="N769" s="2066">
        <v>3388000</v>
      </c>
      <c r="O769" s="2066">
        <v>3388000</v>
      </c>
      <c r="P769" s="2066">
        <v>3388000</v>
      </c>
      <c r="Q769" s="2066">
        <v>3388000</v>
      </c>
      <c r="R769" s="2066">
        <v>3388000</v>
      </c>
    </row>
    <row r="770" spans="1:18" ht="30" customHeight="1">
      <c r="A770" s="2051"/>
      <c r="B770" s="2231" t="s">
        <v>2608</v>
      </c>
      <c r="C770" s="2232"/>
      <c r="D770" s="2064"/>
      <c r="E770" s="2066"/>
      <c r="F770" s="2066"/>
      <c r="G770" s="2066"/>
      <c r="H770" s="2066"/>
      <c r="I770" s="2066"/>
      <c r="J770" s="2066"/>
      <c r="K770" s="2066"/>
      <c r="L770" s="2066"/>
      <c r="M770" s="2066"/>
      <c r="N770" s="2066"/>
      <c r="O770" s="2066"/>
      <c r="P770" s="2066"/>
      <c r="Q770" s="2066"/>
      <c r="R770" s="2066"/>
    </row>
    <row r="771" spans="1:18" ht="30" customHeight="1">
      <c r="A771" s="2051"/>
      <c r="B771" s="2235" t="s">
        <v>2598</v>
      </c>
      <c r="C771" s="2232" t="s">
        <v>2362</v>
      </c>
      <c r="D771" s="2064"/>
      <c r="E771" s="2066">
        <v>1775000</v>
      </c>
      <c r="F771" s="2066"/>
      <c r="G771" s="2066">
        <v>1775000</v>
      </c>
      <c r="H771" s="2066">
        <v>1775000</v>
      </c>
      <c r="I771" s="2066">
        <v>1775000</v>
      </c>
      <c r="J771" s="2066">
        <v>1775000</v>
      </c>
      <c r="K771" s="2066">
        <v>1775000</v>
      </c>
      <c r="L771" s="2066">
        <v>1775000</v>
      </c>
      <c r="M771" s="2066">
        <v>1775000</v>
      </c>
      <c r="N771" s="2066">
        <v>1775000</v>
      </c>
      <c r="O771" s="2066">
        <v>1775000</v>
      </c>
      <c r="P771" s="2066">
        <v>1775000</v>
      </c>
      <c r="Q771" s="2066">
        <v>1775000</v>
      </c>
      <c r="R771" s="2066">
        <v>1775000</v>
      </c>
    </row>
    <row r="772" spans="1:18" ht="30" customHeight="1">
      <c r="A772" s="2051"/>
      <c r="B772" s="2235" t="s">
        <v>2599</v>
      </c>
      <c r="C772" s="2232" t="s">
        <v>2362</v>
      </c>
      <c r="D772" s="2064"/>
      <c r="E772" s="2066">
        <v>2525000</v>
      </c>
      <c r="F772" s="2066"/>
      <c r="G772" s="2066">
        <v>2525000</v>
      </c>
      <c r="H772" s="2066">
        <v>2525000</v>
      </c>
      <c r="I772" s="2066">
        <v>2525000</v>
      </c>
      <c r="J772" s="2066">
        <v>2525000</v>
      </c>
      <c r="K772" s="2066">
        <v>2525000</v>
      </c>
      <c r="L772" s="2066">
        <v>2525000</v>
      </c>
      <c r="M772" s="2066">
        <v>2525000</v>
      </c>
      <c r="N772" s="2066">
        <v>2525000</v>
      </c>
      <c r="O772" s="2066">
        <v>2525000</v>
      </c>
      <c r="P772" s="2066">
        <v>2525000</v>
      </c>
      <c r="Q772" s="2066">
        <v>2525000</v>
      </c>
      <c r="R772" s="2066">
        <v>2525000</v>
      </c>
    </row>
    <row r="773" spans="1:18" ht="30" customHeight="1">
      <c r="A773" s="2051"/>
      <c r="B773" s="2235" t="s">
        <v>2600</v>
      </c>
      <c r="C773" s="2232" t="s">
        <v>2362</v>
      </c>
      <c r="D773" s="2064"/>
      <c r="E773" s="2066">
        <v>1475000</v>
      </c>
      <c r="F773" s="2066"/>
      <c r="G773" s="2066">
        <v>1475000</v>
      </c>
      <c r="H773" s="2066">
        <v>1475000</v>
      </c>
      <c r="I773" s="2066">
        <v>1475000</v>
      </c>
      <c r="J773" s="2066">
        <v>1475000</v>
      </c>
      <c r="K773" s="2066">
        <v>1475000</v>
      </c>
      <c r="L773" s="2066">
        <v>1475000</v>
      </c>
      <c r="M773" s="2066">
        <v>1475000</v>
      </c>
      <c r="N773" s="2066">
        <v>1475000</v>
      </c>
      <c r="O773" s="2066">
        <v>1475000</v>
      </c>
      <c r="P773" s="2066">
        <v>1475000</v>
      </c>
      <c r="Q773" s="2066">
        <v>1475000</v>
      </c>
      <c r="R773" s="2066">
        <v>1475000</v>
      </c>
    </row>
    <row r="774" spans="1:18" ht="30" customHeight="1">
      <c r="A774" s="2051"/>
      <c r="B774" s="2235" t="s">
        <v>2601</v>
      </c>
      <c r="C774" s="2232" t="s">
        <v>2362</v>
      </c>
      <c r="D774" s="2064"/>
      <c r="E774" s="2066">
        <v>1850000</v>
      </c>
      <c r="F774" s="2066"/>
      <c r="G774" s="2066">
        <v>1850000</v>
      </c>
      <c r="H774" s="2066">
        <v>1850000</v>
      </c>
      <c r="I774" s="2066">
        <v>1850000</v>
      </c>
      <c r="J774" s="2066">
        <v>1850000</v>
      </c>
      <c r="K774" s="2066">
        <v>1850000</v>
      </c>
      <c r="L774" s="2066">
        <v>1850000</v>
      </c>
      <c r="M774" s="2066">
        <v>1850000</v>
      </c>
      <c r="N774" s="2066">
        <v>1850000</v>
      </c>
      <c r="O774" s="2066">
        <v>1850000</v>
      </c>
      <c r="P774" s="2066">
        <v>1850000</v>
      </c>
      <c r="Q774" s="2066">
        <v>1850000</v>
      </c>
      <c r="R774" s="2066">
        <v>1850000</v>
      </c>
    </row>
    <row r="775" spans="1:18" ht="30" customHeight="1">
      <c r="A775" s="2051"/>
      <c r="B775" s="2235" t="s">
        <v>2602</v>
      </c>
      <c r="C775" s="2232" t="s">
        <v>2362</v>
      </c>
      <c r="D775" s="2064"/>
      <c r="E775" s="2066">
        <v>2400000</v>
      </c>
      <c r="F775" s="2066"/>
      <c r="G775" s="2066">
        <v>2400000</v>
      </c>
      <c r="H775" s="2066">
        <v>2400000</v>
      </c>
      <c r="I775" s="2066">
        <v>2400000</v>
      </c>
      <c r="J775" s="2066">
        <v>2400000</v>
      </c>
      <c r="K775" s="2066">
        <v>2400000</v>
      </c>
      <c r="L775" s="2066">
        <v>2400000</v>
      </c>
      <c r="M775" s="2066">
        <v>2400000</v>
      </c>
      <c r="N775" s="2066">
        <v>2400000</v>
      </c>
      <c r="O775" s="2066">
        <v>2400000</v>
      </c>
      <c r="P775" s="2066">
        <v>2400000</v>
      </c>
      <c r="Q775" s="2066">
        <v>2400000</v>
      </c>
      <c r="R775" s="2066">
        <v>2400000</v>
      </c>
    </row>
    <row r="776" spans="1:18" ht="30" customHeight="1">
      <c r="A776" s="2051"/>
      <c r="B776" s="2235" t="s">
        <v>2603</v>
      </c>
      <c r="C776" s="2232" t="s">
        <v>2362</v>
      </c>
      <c r="D776" s="2064"/>
      <c r="E776" s="2066">
        <v>2067500</v>
      </c>
      <c r="F776" s="2066"/>
      <c r="G776" s="2066">
        <v>2067500</v>
      </c>
      <c r="H776" s="2066">
        <v>2067500</v>
      </c>
      <c r="I776" s="2066">
        <v>2067500</v>
      </c>
      <c r="J776" s="2066">
        <v>2067500</v>
      </c>
      <c r="K776" s="2066">
        <v>2067500</v>
      </c>
      <c r="L776" s="2066">
        <v>2067500</v>
      </c>
      <c r="M776" s="2066">
        <v>2067500</v>
      </c>
      <c r="N776" s="2066">
        <v>2067500</v>
      </c>
      <c r="O776" s="2066">
        <v>2067500</v>
      </c>
      <c r="P776" s="2066">
        <v>2067500</v>
      </c>
      <c r="Q776" s="2066">
        <v>2067500</v>
      </c>
      <c r="R776" s="2066">
        <v>2067500</v>
      </c>
    </row>
    <row r="777" spans="1:18" ht="30" customHeight="1">
      <c r="A777" s="2051"/>
      <c r="B777" s="2235" t="s">
        <v>2604</v>
      </c>
      <c r="C777" s="2232" t="s">
        <v>2362</v>
      </c>
      <c r="D777" s="2064"/>
      <c r="E777" s="2066">
        <v>1475000</v>
      </c>
      <c r="F777" s="2066"/>
      <c r="G777" s="2066">
        <v>1475000</v>
      </c>
      <c r="H777" s="2066">
        <v>1475000</v>
      </c>
      <c r="I777" s="2066">
        <v>1475000</v>
      </c>
      <c r="J777" s="2066">
        <v>1475000</v>
      </c>
      <c r="K777" s="2066">
        <v>1475000</v>
      </c>
      <c r="L777" s="2066">
        <v>1475000</v>
      </c>
      <c r="M777" s="2066">
        <v>1475000</v>
      </c>
      <c r="N777" s="2066">
        <v>1475000</v>
      </c>
      <c r="O777" s="2066">
        <v>1475000</v>
      </c>
      <c r="P777" s="2066">
        <v>1475000</v>
      </c>
      <c r="Q777" s="2066">
        <v>1475000</v>
      </c>
      <c r="R777" s="2066">
        <v>1475000</v>
      </c>
    </row>
    <row r="778" spans="1:18" ht="30" customHeight="1">
      <c r="A778" s="2051"/>
      <c r="B778" s="2235" t="s">
        <v>2605</v>
      </c>
      <c r="C778" s="2232" t="s">
        <v>2362</v>
      </c>
      <c r="D778" s="2064"/>
      <c r="E778" s="2066">
        <v>1490000</v>
      </c>
      <c r="F778" s="2066"/>
      <c r="G778" s="2066">
        <v>1490000</v>
      </c>
      <c r="H778" s="2066">
        <v>1490000</v>
      </c>
      <c r="I778" s="2066">
        <v>1490000</v>
      </c>
      <c r="J778" s="2066">
        <v>1490000</v>
      </c>
      <c r="K778" s="2066">
        <v>1490000</v>
      </c>
      <c r="L778" s="2066">
        <v>1490000</v>
      </c>
      <c r="M778" s="2066">
        <v>1490000</v>
      </c>
      <c r="N778" s="2066">
        <v>1490000</v>
      </c>
      <c r="O778" s="2066">
        <v>1490000</v>
      </c>
      <c r="P778" s="2066">
        <v>1490000</v>
      </c>
      <c r="Q778" s="2066">
        <v>1490000</v>
      </c>
      <c r="R778" s="2066">
        <v>1490000</v>
      </c>
    </row>
    <row r="779" spans="1:18" ht="47.25" customHeight="1">
      <c r="A779" s="2051"/>
      <c r="B779" s="2231" t="s">
        <v>2664</v>
      </c>
      <c r="C779" s="2232"/>
      <c r="D779" s="2064"/>
      <c r="E779" s="2066"/>
      <c r="F779" s="2066"/>
      <c r="G779" s="2066"/>
      <c r="H779" s="2066"/>
      <c r="I779" s="2066"/>
      <c r="J779" s="2066"/>
      <c r="K779" s="2066"/>
      <c r="L779" s="2066"/>
      <c r="M779" s="2066"/>
      <c r="N779" s="2066"/>
      <c r="O779" s="2066"/>
      <c r="P779" s="2066"/>
      <c r="Q779" s="2066"/>
      <c r="R779" s="2066"/>
    </row>
    <row r="780" spans="1:18" ht="33" customHeight="1">
      <c r="A780" s="2051"/>
      <c r="B780" s="2235" t="s">
        <v>2609</v>
      </c>
      <c r="C780" s="2232" t="s">
        <v>2362</v>
      </c>
      <c r="D780" s="2064"/>
      <c r="E780" s="2066">
        <v>973000</v>
      </c>
      <c r="F780" s="2066"/>
      <c r="G780" s="2066">
        <v>973000</v>
      </c>
      <c r="H780" s="2066">
        <v>973000</v>
      </c>
      <c r="I780" s="2066">
        <v>973000</v>
      </c>
      <c r="J780" s="2066">
        <v>973000</v>
      </c>
      <c r="K780" s="2066">
        <v>973000</v>
      </c>
      <c r="L780" s="2066">
        <v>973000</v>
      </c>
      <c r="M780" s="2066">
        <v>973000</v>
      </c>
      <c r="N780" s="2066">
        <v>973000</v>
      </c>
      <c r="O780" s="2066">
        <v>973000</v>
      </c>
      <c r="P780" s="2066">
        <v>973000</v>
      </c>
      <c r="Q780" s="2066">
        <v>973000</v>
      </c>
      <c r="R780" s="2066">
        <v>973000</v>
      </c>
    </row>
    <row r="781" spans="1:18" ht="33" customHeight="1">
      <c r="A781" s="2051"/>
      <c r="B781" s="2235" t="s">
        <v>2610</v>
      </c>
      <c r="C781" s="2232" t="s">
        <v>2362</v>
      </c>
      <c r="D781" s="2064"/>
      <c r="E781" s="2066">
        <v>1028000</v>
      </c>
      <c r="F781" s="2066"/>
      <c r="G781" s="2066">
        <v>1028000</v>
      </c>
      <c r="H781" s="2066">
        <v>1028000</v>
      </c>
      <c r="I781" s="2066">
        <v>1028000</v>
      </c>
      <c r="J781" s="2066">
        <v>1028000</v>
      </c>
      <c r="K781" s="2066">
        <v>1028000</v>
      </c>
      <c r="L781" s="2066">
        <v>1028000</v>
      </c>
      <c r="M781" s="2066">
        <v>1028000</v>
      </c>
      <c r="N781" s="2066">
        <v>1028000</v>
      </c>
      <c r="O781" s="2066">
        <v>1028000</v>
      </c>
      <c r="P781" s="2066">
        <v>1028000</v>
      </c>
      <c r="Q781" s="2066">
        <v>1028000</v>
      </c>
      <c r="R781" s="2066">
        <v>1028000</v>
      </c>
    </row>
    <row r="782" spans="1:18" ht="33" customHeight="1">
      <c r="A782" s="2051"/>
      <c r="B782" s="2235" t="s">
        <v>2611</v>
      </c>
      <c r="C782" s="2232" t="s">
        <v>2362</v>
      </c>
      <c r="D782" s="2064"/>
      <c r="E782" s="2066">
        <v>1050000</v>
      </c>
      <c r="F782" s="2066"/>
      <c r="G782" s="2066">
        <v>1050000</v>
      </c>
      <c r="H782" s="2066">
        <v>1050000</v>
      </c>
      <c r="I782" s="2066">
        <v>1050000</v>
      </c>
      <c r="J782" s="2066">
        <v>1050000</v>
      </c>
      <c r="K782" s="2066">
        <v>1050000</v>
      </c>
      <c r="L782" s="2066">
        <v>1050000</v>
      </c>
      <c r="M782" s="2066">
        <v>1050000</v>
      </c>
      <c r="N782" s="2066">
        <v>1050000</v>
      </c>
      <c r="O782" s="2066">
        <v>1050000</v>
      </c>
      <c r="P782" s="2066">
        <v>1050000</v>
      </c>
      <c r="Q782" s="2066">
        <v>1050000</v>
      </c>
      <c r="R782" s="2066">
        <v>1050000</v>
      </c>
    </row>
    <row r="783" spans="1:18" ht="33" customHeight="1">
      <c r="A783" s="2051"/>
      <c r="B783" s="2235" t="s">
        <v>2612</v>
      </c>
      <c r="C783" s="2232" t="s">
        <v>2362</v>
      </c>
      <c r="D783" s="2064"/>
      <c r="E783" s="2066">
        <v>1072000</v>
      </c>
      <c r="F783" s="2066"/>
      <c r="G783" s="2066">
        <v>1072000</v>
      </c>
      <c r="H783" s="2066">
        <v>1072000</v>
      </c>
      <c r="I783" s="2066">
        <v>1072000</v>
      </c>
      <c r="J783" s="2066">
        <v>1072000</v>
      </c>
      <c r="K783" s="2066">
        <v>1072000</v>
      </c>
      <c r="L783" s="2066">
        <v>1072000</v>
      </c>
      <c r="M783" s="2066">
        <v>1072000</v>
      </c>
      <c r="N783" s="2066">
        <v>1072000</v>
      </c>
      <c r="O783" s="2066">
        <v>1072000</v>
      </c>
      <c r="P783" s="2066">
        <v>1072000</v>
      </c>
      <c r="Q783" s="2066">
        <v>1072000</v>
      </c>
      <c r="R783" s="2066">
        <v>1072000</v>
      </c>
    </row>
    <row r="784" spans="1:18" ht="33" customHeight="1">
      <c r="A784" s="2051"/>
      <c r="B784" s="2235" t="s">
        <v>2613</v>
      </c>
      <c r="C784" s="2232" t="s">
        <v>2362</v>
      </c>
      <c r="D784" s="2064"/>
      <c r="E784" s="2066">
        <v>1094000</v>
      </c>
      <c r="F784" s="2066"/>
      <c r="G784" s="2066">
        <v>1094000</v>
      </c>
      <c r="H784" s="2066">
        <v>1094000</v>
      </c>
      <c r="I784" s="2066">
        <v>1094000</v>
      </c>
      <c r="J784" s="2066">
        <v>1094000</v>
      </c>
      <c r="K784" s="2066">
        <v>1094000</v>
      </c>
      <c r="L784" s="2066">
        <v>1094000</v>
      </c>
      <c r="M784" s="2066">
        <v>1094000</v>
      </c>
      <c r="N784" s="2066">
        <v>1094000</v>
      </c>
      <c r="O784" s="2066">
        <v>1094000</v>
      </c>
      <c r="P784" s="2066">
        <v>1094000</v>
      </c>
      <c r="Q784" s="2066">
        <v>1094000</v>
      </c>
      <c r="R784" s="2066">
        <v>1094000</v>
      </c>
    </row>
    <row r="785" spans="1:18" ht="33" customHeight="1">
      <c r="A785" s="2051"/>
      <c r="B785" s="2235" t="s">
        <v>2614</v>
      </c>
      <c r="C785" s="2232" t="s">
        <v>2362</v>
      </c>
      <c r="D785" s="2064"/>
      <c r="E785" s="2066">
        <v>1116000</v>
      </c>
      <c r="F785" s="2066"/>
      <c r="G785" s="2066">
        <v>1116000</v>
      </c>
      <c r="H785" s="2066">
        <v>1116000</v>
      </c>
      <c r="I785" s="2066">
        <v>1116000</v>
      </c>
      <c r="J785" s="2066">
        <v>1116000</v>
      </c>
      <c r="K785" s="2066">
        <v>1116000</v>
      </c>
      <c r="L785" s="2066">
        <v>1116000</v>
      </c>
      <c r="M785" s="2066">
        <v>1116000</v>
      </c>
      <c r="N785" s="2066">
        <v>1116000</v>
      </c>
      <c r="O785" s="2066">
        <v>1116000</v>
      </c>
      <c r="P785" s="2066">
        <v>1116000</v>
      </c>
      <c r="Q785" s="2066">
        <v>1116000</v>
      </c>
      <c r="R785" s="2066">
        <v>1116000</v>
      </c>
    </row>
    <row r="786" spans="1:18" ht="33" customHeight="1">
      <c r="A786" s="2051"/>
      <c r="B786" s="2235" t="s">
        <v>2615</v>
      </c>
      <c r="C786" s="2232" t="s">
        <v>2362</v>
      </c>
      <c r="D786" s="2064"/>
      <c r="E786" s="2066">
        <v>1028000</v>
      </c>
      <c r="F786" s="2066"/>
      <c r="G786" s="2066">
        <v>1028000</v>
      </c>
      <c r="H786" s="2066">
        <v>1028000</v>
      </c>
      <c r="I786" s="2066">
        <v>1028000</v>
      </c>
      <c r="J786" s="2066">
        <v>1028000</v>
      </c>
      <c r="K786" s="2066">
        <v>1028000</v>
      </c>
      <c r="L786" s="2066">
        <v>1028000</v>
      </c>
      <c r="M786" s="2066">
        <v>1028000</v>
      </c>
      <c r="N786" s="2066">
        <v>1028000</v>
      </c>
      <c r="O786" s="2066">
        <v>1028000</v>
      </c>
      <c r="P786" s="2066">
        <v>1028000</v>
      </c>
      <c r="Q786" s="2066">
        <v>1028000</v>
      </c>
      <c r="R786" s="2066">
        <v>1028000</v>
      </c>
    </row>
    <row r="787" spans="1:18" ht="33" customHeight="1">
      <c r="A787" s="2051"/>
      <c r="B787" s="2235" t="s">
        <v>2616</v>
      </c>
      <c r="C787" s="2232" t="s">
        <v>2362</v>
      </c>
      <c r="D787" s="2064"/>
      <c r="E787" s="2066">
        <v>1116000</v>
      </c>
      <c r="F787" s="2066"/>
      <c r="G787" s="2066">
        <v>1116000</v>
      </c>
      <c r="H787" s="2066">
        <v>1116000</v>
      </c>
      <c r="I787" s="2066">
        <v>1116000</v>
      </c>
      <c r="J787" s="2066">
        <v>1116000</v>
      </c>
      <c r="K787" s="2066">
        <v>1116000</v>
      </c>
      <c r="L787" s="2066">
        <v>1116000</v>
      </c>
      <c r="M787" s="2066">
        <v>1116000</v>
      </c>
      <c r="N787" s="2066">
        <v>1116000</v>
      </c>
      <c r="O787" s="2066">
        <v>1116000</v>
      </c>
      <c r="P787" s="2066">
        <v>1116000</v>
      </c>
      <c r="Q787" s="2066">
        <v>1116000</v>
      </c>
      <c r="R787" s="2066">
        <v>1116000</v>
      </c>
    </row>
    <row r="788" spans="1:18" ht="33" customHeight="1">
      <c r="A788" s="2051"/>
      <c r="B788" s="2235" t="s">
        <v>2617</v>
      </c>
      <c r="C788" s="2232" t="s">
        <v>2362</v>
      </c>
      <c r="D788" s="2064"/>
      <c r="E788" s="2066">
        <v>2325000</v>
      </c>
      <c r="F788" s="2066"/>
      <c r="G788" s="2066">
        <v>2325000</v>
      </c>
      <c r="H788" s="2066">
        <v>2325000</v>
      </c>
      <c r="I788" s="2066">
        <v>2325000</v>
      </c>
      <c r="J788" s="2066">
        <v>2325000</v>
      </c>
      <c r="K788" s="2066">
        <v>2325000</v>
      </c>
      <c r="L788" s="2066">
        <v>2325000</v>
      </c>
      <c r="M788" s="2066">
        <v>2325000</v>
      </c>
      <c r="N788" s="2066">
        <v>2325000</v>
      </c>
      <c r="O788" s="2066">
        <v>2325000</v>
      </c>
      <c r="P788" s="2066">
        <v>2325000</v>
      </c>
      <c r="Q788" s="2066">
        <v>2325000</v>
      </c>
      <c r="R788" s="2066">
        <v>2325000</v>
      </c>
    </row>
    <row r="789" spans="1:18" ht="33" customHeight="1">
      <c r="A789" s="2051"/>
      <c r="B789" s="2235" t="s">
        <v>2618</v>
      </c>
      <c r="C789" s="2232" t="s">
        <v>2362</v>
      </c>
      <c r="D789" s="2064"/>
      <c r="E789" s="2066">
        <v>1655000</v>
      </c>
      <c r="F789" s="2066"/>
      <c r="G789" s="2066">
        <v>1655000</v>
      </c>
      <c r="H789" s="2066">
        <v>1655000</v>
      </c>
      <c r="I789" s="2066">
        <v>1655000</v>
      </c>
      <c r="J789" s="2066">
        <v>1655000</v>
      </c>
      <c r="K789" s="2066">
        <v>1655000</v>
      </c>
      <c r="L789" s="2066">
        <v>1655000</v>
      </c>
      <c r="M789" s="2066">
        <v>1655000</v>
      </c>
      <c r="N789" s="2066">
        <v>1655000</v>
      </c>
      <c r="O789" s="2066">
        <v>1655000</v>
      </c>
      <c r="P789" s="2066">
        <v>1655000</v>
      </c>
      <c r="Q789" s="2066">
        <v>1655000</v>
      </c>
      <c r="R789" s="2066">
        <v>1655000</v>
      </c>
    </row>
    <row r="790" spans="1:18" ht="33" customHeight="1">
      <c r="A790" s="2051"/>
      <c r="B790" s="2235" t="s">
        <v>2619</v>
      </c>
      <c r="C790" s="2232" t="s">
        <v>2362</v>
      </c>
      <c r="D790" s="2064"/>
      <c r="E790" s="2066">
        <v>1215000</v>
      </c>
      <c r="F790" s="2066"/>
      <c r="G790" s="2066">
        <v>1215000</v>
      </c>
      <c r="H790" s="2066">
        <v>1215000</v>
      </c>
      <c r="I790" s="2066">
        <v>1215000</v>
      </c>
      <c r="J790" s="2066">
        <v>1215000</v>
      </c>
      <c r="K790" s="2066">
        <v>1215000</v>
      </c>
      <c r="L790" s="2066">
        <v>1215000</v>
      </c>
      <c r="M790" s="2066">
        <v>1215000</v>
      </c>
      <c r="N790" s="2066">
        <v>1215000</v>
      </c>
      <c r="O790" s="2066">
        <v>1215000</v>
      </c>
      <c r="P790" s="2066">
        <v>1215000</v>
      </c>
      <c r="Q790" s="2066">
        <v>1215000</v>
      </c>
      <c r="R790" s="2066">
        <v>1215000</v>
      </c>
    </row>
    <row r="791" spans="1:18" ht="39" customHeight="1">
      <c r="A791" s="2051"/>
      <c r="B791" s="2231" t="s">
        <v>2665</v>
      </c>
      <c r="C791" s="2232"/>
      <c r="D791" s="2064"/>
      <c r="E791" s="2066"/>
      <c r="F791" s="2066"/>
      <c r="G791" s="2066"/>
      <c r="H791" s="2066"/>
      <c r="I791" s="2066"/>
      <c r="J791" s="2066"/>
      <c r="K791" s="2066"/>
      <c r="L791" s="2066"/>
      <c r="M791" s="2066"/>
      <c r="N791" s="2066"/>
      <c r="O791" s="2066"/>
      <c r="P791" s="2066"/>
      <c r="Q791" s="2066"/>
      <c r="R791" s="2066"/>
    </row>
    <row r="792" spans="1:18" ht="296.25" customHeight="1">
      <c r="A792" s="2051"/>
      <c r="B792" s="2235" t="s">
        <v>2666</v>
      </c>
      <c r="C792" s="2232"/>
      <c r="D792" s="2129" t="s">
        <v>2534</v>
      </c>
      <c r="E792" s="2066"/>
      <c r="F792" s="2066"/>
      <c r="G792" s="2066"/>
      <c r="H792" s="2066"/>
      <c r="I792" s="2066"/>
      <c r="J792" s="2066"/>
      <c r="K792" s="2066"/>
      <c r="L792" s="2066"/>
      <c r="M792" s="2066"/>
      <c r="N792" s="2066"/>
      <c r="O792" s="2066"/>
      <c r="P792" s="2066"/>
      <c r="Q792" s="2066"/>
      <c r="R792" s="2066"/>
    </row>
    <row r="793" spans="1:18" ht="36" customHeight="1">
      <c r="A793" s="2051"/>
      <c r="B793" s="2235" t="s">
        <v>2620</v>
      </c>
      <c r="C793" s="2232" t="s">
        <v>205</v>
      </c>
      <c r="D793" s="2064"/>
      <c r="E793" s="2066">
        <v>1150000</v>
      </c>
      <c r="F793" s="2066"/>
      <c r="G793" s="2066">
        <v>1150000</v>
      </c>
      <c r="H793" s="2066">
        <v>1150000</v>
      </c>
      <c r="I793" s="2066">
        <v>1150000</v>
      </c>
      <c r="J793" s="2066">
        <v>1150000</v>
      </c>
      <c r="K793" s="2066">
        <v>1150000</v>
      </c>
      <c r="L793" s="2066">
        <v>1150000</v>
      </c>
      <c r="M793" s="2066">
        <v>1150000</v>
      </c>
      <c r="N793" s="2066">
        <v>1150000</v>
      </c>
      <c r="O793" s="2066">
        <v>1150000</v>
      </c>
      <c r="P793" s="2066">
        <v>1150000</v>
      </c>
      <c r="Q793" s="2066">
        <v>1150000</v>
      </c>
      <c r="R793" s="2066">
        <v>1150000</v>
      </c>
    </row>
    <row r="794" spans="1:18" ht="36" customHeight="1">
      <c r="A794" s="2051"/>
      <c r="B794" s="2235" t="s">
        <v>2621</v>
      </c>
      <c r="C794" s="2232" t="s">
        <v>205</v>
      </c>
      <c r="D794" s="2064"/>
      <c r="E794" s="2066">
        <v>1300000</v>
      </c>
      <c r="F794" s="2066"/>
      <c r="G794" s="2066">
        <v>1300000</v>
      </c>
      <c r="H794" s="2066">
        <v>1300000</v>
      </c>
      <c r="I794" s="2066">
        <v>1300000</v>
      </c>
      <c r="J794" s="2066">
        <v>1300000</v>
      </c>
      <c r="K794" s="2066">
        <v>1300000</v>
      </c>
      <c r="L794" s="2066">
        <v>1300000</v>
      </c>
      <c r="M794" s="2066">
        <v>1300000</v>
      </c>
      <c r="N794" s="2066">
        <v>1300000</v>
      </c>
      <c r="O794" s="2066">
        <v>1300000</v>
      </c>
      <c r="P794" s="2066">
        <v>1300000</v>
      </c>
      <c r="Q794" s="2066">
        <v>1300000</v>
      </c>
      <c r="R794" s="2066">
        <v>1300000</v>
      </c>
    </row>
    <row r="795" spans="1:18" ht="36" customHeight="1">
      <c r="A795" s="2051"/>
      <c r="B795" s="2235" t="s">
        <v>2622</v>
      </c>
      <c r="C795" s="2232" t="s">
        <v>205</v>
      </c>
      <c r="D795" s="2064"/>
      <c r="E795" s="2066">
        <v>1500000</v>
      </c>
      <c r="F795" s="2066"/>
      <c r="G795" s="2066">
        <v>1500000</v>
      </c>
      <c r="H795" s="2066">
        <v>1500000</v>
      </c>
      <c r="I795" s="2066">
        <v>1500000</v>
      </c>
      <c r="J795" s="2066">
        <v>1500000</v>
      </c>
      <c r="K795" s="2066">
        <v>1500000</v>
      </c>
      <c r="L795" s="2066">
        <v>1500000</v>
      </c>
      <c r="M795" s="2066">
        <v>1500000</v>
      </c>
      <c r="N795" s="2066">
        <v>1500000</v>
      </c>
      <c r="O795" s="2066">
        <v>1500000</v>
      </c>
      <c r="P795" s="2066">
        <v>1500000</v>
      </c>
      <c r="Q795" s="2066">
        <v>1500000</v>
      </c>
      <c r="R795" s="2066">
        <v>1500000</v>
      </c>
    </row>
    <row r="796" spans="1:18" ht="36" customHeight="1">
      <c r="A796" s="2051"/>
      <c r="B796" s="2235" t="s">
        <v>2623</v>
      </c>
      <c r="C796" s="2232" t="s">
        <v>205</v>
      </c>
      <c r="D796" s="2064"/>
      <c r="E796" s="2066">
        <v>1700000</v>
      </c>
      <c r="F796" s="2066"/>
      <c r="G796" s="2066">
        <v>1700000</v>
      </c>
      <c r="H796" s="2066">
        <v>1700000</v>
      </c>
      <c r="I796" s="2066">
        <v>1700000</v>
      </c>
      <c r="J796" s="2066">
        <v>1700000</v>
      </c>
      <c r="K796" s="2066">
        <v>1700000</v>
      </c>
      <c r="L796" s="2066">
        <v>1700000</v>
      </c>
      <c r="M796" s="2066">
        <v>1700000</v>
      </c>
      <c r="N796" s="2066">
        <v>1700000</v>
      </c>
      <c r="O796" s="2066">
        <v>1700000</v>
      </c>
      <c r="P796" s="2066">
        <v>1700000</v>
      </c>
      <c r="Q796" s="2066">
        <v>1700000</v>
      </c>
      <c r="R796" s="2066">
        <v>1700000</v>
      </c>
    </row>
    <row r="797" spans="1:18" ht="36" customHeight="1">
      <c r="A797" s="2051"/>
      <c r="B797" s="2235" t="s">
        <v>2624</v>
      </c>
      <c r="C797" s="2232" t="s">
        <v>205</v>
      </c>
      <c r="D797" s="2064"/>
      <c r="E797" s="2066">
        <v>2000000</v>
      </c>
      <c r="F797" s="2066"/>
      <c r="G797" s="2066">
        <v>2000000</v>
      </c>
      <c r="H797" s="2066">
        <v>2000000</v>
      </c>
      <c r="I797" s="2066">
        <v>2000000</v>
      </c>
      <c r="J797" s="2066">
        <v>2000000</v>
      </c>
      <c r="K797" s="2066">
        <v>2000000</v>
      </c>
      <c r="L797" s="2066">
        <v>2000000</v>
      </c>
      <c r="M797" s="2066">
        <v>2000000</v>
      </c>
      <c r="N797" s="2066">
        <v>2000000</v>
      </c>
      <c r="O797" s="2066">
        <v>2000000</v>
      </c>
      <c r="P797" s="2066">
        <v>2000000</v>
      </c>
      <c r="Q797" s="2066">
        <v>2000000</v>
      </c>
      <c r="R797" s="2066">
        <v>2000000</v>
      </c>
    </row>
    <row r="798" spans="1:18" ht="36" customHeight="1">
      <c r="A798" s="2051"/>
      <c r="B798" s="2235" t="s">
        <v>2625</v>
      </c>
      <c r="C798" s="2232" t="s">
        <v>205</v>
      </c>
      <c r="D798" s="2064"/>
      <c r="E798" s="2066">
        <v>2200000</v>
      </c>
      <c r="F798" s="2066"/>
      <c r="G798" s="2066">
        <v>2200000</v>
      </c>
      <c r="H798" s="2066">
        <v>2200000</v>
      </c>
      <c r="I798" s="2066">
        <v>2200000</v>
      </c>
      <c r="J798" s="2066">
        <v>2200000</v>
      </c>
      <c r="K798" s="2066">
        <v>2200000</v>
      </c>
      <c r="L798" s="2066">
        <v>2200000</v>
      </c>
      <c r="M798" s="2066">
        <v>2200000</v>
      </c>
      <c r="N798" s="2066">
        <v>2200000</v>
      </c>
      <c r="O798" s="2066">
        <v>2200000</v>
      </c>
      <c r="P798" s="2066">
        <v>2200000</v>
      </c>
      <c r="Q798" s="2066">
        <v>2200000</v>
      </c>
      <c r="R798" s="2066">
        <v>2200000</v>
      </c>
    </row>
    <row r="799" spans="1:18" ht="36" customHeight="1">
      <c r="A799" s="2051"/>
      <c r="B799" s="2235" t="s">
        <v>2626</v>
      </c>
      <c r="C799" s="2232" t="s">
        <v>205</v>
      </c>
      <c r="D799" s="2064"/>
      <c r="E799" s="2066">
        <v>2500000</v>
      </c>
      <c r="F799" s="2066"/>
      <c r="G799" s="2066">
        <v>2500000</v>
      </c>
      <c r="H799" s="2066">
        <v>2500000</v>
      </c>
      <c r="I799" s="2066">
        <v>2500000</v>
      </c>
      <c r="J799" s="2066">
        <v>2500000</v>
      </c>
      <c r="K799" s="2066">
        <v>2500000</v>
      </c>
      <c r="L799" s="2066">
        <v>2500000</v>
      </c>
      <c r="M799" s="2066">
        <v>2500000</v>
      </c>
      <c r="N799" s="2066">
        <v>2500000</v>
      </c>
      <c r="O799" s="2066">
        <v>2500000</v>
      </c>
      <c r="P799" s="2066">
        <v>2500000</v>
      </c>
      <c r="Q799" s="2066">
        <v>2500000</v>
      </c>
      <c r="R799" s="2066">
        <v>2500000</v>
      </c>
    </row>
    <row r="800" spans="1:18" ht="186" customHeight="1">
      <c r="A800" s="2051"/>
      <c r="B800" s="2235" t="s">
        <v>2667</v>
      </c>
      <c r="C800" s="2232"/>
      <c r="D800" s="2064" t="s">
        <v>2534</v>
      </c>
      <c r="E800" s="2066"/>
      <c r="F800" s="2066"/>
      <c r="G800" s="2066"/>
      <c r="H800" s="2066"/>
      <c r="I800" s="2066"/>
      <c r="J800" s="2066"/>
      <c r="K800" s="2066"/>
      <c r="L800" s="2066"/>
      <c r="M800" s="2066"/>
      <c r="N800" s="2066"/>
      <c r="O800" s="2066"/>
      <c r="P800" s="2066"/>
      <c r="Q800" s="2066"/>
      <c r="R800" s="2066"/>
    </row>
    <row r="801" spans="1:18" ht="48.75" customHeight="1">
      <c r="A801" s="2051"/>
      <c r="B801" s="2235" t="s">
        <v>2627</v>
      </c>
      <c r="C801" s="2232" t="s">
        <v>2362</v>
      </c>
      <c r="D801" s="2064"/>
      <c r="E801" s="2066">
        <v>3650000</v>
      </c>
      <c r="F801" s="2066"/>
      <c r="G801" s="2066">
        <v>3650000</v>
      </c>
      <c r="H801" s="2066">
        <v>3650000</v>
      </c>
      <c r="I801" s="2066">
        <v>3650000</v>
      </c>
      <c r="J801" s="2066">
        <v>3650000</v>
      </c>
      <c r="K801" s="2066">
        <v>3650000</v>
      </c>
      <c r="L801" s="2066">
        <v>3650000</v>
      </c>
      <c r="M801" s="2066">
        <v>3650000</v>
      </c>
      <c r="N801" s="2066">
        <v>3650000</v>
      </c>
      <c r="O801" s="2066">
        <v>3650000</v>
      </c>
      <c r="P801" s="2066">
        <v>3650000</v>
      </c>
      <c r="Q801" s="2066">
        <v>3650000</v>
      </c>
      <c r="R801" s="2066">
        <v>3650000</v>
      </c>
    </row>
    <row r="802" spans="1:18" ht="48.75" customHeight="1">
      <c r="A802" s="2051"/>
      <c r="B802" s="2235" t="s">
        <v>2628</v>
      </c>
      <c r="C802" s="2232" t="s">
        <v>2362</v>
      </c>
      <c r="D802" s="2064"/>
      <c r="E802" s="2066">
        <v>4875000</v>
      </c>
      <c r="F802" s="2066"/>
      <c r="G802" s="2066">
        <v>4875000</v>
      </c>
      <c r="H802" s="2066">
        <v>4875000</v>
      </c>
      <c r="I802" s="2066">
        <v>4875000</v>
      </c>
      <c r="J802" s="2066">
        <v>4875000</v>
      </c>
      <c r="K802" s="2066">
        <v>4875000</v>
      </c>
      <c r="L802" s="2066">
        <v>4875000</v>
      </c>
      <c r="M802" s="2066">
        <v>4875000</v>
      </c>
      <c r="N802" s="2066">
        <v>4875000</v>
      </c>
      <c r="O802" s="2066">
        <v>4875000</v>
      </c>
      <c r="P802" s="2066">
        <v>4875000</v>
      </c>
      <c r="Q802" s="2066">
        <v>4875000</v>
      </c>
      <c r="R802" s="2066">
        <v>4875000</v>
      </c>
    </row>
    <row r="803" spans="1:18" ht="150.75" customHeight="1">
      <c r="A803" s="2051"/>
      <c r="B803" s="2235" t="s">
        <v>2668</v>
      </c>
      <c r="C803" s="2232"/>
      <c r="D803" s="2129" t="s">
        <v>2534</v>
      </c>
      <c r="E803" s="2066"/>
      <c r="F803" s="2066"/>
      <c r="G803" s="2066"/>
      <c r="H803" s="2066"/>
      <c r="I803" s="2066"/>
      <c r="J803" s="2066"/>
      <c r="K803" s="2066"/>
      <c r="L803" s="2066"/>
      <c r="M803" s="2066"/>
      <c r="N803" s="2066"/>
      <c r="O803" s="2066"/>
      <c r="P803" s="2066"/>
      <c r="Q803" s="2066"/>
      <c r="R803" s="2066"/>
    </row>
    <row r="804" spans="1:18" ht="45.75" customHeight="1">
      <c r="A804" s="2051"/>
      <c r="B804" s="2235" t="s">
        <v>2629</v>
      </c>
      <c r="C804" s="2232" t="s">
        <v>2362</v>
      </c>
      <c r="D804" s="2064"/>
      <c r="E804" s="2066">
        <v>7325000</v>
      </c>
      <c r="F804" s="2066"/>
      <c r="G804" s="2066">
        <v>7325000</v>
      </c>
      <c r="H804" s="2066">
        <v>7325000</v>
      </c>
      <c r="I804" s="2066">
        <v>7325000</v>
      </c>
      <c r="J804" s="2066">
        <v>7325000</v>
      </c>
      <c r="K804" s="2066">
        <v>7325000</v>
      </c>
      <c r="L804" s="2066">
        <v>7325000</v>
      </c>
      <c r="M804" s="2066">
        <v>7325000</v>
      </c>
      <c r="N804" s="2066">
        <v>7325000</v>
      </c>
      <c r="O804" s="2066">
        <v>7325000</v>
      </c>
      <c r="P804" s="2066">
        <v>7325000</v>
      </c>
      <c r="Q804" s="2066">
        <v>7325000</v>
      </c>
      <c r="R804" s="2066">
        <v>7325000</v>
      </c>
    </row>
    <row r="805" spans="1:18" ht="45.75" customHeight="1">
      <c r="A805" s="2051"/>
      <c r="B805" s="2235" t="s">
        <v>2630</v>
      </c>
      <c r="C805" s="2232" t="s">
        <v>2362</v>
      </c>
      <c r="D805" s="2064"/>
      <c r="E805" s="2066">
        <v>8200000</v>
      </c>
      <c r="F805" s="2066"/>
      <c r="G805" s="2066">
        <v>8200000</v>
      </c>
      <c r="H805" s="2066">
        <v>8200000</v>
      </c>
      <c r="I805" s="2066">
        <v>8200000</v>
      </c>
      <c r="J805" s="2066">
        <v>8200000</v>
      </c>
      <c r="K805" s="2066">
        <v>8200000</v>
      </c>
      <c r="L805" s="2066">
        <v>8200000</v>
      </c>
      <c r="M805" s="2066">
        <v>8200000</v>
      </c>
      <c r="N805" s="2066">
        <v>8200000</v>
      </c>
      <c r="O805" s="2066">
        <v>8200000</v>
      </c>
      <c r="P805" s="2066">
        <v>8200000</v>
      </c>
      <c r="Q805" s="2066">
        <v>8200000</v>
      </c>
      <c r="R805" s="2066">
        <v>8200000</v>
      </c>
    </row>
    <row r="806" spans="1:18" ht="183" customHeight="1">
      <c r="A806" s="2051"/>
      <c r="B806" s="2235" t="s">
        <v>2669</v>
      </c>
      <c r="C806" s="2232"/>
      <c r="D806" s="2129" t="s">
        <v>2534</v>
      </c>
      <c r="E806" s="2066"/>
      <c r="F806" s="2066"/>
      <c r="G806" s="2066"/>
      <c r="H806" s="2066"/>
      <c r="I806" s="2066"/>
      <c r="J806" s="2066"/>
      <c r="K806" s="2066"/>
      <c r="L806" s="2066"/>
      <c r="M806" s="2066"/>
      <c r="N806" s="2066"/>
      <c r="O806" s="2066"/>
      <c r="P806" s="2066"/>
      <c r="Q806" s="2066"/>
      <c r="R806" s="2066"/>
    </row>
    <row r="807" spans="1:18" ht="34.5" customHeight="1">
      <c r="A807" s="2051"/>
      <c r="B807" s="2235" t="s">
        <v>2631</v>
      </c>
      <c r="C807" s="2232" t="s">
        <v>2362</v>
      </c>
      <c r="D807" s="2064"/>
      <c r="E807" s="2066">
        <v>7150000</v>
      </c>
      <c r="F807" s="2066"/>
      <c r="G807" s="2066">
        <v>7150000</v>
      </c>
      <c r="H807" s="2066">
        <v>7150000</v>
      </c>
      <c r="I807" s="2066">
        <v>7150000</v>
      </c>
      <c r="J807" s="2066">
        <v>7150000</v>
      </c>
      <c r="K807" s="2066">
        <v>7150000</v>
      </c>
      <c r="L807" s="2066">
        <v>7150000</v>
      </c>
      <c r="M807" s="2066">
        <v>7150000</v>
      </c>
      <c r="N807" s="2066">
        <v>7150000</v>
      </c>
      <c r="O807" s="2066">
        <v>7150000</v>
      </c>
      <c r="P807" s="2066">
        <v>7150000</v>
      </c>
      <c r="Q807" s="2066">
        <v>7150000</v>
      </c>
      <c r="R807" s="2066">
        <v>7150000</v>
      </c>
    </row>
    <row r="808" spans="1:18" ht="34.5" customHeight="1">
      <c r="A808" s="2051"/>
      <c r="B808" s="2235" t="s">
        <v>2632</v>
      </c>
      <c r="C808" s="2232" t="s">
        <v>2362</v>
      </c>
      <c r="D808" s="2064"/>
      <c r="E808" s="2066">
        <v>7325000</v>
      </c>
      <c r="F808" s="2066"/>
      <c r="G808" s="2066">
        <v>7325000</v>
      </c>
      <c r="H808" s="2066">
        <v>7325000</v>
      </c>
      <c r="I808" s="2066">
        <v>7325000</v>
      </c>
      <c r="J808" s="2066">
        <v>7325000</v>
      </c>
      <c r="K808" s="2066">
        <v>7325000</v>
      </c>
      <c r="L808" s="2066">
        <v>7325000</v>
      </c>
      <c r="M808" s="2066">
        <v>7325000</v>
      </c>
      <c r="N808" s="2066">
        <v>7325000</v>
      </c>
      <c r="O808" s="2066">
        <v>7325000</v>
      </c>
      <c r="P808" s="2066">
        <v>7325000</v>
      </c>
      <c r="Q808" s="2066">
        <v>7325000</v>
      </c>
      <c r="R808" s="2066">
        <v>7325000</v>
      </c>
    </row>
    <row r="809" spans="1:18" ht="34.5" customHeight="1">
      <c r="A809" s="2051"/>
      <c r="B809" s="2235" t="s">
        <v>2633</v>
      </c>
      <c r="C809" s="2232" t="s">
        <v>2362</v>
      </c>
      <c r="D809" s="2064"/>
      <c r="E809" s="2066">
        <v>7550000</v>
      </c>
      <c r="F809" s="2066"/>
      <c r="G809" s="2066">
        <v>7550000</v>
      </c>
      <c r="H809" s="2066">
        <v>7550000</v>
      </c>
      <c r="I809" s="2066">
        <v>7550000</v>
      </c>
      <c r="J809" s="2066">
        <v>7550000</v>
      </c>
      <c r="K809" s="2066">
        <v>7550000</v>
      </c>
      <c r="L809" s="2066">
        <v>7550000</v>
      </c>
      <c r="M809" s="2066">
        <v>7550000</v>
      </c>
      <c r="N809" s="2066">
        <v>7550000</v>
      </c>
      <c r="O809" s="2066">
        <v>7550000</v>
      </c>
      <c r="P809" s="2066">
        <v>7550000</v>
      </c>
      <c r="Q809" s="2066">
        <v>7550000</v>
      </c>
      <c r="R809" s="2066">
        <v>7550000</v>
      </c>
    </row>
    <row r="810" spans="1:18" ht="168" customHeight="1">
      <c r="A810" s="2051"/>
      <c r="B810" s="2235" t="s">
        <v>2670</v>
      </c>
      <c r="C810" s="2232"/>
      <c r="D810" s="2129" t="s">
        <v>2534</v>
      </c>
      <c r="E810" s="2066"/>
      <c r="F810" s="2066"/>
      <c r="G810" s="2066"/>
      <c r="H810" s="2066"/>
      <c r="I810" s="2066"/>
      <c r="J810" s="2066"/>
      <c r="K810" s="2066"/>
      <c r="L810" s="2066"/>
      <c r="M810" s="2066"/>
      <c r="N810" s="2066"/>
      <c r="O810" s="2066"/>
      <c r="P810" s="2066"/>
      <c r="Q810" s="2066"/>
      <c r="R810" s="2066"/>
    </row>
    <row r="811" spans="1:18" ht="38.25" customHeight="1">
      <c r="A811" s="2051"/>
      <c r="B811" s="2235" t="s">
        <v>2634</v>
      </c>
      <c r="C811" s="2232" t="s">
        <v>2362</v>
      </c>
      <c r="D811" s="2064"/>
      <c r="E811" s="2066">
        <v>10300000</v>
      </c>
      <c r="F811" s="2066"/>
      <c r="G811" s="2066">
        <v>10300000</v>
      </c>
      <c r="H811" s="2066">
        <v>10300000</v>
      </c>
      <c r="I811" s="2066">
        <v>10300000</v>
      </c>
      <c r="J811" s="2066">
        <v>10300000</v>
      </c>
      <c r="K811" s="2066">
        <v>10300000</v>
      </c>
      <c r="L811" s="2066">
        <v>10300000</v>
      </c>
      <c r="M811" s="2066">
        <v>10300000</v>
      </c>
      <c r="N811" s="2066">
        <v>10300000</v>
      </c>
      <c r="O811" s="2066">
        <v>10300000</v>
      </c>
      <c r="P811" s="2066">
        <v>10300000</v>
      </c>
      <c r="Q811" s="2066">
        <v>10300000</v>
      </c>
      <c r="R811" s="2066">
        <v>10300000</v>
      </c>
    </row>
    <row r="812" spans="1:18" ht="38.25" customHeight="1">
      <c r="A812" s="2051"/>
      <c r="B812" s="2235" t="s">
        <v>2635</v>
      </c>
      <c r="C812" s="2232" t="s">
        <v>2362</v>
      </c>
      <c r="D812" s="2064"/>
      <c r="E812" s="2066">
        <v>11000000</v>
      </c>
      <c r="F812" s="2066"/>
      <c r="G812" s="2066">
        <v>11000000</v>
      </c>
      <c r="H812" s="2066">
        <v>11000000</v>
      </c>
      <c r="I812" s="2066">
        <v>11000000</v>
      </c>
      <c r="J812" s="2066">
        <v>11000000</v>
      </c>
      <c r="K812" s="2066">
        <v>11000000</v>
      </c>
      <c r="L812" s="2066">
        <v>11000000</v>
      </c>
      <c r="M812" s="2066">
        <v>11000000</v>
      </c>
      <c r="N812" s="2066">
        <v>11000000</v>
      </c>
      <c r="O812" s="2066">
        <v>11000000</v>
      </c>
      <c r="P812" s="2066">
        <v>11000000</v>
      </c>
      <c r="Q812" s="2066">
        <v>11000000</v>
      </c>
      <c r="R812" s="2066">
        <v>11000000</v>
      </c>
    </row>
    <row r="813" spans="1:18" ht="182.25" customHeight="1">
      <c r="A813" s="2051"/>
      <c r="B813" s="2235" t="s">
        <v>2671</v>
      </c>
      <c r="C813" s="2232"/>
      <c r="D813" s="2064"/>
      <c r="E813" s="2066"/>
      <c r="F813" s="2066"/>
      <c r="G813" s="2066"/>
      <c r="H813" s="2066"/>
      <c r="I813" s="2066"/>
      <c r="J813" s="2066"/>
      <c r="K813" s="2066"/>
      <c r="L813" s="2066"/>
      <c r="M813" s="2066"/>
      <c r="N813" s="2066"/>
      <c r="O813" s="2066"/>
      <c r="P813" s="2066"/>
      <c r="Q813" s="2066"/>
      <c r="R813" s="2066"/>
    </row>
    <row r="814" spans="1:18" ht="37.5" customHeight="1">
      <c r="A814" s="2051"/>
      <c r="B814" s="2235" t="s">
        <v>2636</v>
      </c>
      <c r="C814" s="2232" t="s">
        <v>2362</v>
      </c>
      <c r="D814" s="2064"/>
      <c r="E814" s="2066">
        <v>7500000</v>
      </c>
      <c r="F814" s="2066"/>
      <c r="G814" s="2066">
        <v>7500000</v>
      </c>
      <c r="H814" s="2066">
        <v>7500000</v>
      </c>
      <c r="I814" s="2066">
        <v>7500000</v>
      </c>
      <c r="J814" s="2066">
        <v>7500000</v>
      </c>
      <c r="K814" s="2066">
        <v>7500000</v>
      </c>
      <c r="L814" s="2066">
        <v>7500000</v>
      </c>
      <c r="M814" s="2066">
        <v>7500000</v>
      </c>
      <c r="N814" s="2066">
        <v>7500000</v>
      </c>
      <c r="O814" s="2066">
        <v>7500000</v>
      </c>
      <c r="P814" s="2066">
        <v>7500000</v>
      </c>
      <c r="Q814" s="2066">
        <v>7500000</v>
      </c>
      <c r="R814" s="2066">
        <v>7500000</v>
      </c>
    </row>
    <row r="815" spans="1:18" ht="37.5" customHeight="1">
      <c r="A815" s="2051"/>
      <c r="B815" s="2235" t="s">
        <v>2637</v>
      </c>
      <c r="C815" s="2232" t="s">
        <v>2362</v>
      </c>
      <c r="D815" s="2064"/>
      <c r="E815" s="2066">
        <v>7675000</v>
      </c>
      <c r="F815" s="2066"/>
      <c r="G815" s="2066">
        <v>7675000</v>
      </c>
      <c r="H815" s="2066">
        <v>7675000</v>
      </c>
      <c r="I815" s="2066">
        <v>7675000</v>
      </c>
      <c r="J815" s="2066">
        <v>7675000</v>
      </c>
      <c r="K815" s="2066">
        <v>7675000</v>
      </c>
      <c r="L815" s="2066">
        <v>7675000</v>
      </c>
      <c r="M815" s="2066">
        <v>7675000</v>
      </c>
      <c r="N815" s="2066">
        <v>7675000</v>
      </c>
      <c r="O815" s="2066">
        <v>7675000</v>
      </c>
      <c r="P815" s="2066">
        <v>7675000</v>
      </c>
      <c r="Q815" s="2066">
        <v>7675000</v>
      </c>
      <c r="R815" s="2066">
        <v>7675000</v>
      </c>
    </row>
    <row r="816" spans="1:18" ht="37.5" customHeight="1">
      <c r="A816" s="2051"/>
      <c r="B816" s="2235" t="s">
        <v>2638</v>
      </c>
      <c r="C816" s="2232" t="s">
        <v>2362</v>
      </c>
      <c r="D816" s="2064"/>
      <c r="E816" s="2066">
        <v>8025000</v>
      </c>
      <c r="F816" s="2066"/>
      <c r="G816" s="2066">
        <v>8025000</v>
      </c>
      <c r="H816" s="2066">
        <v>8025000</v>
      </c>
      <c r="I816" s="2066">
        <v>8025000</v>
      </c>
      <c r="J816" s="2066">
        <v>8025000</v>
      </c>
      <c r="K816" s="2066">
        <v>8025000</v>
      </c>
      <c r="L816" s="2066">
        <v>8025000</v>
      </c>
      <c r="M816" s="2066">
        <v>8025000</v>
      </c>
      <c r="N816" s="2066">
        <v>8025000</v>
      </c>
      <c r="O816" s="2066">
        <v>8025000</v>
      </c>
      <c r="P816" s="2066">
        <v>8025000</v>
      </c>
      <c r="Q816" s="2066">
        <v>8025000</v>
      </c>
      <c r="R816" s="2066">
        <v>8025000</v>
      </c>
    </row>
    <row r="817" spans="1:18" ht="209.25" customHeight="1">
      <c r="A817" s="2051"/>
      <c r="B817" s="2235" t="s">
        <v>2672</v>
      </c>
      <c r="C817" s="2232"/>
      <c r="D817" s="2129" t="s">
        <v>2534</v>
      </c>
      <c r="E817" s="2066"/>
      <c r="F817" s="2066"/>
      <c r="G817" s="2066"/>
      <c r="H817" s="2066"/>
      <c r="I817" s="2066"/>
      <c r="J817" s="2066"/>
      <c r="K817" s="2066"/>
      <c r="L817" s="2066"/>
      <c r="M817" s="2066"/>
      <c r="N817" s="2066"/>
      <c r="O817" s="2066"/>
      <c r="P817" s="2066"/>
      <c r="Q817" s="2066"/>
      <c r="R817" s="2066"/>
    </row>
    <row r="818" spans="1:18" ht="33.75" customHeight="1">
      <c r="A818" s="2051"/>
      <c r="B818" s="2235" t="s">
        <v>2639</v>
      </c>
      <c r="C818" s="2232" t="s">
        <v>2362</v>
      </c>
      <c r="D818" s="2064"/>
      <c r="E818" s="2066">
        <v>9425000</v>
      </c>
      <c r="F818" s="2066"/>
      <c r="G818" s="2066">
        <v>9425000</v>
      </c>
      <c r="H818" s="2066">
        <v>9425000</v>
      </c>
      <c r="I818" s="2066">
        <v>9425000</v>
      </c>
      <c r="J818" s="2066">
        <v>9425000</v>
      </c>
      <c r="K818" s="2066">
        <v>9425000</v>
      </c>
      <c r="L818" s="2066">
        <v>9425000</v>
      </c>
      <c r="M818" s="2066">
        <v>9425000</v>
      </c>
      <c r="N818" s="2066">
        <v>9425000</v>
      </c>
      <c r="O818" s="2066">
        <v>9425000</v>
      </c>
      <c r="P818" s="2066">
        <v>9425000</v>
      </c>
      <c r="Q818" s="2066">
        <v>9425000</v>
      </c>
      <c r="R818" s="2066">
        <v>9425000</v>
      </c>
    </row>
    <row r="819" spans="1:18" ht="33.75" customHeight="1">
      <c r="A819" s="2051"/>
      <c r="B819" s="2235" t="s">
        <v>2640</v>
      </c>
      <c r="C819" s="2232" t="s">
        <v>2362</v>
      </c>
      <c r="D819" s="2064"/>
      <c r="E819" s="2066">
        <v>9600000</v>
      </c>
      <c r="F819" s="2066"/>
      <c r="G819" s="2066">
        <v>9600000</v>
      </c>
      <c r="H819" s="2066">
        <v>9600000</v>
      </c>
      <c r="I819" s="2066">
        <v>9600000</v>
      </c>
      <c r="J819" s="2066">
        <v>9600000</v>
      </c>
      <c r="K819" s="2066">
        <v>9600000</v>
      </c>
      <c r="L819" s="2066">
        <v>9600000</v>
      </c>
      <c r="M819" s="2066">
        <v>9600000</v>
      </c>
      <c r="N819" s="2066">
        <v>9600000</v>
      </c>
      <c r="O819" s="2066">
        <v>9600000</v>
      </c>
      <c r="P819" s="2066">
        <v>9600000</v>
      </c>
      <c r="Q819" s="2066">
        <v>9600000</v>
      </c>
      <c r="R819" s="2066">
        <v>9600000</v>
      </c>
    </row>
    <row r="820" spans="1:18" ht="199.5" customHeight="1">
      <c r="A820" s="2051"/>
      <c r="B820" s="2235" t="s">
        <v>2673</v>
      </c>
      <c r="C820" s="2232"/>
      <c r="D820" s="2129" t="s">
        <v>2534</v>
      </c>
      <c r="E820" s="2066"/>
      <c r="F820" s="2066"/>
      <c r="G820" s="2066"/>
      <c r="H820" s="2066"/>
      <c r="I820" s="2066"/>
      <c r="J820" s="2066"/>
      <c r="K820" s="2066"/>
      <c r="L820" s="2066"/>
      <c r="M820" s="2066"/>
      <c r="N820" s="2066"/>
      <c r="O820" s="2066"/>
      <c r="P820" s="2066"/>
      <c r="Q820" s="2066"/>
      <c r="R820" s="2066"/>
    </row>
    <row r="821" spans="1:18" ht="44.25" customHeight="1">
      <c r="A821" s="2051"/>
      <c r="B821" s="2235" t="s">
        <v>2641</v>
      </c>
      <c r="C821" s="2232" t="s">
        <v>2362</v>
      </c>
      <c r="D821" s="2064"/>
      <c r="E821" s="2066">
        <v>9250000</v>
      </c>
      <c r="F821" s="2066"/>
      <c r="G821" s="2066">
        <v>9250000</v>
      </c>
      <c r="H821" s="2066">
        <v>9250000</v>
      </c>
      <c r="I821" s="2066">
        <v>9250000</v>
      </c>
      <c r="J821" s="2066">
        <v>9250000</v>
      </c>
      <c r="K821" s="2066">
        <v>9250000</v>
      </c>
      <c r="L821" s="2066">
        <v>9250000</v>
      </c>
      <c r="M821" s="2066">
        <v>9250000</v>
      </c>
      <c r="N821" s="2066">
        <v>9250000</v>
      </c>
      <c r="O821" s="2066">
        <v>9250000</v>
      </c>
      <c r="P821" s="2066">
        <v>9250000</v>
      </c>
      <c r="Q821" s="2066">
        <v>9250000</v>
      </c>
      <c r="R821" s="2066">
        <v>9250000</v>
      </c>
    </row>
    <row r="822" spans="1:18" ht="44.25" customHeight="1">
      <c r="A822" s="2051"/>
      <c r="B822" s="2235" t="s">
        <v>2642</v>
      </c>
      <c r="C822" s="2232" t="s">
        <v>2362</v>
      </c>
      <c r="D822" s="2064"/>
      <c r="E822" s="2066">
        <v>9425000</v>
      </c>
      <c r="F822" s="2066"/>
      <c r="G822" s="2066">
        <v>9425000</v>
      </c>
      <c r="H822" s="2066">
        <v>9425000</v>
      </c>
      <c r="I822" s="2066">
        <v>9425000</v>
      </c>
      <c r="J822" s="2066">
        <v>9425000</v>
      </c>
      <c r="K822" s="2066">
        <v>9425000</v>
      </c>
      <c r="L822" s="2066">
        <v>9425000</v>
      </c>
      <c r="M822" s="2066">
        <v>9425000</v>
      </c>
      <c r="N822" s="2066">
        <v>9425000</v>
      </c>
      <c r="O822" s="2066">
        <v>9425000</v>
      </c>
      <c r="P822" s="2066">
        <v>9425000</v>
      </c>
      <c r="Q822" s="2066">
        <v>9425000</v>
      </c>
      <c r="R822" s="2066">
        <v>9425000</v>
      </c>
    </row>
    <row r="823" spans="1:18" ht="44.25" customHeight="1">
      <c r="A823" s="2051"/>
      <c r="B823" s="2235" t="s">
        <v>2643</v>
      </c>
      <c r="C823" s="2232" t="s">
        <v>2362</v>
      </c>
      <c r="D823" s="2064"/>
      <c r="E823" s="2066">
        <v>9600000</v>
      </c>
      <c r="F823" s="2066"/>
      <c r="G823" s="2066">
        <v>9600000</v>
      </c>
      <c r="H823" s="2066">
        <v>9600000</v>
      </c>
      <c r="I823" s="2066">
        <v>9600000</v>
      </c>
      <c r="J823" s="2066">
        <v>9600000</v>
      </c>
      <c r="K823" s="2066">
        <v>9600000</v>
      </c>
      <c r="L823" s="2066">
        <v>9600000</v>
      </c>
      <c r="M823" s="2066">
        <v>9600000</v>
      </c>
      <c r="N823" s="2066">
        <v>9600000</v>
      </c>
      <c r="O823" s="2066">
        <v>9600000</v>
      </c>
      <c r="P823" s="2066">
        <v>9600000</v>
      </c>
      <c r="Q823" s="2066">
        <v>9600000</v>
      </c>
      <c r="R823" s="2066">
        <v>9600000</v>
      </c>
    </row>
    <row r="824" spans="1:18" ht="193.5" customHeight="1">
      <c r="A824" s="2051"/>
      <c r="B824" s="2235" t="s">
        <v>2674</v>
      </c>
      <c r="C824" s="2232"/>
      <c r="D824" s="2129" t="s">
        <v>2534</v>
      </c>
      <c r="E824" s="2066"/>
      <c r="F824" s="2066"/>
      <c r="G824" s="2066"/>
      <c r="H824" s="2066"/>
      <c r="I824" s="2066"/>
      <c r="J824" s="2066"/>
      <c r="K824" s="2066"/>
      <c r="L824" s="2066"/>
      <c r="M824" s="2066"/>
      <c r="N824" s="2066"/>
      <c r="O824" s="2066"/>
      <c r="P824" s="2066"/>
      <c r="Q824" s="2066"/>
      <c r="R824" s="2066"/>
    </row>
    <row r="825" spans="1:18" ht="36" customHeight="1">
      <c r="A825" s="2051"/>
      <c r="B825" s="2235" t="s">
        <v>2644</v>
      </c>
      <c r="C825" s="2232" t="s">
        <v>2362</v>
      </c>
      <c r="D825" s="2064"/>
      <c r="E825" s="2066">
        <v>7675000</v>
      </c>
      <c r="F825" s="2066"/>
      <c r="G825" s="2066">
        <v>7675000</v>
      </c>
      <c r="H825" s="2066">
        <v>7675000</v>
      </c>
      <c r="I825" s="2066">
        <v>7675000</v>
      </c>
      <c r="J825" s="2066">
        <v>7675000</v>
      </c>
      <c r="K825" s="2066">
        <v>7675000</v>
      </c>
      <c r="L825" s="2066">
        <v>7675000</v>
      </c>
      <c r="M825" s="2066">
        <v>7675000</v>
      </c>
      <c r="N825" s="2066">
        <v>7675000</v>
      </c>
      <c r="O825" s="2066">
        <v>7675000</v>
      </c>
      <c r="P825" s="2066">
        <v>7675000</v>
      </c>
      <c r="Q825" s="2066">
        <v>7675000</v>
      </c>
      <c r="R825" s="2066">
        <v>7675000</v>
      </c>
    </row>
    <row r="826" spans="1:18" ht="36" customHeight="1">
      <c r="A826" s="2051"/>
      <c r="B826" s="2235" t="s">
        <v>2645</v>
      </c>
      <c r="C826" s="2232" t="s">
        <v>2362</v>
      </c>
      <c r="D826" s="2064"/>
      <c r="E826" s="2066">
        <v>7850000</v>
      </c>
      <c r="F826" s="2066"/>
      <c r="G826" s="2066">
        <v>7850000</v>
      </c>
      <c r="H826" s="2066">
        <v>7850000</v>
      </c>
      <c r="I826" s="2066">
        <v>7850000</v>
      </c>
      <c r="J826" s="2066">
        <v>7850000</v>
      </c>
      <c r="K826" s="2066">
        <v>7850000</v>
      </c>
      <c r="L826" s="2066">
        <v>7850000</v>
      </c>
      <c r="M826" s="2066">
        <v>7850000</v>
      </c>
      <c r="N826" s="2066">
        <v>7850000</v>
      </c>
      <c r="O826" s="2066">
        <v>7850000</v>
      </c>
      <c r="P826" s="2066">
        <v>7850000</v>
      </c>
      <c r="Q826" s="2066">
        <v>7850000</v>
      </c>
      <c r="R826" s="2066">
        <v>7850000</v>
      </c>
    </row>
    <row r="827" spans="1:18" ht="36" customHeight="1">
      <c r="A827" s="2051"/>
      <c r="B827" s="2235" t="s">
        <v>2646</v>
      </c>
      <c r="C827" s="2232" t="s">
        <v>2362</v>
      </c>
      <c r="D827" s="2064"/>
      <c r="E827" s="2066">
        <v>8025000</v>
      </c>
      <c r="F827" s="2066"/>
      <c r="G827" s="2066">
        <v>8025000</v>
      </c>
      <c r="H827" s="2066">
        <v>8025000</v>
      </c>
      <c r="I827" s="2066">
        <v>8025000</v>
      </c>
      <c r="J827" s="2066">
        <v>8025000</v>
      </c>
      <c r="K827" s="2066">
        <v>8025000</v>
      </c>
      <c r="L827" s="2066">
        <v>8025000</v>
      </c>
      <c r="M827" s="2066">
        <v>8025000</v>
      </c>
      <c r="N827" s="2066">
        <v>8025000</v>
      </c>
      <c r="O827" s="2066">
        <v>8025000</v>
      </c>
      <c r="P827" s="2066">
        <v>8025000</v>
      </c>
      <c r="Q827" s="2066">
        <v>8025000</v>
      </c>
      <c r="R827" s="2066">
        <v>8025000</v>
      </c>
    </row>
    <row r="828" spans="1:18" ht="183" customHeight="1">
      <c r="A828" s="2051"/>
      <c r="B828" s="2235" t="s">
        <v>2675</v>
      </c>
      <c r="C828" s="2232"/>
      <c r="D828" s="2129" t="s">
        <v>2534</v>
      </c>
      <c r="E828" s="2066"/>
      <c r="F828" s="2066"/>
      <c r="G828" s="2066"/>
      <c r="H828" s="2066"/>
      <c r="I828" s="2066"/>
      <c r="J828" s="2066"/>
      <c r="K828" s="2066"/>
      <c r="L828" s="2066"/>
      <c r="M828" s="2066"/>
      <c r="N828" s="2066"/>
      <c r="O828" s="2066"/>
      <c r="P828" s="2066"/>
      <c r="Q828" s="2066"/>
      <c r="R828" s="2066"/>
    </row>
    <row r="829" spans="1:18" ht="38.25" customHeight="1">
      <c r="A829" s="2051"/>
      <c r="B829" s="2235" t="s">
        <v>2647</v>
      </c>
      <c r="C829" s="2232" t="s">
        <v>2362</v>
      </c>
      <c r="D829" s="2064"/>
      <c r="E829" s="2066">
        <v>6800000</v>
      </c>
      <c r="F829" s="2066"/>
      <c r="G829" s="2066">
        <v>6800000</v>
      </c>
      <c r="H829" s="2066">
        <v>6800000</v>
      </c>
      <c r="I829" s="2066">
        <v>6800000</v>
      </c>
      <c r="J829" s="2066">
        <v>6800000</v>
      </c>
      <c r="K829" s="2066">
        <v>6800000</v>
      </c>
      <c r="L829" s="2066">
        <v>6800000</v>
      </c>
      <c r="M829" s="2066">
        <v>6800000</v>
      </c>
      <c r="N829" s="2066">
        <v>6800000</v>
      </c>
      <c r="O829" s="2066">
        <v>6800000</v>
      </c>
      <c r="P829" s="2066">
        <v>6800000</v>
      </c>
      <c r="Q829" s="2066">
        <v>6800000</v>
      </c>
      <c r="R829" s="2066">
        <v>6800000</v>
      </c>
    </row>
    <row r="830" spans="1:18" ht="38.25" customHeight="1">
      <c r="A830" s="2051"/>
      <c r="B830" s="2235" t="s">
        <v>2648</v>
      </c>
      <c r="C830" s="2232" t="s">
        <v>2362</v>
      </c>
      <c r="D830" s="2064"/>
      <c r="E830" s="2066">
        <v>6975000</v>
      </c>
      <c r="F830" s="2066"/>
      <c r="G830" s="2066">
        <v>6975000</v>
      </c>
      <c r="H830" s="2066">
        <v>6975000</v>
      </c>
      <c r="I830" s="2066">
        <v>6975000</v>
      </c>
      <c r="J830" s="2066">
        <v>6975000</v>
      </c>
      <c r="K830" s="2066">
        <v>6975000</v>
      </c>
      <c r="L830" s="2066">
        <v>6975000</v>
      </c>
      <c r="M830" s="2066">
        <v>6975000</v>
      </c>
      <c r="N830" s="2066">
        <v>6975000</v>
      </c>
      <c r="O830" s="2066">
        <v>6975000</v>
      </c>
      <c r="P830" s="2066">
        <v>6975000</v>
      </c>
      <c r="Q830" s="2066">
        <v>6975000</v>
      </c>
      <c r="R830" s="2066">
        <v>6975000</v>
      </c>
    </row>
    <row r="831" spans="1:18" ht="38.25" customHeight="1">
      <c r="A831" s="2051"/>
      <c r="B831" s="2235" t="s">
        <v>2649</v>
      </c>
      <c r="C831" s="2232" t="s">
        <v>2362</v>
      </c>
      <c r="D831" s="2064"/>
      <c r="E831" s="2066">
        <v>7150000</v>
      </c>
      <c r="F831" s="2066"/>
      <c r="G831" s="2066">
        <v>7150000</v>
      </c>
      <c r="H831" s="2066">
        <v>7150000</v>
      </c>
      <c r="I831" s="2066">
        <v>7150000</v>
      </c>
      <c r="J831" s="2066">
        <v>7150000</v>
      </c>
      <c r="K831" s="2066">
        <v>7150000</v>
      </c>
      <c r="L831" s="2066">
        <v>7150000</v>
      </c>
      <c r="M831" s="2066">
        <v>7150000</v>
      </c>
      <c r="N831" s="2066">
        <v>7150000</v>
      </c>
      <c r="O831" s="2066">
        <v>7150000</v>
      </c>
      <c r="P831" s="2066">
        <v>7150000</v>
      </c>
      <c r="Q831" s="2066">
        <v>7150000</v>
      </c>
      <c r="R831" s="2066">
        <v>7150000</v>
      </c>
    </row>
    <row r="832" spans="1:18" ht="163.5" customHeight="1">
      <c r="A832" s="2051"/>
      <c r="B832" s="2235" t="s">
        <v>2676</v>
      </c>
      <c r="C832" s="2232"/>
      <c r="D832" s="2129" t="s">
        <v>2534</v>
      </c>
      <c r="E832" s="2066"/>
      <c r="F832" s="2066"/>
      <c r="G832" s="2066"/>
      <c r="H832" s="2066"/>
      <c r="I832" s="2066"/>
      <c r="J832" s="2066"/>
      <c r="K832" s="2066"/>
      <c r="L832" s="2066"/>
      <c r="M832" s="2066"/>
      <c r="N832" s="2066"/>
      <c r="O832" s="2066"/>
      <c r="P832" s="2066"/>
      <c r="Q832" s="2066"/>
      <c r="R832" s="2066"/>
    </row>
    <row r="833" spans="1:18" ht="39" customHeight="1">
      <c r="A833" s="2051"/>
      <c r="B833" s="2235" t="s">
        <v>2650</v>
      </c>
      <c r="C833" s="2232" t="s">
        <v>2362</v>
      </c>
      <c r="D833" s="2064"/>
      <c r="E833" s="2066">
        <v>9425000</v>
      </c>
      <c r="F833" s="2066"/>
      <c r="G833" s="2066">
        <v>9425000</v>
      </c>
      <c r="H833" s="2066">
        <v>9425000</v>
      </c>
      <c r="I833" s="2066">
        <v>9425000</v>
      </c>
      <c r="J833" s="2066">
        <v>9425000</v>
      </c>
      <c r="K833" s="2066">
        <v>9425000</v>
      </c>
      <c r="L833" s="2066">
        <v>9425000</v>
      </c>
      <c r="M833" s="2066">
        <v>9425000</v>
      </c>
      <c r="N833" s="2066">
        <v>9425000</v>
      </c>
      <c r="O833" s="2066">
        <v>9425000</v>
      </c>
      <c r="P833" s="2066">
        <v>9425000</v>
      </c>
      <c r="Q833" s="2066">
        <v>9425000</v>
      </c>
      <c r="R833" s="2066">
        <v>9425000</v>
      </c>
    </row>
    <row r="834" spans="1:18" ht="39" customHeight="1">
      <c r="A834" s="2051"/>
      <c r="B834" s="2235" t="s">
        <v>2651</v>
      </c>
      <c r="C834" s="2232" t="s">
        <v>2362</v>
      </c>
      <c r="D834" s="2064"/>
      <c r="E834" s="2066">
        <v>10650000</v>
      </c>
      <c r="F834" s="2066"/>
      <c r="G834" s="2066">
        <v>10650000</v>
      </c>
      <c r="H834" s="2066">
        <v>10650000</v>
      </c>
      <c r="I834" s="2066">
        <v>10650000</v>
      </c>
      <c r="J834" s="2066">
        <v>10650000</v>
      </c>
      <c r="K834" s="2066">
        <v>10650000</v>
      </c>
      <c r="L834" s="2066">
        <v>10650000</v>
      </c>
      <c r="M834" s="2066">
        <v>10650000</v>
      </c>
      <c r="N834" s="2066">
        <v>10650000</v>
      </c>
      <c r="O834" s="2066">
        <v>10650000</v>
      </c>
      <c r="P834" s="2066">
        <v>10650000</v>
      </c>
      <c r="Q834" s="2066">
        <v>10650000</v>
      </c>
      <c r="R834" s="2066">
        <v>10650000</v>
      </c>
    </row>
    <row r="835" spans="1:18" ht="39" customHeight="1">
      <c r="A835" s="2051"/>
      <c r="B835" s="2235" t="s">
        <v>2652</v>
      </c>
      <c r="C835" s="2232" t="s">
        <v>2362</v>
      </c>
      <c r="D835" s="2064"/>
      <c r="E835" s="2066">
        <v>11550000</v>
      </c>
      <c r="F835" s="2066"/>
      <c r="G835" s="2066">
        <v>11550000</v>
      </c>
      <c r="H835" s="2066">
        <v>11550000</v>
      </c>
      <c r="I835" s="2066">
        <v>11550000</v>
      </c>
      <c r="J835" s="2066">
        <v>11550000</v>
      </c>
      <c r="K835" s="2066">
        <v>11550000</v>
      </c>
      <c r="L835" s="2066">
        <v>11550000</v>
      </c>
      <c r="M835" s="2066">
        <v>11550000</v>
      </c>
      <c r="N835" s="2066">
        <v>11550000</v>
      </c>
      <c r="O835" s="2066">
        <v>11550000</v>
      </c>
      <c r="P835" s="2066">
        <v>11550000</v>
      </c>
      <c r="Q835" s="2066">
        <v>11550000</v>
      </c>
      <c r="R835" s="2066">
        <v>11550000</v>
      </c>
    </row>
    <row r="836" spans="1:18" ht="191.25" customHeight="1">
      <c r="A836" s="2051"/>
      <c r="B836" s="2235" t="s">
        <v>2677</v>
      </c>
      <c r="C836" s="2232"/>
      <c r="D836" s="2064"/>
      <c r="E836" s="2066"/>
      <c r="F836" s="2066"/>
      <c r="G836" s="2066"/>
      <c r="H836" s="2066"/>
      <c r="I836" s="2066"/>
      <c r="J836" s="2066"/>
      <c r="K836" s="2066"/>
      <c r="L836" s="2066"/>
      <c r="M836" s="2066"/>
      <c r="N836" s="2066"/>
      <c r="O836" s="2066"/>
      <c r="P836" s="2066"/>
      <c r="Q836" s="2066"/>
      <c r="R836" s="2066"/>
    </row>
    <row r="837" spans="1:18" ht="27" customHeight="1">
      <c r="A837" s="2051"/>
      <c r="B837" s="2235" t="s">
        <v>2653</v>
      </c>
      <c r="C837" s="2232" t="s">
        <v>2362</v>
      </c>
      <c r="D837" s="2064"/>
      <c r="E837" s="2066">
        <v>8350000</v>
      </c>
      <c r="F837" s="2066"/>
      <c r="G837" s="2066">
        <v>8350000</v>
      </c>
      <c r="H837" s="2066">
        <v>8350000</v>
      </c>
      <c r="I837" s="2066">
        <v>8350000</v>
      </c>
      <c r="J837" s="2066">
        <v>8350000</v>
      </c>
      <c r="K837" s="2066">
        <v>8350000</v>
      </c>
      <c r="L837" s="2066">
        <v>8350000</v>
      </c>
      <c r="M837" s="2066">
        <v>8350000</v>
      </c>
      <c r="N837" s="2066">
        <v>8350000</v>
      </c>
      <c r="O837" s="2066">
        <v>8350000</v>
      </c>
      <c r="P837" s="2066">
        <v>8350000</v>
      </c>
      <c r="Q837" s="2066">
        <v>8350000</v>
      </c>
      <c r="R837" s="2066">
        <v>8350000</v>
      </c>
    </row>
    <row r="838" spans="1:18" ht="27" customHeight="1">
      <c r="A838" s="2051"/>
      <c r="B838" s="2235" t="s">
        <v>2654</v>
      </c>
      <c r="C838" s="2232" t="s">
        <v>2362</v>
      </c>
      <c r="D838" s="2064"/>
      <c r="E838" s="2066">
        <v>9650000</v>
      </c>
      <c r="F838" s="2066"/>
      <c r="G838" s="2066">
        <v>9650000</v>
      </c>
      <c r="H838" s="2066">
        <v>9650000</v>
      </c>
      <c r="I838" s="2066">
        <v>9650000</v>
      </c>
      <c r="J838" s="2066">
        <v>9650000</v>
      </c>
      <c r="K838" s="2066">
        <v>9650000</v>
      </c>
      <c r="L838" s="2066">
        <v>9650000</v>
      </c>
      <c r="M838" s="2066">
        <v>9650000</v>
      </c>
      <c r="N838" s="2066">
        <v>9650000</v>
      </c>
      <c r="O838" s="2066">
        <v>9650000</v>
      </c>
      <c r="P838" s="2066">
        <v>9650000</v>
      </c>
      <c r="Q838" s="2066">
        <v>9650000</v>
      </c>
      <c r="R838" s="2066">
        <v>9650000</v>
      </c>
    </row>
    <row r="839" spans="1:18" ht="27" customHeight="1">
      <c r="A839" s="2051"/>
      <c r="B839" s="2235" t="s">
        <v>2655</v>
      </c>
      <c r="C839" s="2232" t="s">
        <v>2362</v>
      </c>
      <c r="D839" s="2064"/>
      <c r="E839" s="2066">
        <v>10550000</v>
      </c>
      <c r="F839" s="2066"/>
      <c r="G839" s="2066">
        <v>10550000</v>
      </c>
      <c r="H839" s="2066">
        <v>10550000</v>
      </c>
      <c r="I839" s="2066">
        <v>10550000</v>
      </c>
      <c r="J839" s="2066">
        <v>10550000</v>
      </c>
      <c r="K839" s="2066">
        <v>10550000</v>
      </c>
      <c r="L839" s="2066">
        <v>10550000</v>
      </c>
      <c r="M839" s="2066">
        <v>10550000</v>
      </c>
      <c r="N839" s="2066">
        <v>10550000</v>
      </c>
      <c r="O839" s="2066">
        <v>10550000</v>
      </c>
      <c r="P839" s="2066">
        <v>10550000</v>
      </c>
      <c r="Q839" s="2066">
        <v>10550000</v>
      </c>
      <c r="R839" s="2066">
        <v>10550000</v>
      </c>
    </row>
    <row r="840" spans="1:18" ht="51" customHeight="1">
      <c r="A840" s="2051"/>
      <c r="B840" s="2231" t="s">
        <v>2678</v>
      </c>
      <c r="C840" s="2232"/>
      <c r="D840" s="2064"/>
      <c r="E840" s="2066"/>
      <c r="F840" s="2066"/>
      <c r="G840" s="2066"/>
      <c r="H840" s="2066"/>
      <c r="I840" s="2066"/>
      <c r="J840" s="2066"/>
      <c r="K840" s="2066"/>
      <c r="L840" s="2066"/>
      <c r="M840" s="2066"/>
      <c r="N840" s="2066"/>
      <c r="O840" s="2066"/>
      <c r="P840" s="2066"/>
      <c r="Q840" s="2066"/>
      <c r="R840" s="2066"/>
    </row>
    <row r="841" spans="1:18" ht="228.75" customHeight="1">
      <c r="A841" s="2051"/>
      <c r="B841" s="2235" t="s">
        <v>2679</v>
      </c>
      <c r="C841" s="2232"/>
      <c r="D841" s="2129" t="s">
        <v>2534</v>
      </c>
      <c r="E841" s="2066"/>
      <c r="F841" s="2066"/>
      <c r="G841" s="2066"/>
      <c r="H841" s="2066"/>
      <c r="I841" s="2066"/>
      <c r="J841" s="2066"/>
      <c r="K841" s="2066"/>
      <c r="L841" s="2066"/>
      <c r="M841" s="2066"/>
      <c r="N841" s="2066"/>
      <c r="O841" s="2066"/>
      <c r="P841" s="2066"/>
      <c r="Q841" s="2066"/>
      <c r="R841" s="2066"/>
    </row>
    <row r="842" spans="1:18" ht="39" customHeight="1">
      <c r="A842" s="2051"/>
      <c r="B842" s="2235" t="s">
        <v>2656</v>
      </c>
      <c r="C842" s="2232" t="s">
        <v>2362</v>
      </c>
      <c r="D842" s="2064"/>
      <c r="E842" s="2066">
        <v>5700000</v>
      </c>
      <c r="F842" s="2066"/>
      <c r="G842" s="2066">
        <v>5700000</v>
      </c>
      <c r="H842" s="2066">
        <v>5700000</v>
      </c>
      <c r="I842" s="2066">
        <v>5700000</v>
      </c>
      <c r="J842" s="2066">
        <v>5700000</v>
      </c>
      <c r="K842" s="2066">
        <v>5700000</v>
      </c>
      <c r="L842" s="2066">
        <v>5700000</v>
      </c>
      <c r="M842" s="2066">
        <v>5700000</v>
      </c>
      <c r="N842" s="2066">
        <v>5700000</v>
      </c>
      <c r="O842" s="2066">
        <v>5700000</v>
      </c>
      <c r="P842" s="2066">
        <v>5700000</v>
      </c>
      <c r="Q842" s="2066">
        <v>5700000</v>
      </c>
      <c r="R842" s="2066">
        <v>5700000</v>
      </c>
    </row>
    <row r="843" spans="1:18" ht="39" customHeight="1">
      <c r="A843" s="2051"/>
      <c r="B843" s="2235" t="s">
        <v>2657</v>
      </c>
      <c r="C843" s="2232" t="s">
        <v>2362</v>
      </c>
      <c r="D843" s="2064"/>
      <c r="E843" s="2066">
        <v>6000000</v>
      </c>
      <c r="F843" s="2066"/>
      <c r="G843" s="2066">
        <v>6000000</v>
      </c>
      <c r="H843" s="2066">
        <v>6000000</v>
      </c>
      <c r="I843" s="2066">
        <v>6000000</v>
      </c>
      <c r="J843" s="2066">
        <v>6000000</v>
      </c>
      <c r="K843" s="2066">
        <v>6000000</v>
      </c>
      <c r="L843" s="2066">
        <v>6000000</v>
      </c>
      <c r="M843" s="2066">
        <v>6000000</v>
      </c>
      <c r="N843" s="2066">
        <v>6000000</v>
      </c>
      <c r="O843" s="2066">
        <v>6000000</v>
      </c>
      <c r="P843" s="2066">
        <v>6000000</v>
      </c>
      <c r="Q843" s="2066">
        <v>6000000</v>
      </c>
      <c r="R843" s="2066">
        <v>6000000</v>
      </c>
    </row>
    <row r="844" spans="1:18" ht="39" customHeight="1">
      <c r="A844" s="2051"/>
      <c r="B844" s="2235" t="s">
        <v>2658</v>
      </c>
      <c r="C844" s="2232" t="s">
        <v>2362</v>
      </c>
      <c r="D844" s="2064"/>
      <c r="E844" s="2066">
        <v>7000000</v>
      </c>
      <c r="F844" s="2066"/>
      <c r="G844" s="2066">
        <v>7000000</v>
      </c>
      <c r="H844" s="2066">
        <v>7000000</v>
      </c>
      <c r="I844" s="2066">
        <v>7000000</v>
      </c>
      <c r="J844" s="2066">
        <v>7000000</v>
      </c>
      <c r="K844" s="2066">
        <v>7000000</v>
      </c>
      <c r="L844" s="2066">
        <v>7000000</v>
      </c>
      <c r="M844" s="2066">
        <v>7000000</v>
      </c>
      <c r="N844" s="2066">
        <v>7000000</v>
      </c>
      <c r="O844" s="2066">
        <v>7000000</v>
      </c>
      <c r="P844" s="2066">
        <v>7000000</v>
      </c>
      <c r="Q844" s="2066">
        <v>7000000</v>
      </c>
      <c r="R844" s="2066">
        <v>7000000</v>
      </c>
    </row>
    <row r="845" spans="1:18" ht="194.25" customHeight="1">
      <c r="A845" s="2051"/>
      <c r="B845" s="2235" t="s">
        <v>2680</v>
      </c>
      <c r="C845" s="2232"/>
      <c r="D845" s="2129" t="s">
        <v>2534</v>
      </c>
      <c r="E845" s="2066"/>
      <c r="F845" s="2066"/>
      <c r="G845" s="2066"/>
      <c r="H845" s="2066"/>
      <c r="I845" s="2066"/>
      <c r="J845" s="2066"/>
      <c r="K845" s="2066"/>
      <c r="L845" s="2066"/>
      <c r="M845" s="2066"/>
      <c r="N845" s="2066"/>
      <c r="O845" s="2066"/>
      <c r="P845" s="2066"/>
      <c r="Q845" s="2066"/>
      <c r="R845" s="2066"/>
    </row>
    <row r="846" spans="1:18" ht="33" customHeight="1">
      <c r="A846" s="2051"/>
      <c r="B846" s="2235" t="s">
        <v>2659</v>
      </c>
      <c r="C846" s="2232" t="s">
        <v>2362</v>
      </c>
      <c r="D846" s="2064"/>
      <c r="E846" s="2066">
        <v>5430000</v>
      </c>
      <c r="F846" s="2066"/>
      <c r="G846" s="2066">
        <v>5430000</v>
      </c>
      <c r="H846" s="2066">
        <v>5430000</v>
      </c>
      <c r="I846" s="2066">
        <v>5430000</v>
      </c>
      <c r="J846" s="2066">
        <v>5430000</v>
      </c>
      <c r="K846" s="2066">
        <v>5430000</v>
      </c>
      <c r="L846" s="2066">
        <v>5430000</v>
      </c>
      <c r="M846" s="2066">
        <v>5430000</v>
      </c>
      <c r="N846" s="2066">
        <v>5430000</v>
      </c>
      <c r="O846" s="2066">
        <v>5430000</v>
      </c>
      <c r="P846" s="2066">
        <v>5430000</v>
      </c>
      <c r="Q846" s="2066">
        <v>5430000</v>
      </c>
      <c r="R846" s="2066">
        <v>5430000</v>
      </c>
    </row>
    <row r="847" spans="1:18" ht="33" customHeight="1">
      <c r="A847" s="2051"/>
      <c r="B847" s="2235" t="s">
        <v>2660</v>
      </c>
      <c r="C847" s="2232" t="s">
        <v>2362</v>
      </c>
      <c r="D847" s="2064"/>
      <c r="E847" s="2066">
        <v>6450000</v>
      </c>
      <c r="F847" s="2066"/>
      <c r="G847" s="2066">
        <v>6450000</v>
      </c>
      <c r="H847" s="2066">
        <v>6450000</v>
      </c>
      <c r="I847" s="2066">
        <v>6450000</v>
      </c>
      <c r="J847" s="2066">
        <v>6450000</v>
      </c>
      <c r="K847" s="2066">
        <v>6450000</v>
      </c>
      <c r="L847" s="2066">
        <v>6450000</v>
      </c>
      <c r="M847" s="2066">
        <v>6450000</v>
      </c>
      <c r="N847" s="2066">
        <v>6450000</v>
      </c>
      <c r="O847" s="2066">
        <v>6450000</v>
      </c>
      <c r="P847" s="2066">
        <v>6450000</v>
      </c>
      <c r="Q847" s="2066">
        <v>6450000</v>
      </c>
      <c r="R847" s="2066">
        <v>6450000</v>
      </c>
    </row>
    <row r="848" spans="1:18" ht="48" customHeight="1">
      <c r="A848" s="2051"/>
      <c r="B848" s="2231" t="s">
        <v>2681</v>
      </c>
      <c r="C848" s="2232"/>
      <c r="D848" s="2129" t="s">
        <v>2534</v>
      </c>
      <c r="E848" s="2066"/>
      <c r="F848" s="2066"/>
      <c r="G848" s="2066"/>
      <c r="H848" s="2066"/>
      <c r="I848" s="2066"/>
      <c r="J848" s="2066"/>
      <c r="K848" s="2066"/>
      <c r="L848" s="2066"/>
      <c r="M848" s="2066"/>
      <c r="N848" s="2066"/>
      <c r="O848" s="2066"/>
      <c r="P848" s="2066"/>
      <c r="Q848" s="2066"/>
      <c r="R848" s="2066"/>
    </row>
    <row r="849" spans="1:18" ht="70.5" customHeight="1">
      <c r="A849" s="2051"/>
      <c r="B849" s="2235" t="s">
        <v>2661</v>
      </c>
      <c r="C849" s="2232" t="s">
        <v>563</v>
      </c>
      <c r="D849" s="2064"/>
      <c r="E849" s="2066">
        <v>836000</v>
      </c>
      <c r="F849" s="2066"/>
      <c r="G849" s="2066">
        <v>836000</v>
      </c>
      <c r="H849" s="2066">
        <v>836000</v>
      </c>
      <c r="I849" s="2066">
        <v>836000</v>
      </c>
      <c r="J849" s="2066">
        <v>836000</v>
      </c>
      <c r="K849" s="2066">
        <v>836000</v>
      </c>
      <c r="L849" s="2066">
        <v>836000</v>
      </c>
      <c r="M849" s="2066">
        <v>836000</v>
      </c>
      <c r="N849" s="2066">
        <v>836000</v>
      </c>
      <c r="O849" s="2066">
        <v>836000</v>
      </c>
      <c r="P849" s="2066">
        <v>836000</v>
      </c>
      <c r="Q849" s="2066">
        <v>836000</v>
      </c>
      <c r="R849" s="2066">
        <v>836000</v>
      </c>
    </row>
    <row r="850" spans="1:18" ht="70.5" customHeight="1">
      <c r="A850" s="2051"/>
      <c r="B850" s="2235" t="s">
        <v>2662</v>
      </c>
      <c r="C850" s="2232" t="s">
        <v>563</v>
      </c>
      <c r="D850" s="2064"/>
      <c r="E850" s="2066">
        <v>1564000</v>
      </c>
      <c r="F850" s="2066"/>
      <c r="G850" s="2066">
        <v>1564000</v>
      </c>
      <c r="H850" s="2066">
        <v>1564000</v>
      </c>
      <c r="I850" s="2066">
        <v>1564000</v>
      </c>
      <c r="J850" s="2066">
        <v>1564000</v>
      </c>
      <c r="K850" s="2066">
        <v>1564000</v>
      </c>
      <c r="L850" s="2066">
        <v>1564000</v>
      </c>
      <c r="M850" s="2066">
        <v>1564000</v>
      </c>
      <c r="N850" s="2066">
        <v>1564000</v>
      </c>
      <c r="O850" s="2066">
        <v>1564000</v>
      </c>
      <c r="P850" s="2066">
        <v>1564000</v>
      </c>
      <c r="Q850" s="2066">
        <v>1564000</v>
      </c>
      <c r="R850" s="2066">
        <v>1564000</v>
      </c>
    </row>
    <row r="851" spans="1:18" ht="113.25" customHeight="1">
      <c r="A851" s="2051"/>
      <c r="B851" s="2235" t="s">
        <v>2663</v>
      </c>
      <c r="C851" s="2232" t="s">
        <v>563</v>
      </c>
      <c r="D851" s="2064"/>
      <c r="E851" s="2066">
        <v>3000000</v>
      </c>
      <c r="F851" s="2066"/>
      <c r="G851" s="2066">
        <v>3000000</v>
      </c>
      <c r="H851" s="2066">
        <v>3000000</v>
      </c>
      <c r="I851" s="2066">
        <v>3000000</v>
      </c>
      <c r="J851" s="2066">
        <v>3000000</v>
      </c>
      <c r="K851" s="2066">
        <v>3000000</v>
      </c>
      <c r="L851" s="2066">
        <v>3000000</v>
      </c>
      <c r="M851" s="2066">
        <v>3000000</v>
      </c>
      <c r="N851" s="2066">
        <v>3000000</v>
      </c>
      <c r="O851" s="2066">
        <v>3000000</v>
      </c>
      <c r="P851" s="2066">
        <v>3000000</v>
      </c>
      <c r="Q851" s="2066">
        <v>3000000</v>
      </c>
      <c r="R851" s="2066">
        <v>3000000</v>
      </c>
    </row>
    <row r="852" spans="1:18" ht="34.5" customHeight="1">
      <c r="A852" s="2051"/>
      <c r="B852" s="2231" t="s">
        <v>2693</v>
      </c>
      <c r="C852" s="2232"/>
      <c r="D852" s="2129" t="s">
        <v>2534</v>
      </c>
      <c r="E852" s="2066"/>
      <c r="F852" s="2066"/>
      <c r="G852" s="2066"/>
      <c r="H852" s="2066"/>
      <c r="I852" s="2066"/>
      <c r="J852" s="2066"/>
      <c r="K852" s="2066"/>
      <c r="L852" s="2066"/>
      <c r="M852" s="2066"/>
      <c r="N852" s="2066"/>
      <c r="O852" s="2066"/>
      <c r="P852" s="2066"/>
      <c r="Q852" s="2066"/>
      <c r="R852" s="2066"/>
    </row>
    <row r="853" spans="1:18" ht="48" customHeight="1">
      <c r="A853" s="2051"/>
      <c r="B853" s="2235" t="s">
        <v>2682</v>
      </c>
      <c r="C853" s="2232" t="s">
        <v>2683</v>
      </c>
      <c r="D853" s="2129"/>
      <c r="E853" s="2066">
        <v>2120000</v>
      </c>
      <c r="F853" s="2066"/>
      <c r="G853" s="2066">
        <v>2120000</v>
      </c>
      <c r="H853" s="2066">
        <v>2120000</v>
      </c>
      <c r="I853" s="2066">
        <v>2120000</v>
      </c>
      <c r="J853" s="2066">
        <v>2120000</v>
      </c>
      <c r="K853" s="2066">
        <v>2120000</v>
      </c>
      <c r="L853" s="2066">
        <v>2120000</v>
      </c>
      <c r="M853" s="2066">
        <v>2120000</v>
      </c>
      <c r="N853" s="2066">
        <v>2120000</v>
      </c>
      <c r="O853" s="2066">
        <v>2120000</v>
      </c>
      <c r="P853" s="2066">
        <v>2120000</v>
      </c>
      <c r="Q853" s="2066">
        <v>2120000</v>
      </c>
      <c r="R853" s="2066">
        <v>2120000</v>
      </c>
    </row>
    <row r="854" spans="1:18" ht="108" customHeight="1">
      <c r="A854" s="2051"/>
      <c r="B854" s="2235" t="s">
        <v>2684</v>
      </c>
      <c r="C854" s="2232" t="s">
        <v>563</v>
      </c>
      <c r="D854" s="2129"/>
      <c r="E854" s="2066">
        <v>5950000</v>
      </c>
      <c r="F854" s="2066"/>
      <c r="G854" s="2066">
        <v>5950000</v>
      </c>
      <c r="H854" s="2066">
        <v>5950000</v>
      </c>
      <c r="I854" s="2066">
        <v>5950000</v>
      </c>
      <c r="J854" s="2066">
        <v>5950000</v>
      </c>
      <c r="K854" s="2066">
        <v>5950000</v>
      </c>
      <c r="L854" s="2066">
        <v>5950000</v>
      </c>
      <c r="M854" s="2066">
        <v>5950000</v>
      </c>
      <c r="N854" s="2066">
        <v>5950000</v>
      </c>
      <c r="O854" s="2066">
        <v>5950000</v>
      </c>
      <c r="P854" s="2066">
        <v>5950000</v>
      </c>
      <c r="Q854" s="2066">
        <v>5950000</v>
      </c>
      <c r="R854" s="2066">
        <v>5950000</v>
      </c>
    </row>
    <row r="855" spans="1:18" ht="31.5" customHeight="1">
      <c r="A855" s="2051"/>
      <c r="B855" s="2235" t="s">
        <v>2685</v>
      </c>
      <c r="C855" s="2232" t="s">
        <v>2362</v>
      </c>
      <c r="D855" s="2129"/>
      <c r="E855" s="2066">
        <v>2460000</v>
      </c>
      <c r="F855" s="2066"/>
      <c r="G855" s="2066">
        <v>2460000</v>
      </c>
      <c r="H855" s="2066">
        <v>2460000</v>
      </c>
      <c r="I855" s="2066">
        <v>2460000</v>
      </c>
      <c r="J855" s="2066">
        <v>2460000</v>
      </c>
      <c r="K855" s="2066">
        <v>2460000</v>
      </c>
      <c r="L855" s="2066">
        <v>2460000</v>
      </c>
      <c r="M855" s="2066">
        <v>2460000</v>
      </c>
      <c r="N855" s="2066">
        <v>2460000</v>
      </c>
      <c r="O855" s="2066">
        <v>2460000</v>
      </c>
      <c r="P855" s="2066">
        <v>2460000</v>
      </c>
      <c r="Q855" s="2066">
        <v>2460000</v>
      </c>
      <c r="R855" s="2066">
        <v>2460000</v>
      </c>
    </row>
    <row r="856" spans="1:18" ht="31.5" customHeight="1">
      <c r="A856" s="2051"/>
      <c r="B856" s="2235" t="s">
        <v>2686</v>
      </c>
      <c r="C856" s="2232" t="s">
        <v>2362</v>
      </c>
      <c r="D856" s="2129"/>
      <c r="E856" s="2066">
        <v>2340000</v>
      </c>
      <c r="F856" s="2066"/>
      <c r="G856" s="2066">
        <v>2340000</v>
      </c>
      <c r="H856" s="2066">
        <v>2340000</v>
      </c>
      <c r="I856" s="2066">
        <v>2340000</v>
      </c>
      <c r="J856" s="2066">
        <v>2340000</v>
      </c>
      <c r="K856" s="2066">
        <v>2340000</v>
      </c>
      <c r="L856" s="2066">
        <v>2340000</v>
      </c>
      <c r="M856" s="2066">
        <v>2340000</v>
      </c>
      <c r="N856" s="2066">
        <v>2340000</v>
      </c>
      <c r="O856" s="2066">
        <v>2340000</v>
      </c>
      <c r="P856" s="2066">
        <v>2340000</v>
      </c>
      <c r="Q856" s="2066">
        <v>2340000</v>
      </c>
      <c r="R856" s="2066">
        <v>2340000</v>
      </c>
    </row>
    <row r="857" spans="1:18" ht="31.5" customHeight="1">
      <c r="A857" s="2051"/>
      <c r="B857" s="2235" t="s">
        <v>2687</v>
      </c>
      <c r="C857" s="2232" t="s">
        <v>2362</v>
      </c>
      <c r="D857" s="2129"/>
      <c r="E857" s="2066">
        <v>3600000</v>
      </c>
      <c r="F857" s="2066"/>
      <c r="G857" s="2066">
        <v>3600000</v>
      </c>
      <c r="H857" s="2066">
        <v>3600000</v>
      </c>
      <c r="I857" s="2066">
        <v>3600000</v>
      </c>
      <c r="J857" s="2066">
        <v>3600000</v>
      </c>
      <c r="K857" s="2066">
        <v>3600000</v>
      </c>
      <c r="L857" s="2066">
        <v>3600000</v>
      </c>
      <c r="M857" s="2066">
        <v>3600000</v>
      </c>
      <c r="N857" s="2066">
        <v>3600000</v>
      </c>
      <c r="O857" s="2066">
        <v>3600000</v>
      </c>
      <c r="P857" s="2066">
        <v>3600000</v>
      </c>
      <c r="Q857" s="2066">
        <v>3600000</v>
      </c>
      <c r="R857" s="2066">
        <v>3600000</v>
      </c>
    </row>
    <row r="858" spans="1:18" ht="24.75" customHeight="1">
      <c r="A858" s="2051"/>
      <c r="B858" s="2231" t="s">
        <v>2694</v>
      </c>
      <c r="C858" s="2232"/>
      <c r="D858" s="2129"/>
      <c r="E858" s="2066"/>
      <c r="F858" s="2066"/>
      <c r="G858" s="2066"/>
      <c r="H858" s="2066"/>
      <c r="I858" s="2066"/>
      <c r="J858" s="2066"/>
      <c r="K858" s="2066"/>
      <c r="L858" s="2066"/>
      <c r="M858" s="2066"/>
      <c r="N858" s="2066"/>
      <c r="O858" s="2066"/>
      <c r="P858" s="2066"/>
      <c r="Q858" s="2066"/>
      <c r="R858" s="2066"/>
    </row>
    <row r="859" spans="1:18" ht="30" customHeight="1">
      <c r="A859" s="2051"/>
      <c r="B859" s="2235" t="s">
        <v>2688</v>
      </c>
      <c r="C859" s="2232" t="s">
        <v>2362</v>
      </c>
      <c r="D859" s="2129" t="s">
        <v>2534</v>
      </c>
      <c r="E859" s="2066">
        <v>1045000</v>
      </c>
      <c r="F859" s="2066"/>
      <c r="G859" s="2066">
        <v>1045000</v>
      </c>
      <c r="H859" s="2066">
        <v>1045000</v>
      </c>
      <c r="I859" s="2066">
        <v>1045000</v>
      </c>
      <c r="J859" s="2066">
        <v>1045000</v>
      </c>
      <c r="K859" s="2066">
        <v>1045000</v>
      </c>
      <c r="L859" s="2066">
        <v>1045000</v>
      </c>
      <c r="M859" s="2066">
        <v>1045000</v>
      </c>
      <c r="N859" s="2066">
        <v>1045000</v>
      </c>
      <c r="O859" s="2066">
        <v>1045000</v>
      </c>
      <c r="P859" s="2066">
        <v>1045000</v>
      </c>
      <c r="Q859" s="2066">
        <v>1045000</v>
      </c>
      <c r="R859" s="2066">
        <v>1045000</v>
      </c>
    </row>
    <row r="860" spans="1:18" ht="30" customHeight="1">
      <c r="A860" s="2051"/>
      <c r="B860" s="2235" t="s">
        <v>2689</v>
      </c>
      <c r="C860" s="2232" t="s">
        <v>2362</v>
      </c>
      <c r="D860" s="2129" t="s">
        <v>2534</v>
      </c>
      <c r="E860" s="2066">
        <v>1086000</v>
      </c>
      <c r="F860" s="2066"/>
      <c r="G860" s="2066">
        <v>1086000</v>
      </c>
      <c r="H860" s="2066">
        <v>1086000</v>
      </c>
      <c r="I860" s="2066">
        <v>1086000</v>
      </c>
      <c r="J860" s="2066">
        <v>1086000</v>
      </c>
      <c r="K860" s="2066">
        <v>1086000</v>
      </c>
      <c r="L860" s="2066">
        <v>1086000</v>
      </c>
      <c r="M860" s="2066">
        <v>1086000</v>
      </c>
      <c r="N860" s="2066">
        <v>1086000</v>
      </c>
      <c r="O860" s="2066">
        <v>1086000</v>
      </c>
      <c r="P860" s="2066">
        <v>1086000</v>
      </c>
      <c r="Q860" s="2066">
        <v>1086000</v>
      </c>
      <c r="R860" s="2066">
        <v>1086000</v>
      </c>
    </row>
    <row r="861" spans="1:18" ht="30" customHeight="1">
      <c r="A861" s="2051"/>
      <c r="B861" s="2235" t="s">
        <v>2690</v>
      </c>
      <c r="C861" s="2232" t="s">
        <v>2362</v>
      </c>
      <c r="D861" s="2129" t="s">
        <v>2534</v>
      </c>
      <c r="E861" s="2066">
        <v>853000</v>
      </c>
      <c r="F861" s="2066"/>
      <c r="G861" s="2066">
        <v>853000</v>
      </c>
      <c r="H861" s="2066">
        <v>853000</v>
      </c>
      <c r="I861" s="2066">
        <v>853000</v>
      </c>
      <c r="J861" s="2066">
        <v>853000</v>
      </c>
      <c r="K861" s="2066">
        <v>853000</v>
      </c>
      <c r="L861" s="2066">
        <v>853000</v>
      </c>
      <c r="M861" s="2066">
        <v>853000</v>
      </c>
      <c r="N861" s="2066">
        <v>853000</v>
      </c>
      <c r="O861" s="2066">
        <v>853000</v>
      </c>
      <c r="P861" s="2066">
        <v>853000</v>
      </c>
      <c r="Q861" s="2066">
        <v>853000</v>
      </c>
      <c r="R861" s="2066">
        <v>853000</v>
      </c>
    </row>
    <row r="862" spans="1:18" ht="30" customHeight="1">
      <c r="A862" s="2051"/>
      <c r="B862" s="2235" t="s">
        <v>2691</v>
      </c>
      <c r="C862" s="2232" t="s">
        <v>2362</v>
      </c>
      <c r="D862" s="2129" t="s">
        <v>2534</v>
      </c>
      <c r="E862" s="2066">
        <v>802000</v>
      </c>
      <c r="F862" s="2066"/>
      <c r="G862" s="2066">
        <v>802000</v>
      </c>
      <c r="H862" s="2066">
        <v>802000</v>
      </c>
      <c r="I862" s="2066">
        <v>802000</v>
      </c>
      <c r="J862" s="2066">
        <v>802000</v>
      </c>
      <c r="K862" s="2066">
        <v>802000</v>
      </c>
      <c r="L862" s="2066">
        <v>802000</v>
      </c>
      <c r="M862" s="2066">
        <v>802000</v>
      </c>
      <c r="N862" s="2066">
        <v>802000</v>
      </c>
      <c r="O862" s="2066">
        <v>802000</v>
      </c>
      <c r="P862" s="2066">
        <v>802000</v>
      </c>
      <c r="Q862" s="2066">
        <v>802000</v>
      </c>
      <c r="R862" s="2066">
        <v>802000</v>
      </c>
    </row>
    <row r="863" spans="1:18" ht="30" customHeight="1">
      <c r="A863" s="2051"/>
      <c r="B863" s="2235" t="s">
        <v>2367</v>
      </c>
      <c r="C863" s="2232" t="s">
        <v>2362</v>
      </c>
      <c r="D863" s="2129" t="s">
        <v>2534</v>
      </c>
      <c r="E863" s="2066">
        <v>1067000</v>
      </c>
      <c r="F863" s="2066"/>
      <c r="G863" s="2066">
        <v>1067000</v>
      </c>
      <c r="H863" s="2066">
        <v>1067000</v>
      </c>
      <c r="I863" s="2066">
        <v>1067000</v>
      </c>
      <c r="J863" s="2066">
        <v>1067000</v>
      </c>
      <c r="K863" s="2066">
        <v>1067000</v>
      </c>
      <c r="L863" s="2066">
        <v>1067000</v>
      </c>
      <c r="M863" s="2066">
        <v>1067000</v>
      </c>
      <c r="N863" s="2066">
        <v>1067000</v>
      </c>
      <c r="O863" s="2066">
        <v>1067000</v>
      </c>
      <c r="P863" s="2066">
        <v>1067000</v>
      </c>
      <c r="Q863" s="2066">
        <v>1067000</v>
      </c>
      <c r="R863" s="2066">
        <v>1067000</v>
      </c>
    </row>
    <row r="864" spans="1:18" ht="30" customHeight="1">
      <c r="A864" s="2051"/>
      <c r="B864" s="2235" t="s">
        <v>2692</v>
      </c>
      <c r="C864" s="2232" t="s">
        <v>2362</v>
      </c>
      <c r="D864" s="2129" t="s">
        <v>2534</v>
      </c>
      <c r="E864" s="2066">
        <v>2582000</v>
      </c>
      <c r="F864" s="2066"/>
      <c r="G864" s="2066">
        <v>2582000</v>
      </c>
      <c r="H864" s="2066">
        <v>2582000</v>
      </c>
      <c r="I864" s="2066">
        <v>2582000</v>
      </c>
      <c r="J864" s="2066">
        <v>2582000</v>
      </c>
      <c r="K864" s="2066">
        <v>2582000</v>
      </c>
      <c r="L864" s="2066">
        <v>2582000</v>
      </c>
      <c r="M864" s="2066">
        <v>2582000</v>
      </c>
      <c r="N864" s="2066">
        <v>2582000</v>
      </c>
      <c r="O864" s="2066">
        <v>2582000</v>
      </c>
      <c r="P864" s="2066">
        <v>2582000</v>
      </c>
      <c r="Q864" s="2066">
        <v>2582000</v>
      </c>
      <c r="R864" s="2066">
        <v>2582000</v>
      </c>
    </row>
    <row r="865" spans="1:18" ht="21" customHeight="1">
      <c r="A865" s="2051" t="s">
        <v>1419</v>
      </c>
      <c r="B865" s="3603" t="s">
        <v>2817</v>
      </c>
      <c r="C865" s="3604"/>
      <c r="D865" s="3604"/>
      <c r="E865" s="3604"/>
      <c r="F865" s="3604"/>
      <c r="G865" s="3604"/>
      <c r="H865" s="3604"/>
      <c r="I865" s="3604"/>
      <c r="J865" s="3604"/>
      <c r="K865" s="3604"/>
      <c r="L865" s="3604"/>
      <c r="M865" s="3604"/>
      <c r="N865" s="3604"/>
      <c r="O865" s="3604"/>
      <c r="P865" s="3604"/>
      <c r="Q865" s="3604"/>
      <c r="R865" s="3604"/>
    </row>
    <row r="866" spans="1:18" ht="54" customHeight="1">
      <c r="A866" s="2051">
        <v>1</v>
      </c>
      <c r="B866" s="3603" t="s">
        <v>2735</v>
      </c>
      <c r="C866" s="3604"/>
      <c r="D866" s="3604"/>
      <c r="E866" s="3604"/>
      <c r="F866" s="3604"/>
      <c r="G866" s="3604"/>
      <c r="H866" s="3604"/>
      <c r="I866" s="3604"/>
      <c r="J866" s="3604"/>
      <c r="K866" s="3604"/>
      <c r="L866" s="3604"/>
      <c r="M866" s="3604"/>
      <c r="N866" s="3604"/>
      <c r="O866" s="3604"/>
      <c r="P866" s="3604"/>
      <c r="Q866" s="3604"/>
      <c r="R866" s="3604"/>
    </row>
    <row r="867" spans="1:18" ht="28.5" customHeight="1">
      <c r="A867" s="2051"/>
      <c r="B867" s="2231"/>
      <c r="C867" s="3611" t="s">
        <v>2736</v>
      </c>
      <c r="D867" s="3611"/>
      <c r="E867" s="3611"/>
      <c r="F867" s="3611"/>
      <c r="G867" s="3611"/>
      <c r="H867" s="3611"/>
      <c r="I867" s="3611"/>
      <c r="J867" s="3611"/>
      <c r="K867" s="3611"/>
      <c r="L867" s="3611"/>
      <c r="M867" s="3611"/>
      <c r="N867" s="3611"/>
      <c r="O867" s="3611"/>
      <c r="P867" s="3611"/>
      <c r="Q867" s="3611"/>
      <c r="R867" s="3611"/>
    </row>
    <row r="868" spans="1:18" s="2030" customFormat="1" ht="174.75" customHeight="1">
      <c r="A868" s="2051" t="s">
        <v>1839</v>
      </c>
      <c r="B868" s="2231" t="s">
        <v>2737</v>
      </c>
      <c r="C868" s="2234"/>
      <c r="D868" s="2184"/>
      <c r="E868" s="2185"/>
      <c r="F868" s="2185"/>
      <c r="G868" s="2185"/>
      <c r="H868" s="2185"/>
      <c r="I868" s="2185"/>
      <c r="J868" s="2185"/>
      <c r="K868" s="2185"/>
      <c r="L868" s="2185"/>
      <c r="M868" s="2185"/>
      <c r="N868" s="2185"/>
      <c r="O868" s="2185"/>
      <c r="P868" s="2185"/>
      <c r="Q868" s="2185"/>
      <c r="R868" s="2185"/>
    </row>
    <row r="869" spans="1:18" s="2193" customFormat="1" ht="43.5" customHeight="1">
      <c r="A869" s="2188"/>
      <c r="B869" s="2189" t="s">
        <v>2738</v>
      </c>
      <c r="C869" s="2190"/>
      <c r="D869" s="2191"/>
      <c r="E869" s="2192"/>
      <c r="F869" s="2192"/>
      <c r="G869" s="2192"/>
      <c r="H869" s="2192"/>
      <c r="I869" s="2192"/>
      <c r="J869" s="2192"/>
      <c r="K869" s="2192"/>
      <c r="L869" s="2192"/>
      <c r="M869" s="2192"/>
      <c r="N869" s="2192"/>
      <c r="O869" s="2192"/>
      <c r="P869" s="2192"/>
      <c r="Q869" s="2192"/>
      <c r="R869" s="2192"/>
    </row>
    <row r="870" spans="1:18" ht="64.5" customHeight="1">
      <c r="A870" s="2051"/>
      <c r="B870" s="2186" t="s">
        <v>2739</v>
      </c>
      <c r="C870" s="2187" t="s">
        <v>2746</v>
      </c>
      <c r="D870" s="3651" t="s">
        <v>2745</v>
      </c>
      <c r="E870" s="2066"/>
      <c r="F870" s="2066"/>
      <c r="G870" s="3602">
        <v>1600000</v>
      </c>
      <c r="H870" s="3602"/>
      <c r="I870" s="3602"/>
      <c r="J870" s="3602"/>
      <c r="K870" s="3602"/>
      <c r="L870" s="3602"/>
      <c r="M870" s="3602"/>
      <c r="N870" s="3602"/>
      <c r="O870" s="3602"/>
      <c r="P870" s="3602"/>
      <c r="Q870" s="3602"/>
      <c r="R870" s="3602"/>
    </row>
    <row r="871" spans="1:18" ht="64.5" customHeight="1">
      <c r="A871" s="2051"/>
      <c r="B871" s="2186" t="s">
        <v>2999</v>
      </c>
      <c r="C871" s="2187" t="s">
        <v>2746</v>
      </c>
      <c r="D871" s="3652"/>
      <c r="E871" s="2066"/>
      <c r="F871" s="2066"/>
      <c r="G871" s="3602">
        <v>1900000</v>
      </c>
      <c r="H871" s="3602"/>
      <c r="I871" s="3602"/>
      <c r="J871" s="3602"/>
      <c r="K871" s="3602"/>
      <c r="L871" s="3602"/>
      <c r="M871" s="3602"/>
      <c r="N871" s="3602"/>
      <c r="O871" s="3602"/>
      <c r="P871" s="3602"/>
      <c r="Q871" s="3602"/>
      <c r="R871" s="3602"/>
    </row>
    <row r="872" spans="1:18" ht="64.5" customHeight="1">
      <c r="A872" s="2051"/>
      <c r="B872" s="2186" t="s">
        <v>2741</v>
      </c>
      <c r="C872" s="2187" t="s">
        <v>2746</v>
      </c>
      <c r="D872" s="3652"/>
      <c r="E872" s="2066"/>
      <c r="F872" s="2066"/>
      <c r="G872" s="3602">
        <v>1800000</v>
      </c>
      <c r="H872" s="3602"/>
      <c r="I872" s="3602"/>
      <c r="J872" s="3602"/>
      <c r="K872" s="3602"/>
      <c r="L872" s="3602"/>
      <c r="M872" s="3602"/>
      <c r="N872" s="3602"/>
      <c r="O872" s="3602"/>
      <c r="P872" s="3602"/>
      <c r="Q872" s="3602"/>
      <c r="R872" s="3602"/>
    </row>
    <row r="873" spans="1:18" ht="64.5" customHeight="1">
      <c r="A873" s="2051"/>
      <c r="B873" s="2186" t="s">
        <v>2742</v>
      </c>
      <c r="C873" s="2187" t="s">
        <v>563</v>
      </c>
      <c r="D873" s="3652"/>
      <c r="E873" s="2066"/>
      <c r="F873" s="2066"/>
      <c r="G873" s="3602">
        <v>460000</v>
      </c>
      <c r="H873" s="3602"/>
      <c r="I873" s="3602"/>
      <c r="J873" s="3602"/>
      <c r="K873" s="3602"/>
      <c r="L873" s="3602"/>
      <c r="M873" s="3602"/>
      <c r="N873" s="3602"/>
      <c r="O873" s="3602"/>
      <c r="P873" s="3602"/>
      <c r="Q873" s="3602"/>
      <c r="R873" s="3602"/>
    </row>
    <row r="874" spans="1:18" ht="64.5" customHeight="1">
      <c r="A874" s="2051"/>
      <c r="B874" s="2186" t="s">
        <v>2743</v>
      </c>
      <c r="C874" s="2187" t="s">
        <v>563</v>
      </c>
      <c r="D874" s="3652"/>
      <c r="E874" s="2066"/>
      <c r="F874" s="2066"/>
      <c r="G874" s="3602">
        <v>360000</v>
      </c>
      <c r="H874" s="3602"/>
      <c r="I874" s="3602"/>
      <c r="J874" s="3602"/>
      <c r="K874" s="3602"/>
      <c r="L874" s="3602"/>
      <c r="M874" s="3602"/>
      <c r="N874" s="3602"/>
      <c r="O874" s="3602"/>
      <c r="P874" s="3602"/>
      <c r="Q874" s="3602"/>
      <c r="R874" s="3602"/>
    </row>
    <row r="875" spans="1:18" ht="64.5" customHeight="1">
      <c r="A875" s="2051"/>
      <c r="B875" s="2186" t="s">
        <v>2744</v>
      </c>
      <c r="C875" s="2187" t="s">
        <v>563</v>
      </c>
      <c r="D875" s="3653"/>
      <c r="E875" s="2066"/>
      <c r="F875" s="2066"/>
      <c r="G875" s="3602">
        <v>700000</v>
      </c>
      <c r="H875" s="3602"/>
      <c r="I875" s="3602"/>
      <c r="J875" s="3602"/>
      <c r="K875" s="3602"/>
      <c r="L875" s="3602"/>
      <c r="M875" s="3602"/>
      <c r="N875" s="3602"/>
      <c r="O875" s="3602"/>
      <c r="P875" s="3602"/>
      <c r="Q875" s="3602"/>
      <c r="R875" s="3602"/>
    </row>
    <row r="876" spans="1:18" s="2193" customFormat="1" ht="43.5" customHeight="1">
      <c r="A876" s="2188"/>
      <c r="B876" s="2189" t="s">
        <v>2747</v>
      </c>
      <c r="C876" s="2190"/>
      <c r="D876" s="2191"/>
      <c r="E876" s="2192"/>
      <c r="F876" s="2192"/>
      <c r="G876" s="2192"/>
      <c r="H876" s="2192"/>
      <c r="I876" s="2192"/>
      <c r="J876" s="2192"/>
      <c r="K876" s="2192"/>
      <c r="L876" s="2192"/>
      <c r="M876" s="2192"/>
      <c r="N876" s="2192"/>
      <c r="O876" s="2192"/>
      <c r="P876" s="2192"/>
      <c r="Q876" s="2192"/>
      <c r="R876" s="2192"/>
    </row>
    <row r="877" spans="1:18" ht="64.5" customHeight="1">
      <c r="A877" s="2051"/>
      <c r="B877" s="2186" t="s">
        <v>2748</v>
      </c>
      <c r="C877" s="2187" t="s">
        <v>2746</v>
      </c>
      <c r="D877" s="3651" t="s">
        <v>2745</v>
      </c>
      <c r="E877" s="2066"/>
      <c r="F877" s="2066"/>
      <c r="G877" s="3602">
        <v>2060000</v>
      </c>
      <c r="H877" s="3602"/>
      <c r="I877" s="3602"/>
      <c r="J877" s="3602"/>
      <c r="K877" s="3602"/>
      <c r="L877" s="3602"/>
      <c r="M877" s="3602"/>
      <c r="N877" s="3602"/>
      <c r="O877" s="3602"/>
      <c r="P877" s="3602"/>
      <c r="Q877" s="3602"/>
      <c r="R877" s="3602"/>
    </row>
    <row r="878" spans="1:18" ht="64.5" customHeight="1">
      <c r="A878" s="2051"/>
      <c r="B878" s="2186" t="s">
        <v>2749</v>
      </c>
      <c r="C878" s="2187" t="s">
        <v>563</v>
      </c>
      <c r="D878" s="3652"/>
      <c r="E878" s="2066"/>
      <c r="F878" s="2066"/>
      <c r="G878" s="3602">
        <v>920000</v>
      </c>
      <c r="H878" s="3602"/>
      <c r="I878" s="3602"/>
      <c r="J878" s="3602"/>
      <c r="K878" s="3602"/>
      <c r="L878" s="3602"/>
      <c r="M878" s="3602"/>
      <c r="N878" s="3602"/>
      <c r="O878" s="3602"/>
      <c r="P878" s="3602"/>
      <c r="Q878" s="3602"/>
      <c r="R878" s="3602"/>
    </row>
    <row r="879" spans="1:18" ht="64.5" customHeight="1">
      <c r="A879" s="2051"/>
      <c r="B879" s="2186" t="s">
        <v>2750</v>
      </c>
      <c r="C879" s="2187" t="s">
        <v>563</v>
      </c>
      <c r="D879" s="3653"/>
      <c r="E879" s="2066"/>
      <c r="F879" s="2066"/>
      <c r="G879" s="3602">
        <v>1150000</v>
      </c>
      <c r="H879" s="3602"/>
      <c r="I879" s="3602"/>
      <c r="J879" s="3602"/>
      <c r="K879" s="3602"/>
      <c r="L879" s="3602"/>
      <c r="M879" s="3602"/>
      <c r="N879" s="3602"/>
      <c r="O879" s="3602"/>
      <c r="P879" s="3602"/>
      <c r="Q879" s="3602"/>
      <c r="R879" s="3602"/>
    </row>
    <row r="880" spans="1:18" s="2193" customFormat="1" ht="43.5" customHeight="1">
      <c r="A880" s="2188"/>
      <c r="B880" s="2189" t="s">
        <v>2751</v>
      </c>
      <c r="C880" s="2190"/>
      <c r="D880" s="2191"/>
      <c r="E880" s="2192"/>
      <c r="F880" s="2192"/>
      <c r="G880" s="2192"/>
      <c r="H880" s="2192"/>
      <c r="I880" s="2192"/>
      <c r="J880" s="2192"/>
      <c r="K880" s="2192"/>
      <c r="L880" s="2192"/>
      <c r="M880" s="2192"/>
      <c r="N880" s="2192"/>
      <c r="O880" s="2192"/>
      <c r="P880" s="2192"/>
      <c r="Q880" s="2192"/>
      <c r="R880" s="2192"/>
    </row>
    <row r="881" spans="1:18" ht="64.5" customHeight="1">
      <c r="A881" s="2051"/>
      <c r="B881" s="2186" t="s">
        <v>2752</v>
      </c>
      <c r="C881" s="2187" t="s">
        <v>2746</v>
      </c>
      <c r="D881" s="3651" t="s">
        <v>2745</v>
      </c>
      <c r="E881" s="2066"/>
      <c r="F881" s="2066"/>
      <c r="G881" s="3602">
        <v>1850000</v>
      </c>
      <c r="H881" s="3602"/>
      <c r="I881" s="3602"/>
      <c r="J881" s="3602"/>
      <c r="K881" s="3602"/>
      <c r="L881" s="3602"/>
      <c r="M881" s="3602"/>
      <c r="N881" s="3602"/>
      <c r="O881" s="3602"/>
      <c r="P881" s="3602"/>
      <c r="Q881" s="3602"/>
      <c r="R881" s="3602"/>
    </row>
    <row r="882" spans="1:18" ht="64.5" customHeight="1">
      <c r="A882" s="2051"/>
      <c r="B882" s="2186" t="s">
        <v>2753</v>
      </c>
      <c r="C882" s="2187" t="s">
        <v>2746</v>
      </c>
      <c r="D882" s="3652"/>
      <c r="E882" s="2066"/>
      <c r="F882" s="2066"/>
      <c r="G882" s="3602">
        <v>1850000</v>
      </c>
      <c r="H882" s="3602"/>
      <c r="I882" s="3602"/>
      <c r="J882" s="3602"/>
      <c r="K882" s="3602"/>
      <c r="L882" s="3602"/>
      <c r="M882" s="3602"/>
      <c r="N882" s="3602"/>
      <c r="O882" s="3602"/>
      <c r="P882" s="3602"/>
      <c r="Q882" s="3602"/>
      <c r="R882" s="3602"/>
    </row>
    <row r="883" spans="1:18" ht="64.5" customHeight="1">
      <c r="A883" s="2051"/>
      <c r="B883" s="2186" t="s">
        <v>2754</v>
      </c>
      <c r="C883" s="2187" t="s">
        <v>563</v>
      </c>
      <c r="D883" s="3652"/>
      <c r="E883" s="2066"/>
      <c r="F883" s="2066"/>
      <c r="G883" s="3602">
        <v>250000</v>
      </c>
      <c r="H883" s="3602"/>
      <c r="I883" s="3602"/>
      <c r="J883" s="3602"/>
      <c r="K883" s="3602"/>
      <c r="L883" s="3602"/>
      <c r="M883" s="3602"/>
      <c r="N883" s="3602"/>
      <c r="O883" s="3602"/>
      <c r="P883" s="3602"/>
      <c r="Q883" s="3602"/>
      <c r="R883" s="3602"/>
    </row>
    <row r="884" spans="1:18" s="2193" customFormat="1" ht="43.5" customHeight="1">
      <c r="A884" s="2188"/>
      <c r="B884" s="2186" t="s">
        <v>2755</v>
      </c>
      <c r="C884" s="2187" t="s">
        <v>563</v>
      </c>
      <c r="D884" s="3653"/>
      <c r="E884" s="2192"/>
      <c r="F884" s="2192"/>
      <c r="G884" s="3602">
        <v>400000</v>
      </c>
      <c r="H884" s="3602"/>
      <c r="I884" s="3602"/>
      <c r="J884" s="3602"/>
      <c r="K884" s="3602"/>
      <c r="L884" s="3602"/>
      <c r="M884" s="3602"/>
      <c r="N884" s="3602"/>
      <c r="O884" s="3602"/>
      <c r="P884" s="3602"/>
      <c r="Q884" s="3602"/>
      <c r="R884" s="3602"/>
    </row>
    <row r="885" spans="1:18" s="2193" customFormat="1" ht="43.5" customHeight="1">
      <c r="A885" s="2188"/>
      <c r="B885" s="2189" t="s">
        <v>2756</v>
      </c>
      <c r="C885" s="2190"/>
      <c r="D885" s="2191"/>
      <c r="E885" s="2192"/>
      <c r="F885" s="2192"/>
      <c r="G885" s="2192"/>
      <c r="H885" s="2192"/>
      <c r="I885" s="2192"/>
      <c r="J885" s="2192"/>
      <c r="K885" s="2192"/>
      <c r="L885" s="2192"/>
      <c r="M885" s="2192"/>
      <c r="N885" s="2192"/>
      <c r="O885" s="2192"/>
      <c r="P885" s="2192"/>
      <c r="Q885" s="2192"/>
      <c r="R885" s="2192"/>
    </row>
    <row r="886" spans="1:18" ht="64.5" customHeight="1">
      <c r="A886" s="2051"/>
      <c r="B886" s="2186" t="s">
        <v>2757</v>
      </c>
      <c r="C886" s="2187" t="s">
        <v>2746</v>
      </c>
      <c r="D886" s="2187" t="s">
        <v>2745</v>
      </c>
      <c r="E886" s="2066"/>
      <c r="F886" s="2066"/>
      <c r="G886" s="3602">
        <v>2350000</v>
      </c>
      <c r="H886" s="3602"/>
      <c r="I886" s="3602"/>
      <c r="J886" s="3602"/>
      <c r="K886" s="3602"/>
      <c r="L886" s="3602"/>
      <c r="M886" s="3602"/>
      <c r="N886" s="3602"/>
      <c r="O886" s="3602"/>
      <c r="P886" s="3602"/>
      <c r="Q886" s="3602"/>
      <c r="R886" s="3602"/>
    </row>
    <row r="887" spans="1:18" s="2030" customFormat="1" ht="174.75" customHeight="1">
      <c r="A887" s="2051" t="s">
        <v>2758</v>
      </c>
      <c r="B887" s="2231" t="s">
        <v>2759</v>
      </c>
      <c r="C887" s="2234"/>
      <c r="D887" s="2184"/>
      <c r="E887" s="2185"/>
      <c r="F887" s="2185"/>
      <c r="G887" s="2185"/>
      <c r="H887" s="2185"/>
      <c r="I887" s="2185"/>
      <c r="J887" s="2185"/>
      <c r="K887" s="2185"/>
      <c r="L887" s="2185"/>
      <c r="M887" s="2185"/>
      <c r="N887" s="2185"/>
      <c r="O887" s="2185"/>
      <c r="P887" s="2185"/>
      <c r="Q887" s="2185"/>
      <c r="R887" s="2185"/>
    </row>
    <row r="888" spans="1:18" s="2193" customFormat="1" ht="43.5" customHeight="1">
      <c r="A888" s="2188"/>
      <c r="B888" s="2189" t="s">
        <v>2760</v>
      </c>
      <c r="C888" s="2190"/>
      <c r="D888" s="2191"/>
      <c r="E888" s="2192"/>
      <c r="F888" s="2192"/>
      <c r="G888" s="2192"/>
      <c r="H888" s="2192"/>
      <c r="I888" s="2192"/>
      <c r="J888" s="2192"/>
      <c r="K888" s="2192"/>
      <c r="L888" s="2192"/>
      <c r="M888" s="2192"/>
      <c r="N888" s="2192"/>
      <c r="O888" s="2192"/>
      <c r="P888" s="2192"/>
      <c r="Q888" s="2192"/>
      <c r="R888" s="2192"/>
    </row>
    <row r="889" spans="1:18" ht="64.5" customHeight="1">
      <c r="A889" s="2051"/>
      <c r="B889" s="2186" t="s">
        <v>2761</v>
      </c>
      <c r="C889" s="2187" t="s">
        <v>2746</v>
      </c>
      <c r="D889" s="3651" t="s">
        <v>2745</v>
      </c>
      <c r="E889" s="2066"/>
      <c r="F889" s="2066"/>
      <c r="G889" s="3602">
        <v>1660000</v>
      </c>
      <c r="H889" s="3602"/>
      <c r="I889" s="3602"/>
      <c r="J889" s="3602"/>
      <c r="K889" s="3602"/>
      <c r="L889" s="3602"/>
      <c r="M889" s="3602"/>
      <c r="N889" s="3602"/>
      <c r="O889" s="3602"/>
      <c r="P889" s="3602"/>
      <c r="Q889" s="3602"/>
      <c r="R889" s="3602"/>
    </row>
    <row r="890" spans="1:18" ht="64.5" customHeight="1">
      <c r="A890" s="2051"/>
      <c r="B890" s="2186" t="s">
        <v>2762</v>
      </c>
      <c r="C890" s="2187" t="s">
        <v>2746</v>
      </c>
      <c r="D890" s="3652"/>
      <c r="E890" s="2066"/>
      <c r="F890" s="2066"/>
      <c r="G890" s="3602">
        <v>2300000</v>
      </c>
      <c r="H890" s="3602"/>
      <c r="I890" s="3602"/>
      <c r="J890" s="3602"/>
      <c r="K890" s="3602"/>
      <c r="L890" s="3602"/>
      <c r="M890" s="3602"/>
      <c r="N890" s="3602"/>
      <c r="O890" s="3602"/>
      <c r="P890" s="3602"/>
      <c r="Q890" s="3602"/>
      <c r="R890" s="3602"/>
    </row>
    <row r="891" spans="1:18" s="2193" customFormat="1" ht="43.5" customHeight="1">
      <c r="A891" s="2188"/>
      <c r="B891" s="2186" t="s">
        <v>2763</v>
      </c>
      <c r="C891" s="2187" t="s">
        <v>563</v>
      </c>
      <c r="D891" s="3652"/>
      <c r="E891" s="2192"/>
      <c r="F891" s="2192"/>
      <c r="G891" s="3602">
        <v>1300000</v>
      </c>
      <c r="H891" s="3602"/>
      <c r="I891" s="3602"/>
      <c r="J891" s="3602"/>
      <c r="K891" s="3602"/>
      <c r="L891" s="3602"/>
      <c r="M891" s="3602"/>
      <c r="N891" s="3602"/>
      <c r="O891" s="3602"/>
      <c r="P891" s="3602"/>
      <c r="Q891" s="3602"/>
      <c r="R891" s="3602"/>
    </row>
    <row r="892" spans="1:18" ht="64.5" customHeight="1">
      <c r="A892" s="2051"/>
      <c r="B892" s="2186" t="s">
        <v>2764</v>
      </c>
      <c r="C892" s="2187" t="s">
        <v>563</v>
      </c>
      <c r="D892" s="3652"/>
      <c r="E892" s="2066"/>
      <c r="F892" s="2066"/>
      <c r="G892" s="3602">
        <v>2100000</v>
      </c>
      <c r="H892" s="3602"/>
      <c r="I892" s="3602"/>
      <c r="J892" s="3602"/>
      <c r="K892" s="3602"/>
      <c r="L892" s="3602"/>
      <c r="M892" s="3602"/>
      <c r="N892" s="3602"/>
      <c r="O892" s="3602"/>
      <c r="P892" s="3602"/>
      <c r="Q892" s="3602"/>
      <c r="R892" s="3602"/>
    </row>
    <row r="893" spans="1:18" ht="64.5" customHeight="1">
      <c r="A893" s="2051"/>
      <c r="B893" s="2186" t="s">
        <v>2765</v>
      </c>
      <c r="C893" s="2187" t="s">
        <v>563</v>
      </c>
      <c r="D893" s="3652"/>
      <c r="E893" s="2066"/>
      <c r="F893" s="2066"/>
      <c r="G893" s="3602">
        <v>5000000</v>
      </c>
      <c r="H893" s="3602"/>
      <c r="I893" s="3602"/>
      <c r="J893" s="3602"/>
      <c r="K893" s="3602"/>
      <c r="L893" s="3602"/>
      <c r="M893" s="3602"/>
      <c r="N893" s="3602"/>
      <c r="O893" s="3602"/>
      <c r="P893" s="3602"/>
      <c r="Q893" s="3602"/>
      <c r="R893" s="3602"/>
    </row>
    <row r="894" spans="1:18" ht="64.5" customHeight="1">
      <c r="A894" s="2051"/>
      <c r="B894" s="2186" t="s">
        <v>2766</v>
      </c>
      <c r="C894" s="2187" t="s">
        <v>2746</v>
      </c>
      <c r="D894" s="3652"/>
      <c r="E894" s="2066"/>
      <c r="F894" s="2066"/>
      <c r="G894" s="3602">
        <v>1950000</v>
      </c>
      <c r="H894" s="3602"/>
      <c r="I894" s="3602"/>
      <c r="J894" s="3602"/>
      <c r="K894" s="3602"/>
      <c r="L894" s="3602"/>
      <c r="M894" s="3602"/>
      <c r="N894" s="3602"/>
      <c r="O894" s="3602"/>
      <c r="P894" s="3602"/>
      <c r="Q894" s="3602"/>
      <c r="R894" s="3602"/>
    </row>
    <row r="895" spans="1:18" ht="64.5" customHeight="1">
      <c r="A895" s="2051"/>
      <c r="B895" s="2186" t="s">
        <v>2767</v>
      </c>
      <c r="C895" s="2187" t="s">
        <v>563</v>
      </c>
      <c r="D895" s="3652"/>
      <c r="E895" s="2066"/>
      <c r="F895" s="2066"/>
      <c r="G895" s="3602">
        <v>390000</v>
      </c>
      <c r="H895" s="3602"/>
      <c r="I895" s="3602"/>
      <c r="J895" s="3602"/>
      <c r="K895" s="3602"/>
      <c r="L895" s="3602"/>
      <c r="M895" s="3602"/>
      <c r="N895" s="3602"/>
      <c r="O895" s="3602"/>
      <c r="P895" s="3602"/>
      <c r="Q895" s="3602"/>
      <c r="R895" s="3602"/>
    </row>
    <row r="896" spans="1:18" ht="64.5" customHeight="1">
      <c r="A896" s="2051"/>
      <c r="B896" s="2186" t="s">
        <v>2768</v>
      </c>
      <c r="C896" s="2187" t="s">
        <v>563</v>
      </c>
      <c r="D896" s="3652"/>
      <c r="E896" s="2066"/>
      <c r="F896" s="2066"/>
      <c r="G896" s="3602">
        <v>730000</v>
      </c>
      <c r="H896" s="3602"/>
      <c r="I896" s="3602"/>
      <c r="J896" s="3602"/>
      <c r="K896" s="3602"/>
      <c r="L896" s="3602"/>
      <c r="M896" s="3602"/>
      <c r="N896" s="3602"/>
      <c r="O896" s="3602"/>
      <c r="P896" s="3602"/>
      <c r="Q896" s="3602"/>
      <c r="R896" s="3602"/>
    </row>
    <row r="897" spans="1:18" ht="64.5" customHeight="1">
      <c r="A897" s="2051"/>
      <c r="B897" s="2186" t="s">
        <v>2769</v>
      </c>
      <c r="C897" s="2187" t="s">
        <v>563</v>
      </c>
      <c r="D897" s="3652"/>
      <c r="E897" s="2066"/>
      <c r="F897" s="2066"/>
      <c r="G897" s="3602">
        <v>1350000</v>
      </c>
      <c r="H897" s="3602"/>
      <c r="I897" s="3602"/>
      <c r="J897" s="3602"/>
      <c r="K897" s="3602"/>
      <c r="L897" s="3602"/>
      <c r="M897" s="3602"/>
      <c r="N897" s="3602"/>
      <c r="O897" s="3602"/>
      <c r="P897" s="3602"/>
      <c r="Q897" s="3602"/>
      <c r="R897" s="3602"/>
    </row>
    <row r="898" spans="1:18" s="2193" customFormat="1" ht="43.5" customHeight="1">
      <c r="A898" s="2188"/>
      <c r="B898" s="2189" t="s">
        <v>2770</v>
      </c>
      <c r="C898" s="2190"/>
      <c r="D898" s="2191"/>
      <c r="E898" s="2192"/>
      <c r="F898" s="2192"/>
      <c r="G898" s="2192"/>
      <c r="H898" s="2192"/>
      <c r="I898" s="2192"/>
      <c r="J898" s="2192"/>
      <c r="K898" s="2192"/>
      <c r="L898" s="2192"/>
      <c r="M898" s="2192"/>
      <c r="N898" s="2192"/>
      <c r="O898" s="2192"/>
      <c r="P898" s="2192"/>
      <c r="Q898" s="2192"/>
      <c r="R898" s="2192"/>
    </row>
    <row r="899" spans="1:18" ht="64.5" customHeight="1">
      <c r="A899" s="2051"/>
      <c r="B899" s="2186" t="s">
        <v>2771</v>
      </c>
      <c r="C899" s="2187" t="s">
        <v>2746</v>
      </c>
      <c r="D899" s="3649" t="s">
        <v>2745</v>
      </c>
      <c r="E899" s="2066"/>
      <c r="F899" s="2066"/>
      <c r="G899" s="3602">
        <v>2000000</v>
      </c>
      <c r="H899" s="3602"/>
      <c r="I899" s="3602"/>
      <c r="J899" s="3602"/>
      <c r="K899" s="3602"/>
      <c r="L899" s="3602"/>
      <c r="M899" s="3602"/>
      <c r="N899" s="3602"/>
      <c r="O899" s="3602"/>
      <c r="P899" s="3602"/>
      <c r="Q899" s="3602"/>
      <c r="R899" s="3602"/>
    </row>
    <row r="900" spans="1:18" ht="64.5" customHeight="1">
      <c r="A900" s="2051"/>
      <c r="B900" s="2186" t="s">
        <v>2772</v>
      </c>
      <c r="C900" s="2187" t="s">
        <v>2746</v>
      </c>
      <c r="D900" s="3650"/>
      <c r="E900" s="2066"/>
      <c r="F900" s="2066"/>
      <c r="G900" s="3602">
        <v>2000000</v>
      </c>
      <c r="H900" s="3602"/>
      <c r="I900" s="3602"/>
      <c r="J900" s="3602"/>
      <c r="K900" s="3602"/>
      <c r="L900" s="3602"/>
      <c r="M900" s="3602"/>
      <c r="N900" s="3602"/>
      <c r="O900" s="3602"/>
      <c r="P900" s="3602"/>
      <c r="Q900" s="3602"/>
      <c r="R900" s="3602"/>
    </row>
    <row r="901" spans="1:18" ht="64.5" customHeight="1">
      <c r="A901" s="2051"/>
      <c r="B901" s="2186" t="s">
        <v>2773</v>
      </c>
      <c r="C901" s="2187" t="s">
        <v>563</v>
      </c>
      <c r="D901" s="3650"/>
      <c r="E901" s="2066"/>
      <c r="F901" s="2066"/>
      <c r="G901" s="3602">
        <v>1900000</v>
      </c>
      <c r="H901" s="3602"/>
      <c r="I901" s="3602"/>
      <c r="J901" s="3602"/>
      <c r="K901" s="3602"/>
      <c r="L901" s="3602"/>
      <c r="M901" s="3602"/>
      <c r="N901" s="3602"/>
      <c r="O901" s="3602"/>
      <c r="P901" s="3602"/>
      <c r="Q901" s="3602"/>
      <c r="R901" s="3602"/>
    </row>
    <row r="902" spans="1:18" ht="64.5" customHeight="1">
      <c r="A902" s="2051"/>
      <c r="B902" s="2186" t="s">
        <v>2774</v>
      </c>
      <c r="C902" s="2187" t="s">
        <v>563</v>
      </c>
      <c r="D902" s="3650"/>
      <c r="E902" s="2066"/>
      <c r="F902" s="2066"/>
      <c r="G902" s="3602">
        <v>1900000</v>
      </c>
      <c r="H902" s="3602"/>
      <c r="I902" s="3602"/>
      <c r="J902" s="3602"/>
      <c r="K902" s="3602"/>
      <c r="L902" s="3602"/>
      <c r="M902" s="3602"/>
      <c r="N902" s="3602"/>
      <c r="O902" s="3602"/>
      <c r="P902" s="3602"/>
      <c r="Q902" s="3602"/>
      <c r="R902" s="3602"/>
    </row>
    <row r="903" spans="1:18" ht="64.5" customHeight="1">
      <c r="A903" s="2051"/>
      <c r="B903" s="2186" t="s">
        <v>2775</v>
      </c>
      <c r="C903" s="2187" t="s">
        <v>2746</v>
      </c>
      <c r="D903" s="3650"/>
      <c r="E903" s="2066"/>
      <c r="F903" s="2066"/>
      <c r="G903" s="3602">
        <v>2000000</v>
      </c>
      <c r="H903" s="3602"/>
      <c r="I903" s="3602"/>
      <c r="J903" s="3602"/>
      <c r="K903" s="3602"/>
      <c r="L903" s="3602"/>
      <c r="M903" s="3602"/>
      <c r="N903" s="3602"/>
      <c r="O903" s="3602"/>
      <c r="P903" s="3602"/>
      <c r="Q903" s="3602"/>
      <c r="R903" s="3602"/>
    </row>
    <row r="904" spans="1:18" ht="64.5" customHeight="1">
      <c r="A904" s="2051"/>
      <c r="B904" s="2186" t="s">
        <v>2776</v>
      </c>
      <c r="C904" s="2187" t="s">
        <v>563</v>
      </c>
      <c r="D904" s="3650"/>
      <c r="E904" s="2066"/>
      <c r="F904" s="2066"/>
      <c r="G904" s="3602">
        <v>1900000</v>
      </c>
      <c r="H904" s="3602"/>
      <c r="I904" s="3602"/>
      <c r="J904" s="3602"/>
      <c r="K904" s="3602"/>
      <c r="L904" s="3602"/>
      <c r="M904" s="3602"/>
      <c r="N904" s="3602"/>
      <c r="O904" s="3602"/>
      <c r="P904" s="3602"/>
      <c r="Q904" s="3602"/>
      <c r="R904" s="3602"/>
    </row>
    <row r="905" spans="1:18" ht="64.5" customHeight="1">
      <c r="A905" s="2051"/>
      <c r="B905" s="2186" t="s">
        <v>2777</v>
      </c>
      <c r="C905" s="2187" t="s">
        <v>563</v>
      </c>
      <c r="D905" s="3650"/>
      <c r="E905" s="2066"/>
      <c r="F905" s="2066"/>
      <c r="G905" s="3602">
        <v>1900000</v>
      </c>
      <c r="H905" s="3602"/>
      <c r="I905" s="3602"/>
      <c r="J905" s="3602"/>
      <c r="K905" s="3602"/>
      <c r="L905" s="3602"/>
      <c r="M905" s="3602"/>
      <c r="N905" s="3602"/>
      <c r="O905" s="3602"/>
      <c r="P905" s="3602"/>
      <c r="Q905" s="3602"/>
      <c r="R905" s="3602"/>
    </row>
    <row r="906" spans="1:18" ht="64.5" customHeight="1">
      <c r="A906" s="2051"/>
      <c r="B906" s="2194" t="s">
        <v>2778</v>
      </c>
      <c r="C906" s="2187"/>
      <c r="E906" s="2066"/>
      <c r="F906" s="2066"/>
      <c r="G906" s="3602"/>
      <c r="H906" s="3602"/>
      <c r="I906" s="3602"/>
      <c r="J906" s="3602"/>
      <c r="K906" s="3602"/>
      <c r="L906" s="3602"/>
      <c r="M906" s="3602"/>
      <c r="N906" s="3602"/>
      <c r="O906" s="3602"/>
      <c r="P906" s="3602"/>
      <c r="Q906" s="3602"/>
      <c r="R906" s="3602"/>
    </row>
    <row r="907" spans="1:18" ht="64.5" customHeight="1">
      <c r="A907" s="2051"/>
      <c r="B907" s="2186" t="s">
        <v>2779</v>
      </c>
      <c r="C907" s="2187" t="s">
        <v>2746</v>
      </c>
      <c r="D907" s="2195" t="s">
        <v>2745</v>
      </c>
      <c r="E907" s="2066"/>
      <c r="F907" s="2066"/>
      <c r="G907" s="3602">
        <v>2800000</v>
      </c>
      <c r="H907" s="3602"/>
      <c r="I907" s="3602"/>
      <c r="J907" s="3602"/>
      <c r="K907" s="3602"/>
      <c r="L907" s="3602"/>
      <c r="M907" s="3602"/>
      <c r="N907" s="3602"/>
      <c r="O907" s="3602"/>
      <c r="P907" s="3602"/>
      <c r="Q907" s="3602"/>
      <c r="R907" s="3602"/>
    </row>
    <row r="908" spans="1:18" s="2030" customFormat="1" ht="134.25" customHeight="1">
      <c r="A908" s="2051" t="s">
        <v>1835</v>
      </c>
      <c r="B908" s="2231" t="s">
        <v>2780</v>
      </c>
      <c r="C908" s="2234"/>
      <c r="D908" s="2184"/>
      <c r="E908" s="2185"/>
      <c r="F908" s="2185"/>
      <c r="G908" s="2185"/>
      <c r="H908" s="2185"/>
      <c r="I908" s="2185"/>
      <c r="J908" s="2185"/>
      <c r="K908" s="2185"/>
      <c r="L908" s="2185"/>
      <c r="M908" s="2185"/>
      <c r="N908" s="2185"/>
      <c r="O908" s="2185"/>
      <c r="P908" s="2185"/>
      <c r="Q908" s="2185"/>
      <c r="R908" s="2185"/>
    </row>
    <row r="909" spans="1:18" ht="64.5" customHeight="1">
      <c r="A909" s="2051"/>
      <c r="B909" s="2186" t="s">
        <v>2781</v>
      </c>
      <c r="C909" s="2187" t="s">
        <v>2746</v>
      </c>
      <c r="D909" s="3649" t="s">
        <v>2745</v>
      </c>
      <c r="E909" s="2066"/>
      <c r="F909" s="2066"/>
      <c r="G909" s="3602">
        <v>1950000</v>
      </c>
      <c r="H909" s="3602"/>
      <c r="I909" s="3602"/>
      <c r="J909" s="3602"/>
      <c r="K909" s="3602"/>
      <c r="L909" s="3602"/>
      <c r="M909" s="3602"/>
      <c r="N909" s="3602"/>
      <c r="O909" s="3602"/>
      <c r="P909" s="3602"/>
      <c r="Q909" s="3602"/>
      <c r="R909" s="3602"/>
    </row>
    <row r="910" spans="1:18" ht="64.5" customHeight="1">
      <c r="A910" s="2051"/>
      <c r="B910" s="2186" t="s">
        <v>2782</v>
      </c>
      <c r="C910" s="2187" t="s">
        <v>2746</v>
      </c>
      <c r="D910" s="3650"/>
      <c r="E910" s="2066"/>
      <c r="F910" s="2066"/>
      <c r="G910" s="3602">
        <v>1900000</v>
      </c>
      <c r="H910" s="3602"/>
      <c r="I910" s="3602"/>
      <c r="J910" s="3602"/>
      <c r="K910" s="3602"/>
      <c r="L910" s="3602"/>
      <c r="M910" s="3602"/>
      <c r="N910" s="3602"/>
      <c r="O910" s="3602"/>
      <c r="P910" s="3602"/>
      <c r="Q910" s="3602"/>
      <c r="R910" s="3602"/>
    </row>
    <row r="911" spans="1:18" ht="64.5" customHeight="1">
      <c r="A911" s="2051"/>
      <c r="B911" s="2186" t="s">
        <v>2783</v>
      </c>
      <c r="C911" s="2187" t="s">
        <v>2746</v>
      </c>
      <c r="D911" s="3650"/>
      <c r="E911" s="2066"/>
      <c r="F911" s="2066"/>
      <c r="G911" s="3602">
        <v>1850000</v>
      </c>
      <c r="H911" s="3602"/>
      <c r="I911" s="3602"/>
      <c r="J911" s="3602"/>
      <c r="K911" s="3602"/>
      <c r="L911" s="3602"/>
      <c r="M911" s="3602"/>
      <c r="N911" s="3602"/>
      <c r="O911" s="3602"/>
      <c r="P911" s="3602"/>
      <c r="Q911" s="3602"/>
      <c r="R911" s="3602"/>
    </row>
    <row r="912" spans="1:18" ht="64.5" customHeight="1">
      <c r="A912" s="2051"/>
      <c r="B912" s="2186" t="s">
        <v>2784</v>
      </c>
      <c r="C912" s="2187" t="s">
        <v>2746</v>
      </c>
      <c r="D912" s="3650"/>
      <c r="E912" s="2066"/>
      <c r="F912" s="2066"/>
      <c r="G912" s="3602">
        <v>1680000</v>
      </c>
      <c r="H912" s="3602"/>
      <c r="I912" s="3602"/>
      <c r="J912" s="3602"/>
      <c r="K912" s="3602"/>
      <c r="L912" s="3602"/>
      <c r="M912" s="3602"/>
      <c r="N912" s="3602"/>
      <c r="O912" s="3602"/>
      <c r="P912" s="3602"/>
      <c r="Q912" s="3602"/>
      <c r="R912" s="3602"/>
    </row>
    <row r="913" spans="1:18" ht="64.5" customHeight="1">
      <c r="A913" s="2051"/>
      <c r="B913" s="2186" t="s">
        <v>2785</v>
      </c>
      <c r="C913" s="2187" t="s">
        <v>563</v>
      </c>
      <c r="D913" s="3650"/>
      <c r="E913" s="2066"/>
      <c r="F913" s="2066"/>
      <c r="G913" s="3602">
        <v>390000</v>
      </c>
      <c r="H913" s="3602"/>
      <c r="I913" s="3602"/>
      <c r="J913" s="3602"/>
      <c r="K913" s="3602"/>
      <c r="L913" s="3602"/>
      <c r="M913" s="3602"/>
      <c r="N913" s="3602"/>
      <c r="O913" s="3602"/>
      <c r="P913" s="3602"/>
      <c r="Q913" s="3602"/>
      <c r="R913" s="3602"/>
    </row>
    <row r="914" spans="1:18" ht="64.5" customHeight="1">
      <c r="A914" s="2051"/>
      <c r="B914" s="2186" t="s">
        <v>2786</v>
      </c>
      <c r="C914" s="2187" t="s">
        <v>563</v>
      </c>
      <c r="D914" s="3650"/>
      <c r="E914" s="2066"/>
      <c r="F914" s="2066"/>
      <c r="G914" s="3602">
        <v>730000</v>
      </c>
      <c r="H914" s="3602"/>
      <c r="I914" s="3602"/>
      <c r="J914" s="3602"/>
      <c r="K914" s="3602"/>
      <c r="L914" s="3602"/>
      <c r="M914" s="3602"/>
      <c r="N914" s="3602"/>
      <c r="O914" s="3602"/>
      <c r="P914" s="3602"/>
      <c r="Q914" s="3602"/>
      <c r="R914" s="3602"/>
    </row>
    <row r="915" spans="1:18" ht="64.5" customHeight="1">
      <c r="A915" s="2051"/>
      <c r="B915" s="2186" t="s">
        <v>2787</v>
      </c>
      <c r="C915" s="2187" t="s">
        <v>563</v>
      </c>
      <c r="D915" s="3650"/>
      <c r="E915" s="2066"/>
      <c r="F915" s="2066"/>
      <c r="G915" s="3602">
        <v>800000</v>
      </c>
      <c r="H915" s="3602"/>
      <c r="I915" s="3602"/>
      <c r="J915" s="3602"/>
      <c r="K915" s="3602"/>
      <c r="L915" s="3602"/>
      <c r="M915" s="3602"/>
      <c r="N915" s="3602"/>
      <c r="O915" s="3602"/>
      <c r="P915" s="3602"/>
      <c r="Q915" s="3602"/>
      <c r="R915" s="3602"/>
    </row>
    <row r="916" spans="1:18" ht="64.5" customHeight="1">
      <c r="A916" s="2051"/>
      <c r="B916" s="2186" t="s">
        <v>2788</v>
      </c>
      <c r="C916" s="2187" t="s">
        <v>563</v>
      </c>
      <c r="D916" s="3650"/>
      <c r="E916" s="2066"/>
      <c r="F916" s="2066"/>
      <c r="G916" s="3602">
        <v>1300000</v>
      </c>
      <c r="H916" s="3602"/>
      <c r="I916" s="3602"/>
      <c r="J916" s="3602"/>
      <c r="K916" s="3602"/>
      <c r="L916" s="3602"/>
      <c r="M916" s="3602"/>
      <c r="N916" s="3602"/>
      <c r="O916" s="3602"/>
      <c r="P916" s="3602"/>
      <c r="Q916" s="3602"/>
      <c r="R916" s="3602"/>
    </row>
    <row r="917" spans="1:18" ht="64.5" customHeight="1">
      <c r="A917" s="2051"/>
      <c r="B917" s="2186" t="s">
        <v>2789</v>
      </c>
      <c r="C917" s="2187" t="s">
        <v>563</v>
      </c>
      <c r="D917" s="3650"/>
      <c r="E917" s="2066"/>
      <c r="F917" s="2066"/>
      <c r="G917" s="3602">
        <v>400000</v>
      </c>
      <c r="H917" s="3602"/>
      <c r="I917" s="3602"/>
      <c r="J917" s="3602"/>
      <c r="K917" s="3602"/>
      <c r="L917" s="3602"/>
      <c r="M917" s="3602"/>
      <c r="N917" s="3602"/>
      <c r="O917" s="3602"/>
      <c r="P917" s="3602"/>
      <c r="Q917" s="3602"/>
      <c r="R917" s="3602"/>
    </row>
    <row r="918" spans="1:18" ht="64.5" customHeight="1">
      <c r="A918" s="2051"/>
      <c r="B918" s="2186" t="s">
        <v>2790</v>
      </c>
      <c r="C918" s="2187" t="s">
        <v>563</v>
      </c>
      <c r="D918" s="3650"/>
      <c r="E918" s="2066"/>
      <c r="F918" s="2066"/>
      <c r="G918" s="3602">
        <v>700000</v>
      </c>
      <c r="H918" s="3602"/>
      <c r="I918" s="3602"/>
      <c r="J918" s="3602"/>
      <c r="K918" s="3602"/>
      <c r="L918" s="3602"/>
      <c r="M918" s="3602"/>
      <c r="N918" s="3602"/>
      <c r="O918" s="3602"/>
      <c r="P918" s="3602"/>
      <c r="Q918" s="3602"/>
      <c r="R918" s="3602"/>
    </row>
    <row r="919" spans="1:18" s="2030" customFormat="1" ht="132" customHeight="1">
      <c r="A919" s="2051" t="s">
        <v>1832</v>
      </c>
      <c r="B919" s="2231" t="s">
        <v>2791</v>
      </c>
      <c r="C919" s="2234"/>
      <c r="D919" s="2184"/>
      <c r="E919" s="2185"/>
      <c r="F919" s="2185"/>
      <c r="G919" s="2185"/>
      <c r="H919" s="2185"/>
      <c r="I919" s="2185"/>
      <c r="J919" s="2185"/>
      <c r="K919" s="2185"/>
      <c r="L919" s="2185"/>
      <c r="M919" s="2185"/>
      <c r="N919" s="2185"/>
      <c r="O919" s="2185"/>
      <c r="P919" s="2185"/>
      <c r="Q919" s="2185"/>
      <c r="R919" s="2185"/>
    </row>
    <row r="920" spans="1:18" ht="83.25" customHeight="1">
      <c r="A920" s="2051"/>
      <c r="B920" s="2186" t="s">
        <v>2792</v>
      </c>
      <c r="C920" s="2187" t="s">
        <v>2746</v>
      </c>
      <c r="D920" s="3649" t="s">
        <v>2745</v>
      </c>
      <c r="E920" s="2066"/>
      <c r="F920" s="2066"/>
      <c r="G920" s="3602">
        <v>2900000</v>
      </c>
      <c r="H920" s="3602"/>
      <c r="I920" s="3602"/>
      <c r="J920" s="3602"/>
      <c r="K920" s="3602"/>
      <c r="L920" s="3602"/>
      <c r="M920" s="3602"/>
      <c r="N920" s="3602"/>
      <c r="O920" s="3602"/>
      <c r="P920" s="3602"/>
      <c r="Q920" s="3602"/>
      <c r="R920" s="3602"/>
    </row>
    <row r="921" spans="1:18" ht="64.5" customHeight="1">
      <c r="A921" s="2051"/>
      <c r="B921" s="2186" t="s">
        <v>2793</v>
      </c>
      <c r="C921" s="2187" t="s">
        <v>563</v>
      </c>
      <c r="D921" s="3650"/>
      <c r="E921" s="2066"/>
      <c r="F921" s="2066"/>
      <c r="G921" s="3602">
        <v>4500000</v>
      </c>
      <c r="H921" s="3602"/>
      <c r="I921" s="3602"/>
      <c r="J921" s="3602"/>
      <c r="K921" s="3602"/>
      <c r="L921" s="3602"/>
      <c r="M921" s="3602"/>
      <c r="N921" s="3602"/>
      <c r="O921" s="3602"/>
      <c r="P921" s="3602"/>
      <c r="Q921" s="3602"/>
      <c r="R921" s="3602"/>
    </row>
    <row r="922" spans="1:18" ht="64.5" customHeight="1">
      <c r="A922" s="2051"/>
      <c r="B922" s="2186" t="s">
        <v>2794</v>
      </c>
      <c r="C922" s="2187" t="s">
        <v>563</v>
      </c>
      <c r="D922" s="3650"/>
      <c r="E922" s="2066"/>
      <c r="F922" s="2066"/>
      <c r="G922" s="3602">
        <v>8000000</v>
      </c>
      <c r="H922" s="3602"/>
      <c r="I922" s="3602"/>
      <c r="J922" s="3602"/>
      <c r="K922" s="3602"/>
      <c r="L922" s="3602"/>
      <c r="M922" s="3602"/>
      <c r="N922" s="3602"/>
      <c r="O922" s="3602"/>
      <c r="P922" s="3602"/>
      <c r="Q922" s="3602"/>
      <c r="R922" s="3602"/>
    </row>
    <row r="923" spans="1:18" s="2030" customFormat="1" ht="142.5" customHeight="1">
      <c r="A923" s="2051" t="s">
        <v>1312</v>
      </c>
      <c r="B923" s="2231" t="s">
        <v>2795</v>
      </c>
      <c r="C923" s="2234"/>
      <c r="D923" s="2184"/>
      <c r="E923" s="2185"/>
      <c r="F923" s="2185"/>
      <c r="G923" s="2185"/>
      <c r="H923" s="2185"/>
      <c r="I923" s="2185"/>
      <c r="J923" s="2185"/>
      <c r="K923" s="2185"/>
      <c r="L923" s="2185"/>
      <c r="M923" s="2185"/>
      <c r="N923" s="2185"/>
      <c r="O923" s="2185"/>
      <c r="P923" s="2185"/>
      <c r="Q923" s="2185"/>
      <c r="R923" s="2185"/>
    </row>
    <row r="924" spans="1:18" ht="64.5" customHeight="1">
      <c r="A924" s="2051"/>
      <c r="B924" s="2186" t="s">
        <v>2796</v>
      </c>
      <c r="C924" s="2187" t="s">
        <v>2746</v>
      </c>
      <c r="D924" s="3649" t="s">
        <v>2745</v>
      </c>
      <c r="E924" s="2066"/>
      <c r="F924" s="2066"/>
      <c r="G924" s="3602">
        <v>2200000</v>
      </c>
      <c r="H924" s="3602"/>
      <c r="I924" s="3602"/>
      <c r="J924" s="3602"/>
      <c r="K924" s="3602"/>
      <c r="L924" s="3602"/>
      <c r="M924" s="3602"/>
      <c r="N924" s="3602"/>
      <c r="O924" s="3602"/>
      <c r="P924" s="3602"/>
      <c r="Q924" s="3602"/>
      <c r="R924" s="3602"/>
    </row>
    <row r="925" spans="1:18" ht="64.5" customHeight="1">
      <c r="A925" s="2051"/>
      <c r="B925" s="2186" t="s">
        <v>2797</v>
      </c>
      <c r="C925" s="2187" t="s">
        <v>563</v>
      </c>
      <c r="D925" s="3650"/>
      <c r="E925" s="2066"/>
      <c r="F925" s="2066"/>
      <c r="G925" s="3602">
        <v>2900000</v>
      </c>
      <c r="H925" s="3602"/>
      <c r="I925" s="3602"/>
      <c r="J925" s="3602"/>
      <c r="K925" s="3602"/>
      <c r="L925" s="3602"/>
      <c r="M925" s="3602"/>
      <c r="N925" s="3602"/>
      <c r="O925" s="3602"/>
      <c r="P925" s="3602"/>
      <c r="Q925" s="3602"/>
      <c r="R925" s="3602"/>
    </row>
    <row r="926" spans="1:18" ht="64.5" customHeight="1">
      <c r="A926" s="2051"/>
      <c r="B926" s="2186" t="s">
        <v>2798</v>
      </c>
      <c r="C926" s="2187" t="s">
        <v>563</v>
      </c>
      <c r="D926" s="3650"/>
      <c r="E926" s="2066"/>
      <c r="F926" s="2066"/>
      <c r="G926" s="3602">
        <v>4500000</v>
      </c>
      <c r="H926" s="3602"/>
      <c r="I926" s="3602"/>
      <c r="J926" s="3602"/>
      <c r="K926" s="3602"/>
      <c r="L926" s="3602"/>
      <c r="M926" s="3602"/>
      <c r="N926" s="3602"/>
      <c r="O926" s="3602"/>
      <c r="P926" s="3602"/>
      <c r="Q926" s="3602"/>
      <c r="R926" s="3602"/>
    </row>
    <row r="927" spans="1:18" s="2030" customFormat="1" ht="142.5" customHeight="1">
      <c r="A927" s="2051" t="s">
        <v>1313</v>
      </c>
      <c r="B927" s="2231" t="s">
        <v>2799</v>
      </c>
      <c r="C927" s="2234"/>
      <c r="D927" s="2184"/>
      <c r="E927" s="2185"/>
      <c r="F927" s="2185"/>
      <c r="G927" s="2185"/>
      <c r="H927" s="2185"/>
      <c r="I927" s="2185"/>
      <c r="J927" s="2185"/>
      <c r="K927" s="2185"/>
      <c r="L927" s="2185"/>
      <c r="M927" s="2185"/>
      <c r="N927" s="2185"/>
      <c r="O927" s="2185"/>
      <c r="P927" s="2185"/>
      <c r="Q927" s="2185"/>
      <c r="R927" s="2185"/>
    </row>
    <row r="928" spans="1:18" ht="29.25" customHeight="1">
      <c r="A928" s="2051"/>
      <c r="B928" s="2186" t="s">
        <v>2800</v>
      </c>
      <c r="C928" s="2187" t="s">
        <v>2746</v>
      </c>
      <c r="D928" s="3649" t="s">
        <v>2745</v>
      </c>
      <c r="E928" s="2066"/>
      <c r="F928" s="2066"/>
      <c r="G928" s="3602">
        <v>2130000</v>
      </c>
      <c r="H928" s="3602"/>
      <c r="I928" s="3602"/>
      <c r="J928" s="3602"/>
      <c r="K928" s="3602"/>
      <c r="L928" s="3602"/>
      <c r="M928" s="3602"/>
      <c r="N928" s="3602"/>
      <c r="O928" s="3602"/>
      <c r="P928" s="3602"/>
      <c r="Q928" s="3602"/>
      <c r="R928" s="3602"/>
    </row>
    <row r="929" spans="1:18" ht="29.25" customHeight="1">
      <c r="A929" s="2051"/>
      <c r="B929" s="2186" t="s">
        <v>2801</v>
      </c>
      <c r="C929" s="2187" t="s">
        <v>2746</v>
      </c>
      <c r="D929" s="3650"/>
      <c r="E929" s="2066"/>
      <c r="F929" s="2066"/>
      <c r="G929" s="3602">
        <v>1980000</v>
      </c>
      <c r="H929" s="3602"/>
      <c r="I929" s="3602"/>
      <c r="J929" s="3602"/>
      <c r="K929" s="3602"/>
      <c r="L929" s="3602"/>
      <c r="M929" s="3602"/>
      <c r="N929" s="3602"/>
      <c r="O929" s="3602"/>
      <c r="P929" s="3602"/>
      <c r="Q929" s="3602"/>
      <c r="R929" s="3602"/>
    </row>
    <row r="930" spans="1:18" ht="29.25" customHeight="1">
      <c r="A930" s="2051"/>
      <c r="B930" s="2186" t="s">
        <v>2802</v>
      </c>
      <c r="C930" s="2187" t="s">
        <v>2746</v>
      </c>
      <c r="D930" s="3650"/>
      <c r="E930" s="2066"/>
      <c r="F930" s="2066"/>
      <c r="G930" s="3602">
        <v>2300000</v>
      </c>
      <c r="H930" s="3602"/>
      <c r="I930" s="3602"/>
      <c r="J930" s="3602"/>
      <c r="K930" s="3602"/>
      <c r="L930" s="3602"/>
      <c r="M930" s="3602"/>
      <c r="N930" s="3602"/>
      <c r="O930" s="3602"/>
      <c r="P930" s="3602"/>
      <c r="Q930" s="3602"/>
      <c r="R930" s="3602"/>
    </row>
    <row r="931" spans="1:18" ht="29.25" customHeight="1">
      <c r="A931" s="2051"/>
      <c r="B931" s="2186" t="s">
        <v>2803</v>
      </c>
      <c r="C931" s="2187" t="s">
        <v>2746</v>
      </c>
      <c r="D931" s="3650"/>
      <c r="E931" s="2066"/>
      <c r="F931" s="2066"/>
      <c r="G931" s="3602">
        <v>2485000</v>
      </c>
      <c r="H931" s="3602"/>
      <c r="I931" s="3602"/>
      <c r="J931" s="3602"/>
      <c r="K931" s="3602"/>
      <c r="L931" s="3602"/>
      <c r="M931" s="3602"/>
      <c r="N931" s="3602"/>
      <c r="O931" s="3602"/>
      <c r="P931" s="3602"/>
      <c r="Q931" s="3602"/>
      <c r="R931" s="3602"/>
    </row>
    <row r="932" spans="1:18" ht="29.25" customHeight="1">
      <c r="A932" s="2051"/>
      <c r="B932" s="2186" t="s">
        <v>2804</v>
      </c>
      <c r="C932" s="2187" t="s">
        <v>2746</v>
      </c>
      <c r="D932" s="3650"/>
      <c r="E932" s="2066"/>
      <c r="F932" s="2066"/>
      <c r="G932" s="3602">
        <v>2880000</v>
      </c>
      <c r="H932" s="3602"/>
      <c r="I932" s="3602"/>
      <c r="J932" s="3602"/>
      <c r="K932" s="3602"/>
      <c r="L932" s="3602"/>
      <c r="M932" s="3602"/>
      <c r="N932" s="3602"/>
      <c r="O932" s="3602"/>
      <c r="P932" s="3602"/>
      <c r="Q932" s="3602"/>
      <c r="R932" s="3602"/>
    </row>
    <row r="933" spans="1:18" ht="29.25" customHeight="1">
      <c r="A933" s="2051"/>
      <c r="B933" s="2186" t="s">
        <v>2805</v>
      </c>
      <c r="C933" s="2187" t="s">
        <v>2746</v>
      </c>
      <c r="D933" s="3650"/>
      <c r="E933" s="2066"/>
      <c r="F933" s="2066"/>
      <c r="G933" s="3602">
        <v>2670000</v>
      </c>
      <c r="H933" s="3602"/>
      <c r="I933" s="3602"/>
      <c r="J933" s="3602"/>
      <c r="K933" s="3602"/>
      <c r="L933" s="3602"/>
      <c r="M933" s="3602"/>
      <c r="N933" s="3602"/>
      <c r="O933" s="3602"/>
      <c r="P933" s="3602"/>
      <c r="Q933" s="3602"/>
      <c r="R933" s="3602"/>
    </row>
    <row r="934" spans="1:18" ht="29.25" customHeight="1">
      <c r="A934" s="2051"/>
      <c r="B934" s="2186" t="s">
        <v>2806</v>
      </c>
      <c r="C934" s="2187" t="s">
        <v>2746</v>
      </c>
      <c r="D934" s="3650"/>
      <c r="E934" s="2066"/>
      <c r="F934" s="2066"/>
      <c r="G934" s="3602">
        <v>2940000</v>
      </c>
      <c r="H934" s="3602"/>
      <c r="I934" s="3602"/>
      <c r="J934" s="3602"/>
      <c r="K934" s="3602"/>
      <c r="L934" s="3602"/>
      <c r="M934" s="3602"/>
      <c r="N934" s="3602"/>
      <c r="O934" s="3602"/>
      <c r="P934" s="3602"/>
      <c r="Q934" s="3602"/>
      <c r="R934" s="3602"/>
    </row>
    <row r="935" spans="1:18" s="2030" customFormat="1" ht="79.5" customHeight="1">
      <c r="A935" s="2051" t="s">
        <v>1379</v>
      </c>
      <c r="B935" s="2231" t="s">
        <v>2807</v>
      </c>
      <c r="C935" s="2234"/>
      <c r="D935" s="2184"/>
      <c r="E935" s="2185"/>
      <c r="F935" s="2185"/>
      <c r="G935" s="2185"/>
      <c r="H935" s="2185"/>
      <c r="I935" s="2185"/>
      <c r="J935" s="2185"/>
      <c r="K935" s="2185"/>
      <c r="L935" s="2185"/>
      <c r="M935" s="2185"/>
      <c r="N935" s="2185"/>
      <c r="O935" s="2185"/>
      <c r="P935" s="2185"/>
      <c r="Q935" s="2185"/>
      <c r="R935" s="2185"/>
    </row>
    <row r="936" spans="1:18" ht="29.25" customHeight="1">
      <c r="A936" s="2051"/>
      <c r="B936" s="2186" t="s">
        <v>2808</v>
      </c>
      <c r="C936" s="2187" t="s">
        <v>2746</v>
      </c>
      <c r="D936" s="2066"/>
      <c r="E936" s="2066"/>
      <c r="F936" s="2066"/>
      <c r="G936" s="3602">
        <v>4885000</v>
      </c>
      <c r="H936" s="3602"/>
      <c r="I936" s="3602"/>
      <c r="J936" s="3602"/>
      <c r="K936" s="3602"/>
      <c r="L936" s="3602"/>
      <c r="M936" s="3602"/>
      <c r="N936" s="3602"/>
      <c r="O936" s="3602"/>
      <c r="P936" s="3602"/>
      <c r="Q936" s="3602"/>
      <c r="R936" s="3602"/>
    </row>
    <row r="937" spans="1:18" ht="29.25" customHeight="1">
      <c r="A937" s="2051"/>
      <c r="B937" s="2186" t="s">
        <v>2809</v>
      </c>
      <c r="C937" s="2187" t="s">
        <v>2746</v>
      </c>
      <c r="D937" s="2066"/>
      <c r="E937" s="2066"/>
      <c r="F937" s="2066"/>
      <c r="G937" s="3602">
        <v>5545000</v>
      </c>
      <c r="H937" s="3602"/>
      <c r="I937" s="3602"/>
      <c r="J937" s="3602"/>
      <c r="K937" s="3602"/>
      <c r="L937" s="3602"/>
      <c r="M937" s="3602"/>
      <c r="N937" s="3602"/>
      <c r="O937" s="3602"/>
      <c r="P937" s="3602"/>
      <c r="Q937" s="3602"/>
      <c r="R937" s="3602"/>
    </row>
    <row r="938" spans="1:18" ht="29.25" customHeight="1">
      <c r="A938" s="2051"/>
      <c r="B938" s="2186" t="s">
        <v>2810</v>
      </c>
      <c r="C938" s="2187" t="s">
        <v>2746</v>
      </c>
      <c r="D938" s="2066"/>
      <c r="E938" s="2066"/>
      <c r="F938" s="2066"/>
      <c r="G938" s="3602">
        <v>8515000</v>
      </c>
      <c r="H938" s="3602"/>
      <c r="I938" s="3602"/>
      <c r="J938" s="3602"/>
      <c r="K938" s="3602"/>
      <c r="L938" s="3602"/>
      <c r="M938" s="3602"/>
      <c r="N938" s="3602"/>
      <c r="O938" s="3602"/>
      <c r="P938" s="3602"/>
      <c r="Q938" s="3602"/>
      <c r="R938" s="3602"/>
    </row>
    <row r="939" spans="1:18" ht="29.25" customHeight="1">
      <c r="A939" s="2051"/>
      <c r="B939" s="2186" t="s">
        <v>2811</v>
      </c>
      <c r="C939" s="2187" t="s">
        <v>2746</v>
      </c>
      <c r="D939" s="2066"/>
      <c r="E939" s="2066"/>
      <c r="F939" s="2066"/>
      <c r="G939" s="3602">
        <v>9285000</v>
      </c>
      <c r="H939" s="3602"/>
      <c r="I939" s="3602"/>
      <c r="J939" s="3602"/>
      <c r="K939" s="3602"/>
      <c r="L939" s="3602"/>
      <c r="M939" s="3602"/>
      <c r="N939" s="3602"/>
      <c r="O939" s="3602"/>
      <c r="P939" s="3602"/>
      <c r="Q939" s="3602"/>
      <c r="R939" s="3602"/>
    </row>
    <row r="940" spans="1:18" ht="29.25" customHeight="1">
      <c r="A940" s="2051"/>
      <c r="B940" s="2186" t="s">
        <v>2812</v>
      </c>
      <c r="C940" s="2187" t="s">
        <v>2746</v>
      </c>
      <c r="D940" s="2066"/>
      <c r="E940" s="2066"/>
      <c r="F940" s="2066"/>
      <c r="G940" s="3602">
        <v>3675000</v>
      </c>
      <c r="H940" s="3602"/>
      <c r="I940" s="3602"/>
      <c r="J940" s="3602"/>
      <c r="K940" s="3602"/>
      <c r="L940" s="3602"/>
      <c r="M940" s="3602"/>
      <c r="N940" s="3602"/>
      <c r="O940" s="3602"/>
      <c r="P940" s="3602"/>
      <c r="Q940" s="3602"/>
      <c r="R940" s="3602"/>
    </row>
    <row r="941" spans="1:18" ht="29.25" customHeight="1">
      <c r="A941" s="2051"/>
      <c r="B941" s="2186" t="s">
        <v>2813</v>
      </c>
      <c r="C941" s="2187" t="s">
        <v>2746</v>
      </c>
      <c r="D941" s="2066"/>
      <c r="E941" s="2066"/>
      <c r="F941" s="2066"/>
      <c r="G941" s="3602">
        <v>4775000</v>
      </c>
      <c r="H941" s="3602"/>
      <c r="I941" s="3602"/>
      <c r="J941" s="3602"/>
      <c r="K941" s="3602"/>
      <c r="L941" s="3602"/>
      <c r="M941" s="3602"/>
      <c r="N941" s="3602"/>
      <c r="O941" s="3602"/>
      <c r="P941" s="3602"/>
      <c r="Q941" s="3602"/>
      <c r="R941" s="3602"/>
    </row>
    <row r="942" spans="1:18" ht="54" customHeight="1">
      <c r="A942" s="2051">
        <v>2</v>
      </c>
      <c r="B942" s="3603" t="s">
        <v>2818</v>
      </c>
      <c r="C942" s="3604"/>
      <c r="D942" s="3604"/>
      <c r="E942" s="3604"/>
      <c r="F942" s="3604"/>
      <c r="G942" s="3604"/>
      <c r="H942" s="3604"/>
      <c r="I942" s="3604"/>
      <c r="J942" s="3604"/>
      <c r="K942" s="3604"/>
      <c r="L942" s="3604"/>
      <c r="M942" s="3604"/>
      <c r="N942" s="3604"/>
      <c r="O942" s="3604"/>
      <c r="P942" s="3604"/>
      <c r="Q942" s="3604"/>
      <c r="R942" s="3604"/>
    </row>
    <row r="943" spans="1:18" ht="28.5" customHeight="1">
      <c r="A943" s="2051"/>
      <c r="B943" s="2231"/>
      <c r="C943" s="3611" t="s">
        <v>2819</v>
      </c>
      <c r="D943" s="3611"/>
      <c r="E943" s="3611"/>
      <c r="F943" s="3611"/>
      <c r="G943" s="3611"/>
      <c r="H943" s="3611"/>
      <c r="I943" s="3611"/>
      <c r="J943" s="3611"/>
      <c r="K943" s="3611"/>
      <c r="L943" s="3611"/>
      <c r="M943" s="3611"/>
      <c r="N943" s="3611"/>
      <c r="O943" s="3611"/>
      <c r="P943" s="3611"/>
      <c r="Q943" s="3611"/>
      <c r="R943" s="3611"/>
    </row>
    <row r="944" spans="1:18" s="2030" customFormat="1" ht="51.75" customHeight="1">
      <c r="A944" s="2051" t="s">
        <v>1623</v>
      </c>
      <c r="B944" s="3612" t="s">
        <v>3000</v>
      </c>
      <c r="C944" s="3613"/>
      <c r="D944" s="3613"/>
      <c r="E944" s="3613"/>
      <c r="F944" s="3614"/>
      <c r="G944" s="2185"/>
      <c r="H944" s="2185"/>
      <c r="I944" s="2185"/>
      <c r="J944" s="2185"/>
      <c r="K944" s="2185"/>
      <c r="L944" s="2185"/>
      <c r="M944" s="2185"/>
      <c r="N944" s="2185"/>
      <c r="O944" s="2185"/>
      <c r="P944" s="2185"/>
      <c r="Q944" s="2185"/>
      <c r="R944" s="2185"/>
    </row>
    <row r="945" spans="1:18" ht="64.5" customHeight="1">
      <c r="A945" s="2051"/>
      <c r="B945" s="2197" t="s">
        <v>2820</v>
      </c>
      <c r="C945" s="2187" t="s">
        <v>2821</v>
      </c>
      <c r="D945" s="3689" t="s">
        <v>2826</v>
      </c>
      <c r="E945" s="2066"/>
      <c r="F945" s="2066"/>
      <c r="G945" s="3602">
        <v>2847805</v>
      </c>
      <c r="H945" s="3602"/>
      <c r="I945" s="3602"/>
      <c r="J945" s="3602"/>
      <c r="K945" s="3602"/>
      <c r="L945" s="3602"/>
      <c r="M945" s="3602"/>
      <c r="N945" s="3602"/>
      <c r="O945" s="3602"/>
      <c r="P945" s="3602"/>
      <c r="Q945" s="3602"/>
      <c r="R945" s="3602"/>
    </row>
    <row r="946" spans="1:18" ht="104.25" customHeight="1">
      <c r="A946" s="2051"/>
      <c r="B946" s="2197" t="s">
        <v>2822</v>
      </c>
      <c r="C946" s="2187" t="s">
        <v>2821</v>
      </c>
      <c r="D946" s="3690"/>
      <c r="E946" s="2066"/>
      <c r="F946" s="2066"/>
      <c r="G946" s="3602">
        <v>3570650</v>
      </c>
      <c r="H946" s="3602"/>
      <c r="I946" s="3602"/>
      <c r="J946" s="3602"/>
      <c r="K946" s="3602"/>
      <c r="L946" s="3602"/>
      <c r="M946" s="3602"/>
      <c r="N946" s="3602"/>
      <c r="O946" s="3602"/>
      <c r="P946" s="3602"/>
      <c r="Q946" s="3602"/>
      <c r="R946" s="3602"/>
    </row>
    <row r="947" spans="1:18" ht="104.25" customHeight="1">
      <c r="A947" s="2051"/>
      <c r="B947" s="2197" t="s">
        <v>2823</v>
      </c>
      <c r="C947" s="2187" t="s">
        <v>2821</v>
      </c>
      <c r="D947" s="3690"/>
      <c r="E947" s="2066"/>
      <c r="F947" s="2066"/>
      <c r="G947" s="3602">
        <v>3565927</v>
      </c>
      <c r="H947" s="3602"/>
      <c r="I947" s="3602"/>
      <c r="J947" s="3602"/>
      <c r="K947" s="3602"/>
      <c r="L947" s="3602"/>
      <c r="M947" s="3602"/>
      <c r="N947" s="3602"/>
      <c r="O947" s="3602"/>
      <c r="P947" s="3602"/>
      <c r="Q947" s="3602"/>
      <c r="R947" s="3602"/>
    </row>
    <row r="948" spans="1:18" ht="104.25" customHeight="1">
      <c r="A948" s="2051"/>
      <c r="B948" s="2197" t="s">
        <v>2824</v>
      </c>
      <c r="C948" s="2187" t="s">
        <v>2821</v>
      </c>
      <c r="D948" s="3690"/>
      <c r="E948" s="2066"/>
      <c r="F948" s="2066"/>
      <c r="G948" s="3602">
        <v>4190137</v>
      </c>
      <c r="H948" s="3602"/>
      <c r="I948" s="3602"/>
      <c r="J948" s="3602"/>
      <c r="K948" s="3602"/>
      <c r="L948" s="3602"/>
      <c r="M948" s="3602"/>
      <c r="N948" s="3602"/>
      <c r="O948" s="3602"/>
      <c r="P948" s="3602"/>
      <c r="Q948" s="3602"/>
      <c r="R948" s="3602"/>
    </row>
    <row r="949" spans="1:18" ht="104.25" customHeight="1">
      <c r="A949" s="2051"/>
      <c r="B949" s="2197" t="s">
        <v>2825</v>
      </c>
      <c r="C949" s="2187" t="s">
        <v>2821</v>
      </c>
      <c r="D949" s="3690"/>
      <c r="E949" s="2066"/>
      <c r="F949" s="2066"/>
      <c r="G949" s="3602">
        <v>3946831</v>
      </c>
      <c r="H949" s="3602"/>
      <c r="I949" s="3602"/>
      <c r="J949" s="3602"/>
      <c r="K949" s="3602"/>
      <c r="L949" s="3602"/>
      <c r="M949" s="3602"/>
      <c r="N949" s="3602"/>
      <c r="O949" s="3602"/>
      <c r="P949" s="3602"/>
      <c r="Q949" s="3602"/>
      <c r="R949" s="3602"/>
    </row>
    <row r="950" spans="1:18" s="2030" customFormat="1" ht="51.75" customHeight="1">
      <c r="A950" s="2051" t="s">
        <v>1624</v>
      </c>
      <c r="B950" s="3612" t="s">
        <v>3001</v>
      </c>
      <c r="C950" s="3613"/>
      <c r="D950" s="3613"/>
      <c r="E950" s="3613"/>
      <c r="F950" s="3614"/>
      <c r="G950" s="2185"/>
      <c r="H950" s="2185"/>
      <c r="I950" s="2185"/>
      <c r="J950" s="2185"/>
      <c r="K950" s="2185"/>
      <c r="L950" s="2185"/>
      <c r="M950" s="2185"/>
      <c r="N950" s="2185"/>
      <c r="O950" s="2185"/>
      <c r="P950" s="2185"/>
      <c r="Q950" s="2185"/>
      <c r="R950" s="2185"/>
    </row>
    <row r="951" spans="1:18" ht="77.25" customHeight="1">
      <c r="A951" s="2051"/>
      <c r="B951" s="2197" t="s">
        <v>2827</v>
      </c>
      <c r="C951" s="2187" t="s">
        <v>2821</v>
      </c>
      <c r="D951" s="3691" t="s">
        <v>2826</v>
      </c>
      <c r="E951" s="2066"/>
      <c r="F951" s="2066"/>
      <c r="G951" s="3602">
        <v>3620789</v>
      </c>
      <c r="H951" s="3602"/>
      <c r="I951" s="3602"/>
      <c r="J951" s="3602"/>
      <c r="K951" s="3602"/>
      <c r="L951" s="3602"/>
      <c r="M951" s="3602"/>
      <c r="N951" s="3602"/>
      <c r="O951" s="3602"/>
      <c r="P951" s="3602"/>
      <c r="Q951" s="3602"/>
      <c r="R951" s="3602"/>
    </row>
    <row r="952" spans="1:18" s="2193" customFormat="1" ht="128.25" customHeight="1">
      <c r="A952" s="2188"/>
      <c r="B952" s="2197" t="s">
        <v>2828</v>
      </c>
      <c r="C952" s="2187" t="s">
        <v>2821</v>
      </c>
      <c r="D952" s="3692"/>
      <c r="E952" s="2066"/>
      <c r="F952" s="2066"/>
      <c r="G952" s="3602">
        <v>6174888</v>
      </c>
      <c r="H952" s="3602"/>
      <c r="I952" s="3602"/>
      <c r="J952" s="3602"/>
      <c r="K952" s="3602"/>
      <c r="L952" s="3602"/>
      <c r="M952" s="3602"/>
      <c r="N952" s="3602"/>
      <c r="O952" s="3602"/>
      <c r="P952" s="3602"/>
      <c r="Q952" s="3602"/>
      <c r="R952" s="3602"/>
    </row>
    <row r="953" spans="1:18" ht="99.75" customHeight="1">
      <c r="A953" s="2051"/>
      <c r="B953" s="2197" t="s">
        <v>2829</v>
      </c>
      <c r="C953" s="2187" t="s">
        <v>2821</v>
      </c>
      <c r="D953" s="3692"/>
      <c r="E953" s="2066"/>
      <c r="F953" s="2066"/>
      <c r="G953" s="3602">
        <v>6144948</v>
      </c>
      <c r="H953" s="3602"/>
      <c r="I953" s="3602"/>
      <c r="J953" s="3602"/>
      <c r="K953" s="3602"/>
      <c r="L953" s="3602"/>
      <c r="M953" s="3602"/>
      <c r="N953" s="3602"/>
      <c r="O953" s="3602"/>
      <c r="P953" s="3602"/>
      <c r="Q953" s="3602"/>
      <c r="R953" s="3602"/>
    </row>
    <row r="954" spans="1:18" ht="98.25" customHeight="1">
      <c r="A954" s="2051"/>
      <c r="B954" s="2197" t="s">
        <v>2830</v>
      </c>
      <c r="C954" s="2187" t="s">
        <v>2821</v>
      </c>
      <c r="D954" s="3692"/>
      <c r="E954" s="2066"/>
      <c r="F954" s="2066"/>
      <c r="G954" s="3602">
        <v>6241344</v>
      </c>
      <c r="H954" s="3602"/>
      <c r="I954" s="3602"/>
      <c r="J954" s="3602"/>
      <c r="K954" s="3602"/>
      <c r="L954" s="3602"/>
      <c r="M954" s="3602"/>
      <c r="N954" s="3602"/>
      <c r="O954" s="3602"/>
      <c r="P954" s="3602"/>
      <c r="Q954" s="3602"/>
      <c r="R954" s="3602"/>
    </row>
    <row r="955" spans="1:18" ht="97.5" customHeight="1">
      <c r="A955" s="2051"/>
      <c r="B955" s="2197" t="s">
        <v>2831</v>
      </c>
      <c r="C955" s="2187" t="s">
        <v>2821</v>
      </c>
      <c r="D955" s="3693"/>
      <c r="E955" s="2066"/>
      <c r="F955" s="2066"/>
      <c r="G955" s="3602">
        <v>6590730</v>
      </c>
      <c r="H955" s="3602"/>
      <c r="I955" s="3602"/>
      <c r="J955" s="3602"/>
      <c r="K955" s="3602"/>
      <c r="L955" s="3602"/>
      <c r="M955" s="3602"/>
      <c r="N955" s="3602"/>
      <c r="O955" s="3602"/>
      <c r="P955" s="3602"/>
      <c r="Q955" s="3602"/>
      <c r="R955" s="3602"/>
    </row>
    <row r="956" spans="1:18" s="2030" customFormat="1" ht="51.75" customHeight="1">
      <c r="A956" s="2051" t="s">
        <v>1625</v>
      </c>
      <c r="B956" s="3612" t="s">
        <v>3002</v>
      </c>
      <c r="C956" s="3613"/>
      <c r="D956" s="3613"/>
      <c r="E956" s="3613"/>
      <c r="F956" s="3614"/>
      <c r="G956" s="2185"/>
      <c r="H956" s="2185"/>
      <c r="I956" s="2185"/>
      <c r="J956" s="2185"/>
      <c r="K956" s="2185"/>
      <c r="L956" s="2185"/>
      <c r="M956" s="2185"/>
      <c r="N956" s="2185"/>
      <c r="O956" s="2185"/>
      <c r="P956" s="2185"/>
      <c r="Q956" s="2185"/>
      <c r="R956" s="2185"/>
    </row>
    <row r="957" spans="1:18" ht="64.5" customHeight="1">
      <c r="A957" s="2051"/>
      <c r="B957" s="2197" t="s">
        <v>2832</v>
      </c>
      <c r="C957" s="2187" t="s">
        <v>2821</v>
      </c>
      <c r="D957" s="3691" t="s">
        <v>2838</v>
      </c>
      <c r="E957" s="2066"/>
      <c r="F957" s="2066"/>
      <c r="G957" s="3602">
        <v>3799395</v>
      </c>
      <c r="H957" s="3602"/>
      <c r="I957" s="3602"/>
      <c r="J957" s="3602"/>
      <c r="K957" s="3602"/>
      <c r="L957" s="3602"/>
      <c r="M957" s="3602"/>
      <c r="N957" s="3602"/>
      <c r="O957" s="3602"/>
      <c r="P957" s="3602"/>
      <c r="Q957" s="3602"/>
      <c r="R957" s="3602"/>
    </row>
    <row r="958" spans="1:18" ht="106.5" customHeight="1">
      <c r="A958" s="2051"/>
      <c r="B958" s="2197" t="s">
        <v>2833</v>
      </c>
      <c r="C958" s="2187" t="s">
        <v>2821</v>
      </c>
      <c r="D958" s="3692"/>
      <c r="E958" s="2066"/>
      <c r="F958" s="2066"/>
      <c r="G958" s="3602">
        <v>5299149</v>
      </c>
      <c r="H958" s="3602"/>
      <c r="I958" s="3602"/>
      <c r="J958" s="3602"/>
      <c r="K958" s="3602"/>
      <c r="L958" s="3602"/>
      <c r="M958" s="3602"/>
      <c r="N958" s="3602"/>
      <c r="O958" s="3602"/>
      <c r="P958" s="3602"/>
      <c r="Q958" s="3602"/>
      <c r="R958" s="3602"/>
    </row>
    <row r="959" spans="1:18" ht="89.25" customHeight="1">
      <c r="A959" s="2051"/>
      <c r="B959" s="2197" t="s">
        <v>2834</v>
      </c>
      <c r="C959" s="2187" t="s">
        <v>2821</v>
      </c>
      <c r="D959" s="3692"/>
      <c r="E959" s="2066"/>
      <c r="F959" s="2066"/>
      <c r="G959" s="3602">
        <v>5248593</v>
      </c>
      <c r="H959" s="3602"/>
      <c r="I959" s="3602"/>
      <c r="J959" s="3602"/>
      <c r="K959" s="3602"/>
      <c r="L959" s="3602"/>
      <c r="M959" s="3602"/>
      <c r="N959" s="3602"/>
      <c r="O959" s="3602"/>
      <c r="P959" s="3602"/>
      <c r="Q959" s="3602"/>
      <c r="R959" s="3602"/>
    </row>
    <row r="960" spans="1:18" s="2193" customFormat="1" ht="100.5" customHeight="1">
      <c r="A960" s="2188"/>
      <c r="B960" s="2197" t="s">
        <v>2835</v>
      </c>
      <c r="C960" s="2187" t="s">
        <v>2821</v>
      </c>
      <c r="D960" s="3692"/>
      <c r="E960" s="2192"/>
      <c r="F960" s="2192"/>
      <c r="G960" s="3602">
        <v>5770815</v>
      </c>
      <c r="H960" s="3602"/>
      <c r="I960" s="3602"/>
      <c r="J960" s="3602"/>
      <c r="K960" s="3602"/>
      <c r="L960" s="3602"/>
      <c r="M960" s="3602"/>
      <c r="N960" s="3602"/>
      <c r="O960" s="3602"/>
      <c r="P960" s="3602"/>
      <c r="Q960" s="3602"/>
      <c r="R960" s="3602"/>
    </row>
    <row r="961" spans="1:18" s="2193" customFormat="1" ht="119.25" customHeight="1">
      <c r="A961" s="2188"/>
      <c r="B961" s="2197" t="s">
        <v>2836</v>
      </c>
      <c r="C961" s="2187" t="s">
        <v>2821</v>
      </c>
      <c r="D961" s="3692"/>
      <c r="E961" s="2192"/>
      <c r="F961" s="2192"/>
      <c r="G961" s="3602">
        <v>5875805</v>
      </c>
      <c r="H961" s="3602"/>
      <c r="I961" s="3602"/>
      <c r="J961" s="3602"/>
      <c r="K961" s="3602"/>
      <c r="L961" s="3602"/>
      <c r="M961" s="3602"/>
      <c r="N961" s="3602"/>
      <c r="O961" s="3602"/>
      <c r="P961" s="3602"/>
      <c r="Q961" s="3602"/>
      <c r="R961" s="3602"/>
    </row>
    <row r="962" spans="1:18" ht="104.25" customHeight="1">
      <c r="A962" s="2051"/>
      <c r="B962" s="2197" t="s">
        <v>2837</v>
      </c>
      <c r="C962" s="2187" t="s">
        <v>2821</v>
      </c>
      <c r="D962" s="3693"/>
      <c r="E962" s="2066"/>
      <c r="F962" s="2066"/>
      <c r="G962" s="3602">
        <v>5832521</v>
      </c>
      <c r="H962" s="3602"/>
      <c r="I962" s="3602"/>
      <c r="J962" s="3602"/>
      <c r="K962" s="3602"/>
      <c r="L962" s="3602"/>
      <c r="M962" s="3602"/>
      <c r="N962" s="3602"/>
      <c r="O962" s="3602"/>
      <c r="P962" s="3602"/>
      <c r="Q962" s="3602"/>
      <c r="R962" s="3602"/>
    </row>
    <row r="963" spans="1:18" ht="38.25" customHeight="1">
      <c r="A963" s="2051" t="s">
        <v>1501</v>
      </c>
      <c r="B963" s="3603" t="s">
        <v>2842</v>
      </c>
      <c r="C963" s="3604"/>
      <c r="D963" s="3604"/>
      <c r="E963" s="3604"/>
      <c r="F963" s="3604"/>
      <c r="G963" s="3604"/>
      <c r="H963" s="3604"/>
      <c r="I963" s="3604"/>
      <c r="J963" s="3604"/>
      <c r="K963" s="3604"/>
      <c r="L963" s="3604"/>
      <c r="M963" s="3604"/>
      <c r="N963" s="3604"/>
      <c r="O963" s="3604"/>
      <c r="P963" s="3604"/>
      <c r="Q963" s="3604"/>
      <c r="R963" s="3604"/>
    </row>
    <row r="964" spans="1:18" ht="54" customHeight="1">
      <c r="A964" s="2051"/>
      <c r="B964" s="3603" t="s">
        <v>2841</v>
      </c>
      <c r="C964" s="3604"/>
      <c r="D964" s="3604"/>
      <c r="E964" s="3604"/>
      <c r="F964" s="3604"/>
      <c r="G964" s="3604"/>
      <c r="H964" s="3604"/>
      <c r="I964" s="3604"/>
      <c r="J964" s="3604"/>
      <c r="K964" s="3604"/>
      <c r="L964" s="3604"/>
      <c r="M964" s="3604"/>
      <c r="N964" s="3604"/>
      <c r="O964" s="3604"/>
      <c r="P964" s="3604"/>
      <c r="Q964" s="3604"/>
      <c r="R964" s="3604"/>
    </row>
    <row r="965" spans="1:18" ht="28.5" customHeight="1">
      <c r="A965" s="2051"/>
      <c r="B965" s="2231"/>
      <c r="C965" s="3611" t="s">
        <v>2843</v>
      </c>
      <c r="D965" s="3611"/>
      <c r="E965" s="3611"/>
      <c r="F965" s="3611"/>
      <c r="G965" s="3611"/>
      <c r="H965" s="3611"/>
      <c r="I965" s="3611"/>
      <c r="J965" s="3611"/>
      <c r="K965" s="3611"/>
      <c r="L965" s="3611"/>
      <c r="M965" s="3611"/>
      <c r="N965" s="3611"/>
      <c r="O965" s="3611"/>
      <c r="P965" s="3611"/>
      <c r="Q965" s="3611"/>
      <c r="R965" s="3611"/>
    </row>
    <row r="966" spans="1:18" s="2030" customFormat="1" ht="31.5" customHeight="1">
      <c r="A966" s="2051"/>
      <c r="B966" s="3612" t="s">
        <v>3003</v>
      </c>
      <c r="C966" s="3613"/>
      <c r="D966" s="3613"/>
      <c r="E966" s="3613"/>
      <c r="F966" s="3614"/>
      <c r="G966" s="2185"/>
      <c r="H966" s="2185"/>
      <c r="I966" s="2185"/>
      <c r="J966" s="2185"/>
      <c r="K966" s="2185"/>
      <c r="L966" s="2185"/>
      <c r="M966" s="2185"/>
      <c r="N966" s="2185"/>
      <c r="O966" s="2185"/>
      <c r="P966" s="2185"/>
      <c r="Q966" s="2185"/>
      <c r="R966" s="2185"/>
    </row>
    <row r="967" spans="1:18" s="2030" customFormat="1" ht="31.5" customHeight="1">
      <c r="A967" s="2051"/>
      <c r="B967" s="3612" t="s">
        <v>2845</v>
      </c>
      <c r="C967" s="3613"/>
      <c r="D967" s="3613"/>
      <c r="E967" s="3613"/>
      <c r="F967" s="3614"/>
      <c r="G967" s="2185"/>
      <c r="H967" s="2185"/>
      <c r="I967" s="2185"/>
      <c r="J967" s="2185"/>
      <c r="K967" s="2185"/>
      <c r="L967" s="2185"/>
      <c r="M967" s="2185"/>
      <c r="N967" s="2185"/>
      <c r="O967" s="2185"/>
      <c r="P967" s="2185"/>
      <c r="Q967" s="2185"/>
      <c r="R967" s="2185"/>
    </row>
    <row r="968" spans="1:18" ht="42.75" customHeight="1">
      <c r="A968" s="2050">
        <v>1</v>
      </c>
      <c r="B968" s="2198" t="s">
        <v>2846</v>
      </c>
      <c r="C968" s="2187" t="s">
        <v>2491</v>
      </c>
      <c r="D968" s="2199" t="s">
        <v>2847</v>
      </c>
      <c r="E968" s="2066">
        <v>8800</v>
      </c>
      <c r="F968" s="2066"/>
      <c r="G968" s="3602"/>
      <c r="H968" s="3602"/>
      <c r="I968" s="3602"/>
      <c r="J968" s="3602"/>
      <c r="K968" s="3602"/>
      <c r="L968" s="3602"/>
      <c r="M968" s="3602"/>
      <c r="N968" s="3602"/>
      <c r="O968" s="3602"/>
      <c r="P968" s="3602"/>
      <c r="Q968" s="3602"/>
      <c r="R968" s="3602"/>
    </row>
    <row r="969" spans="1:18" ht="42.75" customHeight="1">
      <c r="A969" s="2050">
        <v>2</v>
      </c>
      <c r="B969" s="2198" t="s">
        <v>2846</v>
      </c>
      <c r="C969" s="2187" t="s">
        <v>2491</v>
      </c>
      <c r="D969" s="2199" t="s">
        <v>2848</v>
      </c>
      <c r="E969" s="2066">
        <v>12400</v>
      </c>
      <c r="F969" s="2066"/>
      <c r="G969" s="3602"/>
      <c r="H969" s="3602"/>
      <c r="I969" s="3602"/>
      <c r="J969" s="3602"/>
      <c r="K969" s="3602"/>
      <c r="L969" s="3602"/>
      <c r="M969" s="3602"/>
      <c r="N969" s="3602"/>
      <c r="O969" s="3602"/>
      <c r="P969" s="3602"/>
      <c r="Q969" s="3602"/>
      <c r="R969" s="3602"/>
    </row>
    <row r="970" spans="1:18" ht="42.75" customHeight="1">
      <c r="A970" s="2050">
        <v>3</v>
      </c>
      <c r="B970" s="2198" t="s">
        <v>2846</v>
      </c>
      <c r="C970" s="2187" t="s">
        <v>2491</v>
      </c>
      <c r="D970" s="2199" t="s">
        <v>2849</v>
      </c>
      <c r="E970" s="2066">
        <v>17500</v>
      </c>
      <c r="F970" s="2066"/>
      <c r="G970" s="3602"/>
      <c r="H970" s="3602"/>
      <c r="I970" s="3602"/>
      <c r="J970" s="3602"/>
      <c r="K970" s="3602"/>
      <c r="L970" s="3602"/>
      <c r="M970" s="3602"/>
      <c r="N970" s="3602"/>
      <c r="O970" s="3602"/>
      <c r="P970" s="3602"/>
      <c r="Q970" s="3602"/>
      <c r="R970" s="3602"/>
    </row>
    <row r="971" spans="1:18" ht="42.75" customHeight="1">
      <c r="A971" s="2050">
        <v>4</v>
      </c>
      <c r="B971" s="2198" t="s">
        <v>2846</v>
      </c>
      <c r="C971" s="2187" t="s">
        <v>2491</v>
      </c>
      <c r="D971" s="2199" t="s">
        <v>2850</v>
      </c>
      <c r="E971" s="2066">
        <v>23200</v>
      </c>
      <c r="F971" s="2066"/>
      <c r="G971" s="3602"/>
      <c r="H971" s="3602"/>
      <c r="I971" s="3602"/>
      <c r="J971" s="3602"/>
      <c r="K971" s="3602"/>
      <c r="L971" s="3602"/>
      <c r="M971" s="3602"/>
      <c r="N971" s="3602"/>
      <c r="O971" s="3602"/>
      <c r="P971" s="3602"/>
      <c r="Q971" s="3602"/>
      <c r="R971" s="3602"/>
    </row>
    <row r="972" spans="1:18" ht="42.75" customHeight="1">
      <c r="A972" s="2050">
        <v>5</v>
      </c>
      <c r="B972" s="2198" t="s">
        <v>2846</v>
      </c>
      <c r="C972" s="2187" t="s">
        <v>2491</v>
      </c>
      <c r="D972" s="2199" t="s">
        <v>2851</v>
      </c>
      <c r="E972" s="2066">
        <v>31800</v>
      </c>
      <c r="F972" s="2066"/>
      <c r="G972" s="3602"/>
      <c r="H972" s="3602"/>
      <c r="I972" s="3602"/>
      <c r="J972" s="3602"/>
      <c r="K972" s="3602"/>
      <c r="L972" s="3602"/>
      <c r="M972" s="3602"/>
      <c r="N972" s="3602"/>
      <c r="O972" s="3602"/>
      <c r="P972" s="3602"/>
      <c r="Q972" s="3602"/>
      <c r="R972" s="3602"/>
    </row>
    <row r="973" spans="1:18" ht="42.75" customHeight="1">
      <c r="A973" s="2050">
        <v>6</v>
      </c>
      <c r="B973" s="2198" t="s">
        <v>2846</v>
      </c>
      <c r="C973" s="2187" t="s">
        <v>2491</v>
      </c>
      <c r="D973" s="2199" t="s">
        <v>2852</v>
      </c>
      <c r="E973" s="2066">
        <v>30100</v>
      </c>
      <c r="F973" s="2066"/>
      <c r="G973" s="3602"/>
      <c r="H973" s="3602"/>
      <c r="I973" s="3602"/>
      <c r="J973" s="3602"/>
      <c r="K973" s="3602"/>
      <c r="L973" s="3602"/>
      <c r="M973" s="3602"/>
      <c r="N973" s="3602"/>
      <c r="O973" s="3602"/>
      <c r="P973" s="3602"/>
      <c r="Q973" s="3602"/>
      <c r="R973" s="3602"/>
    </row>
    <row r="974" spans="1:18" ht="42.75" customHeight="1">
      <c r="A974" s="2050">
        <v>7</v>
      </c>
      <c r="B974" s="2198" t="s">
        <v>2846</v>
      </c>
      <c r="C974" s="2187" t="s">
        <v>2491</v>
      </c>
      <c r="D974" s="2199" t="s">
        <v>2853</v>
      </c>
      <c r="E974" s="2066">
        <v>37000</v>
      </c>
      <c r="F974" s="2066"/>
      <c r="G974" s="3602"/>
      <c r="H974" s="3602"/>
      <c r="I974" s="3602"/>
      <c r="J974" s="3602"/>
      <c r="K974" s="3602"/>
      <c r="L974" s="3602"/>
      <c r="M974" s="3602"/>
      <c r="N974" s="3602"/>
      <c r="O974" s="3602"/>
      <c r="P974" s="3602"/>
      <c r="Q974" s="3602"/>
      <c r="R974" s="3602"/>
    </row>
    <row r="975" spans="1:18" ht="42.75" customHeight="1">
      <c r="A975" s="2050">
        <v>8</v>
      </c>
      <c r="B975" s="2198" t="s">
        <v>2846</v>
      </c>
      <c r="C975" s="2187" t="s">
        <v>2491</v>
      </c>
      <c r="D975" s="2199" t="s">
        <v>2854</v>
      </c>
      <c r="E975" s="2066">
        <v>31900</v>
      </c>
      <c r="F975" s="2066"/>
      <c r="G975" s="3602"/>
      <c r="H975" s="3602"/>
      <c r="I975" s="3602"/>
      <c r="J975" s="3602"/>
      <c r="K975" s="3602"/>
      <c r="L975" s="3602"/>
      <c r="M975" s="3602"/>
      <c r="N975" s="3602"/>
      <c r="O975" s="3602"/>
      <c r="P975" s="3602"/>
      <c r="Q975" s="3602"/>
      <c r="R975" s="3602"/>
    </row>
    <row r="976" spans="1:18" ht="42.75" customHeight="1">
      <c r="A976" s="2050">
        <v>9</v>
      </c>
      <c r="B976" s="2198" t="s">
        <v>2846</v>
      </c>
      <c r="C976" s="2187" t="s">
        <v>2491</v>
      </c>
      <c r="D976" s="2199" t="s">
        <v>2855</v>
      </c>
      <c r="E976" s="2066">
        <v>44000</v>
      </c>
      <c r="F976" s="2066"/>
      <c r="G976" s="3602"/>
      <c r="H976" s="3602"/>
      <c r="I976" s="3602"/>
      <c r="J976" s="3602"/>
      <c r="K976" s="3602"/>
      <c r="L976" s="3602"/>
      <c r="M976" s="3602"/>
      <c r="N976" s="3602"/>
      <c r="O976" s="3602"/>
      <c r="P976" s="3602"/>
      <c r="Q976" s="3602"/>
      <c r="R976" s="3602"/>
    </row>
    <row r="977" spans="1:18" ht="42.75" customHeight="1">
      <c r="A977" s="2050">
        <v>10</v>
      </c>
      <c r="B977" s="2198" t="s">
        <v>2846</v>
      </c>
      <c r="C977" s="2187" t="s">
        <v>2491</v>
      </c>
      <c r="D977" s="2199" t="s">
        <v>2856</v>
      </c>
      <c r="E977" s="2066">
        <v>54200</v>
      </c>
      <c r="F977" s="2066"/>
      <c r="G977" s="3602"/>
      <c r="H977" s="3602"/>
      <c r="I977" s="3602"/>
      <c r="J977" s="3602"/>
      <c r="K977" s="3602"/>
      <c r="L977" s="3602"/>
      <c r="M977" s="3602"/>
      <c r="N977" s="3602"/>
      <c r="O977" s="3602"/>
      <c r="P977" s="3602"/>
      <c r="Q977" s="3602"/>
      <c r="R977" s="3602"/>
    </row>
    <row r="978" spans="1:18" ht="42.75" customHeight="1">
      <c r="A978" s="2050">
        <v>11</v>
      </c>
      <c r="B978" s="2198" t="s">
        <v>2846</v>
      </c>
      <c r="C978" s="2187" t="s">
        <v>2491</v>
      </c>
      <c r="D978" s="2199" t="s">
        <v>2857</v>
      </c>
      <c r="E978" s="2066">
        <v>68900</v>
      </c>
      <c r="F978" s="2066"/>
      <c r="G978" s="3602"/>
      <c r="H978" s="3602"/>
      <c r="I978" s="3602"/>
      <c r="J978" s="3602"/>
      <c r="K978" s="3602"/>
      <c r="L978" s="3602"/>
      <c r="M978" s="3602"/>
      <c r="N978" s="3602"/>
      <c r="O978" s="3602"/>
      <c r="P978" s="3602"/>
      <c r="Q978" s="3602"/>
      <c r="R978" s="3602"/>
    </row>
    <row r="979" spans="1:18" ht="42.75" customHeight="1">
      <c r="A979" s="2050">
        <v>12</v>
      </c>
      <c r="B979" s="2198" t="s">
        <v>2846</v>
      </c>
      <c r="C979" s="2187" t="s">
        <v>2491</v>
      </c>
      <c r="D979" s="2199" t="s">
        <v>2858</v>
      </c>
      <c r="E979" s="2066">
        <v>89100</v>
      </c>
      <c r="F979" s="2066"/>
      <c r="G979" s="3602"/>
      <c r="H979" s="3602"/>
      <c r="I979" s="3602"/>
      <c r="J979" s="3602"/>
      <c r="K979" s="3602"/>
      <c r="L979" s="3602"/>
      <c r="M979" s="3602"/>
      <c r="N979" s="3602"/>
      <c r="O979" s="3602"/>
      <c r="P979" s="3602"/>
      <c r="Q979" s="3602"/>
      <c r="R979" s="3602"/>
    </row>
    <row r="980" spans="1:18" ht="42.75" customHeight="1">
      <c r="A980" s="2050">
        <v>13</v>
      </c>
      <c r="B980" s="2198" t="s">
        <v>2846</v>
      </c>
      <c r="C980" s="2187" t="s">
        <v>2491</v>
      </c>
      <c r="D980" s="2199" t="s">
        <v>2859</v>
      </c>
      <c r="E980" s="2066">
        <v>114300</v>
      </c>
      <c r="F980" s="2066"/>
      <c r="G980" s="3602"/>
      <c r="H980" s="3602"/>
      <c r="I980" s="3602"/>
      <c r="J980" s="3602"/>
      <c r="K980" s="3602"/>
      <c r="L980" s="3602"/>
      <c r="M980" s="3602"/>
      <c r="N980" s="3602"/>
      <c r="O980" s="3602"/>
      <c r="P980" s="3602"/>
      <c r="Q980" s="3602"/>
      <c r="R980" s="3602"/>
    </row>
    <row r="981" spans="1:18" ht="42.75" customHeight="1">
      <c r="A981" s="2050">
        <v>14</v>
      </c>
      <c r="B981" s="2198" t="s">
        <v>2846</v>
      </c>
      <c r="C981" s="2187" t="s">
        <v>2491</v>
      </c>
      <c r="D981" s="2199" t="s">
        <v>2860</v>
      </c>
      <c r="E981" s="2066">
        <v>146400</v>
      </c>
      <c r="F981" s="2066"/>
      <c r="G981" s="3602"/>
      <c r="H981" s="3602"/>
      <c r="I981" s="3602"/>
      <c r="J981" s="3602"/>
      <c r="K981" s="3602"/>
      <c r="L981" s="3602"/>
      <c r="M981" s="3602"/>
      <c r="N981" s="3602"/>
      <c r="O981" s="3602"/>
      <c r="P981" s="3602"/>
      <c r="Q981" s="3602"/>
      <c r="R981" s="3602"/>
    </row>
    <row r="982" spans="1:18" ht="42.75" customHeight="1">
      <c r="A982" s="2050">
        <v>15</v>
      </c>
      <c r="B982" s="2198" t="s">
        <v>2846</v>
      </c>
      <c r="C982" s="2187" t="s">
        <v>2491</v>
      </c>
      <c r="D982" s="2199" t="s">
        <v>2861</v>
      </c>
      <c r="E982" s="2066">
        <v>164000</v>
      </c>
      <c r="F982" s="2066"/>
      <c r="G982" s="3602"/>
      <c r="H982" s="3602"/>
      <c r="I982" s="3602"/>
      <c r="J982" s="3602"/>
      <c r="K982" s="3602"/>
      <c r="L982" s="3602"/>
      <c r="M982" s="3602"/>
      <c r="N982" s="3602"/>
      <c r="O982" s="3602"/>
      <c r="P982" s="3602"/>
      <c r="Q982" s="3602"/>
      <c r="R982" s="3602"/>
    </row>
    <row r="983" spans="1:18" ht="42.75" customHeight="1">
      <c r="A983" s="2050">
        <v>16</v>
      </c>
      <c r="B983" s="2198" t="s">
        <v>2846</v>
      </c>
      <c r="C983" s="2187" t="s">
        <v>2491</v>
      </c>
      <c r="D983" s="2199" t="s">
        <v>2862</v>
      </c>
      <c r="E983" s="2066">
        <v>256800</v>
      </c>
      <c r="F983" s="2066"/>
      <c r="G983" s="3602"/>
      <c r="H983" s="3602"/>
      <c r="I983" s="3602"/>
      <c r="J983" s="3602"/>
      <c r="K983" s="3602"/>
      <c r="L983" s="3602"/>
      <c r="M983" s="3602"/>
      <c r="N983" s="3602"/>
      <c r="O983" s="3602"/>
      <c r="P983" s="3602"/>
      <c r="Q983" s="3602"/>
      <c r="R983" s="3602"/>
    </row>
    <row r="984" spans="1:18" ht="42.75" customHeight="1">
      <c r="A984" s="2050">
        <v>17</v>
      </c>
      <c r="B984" s="2198" t="s">
        <v>2846</v>
      </c>
      <c r="C984" s="2187" t="s">
        <v>2491</v>
      </c>
      <c r="D984" s="2199" t="s">
        <v>2863</v>
      </c>
      <c r="E984" s="2066">
        <v>234900</v>
      </c>
      <c r="F984" s="2066"/>
      <c r="G984" s="3602"/>
      <c r="H984" s="3602"/>
      <c r="I984" s="3602"/>
      <c r="J984" s="3602"/>
      <c r="K984" s="3602"/>
      <c r="L984" s="3602"/>
      <c r="M984" s="3602"/>
      <c r="N984" s="3602"/>
      <c r="O984" s="3602"/>
      <c r="P984" s="3602"/>
      <c r="Q984" s="3602"/>
      <c r="R984" s="3602"/>
    </row>
    <row r="985" spans="1:18" ht="42.75" customHeight="1">
      <c r="A985" s="2050">
        <v>18</v>
      </c>
      <c r="B985" s="2198" t="s">
        <v>2846</v>
      </c>
      <c r="C985" s="2187" t="s">
        <v>2491</v>
      </c>
      <c r="D985" s="2199" t="s">
        <v>2864</v>
      </c>
      <c r="E985" s="2066">
        <v>320100</v>
      </c>
      <c r="F985" s="2066"/>
      <c r="G985" s="3602"/>
      <c r="H985" s="3602"/>
      <c r="I985" s="3602"/>
      <c r="J985" s="3602"/>
      <c r="K985" s="3602"/>
      <c r="L985" s="3602"/>
      <c r="M985" s="3602"/>
      <c r="N985" s="3602"/>
      <c r="O985" s="3602"/>
      <c r="P985" s="3602"/>
      <c r="Q985" s="3602"/>
      <c r="R985" s="3602"/>
    </row>
    <row r="986" spans="1:18" ht="42.75" customHeight="1">
      <c r="A986" s="2050">
        <v>19</v>
      </c>
      <c r="B986" s="2198" t="s">
        <v>2846</v>
      </c>
      <c r="C986" s="2187" t="s">
        <v>2491</v>
      </c>
      <c r="D986" s="2199" t="s">
        <v>2865</v>
      </c>
      <c r="E986" s="2066">
        <v>381000</v>
      </c>
      <c r="F986" s="2066"/>
      <c r="G986" s="3602"/>
      <c r="H986" s="3602"/>
      <c r="I986" s="3602"/>
      <c r="J986" s="3602"/>
      <c r="K986" s="3602"/>
      <c r="L986" s="3602"/>
      <c r="M986" s="3602"/>
      <c r="N986" s="3602"/>
      <c r="O986" s="3602"/>
      <c r="P986" s="3602"/>
      <c r="Q986" s="3602"/>
      <c r="R986" s="3602"/>
    </row>
    <row r="987" spans="1:18" ht="42.75" customHeight="1">
      <c r="A987" s="2050">
        <v>20</v>
      </c>
      <c r="B987" s="2198" t="s">
        <v>2846</v>
      </c>
      <c r="C987" s="2187" t="s">
        <v>2491</v>
      </c>
      <c r="D987" s="2199" t="s">
        <v>2866</v>
      </c>
      <c r="E987" s="2066">
        <v>497500</v>
      </c>
      <c r="F987" s="2066"/>
      <c r="G987" s="3602"/>
      <c r="H987" s="3602"/>
      <c r="I987" s="3602"/>
      <c r="J987" s="3602"/>
      <c r="K987" s="3602"/>
      <c r="L987" s="3602"/>
      <c r="M987" s="3602"/>
      <c r="N987" s="3602"/>
      <c r="O987" s="3602"/>
      <c r="P987" s="3602"/>
      <c r="Q987" s="3602"/>
      <c r="R987" s="3602"/>
    </row>
    <row r="988" spans="1:18" s="2030" customFormat="1" ht="31.5" customHeight="1">
      <c r="A988" s="2051"/>
      <c r="B988" s="3612" t="s">
        <v>2867</v>
      </c>
      <c r="C988" s="3613"/>
      <c r="D988" s="3613"/>
      <c r="E988" s="3613"/>
      <c r="F988" s="3614"/>
      <c r="G988" s="2185"/>
      <c r="H988" s="2185"/>
      <c r="I988" s="2185"/>
      <c r="J988" s="2185"/>
      <c r="K988" s="2185"/>
      <c r="L988" s="2185"/>
      <c r="M988" s="2185"/>
      <c r="N988" s="2185"/>
      <c r="O988" s="2185"/>
      <c r="P988" s="2185"/>
      <c r="Q988" s="2185"/>
      <c r="R988" s="2185"/>
    </row>
    <row r="989" spans="1:18" s="2030" customFormat="1" ht="31.5" customHeight="1">
      <c r="A989" s="2051"/>
      <c r="B989" s="3612" t="s">
        <v>2868</v>
      </c>
      <c r="C989" s="3613"/>
      <c r="D989" s="3613"/>
      <c r="E989" s="3613"/>
      <c r="F989" s="3614"/>
      <c r="G989" s="2185"/>
      <c r="H989" s="2185"/>
      <c r="I989" s="2185"/>
      <c r="J989" s="2185"/>
      <c r="K989" s="2185"/>
      <c r="L989" s="2185"/>
      <c r="M989" s="2185"/>
      <c r="N989" s="2185"/>
      <c r="O989" s="2185"/>
      <c r="P989" s="2185"/>
      <c r="Q989" s="2185"/>
      <c r="R989" s="2185"/>
    </row>
    <row r="990" spans="1:18" ht="25.5" customHeight="1">
      <c r="A990" s="2050">
        <v>21</v>
      </c>
      <c r="B990" s="2200" t="s">
        <v>2869</v>
      </c>
      <c r="C990" s="2187" t="s">
        <v>2491</v>
      </c>
      <c r="D990" s="2237" t="s">
        <v>2870</v>
      </c>
      <c r="E990" s="2066">
        <v>35000</v>
      </c>
      <c r="F990" s="2066"/>
      <c r="G990" s="3602"/>
      <c r="H990" s="3602"/>
      <c r="I990" s="3602"/>
      <c r="J990" s="3602"/>
      <c r="K990" s="3602"/>
      <c r="L990" s="3602"/>
      <c r="M990" s="3602"/>
      <c r="N990" s="3602"/>
      <c r="O990" s="3602"/>
      <c r="P990" s="3602"/>
      <c r="Q990" s="3602"/>
      <c r="R990" s="3602"/>
    </row>
    <row r="991" spans="1:18" ht="25.5" customHeight="1">
      <c r="A991" s="2050">
        <v>22</v>
      </c>
      <c r="B991" s="2200" t="s">
        <v>2869</v>
      </c>
      <c r="C991" s="2187" t="s">
        <v>2491</v>
      </c>
      <c r="D991" s="2237" t="s">
        <v>2871</v>
      </c>
      <c r="E991" s="2066">
        <v>53200</v>
      </c>
      <c r="F991" s="2066"/>
      <c r="G991" s="3602"/>
      <c r="H991" s="3602"/>
      <c r="I991" s="3602"/>
      <c r="J991" s="3602"/>
      <c r="K991" s="3602"/>
      <c r="L991" s="3602"/>
      <c r="M991" s="3602"/>
      <c r="N991" s="3602"/>
      <c r="O991" s="3602"/>
      <c r="P991" s="3602"/>
      <c r="Q991" s="3602"/>
      <c r="R991" s="3602"/>
    </row>
    <row r="992" spans="1:18" ht="25.5" customHeight="1">
      <c r="A992" s="2050">
        <v>23</v>
      </c>
      <c r="B992" s="2200" t="s">
        <v>2869</v>
      </c>
      <c r="C992" s="2187" t="s">
        <v>2491</v>
      </c>
      <c r="D992" s="2237" t="s">
        <v>2872</v>
      </c>
      <c r="E992" s="2066">
        <v>48600</v>
      </c>
      <c r="F992" s="2066"/>
      <c r="G992" s="3602"/>
      <c r="H992" s="3602"/>
      <c r="I992" s="3602"/>
      <c r="J992" s="3602"/>
      <c r="K992" s="3602"/>
      <c r="L992" s="3602"/>
      <c r="M992" s="3602"/>
      <c r="N992" s="3602"/>
      <c r="O992" s="3602"/>
      <c r="P992" s="3602"/>
      <c r="Q992" s="3602"/>
      <c r="R992" s="3602"/>
    </row>
    <row r="993" spans="1:18" ht="25.5" customHeight="1">
      <c r="A993" s="2050">
        <v>24</v>
      </c>
      <c r="B993" s="2200" t="s">
        <v>2869</v>
      </c>
      <c r="C993" s="2187" t="s">
        <v>2491</v>
      </c>
      <c r="D993" s="2237" t="s">
        <v>2873</v>
      </c>
      <c r="E993" s="2066">
        <v>76300</v>
      </c>
      <c r="F993" s="2066"/>
      <c r="G993" s="3602"/>
      <c r="H993" s="3602"/>
      <c r="I993" s="3602"/>
      <c r="J993" s="3602"/>
      <c r="K993" s="3602"/>
      <c r="L993" s="3602"/>
      <c r="M993" s="3602"/>
      <c r="N993" s="3602"/>
      <c r="O993" s="3602"/>
      <c r="P993" s="3602"/>
      <c r="Q993" s="3602"/>
      <c r="R993" s="3602"/>
    </row>
    <row r="994" spans="1:18" ht="25.5" customHeight="1">
      <c r="A994" s="2050">
        <v>25</v>
      </c>
      <c r="B994" s="2200" t="s">
        <v>2869</v>
      </c>
      <c r="C994" s="2187" t="s">
        <v>2491</v>
      </c>
      <c r="D994" s="2237" t="s">
        <v>2874</v>
      </c>
      <c r="E994" s="2066">
        <v>70800</v>
      </c>
      <c r="F994" s="2066"/>
      <c r="G994" s="3602"/>
      <c r="H994" s="3602"/>
      <c r="I994" s="3602"/>
      <c r="J994" s="3602"/>
      <c r="K994" s="3602"/>
      <c r="L994" s="3602"/>
      <c r="M994" s="3602"/>
      <c r="N994" s="3602"/>
      <c r="O994" s="3602"/>
      <c r="P994" s="3602"/>
      <c r="Q994" s="3602"/>
      <c r="R994" s="3602"/>
    </row>
    <row r="995" spans="1:18" ht="25.5" customHeight="1">
      <c r="A995" s="2050">
        <v>26</v>
      </c>
      <c r="B995" s="2200" t="s">
        <v>2869</v>
      </c>
      <c r="C995" s="2187" t="s">
        <v>2491</v>
      </c>
      <c r="D995" s="2237" t="s">
        <v>2875</v>
      </c>
      <c r="E995" s="2066">
        <v>109100</v>
      </c>
      <c r="F995" s="2066"/>
      <c r="G995" s="3602"/>
      <c r="H995" s="3602"/>
      <c r="I995" s="3602"/>
      <c r="J995" s="3602"/>
      <c r="K995" s="3602"/>
      <c r="L995" s="3602"/>
      <c r="M995" s="3602"/>
      <c r="N995" s="3602"/>
      <c r="O995" s="3602"/>
      <c r="P995" s="3602"/>
      <c r="Q995" s="3602"/>
      <c r="R995" s="3602"/>
    </row>
    <row r="996" spans="1:18" ht="25.5" customHeight="1">
      <c r="A996" s="2050">
        <v>27</v>
      </c>
      <c r="B996" s="2200" t="s">
        <v>2869</v>
      </c>
      <c r="C996" s="2187" t="s">
        <v>2491</v>
      </c>
      <c r="D996" s="2237" t="s">
        <v>2876</v>
      </c>
      <c r="E996" s="2066">
        <v>94200</v>
      </c>
      <c r="F996" s="2066"/>
      <c r="G996" s="3602"/>
      <c r="H996" s="3602"/>
      <c r="I996" s="3602"/>
      <c r="J996" s="3602"/>
      <c r="K996" s="3602"/>
      <c r="L996" s="3602"/>
      <c r="M996" s="3602"/>
      <c r="N996" s="3602"/>
      <c r="O996" s="3602"/>
      <c r="P996" s="3602"/>
      <c r="Q996" s="3602"/>
      <c r="R996" s="3602"/>
    </row>
    <row r="997" spans="1:18" ht="25.5" customHeight="1">
      <c r="A997" s="2050">
        <v>28</v>
      </c>
      <c r="B997" s="2200" t="s">
        <v>2869</v>
      </c>
      <c r="C997" s="2187" t="s">
        <v>2491</v>
      </c>
      <c r="D997" s="2237" t="s">
        <v>2877</v>
      </c>
      <c r="E997" s="2066">
        <v>150300</v>
      </c>
      <c r="F997" s="2066"/>
      <c r="G997" s="3602"/>
      <c r="H997" s="3602"/>
      <c r="I997" s="3602"/>
      <c r="J997" s="3602"/>
      <c r="K997" s="3602"/>
      <c r="L997" s="3602"/>
      <c r="M997" s="3602"/>
      <c r="N997" s="3602"/>
      <c r="O997" s="3602"/>
      <c r="P997" s="3602"/>
      <c r="Q997" s="3602"/>
      <c r="R997" s="3602"/>
    </row>
    <row r="998" spans="1:18" ht="25.5" customHeight="1">
      <c r="A998" s="2050">
        <v>29</v>
      </c>
      <c r="B998" s="2200" t="s">
        <v>2869</v>
      </c>
      <c r="C998" s="2187" t="s">
        <v>2491</v>
      </c>
      <c r="D998" s="2237" t="s">
        <v>2878</v>
      </c>
      <c r="E998" s="2066">
        <v>116400</v>
      </c>
      <c r="F998" s="2066"/>
      <c r="G998" s="3602"/>
      <c r="H998" s="3602"/>
      <c r="I998" s="3602"/>
      <c r="J998" s="3602"/>
      <c r="K998" s="3602"/>
      <c r="L998" s="3602"/>
      <c r="M998" s="3602"/>
      <c r="N998" s="3602"/>
      <c r="O998" s="3602"/>
      <c r="P998" s="3602"/>
      <c r="Q998" s="3602"/>
      <c r="R998" s="3602"/>
    </row>
    <row r="999" spans="1:18" ht="25.5" customHeight="1">
      <c r="A999" s="2050">
        <v>30</v>
      </c>
      <c r="B999" s="2200" t="s">
        <v>2869</v>
      </c>
      <c r="C999" s="2187" t="s">
        <v>2491</v>
      </c>
      <c r="D999" s="2237" t="s">
        <v>2879</v>
      </c>
      <c r="E999" s="2066">
        <v>175100</v>
      </c>
      <c r="F999" s="2066"/>
      <c r="G999" s="3602"/>
      <c r="H999" s="3602"/>
      <c r="I999" s="3602"/>
      <c r="J999" s="3602"/>
      <c r="K999" s="3602"/>
      <c r="L999" s="3602"/>
      <c r="M999" s="3602"/>
      <c r="N999" s="3602"/>
      <c r="O999" s="3602"/>
      <c r="P999" s="3602"/>
      <c r="Q999" s="3602"/>
      <c r="R999" s="3602"/>
    </row>
    <row r="1000" spans="1:18" ht="25.5" customHeight="1">
      <c r="A1000" s="2050">
        <v>31</v>
      </c>
      <c r="B1000" s="2200" t="s">
        <v>2869</v>
      </c>
      <c r="C1000" s="2187" t="s">
        <v>2491</v>
      </c>
      <c r="D1000" s="2237" t="s">
        <v>2880</v>
      </c>
      <c r="E1000" s="2066">
        <v>194000</v>
      </c>
      <c r="F1000" s="2066"/>
      <c r="G1000" s="3602"/>
      <c r="H1000" s="3602"/>
      <c r="I1000" s="3602"/>
      <c r="J1000" s="3602"/>
      <c r="K1000" s="3602"/>
      <c r="L1000" s="3602"/>
      <c r="M1000" s="3602"/>
      <c r="N1000" s="3602"/>
      <c r="O1000" s="3602"/>
      <c r="P1000" s="3602"/>
      <c r="Q1000" s="3602"/>
      <c r="R1000" s="3602"/>
    </row>
    <row r="1001" spans="1:18" ht="25.5" customHeight="1">
      <c r="A1001" s="2050">
        <v>32</v>
      </c>
      <c r="B1001" s="2200" t="s">
        <v>2869</v>
      </c>
      <c r="C1001" s="2187" t="s">
        <v>2491</v>
      </c>
      <c r="D1001" s="2237" t="s">
        <v>2881</v>
      </c>
      <c r="E1001" s="2066">
        <v>229400</v>
      </c>
      <c r="F1001" s="2066"/>
      <c r="G1001" s="3602"/>
      <c r="H1001" s="3602"/>
      <c r="I1001" s="3602"/>
      <c r="J1001" s="3602"/>
      <c r="K1001" s="3602"/>
      <c r="L1001" s="3602"/>
      <c r="M1001" s="3602"/>
      <c r="N1001" s="3602"/>
      <c r="O1001" s="3602"/>
      <c r="P1001" s="3602"/>
      <c r="Q1001" s="3602"/>
      <c r="R1001" s="3602"/>
    </row>
    <row r="1002" spans="1:18" ht="25.5" customHeight="1">
      <c r="A1002" s="2050">
        <v>33</v>
      </c>
      <c r="B1002" s="2200" t="s">
        <v>2869</v>
      </c>
      <c r="C1002" s="2187" t="s">
        <v>2491</v>
      </c>
      <c r="D1002" s="2237" t="s">
        <v>2882</v>
      </c>
      <c r="E1002" s="2066">
        <v>181900</v>
      </c>
      <c r="F1002" s="2066"/>
      <c r="G1002" s="3602"/>
      <c r="H1002" s="3602"/>
      <c r="I1002" s="3602"/>
      <c r="J1002" s="3602"/>
      <c r="K1002" s="3602"/>
      <c r="L1002" s="3602"/>
      <c r="M1002" s="3602"/>
      <c r="N1002" s="3602"/>
      <c r="O1002" s="3602"/>
      <c r="P1002" s="3602"/>
      <c r="Q1002" s="3602"/>
      <c r="R1002" s="3602"/>
    </row>
    <row r="1003" spans="1:18" ht="25.5" customHeight="1">
      <c r="A1003" s="2050">
        <v>34</v>
      </c>
      <c r="B1003" s="2200" t="s">
        <v>2869</v>
      </c>
      <c r="C1003" s="2187" t="s">
        <v>2491</v>
      </c>
      <c r="D1003" s="2237" t="s">
        <v>2883</v>
      </c>
      <c r="E1003" s="2066">
        <v>222100</v>
      </c>
      <c r="F1003" s="2066"/>
      <c r="G1003" s="3602"/>
      <c r="H1003" s="3602"/>
      <c r="I1003" s="3602"/>
      <c r="J1003" s="3602"/>
      <c r="K1003" s="3602"/>
      <c r="L1003" s="3602"/>
      <c r="M1003" s="3602"/>
      <c r="N1003" s="3602"/>
      <c r="O1003" s="3602"/>
      <c r="P1003" s="3602"/>
      <c r="Q1003" s="3602"/>
      <c r="R1003" s="3602"/>
    </row>
    <row r="1004" spans="1:18" ht="25.5" customHeight="1">
      <c r="A1004" s="2050">
        <v>35</v>
      </c>
      <c r="B1004" s="2200" t="s">
        <v>2869</v>
      </c>
      <c r="C1004" s="2187" t="s">
        <v>2491</v>
      </c>
      <c r="D1004" s="2237" t="s">
        <v>2884</v>
      </c>
      <c r="E1004" s="2066">
        <v>287400</v>
      </c>
      <c r="F1004" s="2066"/>
      <c r="G1004" s="3602"/>
      <c r="H1004" s="3602"/>
      <c r="I1004" s="3602"/>
      <c r="J1004" s="3602"/>
      <c r="K1004" s="3602"/>
      <c r="L1004" s="3602"/>
      <c r="M1004" s="3602"/>
      <c r="N1004" s="3602"/>
      <c r="O1004" s="3602"/>
      <c r="P1004" s="3602"/>
      <c r="Q1004" s="3602"/>
      <c r="R1004" s="3602"/>
    </row>
    <row r="1005" spans="1:18" ht="25.5" customHeight="1">
      <c r="A1005" s="2050">
        <v>36</v>
      </c>
      <c r="B1005" s="2200" t="s">
        <v>2869</v>
      </c>
      <c r="C1005" s="2187" t="s">
        <v>2491</v>
      </c>
      <c r="D1005" s="2237" t="s">
        <v>2885</v>
      </c>
      <c r="E1005" s="2066">
        <v>338600</v>
      </c>
      <c r="F1005" s="2066"/>
      <c r="G1005" s="3602"/>
      <c r="H1005" s="3602"/>
      <c r="I1005" s="3602"/>
      <c r="J1005" s="3602"/>
      <c r="K1005" s="3602"/>
      <c r="L1005" s="3602"/>
      <c r="M1005" s="3602"/>
      <c r="N1005" s="3602"/>
      <c r="O1005" s="3602"/>
      <c r="P1005" s="3602"/>
      <c r="Q1005" s="3602"/>
      <c r="R1005" s="3602"/>
    </row>
    <row r="1006" spans="1:18" ht="25.5" customHeight="1">
      <c r="A1006" s="2050">
        <v>37</v>
      </c>
      <c r="B1006" s="2200" t="s">
        <v>2869</v>
      </c>
      <c r="C1006" s="2187" t="s">
        <v>2491</v>
      </c>
      <c r="D1006" s="2237" t="s">
        <v>2886</v>
      </c>
      <c r="E1006" s="2066">
        <v>222200</v>
      </c>
      <c r="F1006" s="2066"/>
      <c r="G1006" s="3602"/>
      <c r="H1006" s="3602"/>
      <c r="I1006" s="3602"/>
      <c r="J1006" s="3602"/>
      <c r="K1006" s="3602"/>
      <c r="L1006" s="3602"/>
      <c r="M1006" s="3602"/>
      <c r="N1006" s="3602"/>
      <c r="O1006" s="3602"/>
      <c r="P1006" s="3602"/>
      <c r="Q1006" s="3602"/>
      <c r="R1006" s="3602"/>
    </row>
    <row r="1007" spans="1:18" ht="25.5" customHeight="1">
      <c r="A1007" s="2050">
        <v>38</v>
      </c>
      <c r="B1007" s="2200" t="s">
        <v>2869</v>
      </c>
      <c r="C1007" s="2187" t="s">
        <v>2491</v>
      </c>
      <c r="D1007" s="2237" t="s">
        <v>2887</v>
      </c>
      <c r="E1007" s="2066">
        <v>358600</v>
      </c>
      <c r="F1007" s="2066"/>
      <c r="G1007" s="3602"/>
      <c r="H1007" s="3602"/>
      <c r="I1007" s="3602"/>
      <c r="J1007" s="3602"/>
      <c r="K1007" s="3602"/>
      <c r="L1007" s="3602"/>
      <c r="M1007" s="3602"/>
      <c r="N1007" s="3602"/>
      <c r="O1007" s="3602"/>
      <c r="P1007" s="3602"/>
      <c r="Q1007" s="3602"/>
      <c r="R1007" s="3602"/>
    </row>
    <row r="1008" spans="1:18" ht="25.5" customHeight="1">
      <c r="A1008" s="2050">
        <v>39</v>
      </c>
      <c r="B1008" s="2200" t="s">
        <v>2869</v>
      </c>
      <c r="C1008" s="2187" t="s">
        <v>2491</v>
      </c>
      <c r="D1008" s="2237" t="s">
        <v>2888</v>
      </c>
      <c r="E1008" s="2066">
        <v>299800</v>
      </c>
      <c r="F1008" s="2066"/>
      <c r="G1008" s="3602"/>
      <c r="H1008" s="3602"/>
      <c r="I1008" s="3602"/>
      <c r="J1008" s="3602"/>
      <c r="K1008" s="3602"/>
      <c r="L1008" s="3602"/>
      <c r="M1008" s="3602"/>
      <c r="N1008" s="3602"/>
      <c r="O1008" s="3602"/>
      <c r="P1008" s="3602"/>
      <c r="Q1008" s="3602"/>
      <c r="R1008" s="3602"/>
    </row>
    <row r="1009" spans="1:18" ht="25.5" customHeight="1">
      <c r="A1009" s="2050">
        <v>40</v>
      </c>
      <c r="B1009" s="2200" t="s">
        <v>2869</v>
      </c>
      <c r="C1009" s="2187" t="s">
        <v>2491</v>
      </c>
      <c r="D1009" s="2237" t="s">
        <v>2889</v>
      </c>
      <c r="E1009" s="2066">
        <v>348700</v>
      </c>
      <c r="F1009" s="2066"/>
      <c r="G1009" s="3602"/>
      <c r="H1009" s="3602"/>
      <c r="I1009" s="3602"/>
      <c r="J1009" s="3602"/>
      <c r="K1009" s="3602"/>
      <c r="L1009" s="3602"/>
      <c r="M1009" s="3602"/>
      <c r="N1009" s="3602"/>
      <c r="O1009" s="3602"/>
      <c r="P1009" s="3602"/>
      <c r="Q1009" s="3602"/>
      <c r="R1009" s="3602"/>
    </row>
    <row r="1010" spans="1:18" ht="25.5" customHeight="1">
      <c r="A1010" s="2050">
        <v>41</v>
      </c>
      <c r="B1010" s="2200" t="s">
        <v>2869</v>
      </c>
      <c r="C1010" s="2187" t="s">
        <v>2491</v>
      </c>
      <c r="D1010" s="2237" t="s">
        <v>2890</v>
      </c>
      <c r="E1010" s="2066">
        <v>445000</v>
      </c>
      <c r="F1010" s="2066"/>
      <c r="G1010" s="3602"/>
      <c r="H1010" s="3602"/>
      <c r="I1010" s="3602"/>
      <c r="J1010" s="3602"/>
      <c r="K1010" s="3602"/>
      <c r="L1010" s="3602"/>
      <c r="M1010" s="3602"/>
      <c r="N1010" s="3602"/>
      <c r="O1010" s="3602"/>
      <c r="P1010" s="3602"/>
      <c r="Q1010" s="3602"/>
      <c r="R1010" s="3602"/>
    </row>
    <row r="1011" spans="1:18" ht="25.5" customHeight="1">
      <c r="A1011" s="2050">
        <v>42</v>
      </c>
      <c r="B1011" s="2200" t="s">
        <v>2869</v>
      </c>
      <c r="C1011" s="2187" t="s">
        <v>2491</v>
      </c>
      <c r="D1011" s="2237" t="s">
        <v>2891</v>
      </c>
      <c r="E1011" s="2066">
        <v>525600</v>
      </c>
      <c r="F1011" s="2066"/>
      <c r="G1011" s="3602"/>
      <c r="H1011" s="3602"/>
      <c r="I1011" s="3602"/>
      <c r="J1011" s="3602"/>
      <c r="K1011" s="3602"/>
      <c r="L1011" s="3602"/>
      <c r="M1011" s="3602"/>
      <c r="N1011" s="3602"/>
      <c r="O1011" s="3602"/>
      <c r="P1011" s="3602"/>
      <c r="Q1011" s="3602"/>
      <c r="R1011" s="3602"/>
    </row>
    <row r="1012" spans="1:18" ht="25.5" customHeight="1">
      <c r="A1012" s="2050">
        <v>43</v>
      </c>
      <c r="B1012" s="2200" t="s">
        <v>2869</v>
      </c>
      <c r="C1012" s="2187" t="s">
        <v>2491</v>
      </c>
      <c r="D1012" s="2237" t="s">
        <v>2892</v>
      </c>
      <c r="E1012" s="2066">
        <v>365400</v>
      </c>
      <c r="F1012" s="2066"/>
      <c r="G1012" s="3602"/>
      <c r="H1012" s="3602"/>
      <c r="I1012" s="3602"/>
      <c r="J1012" s="3602"/>
      <c r="K1012" s="3602"/>
      <c r="L1012" s="3602"/>
      <c r="M1012" s="3602"/>
      <c r="N1012" s="3602"/>
      <c r="O1012" s="3602"/>
      <c r="P1012" s="3602"/>
      <c r="Q1012" s="3602"/>
      <c r="R1012" s="3602"/>
    </row>
    <row r="1013" spans="1:18" ht="25.5" customHeight="1">
      <c r="A1013" s="2050">
        <v>44</v>
      </c>
      <c r="B1013" s="2200" t="s">
        <v>2869</v>
      </c>
      <c r="C1013" s="2187" t="s">
        <v>2491</v>
      </c>
      <c r="D1013" s="2237" t="s">
        <v>2893</v>
      </c>
      <c r="E1013" s="2066">
        <v>562500</v>
      </c>
      <c r="F1013" s="2066"/>
      <c r="G1013" s="3602"/>
      <c r="H1013" s="3602"/>
      <c r="I1013" s="3602"/>
      <c r="J1013" s="3602"/>
      <c r="K1013" s="3602"/>
      <c r="L1013" s="3602"/>
      <c r="M1013" s="3602"/>
      <c r="N1013" s="3602"/>
      <c r="O1013" s="3602"/>
      <c r="P1013" s="3602"/>
      <c r="Q1013" s="3602"/>
      <c r="R1013" s="3602"/>
    </row>
    <row r="1014" spans="1:18" ht="25.5" customHeight="1">
      <c r="A1014" s="2050">
        <v>45</v>
      </c>
      <c r="B1014" s="2200" t="s">
        <v>2869</v>
      </c>
      <c r="C1014" s="2187" t="s">
        <v>2491</v>
      </c>
      <c r="D1014" s="2237" t="s">
        <v>2894</v>
      </c>
      <c r="E1014" s="2066">
        <v>663500</v>
      </c>
      <c r="F1014" s="2066"/>
      <c r="G1014" s="3602"/>
      <c r="H1014" s="3602"/>
      <c r="I1014" s="3602"/>
      <c r="J1014" s="3602"/>
      <c r="K1014" s="3602"/>
      <c r="L1014" s="3602"/>
      <c r="M1014" s="3602"/>
      <c r="N1014" s="3602"/>
      <c r="O1014" s="3602"/>
      <c r="P1014" s="3602"/>
      <c r="Q1014" s="3602"/>
      <c r="R1014" s="3602"/>
    </row>
    <row r="1015" spans="1:18" ht="25.5" customHeight="1">
      <c r="A1015" s="2050">
        <v>46</v>
      </c>
      <c r="B1015" s="2200" t="s">
        <v>2869</v>
      </c>
      <c r="C1015" s="2187" t="s">
        <v>2491</v>
      </c>
      <c r="D1015" s="2237" t="s">
        <v>2895</v>
      </c>
      <c r="E1015" s="2066">
        <v>480700</v>
      </c>
      <c r="F1015" s="2066"/>
      <c r="G1015" s="3602"/>
      <c r="H1015" s="3602"/>
      <c r="I1015" s="3602"/>
      <c r="J1015" s="3602"/>
      <c r="K1015" s="3602"/>
      <c r="L1015" s="3602"/>
      <c r="M1015" s="3602"/>
      <c r="N1015" s="3602"/>
      <c r="O1015" s="3602"/>
      <c r="P1015" s="3602"/>
      <c r="Q1015" s="3602"/>
      <c r="R1015" s="3602"/>
    </row>
    <row r="1016" spans="1:18" ht="25.5" customHeight="1">
      <c r="A1016" s="2050">
        <v>47</v>
      </c>
      <c r="B1016" s="2200" t="s">
        <v>2869</v>
      </c>
      <c r="C1016" s="2187" t="s">
        <v>2491</v>
      </c>
      <c r="D1016" s="2237" t="s">
        <v>2896</v>
      </c>
      <c r="E1016" s="2066">
        <v>560800</v>
      </c>
      <c r="F1016" s="2066"/>
      <c r="G1016" s="3602"/>
      <c r="H1016" s="3602"/>
      <c r="I1016" s="3602"/>
      <c r="J1016" s="3602"/>
      <c r="K1016" s="3602"/>
      <c r="L1016" s="3602"/>
      <c r="M1016" s="3602"/>
      <c r="N1016" s="3602"/>
      <c r="O1016" s="3602"/>
      <c r="P1016" s="3602"/>
      <c r="Q1016" s="3602"/>
      <c r="R1016" s="3602"/>
    </row>
    <row r="1017" spans="1:18" ht="25.5" customHeight="1">
      <c r="A1017" s="2050">
        <v>48</v>
      </c>
      <c r="B1017" s="2200" t="s">
        <v>2869</v>
      </c>
      <c r="C1017" s="2187" t="s">
        <v>2491</v>
      </c>
      <c r="D1017" s="2237" t="s">
        <v>2897</v>
      </c>
      <c r="E1017" s="2066">
        <v>725000</v>
      </c>
      <c r="F1017" s="2066"/>
      <c r="G1017" s="3602"/>
      <c r="H1017" s="3602"/>
      <c r="I1017" s="3602"/>
      <c r="J1017" s="3602"/>
      <c r="K1017" s="3602"/>
      <c r="L1017" s="3602"/>
      <c r="M1017" s="3602"/>
      <c r="N1017" s="3602"/>
      <c r="O1017" s="3602"/>
      <c r="P1017" s="3602"/>
      <c r="Q1017" s="3602"/>
      <c r="R1017" s="3602"/>
    </row>
    <row r="1018" spans="1:18" ht="25.5" customHeight="1">
      <c r="A1018" s="2050">
        <v>49</v>
      </c>
      <c r="B1018" s="2200" t="s">
        <v>2869</v>
      </c>
      <c r="C1018" s="2187" t="s">
        <v>2491</v>
      </c>
      <c r="D1018" s="2237" t="s">
        <v>2898</v>
      </c>
      <c r="E1018" s="2066">
        <v>812000</v>
      </c>
      <c r="F1018" s="2066"/>
      <c r="G1018" s="3602"/>
      <c r="H1018" s="3602"/>
      <c r="I1018" s="3602"/>
      <c r="J1018" s="3602"/>
      <c r="K1018" s="3602"/>
      <c r="L1018" s="3602"/>
      <c r="M1018" s="3602"/>
      <c r="N1018" s="3602"/>
      <c r="O1018" s="3602"/>
      <c r="P1018" s="3602"/>
      <c r="Q1018" s="3602"/>
      <c r="R1018" s="3602"/>
    </row>
    <row r="1019" spans="1:18" ht="25.5" customHeight="1">
      <c r="A1019" s="2050">
        <v>50</v>
      </c>
      <c r="B1019" s="2200" t="s">
        <v>2869</v>
      </c>
      <c r="C1019" s="2187" t="s">
        <v>2491</v>
      </c>
      <c r="D1019" s="2237" t="s">
        <v>2899</v>
      </c>
      <c r="E1019" s="2066">
        <v>571800</v>
      </c>
      <c r="F1019" s="2066"/>
      <c r="G1019" s="3602"/>
      <c r="H1019" s="3602"/>
      <c r="I1019" s="3602"/>
      <c r="J1019" s="3602"/>
      <c r="K1019" s="3602"/>
      <c r="L1019" s="3602"/>
      <c r="M1019" s="3602"/>
      <c r="N1019" s="3602"/>
      <c r="O1019" s="3602"/>
      <c r="P1019" s="3602"/>
      <c r="Q1019" s="3602"/>
      <c r="R1019" s="3602"/>
    </row>
    <row r="1020" spans="1:18" ht="25.5" customHeight="1">
      <c r="A1020" s="2050">
        <v>51</v>
      </c>
      <c r="B1020" s="2200" t="s">
        <v>2869</v>
      </c>
      <c r="C1020" s="2187" t="s">
        <v>2491</v>
      </c>
      <c r="D1020" s="2237" t="s">
        <v>2900</v>
      </c>
      <c r="E1020" s="2066">
        <v>865300</v>
      </c>
      <c r="F1020" s="2066"/>
      <c r="G1020" s="3602"/>
      <c r="H1020" s="3602"/>
      <c r="I1020" s="3602"/>
      <c r="J1020" s="3602"/>
      <c r="K1020" s="3602"/>
      <c r="L1020" s="3602"/>
      <c r="M1020" s="3602"/>
      <c r="N1020" s="3602"/>
      <c r="O1020" s="3602"/>
      <c r="P1020" s="3602"/>
      <c r="Q1020" s="3602"/>
      <c r="R1020" s="3602"/>
    </row>
    <row r="1021" spans="1:18" ht="25.5" customHeight="1">
      <c r="A1021" s="2050">
        <v>52</v>
      </c>
      <c r="B1021" s="2200" t="s">
        <v>2869</v>
      </c>
      <c r="C1021" s="2187" t="s">
        <v>2491</v>
      </c>
      <c r="D1021" s="2237" t="s">
        <v>2901</v>
      </c>
      <c r="E1021" s="2066">
        <v>717400</v>
      </c>
      <c r="F1021" s="2066"/>
      <c r="G1021" s="3602"/>
      <c r="H1021" s="3602"/>
      <c r="I1021" s="3602"/>
      <c r="J1021" s="3602"/>
      <c r="K1021" s="3602"/>
      <c r="L1021" s="3602"/>
      <c r="M1021" s="3602"/>
      <c r="N1021" s="3602"/>
      <c r="O1021" s="3602"/>
      <c r="P1021" s="3602"/>
      <c r="Q1021" s="3602"/>
      <c r="R1021" s="3602"/>
    </row>
    <row r="1022" spans="1:18" ht="25.5" customHeight="1">
      <c r="A1022" s="2050">
        <v>53</v>
      </c>
      <c r="B1022" s="2200" t="s">
        <v>2869</v>
      </c>
      <c r="C1022" s="2187" t="s">
        <v>2491</v>
      </c>
      <c r="D1022" s="2237" t="s">
        <v>2902</v>
      </c>
      <c r="E1022" s="2066">
        <v>811700</v>
      </c>
      <c r="F1022" s="2066"/>
      <c r="G1022" s="3602"/>
      <c r="H1022" s="3602"/>
      <c r="I1022" s="3602"/>
      <c r="J1022" s="3602"/>
      <c r="K1022" s="3602"/>
      <c r="L1022" s="3602"/>
      <c r="M1022" s="3602"/>
      <c r="N1022" s="3602"/>
      <c r="O1022" s="3602"/>
      <c r="P1022" s="3602"/>
      <c r="Q1022" s="3602"/>
      <c r="R1022" s="3602"/>
    </row>
    <row r="1023" spans="1:18" ht="25.5" customHeight="1">
      <c r="A1023" s="2050">
        <v>54</v>
      </c>
      <c r="B1023" s="2200" t="s">
        <v>2869</v>
      </c>
      <c r="C1023" s="2187" t="s">
        <v>2491</v>
      </c>
      <c r="D1023" s="2237" t="s">
        <v>2903</v>
      </c>
      <c r="E1023" s="2066">
        <v>860800</v>
      </c>
      <c r="F1023" s="2066"/>
      <c r="G1023" s="3602"/>
      <c r="H1023" s="3602"/>
      <c r="I1023" s="3602"/>
      <c r="J1023" s="3602"/>
      <c r="K1023" s="3602"/>
      <c r="L1023" s="3602"/>
      <c r="M1023" s="3602"/>
      <c r="N1023" s="3602"/>
      <c r="O1023" s="3602"/>
      <c r="P1023" s="3602"/>
      <c r="Q1023" s="3602"/>
      <c r="R1023" s="3602"/>
    </row>
    <row r="1024" spans="1:18" ht="25.5" customHeight="1">
      <c r="A1024" s="2050">
        <v>55</v>
      </c>
      <c r="B1024" s="2200" t="s">
        <v>2869</v>
      </c>
      <c r="C1024" s="2187" t="s">
        <v>2491</v>
      </c>
      <c r="D1024" s="2237" t="s">
        <v>2904</v>
      </c>
      <c r="E1024" s="2066">
        <v>1081300</v>
      </c>
      <c r="F1024" s="2066"/>
      <c r="G1024" s="3602"/>
      <c r="H1024" s="3602"/>
      <c r="I1024" s="3602"/>
      <c r="J1024" s="3602"/>
      <c r="K1024" s="3602"/>
      <c r="L1024" s="3602"/>
      <c r="M1024" s="3602"/>
      <c r="N1024" s="3602"/>
      <c r="O1024" s="3602"/>
      <c r="P1024" s="3602"/>
      <c r="Q1024" s="3602"/>
      <c r="R1024" s="3602"/>
    </row>
    <row r="1025" spans="1:18" ht="25.5" customHeight="1">
      <c r="A1025" s="2050">
        <v>56</v>
      </c>
      <c r="B1025" s="2200" t="s">
        <v>2869</v>
      </c>
      <c r="C1025" s="2187" t="s">
        <v>2491</v>
      </c>
      <c r="D1025" s="2237" t="s">
        <v>2905</v>
      </c>
      <c r="E1025" s="2066">
        <v>1287100</v>
      </c>
      <c r="F1025" s="2066"/>
      <c r="G1025" s="3602"/>
      <c r="H1025" s="3602"/>
      <c r="I1025" s="3602"/>
      <c r="J1025" s="3602"/>
      <c r="K1025" s="3602"/>
      <c r="L1025" s="3602"/>
      <c r="M1025" s="3602"/>
      <c r="N1025" s="3602"/>
      <c r="O1025" s="3602"/>
      <c r="P1025" s="3602"/>
      <c r="Q1025" s="3602"/>
      <c r="R1025" s="3602"/>
    </row>
    <row r="1026" spans="1:18" ht="25.5" customHeight="1">
      <c r="A1026" s="2050">
        <v>57</v>
      </c>
      <c r="B1026" s="2200" t="s">
        <v>2869</v>
      </c>
      <c r="C1026" s="2187" t="s">
        <v>2491</v>
      </c>
      <c r="D1026" s="2237" t="s">
        <v>2906</v>
      </c>
      <c r="E1026" s="2066">
        <v>1115000</v>
      </c>
      <c r="F1026" s="2066"/>
      <c r="G1026" s="3602"/>
      <c r="H1026" s="3602"/>
      <c r="I1026" s="3602"/>
      <c r="J1026" s="3602"/>
      <c r="K1026" s="3602"/>
      <c r="L1026" s="3602"/>
      <c r="M1026" s="3602"/>
      <c r="N1026" s="3602"/>
      <c r="O1026" s="3602"/>
      <c r="P1026" s="3602"/>
      <c r="Q1026" s="3602"/>
      <c r="R1026" s="3602"/>
    </row>
    <row r="1027" spans="1:18" ht="25.5" customHeight="1">
      <c r="A1027" s="2050">
        <v>58</v>
      </c>
      <c r="B1027" s="2200" t="s">
        <v>2869</v>
      </c>
      <c r="C1027" s="2187" t="s">
        <v>2491</v>
      </c>
      <c r="D1027" s="2237" t="s">
        <v>2907</v>
      </c>
      <c r="E1027" s="2066">
        <v>1446800</v>
      </c>
      <c r="F1027" s="2066"/>
      <c r="G1027" s="3602"/>
      <c r="H1027" s="3602"/>
      <c r="I1027" s="3602"/>
      <c r="J1027" s="3602"/>
      <c r="K1027" s="3602"/>
      <c r="L1027" s="3602"/>
      <c r="M1027" s="3602"/>
      <c r="N1027" s="3602"/>
      <c r="O1027" s="3602"/>
      <c r="P1027" s="3602"/>
      <c r="Q1027" s="3602"/>
      <c r="R1027" s="3602"/>
    </row>
    <row r="1028" spans="1:18" ht="25.5" customHeight="1">
      <c r="A1028" s="2050">
        <v>59</v>
      </c>
      <c r="B1028" s="2200" t="s">
        <v>2869</v>
      </c>
      <c r="C1028" s="2187" t="s">
        <v>2491</v>
      </c>
      <c r="D1028" s="2237" t="s">
        <v>2908</v>
      </c>
      <c r="E1028" s="2066">
        <v>1779400</v>
      </c>
      <c r="F1028" s="2066"/>
      <c r="G1028" s="3602"/>
      <c r="H1028" s="3602"/>
      <c r="I1028" s="3602"/>
      <c r="J1028" s="3602"/>
      <c r="K1028" s="3602"/>
      <c r="L1028" s="3602"/>
      <c r="M1028" s="3602"/>
      <c r="N1028" s="3602"/>
      <c r="O1028" s="3602"/>
      <c r="P1028" s="3602"/>
      <c r="Q1028" s="3602"/>
      <c r="R1028" s="3602"/>
    </row>
    <row r="1029" spans="1:18" ht="25.5" customHeight="1">
      <c r="A1029" s="2050">
        <v>60</v>
      </c>
      <c r="B1029" s="2200" t="s">
        <v>2869</v>
      </c>
      <c r="C1029" s="2187" t="s">
        <v>2491</v>
      </c>
      <c r="D1029" s="2237" t="s">
        <v>2909</v>
      </c>
      <c r="E1029" s="2066">
        <v>1416500</v>
      </c>
      <c r="F1029" s="2066"/>
      <c r="G1029" s="3602"/>
      <c r="H1029" s="3602"/>
      <c r="I1029" s="3602"/>
      <c r="J1029" s="3602"/>
      <c r="K1029" s="3602"/>
      <c r="L1029" s="3602"/>
      <c r="M1029" s="3602"/>
      <c r="N1029" s="3602"/>
      <c r="O1029" s="3602"/>
      <c r="P1029" s="3602"/>
      <c r="Q1029" s="3602"/>
      <c r="R1029" s="3602"/>
    </row>
    <row r="1030" spans="1:18" ht="25.5" customHeight="1">
      <c r="A1030" s="2050">
        <v>61</v>
      </c>
      <c r="B1030" s="2200" t="s">
        <v>2869</v>
      </c>
      <c r="C1030" s="2187" t="s">
        <v>2491</v>
      </c>
      <c r="D1030" s="2237" t="s">
        <v>2910</v>
      </c>
      <c r="E1030" s="2066">
        <v>1833800</v>
      </c>
      <c r="F1030" s="2066"/>
      <c r="G1030" s="3602"/>
      <c r="H1030" s="3602"/>
      <c r="I1030" s="3602"/>
      <c r="J1030" s="3602"/>
      <c r="K1030" s="3602"/>
      <c r="L1030" s="3602"/>
      <c r="M1030" s="3602"/>
      <c r="N1030" s="3602"/>
      <c r="O1030" s="3602"/>
      <c r="P1030" s="3602"/>
      <c r="Q1030" s="3602"/>
      <c r="R1030" s="3602"/>
    </row>
    <row r="1031" spans="1:18" ht="25.5" customHeight="1">
      <c r="A1031" s="2050">
        <v>62</v>
      </c>
      <c r="B1031" s="2200" t="s">
        <v>2869</v>
      </c>
      <c r="C1031" s="2187" t="s">
        <v>2491</v>
      </c>
      <c r="D1031" s="2237" t="s">
        <v>2911</v>
      </c>
      <c r="E1031" s="2066">
        <v>2081000</v>
      </c>
      <c r="F1031" s="2066"/>
      <c r="G1031" s="3602"/>
      <c r="H1031" s="3602"/>
      <c r="I1031" s="3602"/>
      <c r="J1031" s="3602"/>
      <c r="K1031" s="3602"/>
      <c r="L1031" s="3602"/>
      <c r="M1031" s="3602"/>
      <c r="N1031" s="3602"/>
      <c r="O1031" s="3602"/>
      <c r="P1031" s="3602"/>
      <c r="Q1031" s="3602"/>
      <c r="R1031" s="3602"/>
    </row>
    <row r="1032" spans="1:18" s="2030" customFormat="1" ht="31.5" customHeight="1">
      <c r="A1032" s="2051"/>
      <c r="B1032" s="3612" t="s">
        <v>2912</v>
      </c>
      <c r="C1032" s="3613"/>
      <c r="D1032" s="3613"/>
      <c r="E1032" s="3613"/>
      <c r="F1032" s="3614"/>
      <c r="G1032" s="2185"/>
      <c r="H1032" s="2185"/>
      <c r="I1032" s="2185"/>
      <c r="J1032" s="2185"/>
      <c r="K1032" s="2185"/>
      <c r="L1032" s="2185"/>
      <c r="M1032" s="2185"/>
      <c r="N1032" s="2185"/>
      <c r="O1032" s="2185"/>
      <c r="P1032" s="2185"/>
      <c r="Q1032" s="2185"/>
      <c r="R1032" s="2185"/>
    </row>
    <row r="1033" spans="1:18" ht="25.5" customHeight="1">
      <c r="A1033" s="2050">
        <v>63</v>
      </c>
      <c r="B1033" s="2200" t="s">
        <v>2913</v>
      </c>
      <c r="C1033" s="2187" t="s">
        <v>2491</v>
      </c>
      <c r="D1033" s="2237" t="s">
        <v>2914</v>
      </c>
      <c r="E1033" s="2066">
        <v>9790</v>
      </c>
      <c r="F1033" s="2066"/>
      <c r="G1033" s="3602"/>
      <c r="H1033" s="3602"/>
      <c r="I1033" s="3602"/>
      <c r="J1033" s="3602"/>
      <c r="K1033" s="3602"/>
      <c r="L1033" s="3602"/>
      <c r="M1033" s="3602"/>
      <c r="N1033" s="3602"/>
      <c r="O1033" s="3602"/>
      <c r="P1033" s="3602"/>
      <c r="Q1033" s="3602"/>
      <c r="R1033" s="3602"/>
    </row>
    <row r="1034" spans="1:18" ht="25.5" customHeight="1">
      <c r="A1034" s="2050">
        <v>64</v>
      </c>
      <c r="B1034" s="2200" t="s">
        <v>2913</v>
      </c>
      <c r="C1034" s="2187" t="s">
        <v>2491</v>
      </c>
      <c r="D1034" s="2237" t="s">
        <v>2915</v>
      </c>
      <c r="E1034" s="2066">
        <v>11690</v>
      </c>
      <c r="F1034" s="2066"/>
      <c r="G1034" s="3602"/>
      <c r="H1034" s="3602"/>
      <c r="I1034" s="3602"/>
      <c r="J1034" s="3602"/>
      <c r="K1034" s="3602"/>
      <c r="L1034" s="3602"/>
      <c r="M1034" s="3602"/>
      <c r="N1034" s="3602"/>
      <c r="O1034" s="3602"/>
      <c r="P1034" s="3602"/>
      <c r="Q1034" s="3602"/>
      <c r="R1034" s="3602"/>
    </row>
    <row r="1035" spans="1:18" ht="25.5" customHeight="1">
      <c r="A1035" s="2050">
        <v>65</v>
      </c>
      <c r="B1035" s="2200" t="s">
        <v>2913</v>
      </c>
      <c r="C1035" s="2187" t="s">
        <v>2491</v>
      </c>
      <c r="D1035" s="2237" t="s">
        <v>2916</v>
      </c>
      <c r="E1035" s="2066">
        <v>13690</v>
      </c>
      <c r="F1035" s="2066"/>
      <c r="G1035" s="3602"/>
      <c r="H1035" s="3602"/>
      <c r="I1035" s="3602"/>
      <c r="J1035" s="3602"/>
      <c r="K1035" s="3602"/>
      <c r="L1035" s="3602"/>
      <c r="M1035" s="3602"/>
      <c r="N1035" s="3602"/>
      <c r="O1035" s="3602"/>
      <c r="P1035" s="3602"/>
      <c r="Q1035" s="3602"/>
      <c r="R1035" s="3602"/>
    </row>
    <row r="1036" spans="1:18" ht="25.5" customHeight="1">
      <c r="A1036" s="2050">
        <v>66</v>
      </c>
      <c r="B1036" s="2200" t="s">
        <v>2913</v>
      </c>
      <c r="C1036" s="2187" t="s">
        <v>2491</v>
      </c>
      <c r="D1036" s="2237" t="s">
        <v>2917</v>
      </c>
      <c r="E1036" s="2066">
        <v>13140</v>
      </c>
      <c r="F1036" s="2066"/>
      <c r="G1036" s="3602"/>
      <c r="H1036" s="3602"/>
      <c r="I1036" s="3602"/>
      <c r="J1036" s="3602"/>
      <c r="K1036" s="3602"/>
      <c r="L1036" s="3602"/>
      <c r="M1036" s="3602"/>
      <c r="N1036" s="3602"/>
      <c r="O1036" s="3602"/>
      <c r="P1036" s="3602"/>
      <c r="Q1036" s="3602"/>
      <c r="R1036" s="3602"/>
    </row>
    <row r="1037" spans="1:18" ht="25.5" customHeight="1">
      <c r="A1037" s="2050">
        <v>67</v>
      </c>
      <c r="B1037" s="2200" t="s">
        <v>2913</v>
      </c>
      <c r="C1037" s="2187" t="s">
        <v>2491</v>
      </c>
      <c r="D1037" s="2237" t="s">
        <v>2918</v>
      </c>
      <c r="E1037" s="2066">
        <v>18760</v>
      </c>
      <c r="F1037" s="2066"/>
      <c r="G1037" s="3602"/>
      <c r="H1037" s="3602"/>
      <c r="I1037" s="3602"/>
      <c r="J1037" s="3602"/>
      <c r="K1037" s="3602"/>
      <c r="L1037" s="3602"/>
      <c r="M1037" s="3602"/>
      <c r="N1037" s="3602"/>
      <c r="O1037" s="3602"/>
      <c r="P1037" s="3602"/>
      <c r="Q1037" s="3602"/>
      <c r="R1037" s="3602"/>
    </row>
    <row r="1038" spans="1:18" ht="25.5" customHeight="1">
      <c r="A1038" s="2050">
        <v>68</v>
      </c>
      <c r="B1038" s="2200" t="s">
        <v>2913</v>
      </c>
      <c r="C1038" s="2187" t="s">
        <v>2491</v>
      </c>
      <c r="D1038" s="2237" t="s">
        <v>2919</v>
      </c>
      <c r="E1038" s="2066">
        <v>20030</v>
      </c>
      <c r="F1038" s="2066"/>
      <c r="G1038" s="3602"/>
      <c r="H1038" s="3602"/>
      <c r="I1038" s="3602"/>
      <c r="J1038" s="3602"/>
      <c r="K1038" s="3602"/>
      <c r="L1038" s="3602"/>
      <c r="M1038" s="3602"/>
      <c r="N1038" s="3602"/>
      <c r="O1038" s="3602"/>
      <c r="P1038" s="3602"/>
      <c r="Q1038" s="3602"/>
      <c r="R1038" s="3602"/>
    </row>
    <row r="1039" spans="1:18" ht="25.5" customHeight="1">
      <c r="A1039" s="2050">
        <v>69</v>
      </c>
      <c r="B1039" s="2200" t="s">
        <v>2913</v>
      </c>
      <c r="C1039" s="2187" t="s">
        <v>2491</v>
      </c>
      <c r="D1039" s="2237" t="s">
        <v>2920</v>
      </c>
      <c r="E1039" s="2066">
        <v>24200</v>
      </c>
      <c r="F1039" s="2066"/>
      <c r="G1039" s="3602"/>
      <c r="H1039" s="3602"/>
      <c r="I1039" s="3602"/>
      <c r="J1039" s="3602"/>
      <c r="K1039" s="3602"/>
      <c r="L1039" s="3602"/>
      <c r="M1039" s="3602"/>
      <c r="N1039" s="3602"/>
      <c r="O1039" s="3602"/>
      <c r="P1039" s="3602"/>
      <c r="Q1039" s="3602"/>
      <c r="R1039" s="3602"/>
    </row>
    <row r="1040" spans="1:18" ht="25.5" customHeight="1">
      <c r="A1040" s="2050">
        <v>70</v>
      </c>
      <c r="B1040" s="2200" t="s">
        <v>2913</v>
      </c>
      <c r="C1040" s="2187" t="s">
        <v>2491</v>
      </c>
      <c r="D1040" s="2237" t="s">
        <v>2921</v>
      </c>
      <c r="E1040" s="2066">
        <v>29090</v>
      </c>
      <c r="F1040" s="2066"/>
      <c r="G1040" s="3602"/>
      <c r="H1040" s="3602"/>
      <c r="I1040" s="3602"/>
      <c r="J1040" s="3602"/>
      <c r="K1040" s="3602"/>
      <c r="L1040" s="3602"/>
      <c r="M1040" s="3602"/>
      <c r="N1040" s="3602"/>
      <c r="O1040" s="3602"/>
      <c r="P1040" s="3602"/>
      <c r="Q1040" s="3602"/>
      <c r="R1040" s="3602"/>
    </row>
    <row r="1041" spans="1:18" ht="25.5" customHeight="1">
      <c r="A1041" s="2050">
        <v>71</v>
      </c>
      <c r="B1041" s="2200" t="s">
        <v>2913</v>
      </c>
      <c r="C1041" s="2187" t="s">
        <v>2491</v>
      </c>
      <c r="D1041" s="2237" t="s">
        <v>2922</v>
      </c>
      <c r="E1041" s="2066">
        <v>25740</v>
      </c>
      <c r="F1041" s="2066"/>
      <c r="G1041" s="3602"/>
      <c r="H1041" s="3602"/>
      <c r="I1041" s="3602"/>
      <c r="J1041" s="3602"/>
      <c r="K1041" s="3602"/>
      <c r="L1041" s="3602"/>
      <c r="M1041" s="3602"/>
      <c r="N1041" s="3602"/>
      <c r="O1041" s="3602"/>
      <c r="P1041" s="3602"/>
      <c r="Q1041" s="3602"/>
      <c r="R1041" s="3602"/>
    </row>
    <row r="1042" spans="1:18" ht="25.5" customHeight="1">
      <c r="A1042" s="2050">
        <v>72</v>
      </c>
      <c r="B1042" s="2200" t="s">
        <v>2913</v>
      </c>
      <c r="C1042" s="2187" t="s">
        <v>2491</v>
      </c>
      <c r="D1042" s="2237" t="s">
        <v>2923</v>
      </c>
      <c r="E1042" s="2066">
        <v>30730</v>
      </c>
      <c r="F1042" s="2066"/>
      <c r="G1042" s="3602"/>
      <c r="H1042" s="3602"/>
      <c r="I1042" s="3602"/>
      <c r="J1042" s="3602"/>
      <c r="K1042" s="3602"/>
      <c r="L1042" s="3602"/>
      <c r="M1042" s="3602"/>
      <c r="N1042" s="3602"/>
      <c r="O1042" s="3602"/>
      <c r="P1042" s="3602"/>
      <c r="Q1042" s="3602"/>
      <c r="R1042" s="3602"/>
    </row>
    <row r="1043" spans="1:18" ht="25.5" customHeight="1">
      <c r="A1043" s="2050">
        <v>73</v>
      </c>
      <c r="B1043" s="2200" t="s">
        <v>2913</v>
      </c>
      <c r="C1043" s="2187" t="s">
        <v>2491</v>
      </c>
      <c r="D1043" s="2237" t="s">
        <v>2924</v>
      </c>
      <c r="E1043" s="2066">
        <v>45140</v>
      </c>
      <c r="F1043" s="2066"/>
      <c r="G1043" s="3602"/>
      <c r="H1043" s="3602"/>
      <c r="I1043" s="3602"/>
      <c r="J1043" s="3602"/>
      <c r="K1043" s="3602"/>
      <c r="L1043" s="3602"/>
      <c r="M1043" s="3602"/>
      <c r="N1043" s="3602"/>
      <c r="O1043" s="3602"/>
      <c r="P1043" s="3602"/>
      <c r="Q1043" s="3602"/>
      <c r="R1043" s="3602"/>
    </row>
    <row r="1044" spans="1:18" ht="25.5" customHeight="1">
      <c r="A1044" s="2050">
        <v>74</v>
      </c>
      <c r="B1044" s="2200" t="s">
        <v>2913</v>
      </c>
      <c r="C1044" s="2187" t="s">
        <v>2491</v>
      </c>
      <c r="D1044" s="2237" t="s">
        <v>2925</v>
      </c>
      <c r="E1044" s="2066">
        <v>39970</v>
      </c>
      <c r="F1044" s="2066"/>
      <c r="G1044" s="3602"/>
      <c r="H1044" s="3602"/>
      <c r="I1044" s="3602"/>
      <c r="J1044" s="3602"/>
      <c r="K1044" s="3602"/>
      <c r="L1044" s="3602"/>
      <c r="M1044" s="3602"/>
      <c r="N1044" s="3602"/>
      <c r="O1044" s="3602"/>
      <c r="P1044" s="3602"/>
      <c r="Q1044" s="3602"/>
      <c r="R1044" s="3602"/>
    </row>
    <row r="1045" spans="1:18" ht="25.5" customHeight="1">
      <c r="A1045" s="2050">
        <v>75</v>
      </c>
      <c r="B1045" s="2200" t="s">
        <v>2913</v>
      </c>
      <c r="C1045" s="2187" t="s">
        <v>2491</v>
      </c>
      <c r="D1045" s="2237" t="s">
        <v>2926</v>
      </c>
      <c r="E1045" s="2066">
        <v>49130</v>
      </c>
      <c r="F1045" s="2066"/>
      <c r="G1045" s="3602"/>
      <c r="H1045" s="3602"/>
      <c r="I1045" s="3602"/>
      <c r="J1045" s="3602"/>
      <c r="K1045" s="3602"/>
      <c r="L1045" s="3602"/>
      <c r="M1045" s="3602"/>
      <c r="N1045" s="3602"/>
      <c r="O1045" s="3602"/>
      <c r="P1045" s="3602"/>
      <c r="Q1045" s="3602"/>
      <c r="R1045" s="3602"/>
    </row>
    <row r="1046" spans="1:18" ht="25.5" customHeight="1">
      <c r="A1046" s="2050">
        <v>76</v>
      </c>
      <c r="B1046" s="2200" t="s">
        <v>2913</v>
      </c>
      <c r="C1046" s="2187" t="s">
        <v>2491</v>
      </c>
      <c r="D1046" s="2237" t="s">
        <v>2927</v>
      </c>
      <c r="E1046" s="2066">
        <v>59550</v>
      </c>
      <c r="F1046" s="2066"/>
      <c r="G1046" s="3602"/>
      <c r="H1046" s="3602"/>
      <c r="I1046" s="3602"/>
      <c r="J1046" s="3602"/>
      <c r="K1046" s="3602"/>
      <c r="L1046" s="3602"/>
      <c r="M1046" s="3602"/>
      <c r="N1046" s="3602"/>
      <c r="O1046" s="3602"/>
      <c r="P1046" s="3602"/>
      <c r="Q1046" s="3602"/>
      <c r="R1046" s="3602"/>
    </row>
    <row r="1047" spans="1:18" ht="25.5" customHeight="1">
      <c r="A1047" s="2050">
        <v>77</v>
      </c>
      <c r="B1047" s="2200" t="s">
        <v>2913</v>
      </c>
      <c r="C1047" s="2187" t="s">
        <v>2491</v>
      </c>
      <c r="D1047" s="2237" t="s">
        <v>2928</v>
      </c>
      <c r="E1047" s="2066">
        <v>70970</v>
      </c>
      <c r="F1047" s="2066"/>
      <c r="G1047" s="3602"/>
      <c r="H1047" s="3602"/>
      <c r="I1047" s="3602"/>
      <c r="J1047" s="3602"/>
      <c r="K1047" s="3602"/>
      <c r="L1047" s="3602"/>
      <c r="M1047" s="3602"/>
      <c r="N1047" s="3602"/>
      <c r="O1047" s="3602"/>
      <c r="P1047" s="3602"/>
      <c r="Q1047" s="3602"/>
      <c r="R1047" s="3602"/>
    </row>
    <row r="1048" spans="1:18" ht="25.5" customHeight="1">
      <c r="A1048" s="2050">
        <v>78</v>
      </c>
      <c r="B1048" s="2200" t="s">
        <v>2913</v>
      </c>
      <c r="C1048" s="2187" t="s">
        <v>2491</v>
      </c>
      <c r="D1048" s="2237" t="s">
        <v>2929</v>
      </c>
      <c r="E1048" s="2066">
        <v>56830</v>
      </c>
      <c r="F1048" s="2066"/>
      <c r="G1048" s="3602"/>
      <c r="H1048" s="3602"/>
      <c r="I1048" s="3602"/>
      <c r="J1048" s="3602"/>
      <c r="K1048" s="3602"/>
      <c r="L1048" s="3602"/>
      <c r="M1048" s="3602"/>
      <c r="N1048" s="3602"/>
      <c r="O1048" s="3602"/>
      <c r="P1048" s="3602"/>
      <c r="Q1048" s="3602"/>
      <c r="R1048" s="3602"/>
    </row>
    <row r="1049" spans="1:18" ht="25.5" customHeight="1">
      <c r="A1049" s="2050">
        <v>79</v>
      </c>
      <c r="B1049" s="2200" t="s">
        <v>2913</v>
      </c>
      <c r="C1049" s="2187" t="s">
        <v>2491</v>
      </c>
      <c r="D1049" s="2237" t="s">
        <v>2930</v>
      </c>
      <c r="E1049" s="2066">
        <v>70060</v>
      </c>
      <c r="F1049" s="2066"/>
      <c r="G1049" s="3602"/>
      <c r="H1049" s="3602"/>
      <c r="I1049" s="3602"/>
      <c r="J1049" s="3602"/>
      <c r="K1049" s="3602"/>
      <c r="L1049" s="3602"/>
      <c r="M1049" s="3602"/>
      <c r="N1049" s="3602"/>
      <c r="O1049" s="3602"/>
      <c r="P1049" s="3602"/>
      <c r="Q1049" s="3602"/>
      <c r="R1049" s="3602"/>
    </row>
    <row r="1050" spans="1:18" ht="25.5" customHeight="1">
      <c r="A1050" s="2050">
        <v>80</v>
      </c>
      <c r="B1050" s="2200" t="s">
        <v>2913</v>
      </c>
      <c r="C1050" s="2187" t="s">
        <v>2491</v>
      </c>
      <c r="D1050" s="2237" t="s">
        <v>2931</v>
      </c>
      <c r="E1050" s="2066">
        <v>100790</v>
      </c>
      <c r="F1050" s="2066"/>
      <c r="G1050" s="3602"/>
      <c r="H1050" s="3602"/>
      <c r="I1050" s="3602"/>
      <c r="J1050" s="3602"/>
      <c r="K1050" s="3602"/>
      <c r="L1050" s="3602"/>
      <c r="M1050" s="3602"/>
      <c r="N1050" s="3602"/>
      <c r="O1050" s="3602"/>
      <c r="P1050" s="3602"/>
      <c r="Q1050" s="3602"/>
      <c r="R1050" s="3602"/>
    </row>
    <row r="1051" spans="1:18" ht="25.5" customHeight="1">
      <c r="A1051" s="2050">
        <v>81</v>
      </c>
      <c r="B1051" s="2200" t="s">
        <v>2913</v>
      </c>
      <c r="C1051" s="2187" t="s">
        <v>2491</v>
      </c>
      <c r="D1051" s="2237" t="s">
        <v>2932</v>
      </c>
      <c r="E1051" s="2066">
        <v>89730</v>
      </c>
      <c r="F1051" s="2066"/>
      <c r="G1051" s="3602"/>
      <c r="H1051" s="3602"/>
      <c r="I1051" s="3602"/>
      <c r="J1051" s="3602"/>
      <c r="K1051" s="3602"/>
      <c r="L1051" s="3602"/>
      <c r="M1051" s="3602"/>
      <c r="N1051" s="3602"/>
      <c r="O1051" s="3602"/>
      <c r="P1051" s="3602"/>
      <c r="Q1051" s="3602"/>
      <c r="R1051" s="3602"/>
    </row>
    <row r="1052" spans="1:18" ht="25.5" customHeight="1">
      <c r="A1052" s="2050">
        <v>82</v>
      </c>
      <c r="B1052" s="2200" t="s">
        <v>2913</v>
      </c>
      <c r="C1052" s="2187" t="s">
        <v>2491</v>
      </c>
      <c r="D1052" s="2237" t="s">
        <v>2933</v>
      </c>
      <c r="E1052" s="2066">
        <v>99430</v>
      </c>
      <c r="F1052" s="2066"/>
      <c r="G1052" s="3602"/>
      <c r="H1052" s="3602"/>
      <c r="I1052" s="3602"/>
      <c r="J1052" s="3602"/>
      <c r="K1052" s="3602"/>
      <c r="L1052" s="3602"/>
      <c r="M1052" s="3602"/>
      <c r="N1052" s="3602"/>
      <c r="O1052" s="3602"/>
      <c r="P1052" s="3602"/>
      <c r="Q1052" s="3602"/>
      <c r="R1052" s="3602"/>
    </row>
    <row r="1053" spans="1:18" ht="25.5" customHeight="1">
      <c r="A1053" s="2050">
        <v>83</v>
      </c>
      <c r="B1053" s="2200" t="s">
        <v>2913</v>
      </c>
      <c r="C1053" s="2187" t="s">
        <v>2491</v>
      </c>
      <c r="D1053" s="2237" t="s">
        <v>2934</v>
      </c>
      <c r="E1053" s="2066">
        <v>120460</v>
      </c>
      <c r="F1053" s="2066"/>
      <c r="G1053" s="3602"/>
      <c r="H1053" s="3602"/>
      <c r="I1053" s="3602"/>
      <c r="J1053" s="3602"/>
      <c r="K1053" s="3602"/>
      <c r="L1053" s="3602"/>
      <c r="M1053" s="3602"/>
      <c r="N1053" s="3602"/>
      <c r="O1053" s="3602"/>
      <c r="P1053" s="3602"/>
      <c r="Q1053" s="3602"/>
      <c r="R1053" s="3602"/>
    </row>
    <row r="1054" spans="1:18" ht="25.5" customHeight="1">
      <c r="A1054" s="2050">
        <v>84</v>
      </c>
      <c r="B1054" s="2200" t="s">
        <v>2913</v>
      </c>
      <c r="C1054" s="2187" t="s">
        <v>2491</v>
      </c>
      <c r="D1054" s="2237" t="s">
        <v>2935</v>
      </c>
      <c r="E1054" s="2066">
        <v>150640</v>
      </c>
      <c r="F1054" s="2066"/>
      <c r="G1054" s="3602"/>
      <c r="H1054" s="3602"/>
      <c r="I1054" s="3602"/>
      <c r="J1054" s="3602"/>
      <c r="K1054" s="3602"/>
      <c r="L1054" s="3602"/>
      <c r="M1054" s="3602"/>
      <c r="N1054" s="3602"/>
      <c r="O1054" s="3602"/>
      <c r="P1054" s="3602"/>
      <c r="Q1054" s="3602"/>
      <c r="R1054" s="3602"/>
    </row>
    <row r="1055" spans="1:18" ht="25.5" customHeight="1">
      <c r="A1055" s="2050">
        <v>85</v>
      </c>
      <c r="B1055" s="2200" t="s">
        <v>2913</v>
      </c>
      <c r="C1055" s="2187" t="s">
        <v>2491</v>
      </c>
      <c r="D1055" s="2237" t="s">
        <v>2936</v>
      </c>
      <c r="E1055" s="2066">
        <v>180000</v>
      </c>
      <c r="F1055" s="2066"/>
      <c r="G1055" s="3602"/>
      <c r="H1055" s="3602"/>
      <c r="I1055" s="3602"/>
      <c r="J1055" s="3602"/>
      <c r="K1055" s="3602"/>
      <c r="L1055" s="3602"/>
      <c r="M1055" s="3602"/>
      <c r="N1055" s="3602"/>
      <c r="O1055" s="3602"/>
      <c r="P1055" s="3602"/>
      <c r="Q1055" s="3602"/>
      <c r="R1055" s="3602"/>
    </row>
    <row r="1056" spans="1:18" ht="25.5" customHeight="1">
      <c r="A1056" s="2050">
        <v>86</v>
      </c>
      <c r="B1056" s="2200" t="s">
        <v>2913</v>
      </c>
      <c r="C1056" s="2187" t="s">
        <v>2491</v>
      </c>
      <c r="D1056" s="2237" t="s">
        <v>2937</v>
      </c>
      <c r="E1056" s="2066">
        <v>155530</v>
      </c>
      <c r="F1056" s="2066"/>
      <c r="G1056" s="3602"/>
      <c r="H1056" s="3602"/>
      <c r="I1056" s="3602"/>
      <c r="J1056" s="3602"/>
      <c r="K1056" s="3602"/>
      <c r="L1056" s="3602"/>
      <c r="M1056" s="3602"/>
      <c r="N1056" s="3602"/>
      <c r="O1056" s="3602"/>
      <c r="P1056" s="3602"/>
      <c r="Q1056" s="3602"/>
      <c r="R1056" s="3602"/>
    </row>
    <row r="1057" spans="1:18" ht="25.5" customHeight="1">
      <c r="A1057" s="2050">
        <v>87</v>
      </c>
      <c r="B1057" s="2200" t="s">
        <v>2913</v>
      </c>
      <c r="C1057" s="2187" t="s">
        <v>2491</v>
      </c>
      <c r="D1057" s="2237" t="s">
        <v>2938</v>
      </c>
      <c r="E1057" s="2066">
        <v>190150</v>
      </c>
      <c r="F1057" s="2066"/>
      <c r="G1057" s="3602"/>
      <c r="H1057" s="3602"/>
      <c r="I1057" s="3602"/>
      <c r="J1057" s="3602"/>
      <c r="K1057" s="3602"/>
      <c r="L1057" s="3602"/>
      <c r="M1057" s="3602"/>
      <c r="N1057" s="3602"/>
      <c r="O1057" s="3602"/>
      <c r="P1057" s="3602"/>
      <c r="Q1057" s="3602"/>
      <c r="R1057" s="3602"/>
    </row>
    <row r="1058" spans="1:18" ht="25.5" customHeight="1">
      <c r="A1058" s="2050">
        <v>88</v>
      </c>
      <c r="B1058" s="2200" t="s">
        <v>2913</v>
      </c>
      <c r="C1058" s="2187" t="s">
        <v>2491</v>
      </c>
      <c r="D1058" s="2237" t="s">
        <v>2939</v>
      </c>
      <c r="E1058" s="2066">
        <v>231760</v>
      </c>
      <c r="F1058" s="2066"/>
      <c r="G1058" s="3602"/>
      <c r="H1058" s="3602"/>
      <c r="I1058" s="3602"/>
      <c r="J1058" s="3602"/>
      <c r="K1058" s="3602"/>
      <c r="L1058" s="3602"/>
      <c r="M1058" s="3602"/>
      <c r="N1058" s="3602"/>
      <c r="O1058" s="3602"/>
      <c r="P1058" s="3602"/>
      <c r="Q1058" s="3602"/>
      <c r="R1058" s="3602"/>
    </row>
    <row r="1059" spans="1:18" ht="25.5" customHeight="1">
      <c r="A1059" s="2050">
        <v>89</v>
      </c>
      <c r="B1059" s="2200" t="s">
        <v>2913</v>
      </c>
      <c r="C1059" s="2187" t="s">
        <v>2491</v>
      </c>
      <c r="D1059" s="2237" t="s">
        <v>2940</v>
      </c>
      <c r="E1059" s="2066">
        <v>193690</v>
      </c>
      <c r="F1059" s="2066"/>
      <c r="G1059" s="3602"/>
      <c r="H1059" s="3602"/>
      <c r="I1059" s="3602"/>
      <c r="J1059" s="3602"/>
      <c r="K1059" s="3602"/>
      <c r="L1059" s="3602"/>
      <c r="M1059" s="3602"/>
      <c r="N1059" s="3602"/>
      <c r="O1059" s="3602"/>
      <c r="P1059" s="3602"/>
      <c r="Q1059" s="3602"/>
      <c r="R1059" s="3602"/>
    </row>
    <row r="1060" spans="1:18" ht="25.5" customHeight="1">
      <c r="A1060" s="2050">
        <v>90</v>
      </c>
      <c r="B1060" s="2200" t="s">
        <v>2913</v>
      </c>
      <c r="C1060" s="2187" t="s">
        <v>2491</v>
      </c>
      <c r="D1060" s="2237" t="s">
        <v>2941</v>
      </c>
      <c r="E1060" s="2066">
        <v>237380</v>
      </c>
      <c r="F1060" s="2066"/>
      <c r="G1060" s="3602"/>
      <c r="H1060" s="3602"/>
      <c r="I1060" s="3602"/>
      <c r="J1060" s="3602"/>
      <c r="K1060" s="3602"/>
      <c r="L1060" s="3602"/>
      <c r="M1060" s="3602"/>
      <c r="N1060" s="3602"/>
      <c r="O1060" s="3602"/>
      <c r="P1060" s="3602"/>
      <c r="Q1060" s="3602"/>
      <c r="R1060" s="3602"/>
    </row>
    <row r="1061" spans="1:18" ht="25.5" customHeight="1">
      <c r="A1061" s="2050">
        <v>91</v>
      </c>
      <c r="B1061" s="2200" t="s">
        <v>2913</v>
      </c>
      <c r="C1061" s="2187" t="s">
        <v>2491</v>
      </c>
      <c r="D1061" s="2237" t="s">
        <v>2942</v>
      </c>
      <c r="E1061" s="2066">
        <v>287500</v>
      </c>
      <c r="F1061" s="2066"/>
      <c r="G1061" s="3602"/>
      <c r="H1061" s="3602"/>
      <c r="I1061" s="3602"/>
      <c r="J1061" s="3602"/>
      <c r="K1061" s="3602"/>
      <c r="L1061" s="3602"/>
      <c r="M1061" s="3602"/>
      <c r="N1061" s="3602"/>
      <c r="O1061" s="3602"/>
      <c r="P1061" s="3602"/>
      <c r="Q1061" s="3602"/>
      <c r="R1061" s="3602"/>
    </row>
    <row r="1062" spans="1:18" ht="25.5" customHeight="1">
      <c r="A1062" s="2050">
        <v>92</v>
      </c>
      <c r="B1062" s="2200" t="s">
        <v>2913</v>
      </c>
      <c r="C1062" s="2187" t="s">
        <v>2491</v>
      </c>
      <c r="D1062" s="2237" t="s">
        <v>2943</v>
      </c>
      <c r="E1062" s="2066">
        <v>206290</v>
      </c>
      <c r="F1062" s="2066"/>
      <c r="G1062" s="3602"/>
      <c r="H1062" s="3602"/>
      <c r="I1062" s="3602"/>
      <c r="J1062" s="3602"/>
      <c r="K1062" s="3602"/>
      <c r="L1062" s="3602"/>
      <c r="M1062" s="3602"/>
      <c r="N1062" s="3602"/>
      <c r="O1062" s="3602"/>
      <c r="P1062" s="3602"/>
      <c r="Q1062" s="3602"/>
      <c r="R1062" s="3602"/>
    </row>
    <row r="1063" spans="1:18" ht="25.5" customHeight="1">
      <c r="A1063" s="2050">
        <v>93</v>
      </c>
      <c r="B1063" s="2200" t="s">
        <v>2913</v>
      </c>
      <c r="C1063" s="2187" t="s">
        <v>2491</v>
      </c>
      <c r="D1063" s="2237" t="s">
        <v>2944</v>
      </c>
      <c r="E1063" s="2066">
        <v>254330</v>
      </c>
      <c r="F1063" s="2066"/>
      <c r="G1063" s="3602"/>
      <c r="H1063" s="3602"/>
      <c r="I1063" s="3602"/>
      <c r="J1063" s="3602"/>
      <c r="K1063" s="3602"/>
      <c r="L1063" s="3602"/>
      <c r="M1063" s="3602"/>
      <c r="N1063" s="3602"/>
      <c r="O1063" s="3602"/>
      <c r="P1063" s="3602"/>
      <c r="Q1063" s="3602"/>
      <c r="R1063" s="3602"/>
    </row>
    <row r="1064" spans="1:18" ht="25.5" customHeight="1">
      <c r="A1064" s="2050">
        <v>94</v>
      </c>
      <c r="B1064" s="2200" t="s">
        <v>2913</v>
      </c>
      <c r="C1064" s="2187" t="s">
        <v>2491</v>
      </c>
      <c r="D1064" s="2237" t="s">
        <v>2945</v>
      </c>
      <c r="E1064" s="2066">
        <v>311970</v>
      </c>
      <c r="F1064" s="2066"/>
      <c r="G1064" s="3602"/>
      <c r="H1064" s="3602"/>
      <c r="I1064" s="3602"/>
      <c r="J1064" s="3602"/>
      <c r="K1064" s="3602"/>
      <c r="L1064" s="3602"/>
      <c r="M1064" s="3602"/>
      <c r="N1064" s="3602"/>
      <c r="O1064" s="3602"/>
      <c r="P1064" s="3602"/>
      <c r="Q1064" s="3602"/>
      <c r="R1064" s="3602"/>
    </row>
    <row r="1065" spans="1:18" ht="25.5" customHeight="1">
      <c r="A1065" s="2050">
        <v>95</v>
      </c>
      <c r="B1065" s="2200" t="s">
        <v>2913</v>
      </c>
      <c r="C1065" s="2187" t="s">
        <v>2491</v>
      </c>
      <c r="D1065" s="2237" t="s">
        <v>2946</v>
      </c>
      <c r="E1065" s="2066">
        <v>392730</v>
      </c>
      <c r="F1065" s="2066"/>
      <c r="G1065" s="3602"/>
      <c r="H1065" s="3602"/>
      <c r="I1065" s="3602"/>
      <c r="J1065" s="3602"/>
      <c r="K1065" s="3602"/>
      <c r="L1065" s="3602"/>
      <c r="M1065" s="3602"/>
      <c r="N1065" s="3602"/>
      <c r="O1065" s="3602"/>
      <c r="P1065" s="3602"/>
      <c r="Q1065" s="3602"/>
      <c r="R1065" s="3602"/>
    </row>
    <row r="1066" spans="1:18" ht="25.5" customHeight="1">
      <c r="A1066" s="2050">
        <v>96</v>
      </c>
      <c r="B1066" s="2200" t="s">
        <v>2913</v>
      </c>
      <c r="C1066" s="2187" t="s">
        <v>2491</v>
      </c>
      <c r="D1066" s="2237" t="s">
        <v>2947</v>
      </c>
      <c r="E1066" s="2066">
        <v>320130</v>
      </c>
      <c r="F1066" s="2066"/>
      <c r="G1066" s="3602"/>
      <c r="H1066" s="3602"/>
      <c r="I1066" s="3602"/>
      <c r="J1066" s="3602"/>
      <c r="K1066" s="3602"/>
      <c r="L1066" s="3602"/>
      <c r="M1066" s="3602"/>
      <c r="N1066" s="3602"/>
      <c r="O1066" s="3602"/>
      <c r="P1066" s="3602"/>
      <c r="Q1066" s="3602"/>
      <c r="R1066" s="3602"/>
    </row>
    <row r="1067" spans="1:18" ht="25.5" customHeight="1">
      <c r="A1067" s="2050">
        <v>97</v>
      </c>
      <c r="B1067" s="2200" t="s">
        <v>2913</v>
      </c>
      <c r="C1067" s="2187" t="s">
        <v>2491</v>
      </c>
      <c r="D1067" s="2237" t="s">
        <v>2948</v>
      </c>
      <c r="E1067" s="2066">
        <v>492160</v>
      </c>
      <c r="F1067" s="2066"/>
      <c r="G1067" s="3602"/>
      <c r="H1067" s="3602"/>
      <c r="I1067" s="3602"/>
      <c r="J1067" s="3602"/>
      <c r="K1067" s="3602"/>
      <c r="L1067" s="3602"/>
      <c r="M1067" s="3602"/>
      <c r="N1067" s="3602"/>
      <c r="O1067" s="3602"/>
      <c r="P1067" s="3602"/>
      <c r="Q1067" s="3602"/>
      <c r="R1067" s="3602"/>
    </row>
    <row r="1068" spans="1:18" ht="25.5" customHeight="1">
      <c r="A1068" s="2050">
        <v>98</v>
      </c>
      <c r="B1068" s="2200" t="s">
        <v>2913</v>
      </c>
      <c r="C1068" s="2187" t="s">
        <v>2491</v>
      </c>
      <c r="D1068" s="2237" t="s">
        <v>2949</v>
      </c>
      <c r="E1068" s="2066">
        <v>586050</v>
      </c>
      <c r="F1068" s="2066"/>
      <c r="G1068" s="3602"/>
      <c r="H1068" s="3602"/>
      <c r="I1068" s="3602"/>
      <c r="J1068" s="3602"/>
      <c r="K1068" s="3602"/>
      <c r="L1068" s="3602"/>
      <c r="M1068" s="3602"/>
      <c r="N1068" s="3602"/>
      <c r="O1068" s="3602"/>
      <c r="P1068" s="3602"/>
      <c r="Q1068" s="3602"/>
      <c r="R1068" s="3602"/>
    </row>
    <row r="1069" spans="1:18" ht="25.5" customHeight="1">
      <c r="A1069" s="2050">
        <v>99</v>
      </c>
      <c r="B1069" s="2200" t="s">
        <v>2913</v>
      </c>
      <c r="C1069" s="2187" t="s">
        <v>2491</v>
      </c>
      <c r="D1069" s="2237" t="s">
        <v>2950</v>
      </c>
      <c r="E1069" s="2066">
        <v>502310</v>
      </c>
      <c r="F1069" s="2066"/>
      <c r="G1069" s="3602"/>
      <c r="H1069" s="3602"/>
      <c r="I1069" s="3602"/>
      <c r="J1069" s="3602"/>
      <c r="K1069" s="3602"/>
      <c r="L1069" s="3602"/>
      <c r="M1069" s="3602"/>
      <c r="N1069" s="3602"/>
      <c r="O1069" s="3602"/>
      <c r="P1069" s="3602"/>
      <c r="Q1069" s="3602"/>
      <c r="R1069" s="3602"/>
    </row>
    <row r="1070" spans="1:18" ht="25.5" customHeight="1">
      <c r="A1070" s="2050">
        <v>100</v>
      </c>
      <c r="B1070" s="2200" t="s">
        <v>2913</v>
      </c>
      <c r="C1070" s="2187" t="s">
        <v>2491</v>
      </c>
      <c r="D1070" s="2237" t="s">
        <v>2951</v>
      </c>
      <c r="E1070" s="2066">
        <v>604910</v>
      </c>
      <c r="F1070" s="2066"/>
      <c r="G1070" s="3602"/>
      <c r="H1070" s="3602"/>
      <c r="I1070" s="3602"/>
      <c r="J1070" s="3602"/>
      <c r="K1070" s="3602"/>
      <c r="L1070" s="3602"/>
      <c r="M1070" s="3602"/>
      <c r="N1070" s="3602"/>
      <c r="O1070" s="3602"/>
      <c r="P1070" s="3602"/>
      <c r="Q1070" s="3602"/>
      <c r="R1070" s="3602"/>
    </row>
    <row r="1071" spans="1:18" ht="25.5" customHeight="1">
      <c r="A1071" s="2050">
        <v>101</v>
      </c>
      <c r="B1071" s="2200" t="s">
        <v>2913</v>
      </c>
      <c r="C1071" s="2187" t="s">
        <v>2491</v>
      </c>
      <c r="D1071" s="2237" t="s">
        <v>2952</v>
      </c>
      <c r="E1071" s="2066">
        <v>740860</v>
      </c>
      <c r="F1071" s="2066"/>
      <c r="G1071" s="3602"/>
      <c r="H1071" s="3602"/>
      <c r="I1071" s="3602"/>
      <c r="J1071" s="3602"/>
      <c r="K1071" s="3602"/>
      <c r="L1071" s="3602"/>
      <c r="M1071" s="3602"/>
      <c r="N1071" s="3602"/>
      <c r="O1071" s="3602"/>
      <c r="P1071" s="3602"/>
      <c r="Q1071" s="3602"/>
      <c r="R1071" s="3602"/>
    </row>
    <row r="1072" spans="1:18" ht="25.5" customHeight="1">
      <c r="A1072" s="2050">
        <v>102</v>
      </c>
      <c r="B1072" s="2200" t="s">
        <v>2913</v>
      </c>
      <c r="C1072" s="2187" t="s">
        <v>2491</v>
      </c>
      <c r="D1072" s="2237" t="s">
        <v>2953</v>
      </c>
      <c r="E1072" s="2066">
        <v>497500</v>
      </c>
      <c r="F1072" s="2066"/>
      <c r="G1072" s="3602"/>
      <c r="H1072" s="3602"/>
      <c r="I1072" s="3602"/>
      <c r="J1072" s="3602"/>
      <c r="K1072" s="3602"/>
      <c r="L1072" s="3602"/>
      <c r="M1072" s="3602"/>
      <c r="N1072" s="3602"/>
      <c r="O1072" s="3602"/>
      <c r="P1072" s="3602"/>
      <c r="Q1072" s="3602"/>
      <c r="R1072" s="3602"/>
    </row>
    <row r="1073" spans="1:18" ht="25.5" customHeight="1">
      <c r="A1073" s="2050">
        <v>103</v>
      </c>
      <c r="B1073" s="2200" t="s">
        <v>2913</v>
      </c>
      <c r="C1073" s="2187" t="s">
        <v>2491</v>
      </c>
      <c r="D1073" s="2237" t="s">
        <v>2954</v>
      </c>
      <c r="E1073" s="2066">
        <v>612970</v>
      </c>
      <c r="F1073" s="2066"/>
      <c r="G1073" s="3602"/>
      <c r="H1073" s="3602"/>
      <c r="I1073" s="3602"/>
      <c r="J1073" s="3602"/>
      <c r="K1073" s="3602"/>
      <c r="L1073" s="3602"/>
      <c r="M1073" s="3602"/>
      <c r="N1073" s="3602"/>
      <c r="O1073" s="3602"/>
      <c r="P1073" s="3602"/>
      <c r="Q1073" s="3602"/>
      <c r="R1073" s="3602"/>
    </row>
    <row r="1074" spans="1:18" ht="25.5" customHeight="1">
      <c r="A1074" s="2050">
        <v>104</v>
      </c>
      <c r="B1074" s="2200" t="s">
        <v>2913</v>
      </c>
      <c r="C1074" s="2187" t="s">
        <v>2491</v>
      </c>
      <c r="D1074" s="2237" t="s">
        <v>2955</v>
      </c>
      <c r="E1074" s="2066">
        <v>749470</v>
      </c>
      <c r="F1074" s="2066"/>
      <c r="G1074" s="3602"/>
      <c r="H1074" s="3602"/>
      <c r="I1074" s="3602"/>
      <c r="J1074" s="3602"/>
      <c r="K1074" s="3602"/>
      <c r="L1074" s="3602"/>
      <c r="M1074" s="3602"/>
      <c r="N1074" s="3602"/>
      <c r="O1074" s="3602"/>
      <c r="P1074" s="3602"/>
      <c r="Q1074" s="3602"/>
      <c r="R1074" s="3602"/>
    </row>
    <row r="1075" spans="1:18" ht="25.5" customHeight="1">
      <c r="A1075" s="2050">
        <v>105</v>
      </c>
      <c r="B1075" s="2200" t="s">
        <v>2913</v>
      </c>
      <c r="C1075" s="2187" t="s">
        <v>2491</v>
      </c>
      <c r="D1075" s="2237" t="s">
        <v>2956</v>
      </c>
      <c r="E1075" s="2066">
        <v>933830</v>
      </c>
      <c r="F1075" s="2066"/>
      <c r="G1075" s="3602"/>
      <c r="H1075" s="3602"/>
      <c r="I1075" s="3602"/>
      <c r="J1075" s="3602"/>
      <c r="K1075" s="3602"/>
      <c r="L1075" s="3602"/>
      <c r="M1075" s="3602"/>
      <c r="N1075" s="3602"/>
      <c r="O1075" s="3602"/>
      <c r="P1075" s="3602"/>
      <c r="Q1075" s="3602"/>
      <c r="R1075" s="3602"/>
    </row>
    <row r="1076" spans="1:18" ht="25.5" customHeight="1">
      <c r="A1076" s="2050">
        <v>106</v>
      </c>
      <c r="B1076" s="2200" t="s">
        <v>2913</v>
      </c>
      <c r="C1076" s="2187" t="s">
        <v>2491</v>
      </c>
      <c r="D1076" s="2237" t="s">
        <v>2957</v>
      </c>
      <c r="E1076" s="2066">
        <v>786720</v>
      </c>
      <c r="F1076" s="2066"/>
      <c r="G1076" s="3602"/>
      <c r="H1076" s="3602"/>
      <c r="I1076" s="3602"/>
      <c r="J1076" s="3602"/>
      <c r="K1076" s="3602"/>
      <c r="L1076" s="3602"/>
      <c r="M1076" s="3602"/>
      <c r="N1076" s="3602"/>
      <c r="O1076" s="3602"/>
      <c r="P1076" s="3602"/>
      <c r="Q1076" s="3602"/>
      <c r="R1076" s="3602"/>
    </row>
    <row r="1077" spans="1:18" ht="25.5" customHeight="1">
      <c r="A1077" s="2050">
        <v>107</v>
      </c>
      <c r="B1077" s="2200" t="s">
        <v>2913</v>
      </c>
      <c r="C1077" s="2187" t="s">
        <v>2491</v>
      </c>
      <c r="D1077" s="2237" t="s">
        <v>2958</v>
      </c>
      <c r="E1077" s="2066">
        <v>979510</v>
      </c>
      <c r="F1077" s="2066"/>
      <c r="G1077" s="3602"/>
      <c r="H1077" s="3602"/>
      <c r="I1077" s="3602"/>
      <c r="J1077" s="3602"/>
      <c r="K1077" s="3602"/>
      <c r="L1077" s="3602"/>
      <c r="M1077" s="3602"/>
      <c r="N1077" s="3602"/>
      <c r="O1077" s="3602"/>
      <c r="P1077" s="3602"/>
      <c r="Q1077" s="3602"/>
      <c r="R1077" s="3602"/>
    </row>
    <row r="1078" spans="1:18" ht="25.5" customHeight="1">
      <c r="A1078" s="2050">
        <v>108</v>
      </c>
      <c r="B1078" s="2200" t="s">
        <v>2913</v>
      </c>
      <c r="C1078" s="2187" t="s">
        <v>2491</v>
      </c>
      <c r="D1078" s="2237" t="s">
        <v>2959</v>
      </c>
      <c r="E1078" s="2066">
        <v>1189150</v>
      </c>
      <c r="F1078" s="2066"/>
      <c r="G1078" s="3602"/>
      <c r="H1078" s="3602"/>
      <c r="I1078" s="3602"/>
      <c r="J1078" s="3602"/>
      <c r="K1078" s="3602"/>
      <c r="L1078" s="3602"/>
      <c r="M1078" s="3602"/>
      <c r="N1078" s="3602"/>
      <c r="O1078" s="3602"/>
      <c r="P1078" s="3602"/>
      <c r="Q1078" s="3602"/>
      <c r="R1078" s="3602"/>
    </row>
    <row r="1079" spans="1:18" ht="25.5" customHeight="1">
      <c r="A1079" s="2050">
        <v>109</v>
      </c>
      <c r="B1079" s="2200" t="s">
        <v>2913</v>
      </c>
      <c r="C1079" s="2187" t="s">
        <v>2491</v>
      </c>
      <c r="D1079" s="2237" t="s">
        <v>2960</v>
      </c>
      <c r="E1079" s="2066">
        <v>999270</v>
      </c>
      <c r="F1079" s="2066"/>
      <c r="G1079" s="3602"/>
      <c r="H1079" s="3602"/>
      <c r="I1079" s="3602"/>
      <c r="J1079" s="3602"/>
      <c r="K1079" s="3602"/>
      <c r="L1079" s="3602"/>
      <c r="M1079" s="3602"/>
      <c r="N1079" s="3602"/>
      <c r="O1079" s="3602"/>
      <c r="P1079" s="3602"/>
      <c r="Q1079" s="3602"/>
      <c r="R1079" s="3602"/>
    </row>
    <row r="1080" spans="1:18" ht="25.5" customHeight="1">
      <c r="A1080" s="2050">
        <v>110</v>
      </c>
      <c r="B1080" s="2200" t="s">
        <v>2913</v>
      </c>
      <c r="C1080" s="2187" t="s">
        <v>2491</v>
      </c>
      <c r="D1080" s="2237" t="s">
        <v>2961</v>
      </c>
      <c r="E1080" s="2066">
        <v>1231750</v>
      </c>
      <c r="F1080" s="2066"/>
      <c r="G1080" s="3602"/>
      <c r="H1080" s="3602"/>
      <c r="I1080" s="3602"/>
      <c r="J1080" s="3602"/>
      <c r="K1080" s="3602"/>
      <c r="L1080" s="3602"/>
      <c r="M1080" s="3602"/>
      <c r="N1080" s="3602"/>
      <c r="O1080" s="3602"/>
      <c r="P1080" s="3602"/>
      <c r="Q1080" s="3602"/>
      <c r="R1080" s="3602"/>
    </row>
    <row r="1081" spans="1:18" ht="25.5" customHeight="1">
      <c r="A1081" s="2050">
        <v>111</v>
      </c>
      <c r="B1081" s="2200" t="s">
        <v>2913</v>
      </c>
      <c r="C1081" s="2187" t="s">
        <v>2491</v>
      </c>
      <c r="D1081" s="2237" t="s">
        <v>2962</v>
      </c>
      <c r="E1081" s="2066">
        <v>1511180</v>
      </c>
      <c r="F1081" s="2066"/>
      <c r="G1081" s="3602"/>
      <c r="H1081" s="3602"/>
      <c r="I1081" s="3602"/>
      <c r="J1081" s="3602"/>
      <c r="K1081" s="3602"/>
      <c r="L1081" s="3602"/>
      <c r="M1081" s="3602"/>
      <c r="N1081" s="3602"/>
      <c r="O1081" s="3602"/>
      <c r="P1081" s="3602"/>
      <c r="Q1081" s="3602"/>
      <c r="R1081" s="3602"/>
    </row>
    <row r="1082" spans="1:18" ht="25.5" customHeight="1">
      <c r="A1082" s="2050">
        <v>112</v>
      </c>
      <c r="B1082" s="2200" t="s">
        <v>2913</v>
      </c>
      <c r="C1082" s="2187" t="s">
        <v>2491</v>
      </c>
      <c r="D1082" s="2237" t="s">
        <v>2963</v>
      </c>
      <c r="E1082" s="2066">
        <v>2222590</v>
      </c>
      <c r="F1082" s="2066"/>
      <c r="G1082" s="3602"/>
      <c r="H1082" s="3602"/>
      <c r="I1082" s="3602"/>
      <c r="J1082" s="3602"/>
      <c r="K1082" s="3602"/>
      <c r="L1082" s="3602"/>
      <c r="M1082" s="3602"/>
      <c r="N1082" s="3602"/>
      <c r="O1082" s="3602"/>
      <c r="P1082" s="3602"/>
      <c r="Q1082" s="3602"/>
      <c r="R1082" s="3602"/>
    </row>
    <row r="1083" spans="1:18" ht="25.5" customHeight="1">
      <c r="A1083" s="2050">
        <v>113</v>
      </c>
      <c r="B1083" s="2200" t="s">
        <v>2913</v>
      </c>
      <c r="C1083" s="2187" t="s">
        <v>2491</v>
      </c>
      <c r="D1083" s="2237" t="s">
        <v>2964</v>
      </c>
      <c r="E1083" s="2066">
        <v>1260660</v>
      </c>
      <c r="F1083" s="2066"/>
      <c r="G1083" s="3602"/>
      <c r="H1083" s="3602"/>
      <c r="I1083" s="3602"/>
      <c r="J1083" s="3602"/>
      <c r="K1083" s="3602"/>
      <c r="L1083" s="3602"/>
      <c r="M1083" s="3602"/>
      <c r="N1083" s="3602"/>
      <c r="O1083" s="3602"/>
      <c r="P1083" s="3602"/>
      <c r="Q1083" s="3602"/>
      <c r="R1083" s="3602"/>
    </row>
    <row r="1084" spans="1:18" ht="25.5" customHeight="1">
      <c r="A1084" s="2050">
        <v>114</v>
      </c>
      <c r="B1084" s="2200" t="s">
        <v>2913</v>
      </c>
      <c r="C1084" s="2187" t="s">
        <v>2491</v>
      </c>
      <c r="D1084" s="2237" t="s">
        <v>2965</v>
      </c>
      <c r="E1084" s="2066">
        <v>1579610</v>
      </c>
      <c r="F1084" s="2066"/>
      <c r="G1084" s="3602"/>
      <c r="H1084" s="3602"/>
      <c r="I1084" s="3602"/>
      <c r="J1084" s="3602"/>
      <c r="K1084" s="3602"/>
      <c r="L1084" s="3602"/>
      <c r="M1084" s="3602"/>
      <c r="N1084" s="3602"/>
      <c r="O1084" s="3602"/>
      <c r="P1084" s="3602"/>
      <c r="Q1084" s="3602"/>
      <c r="R1084" s="3602"/>
    </row>
    <row r="1085" spans="1:18" ht="25.5" customHeight="1">
      <c r="A1085" s="2050">
        <v>115</v>
      </c>
      <c r="B1085" s="2200" t="s">
        <v>2913</v>
      </c>
      <c r="C1085" s="2187" t="s">
        <v>2491</v>
      </c>
      <c r="D1085" s="2237" t="s">
        <v>2966</v>
      </c>
      <c r="E1085" s="2066">
        <v>1920220</v>
      </c>
      <c r="F1085" s="2066"/>
      <c r="G1085" s="3602"/>
      <c r="H1085" s="3602"/>
      <c r="I1085" s="3602"/>
      <c r="J1085" s="3602"/>
      <c r="K1085" s="3602"/>
      <c r="L1085" s="3602"/>
      <c r="M1085" s="3602"/>
      <c r="N1085" s="3602"/>
      <c r="O1085" s="3602"/>
      <c r="P1085" s="3602"/>
      <c r="Q1085" s="3602"/>
      <c r="R1085" s="3602"/>
    </row>
    <row r="1086" spans="1:18" ht="25.5" customHeight="1">
      <c r="A1086" s="2050">
        <v>116</v>
      </c>
      <c r="B1086" s="2200" t="s">
        <v>2913</v>
      </c>
      <c r="C1086" s="2187" t="s">
        <v>2491</v>
      </c>
      <c r="D1086" s="2237" t="s">
        <v>2967</v>
      </c>
      <c r="E1086" s="2066">
        <v>2319380</v>
      </c>
      <c r="F1086" s="2066"/>
      <c r="G1086" s="3602"/>
      <c r="H1086" s="3602"/>
      <c r="I1086" s="3602"/>
      <c r="J1086" s="3602"/>
      <c r="K1086" s="3602"/>
      <c r="L1086" s="3602"/>
      <c r="M1086" s="3602"/>
      <c r="N1086" s="3602"/>
      <c r="O1086" s="3602"/>
      <c r="P1086" s="3602"/>
      <c r="Q1086" s="3602"/>
      <c r="R1086" s="3602"/>
    </row>
    <row r="1087" spans="1:18" ht="25.5" customHeight="1">
      <c r="A1087" s="2050">
        <v>117</v>
      </c>
      <c r="B1087" s="2200" t="s">
        <v>2913</v>
      </c>
      <c r="C1087" s="2187" t="s">
        <v>2491</v>
      </c>
      <c r="D1087" s="2237" t="s">
        <v>2968</v>
      </c>
      <c r="E1087" s="2066">
        <v>1611060</v>
      </c>
      <c r="F1087" s="2066"/>
      <c r="G1087" s="3602"/>
      <c r="H1087" s="3602"/>
      <c r="I1087" s="3602"/>
      <c r="J1087" s="3602"/>
      <c r="K1087" s="3602"/>
      <c r="L1087" s="3602"/>
      <c r="M1087" s="3602"/>
      <c r="N1087" s="3602"/>
      <c r="O1087" s="3602"/>
      <c r="P1087" s="3602"/>
      <c r="Q1087" s="3602"/>
      <c r="R1087" s="3602"/>
    </row>
    <row r="1088" spans="1:18" ht="25.5" customHeight="1">
      <c r="A1088" s="2050">
        <v>118</v>
      </c>
      <c r="B1088" s="2200" t="s">
        <v>2913</v>
      </c>
      <c r="C1088" s="2187" t="s">
        <v>2491</v>
      </c>
      <c r="D1088" s="2237" t="s">
        <v>2969</v>
      </c>
      <c r="E1088" s="2066">
        <v>1982760</v>
      </c>
      <c r="F1088" s="2066"/>
      <c r="G1088" s="3602"/>
      <c r="H1088" s="3602"/>
      <c r="I1088" s="3602"/>
      <c r="J1088" s="3602"/>
      <c r="K1088" s="3602"/>
      <c r="L1088" s="3602"/>
      <c r="M1088" s="3602"/>
      <c r="N1088" s="3602"/>
      <c r="O1088" s="3602"/>
      <c r="P1088" s="3602"/>
      <c r="Q1088" s="3602"/>
      <c r="R1088" s="3602"/>
    </row>
    <row r="1089" spans="1:18" ht="25.5" customHeight="1">
      <c r="A1089" s="2050">
        <v>119</v>
      </c>
      <c r="B1089" s="2200" t="s">
        <v>2913</v>
      </c>
      <c r="C1089" s="2187" t="s">
        <v>2491</v>
      </c>
      <c r="D1089" s="2237" t="s">
        <v>2970</v>
      </c>
      <c r="E1089" s="2066">
        <v>2426430</v>
      </c>
      <c r="F1089" s="2066"/>
      <c r="G1089" s="3602"/>
      <c r="H1089" s="3602"/>
      <c r="I1089" s="3602"/>
      <c r="J1089" s="3602"/>
      <c r="K1089" s="3602"/>
      <c r="L1089" s="3602"/>
      <c r="M1089" s="3602"/>
      <c r="N1089" s="3602"/>
      <c r="O1089" s="3602"/>
      <c r="P1089" s="3602"/>
      <c r="Q1089" s="3602"/>
      <c r="R1089" s="3602"/>
    </row>
    <row r="1090" spans="1:18" ht="25.5" customHeight="1">
      <c r="A1090" s="2050">
        <v>120</v>
      </c>
      <c r="B1090" s="2200" t="s">
        <v>2913</v>
      </c>
      <c r="C1090" s="2187" t="s">
        <v>2491</v>
      </c>
      <c r="D1090" s="2237" t="s">
        <v>2971</v>
      </c>
      <c r="E1090" s="2066">
        <v>2932540</v>
      </c>
      <c r="F1090" s="2066"/>
      <c r="G1090" s="3602"/>
      <c r="H1090" s="3602"/>
      <c r="I1090" s="3602"/>
      <c r="J1090" s="3602"/>
      <c r="K1090" s="3602"/>
      <c r="L1090" s="3602"/>
      <c r="M1090" s="3602"/>
      <c r="N1090" s="3602"/>
      <c r="O1090" s="3602"/>
      <c r="P1090" s="3602"/>
      <c r="Q1090" s="3602"/>
      <c r="R1090" s="3602"/>
    </row>
    <row r="1091" spans="1:18" ht="25.5" customHeight="1">
      <c r="A1091" s="2050">
        <v>121</v>
      </c>
      <c r="B1091" s="2200" t="s">
        <v>2913</v>
      </c>
      <c r="C1091" s="2187" t="s">
        <v>2491</v>
      </c>
      <c r="D1091" s="2237" t="s">
        <v>2972</v>
      </c>
      <c r="E1091" s="2066">
        <v>1962010</v>
      </c>
      <c r="F1091" s="2066"/>
      <c r="G1091" s="3602"/>
      <c r="H1091" s="3602"/>
      <c r="I1091" s="3602"/>
      <c r="J1091" s="3602"/>
      <c r="K1091" s="3602"/>
      <c r="L1091" s="3602"/>
      <c r="M1091" s="3602"/>
      <c r="N1091" s="3602"/>
      <c r="O1091" s="3602"/>
      <c r="P1091" s="3602"/>
      <c r="Q1091" s="3602"/>
      <c r="R1091" s="3602"/>
    </row>
    <row r="1092" spans="1:18" ht="25.5" customHeight="1">
      <c r="A1092" s="2050">
        <v>122</v>
      </c>
      <c r="B1092" s="2200" t="s">
        <v>2913</v>
      </c>
      <c r="C1092" s="2187" t="s">
        <v>2491</v>
      </c>
      <c r="D1092" s="2237" t="s">
        <v>2973</v>
      </c>
      <c r="E1092" s="2066">
        <v>2459690</v>
      </c>
      <c r="F1092" s="2066"/>
      <c r="G1092" s="3602"/>
      <c r="H1092" s="3602"/>
      <c r="I1092" s="3602"/>
      <c r="J1092" s="3602"/>
      <c r="K1092" s="3602"/>
      <c r="L1092" s="3602"/>
      <c r="M1092" s="3602"/>
      <c r="N1092" s="3602"/>
      <c r="O1092" s="3602"/>
      <c r="P1092" s="3602"/>
      <c r="Q1092" s="3602"/>
      <c r="R1092" s="3602"/>
    </row>
    <row r="1093" spans="1:18" ht="25.5" customHeight="1">
      <c r="A1093" s="2050">
        <v>123</v>
      </c>
      <c r="B1093" s="2200" t="s">
        <v>2913</v>
      </c>
      <c r="C1093" s="2187" t="s">
        <v>2491</v>
      </c>
      <c r="D1093" s="2237" t="s">
        <v>2974</v>
      </c>
      <c r="E1093" s="2066">
        <v>3017380</v>
      </c>
      <c r="F1093" s="2066"/>
      <c r="G1093" s="3602"/>
      <c r="H1093" s="3602"/>
      <c r="I1093" s="3602"/>
      <c r="J1093" s="3602"/>
      <c r="K1093" s="3602"/>
      <c r="L1093" s="3602"/>
      <c r="M1093" s="3602"/>
      <c r="N1093" s="3602"/>
      <c r="O1093" s="3602"/>
      <c r="P1093" s="3602"/>
      <c r="Q1093" s="3602"/>
      <c r="R1093" s="3602"/>
    </row>
    <row r="1094" spans="1:18" ht="25.5" customHeight="1">
      <c r="A1094" s="2050">
        <v>124</v>
      </c>
      <c r="B1094" s="2200" t="s">
        <v>2913</v>
      </c>
      <c r="C1094" s="2187" t="s">
        <v>2491</v>
      </c>
      <c r="D1094" s="2237" t="s">
        <v>2975</v>
      </c>
      <c r="E1094" s="2066">
        <v>3649560</v>
      </c>
      <c r="F1094" s="2066"/>
      <c r="G1094" s="3602"/>
      <c r="H1094" s="3602"/>
      <c r="I1094" s="3602"/>
      <c r="J1094" s="3602"/>
      <c r="K1094" s="3602"/>
      <c r="L1094" s="3602"/>
      <c r="M1094" s="3602"/>
      <c r="N1094" s="3602"/>
      <c r="O1094" s="3602"/>
      <c r="P1094" s="3602"/>
      <c r="Q1094" s="3602"/>
      <c r="R1094" s="3602"/>
    </row>
    <row r="1095" spans="1:18" ht="25.5" customHeight="1">
      <c r="A1095" s="2050">
        <v>125</v>
      </c>
      <c r="B1095" s="2200" t="s">
        <v>2913</v>
      </c>
      <c r="C1095" s="2187" t="s">
        <v>2491</v>
      </c>
      <c r="D1095" s="2237" t="s">
        <v>2976</v>
      </c>
      <c r="E1095" s="2066">
        <v>2694620</v>
      </c>
      <c r="F1095" s="2066"/>
      <c r="G1095" s="3602"/>
      <c r="H1095" s="3602"/>
      <c r="I1095" s="3602"/>
      <c r="J1095" s="3602"/>
      <c r="K1095" s="3602"/>
      <c r="L1095" s="3602"/>
      <c r="M1095" s="3602"/>
      <c r="N1095" s="3602"/>
      <c r="O1095" s="3602"/>
      <c r="P1095" s="3602"/>
      <c r="Q1095" s="3602"/>
      <c r="R1095" s="3602"/>
    </row>
    <row r="1096" spans="1:18" ht="25.5" customHeight="1">
      <c r="A1096" s="2050">
        <v>126</v>
      </c>
      <c r="B1096" s="2200" t="s">
        <v>2913</v>
      </c>
      <c r="C1096" s="2187" t="s">
        <v>2491</v>
      </c>
      <c r="D1096" s="2237" t="s">
        <v>2977</v>
      </c>
      <c r="E1096" s="2066">
        <v>3322730</v>
      </c>
      <c r="F1096" s="2066"/>
      <c r="G1096" s="3602"/>
      <c r="H1096" s="3602"/>
      <c r="I1096" s="3602"/>
      <c r="J1096" s="3602"/>
      <c r="K1096" s="3602"/>
      <c r="L1096" s="3602"/>
      <c r="M1096" s="3602"/>
      <c r="N1096" s="3602"/>
      <c r="O1096" s="3602"/>
      <c r="P1096" s="3602"/>
      <c r="Q1096" s="3602"/>
      <c r="R1096" s="3602"/>
    </row>
    <row r="1097" spans="1:18" ht="25.5" customHeight="1">
      <c r="A1097" s="2050">
        <v>127</v>
      </c>
      <c r="B1097" s="2200" t="s">
        <v>2913</v>
      </c>
      <c r="C1097" s="2187" t="s">
        <v>2491</v>
      </c>
      <c r="D1097" s="2237" t="s">
        <v>2978</v>
      </c>
      <c r="E1097" s="2066">
        <v>4079540</v>
      </c>
      <c r="F1097" s="2066"/>
      <c r="G1097" s="3602"/>
      <c r="H1097" s="3602"/>
      <c r="I1097" s="3602"/>
      <c r="J1097" s="3602"/>
      <c r="K1097" s="3602"/>
      <c r="L1097" s="3602"/>
      <c r="M1097" s="3602"/>
      <c r="N1097" s="3602"/>
      <c r="O1097" s="3602"/>
      <c r="P1097" s="3602"/>
      <c r="Q1097" s="3602"/>
      <c r="R1097" s="3602"/>
    </row>
    <row r="1098" spans="1:18" ht="25.5" customHeight="1">
      <c r="A1098" s="2050">
        <v>128</v>
      </c>
      <c r="B1098" s="2200" t="s">
        <v>2913</v>
      </c>
      <c r="C1098" s="2187" t="s">
        <v>2491</v>
      </c>
      <c r="D1098" s="2237" t="s">
        <v>2979</v>
      </c>
      <c r="E1098" s="2066">
        <v>6014630</v>
      </c>
      <c r="F1098" s="2066"/>
      <c r="G1098" s="3602"/>
      <c r="H1098" s="3602"/>
      <c r="I1098" s="3602"/>
      <c r="J1098" s="3602"/>
      <c r="K1098" s="3602"/>
      <c r="L1098" s="3602"/>
      <c r="M1098" s="3602"/>
      <c r="N1098" s="3602"/>
      <c r="O1098" s="3602"/>
      <c r="P1098" s="3602"/>
      <c r="Q1098" s="3602"/>
      <c r="R1098" s="3602"/>
    </row>
    <row r="1099" spans="1:18" ht="25.5" customHeight="1">
      <c r="A1099" s="2050">
        <v>129</v>
      </c>
      <c r="B1099" s="2200" t="s">
        <v>2913</v>
      </c>
      <c r="C1099" s="2187" t="s">
        <v>2491</v>
      </c>
      <c r="D1099" s="2237" t="s">
        <v>2980</v>
      </c>
      <c r="E1099" s="2066">
        <v>3414270</v>
      </c>
      <c r="F1099" s="2066"/>
      <c r="G1099" s="3602"/>
      <c r="H1099" s="3602"/>
      <c r="I1099" s="3602"/>
      <c r="J1099" s="3602"/>
      <c r="K1099" s="3602"/>
      <c r="L1099" s="3602"/>
      <c r="M1099" s="3602"/>
      <c r="N1099" s="3602"/>
      <c r="O1099" s="3602"/>
      <c r="P1099" s="3602"/>
      <c r="Q1099" s="3602"/>
      <c r="R1099" s="3602"/>
    </row>
    <row r="1100" spans="1:18" ht="25.5" customHeight="1">
      <c r="A1100" s="2050">
        <v>130</v>
      </c>
      <c r="B1100" s="2200" t="s">
        <v>2913</v>
      </c>
      <c r="C1100" s="2187" t="s">
        <v>2491</v>
      </c>
      <c r="D1100" s="2237" t="s">
        <v>2981</v>
      </c>
      <c r="E1100" s="2066">
        <v>4198280</v>
      </c>
      <c r="F1100" s="2066"/>
      <c r="G1100" s="3602"/>
      <c r="H1100" s="3602"/>
      <c r="I1100" s="3602"/>
      <c r="J1100" s="3602"/>
      <c r="K1100" s="3602"/>
      <c r="L1100" s="3602"/>
      <c r="M1100" s="3602"/>
      <c r="N1100" s="3602"/>
      <c r="O1100" s="3602"/>
      <c r="P1100" s="3602"/>
      <c r="Q1100" s="3602"/>
      <c r="R1100" s="3602"/>
    </row>
    <row r="1101" spans="1:18" ht="25.5" customHeight="1">
      <c r="A1101" s="2050">
        <v>131</v>
      </c>
      <c r="B1101" s="2200" t="s">
        <v>2913</v>
      </c>
      <c r="C1101" s="2187" t="s">
        <v>2491</v>
      </c>
      <c r="D1101" s="2237" t="s">
        <v>2982</v>
      </c>
      <c r="E1101" s="2066">
        <v>5167180</v>
      </c>
      <c r="F1101" s="2066"/>
      <c r="G1101" s="3602"/>
      <c r="H1101" s="3602"/>
      <c r="I1101" s="3602"/>
      <c r="J1101" s="3602"/>
      <c r="K1101" s="3602"/>
      <c r="L1101" s="3602"/>
      <c r="M1101" s="3602"/>
      <c r="N1101" s="3602"/>
      <c r="O1101" s="3602"/>
      <c r="P1101" s="3602"/>
      <c r="Q1101" s="3602"/>
      <c r="R1101" s="3602"/>
    </row>
    <row r="1102" spans="1:18" ht="25.5" customHeight="1">
      <c r="A1102" s="2050">
        <v>132</v>
      </c>
      <c r="B1102" s="2200" t="s">
        <v>2913</v>
      </c>
      <c r="C1102" s="2187" t="s">
        <v>2491</v>
      </c>
      <c r="D1102" s="2237" t="s">
        <v>2983</v>
      </c>
      <c r="E1102" s="2066">
        <v>7145770</v>
      </c>
      <c r="F1102" s="2066"/>
      <c r="G1102" s="3602"/>
      <c r="H1102" s="3602"/>
      <c r="I1102" s="3602"/>
      <c r="J1102" s="3602"/>
      <c r="K1102" s="3602"/>
      <c r="L1102" s="3602"/>
      <c r="M1102" s="3602"/>
      <c r="N1102" s="3602"/>
      <c r="O1102" s="3602"/>
      <c r="P1102" s="3602"/>
      <c r="Q1102" s="3602"/>
      <c r="R1102" s="3602"/>
    </row>
    <row r="1103" spans="1:18" ht="25.5" customHeight="1">
      <c r="A1103" s="2050">
        <v>133</v>
      </c>
      <c r="B1103" s="2200" t="s">
        <v>2913</v>
      </c>
      <c r="C1103" s="2187" t="s">
        <v>2491</v>
      </c>
      <c r="D1103" s="2237" t="s">
        <v>2984</v>
      </c>
      <c r="E1103" s="2066">
        <v>4346920</v>
      </c>
      <c r="F1103" s="2066"/>
      <c r="G1103" s="3602"/>
      <c r="H1103" s="3602"/>
      <c r="I1103" s="3602"/>
      <c r="J1103" s="3602"/>
      <c r="K1103" s="3602"/>
      <c r="L1103" s="3602"/>
      <c r="M1103" s="3602"/>
      <c r="N1103" s="3602"/>
      <c r="O1103" s="3602"/>
      <c r="P1103" s="3602"/>
      <c r="Q1103" s="3602"/>
      <c r="R1103" s="3602"/>
    </row>
    <row r="1104" spans="1:18" ht="25.5" customHeight="1">
      <c r="A1104" s="2050">
        <v>134</v>
      </c>
      <c r="B1104" s="2200" t="s">
        <v>2913</v>
      </c>
      <c r="C1104" s="2187" t="s">
        <v>2491</v>
      </c>
      <c r="D1104" s="2237" t="s">
        <v>2985</v>
      </c>
      <c r="E1104" s="2066">
        <v>5352980</v>
      </c>
      <c r="F1104" s="2066"/>
      <c r="G1104" s="3602"/>
      <c r="H1104" s="3602"/>
      <c r="I1104" s="3602"/>
      <c r="J1104" s="3602"/>
      <c r="K1104" s="3602"/>
      <c r="L1104" s="3602"/>
      <c r="M1104" s="3602"/>
      <c r="N1104" s="3602"/>
      <c r="O1104" s="3602"/>
      <c r="P1104" s="3602"/>
      <c r="Q1104" s="3602"/>
      <c r="R1104" s="3602"/>
    </row>
    <row r="1105" spans="1:18" ht="25.5" customHeight="1">
      <c r="A1105" s="2050">
        <v>135</v>
      </c>
      <c r="B1105" s="2200" t="s">
        <v>2913</v>
      </c>
      <c r="C1105" s="2187" t="s">
        <v>2491</v>
      </c>
      <c r="D1105" s="2237" t="s">
        <v>2986</v>
      </c>
      <c r="E1105" s="2066">
        <v>6566600</v>
      </c>
      <c r="F1105" s="2066"/>
      <c r="G1105" s="3602"/>
      <c r="H1105" s="3602"/>
      <c r="I1105" s="3602"/>
      <c r="J1105" s="3602"/>
      <c r="K1105" s="3602"/>
      <c r="L1105" s="3602"/>
      <c r="M1105" s="3602"/>
      <c r="N1105" s="3602"/>
      <c r="O1105" s="3602"/>
      <c r="P1105" s="3602"/>
      <c r="Q1105" s="3602"/>
      <c r="R1105" s="3602"/>
    </row>
    <row r="1106" spans="1:18" ht="25.5" customHeight="1">
      <c r="A1106" s="2050">
        <v>136</v>
      </c>
      <c r="B1106" s="2200" t="s">
        <v>2913</v>
      </c>
      <c r="C1106" s="2187" t="s">
        <v>2491</v>
      </c>
      <c r="D1106" s="2237" t="s">
        <v>2987</v>
      </c>
      <c r="E1106" s="2066">
        <v>5505250</v>
      </c>
      <c r="F1106" s="2066"/>
      <c r="G1106" s="3602"/>
      <c r="H1106" s="3602"/>
      <c r="I1106" s="3602"/>
      <c r="J1106" s="3602"/>
      <c r="K1106" s="3602"/>
      <c r="L1106" s="3602"/>
      <c r="M1106" s="3602"/>
      <c r="N1106" s="3602"/>
      <c r="O1106" s="3602"/>
      <c r="P1106" s="3602"/>
      <c r="Q1106" s="3602"/>
      <c r="R1106" s="3602"/>
    </row>
    <row r="1107" spans="1:18" ht="25.5" customHeight="1">
      <c r="A1107" s="2050">
        <v>137</v>
      </c>
      <c r="B1107" s="2200" t="s">
        <v>2913</v>
      </c>
      <c r="C1107" s="2187" t="s">
        <v>2491</v>
      </c>
      <c r="D1107" s="2237" t="s">
        <v>2988</v>
      </c>
      <c r="E1107" s="2066">
        <v>6785040</v>
      </c>
      <c r="F1107" s="2066"/>
      <c r="G1107" s="3602"/>
      <c r="H1107" s="3602"/>
      <c r="I1107" s="3602"/>
      <c r="J1107" s="3602"/>
      <c r="K1107" s="3602"/>
      <c r="L1107" s="3602"/>
      <c r="M1107" s="3602"/>
      <c r="N1107" s="3602"/>
      <c r="O1107" s="3602"/>
      <c r="P1107" s="3602"/>
      <c r="Q1107" s="3602"/>
      <c r="R1107" s="3602"/>
    </row>
    <row r="1108" spans="1:18" ht="25.5" customHeight="1">
      <c r="A1108" s="2050">
        <v>138</v>
      </c>
      <c r="B1108" s="2200" t="s">
        <v>2913</v>
      </c>
      <c r="C1108" s="2187" t="s">
        <v>2491</v>
      </c>
      <c r="D1108" s="2237" t="s">
        <v>2989</v>
      </c>
      <c r="E1108" s="2066">
        <v>8326760</v>
      </c>
      <c r="F1108" s="2066"/>
      <c r="G1108" s="3602"/>
      <c r="H1108" s="3602"/>
      <c r="I1108" s="3602"/>
      <c r="J1108" s="3602"/>
      <c r="K1108" s="3602"/>
      <c r="L1108" s="3602"/>
      <c r="M1108" s="3602"/>
      <c r="N1108" s="3602"/>
      <c r="O1108" s="3602"/>
      <c r="P1108" s="3602"/>
      <c r="Q1108" s="3602"/>
      <c r="R1108" s="3602"/>
    </row>
    <row r="1109" spans="1:18" ht="25.5" customHeight="1">
      <c r="A1109" s="2050">
        <v>139</v>
      </c>
      <c r="B1109" s="2200" t="s">
        <v>2913</v>
      </c>
      <c r="C1109" s="2187" t="s">
        <v>2491</v>
      </c>
      <c r="D1109" s="2237" t="s">
        <v>2990</v>
      </c>
      <c r="E1109" s="2066">
        <v>6962690</v>
      </c>
      <c r="F1109" s="2066"/>
      <c r="G1109" s="3602"/>
      <c r="H1109" s="3602"/>
      <c r="I1109" s="3602"/>
      <c r="J1109" s="3602"/>
      <c r="K1109" s="3602"/>
      <c r="L1109" s="3602"/>
      <c r="M1109" s="3602"/>
      <c r="N1109" s="3602"/>
      <c r="O1109" s="3602"/>
      <c r="P1109" s="3602"/>
      <c r="Q1109" s="3602"/>
      <c r="R1109" s="3602"/>
    </row>
    <row r="1110" spans="1:18" ht="25.5" customHeight="1">
      <c r="A1110" s="2050">
        <v>140</v>
      </c>
      <c r="B1110" s="2200" t="s">
        <v>2913</v>
      </c>
      <c r="C1110" s="2187" t="s">
        <v>2491</v>
      </c>
      <c r="D1110" s="2237" t="s">
        <v>2991</v>
      </c>
      <c r="E1110" s="2066">
        <v>8585080</v>
      </c>
      <c r="F1110" s="2066"/>
      <c r="G1110" s="3602"/>
      <c r="H1110" s="3602"/>
      <c r="I1110" s="3602"/>
      <c r="J1110" s="3602"/>
      <c r="K1110" s="3602"/>
      <c r="L1110" s="3602"/>
      <c r="M1110" s="3602"/>
      <c r="N1110" s="3602"/>
      <c r="O1110" s="3602"/>
      <c r="P1110" s="3602"/>
      <c r="Q1110" s="3602"/>
      <c r="R1110" s="3602"/>
    </row>
    <row r="1111" spans="1:18" ht="25.5" customHeight="1">
      <c r="A1111" s="2050">
        <v>141</v>
      </c>
      <c r="B1111" s="2200" t="s">
        <v>2913</v>
      </c>
      <c r="C1111" s="2187" t="s">
        <v>2491</v>
      </c>
      <c r="D1111" s="2237" t="s">
        <v>2992</v>
      </c>
      <c r="E1111" s="2066">
        <v>10532850</v>
      </c>
      <c r="F1111" s="2066"/>
      <c r="G1111" s="3602"/>
      <c r="H1111" s="3602"/>
      <c r="I1111" s="3602"/>
      <c r="J1111" s="3602"/>
      <c r="K1111" s="3602"/>
      <c r="L1111" s="3602"/>
      <c r="M1111" s="3602"/>
      <c r="N1111" s="3602"/>
      <c r="O1111" s="3602"/>
      <c r="P1111" s="3602"/>
      <c r="Q1111" s="3602"/>
      <c r="R1111" s="3602"/>
    </row>
    <row r="1112" spans="1:18" ht="25.5" customHeight="1">
      <c r="A1112" s="2050">
        <v>142</v>
      </c>
      <c r="B1112" s="2200" t="s">
        <v>2913</v>
      </c>
      <c r="C1112" s="2187" t="s">
        <v>2491</v>
      </c>
      <c r="D1112" s="2237" t="s">
        <v>2993</v>
      </c>
      <c r="E1112" s="2066">
        <v>8591420</v>
      </c>
      <c r="F1112" s="2066"/>
      <c r="G1112" s="3602"/>
      <c r="H1112" s="3602"/>
      <c r="I1112" s="3602"/>
      <c r="J1112" s="3602"/>
      <c r="K1112" s="3602"/>
      <c r="L1112" s="3602"/>
      <c r="M1112" s="3602"/>
      <c r="N1112" s="3602"/>
      <c r="O1112" s="3602"/>
      <c r="P1112" s="3602"/>
      <c r="Q1112" s="3602"/>
      <c r="R1112" s="3602"/>
    </row>
    <row r="1113" spans="1:18" ht="25.5" customHeight="1">
      <c r="A1113" s="2050">
        <v>143</v>
      </c>
      <c r="B1113" s="2200" t="s">
        <v>2913</v>
      </c>
      <c r="C1113" s="2187" t="s">
        <v>2491</v>
      </c>
      <c r="D1113" s="2237" t="s">
        <v>2994</v>
      </c>
      <c r="E1113" s="2066">
        <v>10607170</v>
      </c>
      <c r="F1113" s="2066"/>
      <c r="G1113" s="3602"/>
      <c r="H1113" s="3602"/>
      <c r="I1113" s="3602"/>
      <c r="J1113" s="3602"/>
      <c r="K1113" s="3602"/>
      <c r="L1113" s="3602"/>
      <c r="M1113" s="3602"/>
      <c r="N1113" s="3602"/>
      <c r="O1113" s="3602"/>
      <c r="P1113" s="3602"/>
      <c r="Q1113" s="3602"/>
      <c r="R1113" s="3602"/>
    </row>
    <row r="1114" spans="1:18" ht="25.5" customHeight="1">
      <c r="A1114" s="2050">
        <v>144</v>
      </c>
      <c r="B1114" s="2200" t="s">
        <v>2913</v>
      </c>
      <c r="C1114" s="2187" t="s">
        <v>2491</v>
      </c>
      <c r="D1114" s="2237" t="s">
        <v>2995</v>
      </c>
      <c r="E1114" s="2066">
        <v>13017190</v>
      </c>
      <c r="F1114" s="2066"/>
      <c r="G1114" s="3602"/>
      <c r="H1114" s="3602"/>
      <c r="I1114" s="3602"/>
      <c r="J1114" s="3602"/>
      <c r="K1114" s="3602"/>
      <c r="L1114" s="3602"/>
      <c r="M1114" s="3602"/>
      <c r="N1114" s="3602"/>
      <c r="O1114" s="3602"/>
      <c r="P1114" s="3602"/>
      <c r="Q1114" s="3602"/>
      <c r="R1114" s="3602"/>
    </row>
  </sheetData>
  <mergeCells count="1025">
    <mergeCell ref="G1102:R1102"/>
    <mergeCell ref="G1103:R1103"/>
    <mergeCell ref="G1104:R1104"/>
    <mergeCell ref="G1089:R1089"/>
    <mergeCell ref="G1090:R1090"/>
    <mergeCell ref="G1091:R1091"/>
    <mergeCell ref="G1092:R1092"/>
    <mergeCell ref="G1093:R1093"/>
    <mergeCell ref="G1094:R1094"/>
    <mergeCell ref="G1095:R1095"/>
    <mergeCell ref="G1077:R1077"/>
    <mergeCell ref="G1078:R1078"/>
    <mergeCell ref="G1079:R1079"/>
    <mergeCell ref="G1080:R1080"/>
    <mergeCell ref="G1081:R1081"/>
    <mergeCell ref="G1082:R1082"/>
    <mergeCell ref="G1083:R1083"/>
    <mergeCell ref="G1084:R1084"/>
    <mergeCell ref="G1085:R1085"/>
    <mergeCell ref="G1114:R1114"/>
    <mergeCell ref="G1105:R1105"/>
    <mergeCell ref="G1106:R1106"/>
    <mergeCell ref="G1107:R1107"/>
    <mergeCell ref="G1108:R1108"/>
    <mergeCell ref="G1109:R1109"/>
    <mergeCell ref="G1110:R1110"/>
    <mergeCell ref="G1111:R1111"/>
    <mergeCell ref="G1112:R1112"/>
    <mergeCell ref="G1113:R1113"/>
    <mergeCell ref="G1096:R1096"/>
    <mergeCell ref="G1097:R1097"/>
    <mergeCell ref="G1098:R1098"/>
    <mergeCell ref="G1099:R1099"/>
    <mergeCell ref="G1100:R1100"/>
    <mergeCell ref="G1101:R1101"/>
    <mergeCell ref="G1054:R1054"/>
    <mergeCell ref="G1088:R1088"/>
    <mergeCell ref="G1055:R1055"/>
    <mergeCell ref="G1056:R1056"/>
    <mergeCell ref="G1057:R1057"/>
    <mergeCell ref="G1058:R1058"/>
    <mergeCell ref="G1059:R1059"/>
    <mergeCell ref="G1060:R1060"/>
    <mergeCell ref="G1061:R1061"/>
    <mergeCell ref="G1062:R1062"/>
    <mergeCell ref="G1063:R1063"/>
    <mergeCell ref="G1064:R1064"/>
    <mergeCell ref="G1065:R1065"/>
    <mergeCell ref="G1066:R1066"/>
    <mergeCell ref="G1067:R1067"/>
    <mergeCell ref="G1068:R1068"/>
    <mergeCell ref="G1069:R1069"/>
    <mergeCell ref="G1070:R1070"/>
    <mergeCell ref="G1071:R1071"/>
    <mergeCell ref="G1072:R1072"/>
    <mergeCell ref="G1073:R1073"/>
    <mergeCell ref="G1074:R1074"/>
    <mergeCell ref="G1075:R1075"/>
    <mergeCell ref="G1076:R1076"/>
    <mergeCell ref="G1086:R1086"/>
    <mergeCell ref="G1087:R1087"/>
    <mergeCell ref="G945:R945"/>
    <mergeCell ref="G953:R953"/>
    <mergeCell ref="G954:R954"/>
    <mergeCell ref="G955:R955"/>
    <mergeCell ref="G957:R957"/>
    <mergeCell ref="G958:R958"/>
    <mergeCell ref="G959:R959"/>
    <mergeCell ref="G960:R960"/>
    <mergeCell ref="G1042:R1042"/>
    <mergeCell ref="G1043:R1043"/>
    <mergeCell ref="G1044:R1044"/>
    <mergeCell ref="G1045:R1045"/>
    <mergeCell ref="G1046:R1046"/>
    <mergeCell ref="G1048:R1048"/>
    <mergeCell ref="G1049:R1049"/>
    <mergeCell ref="G1050:R1050"/>
    <mergeCell ref="B963:R963"/>
    <mergeCell ref="B964:R964"/>
    <mergeCell ref="C965:R965"/>
    <mergeCell ref="B966:F966"/>
    <mergeCell ref="G972:R972"/>
    <mergeCell ref="G973:R973"/>
    <mergeCell ref="B942:R942"/>
    <mergeCell ref="C943:R943"/>
    <mergeCell ref="G946:R946"/>
    <mergeCell ref="G947:R947"/>
    <mergeCell ref="G948:R948"/>
    <mergeCell ref="G949:R949"/>
    <mergeCell ref="G951:R951"/>
    <mergeCell ref="D945:D949"/>
    <mergeCell ref="B950:F950"/>
    <mergeCell ref="D951:D955"/>
    <mergeCell ref="G952:R952"/>
    <mergeCell ref="B956:F956"/>
    <mergeCell ref="D957:D962"/>
    <mergeCell ref="G961:R961"/>
    <mergeCell ref="G962:R962"/>
    <mergeCell ref="B944:F944"/>
    <mergeCell ref="A9:A10"/>
    <mergeCell ref="B9:R9"/>
    <mergeCell ref="B10:R10"/>
    <mergeCell ref="B11:R11"/>
    <mergeCell ref="G12:R12"/>
    <mergeCell ref="B14:R14"/>
    <mergeCell ref="G41:R41"/>
    <mergeCell ref="G42:R42"/>
    <mergeCell ref="G43:R43"/>
    <mergeCell ref="G44:R44"/>
    <mergeCell ref="G45:R45"/>
    <mergeCell ref="G46:R46"/>
    <mergeCell ref="G58:R58"/>
    <mergeCell ref="G59:R59"/>
    <mergeCell ref="B60:D60"/>
    <mergeCell ref="D61:D62"/>
    <mergeCell ref="B1:R1"/>
    <mergeCell ref="A2:R2"/>
    <mergeCell ref="B3:R3"/>
    <mergeCell ref="P4:R4"/>
    <mergeCell ref="A5:A6"/>
    <mergeCell ref="B5:B6"/>
    <mergeCell ref="C5:C6"/>
    <mergeCell ref="D5:D6"/>
    <mergeCell ref="E5:R5"/>
    <mergeCell ref="B33:R33"/>
    <mergeCell ref="B34:D34"/>
    <mergeCell ref="G34:R34"/>
    <mergeCell ref="D35:D46"/>
    <mergeCell ref="G35:R35"/>
    <mergeCell ref="G36:R36"/>
    <mergeCell ref="G37:R37"/>
    <mergeCell ref="G38:R38"/>
    <mergeCell ref="G39:R39"/>
    <mergeCell ref="G40:R40"/>
    <mergeCell ref="B24:C24"/>
    <mergeCell ref="B25:R25"/>
    <mergeCell ref="E26:R26"/>
    <mergeCell ref="B32:C32"/>
    <mergeCell ref="G32:R32"/>
    <mergeCell ref="G15:R15"/>
    <mergeCell ref="D16:D17"/>
    <mergeCell ref="G16:R16"/>
    <mergeCell ref="G17:R17"/>
    <mergeCell ref="B18:R18"/>
    <mergeCell ref="G19:R19"/>
    <mergeCell ref="B21:R21"/>
    <mergeCell ref="G22:R22"/>
    <mergeCell ref="G61:R61"/>
    <mergeCell ref="G62:R62"/>
    <mergeCell ref="B53:R53"/>
    <mergeCell ref="B54:D54"/>
    <mergeCell ref="B55:D55"/>
    <mergeCell ref="G55:R55"/>
    <mergeCell ref="G56:R56"/>
    <mergeCell ref="G57:R57"/>
    <mergeCell ref="D47:D52"/>
    <mergeCell ref="G47:R47"/>
    <mergeCell ref="G48:R48"/>
    <mergeCell ref="G49:R49"/>
    <mergeCell ref="G50:R50"/>
    <mergeCell ref="G51:R51"/>
    <mergeCell ref="G52:R52"/>
    <mergeCell ref="B63:D63"/>
    <mergeCell ref="L63:R63"/>
    <mergeCell ref="D64:D67"/>
    <mergeCell ref="G64:R64"/>
    <mergeCell ref="G65:R65"/>
    <mergeCell ref="G66:R66"/>
    <mergeCell ref="G67:R67"/>
    <mergeCell ref="D76:D77"/>
    <mergeCell ref="G76:R76"/>
    <mergeCell ref="G77:R77"/>
    <mergeCell ref="B97:C97"/>
    <mergeCell ref="B68:R68"/>
    <mergeCell ref="B69:R69"/>
    <mergeCell ref="B70:D70"/>
    <mergeCell ref="F70:P70"/>
    <mergeCell ref="D72:D74"/>
    <mergeCell ref="G72:R72"/>
    <mergeCell ref="G73:R73"/>
    <mergeCell ref="G74:R74"/>
    <mergeCell ref="G78:R78"/>
    <mergeCell ref="B79:C79"/>
    <mergeCell ref="D80:D82"/>
    <mergeCell ref="G80:R80"/>
    <mergeCell ref="G81:R81"/>
    <mergeCell ref="G82:R82"/>
    <mergeCell ref="D83:D85"/>
    <mergeCell ref="G83:R83"/>
    <mergeCell ref="G84:R84"/>
    <mergeCell ref="G85:R85"/>
    <mergeCell ref="B91:C91"/>
    <mergeCell ref="D92:D93"/>
    <mergeCell ref="G92:R92"/>
    <mergeCell ref="G93:R93"/>
    <mergeCell ref="D94:D96"/>
    <mergeCell ref="G94:R94"/>
    <mergeCell ref="G95:R95"/>
    <mergeCell ref="G96:R96"/>
    <mergeCell ref="D86:D90"/>
    <mergeCell ref="G86:R86"/>
    <mergeCell ref="G87:R87"/>
    <mergeCell ref="G88:R88"/>
    <mergeCell ref="G89:R89"/>
    <mergeCell ref="G90:R90"/>
    <mergeCell ref="G108:R108"/>
    <mergeCell ref="B109:C109"/>
    <mergeCell ref="G110:R110"/>
    <mergeCell ref="G111:R111"/>
    <mergeCell ref="D102:D105"/>
    <mergeCell ref="G102:R102"/>
    <mergeCell ref="G103:R103"/>
    <mergeCell ref="G104:R104"/>
    <mergeCell ref="G105:R105"/>
    <mergeCell ref="B106:C106"/>
    <mergeCell ref="B131:E131"/>
    <mergeCell ref="D132:D135"/>
    <mergeCell ref="B136:R136"/>
    <mergeCell ref="B137:D137"/>
    <mergeCell ref="E137:R137"/>
    <mergeCell ref="D98:D101"/>
    <mergeCell ref="G98:R98"/>
    <mergeCell ref="G99:R99"/>
    <mergeCell ref="G100:R100"/>
    <mergeCell ref="B101:C101"/>
    <mergeCell ref="D120:D121"/>
    <mergeCell ref="D122:D123"/>
    <mergeCell ref="B124:E124"/>
    <mergeCell ref="D125:D126"/>
    <mergeCell ref="B128:E128"/>
    <mergeCell ref="D129:D130"/>
    <mergeCell ref="B112:R112"/>
    <mergeCell ref="E113:R113"/>
    <mergeCell ref="B114:E114"/>
    <mergeCell ref="D115:D116"/>
    <mergeCell ref="D117:D118"/>
    <mergeCell ref="B119:E119"/>
    <mergeCell ref="D107:D111"/>
    <mergeCell ref="G107:R107"/>
    <mergeCell ref="D138:D140"/>
    <mergeCell ref="G138:R138"/>
    <mergeCell ref="G139:R139"/>
    <mergeCell ref="G140:R140"/>
    <mergeCell ref="D146:D147"/>
    <mergeCell ref="G146:R146"/>
    <mergeCell ref="G147:R147"/>
    <mergeCell ref="D148:D149"/>
    <mergeCell ref="G148:R148"/>
    <mergeCell ref="G149:R149"/>
    <mergeCell ref="D141:D142"/>
    <mergeCell ref="G141:R141"/>
    <mergeCell ref="G142:R142"/>
    <mergeCell ref="G143:R143"/>
    <mergeCell ref="D144:D145"/>
    <mergeCell ref="G144:R144"/>
    <mergeCell ref="G145:R145"/>
    <mergeCell ref="G155:R155"/>
    <mergeCell ref="B157:R157"/>
    <mergeCell ref="B158:D158"/>
    <mergeCell ref="E158:R158"/>
    <mergeCell ref="D159:D161"/>
    <mergeCell ref="B162:C162"/>
    <mergeCell ref="B150:D150"/>
    <mergeCell ref="D151:D152"/>
    <mergeCell ref="G151:R151"/>
    <mergeCell ref="G152:R152"/>
    <mergeCell ref="D153:D154"/>
    <mergeCell ref="G153:R153"/>
    <mergeCell ref="G154:R154"/>
    <mergeCell ref="G192:R192"/>
    <mergeCell ref="G193:R193"/>
    <mergeCell ref="G194:R194"/>
    <mergeCell ref="G195:R195"/>
    <mergeCell ref="B196:R196"/>
    <mergeCell ref="G182:R182"/>
    <mergeCell ref="G183:R183"/>
    <mergeCell ref="G186:R186"/>
    <mergeCell ref="G187:R187"/>
    <mergeCell ref="G189:R189"/>
    <mergeCell ref="G190:R190"/>
    <mergeCell ref="G180:R180"/>
    <mergeCell ref="G181:R181"/>
    <mergeCell ref="D163:D165"/>
    <mergeCell ref="B167:D167"/>
    <mergeCell ref="B169:D169"/>
    <mergeCell ref="B171:R171"/>
    <mergeCell ref="B172:R172"/>
    <mergeCell ref="F173:Q173"/>
    <mergeCell ref="F191:Q191"/>
    <mergeCell ref="G175:R175"/>
    <mergeCell ref="G176:R176"/>
    <mergeCell ref="G177:R177"/>
    <mergeCell ref="G178:R178"/>
    <mergeCell ref="G201:R201"/>
    <mergeCell ref="G202:R202"/>
    <mergeCell ref="G203:R203"/>
    <mergeCell ref="G204:R204"/>
    <mergeCell ref="D205:D206"/>
    <mergeCell ref="G205:R205"/>
    <mergeCell ref="G206:R206"/>
    <mergeCell ref="B197:C197"/>
    <mergeCell ref="F197:R197"/>
    <mergeCell ref="D198:D199"/>
    <mergeCell ref="G198:R198"/>
    <mergeCell ref="G199:R199"/>
    <mergeCell ref="G200:R200"/>
    <mergeCell ref="A229:A231"/>
    <mergeCell ref="B229:B231"/>
    <mergeCell ref="D229:D233"/>
    <mergeCell ref="D237:D239"/>
    <mergeCell ref="A238:A239"/>
    <mergeCell ref="B238:B239"/>
    <mergeCell ref="A223:A225"/>
    <mergeCell ref="B223:B225"/>
    <mergeCell ref="D223:D225"/>
    <mergeCell ref="A226:A228"/>
    <mergeCell ref="B226:B228"/>
    <mergeCell ref="D226:D228"/>
    <mergeCell ref="A220:A222"/>
    <mergeCell ref="B220:B222"/>
    <mergeCell ref="D220:D222"/>
    <mergeCell ref="F207:R207"/>
    <mergeCell ref="D208:D210"/>
    <mergeCell ref="G208:R208"/>
    <mergeCell ref="G209:R209"/>
    <mergeCell ref="G210:R210"/>
    <mergeCell ref="D212:D214"/>
    <mergeCell ref="G212:R212"/>
    <mergeCell ref="G213:R213"/>
    <mergeCell ref="G214:R214"/>
    <mergeCell ref="G216:R216"/>
    <mergeCell ref="G217:R217"/>
    <mergeCell ref="B218:R218"/>
    <mergeCell ref="F219:R219"/>
    <mergeCell ref="A240:A244"/>
    <mergeCell ref="B240:B244"/>
    <mergeCell ref="D240:D244"/>
    <mergeCell ref="A245:A248"/>
    <mergeCell ref="B245:B248"/>
    <mergeCell ref="D245:D248"/>
    <mergeCell ref="A258:A259"/>
    <mergeCell ref="B258:B259"/>
    <mergeCell ref="D258:D261"/>
    <mergeCell ref="A260:A261"/>
    <mergeCell ref="G283:R283"/>
    <mergeCell ref="G284:R284"/>
    <mergeCell ref="D268:D271"/>
    <mergeCell ref="A269:A270"/>
    <mergeCell ref="B269:B270"/>
    <mergeCell ref="A276:A278"/>
    <mergeCell ref="B276:B278"/>
    <mergeCell ref="D276:D278"/>
    <mergeCell ref="A249:A251"/>
    <mergeCell ref="B249:B251"/>
    <mergeCell ref="A253:A254"/>
    <mergeCell ref="B253:B254"/>
    <mergeCell ref="D253:D256"/>
    <mergeCell ref="A255:A256"/>
    <mergeCell ref="B255:B256"/>
    <mergeCell ref="A263:A264"/>
    <mergeCell ref="B263:B264"/>
    <mergeCell ref="D263:D266"/>
    <mergeCell ref="A265:A266"/>
    <mergeCell ref="B265:B266"/>
    <mergeCell ref="B279:R279"/>
    <mergeCell ref="G280:R280"/>
    <mergeCell ref="G281:R281"/>
    <mergeCell ref="G282:R282"/>
    <mergeCell ref="B291:R291"/>
    <mergeCell ref="D292:R292"/>
    <mergeCell ref="G293:R293"/>
    <mergeCell ref="G294:R294"/>
    <mergeCell ref="G295:R295"/>
    <mergeCell ref="G296:R296"/>
    <mergeCell ref="G285:R285"/>
    <mergeCell ref="G286:R286"/>
    <mergeCell ref="G287:R287"/>
    <mergeCell ref="G288:R288"/>
    <mergeCell ref="G289:R289"/>
    <mergeCell ref="G290:R290"/>
    <mergeCell ref="D320:D327"/>
    <mergeCell ref="G320:R320"/>
    <mergeCell ref="G321:R321"/>
    <mergeCell ref="G322:R322"/>
    <mergeCell ref="G323:R323"/>
    <mergeCell ref="G324:R324"/>
    <mergeCell ref="G325:R325"/>
    <mergeCell ref="G326:R326"/>
    <mergeCell ref="G327:R327"/>
    <mergeCell ref="E319:R319"/>
    <mergeCell ref="G297:R297"/>
    <mergeCell ref="G298:R298"/>
    <mergeCell ref="G299:R299"/>
    <mergeCell ref="G300:R300"/>
    <mergeCell ref="B302:R302"/>
    <mergeCell ref="D303:D304"/>
    <mergeCell ref="I303:M315"/>
    <mergeCell ref="O303:R316"/>
    <mergeCell ref="D305:D306"/>
    <mergeCell ref="D307:D309"/>
    <mergeCell ref="D310:D312"/>
    <mergeCell ref="D313:D317"/>
    <mergeCell ref="I316:M316"/>
    <mergeCell ref="I317:M317"/>
    <mergeCell ref="B318:R318"/>
    <mergeCell ref="D344:D346"/>
    <mergeCell ref="B347:R347"/>
    <mergeCell ref="A348:A354"/>
    <mergeCell ref="B348:R348"/>
    <mergeCell ref="B349:R349"/>
    <mergeCell ref="B350:R350"/>
    <mergeCell ref="B351:R351"/>
    <mergeCell ref="B352:R352"/>
    <mergeCell ref="B353:R353"/>
    <mergeCell ref="B354:R354"/>
    <mergeCell ref="B335:R335"/>
    <mergeCell ref="B336:C336"/>
    <mergeCell ref="E336:R336"/>
    <mergeCell ref="D337:D339"/>
    <mergeCell ref="B340:C340"/>
    <mergeCell ref="D341:D342"/>
    <mergeCell ref="D328:D333"/>
    <mergeCell ref="G328:R328"/>
    <mergeCell ref="G329:R329"/>
    <mergeCell ref="G330:R330"/>
    <mergeCell ref="G331:R331"/>
    <mergeCell ref="G332:R332"/>
    <mergeCell ref="G333:R333"/>
    <mergeCell ref="G361:R361"/>
    <mergeCell ref="G362:R362"/>
    <mergeCell ref="G363:R363"/>
    <mergeCell ref="G364:R364"/>
    <mergeCell ref="G365:R365"/>
    <mergeCell ref="G366:R366"/>
    <mergeCell ref="G355:R355"/>
    <mergeCell ref="G356:R356"/>
    <mergeCell ref="G357:R357"/>
    <mergeCell ref="G358:R358"/>
    <mergeCell ref="G359:R359"/>
    <mergeCell ref="G360:R360"/>
    <mergeCell ref="G388:R388"/>
    <mergeCell ref="G389:R389"/>
    <mergeCell ref="G390:R390"/>
    <mergeCell ref="G391:R391"/>
    <mergeCell ref="G379:R379"/>
    <mergeCell ref="G380:R380"/>
    <mergeCell ref="G381:R381"/>
    <mergeCell ref="G382:R382"/>
    <mergeCell ref="B384:R384"/>
    <mergeCell ref="D385:R385"/>
    <mergeCell ref="G378:R378"/>
    <mergeCell ref="G367:R367"/>
    <mergeCell ref="G368:R368"/>
    <mergeCell ref="G369:R369"/>
    <mergeCell ref="G370:R370"/>
    <mergeCell ref="G371:R371"/>
    <mergeCell ref="G372:R372"/>
    <mergeCell ref="G386:R386"/>
    <mergeCell ref="G387:R387"/>
    <mergeCell ref="G373:R373"/>
    <mergeCell ref="G374:R374"/>
    <mergeCell ref="G375:R375"/>
    <mergeCell ref="G376:R376"/>
    <mergeCell ref="G377:R377"/>
    <mergeCell ref="D402:D404"/>
    <mergeCell ref="G402:R402"/>
    <mergeCell ref="G403:R403"/>
    <mergeCell ref="G404:R404"/>
    <mergeCell ref="G405:R405"/>
    <mergeCell ref="G406:R406"/>
    <mergeCell ref="B392:E392"/>
    <mergeCell ref="B393:R393"/>
    <mergeCell ref="I395:R395"/>
    <mergeCell ref="I396:R396"/>
    <mergeCell ref="B400:R400"/>
    <mergeCell ref="F401:R401"/>
    <mergeCell ref="G428:R428"/>
    <mergeCell ref="G429:R429"/>
    <mergeCell ref="G430:R430"/>
    <mergeCell ref="G431:R431"/>
    <mergeCell ref="G432:R432"/>
    <mergeCell ref="G433:R433"/>
    <mergeCell ref="G422:R422"/>
    <mergeCell ref="G423:R423"/>
    <mergeCell ref="G424:R424"/>
    <mergeCell ref="G425:R425"/>
    <mergeCell ref="G426:R426"/>
    <mergeCell ref="G427:R427"/>
    <mergeCell ref="G421:R421"/>
    <mergeCell ref="G407:R407"/>
    <mergeCell ref="G408:R408"/>
    <mergeCell ref="G409:R409"/>
    <mergeCell ref="B410:F410"/>
    <mergeCell ref="D411:D414"/>
    <mergeCell ref="G411:R411"/>
    <mergeCell ref="G412:R412"/>
    <mergeCell ref="G413:R413"/>
    <mergeCell ref="G414:R414"/>
    <mergeCell ref="B415:R415"/>
    <mergeCell ref="D416:P416"/>
    <mergeCell ref="G418:R418"/>
    <mergeCell ref="G419:R419"/>
    <mergeCell ref="G420:R420"/>
    <mergeCell ref="G440:R440"/>
    <mergeCell ref="G441:R441"/>
    <mergeCell ref="G442:R442"/>
    <mergeCell ref="G443:R443"/>
    <mergeCell ref="G444:R444"/>
    <mergeCell ref="G445:R445"/>
    <mergeCell ref="G434:R434"/>
    <mergeCell ref="G435:R435"/>
    <mergeCell ref="G436:R436"/>
    <mergeCell ref="G437:R437"/>
    <mergeCell ref="G438:R438"/>
    <mergeCell ref="G439:R439"/>
    <mergeCell ref="G462:R462"/>
    <mergeCell ref="D464:D470"/>
    <mergeCell ref="G464:R464"/>
    <mergeCell ref="G465:R465"/>
    <mergeCell ref="G466:R466"/>
    <mergeCell ref="G467:R467"/>
    <mergeCell ref="G468:R468"/>
    <mergeCell ref="G469:R469"/>
    <mergeCell ref="G470:R470"/>
    <mergeCell ref="D452:D462"/>
    <mergeCell ref="G456:R456"/>
    <mergeCell ref="G457:R457"/>
    <mergeCell ref="G458:R458"/>
    <mergeCell ref="G459:R459"/>
    <mergeCell ref="G460:R460"/>
    <mergeCell ref="G461:R461"/>
    <mergeCell ref="G446:R446"/>
    <mergeCell ref="G447:R447"/>
    <mergeCell ref="G448:R448"/>
    <mergeCell ref="G449:R449"/>
    <mergeCell ref="G483:R483"/>
    <mergeCell ref="G484:R484"/>
    <mergeCell ref="G485:R485"/>
    <mergeCell ref="G486:R486"/>
    <mergeCell ref="G487:R487"/>
    <mergeCell ref="G488:R488"/>
    <mergeCell ref="G501:R501"/>
    <mergeCell ref="G502:R502"/>
    <mergeCell ref="G489:R489"/>
    <mergeCell ref="G490:R490"/>
    <mergeCell ref="G491:R491"/>
    <mergeCell ref="G492:R492"/>
    <mergeCell ref="G493:R493"/>
    <mergeCell ref="G450:R450"/>
    <mergeCell ref="G452:R452"/>
    <mergeCell ref="G453:R453"/>
    <mergeCell ref="G454:R454"/>
    <mergeCell ref="G455:R455"/>
    <mergeCell ref="G477:R477"/>
    <mergeCell ref="G478:R478"/>
    <mergeCell ref="G479:R479"/>
    <mergeCell ref="G480:R480"/>
    <mergeCell ref="G481:R481"/>
    <mergeCell ref="G482:R482"/>
    <mergeCell ref="B471:R471"/>
    <mergeCell ref="G472:R472"/>
    <mergeCell ref="G473:R473"/>
    <mergeCell ref="G474:R474"/>
    <mergeCell ref="G475:R475"/>
    <mergeCell ref="G476:R476"/>
    <mergeCell ref="B524:R524"/>
    <mergeCell ref="B525:R525"/>
    <mergeCell ref="G526:R526"/>
    <mergeCell ref="G527:R527"/>
    <mergeCell ref="G528:R528"/>
    <mergeCell ref="G503:R503"/>
    <mergeCell ref="G504:R504"/>
    <mergeCell ref="B505:R505"/>
    <mergeCell ref="B506:C506"/>
    <mergeCell ref="G495:R495"/>
    <mergeCell ref="G496:R496"/>
    <mergeCell ref="G497:R497"/>
    <mergeCell ref="G498:R498"/>
    <mergeCell ref="G499:R499"/>
    <mergeCell ref="G500:R500"/>
    <mergeCell ref="G494:R494"/>
    <mergeCell ref="D507:D509"/>
    <mergeCell ref="G507:R507"/>
    <mergeCell ref="G508:R508"/>
    <mergeCell ref="D510:D514"/>
    <mergeCell ref="G510:R510"/>
    <mergeCell ref="G511:R511"/>
    <mergeCell ref="G512:R512"/>
    <mergeCell ref="G513:R513"/>
    <mergeCell ref="G514:R514"/>
    <mergeCell ref="B515:D515"/>
    <mergeCell ref="D516:D518"/>
    <mergeCell ref="G516:R516"/>
    <mergeCell ref="G517:R517"/>
    <mergeCell ref="G518:R518"/>
    <mergeCell ref="D520:D523"/>
    <mergeCell ref="G520:R520"/>
    <mergeCell ref="G521:R521"/>
    <mergeCell ref="G522:R522"/>
    <mergeCell ref="G523:R523"/>
    <mergeCell ref="G529:R529"/>
    <mergeCell ref="D573:F573"/>
    <mergeCell ref="G573:R573"/>
    <mergeCell ref="G547:R547"/>
    <mergeCell ref="G536:R536"/>
    <mergeCell ref="G537:R537"/>
    <mergeCell ref="B538:R538"/>
    <mergeCell ref="G539:R539"/>
    <mergeCell ref="G540:R540"/>
    <mergeCell ref="G541:R541"/>
    <mergeCell ref="G554:R554"/>
    <mergeCell ref="G555:R555"/>
    <mergeCell ref="G556:R556"/>
    <mergeCell ref="C557:R557"/>
    <mergeCell ref="G558:R558"/>
    <mergeCell ref="G559:R559"/>
    <mergeCell ref="G548:R548"/>
    <mergeCell ref="G549:R549"/>
    <mergeCell ref="B550:R550"/>
    <mergeCell ref="G551:R551"/>
    <mergeCell ref="G552:R552"/>
    <mergeCell ref="G553:R553"/>
    <mergeCell ref="G542:R542"/>
    <mergeCell ref="G543:R543"/>
    <mergeCell ref="B544:R544"/>
    <mergeCell ref="G545:R545"/>
    <mergeCell ref="G546:R546"/>
    <mergeCell ref="G530:R530"/>
    <mergeCell ref="G531:R531"/>
    <mergeCell ref="G532:R532"/>
    <mergeCell ref="G533:R533"/>
    <mergeCell ref="G534:R534"/>
    <mergeCell ref="D585:F585"/>
    <mergeCell ref="G585:R585"/>
    <mergeCell ref="G566:R566"/>
    <mergeCell ref="B567:R567"/>
    <mergeCell ref="B568:R568"/>
    <mergeCell ref="C569:R569"/>
    <mergeCell ref="B570:F570"/>
    <mergeCell ref="G570:R570"/>
    <mergeCell ref="G560:R560"/>
    <mergeCell ref="G561:R561"/>
    <mergeCell ref="C562:R562"/>
    <mergeCell ref="G563:R563"/>
    <mergeCell ref="G564:R564"/>
    <mergeCell ref="G565:R565"/>
    <mergeCell ref="D574:F574"/>
    <mergeCell ref="G574:R574"/>
    <mergeCell ref="D575:F575"/>
    <mergeCell ref="G575:R575"/>
    <mergeCell ref="D576:F576"/>
    <mergeCell ref="G576:R576"/>
    <mergeCell ref="D571:F571"/>
    <mergeCell ref="G571:R571"/>
    <mergeCell ref="D572:F572"/>
    <mergeCell ref="G572:R572"/>
    <mergeCell ref="G535:R535"/>
    <mergeCell ref="D600:F600"/>
    <mergeCell ref="G600:R600"/>
    <mergeCell ref="D580:F580"/>
    <mergeCell ref="G580:R580"/>
    <mergeCell ref="D581:F581"/>
    <mergeCell ref="G581:R581"/>
    <mergeCell ref="D582:F582"/>
    <mergeCell ref="G582:R582"/>
    <mergeCell ref="B577:E577"/>
    <mergeCell ref="G577:R577"/>
    <mergeCell ref="D578:F578"/>
    <mergeCell ref="G578:R578"/>
    <mergeCell ref="D579:F579"/>
    <mergeCell ref="G579:R579"/>
    <mergeCell ref="D586:F586"/>
    <mergeCell ref="G586:R586"/>
    <mergeCell ref="D587:F587"/>
    <mergeCell ref="G587:R587"/>
    <mergeCell ref="D588:F588"/>
    <mergeCell ref="G588:R588"/>
    <mergeCell ref="D583:F583"/>
    <mergeCell ref="G583:R583"/>
    <mergeCell ref="D584:F584"/>
    <mergeCell ref="G584:R584"/>
    <mergeCell ref="D593:F593"/>
    <mergeCell ref="G593:R593"/>
    <mergeCell ref="D594:F594"/>
    <mergeCell ref="G594:R594"/>
    <mergeCell ref="D595:F595"/>
    <mergeCell ref="G595:R595"/>
    <mergeCell ref="G589:R589"/>
    <mergeCell ref="B590:E590"/>
    <mergeCell ref="G590:R590"/>
    <mergeCell ref="D591:F591"/>
    <mergeCell ref="G591:R591"/>
    <mergeCell ref="D592:F592"/>
    <mergeCell ref="G592:R592"/>
    <mergeCell ref="G632:R632"/>
    <mergeCell ref="D601:F601"/>
    <mergeCell ref="G601:R601"/>
    <mergeCell ref="D596:F596"/>
    <mergeCell ref="G596:R596"/>
    <mergeCell ref="D597:F597"/>
    <mergeCell ref="G597:R597"/>
    <mergeCell ref="D598:F598"/>
    <mergeCell ref="G598:R598"/>
    <mergeCell ref="D606:F606"/>
    <mergeCell ref="G606:R606"/>
    <mergeCell ref="D607:F607"/>
    <mergeCell ref="G607:R607"/>
    <mergeCell ref="D608:F608"/>
    <mergeCell ref="G608:R608"/>
    <mergeCell ref="D602:F603"/>
    <mergeCell ref="G602:R602"/>
    <mergeCell ref="G603:R603"/>
    <mergeCell ref="D604:F604"/>
    <mergeCell ref="G604:R604"/>
    <mergeCell ref="D605:F605"/>
    <mergeCell ref="G605:R605"/>
    <mergeCell ref="D599:F599"/>
    <mergeCell ref="G599:R599"/>
    <mergeCell ref="B609:R609"/>
    <mergeCell ref="C610:R610"/>
    <mergeCell ref="B611:E611"/>
    <mergeCell ref="D612:E612"/>
    <mergeCell ref="D613:E632"/>
    <mergeCell ref="G613:R613"/>
    <mergeCell ref="G614:R614"/>
    <mergeCell ref="G615:R615"/>
    <mergeCell ref="G616:R616"/>
    <mergeCell ref="G617:R617"/>
    <mergeCell ref="G624:R624"/>
    <mergeCell ref="G625:R625"/>
    <mergeCell ref="G626:R626"/>
    <mergeCell ref="G627:R627"/>
    <mergeCell ref="G628:R628"/>
    <mergeCell ref="G629:R629"/>
    <mergeCell ref="G618:R618"/>
    <mergeCell ref="G619:R619"/>
    <mergeCell ref="G620:R620"/>
    <mergeCell ref="G621:R621"/>
    <mergeCell ref="G622:R622"/>
    <mergeCell ref="G623:R623"/>
    <mergeCell ref="G630:R630"/>
    <mergeCell ref="G631:R631"/>
    <mergeCell ref="D633:E639"/>
    <mergeCell ref="G633:R633"/>
    <mergeCell ref="G634:R634"/>
    <mergeCell ref="G635:R635"/>
    <mergeCell ref="G636:R636"/>
    <mergeCell ref="G637:R637"/>
    <mergeCell ref="G638:R638"/>
    <mergeCell ref="G639:R639"/>
    <mergeCell ref="D640:E648"/>
    <mergeCell ref="G640:R640"/>
    <mergeCell ref="G641:R641"/>
    <mergeCell ref="G642:R642"/>
    <mergeCell ref="G643:R643"/>
    <mergeCell ref="G644:R644"/>
    <mergeCell ref="G645:R645"/>
    <mergeCell ref="G646:R646"/>
    <mergeCell ref="G647:R647"/>
    <mergeCell ref="D652:E652"/>
    <mergeCell ref="G652:R652"/>
    <mergeCell ref="D653:E653"/>
    <mergeCell ref="G653:R653"/>
    <mergeCell ref="D654:E654"/>
    <mergeCell ref="G654:R654"/>
    <mergeCell ref="G648:R648"/>
    <mergeCell ref="D649:E649"/>
    <mergeCell ref="G649:R649"/>
    <mergeCell ref="D650:E650"/>
    <mergeCell ref="G650:R650"/>
    <mergeCell ref="B651:E651"/>
    <mergeCell ref="D666:E666"/>
    <mergeCell ref="G666:R666"/>
    <mergeCell ref="D667:E667"/>
    <mergeCell ref="G667:R667"/>
    <mergeCell ref="D662:E662"/>
    <mergeCell ref="G662:R662"/>
    <mergeCell ref="D663:E663"/>
    <mergeCell ref="G663:R663"/>
    <mergeCell ref="D664:E664"/>
    <mergeCell ref="G664:R664"/>
    <mergeCell ref="D661:E661"/>
    <mergeCell ref="G661:R661"/>
    <mergeCell ref="D655:E655"/>
    <mergeCell ref="G655:R655"/>
    <mergeCell ref="D656:E656"/>
    <mergeCell ref="G656:R656"/>
    <mergeCell ref="D657:E657"/>
    <mergeCell ref="G657:R657"/>
    <mergeCell ref="D665:E665"/>
    <mergeCell ref="G665:R665"/>
    <mergeCell ref="B658:E658"/>
    <mergeCell ref="D659:E659"/>
    <mergeCell ref="G659:R659"/>
    <mergeCell ref="D660:E660"/>
    <mergeCell ref="G660:R660"/>
    <mergeCell ref="B671:E671"/>
    <mergeCell ref="D672:E672"/>
    <mergeCell ref="G672:R672"/>
    <mergeCell ref="B673:E673"/>
    <mergeCell ref="D674:E674"/>
    <mergeCell ref="G674:R674"/>
    <mergeCell ref="D668:E668"/>
    <mergeCell ref="G668:R668"/>
    <mergeCell ref="D669:E669"/>
    <mergeCell ref="G669:R669"/>
    <mergeCell ref="D670:E670"/>
    <mergeCell ref="G670:R670"/>
    <mergeCell ref="B687:R687"/>
    <mergeCell ref="E688:F688"/>
    <mergeCell ref="G688:R688"/>
    <mergeCell ref="E689:F689"/>
    <mergeCell ref="G689:R689"/>
    <mergeCell ref="E683:F683"/>
    <mergeCell ref="G683:R683"/>
    <mergeCell ref="E684:F684"/>
    <mergeCell ref="G684:R684"/>
    <mergeCell ref="E685:F685"/>
    <mergeCell ref="G685:R685"/>
    <mergeCell ref="E682:F682"/>
    <mergeCell ref="G682:R682"/>
    <mergeCell ref="D675:E675"/>
    <mergeCell ref="G675:R675"/>
    <mergeCell ref="D676:E676"/>
    <mergeCell ref="G676:R676"/>
    <mergeCell ref="D677:E677"/>
    <mergeCell ref="G677:R677"/>
    <mergeCell ref="E686:F686"/>
    <mergeCell ref="G686:R686"/>
    <mergeCell ref="D678:E678"/>
    <mergeCell ref="G678:R678"/>
    <mergeCell ref="B679:R679"/>
    <mergeCell ref="E680:R680"/>
    <mergeCell ref="B681:R681"/>
    <mergeCell ref="B693:R693"/>
    <mergeCell ref="E694:F694"/>
    <mergeCell ref="G694:R694"/>
    <mergeCell ref="E695:F695"/>
    <mergeCell ref="G695:R695"/>
    <mergeCell ref="E696:F696"/>
    <mergeCell ref="G696:R696"/>
    <mergeCell ref="E690:F690"/>
    <mergeCell ref="G690:R690"/>
    <mergeCell ref="E691:F691"/>
    <mergeCell ref="G691:R691"/>
    <mergeCell ref="E692:F692"/>
    <mergeCell ref="G692:R692"/>
    <mergeCell ref="E708:F708"/>
    <mergeCell ref="G708:R708"/>
    <mergeCell ref="E709:F709"/>
    <mergeCell ref="G709:R709"/>
    <mergeCell ref="E710:F710"/>
    <mergeCell ref="G710:R710"/>
    <mergeCell ref="E704:F704"/>
    <mergeCell ref="G704:R704"/>
    <mergeCell ref="B705:R705"/>
    <mergeCell ref="E706:F706"/>
    <mergeCell ref="G706:R706"/>
    <mergeCell ref="E707:F707"/>
    <mergeCell ref="G707:R707"/>
    <mergeCell ref="E703:F703"/>
    <mergeCell ref="G703:R703"/>
    <mergeCell ref="E697:F697"/>
    <mergeCell ref="G697:R697"/>
    <mergeCell ref="E698:F698"/>
    <mergeCell ref="G698:R698"/>
    <mergeCell ref="B699:R699"/>
    <mergeCell ref="E700:F700"/>
    <mergeCell ref="G700:R700"/>
    <mergeCell ref="E701:F701"/>
    <mergeCell ref="G701:R701"/>
    <mergeCell ref="E702:F702"/>
    <mergeCell ref="G702:R702"/>
    <mergeCell ref="D881:D884"/>
    <mergeCell ref="G881:R881"/>
    <mergeCell ref="G882:R882"/>
    <mergeCell ref="G883:R883"/>
    <mergeCell ref="G884:R884"/>
    <mergeCell ref="G886:R886"/>
    <mergeCell ref="G874:R874"/>
    <mergeCell ref="G875:R875"/>
    <mergeCell ref="D877:D879"/>
    <mergeCell ref="G877:R877"/>
    <mergeCell ref="G878:R878"/>
    <mergeCell ref="G879:R879"/>
    <mergeCell ref="B711:R711"/>
    <mergeCell ref="C712:R712"/>
    <mergeCell ref="B865:R865"/>
    <mergeCell ref="B866:R866"/>
    <mergeCell ref="C867:R867"/>
    <mergeCell ref="D870:D875"/>
    <mergeCell ref="G870:R870"/>
    <mergeCell ref="G871:R871"/>
    <mergeCell ref="G872:R872"/>
    <mergeCell ref="G873:R873"/>
    <mergeCell ref="D899:D905"/>
    <mergeCell ref="G899:R899"/>
    <mergeCell ref="G900:R900"/>
    <mergeCell ref="G901:R901"/>
    <mergeCell ref="G902:R902"/>
    <mergeCell ref="G903:R903"/>
    <mergeCell ref="G904:R904"/>
    <mergeCell ref="G905:R905"/>
    <mergeCell ref="D889:D897"/>
    <mergeCell ref="G889:R889"/>
    <mergeCell ref="G890:R890"/>
    <mergeCell ref="G891:R891"/>
    <mergeCell ref="G892:R892"/>
    <mergeCell ref="G893:R893"/>
    <mergeCell ref="G894:R894"/>
    <mergeCell ref="G895:R895"/>
    <mergeCell ref="G896:R896"/>
    <mergeCell ref="G897:R897"/>
    <mergeCell ref="G916:R916"/>
    <mergeCell ref="G917:R917"/>
    <mergeCell ref="G918:R918"/>
    <mergeCell ref="D920:D922"/>
    <mergeCell ref="G920:R920"/>
    <mergeCell ref="G921:R921"/>
    <mergeCell ref="G922:R922"/>
    <mergeCell ref="G906:R906"/>
    <mergeCell ref="G907:R907"/>
    <mergeCell ref="D909:D918"/>
    <mergeCell ref="G909:R909"/>
    <mergeCell ref="G910:R910"/>
    <mergeCell ref="G911:R911"/>
    <mergeCell ref="G912:R912"/>
    <mergeCell ref="G913:R913"/>
    <mergeCell ref="G914:R914"/>
    <mergeCell ref="G915:R915"/>
    <mergeCell ref="G940:R940"/>
    <mergeCell ref="G941:R941"/>
    <mergeCell ref="G933:R933"/>
    <mergeCell ref="G934:R934"/>
    <mergeCell ref="G936:R936"/>
    <mergeCell ref="G937:R937"/>
    <mergeCell ref="G938:R938"/>
    <mergeCell ref="G939:R939"/>
    <mergeCell ref="D924:D926"/>
    <mergeCell ref="G924:R924"/>
    <mergeCell ref="G925:R925"/>
    <mergeCell ref="G926:R926"/>
    <mergeCell ref="D928:D934"/>
    <mergeCell ref="G928:R928"/>
    <mergeCell ref="G929:R929"/>
    <mergeCell ref="G930:R930"/>
    <mergeCell ref="G931:R931"/>
    <mergeCell ref="G932:R932"/>
    <mergeCell ref="G980:R980"/>
    <mergeCell ref="G981:R981"/>
    <mergeCell ref="G982:R982"/>
    <mergeCell ref="G1031:R1031"/>
    <mergeCell ref="G999:R999"/>
    <mergeCell ref="G1000:R1000"/>
    <mergeCell ref="G1001:R1001"/>
    <mergeCell ref="G1006:R1006"/>
    <mergeCell ref="G1007:R1007"/>
    <mergeCell ref="G1008:R1008"/>
    <mergeCell ref="G1009:R1009"/>
    <mergeCell ref="G1010:R1010"/>
    <mergeCell ref="G1011:R1011"/>
    <mergeCell ref="G984:R984"/>
    <mergeCell ref="G985:R985"/>
    <mergeCell ref="G986:R986"/>
    <mergeCell ref="G987:R987"/>
    <mergeCell ref="G1026:R1026"/>
    <mergeCell ref="G1027:R1027"/>
    <mergeCell ref="G1028:R1028"/>
    <mergeCell ref="G1029:R1029"/>
    <mergeCell ref="G1030:R1030"/>
    <mergeCell ref="G1025:R1025"/>
    <mergeCell ref="G1016:R1016"/>
    <mergeCell ref="G1036:R1036"/>
    <mergeCell ref="G1037:R1037"/>
    <mergeCell ref="G1038:R1038"/>
    <mergeCell ref="G1039:R1039"/>
    <mergeCell ref="G1040:R1040"/>
    <mergeCell ref="B1032:F1032"/>
    <mergeCell ref="G1033:R1033"/>
    <mergeCell ref="G1034:R1034"/>
    <mergeCell ref="G1035:R1035"/>
    <mergeCell ref="G1002:R1002"/>
    <mergeCell ref="G1003:R1003"/>
    <mergeCell ref="G1004:R1004"/>
    <mergeCell ref="G1005:R1005"/>
    <mergeCell ref="G1017:R1017"/>
    <mergeCell ref="G1018:R1018"/>
    <mergeCell ref="G1019:R1019"/>
    <mergeCell ref="G1020:R1020"/>
    <mergeCell ref="G1021:R1021"/>
    <mergeCell ref="G1022:R1022"/>
    <mergeCell ref="G1023:R1023"/>
    <mergeCell ref="G1024:R1024"/>
    <mergeCell ref="G1051:R1051"/>
    <mergeCell ref="G1052:R1052"/>
    <mergeCell ref="G1053:R1053"/>
    <mergeCell ref="G1041:R1041"/>
    <mergeCell ref="G1047:R1047"/>
    <mergeCell ref="B967:F967"/>
    <mergeCell ref="G968:R968"/>
    <mergeCell ref="G969:R969"/>
    <mergeCell ref="G970:R970"/>
    <mergeCell ref="G971:R971"/>
    <mergeCell ref="G983:R983"/>
    <mergeCell ref="G974:R974"/>
    <mergeCell ref="G975:R975"/>
    <mergeCell ref="G976:R976"/>
    <mergeCell ref="G977:R977"/>
    <mergeCell ref="G978:R978"/>
    <mergeCell ref="G979:R979"/>
    <mergeCell ref="B988:F988"/>
    <mergeCell ref="G990:R990"/>
    <mergeCell ref="G991:R991"/>
    <mergeCell ref="G992:R992"/>
    <mergeCell ref="G993:R993"/>
    <mergeCell ref="B989:F989"/>
    <mergeCell ref="G994:R994"/>
    <mergeCell ref="G995:R995"/>
    <mergeCell ref="G996:R996"/>
    <mergeCell ref="G997:R997"/>
    <mergeCell ref="G998:R998"/>
    <mergeCell ref="G1012:R1012"/>
    <mergeCell ref="G1013:R1013"/>
    <mergeCell ref="G1014:R1014"/>
    <mergeCell ref="G1015:R1015"/>
  </mergeCells>
  <conditionalFormatting sqref="B175:B177">
    <cfRule type="duplicateValues" dxfId="94" priority="16"/>
  </conditionalFormatting>
  <conditionalFormatting sqref="B178">
    <cfRule type="duplicateValues" dxfId="93" priority="15"/>
  </conditionalFormatting>
  <conditionalFormatting sqref="B178">
    <cfRule type="duplicateValues" dxfId="92" priority="14"/>
  </conditionalFormatting>
  <conditionalFormatting sqref="B182:B183">
    <cfRule type="duplicateValues" dxfId="91" priority="13"/>
  </conditionalFormatting>
  <conditionalFormatting sqref="B182">
    <cfRule type="duplicateValues" dxfId="90" priority="12"/>
  </conditionalFormatting>
  <conditionalFormatting sqref="B183">
    <cfRule type="duplicateValues" dxfId="89" priority="11"/>
  </conditionalFormatting>
  <conditionalFormatting sqref="B180">
    <cfRule type="duplicateValues" dxfId="88" priority="10"/>
  </conditionalFormatting>
  <conditionalFormatting sqref="B181">
    <cfRule type="duplicateValues" dxfId="87" priority="9"/>
  </conditionalFormatting>
  <conditionalFormatting sqref="B186">
    <cfRule type="duplicateValues" dxfId="86" priority="8"/>
  </conditionalFormatting>
  <conditionalFormatting sqref="B187">
    <cfRule type="duplicateValues" dxfId="85" priority="7"/>
  </conditionalFormatting>
  <conditionalFormatting sqref="B189">
    <cfRule type="duplicateValues" dxfId="84" priority="6"/>
  </conditionalFormatting>
  <conditionalFormatting sqref="B190">
    <cfRule type="duplicateValues" dxfId="83" priority="5"/>
  </conditionalFormatting>
  <conditionalFormatting sqref="B192">
    <cfRule type="duplicateValues" dxfId="82" priority="4"/>
  </conditionalFormatting>
  <conditionalFormatting sqref="B193">
    <cfRule type="duplicateValues" dxfId="81" priority="3"/>
  </conditionalFormatting>
  <conditionalFormatting sqref="B194">
    <cfRule type="duplicateValues" dxfId="80" priority="2"/>
  </conditionalFormatting>
  <conditionalFormatting sqref="B195">
    <cfRule type="duplicateValues" dxfId="79" priority="1"/>
  </conditionalFormatting>
  <printOptions horizontalCentered="1"/>
  <pageMargins left="0.7" right="0.7" top="0.75" bottom="0.75" header="0.3" footer="0.3"/>
  <pageSetup paperSize="9" scale="43" orientation="landscape" r:id="rId1"/>
  <headerFooter>
    <oddFooter>Page &amp;P&amp;R&amp;F</oddFooter>
  </headerFooter>
  <rowBreaks count="1" manualBreakCount="1">
    <brk id="96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4"/>
  <sheetViews>
    <sheetView view="pageBreakPreview" topLeftCell="A8" zoomScale="115" zoomScaleNormal="100" zoomScaleSheetLayoutView="115" workbookViewId="0">
      <selection activeCell="B9" sqref="B9:R10"/>
    </sheetView>
  </sheetViews>
  <sheetFormatPr defaultRowHeight="16.5"/>
  <cols>
    <col min="1" max="1" width="6.5703125" style="1815" customWidth="1"/>
    <col min="2" max="2" width="39.42578125" style="2097" customWidth="1"/>
    <col min="3" max="3" width="9.140625" style="1815"/>
    <col min="4" max="4" width="23.28515625" style="1802" customWidth="1"/>
    <col min="5" max="5" width="15" style="2097" customWidth="1"/>
    <col min="6" max="6" width="16.5703125" style="2097" customWidth="1"/>
    <col min="7" max="8" width="14.5703125" style="2097" customWidth="1"/>
    <col min="9" max="10" width="15.85546875" style="2097" customWidth="1"/>
    <col min="11" max="11" width="16.5703125" style="2097" customWidth="1"/>
    <col min="12" max="12" width="19.140625" style="1814" customWidth="1"/>
    <col min="13" max="14" width="15" style="2097" customWidth="1"/>
    <col min="15" max="18" width="16" style="2097" customWidth="1"/>
    <col min="19" max="22" width="9.140625" style="2097"/>
    <col min="23" max="23" width="11.5703125" style="2097" bestFit="1" customWidth="1"/>
    <col min="24" max="16384" width="9.140625" style="2097"/>
  </cols>
  <sheetData>
    <row r="1" spans="1:18">
      <c r="A1" s="1965"/>
      <c r="B1" s="3643" t="s">
        <v>2270</v>
      </c>
      <c r="C1" s="3643"/>
      <c r="D1" s="3643"/>
      <c r="E1" s="3643"/>
      <c r="F1" s="3643"/>
      <c r="G1" s="3643"/>
      <c r="H1" s="3643"/>
      <c r="I1" s="3643"/>
      <c r="J1" s="3643"/>
      <c r="K1" s="3643"/>
      <c r="L1" s="3643"/>
      <c r="M1" s="3643"/>
      <c r="N1" s="3643"/>
      <c r="O1" s="3643"/>
      <c r="P1" s="3643"/>
      <c r="Q1" s="3643"/>
      <c r="R1" s="3643"/>
    </row>
    <row r="2" spans="1:18">
      <c r="A2" s="2745" t="s">
        <v>3081</v>
      </c>
      <c r="B2" s="3644"/>
      <c r="C2" s="3644"/>
      <c r="D2" s="3644"/>
      <c r="E2" s="3644"/>
      <c r="F2" s="3644"/>
      <c r="G2" s="3644"/>
      <c r="H2" s="3644"/>
      <c r="I2" s="3644"/>
      <c r="J2" s="3644"/>
      <c r="K2" s="3644"/>
      <c r="L2" s="3644"/>
      <c r="M2" s="3644"/>
      <c r="N2" s="3644"/>
      <c r="O2" s="3644"/>
      <c r="P2" s="3644"/>
      <c r="Q2" s="3644"/>
      <c r="R2" s="3644"/>
    </row>
    <row r="3" spans="1:18">
      <c r="A3" s="1966"/>
      <c r="B3" s="3645" t="s">
        <v>3083</v>
      </c>
      <c r="C3" s="3645"/>
      <c r="D3" s="3645"/>
      <c r="E3" s="3645"/>
      <c r="F3" s="3645"/>
      <c r="G3" s="3645"/>
      <c r="H3" s="3645"/>
      <c r="I3" s="3645"/>
      <c r="J3" s="3645"/>
      <c r="K3" s="3645"/>
      <c r="L3" s="3645"/>
      <c r="M3" s="3645"/>
      <c r="N3" s="3645"/>
      <c r="O3" s="3645"/>
      <c r="P3" s="3645"/>
      <c r="Q3" s="3645"/>
      <c r="R3" s="3645"/>
    </row>
    <row r="4" spans="1:18">
      <c r="A4" s="1966"/>
      <c r="B4" s="2242"/>
      <c r="C4" s="1967"/>
      <c r="D4" s="2242"/>
      <c r="E4" s="2242"/>
      <c r="F4" s="2242"/>
      <c r="G4" s="2242"/>
      <c r="H4" s="2242"/>
      <c r="I4" s="2242"/>
      <c r="J4" s="2242"/>
      <c r="K4" s="2242"/>
      <c r="L4" s="2243"/>
      <c r="M4" s="2242"/>
      <c r="N4" s="2242"/>
      <c r="O4" s="2242"/>
      <c r="P4" s="3646" t="s">
        <v>1609</v>
      </c>
      <c r="Q4" s="3646"/>
      <c r="R4" s="3646"/>
    </row>
    <row r="5" spans="1:18" s="1815" customFormat="1" ht="25.5" customHeight="1">
      <c r="A5" s="3629" t="s">
        <v>0</v>
      </c>
      <c r="B5" s="3629" t="s">
        <v>1605</v>
      </c>
      <c r="C5" s="3629" t="s">
        <v>1289</v>
      </c>
      <c r="D5" s="3629" t="s">
        <v>1521</v>
      </c>
      <c r="E5" s="3647" t="s">
        <v>1326</v>
      </c>
      <c r="F5" s="3647"/>
      <c r="G5" s="3647"/>
      <c r="H5" s="3647"/>
      <c r="I5" s="3647"/>
      <c r="J5" s="3647"/>
      <c r="K5" s="3647"/>
      <c r="L5" s="3647"/>
      <c r="M5" s="3647"/>
      <c r="N5" s="3647"/>
      <c r="O5" s="3647"/>
      <c r="P5" s="3647"/>
      <c r="Q5" s="3647"/>
      <c r="R5" s="3647"/>
    </row>
    <row r="6" spans="1:18" s="1815" customFormat="1" ht="90" customHeight="1">
      <c r="A6" s="3629"/>
      <c r="B6" s="3629"/>
      <c r="C6" s="3629"/>
      <c r="D6" s="3629"/>
      <c r="E6" s="2244" t="s">
        <v>1341</v>
      </c>
      <c r="F6" s="2244" t="s">
        <v>1342</v>
      </c>
      <c r="G6" s="2244" t="s">
        <v>1280</v>
      </c>
      <c r="H6" s="1968" t="s">
        <v>1295</v>
      </c>
      <c r="I6" s="2244" t="s">
        <v>1281</v>
      </c>
      <c r="J6" s="1969" t="s">
        <v>1283</v>
      </c>
      <c r="K6" s="2244" t="s">
        <v>1282</v>
      </c>
      <c r="L6" s="1969" t="s">
        <v>1279</v>
      </c>
      <c r="M6" s="1969" t="s">
        <v>1284</v>
      </c>
      <c r="N6" s="1969" t="s">
        <v>1285</v>
      </c>
      <c r="O6" s="1969" t="s">
        <v>1286</v>
      </c>
      <c r="P6" s="1969" t="s">
        <v>1523</v>
      </c>
      <c r="Q6" s="1969" t="s">
        <v>1287</v>
      </c>
      <c r="R6" s="1968" t="s">
        <v>1288</v>
      </c>
    </row>
    <row r="7" spans="1:18" s="1802" customFormat="1" ht="31.5" customHeight="1">
      <c r="A7" s="2238"/>
      <c r="B7" s="2238" t="s">
        <v>1623</v>
      </c>
      <c r="C7" s="2238" t="s">
        <v>1624</v>
      </c>
      <c r="D7" s="2238" t="s">
        <v>1625</v>
      </c>
      <c r="E7" s="2238" t="s">
        <v>1626</v>
      </c>
      <c r="F7" s="2238" t="s">
        <v>1627</v>
      </c>
      <c r="G7" s="2238">
        <v>1</v>
      </c>
      <c r="H7" s="2238">
        <v>2</v>
      </c>
      <c r="I7" s="2238">
        <v>3</v>
      </c>
      <c r="J7" s="2238">
        <v>4</v>
      </c>
      <c r="K7" s="2238">
        <v>5</v>
      </c>
      <c r="L7" s="2238">
        <v>6</v>
      </c>
      <c r="M7" s="2238">
        <v>7</v>
      </c>
      <c r="N7" s="2238">
        <v>8</v>
      </c>
      <c r="O7" s="2238">
        <v>9</v>
      </c>
      <c r="P7" s="2238">
        <v>10</v>
      </c>
      <c r="Q7" s="2238">
        <v>11</v>
      </c>
      <c r="R7" s="2238">
        <v>12</v>
      </c>
    </row>
    <row r="8" spans="1:18" ht="26.25" customHeight="1">
      <c r="A8" s="2238" t="s">
        <v>1839</v>
      </c>
      <c r="B8" s="1970" t="s">
        <v>1840</v>
      </c>
      <c r="C8" s="2248"/>
      <c r="D8" s="1971"/>
      <c r="E8" s="1972"/>
      <c r="F8" s="1972"/>
      <c r="G8" s="1972"/>
      <c r="H8" s="1972"/>
      <c r="I8" s="1972"/>
      <c r="J8" s="1972"/>
      <c r="K8" s="1972"/>
      <c r="L8" s="1973"/>
      <c r="M8" s="1972"/>
      <c r="N8" s="1972"/>
      <c r="O8" s="1972"/>
      <c r="P8" s="1972"/>
      <c r="Q8" s="1972"/>
      <c r="R8" s="1972"/>
    </row>
    <row r="9" spans="1:18" ht="90.75" customHeight="1">
      <c r="A9" s="3629">
        <v>1</v>
      </c>
      <c r="B9" s="3636" t="s">
        <v>2521</v>
      </c>
      <c r="C9" s="3636"/>
      <c r="D9" s="3636"/>
      <c r="E9" s="3636"/>
      <c r="F9" s="3636"/>
      <c r="G9" s="3636"/>
      <c r="H9" s="3636"/>
      <c r="I9" s="3636"/>
      <c r="J9" s="3636"/>
      <c r="K9" s="3636"/>
      <c r="L9" s="3636"/>
      <c r="M9" s="3636"/>
      <c r="N9" s="3636"/>
      <c r="O9" s="3636"/>
      <c r="P9" s="3636"/>
      <c r="Q9" s="3636"/>
      <c r="R9" s="3636"/>
    </row>
    <row r="10" spans="1:18" ht="32.25" customHeight="1">
      <c r="A10" s="3629"/>
      <c r="B10" s="3642" t="s">
        <v>1838</v>
      </c>
      <c r="C10" s="3642"/>
      <c r="D10" s="3642"/>
      <c r="E10" s="3642"/>
      <c r="F10" s="3642"/>
      <c r="G10" s="3642"/>
      <c r="H10" s="3642"/>
      <c r="I10" s="3642"/>
      <c r="J10" s="3642"/>
      <c r="K10" s="3642"/>
      <c r="L10" s="3642"/>
      <c r="M10" s="3642"/>
      <c r="N10" s="3642"/>
      <c r="O10" s="3642"/>
      <c r="P10" s="3642"/>
      <c r="Q10" s="3642"/>
      <c r="R10" s="3642"/>
    </row>
    <row r="11" spans="1:18" ht="46.5" customHeight="1">
      <c r="A11" s="2238">
        <v>2</v>
      </c>
      <c r="B11" s="3631" t="s">
        <v>3006</v>
      </c>
      <c r="C11" s="3631"/>
      <c r="D11" s="3631"/>
      <c r="E11" s="3631"/>
      <c r="F11" s="3631"/>
      <c r="G11" s="3631"/>
      <c r="H11" s="3631"/>
      <c r="I11" s="3631"/>
      <c r="J11" s="3631"/>
      <c r="K11" s="3631"/>
      <c r="L11" s="3631"/>
      <c r="M11" s="3631"/>
      <c r="N11" s="3631"/>
      <c r="O11" s="3631"/>
      <c r="P11" s="3631"/>
      <c r="Q11" s="3631"/>
      <c r="R11" s="3631"/>
    </row>
    <row r="12" spans="1:18" ht="29.25" customHeight="1">
      <c r="A12" s="2238"/>
      <c r="B12" s="2245"/>
      <c r="C12" s="2238"/>
      <c r="D12" s="2238"/>
      <c r="E12" s="2245"/>
      <c r="F12" s="2245"/>
      <c r="G12" s="3629" t="s">
        <v>1359</v>
      </c>
      <c r="H12" s="3629"/>
      <c r="I12" s="3629"/>
      <c r="J12" s="3629"/>
      <c r="K12" s="3629"/>
      <c r="L12" s="3629"/>
      <c r="M12" s="3629"/>
      <c r="N12" s="3629"/>
      <c r="O12" s="3629"/>
      <c r="P12" s="3629"/>
      <c r="Q12" s="3629"/>
      <c r="R12" s="3629"/>
    </row>
    <row r="13" spans="1:18" ht="59.25" customHeight="1">
      <c r="A13" s="2248"/>
      <c r="B13" s="2239" t="s">
        <v>1522</v>
      </c>
      <c r="C13" s="2248" t="s">
        <v>28</v>
      </c>
      <c r="D13" s="2248" t="s">
        <v>2277</v>
      </c>
      <c r="E13" s="1974"/>
      <c r="F13" s="1974"/>
      <c r="G13" s="1975">
        <f>100000/1.1</f>
        <v>90909.090909090897</v>
      </c>
      <c r="H13" s="1975"/>
      <c r="I13" s="1975"/>
      <c r="J13" s="1975">
        <f>G13</f>
        <v>90909.090909090897</v>
      </c>
      <c r="K13" s="1975">
        <f>G13</f>
        <v>90909.090909090897</v>
      </c>
      <c r="L13" s="1974"/>
      <c r="M13" s="2250">
        <f>G13</f>
        <v>90909.090909090897</v>
      </c>
      <c r="N13" s="1975">
        <f>G13</f>
        <v>90909.090909090897</v>
      </c>
      <c r="O13" s="1975">
        <f>G13</f>
        <v>90909.090909090897</v>
      </c>
      <c r="P13" s="1975">
        <f>G13</f>
        <v>90909.090909090897</v>
      </c>
      <c r="Q13" s="1975">
        <f>G13</f>
        <v>90909.090909090897</v>
      </c>
      <c r="R13" s="1975"/>
    </row>
    <row r="14" spans="1:18" ht="57" customHeight="1">
      <c r="A14" s="2238">
        <v>3</v>
      </c>
      <c r="B14" s="3631" t="s">
        <v>3012</v>
      </c>
      <c r="C14" s="3631"/>
      <c r="D14" s="3631"/>
      <c r="E14" s="3631"/>
      <c r="F14" s="3631"/>
      <c r="G14" s="3631"/>
      <c r="H14" s="3631"/>
      <c r="I14" s="3631"/>
      <c r="J14" s="3631"/>
      <c r="K14" s="3631"/>
      <c r="L14" s="3631"/>
      <c r="M14" s="3631"/>
      <c r="N14" s="3631"/>
      <c r="O14" s="3631"/>
      <c r="P14" s="3631"/>
      <c r="Q14" s="3631"/>
      <c r="R14" s="3631"/>
    </row>
    <row r="15" spans="1:18" ht="33" customHeight="1">
      <c r="A15" s="2248"/>
      <c r="B15" s="2241"/>
      <c r="C15" s="2238"/>
      <c r="D15" s="2241"/>
      <c r="E15" s="2241"/>
      <c r="F15" s="2241"/>
      <c r="G15" s="3637" t="s">
        <v>2028</v>
      </c>
      <c r="H15" s="3637"/>
      <c r="I15" s="3637"/>
      <c r="J15" s="3637"/>
      <c r="K15" s="3637"/>
      <c r="L15" s="3637"/>
      <c r="M15" s="3637"/>
      <c r="N15" s="3637"/>
      <c r="O15" s="3637"/>
      <c r="P15" s="3637"/>
      <c r="Q15" s="3637"/>
      <c r="R15" s="3637"/>
    </row>
    <row r="16" spans="1:18" ht="60.75" customHeight="1">
      <c r="A16" s="2248"/>
      <c r="B16" s="2239" t="s">
        <v>2040</v>
      </c>
      <c r="C16" s="2248" t="s">
        <v>2031</v>
      </c>
      <c r="D16" s="3623" t="s">
        <v>2027</v>
      </c>
      <c r="E16" s="2241"/>
      <c r="F16" s="2241"/>
      <c r="G16" s="3666">
        <f>1453091/1.08</f>
        <v>1345454.6296296294</v>
      </c>
      <c r="H16" s="3667"/>
      <c r="I16" s="3667"/>
      <c r="J16" s="3667"/>
      <c r="K16" s="3667"/>
      <c r="L16" s="3667"/>
      <c r="M16" s="3667"/>
      <c r="N16" s="3667"/>
      <c r="O16" s="3667"/>
      <c r="P16" s="3667"/>
      <c r="Q16" s="3667"/>
      <c r="R16" s="3668"/>
    </row>
    <row r="17" spans="1:19" ht="60.75" customHeight="1">
      <c r="A17" s="2248"/>
      <c r="B17" s="2239" t="s">
        <v>2041</v>
      </c>
      <c r="C17" s="2248" t="s">
        <v>2031</v>
      </c>
      <c r="D17" s="3623"/>
      <c r="E17" s="1974"/>
      <c r="F17" s="1974"/>
      <c r="G17" s="3666">
        <f>1423636/1.08</f>
        <v>1318181.4814814813</v>
      </c>
      <c r="H17" s="3667"/>
      <c r="I17" s="3667"/>
      <c r="J17" s="3667"/>
      <c r="K17" s="3667"/>
      <c r="L17" s="3667"/>
      <c r="M17" s="3667"/>
      <c r="N17" s="3667"/>
      <c r="O17" s="3667"/>
      <c r="P17" s="3667"/>
      <c r="Q17" s="3667"/>
      <c r="R17" s="3668"/>
    </row>
    <row r="18" spans="1:19" ht="51.75" hidden="1" customHeight="1">
      <c r="A18" s="2238">
        <v>4</v>
      </c>
      <c r="B18" s="3631" t="s">
        <v>1935</v>
      </c>
      <c r="C18" s="3631"/>
      <c r="D18" s="3631"/>
      <c r="E18" s="3631"/>
      <c r="F18" s="3631"/>
      <c r="G18" s="3631"/>
      <c r="H18" s="3631"/>
      <c r="I18" s="3631"/>
      <c r="J18" s="3631"/>
      <c r="K18" s="3631"/>
      <c r="L18" s="3631"/>
      <c r="M18" s="3631"/>
      <c r="N18" s="3631"/>
      <c r="O18" s="3631"/>
      <c r="P18" s="3631"/>
      <c r="Q18" s="3631"/>
      <c r="R18" s="3631"/>
    </row>
    <row r="19" spans="1:19" ht="36.75" hidden="1" customHeight="1">
      <c r="A19" s="2238"/>
      <c r="B19" s="2245"/>
      <c r="C19" s="2238"/>
      <c r="D19" s="2238"/>
      <c r="E19" s="2245"/>
      <c r="F19" s="2245"/>
      <c r="G19" s="3629" t="s">
        <v>1934</v>
      </c>
      <c r="H19" s="3629"/>
      <c r="I19" s="3629"/>
      <c r="J19" s="3629"/>
      <c r="K19" s="3629"/>
      <c r="L19" s="3629"/>
      <c r="M19" s="3629"/>
      <c r="N19" s="3629"/>
      <c r="O19" s="3629"/>
      <c r="P19" s="3629"/>
      <c r="Q19" s="3629"/>
      <c r="R19" s="3629"/>
    </row>
    <row r="20" spans="1:19" ht="90.75" hidden="1" customHeight="1">
      <c r="A20" s="2248"/>
      <c r="B20" s="2239" t="s">
        <v>1933</v>
      </c>
      <c r="C20" s="2248" t="s">
        <v>13</v>
      </c>
      <c r="D20" s="2240" t="s">
        <v>1936</v>
      </c>
      <c r="E20" s="1974"/>
      <c r="F20" s="1974"/>
      <c r="G20" s="1975">
        <v>1855000</v>
      </c>
      <c r="H20" s="1975">
        <v>1900000</v>
      </c>
      <c r="I20" s="1975">
        <v>1900000</v>
      </c>
      <c r="J20" s="1975">
        <v>1970000</v>
      </c>
      <c r="K20" s="1975">
        <v>1900000</v>
      </c>
      <c r="L20" s="1974">
        <v>2000000</v>
      </c>
      <c r="M20" s="2250">
        <v>1940000</v>
      </c>
      <c r="N20" s="1975"/>
      <c r="O20" s="1975"/>
      <c r="P20" s="1975"/>
      <c r="Q20" s="1975">
        <v>1820000</v>
      </c>
      <c r="R20" s="1975"/>
    </row>
    <row r="21" spans="1:19" ht="51.75" customHeight="1">
      <c r="A21" s="2238">
        <v>4</v>
      </c>
      <c r="B21" s="3631" t="s">
        <v>2396</v>
      </c>
      <c r="C21" s="3631"/>
      <c r="D21" s="3631"/>
      <c r="E21" s="3631"/>
      <c r="F21" s="3631"/>
      <c r="G21" s="3631"/>
      <c r="H21" s="3631"/>
      <c r="I21" s="3631"/>
      <c r="J21" s="3631"/>
      <c r="K21" s="3631"/>
      <c r="L21" s="3631"/>
      <c r="M21" s="3631"/>
      <c r="N21" s="3631"/>
      <c r="O21" s="3631"/>
      <c r="P21" s="3631"/>
      <c r="Q21" s="3631"/>
      <c r="R21" s="3631"/>
    </row>
    <row r="22" spans="1:19" ht="36.75" customHeight="1">
      <c r="A22" s="2238"/>
      <c r="B22" s="2245"/>
      <c r="C22" s="2238"/>
      <c r="D22" s="2238"/>
      <c r="E22" s="2245"/>
      <c r="F22" s="2245"/>
      <c r="G22" s="3629" t="s">
        <v>2399</v>
      </c>
      <c r="H22" s="3629"/>
      <c r="I22" s="3629"/>
      <c r="J22" s="3629"/>
      <c r="K22" s="3629"/>
      <c r="L22" s="3629"/>
      <c r="M22" s="3629"/>
      <c r="N22" s="3629"/>
      <c r="O22" s="3629"/>
      <c r="P22" s="3629"/>
      <c r="Q22" s="3629"/>
      <c r="R22" s="3629"/>
    </row>
    <row r="23" spans="1:19" ht="33" customHeight="1">
      <c r="A23" s="2248"/>
      <c r="B23" s="2239" t="s">
        <v>2397</v>
      </c>
      <c r="C23" s="2248" t="s">
        <v>2398</v>
      </c>
      <c r="D23" s="2240"/>
      <c r="E23" s="1974"/>
      <c r="F23" s="1974"/>
      <c r="G23" s="1975">
        <v>95000</v>
      </c>
      <c r="H23" s="1975"/>
      <c r="I23" s="1975"/>
      <c r="J23" s="1975">
        <v>95000</v>
      </c>
      <c r="K23" s="1975"/>
      <c r="L23" s="1974"/>
      <c r="M23" s="2250"/>
      <c r="N23" s="1975">
        <v>95000</v>
      </c>
      <c r="O23" s="1975">
        <v>95000</v>
      </c>
      <c r="P23" s="1975">
        <v>95000</v>
      </c>
      <c r="Q23" s="1975">
        <v>95000</v>
      </c>
      <c r="R23" s="1975">
        <v>95000</v>
      </c>
    </row>
    <row r="24" spans="1:19" ht="37.5" customHeight="1">
      <c r="A24" s="2238" t="s">
        <v>128</v>
      </c>
      <c r="B24" s="3625" t="s">
        <v>2100</v>
      </c>
      <c r="C24" s="3625"/>
      <c r="D24" s="2240"/>
      <c r="E24" s="1974"/>
      <c r="F24" s="1974"/>
      <c r="G24" s="1975"/>
      <c r="H24" s="1975"/>
      <c r="I24" s="1975"/>
      <c r="J24" s="1975"/>
      <c r="K24" s="1975"/>
      <c r="L24" s="1974"/>
      <c r="M24" s="2250"/>
      <c r="N24" s="1975"/>
      <c r="O24" s="1975"/>
      <c r="P24" s="1975"/>
      <c r="Q24" s="1975"/>
      <c r="R24" s="1975"/>
    </row>
    <row r="25" spans="1:19" ht="53.25" customHeight="1">
      <c r="A25" s="2238">
        <v>1</v>
      </c>
      <c r="B25" s="3631" t="s">
        <v>2996</v>
      </c>
      <c r="C25" s="3631"/>
      <c r="D25" s="3631"/>
      <c r="E25" s="3631"/>
      <c r="F25" s="3631"/>
      <c r="G25" s="3631"/>
      <c r="H25" s="3631"/>
      <c r="I25" s="3631"/>
      <c r="J25" s="3631"/>
      <c r="K25" s="3631"/>
      <c r="L25" s="3631"/>
      <c r="M25" s="3631"/>
      <c r="N25" s="3631"/>
      <c r="O25" s="3631"/>
      <c r="P25" s="3631"/>
      <c r="Q25" s="3631"/>
      <c r="R25" s="3631"/>
      <c r="S25" s="2275"/>
    </row>
    <row r="26" spans="1:19" ht="26.25" customHeight="1">
      <c r="A26" s="2248"/>
      <c r="B26" s="2241"/>
      <c r="C26" s="2238"/>
      <c r="D26" s="2241"/>
      <c r="E26" s="3629" t="s">
        <v>2272</v>
      </c>
      <c r="F26" s="3629"/>
      <c r="G26" s="3629"/>
      <c r="H26" s="3629"/>
      <c r="I26" s="3629"/>
      <c r="J26" s="3629"/>
      <c r="K26" s="3629"/>
      <c r="L26" s="3629"/>
      <c r="M26" s="3629"/>
      <c r="N26" s="3629"/>
      <c r="O26" s="3629"/>
      <c r="P26" s="3629"/>
      <c r="Q26" s="3629"/>
      <c r="R26" s="3629"/>
    </row>
    <row r="27" spans="1:19" ht="53.25" customHeight="1">
      <c r="A27" s="2248"/>
      <c r="B27" s="1976" t="s">
        <v>2102</v>
      </c>
      <c r="C27" s="2248" t="s">
        <v>28</v>
      </c>
      <c r="D27" s="2240" t="s">
        <v>2101</v>
      </c>
      <c r="E27" s="1977">
        <f>132000/1.1</f>
        <v>119999.99999999999</v>
      </c>
      <c r="F27" s="1977"/>
      <c r="G27" s="1977"/>
      <c r="H27" s="1977"/>
      <c r="I27" s="1977"/>
      <c r="J27" s="1977"/>
      <c r="K27" s="1977"/>
      <c r="L27" s="1978"/>
      <c r="M27" s="1977"/>
      <c r="N27" s="1977"/>
      <c r="O27" s="1977"/>
      <c r="P27" s="1977"/>
      <c r="Q27" s="1977"/>
      <c r="R27" s="1977"/>
    </row>
    <row r="28" spans="1:19" ht="53.25" customHeight="1">
      <c r="A28" s="2248"/>
      <c r="B28" s="1976" t="s">
        <v>2103</v>
      </c>
      <c r="C28" s="2248" t="s">
        <v>28</v>
      </c>
      <c r="D28" s="2240" t="s">
        <v>2101</v>
      </c>
      <c r="E28" s="1977">
        <f>122000/1.1</f>
        <v>110909.0909090909</v>
      </c>
      <c r="F28" s="1977"/>
      <c r="G28" s="1977"/>
      <c r="H28" s="1977"/>
      <c r="I28" s="1977"/>
      <c r="J28" s="1977"/>
      <c r="K28" s="1977"/>
      <c r="L28" s="1978"/>
      <c r="M28" s="1977"/>
      <c r="N28" s="1977"/>
      <c r="O28" s="1977"/>
      <c r="P28" s="1977"/>
      <c r="Q28" s="1977"/>
      <c r="R28" s="1977"/>
    </row>
    <row r="29" spans="1:19" ht="53.25" customHeight="1">
      <c r="A29" s="2248"/>
      <c r="B29" s="1976" t="s">
        <v>2104</v>
      </c>
      <c r="C29" s="2248" t="s">
        <v>28</v>
      </c>
      <c r="D29" s="2240" t="s">
        <v>2101</v>
      </c>
      <c r="E29" s="1977">
        <f>133000/1.1</f>
        <v>120909.0909090909</v>
      </c>
      <c r="F29" s="1977"/>
      <c r="G29" s="1977"/>
      <c r="H29" s="1977"/>
      <c r="I29" s="1977"/>
      <c r="J29" s="1977"/>
      <c r="K29" s="1977"/>
      <c r="L29" s="1978"/>
      <c r="M29" s="1977"/>
      <c r="N29" s="1977"/>
      <c r="O29" s="1977"/>
      <c r="P29" s="1977"/>
      <c r="Q29" s="1977"/>
      <c r="R29" s="1977"/>
    </row>
    <row r="30" spans="1:19" ht="45.75" customHeight="1">
      <c r="A30" s="2248"/>
      <c r="B30" s="1976" t="s">
        <v>2105</v>
      </c>
      <c r="C30" s="2248" t="s">
        <v>28</v>
      </c>
      <c r="D30" s="2240" t="s">
        <v>2101</v>
      </c>
      <c r="E30" s="1977">
        <f>148000/1.1</f>
        <v>134545.45454545453</v>
      </c>
      <c r="F30" s="1977"/>
      <c r="G30" s="1977"/>
      <c r="H30" s="1977"/>
      <c r="I30" s="1977"/>
      <c r="J30" s="1977"/>
      <c r="K30" s="1977"/>
      <c r="L30" s="1978"/>
      <c r="M30" s="1977"/>
      <c r="N30" s="1977"/>
      <c r="O30" s="1977"/>
      <c r="P30" s="1977"/>
      <c r="Q30" s="1977"/>
      <c r="R30" s="1977"/>
    </row>
    <row r="31" spans="1:19" ht="49.5" customHeight="1">
      <c r="A31" s="2248"/>
      <c r="B31" s="1976" t="s">
        <v>2106</v>
      </c>
      <c r="C31" s="2248" t="s">
        <v>28</v>
      </c>
      <c r="D31" s="2240" t="s">
        <v>2101</v>
      </c>
      <c r="E31" s="1977">
        <f>153000/1.1</f>
        <v>139090.90909090909</v>
      </c>
      <c r="F31" s="1977"/>
      <c r="G31" s="1977"/>
      <c r="H31" s="1977"/>
      <c r="I31" s="1977"/>
      <c r="J31" s="1977"/>
      <c r="K31" s="1977"/>
      <c r="L31" s="1978"/>
      <c r="M31" s="1977"/>
      <c r="N31" s="1977"/>
      <c r="O31" s="1977"/>
      <c r="P31" s="1977"/>
      <c r="Q31" s="1977"/>
      <c r="R31" s="1977"/>
    </row>
    <row r="32" spans="1:19" ht="24.75" customHeight="1">
      <c r="A32" s="2238" t="s">
        <v>1835</v>
      </c>
      <c r="B32" s="3625" t="s">
        <v>1294</v>
      </c>
      <c r="C32" s="3625"/>
      <c r="D32" s="2240"/>
      <c r="E32" s="1979"/>
      <c r="F32" s="1979"/>
      <c r="G32" s="3641"/>
      <c r="H32" s="3641"/>
      <c r="I32" s="3641"/>
      <c r="J32" s="3641"/>
      <c r="K32" s="3641"/>
      <c r="L32" s="3641"/>
      <c r="M32" s="3641"/>
      <c r="N32" s="3641"/>
      <c r="O32" s="3641"/>
      <c r="P32" s="3641"/>
      <c r="Q32" s="3641"/>
      <c r="R32" s="3641"/>
    </row>
    <row r="33" spans="1:18" ht="35.25" customHeight="1">
      <c r="A33" s="2238">
        <v>1</v>
      </c>
      <c r="B33" s="3631" t="s">
        <v>2535</v>
      </c>
      <c r="C33" s="3631"/>
      <c r="D33" s="3631"/>
      <c r="E33" s="3631"/>
      <c r="F33" s="3631"/>
      <c r="G33" s="3631"/>
      <c r="H33" s="3631"/>
      <c r="I33" s="3631"/>
      <c r="J33" s="3631"/>
      <c r="K33" s="3631"/>
      <c r="L33" s="3631"/>
      <c r="M33" s="3631"/>
      <c r="N33" s="3631"/>
      <c r="O33" s="3631"/>
      <c r="P33" s="3631"/>
      <c r="Q33" s="3631"/>
      <c r="R33" s="3631"/>
    </row>
    <row r="34" spans="1:18" ht="24.75" customHeight="1">
      <c r="A34" s="2238"/>
      <c r="B34" s="3640" t="s">
        <v>2405</v>
      </c>
      <c r="C34" s="3640"/>
      <c r="D34" s="3640"/>
      <c r="E34" s="1970"/>
      <c r="F34" s="1970"/>
      <c r="G34" s="3629" t="s">
        <v>1911</v>
      </c>
      <c r="H34" s="3629"/>
      <c r="I34" s="3629"/>
      <c r="J34" s="3629"/>
      <c r="K34" s="3629"/>
      <c r="L34" s="3629"/>
      <c r="M34" s="3629"/>
      <c r="N34" s="3629"/>
      <c r="O34" s="3629"/>
      <c r="P34" s="3629"/>
      <c r="Q34" s="3629"/>
      <c r="R34" s="3629"/>
    </row>
    <row r="35" spans="1:18" ht="79.5" customHeight="1">
      <c r="A35" s="2238"/>
      <c r="B35" s="1980" t="s">
        <v>2406</v>
      </c>
      <c r="C35" s="2248" t="s">
        <v>2522</v>
      </c>
      <c r="D35" s="3623" t="s">
        <v>1930</v>
      </c>
      <c r="E35" s="1979"/>
      <c r="F35" s="1979"/>
      <c r="G35" s="3660">
        <v>177300</v>
      </c>
      <c r="H35" s="3661"/>
      <c r="I35" s="3661"/>
      <c r="J35" s="3661"/>
      <c r="K35" s="3661"/>
      <c r="L35" s="3661"/>
      <c r="M35" s="3661"/>
      <c r="N35" s="3661"/>
      <c r="O35" s="3661"/>
      <c r="P35" s="3661"/>
      <c r="Q35" s="3661"/>
      <c r="R35" s="3662"/>
    </row>
    <row r="36" spans="1:18" ht="79.5" customHeight="1">
      <c r="A36" s="2238"/>
      <c r="B36" s="1980" t="s">
        <v>2407</v>
      </c>
      <c r="C36" s="2248" t="s">
        <v>2522</v>
      </c>
      <c r="D36" s="3623"/>
      <c r="E36" s="1979"/>
      <c r="F36" s="1979"/>
      <c r="G36" s="3660">
        <v>210000</v>
      </c>
      <c r="H36" s="3661"/>
      <c r="I36" s="3661"/>
      <c r="J36" s="3661"/>
      <c r="K36" s="3661">
        <v>210000</v>
      </c>
      <c r="L36" s="3661"/>
      <c r="M36" s="3661"/>
      <c r="N36" s="3661"/>
      <c r="O36" s="3661"/>
      <c r="P36" s="3661"/>
      <c r="Q36" s="3661"/>
      <c r="R36" s="3662"/>
    </row>
    <row r="37" spans="1:18" ht="79.5" customHeight="1">
      <c r="A37" s="2238"/>
      <c r="B37" s="1980" t="s">
        <v>2408</v>
      </c>
      <c r="C37" s="2248" t="s">
        <v>123</v>
      </c>
      <c r="D37" s="3623"/>
      <c r="E37" s="1979"/>
      <c r="F37" s="1979"/>
      <c r="G37" s="3660">
        <v>157407</v>
      </c>
      <c r="H37" s="3661"/>
      <c r="I37" s="3661"/>
      <c r="J37" s="3661"/>
      <c r="K37" s="3661"/>
      <c r="L37" s="3661"/>
      <c r="M37" s="3661"/>
      <c r="N37" s="3661"/>
      <c r="O37" s="3661"/>
      <c r="P37" s="3661"/>
      <c r="Q37" s="3661"/>
      <c r="R37" s="3662"/>
    </row>
    <row r="38" spans="1:18" ht="79.5" customHeight="1">
      <c r="A38" s="2238"/>
      <c r="B38" s="1980" t="s">
        <v>2409</v>
      </c>
      <c r="C38" s="2248" t="s">
        <v>123</v>
      </c>
      <c r="D38" s="3623"/>
      <c r="E38" s="1979"/>
      <c r="F38" s="1979"/>
      <c r="G38" s="3660">
        <v>216000</v>
      </c>
      <c r="H38" s="3661"/>
      <c r="I38" s="3661"/>
      <c r="J38" s="3661"/>
      <c r="K38" s="3661"/>
      <c r="L38" s="3661"/>
      <c r="M38" s="3661"/>
      <c r="N38" s="3661"/>
      <c r="O38" s="3661"/>
      <c r="P38" s="3661"/>
      <c r="Q38" s="3661"/>
      <c r="R38" s="3662"/>
    </row>
    <row r="39" spans="1:18" ht="79.5" customHeight="1">
      <c r="A39" s="2238"/>
      <c r="B39" s="1980" t="s">
        <v>2410</v>
      </c>
      <c r="C39" s="2248" t="s">
        <v>123</v>
      </c>
      <c r="D39" s="3623"/>
      <c r="E39" s="1979"/>
      <c r="F39" s="1979"/>
      <c r="G39" s="3660">
        <v>224000</v>
      </c>
      <c r="H39" s="3661"/>
      <c r="I39" s="3661"/>
      <c r="J39" s="3661"/>
      <c r="K39" s="3661"/>
      <c r="L39" s="3661"/>
      <c r="M39" s="3661"/>
      <c r="N39" s="3661"/>
      <c r="O39" s="3661"/>
      <c r="P39" s="3661"/>
      <c r="Q39" s="3661"/>
      <c r="R39" s="3662"/>
    </row>
    <row r="40" spans="1:18" ht="79.5" customHeight="1">
      <c r="A40" s="2238"/>
      <c r="B40" s="1980" t="s">
        <v>2411</v>
      </c>
      <c r="C40" s="2248" t="s">
        <v>123</v>
      </c>
      <c r="D40" s="3623"/>
      <c r="E40" s="1979"/>
      <c r="F40" s="1979"/>
      <c r="G40" s="3660">
        <v>233300</v>
      </c>
      <c r="H40" s="3661"/>
      <c r="I40" s="3661"/>
      <c r="J40" s="3661"/>
      <c r="K40" s="3661"/>
      <c r="L40" s="3661"/>
      <c r="M40" s="3661"/>
      <c r="N40" s="3661"/>
      <c r="O40" s="3661"/>
      <c r="P40" s="3661"/>
      <c r="Q40" s="3661"/>
      <c r="R40" s="3662"/>
    </row>
    <row r="41" spans="1:18" ht="79.5" customHeight="1">
      <c r="A41" s="2238"/>
      <c r="B41" s="1980" t="s">
        <v>2412</v>
      </c>
      <c r="C41" s="2248" t="s">
        <v>123</v>
      </c>
      <c r="D41" s="3623"/>
      <c r="E41" s="1979"/>
      <c r="F41" s="1979"/>
      <c r="G41" s="3660">
        <v>244400</v>
      </c>
      <c r="H41" s="3661"/>
      <c r="I41" s="3661"/>
      <c r="J41" s="3661"/>
      <c r="K41" s="3661"/>
      <c r="L41" s="3661"/>
      <c r="M41" s="3661"/>
      <c r="N41" s="3661"/>
      <c r="O41" s="3661"/>
      <c r="P41" s="3661"/>
      <c r="Q41" s="3661"/>
      <c r="R41" s="3662"/>
    </row>
    <row r="42" spans="1:18" ht="79.5" customHeight="1">
      <c r="A42" s="2238"/>
      <c r="B42" s="1980" t="s">
        <v>2413</v>
      </c>
      <c r="C42" s="2248" t="s">
        <v>123</v>
      </c>
      <c r="D42" s="3623"/>
      <c r="E42" s="1979"/>
      <c r="F42" s="1979"/>
      <c r="G42" s="3660">
        <v>288900</v>
      </c>
      <c r="H42" s="3661"/>
      <c r="I42" s="3661"/>
      <c r="J42" s="3661"/>
      <c r="K42" s="3661"/>
      <c r="L42" s="3661"/>
      <c r="M42" s="3661"/>
      <c r="N42" s="3661"/>
      <c r="O42" s="3661"/>
      <c r="P42" s="3661"/>
      <c r="Q42" s="3661"/>
      <c r="R42" s="3662"/>
    </row>
    <row r="43" spans="1:18" ht="79.5" customHeight="1">
      <c r="A43" s="2238"/>
      <c r="B43" s="1980" t="s">
        <v>2414</v>
      </c>
      <c r="C43" s="2248" t="s">
        <v>123</v>
      </c>
      <c r="D43" s="3623"/>
      <c r="E43" s="1979"/>
      <c r="F43" s="1979"/>
      <c r="G43" s="3660">
        <v>368000</v>
      </c>
      <c r="H43" s="3661"/>
      <c r="I43" s="3661"/>
      <c r="J43" s="3661"/>
      <c r="K43" s="3661"/>
      <c r="L43" s="3661"/>
      <c r="M43" s="3661"/>
      <c r="N43" s="3661"/>
      <c r="O43" s="3661"/>
      <c r="P43" s="3661"/>
      <c r="Q43" s="3661"/>
      <c r="R43" s="3662"/>
    </row>
    <row r="44" spans="1:18" ht="79.5" customHeight="1">
      <c r="A44" s="2238"/>
      <c r="B44" s="1980" t="s">
        <v>2415</v>
      </c>
      <c r="C44" s="2248" t="s">
        <v>123</v>
      </c>
      <c r="D44" s="3623"/>
      <c r="E44" s="1979"/>
      <c r="F44" s="1979"/>
      <c r="G44" s="3660">
        <v>314100</v>
      </c>
      <c r="H44" s="3661"/>
      <c r="I44" s="3661"/>
      <c r="J44" s="3661"/>
      <c r="K44" s="3661"/>
      <c r="L44" s="3661"/>
      <c r="M44" s="3661"/>
      <c r="N44" s="3661"/>
      <c r="O44" s="3661"/>
      <c r="P44" s="3661"/>
      <c r="Q44" s="3661"/>
      <c r="R44" s="3662"/>
    </row>
    <row r="45" spans="1:18" ht="79.5" customHeight="1">
      <c r="A45" s="2238"/>
      <c r="B45" s="1980" t="s">
        <v>2416</v>
      </c>
      <c r="C45" s="2248" t="s">
        <v>123</v>
      </c>
      <c r="D45" s="3623"/>
      <c r="E45" s="1979"/>
      <c r="F45" s="1979"/>
      <c r="G45" s="3660">
        <v>344500</v>
      </c>
      <c r="H45" s="3661"/>
      <c r="I45" s="3661"/>
      <c r="J45" s="3661"/>
      <c r="K45" s="3661"/>
      <c r="L45" s="3661"/>
      <c r="M45" s="3661"/>
      <c r="N45" s="3661"/>
      <c r="O45" s="3661"/>
      <c r="P45" s="3661"/>
      <c r="Q45" s="3661"/>
      <c r="R45" s="3662"/>
    </row>
    <row r="46" spans="1:18" ht="79.5" customHeight="1">
      <c r="A46" s="2238"/>
      <c r="B46" s="1980" t="s">
        <v>2417</v>
      </c>
      <c r="C46" s="2248" t="s">
        <v>2522</v>
      </c>
      <c r="D46" s="3623"/>
      <c r="E46" s="1979"/>
      <c r="F46" s="1979"/>
      <c r="G46" s="3660">
        <v>359400</v>
      </c>
      <c r="H46" s="3661"/>
      <c r="I46" s="3661"/>
      <c r="J46" s="3661"/>
      <c r="K46" s="3661"/>
      <c r="L46" s="3661"/>
      <c r="M46" s="3661"/>
      <c r="N46" s="3661"/>
      <c r="O46" s="3661"/>
      <c r="P46" s="3661"/>
      <c r="Q46" s="3661"/>
      <c r="R46" s="3662"/>
    </row>
    <row r="47" spans="1:18" ht="79.5" customHeight="1">
      <c r="A47" s="2238"/>
      <c r="B47" s="1980" t="s">
        <v>2418</v>
      </c>
      <c r="C47" s="2248" t="s">
        <v>2522</v>
      </c>
      <c r="D47" s="3623" t="s">
        <v>2424</v>
      </c>
      <c r="E47" s="1979"/>
      <c r="F47" s="1979"/>
      <c r="G47" s="3660">
        <v>583000</v>
      </c>
      <c r="H47" s="3661"/>
      <c r="I47" s="3661"/>
      <c r="J47" s="3661"/>
      <c r="K47" s="3661"/>
      <c r="L47" s="3661"/>
      <c r="M47" s="3661"/>
      <c r="N47" s="3661"/>
      <c r="O47" s="3661"/>
      <c r="P47" s="3661"/>
      <c r="Q47" s="3661"/>
      <c r="R47" s="3662"/>
    </row>
    <row r="48" spans="1:18" ht="79.5" customHeight="1">
      <c r="A48" s="2238"/>
      <c r="B48" s="1980" t="s">
        <v>2419</v>
      </c>
      <c r="C48" s="2248" t="s">
        <v>2522</v>
      </c>
      <c r="D48" s="3623"/>
      <c r="E48" s="1979"/>
      <c r="F48" s="1979"/>
      <c r="G48" s="3660">
        <v>660000</v>
      </c>
      <c r="H48" s="3661"/>
      <c r="I48" s="3661"/>
      <c r="J48" s="3661"/>
      <c r="K48" s="3661"/>
      <c r="L48" s="3661"/>
      <c r="M48" s="3661"/>
      <c r="N48" s="3661"/>
      <c r="O48" s="3661"/>
      <c r="P48" s="3661"/>
      <c r="Q48" s="3661"/>
      <c r="R48" s="3662"/>
    </row>
    <row r="49" spans="1:18" ht="79.5" customHeight="1">
      <c r="A49" s="2238"/>
      <c r="B49" s="1980" t="s">
        <v>2420</v>
      </c>
      <c r="C49" s="2248" t="s">
        <v>2522</v>
      </c>
      <c r="D49" s="3623"/>
      <c r="E49" s="1979"/>
      <c r="F49" s="1979"/>
      <c r="G49" s="3660">
        <v>546273</v>
      </c>
      <c r="H49" s="3661"/>
      <c r="I49" s="3661"/>
      <c r="J49" s="3661"/>
      <c r="K49" s="3661"/>
      <c r="L49" s="3661"/>
      <c r="M49" s="3661"/>
      <c r="N49" s="3661"/>
      <c r="O49" s="3661"/>
      <c r="P49" s="3661"/>
      <c r="Q49" s="3661"/>
      <c r="R49" s="3662"/>
    </row>
    <row r="50" spans="1:18" ht="79.5" customHeight="1">
      <c r="A50" s="2238"/>
      <c r="B50" s="1980" t="s">
        <v>2421</v>
      </c>
      <c r="C50" s="2248" t="s">
        <v>2522</v>
      </c>
      <c r="D50" s="3623"/>
      <c r="E50" s="1979"/>
      <c r="F50" s="1979"/>
      <c r="G50" s="3660">
        <v>156400</v>
      </c>
      <c r="H50" s="3661"/>
      <c r="I50" s="3661"/>
      <c r="J50" s="3661"/>
      <c r="K50" s="3661"/>
      <c r="L50" s="3661"/>
      <c r="M50" s="3661"/>
      <c r="N50" s="3661"/>
      <c r="O50" s="3661"/>
      <c r="P50" s="3661"/>
      <c r="Q50" s="3661"/>
      <c r="R50" s="3662"/>
    </row>
    <row r="51" spans="1:18" ht="79.5" customHeight="1">
      <c r="A51" s="2238"/>
      <c r="B51" s="1980" t="s">
        <v>2422</v>
      </c>
      <c r="C51" s="2248" t="s">
        <v>2522</v>
      </c>
      <c r="D51" s="3623"/>
      <c r="E51" s="1979"/>
      <c r="F51" s="1979"/>
      <c r="G51" s="3660">
        <v>244400</v>
      </c>
      <c r="H51" s="3661"/>
      <c r="I51" s="3661"/>
      <c r="J51" s="3661"/>
      <c r="K51" s="3661"/>
      <c r="L51" s="3661"/>
      <c r="M51" s="3661"/>
      <c r="N51" s="3661"/>
      <c r="O51" s="3661"/>
      <c r="P51" s="3661"/>
      <c r="Q51" s="3661"/>
      <c r="R51" s="3662"/>
    </row>
    <row r="52" spans="1:18" ht="79.5" customHeight="1">
      <c r="A52" s="2238"/>
      <c r="B52" s="1980" t="s">
        <v>2423</v>
      </c>
      <c r="C52" s="2248" t="s">
        <v>2522</v>
      </c>
      <c r="D52" s="3623"/>
      <c r="E52" s="1979"/>
      <c r="F52" s="1979"/>
      <c r="G52" s="3660">
        <v>295300</v>
      </c>
      <c r="H52" s="3661"/>
      <c r="I52" s="3661"/>
      <c r="J52" s="3661"/>
      <c r="K52" s="3661"/>
      <c r="L52" s="3661"/>
      <c r="M52" s="3661"/>
      <c r="N52" s="3661"/>
      <c r="O52" s="3661"/>
      <c r="P52" s="3661"/>
      <c r="Q52" s="3661"/>
      <c r="R52" s="3662"/>
    </row>
    <row r="53" spans="1:18" ht="51.75" customHeight="1">
      <c r="A53" s="2238">
        <v>2</v>
      </c>
      <c r="B53" s="3631" t="s">
        <v>3005</v>
      </c>
      <c r="C53" s="3631"/>
      <c r="D53" s="3631"/>
      <c r="E53" s="3631"/>
      <c r="F53" s="3631"/>
      <c r="G53" s="3631"/>
      <c r="H53" s="3631"/>
      <c r="I53" s="3631"/>
      <c r="J53" s="3631"/>
      <c r="K53" s="3631"/>
      <c r="L53" s="3631"/>
      <c r="M53" s="3631"/>
      <c r="N53" s="3631"/>
      <c r="O53" s="3631"/>
      <c r="P53" s="3631"/>
      <c r="Q53" s="3631"/>
      <c r="R53" s="3631"/>
    </row>
    <row r="54" spans="1:18" ht="42" customHeight="1">
      <c r="A54" s="2248"/>
      <c r="B54" s="3639" t="s">
        <v>2052</v>
      </c>
      <c r="C54" s="3639"/>
      <c r="D54" s="3639"/>
      <c r="E54" s="2241"/>
      <c r="F54" s="2241"/>
      <c r="G54" s="2241"/>
      <c r="H54" s="2241"/>
      <c r="I54" s="2241"/>
      <c r="J54" s="2241"/>
      <c r="K54" s="2241"/>
      <c r="L54" s="1982"/>
      <c r="M54" s="2241"/>
      <c r="N54" s="2241"/>
      <c r="O54" s="2241"/>
      <c r="P54" s="2241"/>
      <c r="Q54" s="2241"/>
      <c r="R54" s="2241"/>
    </row>
    <row r="55" spans="1:18" ht="35.25" customHeight="1">
      <c r="A55" s="2248"/>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248"/>
      <c r="B56" s="1984" t="s">
        <v>2053</v>
      </c>
      <c r="C56" s="2248" t="s">
        <v>2522</v>
      </c>
      <c r="D56" s="2249"/>
      <c r="E56" s="1985"/>
      <c r="F56" s="1985"/>
      <c r="G56" s="3672">
        <v>295187</v>
      </c>
      <c r="H56" s="3673"/>
      <c r="I56" s="3673"/>
      <c r="J56" s="3673"/>
      <c r="K56" s="3673"/>
      <c r="L56" s="3673"/>
      <c r="M56" s="3673"/>
      <c r="N56" s="3673"/>
      <c r="O56" s="3673"/>
      <c r="P56" s="3673"/>
      <c r="Q56" s="3673"/>
      <c r="R56" s="3674"/>
    </row>
    <row r="57" spans="1:18" ht="36.75" customHeight="1">
      <c r="A57" s="2248"/>
      <c r="B57" s="1984" t="s">
        <v>2054</v>
      </c>
      <c r="C57" s="2248" t="s">
        <v>2522</v>
      </c>
      <c r="D57" s="2249"/>
      <c r="E57" s="1985"/>
      <c r="F57" s="1985"/>
      <c r="G57" s="3672">
        <v>305882</v>
      </c>
      <c r="H57" s="3673"/>
      <c r="I57" s="3673"/>
      <c r="J57" s="3673"/>
      <c r="K57" s="3673"/>
      <c r="L57" s="3673"/>
      <c r="M57" s="3673"/>
      <c r="N57" s="3673"/>
      <c r="O57" s="3673"/>
      <c r="P57" s="3673"/>
      <c r="Q57" s="3673"/>
      <c r="R57" s="3674"/>
    </row>
    <row r="58" spans="1:18" ht="36.75" customHeight="1">
      <c r="A58" s="2248"/>
      <c r="B58" s="1984" t="s">
        <v>2442</v>
      </c>
      <c r="C58" s="2248" t="s">
        <v>2522</v>
      </c>
      <c r="D58" s="2249"/>
      <c r="E58" s="1985"/>
      <c r="F58" s="1985"/>
      <c r="G58" s="3672">
        <v>337968</v>
      </c>
      <c r="H58" s="3673"/>
      <c r="I58" s="3673"/>
      <c r="J58" s="3673"/>
      <c r="K58" s="3673"/>
      <c r="L58" s="3673"/>
      <c r="M58" s="3673"/>
      <c r="N58" s="3673"/>
      <c r="O58" s="3673"/>
      <c r="P58" s="3673"/>
      <c r="Q58" s="3673"/>
      <c r="R58" s="3674"/>
    </row>
    <row r="59" spans="1:18" ht="39" customHeight="1">
      <c r="A59" s="2248"/>
      <c r="B59" s="1984" t="s">
        <v>2056</v>
      </c>
      <c r="C59" s="2248" t="s">
        <v>2522</v>
      </c>
      <c r="D59" s="2240"/>
      <c r="E59" s="1985"/>
      <c r="F59" s="1985"/>
      <c r="G59" s="3672">
        <v>348663</v>
      </c>
      <c r="H59" s="3673"/>
      <c r="I59" s="3673"/>
      <c r="J59" s="3673"/>
      <c r="K59" s="3673"/>
      <c r="L59" s="3673"/>
      <c r="M59" s="3673"/>
      <c r="N59" s="3673"/>
      <c r="O59" s="3673"/>
      <c r="P59" s="3673"/>
      <c r="Q59" s="3673"/>
      <c r="R59" s="3674"/>
    </row>
    <row r="60" spans="1:18" ht="26.25" customHeight="1">
      <c r="A60" s="2248"/>
      <c r="B60" s="3639" t="s">
        <v>2058</v>
      </c>
      <c r="C60" s="3639"/>
      <c r="D60" s="3639"/>
      <c r="E60" s="1988"/>
      <c r="F60" s="1985"/>
      <c r="G60" s="1972"/>
      <c r="H60" s="1986"/>
      <c r="I60" s="1972"/>
      <c r="J60" s="1972"/>
      <c r="K60" s="1972"/>
      <c r="L60" s="1973"/>
      <c r="M60" s="2248"/>
      <c r="N60" s="1972"/>
      <c r="O60" s="1972"/>
      <c r="P60" s="1972"/>
      <c r="Q60" s="1972"/>
      <c r="R60" s="1986"/>
    </row>
    <row r="61" spans="1:18" ht="40.5" customHeight="1">
      <c r="A61" s="2248"/>
      <c r="B61" s="1984" t="s">
        <v>2037</v>
      </c>
      <c r="C61" s="2248" t="s">
        <v>2522</v>
      </c>
      <c r="D61" s="3623" t="s">
        <v>1930</v>
      </c>
      <c r="E61" s="1985"/>
      <c r="F61" s="1985"/>
      <c r="G61" s="3672">
        <v>284492</v>
      </c>
      <c r="H61" s="3673"/>
      <c r="I61" s="3673"/>
      <c r="J61" s="3673"/>
      <c r="K61" s="3673"/>
      <c r="L61" s="3673"/>
      <c r="M61" s="3673"/>
      <c r="N61" s="3673"/>
      <c r="O61" s="3673"/>
      <c r="P61" s="3673"/>
      <c r="Q61" s="3673"/>
      <c r="R61" s="3674"/>
    </row>
    <row r="62" spans="1:18" ht="40.5" customHeight="1">
      <c r="A62" s="2248"/>
      <c r="B62" s="1984" t="s">
        <v>2443</v>
      </c>
      <c r="C62" s="2248" t="s">
        <v>2522</v>
      </c>
      <c r="D62" s="3623"/>
      <c r="E62" s="1985"/>
      <c r="F62" s="1985"/>
      <c r="G62" s="3672">
        <v>284492</v>
      </c>
      <c r="H62" s="3673"/>
      <c r="I62" s="3673"/>
      <c r="J62" s="3673"/>
      <c r="K62" s="3673"/>
      <c r="L62" s="3673"/>
      <c r="M62" s="3673"/>
      <c r="N62" s="3673"/>
      <c r="O62" s="3673"/>
      <c r="P62" s="3673"/>
      <c r="Q62" s="3673"/>
      <c r="R62" s="3674"/>
    </row>
    <row r="63" spans="1:18" ht="40.5" customHeight="1">
      <c r="A63" s="2248"/>
      <c r="B63" s="1984" t="s">
        <v>2038</v>
      </c>
      <c r="C63" s="2248" t="s">
        <v>2522</v>
      </c>
      <c r="D63" s="3623"/>
      <c r="E63" s="1985"/>
      <c r="F63" s="1985"/>
      <c r="G63" s="3672">
        <v>316578</v>
      </c>
      <c r="H63" s="3673"/>
      <c r="I63" s="3673"/>
      <c r="J63" s="3673"/>
      <c r="K63" s="3673"/>
      <c r="L63" s="3673"/>
      <c r="M63" s="3673"/>
      <c r="N63" s="3673"/>
      <c r="O63" s="3673"/>
      <c r="P63" s="3673"/>
      <c r="Q63" s="3673"/>
      <c r="R63" s="3674"/>
    </row>
    <row r="64" spans="1:18" ht="40.5" customHeight="1">
      <c r="A64" s="2248"/>
      <c r="B64" s="3639" t="s">
        <v>2064</v>
      </c>
      <c r="C64" s="3639"/>
      <c r="D64" s="3639"/>
      <c r="E64" s="1983"/>
      <c r="F64" s="1985"/>
      <c r="G64" s="1983"/>
      <c r="H64" s="1983"/>
      <c r="I64" s="1983"/>
      <c r="J64" s="1983"/>
      <c r="K64" s="1983"/>
      <c r="L64" s="3637"/>
      <c r="M64" s="3637"/>
      <c r="N64" s="3637"/>
      <c r="O64" s="3637"/>
      <c r="P64" s="3637"/>
      <c r="Q64" s="3637"/>
      <c r="R64" s="3637"/>
    </row>
    <row r="65" spans="1:18" ht="40.5" customHeight="1">
      <c r="A65" s="2248"/>
      <c r="B65" s="1984" t="s">
        <v>2444</v>
      </c>
      <c r="C65" s="2248" t="s">
        <v>2522</v>
      </c>
      <c r="D65" s="3623" t="s">
        <v>1562</v>
      </c>
      <c r="E65" s="1985"/>
      <c r="F65" s="1985"/>
      <c r="G65" s="3672">
        <v>295187</v>
      </c>
      <c r="H65" s="3673"/>
      <c r="I65" s="3673"/>
      <c r="J65" s="3673"/>
      <c r="K65" s="3673"/>
      <c r="L65" s="3673"/>
      <c r="M65" s="3673"/>
      <c r="N65" s="3673"/>
      <c r="O65" s="3673"/>
      <c r="P65" s="3673"/>
      <c r="Q65" s="3673"/>
      <c r="R65" s="3674"/>
    </row>
    <row r="66" spans="1:18" ht="40.5" customHeight="1">
      <c r="A66" s="2238"/>
      <c r="B66" s="1984" t="s">
        <v>2445</v>
      </c>
      <c r="C66" s="2248" t="s">
        <v>2522</v>
      </c>
      <c r="D66" s="3623"/>
      <c r="E66" s="1972"/>
      <c r="F66" s="1985"/>
      <c r="G66" s="3672">
        <v>305882</v>
      </c>
      <c r="H66" s="3673"/>
      <c r="I66" s="3673"/>
      <c r="J66" s="3673"/>
      <c r="K66" s="3673"/>
      <c r="L66" s="3673"/>
      <c r="M66" s="3673"/>
      <c r="N66" s="3673"/>
      <c r="O66" s="3673"/>
      <c r="P66" s="3673"/>
      <c r="Q66" s="3673"/>
      <c r="R66" s="3674"/>
    </row>
    <row r="67" spans="1:18" ht="40.5" customHeight="1">
      <c r="A67" s="2238"/>
      <c r="B67" s="1984" t="s">
        <v>2062</v>
      </c>
      <c r="C67" s="2248" t="s">
        <v>2522</v>
      </c>
      <c r="D67" s="3623"/>
      <c r="E67" s="1972"/>
      <c r="F67" s="1985"/>
      <c r="G67" s="3672">
        <v>337968</v>
      </c>
      <c r="H67" s="3673"/>
      <c r="I67" s="3673"/>
      <c r="J67" s="3673"/>
      <c r="K67" s="3673"/>
      <c r="L67" s="3673"/>
      <c r="M67" s="3673"/>
      <c r="N67" s="3673"/>
      <c r="O67" s="3673"/>
      <c r="P67" s="3673"/>
      <c r="Q67" s="3673"/>
      <c r="R67" s="3674"/>
    </row>
    <row r="68" spans="1:18" ht="40.5" customHeight="1">
      <c r="A68" s="2238"/>
      <c r="B68" s="1984" t="s">
        <v>2063</v>
      </c>
      <c r="C68" s="2248" t="s">
        <v>2522</v>
      </c>
      <c r="D68" s="3623"/>
      <c r="E68" s="1972"/>
      <c r="F68" s="1985"/>
      <c r="G68" s="3672">
        <v>348663</v>
      </c>
      <c r="H68" s="3673"/>
      <c r="I68" s="3673"/>
      <c r="J68" s="3673"/>
      <c r="K68" s="3673"/>
      <c r="L68" s="3673"/>
      <c r="M68" s="3673"/>
      <c r="N68" s="3673"/>
      <c r="O68" s="3673"/>
      <c r="P68" s="3673"/>
      <c r="Q68" s="3673"/>
      <c r="R68" s="3674"/>
    </row>
    <row r="69" spans="1:18" ht="74.25" customHeight="1">
      <c r="A69" s="2238">
        <v>3</v>
      </c>
      <c r="B69" s="3631" t="s">
        <v>2513</v>
      </c>
      <c r="C69" s="3631"/>
      <c r="D69" s="3631"/>
      <c r="E69" s="3631"/>
      <c r="F69" s="3631"/>
      <c r="G69" s="3631"/>
      <c r="H69" s="3631"/>
      <c r="I69" s="3631"/>
      <c r="J69" s="3631"/>
      <c r="K69" s="3631"/>
      <c r="L69" s="3631"/>
      <c r="M69" s="3631"/>
      <c r="N69" s="3631"/>
      <c r="O69" s="3631"/>
      <c r="P69" s="3631"/>
      <c r="Q69" s="3631"/>
      <c r="R69" s="3631"/>
    </row>
    <row r="70" spans="1:18" ht="36.75" customHeight="1">
      <c r="A70" s="2238"/>
      <c r="B70" s="3625" t="s">
        <v>1726</v>
      </c>
      <c r="C70" s="3625"/>
      <c r="D70" s="3625"/>
      <c r="E70" s="3625"/>
      <c r="F70" s="3625"/>
      <c r="G70" s="3625"/>
      <c r="H70" s="3625"/>
      <c r="I70" s="3625"/>
      <c r="J70" s="3625"/>
      <c r="K70" s="3625"/>
      <c r="L70" s="3625"/>
      <c r="M70" s="3625"/>
      <c r="N70" s="3625"/>
      <c r="O70" s="3625"/>
      <c r="P70" s="3625"/>
      <c r="Q70" s="3625"/>
      <c r="R70" s="3625"/>
    </row>
    <row r="71" spans="1:18" ht="29.25" customHeight="1">
      <c r="A71" s="2238"/>
      <c r="B71" s="3625" t="s">
        <v>1611</v>
      </c>
      <c r="C71" s="3625"/>
      <c r="D71" s="3625"/>
      <c r="E71" s="2238"/>
      <c r="F71" s="3629" t="s">
        <v>1727</v>
      </c>
      <c r="G71" s="3629"/>
      <c r="H71" s="3629"/>
      <c r="I71" s="3629"/>
      <c r="J71" s="3629"/>
      <c r="K71" s="3629"/>
      <c r="L71" s="3629"/>
      <c r="M71" s="3629"/>
      <c r="N71" s="3629"/>
      <c r="O71" s="3629"/>
      <c r="P71" s="3629"/>
      <c r="Q71" s="2241"/>
      <c r="R71" s="2241"/>
    </row>
    <row r="72" spans="1:18" ht="44.25" customHeight="1">
      <c r="A72" s="2238"/>
      <c r="B72" s="2245" t="s">
        <v>1743</v>
      </c>
      <c r="C72" s="2238"/>
      <c r="D72" s="2238"/>
      <c r="E72" s="2238"/>
      <c r="F72" s="2238"/>
      <c r="G72" s="2238"/>
      <c r="H72" s="2238"/>
      <c r="I72" s="2238"/>
      <c r="J72" s="2238"/>
      <c r="K72" s="2238"/>
      <c r="L72" s="1982"/>
      <c r="M72" s="2238"/>
      <c r="N72" s="2238"/>
      <c r="O72" s="2238"/>
      <c r="P72" s="2238"/>
      <c r="Q72" s="2241"/>
      <c r="R72" s="2241"/>
    </row>
    <row r="73" spans="1:18" ht="54.75" customHeight="1">
      <c r="A73" s="2238"/>
      <c r="B73" s="2239" t="s">
        <v>2196</v>
      </c>
      <c r="C73" s="2248" t="s">
        <v>2522</v>
      </c>
      <c r="D73" s="3675" t="s">
        <v>1729</v>
      </c>
      <c r="E73" s="1972"/>
      <c r="F73" s="1972"/>
      <c r="G73" s="3660">
        <v>99510</v>
      </c>
      <c r="H73" s="3661"/>
      <c r="I73" s="3661"/>
      <c r="J73" s="3661"/>
      <c r="K73" s="3661"/>
      <c r="L73" s="3661"/>
      <c r="M73" s="3661"/>
      <c r="N73" s="3661"/>
      <c r="O73" s="3661"/>
      <c r="P73" s="3661"/>
      <c r="Q73" s="3661"/>
      <c r="R73" s="3662"/>
    </row>
    <row r="74" spans="1:18" ht="54.75" customHeight="1">
      <c r="A74" s="2238"/>
      <c r="B74" s="2239" t="s">
        <v>2436</v>
      </c>
      <c r="C74" s="2248" t="s">
        <v>2522</v>
      </c>
      <c r="D74" s="3676"/>
      <c r="E74" s="1972"/>
      <c r="F74" s="1972"/>
      <c r="G74" s="3660">
        <v>252520</v>
      </c>
      <c r="H74" s="3661"/>
      <c r="I74" s="3661"/>
      <c r="J74" s="3661"/>
      <c r="K74" s="3661"/>
      <c r="L74" s="3661">
        <v>252520</v>
      </c>
      <c r="M74" s="3661"/>
      <c r="N74" s="3661"/>
      <c r="O74" s="3661"/>
      <c r="P74" s="3661"/>
      <c r="Q74" s="3661"/>
      <c r="R74" s="3662"/>
    </row>
    <row r="75" spans="1:18" ht="44.25" customHeight="1">
      <c r="A75" s="2238"/>
      <c r="B75" s="2239" t="s">
        <v>2198</v>
      </c>
      <c r="C75" s="2248" t="s">
        <v>2522</v>
      </c>
      <c r="D75" s="3677"/>
      <c r="E75" s="1972"/>
      <c r="F75" s="1972"/>
      <c r="G75" s="3672">
        <v>101650</v>
      </c>
      <c r="H75" s="3673"/>
      <c r="I75" s="3673"/>
      <c r="J75" s="3673"/>
      <c r="K75" s="3673"/>
      <c r="L75" s="3673"/>
      <c r="M75" s="3673"/>
      <c r="N75" s="3673"/>
      <c r="O75" s="3673"/>
      <c r="P75" s="3673"/>
      <c r="Q75" s="3673"/>
      <c r="R75" s="3674"/>
    </row>
    <row r="76" spans="1:18" ht="44.25" customHeight="1">
      <c r="A76" s="2238"/>
      <c r="B76" s="2245" t="s">
        <v>1746</v>
      </c>
      <c r="C76" s="2248"/>
      <c r="D76" s="2248"/>
      <c r="E76" s="1972"/>
      <c r="F76" s="1972"/>
      <c r="G76" s="1972"/>
      <c r="H76" s="2245"/>
      <c r="I76" s="1972"/>
      <c r="J76" s="1972"/>
      <c r="K76" s="1987"/>
      <c r="L76" s="1973"/>
      <c r="M76" s="2255"/>
      <c r="N76" s="1972"/>
      <c r="O76" s="1972"/>
      <c r="P76" s="2245"/>
      <c r="Q76" s="2245"/>
      <c r="R76" s="2245"/>
    </row>
    <row r="77" spans="1:18" ht="44.25" customHeight="1">
      <c r="A77" s="2238"/>
      <c r="B77" s="2239" t="s">
        <v>2199</v>
      </c>
      <c r="C77" s="2248" t="s">
        <v>2522</v>
      </c>
      <c r="D77" s="3623" t="s">
        <v>1729</v>
      </c>
      <c r="E77" s="1972"/>
      <c r="F77" s="1972"/>
      <c r="G77" s="3672">
        <v>202230</v>
      </c>
      <c r="H77" s="3673"/>
      <c r="I77" s="3673"/>
      <c r="J77" s="3673"/>
      <c r="K77" s="3673"/>
      <c r="L77" s="3673"/>
      <c r="M77" s="3673"/>
      <c r="N77" s="3673"/>
      <c r="O77" s="3673"/>
      <c r="P77" s="3673"/>
      <c r="Q77" s="3673"/>
      <c r="R77" s="3674"/>
    </row>
    <row r="78" spans="1:18" ht="44.25" customHeight="1">
      <c r="A78" s="2238"/>
      <c r="B78" s="2239" t="s">
        <v>2200</v>
      </c>
      <c r="C78" s="2248" t="s">
        <v>2522</v>
      </c>
      <c r="D78" s="3623"/>
      <c r="E78" s="1972"/>
      <c r="F78" s="1972"/>
      <c r="G78" s="3672">
        <v>263220</v>
      </c>
      <c r="H78" s="3673"/>
      <c r="I78" s="3673"/>
      <c r="J78" s="3673"/>
      <c r="K78" s="3673"/>
      <c r="L78" s="3673"/>
      <c r="M78" s="3673"/>
      <c r="N78" s="3673"/>
      <c r="O78" s="3673"/>
      <c r="P78" s="3673"/>
      <c r="Q78" s="3673"/>
      <c r="R78" s="3674"/>
    </row>
    <row r="79" spans="1:18" ht="44.25" customHeight="1">
      <c r="A79" s="2238"/>
      <c r="B79" s="2239" t="s">
        <v>2435</v>
      </c>
      <c r="C79" s="2248" t="s">
        <v>2522</v>
      </c>
      <c r="D79" s="2240"/>
      <c r="E79" s="1972"/>
      <c r="F79" s="1972"/>
      <c r="G79" s="3672">
        <v>160500</v>
      </c>
      <c r="H79" s="3673"/>
      <c r="I79" s="3673"/>
      <c r="J79" s="3673"/>
      <c r="K79" s="3673"/>
      <c r="L79" s="3673"/>
      <c r="M79" s="3673"/>
      <c r="N79" s="3673"/>
      <c r="O79" s="3673"/>
      <c r="P79" s="3673"/>
      <c r="Q79" s="3673"/>
      <c r="R79" s="3674"/>
    </row>
    <row r="80" spans="1:18" ht="44.25" customHeight="1">
      <c r="A80" s="2238"/>
      <c r="B80" s="3625" t="s">
        <v>1749</v>
      </c>
      <c r="C80" s="3625"/>
      <c r="D80" s="2248"/>
      <c r="E80" s="1972"/>
      <c r="F80" s="1972"/>
      <c r="G80" s="1972"/>
      <c r="H80" s="2245"/>
      <c r="I80" s="1972"/>
      <c r="J80" s="1972"/>
      <c r="K80" s="1987"/>
      <c r="L80" s="1973"/>
      <c r="M80" s="2255"/>
      <c r="N80" s="1972"/>
      <c r="O80" s="1972"/>
      <c r="P80" s="2245"/>
      <c r="Q80" s="2245"/>
      <c r="R80" s="2245"/>
    </row>
    <row r="81" spans="1:18" ht="74.25" customHeight="1">
      <c r="A81" s="2238"/>
      <c r="B81" s="2239" t="s">
        <v>2202</v>
      </c>
      <c r="C81" s="2248" t="s">
        <v>2522</v>
      </c>
      <c r="D81" s="3623" t="s">
        <v>1729</v>
      </c>
      <c r="E81" s="1972"/>
      <c r="F81" s="1972"/>
      <c r="G81" s="3672">
        <v>242890</v>
      </c>
      <c r="H81" s="3673"/>
      <c r="I81" s="3673"/>
      <c r="J81" s="3673"/>
      <c r="K81" s="3673"/>
      <c r="L81" s="3673"/>
      <c r="M81" s="3673"/>
      <c r="N81" s="3673"/>
      <c r="O81" s="3673"/>
      <c r="P81" s="3673"/>
      <c r="Q81" s="3673"/>
      <c r="R81" s="3674"/>
    </row>
    <row r="82" spans="1:18" ht="74.25" customHeight="1">
      <c r="A82" s="2238"/>
      <c r="B82" s="2239" t="s">
        <v>2203</v>
      </c>
      <c r="C82" s="2248" t="s">
        <v>2522</v>
      </c>
      <c r="D82" s="3623"/>
      <c r="E82" s="1972"/>
      <c r="F82" s="1972"/>
      <c r="G82" s="3672">
        <v>273920</v>
      </c>
      <c r="H82" s="3673"/>
      <c r="I82" s="3673"/>
      <c r="J82" s="3673"/>
      <c r="K82" s="3673"/>
      <c r="L82" s="3673"/>
      <c r="M82" s="3673"/>
      <c r="N82" s="3673"/>
      <c r="O82" s="3673"/>
      <c r="P82" s="3673"/>
      <c r="Q82" s="3673"/>
      <c r="R82" s="3674"/>
    </row>
    <row r="83" spans="1:18" ht="74.25" customHeight="1">
      <c r="A83" s="2238"/>
      <c r="B83" s="2239" t="s">
        <v>2204</v>
      </c>
      <c r="C83" s="2248" t="s">
        <v>2522</v>
      </c>
      <c r="D83" s="3623"/>
      <c r="E83" s="1972"/>
      <c r="F83" s="1972"/>
      <c r="G83" s="3672">
        <v>374500</v>
      </c>
      <c r="H83" s="3673"/>
      <c r="I83" s="3673"/>
      <c r="J83" s="3673"/>
      <c r="K83" s="3673"/>
      <c r="L83" s="3673"/>
      <c r="M83" s="3673"/>
      <c r="N83" s="3673"/>
      <c r="O83" s="3673"/>
      <c r="P83" s="3673"/>
      <c r="Q83" s="3673"/>
      <c r="R83" s="3674"/>
    </row>
    <row r="84" spans="1:18" ht="74.25" customHeight="1">
      <c r="A84" s="2238"/>
      <c r="B84" s="2239" t="s">
        <v>2205</v>
      </c>
      <c r="C84" s="2248" t="s">
        <v>2522</v>
      </c>
      <c r="D84" s="3623" t="s">
        <v>1729</v>
      </c>
      <c r="E84" s="1972"/>
      <c r="F84" s="1972"/>
      <c r="G84" s="3672">
        <v>374500</v>
      </c>
      <c r="H84" s="3673"/>
      <c r="I84" s="3673"/>
      <c r="J84" s="3673"/>
      <c r="K84" s="3673"/>
      <c r="L84" s="3673"/>
      <c r="M84" s="3673"/>
      <c r="N84" s="3673"/>
      <c r="O84" s="3673"/>
      <c r="P84" s="3673"/>
      <c r="Q84" s="3673"/>
      <c r="R84" s="3674"/>
    </row>
    <row r="85" spans="1:18" ht="74.25" customHeight="1">
      <c r="A85" s="2238"/>
      <c r="B85" s="2239" t="s">
        <v>2206</v>
      </c>
      <c r="C85" s="2248" t="s">
        <v>2522</v>
      </c>
      <c r="D85" s="3623"/>
      <c r="E85" s="1972"/>
      <c r="F85" s="1972"/>
      <c r="G85" s="3672">
        <v>304950</v>
      </c>
      <c r="H85" s="3673"/>
      <c r="I85" s="3673"/>
      <c r="J85" s="3673"/>
      <c r="K85" s="3673"/>
      <c r="L85" s="3673"/>
      <c r="M85" s="3673"/>
      <c r="N85" s="3673"/>
      <c r="O85" s="3673"/>
      <c r="P85" s="3673"/>
      <c r="Q85" s="3673"/>
      <c r="R85" s="3674"/>
    </row>
    <row r="86" spans="1:18" ht="74.25" customHeight="1">
      <c r="A86" s="2238"/>
      <c r="B86" s="2239" t="s">
        <v>2207</v>
      </c>
      <c r="C86" s="2248" t="s">
        <v>2522</v>
      </c>
      <c r="D86" s="3623"/>
      <c r="E86" s="1972"/>
      <c r="F86" s="1972"/>
      <c r="G86" s="3672">
        <v>385200</v>
      </c>
      <c r="H86" s="3673"/>
      <c r="I86" s="3673"/>
      <c r="J86" s="3673"/>
      <c r="K86" s="3673"/>
      <c r="L86" s="3673"/>
      <c r="M86" s="3673"/>
      <c r="N86" s="3673"/>
      <c r="O86" s="3673"/>
      <c r="P86" s="3673"/>
      <c r="Q86" s="3673"/>
      <c r="R86" s="3674"/>
    </row>
    <row r="87" spans="1:18" ht="74.25" customHeight="1">
      <c r="A87" s="2238"/>
      <c r="B87" s="2239" t="s">
        <v>2208</v>
      </c>
      <c r="C87" s="2248" t="s">
        <v>2522</v>
      </c>
      <c r="D87" s="3623" t="s">
        <v>1729</v>
      </c>
      <c r="E87" s="1972"/>
      <c r="F87" s="1972"/>
      <c r="G87" s="3672">
        <v>315650</v>
      </c>
      <c r="H87" s="3673"/>
      <c r="I87" s="3673"/>
      <c r="J87" s="3673"/>
      <c r="K87" s="3673"/>
      <c r="L87" s="3673"/>
      <c r="M87" s="3673"/>
      <c r="N87" s="3673"/>
      <c r="O87" s="3673"/>
      <c r="P87" s="3673"/>
      <c r="Q87" s="3673"/>
      <c r="R87" s="3674"/>
    </row>
    <row r="88" spans="1:18" ht="74.25" customHeight="1">
      <c r="A88" s="2238"/>
      <c r="B88" s="2239" t="s">
        <v>2209</v>
      </c>
      <c r="C88" s="2248" t="s">
        <v>2522</v>
      </c>
      <c r="D88" s="3623"/>
      <c r="E88" s="1972"/>
      <c r="F88" s="1972"/>
      <c r="G88" s="3672">
        <v>294250</v>
      </c>
      <c r="H88" s="3673"/>
      <c r="I88" s="3673"/>
      <c r="J88" s="3673"/>
      <c r="K88" s="3673"/>
      <c r="L88" s="3673"/>
      <c r="M88" s="3673"/>
      <c r="N88" s="3673"/>
      <c r="O88" s="3673"/>
      <c r="P88" s="3673"/>
      <c r="Q88" s="3673"/>
      <c r="R88" s="3674"/>
    </row>
    <row r="89" spans="1:18" ht="74.25" customHeight="1">
      <c r="A89" s="2238"/>
      <c r="B89" s="2239" t="s">
        <v>2210</v>
      </c>
      <c r="C89" s="2248" t="s">
        <v>2522</v>
      </c>
      <c r="D89" s="3623"/>
      <c r="E89" s="1972"/>
      <c r="F89" s="1972"/>
      <c r="G89" s="3672">
        <v>620600</v>
      </c>
      <c r="H89" s="3673"/>
      <c r="I89" s="3673"/>
      <c r="J89" s="3673"/>
      <c r="K89" s="3673"/>
      <c r="L89" s="3673"/>
      <c r="M89" s="3673"/>
      <c r="N89" s="3673"/>
      <c r="O89" s="3673"/>
      <c r="P89" s="3673"/>
      <c r="Q89" s="3673"/>
      <c r="R89" s="3674"/>
    </row>
    <row r="90" spans="1:18" ht="74.25" customHeight="1">
      <c r="A90" s="2238"/>
      <c r="B90" s="2239" t="s">
        <v>2211</v>
      </c>
      <c r="C90" s="2248" t="s">
        <v>2522</v>
      </c>
      <c r="D90" s="3623"/>
      <c r="E90" s="1972"/>
      <c r="F90" s="1972"/>
      <c r="G90" s="3672">
        <v>952300</v>
      </c>
      <c r="H90" s="3673"/>
      <c r="I90" s="3673"/>
      <c r="J90" s="3673"/>
      <c r="K90" s="3673"/>
      <c r="L90" s="3673"/>
      <c r="M90" s="3673"/>
      <c r="N90" s="3673"/>
      <c r="O90" s="3673"/>
      <c r="P90" s="3673"/>
      <c r="Q90" s="3673"/>
      <c r="R90" s="3674"/>
    </row>
    <row r="91" spans="1:18" ht="74.25" customHeight="1">
      <c r="A91" s="2238"/>
      <c r="B91" s="2239" t="s">
        <v>2212</v>
      </c>
      <c r="C91" s="2248" t="s">
        <v>2522</v>
      </c>
      <c r="D91" s="3623"/>
      <c r="E91" s="1972"/>
      <c r="F91" s="1972"/>
      <c r="G91" s="3672">
        <v>349890</v>
      </c>
      <c r="H91" s="3673"/>
      <c r="I91" s="3673"/>
      <c r="J91" s="3673"/>
      <c r="K91" s="3673"/>
      <c r="L91" s="3673"/>
      <c r="M91" s="3673"/>
      <c r="N91" s="3673"/>
      <c r="O91" s="3673"/>
      <c r="P91" s="3673"/>
      <c r="Q91" s="3673"/>
      <c r="R91" s="3674"/>
    </row>
    <row r="92" spans="1:18" ht="78.75" customHeight="1">
      <c r="A92" s="2238"/>
      <c r="B92" s="3625" t="s">
        <v>1748</v>
      </c>
      <c r="C92" s="3625"/>
      <c r="D92" s="2248"/>
      <c r="E92" s="1972"/>
      <c r="F92" s="1972"/>
      <c r="G92" s="1972"/>
      <c r="H92" s="2245"/>
      <c r="I92" s="1972"/>
      <c r="J92" s="1972"/>
      <c r="K92" s="2255"/>
      <c r="L92" s="1973"/>
      <c r="M92" s="1987"/>
      <c r="N92" s="1972"/>
      <c r="O92" s="1972"/>
      <c r="P92" s="2245"/>
      <c r="Q92" s="2245"/>
      <c r="R92" s="2245"/>
    </row>
    <row r="93" spans="1:18" ht="78.75" customHeight="1">
      <c r="A93" s="2238"/>
      <c r="B93" s="2239" t="s">
        <v>2213</v>
      </c>
      <c r="C93" s="2248" t="s">
        <v>2522</v>
      </c>
      <c r="D93" s="3623" t="s">
        <v>1729</v>
      </c>
      <c r="E93" s="1972"/>
      <c r="F93" s="1972"/>
      <c r="G93" s="3672">
        <v>133750</v>
      </c>
      <c r="H93" s="3673"/>
      <c r="I93" s="3673"/>
      <c r="J93" s="3673"/>
      <c r="K93" s="3673"/>
      <c r="L93" s="3673"/>
      <c r="M93" s="3673"/>
      <c r="N93" s="3673"/>
      <c r="O93" s="3673"/>
      <c r="P93" s="3673"/>
      <c r="Q93" s="3673"/>
      <c r="R93" s="3674"/>
    </row>
    <row r="94" spans="1:18" ht="78.75" customHeight="1">
      <c r="A94" s="2238"/>
      <c r="B94" s="2239" t="s">
        <v>2214</v>
      </c>
      <c r="C94" s="2248" t="s">
        <v>2522</v>
      </c>
      <c r="D94" s="3623"/>
      <c r="E94" s="1972"/>
      <c r="F94" s="1972"/>
      <c r="G94" s="3672">
        <v>273920</v>
      </c>
      <c r="H94" s="3673"/>
      <c r="I94" s="3673"/>
      <c r="J94" s="3673"/>
      <c r="K94" s="3673"/>
      <c r="L94" s="3673"/>
      <c r="M94" s="3673"/>
      <c r="N94" s="3673"/>
      <c r="O94" s="3673"/>
      <c r="P94" s="3673"/>
      <c r="Q94" s="3673"/>
      <c r="R94" s="3674"/>
    </row>
    <row r="95" spans="1:18" ht="78.75" customHeight="1">
      <c r="A95" s="2238"/>
      <c r="B95" s="2239" t="s">
        <v>2197</v>
      </c>
      <c r="C95" s="2248" t="s">
        <v>2522</v>
      </c>
      <c r="D95" s="3623" t="s">
        <v>1729</v>
      </c>
      <c r="E95" s="1972"/>
      <c r="F95" s="1972"/>
      <c r="G95" s="3672">
        <v>199020</v>
      </c>
      <c r="H95" s="3673"/>
      <c r="I95" s="3673"/>
      <c r="J95" s="3673"/>
      <c r="K95" s="3673"/>
      <c r="L95" s="3673"/>
      <c r="M95" s="3673"/>
      <c r="N95" s="3673"/>
      <c r="O95" s="3673"/>
      <c r="P95" s="3673"/>
      <c r="Q95" s="3673"/>
      <c r="R95" s="3674"/>
    </row>
    <row r="96" spans="1:18" ht="78.75" customHeight="1">
      <c r="A96" s="2238"/>
      <c r="B96" s="2239" t="s">
        <v>2215</v>
      </c>
      <c r="C96" s="2248" t="s">
        <v>2522</v>
      </c>
      <c r="D96" s="3623"/>
      <c r="E96" s="1972"/>
      <c r="F96" s="1972"/>
      <c r="G96" s="3672">
        <v>99510</v>
      </c>
      <c r="H96" s="3673"/>
      <c r="I96" s="3673"/>
      <c r="J96" s="3673"/>
      <c r="K96" s="3673"/>
      <c r="L96" s="3673"/>
      <c r="M96" s="3673"/>
      <c r="N96" s="3673"/>
      <c r="O96" s="3673"/>
      <c r="P96" s="3673"/>
      <c r="Q96" s="3673"/>
      <c r="R96" s="3674"/>
    </row>
    <row r="97" spans="1:18" ht="78.75" customHeight="1">
      <c r="A97" s="2238"/>
      <c r="B97" s="2239" t="s">
        <v>2216</v>
      </c>
      <c r="C97" s="2248" t="s">
        <v>2522</v>
      </c>
      <c r="D97" s="3623"/>
      <c r="E97" s="1972"/>
      <c r="F97" s="1972"/>
      <c r="G97" s="3672">
        <v>194740</v>
      </c>
      <c r="H97" s="3673"/>
      <c r="I97" s="3673"/>
      <c r="J97" s="3673"/>
      <c r="K97" s="3673"/>
      <c r="L97" s="3673"/>
      <c r="M97" s="3673"/>
      <c r="N97" s="3673"/>
      <c r="O97" s="3673"/>
      <c r="P97" s="3673"/>
      <c r="Q97" s="3673"/>
      <c r="R97" s="3674"/>
    </row>
    <row r="98" spans="1:18" ht="78.75" customHeight="1">
      <c r="A98" s="2238"/>
      <c r="B98" s="3625" t="s">
        <v>1744</v>
      </c>
      <c r="C98" s="3625"/>
      <c r="D98" s="2248"/>
      <c r="E98" s="1972"/>
      <c r="F98" s="1972"/>
      <c r="G98" s="1972"/>
      <c r="H98" s="2245"/>
      <c r="I98" s="1972"/>
      <c r="J98" s="1972"/>
      <c r="K98" s="2255"/>
      <c r="L98" s="1973"/>
      <c r="M98" s="2255"/>
      <c r="N98" s="1972"/>
      <c r="O98" s="1972"/>
      <c r="P98" s="2245"/>
      <c r="Q98" s="2245"/>
      <c r="R98" s="2245"/>
    </row>
    <row r="99" spans="1:18" ht="78.75" customHeight="1">
      <c r="A99" s="2238"/>
      <c r="B99" s="2239" t="s">
        <v>2217</v>
      </c>
      <c r="C99" s="2248" t="s">
        <v>2522</v>
      </c>
      <c r="D99" s="3623" t="s">
        <v>1729</v>
      </c>
      <c r="E99" s="1972"/>
      <c r="F99" s="1972"/>
      <c r="G99" s="3672">
        <v>98440</v>
      </c>
      <c r="H99" s="3673"/>
      <c r="I99" s="3673"/>
      <c r="J99" s="3673"/>
      <c r="K99" s="3673"/>
      <c r="L99" s="3673"/>
      <c r="M99" s="3673"/>
      <c r="N99" s="3673"/>
      <c r="O99" s="3673"/>
      <c r="P99" s="3673"/>
      <c r="Q99" s="3673"/>
      <c r="R99" s="3674"/>
    </row>
    <row r="100" spans="1:18" ht="78.75" customHeight="1">
      <c r="A100" s="2238"/>
      <c r="B100" s="2239" t="s">
        <v>2218</v>
      </c>
      <c r="C100" s="2248" t="s">
        <v>2522</v>
      </c>
      <c r="D100" s="3623"/>
      <c r="E100" s="1972"/>
      <c r="F100" s="1972"/>
      <c r="G100" s="3672">
        <v>156220</v>
      </c>
      <c r="H100" s="3673"/>
      <c r="I100" s="3673"/>
      <c r="J100" s="3673"/>
      <c r="K100" s="3673"/>
      <c r="L100" s="3673"/>
      <c r="M100" s="3673"/>
      <c r="N100" s="3673"/>
      <c r="O100" s="3673"/>
      <c r="P100" s="3673"/>
      <c r="Q100" s="3673"/>
      <c r="R100" s="3674"/>
    </row>
    <row r="101" spans="1:18" ht="78.75" customHeight="1">
      <c r="A101" s="2238"/>
      <c r="B101" s="2239" t="s">
        <v>2219</v>
      </c>
      <c r="C101" s="2248" t="s">
        <v>2522</v>
      </c>
      <c r="D101" s="3623"/>
      <c r="E101" s="1972"/>
      <c r="F101" s="1972"/>
      <c r="G101" s="3672">
        <v>211860</v>
      </c>
      <c r="H101" s="3673"/>
      <c r="I101" s="3673"/>
      <c r="J101" s="3673"/>
      <c r="K101" s="3673"/>
      <c r="L101" s="3673"/>
      <c r="M101" s="3673"/>
      <c r="N101" s="3673"/>
      <c r="O101" s="3673"/>
      <c r="P101" s="3673"/>
      <c r="Q101" s="3673"/>
      <c r="R101" s="3674"/>
    </row>
    <row r="102" spans="1:18" ht="71.25" customHeight="1">
      <c r="A102" s="2238"/>
      <c r="B102" s="3625" t="s">
        <v>1745</v>
      </c>
      <c r="C102" s="3625"/>
      <c r="D102" s="3623"/>
      <c r="E102" s="1972"/>
      <c r="F102" s="1972"/>
      <c r="G102" s="1972"/>
      <c r="H102" s="2245"/>
      <c r="I102" s="1972"/>
      <c r="J102" s="1972"/>
      <c r="K102" s="2255"/>
      <c r="L102" s="1973"/>
      <c r="M102" s="2255"/>
      <c r="N102" s="1972"/>
      <c r="O102" s="1972"/>
      <c r="P102" s="2245"/>
      <c r="Q102" s="2245"/>
      <c r="R102" s="2245"/>
    </row>
    <row r="103" spans="1:18" ht="71.25" customHeight="1">
      <c r="A103" s="2238"/>
      <c r="B103" s="2239" t="s">
        <v>2220</v>
      </c>
      <c r="C103" s="2248" t="s">
        <v>2522</v>
      </c>
      <c r="D103" s="3623" t="s">
        <v>1729</v>
      </c>
      <c r="E103" s="1972"/>
      <c r="F103" s="1972"/>
      <c r="G103" s="3672">
        <v>123050</v>
      </c>
      <c r="H103" s="3673"/>
      <c r="I103" s="3673"/>
      <c r="J103" s="3673"/>
      <c r="K103" s="3673"/>
      <c r="L103" s="3673"/>
      <c r="M103" s="3673"/>
      <c r="N103" s="3673"/>
      <c r="O103" s="3673"/>
      <c r="P103" s="3673"/>
      <c r="Q103" s="3673"/>
      <c r="R103" s="3674"/>
    </row>
    <row r="104" spans="1:18" ht="71.25" customHeight="1">
      <c r="A104" s="2238"/>
      <c r="B104" s="2239" t="s">
        <v>2221</v>
      </c>
      <c r="C104" s="2248" t="s">
        <v>2522</v>
      </c>
      <c r="D104" s="3623"/>
      <c r="E104" s="1972"/>
      <c r="F104" s="1972"/>
      <c r="G104" s="3672">
        <v>112350</v>
      </c>
      <c r="H104" s="3673"/>
      <c r="I104" s="3673"/>
      <c r="J104" s="3673"/>
      <c r="K104" s="3673"/>
      <c r="L104" s="3673"/>
      <c r="M104" s="3673"/>
      <c r="N104" s="3673"/>
      <c r="O104" s="3673"/>
      <c r="P104" s="3673"/>
      <c r="Q104" s="3673"/>
      <c r="R104" s="3674"/>
    </row>
    <row r="105" spans="1:18" ht="71.25" customHeight="1">
      <c r="A105" s="2238"/>
      <c r="B105" s="2239" t="s">
        <v>2222</v>
      </c>
      <c r="C105" s="2248" t="s">
        <v>2522</v>
      </c>
      <c r="D105" s="3623"/>
      <c r="E105" s="1972"/>
      <c r="F105" s="1972"/>
      <c r="G105" s="3672">
        <v>141240</v>
      </c>
      <c r="H105" s="3673"/>
      <c r="I105" s="3673"/>
      <c r="J105" s="3673"/>
      <c r="K105" s="3673"/>
      <c r="L105" s="3673"/>
      <c r="M105" s="3673"/>
      <c r="N105" s="3673"/>
      <c r="O105" s="3673"/>
      <c r="P105" s="3673"/>
      <c r="Q105" s="3673"/>
      <c r="R105" s="3674"/>
    </row>
    <row r="106" spans="1:18" ht="71.25" customHeight="1">
      <c r="A106" s="2238"/>
      <c r="B106" s="2239" t="s">
        <v>2223</v>
      </c>
      <c r="C106" s="2248" t="s">
        <v>2522</v>
      </c>
      <c r="D106" s="3623"/>
      <c r="E106" s="1972"/>
      <c r="F106" s="1972"/>
      <c r="G106" s="3672">
        <v>109140</v>
      </c>
      <c r="H106" s="3673"/>
      <c r="I106" s="3673"/>
      <c r="J106" s="3673"/>
      <c r="K106" s="3673"/>
      <c r="L106" s="3673"/>
      <c r="M106" s="3673"/>
      <c r="N106" s="3673"/>
      <c r="O106" s="3673"/>
      <c r="P106" s="3673"/>
      <c r="Q106" s="3673"/>
      <c r="R106" s="3674"/>
    </row>
    <row r="107" spans="1:18" ht="71.25" customHeight="1">
      <c r="A107" s="2238"/>
      <c r="B107" s="3625" t="s">
        <v>1765</v>
      </c>
      <c r="C107" s="3625"/>
      <c r="D107" s="2248"/>
      <c r="E107" s="1972"/>
      <c r="F107" s="1972"/>
      <c r="G107" s="1972"/>
      <c r="H107" s="2245"/>
      <c r="I107" s="1972"/>
      <c r="J107" s="1972"/>
      <c r="K107" s="2255"/>
      <c r="L107" s="1973"/>
      <c r="M107" s="2255"/>
      <c r="N107" s="1972"/>
      <c r="O107" s="1972"/>
      <c r="P107" s="2245"/>
      <c r="Q107" s="2245"/>
      <c r="R107" s="2245"/>
    </row>
    <row r="108" spans="1:18" ht="71.25" customHeight="1">
      <c r="A108" s="2238"/>
      <c r="B108" s="2239" t="s">
        <v>2224</v>
      </c>
      <c r="C108" s="2248" t="s">
        <v>2522</v>
      </c>
      <c r="D108" s="3623" t="s">
        <v>1729</v>
      </c>
      <c r="E108" s="1972"/>
      <c r="F108" s="1972"/>
      <c r="G108" s="3672">
        <v>114490</v>
      </c>
      <c r="H108" s="3673"/>
      <c r="I108" s="3673"/>
      <c r="J108" s="3673"/>
      <c r="K108" s="3673"/>
      <c r="L108" s="3673"/>
      <c r="M108" s="3673"/>
      <c r="N108" s="3673"/>
      <c r="O108" s="3673"/>
      <c r="P108" s="3673"/>
      <c r="Q108" s="3673"/>
      <c r="R108" s="3674"/>
    </row>
    <row r="109" spans="1:18" ht="71.25" customHeight="1">
      <c r="A109" s="2238"/>
      <c r="B109" s="2239" t="s">
        <v>2225</v>
      </c>
      <c r="C109" s="2248" t="s">
        <v>2522</v>
      </c>
      <c r="D109" s="3623"/>
      <c r="E109" s="1972"/>
      <c r="F109" s="1972"/>
      <c r="G109" s="3672">
        <v>104860</v>
      </c>
      <c r="H109" s="3673"/>
      <c r="I109" s="3673"/>
      <c r="J109" s="3673"/>
      <c r="K109" s="3673"/>
      <c r="L109" s="3673"/>
      <c r="M109" s="3673"/>
      <c r="N109" s="3673"/>
      <c r="O109" s="3673"/>
      <c r="P109" s="3673"/>
      <c r="Q109" s="3673"/>
      <c r="R109" s="3674"/>
    </row>
    <row r="110" spans="1:18" ht="71.25" customHeight="1">
      <c r="A110" s="2238"/>
      <c r="B110" s="3625" t="s">
        <v>1761</v>
      </c>
      <c r="C110" s="3625"/>
      <c r="D110" s="3623"/>
      <c r="E110" s="1972"/>
      <c r="F110" s="1972"/>
      <c r="G110" s="1972"/>
      <c r="H110" s="2245"/>
      <c r="I110" s="1972"/>
      <c r="J110" s="1972"/>
      <c r="K110" s="2255"/>
      <c r="L110" s="1973"/>
      <c r="M110" s="2255"/>
      <c r="N110" s="1972"/>
      <c r="O110" s="1972"/>
      <c r="P110" s="2245"/>
      <c r="Q110" s="2245"/>
      <c r="R110" s="2245"/>
    </row>
    <row r="111" spans="1:18" ht="71.25" customHeight="1">
      <c r="A111" s="2238"/>
      <c r="B111" s="2239" t="s">
        <v>2226</v>
      </c>
      <c r="C111" s="2248" t="s">
        <v>2522</v>
      </c>
      <c r="D111" s="3623"/>
      <c r="E111" s="1972"/>
      <c r="F111" s="1972"/>
      <c r="G111" s="3672">
        <v>124120</v>
      </c>
      <c r="H111" s="3673"/>
      <c r="I111" s="3673"/>
      <c r="J111" s="3673"/>
      <c r="K111" s="3673"/>
      <c r="L111" s="3673"/>
      <c r="M111" s="3673"/>
      <c r="N111" s="3673"/>
      <c r="O111" s="3673"/>
      <c r="P111" s="3673"/>
      <c r="Q111" s="3673"/>
      <c r="R111" s="3674"/>
    </row>
    <row r="112" spans="1:18" ht="71.25" customHeight="1">
      <c r="A112" s="2238"/>
      <c r="B112" s="2239" t="s">
        <v>2227</v>
      </c>
      <c r="C112" s="2248" t="s">
        <v>2522</v>
      </c>
      <c r="D112" s="3623"/>
      <c r="E112" s="1972"/>
      <c r="F112" s="1972"/>
      <c r="G112" s="3672">
        <v>145520</v>
      </c>
      <c r="H112" s="3673"/>
      <c r="I112" s="3673"/>
      <c r="J112" s="3673"/>
      <c r="K112" s="3673"/>
      <c r="L112" s="3673"/>
      <c r="M112" s="3673"/>
      <c r="N112" s="3673"/>
      <c r="O112" s="3673"/>
      <c r="P112" s="3673"/>
      <c r="Q112" s="3673"/>
      <c r="R112" s="3674"/>
    </row>
    <row r="113" spans="1:18" ht="39" customHeight="1">
      <c r="A113" s="2238">
        <v>4</v>
      </c>
      <c r="B113" s="3631" t="s">
        <v>2996</v>
      </c>
      <c r="C113" s="3631"/>
      <c r="D113" s="3631"/>
      <c r="E113" s="3631"/>
      <c r="F113" s="3631"/>
      <c r="G113" s="3631"/>
      <c r="H113" s="3631"/>
      <c r="I113" s="3631"/>
      <c r="J113" s="3631"/>
      <c r="K113" s="3631"/>
      <c r="L113" s="3631"/>
      <c r="M113" s="3631"/>
      <c r="N113" s="3631"/>
      <c r="O113" s="3631"/>
      <c r="P113" s="3631"/>
      <c r="Q113" s="3631"/>
      <c r="R113" s="3631"/>
    </row>
    <row r="114" spans="1:18" ht="32.25" customHeight="1">
      <c r="A114" s="2238"/>
      <c r="B114" s="2241"/>
      <c r="C114" s="2238"/>
      <c r="D114" s="2241"/>
      <c r="E114" s="3629" t="s">
        <v>2272</v>
      </c>
      <c r="F114" s="3629"/>
      <c r="G114" s="3629"/>
      <c r="H114" s="3629"/>
      <c r="I114" s="3629"/>
      <c r="J114" s="3629"/>
      <c r="K114" s="3629"/>
      <c r="L114" s="3629"/>
      <c r="M114" s="3629"/>
      <c r="N114" s="3629"/>
      <c r="O114" s="3629"/>
      <c r="P114" s="3629"/>
      <c r="Q114" s="3629"/>
      <c r="R114" s="3629"/>
    </row>
    <row r="115" spans="1:18" ht="25.5" customHeight="1">
      <c r="A115" s="2238"/>
      <c r="B115" s="3639" t="s">
        <v>2111</v>
      </c>
      <c r="C115" s="3639"/>
      <c r="D115" s="3639"/>
      <c r="E115" s="3639"/>
      <c r="F115" s="1972"/>
      <c r="G115" s="1972"/>
      <c r="H115" s="2245"/>
      <c r="I115" s="1972"/>
      <c r="J115" s="1972"/>
      <c r="K115" s="1987"/>
      <c r="L115" s="1987"/>
      <c r="M115" s="2255"/>
      <c r="N115" s="1972"/>
      <c r="O115" s="1972"/>
      <c r="P115" s="2245"/>
      <c r="Q115" s="2245"/>
      <c r="R115" s="2245"/>
    </row>
    <row r="116" spans="1:18" ht="43.5" customHeight="1">
      <c r="A116" s="2238"/>
      <c r="B116" s="1990" t="s">
        <v>2114</v>
      </c>
      <c r="C116" s="2248" t="s">
        <v>121</v>
      </c>
      <c r="D116" s="3637" t="s">
        <v>2112</v>
      </c>
      <c r="E116" s="1977">
        <f>1782000/1.1</f>
        <v>1619999.9999999998</v>
      </c>
      <c r="F116" s="1977"/>
      <c r="G116" s="1977"/>
      <c r="H116" s="1977"/>
      <c r="I116" s="1977"/>
      <c r="J116" s="1977"/>
      <c r="K116" s="1977"/>
      <c r="L116" s="1978"/>
      <c r="M116" s="1977"/>
      <c r="N116" s="1977"/>
      <c r="O116" s="1977"/>
      <c r="P116" s="1977"/>
      <c r="Q116" s="1977"/>
      <c r="R116" s="1977"/>
    </row>
    <row r="117" spans="1:18" ht="43.5" customHeight="1">
      <c r="A117" s="2238"/>
      <c r="B117" s="1990" t="s">
        <v>2115</v>
      </c>
      <c r="C117" s="2248" t="s">
        <v>121</v>
      </c>
      <c r="D117" s="3637"/>
      <c r="E117" s="1977">
        <f>1719000/1.1</f>
        <v>1562727.2727272727</v>
      </c>
      <c r="F117" s="1977"/>
      <c r="G117" s="1977"/>
      <c r="H117" s="1977"/>
      <c r="I117" s="1977"/>
      <c r="J117" s="1977"/>
      <c r="K117" s="1977"/>
      <c r="L117" s="1978"/>
      <c r="M117" s="1977"/>
      <c r="N117" s="1977"/>
      <c r="O117" s="1977"/>
      <c r="P117" s="1977"/>
      <c r="Q117" s="1977"/>
      <c r="R117" s="1977"/>
    </row>
    <row r="118" spans="1:18" ht="43.5" customHeight="1">
      <c r="A118" s="2238"/>
      <c r="B118" s="1990" t="s">
        <v>2116</v>
      </c>
      <c r="C118" s="2248" t="s">
        <v>121</v>
      </c>
      <c r="D118" s="3637" t="s">
        <v>2113</v>
      </c>
      <c r="E118" s="1977">
        <f>1719000/1.1</f>
        <v>1562727.2727272727</v>
      </c>
      <c r="F118" s="1977"/>
      <c r="G118" s="1977"/>
      <c r="H118" s="1977"/>
      <c r="I118" s="1977"/>
      <c r="J118" s="1977"/>
      <c r="K118" s="1977"/>
      <c r="L118" s="1978"/>
      <c r="M118" s="1977"/>
      <c r="N118" s="1977"/>
      <c r="O118" s="1977"/>
      <c r="P118" s="1977"/>
      <c r="Q118" s="1977"/>
      <c r="R118" s="1977"/>
    </row>
    <row r="119" spans="1:18" ht="43.5" customHeight="1">
      <c r="A119" s="2238"/>
      <c r="B119" s="1990" t="s">
        <v>2117</v>
      </c>
      <c r="C119" s="2248" t="s">
        <v>121</v>
      </c>
      <c r="D119" s="3637"/>
      <c r="E119" s="1977">
        <f>1719000/1.1</f>
        <v>1562727.2727272727</v>
      </c>
      <c r="F119" s="1977"/>
      <c r="G119" s="1977"/>
      <c r="H119" s="1977"/>
      <c r="I119" s="1977"/>
      <c r="J119" s="1977"/>
      <c r="K119" s="1977"/>
      <c r="L119" s="1978"/>
      <c r="M119" s="1977"/>
      <c r="N119" s="1977"/>
      <c r="O119" s="1977"/>
      <c r="P119" s="1977"/>
      <c r="Q119" s="1977"/>
      <c r="R119" s="1977"/>
    </row>
    <row r="120" spans="1:18" ht="21.75" customHeight="1">
      <c r="A120" s="2238"/>
      <c r="B120" s="3637" t="s">
        <v>2118</v>
      </c>
      <c r="C120" s="3637"/>
      <c r="D120" s="3637"/>
      <c r="E120" s="3637"/>
      <c r="F120" s="1972"/>
      <c r="G120" s="1972"/>
      <c r="H120" s="2245"/>
      <c r="I120" s="1972"/>
      <c r="J120" s="1972"/>
      <c r="K120" s="1987"/>
      <c r="L120" s="1987"/>
      <c r="M120" s="2255"/>
      <c r="N120" s="1972"/>
      <c r="O120" s="1972"/>
      <c r="P120" s="2245"/>
      <c r="Q120" s="2245"/>
      <c r="R120" s="2245"/>
    </row>
    <row r="121" spans="1:18" ht="36.75" customHeight="1">
      <c r="A121" s="2238"/>
      <c r="B121" s="1990" t="s">
        <v>2114</v>
      </c>
      <c r="C121" s="2248" t="s">
        <v>121</v>
      </c>
      <c r="D121" s="3637" t="s">
        <v>2112</v>
      </c>
      <c r="E121" s="1977">
        <f>2037000/1.1</f>
        <v>1851818.1818181816</v>
      </c>
      <c r="F121" s="1977"/>
      <c r="G121" s="1977"/>
      <c r="H121" s="1977"/>
      <c r="I121" s="1977"/>
      <c r="J121" s="1977"/>
      <c r="K121" s="1977"/>
      <c r="L121" s="1978"/>
      <c r="M121" s="1977"/>
      <c r="N121" s="1977"/>
      <c r="O121" s="1977"/>
      <c r="P121" s="1977"/>
      <c r="Q121" s="1977"/>
      <c r="R121" s="1977"/>
    </row>
    <row r="122" spans="1:18" ht="36.75" customHeight="1">
      <c r="A122" s="2238"/>
      <c r="B122" s="1990" t="s">
        <v>2115</v>
      </c>
      <c r="C122" s="2248" t="s">
        <v>121</v>
      </c>
      <c r="D122" s="3637"/>
      <c r="E122" s="1977">
        <f>1910000/1.1</f>
        <v>1736363.6363636362</v>
      </c>
      <c r="F122" s="1977"/>
      <c r="G122" s="1977"/>
      <c r="H122" s="1977"/>
      <c r="I122" s="1977"/>
      <c r="J122" s="1977"/>
      <c r="K122" s="1977"/>
      <c r="L122" s="1978"/>
      <c r="M122" s="1977"/>
      <c r="N122" s="1977"/>
      <c r="O122" s="1977"/>
      <c r="P122" s="1977"/>
      <c r="Q122" s="1977"/>
      <c r="R122" s="1977"/>
    </row>
    <row r="123" spans="1:18" ht="36.75" customHeight="1">
      <c r="A123" s="2238"/>
      <c r="B123" s="1990" t="s">
        <v>2116</v>
      </c>
      <c r="C123" s="2248" t="s">
        <v>121</v>
      </c>
      <c r="D123" s="3637" t="s">
        <v>2113</v>
      </c>
      <c r="E123" s="1977">
        <f t="shared" ref="E123:E124" si="0">1910000/1.1</f>
        <v>1736363.6363636362</v>
      </c>
      <c r="F123" s="1977"/>
      <c r="G123" s="1977"/>
      <c r="H123" s="1977"/>
      <c r="I123" s="1977"/>
      <c r="J123" s="1977"/>
      <c r="K123" s="1977"/>
      <c r="L123" s="1978"/>
      <c r="M123" s="1977"/>
      <c r="N123" s="1977"/>
      <c r="O123" s="1977"/>
      <c r="P123" s="1977"/>
      <c r="Q123" s="1977"/>
      <c r="R123" s="1977"/>
    </row>
    <row r="124" spans="1:18" ht="36.75" customHeight="1">
      <c r="A124" s="2238"/>
      <c r="B124" s="1990" t="s">
        <v>2117</v>
      </c>
      <c r="C124" s="2248" t="s">
        <v>121</v>
      </c>
      <c r="D124" s="3637"/>
      <c r="E124" s="1977">
        <f t="shared" si="0"/>
        <v>1736363.6363636362</v>
      </c>
      <c r="F124" s="1977"/>
      <c r="G124" s="1977"/>
      <c r="H124" s="1977"/>
      <c r="I124" s="1977"/>
      <c r="J124" s="1977"/>
      <c r="K124" s="1977"/>
      <c r="L124" s="1978"/>
      <c r="M124" s="1977"/>
      <c r="N124" s="1977"/>
      <c r="O124" s="1977"/>
      <c r="P124" s="1977"/>
      <c r="Q124" s="1977"/>
      <c r="R124" s="1977"/>
    </row>
    <row r="125" spans="1:18" ht="20.25" customHeight="1">
      <c r="A125" s="2238"/>
      <c r="B125" s="3637" t="s">
        <v>2119</v>
      </c>
      <c r="C125" s="3637"/>
      <c r="D125" s="3637"/>
      <c r="E125" s="3637"/>
      <c r="F125" s="1972"/>
      <c r="G125" s="1972"/>
      <c r="H125" s="2245"/>
      <c r="I125" s="1972"/>
      <c r="J125" s="1972"/>
      <c r="K125" s="1987"/>
      <c r="L125" s="1987"/>
      <c r="M125" s="2255"/>
      <c r="N125" s="1972"/>
      <c r="O125" s="1972"/>
      <c r="P125" s="2245"/>
      <c r="Q125" s="2245"/>
      <c r="R125" s="2245"/>
    </row>
    <row r="126" spans="1:18" ht="48" customHeight="1">
      <c r="A126" s="2238"/>
      <c r="B126" s="1990" t="s">
        <v>2115</v>
      </c>
      <c r="C126" s="2248" t="s">
        <v>121</v>
      </c>
      <c r="D126" s="3637" t="s">
        <v>2112</v>
      </c>
      <c r="E126" s="1977">
        <f>2928000/1.1</f>
        <v>2661818.1818181816</v>
      </c>
      <c r="F126" s="1977"/>
      <c r="G126" s="1977"/>
      <c r="H126" s="1977"/>
      <c r="I126" s="1977"/>
      <c r="J126" s="1977"/>
      <c r="K126" s="1977"/>
      <c r="L126" s="1978"/>
      <c r="M126" s="1977"/>
      <c r="N126" s="1977"/>
      <c r="O126" s="1977"/>
      <c r="P126" s="1977"/>
      <c r="Q126" s="1977"/>
      <c r="R126" s="1977"/>
    </row>
    <row r="127" spans="1:18" ht="48" customHeight="1">
      <c r="A127" s="2238"/>
      <c r="B127" s="1990" t="s">
        <v>2116</v>
      </c>
      <c r="C127" s="2248" t="s">
        <v>121</v>
      </c>
      <c r="D127" s="3637"/>
      <c r="E127" s="1977">
        <f>3183000/1.1</f>
        <v>2893636.3636363633</v>
      </c>
      <c r="F127" s="1977"/>
      <c r="G127" s="1977"/>
      <c r="H127" s="1977"/>
      <c r="I127" s="1977"/>
      <c r="J127" s="1977"/>
      <c r="K127" s="1977"/>
      <c r="L127" s="1978"/>
      <c r="M127" s="1977"/>
      <c r="N127" s="1977"/>
      <c r="O127" s="1977"/>
      <c r="P127" s="1977"/>
      <c r="Q127" s="1977"/>
      <c r="R127" s="1977"/>
    </row>
    <row r="128" spans="1:18" ht="48" customHeight="1">
      <c r="A128" s="2238"/>
      <c r="B128" s="1990" t="s">
        <v>2117</v>
      </c>
      <c r="C128" s="2248" t="s">
        <v>121</v>
      </c>
      <c r="D128" s="2238" t="s">
        <v>2113</v>
      </c>
      <c r="E128" s="1977">
        <f>3183000/1.1</f>
        <v>2893636.3636363633</v>
      </c>
      <c r="F128" s="1977"/>
      <c r="G128" s="1977"/>
      <c r="H128" s="1977"/>
      <c r="I128" s="1977"/>
      <c r="J128" s="1977"/>
      <c r="K128" s="1977"/>
      <c r="L128" s="1978"/>
      <c r="M128" s="1977"/>
      <c r="N128" s="1977"/>
      <c r="O128" s="1977"/>
      <c r="P128" s="1977"/>
      <c r="Q128" s="1977"/>
      <c r="R128" s="1977"/>
    </row>
    <row r="129" spans="1:18" ht="40.5" customHeight="1">
      <c r="A129" s="2238"/>
      <c r="B129" s="3637" t="s">
        <v>2120</v>
      </c>
      <c r="C129" s="3637"/>
      <c r="D129" s="3637"/>
      <c r="E129" s="3637"/>
      <c r="F129" s="1972"/>
      <c r="G129" s="1972"/>
      <c r="H129" s="2245"/>
      <c r="I129" s="1972"/>
      <c r="J129" s="1972"/>
      <c r="K129" s="1987"/>
      <c r="L129" s="1987"/>
      <c r="M129" s="2255"/>
      <c r="N129" s="1972"/>
      <c r="O129" s="1972"/>
      <c r="P129" s="2245"/>
      <c r="Q129" s="2245"/>
      <c r="R129" s="2245"/>
    </row>
    <row r="130" spans="1:18" ht="45" customHeight="1">
      <c r="A130" s="2238"/>
      <c r="B130" s="1990" t="s">
        <v>2121</v>
      </c>
      <c r="C130" s="2248" t="s">
        <v>121</v>
      </c>
      <c r="D130" s="3637" t="s">
        <v>2113</v>
      </c>
      <c r="E130" s="1977">
        <f>1910000/1.1</f>
        <v>1736363.6363636362</v>
      </c>
      <c r="F130" s="1977"/>
      <c r="G130" s="1977"/>
      <c r="H130" s="1977"/>
      <c r="I130" s="1977"/>
      <c r="J130" s="1977"/>
      <c r="K130" s="1977"/>
      <c r="L130" s="1978"/>
      <c r="M130" s="1977"/>
      <c r="N130" s="1977"/>
      <c r="O130" s="1977"/>
      <c r="P130" s="1977"/>
      <c r="Q130" s="1977"/>
      <c r="R130" s="1977"/>
    </row>
    <row r="131" spans="1:18" ht="45" customHeight="1">
      <c r="A131" s="2238"/>
      <c r="B131" s="1990" t="s">
        <v>2122</v>
      </c>
      <c r="C131" s="2248" t="s">
        <v>121</v>
      </c>
      <c r="D131" s="3637"/>
      <c r="E131" s="1977">
        <f>1973000/1.1</f>
        <v>1793636.3636363635</v>
      </c>
      <c r="F131" s="1977"/>
      <c r="G131" s="1977"/>
      <c r="H131" s="1977"/>
      <c r="I131" s="1977"/>
      <c r="J131" s="1977"/>
      <c r="K131" s="1977"/>
      <c r="L131" s="1978"/>
      <c r="M131" s="1977"/>
      <c r="N131" s="1977"/>
      <c r="O131" s="1977"/>
      <c r="P131" s="1977"/>
      <c r="Q131" s="1977"/>
      <c r="R131" s="1977"/>
    </row>
    <row r="132" spans="1:18" ht="51.75" customHeight="1">
      <c r="A132" s="2238"/>
      <c r="B132" s="3637" t="s">
        <v>2127</v>
      </c>
      <c r="C132" s="3637"/>
      <c r="D132" s="3637"/>
      <c r="E132" s="3637"/>
      <c r="F132" s="1972"/>
      <c r="G132" s="1972"/>
      <c r="H132" s="2245"/>
      <c r="I132" s="1972"/>
      <c r="J132" s="1972"/>
      <c r="K132" s="1987"/>
      <c r="L132" s="1987"/>
      <c r="M132" s="2255"/>
      <c r="N132" s="1972"/>
      <c r="O132" s="1972"/>
      <c r="P132" s="2245"/>
      <c r="Q132" s="2245"/>
      <c r="R132" s="2245"/>
    </row>
    <row r="133" spans="1:18" ht="49.5" customHeight="1">
      <c r="A133" s="2238"/>
      <c r="B133" s="1990" t="s">
        <v>2123</v>
      </c>
      <c r="C133" s="2248" t="s">
        <v>121</v>
      </c>
      <c r="D133" s="3637" t="s">
        <v>2113</v>
      </c>
      <c r="E133" s="1977">
        <f>3106000/1.1</f>
        <v>2823636.3636363633</v>
      </c>
      <c r="F133" s="1977"/>
      <c r="G133" s="1977"/>
      <c r="H133" s="1977"/>
      <c r="I133" s="1977"/>
      <c r="J133" s="1977"/>
      <c r="K133" s="1977"/>
      <c r="L133" s="1978"/>
      <c r="M133" s="1977"/>
      <c r="N133" s="1977"/>
      <c r="O133" s="1977"/>
      <c r="P133" s="1977"/>
      <c r="Q133" s="1977"/>
      <c r="R133" s="1977"/>
    </row>
    <row r="134" spans="1:18" ht="49.5" customHeight="1">
      <c r="A134" s="2238"/>
      <c r="B134" s="1990" t="s">
        <v>2124</v>
      </c>
      <c r="C134" s="2248" t="s">
        <v>121</v>
      </c>
      <c r="D134" s="3637"/>
      <c r="E134" s="1977">
        <f>2903000/1.1</f>
        <v>2639090.9090909087</v>
      </c>
      <c r="F134" s="1977"/>
      <c r="G134" s="1977"/>
      <c r="H134" s="1977"/>
      <c r="I134" s="1977"/>
      <c r="J134" s="1977"/>
      <c r="K134" s="1977"/>
      <c r="L134" s="1978"/>
      <c r="M134" s="1977"/>
      <c r="N134" s="1977"/>
      <c r="O134" s="1977"/>
      <c r="P134" s="1977"/>
      <c r="Q134" s="1977"/>
      <c r="R134" s="1977"/>
    </row>
    <row r="135" spans="1:18" ht="49.5" customHeight="1">
      <c r="A135" s="2238"/>
      <c r="B135" s="1990" t="s">
        <v>2840</v>
      </c>
      <c r="C135" s="2248" t="s">
        <v>121</v>
      </c>
      <c r="D135" s="3637"/>
      <c r="E135" s="1977">
        <f>4176000/1.1</f>
        <v>3796363.6363636362</v>
      </c>
      <c r="F135" s="1977"/>
      <c r="G135" s="1977"/>
      <c r="H135" s="1977"/>
      <c r="I135" s="1977"/>
      <c r="J135" s="1977"/>
      <c r="K135" s="1977"/>
      <c r="L135" s="1978"/>
      <c r="M135" s="1977"/>
      <c r="N135" s="1977"/>
      <c r="O135" s="1977"/>
      <c r="P135" s="1977"/>
      <c r="Q135" s="1977"/>
      <c r="R135" s="1977"/>
    </row>
    <row r="136" spans="1:18" ht="49.5" customHeight="1">
      <c r="A136" s="2238"/>
      <c r="B136" s="1990" t="s">
        <v>2269</v>
      </c>
      <c r="C136" s="2248" t="s">
        <v>121</v>
      </c>
      <c r="D136" s="3637"/>
      <c r="E136" s="1977">
        <f>3972000/1.1</f>
        <v>3610909.0909090908</v>
      </c>
      <c r="F136" s="1977"/>
      <c r="G136" s="1977"/>
      <c r="H136" s="1977"/>
      <c r="I136" s="1977"/>
      <c r="J136" s="1977"/>
      <c r="K136" s="1977"/>
      <c r="L136" s="1978"/>
      <c r="M136" s="1977"/>
      <c r="N136" s="1977"/>
      <c r="O136" s="1977"/>
      <c r="P136" s="1977"/>
      <c r="Q136" s="1977"/>
      <c r="R136" s="1977"/>
    </row>
    <row r="137" spans="1:18" ht="66.75" customHeight="1">
      <c r="A137" s="2238">
        <v>5</v>
      </c>
      <c r="B137" s="3631" t="s">
        <v>2526</v>
      </c>
      <c r="C137" s="3631"/>
      <c r="D137" s="3631"/>
      <c r="E137" s="3631"/>
      <c r="F137" s="3631"/>
      <c r="G137" s="3631"/>
      <c r="H137" s="3631"/>
      <c r="I137" s="3631"/>
      <c r="J137" s="3631"/>
      <c r="K137" s="3631"/>
      <c r="L137" s="3631"/>
      <c r="M137" s="3631"/>
      <c r="N137" s="3631"/>
      <c r="O137" s="3631"/>
      <c r="P137" s="3631"/>
      <c r="Q137" s="3631"/>
      <c r="R137" s="3631"/>
    </row>
    <row r="138" spans="1:18" ht="37.5" customHeight="1">
      <c r="A138" s="2238"/>
      <c r="B138" s="3625" t="s">
        <v>2178</v>
      </c>
      <c r="C138" s="3625"/>
      <c r="D138" s="3625"/>
      <c r="E138" s="3629" t="s">
        <v>2527</v>
      </c>
      <c r="F138" s="3629"/>
      <c r="G138" s="3629"/>
      <c r="H138" s="3629"/>
      <c r="I138" s="3629"/>
      <c r="J138" s="3629"/>
      <c r="K138" s="3629"/>
      <c r="L138" s="3629"/>
      <c r="M138" s="3629"/>
      <c r="N138" s="3629"/>
      <c r="O138" s="3629"/>
      <c r="P138" s="3629"/>
      <c r="Q138" s="3629"/>
      <c r="R138" s="3629"/>
    </row>
    <row r="139" spans="1:18" ht="120.75" customHeight="1">
      <c r="A139" s="2238"/>
      <c r="B139" s="2239" t="s">
        <v>2179</v>
      </c>
      <c r="C139" s="2248" t="s">
        <v>2522</v>
      </c>
      <c r="D139" s="3623" t="s">
        <v>1729</v>
      </c>
      <c r="E139" s="1981"/>
      <c r="F139" s="1979"/>
      <c r="G139" s="3660">
        <v>458182</v>
      </c>
      <c r="H139" s="3661"/>
      <c r="I139" s="3661"/>
      <c r="J139" s="3661"/>
      <c r="K139" s="3661"/>
      <c r="L139" s="3661"/>
      <c r="M139" s="3661"/>
      <c r="N139" s="3661"/>
      <c r="O139" s="3661"/>
      <c r="P139" s="3661"/>
      <c r="Q139" s="3661"/>
      <c r="R139" s="3662"/>
    </row>
    <row r="140" spans="1:18" ht="120.75" customHeight="1">
      <c r="A140" s="2238"/>
      <c r="B140" s="2239" t="s">
        <v>2180</v>
      </c>
      <c r="C140" s="2248" t="s">
        <v>2522</v>
      </c>
      <c r="D140" s="3623"/>
      <c r="E140" s="1987"/>
      <c r="F140" s="1972"/>
      <c r="G140" s="3660">
        <v>496000</v>
      </c>
      <c r="H140" s="3661"/>
      <c r="I140" s="3661"/>
      <c r="J140" s="3661"/>
      <c r="K140" s="3661"/>
      <c r="L140" s="3661"/>
      <c r="M140" s="3661"/>
      <c r="N140" s="3661"/>
      <c r="O140" s="3661"/>
      <c r="P140" s="3661"/>
      <c r="Q140" s="3661"/>
      <c r="R140" s="3662"/>
    </row>
    <row r="141" spans="1:18" ht="120.75" customHeight="1">
      <c r="A141" s="2238"/>
      <c r="B141" s="2239" t="s">
        <v>2181</v>
      </c>
      <c r="C141" s="2248" t="s">
        <v>2522</v>
      </c>
      <c r="D141" s="3623"/>
      <c r="E141" s="1987"/>
      <c r="F141" s="1972"/>
      <c r="G141" s="3660">
        <v>492000</v>
      </c>
      <c r="H141" s="3661"/>
      <c r="I141" s="3661"/>
      <c r="J141" s="3661"/>
      <c r="K141" s="3661"/>
      <c r="L141" s="3661"/>
      <c r="M141" s="3661"/>
      <c r="N141" s="3661"/>
      <c r="O141" s="3661"/>
      <c r="P141" s="3661"/>
      <c r="Q141" s="3661"/>
      <c r="R141" s="3662"/>
    </row>
    <row r="142" spans="1:18" ht="120.75" customHeight="1">
      <c r="A142" s="2238"/>
      <c r="B142" s="2239" t="s">
        <v>2182</v>
      </c>
      <c r="C142" s="2248" t="s">
        <v>2522</v>
      </c>
      <c r="D142" s="3623" t="s">
        <v>1729</v>
      </c>
      <c r="E142" s="1987"/>
      <c r="F142" s="1972"/>
      <c r="G142" s="3660">
        <v>528000</v>
      </c>
      <c r="H142" s="3661"/>
      <c r="I142" s="3661"/>
      <c r="J142" s="3661"/>
      <c r="K142" s="3661"/>
      <c r="L142" s="3661"/>
      <c r="M142" s="3661"/>
      <c r="N142" s="3661"/>
      <c r="O142" s="3661"/>
      <c r="P142" s="3661"/>
      <c r="Q142" s="3661"/>
      <c r="R142" s="3662"/>
    </row>
    <row r="143" spans="1:18" ht="120.75" customHeight="1">
      <c r="A143" s="2238"/>
      <c r="B143" s="2239" t="s">
        <v>2183</v>
      </c>
      <c r="C143" s="2248" t="s">
        <v>2522</v>
      </c>
      <c r="D143" s="3623"/>
      <c r="E143" s="1987"/>
      <c r="F143" s="1972"/>
      <c r="G143" s="3660">
        <v>584727</v>
      </c>
      <c r="H143" s="3661"/>
      <c r="I143" s="3661"/>
      <c r="J143" s="3661"/>
      <c r="K143" s="3661"/>
      <c r="L143" s="3661"/>
      <c r="M143" s="3661"/>
      <c r="N143" s="3661"/>
      <c r="O143" s="3661"/>
      <c r="P143" s="3661"/>
      <c r="Q143" s="3661"/>
      <c r="R143" s="3662"/>
    </row>
    <row r="144" spans="1:18" ht="120.75" customHeight="1">
      <c r="A144" s="2238"/>
      <c r="B144" s="2239" t="s">
        <v>2184</v>
      </c>
      <c r="C144" s="2248" t="s">
        <v>2522</v>
      </c>
      <c r="D144" s="2248" t="s">
        <v>1729</v>
      </c>
      <c r="E144" s="1987"/>
      <c r="F144" s="1972"/>
      <c r="G144" s="3660">
        <v>516000</v>
      </c>
      <c r="H144" s="3661"/>
      <c r="I144" s="3661"/>
      <c r="J144" s="3661"/>
      <c r="K144" s="3661"/>
      <c r="L144" s="3661"/>
      <c r="M144" s="3661"/>
      <c r="N144" s="3661"/>
      <c r="O144" s="3661"/>
      <c r="P144" s="3661"/>
      <c r="Q144" s="3661"/>
      <c r="R144" s="3662"/>
    </row>
    <row r="145" spans="1:18" ht="120.75" customHeight="1">
      <c r="A145" s="2238"/>
      <c r="B145" s="2239" t="s">
        <v>2185</v>
      </c>
      <c r="C145" s="2248" t="s">
        <v>2522</v>
      </c>
      <c r="D145" s="3623" t="s">
        <v>1729</v>
      </c>
      <c r="E145" s="1987"/>
      <c r="F145" s="1972"/>
      <c r="G145" s="3660">
        <v>516000</v>
      </c>
      <c r="H145" s="3661"/>
      <c r="I145" s="3661"/>
      <c r="J145" s="3661"/>
      <c r="K145" s="3661"/>
      <c r="L145" s="3661"/>
      <c r="M145" s="3661"/>
      <c r="N145" s="3661"/>
      <c r="O145" s="3661"/>
      <c r="P145" s="3661"/>
      <c r="Q145" s="3661"/>
      <c r="R145" s="3662"/>
    </row>
    <row r="146" spans="1:18" ht="120.75" customHeight="1">
      <c r="A146" s="2238"/>
      <c r="B146" s="2239" t="s">
        <v>2186</v>
      </c>
      <c r="C146" s="2248" t="s">
        <v>2522</v>
      </c>
      <c r="D146" s="3623"/>
      <c r="E146" s="1987"/>
      <c r="F146" s="1972"/>
      <c r="G146" s="3660">
        <v>516000</v>
      </c>
      <c r="H146" s="3661"/>
      <c r="I146" s="3661"/>
      <c r="J146" s="3661"/>
      <c r="K146" s="3661"/>
      <c r="L146" s="3661"/>
      <c r="M146" s="3661"/>
      <c r="N146" s="3661"/>
      <c r="O146" s="3661"/>
      <c r="P146" s="3661"/>
      <c r="Q146" s="3661"/>
      <c r="R146" s="3662"/>
    </row>
    <row r="147" spans="1:18" ht="120.75" customHeight="1">
      <c r="A147" s="2238"/>
      <c r="B147" s="2239" t="s">
        <v>2187</v>
      </c>
      <c r="C147" s="2248" t="s">
        <v>2522</v>
      </c>
      <c r="D147" s="3623" t="s">
        <v>1729</v>
      </c>
      <c r="E147" s="1987"/>
      <c r="F147" s="1972"/>
      <c r="G147" s="3660">
        <v>524727</v>
      </c>
      <c r="H147" s="3661"/>
      <c r="I147" s="3661"/>
      <c r="J147" s="3661"/>
      <c r="K147" s="3661"/>
      <c r="L147" s="3661"/>
      <c r="M147" s="3661"/>
      <c r="N147" s="3661"/>
      <c r="O147" s="3661"/>
      <c r="P147" s="3661"/>
      <c r="Q147" s="3661"/>
      <c r="R147" s="3662"/>
    </row>
    <row r="148" spans="1:18" ht="120.75" customHeight="1">
      <c r="A148" s="2238"/>
      <c r="B148" s="2239" t="s">
        <v>2188</v>
      </c>
      <c r="C148" s="2248" t="s">
        <v>2522</v>
      </c>
      <c r="D148" s="3623"/>
      <c r="E148" s="1987"/>
      <c r="F148" s="1972"/>
      <c r="G148" s="3660">
        <v>824727</v>
      </c>
      <c r="H148" s="3661"/>
      <c r="I148" s="3661"/>
      <c r="J148" s="3661"/>
      <c r="K148" s="3661"/>
      <c r="L148" s="3661"/>
      <c r="M148" s="3661"/>
      <c r="N148" s="3661"/>
      <c r="O148" s="3661"/>
      <c r="P148" s="3661"/>
      <c r="Q148" s="3661"/>
      <c r="R148" s="3662"/>
    </row>
    <row r="149" spans="1:18" ht="120.75" customHeight="1">
      <c r="A149" s="2238"/>
      <c r="B149" s="2239" t="s">
        <v>2529</v>
      </c>
      <c r="C149" s="2248" t="s">
        <v>2522</v>
      </c>
      <c r="D149" s="3623" t="s">
        <v>1729</v>
      </c>
      <c r="E149" s="1987"/>
      <c r="F149" s="1972"/>
      <c r="G149" s="3660">
        <v>824727</v>
      </c>
      <c r="H149" s="3661"/>
      <c r="I149" s="3661"/>
      <c r="J149" s="3661"/>
      <c r="K149" s="3661"/>
      <c r="L149" s="3661"/>
      <c r="M149" s="3661"/>
      <c r="N149" s="3661"/>
      <c r="O149" s="3661"/>
      <c r="P149" s="3661"/>
      <c r="Q149" s="3661"/>
      <c r="R149" s="3662"/>
    </row>
    <row r="150" spans="1:18" ht="120.75" customHeight="1">
      <c r="A150" s="2238"/>
      <c r="B150" s="2239" t="s">
        <v>2190</v>
      </c>
      <c r="C150" s="2248" t="s">
        <v>2522</v>
      </c>
      <c r="D150" s="3623"/>
      <c r="E150" s="1987"/>
      <c r="F150" s="1972"/>
      <c r="G150" s="3660">
        <v>584727</v>
      </c>
      <c r="H150" s="3661"/>
      <c r="I150" s="3661"/>
      <c r="J150" s="3661"/>
      <c r="K150" s="3661"/>
      <c r="L150" s="3661"/>
      <c r="M150" s="3661"/>
      <c r="N150" s="3661"/>
      <c r="O150" s="3661"/>
      <c r="P150" s="3661"/>
      <c r="Q150" s="3661"/>
      <c r="R150" s="3662"/>
    </row>
    <row r="151" spans="1:18" ht="120.75" customHeight="1">
      <c r="A151" s="2238"/>
      <c r="B151" s="3625" t="s">
        <v>2177</v>
      </c>
      <c r="C151" s="3625"/>
      <c r="D151" s="3625"/>
      <c r="E151" s="1987"/>
      <c r="F151" s="1972"/>
      <c r="G151" s="1972"/>
      <c r="H151" s="2245"/>
      <c r="I151" s="1972"/>
      <c r="J151" s="1972"/>
      <c r="K151" s="1987"/>
      <c r="L151" s="1987"/>
      <c r="M151" s="2255"/>
      <c r="N151" s="1972"/>
      <c r="O151" s="1972"/>
      <c r="P151" s="2245"/>
      <c r="Q151" s="2245"/>
      <c r="R151" s="2245"/>
    </row>
    <row r="152" spans="1:18" ht="120.75" customHeight="1">
      <c r="A152" s="2238"/>
      <c r="B152" s="2239" t="s">
        <v>2191</v>
      </c>
      <c r="C152" s="2248" t="s">
        <v>2522</v>
      </c>
      <c r="D152" s="3623" t="s">
        <v>1729</v>
      </c>
      <c r="E152" s="1987"/>
      <c r="F152" s="1972"/>
      <c r="G152" s="3660">
        <v>300200</v>
      </c>
      <c r="H152" s="3661"/>
      <c r="I152" s="3661"/>
      <c r="J152" s="3661"/>
      <c r="K152" s="3661"/>
      <c r="L152" s="3661"/>
      <c r="M152" s="3661"/>
      <c r="N152" s="3661"/>
      <c r="O152" s="3661"/>
      <c r="P152" s="3661"/>
      <c r="Q152" s="3661"/>
      <c r="R152" s="3662"/>
    </row>
    <row r="153" spans="1:18" ht="120.75" customHeight="1">
      <c r="A153" s="2238"/>
      <c r="B153" s="2239" t="s">
        <v>2192</v>
      </c>
      <c r="C153" s="2248" t="s">
        <v>2522</v>
      </c>
      <c r="D153" s="3623"/>
      <c r="E153" s="1987"/>
      <c r="F153" s="1972"/>
      <c r="G153" s="3660">
        <v>281200</v>
      </c>
      <c r="H153" s="3661"/>
      <c r="I153" s="3661"/>
      <c r="J153" s="3661"/>
      <c r="K153" s="3661"/>
      <c r="L153" s="3661"/>
      <c r="M153" s="3661"/>
      <c r="N153" s="3661"/>
      <c r="O153" s="3661"/>
      <c r="P153" s="3661"/>
      <c r="Q153" s="3661"/>
      <c r="R153" s="3662"/>
    </row>
    <row r="154" spans="1:18" ht="120.75" customHeight="1">
      <c r="A154" s="2238"/>
      <c r="B154" s="2239" t="s">
        <v>2193</v>
      </c>
      <c r="C154" s="2248" t="s">
        <v>2522</v>
      </c>
      <c r="D154" s="3623" t="s">
        <v>1729</v>
      </c>
      <c r="E154" s="1987"/>
      <c r="F154" s="1972"/>
      <c r="G154" s="3660">
        <v>372000</v>
      </c>
      <c r="H154" s="3661"/>
      <c r="I154" s="3661"/>
      <c r="J154" s="3661"/>
      <c r="K154" s="3661"/>
      <c r="L154" s="3661"/>
      <c r="M154" s="3661"/>
      <c r="N154" s="3661"/>
      <c r="O154" s="3661"/>
      <c r="P154" s="3661"/>
      <c r="Q154" s="3661"/>
      <c r="R154" s="3662"/>
    </row>
    <row r="155" spans="1:18" ht="120.75" customHeight="1">
      <c r="A155" s="2238"/>
      <c r="B155" s="2239" t="s">
        <v>2194</v>
      </c>
      <c r="C155" s="2248" t="s">
        <v>2522</v>
      </c>
      <c r="D155" s="3623"/>
      <c r="E155" s="1987"/>
      <c r="F155" s="1972"/>
      <c r="G155" s="3660">
        <v>281200</v>
      </c>
      <c r="H155" s="3661"/>
      <c r="I155" s="3661"/>
      <c r="J155" s="3661"/>
      <c r="K155" s="3661"/>
      <c r="L155" s="3661"/>
      <c r="M155" s="3661"/>
      <c r="N155" s="3661"/>
      <c r="O155" s="3661"/>
      <c r="P155" s="3661"/>
      <c r="Q155" s="3661"/>
      <c r="R155" s="3662"/>
    </row>
    <row r="156" spans="1:18" ht="120.75" customHeight="1">
      <c r="A156" s="2238"/>
      <c r="B156" s="2239" t="s">
        <v>2195</v>
      </c>
      <c r="C156" s="2248" t="s">
        <v>2522</v>
      </c>
      <c r="D156" s="2247"/>
      <c r="E156" s="1987"/>
      <c r="F156" s="1972"/>
      <c r="G156" s="3660">
        <v>384300</v>
      </c>
      <c r="H156" s="3661"/>
      <c r="I156" s="3661"/>
      <c r="J156" s="3661"/>
      <c r="K156" s="3661"/>
      <c r="L156" s="3661"/>
      <c r="M156" s="3661"/>
      <c r="N156" s="3661"/>
      <c r="O156" s="3661"/>
      <c r="P156" s="3661"/>
      <c r="Q156" s="3661"/>
      <c r="R156" s="3662"/>
    </row>
    <row r="157" spans="1:18" ht="29.25" hidden="1" customHeight="1">
      <c r="A157" s="2238" t="s">
        <v>1835</v>
      </c>
      <c r="B157" s="2245" t="s">
        <v>1834</v>
      </c>
      <c r="C157" s="2248"/>
      <c r="D157" s="2248"/>
      <c r="E157" s="1972"/>
      <c r="F157" s="1972"/>
      <c r="G157" s="1972"/>
      <c r="H157" s="2245"/>
      <c r="I157" s="1972"/>
      <c r="J157" s="1972"/>
      <c r="K157" s="1972"/>
      <c r="L157" s="1973"/>
      <c r="M157" s="1987"/>
      <c r="N157" s="1972"/>
      <c r="O157" s="1972"/>
      <c r="P157" s="2245"/>
      <c r="Q157" s="2245"/>
      <c r="R157" s="2245"/>
    </row>
    <row r="158" spans="1:18" ht="57" hidden="1" customHeight="1">
      <c r="A158" s="2238">
        <v>1</v>
      </c>
      <c r="B158" s="3625" t="s">
        <v>2261</v>
      </c>
      <c r="C158" s="3625"/>
      <c r="D158" s="3625"/>
      <c r="E158" s="3625"/>
      <c r="F158" s="3625"/>
      <c r="G158" s="3625"/>
      <c r="H158" s="3625"/>
      <c r="I158" s="3625"/>
      <c r="J158" s="3625"/>
      <c r="K158" s="3625"/>
      <c r="L158" s="3625"/>
      <c r="M158" s="3625"/>
      <c r="N158" s="3625"/>
      <c r="O158" s="3625"/>
      <c r="P158" s="3625"/>
      <c r="Q158" s="3625"/>
      <c r="R158" s="3625"/>
    </row>
    <row r="159" spans="1:18" ht="39.75" hidden="1" customHeight="1">
      <c r="A159" s="2238"/>
      <c r="B159" s="3625" t="s">
        <v>1527</v>
      </c>
      <c r="C159" s="3625"/>
      <c r="D159" s="3625"/>
      <c r="E159" s="3628" t="s">
        <v>1841</v>
      </c>
      <c r="F159" s="3628"/>
      <c r="G159" s="3628"/>
      <c r="H159" s="3628"/>
      <c r="I159" s="3628"/>
      <c r="J159" s="3628"/>
      <c r="K159" s="3628"/>
      <c r="L159" s="3628"/>
      <c r="M159" s="3628"/>
      <c r="N159" s="3628"/>
      <c r="O159" s="3628"/>
      <c r="P159" s="3628"/>
      <c r="Q159" s="3628"/>
      <c r="R159" s="3628"/>
    </row>
    <row r="160" spans="1:18" ht="46.5" hidden="1" customHeight="1">
      <c r="A160" s="2248"/>
      <c r="B160" s="2239" t="s">
        <v>1528</v>
      </c>
      <c r="C160" s="2248" t="s">
        <v>32</v>
      </c>
      <c r="D160" s="3623" t="s">
        <v>1529</v>
      </c>
      <c r="E160" s="2250">
        <v>22091</v>
      </c>
      <c r="F160" s="2250"/>
      <c r="G160" s="2250"/>
      <c r="H160" s="2250"/>
      <c r="I160" s="2250"/>
      <c r="J160" s="2250"/>
      <c r="K160" s="2250"/>
      <c r="L160" s="2250" t="s">
        <v>11</v>
      </c>
      <c r="M160" s="2250"/>
      <c r="N160" s="2250"/>
      <c r="O160" s="2250"/>
      <c r="P160" s="2250"/>
      <c r="Q160" s="2250"/>
      <c r="R160" s="2250"/>
    </row>
    <row r="161" spans="1:18" ht="46.5" hidden="1" customHeight="1">
      <c r="A161" s="2248"/>
      <c r="B161" s="2239" t="s">
        <v>2370</v>
      </c>
      <c r="C161" s="2248" t="s">
        <v>32</v>
      </c>
      <c r="D161" s="3623"/>
      <c r="E161" s="2250">
        <v>21909</v>
      </c>
      <c r="F161" s="2250"/>
      <c r="G161" s="2250"/>
      <c r="H161" s="2250"/>
      <c r="I161" s="2250"/>
      <c r="J161" s="2250"/>
      <c r="K161" s="2250"/>
      <c r="L161" s="2250" t="s">
        <v>11</v>
      </c>
      <c r="M161" s="2250"/>
      <c r="N161" s="2250"/>
      <c r="O161" s="2250"/>
      <c r="P161" s="2250"/>
      <c r="Q161" s="2250"/>
      <c r="R161" s="2250"/>
    </row>
    <row r="162" spans="1:18" ht="46.5" hidden="1" customHeight="1">
      <c r="A162" s="2248"/>
      <c r="B162" s="2239" t="s">
        <v>1531</v>
      </c>
      <c r="C162" s="2248" t="s">
        <v>32</v>
      </c>
      <c r="D162" s="3623"/>
      <c r="E162" s="2250">
        <v>22091</v>
      </c>
      <c r="F162" s="2250"/>
      <c r="G162" s="2250"/>
      <c r="H162" s="2250"/>
      <c r="I162" s="2250"/>
      <c r="J162" s="2250"/>
      <c r="K162" s="2250"/>
      <c r="L162" s="2250" t="s">
        <v>11</v>
      </c>
      <c r="M162" s="2250"/>
      <c r="N162" s="2250"/>
      <c r="O162" s="2250"/>
      <c r="P162" s="2250"/>
      <c r="Q162" s="2250"/>
      <c r="R162" s="2250"/>
    </row>
    <row r="163" spans="1:18" ht="31.5" hidden="1" customHeight="1">
      <c r="A163" s="2238"/>
      <c r="B163" s="3625" t="s">
        <v>1633</v>
      </c>
      <c r="C163" s="3625"/>
      <c r="D163" s="2240"/>
      <c r="E163" s="2250"/>
      <c r="F163" s="2250"/>
      <c r="G163" s="2250"/>
      <c r="H163" s="2250"/>
      <c r="I163" s="2250"/>
      <c r="J163" s="2250"/>
      <c r="K163" s="2250"/>
      <c r="L163" s="2250" t="s">
        <v>11</v>
      </c>
      <c r="M163" s="2250"/>
      <c r="N163" s="2250"/>
      <c r="O163" s="2250"/>
      <c r="P163" s="2250"/>
      <c r="Q163" s="2250"/>
      <c r="R163" s="2250"/>
    </row>
    <row r="164" spans="1:18" ht="60.75" hidden="1" customHeight="1">
      <c r="A164" s="2248"/>
      <c r="B164" s="2239" t="s">
        <v>1806</v>
      </c>
      <c r="C164" s="2248" t="s">
        <v>32</v>
      </c>
      <c r="D164" s="3623" t="s">
        <v>1529</v>
      </c>
      <c r="E164" s="2250">
        <v>22727</v>
      </c>
      <c r="F164" s="2250"/>
      <c r="G164" s="2250"/>
      <c r="H164" s="2250"/>
      <c r="I164" s="2250"/>
      <c r="J164" s="2250"/>
      <c r="K164" s="2250"/>
      <c r="L164" s="2250" t="s">
        <v>11</v>
      </c>
      <c r="M164" s="2250"/>
      <c r="N164" s="2250"/>
      <c r="O164" s="2250"/>
      <c r="P164" s="2250"/>
      <c r="Q164" s="2250"/>
      <c r="R164" s="2250"/>
    </row>
    <row r="165" spans="1:18" ht="60.75" hidden="1" customHeight="1">
      <c r="A165" s="2248"/>
      <c r="B165" s="2239" t="s">
        <v>1807</v>
      </c>
      <c r="C165" s="2248" t="s">
        <v>32</v>
      </c>
      <c r="D165" s="3623"/>
      <c r="E165" s="2250">
        <v>24636</v>
      </c>
      <c r="F165" s="2250"/>
      <c r="G165" s="2250"/>
      <c r="H165" s="2250"/>
      <c r="I165" s="2250"/>
      <c r="J165" s="2250"/>
      <c r="K165" s="2250"/>
      <c r="L165" s="2250" t="s">
        <v>11</v>
      </c>
      <c r="M165" s="2250"/>
      <c r="N165" s="2250"/>
      <c r="O165" s="2250"/>
      <c r="P165" s="2250"/>
      <c r="Q165" s="2250"/>
      <c r="R165" s="2250"/>
    </row>
    <row r="166" spans="1:18" ht="60.75" hidden="1" customHeight="1">
      <c r="A166" s="2248"/>
      <c r="B166" s="2239" t="s">
        <v>1808</v>
      </c>
      <c r="C166" s="2248" t="s">
        <v>32</v>
      </c>
      <c r="D166" s="3623"/>
      <c r="E166" s="2250">
        <v>25091</v>
      </c>
      <c r="F166" s="2250"/>
      <c r="G166" s="2250"/>
      <c r="H166" s="2250"/>
      <c r="I166" s="2250"/>
      <c r="J166" s="2250"/>
      <c r="K166" s="2250"/>
      <c r="L166" s="2250" t="s">
        <v>11</v>
      </c>
      <c r="M166" s="2250"/>
      <c r="N166" s="2250"/>
      <c r="O166" s="2250"/>
      <c r="P166" s="2250"/>
      <c r="Q166" s="2250"/>
      <c r="R166" s="2250"/>
    </row>
    <row r="167" spans="1:18" ht="60.75" hidden="1" customHeight="1">
      <c r="A167" s="2248"/>
      <c r="B167" s="2239" t="s">
        <v>2371</v>
      </c>
      <c r="C167" s="2248" t="s">
        <v>32</v>
      </c>
      <c r="D167" s="2240"/>
      <c r="E167" s="2250">
        <v>25091</v>
      </c>
      <c r="F167" s="2250"/>
      <c r="G167" s="2250"/>
      <c r="H167" s="2250"/>
      <c r="I167" s="2250"/>
      <c r="J167" s="2250"/>
      <c r="K167" s="2250"/>
      <c r="L167" s="2250" t="s">
        <v>11</v>
      </c>
      <c r="M167" s="2250"/>
      <c r="N167" s="2250"/>
      <c r="O167" s="2250"/>
      <c r="P167" s="2250"/>
      <c r="Q167" s="2250"/>
      <c r="R167" s="2250"/>
    </row>
    <row r="168" spans="1:18" ht="31.5" hidden="1" customHeight="1">
      <c r="A168" s="2238"/>
      <c r="B168" s="3625" t="s">
        <v>1537</v>
      </c>
      <c r="C168" s="3625"/>
      <c r="D168" s="3625"/>
      <c r="E168" s="2250"/>
      <c r="F168" s="2250"/>
      <c r="G168" s="2250"/>
      <c r="H168" s="2250"/>
      <c r="I168" s="2250"/>
      <c r="J168" s="2250"/>
      <c r="K168" s="2250"/>
      <c r="L168" s="2250" t="s">
        <v>11</v>
      </c>
      <c r="M168" s="2250"/>
      <c r="N168" s="2250"/>
      <c r="O168" s="2250"/>
      <c r="P168" s="2250"/>
      <c r="Q168" s="2250"/>
      <c r="R168" s="2250"/>
    </row>
    <row r="169" spans="1:18" ht="33" hidden="1">
      <c r="A169" s="2248"/>
      <c r="B169" s="2239" t="s">
        <v>1810</v>
      </c>
      <c r="C169" s="2248" t="s">
        <v>32</v>
      </c>
      <c r="D169" s="2248" t="s">
        <v>1539</v>
      </c>
      <c r="E169" s="2250">
        <v>24818</v>
      </c>
      <c r="F169" s="2250"/>
      <c r="G169" s="2250"/>
      <c r="H169" s="2250"/>
      <c r="I169" s="2250"/>
      <c r="J169" s="2250"/>
      <c r="K169" s="2250"/>
      <c r="L169" s="2250" t="s">
        <v>11</v>
      </c>
      <c r="M169" s="2250"/>
      <c r="N169" s="2250"/>
      <c r="O169" s="2250"/>
      <c r="P169" s="2250"/>
      <c r="Q169" s="2250"/>
      <c r="R169" s="2250"/>
    </row>
    <row r="170" spans="1:18" ht="31.5" hidden="1" customHeight="1">
      <c r="A170" s="2238"/>
      <c r="B170" s="3625" t="s">
        <v>1540</v>
      </c>
      <c r="C170" s="3625"/>
      <c r="D170" s="3625"/>
      <c r="E170" s="2250"/>
      <c r="F170" s="2250"/>
      <c r="G170" s="2250"/>
      <c r="H170" s="2250"/>
      <c r="I170" s="2250"/>
      <c r="J170" s="2250"/>
      <c r="K170" s="2250"/>
      <c r="L170" s="2250" t="s">
        <v>11</v>
      </c>
      <c r="M170" s="2250"/>
      <c r="N170" s="2250"/>
      <c r="O170" s="2250"/>
      <c r="P170" s="2250"/>
      <c r="Q170" s="2250"/>
      <c r="R170" s="2250"/>
    </row>
    <row r="171" spans="1:18" ht="55.5" hidden="1" customHeight="1">
      <c r="A171" s="2248"/>
      <c r="B171" s="2239" t="s">
        <v>1811</v>
      </c>
      <c r="C171" s="2248" t="s">
        <v>32</v>
      </c>
      <c r="D171" s="2248" t="s">
        <v>1554</v>
      </c>
      <c r="E171" s="2250">
        <v>18000</v>
      </c>
      <c r="F171" s="2250"/>
      <c r="G171" s="2250"/>
      <c r="H171" s="2250"/>
      <c r="I171" s="2250"/>
      <c r="J171" s="2250"/>
      <c r="K171" s="2250"/>
      <c r="L171" s="2250" t="s">
        <v>11</v>
      </c>
      <c r="M171" s="2250"/>
      <c r="N171" s="2250"/>
      <c r="O171" s="2250"/>
      <c r="P171" s="2250"/>
      <c r="Q171" s="2250"/>
      <c r="R171" s="2250"/>
    </row>
    <row r="172" spans="1:18" ht="23.25" customHeight="1">
      <c r="A172" s="1991" t="s">
        <v>1832</v>
      </c>
      <c r="B172" s="3625" t="s">
        <v>1831</v>
      </c>
      <c r="C172" s="3625"/>
      <c r="D172" s="3625"/>
      <c r="E172" s="3625"/>
      <c r="F172" s="3625"/>
      <c r="G172" s="3625"/>
      <c r="H172" s="3625"/>
      <c r="I172" s="3625"/>
      <c r="J172" s="3625"/>
      <c r="K172" s="3625"/>
      <c r="L172" s="3625"/>
      <c r="M172" s="3625"/>
      <c r="N172" s="3625"/>
      <c r="O172" s="3625"/>
      <c r="P172" s="3625"/>
      <c r="Q172" s="3625"/>
      <c r="R172" s="3625"/>
    </row>
    <row r="173" spans="1:18" ht="42.75" customHeight="1">
      <c r="A173" s="2238">
        <v>1</v>
      </c>
      <c r="B173" s="3625" t="s">
        <v>3082</v>
      </c>
      <c r="C173" s="3625"/>
      <c r="D173" s="3625"/>
      <c r="E173" s="3625"/>
      <c r="F173" s="3625"/>
      <c r="G173" s="3625"/>
      <c r="H173" s="3625"/>
      <c r="I173" s="3625"/>
      <c r="J173" s="3625"/>
      <c r="K173" s="3625"/>
      <c r="L173" s="3625"/>
      <c r="M173" s="3625"/>
      <c r="N173" s="3625"/>
      <c r="O173" s="3625"/>
      <c r="P173" s="3625"/>
      <c r="Q173" s="3625"/>
      <c r="R173" s="3625"/>
    </row>
    <row r="174" spans="1:18" ht="27" customHeight="1">
      <c r="A174" s="2248"/>
      <c r="B174" s="2245"/>
      <c r="C174" s="2238"/>
      <c r="D174" s="1992"/>
      <c r="E174" s="2256"/>
      <c r="F174" s="3629" t="s">
        <v>1370</v>
      </c>
      <c r="G174" s="3629"/>
      <c r="H174" s="3629"/>
      <c r="I174" s="3629"/>
      <c r="J174" s="3629"/>
      <c r="K174" s="3629"/>
      <c r="L174" s="3629"/>
      <c r="M174" s="3629"/>
      <c r="N174" s="3629"/>
      <c r="O174" s="3629"/>
      <c r="P174" s="3629"/>
      <c r="Q174" s="3629"/>
      <c r="R174" s="2245"/>
    </row>
    <row r="175" spans="1:18" ht="33.75" customHeight="1">
      <c r="A175" s="2248"/>
      <c r="B175" s="2238" t="s">
        <v>1277</v>
      </c>
      <c r="C175" s="2248"/>
      <c r="D175" s="2250"/>
      <c r="E175" s="2250"/>
      <c r="F175" s="2250"/>
      <c r="G175" s="2250"/>
      <c r="H175" s="2250"/>
      <c r="I175" s="2250"/>
      <c r="J175" s="2250"/>
      <c r="K175" s="2250"/>
      <c r="L175" s="1974"/>
      <c r="M175" s="2250"/>
      <c r="N175" s="1993"/>
      <c r="O175" s="1993"/>
      <c r="P175" s="1993"/>
      <c r="Q175" s="1993"/>
      <c r="R175" s="2245"/>
    </row>
    <row r="176" spans="1:18" ht="64.5" customHeight="1">
      <c r="A176" s="2248"/>
      <c r="B176" s="1994" t="s">
        <v>1235</v>
      </c>
      <c r="C176" s="2251" t="s">
        <v>111</v>
      </c>
      <c r="D176" s="1995"/>
      <c r="E176" s="1996"/>
      <c r="F176" s="1993"/>
      <c r="G176" s="3660">
        <v>1253636</v>
      </c>
      <c r="H176" s="3661"/>
      <c r="I176" s="3661"/>
      <c r="J176" s="3661"/>
      <c r="K176" s="3661"/>
      <c r="L176" s="3661"/>
      <c r="M176" s="3661"/>
      <c r="N176" s="3661"/>
      <c r="O176" s="3661"/>
      <c r="P176" s="3661"/>
      <c r="Q176" s="3661"/>
      <c r="R176" s="3662"/>
    </row>
    <row r="177" spans="1:18" ht="64.5" customHeight="1">
      <c r="A177" s="2248"/>
      <c r="B177" s="1994" t="s">
        <v>1236</v>
      </c>
      <c r="C177" s="2251" t="s">
        <v>111</v>
      </c>
      <c r="D177" s="1995"/>
      <c r="E177" s="1996"/>
      <c r="F177" s="1993"/>
      <c r="G177" s="3660">
        <v>1562727</v>
      </c>
      <c r="H177" s="3661"/>
      <c r="I177" s="3661"/>
      <c r="J177" s="3661"/>
      <c r="K177" s="3661"/>
      <c r="L177" s="3661"/>
      <c r="M177" s="3661"/>
      <c r="N177" s="3661"/>
      <c r="O177" s="3661"/>
      <c r="P177" s="3661"/>
      <c r="Q177" s="3661"/>
      <c r="R177" s="3662"/>
    </row>
    <row r="178" spans="1:18" ht="64.5" customHeight="1">
      <c r="A178" s="2248"/>
      <c r="B178" s="1994" t="s">
        <v>1238</v>
      </c>
      <c r="C178" s="2251" t="s">
        <v>111</v>
      </c>
      <c r="D178" s="2257"/>
      <c r="E178" s="1997"/>
      <c r="F178" s="1998"/>
      <c r="G178" s="3660">
        <v>2228182</v>
      </c>
      <c r="H178" s="3661"/>
      <c r="I178" s="3661"/>
      <c r="J178" s="3661"/>
      <c r="K178" s="3661"/>
      <c r="L178" s="3661"/>
      <c r="M178" s="3661"/>
      <c r="N178" s="3661"/>
      <c r="O178" s="3661"/>
      <c r="P178" s="3661"/>
      <c r="Q178" s="3661"/>
      <c r="R178" s="3662"/>
    </row>
    <row r="179" spans="1:18" ht="64.5" customHeight="1">
      <c r="A179" s="2248"/>
      <c r="B179" s="2238" t="s">
        <v>1276</v>
      </c>
      <c r="C179" s="2248"/>
      <c r="D179" s="1971"/>
      <c r="E179" s="1972"/>
      <c r="F179" s="1971"/>
      <c r="G179" s="1971"/>
      <c r="H179" s="1971"/>
      <c r="I179" s="1971"/>
      <c r="J179" s="1971"/>
      <c r="K179" s="1971"/>
      <c r="L179" s="1973"/>
      <c r="M179" s="1971"/>
      <c r="N179" s="1993"/>
      <c r="O179" s="1993"/>
      <c r="P179" s="1993"/>
      <c r="Q179" s="1993"/>
      <c r="R179" s="1999"/>
    </row>
    <row r="180" spans="1:18" ht="64.5" customHeight="1">
      <c r="A180" s="2248"/>
      <c r="B180" s="1994" t="s">
        <v>1813</v>
      </c>
      <c r="C180" s="2251" t="s">
        <v>111</v>
      </c>
      <c r="D180" s="1995"/>
      <c r="E180" s="1996"/>
      <c r="F180" s="1993"/>
      <c r="G180" s="3660">
        <v>2662818</v>
      </c>
      <c r="H180" s="3661"/>
      <c r="I180" s="3661"/>
      <c r="J180" s="3661"/>
      <c r="K180" s="3661"/>
      <c r="L180" s="3661"/>
      <c r="M180" s="3661"/>
      <c r="N180" s="3661"/>
      <c r="O180" s="3661"/>
      <c r="P180" s="3661"/>
      <c r="Q180" s="3661"/>
      <c r="R180" s="3662"/>
    </row>
    <row r="181" spans="1:18" ht="64.5" customHeight="1">
      <c r="A181" s="2248"/>
      <c r="B181" s="1994" t="s">
        <v>1251</v>
      </c>
      <c r="C181" s="2251" t="s">
        <v>111</v>
      </c>
      <c r="D181" s="2001"/>
      <c r="E181" s="2002"/>
      <c r="F181" s="2000"/>
      <c r="G181" s="3660">
        <v>3273818</v>
      </c>
      <c r="H181" s="3661"/>
      <c r="I181" s="3661"/>
      <c r="J181" s="3661"/>
      <c r="K181" s="3661"/>
      <c r="L181" s="3661"/>
      <c r="M181" s="3661"/>
      <c r="N181" s="3661"/>
      <c r="O181" s="3661"/>
      <c r="P181" s="3661"/>
      <c r="Q181" s="3661"/>
      <c r="R181" s="3662"/>
    </row>
    <row r="182" spans="1:18" ht="64.5" customHeight="1">
      <c r="A182" s="2248"/>
      <c r="B182" s="1994" t="s">
        <v>1248</v>
      </c>
      <c r="C182" s="2251" t="s">
        <v>111</v>
      </c>
      <c r="D182" s="2001"/>
      <c r="E182" s="2002"/>
      <c r="F182" s="2002"/>
      <c r="G182" s="3660">
        <v>4117000</v>
      </c>
      <c r="H182" s="3661"/>
      <c r="I182" s="3661"/>
      <c r="J182" s="3661"/>
      <c r="K182" s="3661"/>
      <c r="L182" s="3661"/>
      <c r="M182" s="3661"/>
      <c r="N182" s="3661"/>
      <c r="O182" s="3661"/>
      <c r="P182" s="3661"/>
      <c r="Q182" s="3661"/>
      <c r="R182" s="3662"/>
    </row>
    <row r="183" spans="1:18" ht="64.5" customHeight="1">
      <c r="A183" s="2248"/>
      <c r="B183" s="1994" t="s">
        <v>1249</v>
      </c>
      <c r="C183" s="2251" t="s">
        <v>111</v>
      </c>
      <c r="D183" s="2001"/>
      <c r="E183" s="2002"/>
      <c r="F183" s="2002"/>
      <c r="G183" s="3660">
        <v>2279636</v>
      </c>
      <c r="H183" s="3661"/>
      <c r="I183" s="3661"/>
      <c r="J183" s="3661"/>
      <c r="K183" s="3661"/>
      <c r="L183" s="3661"/>
      <c r="M183" s="3661"/>
      <c r="N183" s="3661"/>
      <c r="O183" s="3661"/>
      <c r="P183" s="3661"/>
      <c r="Q183" s="3661"/>
      <c r="R183" s="3662"/>
    </row>
    <row r="184" spans="1:18" ht="64.5" customHeight="1">
      <c r="A184" s="2248"/>
      <c r="B184" s="2238" t="s">
        <v>1093</v>
      </c>
      <c r="C184" s="2248"/>
      <c r="D184" s="1971"/>
      <c r="E184" s="1972"/>
      <c r="F184" s="1971"/>
      <c r="G184" s="1971"/>
      <c r="H184" s="1971"/>
      <c r="I184" s="1971"/>
      <c r="J184" s="1971"/>
      <c r="K184" s="1971"/>
      <c r="L184" s="1973"/>
      <c r="M184" s="1971"/>
      <c r="N184" s="1971"/>
      <c r="O184" s="1971"/>
      <c r="P184" s="1971"/>
      <c r="Q184" s="1971"/>
      <c r="R184" s="2245"/>
    </row>
    <row r="185" spans="1:18" ht="64.5" customHeight="1">
      <c r="A185" s="2248"/>
      <c r="B185" s="2003" t="s">
        <v>1241</v>
      </c>
      <c r="C185" s="2248"/>
      <c r="D185" s="1971"/>
      <c r="E185" s="1972"/>
      <c r="F185" s="1971"/>
      <c r="G185" s="1971"/>
      <c r="H185" s="1971"/>
      <c r="I185" s="1971"/>
      <c r="J185" s="1971"/>
      <c r="K185" s="1971"/>
      <c r="L185" s="1973"/>
      <c r="M185" s="1971"/>
      <c r="N185" s="2002"/>
      <c r="O185" s="2002"/>
      <c r="P185" s="2002"/>
      <c r="Q185" s="2002"/>
      <c r="R185" s="2245"/>
    </row>
    <row r="186" spans="1:18" ht="64.5" customHeight="1">
      <c r="A186" s="2248"/>
      <c r="B186" s="1994" t="s">
        <v>3013</v>
      </c>
      <c r="C186" s="2248" t="s">
        <v>28</v>
      </c>
      <c r="D186" s="2001"/>
      <c r="E186" s="2002"/>
      <c r="F186" s="2002"/>
      <c r="G186" s="3660">
        <v>330091</v>
      </c>
      <c r="H186" s="3661"/>
      <c r="I186" s="3661"/>
      <c r="J186" s="3661"/>
      <c r="K186" s="3661"/>
      <c r="L186" s="3661"/>
      <c r="M186" s="3661"/>
      <c r="N186" s="3661"/>
      <c r="O186" s="3661"/>
      <c r="P186" s="3661"/>
      <c r="Q186" s="3661"/>
      <c r="R186" s="3662"/>
    </row>
    <row r="187" spans="1:18" ht="64.5" customHeight="1">
      <c r="A187" s="2248"/>
      <c r="B187" s="1994" t="s">
        <v>1243</v>
      </c>
      <c r="C187" s="2248" t="s">
        <v>28</v>
      </c>
      <c r="D187" s="2001"/>
      <c r="E187" s="2002"/>
      <c r="F187" s="2002"/>
      <c r="G187" s="3660">
        <v>308000</v>
      </c>
      <c r="H187" s="3661"/>
      <c r="I187" s="3661"/>
      <c r="J187" s="3661"/>
      <c r="K187" s="3661"/>
      <c r="L187" s="3661"/>
      <c r="M187" s="3661"/>
      <c r="N187" s="3661"/>
      <c r="O187" s="3661"/>
      <c r="P187" s="3661"/>
      <c r="Q187" s="3661"/>
      <c r="R187" s="3662"/>
    </row>
    <row r="188" spans="1:18" ht="64.5" customHeight="1">
      <c r="A188" s="2248"/>
      <c r="B188" s="2003" t="s">
        <v>1245</v>
      </c>
      <c r="C188" s="2248"/>
      <c r="D188" s="1971"/>
      <c r="E188" s="1972"/>
      <c r="F188" s="1973"/>
      <c r="G188" s="1973"/>
      <c r="H188" s="1973"/>
      <c r="I188" s="1973"/>
      <c r="J188" s="1973"/>
      <c r="K188" s="1971"/>
      <c r="L188" s="1973"/>
      <c r="M188" s="1973"/>
      <c r="N188" s="2002"/>
      <c r="O188" s="2002"/>
      <c r="P188" s="2002"/>
      <c r="Q188" s="2002"/>
      <c r="R188" s="2245"/>
    </row>
    <row r="189" spans="1:18" ht="64.5" customHeight="1">
      <c r="A189" s="2248"/>
      <c r="B189" s="2005" t="s">
        <v>3014</v>
      </c>
      <c r="C189" s="2248" t="s">
        <v>28</v>
      </c>
      <c r="D189" s="2001"/>
      <c r="E189" s="2002"/>
      <c r="F189" s="2002"/>
      <c r="G189" s="3660">
        <v>445909</v>
      </c>
      <c r="H189" s="3661"/>
      <c r="I189" s="3661"/>
      <c r="J189" s="3661"/>
      <c r="K189" s="3661"/>
      <c r="L189" s="3661"/>
      <c r="M189" s="3661"/>
      <c r="N189" s="3661"/>
      <c r="O189" s="3661"/>
      <c r="P189" s="3661"/>
      <c r="Q189" s="3661"/>
      <c r="R189" s="3662"/>
    </row>
    <row r="190" spans="1:18" ht="64.5" customHeight="1">
      <c r="A190" s="2248"/>
      <c r="B190" s="1994" t="s">
        <v>1371</v>
      </c>
      <c r="C190" s="2248" t="s">
        <v>28</v>
      </c>
      <c r="D190" s="2001"/>
      <c r="E190" s="2002"/>
      <c r="F190" s="2002"/>
      <c r="G190" s="3660">
        <v>627273</v>
      </c>
      <c r="H190" s="3661"/>
      <c r="I190" s="3661"/>
      <c r="J190" s="3661"/>
      <c r="K190" s="3661"/>
      <c r="L190" s="3661"/>
      <c r="M190" s="3661"/>
      <c r="N190" s="3661"/>
      <c r="O190" s="3661"/>
      <c r="P190" s="3661"/>
      <c r="Q190" s="3661"/>
      <c r="R190" s="3662"/>
    </row>
    <row r="191" spans="1:18" ht="64.5" customHeight="1">
      <c r="A191" s="2248"/>
      <c r="B191" s="2238" t="s">
        <v>1278</v>
      </c>
      <c r="C191" s="2248"/>
      <c r="D191" s="1971"/>
      <c r="E191" s="1972"/>
      <c r="F191" s="3629" t="s">
        <v>1370</v>
      </c>
      <c r="G191" s="3629"/>
      <c r="H191" s="3629"/>
      <c r="I191" s="3629"/>
      <c r="J191" s="3629"/>
      <c r="K191" s="3629"/>
      <c r="L191" s="3629"/>
      <c r="M191" s="3629"/>
      <c r="N191" s="3629"/>
      <c r="O191" s="3629"/>
      <c r="P191" s="3629"/>
      <c r="Q191" s="3629"/>
      <c r="R191" s="2245"/>
    </row>
    <row r="192" spans="1:18" ht="64.5" customHeight="1">
      <c r="A192" s="2248"/>
      <c r="B192" s="1994" t="s">
        <v>1814</v>
      </c>
      <c r="C192" s="2251" t="s">
        <v>111</v>
      </c>
      <c r="D192" s="1995"/>
      <c r="E192" s="1996"/>
      <c r="F192" s="1996"/>
      <c r="G192" s="3660">
        <v>1014545</v>
      </c>
      <c r="H192" s="3661"/>
      <c r="I192" s="3661"/>
      <c r="J192" s="3661"/>
      <c r="K192" s="3661"/>
      <c r="L192" s="3661"/>
      <c r="M192" s="3661"/>
      <c r="N192" s="3661"/>
      <c r="O192" s="3661"/>
      <c r="P192" s="3661"/>
      <c r="Q192" s="3661"/>
      <c r="R192" s="3662"/>
    </row>
    <row r="193" spans="1:18" ht="45.75" customHeight="1">
      <c r="A193" s="2238">
        <v>2</v>
      </c>
      <c r="B193" s="3625" t="s">
        <v>3007</v>
      </c>
      <c r="C193" s="3625"/>
      <c r="D193" s="3625"/>
      <c r="E193" s="3625"/>
      <c r="F193" s="3625"/>
      <c r="G193" s="3625"/>
      <c r="H193" s="3625"/>
      <c r="I193" s="3625"/>
      <c r="J193" s="3625"/>
      <c r="K193" s="3625"/>
      <c r="L193" s="3625"/>
      <c r="M193" s="3625"/>
      <c r="N193" s="3625"/>
      <c r="O193" s="3625"/>
      <c r="P193" s="3625"/>
      <c r="Q193" s="3625"/>
      <c r="R193" s="3625"/>
    </row>
    <row r="194" spans="1:18" ht="26.25" customHeight="1">
      <c r="A194" s="2248"/>
      <c r="B194" s="3629" t="s">
        <v>1318</v>
      </c>
      <c r="C194" s="3629"/>
      <c r="D194" s="2238"/>
      <c r="E194" s="2241"/>
      <c r="F194" s="3629" t="s">
        <v>1372</v>
      </c>
      <c r="G194" s="3629"/>
      <c r="H194" s="3629"/>
      <c r="I194" s="3629"/>
      <c r="J194" s="3629"/>
      <c r="K194" s="3629"/>
      <c r="L194" s="3629"/>
      <c r="M194" s="3629"/>
      <c r="N194" s="3629"/>
      <c r="O194" s="3629"/>
      <c r="P194" s="3629"/>
      <c r="Q194" s="3629"/>
      <c r="R194" s="3629"/>
    </row>
    <row r="195" spans="1:18" ht="78" customHeight="1">
      <c r="A195" s="2248"/>
      <c r="B195" s="2239" t="s">
        <v>1635</v>
      </c>
      <c r="C195" s="2251" t="s">
        <v>32</v>
      </c>
      <c r="D195" s="3635" t="s">
        <v>1559</v>
      </c>
      <c r="E195" s="1997"/>
      <c r="F195" s="1996"/>
      <c r="G195" s="3660">
        <v>92400</v>
      </c>
      <c r="H195" s="3661"/>
      <c r="I195" s="3661"/>
      <c r="J195" s="3661"/>
      <c r="K195" s="3661"/>
      <c r="L195" s="3661"/>
      <c r="M195" s="3661"/>
      <c r="N195" s="3661"/>
      <c r="O195" s="3661"/>
      <c r="P195" s="3661"/>
      <c r="Q195" s="3661"/>
      <c r="R195" s="3662"/>
    </row>
    <row r="196" spans="1:18" ht="78" customHeight="1">
      <c r="A196" s="2248"/>
      <c r="B196" s="2239" t="s">
        <v>1636</v>
      </c>
      <c r="C196" s="2248" t="s">
        <v>32</v>
      </c>
      <c r="D196" s="3635"/>
      <c r="E196" s="1997"/>
      <c r="F196" s="1997"/>
      <c r="G196" s="3660">
        <v>36000</v>
      </c>
      <c r="H196" s="3661"/>
      <c r="I196" s="3661"/>
      <c r="J196" s="3661"/>
      <c r="K196" s="3661"/>
      <c r="L196" s="3661"/>
      <c r="M196" s="3661"/>
      <c r="N196" s="3661"/>
      <c r="O196" s="3661"/>
      <c r="P196" s="3661"/>
      <c r="Q196" s="3661"/>
      <c r="R196" s="3662"/>
    </row>
    <row r="197" spans="1:18" ht="78" customHeight="1">
      <c r="A197" s="2248"/>
      <c r="B197" s="2239" t="s">
        <v>1638</v>
      </c>
      <c r="C197" s="2248" t="s">
        <v>32</v>
      </c>
      <c r="D197" s="2251" t="s">
        <v>1559</v>
      </c>
      <c r="E197" s="1997"/>
      <c r="F197" s="1997"/>
      <c r="G197" s="3660">
        <v>37200</v>
      </c>
      <c r="H197" s="3661"/>
      <c r="I197" s="3661"/>
      <c r="J197" s="3661"/>
      <c r="K197" s="3661"/>
      <c r="L197" s="3661"/>
      <c r="M197" s="3661"/>
      <c r="N197" s="3661"/>
      <c r="O197" s="3661"/>
      <c r="P197" s="3661"/>
      <c r="Q197" s="3661"/>
      <c r="R197" s="3662"/>
    </row>
    <row r="198" spans="1:18" ht="78" customHeight="1">
      <c r="A198" s="2248"/>
      <c r="B198" s="2239" t="s">
        <v>1637</v>
      </c>
      <c r="C198" s="2248" t="s">
        <v>32</v>
      </c>
      <c r="D198" s="2251" t="s">
        <v>1559</v>
      </c>
      <c r="E198" s="1997"/>
      <c r="F198" s="1997"/>
      <c r="G198" s="3660">
        <v>43200</v>
      </c>
      <c r="H198" s="3661"/>
      <c r="I198" s="3661"/>
      <c r="J198" s="3661"/>
      <c r="K198" s="3661"/>
      <c r="L198" s="3661"/>
      <c r="M198" s="3661"/>
      <c r="N198" s="3661"/>
      <c r="O198" s="3661"/>
      <c r="P198" s="3661"/>
      <c r="Q198" s="3661"/>
      <c r="R198" s="3662"/>
    </row>
    <row r="199" spans="1:18" ht="78" customHeight="1">
      <c r="A199" s="2248"/>
      <c r="B199" s="2239" t="s">
        <v>1639</v>
      </c>
      <c r="C199" s="2248" t="s">
        <v>32</v>
      </c>
      <c r="D199" s="2251" t="s">
        <v>1559</v>
      </c>
      <c r="E199" s="1997"/>
      <c r="F199" s="1997"/>
      <c r="G199" s="3660">
        <v>45600</v>
      </c>
      <c r="H199" s="3661"/>
      <c r="I199" s="3661"/>
      <c r="J199" s="3661"/>
      <c r="K199" s="3661"/>
      <c r="L199" s="3661"/>
      <c r="M199" s="3661"/>
      <c r="N199" s="3661"/>
      <c r="O199" s="3661"/>
      <c r="P199" s="3661"/>
      <c r="Q199" s="3661"/>
      <c r="R199" s="3662"/>
    </row>
    <row r="200" spans="1:18" ht="78" customHeight="1">
      <c r="A200" s="2248"/>
      <c r="B200" s="2239" t="s">
        <v>1642</v>
      </c>
      <c r="C200" s="2248" t="s">
        <v>32</v>
      </c>
      <c r="D200" s="1994"/>
      <c r="E200" s="1997"/>
      <c r="F200" s="1997"/>
      <c r="G200" s="3660">
        <v>150000</v>
      </c>
      <c r="H200" s="3661"/>
      <c r="I200" s="3661"/>
      <c r="J200" s="3661"/>
      <c r="K200" s="3661"/>
      <c r="L200" s="3661"/>
      <c r="M200" s="3661"/>
      <c r="N200" s="3661"/>
      <c r="O200" s="3661"/>
      <c r="P200" s="3661"/>
      <c r="Q200" s="3661"/>
      <c r="R200" s="3662"/>
    </row>
    <row r="201" spans="1:18" ht="78" customHeight="1">
      <c r="A201" s="2248"/>
      <c r="B201" s="2239" t="s">
        <v>1643</v>
      </c>
      <c r="C201" s="2248" t="s">
        <v>32</v>
      </c>
      <c r="D201" s="1994"/>
      <c r="E201" s="1997"/>
      <c r="F201" s="1997"/>
      <c r="G201" s="3660">
        <v>186000</v>
      </c>
      <c r="H201" s="3661"/>
      <c r="I201" s="3661"/>
      <c r="J201" s="3661"/>
      <c r="K201" s="3661"/>
      <c r="L201" s="3661"/>
      <c r="M201" s="3661"/>
      <c r="N201" s="3661"/>
      <c r="O201" s="3661"/>
      <c r="P201" s="3661"/>
      <c r="Q201" s="3661"/>
      <c r="R201" s="3662"/>
    </row>
    <row r="202" spans="1:18" ht="78" customHeight="1">
      <c r="A202" s="2248"/>
      <c r="B202" s="2239" t="s">
        <v>1645</v>
      </c>
      <c r="C202" s="2248" t="s">
        <v>32</v>
      </c>
      <c r="D202" s="3635" t="s">
        <v>1559</v>
      </c>
      <c r="E202" s="1997"/>
      <c r="F202" s="1997"/>
      <c r="G202" s="3660">
        <v>186120</v>
      </c>
      <c r="H202" s="3661"/>
      <c r="I202" s="3661"/>
      <c r="J202" s="3661"/>
      <c r="K202" s="3661"/>
      <c r="L202" s="3661"/>
      <c r="M202" s="3661"/>
      <c r="N202" s="3661"/>
      <c r="O202" s="3661"/>
      <c r="P202" s="3661"/>
      <c r="Q202" s="3661"/>
      <c r="R202" s="3662"/>
    </row>
    <row r="203" spans="1:18" ht="78" customHeight="1">
      <c r="A203" s="2248"/>
      <c r="B203" s="2239" t="s">
        <v>1644</v>
      </c>
      <c r="C203" s="2248" t="s">
        <v>32</v>
      </c>
      <c r="D203" s="3635"/>
      <c r="E203" s="1997"/>
      <c r="F203" s="1997"/>
      <c r="G203" s="3660">
        <v>24600</v>
      </c>
      <c r="H203" s="3661"/>
      <c r="I203" s="3661"/>
      <c r="J203" s="3661"/>
      <c r="K203" s="3661"/>
      <c r="L203" s="3661"/>
      <c r="M203" s="3661"/>
      <c r="N203" s="3661"/>
      <c r="O203" s="3661"/>
      <c r="P203" s="3661"/>
      <c r="Q203" s="3661"/>
      <c r="R203" s="3662"/>
    </row>
    <row r="204" spans="1:18" ht="19.5" customHeight="1">
      <c r="A204" s="2248"/>
      <c r="B204" s="2238" t="s">
        <v>1277</v>
      </c>
      <c r="C204" s="2006"/>
      <c r="D204" s="2006"/>
      <c r="E204" s="2007"/>
      <c r="F204" s="3629" t="s">
        <v>1372</v>
      </c>
      <c r="G204" s="3629"/>
      <c r="H204" s="3629"/>
      <c r="I204" s="3629"/>
      <c r="J204" s="3629"/>
      <c r="K204" s="3629"/>
      <c r="L204" s="3629"/>
      <c r="M204" s="3629"/>
      <c r="N204" s="3629"/>
      <c r="O204" s="3629"/>
      <c r="P204" s="3629"/>
      <c r="Q204" s="3629"/>
      <c r="R204" s="3629"/>
    </row>
    <row r="205" spans="1:18" ht="43.5" customHeight="1">
      <c r="A205" s="2248"/>
      <c r="B205" s="2239" t="s">
        <v>1825</v>
      </c>
      <c r="C205" s="2251" t="s">
        <v>111</v>
      </c>
      <c r="D205" s="3635" t="s">
        <v>1559</v>
      </c>
      <c r="E205" s="2255"/>
      <c r="F205" s="1997"/>
      <c r="G205" s="3660">
        <v>1984545</v>
      </c>
      <c r="H205" s="3661"/>
      <c r="I205" s="3661"/>
      <c r="J205" s="3661"/>
      <c r="K205" s="3661"/>
      <c r="L205" s="3661"/>
      <c r="M205" s="3661"/>
      <c r="N205" s="3661"/>
      <c r="O205" s="3661"/>
      <c r="P205" s="3661"/>
      <c r="Q205" s="3661"/>
      <c r="R205" s="3662"/>
    </row>
    <row r="206" spans="1:18" ht="43.5" customHeight="1">
      <c r="A206" s="2248"/>
      <c r="B206" s="2240" t="s">
        <v>1646</v>
      </c>
      <c r="C206" s="2251" t="s">
        <v>111</v>
      </c>
      <c r="D206" s="3635"/>
      <c r="E206" s="2255"/>
      <c r="F206" s="1997"/>
      <c r="G206" s="3660">
        <v>1697273</v>
      </c>
      <c r="H206" s="3661"/>
      <c r="I206" s="3661"/>
      <c r="J206" s="3661"/>
      <c r="K206" s="3661"/>
      <c r="L206" s="3661"/>
      <c r="M206" s="3661"/>
      <c r="N206" s="3661"/>
      <c r="O206" s="3661"/>
      <c r="P206" s="3661"/>
      <c r="Q206" s="3661"/>
      <c r="R206" s="3662"/>
    </row>
    <row r="207" spans="1:18" ht="43.5" customHeight="1">
      <c r="A207" s="2248"/>
      <c r="B207" s="2239" t="s">
        <v>1647</v>
      </c>
      <c r="C207" s="2251" t="s">
        <v>111</v>
      </c>
      <c r="D207" s="3635"/>
      <c r="E207" s="2255"/>
      <c r="F207" s="1997"/>
      <c r="G207" s="3660">
        <v>1245455</v>
      </c>
      <c r="H207" s="3661"/>
      <c r="I207" s="3661"/>
      <c r="J207" s="3661"/>
      <c r="K207" s="3661"/>
      <c r="L207" s="3661"/>
      <c r="M207" s="3661"/>
      <c r="N207" s="3661"/>
      <c r="O207" s="3661"/>
      <c r="P207" s="3661"/>
      <c r="Q207" s="3661"/>
      <c r="R207" s="3662"/>
    </row>
    <row r="208" spans="1:18" ht="21" customHeight="1">
      <c r="A208" s="2248"/>
      <c r="B208" s="2238" t="s">
        <v>1276</v>
      </c>
      <c r="C208" s="2251"/>
      <c r="D208" s="2251"/>
      <c r="E208" s="2255"/>
      <c r="F208" s="1997"/>
      <c r="G208" s="1997"/>
      <c r="H208" s="2257"/>
      <c r="I208" s="2257"/>
      <c r="J208" s="2257"/>
      <c r="K208" s="1997"/>
      <c r="L208" s="1997"/>
      <c r="M208" s="2255"/>
      <c r="N208" s="2257"/>
      <c r="O208" s="2257"/>
      <c r="P208" s="2257"/>
      <c r="Q208" s="2257"/>
      <c r="R208" s="2257"/>
    </row>
    <row r="209" spans="1:18" ht="48" customHeight="1">
      <c r="A209" s="2248"/>
      <c r="B209" s="2239" t="s">
        <v>1826</v>
      </c>
      <c r="C209" s="2251" t="s">
        <v>111</v>
      </c>
      <c r="D209" s="3635" t="s">
        <v>1559</v>
      </c>
      <c r="E209" s="2255"/>
      <c r="F209" s="1997"/>
      <c r="G209" s="3660">
        <v>4090909</v>
      </c>
      <c r="H209" s="3661"/>
      <c r="I209" s="3661"/>
      <c r="J209" s="3661"/>
      <c r="K209" s="3661"/>
      <c r="L209" s="3661"/>
      <c r="M209" s="3661"/>
      <c r="N209" s="3661"/>
      <c r="O209" s="3661"/>
      <c r="P209" s="3661"/>
      <c r="Q209" s="3661"/>
      <c r="R209" s="3662"/>
    </row>
    <row r="210" spans="1:18" ht="48" customHeight="1">
      <c r="A210" s="2248"/>
      <c r="B210" s="2239" t="s">
        <v>1648</v>
      </c>
      <c r="C210" s="2251" t="s">
        <v>111</v>
      </c>
      <c r="D210" s="3635"/>
      <c r="E210" s="2255"/>
      <c r="F210" s="1997"/>
      <c r="G210" s="3660">
        <v>1990909</v>
      </c>
      <c r="H210" s="3661"/>
      <c r="I210" s="3661"/>
      <c r="J210" s="3661"/>
      <c r="K210" s="3661"/>
      <c r="L210" s="3661"/>
      <c r="M210" s="3661"/>
      <c r="N210" s="3661"/>
      <c r="O210" s="3661"/>
      <c r="P210" s="3661"/>
      <c r="Q210" s="3661"/>
      <c r="R210" s="3662"/>
    </row>
    <row r="211" spans="1:18" ht="48" customHeight="1">
      <c r="A211" s="2248"/>
      <c r="B211" s="2239" t="s">
        <v>1649</v>
      </c>
      <c r="C211" s="2251" t="s">
        <v>111</v>
      </c>
      <c r="D211" s="3635"/>
      <c r="E211" s="2255"/>
      <c r="F211" s="1997"/>
      <c r="G211" s="3660">
        <v>2466364</v>
      </c>
      <c r="H211" s="3661"/>
      <c r="I211" s="3661"/>
      <c r="J211" s="3661"/>
      <c r="K211" s="3661"/>
      <c r="L211" s="3661"/>
      <c r="M211" s="3661"/>
      <c r="N211" s="3661"/>
      <c r="O211" s="3661"/>
      <c r="P211" s="3661"/>
      <c r="Q211" s="3661"/>
      <c r="R211" s="3662"/>
    </row>
    <row r="212" spans="1:18" ht="22.5" customHeight="1">
      <c r="A212" s="2248"/>
      <c r="B212" s="2238" t="s">
        <v>1093</v>
      </c>
      <c r="C212" s="2251"/>
      <c r="D212" s="2251"/>
      <c r="E212" s="2255"/>
      <c r="F212" s="1997"/>
      <c r="G212" s="1997"/>
      <c r="H212" s="2257"/>
      <c r="I212" s="2257"/>
      <c r="J212" s="2257"/>
      <c r="K212" s="1997"/>
      <c r="L212" s="1997"/>
      <c r="M212" s="2255"/>
      <c r="N212" s="2257"/>
      <c r="O212" s="2257"/>
      <c r="P212" s="2257"/>
      <c r="Q212" s="2257"/>
      <c r="R212" s="2257"/>
    </row>
    <row r="213" spans="1:18" ht="50.25" customHeight="1">
      <c r="A213" s="2248"/>
      <c r="B213" s="2239" t="s">
        <v>1650</v>
      </c>
      <c r="C213" s="2251" t="s">
        <v>28</v>
      </c>
      <c r="D213" s="2251"/>
      <c r="E213" s="2255"/>
      <c r="F213" s="1997"/>
      <c r="G213" s="3660">
        <v>330909</v>
      </c>
      <c r="H213" s="3661"/>
      <c r="I213" s="3661"/>
      <c r="J213" s="3661"/>
      <c r="K213" s="3661"/>
      <c r="L213" s="3661"/>
      <c r="M213" s="3661"/>
      <c r="N213" s="3661"/>
      <c r="O213" s="3661"/>
      <c r="P213" s="3661"/>
      <c r="Q213" s="3661"/>
      <c r="R213" s="3662"/>
    </row>
    <row r="214" spans="1:18" ht="50.25" customHeight="1">
      <c r="A214" s="2252"/>
      <c r="B214" s="2239" t="s">
        <v>1651</v>
      </c>
      <c r="C214" s="2251" t="s">
        <v>28</v>
      </c>
      <c r="D214" s="2251"/>
      <c r="E214" s="2255"/>
      <c r="F214" s="1997"/>
      <c r="G214" s="3660">
        <v>436364</v>
      </c>
      <c r="H214" s="3661"/>
      <c r="I214" s="3661"/>
      <c r="J214" s="3661"/>
      <c r="K214" s="3661"/>
      <c r="L214" s="3661"/>
      <c r="M214" s="3661"/>
      <c r="N214" s="3661"/>
      <c r="O214" s="3661"/>
      <c r="P214" s="3661"/>
      <c r="Q214" s="3661"/>
      <c r="R214" s="3662"/>
    </row>
    <row r="215" spans="1:18" ht="36.75" hidden="1" customHeight="1">
      <c r="A215" s="1991">
        <v>3</v>
      </c>
      <c r="B215" s="3625" t="s">
        <v>1769</v>
      </c>
      <c r="C215" s="3625"/>
      <c r="D215" s="3625"/>
      <c r="E215" s="3625"/>
      <c r="F215" s="3625"/>
      <c r="G215" s="3625"/>
      <c r="H215" s="3625"/>
      <c r="I215" s="3625"/>
      <c r="J215" s="3625"/>
      <c r="K215" s="3625"/>
      <c r="L215" s="3625"/>
      <c r="M215" s="3625"/>
      <c r="N215" s="3625"/>
      <c r="O215" s="3625"/>
      <c r="P215" s="3625"/>
      <c r="Q215" s="3625"/>
      <c r="R215" s="3625"/>
    </row>
    <row r="216" spans="1:18" ht="27.75" hidden="1" customHeight="1">
      <c r="A216" s="2252"/>
      <c r="B216" s="1970" t="s">
        <v>1771</v>
      </c>
      <c r="C216" s="2251"/>
      <c r="D216" s="2251"/>
      <c r="E216" s="2255"/>
      <c r="F216" s="3629" t="s">
        <v>1770</v>
      </c>
      <c r="G216" s="3629"/>
      <c r="H216" s="3629"/>
      <c r="I216" s="3629"/>
      <c r="J216" s="3629"/>
      <c r="K216" s="3629"/>
      <c r="L216" s="3629"/>
      <c r="M216" s="3629"/>
      <c r="N216" s="3629"/>
      <c r="O216" s="3629"/>
      <c r="P216" s="3629"/>
      <c r="Q216" s="3629"/>
      <c r="R216" s="3629"/>
    </row>
    <row r="217" spans="1:18" ht="34.5" hidden="1" customHeight="1">
      <c r="A217" s="3630"/>
      <c r="B217" s="3636" t="s">
        <v>1773</v>
      </c>
      <c r="C217" s="2251" t="s">
        <v>1772</v>
      </c>
      <c r="D217" s="3635" t="s">
        <v>1559</v>
      </c>
      <c r="E217" s="2255"/>
      <c r="F217" s="1997"/>
      <c r="G217" s="1997"/>
      <c r="H217" s="1999"/>
      <c r="I217" s="2257"/>
      <c r="J217" s="2257"/>
      <c r="K217" s="1997">
        <f>5900000/1.1</f>
        <v>5363636.3636363633</v>
      </c>
      <c r="L217" s="1997"/>
      <c r="M217" s="2255"/>
      <c r="N217" s="2257"/>
      <c r="O217" s="2257"/>
      <c r="P217" s="1999"/>
      <c r="Q217" s="1999"/>
      <c r="R217" s="1999"/>
    </row>
    <row r="218" spans="1:18" ht="34.5" hidden="1" customHeight="1">
      <c r="A218" s="3630"/>
      <c r="B218" s="3636"/>
      <c r="C218" s="2251" t="s">
        <v>1774</v>
      </c>
      <c r="D218" s="3635"/>
      <c r="E218" s="2255"/>
      <c r="F218" s="1997"/>
      <c r="G218" s="1997"/>
      <c r="H218" s="1999"/>
      <c r="I218" s="2257"/>
      <c r="J218" s="2257"/>
      <c r="K218" s="1997">
        <f>1570000/1.1</f>
        <v>1427272.7272727271</v>
      </c>
      <c r="L218" s="1997"/>
      <c r="M218" s="2255"/>
      <c r="N218" s="2257"/>
      <c r="O218" s="2257"/>
      <c r="P218" s="1999"/>
      <c r="Q218" s="1999"/>
      <c r="R218" s="1999"/>
    </row>
    <row r="219" spans="1:18" ht="34.5" hidden="1" customHeight="1">
      <c r="A219" s="3630"/>
      <c r="B219" s="3636"/>
      <c r="C219" s="2251" t="s">
        <v>1775</v>
      </c>
      <c r="D219" s="3635"/>
      <c r="E219" s="2255"/>
      <c r="F219" s="1997"/>
      <c r="G219" s="1997"/>
      <c r="H219" s="1999"/>
      <c r="I219" s="2257"/>
      <c r="J219" s="2257"/>
      <c r="K219" s="1997">
        <f>476000/1.1</f>
        <v>432727.27272727271</v>
      </c>
      <c r="L219" s="1997"/>
      <c r="M219" s="2255"/>
      <c r="N219" s="2257"/>
      <c r="O219" s="2257"/>
      <c r="P219" s="1999"/>
      <c r="Q219" s="1999"/>
      <c r="R219" s="1999"/>
    </row>
    <row r="220" spans="1:18" ht="34.5" hidden="1" customHeight="1">
      <c r="A220" s="3630"/>
      <c r="B220" s="3636" t="s">
        <v>1776</v>
      </c>
      <c r="C220" s="2251" t="s">
        <v>1772</v>
      </c>
      <c r="D220" s="3635" t="s">
        <v>1559</v>
      </c>
      <c r="E220" s="2255"/>
      <c r="F220" s="1997"/>
      <c r="G220" s="1997"/>
      <c r="H220" s="1999"/>
      <c r="I220" s="2257"/>
      <c r="J220" s="2257"/>
      <c r="K220" s="1997">
        <f>5728000/1.1</f>
        <v>5207272.7272727266</v>
      </c>
      <c r="L220" s="1997"/>
      <c r="M220" s="2255"/>
      <c r="N220" s="2257"/>
      <c r="O220" s="2257"/>
      <c r="P220" s="1999"/>
      <c r="Q220" s="1999"/>
      <c r="R220" s="1999"/>
    </row>
    <row r="221" spans="1:18" ht="34.5" hidden="1" customHeight="1">
      <c r="A221" s="3630"/>
      <c r="B221" s="3636"/>
      <c r="C221" s="2251" t="s">
        <v>1774</v>
      </c>
      <c r="D221" s="3635"/>
      <c r="E221" s="2255"/>
      <c r="F221" s="1997"/>
      <c r="G221" s="1997"/>
      <c r="H221" s="1999"/>
      <c r="I221" s="2257"/>
      <c r="J221" s="2257"/>
      <c r="K221" s="1997">
        <f>1522000/1.1</f>
        <v>1383636.3636363635</v>
      </c>
      <c r="L221" s="1997"/>
      <c r="M221" s="2255"/>
      <c r="N221" s="2257"/>
      <c r="O221" s="2257"/>
      <c r="P221" s="1999"/>
      <c r="Q221" s="1999"/>
      <c r="R221" s="1999"/>
    </row>
    <row r="222" spans="1:18" ht="34.5" hidden="1" customHeight="1">
      <c r="A222" s="3630"/>
      <c r="B222" s="3636"/>
      <c r="C222" s="2251" t="s">
        <v>1775</v>
      </c>
      <c r="D222" s="3635"/>
      <c r="E222" s="2255"/>
      <c r="F222" s="1997"/>
      <c r="G222" s="1997"/>
      <c r="H222" s="1999"/>
      <c r="I222" s="2257"/>
      <c r="J222" s="2257"/>
      <c r="K222" s="1997">
        <f>460000/1.1</f>
        <v>418181.81818181818</v>
      </c>
      <c r="L222" s="1997"/>
      <c r="M222" s="2255"/>
      <c r="N222" s="2257"/>
      <c r="O222" s="2257"/>
      <c r="P222" s="1999"/>
      <c r="Q222" s="1999"/>
      <c r="R222" s="1999"/>
    </row>
    <row r="223" spans="1:18" ht="34.5" hidden="1" customHeight="1">
      <c r="A223" s="3630"/>
      <c r="B223" s="3636" t="s">
        <v>1777</v>
      </c>
      <c r="C223" s="2251" t="s">
        <v>1772</v>
      </c>
      <c r="D223" s="3635" t="s">
        <v>1559</v>
      </c>
      <c r="E223" s="2255"/>
      <c r="F223" s="1997"/>
      <c r="G223" s="1997"/>
      <c r="H223" s="1999"/>
      <c r="I223" s="2257"/>
      <c r="J223" s="2257"/>
      <c r="K223" s="1997">
        <f>4685000/1.1</f>
        <v>4259090.9090909092</v>
      </c>
      <c r="L223" s="1997"/>
      <c r="M223" s="2255"/>
      <c r="N223" s="2257"/>
      <c r="O223" s="2257"/>
      <c r="P223" s="1999"/>
      <c r="Q223" s="1999"/>
      <c r="R223" s="1999"/>
    </row>
    <row r="224" spans="1:18" ht="34.5" hidden="1" customHeight="1">
      <c r="A224" s="3630"/>
      <c r="B224" s="3636"/>
      <c r="C224" s="2251" t="s">
        <v>1353</v>
      </c>
      <c r="D224" s="3635"/>
      <c r="E224" s="2255"/>
      <c r="F224" s="1997"/>
      <c r="G224" s="1997"/>
      <c r="H224" s="1999"/>
      <c r="I224" s="2257"/>
      <c r="J224" s="2257"/>
      <c r="K224" s="1997">
        <f>1728000/1.1</f>
        <v>1570909.0909090908</v>
      </c>
      <c r="L224" s="1997"/>
      <c r="M224" s="2255"/>
      <c r="N224" s="2257"/>
      <c r="O224" s="2257"/>
      <c r="P224" s="1999"/>
      <c r="Q224" s="1999"/>
      <c r="R224" s="1999"/>
    </row>
    <row r="225" spans="1:18" ht="34.5" hidden="1" customHeight="1">
      <c r="A225" s="3630"/>
      <c r="B225" s="3636"/>
      <c r="C225" s="2251" t="s">
        <v>1775</v>
      </c>
      <c r="D225" s="3635"/>
      <c r="E225" s="2255"/>
      <c r="F225" s="1997"/>
      <c r="G225" s="1997"/>
      <c r="H225" s="1999"/>
      <c r="I225" s="2257"/>
      <c r="J225" s="2257"/>
      <c r="K225" s="1997">
        <f>401000/1.1</f>
        <v>364545.45454545453</v>
      </c>
      <c r="L225" s="1997"/>
      <c r="M225" s="2255"/>
      <c r="N225" s="2257"/>
      <c r="O225" s="2257"/>
      <c r="P225" s="1999"/>
      <c r="Q225" s="1999"/>
      <c r="R225" s="1999"/>
    </row>
    <row r="226" spans="1:18" ht="34.5" hidden="1" customHeight="1">
      <c r="A226" s="3630"/>
      <c r="B226" s="3636" t="s">
        <v>1778</v>
      </c>
      <c r="C226" s="2251" t="s">
        <v>1772</v>
      </c>
      <c r="D226" s="3635" t="s">
        <v>1559</v>
      </c>
      <c r="E226" s="2255"/>
      <c r="F226" s="1997"/>
      <c r="G226" s="1997"/>
      <c r="H226" s="1999"/>
      <c r="I226" s="2257"/>
      <c r="J226" s="2257"/>
      <c r="K226" s="1997">
        <f>4719000/1.1</f>
        <v>4290000</v>
      </c>
      <c r="L226" s="1997"/>
      <c r="M226" s="2255"/>
      <c r="N226" s="2257"/>
      <c r="O226" s="2257"/>
      <c r="P226" s="1999"/>
      <c r="Q226" s="1999"/>
      <c r="R226" s="1999"/>
    </row>
    <row r="227" spans="1:18" ht="34.5" hidden="1" customHeight="1">
      <c r="A227" s="3630"/>
      <c r="B227" s="3636"/>
      <c r="C227" s="2251" t="s">
        <v>1353</v>
      </c>
      <c r="D227" s="3635"/>
      <c r="E227" s="2255"/>
      <c r="F227" s="1997"/>
      <c r="G227" s="1997"/>
      <c r="H227" s="1999"/>
      <c r="I227" s="2257"/>
      <c r="J227" s="2257"/>
      <c r="K227" s="1997">
        <f>1801000/1.1</f>
        <v>1637272.7272727271</v>
      </c>
      <c r="L227" s="1997"/>
      <c r="M227" s="2255"/>
      <c r="N227" s="2257"/>
      <c r="O227" s="2257"/>
      <c r="P227" s="1999"/>
      <c r="Q227" s="1999"/>
      <c r="R227" s="1999"/>
    </row>
    <row r="228" spans="1:18" ht="34.5" hidden="1" customHeight="1">
      <c r="A228" s="3630"/>
      <c r="B228" s="3636"/>
      <c r="C228" s="2251" t="s">
        <v>1775</v>
      </c>
      <c r="D228" s="3635"/>
      <c r="E228" s="2255"/>
      <c r="F228" s="1997"/>
      <c r="G228" s="1997"/>
      <c r="H228" s="1999"/>
      <c r="I228" s="2257"/>
      <c r="J228" s="2257"/>
      <c r="K228" s="1997">
        <f>439000/1.1</f>
        <v>399090.90909090906</v>
      </c>
      <c r="L228" s="1997"/>
      <c r="M228" s="2255"/>
      <c r="N228" s="2257"/>
      <c r="O228" s="2257"/>
      <c r="P228" s="1999"/>
      <c r="Q228" s="1999"/>
      <c r="R228" s="1999"/>
    </row>
    <row r="229" spans="1:18" ht="34.5" hidden="1" customHeight="1">
      <c r="A229" s="2252"/>
      <c r="B229" s="2240" t="s">
        <v>1779</v>
      </c>
      <c r="C229" s="2251" t="s">
        <v>1354</v>
      </c>
      <c r="D229" s="3635"/>
      <c r="E229" s="2255"/>
      <c r="F229" s="1997"/>
      <c r="G229" s="1997"/>
      <c r="H229" s="1999"/>
      <c r="I229" s="2257"/>
      <c r="J229" s="2257"/>
      <c r="K229" s="1997">
        <f>2840000/1.1</f>
        <v>2581818.1818181816</v>
      </c>
      <c r="L229" s="1997"/>
      <c r="M229" s="2255"/>
      <c r="N229" s="2257"/>
      <c r="O229" s="2257"/>
      <c r="P229" s="1999"/>
      <c r="Q229" s="1999"/>
      <c r="R229" s="1999"/>
    </row>
    <row r="230" spans="1:18" ht="34.5" hidden="1" customHeight="1">
      <c r="A230" s="2252"/>
      <c r="B230" s="2240"/>
      <c r="C230" s="2251" t="s">
        <v>1353</v>
      </c>
      <c r="D230" s="3635"/>
      <c r="E230" s="2255"/>
      <c r="F230" s="1997"/>
      <c r="G230" s="1997"/>
      <c r="H230" s="1999"/>
      <c r="I230" s="2257"/>
      <c r="J230" s="2257"/>
      <c r="K230" s="1997">
        <f>875000/1.1</f>
        <v>795454.54545454541</v>
      </c>
      <c r="L230" s="1997"/>
      <c r="M230" s="2255"/>
      <c r="N230" s="2257"/>
      <c r="O230" s="2257"/>
      <c r="P230" s="1999"/>
      <c r="Q230" s="1999"/>
      <c r="R230" s="1999"/>
    </row>
    <row r="231" spans="1:18" ht="34.5" hidden="1" customHeight="1">
      <c r="A231" s="2252"/>
      <c r="B231" s="2240" t="s">
        <v>1779</v>
      </c>
      <c r="C231" s="2251" t="s">
        <v>1775</v>
      </c>
      <c r="D231" s="1994"/>
      <c r="E231" s="2255"/>
      <c r="F231" s="1997"/>
      <c r="G231" s="1997"/>
      <c r="H231" s="1999"/>
      <c r="I231" s="2257"/>
      <c r="J231" s="2257"/>
      <c r="K231" s="1997">
        <f>223000/1.1</f>
        <v>202727.27272727271</v>
      </c>
      <c r="L231" s="1997"/>
      <c r="M231" s="2255"/>
      <c r="N231" s="2257"/>
      <c r="O231" s="2257"/>
      <c r="P231" s="1999"/>
      <c r="Q231" s="1999"/>
      <c r="R231" s="1999"/>
    </row>
    <row r="232" spans="1:18" ht="34.5" hidden="1" customHeight="1">
      <c r="A232" s="2252"/>
      <c r="B232" s="1970" t="s">
        <v>1780</v>
      </c>
      <c r="C232" s="2251"/>
      <c r="D232" s="2251"/>
      <c r="E232" s="2255"/>
      <c r="F232" s="1997"/>
      <c r="G232" s="1997"/>
      <c r="H232" s="1999"/>
      <c r="I232" s="2257"/>
      <c r="J232" s="2257"/>
      <c r="K232" s="1997"/>
      <c r="L232" s="1997"/>
      <c r="M232" s="2255"/>
      <c r="N232" s="2257"/>
      <c r="O232" s="2257"/>
      <c r="P232" s="1999"/>
      <c r="Q232" s="1999"/>
      <c r="R232" s="1999"/>
    </row>
    <row r="233" spans="1:18" ht="34.5" hidden="1" customHeight="1">
      <c r="A233" s="2252"/>
      <c r="B233" s="2240" t="s">
        <v>1781</v>
      </c>
      <c r="C233" s="2251" t="s">
        <v>1774</v>
      </c>
      <c r="D233" s="2251"/>
      <c r="E233" s="2255"/>
      <c r="F233" s="1997"/>
      <c r="G233" s="1997"/>
      <c r="H233" s="1999"/>
      <c r="I233" s="2257"/>
      <c r="J233" s="2257"/>
      <c r="K233" s="1997">
        <f>1084000/1.1</f>
        <v>985454.54545454541</v>
      </c>
      <c r="L233" s="1997"/>
      <c r="M233" s="2255"/>
      <c r="N233" s="2257"/>
      <c r="O233" s="2257"/>
      <c r="P233" s="1999"/>
      <c r="Q233" s="1999"/>
      <c r="R233" s="1999"/>
    </row>
    <row r="234" spans="1:18" ht="34.5" hidden="1" customHeight="1">
      <c r="A234" s="2252"/>
      <c r="B234" s="2240" t="s">
        <v>1781</v>
      </c>
      <c r="C234" s="2251" t="s">
        <v>1782</v>
      </c>
      <c r="D234" s="3635" t="s">
        <v>1559</v>
      </c>
      <c r="E234" s="2255"/>
      <c r="F234" s="1997"/>
      <c r="G234" s="1997"/>
      <c r="H234" s="1999"/>
      <c r="I234" s="2257"/>
      <c r="J234" s="2257"/>
      <c r="K234" s="1997">
        <f>316000/1.1</f>
        <v>287272.72727272724</v>
      </c>
      <c r="L234" s="1997"/>
      <c r="M234" s="2255"/>
      <c r="N234" s="2257"/>
      <c r="O234" s="2257"/>
      <c r="P234" s="1999"/>
      <c r="Q234" s="1999"/>
      <c r="R234" s="1999"/>
    </row>
    <row r="235" spans="1:18" ht="34.5" hidden="1" customHeight="1">
      <c r="A235" s="3630"/>
      <c r="B235" s="3636" t="s">
        <v>1783</v>
      </c>
      <c r="C235" s="2251" t="s">
        <v>1774</v>
      </c>
      <c r="D235" s="3635"/>
      <c r="E235" s="2255"/>
      <c r="F235" s="1997"/>
      <c r="G235" s="1997"/>
      <c r="H235" s="1999"/>
      <c r="I235" s="2257"/>
      <c r="J235" s="2257"/>
      <c r="K235" s="1997">
        <f>1121000/1.1</f>
        <v>1019090.9090909091</v>
      </c>
      <c r="L235" s="1997"/>
      <c r="M235" s="2255"/>
      <c r="N235" s="2257"/>
      <c r="O235" s="2257"/>
      <c r="P235" s="1999"/>
      <c r="Q235" s="1999"/>
      <c r="R235" s="1999"/>
    </row>
    <row r="236" spans="1:18" ht="34.5" hidden="1" customHeight="1">
      <c r="A236" s="3630"/>
      <c r="B236" s="3636"/>
      <c r="C236" s="2251" t="s">
        <v>1782</v>
      </c>
      <c r="D236" s="3635"/>
      <c r="E236" s="2255"/>
      <c r="F236" s="1997"/>
      <c r="G236" s="1997"/>
      <c r="H236" s="1999"/>
      <c r="I236" s="2257"/>
      <c r="J236" s="2257"/>
      <c r="K236" s="1997">
        <f>327000/1.1</f>
        <v>297272.72727272724</v>
      </c>
      <c r="L236" s="1997"/>
      <c r="M236" s="2255"/>
      <c r="N236" s="2257"/>
      <c r="O236" s="2257"/>
      <c r="P236" s="1999"/>
      <c r="Q236" s="1999"/>
      <c r="R236" s="1999"/>
    </row>
    <row r="237" spans="1:18" ht="33" hidden="1" customHeight="1">
      <c r="A237" s="3630"/>
      <c r="B237" s="3636" t="s">
        <v>1784</v>
      </c>
      <c r="C237" s="2251" t="s">
        <v>1772</v>
      </c>
      <c r="D237" s="3635" t="s">
        <v>1559</v>
      </c>
      <c r="E237" s="2255"/>
      <c r="F237" s="1997"/>
      <c r="G237" s="1997"/>
      <c r="H237" s="1999"/>
      <c r="I237" s="2257"/>
      <c r="J237" s="2257"/>
      <c r="K237" s="1997">
        <f>4026000/1.1</f>
        <v>3659999.9999999995</v>
      </c>
      <c r="L237" s="1997"/>
      <c r="M237" s="2255"/>
      <c r="N237" s="2257"/>
      <c r="O237" s="2257"/>
      <c r="P237" s="1999"/>
      <c r="Q237" s="1999"/>
      <c r="R237" s="1999"/>
    </row>
    <row r="238" spans="1:18" ht="33" hidden="1" customHeight="1">
      <c r="A238" s="3630"/>
      <c r="B238" s="3636"/>
      <c r="C238" s="2251" t="s">
        <v>1353</v>
      </c>
      <c r="D238" s="3635"/>
      <c r="E238" s="2255"/>
      <c r="F238" s="1997"/>
      <c r="G238" s="1997"/>
      <c r="H238" s="1999"/>
      <c r="I238" s="2257"/>
      <c r="J238" s="2257"/>
      <c r="K238" s="1997">
        <f>1449000/1.1</f>
        <v>1317272.7272727271</v>
      </c>
      <c r="L238" s="1997"/>
      <c r="M238" s="2255"/>
      <c r="N238" s="2257"/>
      <c r="O238" s="2257"/>
      <c r="P238" s="1999"/>
      <c r="Q238" s="1999"/>
      <c r="R238" s="1999"/>
    </row>
    <row r="239" spans="1:18" ht="33" hidden="1" customHeight="1">
      <c r="A239" s="3630"/>
      <c r="B239" s="3636"/>
      <c r="C239" s="2251" t="s">
        <v>1774</v>
      </c>
      <c r="D239" s="3635"/>
      <c r="E239" s="2255"/>
      <c r="F239" s="1997"/>
      <c r="G239" s="1997"/>
      <c r="H239" s="1999"/>
      <c r="I239" s="2257"/>
      <c r="J239" s="2257"/>
      <c r="K239" s="1997">
        <f>1060000/1.1</f>
        <v>963636.36363636353</v>
      </c>
      <c r="L239" s="1997"/>
      <c r="M239" s="2255"/>
      <c r="N239" s="2257"/>
      <c r="O239" s="2257"/>
      <c r="P239" s="1999"/>
      <c r="Q239" s="1999"/>
      <c r="R239" s="1999"/>
    </row>
    <row r="240" spans="1:18" ht="33" hidden="1" customHeight="1">
      <c r="A240" s="3630"/>
      <c r="B240" s="3636"/>
      <c r="C240" s="2251" t="s">
        <v>1775</v>
      </c>
      <c r="D240" s="3635"/>
      <c r="E240" s="2255"/>
      <c r="F240" s="1997"/>
      <c r="G240" s="1997"/>
      <c r="H240" s="1999"/>
      <c r="I240" s="2257"/>
      <c r="J240" s="2257"/>
      <c r="K240" s="1997">
        <f>351000/1.1</f>
        <v>319090.90909090906</v>
      </c>
      <c r="L240" s="1997"/>
      <c r="M240" s="2255"/>
      <c r="N240" s="2257"/>
      <c r="O240" s="2257"/>
      <c r="P240" s="1999"/>
      <c r="Q240" s="1999"/>
      <c r="R240" s="1999"/>
    </row>
    <row r="241" spans="1:18" ht="33" hidden="1" customHeight="1">
      <c r="A241" s="3630"/>
      <c r="B241" s="3636"/>
      <c r="C241" s="2251" t="s">
        <v>1782</v>
      </c>
      <c r="D241" s="3635"/>
      <c r="E241" s="2255"/>
      <c r="F241" s="1997"/>
      <c r="G241" s="1997"/>
      <c r="H241" s="1999"/>
      <c r="I241" s="2257"/>
      <c r="J241" s="2257"/>
      <c r="K241" s="1997">
        <f>308000/1.1</f>
        <v>280000</v>
      </c>
      <c r="L241" s="1997"/>
      <c r="M241" s="2255"/>
      <c r="N241" s="2257"/>
      <c r="O241" s="2257"/>
      <c r="P241" s="1999"/>
      <c r="Q241" s="1999"/>
      <c r="R241" s="1999"/>
    </row>
    <row r="242" spans="1:18" ht="33" hidden="1" customHeight="1">
      <c r="A242" s="3630"/>
      <c r="B242" s="3636" t="s">
        <v>1785</v>
      </c>
      <c r="C242" s="2251" t="s">
        <v>1772</v>
      </c>
      <c r="D242" s="3635" t="s">
        <v>1559</v>
      </c>
      <c r="E242" s="2255"/>
      <c r="F242" s="1997"/>
      <c r="G242" s="1997"/>
      <c r="H242" s="1999"/>
      <c r="I242" s="2257"/>
      <c r="J242" s="2257"/>
      <c r="K242" s="1997">
        <f>3846000/1.1</f>
        <v>3496363.6363636362</v>
      </c>
      <c r="L242" s="1997"/>
      <c r="M242" s="2255"/>
      <c r="N242" s="2257"/>
      <c r="O242" s="2257"/>
      <c r="P242" s="1999"/>
      <c r="Q242" s="1999"/>
      <c r="R242" s="1999"/>
    </row>
    <row r="243" spans="1:18" ht="33" hidden="1" customHeight="1">
      <c r="A243" s="3630"/>
      <c r="B243" s="3636"/>
      <c r="C243" s="2251" t="s">
        <v>1774</v>
      </c>
      <c r="D243" s="3635"/>
      <c r="E243" s="2255"/>
      <c r="F243" s="1997"/>
      <c r="G243" s="1997"/>
      <c r="H243" s="1999"/>
      <c r="I243" s="2257"/>
      <c r="J243" s="2257"/>
      <c r="K243" s="1997">
        <f>1406000/1.1</f>
        <v>1278181.8181818181</v>
      </c>
      <c r="L243" s="1997"/>
      <c r="M243" s="2255"/>
      <c r="N243" s="2257"/>
      <c r="O243" s="2257"/>
      <c r="P243" s="1999"/>
      <c r="Q243" s="1999"/>
      <c r="R243" s="1999"/>
    </row>
    <row r="244" spans="1:18" ht="33" hidden="1" customHeight="1">
      <c r="A244" s="3630"/>
      <c r="B244" s="3636"/>
      <c r="C244" s="2251" t="s">
        <v>1775</v>
      </c>
      <c r="D244" s="3635"/>
      <c r="E244" s="2255"/>
      <c r="F244" s="1997"/>
      <c r="G244" s="1997"/>
      <c r="H244" s="1999"/>
      <c r="I244" s="2257"/>
      <c r="J244" s="2257"/>
      <c r="K244" s="1997">
        <f>342000/1.1</f>
        <v>310909.09090909088</v>
      </c>
      <c r="L244" s="1997"/>
      <c r="M244" s="2255"/>
      <c r="N244" s="2257"/>
      <c r="O244" s="2257"/>
      <c r="P244" s="1999"/>
      <c r="Q244" s="1999"/>
      <c r="R244" s="1999"/>
    </row>
    <row r="245" spans="1:18" ht="33" hidden="1" customHeight="1">
      <c r="A245" s="3630"/>
      <c r="B245" s="3636"/>
      <c r="C245" s="2251" t="s">
        <v>1782</v>
      </c>
      <c r="D245" s="3635"/>
      <c r="E245" s="2255"/>
      <c r="F245" s="1997"/>
      <c r="G245" s="1997"/>
      <c r="H245" s="1999"/>
      <c r="I245" s="2257"/>
      <c r="J245" s="2257"/>
      <c r="K245" s="1997">
        <f>299000/1.1</f>
        <v>271818.18181818182</v>
      </c>
      <c r="L245" s="1997"/>
      <c r="M245" s="2255"/>
      <c r="N245" s="2257"/>
      <c r="O245" s="2257"/>
      <c r="P245" s="1999"/>
      <c r="Q245" s="1999"/>
      <c r="R245" s="1999"/>
    </row>
    <row r="246" spans="1:18" ht="33" hidden="1" customHeight="1">
      <c r="A246" s="3630"/>
      <c r="B246" s="3636" t="s">
        <v>1786</v>
      </c>
      <c r="C246" s="2251" t="s">
        <v>1772</v>
      </c>
      <c r="D246" s="2008"/>
      <c r="E246" s="2255"/>
      <c r="F246" s="1997"/>
      <c r="G246" s="1997"/>
      <c r="H246" s="1999"/>
      <c r="I246" s="2257"/>
      <c r="J246" s="2257"/>
      <c r="K246" s="1997">
        <f>3561000/1.1</f>
        <v>3237272.7272727271</v>
      </c>
      <c r="L246" s="1997"/>
      <c r="M246" s="2255"/>
      <c r="N246" s="2257"/>
      <c r="O246" s="2257"/>
      <c r="P246" s="1999"/>
      <c r="Q246" s="1999"/>
      <c r="R246" s="1999"/>
    </row>
    <row r="247" spans="1:18" ht="33.75" hidden="1" customHeight="1">
      <c r="A247" s="3630"/>
      <c r="B247" s="3636"/>
      <c r="C247" s="2251" t="s">
        <v>1774</v>
      </c>
      <c r="D247" s="2251" t="s">
        <v>1559</v>
      </c>
      <c r="E247" s="2255"/>
      <c r="F247" s="1997"/>
      <c r="G247" s="1997"/>
      <c r="H247" s="1999"/>
      <c r="I247" s="2257"/>
      <c r="J247" s="2257"/>
      <c r="K247" s="1997">
        <f>1305000/1.1</f>
        <v>1186363.6363636362</v>
      </c>
      <c r="L247" s="1997"/>
      <c r="M247" s="2255"/>
      <c r="N247" s="2257"/>
      <c r="O247" s="2257"/>
      <c r="P247" s="1999"/>
      <c r="Q247" s="1999"/>
      <c r="R247" s="1999"/>
    </row>
    <row r="248" spans="1:18" ht="30.75" hidden="1" customHeight="1">
      <c r="A248" s="3630"/>
      <c r="B248" s="3636"/>
      <c r="C248" s="2251" t="s">
        <v>1775</v>
      </c>
      <c r="D248" s="2251"/>
      <c r="E248" s="2255"/>
      <c r="F248" s="1997"/>
      <c r="G248" s="1997"/>
      <c r="H248" s="1999"/>
      <c r="I248" s="2257"/>
      <c r="J248" s="2257"/>
      <c r="K248" s="1997">
        <f>321000/1.1</f>
        <v>291818.18181818182</v>
      </c>
      <c r="L248" s="1997"/>
      <c r="M248" s="2255"/>
      <c r="N248" s="2257"/>
      <c r="O248" s="2257"/>
      <c r="P248" s="1999"/>
      <c r="Q248" s="1999"/>
      <c r="R248" s="1999"/>
    </row>
    <row r="249" spans="1:18" ht="30.75" hidden="1" customHeight="1">
      <c r="A249" s="2252"/>
      <c r="B249" s="2240" t="s">
        <v>1786</v>
      </c>
      <c r="C249" s="2251" t="s">
        <v>1782</v>
      </c>
      <c r="D249" s="2251"/>
      <c r="E249" s="2255"/>
      <c r="F249" s="1997"/>
      <c r="G249" s="1997"/>
      <c r="H249" s="1999"/>
      <c r="I249" s="2257"/>
      <c r="J249" s="2257"/>
      <c r="K249" s="1997">
        <f>281000/1.1</f>
        <v>255454.54545454544</v>
      </c>
      <c r="L249" s="1997"/>
      <c r="M249" s="2255"/>
      <c r="N249" s="2257"/>
      <c r="O249" s="2257"/>
      <c r="P249" s="1999"/>
      <c r="Q249" s="1999"/>
      <c r="R249" s="1999"/>
    </row>
    <row r="250" spans="1:18" ht="30.75" hidden="1" customHeight="1">
      <c r="A250" s="3630"/>
      <c r="B250" s="3636" t="s">
        <v>1787</v>
      </c>
      <c r="C250" s="2251" t="s">
        <v>1354</v>
      </c>
      <c r="D250" s="3635" t="s">
        <v>1559</v>
      </c>
      <c r="E250" s="2255"/>
      <c r="F250" s="1997"/>
      <c r="G250" s="1997"/>
      <c r="H250" s="1999"/>
      <c r="I250" s="2257"/>
      <c r="J250" s="2257"/>
      <c r="K250" s="1997">
        <f>1317000/1.1</f>
        <v>1197272.7272727271</v>
      </c>
      <c r="L250" s="1997"/>
      <c r="M250" s="2255"/>
      <c r="N250" s="2257"/>
      <c r="O250" s="2257"/>
      <c r="P250" s="1999"/>
      <c r="Q250" s="1999"/>
      <c r="R250" s="1999"/>
    </row>
    <row r="251" spans="1:18" ht="30.75" hidden="1" customHeight="1">
      <c r="A251" s="3630"/>
      <c r="B251" s="3636"/>
      <c r="C251" s="2251" t="s">
        <v>1353</v>
      </c>
      <c r="D251" s="3635"/>
      <c r="E251" s="2255"/>
      <c r="F251" s="1997"/>
      <c r="G251" s="1997"/>
      <c r="H251" s="1999"/>
      <c r="I251" s="2257"/>
      <c r="J251" s="2257"/>
      <c r="K251" s="1997">
        <f>406000/1.1</f>
        <v>369090.90909090906</v>
      </c>
      <c r="L251" s="1997"/>
      <c r="M251" s="2255"/>
      <c r="N251" s="2257"/>
      <c r="O251" s="2257"/>
      <c r="P251" s="1999"/>
      <c r="Q251" s="1999"/>
      <c r="R251" s="1999"/>
    </row>
    <row r="252" spans="1:18" ht="30.75" hidden="1" customHeight="1">
      <c r="A252" s="3630"/>
      <c r="B252" s="3636" t="s">
        <v>1788</v>
      </c>
      <c r="C252" s="2251" t="s">
        <v>1354</v>
      </c>
      <c r="D252" s="3635"/>
      <c r="E252" s="2255"/>
      <c r="F252" s="1997"/>
      <c r="G252" s="1997"/>
      <c r="H252" s="1999"/>
      <c r="I252" s="2257"/>
      <c r="J252" s="2257"/>
      <c r="K252" s="1997">
        <f>1229000/1.1</f>
        <v>1117272.7272727273</v>
      </c>
      <c r="L252" s="1997"/>
      <c r="M252" s="2255"/>
      <c r="N252" s="2257"/>
      <c r="O252" s="2257"/>
      <c r="P252" s="1999"/>
      <c r="Q252" s="1999"/>
      <c r="R252" s="1999"/>
    </row>
    <row r="253" spans="1:18" ht="30.75" hidden="1" customHeight="1">
      <c r="A253" s="3630"/>
      <c r="B253" s="3636"/>
      <c r="C253" s="2251" t="s">
        <v>1353</v>
      </c>
      <c r="D253" s="3635"/>
      <c r="E253" s="2255"/>
      <c r="F253" s="1997"/>
      <c r="G253" s="1997"/>
      <c r="H253" s="1999"/>
      <c r="I253" s="2257"/>
      <c r="J253" s="2257"/>
      <c r="K253" s="1997">
        <f>376000/1.1</f>
        <v>341818.18181818177</v>
      </c>
      <c r="L253" s="1997"/>
      <c r="M253" s="2255"/>
      <c r="N253" s="2257"/>
      <c r="O253" s="2257"/>
      <c r="P253" s="1999"/>
      <c r="Q253" s="1999"/>
      <c r="R253" s="1999"/>
    </row>
    <row r="254" spans="1:18" ht="30.75" hidden="1" customHeight="1">
      <c r="A254" s="2252"/>
      <c r="B254" s="1970" t="s">
        <v>1789</v>
      </c>
      <c r="C254" s="2251"/>
      <c r="D254" s="2251"/>
      <c r="E254" s="2255"/>
      <c r="F254" s="1997"/>
      <c r="G254" s="1997"/>
      <c r="H254" s="1999"/>
      <c r="I254" s="2257"/>
      <c r="J254" s="2257"/>
      <c r="K254" s="1997"/>
      <c r="L254" s="1997"/>
      <c r="M254" s="2255"/>
      <c r="N254" s="2257"/>
      <c r="O254" s="2257"/>
      <c r="P254" s="1999"/>
      <c r="Q254" s="1999"/>
      <c r="R254" s="1999"/>
    </row>
    <row r="255" spans="1:18" ht="30.75" hidden="1" customHeight="1">
      <c r="A255" s="3630"/>
      <c r="B255" s="3636" t="s">
        <v>1790</v>
      </c>
      <c r="C255" s="2251" t="s">
        <v>1354</v>
      </c>
      <c r="D255" s="3635" t="s">
        <v>1559</v>
      </c>
      <c r="E255" s="2255"/>
      <c r="F255" s="1997"/>
      <c r="G255" s="1997"/>
      <c r="H255" s="1999"/>
      <c r="I255" s="2257"/>
      <c r="J255" s="2257"/>
      <c r="K255" s="1997">
        <f>3817000/1.1</f>
        <v>3469999.9999999995</v>
      </c>
      <c r="L255" s="1997"/>
      <c r="M255" s="2255"/>
      <c r="N255" s="2257"/>
      <c r="O255" s="2257"/>
      <c r="P255" s="1999"/>
      <c r="Q255" s="1999"/>
      <c r="R255" s="1999"/>
    </row>
    <row r="256" spans="1:18" ht="30.75" hidden="1" customHeight="1">
      <c r="A256" s="3630"/>
      <c r="B256" s="3636"/>
      <c r="C256" s="2251" t="s">
        <v>1353</v>
      </c>
      <c r="D256" s="3635"/>
      <c r="E256" s="2255"/>
      <c r="F256" s="1997"/>
      <c r="G256" s="1997"/>
      <c r="H256" s="1999"/>
      <c r="I256" s="2257"/>
      <c r="J256" s="2257"/>
      <c r="K256" s="1997">
        <f>1099000/1.1</f>
        <v>999090.90909090906</v>
      </c>
      <c r="L256" s="1997"/>
      <c r="M256" s="2255"/>
      <c r="N256" s="2257"/>
      <c r="O256" s="2257"/>
      <c r="P256" s="1999"/>
      <c r="Q256" s="1999"/>
      <c r="R256" s="1999"/>
    </row>
    <row r="257" spans="1:18" ht="30.75" hidden="1" customHeight="1">
      <c r="A257" s="3630"/>
      <c r="B257" s="2240" t="s">
        <v>1791</v>
      </c>
      <c r="C257" s="2251" t="s">
        <v>1354</v>
      </c>
      <c r="D257" s="3635"/>
      <c r="E257" s="2255"/>
      <c r="F257" s="1997"/>
      <c r="G257" s="1997"/>
      <c r="H257" s="1999"/>
      <c r="I257" s="2257"/>
      <c r="J257" s="2257"/>
      <c r="K257" s="1997">
        <f>2708000/1.1</f>
        <v>2461818.1818181816</v>
      </c>
      <c r="L257" s="1997"/>
      <c r="M257" s="2255"/>
      <c r="N257" s="2257"/>
      <c r="O257" s="2257"/>
      <c r="P257" s="1999"/>
      <c r="Q257" s="1999"/>
      <c r="R257" s="1999"/>
    </row>
    <row r="258" spans="1:18" ht="30.75" hidden="1" customHeight="1">
      <c r="A258" s="3630"/>
      <c r="B258" s="2240" t="s">
        <v>1791</v>
      </c>
      <c r="C258" s="2251" t="s">
        <v>1353</v>
      </c>
      <c r="D258" s="3635"/>
      <c r="E258" s="2255"/>
      <c r="F258" s="1997"/>
      <c r="G258" s="1997"/>
      <c r="H258" s="1999"/>
      <c r="I258" s="2257"/>
      <c r="J258" s="2257"/>
      <c r="K258" s="1997">
        <f>781000/1.1</f>
        <v>710000</v>
      </c>
      <c r="L258" s="1997"/>
      <c r="M258" s="2255"/>
      <c r="N258" s="2257"/>
      <c r="O258" s="2257"/>
      <c r="P258" s="1999"/>
      <c r="Q258" s="1999"/>
      <c r="R258" s="1999"/>
    </row>
    <row r="259" spans="1:18" ht="30.75" hidden="1" customHeight="1">
      <c r="A259" s="2252"/>
      <c r="B259" s="1970" t="s">
        <v>1827</v>
      </c>
      <c r="C259" s="2251"/>
      <c r="D259" s="2251"/>
      <c r="E259" s="2255"/>
      <c r="F259" s="1997"/>
      <c r="G259" s="1997"/>
      <c r="H259" s="1999"/>
      <c r="I259" s="2257"/>
      <c r="J259" s="2257"/>
      <c r="K259" s="1997"/>
      <c r="L259" s="1997"/>
      <c r="M259" s="2255"/>
      <c r="N259" s="2257"/>
      <c r="O259" s="2257"/>
      <c r="P259" s="1999"/>
      <c r="Q259" s="1999"/>
      <c r="R259" s="1999"/>
    </row>
    <row r="260" spans="1:18" ht="30.75" hidden="1" customHeight="1">
      <c r="A260" s="3630"/>
      <c r="B260" s="3636" t="s">
        <v>1792</v>
      </c>
      <c r="C260" s="2251" t="s">
        <v>1354</v>
      </c>
      <c r="D260" s="3635" t="s">
        <v>1559</v>
      </c>
      <c r="E260" s="2255"/>
      <c r="F260" s="1997"/>
      <c r="G260" s="1997"/>
      <c r="H260" s="1999"/>
      <c r="I260" s="2257"/>
      <c r="J260" s="2257"/>
      <c r="K260" s="1997">
        <f>2431000/1.1</f>
        <v>2210000</v>
      </c>
      <c r="L260" s="1997"/>
      <c r="M260" s="2255"/>
      <c r="N260" s="2257"/>
      <c r="O260" s="2257"/>
      <c r="P260" s="1999"/>
      <c r="Q260" s="1999"/>
      <c r="R260" s="1999"/>
    </row>
    <row r="261" spans="1:18" ht="30.75" hidden="1" customHeight="1">
      <c r="A261" s="3630"/>
      <c r="B261" s="3636"/>
      <c r="C261" s="2251" t="s">
        <v>1353</v>
      </c>
      <c r="D261" s="3635"/>
      <c r="E261" s="2255"/>
      <c r="F261" s="1997"/>
      <c r="G261" s="1997"/>
      <c r="H261" s="1999"/>
      <c r="I261" s="2257"/>
      <c r="J261" s="2257"/>
      <c r="K261" s="1997">
        <f>717000/1.1</f>
        <v>651818.18181818177</v>
      </c>
      <c r="L261" s="1997"/>
      <c r="M261" s="2255"/>
      <c r="N261" s="2257"/>
      <c r="O261" s="2257"/>
      <c r="P261" s="1999"/>
      <c r="Q261" s="1999"/>
      <c r="R261" s="1999"/>
    </row>
    <row r="262" spans="1:18" ht="30.75" hidden="1" customHeight="1">
      <c r="A262" s="3630"/>
      <c r="B262" s="3636" t="s">
        <v>1793</v>
      </c>
      <c r="C262" s="2251" t="s">
        <v>1354</v>
      </c>
      <c r="D262" s="3635"/>
      <c r="E262" s="2255"/>
      <c r="F262" s="1997"/>
      <c r="G262" s="1997"/>
      <c r="H262" s="1999"/>
      <c r="I262" s="2257"/>
      <c r="J262" s="2257"/>
      <c r="K262" s="1997">
        <f>1114000/1.1</f>
        <v>1012727.2727272726</v>
      </c>
      <c r="L262" s="1997"/>
      <c r="M262" s="2255"/>
      <c r="N262" s="2257"/>
      <c r="O262" s="2257"/>
      <c r="P262" s="1999"/>
      <c r="Q262" s="1999"/>
      <c r="R262" s="1999"/>
    </row>
    <row r="263" spans="1:18" ht="36.75" hidden="1" customHeight="1">
      <c r="A263" s="3630"/>
      <c r="B263" s="3636"/>
      <c r="C263" s="2251" t="s">
        <v>1353</v>
      </c>
      <c r="D263" s="3635"/>
      <c r="E263" s="2255"/>
      <c r="F263" s="1997"/>
      <c r="G263" s="1997"/>
      <c r="H263" s="1999"/>
      <c r="I263" s="2257"/>
      <c r="J263" s="2257"/>
      <c r="K263" s="1997">
        <f>327000/1.1</f>
        <v>297272.72727272724</v>
      </c>
      <c r="L263" s="1997"/>
      <c r="M263" s="2255"/>
      <c r="N263" s="2257"/>
      <c r="O263" s="2257"/>
      <c r="P263" s="1999"/>
      <c r="Q263" s="1999"/>
      <c r="R263" s="1999"/>
    </row>
    <row r="264" spans="1:18" ht="36.75" hidden="1" customHeight="1">
      <c r="A264" s="2252"/>
      <c r="B264" s="1970" t="s">
        <v>1794</v>
      </c>
      <c r="C264" s="2251"/>
      <c r="D264" s="2251"/>
      <c r="E264" s="2255"/>
      <c r="F264" s="1997"/>
      <c r="G264" s="1997"/>
      <c r="H264" s="1999"/>
      <c r="I264" s="2257"/>
      <c r="J264" s="2257"/>
      <c r="K264" s="1997"/>
      <c r="L264" s="1997"/>
      <c r="M264" s="2255"/>
      <c r="N264" s="2257"/>
      <c r="O264" s="2257"/>
      <c r="P264" s="1999"/>
      <c r="Q264" s="1999"/>
      <c r="R264" s="1999"/>
    </row>
    <row r="265" spans="1:18" ht="36.75" hidden="1" customHeight="1">
      <c r="A265" s="2252"/>
      <c r="B265" s="1970" t="s">
        <v>1798</v>
      </c>
      <c r="C265" s="2251"/>
      <c r="D265" s="3635" t="s">
        <v>1559</v>
      </c>
      <c r="E265" s="2255"/>
      <c r="F265" s="1997"/>
      <c r="G265" s="1997"/>
      <c r="H265" s="1999"/>
      <c r="I265" s="2257"/>
      <c r="J265" s="2257"/>
      <c r="K265" s="1997"/>
      <c r="L265" s="1997"/>
      <c r="M265" s="2255"/>
      <c r="N265" s="2257"/>
      <c r="O265" s="2257"/>
      <c r="P265" s="1999"/>
      <c r="Q265" s="1999"/>
      <c r="R265" s="1999"/>
    </row>
    <row r="266" spans="1:18" ht="36.75" hidden="1" customHeight="1">
      <c r="A266" s="3630"/>
      <c r="B266" s="3636" t="s">
        <v>1796</v>
      </c>
      <c r="C266" s="2251" t="s">
        <v>1795</v>
      </c>
      <c r="D266" s="3635"/>
      <c r="E266" s="2255"/>
      <c r="F266" s="1997"/>
      <c r="G266" s="1997"/>
      <c r="H266" s="1999"/>
      <c r="I266" s="2257"/>
      <c r="J266" s="2257"/>
      <c r="K266" s="1997">
        <f>510000/1.1</f>
        <v>463636.36363636359</v>
      </c>
      <c r="L266" s="1997"/>
      <c r="M266" s="2255"/>
      <c r="N266" s="2257"/>
      <c r="O266" s="2257"/>
      <c r="P266" s="1999"/>
      <c r="Q266" s="1999"/>
      <c r="R266" s="1999"/>
    </row>
    <row r="267" spans="1:18" ht="36.75" hidden="1" customHeight="1">
      <c r="A267" s="3630"/>
      <c r="B267" s="3636"/>
      <c r="C267" s="2251" t="s">
        <v>1797</v>
      </c>
      <c r="D267" s="3635"/>
      <c r="E267" s="2255"/>
      <c r="F267" s="1997"/>
      <c r="G267" s="1997"/>
      <c r="H267" s="1999"/>
      <c r="I267" s="2257"/>
      <c r="J267" s="2257"/>
      <c r="K267" s="1997">
        <f>481000/1.1</f>
        <v>437272.72727272724</v>
      </c>
      <c r="L267" s="1997"/>
      <c r="M267" s="2255"/>
      <c r="N267" s="2257"/>
      <c r="O267" s="2257"/>
      <c r="P267" s="1999"/>
      <c r="Q267" s="1999"/>
      <c r="R267" s="1999"/>
    </row>
    <row r="268" spans="1:18" ht="36.75" hidden="1" customHeight="1">
      <c r="A268" s="2252"/>
      <c r="B268" s="1970" t="s">
        <v>1799</v>
      </c>
      <c r="C268" s="2252"/>
      <c r="D268" s="3635"/>
      <c r="E268" s="2255"/>
      <c r="F268" s="1997"/>
      <c r="G268" s="1997"/>
      <c r="H268" s="1999"/>
      <c r="I268" s="2257"/>
      <c r="J268" s="2257"/>
      <c r="K268" s="2257"/>
      <c r="L268" s="1997"/>
      <c r="M268" s="2255"/>
      <c r="N268" s="2257"/>
      <c r="O268" s="2257"/>
      <c r="P268" s="1999"/>
      <c r="Q268" s="1999"/>
      <c r="R268" s="1999"/>
    </row>
    <row r="269" spans="1:18" ht="36.75" hidden="1" customHeight="1">
      <c r="A269" s="2252"/>
      <c r="B269" s="2240" t="s">
        <v>1828</v>
      </c>
      <c r="C269" s="2251" t="s">
        <v>1797</v>
      </c>
      <c r="D269" s="2251"/>
      <c r="E269" s="2255"/>
      <c r="F269" s="1997"/>
      <c r="G269" s="1997"/>
      <c r="H269" s="1999"/>
      <c r="I269" s="2257"/>
      <c r="J269" s="2257"/>
      <c r="K269" s="1997">
        <f>399000/1.1</f>
        <v>362727.27272727271</v>
      </c>
      <c r="L269" s="1997"/>
      <c r="M269" s="2255"/>
      <c r="N269" s="2257"/>
      <c r="O269" s="2257"/>
      <c r="P269" s="1999"/>
      <c r="Q269" s="1999"/>
      <c r="R269" s="1999"/>
    </row>
    <row r="270" spans="1:18" ht="36.75" hidden="1" customHeight="1">
      <c r="A270" s="2252"/>
      <c r="B270" s="1970" t="s">
        <v>1829</v>
      </c>
      <c r="C270" s="2251"/>
      <c r="D270" s="2008"/>
      <c r="E270" s="2255"/>
      <c r="F270" s="1997"/>
      <c r="G270" s="1997"/>
      <c r="H270" s="1999"/>
      <c r="I270" s="2257"/>
      <c r="J270" s="2257"/>
      <c r="K270" s="1997"/>
      <c r="L270" s="1997"/>
      <c r="M270" s="2255"/>
      <c r="N270" s="2257"/>
      <c r="O270" s="2257"/>
      <c r="P270" s="1999"/>
      <c r="Q270" s="1999"/>
      <c r="R270" s="1999"/>
    </row>
    <row r="271" spans="1:18" ht="36.75" hidden="1" customHeight="1">
      <c r="A271" s="2252"/>
      <c r="B271" s="2240" t="s">
        <v>1830</v>
      </c>
      <c r="C271" s="2251" t="s">
        <v>1797</v>
      </c>
      <c r="D271" s="2251"/>
      <c r="E271" s="2255"/>
      <c r="F271" s="1997"/>
      <c r="G271" s="1997"/>
      <c r="H271" s="1999"/>
      <c r="I271" s="2257"/>
      <c r="J271" s="2257"/>
      <c r="K271" s="1997">
        <f>290000/1.1</f>
        <v>263636.36363636359</v>
      </c>
      <c r="L271" s="1997"/>
      <c r="M271" s="2255"/>
      <c r="N271" s="2257"/>
      <c r="O271" s="2257"/>
      <c r="P271" s="1999"/>
      <c r="Q271" s="1999"/>
      <c r="R271" s="1999"/>
    </row>
    <row r="272" spans="1:18" ht="36.75" hidden="1" customHeight="1">
      <c r="A272" s="2252"/>
      <c r="B272" s="1970" t="s">
        <v>1800</v>
      </c>
      <c r="C272" s="2251"/>
      <c r="D272" s="2251"/>
      <c r="E272" s="2255"/>
      <c r="F272" s="1997"/>
      <c r="G272" s="1997"/>
      <c r="H272" s="1999"/>
      <c r="I272" s="2257"/>
      <c r="J272" s="2257"/>
      <c r="K272" s="1997"/>
      <c r="L272" s="1997"/>
      <c r="M272" s="2255"/>
      <c r="N272" s="2257"/>
      <c r="O272" s="2257"/>
      <c r="P272" s="1999"/>
      <c r="Q272" s="1999"/>
      <c r="R272" s="1999"/>
    </row>
    <row r="273" spans="1:18" ht="36.75" hidden="1" customHeight="1">
      <c r="A273" s="3630"/>
      <c r="B273" s="3636" t="s">
        <v>1801</v>
      </c>
      <c r="C273" s="2251" t="s">
        <v>1802</v>
      </c>
      <c r="D273" s="3635" t="s">
        <v>1559</v>
      </c>
      <c r="E273" s="2255"/>
      <c r="F273" s="1997"/>
      <c r="G273" s="1997"/>
      <c r="H273" s="1999"/>
      <c r="I273" s="2257"/>
      <c r="J273" s="2257"/>
      <c r="K273" s="1997">
        <f>2757000/1.1</f>
        <v>2506363.6363636362</v>
      </c>
      <c r="L273" s="1997"/>
      <c r="M273" s="2255"/>
      <c r="N273" s="2257"/>
      <c r="O273" s="2257"/>
      <c r="P273" s="1999"/>
      <c r="Q273" s="1999"/>
      <c r="R273" s="1999"/>
    </row>
    <row r="274" spans="1:18" ht="36.75" hidden="1" customHeight="1">
      <c r="A274" s="3630"/>
      <c r="B274" s="3636"/>
      <c r="C274" s="2251" t="s">
        <v>1803</v>
      </c>
      <c r="D274" s="3635"/>
      <c r="E274" s="2255"/>
      <c r="F274" s="1997"/>
      <c r="G274" s="1997"/>
      <c r="H274" s="1999"/>
      <c r="I274" s="2257"/>
      <c r="J274" s="2257"/>
      <c r="K274" s="1997">
        <f>633000/1.1</f>
        <v>575454.54545454541</v>
      </c>
      <c r="L274" s="1997"/>
      <c r="M274" s="2255"/>
      <c r="N274" s="2257"/>
      <c r="O274" s="2257"/>
      <c r="P274" s="1999"/>
      <c r="Q274" s="1999"/>
      <c r="R274" s="1999"/>
    </row>
    <row r="275" spans="1:18" ht="36.75" hidden="1" customHeight="1">
      <c r="A275" s="3630"/>
      <c r="B275" s="3636"/>
      <c r="C275" s="2251" t="s">
        <v>1804</v>
      </c>
      <c r="D275" s="3635"/>
      <c r="E275" s="2255"/>
      <c r="F275" s="1997"/>
      <c r="G275" s="1997"/>
      <c r="H275" s="1999"/>
      <c r="I275" s="2257"/>
      <c r="J275" s="2257"/>
      <c r="K275" s="1997">
        <f>181000/1.1</f>
        <v>164545.45454545453</v>
      </c>
      <c r="L275" s="1997"/>
      <c r="M275" s="2255"/>
      <c r="N275" s="2257"/>
      <c r="O275" s="2257"/>
      <c r="P275" s="1999"/>
      <c r="Q275" s="1999"/>
      <c r="R275" s="1999"/>
    </row>
    <row r="276" spans="1:18" ht="45.75" customHeight="1">
      <c r="A276" s="2238">
        <v>3</v>
      </c>
      <c r="B276" s="3625" t="s">
        <v>2700</v>
      </c>
      <c r="C276" s="3625"/>
      <c r="D276" s="3625"/>
      <c r="E276" s="3625"/>
      <c r="F276" s="3625"/>
      <c r="G276" s="3625"/>
      <c r="H276" s="3625"/>
      <c r="I276" s="3625"/>
      <c r="J276" s="3625"/>
      <c r="K276" s="3625"/>
      <c r="L276" s="3625"/>
      <c r="M276" s="3625"/>
      <c r="N276" s="3625"/>
      <c r="O276" s="3625"/>
      <c r="P276" s="3625"/>
      <c r="Q276" s="3625"/>
      <c r="R276" s="3625"/>
    </row>
    <row r="277" spans="1:18" ht="36.75" customHeight="1">
      <c r="A277" s="2252"/>
      <c r="B277" s="2245" t="s">
        <v>2716</v>
      </c>
      <c r="C277" s="2251"/>
      <c r="D277" s="2251"/>
      <c r="E277" s="2251"/>
      <c r="F277" s="2251"/>
      <c r="G277" s="3660"/>
      <c r="H277" s="3661"/>
      <c r="I277" s="3661"/>
      <c r="J277" s="3661"/>
      <c r="K277" s="3661"/>
      <c r="L277" s="3661"/>
      <c r="M277" s="3661"/>
      <c r="N277" s="3661"/>
      <c r="O277" s="3661"/>
      <c r="P277" s="3661"/>
      <c r="Q277" s="3661"/>
      <c r="R277" s="3662"/>
    </row>
    <row r="278" spans="1:18" ht="36.75" customHeight="1">
      <c r="A278" s="2252"/>
      <c r="B278" s="2239" t="s">
        <v>2701</v>
      </c>
      <c r="C278" s="2251" t="s">
        <v>2704</v>
      </c>
      <c r="D278" s="2251" t="s">
        <v>1563</v>
      </c>
      <c r="E278" s="2251"/>
      <c r="F278" s="2251"/>
      <c r="G278" s="3660">
        <v>381818</v>
      </c>
      <c r="H278" s="3661"/>
      <c r="I278" s="3661"/>
      <c r="J278" s="3661"/>
      <c r="K278" s="3661"/>
      <c r="L278" s="3661"/>
      <c r="M278" s="3661"/>
      <c r="N278" s="3661"/>
      <c r="O278" s="3661"/>
      <c r="P278" s="3661"/>
      <c r="Q278" s="3661"/>
      <c r="R278" s="3662"/>
    </row>
    <row r="279" spans="1:18" ht="36.75" customHeight="1">
      <c r="A279" s="2252"/>
      <c r="B279" s="2239" t="s">
        <v>2702</v>
      </c>
      <c r="C279" s="2251" t="s">
        <v>2704</v>
      </c>
      <c r="D279" s="2251" t="s">
        <v>1563</v>
      </c>
      <c r="E279" s="2251"/>
      <c r="F279" s="2251"/>
      <c r="G279" s="3660">
        <v>495455</v>
      </c>
      <c r="H279" s="3661"/>
      <c r="I279" s="3661"/>
      <c r="J279" s="3661"/>
      <c r="K279" s="3661"/>
      <c r="L279" s="3661"/>
      <c r="M279" s="3661"/>
      <c r="N279" s="3661"/>
      <c r="O279" s="3661"/>
      <c r="P279" s="3661"/>
      <c r="Q279" s="3661"/>
      <c r="R279" s="3662"/>
    </row>
    <row r="280" spans="1:18" ht="36.75" customHeight="1">
      <c r="A280" s="2252"/>
      <c r="B280" s="2239" t="s">
        <v>2703</v>
      </c>
      <c r="C280" s="2251" t="s">
        <v>2705</v>
      </c>
      <c r="D280" s="2251" t="s">
        <v>2711</v>
      </c>
      <c r="E280" s="2251"/>
      <c r="F280" s="2251"/>
      <c r="G280" s="3660">
        <v>853636</v>
      </c>
      <c r="H280" s="3661"/>
      <c r="I280" s="3661"/>
      <c r="J280" s="3661"/>
      <c r="K280" s="3661"/>
      <c r="L280" s="3661"/>
      <c r="M280" s="3661"/>
      <c r="N280" s="3661"/>
      <c r="O280" s="3661"/>
      <c r="P280" s="3661"/>
      <c r="Q280" s="3661"/>
      <c r="R280" s="3662"/>
    </row>
    <row r="281" spans="1:18" ht="36.75" customHeight="1">
      <c r="A281" s="2252"/>
      <c r="B281" s="2239" t="s">
        <v>2706</v>
      </c>
      <c r="C281" s="2251" t="s">
        <v>2705</v>
      </c>
      <c r="D281" s="2251" t="s">
        <v>2711</v>
      </c>
      <c r="E281" s="2251"/>
      <c r="F281" s="2251"/>
      <c r="G281" s="3660">
        <v>1043636</v>
      </c>
      <c r="H281" s="3661"/>
      <c r="I281" s="3661"/>
      <c r="J281" s="3661"/>
      <c r="K281" s="3661"/>
      <c r="L281" s="3661"/>
      <c r="M281" s="3661"/>
      <c r="N281" s="3661"/>
      <c r="O281" s="3661"/>
      <c r="P281" s="3661"/>
      <c r="Q281" s="3661"/>
      <c r="R281" s="3662"/>
    </row>
    <row r="282" spans="1:18" ht="36.75" customHeight="1">
      <c r="A282" s="2252"/>
      <c r="B282" s="2239" t="s">
        <v>2707</v>
      </c>
      <c r="C282" s="2251" t="s">
        <v>2705</v>
      </c>
      <c r="D282" s="2251" t="s">
        <v>2711</v>
      </c>
      <c r="E282" s="2251"/>
      <c r="F282" s="2251"/>
      <c r="G282" s="3660">
        <v>1216364</v>
      </c>
      <c r="H282" s="3661"/>
      <c r="I282" s="3661"/>
      <c r="J282" s="3661"/>
      <c r="K282" s="3661"/>
      <c r="L282" s="3661"/>
      <c r="M282" s="3661"/>
      <c r="N282" s="3661"/>
      <c r="O282" s="3661"/>
      <c r="P282" s="3661"/>
      <c r="Q282" s="3661"/>
      <c r="R282" s="3662"/>
    </row>
    <row r="283" spans="1:18" ht="36.75" customHeight="1">
      <c r="A283" s="2252"/>
      <c r="B283" s="2239" t="s">
        <v>2708</v>
      </c>
      <c r="C283" s="2251" t="s">
        <v>2705</v>
      </c>
      <c r="D283" s="2251" t="s">
        <v>2711</v>
      </c>
      <c r="E283" s="2251"/>
      <c r="F283" s="2251"/>
      <c r="G283" s="3660">
        <v>1489091</v>
      </c>
      <c r="H283" s="3661"/>
      <c r="I283" s="3661"/>
      <c r="J283" s="3661"/>
      <c r="K283" s="3661"/>
      <c r="L283" s="3661"/>
      <c r="M283" s="3661"/>
      <c r="N283" s="3661"/>
      <c r="O283" s="3661"/>
      <c r="P283" s="3661"/>
      <c r="Q283" s="3661"/>
      <c r="R283" s="3662"/>
    </row>
    <row r="284" spans="1:18" ht="36.75" customHeight="1">
      <c r="A284" s="2252"/>
      <c r="B284" s="2239" t="s">
        <v>2709</v>
      </c>
      <c r="C284" s="2251" t="s">
        <v>2710</v>
      </c>
      <c r="D284" s="2251" t="s">
        <v>1559</v>
      </c>
      <c r="E284" s="2251"/>
      <c r="F284" s="2251"/>
      <c r="G284" s="3660">
        <v>152727</v>
      </c>
      <c r="H284" s="3661"/>
      <c r="I284" s="3661"/>
      <c r="J284" s="3661"/>
      <c r="K284" s="3661"/>
      <c r="L284" s="3661"/>
      <c r="M284" s="3661"/>
      <c r="N284" s="3661"/>
      <c r="O284" s="3661"/>
      <c r="P284" s="3661"/>
      <c r="Q284" s="3661"/>
      <c r="R284" s="3662"/>
    </row>
    <row r="285" spans="1:18" ht="36.75" customHeight="1">
      <c r="A285" s="2252"/>
      <c r="B285" s="2239" t="s">
        <v>2712</v>
      </c>
      <c r="C285" s="2251" t="s">
        <v>2705</v>
      </c>
      <c r="D285" s="2251" t="s">
        <v>1559</v>
      </c>
      <c r="E285" s="2251"/>
      <c r="F285" s="2251"/>
      <c r="G285" s="3660">
        <v>805455</v>
      </c>
      <c r="H285" s="3661"/>
      <c r="I285" s="3661"/>
      <c r="J285" s="3661"/>
      <c r="K285" s="3661"/>
      <c r="L285" s="3661"/>
      <c r="M285" s="3661"/>
      <c r="N285" s="3661"/>
      <c r="O285" s="3661"/>
      <c r="P285" s="3661"/>
      <c r="Q285" s="3661"/>
      <c r="R285" s="3662"/>
    </row>
    <row r="286" spans="1:18" ht="36.75" customHeight="1">
      <c r="A286" s="2252"/>
      <c r="B286" s="2239" t="s">
        <v>2713</v>
      </c>
      <c r="C286" s="2251" t="s">
        <v>2705</v>
      </c>
      <c r="D286" s="2251" t="s">
        <v>1559</v>
      </c>
      <c r="E286" s="2251"/>
      <c r="F286" s="2251"/>
      <c r="G286" s="3660">
        <v>518182</v>
      </c>
      <c r="H286" s="3661"/>
      <c r="I286" s="3661"/>
      <c r="J286" s="3661"/>
      <c r="K286" s="3661"/>
      <c r="L286" s="3661"/>
      <c r="M286" s="3661"/>
      <c r="N286" s="3661"/>
      <c r="O286" s="3661"/>
      <c r="P286" s="3661"/>
      <c r="Q286" s="3661"/>
      <c r="R286" s="3662"/>
    </row>
    <row r="287" spans="1:18" ht="36.75" customHeight="1">
      <c r="A287" s="2252"/>
      <c r="B287" s="2239" t="s">
        <v>2714</v>
      </c>
      <c r="C287" s="2251" t="s">
        <v>2705</v>
      </c>
      <c r="D287" s="2251" t="s">
        <v>1559</v>
      </c>
      <c r="E287" s="2251"/>
      <c r="F287" s="2251"/>
      <c r="G287" s="3660">
        <v>1060000</v>
      </c>
      <c r="H287" s="3661"/>
      <c r="I287" s="3661"/>
      <c r="J287" s="3661"/>
      <c r="K287" s="3661"/>
      <c r="L287" s="3661"/>
      <c r="M287" s="3661"/>
      <c r="N287" s="3661"/>
      <c r="O287" s="3661"/>
      <c r="P287" s="3661"/>
      <c r="Q287" s="3661"/>
      <c r="R287" s="3662"/>
    </row>
    <row r="288" spans="1:18" ht="45.75" customHeight="1">
      <c r="A288" s="2238">
        <v>4</v>
      </c>
      <c r="B288" s="3625" t="s">
        <v>2715</v>
      </c>
      <c r="C288" s="3625"/>
      <c r="D288" s="3625"/>
      <c r="E288" s="3625"/>
      <c r="F288" s="3625"/>
      <c r="G288" s="3625"/>
      <c r="H288" s="3625"/>
      <c r="I288" s="3625"/>
      <c r="J288" s="3625"/>
      <c r="K288" s="3625"/>
      <c r="L288" s="3625"/>
      <c r="M288" s="3625"/>
      <c r="N288" s="3625"/>
      <c r="O288" s="3625"/>
      <c r="P288" s="3625"/>
      <c r="Q288" s="3625"/>
      <c r="R288" s="3625"/>
    </row>
    <row r="289" spans="1:18" ht="36.75" customHeight="1">
      <c r="A289" s="2252"/>
      <c r="B289" s="2239"/>
      <c r="C289" s="2251"/>
      <c r="D289" s="3663" t="s">
        <v>3009</v>
      </c>
      <c r="E289" s="3664"/>
      <c r="F289" s="3664"/>
      <c r="G289" s="3664"/>
      <c r="H289" s="3664"/>
      <c r="I289" s="3664"/>
      <c r="J289" s="3664"/>
      <c r="K289" s="3664"/>
      <c r="L289" s="3664"/>
      <c r="M289" s="3664"/>
      <c r="N289" s="3664"/>
      <c r="O289" s="3664"/>
      <c r="P289" s="3664"/>
      <c r="Q289" s="3664"/>
      <c r="R289" s="3665"/>
    </row>
    <row r="290" spans="1:18" ht="36.75" customHeight="1">
      <c r="A290" s="2252"/>
      <c r="B290" s="2239" t="s">
        <v>2719</v>
      </c>
      <c r="C290" s="2251" t="s">
        <v>2722</v>
      </c>
      <c r="D290" s="2251" t="s">
        <v>1559</v>
      </c>
      <c r="E290" s="2251"/>
      <c r="F290" s="2251"/>
      <c r="G290" s="3660">
        <v>900000</v>
      </c>
      <c r="H290" s="3661"/>
      <c r="I290" s="3661"/>
      <c r="J290" s="3661"/>
      <c r="K290" s="3661"/>
      <c r="L290" s="3661"/>
      <c r="M290" s="3661"/>
      <c r="N290" s="3661"/>
      <c r="O290" s="3661"/>
      <c r="P290" s="3661"/>
      <c r="Q290" s="3661"/>
      <c r="R290" s="3662"/>
    </row>
    <row r="291" spans="1:18" ht="36.75" customHeight="1">
      <c r="A291" s="2252"/>
      <c r="B291" s="2239" t="s">
        <v>2720</v>
      </c>
      <c r="C291" s="2251" t="s">
        <v>2723</v>
      </c>
      <c r="D291" s="2251" t="s">
        <v>1559</v>
      </c>
      <c r="E291" s="2251"/>
      <c r="F291" s="2251"/>
      <c r="G291" s="3660">
        <v>1125000</v>
      </c>
      <c r="H291" s="3661"/>
      <c r="I291" s="3661"/>
      <c r="J291" s="3661"/>
      <c r="K291" s="3661"/>
      <c r="L291" s="3661"/>
      <c r="M291" s="3661"/>
      <c r="N291" s="3661"/>
      <c r="O291" s="3661"/>
      <c r="P291" s="3661"/>
      <c r="Q291" s="3661"/>
      <c r="R291" s="3662"/>
    </row>
    <row r="292" spans="1:18" ht="36.75" customHeight="1">
      <c r="A292" s="2252"/>
      <c r="B292" s="2239" t="s">
        <v>2721</v>
      </c>
      <c r="C292" s="2251" t="s">
        <v>2724</v>
      </c>
      <c r="D292" s="2251" t="s">
        <v>1559</v>
      </c>
      <c r="E292" s="2251"/>
      <c r="F292" s="2251"/>
      <c r="G292" s="3660">
        <v>2500000</v>
      </c>
      <c r="H292" s="3661"/>
      <c r="I292" s="3661"/>
      <c r="J292" s="3661"/>
      <c r="K292" s="3661"/>
      <c r="L292" s="3661"/>
      <c r="M292" s="3661"/>
      <c r="N292" s="3661"/>
      <c r="O292" s="3661"/>
      <c r="P292" s="3661"/>
      <c r="Q292" s="3661"/>
      <c r="R292" s="3662"/>
    </row>
    <row r="293" spans="1:18" ht="36.75" customHeight="1">
      <c r="A293" s="2252"/>
      <c r="B293" s="2239" t="s">
        <v>2725</v>
      </c>
      <c r="C293" s="2251" t="s">
        <v>2726</v>
      </c>
      <c r="D293" s="2251" t="s">
        <v>1559</v>
      </c>
      <c r="E293" s="2251"/>
      <c r="F293" s="2251"/>
      <c r="G293" s="3660">
        <v>3635000</v>
      </c>
      <c r="H293" s="3661"/>
      <c r="I293" s="3661"/>
      <c r="J293" s="3661"/>
      <c r="K293" s="3661"/>
      <c r="L293" s="3661"/>
      <c r="M293" s="3661"/>
      <c r="N293" s="3661"/>
      <c r="O293" s="3661"/>
      <c r="P293" s="3661"/>
      <c r="Q293" s="3661"/>
      <c r="R293" s="3662"/>
    </row>
    <row r="294" spans="1:18" ht="36.75" customHeight="1">
      <c r="A294" s="2252"/>
      <c r="B294" s="2239" t="s">
        <v>2727</v>
      </c>
      <c r="C294" s="2251" t="s">
        <v>2724</v>
      </c>
      <c r="D294" s="2251" t="s">
        <v>1559</v>
      </c>
      <c r="E294" s="2251"/>
      <c r="F294" s="2251"/>
      <c r="G294" s="3660">
        <v>2085000</v>
      </c>
      <c r="H294" s="3661"/>
      <c r="I294" s="3661"/>
      <c r="J294" s="3661"/>
      <c r="K294" s="3661"/>
      <c r="L294" s="3661"/>
      <c r="M294" s="3661"/>
      <c r="N294" s="3661"/>
      <c r="O294" s="3661"/>
      <c r="P294" s="3661"/>
      <c r="Q294" s="3661"/>
      <c r="R294" s="3662"/>
    </row>
    <row r="295" spans="1:18" ht="36.75" customHeight="1">
      <c r="A295" s="2252"/>
      <c r="B295" s="2239" t="s">
        <v>2728</v>
      </c>
      <c r="C295" s="2251" t="s">
        <v>2726</v>
      </c>
      <c r="D295" s="2251" t="s">
        <v>1559</v>
      </c>
      <c r="E295" s="2251"/>
      <c r="F295" s="2251"/>
      <c r="G295" s="3660">
        <v>3315000</v>
      </c>
      <c r="H295" s="3661"/>
      <c r="I295" s="3661"/>
      <c r="J295" s="3661"/>
      <c r="K295" s="3661"/>
      <c r="L295" s="3661"/>
      <c r="M295" s="3661"/>
      <c r="N295" s="3661"/>
      <c r="O295" s="3661"/>
      <c r="P295" s="3661"/>
      <c r="Q295" s="3661"/>
      <c r="R295" s="3662"/>
    </row>
    <row r="296" spans="1:18" ht="36.75" customHeight="1">
      <c r="A296" s="2252"/>
      <c r="B296" s="2239" t="s">
        <v>2729</v>
      </c>
      <c r="C296" s="2251" t="s">
        <v>2726</v>
      </c>
      <c r="D296" s="2251" t="s">
        <v>1559</v>
      </c>
      <c r="E296" s="2251"/>
      <c r="F296" s="2251"/>
      <c r="G296" s="3660">
        <v>3425000</v>
      </c>
      <c r="H296" s="3661"/>
      <c r="I296" s="3661"/>
      <c r="J296" s="3661"/>
      <c r="K296" s="3661"/>
      <c r="L296" s="3661"/>
      <c r="M296" s="3661"/>
      <c r="N296" s="3661"/>
      <c r="O296" s="3661"/>
      <c r="P296" s="3661"/>
      <c r="Q296" s="3661"/>
      <c r="R296" s="3662"/>
    </row>
    <row r="297" spans="1:18" ht="36.75" customHeight="1">
      <c r="A297" s="2252"/>
      <c r="B297" s="2239" t="s">
        <v>2730</v>
      </c>
      <c r="C297" s="2251" t="s">
        <v>2726</v>
      </c>
      <c r="D297" s="2251" t="s">
        <v>1559</v>
      </c>
      <c r="E297" s="2251"/>
      <c r="F297" s="2251"/>
      <c r="G297" s="3660">
        <v>4870000</v>
      </c>
      <c r="H297" s="3661"/>
      <c r="I297" s="3661"/>
      <c r="J297" s="3661"/>
      <c r="K297" s="3661"/>
      <c r="L297" s="3661"/>
      <c r="M297" s="3661"/>
      <c r="N297" s="3661"/>
      <c r="O297" s="3661"/>
      <c r="P297" s="3661"/>
      <c r="Q297" s="3661"/>
      <c r="R297" s="3662"/>
    </row>
    <row r="298" spans="1:18" ht="56.25" customHeight="1">
      <c r="A298" s="2238">
        <v>5</v>
      </c>
      <c r="B298" s="3625" t="s">
        <v>3010</v>
      </c>
      <c r="C298" s="3625"/>
      <c r="D298" s="3625"/>
      <c r="E298" s="3625"/>
      <c r="F298" s="3625"/>
      <c r="G298" s="3625"/>
      <c r="H298" s="3625"/>
      <c r="I298" s="3625"/>
      <c r="J298" s="3625"/>
      <c r="K298" s="3625"/>
      <c r="L298" s="3625"/>
      <c r="M298" s="3625"/>
      <c r="N298" s="3625"/>
      <c r="O298" s="3625"/>
      <c r="P298" s="3625"/>
      <c r="Q298" s="3625"/>
      <c r="R298" s="3625"/>
    </row>
    <row r="299" spans="1:18" ht="36.75" customHeight="1">
      <c r="A299" s="2252"/>
      <c r="B299" s="2239"/>
      <c r="C299" s="2251"/>
      <c r="D299" s="3663" t="s">
        <v>3011</v>
      </c>
      <c r="E299" s="3664"/>
      <c r="F299" s="3664"/>
      <c r="G299" s="3664"/>
      <c r="H299" s="3664"/>
      <c r="I299" s="3664"/>
      <c r="J299" s="3664"/>
      <c r="K299" s="3664"/>
      <c r="L299" s="3664"/>
      <c r="M299" s="3664"/>
      <c r="N299" s="3664"/>
      <c r="O299" s="3664"/>
      <c r="P299" s="3664"/>
      <c r="Q299" s="3664"/>
      <c r="R299" s="3665"/>
    </row>
    <row r="300" spans="1:18" ht="36.75" customHeight="1">
      <c r="A300" s="2252"/>
      <c r="B300" s="2245" t="s">
        <v>3015</v>
      </c>
      <c r="C300" s="2251"/>
      <c r="D300" s="2271"/>
      <c r="E300" s="2272"/>
      <c r="F300" s="2272"/>
      <c r="G300" s="2272"/>
      <c r="H300" s="2272"/>
      <c r="I300" s="2272"/>
      <c r="J300" s="2272"/>
      <c r="K300" s="2272"/>
      <c r="L300" s="2272"/>
      <c r="M300" s="2272"/>
      <c r="N300" s="2272"/>
      <c r="O300" s="2272"/>
      <c r="P300" s="2272"/>
      <c r="Q300" s="2272"/>
      <c r="R300" s="2273"/>
    </row>
    <row r="301" spans="1:18" ht="100.5" customHeight="1">
      <c r="A301" s="2252"/>
      <c r="B301" s="2239" t="s">
        <v>3016</v>
      </c>
      <c r="C301" s="2251" t="s">
        <v>3017</v>
      </c>
      <c r="D301" s="2251" t="s">
        <v>1563</v>
      </c>
      <c r="E301" s="2251"/>
      <c r="F301" s="2251"/>
      <c r="G301" s="3660">
        <v>14643</v>
      </c>
      <c r="H301" s="3661"/>
      <c r="I301" s="3661"/>
      <c r="J301" s="3661"/>
      <c r="K301" s="3661"/>
      <c r="L301" s="3661"/>
      <c r="M301" s="3661"/>
      <c r="N301" s="3661"/>
      <c r="O301" s="3661"/>
      <c r="P301" s="3661"/>
      <c r="Q301" s="3661"/>
      <c r="R301" s="3662"/>
    </row>
    <row r="302" spans="1:18" ht="100.5" customHeight="1">
      <c r="A302" s="2252"/>
      <c r="B302" s="2239" t="s">
        <v>3018</v>
      </c>
      <c r="C302" s="2251" t="s">
        <v>3017</v>
      </c>
      <c r="D302" s="2251" t="s">
        <v>1563</v>
      </c>
      <c r="E302" s="2251"/>
      <c r="F302" s="2251"/>
      <c r="G302" s="3660">
        <v>14375</v>
      </c>
      <c r="H302" s="3661"/>
      <c r="I302" s="3661"/>
      <c r="J302" s="3661"/>
      <c r="K302" s="3661"/>
      <c r="L302" s="3661"/>
      <c r="M302" s="3661"/>
      <c r="N302" s="3661"/>
      <c r="O302" s="3661"/>
      <c r="P302" s="3661"/>
      <c r="Q302" s="3661"/>
      <c r="R302" s="3662"/>
    </row>
    <row r="303" spans="1:18" ht="100.5" customHeight="1">
      <c r="A303" s="2252"/>
      <c r="B303" s="2239" t="s">
        <v>3019</v>
      </c>
      <c r="C303" s="2251" t="s">
        <v>3017</v>
      </c>
      <c r="D303" s="2251" t="s">
        <v>1563</v>
      </c>
      <c r="E303" s="2251"/>
      <c r="F303" s="2251"/>
      <c r="G303" s="3660">
        <v>13919</v>
      </c>
      <c r="H303" s="3661"/>
      <c r="I303" s="3661"/>
      <c r="J303" s="3661"/>
      <c r="K303" s="3661"/>
      <c r="L303" s="3661"/>
      <c r="M303" s="3661"/>
      <c r="N303" s="3661"/>
      <c r="O303" s="3661"/>
      <c r="P303" s="3661"/>
      <c r="Q303" s="3661"/>
      <c r="R303" s="3662"/>
    </row>
    <row r="304" spans="1:18" ht="100.5" customHeight="1">
      <c r="A304" s="2252"/>
      <c r="B304" s="2239" t="s">
        <v>3020</v>
      </c>
      <c r="C304" s="2251" t="s">
        <v>3017</v>
      </c>
      <c r="D304" s="2251" t="s">
        <v>1563</v>
      </c>
      <c r="E304" s="2251"/>
      <c r="F304" s="2251"/>
      <c r="G304" s="3660">
        <v>12578</v>
      </c>
      <c r="H304" s="3661"/>
      <c r="I304" s="3661"/>
      <c r="J304" s="3661"/>
      <c r="K304" s="3661"/>
      <c r="L304" s="3661"/>
      <c r="M304" s="3661"/>
      <c r="N304" s="3661"/>
      <c r="O304" s="3661"/>
      <c r="P304" s="3661"/>
      <c r="Q304" s="3661"/>
      <c r="R304" s="3662"/>
    </row>
    <row r="305" spans="1:18" ht="100.5" customHeight="1">
      <c r="A305" s="2252"/>
      <c r="B305" s="2239" t="s">
        <v>3021</v>
      </c>
      <c r="C305" s="2251" t="s">
        <v>3017</v>
      </c>
      <c r="D305" s="2251" t="s">
        <v>1563</v>
      </c>
      <c r="E305" s="2251"/>
      <c r="F305" s="2251"/>
      <c r="G305" s="3660">
        <v>10057</v>
      </c>
      <c r="H305" s="3661"/>
      <c r="I305" s="3661"/>
      <c r="J305" s="3661"/>
      <c r="K305" s="3661"/>
      <c r="L305" s="3661"/>
      <c r="M305" s="3661"/>
      <c r="N305" s="3661"/>
      <c r="O305" s="3661"/>
      <c r="P305" s="3661"/>
      <c r="Q305" s="3661"/>
      <c r="R305" s="3662"/>
    </row>
    <row r="306" spans="1:18" ht="36" customHeight="1">
      <c r="A306" s="2252"/>
      <c r="B306" s="2245" t="s">
        <v>3022</v>
      </c>
      <c r="C306" s="2251"/>
      <c r="D306" s="2251"/>
      <c r="E306" s="2251"/>
      <c r="F306" s="2251"/>
      <c r="G306" s="2268"/>
      <c r="H306" s="2269"/>
      <c r="I306" s="2269"/>
      <c r="J306" s="2269"/>
      <c r="K306" s="2269"/>
      <c r="L306" s="2269"/>
      <c r="M306" s="2269"/>
      <c r="N306" s="2269"/>
      <c r="O306" s="2269"/>
      <c r="P306" s="2269"/>
      <c r="Q306" s="2269"/>
      <c r="R306" s="2270"/>
    </row>
    <row r="307" spans="1:18" ht="83.25" customHeight="1">
      <c r="A307" s="2252"/>
      <c r="B307" s="2239" t="s">
        <v>3023</v>
      </c>
      <c r="C307" s="2251" t="s">
        <v>3024</v>
      </c>
      <c r="D307" s="2251" t="s">
        <v>3027</v>
      </c>
      <c r="E307" s="2251"/>
      <c r="F307" s="2251"/>
      <c r="G307" s="3660">
        <v>184688</v>
      </c>
      <c r="H307" s="3661"/>
      <c r="I307" s="3661"/>
      <c r="J307" s="3661"/>
      <c r="K307" s="3661"/>
      <c r="L307" s="3661"/>
      <c r="M307" s="3661"/>
      <c r="N307" s="3661"/>
      <c r="O307" s="3661"/>
      <c r="P307" s="3661"/>
      <c r="Q307" s="3661"/>
      <c r="R307" s="3662"/>
    </row>
    <row r="308" spans="1:18" ht="83.25" customHeight="1">
      <c r="A308" s="2252"/>
      <c r="B308" s="2239" t="s">
        <v>3025</v>
      </c>
      <c r="C308" s="2251" t="s">
        <v>3024</v>
      </c>
      <c r="D308" s="2251" t="s">
        <v>3027</v>
      </c>
      <c r="E308" s="2251"/>
      <c r="F308" s="2251"/>
      <c r="G308" s="3660">
        <v>183019</v>
      </c>
      <c r="H308" s="3661"/>
      <c r="I308" s="3661"/>
      <c r="J308" s="3661"/>
      <c r="K308" s="3661"/>
      <c r="L308" s="3661"/>
      <c r="M308" s="3661"/>
      <c r="N308" s="3661"/>
      <c r="O308" s="3661"/>
      <c r="P308" s="3661"/>
      <c r="Q308" s="3661"/>
      <c r="R308" s="3662"/>
    </row>
    <row r="309" spans="1:18" ht="83.25" customHeight="1">
      <c r="A309" s="2252"/>
      <c r="B309" s="2239" t="s">
        <v>3026</v>
      </c>
      <c r="C309" s="2251" t="s">
        <v>3024</v>
      </c>
      <c r="D309" s="2251" t="s">
        <v>3027</v>
      </c>
      <c r="E309" s="2251"/>
      <c r="F309" s="2251"/>
      <c r="G309" s="3660">
        <v>151612</v>
      </c>
      <c r="H309" s="3661"/>
      <c r="I309" s="3661"/>
      <c r="J309" s="3661"/>
      <c r="K309" s="3661"/>
      <c r="L309" s="3661"/>
      <c r="M309" s="3661"/>
      <c r="N309" s="3661"/>
      <c r="O309" s="3661"/>
      <c r="P309" s="3661"/>
      <c r="Q309" s="3661"/>
      <c r="R309" s="3662"/>
    </row>
    <row r="310" spans="1:18" ht="36" customHeight="1">
      <c r="A310" s="2252"/>
      <c r="B310" s="2245" t="s">
        <v>3028</v>
      </c>
      <c r="C310" s="2251"/>
      <c r="D310" s="2251"/>
      <c r="E310" s="2251"/>
      <c r="F310" s="2251"/>
      <c r="G310" s="2268"/>
      <c r="H310" s="2269"/>
      <c r="I310" s="2269"/>
      <c r="J310" s="2269"/>
      <c r="K310" s="2269"/>
      <c r="L310" s="2269"/>
      <c r="M310" s="2269"/>
      <c r="N310" s="2269"/>
      <c r="O310" s="2269"/>
      <c r="P310" s="2269"/>
      <c r="Q310" s="2269"/>
      <c r="R310" s="2270"/>
    </row>
    <row r="311" spans="1:18" ht="85.5" customHeight="1">
      <c r="A311" s="2252"/>
      <c r="B311" s="2239" t="s">
        <v>3029</v>
      </c>
      <c r="C311" s="2251" t="s">
        <v>3024</v>
      </c>
      <c r="D311" s="2251" t="s">
        <v>3032</v>
      </c>
      <c r="E311" s="2251"/>
      <c r="F311" s="2251"/>
      <c r="G311" s="3660">
        <v>368839</v>
      </c>
      <c r="H311" s="3661"/>
      <c r="I311" s="3661"/>
      <c r="J311" s="3661"/>
      <c r="K311" s="3661"/>
      <c r="L311" s="3661"/>
      <c r="M311" s="3661"/>
      <c r="N311" s="3661"/>
      <c r="O311" s="3661"/>
      <c r="P311" s="3661"/>
      <c r="Q311" s="3661"/>
      <c r="R311" s="3662"/>
    </row>
    <row r="312" spans="1:18" ht="85.5" customHeight="1">
      <c r="A312" s="2252"/>
      <c r="B312" s="2239" t="s">
        <v>3030</v>
      </c>
      <c r="C312" s="2251" t="s">
        <v>3024</v>
      </c>
      <c r="D312" s="2251" t="s">
        <v>3032</v>
      </c>
      <c r="E312" s="2251"/>
      <c r="F312" s="2251"/>
      <c r="G312" s="3660">
        <v>368839</v>
      </c>
      <c r="H312" s="3661"/>
      <c r="I312" s="3661"/>
      <c r="J312" s="3661"/>
      <c r="K312" s="3661"/>
      <c r="L312" s="3661"/>
      <c r="M312" s="3661"/>
      <c r="N312" s="3661"/>
      <c r="O312" s="3661"/>
      <c r="P312" s="3661"/>
      <c r="Q312" s="3661"/>
      <c r="R312" s="3662"/>
    </row>
    <row r="313" spans="1:18" ht="85.5" customHeight="1">
      <c r="A313" s="2252"/>
      <c r="B313" s="2239" t="s">
        <v>3031</v>
      </c>
      <c r="C313" s="2251" t="s">
        <v>3024</v>
      </c>
      <c r="D313" s="2251" t="s">
        <v>3032</v>
      </c>
      <c r="E313" s="2251"/>
      <c r="F313" s="2251"/>
      <c r="G313" s="3660">
        <v>358351</v>
      </c>
      <c r="H313" s="3661"/>
      <c r="I313" s="3661"/>
      <c r="J313" s="3661"/>
      <c r="K313" s="3661"/>
      <c r="L313" s="3661"/>
      <c r="M313" s="3661"/>
      <c r="N313" s="3661"/>
      <c r="O313" s="3661"/>
      <c r="P313" s="3661"/>
      <c r="Q313" s="3661"/>
      <c r="R313" s="3662"/>
    </row>
    <row r="314" spans="1:18" ht="36" customHeight="1">
      <c r="A314" s="2252"/>
      <c r="B314" s="2245" t="s">
        <v>3033</v>
      </c>
      <c r="C314" s="2251"/>
      <c r="D314" s="2251"/>
      <c r="E314" s="2251"/>
      <c r="F314" s="2251"/>
      <c r="G314" s="2268"/>
      <c r="H314" s="2269"/>
      <c r="I314" s="2269"/>
      <c r="J314" s="2269"/>
      <c r="K314" s="2269"/>
      <c r="L314" s="2269"/>
      <c r="M314" s="2269"/>
      <c r="N314" s="2269"/>
      <c r="O314" s="2269"/>
      <c r="P314" s="2269"/>
      <c r="Q314" s="2269"/>
      <c r="R314" s="2270"/>
    </row>
    <row r="315" spans="1:18" ht="81" customHeight="1">
      <c r="A315" s="2252"/>
      <c r="B315" s="2239" t="s">
        <v>3034</v>
      </c>
      <c r="C315" s="2251" t="s">
        <v>3024</v>
      </c>
      <c r="D315" s="2251" t="s">
        <v>3032</v>
      </c>
      <c r="E315" s="2251"/>
      <c r="F315" s="2251"/>
      <c r="G315" s="3660">
        <v>277121</v>
      </c>
      <c r="H315" s="3661"/>
      <c r="I315" s="3661"/>
      <c r="J315" s="3661"/>
      <c r="K315" s="3661"/>
      <c r="L315" s="3661"/>
      <c r="M315" s="3661"/>
      <c r="N315" s="3661"/>
      <c r="O315" s="3661"/>
      <c r="P315" s="3661"/>
      <c r="Q315" s="3661"/>
      <c r="R315" s="3662"/>
    </row>
    <row r="316" spans="1:18" ht="81" customHeight="1">
      <c r="A316" s="2252"/>
      <c r="B316" s="2239" t="s">
        <v>3035</v>
      </c>
      <c r="C316" s="2251" t="s">
        <v>3024</v>
      </c>
      <c r="D316" s="2251" t="s">
        <v>3032</v>
      </c>
      <c r="E316" s="2251"/>
      <c r="F316" s="2251"/>
      <c r="G316" s="3660">
        <v>268599</v>
      </c>
      <c r="H316" s="3661"/>
      <c r="I316" s="3661"/>
      <c r="J316" s="3661"/>
      <c r="K316" s="3661"/>
      <c r="L316" s="3661"/>
      <c r="M316" s="3661"/>
      <c r="N316" s="3661"/>
      <c r="O316" s="3661"/>
      <c r="P316" s="3661"/>
      <c r="Q316" s="3661"/>
      <c r="R316" s="3662"/>
    </row>
    <row r="317" spans="1:18" ht="81" customHeight="1">
      <c r="A317" s="2252"/>
      <c r="B317" s="2239" t="s">
        <v>3036</v>
      </c>
      <c r="C317" s="2251" t="s">
        <v>3024</v>
      </c>
      <c r="D317" s="2251" t="s">
        <v>3032</v>
      </c>
      <c r="E317" s="2251"/>
      <c r="F317" s="2251"/>
      <c r="G317" s="3660">
        <v>127893</v>
      </c>
      <c r="H317" s="3661"/>
      <c r="I317" s="3661"/>
      <c r="J317" s="3661"/>
      <c r="K317" s="3661"/>
      <c r="L317" s="3661"/>
      <c r="M317" s="3661"/>
      <c r="N317" s="3661"/>
      <c r="O317" s="3661"/>
      <c r="P317" s="3661"/>
      <c r="Q317" s="3661"/>
      <c r="R317" s="3662"/>
    </row>
    <row r="318" spans="1:18" ht="21.75" customHeight="1">
      <c r="A318" s="2238" t="s">
        <v>1312</v>
      </c>
      <c r="B318" s="2245" t="s">
        <v>1296</v>
      </c>
      <c r="C318" s="2238"/>
      <c r="D318" s="2238"/>
      <c r="E318" s="2245"/>
      <c r="F318" s="2245"/>
      <c r="G318" s="2245"/>
      <c r="H318" s="1999"/>
      <c r="I318" s="2245"/>
      <c r="J318" s="2245"/>
      <c r="K318" s="2245"/>
      <c r="L318" s="1982"/>
      <c r="M318" s="2238"/>
      <c r="N318" s="2245"/>
      <c r="O318" s="2245"/>
      <c r="P318" s="1999"/>
      <c r="Q318" s="1999"/>
      <c r="R318" s="1999"/>
    </row>
    <row r="319" spans="1:18" ht="30.75" customHeight="1">
      <c r="A319" s="2238">
        <v>1</v>
      </c>
      <c r="B319" s="3625" t="s">
        <v>2483</v>
      </c>
      <c r="C319" s="3625"/>
      <c r="D319" s="3625"/>
      <c r="E319" s="3625"/>
      <c r="F319" s="3625"/>
      <c r="G319" s="3625"/>
      <c r="H319" s="3625"/>
      <c r="I319" s="3625"/>
      <c r="J319" s="3625"/>
      <c r="K319" s="3625"/>
      <c r="L319" s="3625"/>
      <c r="M319" s="3625"/>
      <c r="N319" s="3625"/>
      <c r="O319" s="3625"/>
      <c r="P319" s="3625"/>
      <c r="Q319" s="3625"/>
      <c r="R319" s="3625"/>
    </row>
    <row r="320" spans="1:18" ht="35.25" customHeight="1">
      <c r="A320" s="2248"/>
      <c r="B320" s="2239" t="s">
        <v>1297</v>
      </c>
      <c r="C320" s="2248" t="s">
        <v>146</v>
      </c>
      <c r="D320" s="3623" t="s">
        <v>1557</v>
      </c>
      <c r="E320" s="2009"/>
      <c r="F320" s="2009"/>
      <c r="G320" s="2010">
        <f>30000/1.1</f>
        <v>27272.727272727272</v>
      </c>
      <c r="H320" s="2254"/>
      <c r="I320" s="3632" t="s">
        <v>1519</v>
      </c>
      <c r="J320" s="3632"/>
      <c r="K320" s="3632"/>
      <c r="L320" s="3632"/>
      <c r="M320" s="3632"/>
      <c r="N320" s="2010">
        <f>29500/1.1</f>
        <v>26818.181818181816</v>
      </c>
      <c r="O320" s="3632" t="s">
        <v>1520</v>
      </c>
      <c r="P320" s="3632"/>
      <c r="Q320" s="3632"/>
      <c r="R320" s="3632"/>
    </row>
    <row r="321" spans="1:18" ht="35.25" customHeight="1">
      <c r="A321" s="2248"/>
      <c r="B321" s="2239" t="s">
        <v>1298</v>
      </c>
      <c r="C321" s="2248" t="s">
        <v>146</v>
      </c>
      <c r="D321" s="3623"/>
      <c r="E321" s="2009"/>
      <c r="F321" s="2009"/>
      <c r="G321" s="2010">
        <f>18000/1.1</f>
        <v>16363.636363636362</v>
      </c>
      <c r="H321" s="2009"/>
      <c r="I321" s="3632"/>
      <c r="J321" s="3632"/>
      <c r="K321" s="3632"/>
      <c r="L321" s="3632"/>
      <c r="M321" s="3632"/>
      <c r="N321" s="2010">
        <f>17500/1.1</f>
        <v>15909.090909090908</v>
      </c>
      <c r="O321" s="3632"/>
      <c r="P321" s="3632"/>
      <c r="Q321" s="3632"/>
      <c r="R321" s="3632"/>
    </row>
    <row r="322" spans="1:18" ht="35.25" customHeight="1">
      <c r="A322" s="2248"/>
      <c r="B322" s="2239" t="s">
        <v>1299</v>
      </c>
      <c r="C322" s="2248" t="s">
        <v>146</v>
      </c>
      <c r="D322" s="3623" t="s">
        <v>1557</v>
      </c>
      <c r="E322" s="2009"/>
      <c r="F322" s="2009"/>
      <c r="G322" s="2010">
        <f>13500/1.1</f>
        <v>12272.727272727272</v>
      </c>
      <c r="H322" s="2010"/>
      <c r="I322" s="3632"/>
      <c r="J322" s="3632"/>
      <c r="K322" s="3632"/>
      <c r="L322" s="3632"/>
      <c r="M322" s="3632"/>
      <c r="N322" s="2010">
        <f>13000/1.1</f>
        <v>11818.181818181818</v>
      </c>
      <c r="O322" s="3632"/>
      <c r="P322" s="3632"/>
      <c r="Q322" s="3632"/>
      <c r="R322" s="3632"/>
    </row>
    <row r="323" spans="1:18" ht="35.25" customHeight="1">
      <c r="A323" s="2248"/>
      <c r="B323" s="2240" t="s">
        <v>136</v>
      </c>
      <c r="C323" s="2248" t="s">
        <v>146</v>
      </c>
      <c r="D323" s="3623"/>
      <c r="E323" s="2009"/>
      <c r="F323" s="2009"/>
      <c r="G323" s="2010">
        <f>34000/1.1</f>
        <v>30909.090909090908</v>
      </c>
      <c r="H323" s="2009"/>
      <c r="I323" s="3632"/>
      <c r="J323" s="3632"/>
      <c r="K323" s="3632"/>
      <c r="L323" s="3632"/>
      <c r="M323" s="3632"/>
      <c r="N323" s="2010">
        <f>33000/1.1</f>
        <v>29999.999999999996</v>
      </c>
      <c r="O323" s="3632"/>
      <c r="P323" s="3632"/>
      <c r="Q323" s="3632"/>
      <c r="R323" s="3632"/>
    </row>
    <row r="324" spans="1:18" ht="35.25" customHeight="1">
      <c r="A324" s="2248"/>
      <c r="B324" s="2239" t="s">
        <v>1300</v>
      </c>
      <c r="C324" s="2248" t="s">
        <v>146</v>
      </c>
      <c r="D324" s="3623" t="s">
        <v>1557</v>
      </c>
      <c r="E324" s="2009"/>
      <c r="F324" s="2009"/>
      <c r="G324" s="2010">
        <f>59000/1.1</f>
        <v>53636.363636363632</v>
      </c>
      <c r="H324" s="2254"/>
      <c r="I324" s="3632"/>
      <c r="J324" s="3632"/>
      <c r="K324" s="3632"/>
      <c r="L324" s="3632"/>
      <c r="M324" s="3632"/>
      <c r="N324" s="2010">
        <f>58000/1.1</f>
        <v>52727.272727272721</v>
      </c>
      <c r="O324" s="3632"/>
      <c r="P324" s="3632"/>
      <c r="Q324" s="3632"/>
      <c r="R324" s="3632"/>
    </row>
    <row r="325" spans="1:18" ht="35.25" customHeight="1">
      <c r="A325" s="2248"/>
      <c r="B325" s="2240" t="s">
        <v>539</v>
      </c>
      <c r="C325" s="2248" t="s">
        <v>146</v>
      </c>
      <c r="D325" s="3623"/>
      <c r="E325" s="2009"/>
      <c r="F325" s="2009"/>
      <c r="G325" s="2010">
        <f>83000/1.1</f>
        <v>75454.545454545441</v>
      </c>
      <c r="H325" s="2254"/>
      <c r="I325" s="3632"/>
      <c r="J325" s="3632"/>
      <c r="K325" s="3632"/>
      <c r="L325" s="3632"/>
      <c r="M325" s="3632"/>
      <c r="N325" s="2010">
        <f>82000/1.1</f>
        <v>74545.454545454544</v>
      </c>
      <c r="O325" s="3632"/>
      <c r="P325" s="3632"/>
      <c r="Q325" s="3632"/>
      <c r="R325" s="3632"/>
    </row>
    <row r="326" spans="1:18" ht="35.25" customHeight="1">
      <c r="A326" s="2248"/>
      <c r="B326" s="2239" t="s">
        <v>135</v>
      </c>
      <c r="C326" s="2248" t="s">
        <v>146</v>
      </c>
      <c r="D326" s="3623"/>
      <c r="E326" s="2009"/>
      <c r="F326" s="2009"/>
      <c r="G326" s="2010">
        <f>114000/1.1</f>
        <v>103636.36363636363</v>
      </c>
      <c r="H326" s="2254"/>
      <c r="I326" s="3632"/>
      <c r="J326" s="3632"/>
      <c r="K326" s="3632"/>
      <c r="L326" s="3632"/>
      <c r="M326" s="3632"/>
      <c r="N326" s="2010">
        <f>113000/1.1</f>
        <v>102727.27272727272</v>
      </c>
      <c r="O326" s="3632"/>
      <c r="P326" s="3632"/>
      <c r="Q326" s="3632"/>
      <c r="R326" s="3632"/>
    </row>
    <row r="327" spans="1:18" ht="35.25" customHeight="1">
      <c r="A327" s="2248"/>
      <c r="B327" s="2240" t="s">
        <v>1301</v>
      </c>
      <c r="C327" s="2248" t="s">
        <v>146</v>
      </c>
      <c r="D327" s="3623" t="s">
        <v>1557</v>
      </c>
      <c r="E327" s="2009"/>
      <c r="F327" s="2009"/>
      <c r="G327" s="2010">
        <f>11000/1.1</f>
        <v>10000</v>
      </c>
      <c r="H327" s="2254"/>
      <c r="I327" s="3632"/>
      <c r="J327" s="3632"/>
      <c r="K327" s="3632"/>
      <c r="L327" s="3632"/>
      <c r="M327" s="3632"/>
      <c r="N327" s="2010">
        <f>10300/1.1</f>
        <v>9363.6363636363621</v>
      </c>
      <c r="O327" s="3632"/>
      <c r="P327" s="3632"/>
      <c r="Q327" s="3632"/>
      <c r="R327" s="3632"/>
    </row>
    <row r="328" spans="1:18" ht="35.25" customHeight="1">
      <c r="A328" s="2248"/>
      <c r="B328" s="2239" t="s">
        <v>1302</v>
      </c>
      <c r="C328" s="2248" t="s">
        <v>146</v>
      </c>
      <c r="D328" s="3623"/>
      <c r="E328" s="2009"/>
      <c r="F328" s="2009"/>
      <c r="G328" s="2010">
        <f>6800/1.1</f>
        <v>6181.8181818181811</v>
      </c>
      <c r="H328" s="2254"/>
      <c r="I328" s="3632"/>
      <c r="J328" s="3632"/>
      <c r="K328" s="3632"/>
      <c r="L328" s="3632"/>
      <c r="M328" s="3632"/>
      <c r="N328" s="2010">
        <f>6300/1.1</f>
        <v>5727.272727272727</v>
      </c>
      <c r="O328" s="3632"/>
      <c r="P328" s="3632"/>
      <c r="Q328" s="3632"/>
      <c r="R328" s="3632"/>
    </row>
    <row r="329" spans="1:18" ht="35.25" customHeight="1">
      <c r="A329" s="2248"/>
      <c r="B329" s="2240" t="s">
        <v>1303</v>
      </c>
      <c r="C329" s="2248" t="s">
        <v>146</v>
      </c>
      <c r="D329" s="3623"/>
      <c r="E329" s="2009"/>
      <c r="F329" s="2009"/>
      <c r="G329" s="2010">
        <f>11800/1.1</f>
        <v>10727.272727272726</v>
      </c>
      <c r="H329" s="2254"/>
      <c r="I329" s="3632"/>
      <c r="J329" s="3632"/>
      <c r="K329" s="3632"/>
      <c r="L329" s="3632"/>
      <c r="M329" s="3632"/>
      <c r="N329" s="2010">
        <f>11300/1.1</f>
        <v>10272.727272727272</v>
      </c>
      <c r="O329" s="3632"/>
      <c r="P329" s="3632"/>
      <c r="Q329" s="3632"/>
      <c r="R329" s="3632"/>
    </row>
    <row r="330" spans="1:18" ht="35.25" customHeight="1">
      <c r="A330" s="2248"/>
      <c r="B330" s="2239" t="s">
        <v>1304</v>
      </c>
      <c r="C330" s="2248" t="s">
        <v>146</v>
      </c>
      <c r="D330" s="3623" t="s">
        <v>1557</v>
      </c>
      <c r="E330" s="2009"/>
      <c r="F330" s="2009"/>
      <c r="G330" s="2010">
        <f>14500/1.1</f>
        <v>13181.81818181818</v>
      </c>
      <c r="H330" s="2254"/>
      <c r="I330" s="3632"/>
      <c r="J330" s="3632"/>
      <c r="K330" s="3632"/>
      <c r="L330" s="3632"/>
      <c r="M330" s="3632"/>
      <c r="N330" s="2010">
        <f>14000/1.1</f>
        <v>12727.272727272726</v>
      </c>
      <c r="O330" s="3632"/>
      <c r="P330" s="3632"/>
      <c r="Q330" s="3632"/>
      <c r="R330" s="3632"/>
    </row>
    <row r="331" spans="1:18" ht="35.25" customHeight="1">
      <c r="A331" s="2248"/>
      <c r="B331" s="2240" t="s">
        <v>1305</v>
      </c>
      <c r="C331" s="2248" t="s">
        <v>146</v>
      </c>
      <c r="D331" s="3623"/>
      <c r="E331" s="2009"/>
      <c r="F331" s="2009"/>
      <c r="G331" s="2010">
        <f>11000/1.1</f>
        <v>10000</v>
      </c>
      <c r="H331" s="2254"/>
      <c r="I331" s="3632"/>
      <c r="J331" s="3632"/>
      <c r="K331" s="3632"/>
      <c r="L331" s="3632"/>
      <c r="M331" s="3632"/>
      <c r="N331" s="2010">
        <f>10500/1.1</f>
        <v>9545.4545454545441</v>
      </c>
      <c r="O331" s="3632"/>
      <c r="P331" s="3632"/>
      <c r="Q331" s="3632"/>
      <c r="R331" s="3632"/>
    </row>
    <row r="332" spans="1:18" ht="35.25" customHeight="1">
      <c r="A332" s="2248"/>
      <c r="B332" s="2239" t="s">
        <v>1306</v>
      </c>
      <c r="C332" s="2248" t="s">
        <v>146</v>
      </c>
      <c r="D332" s="3623"/>
      <c r="E332" s="2009"/>
      <c r="F332" s="2009"/>
      <c r="G332" s="2010">
        <f>12500/1.1</f>
        <v>11363.636363636362</v>
      </c>
      <c r="H332" s="2254"/>
      <c r="I332" s="3632"/>
      <c r="J332" s="3632"/>
      <c r="K332" s="3632"/>
      <c r="L332" s="3632"/>
      <c r="M332" s="3632"/>
      <c r="N332" s="2253">
        <f>12000/1.1</f>
        <v>10909.090909090908</v>
      </c>
      <c r="O332" s="3632"/>
      <c r="P332" s="3632"/>
      <c r="Q332" s="3632"/>
      <c r="R332" s="3632"/>
    </row>
    <row r="333" spans="1:18" ht="35.25" customHeight="1">
      <c r="A333" s="2248"/>
      <c r="B333" s="2240" t="s">
        <v>1307</v>
      </c>
      <c r="C333" s="2248" t="s">
        <v>146</v>
      </c>
      <c r="D333" s="3623"/>
      <c r="E333" s="2009"/>
      <c r="F333" s="2009"/>
      <c r="G333" s="2010">
        <f>77000/1.1</f>
        <v>70000</v>
      </c>
      <c r="H333" s="2254"/>
      <c r="I333" s="3633"/>
      <c r="J333" s="3633"/>
      <c r="K333" s="3634"/>
      <c r="L333" s="3634"/>
      <c r="M333" s="3634"/>
      <c r="N333" s="2010">
        <f>75000/1.1</f>
        <v>68181.818181818177</v>
      </c>
      <c r="O333" s="3632"/>
      <c r="P333" s="3632"/>
      <c r="Q333" s="3632"/>
      <c r="R333" s="3632"/>
    </row>
    <row r="334" spans="1:18" ht="33" customHeight="1">
      <c r="A334" s="2252"/>
      <c r="B334" s="2239" t="s">
        <v>1308</v>
      </c>
      <c r="C334" s="2248" t="s">
        <v>146</v>
      </c>
      <c r="D334" s="3623"/>
      <c r="E334" s="2009"/>
      <c r="F334" s="2009"/>
      <c r="G334" s="2010">
        <f>14000/1.1</f>
        <v>12727.272727272726</v>
      </c>
      <c r="H334" s="2245"/>
      <c r="I334" s="3633"/>
      <c r="J334" s="3633"/>
      <c r="K334" s="3634"/>
      <c r="L334" s="3634"/>
      <c r="M334" s="3634"/>
      <c r="N334" s="2010">
        <f>13000/1.1</f>
        <v>11818.181818181818</v>
      </c>
      <c r="O334" s="2254"/>
      <c r="P334" s="2245"/>
      <c r="Q334" s="2245"/>
      <c r="R334" s="2245"/>
    </row>
    <row r="335" spans="1:18" ht="45.75" customHeight="1">
      <c r="A335" s="1991">
        <v>2</v>
      </c>
      <c r="B335" s="3631" t="s">
        <v>2535</v>
      </c>
      <c r="C335" s="3631"/>
      <c r="D335" s="3631"/>
      <c r="E335" s="3631"/>
      <c r="F335" s="3631"/>
      <c r="G335" s="3631"/>
      <c r="H335" s="3631"/>
      <c r="I335" s="3631"/>
      <c r="J335" s="3631"/>
      <c r="K335" s="3631"/>
      <c r="L335" s="3631"/>
      <c r="M335" s="3631"/>
      <c r="N335" s="3631"/>
      <c r="O335" s="3631"/>
      <c r="P335" s="3631"/>
      <c r="Q335" s="3631"/>
      <c r="R335" s="3631"/>
    </row>
    <row r="336" spans="1:18" ht="31.5" customHeight="1">
      <c r="A336" s="1991"/>
      <c r="B336" s="2241"/>
      <c r="C336" s="2238"/>
      <c r="D336" s="2241"/>
      <c r="E336" s="3629" t="s">
        <v>1911</v>
      </c>
      <c r="F336" s="3629"/>
      <c r="G336" s="3629"/>
      <c r="H336" s="3629"/>
      <c r="I336" s="3629"/>
      <c r="J336" s="3629"/>
      <c r="K336" s="3629"/>
      <c r="L336" s="3629"/>
      <c r="M336" s="3629"/>
      <c r="N336" s="3629"/>
      <c r="O336" s="3629"/>
      <c r="P336" s="3629"/>
      <c r="Q336" s="3629"/>
      <c r="R336" s="3629"/>
    </row>
    <row r="337" spans="1:18" ht="48.75" customHeight="1">
      <c r="A337" s="2252">
        <v>1</v>
      </c>
      <c r="B337" s="1980" t="s">
        <v>2425</v>
      </c>
      <c r="C337" s="2248" t="s">
        <v>146</v>
      </c>
      <c r="D337" s="3623" t="s">
        <v>1927</v>
      </c>
      <c r="E337" s="2241"/>
      <c r="F337" s="2241"/>
      <c r="G337" s="3660">
        <v>18951</v>
      </c>
      <c r="H337" s="3661"/>
      <c r="I337" s="3661"/>
      <c r="J337" s="3661"/>
      <c r="K337" s="3661"/>
      <c r="L337" s="3661"/>
      <c r="M337" s="3661"/>
      <c r="N337" s="3661"/>
      <c r="O337" s="3661"/>
      <c r="P337" s="3661"/>
      <c r="Q337" s="3661"/>
      <c r="R337" s="3662"/>
    </row>
    <row r="338" spans="1:18" ht="34.5" customHeight="1">
      <c r="A338" s="2252">
        <v>2</v>
      </c>
      <c r="B338" s="1980" t="s">
        <v>137</v>
      </c>
      <c r="C338" s="2248" t="s">
        <v>146</v>
      </c>
      <c r="D338" s="3623"/>
      <c r="E338" s="2241"/>
      <c r="F338" s="2241"/>
      <c r="G338" s="3660">
        <v>29700</v>
      </c>
      <c r="H338" s="3661"/>
      <c r="I338" s="3661"/>
      <c r="J338" s="3661"/>
      <c r="K338" s="3661"/>
      <c r="L338" s="3661"/>
      <c r="M338" s="3661"/>
      <c r="N338" s="3661"/>
      <c r="O338" s="3661"/>
      <c r="P338" s="3661"/>
      <c r="Q338" s="3661"/>
      <c r="R338" s="3662"/>
    </row>
    <row r="339" spans="1:18" ht="34.5" customHeight="1">
      <c r="A339" s="2252">
        <v>3</v>
      </c>
      <c r="B339" s="1980" t="s">
        <v>1915</v>
      </c>
      <c r="C339" s="2248" t="s">
        <v>146</v>
      </c>
      <c r="D339" s="3623"/>
      <c r="E339" s="2009"/>
      <c r="F339" s="2009"/>
      <c r="G339" s="3660">
        <v>29700</v>
      </c>
      <c r="H339" s="3661"/>
      <c r="I339" s="3661"/>
      <c r="J339" s="3661"/>
      <c r="K339" s="3661"/>
      <c r="L339" s="3661"/>
      <c r="M339" s="3661"/>
      <c r="N339" s="3661"/>
      <c r="O339" s="3661"/>
      <c r="P339" s="3661"/>
      <c r="Q339" s="3661"/>
      <c r="R339" s="3662"/>
    </row>
    <row r="340" spans="1:18" ht="34.5" customHeight="1">
      <c r="A340" s="2252">
        <v>4</v>
      </c>
      <c r="B340" s="1980" t="s">
        <v>2426</v>
      </c>
      <c r="C340" s="2248" t="s">
        <v>146</v>
      </c>
      <c r="D340" s="3623"/>
      <c r="E340" s="2009"/>
      <c r="F340" s="2009"/>
      <c r="G340" s="3660">
        <v>46200</v>
      </c>
      <c r="H340" s="3661"/>
      <c r="I340" s="3661"/>
      <c r="J340" s="3661"/>
      <c r="K340" s="3661"/>
      <c r="L340" s="3661"/>
      <c r="M340" s="3661"/>
      <c r="N340" s="3661"/>
      <c r="O340" s="3661"/>
      <c r="P340" s="3661"/>
      <c r="Q340" s="3661"/>
      <c r="R340" s="3662"/>
    </row>
    <row r="341" spans="1:18" ht="34.5" customHeight="1">
      <c r="A341" s="2252">
        <v>5</v>
      </c>
      <c r="B341" s="1980" t="s">
        <v>1917</v>
      </c>
      <c r="C341" s="2248" t="s">
        <v>146</v>
      </c>
      <c r="D341" s="3623"/>
      <c r="E341" s="2009"/>
      <c r="F341" s="2009"/>
      <c r="G341" s="3660">
        <v>46200</v>
      </c>
      <c r="H341" s="3661"/>
      <c r="I341" s="3661"/>
      <c r="J341" s="3661"/>
      <c r="K341" s="3661"/>
      <c r="L341" s="3661"/>
      <c r="M341" s="3661"/>
      <c r="N341" s="3661"/>
      <c r="O341" s="3661"/>
      <c r="P341" s="3661"/>
      <c r="Q341" s="3661"/>
      <c r="R341" s="3662"/>
    </row>
    <row r="342" spans="1:18" ht="34.5" customHeight="1">
      <c r="A342" s="2252">
        <v>6</v>
      </c>
      <c r="B342" s="1980" t="s">
        <v>1918</v>
      </c>
      <c r="C342" s="2248" t="s">
        <v>146</v>
      </c>
      <c r="D342" s="3623"/>
      <c r="E342" s="2009"/>
      <c r="F342" s="2009"/>
      <c r="G342" s="3660">
        <v>46200</v>
      </c>
      <c r="H342" s="3661"/>
      <c r="I342" s="3661"/>
      <c r="J342" s="3661"/>
      <c r="K342" s="3661"/>
      <c r="L342" s="3661"/>
      <c r="M342" s="3661"/>
      <c r="N342" s="3661"/>
      <c r="O342" s="3661"/>
      <c r="P342" s="3661"/>
      <c r="Q342" s="3661"/>
      <c r="R342" s="3662"/>
    </row>
    <row r="343" spans="1:18" ht="34.5" customHeight="1">
      <c r="A343" s="2252">
        <v>7</v>
      </c>
      <c r="B343" s="1980" t="s">
        <v>2427</v>
      </c>
      <c r="C343" s="2248" t="s">
        <v>146</v>
      </c>
      <c r="D343" s="3623"/>
      <c r="E343" s="2009"/>
      <c r="F343" s="2009"/>
      <c r="G343" s="3660">
        <v>53900</v>
      </c>
      <c r="H343" s="3661"/>
      <c r="I343" s="3661"/>
      <c r="J343" s="3661"/>
      <c r="K343" s="3661"/>
      <c r="L343" s="3661"/>
      <c r="M343" s="3661"/>
      <c r="N343" s="3661"/>
      <c r="O343" s="3661"/>
      <c r="P343" s="3661"/>
      <c r="Q343" s="3661"/>
      <c r="R343" s="3662"/>
    </row>
    <row r="344" spans="1:18" ht="34.5" customHeight="1">
      <c r="A344" s="2252">
        <v>8</v>
      </c>
      <c r="B344" s="1980" t="s">
        <v>2428</v>
      </c>
      <c r="C344" s="2248" t="s">
        <v>146</v>
      </c>
      <c r="D344" s="3623"/>
      <c r="E344" s="2009"/>
      <c r="F344" s="2009"/>
      <c r="G344" s="3660">
        <v>53900</v>
      </c>
      <c r="H344" s="3661"/>
      <c r="I344" s="3661"/>
      <c r="J344" s="3661"/>
      <c r="K344" s="3661"/>
      <c r="L344" s="3661"/>
      <c r="M344" s="3661"/>
      <c r="N344" s="3661"/>
      <c r="O344" s="3661"/>
      <c r="P344" s="3661"/>
      <c r="Q344" s="3661"/>
      <c r="R344" s="3662"/>
    </row>
    <row r="345" spans="1:18" ht="34.5" customHeight="1">
      <c r="A345" s="2252">
        <v>9</v>
      </c>
      <c r="B345" s="1980" t="s">
        <v>1922</v>
      </c>
      <c r="C345" s="2248" t="s">
        <v>146</v>
      </c>
      <c r="D345" s="3623" t="s">
        <v>1927</v>
      </c>
      <c r="E345" s="2009"/>
      <c r="F345" s="2009"/>
      <c r="G345" s="3660">
        <v>53900</v>
      </c>
      <c r="H345" s="3661"/>
      <c r="I345" s="3661"/>
      <c r="J345" s="3661"/>
      <c r="K345" s="3661"/>
      <c r="L345" s="3661"/>
      <c r="M345" s="3661"/>
      <c r="N345" s="3661"/>
      <c r="O345" s="3661"/>
      <c r="P345" s="3661"/>
      <c r="Q345" s="3661"/>
      <c r="R345" s="3662"/>
    </row>
    <row r="346" spans="1:18" ht="34.5" customHeight="1">
      <c r="A346" s="2252">
        <v>10</v>
      </c>
      <c r="B346" s="1980" t="s">
        <v>1920</v>
      </c>
      <c r="C346" s="2248" t="s">
        <v>146</v>
      </c>
      <c r="D346" s="3623"/>
      <c r="E346" s="2009"/>
      <c r="F346" s="2009"/>
      <c r="G346" s="3660">
        <v>53900</v>
      </c>
      <c r="H346" s="3661"/>
      <c r="I346" s="3661"/>
      <c r="J346" s="3661"/>
      <c r="K346" s="3661"/>
      <c r="L346" s="3661"/>
      <c r="M346" s="3661"/>
      <c r="N346" s="3661"/>
      <c r="O346" s="3661"/>
      <c r="P346" s="3661"/>
      <c r="Q346" s="3661"/>
      <c r="R346" s="3662"/>
    </row>
    <row r="347" spans="1:18" ht="34.5" customHeight="1">
      <c r="A347" s="2252">
        <v>11</v>
      </c>
      <c r="B347" s="1980" t="s">
        <v>2429</v>
      </c>
      <c r="C347" s="2248" t="s">
        <v>146</v>
      </c>
      <c r="D347" s="3623"/>
      <c r="E347" s="2009"/>
      <c r="F347" s="2009"/>
      <c r="G347" s="3660">
        <v>220000</v>
      </c>
      <c r="H347" s="3661"/>
      <c r="I347" s="3661"/>
      <c r="J347" s="3661"/>
      <c r="K347" s="3661"/>
      <c r="L347" s="3661"/>
      <c r="M347" s="3661"/>
      <c r="N347" s="3661"/>
      <c r="O347" s="3661"/>
      <c r="P347" s="3661"/>
      <c r="Q347" s="3661"/>
      <c r="R347" s="3662"/>
    </row>
    <row r="348" spans="1:18" ht="34.5" customHeight="1">
      <c r="A348" s="2252">
        <v>12</v>
      </c>
      <c r="B348" s="1980" t="s">
        <v>2430</v>
      </c>
      <c r="C348" s="2248" t="s">
        <v>146</v>
      </c>
      <c r="D348" s="3623"/>
      <c r="E348" s="2009"/>
      <c r="F348" s="2009"/>
      <c r="G348" s="3660">
        <v>220000</v>
      </c>
      <c r="H348" s="3661"/>
      <c r="I348" s="3661"/>
      <c r="J348" s="3661"/>
      <c r="K348" s="3661"/>
      <c r="L348" s="3661"/>
      <c r="M348" s="3661"/>
      <c r="N348" s="3661"/>
      <c r="O348" s="3661"/>
      <c r="P348" s="3661"/>
      <c r="Q348" s="3661"/>
      <c r="R348" s="3662"/>
    </row>
    <row r="349" spans="1:18" ht="34.5" customHeight="1">
      <c r="A349" s="2252">
        <v>13</v>
      </c>
      <c r="B349" s="1980" t="s">
        <v>2431</v>
      </c>
      <c r="C349" s="2248" t="s">
        <v>146</v>
      </c>
      <c r="D349" s="3623"/>
      <c r="E349" s="2009"/>
      <c r="F349" s="2009"/>
      <c r="G349" s="3660">
        <v>220000</v>
      </c>
      <c r="H349" s="3661"/>
      <c r="I349" s="3661"/>
      <c r="J349" s="3661"/>
      <c r="K349" s="3661"/>
      <c r="L349" s="3661"/>
      <c r="M349" s="3661"/>
      <c r="N349" s="3661"/>
      <c r="O349" s="3661"/>
      <c r="P349" s="3661"/>
      <c r="Q349" s="3661"/>
      <c r="R349" s="3662"/>
    </row>
    <row r="350" spans="1:18" ht="34.5" customHeight="1">
      <c r="A350" s="2252">
        <v>14</v>
      </c>
      <c r="B350" s="1980" t="s">
        <v>2432</v>
      </c>
      <c r="C350" s="2248" t="s">
        <v>146</v>
      </c>
      <c r="D350" s="3623"/>
      <c r="E350" s="2009"/>
      <c r="F350" s="2009"/>
      <c r="G350" s="3660">
        <v>220000</v>
      </c>
      <c r="H350" s="3661"/>
      <c r="I350" s="3661"/>
      <c r="J350" s="3661"/>
      <c r="K350" s="3661"/>
      <c r="L350" s="3661"/>
      <c r="M350" s="3661"/>
      <c r="N350" s="3661"/>
      <c r="O350" s="3661"/>
      <c r="P350" s="3661"/>
      <c r="Q350" s="3661"/>
      <c r="R350" s="3662"/>
    </row>
    <row r="351" spans="1:18" ht="26.25" customHeight="1">
      <c r="A351" s="2238" t="s">
        <v>1313</v>
      </c>
      <c r="B351" s="2245" t="s">
        <v>1418</v>
      </c>
      <c r="C351" s="2248"/>
      <c r="D351" s="2240"/>
      <c r="E351" s="2245"/>
      <c r="F351" s="2245"/>
      <c r="G351" s="2245"/>
      <c r="H351" s="1999"/>
      <c r="I351" s="2245"/>
      <c r="J351" s="2245"/>
      <c r="K351" s="2245"/>
      <c r="L351" s="1982"/>
      <c r="M351" s="2238"/>
      <c r="N351" s="2245"/>
      <c r="O351" s="2245"/>
      <c r="P351" s="1999"/>
      <c r="Q351" s="1999"/>
      <c r="R351" s="1999"/>
    </row>
    <row r="352" spans="1:18" ht="48.75" hidden="1" customHeight="1">
      <c r="A352" s="2252"/>
      <c r="B352" s="3625" t="s">
        <v>2261</v>
      </c>
      <c r="C352" s="3625"/>
      <c r="D352" s="3625"/>
      <c r="E352" s="3625"/>
      <c r="F352" s="3625"/>
      <c r="G352" s="3625"/>
      <c r="H352" s="3625"/>
      <c r="I352" s="3625"/>
      <c r="J352" s="3625"/>
      <c r="K352" s="3625"/>
      <c r="L352" s="3625"/>
      <c r="M352" s="3625"/>
      <c r="N352" s="3625"/>
      <c r="O352" s="3625"/>
      <c r="P352" s="3625"/>
      <c r="Q352" s="3625"/>
      <c r="R352" s="3625"/>
    </row>
    <row r="353" spans="1:18" ht="35.25" hidden="1" customHeight="1">
      <c r="A353" s="2252"/>
      <c r="B353" s="3625" t="s">
        <v>1542</v>
      </c>
      <c r="C353" s="3625"/>
      <c r="D353" s="2248"/>
      <c r="E353" s="3628" t="s">
        <v>1841</v>
      </c>
      <c r="F353" s="3628"/>
      <c r="G353" s="3628"/>
      <c r="H353" s="3628"/>
      <c r="I353" s="3628"/>
      <c r="J353" s="3628"/>
      <c r="K353" s="3628"/>
      <c r="L353" s="3628"/>
      <c r="M353" s="3628"/>
      <c r="N353" s="3628"/>
      <c r="O353" s="3628"/>
      <c r="P353" s="3628"/>
      <c r="Q353" s="3628"/>
      <c r="R353" s="3628"/>
    </row>
    <row r="354" spans="1:18" ht="25.5" hidden="1" customHeight="1">
      <c r="A354" s="2252"/>
      <c r="B354" s="2239" t="s">
        <v>1543</v>
      </c>
      <c r="C354" s="2248" t="s">
        <v>1544</v>
      </c>
      <c r="D354" s="3623" t="s">
        <v>1545</v>
      </c>
      <c r="E354" s="2010">
        <v>100009</v>
      </c>
      <c r="F354" s="2009"/>
      <c r="G354" s="1981"/>
      <c r="H354" s="2245"/>
      <c r="I354" s="1981"/>
      <c r="J354" s="1981"/>
      <c r="K354" s="1981"/>
      <c r="L354" s="2246" t="s">
        <v>11</v>
      </c>
      <c r="M354" s="2012"/>
      <c r="N354" s="1981"/>
      <c r="O354" s="1981"/>
      <c r="P354" s="2245"/>
      <c r="Q354" s="2245"/>
      <c r="R354" s="2245"/>
    </row>
    <row r="355" spans="1:18" ht="25.5" hidden="1" customHeight="1">
      <c r="A355" s="2252"/>
      <c r="B355" s="2239" t="s">
        <v>1546</v>
      </c>
      <c r="C355" s="2248" t="s">
        <v>1544</v>
      </c>
      <c r="D355" s="3623"/>
      <c r="E355" s="2010">
        <v>110356</v>
      </c>
      <c r="F355" s="2009"/>
      <c r="G355" s="1981"/>
      <c r="H355" s="2245"/>
      <c r="I355" s="1981"/>
      <c r="J355" s="1981"/>
      <c r="K355" s="1981"/>
      <c r="L355" s="2246" t="s">
        <v>11</v>
      </c>
      <c r="M355" s="2012"/>
      <c r="N355" s="1981"/>
      <c r="O355" s="1981"/>
      <c r="P355" s="2245"/>
      <c r="Q355" s="2245"/>
      <c r="R355" s="2245"/>
    </row>
    <row r="356" spans="1:18" ht="27.75" hidden="1" customHeight="1">
      <c r="A356" s="2252"/>
      <c r="B356" s="2239" t="s">
        <v>1547</v>
      </c>
      <c r="C356" s="2248" t="s">
        <v>1544</v>
      </c>
      <c r="D356" s="3623"/>
      <c r="E356" s="2010">
        <v>121056</v>
      </c>
      <c r="F356" s="2009"/>
      <c r="G356" s="1981"/>
      <c r="H356" s="2245"/>
      <c r="I356" s="1981"/>
      <c r="J356" s="1981"/>
      <c r="K356" s="1981"/>
      <c r="L356" s="2246" t="s">
        <v>11</v>
      </c>
      <c r="M356" s="2012"/>
      <c r="N356" s="1981"/>
      <c r="O356" s="1981"/>
      <c r="P356" s="2245"/>
      <c r="Q356" s="2245"/>
      <c r="R356" s="2245"/>
    </row>
    <row r="357" spans="1:18" ht="26.25" hidden="1" customHeight="1">
      <c r="A357" s="2252"/>
      <c r="B357" s="3625" t="s">
        <v>1548</v>
      </c>
      <c r="C357" s="3625"/>
      <c r="D357" s="2008"/>
      <c r="E357" s="2009"/>
      <c r="F357" s="2009"/>
      <c r="G357" s="1981"/>
      <c r="H357" s="2245"/>
      <c r="I357" s="1981"/>
      <c r="J357" s="1981"/>
      <c r="K357" s="1981"/>
      <c r="L357" s="2246" t="s">
        <v>11</v>
      </c>
      <c r="M357" s="2012"/>
      <c r="N357" s="1981"/>
      <c r="O357" s="1981"/>
      <c r="P357" s="2245"/>
      <c r="Q357" s="2245"/>
      <c r="R357" s="2245"/>
    </row>
    <row r="358" spans="1:18" ht="28.5" hidden="1" customHeight="1">
      <c r="A358" s="2252"/>
      <c r="B358" s="2239" t="s">
        <v>1546</v>
      </c>
      <c r="C358" s="2248" t="s">
        <v>1544</v>
      </c>
      <c r="D358" s="3623" t="s">
        <v>1545</v>
      </c>
      <c r="E358" s="2010">
        <v>121624</v>
      </c>
      <c r="F358" s="2009"/>
      <c r="G358" s="1981"/>
      <c r="H358" s="2245"/>
      <c r="I358" s="1981"/>
      <c r="J358" s="1981"/>
      <c r="K358" s="1981"/>
      <c r="L358" s="2246" t="s">
        <v>11</v>
      </c>
      <c r="M358" s="2012"/>
      <c r="N358" s="1981"/>
      <c r="O358" s="1981"/>
      <c r="P358" s="2245"/>
      <c r="Q358" s="2245"/>
      <c r="R358" s="2245"/>
    </row>
    <row r="359" spans="1:18" ht="37.5" hidden="1" customHeight="1">
      <c r="A359" s="2252"/>
      <c r="B359" s="2239" t="s">
        <v>1547</v>
      </c>
      <c r="C359" s="2248" t="s">
        <v>1544</v>
      </c>
      <c r="D359" s="3623"/>
      <c r="E359" s="2010">
        <v>130278</v>
      </c>
      <c r="F359" s="2009"/>
      <c r="G359" s="1981"/>
      <c r="H359" s="2245"/>
      <c r="I359" s="1981"/>
      <c r="J359" s="1981"/>
      <c r="K359" s="1981"/>
      <c r="L359" s="2246" t="s">
        <v>11</v>
      </c>
      <c r="M359" s="2012"/>
      <c r="N359" s="1981"/>
      <c r="O359" s="1981"/>
      <c r="P359" s="2245"/>
      <c r="Q359" s="2245"/>
      <c r="R359" s="2245"/>
    </row>
    <row r="360" spans="1:18" ht="30" hidden="1" customHeight="1">
      <c r="A360" s="2252"/>
      <c r="B360" s="2245" t="s">
        <v>1549</v>
      </c>
      <c r="C360" s="2248"/>
      <c r="D360" s="2248"/>
      <c r="E360" s="2010"/>
      <c r="F360" s="2009"/>
      <c r="G360" s="1981"/>
      <c r="H360" s="2245"/>
      <c r="I360" s="1981"/>
      <c r="J360" s="1981"/>
      <c r="K360" s="1981"/>
      <c r="L360" s="2246" t="s">
        <v>11</v>
      </c>
      <c r="M360" s="2012"/>
      <c r="N360" s="1981"/>
      <c r="O360" s="1981"/>
      <c r="P360" s="2245"/>
      <c r="Q360" s="2245"/>
      <c r="R360" s="2245"/>
    </row>
    <row r="361" spans="1:18" ht="22.5" hidden="1" customHeight="1">
      <c r="A361" s="2252"/>
      <c r="B361" s="2239" t="s">
        <v>1543</v>
      </c>
      <c r="C361" s="2248" t="s">
        <v>1544</v>
      </c>
      <c r="D361" s="3623" t="s">
        <v>1545</v>
      </c>
      <c r="E361" s="2010">
        <v>107171</v>
      </c>
      <c r="F361" s="2009"/>
      <c r="G361" s="1981"/>
      <c r="H361" s="2245"/>
      <c r="I361" s="1981"/>
      <c r="J361" s="1981"/>
      <c r="K361" s="1981"/>
      <c r="L361" s="2246" t="s">
        <v>11</v>
      </c>
      <c r="M361" s="2012"/>
      <c r="N361" s="1981"/>
      <c r="O361" s="1981"/>
      <c r="P361" s="2245"/>
      <c r="Q361" s="2245"/>
      <c r="R361" s="2245"/>
    </row>
    <row r="362" spans="1:18" ht="27" hidden="1" customHeight="1">
      <c r="A362" s="2252"/>
      <c r="B362" s="2239" t="s">
        <v>1546</v>
      </c>
      <c r="C362" s="2248" t="s">
        <v>1544</v>
      </c>
      <c r="D362" s="3623"/>
      <c r="E362" s="2010">
        <v>117937</v>
      </c>
      <c r="F362" s="2009"/>
      <c r="G362" s="1981"/>
      <c r="H362" s="2245"/>
      <c r="I362" s="1981"/>
      <c r="J362" s="1981"/>
      <c r="K362" s="1981"/>
      <c r="L362" s="2246" t="s">
        <v>11</v>
      </c>
      <c r="M362" s="2012"/>
      <c r="N362" s="1981"/>
      <c r="O362" s="1981"/>
      <c r="P362" s="2245"/>
      <c r="Q362" s="2245"/>
      <c r="R362" s="2245"/>
    </row>
    <row r="363" spans="1:18" ht="24" hidden="1" customHeight="1">
      <c r="A363" s="2252"/>
      <c r="B363" s="2239" t="s">
        <v>1547</v>
      </c>
      <c r="C363" s="2248" t="s">
        <v>1544</v>
      </c>
      <c r="D363" s="3623"/>
      <c r="E363" s="2010">
        <v>126591</v>
      </c>
      <c r="F363" s="2009"/>
      <c r="G363" s="1981"/>
      <c r="H363" s="2245"/>
      <c r="I363" s="1981"/>
      <c r="J363" s="1981"/>
      <c r="K363" s="1981"/>
      <c r="L363" s="2246" t="s">
        <v>11</v>
      </c>
      <c r="M363" s="2012"/>
      <c r="N363" s="1981"/>
      <c r="O363" s="1981"/>
      <c r="P363" s="2245"/>
      <c r="Q363" s="2245"/>
      <c r="R363" s="2245"/>
    </row>
    <row r="364" spans="1:18" ht="36" customHeight="1">
      <c r="A364" s="2252">
        <v>1</v>
      </c>
      <c r="B364" s="3625" t="s">
        <v>3008</v>
      </c>
      <c r="C364" s="3625"/>
      <c r="D364" s="3625"/>
      <c r="E364" s="3625"/>
      <c r="F364" s="3625"/>
      <c r="G364" s="3625"/>
      <c r="H364" s="3625"/>
      <c r="I364" s="3625"/>
      <c r="J364" s="3625"/>
      <c r="K364" s="3625"/>
      <c r="L364" s="3625"/>
      <c r="M364" s="3625"/>
      <c r="N364" s="3625"/>
      <c r="O364" s="3625"/>
      <c r="P364" s="3625"/>
      <c r="Q364" s="3625"/>
      <c r="R364" s="3625"/>
    </row>
    <row r="365" spans="1:18" ht="27" customHeight="1">
      <c r="A365" s="3630"/>
      <c r="B365" s="3627" t="s">
        <v>1420</v>
      </c>
      <c r="C365" s="3627"/>
      <c r="D365" s="3627"/>
      <c r="E365" s="3627"/>
      <c r="F365" s="3627"/>
      <c r="G365" s="3627"/>
      <c r="H365" s="3627"/>
      <c r="I365" s="3627"/>
      <c r="J365" s="3627"/>
      <c r="K365" s="3627"/>
      <c r="L365" s="3627"/>
      <c r="M365" s="3627"/>
      <c r="N365" s="3627"/>
      <c r="O365" s="3627"/>
      <c r="P365" s="3627"/>
      <c r="Q365" s="3627"/>
      <c r="R365" s="3627"/>
    </row>
    <row r="366" spans="1:18" ht="23.25" customHeight="1">
      <c r="A366" s="3630"/>
      <c r="B366" s="3627" t="s">
        <v>1853</v>
      </c>
      <c r="C366" s="3627"/>
      <c r="D366" s="3627"/>
      <c r="E366" s="3627"/>
      <c r="F366" s="3627"/>
      <c r="G366" s="3627"/>
      <c r="H366" s="3627"/>
      <c r="I366" s="3627"/>
      <c r="J366" s="3627"/>
      <c r="K366" s="3627"/>
      <c r="L366" s="3627"/>
      <c r="M366" s="3627"/>
      <c r="N366" s="3627"/>
      <c r="O366" s="3627"/>
      <c r="P366" s="3627"/>
      <c r="Q366" s="3627"/>
      <c r="R366" s="3627"/>
    </row>
    <row r="367" spans="1:18" ht="21" customHeight="1">
      <c r="A367" s="3630"/>
      <c r="B367" s="3627" t="s">
        <v>1421</v>
      </c>
      <c r="C367" s="3627"/>
      <c r="D367" s="3627"/>
      <c r="E367" s="3627"/>
      <c r="F367" s="3627"/>
      <c r="G367" s="3627"/>
      <c r="H367" s="3627"/>
      <c r="I367" s="3627"/>
      <c r="J367" s="3627"/>
      <c r="K367" s="3627"/>
      <c r="L367" s="3627"/>
      <c r="M367" s="3627"/>
      <c r="N367" s="3627"/>
      <c r="O367" s="3627"/>
      <c r="P367" s="3627"/>
      <c r="Q367" s="3627"/>
      <c r="R367" s="3627"/>
    </row>
    <row r="368" spans="1:18" ht="21" customHeight="1">
      <c r="A368" s="3630"/>
      <c r="B368" s="3627" t="s">
        <v>1423</v>
      </c>
      <c r="C368" s="3627"/>
      <c r="D368" s="3627"/>
      <c r="E368" s="3627"/>
      <c r="F368" s="3627"/>
      <c r="G368" s="3627"/>
      <c r="H368" s="3627"/>
      <c r="I368" s="3627"/>
      <c r="J368" s="3627"/>
      <c r="K368" s="3627"/>
      <c r="L368" s="3627"/>
      <c r="M368" s="3627"/>
      <c r="N368" s="3627"/>
      <c r="O368" s="3627"/>
      <c r="P368" s="3627"/>
      <c r="Q368" s="3627"/>
      <c r="R368" s="3627"/>
    </row>
    <row r="369" spans="1:18" ht="21" customHeight="1">
      <c r="A369" s="3630"/>
      <c r="B369" s="3627" t="s">
        <v>2134</v>
      </c>
      <c r="C369" s="3627"/>
      <c r="D369" s="3627"/>
      <c r="E369" s="3627"/>
      <c r="F369" s="3627"/>
      <c r="G369" s="3627"/>
      <c r="H369" s="3627"/>
      <c r="I369" s="3627"/>
      <c r="J369" s="3627"/>
      <c r="K369" s="3627"/>
      <c r="L369" s="3627"/>
      <c r="M369" s="3627"/>
      <c r="N369" s="3627"/>
      <c r="O369" s="3627"/>
      <c r="P369" s="3627"/>
      <c r="Q369" s="3627"/>
      <c r="R369" s="3627"/>
    </row>
    <row r="370" spans="1:18" ht="21" customHeight="1">
      <c r="A370" s="3630"/>
      <c r="B370" s="3627" t="s">
        <v>2135</v>
      </c>
      <c r="C370" s="3627"/>
      <c r="D370" s="3627"/>
      <c r="E370" s="3627"/>
      <c r="F370" s="3627"/>
      <c r="G370" s="3627"/>
      <c r="H370" s="3627"/>
      <c r="I370" s="3627"/>
      <c r="J370" s="3627"/>
      <c r="K370" s="3627"/>
      <c r="L370" s="3627"/>
      <c r="M370" s="3627"/>
      <c r="N370" s="3627"/>
      <c r="O370" s="3627"/>
      <c r="P370" s="3627"/>
      <c r="Q370" s="3627"/>
      <c r="R370" s="3627"/>
    </row>
    <row r="371" spans="1:18" ht="21.75" customHeight="1">
      <c r="A371" s="3630"/>
      <c r="B371" s="3627" t="s">
        <v>2136</v>
      </c>
      <c r="C371" s="3627"/>
      <c r="D371" s="3627"/>
      <c r="E371" s="3627"/>
      <c r="F371" s="3627"/>
      <c r="G371" s="3627"/>
      <c r="H371" s="3627"/>
      <c r="I371" s="3627"/>
      <c r="J371" s="3627"/>
      <c r="K371" s="3627"/>
      <c r="L371" s="3627"/>
      <c r="M371" s="3627"/>
      <c r="N371" s="3627"/>
      <c r="O371" s="3627"/>
      <c r="P371" s="3627"/>
      <c r="Q371" s="3627"/>
      <c r="R371" s="3627"/>
    </row>
    <row r="372" spans="1:18" ht="56.25" customHeight="1">
      <c r="A372" s="2248">
        <v>1</v>
      </c>
      <c r="B372" s="2239" t="s">
        <v>1854</v>
      </c>
      <c r="C372" s="2248" t="s">
        <v>1855</v>
      </c>
      <c r="D372" s="2256"/>
      <c r="E372" s="2256"/>
      <c r="F372" s="2256"/>
      <c r="G372" s="3660">
        <v>66471</v>
      </c>
      <c r="H372" s="3661"/>
      <c r="I372" s="3661"/>
      <c r="J372" s="3661"/>
      <c r="K372" s="3661"/>
      <c r="L372" s="3661"/>
      <c r="M372" s="3661"/>
      <c r="N372" s="3661"/>
      <c r="O372" s="3661"/>
      <c r="P372" s="3661"/>
      <c r="Q372" s="3661"/>
      <c r="R372" s="3662"/>
    </row>
    <row r="373" spans="1:18" ht="56.25" customHeight="1">
      <c r="A373" s="2248">
        <v>2</v>
      </c>
      <c r="B373" s="2239" t="s">
        <v>1856</v>
      </c>
      <c r="C373" s="2248" t="s">
        <v>1855</v>
      </c>
      <c r="D373" s="2256"/>
      <c r="E373" s="2256"/>
      <c r="F373" s="2256"/>
      <c r="G373" s="3660">
        <v>71144</v>
      </c>
      <c r="H373" s="3661"/>
      <c r="I373" s="3661"/>
      <c r="J373" s="3661"/>
      <c r="K373" s="3661"/>
      <c r="L373" s="3661"/>
      <c r="M373" s="3661"/>
      <c r="N373" s="3661"/>
      <c r="O373" s="3661"/>
      <c r="P373" s="3661"/>
      <c r="Q373" s="3661"/>
      <c r="R373" s="3662"/>
    </row>
    <row r="374" spans="1:18" ht="56.25" customHeight="1">
      <c r="A374" s="2248">
        <v>3</v>
      </c>
      <c r="B374" s="2239" t="s">
        <v>1857</v>
      </c>
      <c r="C374" s="2248" t="s">
        <v>1855</v>
      </c>
      <c r="D374" s="2256"/>
      <c r="E374" s="2256"/>
      <c r="F374" s="2256"/>
      <c r="G374" s="3660">
        <v>87059</v>
      </c>
      <c r="H374" s="3661"/>
      <c r="I374" s="3661"/>
      <c r="J374" s="3661"/>
      <c r="K374" s="3661"/>
      <c r="L374" s="3661"/>
      <c r="M374" s="3661"/>
      <c r="N374" s="3661"/>
      <c r="O374" s="3661"/>
      <c r="P374" s="3661"/>
      <c r="Q374" s="3661"/>
      <c r="R374" s="3662"/>
    </row>
    <row r="375" spans="1:18" ht="56.25" customHeight="1">
      <c r="A375" s="2248">
        <v>4</v>
      </c>
      <c r="B375" s="2239" t="s">
        <v>1858</v>
      </c>
      <c r="C375" s="2248" t="s">
        <v>1855</v>
      </c>
      <c r="D375" s="2256"/>
      <c r="E375" s="2256"/>
      <c r="F375" s="2256"/>
      <c r="G375" s="3660">
        <v>97497</v>
      </c>
      <c r="H375" s="3661"/>
      <c r="I375" s="3661"/>
      <c r="J375" s="3661"/>
      <c r="K375" s="3661"/>
      <c r="L375" s="3661"/>
      <c r="M375" s="3661"/>
      <c r="N375" s="3661"/>
      <c r="O375" s="3661"/>
      <c r="P375" s="3661"/>
      <c r="Q375" s="3661"/>
      <c r="R375" s="3662"/>
    </row>
    <row r="376" spans="1:18" ht="56.25" customHeight="1">
      <c r="A376" s="2248">
        <v>5</v>
      </c>
      <c r="B376" s="2239" t="s">
        <v>1859</v>
      </c>
      <c r="C376" s="2248" t="s">
        <v>1855</v>
      </c>
      <c r="D376" s="2256"/>
      <c r="E376" s="2256"/>
      <c r="F376" s="2256"/>
      <c r="G376" s="3660">
        <v>106519</v>
      </c>
      <c r="H376" s="3661"/>
      <c r="I376" s="3661"/>
      <c r="J376" s="3661"/>
      <c r="K376" s="3661"/>
      <c r="L376" s="3661"/>
      <c r="M376" s="3661"/>
      <c r="N376" s="3661"/>
      <c r="O376" s="3661"/>
      <c r="P376" s="3661"/>
      <c r="Q376" s="3661"/>
      <c r="R376" s="3662"/>
    </row>
    <row r="377" spans="1:18" ht="56.25" customHeight="1">
      <c r="A377" s="2248">
        <v>6</v>
      </c>
      <c r="B377" s="2239" t="s">
        <v>1860</v>
      </c>
      <c r="C377" s="2248" t="s">
        <v>1855</v>
      </c>
      <c r="D377" s="2256"/>
      <c r="E377" s="2256"/>
      <c r="F377" s="2256"/>
      <c r="G377" s="3660">
        <v>114623</v>
      </c>
      <c r="H377" s="3661"/>
      <c r="I377" s="3661"/>
      <c r="J377" s="3661"/>
      <c r="K377" s="3661"/>
      <c r="L377" s="3661"/>
      <c r="M377" s="3661"/>
      <c r="N377" s="3661"/>
      <c r="O377" s="3661"/>
      <c r="P377" s="3661"/>
      <c r="Q377" s="3661"/>
      <c r="R377" s="3662"/>
    </row>
    <row r="378" spans="1:18" ht="56.25" customHeight="1">
      <c r="A378" s="2248">
        <v>7</v>
      </c>
      <c r="B378" s="2239" t="s">
        <v>1861</v>
      </c>
      <c r="C378" s="2248" t="s">
        <v>1855</v>
      </c>
      <c r="D378" s="2256"/>
      <c r="E378" s="2256"/>
      <c r="F378" s="2256"/>
      <c r="G378" s="3660">
        <v>122480</v>
      </c>
      <c r="H378" s="3661"/>
      <c r="I378" s="3661"/>
      <c r="J378" s="3661"/>
      <c r="K378" s="3661"/>
      <c r="L378" s="3661"/>
      <c r="M378" s="3661"/>
      <c r="N378" s="3661"/>
      <c r="O378" s="3661"/>
      <c r="P378" s="3661"/>
      <c r="Q378" s="3661"/>
      <c r="R378" s="3662"/>
    </row>
    <row r="379" spans="1:18" ht="56.25" customHeight="1">
      <c r="A379" s="2248">
        <v>8</v>
      </c>
      <c r="B379" s="2239" t="s">
        <v>1869</v>
      </c>
      <c r="C379" s="2248" t="s">
        <v>1855</v>
      </c>
      <c r="D379" s="2256"/>
      <c r="E379" s="2256"/>
      <c r="F379" s="2256"/>
      <c r="G379" s="3660">
        <v>104056</v>
      </c>
      <c r="H379" s="3661"/>
      <c r="I379" s="3661"/>
      <c r="J379" s="3661"/>
      <c r="K379" s="3661"/>
      <c r="L379" s="3661"/>
      <c r="M379" s="3661"/>
      <c r="N379" s="3661"/>
      <c r="O379" s="3661"/>
      <c r="P379" s="3661"/>
      <c r="Q379" s="3661"/>
      <c r="R379" s="3662"/>
    </row>
    <row r="380" spans="1:18" ht="56.25" customHeight="1">
      <c r="A380" s="2248">
        <v>9</v>
      </c>
      <c r="B380" s="2239" t="s">
        <v>1870</v>
      </c>
      <c r="C380" s="2248" t="s">
        <v>1855</v>
      </c>
      <c r="D380" s="2256"/>
      <c r="E380" s="2256"/>
      <c r="F380" s="2256"/>
      <c r="G380" s="3660">
        <v>113985</v>
      </c>
      <c r="H380" s="3661"/>
      <c r="I380" s="3661"/>
      <c r="J380" s="3661"/>
      <c r="K380" s="3661"/>
      <c r="L380" s="3661"/>
      <c r="M380" s="3661"/>
      <c r="N380" s="3661"/>
      <c r="O380" s="3661"/>
      <c r="P380" s="3661"/>
      <c r="Q380" s="3661"/>
      <c r="R380" s="3662"/>
    </row>
    <row r="381" spans="1:18" ht="56.25" customHeight="1">
      <c r="A381" s="2248">
        <v>10</v>
      </c>
      <c r="B381" s="2239" t="s">
        <v>1871</v>
      </c>
      <c r="C381" s="2248" t="s">
        <v>1855</v>
      </c>
      <c r="D381" s="2256"/>
      <c r="E381" s="2256"/>
      <c r="F381" s="2256"/>
      <c r="G381" s="3660">
        <v>122958</v>
      </c>
      <c r="H381" s="3661"/>
      <c r="I381" s="3661"/>
      <c r="J381" s="3661"/>
      <c r="K381" s="3661"/>
      <c r="L381" s="3661"/>
      <c r="M381" s="3661"/>
      <c r="N381" s="3661"/>
      <c r="O381" s="3661"/>
      <c r="P381" s="3661"/>
      <c r="Q381" s="3661"/>
      <c r="R381" s="3662"/>
    </row>
    <row r="382" spans="1:18" ht="56.25" customHeight="1">
      <c r="A382" s="2248">
        <v>11</v>
      </c>
      <c r="B382" s="2239" t="s">
        <v>1872</v>
      </c>
      <c r="C382" s="2248" t="s">
        <v>1855</v>
      </c>
      <c r="D382" s="2256"/>
      <c r="E382" s="2256"/>
      <c r="F382" s="2256"/>
      <c r="G382" s="3660">
        <v>131704</v>
      </c>
      <c r="H382" s="3661"/>
      <c r="I382" s="3661"/>
      <c r="J382" s="3661"/>
      <c r="K382" s="3661"/>
      <c r="L382" s="3661"/>
      <c r="M382" s="3661"/>
      <c r="N382" s="3661"/>
      <c r="O382" s="3661"/>
      <c r="P382" s="3661"/>
      <c r="Q382" s="3661"/>
      <c r="R382" s="3662"/>
    </row>
    <row r="383" spans="1:18" ht="56.25" customHeight="1">
      <c r="A383" s="2248">
        <v>12</v>
      </c>
      <c r="B383" s="2239" t="s">
        <v>1873</v>
      </c>
      <c r="C383" s="2248" t="s">
        <v>1855</v>
      </c>
      <c r="D383" s="2256"/>
      <c r="E383" s="2256"/>
      <c r="F383" s="2256"/>
      <c r="G383" s="3660">
        <v>142655</v>
      </c>
      <c r="H383" s="3661"/>
      <c r="I383" s="3661"/>
      <c r="J383" s="3661"/>
      <c r="K383" s="3661"/>
      <c r="L383" s="3661"/>
      <c r="M383" s="3661"/>
      <c r="N383" s="3661"/>
      <c r="O383" s="3661"/>
      <c r="P383" s="3661"/>
      <c r="Q383" s="3661"/>
      <c r="R383" s="3662"/>
    </row>
    <row r="384" spans="1:18" ht="56.25" customHeight="1">
      <c r="A384" s="2248">
        <v>13</v>
      </c>
      <c r="B384" s="2014" t="s">
        <v>1874</v>
      </c>
      <c r="C384" s="2248" t="s">
        <v>1855</v>
      </c>
      <c r="D384" s="2256"/>
      <c r="E384" s="2256"/>
      <c r="F384" s="2256"/>
      <c r="G384" s="3660">
        <v>76823</v>
      </c>
      <c r="H384" s="3661"/>
      <c r="I384" s="3661"/>
      <c r="J384" s="3661"/>
      <c r="K384" s="3661"/>
      <c r="L384" s="3661"/>
      <c r="M384" s="3661"/>
      <c r="N384" s="3661"/>
      <c r="O384" s="3661"/>
      <c r="P384" s="3661"/>
      <c r="Q384" s="3661"/>
      <c r="R384" s="3662"/>
    </row>
    <row r="385" spans="1:18" ht="56.25" customHeight="1">
      <c r="A385" s="2248">
        <v>14</v>
      </c>
      <c r="B385" s="2014" t="s">
        <v>1862</v>
      </c>
      <c r="C385" s="2248" t="s">
        <v>1855</v>
      </c>
      <c r="D385" s="2256"/>
      <c r="E385" s="2256"/>
      <c r="F385" s="2256"/>
      <c r="G385" s="3660">
        <v>83388</v>
      </c>
      <c r="H385" s="3661"/>
      <c r="I385" s="3661"/>
      <c r="J385" s="3661"/>
      <c r="K385" s="3661"/>
      <c r="L385" s="3661"/>
      <c r="M385" s="3661"/>
      <c r="N385" s="3661"/>
      <c r="O385" s="3661"/>
      <c r="P385" s="3661"/>
      <c r="Q385" s="3661"/>
      <c r="R385" s="3662"/>
    </row>
    <row r="386" spans="1:18" ht="56.25" customHeight="1">
      <c r="A386" s="2248">
        <v>15</v>
      </c>
      <c r="B386" s="2014" t="s">
        <v>1863</v>
      </c>
      <c r="C386" s="2248" t="s">
        <v>1855</v>
      </c>
      <c r="D386" s="2256"/>
      <c r="E386" s="2256"/>
      <c r="F386" s="2256"/>
      <c r="G386" s="3660">
        <v>96524</v>
      </c>
      <c r="H386" s="3661"/>
      <c r="I386" s="3661"/>
      <c r="J386" s="3661"/>
      <c r="K386" s="3661"/>
      <c r="L386" s="3661"/>
      <c r="M386" s="3661"/>
      <c r="N386" s="3661"/>
      <c r="O386" s="3661"/>
      <c r="P386" s="3661"/>
      <c r="Q386" s="3661"/>
      <c r="R386" s="3662"/>
    </row>
    <row r="387" spans="1:18" ht="54.75" customHeight="1">
      <c r="A387" s="2248">
        <v>16</v>
      </c>
      <c r="B387" s="2239" t="s">
        <v>1864</v>
      </c>
      <c r="C387" s="2248" t="s">
        <v>1855</v>
      </c>
      <c r="D387" s="2256"/>
      <c r="E387" s="2256"/>
      <c r="F387" s="2256"/>
      <c r="G387" s="3660">
        <v>107010</v>
      </c>
      <c r="H387" s="3661"/>
      <c r="I387" s="3661"/>
      <c r="J387" s="3661"/>
      <c r="K387" s="3661"/>
      <c r="L387" s="3661"/>
      <c r="M387" s="3661"/>
      <c r="N387" s="3661"/>
      <c r="O387" s="3661"/>
      <c r="P387" s="3661"/>
      <c r="Q387" s="3661"/>
      <c r="R387" s="3662"/>
    </row>
    <row r="388" spans="1:18" ht="54.75" customHeight="1">
      <c r="A388" s="2248">
        <v>17</v>
      </c>
      <c r="B388" s="2239" t="s">
        <v>1865</v>
      </c>
      <c r="C388" s="2248" t="s">
        <v>1855</v>
      </c>
      <c r="D388" s="2256"/>
      <c r="E388" s="2256"/>
      <c r="F388" s="2256"/>
      <c r="G388" s="3660">
        <v>117176</v>
      </c>
      <c r="H388" s="3661"/>
      <c r="I388" s="3661"/>
      <c r="J388" s="3661"/>
      <c r="K388" s="3661"/>
      <c r="L388" s="3661"/>
      <c r="M388" s="3661"/>
      <c r="N388" s="3661"/>
      <c r="O388" s="3661"/>
      <c r="P388" s="3661"/>
      <c r="Q388" s="3661"/>
      <c r="R388" s="3662"/>
    </row>
    <row r="389" spans="1:18" ht="54.75" customHeight="1">
      <c r="A389" s="2248">
        <v>18</v>
      </c>
      <c r="B389" s="2239" t="s">
        <v>1866</v>
      </c>
      <c r="C389" s="2248" t="s">
        <v>1855</v>
      </c>
      <c r="D389" s="2256"/>
      <c r="E389" s="2256"/>
      <c r="F389" s="2256"/>
      <c r="G389" s="3660">
        <v>126872</v>
      </c>
      <c r="H389" s="3661"/>
      <c r="I389" s="3661"/>
      <c r="J389" s="3661"/>
      <c r="K389" s="3661"/>
      <c r="L389" s="3661"/>
      <c r="M389" s="3661"/>
      <c r="N389" s="3661"/>
      <c r="O389" s="3661"/>
      <c r="P389" s="3661"/>
      <c r="Q389" s="3661"/>
      <c r="R389" s="3662"/>
    </row>
    <row r="390" spans="1:18" ht="54.75" customHeight="1">
      <c r="A390" s="2248">
        <v>19</v>
      </c>
      <c r="B390" s="2239" t="s">
        <v>1867</v>
      </c>
      <c r="C390" s="2248" t="s">
        <v>1855</v>
      </c>
      <c r="D390" s="2256"/>
      <c r="E390" s="2256"/>
      <c r="F390" s="2256"/>
      <c r="G390" s="3660">
        <v>147519</v>
      </c>
      <c r="H390" s="3661"/>
      <c r="I390" s="3661"/>
      <c r="J390" s="3661"/>
      <c r="K390" s="3661"/>
      <c r="L390" s="3661"/>
      <c r="M390" s="3661"/>
      <c r="N390" s="3661"/>
      <c r="O390" s="3661"/>
      <c r="P390" s="3661"/>
      <c r="Q390" s="3661"/>
      <c r="R390" s="3662"/>
    </row>
    <row r="391" spans="1:18" ht="54.75" customHeight="1">
      <c r="A391" s="2248">
        <v>20</v>
      </c>
      <c r="B391" s="2239" t="s">
        <v>1868</v>
      </c>
      <c r="C391" s="2248" t="s">
        <v>1855</v>
      </c>
      <c r="D391" s="2256"/>
      <c r="E391" s="2256"/>
      <c r="F391" s="2256"/>
      <c r="G391" s="3660">
        <v>119631</v>
      </c>
      <c r="H391" s="3661"/>
      <c r="I391" s="3661"/>
      <c r="J391" s="3661"/>
      <c r="K391" s="3661"/>
      <c r="L391" s="3661"/>
      <c r="M391" s="3661"/>
      <c r="N391" s="3661"/>
      <c r="O391" s="3661"/>
      <c r="P391" s="3661"/>
      <c r="Q391" s="3661"/>
      <c r="R391" s="3662"/>
    </row>
    <row r="392" spans="1:18" ht="54.75" customHeight="1">
      <c r="A392" s="2248">
        <v>21</v>
      </c>
      <c r="B392" s="2239" t="s">
        <v>1875</v>
      </c>
      <c r="C392" s="2248" t="s">
        <v>1855</v>
      </c>
      <c r="D392" s="2256"/>
      <c r="E392" s="2256"/>
      <c r="F392" s="2256"/>
      <c r="G392" s="3660">
        <v>132076</v>
      </c>
      <c r="H392" s="3661"/>
      <c r="I392" s="3661"/>
      <c r="J392" s="3661"/>
      <c r="K392" s="3661"/>
      <c r="L392" s="3661"/>
      <c r="M392" s="3661"/>
      <c r="N392" s="3661"/>
      <c r="O392" s="3661"/>
      <c r="P392" s="3661"/>
      <c r="Q392" s="3661"/>
      <c r="R392" s="3662"/>
    </row>
    <row r="393" spans="1:18" ht="54.75" customHeight="1">
      <c r="A393" s="2248">
        <v>22</v>
      </c>
      <c r="B393" s="2239" t="s">
        <v>1876</v>
      </c>
      <c r="C393" s="2248" t="s">
        <v>1855</v>
      </c>
      <c r="D393" s="2256"/>
      <c r="E393" s="2256"/>
      <c r="F393" s="2256"/>
      <c r="G393" s="3660">
        <v>141915</v>
      </c>
      <c r="H393" s="3661"/>
      <c r="I393" s="3661"/>
      <c r="J393" s="3661"/>
      <c r="K393" s="3661"/>
      <c r="L393" s="3661"/>
      <c r="M393" s="3661"/>
      <c r="N393" s="3661"/>
      <c r="O393" s="3661"/>
      <c r="P393" s="3661"/>
      <c r="Q393" s="3661"/>
      <c r="R393" s="3662"/>
    </row>
    <row r="394" spans="1:18" ht="54.75" customHeight="1">
      <c r="A394" s="2248">
        <v>23</v>
      </c>
      <c r="B394" s="2239" t="s">
        <v>1876</v>
      </c>
      <c r="C394" s="2248" t="s">
        <v>1855</v>
      </c>
      <c r="D394" s="2256"/>
      <c r="E394" s="2256"/>
      <c r="F394" s="2256"/>
      <c r="G394" s="3660">
        <v>153184</v>
      </c>
      <c r="H394" s="3661"/>
      <c r="I394" s="3661"/>
      <c r="J394" s="3661"/>
      <c r="K394" s="3661"/>
      <c r="L394" s="3661"/>
      <c r="M394" s="3661"/>
      <c r="N394" s="3661"/>
      <c r="O394" s="3661"/>
      <c r="P394" s="3661"/>
      <c r="Q394" s="3661"/>
      <c r="R394" s="3662"/>
    </row>
    <row r="395" spans="1:18" ht="54.75" customHeight="1">
      <c r="A395" s="2248">
        <v>24</v>
      </c>
      <c r="B395" s="2239" t="s">
        <v>1877</v>
      </c>
      <c r="C395" s="2248" t="s">
        <v>1855</v>
      </c>
      <c r="D395" s="2256"/>
      <c r="E395" s="2256"/>
      <c r="F395" s="2256"/>
      <c r="G395" s="3660">
        <v>131588</v>
      </c>
      <c r="H395" s="3661"/>
      <c r="I395" s="3661"/>
      <c r="J395" s="3661"/>
      <c r="K395" s="3661"/>
      <c r="L395" s="3661"/>
      <c r="M395" s="3661"/>
      <c r="N395" s="3661"/>
      <c r="O395" s="3661"/>
      <c r="P395" s="3661"/>
      <c r="Q395" s="3661"/>
      <c r="R395" s="3662"/>
    </row>
    <row r="396" spans="1:18" ht="75.75" customHeight="1">
      <c r="A396" s="2248">
        <v>25</v>
      </c>
      <c r="B396" s="2239" t="s">
        <v>1878</v>
      </c>
      <c r="C396" s="2248" t="s">
        <v>1855</v>
      </c>
      <c r="D396" s="2256"/>
      <c r="E396" s="2256"/>
      <c r="F396" s="2256"/>
      <c r="G396" s="3660">
        <v>146400</v>
      </c>
      <c r="H396" s="3661"/>
      <c r="I396" s="3661"/>
      <c r="J396" s="3661"/>
      <c r="K396" s="3661"/>
      <c r="L396" s="3661"/>
      <c r="M396" s="3661"/>
      <c r="N396" s="3661"/>
      <c r="O396" s="3661"/>
      <c r="P396" s="3661"/>
      <c r="Q396" s="3661"/>
      <c r="R396" s="3662"/>
    </row>
    <row r="397" spans="1:18" ht="75.75" customHeight="1">
      <c r="A397" s="2248">
        <v>26</v>
      </c>
      <c r="B397" s="2239" t="s">
        <v>1879</v>
      </c>
      <c r="C397" s="2248" t="s">
        <v>1855</v>
      </c>
      <c r="D397" s="2256"/>
      <c r="E397" s="2256"/>
      <c r="F397" s="2256"/>
      <c r="G397" s="3660">
        <v>156969</v>
      </c>
      <c r="H397" s="3661"/>
      <c r="I397" s="3661"/>
      <c r="J397" s="3661"/>
      <c r="K397" s="3661"/>
      <c r="L397" s="3661"/>
      <c r="M397" s="3661"/>
      <c r="N397" s="3661"/>
      <c r="O397" s="3661"/>
      <c r="P397" s="3661"/>
      <c r="Q397" s="3661"/>
      <c r="R397" s="3662"/>
    </row>
    <row r="398" spans="1:18" ht="75.75" customHeight="1">
      <c r="A398" s="2248">
        <v>27</v>
      </c>
      <c r="B398" s="2239" t="s">
        <v>1880</v>
      </c>
      <c r="C398" s="2248" t="s">
        <v>1855</v>
      </c>
      <c r="D398" s="2245"/>
      <c r="E398" s="2245"/>
      <c r="F398" s="2245"/>
      <c r="G398" s="3660">
        <v>166599</v>
      </c>
      <c r="H398" s="3661"/>
      <c r="I398" s="3661"/>
      <c r="J398" s="3661"/>
      <c r="K398" s="3661"/>
      <c r="L398" s="3661"/>
      <c r="M398" s="3661"/>
      <c r="N398" s="3661"/>
      <c r="O398" s="3661"/>
      <c r="P398" s="3661"/>
      <c r="Q398" s="3661"/>
      <c r="R398" s="3662"/>
    </row>
    <row r="399" spans="1:18" ht="54.75" customHeight="1">
      <c r="A399" s="2248">
        <v>28</v>
      </c>
      <c r="B399" s="2239" t="s">
        <v>1881</v>
      </c>
      <c r="C399" s="2248" t="s">
        <v>1855</v>
      </c>
      <c r="D399" s="2245"/>
      <c r="E399" s="2245"/>
      <c r="F399" s="2245"/>
      <c r="G399" s="3660">
        <v>180708</v>
      </c>
      <c r="H399" s="3661"/>
      <c r="I399" s="3661"/>
      <c r="J399" s="3661"/>
      <c r="K399" s="3661"/>
      <c r="L399" s="3661"/>
      <c r="M399" s="3661"/>
      <c r="N399" s="3661"/>
      <c r="O399" s="3661"/>
      <c r="P399" s="3661"/>
      <c r="Q399" s="3661"/>
      <c r="R399" s="3662"/>
    </row>
    <row r="400" spans="1:18" ht="30.75" customHeight="1">
      <c r="A400" s="2238" t="s">
        <v>1379</v>
      </c>
      <c r="B400" s="2245" t="s">
        <v>1820</v>
      </c>
      <c r="C400" s="2238"/>
      <c r="D400" s="2238"/>
      <c r="E400" s="2245"/>
      <c r="F400" s="2245"/>
      <c r="G400" s="2245"/>
      <c r="H400" s="1999"/>
      <c r="I400" s="2245"/>
      <c r="J400" s="2245"/>
      <c r="K400" s="2245"/>
      <c r="L400" s="1982"/>
      <c r="M400" s="2238"/>
      <c r="N400" s="2245"/>
      <c r="O400" s="2245"/>
      <c r="P400" s="1999"/>
      <c r="Q400" s="1999"/>
      <c r="R400" s="1999"/>
    </row>
    <row r="401" spans="1:18" ht="34.5" customHeight="1">
      <c r="A401" s="2238">
        <v>1</v>
      </c>
      <c r="B401" s="3627" t="s">
        <v>2537</v>
      </c>
      <c r="C401" s="3627"/>
      <c r="D401" s="3627"/>
      <c r="E401" s="3627"/>
      <c r="F401" s="3627"/>
      <c r="G401" s="3627"/>
      <c r="H401" s="3627"/>
      <c r="I401" s="3627"/>
      <c r="J401" s="3627"/>
      <c r="K401" s="3627"/>
      <c r="L401" s="3627"/>
      <c r="M401" s="3627"/>
      <c r="N401" s="3627"/>
      <c r="O401" s="3627"/>
      <c r="P401" s="3627"/>
      <c r="Q401" s="3627"/>
      <c r="R401" s="3627"/>
    </row>
    <row r="402" spans="1:18" ht="36.75" customHeight="1">
      <c r="A402" s="2252"/>
      <c r="B402" s="1975"/>
      <c r="C402" s="2250"/>
      <c r="D402" s="3628" t="s">
        <v>2542</v>
      </c>
      <c r="E402" s="3628"/>
      <c r="F402" s="3628"/>
      <c r="G402" s="3628"/>
      <c r="H402" s="3628"/>
      <c r="I402" s="3628"/>
      <c r="J402" s="3628"/>
      <c r="K402" s="3628"/>
      <c r="L402" s="3628"/>
      <c r="M402" s="3628"/>
      <c r="N402" s="3628"/>
      <c r="O402" s="3628"/>
      <c r="P402" s="3628"/>
      <c r="Q402" s="3628"/>
      <c r="R402" s="3628"/>
    </row>
    <row r="403" spans="1:18" ht="36.75" customHeight="1">
      <c r="A403" s="2238"/>
      <c r="B403" s="1976" t="s">
        <v>1940</v>
      </c>
      <c r="C403" s="2248" t="s">
        <v>32</v>
      </c>
      <c r="D403" s="2253" t="s">
        <v>2539</v>
      </c>
      <c r="E403" s="2010"/>
      <c r="F403" s="2255"/>
      <c r="G403" s="3648">
        <v>17300</v>
      </c>
      <c r="H403" s="3648"/>
      <c r="I403" s="3648"/>
      <c r="J403" s="3648"/>
      <c r="K403" s="3648"/>
      <c r="L403" s="3648"/>
      <c r="M403" s="3648"/>
      <c r="N403" s="3648"/>
      <c r="O403" s="3648"/>
      <c r="P403" s="3648"/>
      <c r="Q403" s="3648"/>
      <c r="R403" s="3648"/>
    </row>
    <row r="404" spans="1:18" ht="36.75" customHeight="1">
      <c r="A404" s="2238"/>
      <c r="B404" s="1976" t="s">
        <v>1941</v>
      </c>
      <c r="C404" s="2248" t="s">
        <v>32</v>
      </c>
      <c r="D404" s="2253" t="s">
        <v>2539</v>
      </c>
      <c r="E404" s="2010"/>
      <c r="F404" s="2255"/>
      <c r="G404" s="3648">
        <v>19100</v>
      </c>
      <c r="H404" s="3648"/>
      <c r="I404" s="3648"/>
      <c r="J404" s="3648"/>
      <c r="K404" s="3648"/>
      <c r="L404" s="3648"/>
      <c r="M404" s="3648"/>
      <c r="N404" s="3648"/>
      <c r="O404" s="3648"/>
      <c r="P404" s="3648"/>
      <c r="Q404" s="3648"/>
      <c r="R404" s="3648"/>
    </row>
    <row r="405" spans="1:18" ht="36.75" customHeight="1">
      <c r="A405" s="2238"/>
      <c r="B405" s="1976" t="s">
        <v>1942</v>
      </c>
      <c r="C405" s="2248" t="s">
        <v>32</v>
      </c>
      <c r="D405" s="2253" t="s">
        <v>2540</v>
      </c>
      <c r="E405" s="2010"/>
      <c r="F405" s="2255"/>
      <c r="G405" s="3648">
        <v>13500</v>
      </c>
      <c r="H405" s="3648"/>
      <c r="I405" s="3648"/>
      <c r="J405" s="3648"/>
      <c r="K405" s="3648"/>
      <c r="L405" s="3648"/>
      <c r="M405" s="3648"/>
      <c r="N405" s="3648"/>
      <c r="O405" s="3648"/>
      <c r="P405" s="3648"/>
      <c r="Q405" s="3648"/>
      <c r="R405" s="3648"/>
    </row>
    <row r="406" spans="1:18" ht="36.75" customHeight="1">
      <c r="A406" s="2238"/>
      <c r="B406" s="1976" t="s">
        <v>1943</v>
      </c>
      <c r="C406" s="2248" t="s">
        <v>32</v>
      </c>
      <c r="D406" s="2253" t="s">
        <v>2540</v>
      </c>
      <c r="E406" s="2010"/>
      <c r="F406" s="2255"/>
      <c r="G406" s="3648">
        <v>15000</v>
      </c>
      <c r="H406" s="3648" t="s">
        <v>1844</v>
      </c>
      <c r="I406" s="3648"/>
      <c r="J406" s="3648"/>
      <c r="K406" s="3648"/>
      <c r="L406" s="3648"/>
      <c r="M406" s="3648"/>
      <c r="N406" s="3648"/>
      <c r="O406" s="3648"/>
      <c r="P406" s="3648"/>
      <c r="Q406" s="3648"/>
      <c r="R406" s="3648"/>
    </row>
    <row r="407" spans="1:18" ht="36.75" customHeight="1">
      <c r="A407" s="2238"/>
      <c r="B407" s="1976" t="s">
        <v>2538</v>
      </c>
      <c r="C407" s="2248" t="s">
        <v>32</v>
      </c>
      <c r="D407" s="2253" t="s">
        <v>2540</v>
      </c>
      <c r="E407" s="2010"/>
      <c r="F407" s="2255"/>
      <c r="G407" s="3648">
        <v>13900</v>
      </c>
      <c r="H407" s="3648"/>
      <c r="I407" s="3648"/>
      <c r="J407" s="3648"/>
      <c r="K407" s="3648"/>
      <c r="L407" s="3648"/>
      <c r="M407" s="3648"/>
      <c r="N407" s="3648"/>
      <c r="O407" s="3648"/>
      <c r="P407" s="3648"/>
      <c r="Q407" s="3648"/>
      <c r="R407" s="3648"/>
    </row>
    <row r="408" spans="1:18" ht="36.75" customHeight="1">
      <c r="A408" s="2238"/>
      <c r="B408" s="1976" t="s">
        <v>1947</v>
      </c>
      <c r="C408" s="2248" t="s">
        <v>32</v>
      </c>
      <c r="D408" s="2253" t="s">
        <v>2541</v>
      </c>
      <c r="E408" s="2010"/>
      <c r="F408" s="2255"/>
      <c r="G408" s="3648">
        <v>22400</v>
      </c>
      <c r="H408" s="3648"/>
      <c r="I408" s="3648"/>
      <c r="J408" s="3648"/>
      <c r="K408" s="3648"/>
      <c r="L408" s="3648"/>
      <c r="M408" s="3648"/>
      <c r="N408" s="3648"/>
      <c r="O408" s="3648"/>
      <c r="P408" s="3648"/>
      <c r="Q408" s="3648"/>
      <c r="R408" s="3648"/>
    </row>
    <row r="409" spans="1:18" ht="64.5" hidden="1" customHeight="1">
      <c r="A409" s="2238" t="s">
        <v>1379</v>
      </c>
      <c r="B409" s="3625" t="s">
        <v>1821</v>
      </c>
      <c r="C409" s="3625"/>
      <c r="D409" s="3625"/>
      <c r="E409" s="3625"/>
      <c r="F409" s="2010"/>
      <c r="G409" s="2010"/>
      <c r="H409" s="1999"/>
      <c r="I409" s="2253"/>
      <c r="J409" s="2253"/>
      <c r="K409" s="2253"/>
      <c r="L409" s="1978"/>
      <c r="M409" s="2253"/>
      <c r="N409" s="2262"/>
      <c r="O409" s="2262"/>
      <c r="P409" s="2262"/>
      <c r="Q409" s="2262"/>
      <c r="R409" s="2262"/>
    </row>
    <row r="410" spans="1:18" ht="69.75" hidden="1" customHeight="1">
      <c r="A410" s="2248"/>
      <c r="B410" s="3626" t="s">
        <v>1843</v>
      </c>
      <c r="C410" s="3626"/>
      <c r="D410" s="3626"/>
      <c r="E410" s="3626"/>
      <c r="F410" s="3626"/>
      <c r="G410" s="3626"/>
      <c r="H410" s="3626"/>
      <c r="I410" s="3626"/>
      <c r="J410" s="3626"/>
      <c r="K410" s="3626"/>
      <c r="L410" s="3626"/>
      <c r="M410" s="3626"/>
      <c r="N410" s="3626"/>
      <c r="O410" s="3626"/>
      <c r="P410" s="3626"/>
      <c r="Q410" s="3626"/>
      <c r="R410" s="3626"/>
    </row>
    <row r="411" spans="1:18" ht="34.5" hidden="1" customHeight="1">
      <c r="A411" s="2248"/>
      <c r="B411" s="2238" t="s">
        <v>1345</v>
      </c>
      <c r="C411" s="2238"/>
      <c r="D411" s="2015"/>
      <c r="E411" s="1999"/>
      <c r="F411" s="1999"/>
      <c r="G411" s="1999"/>
      <c r="H411" s="1999"/>
      <c r="I411" s="2255"/>
      <c r="J411" s="1998"/>
      <c r="K411" s="1998"/>
      <c r="L411" s="1997"/>
      <c r="M411" s="1998"/>
      <c r="N411" s="2257"/>
      <c r="O411" s="2257"/>
      <c r="P411" s="2257"/>
      <c r="Q411" s="2257"/>
      <c r="R411" s="2257"/>
    </row>
    <row r="412" spans="1:18" ht="56.25" hidden="1" customHeight="1">
      <c r="A412" s="2248"/>
      <c r="B412" s="2239" t="s">
        <v>1348</v>
      </c>
      <c r="C412" s="2248" t="s">
        <v>13</v>
      </c>
      <c r="D412" s="2248"/>
      <c r="E412" s="2010"/>
      <c r="F412" s="2010"/>
      <c r="G412" s="2010">
        <v>3805000</v>
      </c>
      <c r="H412" s="2010"/>
      <c r="I412" s="3624" t="s">
        <v>1844</v>
      </c>
      <c r="J412" s="3624"/>
      <c r="K412" s="3624"/>
      <c r="L412" s="3624"/>
      <c r="M412" s="3624"/>
      <c r="N412" s="3624"/>
      <c r="O412" s="3624"/>
      <c r="P412" s="3624"/>
      <c r="Q412" s="3624"/>
      <c r="R412" s="3624"/>
    </row>
    <row r="413" spans="1:18" ht="56.25" hidden="1" customHeight="1">
      <c r="A413" s="2248"/>
      <c r="B413" s="2239" t="s">
        <v>1349</v>
      </c>
      <c r="C413" s="2248" t="s">
        <v>13</v>
      </c>
      <c r="D413" s="2248"/>
      <c r="E413" s="2010"/>
      <c r="F413" s="2010"/>
      <c r="G413" s="2010">
        <v>3805000</v>
      </c>
      <c r="H413" s="2010"/>
      <c r="I413" s="3624" t="s">
        <v>1844</v>
      </c>
      <c r="J413" s="3624"/>
      <c r="K413" s="3624"/>
      <c r="L413" s="3624"/>
      <c r="M413" s="3624"/>
      <c r="N413" s="3624"/>
      <c r="O413" s="3624"/>
      <c r="P413" s="3624"/>
      <c r="Q413" s="3624"/>
      <c r="R413" s="3624"/>
    </row>
    <row r="414" spans="1:18" ht="56.25" hidden="1" customHeight="1">
      <c r="A414" s="2248"/>
      <c r="B414" s="2245" t="s">
        <v>1346</v>
      </c>
      <c r="C414" s="2248"/>
      <c r="D414" s="2248"/>
      <c r="E414" s="2010"/>
      <c r="F414" s="2010"/>
      <c r="G414" s="2010"/>
      <c r="H414" s="2010"/>
      <c r="I414" s="2257"/>
      <c r="J414" s="2257"/>
      <c r="K414" s="2257"/>
      <c r="L414" s="1997"/>
      <c r="M414" s="2257"/>
      <c r="N414" s="2257"/>
      <c r="O414" s="2257"/>
      <c r="P414" s="2257"/>
      <c r="Q414" s="2257"/>
      <c r="R414" s="2257"/>
    </row>
    <row r="415" spans="1:18" ht="56.25" hidden="1" customHeight="1">
      <c r="A415" s="2252"/>
      <c r="B415" s="2239" t="s">
        <v>1350</v>
      </c>
      <c r="C415" s="2248" t="s">
        <v>13</v>
      </c>
      <c r="D415" s="2248"/>
      <c r="E415" s="2010"/>
      <c r="F415" s="2010"/>
      <c r="G415" s="2010">
        <v>3065000</v>
      </c>
      <c r="H415" s="2010"/>
      <c r="I415" s="2257"/>
      <c r="J415" s="2257"/>
      <c r="K415" s="2257"/>
      <c r="L415" s="1997"/>
      <c r="M415" s="2257"/>
      <c r="N415" s="2245"/>
      <c r="O415" s="2245"/>
      <c r="P415" s="2245"/>
      <c r="Q415" s="2245"/>
      <c r="R415" s="2245"/>
    </row>
    <row r="416" spans="1:18" ht="45" customHeight="1">
      <c r="A416" s="2238" t="s">
        <v>1380</v>
      </c>
      <c r="B416" s="2245" t="s">
        <v>2515</v>
      </c>
      <c r="C416" s="2238"/>
      <c r="D416" s="2245"/>
      <c r="E416" s="2245"/>
      <c r="F416" s="2245"/>
      <c r="G416" s="2245"/>
      <c r="H416" s="2245"/>
      <c r="I416" s="2245"/>
      <c r="J416" s="2245"/>
      <c r="K416" s="2245"/>
      <c r="L416" s="1982"/>
      <c r="M416" s="2245"/>
      <c r="N416" s="2245"/>
      <c r="O416" s="2245"/>
      <c r="P416" s="2245"/>
      <c r="Q416" s="2245"/>
      <c r="R416" s="2245"/>
    </row>
    <row r="417" spans="1:18" ht="48.75" customHeight="1">
      <c r="A417" s="2238">
        <v>1</v>
      </c>
      <c r="B417" s="3625" t="s">
        <v>1978</v>
      </c>
      <c r="C417" s="3625"/>
      <c r="D417" s="3625"/>
      <c r="E417" s="3625"/>
      <c r="F417" s="3625"/>
      <c r="G417" s="3625"/>
      <c r="H417" s="3625"/>
      <c r="I417" s="3625"/>
      <c r="J417" s="3625"/>
      <c r="K417" s="3625"/>
      <c r="L417" s="3625"/>
      <c r="M417" s="3625"/>
      <c r="N417" s="3625"/>
      <c r="O417" s="3625"/>
      <c r="P417" s="3625"/>
      <c r="Q417" s="3625"/>
      <c r="R417" s="3625"/>
    </row>
    <row r="418" spans="1:18" ht="37.5" customHeight="1">
      <c r="A418" s="2248"/>
      <c r="B418" s="2245"/>
      <c r="C418" s="2238"/>
      <c r="D418" s="2016"/>
      <c r="E418" s="2017"/>
      <c r="F418" s="3629" t="s">
        <v>1515</v>
      </c>
      <c r="G418" s="3629"/>
      <c r="H418" s="3629"/>
      <c r="I418" s="3629"/>
      <c r="J418" s="3629"/>
      <c r="K418" s="3629"/>
      <c r="L418" s="3629"/>
      <c r="M418" s="3629"/>
      <c r="N418" s="3629"/>
      <c r="O418" s="3629"/>
      <c r="P418" s="3629"/>
      <c r="Q418" s="3629"/>
      <c r="R418" s="3629"/>
    </row>
    <row r="419" spans="1:18" ht="110.25" customHeight="1">
      <c r="A419" s="2248"/>
      <c r="B419" s="2239" t="s">
        <v>192</v>
      </c>
      <c r="C419" s="2248" t="s">
        <v>1292</v>
      </c>
      <c r="D419" s="3623" t="s">
        <v>1558</v>
      </c>
      <c r="E419" s="2018"/>
      <c r="F419" s="2018"/>
      <c r="G419" s="3666">
        <v>7930000</v>
      </c>
      <c r="H419" s="3667"/>
      <c r="I419" s="3667"/>
      <c r="J419" s="3667"/>
      <c r="K419" s="3667"/>
      <c r="L419" s="3667"/>
      <c r="M419" s="3667"/>
      <c r="N419" s="3667"/>
      <c r="O419" s="3667"/>
      <c r="P419" s="3667"/>
      <c r="Q419" s="3667"/>
      <c r="R419" s="3668"/>
    </row>
    <row r="420" spans="1:18" ht="110.25" customHeight="1">
      <c r="A420" s="2248"/>
      <c r="B420" s="2239" t="s">
        <v>193</v>
      </c>
      <c r="C420" s="2248" t="s">
        <v>1292</v>
      </c>
      <c r="D420" s="3623"/>
      <c r="E420" s="2018"/>
      <c r="F420" s="2018"/>
      <c r="G420" s="3666">
        <v>8490000</v>
      </c>
      <c r="H420" s="3667"/>
      <c r="I420" s="3667"/>
      <c r="J420" s="3667"/>
      <c r="K420" s="3667"/>
      <c r="L420" s="3667"/>
      <c r="M420" s="3667"/>
      <c r="N420" s="3667"/>
      <c r="O420" s="3667"/>
      <c r="P420" s="3667"/>
      <c r="Q420" s="3667"/>
      <c r="R420" s="3668"/>
    </row>
    <row r="421" spans="1:18" ht="110.25" customHeight="1">
      <c r="A421" s="2248"/>
      <c r="B421" s="2239" t="s">
        <v>194</v>
      </c>
      <c r="C421" s="2248" t="s">
        <v>1292</v>
      </c>
      <c r="D421" s="3623"/>
      <c r="E421" s="2018"/>
      <c r="F421" s="2018"/>
      <c r="G421" s="3666">
        <v>9600000</v>
      </c>
      <c r="H421" s="3667"/>
      <c r="I421" s="3667"/>
      <c r="J421" s="3667"/>
      <c r="K421" s="3667"/>
      <c r="L421" s="3667"/>
      <c r="M421" s="3667"/>
      <c r="N421" s="3667"/>
      <c r="O421" s="3667"/>
      <c r="P421" s="3667"/>
      <c r="Q421" s="3667"/>
      <c r="R421" s="3668"/>
    </row>
    <row r="422" spans="1:18" ht="110.25" customHeight="1">
      <c r="A422" s="2248"/>
      <c r="B422" s="2239" t="s">
        <v>196</v>
      </c>
      <c r="C422" s="2248" t="s">
        <v>1292</v>
      </c>
      <c r="D422" s="2248" t="s">
        <v>1558</v>
      </c>
      <c r="E422" s="2018"/>
      <c r="F422" s="2018"/>
      <c r="G422" s="3666">
        <v>10900000</v>
      </c>
      <c r="H422" s="3667"/>
      <c r="I422" s="3667"/>
      <c r="J422" s="3667"/>
      <c r="K422" s="3667"/>
      <c r="L422" s="3667"/>
      <c r="M422" s="3667"/>
      <c r="N422" s="3667"/>
      <c r="O422" s="3667"/>
      <c r="P422" s="3667"/>
      <c r="Q422" s="3667"/>
      <c r="R422" s="3668"/>
    </row>
    <row r="423" spans="1:18" ht="110.25" customHeight="1">
      <c r="A423" s="2248"/>
      <c r="B423" s="2239" t="s">
        <v>1979</v>
      </c>
      <c r="C423" s="2248" t="s">
        <v>1292</v>
      </c>
      <c r="D423" s="2248" t="s">
        <v>1558</v>
      </c>
      <c r="E423" s="2018"/>
      <c r="F423" s="2018"/>
      <c r="G423" s="3666">
        <v>11850000</v>
      </c>
      <c r="H423" s="3667"/>
      <c r="I423" s="3667"/>
      <c r="J423" s="3667"/>
      <c r="K423" s="3667"/>
      <c r="L423" s="3667"/>
      <c r="M423" s="3667"/>
      <c r="N423" s="3667"/>
      <c r="O423" s="3667"/>
      <c r="P423" s="3667"/>
      <c r="Q423" s="3667"/>
      <c r="R423" s="3668"/>
    </row>
    <row r="424" spans="1:18" ht="110.25" customHeight="1">
      <c r="A424" s="2248"/>
      <c r="B424" s="2239" t="s">
        <v>199</v>
      </c>
      <c r="C424" s="2248" t="s">
        <v>1292</v>
      </c>
      <c r="D424" s="2248" t="s">
        <v>1558</v>
      </c>
      <c r="E424" s="2018"/>
      <c r="F424" s="2018"/>
      <c r="G424" s="3666">
        <v>12200000</v>
      </c>
      <c r="H424" s="3667"/>
      <c r="I424" s="3667"/>
      <c r="J424" s="3667"/>
      <c r="K424" s="3667"/>
      <c r="L424" s="3667"/>
      <c r="M424" s="3667"/>
      <c r="N424" s="3667"/>
      <c r="O424" s="3667"/>
      <c r="P424" s="3667"/>
      <c r="Q424" s="3667"/>
      <c r="R424" s="3668"/>
    </row>
    <row r="425" spans="1:18" ht="110.25" customHeight="1">
      <c r="A425" s="2259"/>
      <c r="B425" s="2019" t="s">
        <v>1980</v>
      </c>
      <c r="C425" s="2259" t="s">
        <v>1292</v>
      </c>
      <c r="D425" s="2259"/>
      <c r="E425" s="2020"/>
      <c r="F425" s="2020"/>
      <c r="G425" s="3669">
        <v>13190000</v>
      </c>
      <c r="H425" s="3670"/>
      <c r="I425" s="3670"/>
      <c r="J425" s="3670"/>
      <c r="K425" s="3670"/>
      <c r="L425" s="3670"/>
      <c r="M425" s="3670"/>
      <c r="N425" s="3670"/>
      <c r="O425" s="3670"/>
      <c r="P425" s="3670"/>
      <c r="Q425" s="3670"/>
      <c r="R425" s="3671"/>
    </row>
    <row r="426" spans="1:18" ht="110.25" customHeight="1">
      <c r="A426" s="2259"/>
      <c r="B426" s="2019" t="s">
        <v>1981</v>
      </c>
      <c r="C426" s="2259" t="s">
        <v>1292</v>
      </c>
      <c r="D426" s="2259"/>
      <c r="E426" s="2020"/>
      <c r="F426" s="2020"/>
      <c r="G426" s="3669">
        <v>14050000</v>
      </c>
      <c r="H426" s="3670"/>
      <c r="I426" s="3670"/>
      <c r="J426" s="3670"/>
      <c r="K426" s="3670"/>
      <c r="L426" s="3670"/>
      <c r="M426" s="3670"/>
      <c r="N426" s="3670"/>
      <c r="O426" s="3670"/>
      <c r="P426" s="3670"/>
      <c r="Q426" s="3670"/>
      <c r="R426" s="3671"/>
    </row>
    <row r="427" spans="1:18" ht="110.25" customHeight="1">
      <c r="A427" s="2259"/>
      <c r="B427" s="3622" t="s">
        <v>200</v>
      </c>
      <c r="C427" s="3622"/>
      <c r="D427" s="3622"/>
      <c r="E427" s="3622"/>
      <c r="F427" s="3622"/>
      <c r="G427" s="2024"/>
      <c r="H427" s="2024"/>
      <c r="I427" s="2024"/>
      <c r="J427" s="2024"/>
      <c r="K427" s="2024"/>
      <c r="L427" s="2025"/>
      <c r="M427" s="2263"/>
      <c r="N427" s="2022"/>
      <c r="O427" s="2022"/>
      <c r="P427" s="2022"/>
      <c r="Q427" s="2022"/>
      <c r="R427" s="2022"/>
    </row>
    <row r="428" spans="1:18" ht="110.25" customHeight="1">
      <c r="A428" s="2259"/>
      <c r="B428" s="2019" t="s">
        <v>201</v>
      </c>
      <c r="C428" s="2259" t="s">
        <v>1292</v>
      </c>
      <c r="D428" s="3615" t="s">
        <v>1558</v>
      </c>
      <c r="E428" s="2020"/>
      <c r="F428" s="2020"/>
      <c r="G428" s="3669">
        <v>11760000</v>
      </c>
      <c r="H428" s="3670"/>
      <c r="I428" s="3670"/>
      <c r="J428" s="3670"/>
      <c r="K428" s="3670"/>
      <c r="L428" s="3670"/>
      <c r="M428" s="3670"/>
      <c r="N428" s="3670"/>
      <c r="O428" s="3670"/>
      <c r="P428" s="3670"/>
      <c r="Q428" s="3670"/>
      <c r="R428" s="3671"/>
    </row>
    <row r="429" spans="1:18" ht="110.25" customHeight="1">
      <c r="A429" s="2259"/>
      <c r="B429" s="2019" t="s">
        <v>202</v>
      </c>
      <c r="C429" s="2259" t="s">
        <v>1292</v>
      </c>
      <c r="D429" s="3615"/>
      <c r="E429" s="2020"/>
      <c r="F429" s="2020"/>
      <c r="G429" s="3669">
        <v>14900000</v>
      </c>
      <c r="H429" s="3670"/>
      <c r="I429" s="3670"/>
      <c r="J429" s="3670"/>
      <c r="K429" s="3670"/>
      <c r="L429" s="3670"/>
      <c r="M429" s="3670"/>
      <c r="N429" s="3670"/>
      <c r="O429" s="3670"/>
      <c r="P429" s="3670"/>
      <c r="Q429" s="3670"/>
      <c r="R429" s="3671"/>
    </row>
    <row r="430" spans="1:18" ht="110.25" customHeight="1">
      <c r="A430" s="2259"/>
      <c r="B430" s="2019" t="s">
        <v>203</v>
      </c>
      <c r="C430" s="2259" t="s">
        <v>1292</v>
      </c>
      <c r="D430" s="3615"/>
      <c r="E430" s="2020"/>
      <c r="F430" s="2020"/>
      <c r="G430" s="3669">
        <v>17600000</v>
      </c>
      <c r="H430" s="3670"/>
      <c r="I430" s="3670"/>
      <c r="J430" s="3670"/>
      <c r="K430" s="3670"/>
      <c r="L430" s="3670"/>
      <c r="M430" s="3670"/>
      <c r="N430" s="3670"/>
      <c r="O430" s="3670"/>
      <c r="P430" s="3670"/>
      <c r="Q430" s="3670"/>
      <c r="R430" s="3671"/>
    </row>
    <row r="431" spans="1:18" ht="110.25" customHeight="1">
      <c r="A431" s="2261"/>
      <c r="B431" s="2019" t="s">
        <v>204</v>
      </c>
      <c r="C431" s="2259" t="s">
        <v>1292</v>
      </c>
      <c r="D431" s="3615"/>
      <c r="E431" s="2020"/>
      <c r="F431" s="2020"/>
      <c r="G431" s="3669">
        <v>20690000</v>
      </c>
      <c r="H431" s="3670"/>
      <c r="I431" s="3670"/>
      <c r="J431" s="3670"/>
      <c r="K431" s="3670"/>
      <c r="L431" s="3670"/>
      <c r="M431" s="3670"/>
      <c r="N431" s="3670"/>
      <c r="O431" s="3670"/>
      <c r="P431" s="3670"/>
      <c r="Q431" s="3670"/>
      <c r="R431" s="3671"/>
    </row>
    <row r="432" spans="1:18" ht="48" customHeight="1">
      <c r="A432" s="2261">
        <v>2</v>
      </c>
      <c r="B432" s="3604" t="s">
        <v>2433</v>
      </c>
      <c r="C432" s="3604"/>
      <c r="D432" s="3604"/>
      <c r="E432" s="3604"/>
      <c r="F432" s="3604"/>
      <c r="G432" s="3604"/>
      <c r="H432" s="3604"/>
      <c r="I432" s="3604"/>
      <c r="J432" s="3604"/>
      <c r="K432" s="3604"/>
      <c r="L432" s="3604"/>
      <c r="M432" s="3604"/>
      <c r="N432" s="3604"/>
      <c r="O432" s="3604"/>
      <c r="P432" s="3604"/>
      <c r="Q432" s="3604"/>
      <c r="R432" s="3604"/>
    </row>
    <row r="433" spans="1:18" ht="30" customHeight="1">
      <c r="A433" s="2261"/>
      <c r="B433" s="2260"/>
      <c r="C433" s="2264"/>
      <c r="D433" s="3611" t="s">
        <v>1515</v>
      </c>
      <c r="E433" s="3611"/>
      <c r="F433" s="3611"/>
      <c r="G433" s="3611"/>
      <c r="H433" s="3611"/>
      <c r="I433" s="3611"/>
      <c r="J433" s="3611"/>
      <c r="K433" s="3611"/>
      <c r="L433" s="3611"/>
      <c r="M433" s="3611"/>
      <c r="N433" s="3611"/>
      <c r="O433" s="3611"/>
      <c r="P433" s="3611"/>
      <c r="Q433" s="2260"/>
      <c r="R433" s="2260"/>
    </row>
    <row r="434" spans="1:18" ht="30" customHeight="1">
      <c r="A434" s="2261" t="s">
        <v>1839</v>
      </c>
      <c r="B434" s="2260" t="s">
        <v>2458</v>
      </c>
      <c r="C434" s="2264"/>
      <c r="D434" s="2261"/>
      <c r="E434" s="2261"/>
      <c r="F434" s="2261"/>
      <c r="G434" s="2261"/>
      <c r="H434" s="2261"/>
      <c r="I434" s="2261"/>
      <c r="J434" s="2261"/>
      <c r="K434" s="2261"/>
      <c r="L434" s="2261"/>
      <c r="M434" s="2261"/>
      <c r="N434" s="2261"/>
      <c r="O434" s="2261"/>
      <c r="P434" s="2261"/>
      <c r="Q434" s="2260"/>
      <c r="R434" s="2260"/>
    </row>
    <row r="435" spans="1:18" ht="102.75" customHeight="1">
      <c r="A435" s="2261"/>
      <c r="B435" s="2019" t="s">
        <v>1950</v>
      </c>
      <c r="C435" s="2259" t="s">
        <v>1292</v>
      </c>
      <c r="D435" s="2260"/>
      <c r="E435" s="2260"/>
      <c r="F435" s="2260"/>
      <c r="G435" s="3657">
        <v>4425000</v>
      </c>
      <c r="H435" s="3658"/>
      <c r="I435" s="3658"/>
      <c r="J435" s="3658"/>
      <c r="K435" s="3658"/>
      <c r="L435" s="3658"/>
      <c r="M435" s="3658"/>
      <c r="N435" s="3658"/>
      <c r="O435" s="3658"/>
      <c r="P435" s="3658"/>
      <c r="Q435" s="3658"/>
      <c r="R435" s="3659"/>
    </row>
    <row r="436" spans="1:18" ht="102.75" customHeight="1">
      <c r="A436" s="2261"/>
      <c r="B436" s="2019" t="s">
        <v>1950</v>
      </c>
      <c r="C436" s="2259" t="s">
        <v>1292</v>
      </c>
      <c r="D436" s="2260"/>
      <c r="E436" s="2260"/>
      <c r="F436" s="2260"/>
      <c r="G436" s="3657">
        <v>5250000</v>
      </c>
      <c r="H436" s="3658"/>
      <c r="I436" s="3658"/>
      <c r="J436" s="3658"/>
      <c r="K436" s="3658"/>
      <c r="L436" s="3658"/>
      <c r="M436" s="3658"/>
      <c r="N436" s="3658"/>
      <c r="O436" s="3658"/>
      <c r="P436" s="3658"/>
      <c r="Q436" s="3658"/>
      <c r="R436" s="3659"/>
    </row>
    <row r="437" spans="1:18" ht="102.75" customHeight="1">
      <c r="A437" s="2261"/>
      <c r="B437" s="2019" t="s">
        <v>1951</v>
      </c>
      <c r="C437" s="2259" t="s">
        <v>1292</v>
      </c>
      <c r="D437" s="2260"/>
      <c r="E437" s="2260"/>
      <c r="F437" s="2260"/>
      <c r="G437" s="3657">
        <v>6375000</v>
      </c>
      <c r="H437" s="3658"/>
      <c r="I437" s="3658"/>
      <c r="J437" s="3658"/>
      <c r="K437" s="3658"/>
      <c r="L437" s="3658"/>
      <c r="M437" s="3658"/>
      <c r="N437" s="3658"/>
      <c r="O437" s="3658"/>
      <c r="P437" s="3658"/>
      <c r="Q437" s="3658"/>
      <c r="R437" s="3659"/>
    </row>
    <row r="438" spans="1:18" ht="102.75" customHeight="1">
      <c r="A438" s="2261"/>
      <c r="B438" s="2019" t="s">
        <v>1952</v>
      </c>
      <c r="C438" s="2259" t="s">
        <v>1292</v>
      </c>
      <c r="D438" s="2260"/>
      <c r="E438" s="2260"/>
      <c r="F438" s="2260"/>
      <c r="G438" s="3657">
        <v>8400000</v>
      </c>
      <c r="H438" s="3658"/>
      <c r="I438" s="3658"/>
      <c r="J438" s="3658"/>
      <c r="K438" s="3658"/>
      <c r="L438" s="3658"/>
      <c r="M438" s="3658"/>
      <c r="N438" s="3658"/>
      <c r="O438" s="3658"/>
      <c r="P438" s="3658"/>
      <c r="Q438" s="3658"/>
      <c r="R438" s="3659"/>
    </row>
    <row r="439" spans="1:18" ht="102.75" customHeight="1">
      <c r="A439" s="2261"/>
      <c r="B439" s="2019" t="s">
        <v>1953</v>
      </c>
      <c r="C439" s="2259" t="s">
        <v>1292</v>
      </c>
      <c r="D439" s="2260"/>
      <c r="E439" s="2260"/>
      <c r="F439" s="2260"/>
      <c r="G439" s="3657">
        <v>9150000</v>
      </c>
      <c r="H439" s="3658"/>
      <c r="I439" s="3658"/>
      <c r="J439" s="3658"/>
      <c r="K439" s="3658"/>
      <c r="L439" s="3658"/>
      <c r="M439" s="3658"/>
      <c r="N439" s="3658"/>
      <c r="O439" s="3658"/>
      <c r="P439" s="3658"/>
      <c r="Q439" s="3658"/>
      <c r="R439" s="3659"/>
    </row>
    <row r="440" spans="1:18" ht="102.75" customHeight="1">
      <c r="A440" s="2261"/>
      <c r="B440" s="2019" t="s">
        <v>1954</v>
      </c>
      <c r="C440" s="2259" t="s">
        <v>1292</v>
      </c>
      <c r="D440" s="2260"/>
      <c r="E440" s="2260"/>
      <c r="F440" s="2260"/>
      <c r="G440" s="3657">
        <v>9450000</v>
      </c>
      <c r="H440" s="3658"/>
      <c r="I440" s="3658"/>
      <c r="J440" s="3658"/>
      <c r="K440" s="3658"/>
      <c r="L440" s="3658"/>
      <c r="M440" s="3658"/>
      <c r="N440" s="3658"/>
      <c r="O440" s="3658"/>
      <c r="P440" s="3658"/>
      <c r="Q440" s="3658"/>
      <c r="R440" s="3659"/>
    </row>
    <row r="441" spans="1:18" ht="102.75" customHeight="1">
      <c r="A441" s="2261"/>
      <c r="B441" s="2019" t="s">
        <v>1955</v>
      </c>
      <c r="C441" s="2259" t="s">
        <v>1292</v>
      </c>
      <c r="D441" s="2260"/>
      <c r="E441" s="2260"/>
      <c r="F441" s="2260"/>
      <c r="G441" s="3657">
        <v>9760000</v>
      </c>
      <c r="H441" s="3658"/>
      <c r="I441" s="3658"/>
      <c r="J441" s="3658"/>
      <c r="K441" s="3658"/>
      <c r="L441" s="3658"/>
      <c r="M441" s="3658"/>
      <c r="N441" s="3658"/>
      <c r="O441" s="3658"/>
      <c r="P441" s="3658"/>
      <c r="Q441" s="3658"/>
      <c r="R441" s="3659"/>
    </row>
    <row r="442" spans="1:18" ht="102.75" customHeight="1">
      <c r="A442" s="2261"/>
      <c r="B442" s="2019" t="s">
        <v>1956</v>
      </c>
      <c r="C442" s="2259" t="s">
        <v>1292</v>
      </c>
      <c r="D442" s="2260"/>
      <c r="E442" s="2260"/>
      <c r="F442" s="2260"/>
      <c r="G442" s="3657">
        <v>10650000</v>
      </c>
      <c r="H442" s="3658"/>
      <c r="I442" s="3658"/>
      <c r="J442" s="3658"/>
      <c r="K442" s="3658"/>
      <c r="L442" s="3658"/>
      <c r="M442" s="3658"/>
      <c r="N442" s="3658"/>
      <c r="O442" s="3658"/>
      <c r="P442" s="3658"/>
      <c r="Q442" s="3658"/>
      <c r="R442" s="3659"/>
    </row>
    <row r="443" spans="1:18" ht="102.75" customHeight="1">
      <c r="A443" s="2261"/>
      <c r="B443" s="2019" t="s">
        <v>1957</v>
      </c>
      <c r="C443" s="2259" t="s">
        <v>1292</v>
      </c>
      <c r="D443" s="2260"/>
      <c r="E443" s="2260"/>
      <c r="F443" s="2260"/>
      <c r="G443" s="3657">
        <v>11250000</v>
      </c>
      <c r="H443" s="3658"/>
      <c r="I443" s="3658"/>
      <c r="J443" s="3658"/>
      <c r="K443" s="3658"/>
      <c r="L443" s="3658"/>
      <c r="M443" s="3658"/>
      <c r="N443" s="3658"/>
      <c r="O443" s="3658"/>
      <c r="P443" s="3658"/>
      <c r="Q443" s="3658"/>
      <c r="R443" s="3659"/>
    </row>
    <row r="444" spans="1:18" ht="102.75" customHeight="1">
      <c r="A444" s="2261"/>
      <c r="B444" s="2019" t="s">
        <v>1958</v>
      </c>
      <c r="C444" s="2259" t="s">
        <v>1292</v>
      </c>
      <c r="D444" s="2260"/>
      <c r="E444" s="2260"/>
      <c r="F444" s="2260"/>
      <c r="G444" s="3657">
        <v>12225000</v>
      </c>
      <c r="H444" s="3658"/>
      <c r="I444" s="3658"/>
      <c r="J444" s="3658"/>
      <c r="K444" s="3658"/>
      <c r="L444" s="3658"/>
      <c r="M444" s="3658"/>
      <c r="N444" s="3658"/>
      <c r="O444" s="3658"/>
      <c r="P444" s="3658"/>
      <c r="Q444" s="3658"/>
      <c r="R444" s="3659"/>
    </row>
    <row r="445" spans="1:18" ht="102.75" customHeight="1">
      <c r="A445" s="2261"/>
      <c r="B445" s="2019" t="s">
        <v>1959</v>
      </c>
      <c r="C445" s="2259" t="s">
        <v>1292</v>
      </c>
      <c r="D445" s="2260"/>
      <c r="E445" s="2260"/>
      <c r="F445" s="2260"/>
      <c r="G445" s="3657">
        <v>13040000</v>
      </c>
      <c r="H445" s="3658"/>
      <c r="I445" s="3658"/>
      <c r="J445" s="3658"/>
      <c r="K445" s="3658"/>
      <c r="L445" s="3658"/>
      <c r="M445" s="3658"/>
      <c r="N445" s="3658"/>
      <c r="O445" s="3658"/>
      <c r="P445" s="3658"/>
      <c r="Q445" s="3658"/>
      <c r="R445" s="3659"/>
    </row>
    <row r="446" spans="1:18" ht="102.75" customHeight="1">
      <c r="A446" s="2261"/>
      <c r="B446" s="2019" t="s">
        <v>1960</v>
      </c>
      <c r="C446" s="2259" t="s">
        <v>1292</v>
      </c>
      <c r="D446" s="2260"/>
      <c r="E446" s="2260"/>
      <c r="F446" s="2260"/>
      <c r="G446" s="3657">
        <v>13800000</v>
      </c>
      <c r="H446" s="3658"/>
      <c r="I446" s="3658"/>
      <c r="J446" s="3658"/>
      <c r="K446" s="3658"/>
      <c r="L446" s="3658"/>
      <c r="M446" s="3658"/>
      <c r="N446" s="3658"/>
      <c r="O446" s="3658"/>
      <c r="P446" s="3658"/>
      <c r="Q446" s="3658"/>
      <c r="R446" s="3659"/>
    </row>
    <row r="447" spans="1:18" ht="102.75" customHeight="1">
      <c r="A447" s="2261"/>
      <c r="B447" s="2019" t="s">
        <v>1961</v>
      </c>
      <c r="C447" s="2259" t="s">
        <v>1292</v>
      </c>
      <c r="D447" s="2260"/>
      <c r="E447" s="2260"/>
      <c r="F447" s="2260"/>
      <c r="G447" s="3657">
        <v>14925000</v>
      </c>
      <c r="H447" s="3658"/>
      <c r="I447" s="3658"/>
      <c r="J447" s="3658"/>
      <c r="K447" s="3658"/>
      <c r="L447" s="3658"/>
      <c r="M447" s="3658"/>
      <c r="N447" s="3658"/>
      <c r="O447" s="3658"/>
      <c r="P447" s="3658"/>
      <c r="Q447" s="3658"/>
      <c r="R447" s="3659"/>
    </row>
    <row r="448" spans="1:18" ht="102.75" customHeight="1">
      <c r="A448" s="2261"/>
      <c r="B448" s="2019" t="s">
        <v>1962</v>
      </c>
      <c r="C448" s="2259" t="s">
        <v>1292</v>
      </c>
      <c r="D448" s="2260"/>
      <c r="E448" s="2260"/>
      <c r="F448" s="2260"/>
      <c r="G448" s="3657">
        <v>15920000</v>
      </c>
      <c r="H448" s="3658"/>
      <c r="I448" s="3658"/>
      <c r="J448" s="3658"/>
      <c r="K448" s="3658"/>
      <c r="L448" s="3658"/>
      <c r="M448" s="3658"/>
      <c r="N448" s="3658"/>
      <c r="O448" s="3658"/>
      <c r="P448" s="3658"/>
      <c r="Q448" s="3658"/>
      <c r="R448" s="3659"/>
    </row>
    <row r="449" spans="1:18" ht="102.75" customHeight="1">
      <c r="A449" s="2261"/>
      <c r="B449" s="2019" t="s">
        <v>1963</v>
      </c>
      <c r="C449" s="2259" t="s">
        <v>1292</v>
      </c>
      <c r="D449" s="2260"/>
      <c r="E449" s="2260"/>
      <c r="F449" s="2260"/>
      <c r="G449" s="3657">
        <v>34350000</v>
      </c>
      <c r="H449" s="3658"/>
      <c r="I449" s="3658"/>
      <c r="J449" s="3658"/>
      <c r="K449" s="3658"/>
      <c r="L449" s="3658"/>
      <c r="M449" s="3658"/>
      <c r="N449" s="3658"/>
      <c r="O449" s="3658"/>
      <c r="P449" s="3658"/>
      <c r="Q449" s="3658"/>
      <c r="R449" s="3659"/>
    </row>
    <row r="450" spans="1:18" ht="102.75" customHeight="1">
      <c r="A450" s="2261"/>
      <c r="B450" s="2019" t="s">
        <v>1964</v>
      </c>
      <c r="C450" s="2259" t="s">
        <v>1292</v>
      </c>
      <c r="D450" s="2260"/>
      <c r="E450" s="2260"/>
      <c r="F450" s="2260"/>
      <c r="G450" s="3657">
        <v>5520000</v>
      </c>
      <c r="H450" s="3658"/>
      <c r="I450" s="3658"/>
      <c r="J450" s="3658"/>
      <c r="K450" s="3658"/>
      <c r="L450" s="3658"/>
      <c r="M450" s="3658"/>
      <c r="N450" s="3658"/>
      <c r="O450" s="3658"/>
      <c r="P450" s="3658"/>
      <c r="Q450" s="3658"/>
      <c r="R450" s="3659"/>
    </row>
    <row r="451" spans="1:18" ht="102.75" customHeight="1">
      <c r="A451" s="2261"/>
      <c r="B451" s="2019" t="s">
        <v>1965</v>
      </c>
      <c r="C451" s="2259" t="s">
        <v>1292</v>
      </c>
      <c r="D451" s="2260"/>
      <c r="E451" s="2260"/>
      <c r="F451" s="2260"/>
      <c r="G451" s="3657">
        <v>6560000</v>
      </c>
      <c r="H451" s="3658"/>
      <c r="I451" s="3658"/>
      <c r="J451" s="3658"/>
      <c r="K451" s="3658"/>
      <c r="L451" s="3658"/>
      <c r="M451" s="3658"/>
      <c r="N451" s="3658"/>
      <c r="O451" s="3658"/>
      <c r="P451" s="3658"/>
      <c r="Q451" s="3658"/>
      <c r="R451" s="3659"/>
    </row>
    <row r="452" spans="1:18" ht="102.75" customHeight="1">
      <c r="A452" s="2261"/>
      <c r="B452" s="2019" t="s">
        <v>1966</v>
      </c>
      <c r="C452" s="2259" t="s">
        <v>1292</v>
      </c>
      <c r="D452" s="2260"/>
      <c r="E452" s="2260"/>
      <c r="F452" s="2260"/>
      <c r="G452" s="3657">
        <v>7600000</v>
      </c>
      <c r="H452" s="3658"/>
      <c r="I452" s="3658"/>
      <c r="J452" s="3658"/>
      <c r="K452" s="3658"/>
      <c r="L452" s="3658"/>
      <c r="M452" s="3658"/>
      <c r="N452" s="3658"/>
      <c r="O452" s="3658"/>
      <c r="P452" s="3658"/>
      <c r="Q452" s="3658"/>
      <c r="R452" s="3659"/>
    </row>
    <row r="453" spans="1:18" ht="102.75" customHeight="1">
      <c r="A453" s="2261"/>
      <c r="B453" s="2019" t="s">
        <v>1967</v>
      </c>
      <c r="C453" s="2259" t="s">
        <v>1292</v>
      </c>
      <c r="D453" s="2260"/>
      <c r="E453" s="2260"/>
      <c r="F453" s="2260"/>
      <c r="G453" s="3657">
        <v>8800000</v>
      </c>
      <c r="H453" s="3658"/>
      <c r="I453" s="3658"/>
      <c r="J453" s="3658"/>
      <c r="K453" s="3658"/>
      <c r="L453" s="3658"/>
      <c r="M453" s="3658"/>
      <c r="N453" s="3658"/>
      <c r="O453" s="3658"/>
      <c r="P453" s="3658"/>
      <c r="Q453" s="3658"/>
      <c r="R453" s="3659"/>
    </row>
    <row r="454" spans="1:18" ht="102.75" customHeight="1">
      <c r="A454" s="2261"/>
      <c r="B454" s="2019" t="s">
        <v>1968</v>
      </c>
      <c r="C454" s="2259" t="s">
        <v>1292</v>
      </c>
      <c r="D454" s="2260"/>
      <c r="E454" s="2260"/>
      <c r="F454" s="2260"/>
      <c r="G454" s="3657">
        <v>10400000</v>
      </c>
      <c r="H454" s="3658"/>
      <c r="I454" s="3658"/>
      <c r="J454" s="3658"/>
      <c r="K454" s="3658"/>
      <c r="L454" s="3658"/>
      <c r="M454" s="3658"/>
      <c r="N454" s="3658"/>
      <c r="O454" s="3658"/>
      <c r="P454" s="3658"/>
      <c r="Q454" s="3658"/>
      <c r="R454" s="3659"/>
    </row>
    <row r="455" spans="1:18" ht="102.75" customHeight="1">
      <c r="A455" s="2261"/>
      <c r="B455" s="2019" t="s">
        <v>1969</v>
      </c>
      <c r="C455" s="2259" t="s">
        <v>1292</v>
      </c>
      <c r="D455" s="2260"/>
      <c r="E455" s="2260"/>
      <c r="F455" s="2260"/>
      <c r="G455" s="3657">
        <v>12000000</v>
      </c>
      <c r="H455" s="3658"/>
      <c r="I455" s="3658"/>
      <c r="J455" s="3658"/>
      <c r="K455" s="3658"/>
      <c r="L455" s="3658"/>
      <c r="M455" s="3658"/>
      <c r="N455" s="3658"/>
      <c r="O455" s="3658"/>
      <c r="P455" s="3658"/>
      <c r="Q455" s="3658"/>
      <c r="R455" s="3659"/>
    </row>
    <row r="456" spans="1:18" ht="102.75" customHeight="1">
      <c r="A456" s="2261"/>
      <c r="B456" s="2019" t="s">
        <v>1970</v>
      </c>
      <c r="C456" s="2259" t="s">
        <v>1292</v>
      </c>
      <c r="D456" s="2260"/>
      <c r="E456" s="2260"/>
      <c r="F456" s="2260"/>
      <c r="G456" s="3657">
        <v>14320000</v>
      </c>
      <c r="H456" s="3658"/>
      <c r="I456" s="3658"/>
      <c r="J456" s="3658"/>
      <c r="K456" s="3658"/>
      <c r="L456" s="3658"/>
      <c r="M456" s="3658"/>
      <c r="N456" s="3658"/>
      <c r="O456" s="3658"/>
      <c r="P456" s="3658"/>
      <c r="Q456" s="3658"/>
      <c r="R456" s="3659"/>
    </row>
    <row r="457" spans="1:18" ht="65.25" customHeight="1">
      <c r="A457" s="2261"/>
      <c r="B457" s="2019" t="s">
        <v>2446</v>
      </c>
      <c r="C457" s="2259" t="s">
        <v>2447</v>
      </c>
      <c r="D457" s="2260"/>
      <c r="E457" s="2260"/>
      <c r="F457" s="2260"/>
      <c r="G457" s="3657">
        <v>13600000</v>
      </c>
      <c r="H457" s="3658"/>
      <c r="I457" s="3658"/>
      <c r="J457" s="3658"/>
      <c r="K457" s="3658"/>
      <c r="L457" s="3658"/>
      <c r="M457" s="3658"/>
      <c r="N457" s="3658"/>
      <c r="O457" s="3658"/>
      <c r="P457" s="3658"/>
      <c r="Q457" s="3658"/>
      <c r="R457" s="3659"/>
    </row>
    <row r="458" spans="1:18" ht="65.25" customHeight="1">
      <c r="A458" s="2261"/>
      <c r="B458" s="2019" t="s">
        <v>2448</v>
      </c>
      <c r="C458" s="2259" t="s">
        <v>2447</v>
      </c>
      <c r="D458" s="2260"/>
      <c r="E458" s="2260"/>
      <c r="F458" s="2260"/>
      <c r="G458" s="3657">
        <v>14450000</v>
      </c>
      <c r="H458" s="3658"/>
      <c r="I458" s="3658"/>
      <c r="J458" s="3658"/>
      <c r="K458" s="3658"/>
      <c r="L458" s="3658"/>
      <c r="M458" s="3658"/>
      <c r="N458" s="3658"/>
      <c r="O458" s="3658"/>
      <c r="P458" s="3658"/>
      <c r="Q458" s="3658"/>
      <c r="R458" s="3659"/>
    </row>
    <row r="459" spans="1:18" ht="65.25" customHeight="1">
      <c r="A459" s="2261"/>
      <c r="B459" s="2019" t="s">
        <v>2449</v>
      </c>
      <c r="C459" s="2259" t="s">
        <v>2447</v>
      </c>
      <c r="D459" s="2260"/>
      <c r="E459" s="2260"/>
      <c r="F459" s="2260"/>
      <c r="G459" s="3657">
        <v>15750000</v>
      </c>
      <c r="H459" s="3658"/>
      <c r="I459" s="3658"/>
      <c r="J459" s="3658"/>
      <c r="K459" s="3658"/>
      <c r="L459" s="3658"/>
      <c r="M459" s="3658"/>
      <c r="N459" s="3658"/>
      <c r="O459" s="3658"/>
      <c r="P459" s="3658"/>
      <c r="Q459" s="3658"/>
      <c r="R459" s="3659"/>
    </row>
    <row r="460" spans="1:18" ht="65.25" customHeight="1">
      <c r="A460" s="2261"/>
      <c r="B460" s="2019" t="s">
        <v>2450</v>
      </c>
      <c r="C460" s="2259" t="s">
        <v>2447</v>
      </c>
      <c r="D460" s="2260"/>
      <c r="E460" s="2260"/>
      <c r="F460" s="2260"/>
      <c r="G460" s="3657">
        <v>20250000</v>
      </c>
      <c r="H460" s="3658"/>
      <c r="I460" s="3658"/>
      <c r="J460" s="3658"/>
      <c r="K460" s="3658"/>
      <c r="L460" s="3658"/>
      <c r="M460" s="3658"/>
      <c r="N460" s="3658"/>
      <c r="O460" s="3658"/>
      <c r="P460" s="3658"/>
      <c r="Q460" s="3658"/>
      <c r="R460" s="3659"/>
    </row>
    <row r="461" spans="1:18" ht="65.25" customHeight="1">
      <c r="A461" s="2261"/>
      <c r="B461" s="2019" t="s">
        <v>2451</v>
      </c>
      <c r="C461" s="2259" t="s">
        <v>2447</v>
      </c>
      <c r="D461" s="2260"/>
      <c r="E461" s="2260"/>
      <c r="F461" s="2260"/>
      <c r="G461" s="3657">
        <v>24750000</v>
      </c>
      <c r="H461" s="3658"/>
      <c r="I461" s="3658"/>
      <c r="J461" s="3658"/>
      <c r="K461" s="3658"/>
      <c r="L461" s="3658"/>
      <c r="M461" s="3658"/>
      <c r="N461" s="3658"/>
      <c r="O461" s="3658"/>
      <c r="P461" s="3658"/>
      <c r="Q461" s="3658"/>
      <c r="R461" s="3659"/>
    </row>
    <row r="462" spans="1:18" ht="65.25" customHeight="1">
      <c r="A462" s="2261"/>
      <c r="B462" s="2019" t="s">
        <v>2452</v>
      </c>
      <c r="C462" s="2259" t="s">
        <v>2447</v>
      </c>
      <c r="D462" s="2260"/>
      <c r="E462" s="2260"/>
      <c r="F462" s="2260"/>
      <c r="G462" s="3657">
        <v>11925000</v>
      </c>
      <c r="H462" s="3658"/>
      <c r="I462" s="3658"/>
      <c r="J462" s="3658"/>
      <c r="K462" s="3658"/>
      <c r="L462" s="3658"/>
      <c r="M462" s="3658"/>
      <c r="N462" s="3658"/>
      <c r="O462" s="3658"/>
      <c r="P462" s="3658"/>
      <c r="Q462" s="3658"/>
      <c r="R462" s="3659"/>
    </row>
    <row r="463" spans="1:18" ht="65.25" customHeight="1">
      <c r="A463" s="2261"/>
      <c r="B463" s="2019" t="s">
        <v>2453</v>
      </c>
      <c r="C463" s="2259" t="s">
        <v>2447</v>
      </c>
      <c r="D463" s="2260"/>
      <c r="E463" s="2260"/>
      <c r="F463" s="2260"/>
      <c r="G463" s="3657">
        <v>13425000</v>
      </c>
      <c r="H463" s="3658"/>
      <c r="I463" s="3658"/>
      <c r="J463" s="3658"/>
      <c r="K463" s="3658"/>
      <c r="L463" s="3658"/>
      <c r="M463" s="3658"/>
      <c r="N463" s="3658"/>
      <c r="O463" s="3658"/>
      <c r="P463" s="3658"/>
      <c r="Q463" s="3658"/>
      <c r="R463" s="3659"/>
    </row>
    <row r="464" spans="1:18" ht="65.25" customHeight="1">
      <c r="A464" s="2261"/>
      <c r="B464" s="2019" t="s">
        <v>2454</v>
      </c>
      <c r="C464" s="2259" t="s">
        <v>2447</v>
      </c>
      <c r="D464" s="2260"/>
      <c r="E464" s="2260"/>
      <c r="F464" s="2260"/>
      <c r="G464" s="3657">
        <v>14925000</v>
      </c>
      <c r="H464" s="3658"/>
      <c r="I464" s="3658"/>
      <c r="J464" s="3658"/>
      <c r="K464" s="3658"/>
      <c r="L464" s="3658"/>
      <c r="M464" s="3658"/>
      <c r="N464" s="3658"/>
      <c r="O464" s="3658"/>
      <c r="P464" s="3658"/>
      <c r="Q464" s="3658"/>
      <c r="R464" s="3659"/>
    </row>
    <row r="465" spans="1:18" ht="65.25" customHeight="1">
      <c r="A465" s="2261"/>
      <c r="B465" s="2019" t="s">
        <v>2455</v>
      </c>
      <c r="C465" s="2259" t="s">
        <v>2447</v>
      </c>
      <c r="D465" s="2260"/>
      <c r="E465" s="2260"/>
      <c r="F465" s="2260"/>
      <c r="G465" s="3657">
        <v>20250000</v>
      </c>
      <c r="H465" s="3658"/>
      <c r="I465" s="3658"/>
      <c r="J465" s="3658"/>
      <c r="K465" s="3658"/>
      <c r="L465" s="3658"/>
      <c r="M465" s="3658"/>
      <c r="N465" s="3658"/>
      <c r="O465" s="3658"/>
      <c r="P465" s="3658"/>
      <c r="Q465" s="3658"/>
      <c r="R465" s="3659"/>
    </row>
    <row r="466" spans="1:18" ht="65.25" customHeight="1">
      <c r="A466" s="2261"/>
      <c r="B466" s="2019" t="s">
        <v>2456</v>
      </c>
      <c r="C466" s="2259" t="s">
        <v>2447</v>
      </c>
      <c r="D466" s="2260"/>
      <c r="E466" s="2260"/>
      <c r="F466" s="2260"/>
      <c r="G466" s="3657">
        <v>21750000</v>
      </c>
      <c r="H466" s="3658"/>
      <c r="I466" s="3658"/>
      <c r="J466" s="3658"/>
      <c r="K466" s="3658"/>
      <c r="L466" s="3658"/>
      <c r="M466" s="3658"/>
      <c r="N466" s="3658"/>
      <c r="O466" s="3658"/>
      <c r="P466" s="3658"/>
      <c r="Q466" s="3658"/>
      <c r="R466" s="3659"/>
    </row>
    <row r="467" spans="1:18" ht="65.25" customHeight="1">
      <c r="A467" s="2261"/>
      <c r="B467" s="2019" t="s">
        <v>2457</v>
      </c>
      <c r="C467" s="2259" t="s">
        <v>2447</v>
      </c>
      <c r="D467" s="2260"/>
      <c r="E467" s="2260"/>
      <c r="F467" s="2260"/>
      <c r="G467" s="3657">
        <v>23250000</v>
      </c>
      <c r="H467" s="3658"/>
      <c r="I467" s="3658"/>
      <c r="J467" s="3658"/>
      <c r="K467" s="3658"/>
      <c r="L467" s="3658"/>
      <c r="M467" s="3658"/>
      <c r="N467" s="3658"/>
      <c r="O467" s="3658"/>
      <c r="P467" s="3658"/>
      <c r="Q467" s="3658"/>
      <c r="R467" s="3659"/>
    </row>
    <row r="468" spans="1:18" s="2030" customFormat="1" ht="37.5" customHeight="1">
      <c r="A468" s="2261" t="s">
        <v>128</v>
      </c>
      <c r="B468" s="2028" t="s">
        <v>2459</v>
      </c>
      <c r="C468" s="2261"/>
      <c r="D468" s="2260"/>
      <c r="E468" s="2260"/>
      <c r="F468" s="2260"/>
      <c r="G468" s="2260"/>
      <c r="H468" s="2260"/>
      <c r="I468" s="2260"/>
      <c r="J468" s="2260"/>
      <c r="K468" s="2029"/>
      <c r="L468" s="2027"/>
      <c r="M468" s="2260"/>
      <c r="N468" s="2260"/>
      <c r="O468" s="2260"/>
      <c r="P468" s="2260"/>
      <c r="Q468" s="2260"/>
      <c r="R468" s="2260"/>
    </row>
    <row r="469" spans="1:18" ht="41.25" customHeight="1">
      <c r="A469" s="2261"/>
      <c r="B469" s="2019" t="s">
        <v>2460</v>
      </c>
      <c r="C469" s="2259" t="s">
        <v>2447</v>
      </c>
      <c r="D469" s="3617" t="s">
        <v>2479</v>
      </c>
      <c r="E469" s="2260"/>
      <c r="F469" s="2260"/>
      <c r="G469" s="3657">
        <v>11670000</v>
      </c>
      <c r="H469" s="3658"/>
      <c r="I469" s="3658"/>
      <c r="J469" s="3658"/>
      <c r="K469" s="3658"/>
      <c r="L469" s="3658"/>
      <c r="M469" s="3658"/>
      <c r="N469" s="3658"/>
      <c r="O469" s="3658"/>
      <c r="P469" s="3658"/>
      <c r="Q469" s="3658"/>
      <c r="R469" s="3659"/>
    </row>
    <row r="470" spans="1:18" ht="41.25" customHeight="1">
      <c r="A470" s="2261"/>
      <c r="B470" s="2019" t="s">
        <v>2461</v>
      </c>
      <c r="C470" s="2259" t="s">
        <v>2447</v>
      </c>
      <c r="D470" s="3618"/>
      <c r="E470" s="2260"/>
      <c r="F470" s="2260"/>
      <c r="G470" s="3657">
        <v>14100000</v>
      </c>
      <c r="H470" s="3658"/>
      <c r="I470" s="3658"/>
      <c r="J470" s="3658"/>
      <c r="K470" s="3658"/>
      <c r="L470" s="3658"/>
      <c r="M470" s="3658"/>
      <c r="N470" s="3658"/>
      <c r="O470" s="3658"/>
      <c r="P470" s="3658"/>
      <c r="Q470" s="3658"/>
      <c r="R470" s="3659"/>
    </row>
    <row r="471" spans="1:18" ht="41.25" customHeight="1">
      <c r="A471" s="2261"/>
      <c r="B471" s="2019" t="s">
        <v>2462</v>
      </c>
      <c r="C471" s="2259" t="s">
        <v>2447</v>
      </c>
      <c r="D471" s="3618"/>
      <c r="E471" s="2260"/>
      <c r="F471" s="2260"/>
      <c r="G471" s="3657">
        <v>3900000</v>
      </c>
      <c r="H471" s="3658"/>
      <c r="I471" s="3658"/>
      <c r="J471" s="3658"/>
      <c r="K471" s="3658"/>
      <c r="L471" s="3658"/>
      <c r="M471" s="3658"/>
      <c r="N471" s="3658"/>
      <c r="O471" s="3658"/>
      <c r="P471" s="3658"/>
      <c r="Q471" s="3658"/>
      <c r="R471" s="3659"/>
    </row>
    <row r="472" spans="1:18" ht="41.25" customHeight="1">
      <c r="A472" s="2261"/>
      <c r="B472" s="2019" t="s">
        <v>2463</v>
      </c>
      <c r="C472" s="2259" t="s">
        <v>2447</v>
      </c>
      <c r="D472" s="3618"/>
      <c r="E472" s="2260"/>
      <c r="F472" s="2260"/>
      <c r="G472" s="3657">
        <v>4200000</v>
      </c>
      <c r="H472" s="3658"/>
      <c r="I472" s="3658"/>
      <c r="J472" s="3658"/>
      <c r="K472" s="3658"/>
      <c r="L472" s="3658"/>
      <c r="M472" s="3658"/>
      <c r="N472" s="3658"/>
      <c r="O472" s="3658"/>
      <c r="P472" s="3658"/>
      <c r="Q472" s="3658"/>
      <c r="R472" s="3659"/>
    </row>
    <row r="473" spans="1:18" ht="41.25" customHeight="1">
      <c r="A473" s="2261"/>
      <c r="B473" s="2019" t="s">
        <v>2464</v>
      </c>
      <c r="C473" s="2259" t="s">
        <v>2447</v>
      </c>
      <c r="D473" s="3618"/>
      <c r="E473" s="2260"/>
      <c r="F473" s="2260"/>
      <c r="G473" s="3657">
        <v>6600000</v>
      </c>
      <c r="H473" s="3658"/>
      <c r="I473" s="3658"/>
      <c r="J473" s="3658"/>
      <c r="K473" s="3658"/>
      <c r="L473" s="3658"/>
      <c r="M473" s="3658"/>
      <c r="N473" s="3658"/>
      <c r="O473" s="3658"/>
      <c r="P473" s="3658"/>
      <c r="Q473" s="3658"/>
      <c r="R473" s="3659"/>
    </row>
    <row r="474" spans="1:18" ht="41.25" customHeight="1">
      <c r="A474" s="2261"/>
      <c r="B474" s="2019" t="s">
        <v>2465</v>
      </c>
      <c r="C474" s="2259" t="s">
        <v>2447</v>
      </c>
      <c r="D474" s="3618"/>
      <c r="E474" s="2260"/>
      <c r="F474" s="2260"/>
      <c r="G474" s="3657">
        <v>8550000</v>
      </c>
      <c r="H474" s="3658"/>
      <c r="I474" s="3658"/>
      <c r="J474" s="3658"/>
      <c r="K474" s="3658"/>
      <c r="L474" s="3658"/>
      <c r="M474" s="3658"/>
      <c r="N474" s="3658"/>
      <c r="O474" s="3658"/>
      <c r="P474" s="3658"/>
      <c r="Q474" s="3658"/>
      <c r="R474" s="3659"/>
    </row>
    <row r="475" spans="1:18" ht="41.25" customHeight="1">
      <c r="A475" s="2261"/>
      <c r="B475" s="2019" t="s">
        <v>2466</v>
      </c>
      <c r="C475" s="2259" t="s">
        <v>2447</v>
      </c>
      <c r="D475" s="3618"/>
      <c r="E475" s="2260"/>
      <c r="F475" s="2260"/>
      <c r="G475" s="3657">
        <v>13350000</v>
      </c>
      <c r="H475" s="3658"/>
      <c r="I475" s="3658"/>
      <c r="J475" s="3658"/>
      <c r="K475" s="3658"/>
      <c r="L475" s="3658"/>
      <c r="M475" s="3658"/>
      <c r="N475" s="3658"/>
      <c r="O475" s="3658"/>
      <c r="P475" s="3658"/>
      <c r="Q475" s="3658"/>
      <c r="R475" s="3659"/>
    </row>
    <row r="476" spans="1:18" ht="41.25" customHeight="1">
      <c r="A476" s="2261"/>
      <c r="B476" s="2019" t="s">
        <v>2467</v>
      </c>
      <c r="C476" s="2259" t="s">
        <v>2447</v>
      </c>
      <c r="D476" s="3618"/>
      <c r="E476" s="2260"/>
      <c r="F476" s="2260"/>
      <c r="G476" s="3657">
        <v>23700000</v>
      </c>
      <c r="H476" s="3658"/>
      <c r="I476" s="3658"/>
      <c r="J476" s="3658"/>
      <c r="K476" s="3658"/>
      <c r="L476" s="3658"/>
      <c r="M476" s="3658"/>
      <c r="N476" s="3658"/>
      <c r="O476" s="3658"/>
      <c r="P476" s="3658"/>
      <c r="Q476" s="3658"/>
      <c r="R476" s="3659"/>
    </row>
    <row r="477" spans="1:18" ht="41.25" customHeight="1">
      <c r="A477" s="2261"/>
      <c r="B477" s="2019" t="s">
        <v>2468</v>
      </c>
      <c r="C477" s="2259" t="s">
        <v>2447</v>
      </c>
      <c r="D477" s="3618"/>
      <c r="E477" s="2260"/>
      <c r="F477" s="2260"/>
      <c r="G477" s="3657">
        <v>33800000</v>
      </c>
      <c r="H477" s="3658"/>
      <c r="I477" s="3658"/>
      <c r="J477" s="3658"/>
      <c r="K477" s="3658"/>
      <c r="L477" s="3658"/>
      <c r="M477" s="3658"/>
      <c r="N477" s="3658"/>
      <c r="O477" s="3658"/>
      <c r="P477" s="3658"/>
      <c r="Q477" s="3658"/>
      <c r="R477" s="3659"/>
    </row>
    <row r="478" spans="1:18" ht="41.25" customHeight="1">
      <c r="A478" s="2261"/>
      <c r="B478" s="2019" t="s">
        <v>2469</v>
      </c>
      <c r="C478" s="2259" t="s">
        <v>2447</v>
      </c>
      <c r="D478" s="3618"/>
      <c r="E478" s="2260"/>
      <c r="F478" s="2260"/>
      <c r="G478" s="3657">
        <v>9700000</v>
      </c>
      <c r="H478" s="3658"/>
      <c r="I478" s="3658"/>
      <c r="J478" s="3658"/>
      <c r="K478" s="3658"/>
      <c r="L478" s="3658"/>
      <c r="M478" s="3658"/>
      <c r="N478" s="3658"/>
      <c r="O478" s="3658"/>
      <c r="P478" s="3658"/>
      <c r="Q478" s="3658"/>
      <c r="R478" s="3659"/>
    </row>
    <row r="479" spans="1:18" ht="41.25" customHeight="1">
      <c r="A479" s="2261"/>
      <c r="B479" s="2019" t="s">
        <v>2470</v>
      </c>
      <c r="C479" s="2259" t="s">
        <v>2447</v>
      </c>
      <c r="D479" s="3619"/>
      <c r="E479" s="2260"/>
      <c r="F479" s="2260"/>
      <c r="G479" s="3657">
        <v>3750000</v>
      </c>
      <c r="H479" s="3658"/>
      <c r="I479" s="3658"/>
      <c r="J479" s="3658"/>
      <c r="K479" s="3658"/>
      <c r="L479" s="3658"/>
      <c r="M479" s="3658"/>
      <c r="N479" s="3658"/>
      <c r="O479" s="3658"/>
      <c r="P479" s="3658"/>
      <c r="Q479" s="3658"/>
      <c r="R479" s="3659"/>
    </row>
    <row r="480" spans="1:18" ht="36.75" customHeight="1">
      <c r="A480" s="2261" t="s">
        <v>1835</v>
      </c>
      <c r="B480" s="2028" t="s">
        <v>2471</v>
      </c>
      <c r="C480" s="2259"/>
      <c r="D480" s="2260"/>
      <c r="E480" s="2260"/>
      <c r="F480" s="2260"/>
      <c r="G480" s="2260"/>
      <c r="H480" s="2260"/>
      <c r="I480" s="2260"/>
      <c r="J480" s="2260"/>
      <c r="K480" s="2026"/>
      <c r="L480" s="2027"/>
      <c r="M480" s="2260"/>
      <c r="N480" s="2260"/>
      <c r="O480" s="2260"/>
      <c r="P480" s="2260"/>
      <c r="Q480" s="2260"/>
      <c r="R480" s="2260"/>
    </row>
    <row r="481" spans="1:18" ht="36.75" customHeight="1">
      <c r="A481" s="2261"/>
      <c r="B481" s="2019" t="s">
        <v>2472</v>
      </c>
      <c r="C481" s="2259" t="s">
        <v>2447</v>
      </c>
      <c r="D481" s="3617" t="s">
        <v>2479</v>
      </c>
      <c r="E481" s="2260"/>
      <c r="F481" s="2260"/>
      <c r="G481" s="3657">
        <v>2100000</v>
      </c>
      <c r="H481" s="3658"/>
      <c r="I481" s="3658"/>
      <c r="J481" s="3658"/>
      <c r="K481" s="3658"/>
      <c r="L481" s="3658"/>
      <c r="M481" s="3658"/>
      <c r="N481" s="3658"/>
      <c r="O481" s="3658"/>
      <c r="P481" s="3658"/>
      <c r="Q481" s="3658"/>
      <c r="R481" s="3659"/>
    </row>
    <row r="482" spans="1:18" ht="36.75" customHeight="1">
      <c r="A482" s="2261"/>
      <c r="B482" s="2019" t="s">
        <v>2473</v>
      </c>
      <c r="C482" s="2259" t="s">
        <v>2447</v>
      </c>
      <c r="D482" s="3618"/>
      <c r="E482" s="2260"/>
      <c r="F482" s="2260"/>
      <c r="G482" s="3657">
        <v>1400000</v>
      </c>
      <c r="H482" s="3658"/>
      <c r="I482" s="3658"/>
      <c r="J482" s="3658"/>
      <c r="K482" s="3658"/>
      <c r="L482" s="3658"/>
      <c r="M482" s="3658"/>
      <c r="N482" s="3658"/>
      <c r="O482" s="3658"/>
      <c r="P482" s="3658"/>
      <c r="Q482" s="3658"/>
      <c r="R482" s="3659"/>
    </row>
    <row r="483" spans="1:18" ht="36.75" customHeight="1">
      <c r="A483" s="2261"/>
      <c r="B483" s="2019" t="s">
        <v>2474</v>
      </c>
      <c r="C483" s="2259" t="s">
        <v>2447</v>
      </c>
      <c r="D483" s="3618"/>
      <c r="E483" s="2260"/>
      <c r="F483" s="2260"/>
      <c r="G483" s="3657">
        <v>1650000</v>
      </c>
      <c r="H483" s="3658"/>
      <c r="I483" s="3658"/>
      <c r="J483" s="3658"/>
      <c r="K483" s="3658"/>
      <c r="L483" s="3658"/>
      <c r="M483" s="3658"/>
      <c r="N483" s="3658"/>
      <c r="O483" s="3658"/>
      <c r="P483" s="3658"/>
      <c r="Q483" s="3658"/>
      <c r="R483" s="3659"/>
    </row>
    <row r="484" spans="1:18" ht="36.75" customHeight="1">
      <c r="A484" s="2261"/>
      <c r="B484" s="2019" t="s">
        <v>2475</v>
      </c>
      <c r="C484" s="2259" t="s">
        <v>2447</v>
      </c>
      <c r="D484" s="3618"/>
      <c r="E484" s="2260"/>
      <c r="F484" s="2260"/>
      <c r="G484" s="3657">
        <v>900000</v>
      </c>
      <c r="H484" s="3658"/>
      <c r="I484" s="3658"/>
      <c r="J484" s="3658"/>
      <c r="K484" s="3658"/>
      <c r="L484" s="3658"/>
      <c r="M484" s="3658"/>
      <c r="N484" s="3658"/>
      <c r="O484" s="3658"/>
      <c r="P484" s="3658"/>
      <c r="Q484" s="3658"/>
      <c r="R484" s="3659"/>
    </row>
    <row r="485" spans="1:18" ht="36.75" customHeight="1">
      <c r="A485" s="2261"/>
      <c r="B485" s="2019" t="s">
        <v>2476</v>
      </c>
      <c r="C485" s="2259" t="s">
        <v>2447</v>
      </c>
      <c r="D485" s="3618"/>
      <c r="E485" s="2260"/>
      <c r="F485" s="2260"/>
      <c r="G485" s="3657">
        <v>2850000</v>
      </c>
      <c r="H485" s="3658"/>
      <c r="I485" s="3658"/>
      <c r="J485" s="3658"/>
      <c r="K485" s="3658"/>
      <c r="L485" s="3658"/>
      <c r="M485" s="3658"/>
      <c r="N485" s="3658"/>
      <c r="O485" s="3658"/>
      <c r="P485" s="3658"/>
      <c r="Q485" s="3658"/>
      <c r="R485" s="3659"/>
    </row>
    <row r="486" spans="1:18" ht="36.75" customHeight="1">
      <c r="A486" s="2261"/>
      <c r="B486" s="2019" t="s">
        <v>2477</v>
      </c>
      <c r="C486" s="2259" t="s">
        <v>2447</v>
      </c>
      <c r="D486" s="3618"/>
      <c r="E486" s="2260"/>
      <c r="F486" s="2260"/>
      <c r="G486" s="3657">
        <v>4150000</v>
      </c>
      <c r="H486" s="3658"/>
      <c r="I486" s="3658"/>
      <c r="J486" s="3658"/>
      <c r="K486" s="3658"/>
      <c r="L486" s="3658"/>
      <c r="M486" s="3658"/>
      <c r="N486" s="3658"/>
      <c r="O486" s="3658"/>
      <c r="P486" s="3658"/>
      <c r="Q486" s="3658"/>
      <c r="R486" s="3659"/>
    </row>
    <row r="487" spans="1:18" ht="36.75" customHeight="1">
      <c r="A487" s="2261"/>
      <c r="B487" s="2019" t="s">
        <v>2478</v>
      </c>
      <c r="C487" s="2259" t="s">
        <v>2447</v>
      </c>
      <c r="D487" s="3619"/>
      <c r="E487" s="2260"/>
      <c r="F487" s="2260"/>
      <c r="G487" s="3657">
        <v>5850000</v>
      </c>
      <c r="H487" s="3658"/>
      <c r="I487" s="3658"/>
      <c r="J487" s="3658"/>
      <c r="K487" s="3658"/>
      <c r="L487" s="3658"/>
      <c r="M487" s="3658"/>
      <c r="N487" s="3658"/>
      <c r="O487" s="3658"/>
      <c r="P487" s="3658"/>
      <c r="Q487" s="3658"/>
      <c r="R487" s="3659"/>
    </row>
    <row r="488" spans="1:18" ht="49.5" customHeight="1">
      <c r="A488" s="2261">
        <v>3</v>
      </c>
      <c r="B488" s="3620" t="s">
        <v>2536</v>
      </c>
      <c r="C488" s="3620"/>
      <c r="D488" s="3620"/>
      <c r="E488" s="3620"/>
      <c r="F488" s="3620"/>
      <c r="G488" s="3620"/>
      <c r="H488" s="3620"/>
      <c r="I488" s="3620"/>
      <c r="J488" s="3620"/>
      <c r="K488" s="3620"/>
      <c r="L488" s="3620"/>
      <c r="M488" s="3620"/>
      <c r="N488" s="3620"/>
      <c r="O488" s="3620"/>
      <c r="P488" s="3620"/>
      <c r="Q488" s="3620"/>
      <c r="R488" s="3620"/>
    </row>
    <row r="489" spans="1:18" ht="31.5" customHeight="1">
      <c r="A489" s="2259"/>
      <c r="B489" s="2031"/>
      <c r="C489" s="2264"/>
      <c r="D489" s="2032"/>
      <c r="E489" s="2031"/>
      <c r="F489" s="2031"/>
      <c r="G489" s="3609" t="s">
        <v>1453</v>
      </c>
      <c r="H489" s="3609"/>
      <c r="I489" s="3609"/>
      <c r="J489" s="3609"/>
      <c r="K489" s="3609"/>
      <c r="L489" s="3609"/>
      <c r="M489" s="3609"/>
      <c r="N489" s="3609"/>
      <c r="O489" s="3609"/>
      <c r="P489" s="3609"/>
      <c r="Q489" s="3609"/>
      <c r="R489" s="3609"/>
    </row>
    <row r="490" spans="1:18" ht="205.5" customHeight="1">
      <c r="A490" s="2259"/>
      <c r="B490" s="2266" t="s">
        <v>1384</v>
      </c>
      <c r="C490" s="2259" t="s">
        <v>1292</v>
      </c>
      <c r="D490" s="2259" t="s">
        <v>1573</v>
      </c>
      <c r="E490" s="2033"/>
      <c r="F490" s="2033"/>
      <c r="G490" s="3657">
        <v>8900000</v>
      </c>
      <c r="H490" s="3658"/>
      <c r="I490" s="3658"/>
      <c r="J490" s="3658"/>
      <c r="K490" s="3658"/>
      <c r="L490" s="3658"/>
      <c r="M490" s="3658"/>
      <c r="N490" s="3658"/>
      <c r="O490" s="3658"/>
      <c r="P490" s="3658"/>
      <c r="Q490" s="3658"/>
      <c r="R490" s="3659"/>
    </row>
    <row r="491" spans="1:18" ht="205.5" customHeight="1">
      <c r="A491" s="2259"/>
      <c r="B491" s="2266" t="s">
        <v>1386</v>
      </c>
      <c r="C491" s="2259" t="s">
        <v>1292</v>
      </c>
      <c r="D491" s="2259" t="s">
        <v>1573</v>
      </c>
      <c r="E491" s="2033"/>
      <c r="F491" s="2033"/>
      <c r="G491" s="3657">
        <v>9850000</v>
      </c>
      <c r="H491" s="3658"/>
      <c r="I491" s="3658"/>
      <c r="J491" s="3658"/>
      <c r="K491" s="3658"/>
      <c r="L491" s="3658"/>
      <c r="M491" s="3658"/>
      <c r="N491" s="3658"/>
      <c r="O491" s="3658"/>
      <c r="P491" s="3658"/>
      <c r="Q491" s="3658"/>
      <c r="R491" s="3659"/>
    </row>
    <row r="492" spans="1:18" ht="205.5" customHeight="1">
      <c r="A492" s="2259"/>
      <c r="B492" s="2266" t="s">
        <v>1385</v>
      </c>
      <c r="C492" s="2259" t="s">
        <v>1292</v>
      </c>
      <c r="D492" s="2259" t="s">
        <v>1572</v>
      </c>
      <c r="E492" s="2033"/>
      <c r="F492" s="2033"/>
      <c r="G492" s="3657">
        <v>11500000</v>
      </c>
      <c r="H492" s="3658"/>
      <c r="I492" s="3658"/>
      <c r="J492" s="3658"/>
      <c r="K492" s="3658"/>
      <c r="L492" s="3658"/>
      <c r="M492" s="3658"/>
      <c r="N492" s="3658"/>
      <c r="O492" s="3658"/>
      <c r="P492" s="3658"/>
      <c r="Q492" s="3658"/>
      <c r="R492" s="3659"/>
    </row>
    <row r="493" spans="1:18" ht="205.5" customHeight="1">
      <c r="A493" s="2259"/>
      <c r="B493" s="2266" t="s">
        <v>1317</v>
      </c>
      <c r="C493" s="2259" t="s">
        <v>1292</v>
      </c>
      <c r="D493" s="2259" t="s">
        <v>1573</v>
      </c>
      <c r="E493" s="2036"/>
      <c r="F493" s="2036"/>
      <c r="G493" s="3657">
        <v>12000000</v>
      </c>
      <c r="H493" s="3658"/>
      <c r="I493" s="3658"/>
      <c r="J493" s="3658"/>
      <c r="K493" s="3658"/>
      <c r="L493" s="3658"/>
      <c r="M493" s="3658"/>
      <c r="N493" s="3658"/>
      <c r="O493" s="3658"/>
      <c r="P493" s="3658"/>
      <c r="Q493" s="3658"/>
      <c r="R493" s="3659"/>
    </row>
    <row r="494" spans="1:18" ht="205.5" customHeight="1">
      <c r="A494" s="2259"/>
      <c r="B494" s="2266" t="s">
        <v>1387</v>
      </c>
      <c r="C494" s="2259" t="s">
        <v>1292</v>
      </c>
      <c r="D494" s="2259" t="s">
        <v>1573</v>
      </c>
      <c r="E494" s="2036"/>
      <c r="F494" s="2036"/>
      <c r="G494" s="3657">
        <v>13000000</v>
      </c>
      <c r="H494" s="3658"/>
      <c r="I494" s="3658"/>
      <c r="J494" s="3658"/>
      <c r="K494" s="3658"/>
      <c r="L494" s="3658"/>
      <c r="M494" s="3658"/>
      <c r="N494" s="3658"/>
      <c r="O494" s="3658"/>
      <c r="P494" s="3658"/>
      <c r="Q494" s="3658"/>
      <c r="R494" s="3659"/>
    </row>
    <row r="495" spans="1:18" ht="205.5" customHeight="1">
      <c r="A495" s="2259"/>
      <c r="B495" s="2019" t="s">
        <v>1388</v>
      </c>
      <c r="C495" s="2259" t="s">
        <v>1292</v>
      </c>
      <c r="D495" s="2259" t="s">
        <v>1573</v>
      </c>
      <c r="E495" s="2036"/>
      <c r="F495" s="2036"/>
      <c r="G495" s="3657">
        <v>14500000</v>
      </c>
      <c r="H495" s="3658"/>
      <c r="I495" s="3658"/>
      <c r="J495" s="3658"/>
      <c r="K495" s="3658"/>
      <c r="L495" s="3658"/>
      <c r="M495" s="3658"/>
      <c r="N495" s="3658"/>
      <c r="O495" s="3658"/>
      <c r="P495" s="3658"/>
      <c r="Q495" s="3658"/>
      <c r="R495" s="3659"/>
    </row>
    <row r="496" spans="1:18" ht="205.5" customHeight="1">
      <c r="A496" s="2259"/>
      <c r="B496" s="2019" t="s">
        <v>1389</v>
      </c>
      <c r="C496" s="2259" t="s">
        <v>1292</v>
      </c>
      <c r="D496" s="2259" t="s">
        <v>1573</v>
      </c>
      <c r="E496" s="2036"/>
      <c r="F496" s="2036"/>
      <c r="G496" s="3657">
        <v>15000000</v>
      </c>
      <c r="H496" s="3658"/>
      <c r="I496" s="3658"/>
      <c r="J496" s="3658"/>
      <c r="K496" s="3658"/>
      <c r="L496" s="3658"/>
      <c r="M496" s="3658"/>
      <c r="N496" s="3658"/>
      <c r="O496" s="3658"/>
      <c r="P496" s="3658"/>
      <c r="Q496" s="3658"/>
      <c r="R496" s="3659"/>
    </row>
    <row r="497" spans="1:18" ht="205.5" customHeight="1">
      <c r="A497" s="2259"/>
      <c r="B497" s="2019" t="s">
        <v>1390</v>
      </c>
      <c r="C497" s="2259" t="s">
        <v>1292</v>
      </c>
      <c r="D497" s="2259" t="s">
        <v>1573</v>
      </c>
      <c r="E497" s="2036"/>
      <c r="F497" s="2036"/>
      <c r="G497" s="3657">
        <v>15500000</v>
      </c>
      <c r="H497" s="3658"/>
      <c r="I497" s="3658"/>
      <c r="J497" s="3658"/>
      <c r="K497" s="3658"/>
      <c r="L497" s="3658"/>
      <c r="M497" s="3658"/>
      <c r="N497" s="3658"/>
      <c r="O497" s="3658"/>
      <c r="P497" s="3658"/>
      <c r="Q497" s="3658"/>
      <c r="R497" s="3659"/>
    </row>
    <row r="498" spans="1:18" ht="207" customHeight="1">
      <c r="A498" s="2259"/>
      <c r="B498" s="2019" t="s">
        <v>1391</v>
      </c>
      <c r="C498" s="2259" t="s">
        <v>1292</v>
      </c>
      <c r="D498" s="2259" t="s">
        <v>1573</v>
      </c>
      <c r="E498" s="2036"/>
      <c r="F498" s="2036"/>
      <c r="G498" s="3657">
        <v>10065000</v>
      </c>
      <c r="H498" s="3658"/>
      <c r="I498" s="3658"/>
      <c r="J498" s="3658"/>
      <c r="K498" s="3658"/>
      <c r="L498" s="3658"/>
      <c r="M498" s="3658"/>
      <c r="N498" s="3658"/>
      <c r="O498" s="3658"/>
      <c r="P498" s="3658"/>
      <c r="Q498" s="3658"/>
      <c r="R498" s="3659"/>
    </row>
    <row r="499" spans="1:18" ht="207" customHeight="1">
      <c r="A499" s="2259"/>
      <c r="B499" s="2019" t="s">
        <v>1392</v>
      </c>
      <c r="C499" s="2259" t="s">
        <v>1292</v>
      </c>
      <c r="D499" s="2259" t="s">
        <v>1573</v>
      </c>
      <c r="E499" s="2036"/>
      <c r="F499" s="2036"/>
      <c r="G499" s="3657">
        <v>10950000</v>
      </c>
      <c r="H499" s="3658"/>
      <c r="I499" s="3658"/>
      <c r="J499" s="3658"/>
      <c r="K499" s="3658"/>
      <c r="L499" s="3658"/>
      <c r="M499" s="3658"/>
      <c r="N499" s="3658"/>
      <c r="O499" s="3658"/>
      <c r="P499" s="3658"/>
      <c r="Q499" s="3658"/>
      <c r="R499" s="3659"/>
    </row>
    <row r="500" spans="1:18" ht="207" customHeight="1">
      <c r="A500" s="2259"/>
      <c r="B500" s="2019" t="s">
        <v>1394</v>
      </c>
      <c r="C500" s="2259" t="s">
        <v>1292</v>
      </c>
      <c r="D500" s="2259" t="s">
        <v>1573</v>
      </c>
      <c r="E500" s="2036"/>
      <c r="F500" s="2036"/>
      <c r="G500" s="3657">
        <v>12200000</v>
      </c>
      <c r="H500" s="3658"/>
      <c r="I500" s="3658"/>
      <c r="J500" s="3658"/>
      <c r="K500" s="3658"/>
      <c r="L500" s="3658"/>
      <c r="M500" s="3658"/>
      <c r="N500" s="3658"/>
      <c r="O500" s="3658"/>
      <c r="P500" s="3658"/>
      <c r="Q500" s="3658"/>
      <c r="R500" s="3659"/>
    </row>
    <row r="501" spans="1:18" ht="207" customHeight="1">
      <c r="A501" s="2259"/>
      <c r="B501" s="2019" t="s">
        <v>1393</v>
      </c>
      <c r="C501" s="2259" t="s">
        <v>1292</v>
      </c>
      <c r="D501" s="2259" t="s">
        <v>1572</v>
      </c>
      <c r="E501" s="2036"/>
      <c r="F501" s="2036"/>
      <c r="G501" s="3657">
        <v>12800000</v>
      </c>
      <c r="H501" s="3658"/>
      <c r="I501" s="3658"/>
      <c r="J501" s="3658"/>
      <c r="K501" s="3658"/>
      <c r="L501" s="3658"/>
      <c r="M501" s="3658"/>
      <c r="N501" s="3658"/>
      <c r="O501" s="3658"/>
      <c r="P501" s="3658"/>
      <c r="Q501" s="3658"/>
      <c r="R501" s="3659"/>
    </row>
    <row r="502" spans="1:18" ht="207" customHeight="1">
      <c r="A502" s="2259"/>
      <c r="B502" s="2019" t="s">
        <v>1395</v>
      </c>
      <c r="C502" s="2259" t="s">
        <v>1292</v>
      </c>
      <c r="D502" s="2259" t="s">
        <v>1573</v>
      </c>
      <c r="E502" s="2036"/>
      <c r="F502" s="2036"/>
      <c r="G502" s="3657">
        <v>14080000</v>
      </c>
      <c r="H502" s="3658"/>
      <c r="I502" s="3658"/>
      <c r="J502" s="3658"/>
      <c r="K502" s="3658"/>
      <c r="L502" s="3658"/>
      <c r="M502" s="3658"/>
      <c r="N502" s="3658"/>
      <c r="O502" s="3658"/>
      <c r="P502" s="3658"/>
      <c r="Q502" s="3658"/>
      <c r="R502" s="3659"/>
    </row>
    <row r="503" spans="1:18" ht="207" customHeight="1">
      <c r="A503" s="2259"/>
      <c r="B503" s="2019" t="s">
        <v>1396</v>
      </c>
      <c r="C503" s="2259" t="s">
        <v>1292</v>
      </c>
      <c r="D503" s="2259" t="s">
        <v>1572</v>
      </c>
      <c r="E503" s="2036"/>
      <c r="F503" s="2036"/>
      <c r="G503" s="3657">
        <v>16350000</v>
      </c>
      <c r="H503" s="3658"/>
      <c r="I503" s="3658"/>
      <c r="J503" s="3658"/>
      <c r="K503" s="3658"/>
      <c r="L503" s="3658"/>
      <c r="M503" s="3658"/>
      <c r="N503" s="3658"/>
      <c r="O503" s="3658"/>
      <c r="P503" s="3658"/>
      <c r="Q503" s="3658"/>
      <c r="R503" s="3659"/>
    </row>
    <row r="504" spans="1:18" ht="207" customHeight="1">
      <c r="A504" s="2259"/>
      <c r="B504" s="2039" t="s">
        <v>1652</v>
      </c>
      <c r="C504" s="2259" t="s">
        <v>1292</v>
      </c>
      <c r="D504" s="2259" t="s">
        <v>1572</v>
      </c>
      <c r="E504" s="2036"/>
      <c r="F504" s="2036"/>
      <c r="G504" s="3657">
        <v>10065000</v>
      </c>
      <c r="H504" s="3658"/>
      <c r="I504" s="3658"/>
      <c r="J504" s="3658"/>
      <c r="K504" s="3658"/>
      <c r="L504" s="3658"/>
      <c r="M504" s="3658"/>
      <c r="N504" s="3658"/>
      <c r="O504" s="3658"/>
      <c r="P504" s="3658"/>
      <c r="Q504" s="3658"/>
      <c r="R504" s="3659"/>
    </row>
    <row r="505" spans="1:18" ht="177.75" customHeight="1">
      <c r="A505" s="2259">
        <v>16</v>
      </c>
      <c r="B505" s="2039" t="s">
        <v>1653</v>
      </c>
      <c r="C505" s="2259" t="s">
        <v>1292</v>
      </c>
      <c r="D505" s="2259" t="s">
        <v>1572</v>
      </c>
      <c r="E505" s="2036"/>
      <c r="F505" s="2036"/>
      <c r="G505" s="3657">
        <v>11000000</v>
      </c>
      <c r="H505" s="3658"/>
      <c r="I505" s="3658"/>
      <c r="J505" s="3658"/>
      <c r="K505" s="3658"/>
      <c r="L505" s="3658"/>
      <c r="M505" s="3658"/>
      <c r="N505" s="3658"/>
      <c r="O505" s="3658"/>
      <c r="P505" s="3658"/>
      <c r="Q505" s="3658"/>
      <c r="R505" s="3659"/>
    </row>
    <row r="506" spans="1:18" ht="177.75" customHeight="1">
      <c r="A506" s="2259"/>
      <c r="B506" s="2039" t="s">
        <v>1654</v>
      </c>
      <c r="C506" s="2259" t="s">
        <v>1292</v>
      </c>
      <c r="D506" s="2259" t="s">
        <v>1572</v>
      </c>
      <c r="E506" s="2036"/>
      <c r="F506" s="2036"/>
      <c r="G506" s="3657">
        <v>12500000</v>
      </c>
      <c r="H506" s="3658"/>
      <c r="I506" s="3658"/>
      <c r="J506" s="3658"/>
      <c r="K506" s="3658"/>
      <c r="L506" s="3658"/>
      <c r="M506" s="3658"/>
      <c r="N506" s="3658"/>
      <c r="O506" s="3658"/>
      <c r="P506" s="3658"/>
      <c r="Q506" s="3658"/>
      <c r="R506" s="3659"/>
    </row>
    <row r="507" spans="1:18" ht="177.75" customHeight="1">
      <c r="A507" s="2259"/>
      <c r="B507" s="2039" t="s">
        <v>1655</v>
      </c>
      <c r="C507" s="2259" t="s">
        <v>1292</v>
      </c>
      <c r="D507" s="2259" t="s">
        <v>1572</v>
      </c>
      <c r="E507" s="2036"/>
      <c r="F507" s="2036"/>
      <c r="G507" s="3657">
        <v>13500000</v>
      </c>
      <c r="H507" s="3658"/>
      <c r="I507" s="3658"/>
      <c r="J507" s="3658"/>
      <c r="K507" s="3658"/>
      <c r="L507" s="3658"/>
      <c r="M507" s="3658"/>
      <c r="N507" s="3658"/>
      <c r="O507" s="3658"/>
      <c r="P507" s="3658"/>
      <c r="Q507" s="3658"/>
      <c r="R507" s="3659"/>
    </row>
    <row r="508" spans="1:18" ht="177.75" customHeight="1">
      <c r="A508" s="2259"/>
      <c r="B508" s="2039" t="s">
        <v>1819</v>
      </c>
      <c r="C508" s="2259" t="s">
        <v>1292</v>
      </c>
      <c r="D508" s="2259" t="s">
        <v>1572</v>
      </c>
      <c r="E508" s="2036"/>
      <c r="F508" s="2036"/>
      <c r="G508" s="3657">
        <v>14500000</v>
      </c>
      <c r="H508" s="3658"/>
      <c r="I508" s="3658"/>
      <c r="J508" s="3658"/>
      <c r="K508" s="3658"/>
      <c r="L508" s="3658"/>
      <c r="M508" s="3658"/>
      <c r="N508" s="3658"/>
      <c r="O508" s="3658"/>
      <c r="P508" s="3658"/>
      <c r="Q508" s="3658"/>
      <c r="R508" s="3659"/>
    </row>
    <row r="509" spans="1:18" ht="177.75" customHeight="1">
      <c r="A509" s="2259"/>
      <c r="B509" s="2039" t="s">
        <v>1824</v>
      </c>
      <c r="C509" s="2259" t="s">
        <v>1292</v>
      </c>
      <c r="D509" s="2259" t="s">
        <v>1572</v>
      </c>
      <c r="E509" s="2036"/>
      <c r="F509" s="2036"/>
      <c r="G509" s="3657">
        <v>16800000</v>
      </c>
      <c r="H509" s="3658"/>
      <c r="I509" s="3658"/>
      <c r="J509" s="3658"/>
      <c r="K509" s="3658"/>
      <c r="L509" s="3658"/>
      <c r="M509" s="3658"/>
      <c r="N509" s="3658"/>
      <c r="O509" s="3658"/>
      <c r="P509" s="3658"/>
      <c r="Q509" s="3658"/>
      <c r="R509" s="3659"/>
    </row>
    <row r="510" spans="1:18" ht="177.75" customHeight="1">
      <c r="A510" s="2259"/>
      <c r="B510" s="2040" t="s">
        <v>1656</v>
      </c>
      <c r="C510" s="2259" t="s">
        <v>1292</v>
      </c>
      <c r="D510" s="2259" t="s">
        <v>1572</v>
      </c>
      <c r="E510" s="2036"/>
      <c r="F510" s="2036"/>
      <c r="G510" s="3657">
        <v>7500000</v>
      </c>
      <c r="H510" s="3658"/>
      <c r="I510" s="3658"/>
      <c r="J510" s="3658"/>
      <c r="K510" s="3658"/>
      <c r="L510" s="3658"/>
      <c r="M510" s="3658"/>
      <c r="N510" s="3658"/>
      <c r="O510" s="3658"/>
      <c r="P510" s="3658"/>
      <c r="Q510" s="3658"/>
      <c r="R510" s="3659"/>
    </row>
    <row r="511" spans="1:18" ht="153.75" customHeight="1">
      <c r="A511" s="2259"/>
      <c r="B511" s="2040" t="s">
        <v>1657</v>
      </c>
      <c r="C511" s="2259" t="s">
        <v>1292</v>
      </c>
      <c r="D511" s="2259" t="s">
        <v>1572</v>
      </c>
      <c r="E511" s="2036"/>
      <c r="F511" s="2036"/>
      <c r="G511" s="3657">
        <v>8200000</v>
      </c>
      <c r="H511" s="3658"/>
      <c r="I511" s="3658"/>
      <c r="J511" s="3658"/>
      <c r="K511" s="3658"/>
      <c r="L511" s="3658"/>
      <c r="M511" s="3658"/>
      <c r="N511" s="3658"/>
      <c r="O511" s="3658"/>
      <c r="P511" s="3658"/>
      <c r="Q511" s="3658"/>
      <c r="R511" s="3659"/>
    </row>
    <row r="512" spans="1:18" ht="153.75" customHeight="1">
      <c r="A512" s="2259"/>
      <c r="B512" s="2040" t="s">
        <v>1658</v>
      </c>
      <c r="C512" s="2259" t="s">
        <v>1292</v>
      </c>
      <c r="D512" s="2259" t="s">
        <v>1572</v>
      </c>
      <c r="E512" s="2036"/>
      <c r="F512" s="2036"/>
      <c r="G512" s="3657">
        <v>8800000</v>
      </c>
      <c r="H512" s="3658"/>
      <c r="I512" s="3658"/>
      <c r="J512" s="3658"/>
      <c r="K512" s="3658"/>
      <c r="L512" s="3658"/>
      <c r="M512" s="3658"/>
      <c r="N512" s="3658"/>
      <c r="O512" s="3658"/>
      <c r="P512" s="3658"/>
      <c r="Q512" s="3658"/>
      <c r="R512" s="3659"/>
    </row>
    <row r="513" spans="1:18" ht="153.75" customHeight="1">
      <c r="A513" s="2259"/>
      <c r="B513" s="2040" t="s">
        <v>1659</v>
      </c>
      <c r="C513" s="2259" t="s">
        <v>1292</v>
      </c>
      <c r="D513" s="2259" t="s">
        <v>1572</v>
      </c>
      <c r="E513" s="2036"/>
      <c r="F513" s="2036"/>
      <c r="G513" s="3657">
        <v>9300000</v>
      </c>
      <c r="H513" s="3658"/>
      <c r="I513" s="3658"/>
      <c r="J513" s="3658"/>
      <c r="K513" s="3658"/>
      <c r="L513" s="3658"/>
      <c r="M513" s="3658"/>
      <c r="N513" s="3658"/>
      <c r="O513" s="3658"/>
      <c r="P513" s="3658"/>
      <c r="Q513" s="3658"/>
      <c r="R513" s="3659"/>
    </row>
    <row r="514" spans="1:18" ht="153.75" customHeight="1">
      <c r="A514" s="2259">
        <v>28</v>
      </c>
      <c r="B514" s="2019" t="s">
        <v>1409</v>
      </c>
      <c r="C514" s="2259" t="s">
        <v>1292</v>
      </c>
      <c r="D514" s="2259" t="s">
        <v>1572</v>
      </c>
      <c r="E514" s="2036"/>
      <c r="F514" s="2036"/>
      <c r="G514" s="3657">
        <v>24000000</v>
      </c>
      <c r="H514" s="3658"/>
      <c r="I514" s="3658"/>
      <c r="J514" s="3658"/>
      <c r="K514" s="3658"/>
      <c r="L514" s="3658"/>
      <c r="M514" s="3658"/>
      <c r="N514" s="3658"/>
      <c r="O514" s="3658"/>
      <c r="P514" s="3658"/>
      <c r="Q514" s="3658"/>
      <c r="R514" s="3659"/>
    </row>
    <row r="515" spans="1:18" ht="153.75" customHeight="1">
      <c r="A515" s="2259"/>
      <c r="B515" s="2019" t="s">
        <v>1410</v>
      </c>
      <c r="C515" s="2259" t="s">
        <v>1292</v>
      </c>
      <c r="D515" s="2259" t="s">
        <v>1572</v>
      </c>
      <c r="E515" s="2036"/>
      <c r="F515" s="2036"/>
      <c r="G515" s="3657">
        <v>29500000</v>
      </c>
      <c r="H515" s="3658"/>
      <c r="I515" s="3658"/>
      <c r="J515" s="3658"/>
      <c r="K515" s="3658"/>
      <c r="L515" s="3658"/>
      <c r="M515" s="3658"/>
      <c r="N515" s="3658"/>
      <c r="O515" s="3658"/>
      <c r="P515" s="3658"/>
      <c r="Q515" s="3658"/>
      <c r="R515" s="3659"/>
    </row>
    <row r="516" spans="1:18" ht="185.25" customHeight="1">
      <c r="A516" s="2259"/>
      <c r="B516" s="2019" t="s">
        <v>1411</v>
      </c>
      <c r="C516" s="2259" t="s">
        <v>1292</v>
      </c>
      <c r="D516" s="2259" t="s">
        <v>1572</v>
      </c>
      <c r="E516" s="2036"/>
      <c r="F516" s="2036"/>
      <c r="G516" s="3657">
        <v>36200000</v>
      </c>
      <c r="H516" s="3658"/>
      <c r="I516" s="3658"/>
      <c r="J516" s="3658"/>
      <c r="K516" s="3658"/>
      <c r="L516" s="3658"/>
      <c r="M516" s="3658"/>
      <c r="N516" s="3658"/>
      <c r="O516" s="3658"/>
      <c r="P516" s="3658"/>
      <c r="Q516" s="3658"/>
      <c r="R516" s="3659"/>
    </row>
    <row r="517" spans="1:18" ht="185.25" customHeight="1">
      <c r="A517" s="2259">
        <v>31</v>
      </c>
      <c r="B517" s="2019" t="s">
        <v>1412</v>
      </c>
      <c r="C517" s="2259" t="s">
        <v>1292</v>
      </c>
      <c r="D517" s="2259" t="s">
        <v>1572</v>
      </c>
      <c r="E517" s="2036"/>
      <c r="F517" s="2036"/>
      <c r="G517" s="3657">
        <v>37350000</v>
      </c>
      <c r="H517" s="3658"/>
      <c r="I517" s="3658"/>
      <c r="J517" s="3658"/>
      <c r="K517" s="3658"/>
      <c r="L517" s="3658"/>
      <c r="M517" s="3658"/>
      <c r="N517" s="3658"/>
      <c r="O517" s="3658"/>
      <c r="P517" s="3658"/>
      <c r="Q517" s="3658"/>
      <c r="R517" s="3659"/>
    </row>
    <row r="518" spans="1:18" ht="277.5" customHeight="1">
      <c r="A518" s="2259"/>
      <c r="B518" s="2019" t="s">
        <v>1413</v>
      </c>
      <c r="C518" s="2259" t="s">
        <v>1292</v>
      </c>
      <c r="D518" s="2259" t="s">
        <v>1572</v>
      </c>
      <c r="E518" s="2036"/>
      <c r="F518" s="2036"/>
      <c r="G518" s="3657">
        <v>15700000</v>
      </c>
      <c r="H518" s="3658"/>
      <c r="I518" s="3658"/>
      <c r="J518" s="3658"/>
      <c r="K518" s="3658"/>
      <c r="L518" s="3658"/>
      <c r="M518" s="3658"/>
      <c r="N518" s="3658"/>
      <c r="O518" s="3658"/>
      <c r="P518" s="3658"/>
      <c r="Q518" s="3658"/>
      <c r="R518" s="3659"/>
    </row>
    <row r="519" spans="1:18" ht="277.5" customHeight="1">
      <c r="A519" s="2259">
        <v>33</v>
      </c>
      <c r="B519" s="2019" t="s">
        <v>1414</v>
      </c>
      <c r="C519" s="2259" t="s">
        <v>1292</v>
      </c>
      <c r="D519" s="2259" t="s">
        <v>1572</v>
      </c>
      <c r="E519" s="2036"/>
      <c r="F519" s="2036"/>
      <c r="G519" s="3657">
        <v>19750000</v>
      </c>
      <c r="H519" s="3658"/>
      <c r="I519" s="3658"/>
      <c r="J519" s="3658"/>
      <c r="K519" s="3658"/>
      <c r="L519" s="3658"/>
      <c r="M519" s="3658"/>
      <c r="N519" s="3658"/>
      <c r="O519" s="3658"/>
      <c r="P519" s="3658"/>
      <c r="Q519" s="3658"/>
      <c r="R519" s="3659"/>
    </row>
    <row r="520" spans="1:18" ht="277.5" customHeight="1">
      <c r="A520" s="2259">
        <v>34</v>
      </c>
      <c r="B520" s="2019" t="s">
        <v>1415</v>
      </c>
      <c r="C520" s="2259" t="s">
        <v>1292</v>
      </c>
      <c r="D520" s="2259" t="s">
        <v>1572</v>
      </c>
      <c r="E520" s="2036"/>
      <c r="F520" s="2036"/>
      <c r="G520" s="3657">
        <v>20350000</v>
      </c>
      <c r="H520" s="3658"/>
      <c r="I520" s="3658"/>
      <c r="J520" s="3658"/>
      <c r="K520" s="3658"/>
      <c r="L520" s="3658"/>
      <c r="M520" s="3658"/>
      <c r="N520" s="3658"/>
      <c r="O520" s="3658"/>
      <c r="P520" s="3658"/>
      <c r="Q520" s="3658"/>
      <c r="R520" s="3659"/>
    </row>
    <row r="521" spans="1:18" ht="277.5" customHeight="1">
      <c r="A521" s="2259"/>
      <c r="B521" s="2019" t="s">
        <v>1416</v>
      </c>
      <c r="C521" s="2259" t="s">
        <v>1292</v>
      </c>
      <c r="D521" s="2259" t="s">
        <v>1572</v>
      </c>
      <c r="E521" s="2036"/>
      <c r="F521" s="2036"/>
      <c r="G521" s="3657">
        <v>22350000</v>
      </c>
      <c r="H521" s="3658"/>
      <c r="I521" s="3658"/>
      <c r="J521" s="3658"/>
      <c r="K521" s="3658"/>
      <c r="L521" s="3658"/>
      <c r="M521" s="3658"/>
      <c r="N521" s="3658"/>
      <c r="O521" s="3658"/>
      <c r="P521" s="3658"/>
      <c r="Q521" s="3658"/>
      <c r="R521" s="3659"/>
    </row>
    <row r="522" spans="1:18" s="2030" customFormat="1" ht="52.5" customHeight="1">
      <c r="A522" s="2261">
        <v>4</v>
      </c>
      <c r="B522" s="3621" t="s">
        <v>2816</v>
      </c>
      <c r="C522" s="3621"/>
      <c r="D522" s="3621"/>
      <c r="E522" s="3621"/>
      <c r="F522" s="3621"/>
      <c r="G522" s="3621"/>
      <c r="H522" s="3621"/>
      <c r="I522" s="3621"/>
      <c r="J522" s="3621"/>
      <c r="K522" s="3621"/>
      <c r="L522" s="3621"/>
      <c r="M522" s="3621"/>
      <c r="N522" s="3621"/>
      <c r="O522" s="3621"/>
      <c r="P522" s="3621"/>
      <c r="Q522" s="3621"/>
      <c r="R522" s="3621"/>
    </row>
    <row r="523" spans="1:18" ht="52.5" customHeight="1">
      <c r="A523" s="2259"/>
      <c r="B523" s="3622" t="s">
        <v>1503</v>
      </c>
      <c r="C523" s="3622"/>
      <c r="D523" s="2043"/>
      <c r="E523" s="2041"/>
      <c r="F523" s="2041"/>
      <c r="G523" s="2261"/>
      <c r="H523" s="2034"/>
      <c r="I523" s="2261"/>
      <c r="J523" s="2261"/>
      <c r="K523" s="2034"/>
      <c r="L523" s="2044"/>
      <c r="M523" s="2261"/>
      <c r="N523" s="2034"/>
      <c r="O523" s="2034"/>
      <c r="P523" s="2034"/>
      <c r="Q523" s="2034"/>
      <c r="R523" s="2034"/>
    </row>
    <row r="524" spans="1:18" ht="52.5" customHeight="1">
      <c r="A524" s="2259"/>
      <c r="B524" s="2259" t="s">
        <v>1504</v>
      </c>
      <c r="C524" s="2259" t="s">
        <v>178</v>
      </c>
      <c r="D524" s="3615" t="s">
        <v>177</v>
      </c>
      <c r="E524" s="2034"/>
      <c r="F524" s="2034"/>
      <c r="G524" s="3657">
        <v>2450</v>
      </c>
      <c r="H524" s="3658"/>
      <c r="I524" s="3658"/>
      <c r="J524" s="3658"/>
      <c r="K524" s="3658"/>
      <c r="L524" s="3658"/>
      <c r="M524" s="3658"/>
      <c r="N524" s="3658"/>
      <c r="O524" s="3658"/>
      <c r="P524" s="3658"/>
      <c r="Q524" s="3658"/>
      <c r="R524" s="3659"/>
    </row>
    <row r="525" spans="1:18" ht="52.5" customHeight="1">
      <c r="A525" s="2259"/>
      <c r="B525" s="2019" t="s">
        <v>1505</v>
      </c>
      <c r="C525" s="2259" t="s">
        <v>178</v>
      </c>
      <c r="D525" s="3615"/>
      <c r="E525" s="2034"/>
      <c r="F525" s="2034"/>
      <c r="G525" s="3657">
        <v>4070</v>
      </c>
      <c r="H525" s="3658"/>
      <c r="I525" s="3658"/>
      <c r="J525" s="3658"/>
      <c r="K525" s="3658"/>
      <c r="L525" s="3658"/>
      <c r="M525" s="3658"/>
      <c r="N525" s="3658"/>
      <c r="O525" s="3658"/>
      <c r="P525" s="3658"/>
      <c r="Q525" s="3658"/>
      <c r="R525" s="3659"/>
    </row>
    <row r="526" spans="1:18" ht="52.5" customHeight="1">
      <c r="A526" s="2259"/>
      <c r="B526" s="2258" t="s">
        <v>1511</v>
      </c>
      <c r="C526" s="2259"/>
      <c r="D526" s="3615"/>
      <c r="E526" s="2046"/>
      <c r="F526" s="2046"/>
      <c r="G526" s="2046"/>
      <c r="H526" s="2046"/>
      <c r="I526" s="2046"/>
      <c r="J526" s="2046"/>
      <c r="K526" s="2034"/>
      <c r="L526" s="2048"/>
      <c r="M526" s="2021"/>
      <c r="N526" s="2046"/>
      <c r="O526" s="2046"/>
      <c r="P526" s="2046"/>
      <c r="Q526" s="2046"/>
      <c r="R526" s="2046"/>
    </row>
    <row r="527" spans="1:18" ht="52.5" customHeight="1">
      <c r="A527" s="2259"/>
      <c r="B527" s="2019" t="s">
        <v>1506</v>
      </c>
      <c r="C527" s="2259" t="s">
        <v>178</v>
      </c>
      <c r="D527" s="3615" t="s">
        <v>1564</v>
      </c>
      <c r="E527" s="2046"/>
      <c r="F527" s="2046"/>
      <c r="G527" s="3657">
        <v>4660</v>
      </c>
      <c r="H527" s="3658"/>
      <c r="I527" s="3658"/>
      <c r="J527" s="3658"/>
      <c r="K527" s="3658"/>
      <c r="L527" s="3658"/>
      <c r="M527" s="3658"/>
      <c r="N527" s="3658"/>
      <c r="O527" s="3658"/>
      <c r="P527" s="3658"/>
      <c r="Q527" s="3658"/>
      <c r="R527" s="3659"/>
    </row>
    <row r="528" spans="1:18" ht="52.5" customHeight="1">
      <c r="A528" s="2259"/>
      <c r="B528" s="2019" t="s">
        <v>1507</v>
      </c>
      <c r="C528" s="2259" t="s">
        <v>178</v>
      </c>
      <c r="D528" s="3615"/>
      <c r="E528" s="2046"/>
      <c r="F528" s="2046"/>
      <c r="G528" s="3657">
        <v>6570</v>
      </c>
      <c r="H528" s="3658"/>
      <c r="I528" s="3658"/>
      <c r="J528" s="3658"/>
      <c r="K528" s="3658"/>
      <c r="L528" s="3658"/>
      <c r="M528" s="3658"/>
      <c r="N528" s="3658"/>
      <c r="O528" s="3658"/>
      <c r="P528" s="3658"/>
      <c r="Q528" s="3658"/>
      <c r="R528" s="3659"/>
    </row>
    <row r="529" spans="1:18" ht="52.5" customHeight="1">
      <c r="A529" s="2259"/>
      <c r="B529" s="2019" t="s">
        <v>180</v>
      </c>
      <c r="C529" s="2259" t="s">
        <v>178</v>
      </c>
      <c r="D529" s="3615"/>
      <c r="E529" s="2046"/>
      <c r="F529" s="2046"/>
      <c r="G529" s="3657">
        <v>8430</v>
      </c>
      <c r="H529" s="3658"/>
      <c r="I529" s="3658"/>
      <c r="J529" s="3658"/>
      <c r="K529" s="3658"/>
      <c r="L529" s="3658"/>
      <c r="M529" s="3658"/>
      <c r="N529" s="3658"/>
      <c r="O529" s="3658"/>
      <c r="P529" s="3658"/>
      <c r="Q529" s="3658"/>
      <c r="R529" s="3659"/>
    </row>
    <row r="530" spans="1:18" ht="52.5" customHeight="1">
      <c r="A530" s="2259"/>
      <c r="B530" s="2019" t="s">
        <v>1508</v>
      </c>
      <c r="C530" s="2259" t="s">
        <v>178</v>
      </c>
      <c r="D530" s="3615"/>
      <c r="E530" s="2046"/>
      <c r="F530" s="2046"/>
      <c r="G530" s="3657">
        <v>12000</v>
      </c>
      <c r="H530" s="3658"/>
      <c r="I530" s="3658"/>
      <c r="J530" s="3658"/>
      <c r="K530" s="3658"/>
      <c r="L530" s="3658"/>
      <c r="M530" s="3658"/>
      <c r="N530" s="3658"/>
      <c r="O530" s="3658"/>
      <c r="P530" s="3658"/>
      <c r="Q530" s="3658"/>
      <c r="R530" s="3659"/>
    </row>
    <row r="531" spans="1:18" ht="52.5" customHeight="1">
      <c r="A531" s="2259"/>
      <c r="B531" s="2019" t="s">
        <v>732</v>
      </c>
      <c r="C531" s="2259" t="s">
        <v>178</v>
      </c>
      <c r="D531" s="3615"/>
      <c r="E531" s="2046"/>
      <c r="F531" s="2046"/>
      <c r="G531" s="3657">
        <v>19460</v>
      </c>
      <c r="H531" s="3658"/>
      <c r="I531" s="3658"/>
      <c r="J531" s="3658"/>
      <c r="K531" s="3658"/>
      <c r="L531" s="3658"/>
      <c r="M531" s="3658"/>
      <c r="N531" s="3658"/>
      <c r="O531" s="3658"/>
      <c r="P531" s="3658"/>
      <c r="Q531" s="3658"/>
      <c r="R531" s="3659"/>
    </row>
    <row r="532" spans="1:18" ht="52.5" customHeight="1">
      <c r="A532" s="2259"/>
      <c r="B532" s="3616" t="s">
        <v>1512</v>
      </c>
      <c r="C532" s="3616"/>
      <c r="D532" s="3616"/>
      <c r="E532" s="2046"/>
      <c r="F532" s="2046"/>
      <c r="G532" s="2046"/>
      <c r="H532" s="2046"/>
      <c r="I532" s="2046"/>
      <c r="J532" s="2046"/>
      <c r="K532" s="2046"/>
      <c r="L532" s="2048"/>
      <c r="M532" s="2021"/>
      <c r="N532" s="2046"/>
      <c r="O532" s="2046"/>
      <c r="P532" s="2046"/>
      <c r="Q532" s="2046"/>
      <c r="R532" s="2046"/>
    </row>
    <row r="533" spans="1:18" ht="52.5" customHeight="1">
      <c r="A533" s="2259"/>
      <c r="B533" s="2019" t="s">
        <v>183</v>
      </c>
      <c r="C533" s="2259" t="s">
        <v>178</v>
      </c>
      <c r="D533" s="3615" t="s">
        <v>182</v>
      </c>
      <c r="E533" s="2046"/>
      <c r="F533" s="2046"/>
      <c r="G533" s="3657">
        <v>9680</v>
      </c>
      <c r="H533" s="3658"/>
      <c r="I533" s="3658"/>
      <c r="J533" s="3658"/>
      <c r="K533" s="3658"/>
      <c r="L533" s="3658"/>
      <c r="M533" s="3658"/>
      <c r="N533" s="3658"/>
      <c r="O533" s="3658"/>
      <c r="P533" s="3658"/>
      <c r="Q533" s="3658"/>
      <c r="R533" s="3659"/>
    </row>
    <row r="534" spans="1:18" ht="52.5" customHeight="1">
      <c r="A534" s="2259"/>
      <c r="B534" s="2019" t="s">
        <v>184</v>
      </c>
      <c r="C534" s="2259" t="s">
        <v>178</v>
      </c>
      <c r="D534" s="3615"/>
      <c r="E534" s="2046"/>
      <c r="F534" s="2046"/>
      <c r="G534" s="3657">
        <v>13640</v>
      </c>
      <c r="H534" s="3658"/>
      <c r="I534" s="3658"/>
      <c r="J534" s="3658"/>
      <c r="K534" s="3658"/>
      <c r="L534" s="3658"/>
      <c r="M534" s="3658"/>
      <c r="N534" s="3658"/>
      <c r="O534" s="3658"/>
      <c r="P534" s="3658"/>
      <c r="Q534" s="3658"/>
      <c r="R534" s="3659"/>
    </row>
    <row r="535" spans="1:18" ht="52.5" customHeight="1">
      <c r="A535" s="2259"/>
      <c r="B535" s="2019" t="s">
        <v>185</v>
      </c>
      <c r="C535" s="2259" t="s">
        <v>178</v>
      </c>
      <c r="D535" s="3615"/>
      <c r="E535" s="2046"/>
      <c r="F535" s="2046"/>
      <c r="G535" s="3657">
        <v>49610</v>
      </c>
      <c r="H535" s="3658"/>
      <c r="I535" s="3658"/>
      <c r="J535" s="3658"/>
      <c r="K535" s="3658"/>
      <c r="L535" s="3658"/>
      <c r="M535" s="3658"/>
      <c r="N535" s="3658"/>
      <c r="O535" s="3658"/>
      <c r="P535" s="3658"/>
      <c r="Q535" s="3658"/>
      <c r="R535" s="3659"/>
    </row>
    <row r="536" spans="1:18" ht="52.5" customHeight="1">
      <c r="A536" s="2259"/>
      <c r="B536" s="2258" t="s">
        <v>186</v>
      </c>
      <c r="C536" s="2259"/>
      <c r="D536" s="2049"/>
      <c r="E536" s="2046"/>
      <c r="F536" s="2046"/>
      <c r="G536" s="2046"/>
      <c r="H536" s="2046"/>
      <c r="I536" s="2046"/>
      <c r="J536" s="2046"/>
      <c r="K536" s="2046"/>
      <c r="L536" s="2048"/>
      <c r="M536" s="2021"/>
      <c r="N536" s="2046"/>
      <c r="O536" s="2046"/>
      <c r="P536" s="2046"/>
      <c r="Q536" s="2046"/>
      <c r="R536" s="2046"/>
    </row>
    <row r="537" spans="1:18" ht="52.5" customHeight="1">
      <c r="A537" s="2259"/>
      <c r="B537" s="2019" t="s">
        <v>187</v>
      </c>
      <c r="C537" s="2259" t="s">
        <v>188</v>
      </c>
      <c r="D537" s="3615" t="s">
        <v>1565</v>
      </c>
      <c r="E537" s="2046"/>
      <c r="F537" s="2046"/>
      <c r="G537" s="3657">
        <v>20420</v>
      </c>
      <c r="H537" s="3658"/>
      <c r="I537" s="3658"/>
      <c r="J537" s="3658"/>
      <c r="K537" s="3658"/>
      <c r="L537" s="3658"/>
      <c r="M537" s="3658"/>
      <c r="N537" s="3658"/>
      <c r="O537" s="3658"/>
      <c r="P537" s="3658"/>
      <c r="Q537" s="3658"/>
      <c r="R537" s="3659"/>
    </row>
    <row r="538" spans="1:18" ht="52.5" customHeight="1">
      <c r="A538" s="2259"/>
      <c r="B538" s="2019" t="s">
        <v>189</v>
      </c>
      <c r="C538" s="2259" t="s">
        <v>188</v>
      </c>
      <c r="D538" s="3615"/>
      <c r="E538" s="2046"/>
      <c r="F538" s="2046"/>
      <c r="G538" s="3657">
        <v>23700</v>
      </c>
      <c r="H538" s="3658"/>
      <c r="I538" s="3658"/>
      <c r="J538" s="3658"/>
      <c r="K538" s="3658"/>
      <c r="L538" s="3658"/>
      <c r="M538" s="3658"/>
      <c r="N538" s="3658"/>
      <c r="O538" s="3658"/>
      <c r="P538" s="3658"/>
      <c r="Q538" s="3658"/>
      <c r="R538" s="3659"/>
    </row>
    <row r="539" spans="1:18" ht="52.5" customHeight="1">
      <c r="A539" s="2259"/>
      <c r="B539" s="2019" t="s">
        <v>1509</v>
      </c>
      <c r="C539" s="2259" t="s">
        <v>190</v>
      </c>
      <c r="D539" s="3615"/>
      <c r="E539" s="2046"/>
      <c r="F539" s="2046"/>
      <c r="G539" s="3657">
        <v>190880</v>
      </c>
      <c r="H539" s="3658"/>
      <c r="I539" s="3658"/>
      <c r="J539" s="3658"/>
      <c r="K539" s="3658"/>
      <c r="L539" s="3658"/>
      <c r="M539" s="3658"/>
      <c r="N539" s="3658"/>
      <c r="O539" s="3658"/>
      <c r="P539" s="3658"/>
      <c r="Q539" s="3658"/>
      <c r="R539" s="3659"/>
    </row>
    <row r="540" spans="1:18" ht="52.5" customHeight="1">
      <c r="A540" s="2050"/>
      <c r="B540" s="2019" t="s">
        <v>1510</v>
      </c>
      <c r="C540" s="2259" t="s">
        <v>190</v>
      </c>
      <c r="D540" s="3615"/>
      <c r="E540" s="2046"/>
      <c r="F540" s="2046"/>
      <c r="G540" s="3657">
        <v>265100</v>
      </c>
      <c r="H540" s="3658"/>
      <c r="I540" s="3658"/>
      <c r="J540" s="3658"/>
      <c r="K540" s="3658"/>
      <c r="L540" s="3658"/>
      <c r="M540" s="3658"/>
      <c r="N540" s="3658"/>
      <c r="O540" s="3658"/>
      <c r="P540" s="3658"/>
      <c r="Q540" s="3658"/>
      <c r="R540" s="3659"/>
    </row>
    <row r="541" spans="1:18" ht="38.25" customHeight="1">
      <c r="A541" s="2051">
        <v>5</v>
      </c>
      <c r="B541" s="3604" t="s">
        <v>2401</v>
      </c>
      <c r="C541" s="3604"/>
      <c r="D541" s="3604"/>
      <c r="E541" s="3604"/>
      <c r="F541" s="3604"/>
      <c r="G541" s="3604"/>
      <c r="H541" s="3604"/>
      <c r="I541" s="3604"/>
      <c r="J541" s="3604"/>
      <c r="K541" s="3604"/>
      <c r="L541" s="3604"/>
      <c r="M541" s="3604"/>
      <c r="N541" s="3604"/>
      <c r="O541" s="3604"/>
      <c r="P541" s="3604"/>
      <c r="Q541" s="3604"/>
      <c r="R541" s="3604"/>
    </row>
    <row r="542" spans="1:18" ht="27.75" customHeight="1">
      <c r="A542" s="2051" t="s">
        <v>1623</v>
      </c>
      <c r="B542" s="3609" t="s">
        <v>1984</v>
      </c>
      <c r="C542" s="3609"/>
      <c r="D542" s="3609"/>
      <c r="E542" s="3609"/>
      <c r="F542" s="3609"/>
      <c r="G542" s="3609"/>
      <c r="H542" s="3609"/>
      <c r="I542" s="3609"/>
      <c r="J542" s="3609"/>
      <c r="K542" s="3609"/>
      <c r="L542" s="3609"/>
      <c r="M542" s="3609"/>
      <c r="N542" s="3609"/>
      <c r="O542" s="3609"/>
      <c r="P542" s="3609"/>
      <c r="Q542" s="3609"/>
      <c r="R542" s="3609"/>
    </row>
    <row r="543" spans="1:18" ht="88.5" customHeight="1">
      <c r="A543" s="2050"/>
      <c r="B543" s="2052" t="s">
        <v>1983</v>
      </c>
      <c r="C543" s="2259" t="s">
        <v>1292</v>
      </c>
      <c r="D543" s="2260"/>
      <c r="E543" s="2260"/>
      <c r="F543" s="2260"/>
      <c r="G543" s="3657">
        <v>1920000</v>
      </c>
      <c r="H543" s="3658"/>
      <c r="I543" s="3658"/>
      <c r="J543" s="3658"/>
      <c r="K543" s="3658"/>
      <c r="L543" s="3658"/>
      <c r="M543" s="3658"/>
      <c r="N543" s="3658"/>
      <c r="O543" s="3658"/>
      <c r="P543" s="3658"/>
      <c r="Q543" s="3658"/>
      <c r="R543" s="3659"/>
    </row>
    <row r="544" spans="1:18" ht="88.5" customHeight="1">
      <c r="A544" s="2050"/>
      <c r="B544" s="2052" t="s">
        <v>1983</v>
      </c>
      <c r="C544" s="2259" t="s">
        <v>1292</v>
      </c>
      <c r="D544" s="2260"/>
      <c r="E544" s="2260"/>
      <c r="F544" s="2260"/>
      <c r="G544" s="3657">
        <v>2560000</v>
      </c>
      <c r="H544" s="3658"/>
      <c r="I544" s="3658"/>
      <c r="J544" s="3658"/>
      <c r="K544" s="3658"/>
      <c r="L544" s="3658"/>
      <c r="M544" s="3658"/>
      <c r="N544" s="3658"/>
      <c r="O544" s="3658"/>
      <c r="P544" s="3658"/>
      <c r="Q544" s="3658"/>
      <c r="R544" s="3659"/>
    </row>
    <row r="545" spans="1:18" ht="88.5" customHeight="1">
      <c r="A545" s="2050"/>
      <c r="B545" s="2054" t="s">
        <v>2066</v>
      </c>
      <c r="C545" s="2259" t="s">
        <v>1292</v>
      </c>
      <c r="D545" s="2260"/>
      <c r="E545" s="2260"/>
      <c r="F545" s="2260"/>
      <c r="G545" s="3657">
        <v>3700000</v>
      </c>
      <c r="H545" s="3658"/>
      <c r="I545" s="3658"/>
      <c r="J545" s="3658"/>
      <c r="K545" s="3658"/>
      <c r="L545" s="3658"/>
      <c r="M545" s="3658"/>
      <c r="N545" s="3658"/>
      <c r="O545" s="3658"/>
      <c r="P545" s="3658"/>
      <c r="Q545" s="3658"/>
      <c r="R545" s="3659"/>
    </row>
    <row r="546" spans="1:18" ht="88.5" customHeight="1">
      <c r="A546" s="2050"/>
      <c r="B546" s="2054" t="s">
        <v>2067</v>
      </c>
      <c r="C546" s="2259" t="s">
        <v>1292</v>
      </c>
      <c r="D546" s="2260"/>
      <c r="E546" s="2260"/>
      <c r="F546" s="2260"/>
      <c r="G546" s="3657">
        <v>4600000</v>
      </c>
      <c r="H546" s="3658"/>
      <c r="I546" s="3658"/>
      <c r="J546" s="3658"/>
      <c r="K546" s="3658"/>
      <c r="L546" s="3658"/>
      <c r="M546" s="3658"/>
      <c r="N546" s="3658"/>
      <c r="O546" s="3658"/>
      <c r="P546" s="3658"/>
      <c r="Q546" s="3658"/>
      <c r="R546" s="3659"/>
    </row>
    <row r="547" spans="1:18" ht="88.5" customHeight="1">
      <c r="A547" s="2050"/>
      <c r="B547" s="2054" t="s">
        <v>2068</v>
      </c>
      <c r="C547" s="2259" t="s">
        <v>1292</v>
      </c>
      <c r="D547" s="2260"/>
      <c r="E547" s="2260"/>
      <c r="F547" s="2260"/>
      <c r="G547" s="3657">
        <v>3040000</v>
      </c>
      <c r="H547" s="3658"/>
      <c r="I547" s="3658"/>
      <c r="J547" s="3658"/>
      <c r="K547" s="3658"/>
      <c r="L547" s="3658"/>
      <c r="M547" s="3658"/>
      <c r="N547" s="3658"/>
      <c r="O547" s="3658"/>
      <c r="P547" s="3658"/>
      <c r="Q547" s="3658"/>
      <c r="R547" s="3659"/>
    </row>
    <row r="548" spans="1:18" ht="88.5" customHeight="1">
      <c r="A548" s="2050"/>
      <c r="B548" s="2054" t="s">
        <v>2069</v>
      </c>
      <c r="C548" s="2259" t="s">
        <v>1292</v>
      </c>
      <c r="D548" s="2260"/>
      <c r="E548" s="2260"/>
      <c r="F548" s="2260"/>
      <c r="G548" s="3657">
        <v>3500000</v>
      </c>
      <c r="H548" s="3658"/>
      <c r="I548" s="3658"/>
      <c r="J548" s="3658"/>
      <c r="K548" s="3658"/>
      <c r="L548" s="3658"/>
      <c r="M548" s="3658"/>
      <c r="N548" s="3658"/>
      <c r="O548" s="3658"/>
      <c r="P548" s="3658"/>
      <c r="Q548" s="3658"/>
      <c r="R548" s="3659"/>
    </row>
    <row r="549" spans="1:18" ht="88.5" customHeight="1">
      <c r="A549" s="2050"/>
      <c r="B549" s="2054" t="s">
        <v>2070</v>
      </c>
      <c r="C549" s="2259" t="s">
        <v>1292</v>
      </c>
      <c r="D549" s="2260"/>
      <c r="E549" s="2260"/>
      <c r="F549" s="2260"/>
      <c r="G549" s="3657">
        <v>6600000</v>
      </c>
      <c r="H549" s="3658"/>
      <c r="I549" s="3658"/>
      <c r="J549" s="3658"/>
      <c r="K549" s="3658"/>
      <c r="L549" s="3658"/>
      <c r="M549" s="3658"/>
      <c r="N549" s="3658"/>
      <c r="O549" s="3658"/>
      <c r="P549" s="3658"/>
      <c r="Q549" s="3658"/>
      <c r="R549" s="3659"/>
    </row>
    <row r="550" spans="1:18" ht="88.5" customHeight="1">
      <c r="A550" s="2050"/>
      <c r="B550" s="2054" t="s">
        <v>2071</v>
      </c>
      <c r="C550" s="2259" t="s">
        <v>1292</v>
      </c>
      <c r="D550" s="2260"/>
      <c r="E550" s="2260"/>
      <c r="F550" s="2260"/>
      <c r="G550" s="3657">
        <v>18740000</v>
      </c>
      <c r="H550" s="3658"/>
      <c r="I550" s="3658"/>
      <c r="J550" s="3658"/>
      <c r="K550" s="3658"/>
      <c r="L550" s="3658"/>
      <c r="M550" s="3658"/>
      <c r="N550" s="3658"/>
      <c r="O550" s="3658"/>
      <c r="P550" s="3658"/>
      <c r="Q550" s="3658"/>
      <c r="R550" s="3659"/>
    </row>
    <row r="551" spans="1:18" ht="88.5" customHeight="1">
      <c r="A551" s="2050"/>
      <c r="B551" s="2054" t="s">
        <v>2072</v>
      </c>
      <c r="C551" s="2259" t="s">
        <v>1292</v>
      </c>
      <c r="D551" s="2260"/>
      <c r="E551" s="2260"/>
      <c r="F551" s="2260"/>
      <c r="G551" s="3657">
        <v>23020000</v>
      </c>
      <c r="H551" s="3658"/>
      <c r="I551" s="3658"/>
      <c r="J551" s="3658"/>
      <c r="K551" s="3658"/>
      <c r="L551" s="3658"/>
      <c r="M551" s="3658"/>
      <c r="N551" s="3658"/>
      <c r="O551" s="3658"/>
      <c r="P551" s="3658"/>
      <c r="Q551" s="3658"/>
      <c r="R551" s="3659"/>
    </row>
    <row r="552" spans="1:18" ht="88.5" customHeight="1">
      <c r="A552" s="2050"/>
      <c r="B552" s="2054" t="s">
        <v>2073</v>
      </c>
      <c r="C552" s="2259" t="s">
        <v>1292</v>
      </c>
      <c r="D552" s="2260"/>
      <c r="E552" s="2260"/>
      <c r="F552" s="2260"/>
      <c r="G552" s="3657">
        <v>26170000</v>
      </c>
      <c r="H552" s="3658"/>
      <c r="I552" s="3658"/>
      <c r="J552" s="3658"/>
      <c r="K552" s="3658"/>
      <c r="L552" s="3658"/>
      <c r="M552" s="3658"/>
      <c r="N552" s="3658"/>
      <c r="O552" s="3658"/>
      <c r="P552" s="3658"/>
      <c r="Q552" s="3658"/>
      <c r="R552" s="3659"/>
    </row>
    <row r="553" spans="1:18" ht="88.5" customHeight="1">
      <c r="A553" s="2050"/>
      <c r="B553" s="2054" t="s">
        <v>2074</v>
      </c>
      <c r="C553" s="2259" t="s">
        <v>1292</v>
      </c>
      <c r="D553" s="2260"/>
      <c r="E553" s="2260"/>
      <c r="F553" s="2260"/>
      <c r="G553" s="3657">
        <v>3400000</v>
      </c>
      <c r="H553" s="3658"/>
      <c r="I553" s="3658"/>
      <c r="J553" s="3658"/>
      <c r="K553" s="3658"/>
      <c r="L553" s="3658"/>
      <c r="M553" s="3658"/>
      <c r="N553" s="3658"/>
      <c r="O553" s="3658"/>
      <c r="P553" s="3658"/>
      <c r="Q553" s="3658"/>
      <c r="R553" s="3659"/>
    </row>
    <row r="554" spans="1:18" ht="88.5" customHeight="1">
      <c r="A554" s="2050"/>
      <c r="B554" s="2054" t="s">
        <v>2075</v>
      </c>
      <c r="C554" s="2259" t="s">
        <v>1292</v>
      </c>
      <c r="D554" s="2260"/>
      <c r="E554" s="2260"/>
      <c r="F554" s="2260"/>
      <c r="G554" s="3657">
        <v>3600000</v>
      </c>
      <c r="H554" s="3658"/>
      <c r="I554" s="3658"/>
      <c r="J554" s="3658"/>
      <c r="K554" s="3658"/>
      <c r="L554" s="3658"/>
      <c r="M554" s="3658"/>
      <c r="N554" s="3658"/>
      <c r="O554" s="3658"/>
      <c r="P554" s="3658"/>
      <c r="Q554" s="3658"/>
      <c r="R554" s="3659"/>
    </row>
    <row r="555" spans="1:18" ht="29.25" customHeight="1">
      <c r="A555" s="2051" t="s">
        <v>1624</v>
      </c>
      <c r="B555" s="3609" t="s">
        <v>2076</v>
      </c>
      <c r="C555" s="3609"/>
      <c r="D555" s="3609"/>
      <c r="E555" s="3609"/>
      <c r="F555" s="3609"/>
      <c r="G555" s="3609"/>
      <c r="H555" s="3609"/>
      <c r="I555" s="3609"/>
      <c r="J555" s="3609"/>
      <c r="K555" s="3609"/>
      <c r="L555" s="3609"/>
      <c r="M555" s="3609"/>
      <c r="N555" s="3609"/>
      <c r="O555" s="3609"/>
      <c r="P555" s="3609"/>
      <c r="Q555" s="3609"/>
      <c r="R555" s="3609"/>
    </row>
    <row r="556" spans="1:18" ht="104.25" customHeight="1">
      <c r="A556" s="2050"/>
      <c r="B556" s="2240" t="s">
        <v>2077</v>
      </c>
      <c r="C556" s="2259" t="s">
        <v>1292</v>
      </c>
      <c r="D556" s="2260"/>
      <c r="E556" s="2260"/>
      <c r="F556" s="2260"/>
      <c r="G556" s="3657">
        <v>6820000</v>
      </c>
      <c r="H556" s="3658"/>
      <c r="I556" s="3658"/>
      <c r="J556" s="3658"/>
      <c r="K556" s="3658"/>
      <c r="L556" s="3658"/>
      <c r="M556" s="3658"/>
      <c r="N556" s="3658"/>
      <c r="O556" s="3658"/>
      <c r="P556" s="3658"/>
      <c r="Q556" s="3658"/>
      <c r="R556" s="3659"/>
    </row>
    <row r="557" spans="1:18" ht="104.25" customHeight="1">
      <c r="A557" s="2050"/>
      <c r="B557" s="2240" t="s">
        <v>2078</v>
      </c>
      <c r="C557" s="2259" t="s">
        <v>1292</v>
      </c>
      <c r="D557" s="2260"/>
      <c r="E557" s="2260"/>
      <c r="F557" s="2260"/>
      <c r="G557" s="3657">
        <v>7150000</v>
      </c>
      <c r="H557" s="3658"/>
      <c r="I557" s="3658"/>
      <c r="J557" s="3658"/>
      <c r="K557" s="3658"/>
      <c r="L557" s="3658"/>
      <c r="M557" s="3658"/>
      <c r="N557" s="3658"/>
      <c r="O557" s="3658"/>
      <c r="P557" s="3658"/>
      <c r="Q557" s="3658"/>
      <c r="R557" s="3659"/>
    </row>
    <row r="558" spans="1:18" ht="104.25" customHeight="1">
      <c r="A558" s="2050"/>
      <c r="B558" s="2240" t="s">
        <v>2079</v>
      </c>
      <c r="C558" s="2259" t="s">
        <v>1292</v>
      </c>
      <c r="D558" s="2260"/>
      <c r="E558" s="2260"/>
      <c r="F558" s="2260"/>
      <c r="G558" s="3657">
        <v>7058700</v>
      </c>
      <c r="H558" s="3658"/>
      <c r="I558" s="3658"/>
      <c r="J558" s="3658"/>
      <c r="K558" s="3658"/>
      <c r="L558" s="3658"/>
      <c r="M558" s="3658"/>
      <c r="N558" s="3658"/>
      <c r="O558" s="3658"/>
      <c r="P558" s="3658"/>
      <c r="Q558" s="3658"/>
      <c r="R558" s="3659"/>
    </row>
    <row r="559" spans="1:18" ht="104.25" customHeight="1">
      <c r="A559" s="2050"/>
      <c r="B559" s="2240" t="s">
        <v>2080</v>
      </c>
      <c r="C559" s="2259" t="s">
        <v>1292</v>
      </c>
      <c r="D559" s="2260"/>
      <c r="E559" s="2260"/>
      <c r="F559" s="2260"/>
      <c r="G559" s="3657">
        <v>7399000</v>
      </c>
      <c r="H559" s="3658"/>
      <c r="I559" s="3658"/>
      <c r="J559" s="3658"/>
      <c r="K559" s="3658"/>
      <c r="L559" s="3658"/>
      <c r="M559" s="3658"/>
      <c r="N559" s="3658"/>
      <c r="O559" s="3658"/>
      <c r="P559" s="3658"/>
      <c r="Q559" s="3658"/>
      <c r="R559" s="3659"/>
    </row>
    <row r="560" spans="1:18" ht="104.25" customHeight="1">
      <c r="A560" s="2050"/>
      <c r="B560" s="2240" t="s">
        <v>2081</v>
      </c>
      <c r="C560" s="2259" t="s">
        <v>1292</v>
      </c>
      <c r="D560" s="2260"/>
      <c r="E560" s="2260"/>
      <c r="F560" s="2260"/>
      <c r="G560" s="3657">
        <v>7744000</v>
      </c>
      <c r="H560" s="3658"/>
      <c r="I560" s="3658"/>
      <c r="J560" s="3658"/>
      <c r="K560" s="3658"/>
      <c r="L560" s="3658"/>
      <c r="M560" s="3658"/>
      <c r="N560" s="3658"/>
      <c r="O560" s="3658"/>
      <c r="P560" s="3658"/>
      <c r="Q560" s="3658"/>
      <c r="R560" s="3659"/>
    </row>
    <row r="561" spans="1:18" ht="23.25" customHeight="1">
      <c r="A561" s="2051" t="s">
        <v>1625</v>
      </c>
      <c r="B561" s="3609" t="s">
        <v>2090</v>
      </c>
      <c r="C561" s="3609"/>
      <c r="D561" s="3609"/>
      <c r="E561" s="3609"/>
      <c r="F561" s="3609"/>
      <c r="G561" s="3609"/>
      <c r="H561" s="3609"/>
      <c r="I561" s="3609"/>
      <c r="J561" s="3609"/>
      <c r="K561" s="3609"/>
      <c r="L561" s="3609"/>
      <c r="M561" s="3609"/>
      <c r="N561" s="3609"/>
      <c r="O561" s="3609"/>
      <c r="P561" s="3609"/>
      <c r="Q561" s="3609"/>
      <c r="R561" s="3609"/>
    </row>
    <row r="562" spans="1:18" ht="84.75" customHeight="1">
      <c r="A562" s="2050"/>
      <c r="B562" s="2057" t="s">
        <v>2088</v>
      </c>
      <c r="C562" s="2259" t="s">
        <v>1292</v>
      </c>
      <c r="D562" s="2260"/>
      <c r="E562" s="2260"/>
      <c r="F562" s="2260"/>
      <c r="G562" s="3657">
        <v>6000000</v>
      </c>
      <c r="H562" s="3658"/>
      <c r="I562" s="3658"/>
      <c r="J562" s="3658"/>
      <c r="K562" s="3658"/>
      <c r="L562" s="3658"/>
      <c r="M562" s="3658"/>
      <c r="N562" s="3658"/>
      <c r="O562" s="3658"/>
      <c r="P562" s="3658"/>
      <c r="Q562" s="3658"/>
      <c r="R562" s="3659"/>
    </row>
    <row r="563" spans="1:18" ht="84.75" customHeight="1">
      <c r="A563" s="2050"/>
      <c r="B563" s="2057" t="s">
        <v>2089</v>
      </c>
      <c r="C563" s="2259" t="s">
        <v>1292</v>
      </c>
      <c r="D563" s="2260"/>
      <c r="E563" s="2260"/>
      <c r="F563" s="2260"/>
      <c r="G563" s="3657">
        <v>7000000</v>
      </c>
      <c r="H563" s="3658"/>
      <c r="I563" s="3658"/>
      <c r="J563" s="3658"/>
      <c r="K563" s="3658"/>
      <c r="L563" s="3658"/>
      <c r="M563" s="3658"/>
      <c r="N563" s="3658"/>
      <c r="O563" s="3658"/>
      <c r="P563" s="3658"/>
      <c r="Q563" s="3658"/>
      <c r="R563" s="3659"/>
    </row>
    <row r="564" spans="1:18" ht="84.75" customHeight="1">
      <c r="A564" s="2050"/>
      <c r="B564" s="2057" t="s">
        <v>2091</v>
      </c>
      <c r="C564" s="2259" t="s">
        <v>1292</v>
      </c>
      <c r="D564" s="2260"/>
      <c r="E564" s="2260"/>
      <c r="F564" s="2260"/>
      <c r="G564" s="3657">
        <v>7200000</v>
      </c>
      <c r="H564" s="3658"/>
      <c r="I564" s="3658"/>
      <c r="J564" s="3658"/>
      <c r="K564" s="3658"/>
      <c r="L564" s="3658"/>
      <c r="M564" s="3658"/>
      <c r="N564" s="3658"/>
      <c r="O564" s="3658"/>
      <c r="P564" s="3658"/>
      <c r="Q564" s="3658"/>
      <c r="R564" s="3659"/>
    </row>
    <row r="565" spans="1:18" ht="84.75" customHeight="1">
      <c r="A565" s="2050"/>
      <c r="B565" s="2057" t="s">
        <v>2092</v>
      </c>
      <c r="C565" s="2259" t="s">
        <v>1292</v>
      </c>
      <c r="D565" s="2260"/>
      <c r="E565" s="2260"/>
      <c r="F565" s="2260"/>
      <c r="G565" s="3657">
        <v>7500000</v>
      </c>
      <c r="H565" s="3658"/>
      <c r="I565" s="3658"/>
      <c r="J565" s="3658"/>
      <c r="K565" s="3658"/>
      <c r="L565" s="3658"/>
      <c r="M565" s="3658"/>
      <c r="N565" s="3658"/>
      <c r="O565" s="3658"/>
      <c r="P565" s="3658"/>
      <c r="Q565" s="3658"/>
      <c r="R565" s="3659"/>
    </row>
    <row r="566" spans="1:18" ht="84.75" customHeight="1">
      <c r="A566" s="2050"/>
      <c r="B566" s="2057" t="s">
        <v>2093</v>
      </c>
      <c r="C566" s="2259" t="s">
        <v>1292</v>
      </c>
      <c r="D566" s="2260"/>
      <c r="E566" s="2260"/>
      <c r="F566" s="2260"/>
      <c r="G566" s="3657">
        <v>9000000</v>
      </c>
      <c r="H566" s="3658"/>
      <c r="I566" s="3658"/>
      <c r="J566" s="3658"/>
      <c r="K566" s="3658"/>
      <c r="L566" s="3658"/>
      <c r="M566" s="3658"/>
      <c r="N566" s="3658"/>
      <c r="O566" s="3658"/>
      <c r="P566" s="3658"/>
      <c r="Q566" s="3658"/>
      <c r="R566" s="3659"/>
    </row>
    <row r="567" spans="1:18" ht="25.5" customHeight="1">
      <c r="A567" s="2051" t="s">
        <v>1626</v>
      </c>
      <c r="B567" s="3609" t="s">
        <v>2094</v>
      </c>
      <c r="C567" s="3609"/>
      <c r="D567" s="3609"/>
      <c r="E567" s="3609"/>
      <c r="F567" s="3609"/>
      <c r="G567" s="3609"/>
      <c r="H567" s="3609"/>
      <c r="I567" s="3609"/>
      <c r="J567" s="3609"/>
      <c r="K567" s="3609"/>
      <c r="L567" s="3609"/>
      <c r="M567" s="3609"/>
      <c r="N567" s="3609"/>
      <c r="O567" s="3609"/>
      <c r="P567" s="3609"/>
      <c r="Q567" s="3609"/>
      <c r="R567" s="3609"/>
    </row>
    <row r="568" spans="1:18" ht="102" customHeight="1">
      <c r="A568" s="2050"/>
      <c r="B568" s="2054" t="s">
        <v>2084</v>
      </c>
      <c r="C568" s="2259" t="s">
        <v>1292</v>
      </c>
      <c r="D568" s="2260"/>
      <c r="E568" s="2260"/>
      <c r="F568" s="2260"/>
      <c r="G568" s="3657">
        <v>1342000</v>
      </c>
      <c r="H568" s="3658"/>
      <c r="I568" s="3658"/>
      <c r="J568" s="3658"/>
      <c r="K568" s="3658"/>
      <c r="L568" s="3658"/>
      <c r="M568" s="3658"/>
      <c r="N568" s="3658"/>
      <c r="O568" s="3658"/>
      <c r="P568" s="3658"/>
      <c r="Q568" s="3658"/>
      <c r="R568" s="3659"/>
    </row>
    <row r="569" spans="1:18" ht="102" customHeight="1">
      <c r="A569" s="2050"/>
      <c r="B569" s="2058" t="s">
        <v>2085</v>
      </c>
      <c r="C569" s="2259" t="s">
        <v>1292</v>
      </c>
      <c r="D569" s="2260"/>
      <c r="E569" s="2260"/>
      <c r="F569" s="2260"/>
      <c r="G569" s="3657">
        <v>1406000</v>
      </c>
      <c r="H569" s="3658"/>
      <c r="I569" s="3658"/>
      <c r="J569" s="3658"/>
      <c r="K569" s="3658"/>
      <c r="L569" s="3658"/>
      <c r="M569" s="3658"/>
      <c r="N569" s="3658"/>
      <c r="O569" s="3658"/>
      <c r="P569" s="3658"/>
      <c r="Q569" s="3658"/>
      <c r="R569" s="3659"/>
    </row>
    <row r="570" spans="1:18" ht="102" customHeight="1">
      <c r="A570" s="2050"/>
      <c r="B570" s="2058" t="s">
        <v>2086</v>
      </c>
      <c r="C570" s="2259" t="s">
        <v>1292</v>
      </c>
      <c r="D570" s="2260"/>
      <c r="E570" s="2260"/>
      <c r="F570" s="2260"/>
      <c r="G570" s="3657">
        <v>2252000</v>
      </c>
      <c r="H570" s="3658"/>
      <c r="I570" s="3658"/>
      <c r="J570" s="3658"/>
      <c r="K570" s="3658"/>
      <c r="L570" s="3658"/>
      <c r="M570" s="3658"/>
      <c r="N570" s="3658"/>
      <c r="O570" s="3658"/>
      <c r="P570" s="3658"/>
      <c r="Q570" s="3658"/>
      <c r="R570" s="3659"/>
    </row>
    <row r="571" spans="1:18" ht="102" customHeight="1">
      <c r="A571" s="2050"/>
      <c r="B571" s="2057" t="s">
        <v>2092</v>
      </c>
      <c r="C571" s="2259" t="s">
        <v>1292</v>
      </c>
      <c r="D571" s="2260"/>
      <c r="E571" s="2260"/>
      <c r="F571" s="2260"/>
      <c r="G571" s="3657">
        <v>2582000</v>
      </c>
      <c r="H571" s="3658"/>
      <c r="I571" s="3658"/>
      <c r="J571" s="3658"/>
      <c r="K571" s="3658"/>
      <c r="L571" s="3658"/>
      <c r="M571" s="3658"/>
      <c r="N571" s="3658"/>
      <c r="O571" s="3658"/>
      <c r="P571" s="3658"/>
      <c r="Q571" s="3658"/>
      <c r="R571" s="3659"/>
    </row>
    <row r="572" spans="1:18" ht="102" customHeight="1">
      <c r="A572" s="2050"/>
      <c r="B572" s="2057" t="s">
        <v>2093</v>
      </c>
      <c r="C572" s="2259" t="s">
        <v>1292</v>
      </c>
      <c r="D572" s="2260"/>
      <c r="E572" s="2260"/>
      <c r="F572" s="2260"/>
      <c r="G572" s="3657">
        <v>2746000</v>
      </c>
      <c r="H572" s="3658"/>
      <c r="I572" s="3658"/>
      <c r="J572" s="3658"/>
      <c r="K572" s="3658"/>
      <c r="L572" s="3658"/>
      <c r="M572" s="3658"/>
      <c r="N572" s="3658"/>
      <c r="O572" s="3658"/>
      <c r="P572" s="3658"/>
      <c r="Q572" s="3658"/>
      <c r="R572" s="3659"/>
    </row>
    <row r="573" spans="1:18" ht="113.25" customHeight="1">
      <c r="A573" s="2050"/>
      <c r="B573" s="2058" t="s">
        <v>2087</v>
      </c>
      <c r="C573" s="2259" t="s">
        <v>1292</v>
      </c>
      <c r="D573" s="2260"/>
      <c r="E573" s="2260"/>
      <c r="F573" s="2260"/>
      <c r="G573" s="3657">
        <v>3328000</v>
      </c>
      <c r="H573" s="3658"/>
      <c r="I573" s="3658"/>
      <c r="J573" s="3658"/>
      <c r="K573" s="3658"/>
      <c r="L573" s="3658"/>
      <c r="M573" s="3658"/>
      <c r="N573" s="3658"/>
      <c r="O573" s="3658"/>
      <c r="P573" s="3658"/>
      <c r="Q573" s="3658"/>
      <c r="R573" s="3659"/>
    </row>
    <row r="574" spans="1:18" ht="35.25" customHeight="1">
      <c r="A574" s="2051" t="s">
        <v>1627</v>
      </c>
      <c r="B574" s="2260"/>
      <c r="C574" s="3611" t="s">
        <v>2095</v>
      </c>
      <c r="D574" s="3611"/>
      <c r="E574" s="3611"/>
      <c r="F574" s="3611"/>
      <c r="G574" s="3611"/>
      <c r="H574" s="3611"/>
      <c r="I574" s="3611"/>
      <c r="J574" s="3611"/>
      <c r="K574" s="3611"/>
      <c r="L574" s="3611"/>
      <c r="M574" s="3611"/>
      <c r="N574" s="3611"/>
      <c r="O574" s="3611"/>
      <c r="P574" s="3611"/>
      <c r="Q574" s="3611"/>
      <c r="R574" s="3611"/>
    </row>
    <row r="575" spans="1:18" ht="63.75" customHeight="1">
      <c r="A575" s="2050"/>
      <c r="B575" s="1972" t="s">
        <v>2096</v>
      </c>
      <c r="C575" s="2259" t="s">
        <v>1292</v>
      </c>
      <c r="D575" s="2260"/>
      <c r="E575" s="2260"/>
      <c r="F575" s="2260"/>
      <c r="G575" s="3657">
        <v>1712000</v>
      </c>
      <c r="H575" s="3658"/>
      <c r="I575" s="3658"/>
      <c r="J575" s="3658"/>
      <c r="K575" s="3658"/>
      <c r="L575" s="3658"/>
      <c r="M575" s="3658"/>
      <c r="N575" s="3658"/>
      <c r="O575" s="3658"/>
      <c r="P575" s="3658"/>
      <c r="Q575" s="3658"/>
      <c r="R575" s="3659"/>
    </row>
    <row r="576" spans="1:18" ht="63.75" customHeight="1">
      <c r="A576" s="2050"/>
      <c r="B576" s="1972" t="s">
        <v>2097</v>
      </c>
      <c r="C576" s="2259" t="s">
        <v>1292</v>
      </c>
      <c r="D576" s="2260"/>
      <c r="E576" s="2260"/>
      <c r="F576" s="2260"/>
      <c r="G576" s="3657">
        <v>2562000</v>
      </c>
      <c r="H576" s="3658"/>
      <c r="I576" s="3658"/>
      <c r="J576" s="3658"/>
      <c r="K576" s="3658"/>
      <c r="L576" s="3658"/>
      <c r="M576" s="3658"/>
      <c r="N576" s="3658"/>
      <c r="O576" s="3658"/>
      <c r="P576" s="3658"/>
      <c r="Q576" s="3658"/>
      <c r="R576" s="3659"/>
    </row>
    <row r="577" spans="1:18" ht="63.75" customHeight="1">
      <c r="A577" s="2050"/>
      <c r="B577" s="1972" t="s">
        <v>2098</v>
      </c>
      <c r="C577" s="2259" t="s">
        <v>1292</v>
      </c>
      <c r="D577" s="2260"/>
      <c r="E577" s="2260"/>
      <c r="F577" s="2260"/>
      <c r="G577" s="3657">
        <v>2604000</v>
      </c>
      <c r="H577" s="3658"/>
      <c r="I577" s="3658"/>
      <c r="J577" s="3658"/>
      <c r="K577" s="3658"/>
      <c r="L577" s="3658"/>
      <c r="M577" s="3658"/>
      <c r="N577" s="3658"/>
      <c r="O577" s="3658"/>
      <c r="P577" s="3658"/>
      <c r="Q577" s="3658"/>
      <c r="R577" s="3659"/>
    </row>
    <row r="578" spans="1:18" ht="63.75" customHeight="1">
      <c r="A578" s="2050"/>
      <c r="B578" s="1972" t="s">
        <v>2099</v>
      </c>
      <c r="C578" s="2259" t="s">
        <v>1292</v>
      </c>
      <c r="D578" s="2260"/>
      <c r="E578" s="2260"/>
      <c r="F578" s="2260"/>
      <c r="G578" s="3657">
        <v>3310000</v>
      </c>
      <c r="H578" s="3658"/>
      <c r="I578" s="3658"/>
      <c r="J578" s="3658"/>
      <c r="K578" s="3658"/>
      <c r="L578" s="3658"/>
      <c r="M578" s="3658"/>
      <c r="N578" s="3658"/>
      <c r="O578" s="3658"/>
      <c r="P578" s="3658"/>
      <c r="Q578" s="3658"/>
      <c r="R578" s="3659"/>
    </row>
    <row r="579" spans="1:18" ht="39.75" customHeight="1">
      <c r="A579" s="2051" t="s">
        <v>1995</v>
      </c>
      <c r="B579" s="2260"/>
      <c r="C579" s="3609" t="s">
        <v>2011</v>
      </c>
      <c r="D579" s="3609"/>
      <c r="E579" s="3609"/>
      <c r="F579" s="3609"/>
      <c r="G579" s="3609"/>
      <c r="H579" s="3609"/>
      <c r="I579" s="3609"/>
      <c r="J579" s="3609"/>
      <c r="K579" s="3609"/>
      <c r="L579" s="3609"/>
      <c r="M579" s="3609"/>
      <c r="N579" s="3609"/>
      <c r="O579" s="3609"/>
      <c r="P579" s="3609"/>
      <c r="Q579" s="3609"/>
      <c r="R579" s="3609"/>
    </row>
    <row r="580" spans="1:18" ht="63.75" customHeight="1">
      <c r="A580" s="2050"/>
      <c r="B580" s="2052" t="s">
        <v>2012</v>
      </c>
      <c r="C580" s="2259" t="s">
        <v>1292</v>
      </c>
      <c r="D580" s="2260"/>
      <c r="E580" s="2260"/>
      <c r="F580" s="2260"/>
      <c r="G580" s="3657">
        <v>3600000</v>
      </c>
      <c r="H580" s="3658"/>
      <c r="I580" s="3658"/>
      <c r="J580" s="3658"/>
      <c r="K580" s="3658"/>
      <c r="L580" s="3658"/>
      <c r="M580" s="3658"/>
      <c r="N580" s="3658"/>
      <c r="O580" s="3658"/>
      <c r="P580" s="3658"/>
      <c r="Q580" s="3658"/>
      <c r="R580" s="3659"/>
    </row>
    <row r="581" spans="1:18" ht="63.75" customHeight="1">
      <c r="A581" s="2050"/>
      <c r="B581" s="2052" t="s">
        <v>2013</v>
      </c>
      <c r="C581" s="2259" t="s">
        <v>1292</v>
      </c>
      <c r="D581" s="2260"/>
      <c r="E581" s="2260"/>
      <c r="F581" s="2260"/>
      <c r="G581" s="3657">
        <v>4600000</v>
      </c>
      <c r="H581" s="3658"/>
      <c r="I581" s="3658"/>
      <c r="J581" s="3658"/>
      <c r="K581" s="3658"/>
      <c r="L581" s="3658"/>
      <c r="M581" s="3658"/>
      <c r="N581" s="3658"/>
      <c r="O581" s="3658"/>
      <c r="P581" s="3658"/>
      <c r="Q581" s="3658"/>
      <c r="R581" s="3659"/>
    </row>
    <row r="582" spans="1:18" ht="63.75" customHeight="1">
      <c r="A582" s="2050"/>
      <c r="B582" s="2059" t="s">
        <v>2082</v>
      </c>
      <c r="C582" s="2259" t="s">
        <v>1292</v>
      </c>
      <c r="D582" s="2260"/>
      <c r="E582" s="2260"/>
      <c r="F582" s="2260"/>
      <c r="G582" s="3657">
        <v>6000000</v>
      </c>
      <c r="H582" s="3658"/>
      <c r="I582" s="3658"/>
      <c r="J582" s="3658"/>
      <c r="K582" s="3658"/>
      <c r="L582" s="3658"/>
      <c r="M582" s="3658"/>
      <c r="N582" s="3658"/>
      <c r="O582" s="3658"/>
      <c r="P582" s="3658"/>
      <c r="Q582" s="3658"/>
      <c r="R582" s="3659"/>
    </row>
    <row r="583" spans="1:18" ht="63.75" customHeight="1">
      <c r="A583" s="2050"/>
      <c r="B583" s="2060" t="s">
        <v>2083</v>
      </c>
      <c r="C583" s="2259" t="s">
        <v>1292</v>
      </c>
      <c r="D583" s="2260"/>
      <c r="E583" s="2260"/>
      <c r="F583" s="2260"/>
      <c r="G583" s="3657">
        <v>8000000</v>
      </c>
      <c r="H583" s="3658"/>
      <c r="I583" s="3658"/>
      <c r="J583" s="3658"/>
      <c r="K583" s="3658"/>
      <c r="L583" s="3658"/>
      <c r="M583" s="3658"/>
      <c r="N583" s="3658"/>
      <c r="O583" s="3658"/>
      <c r="P583" s="3658"/>
      <c r="Q583" s="3658"/>
      <c r="R583" s="3659"/>
    </row>
    <row r="584" spans="1:18" ht="51" customHeight="1">
      <c r="A584" s="2051">
        <v>6</v>
      </c>
      <c r="B584" s="3604" t="s">
        <v>2403</v>
      </c>
      <c r="C584" s="3604"/>
      <c r="D584" s="3604"/>
      <c r="E584" s="3604"/>
      <c r="F584" s="3604"/>
      <c r="G584" s="3604"/>
      <c r="H584" s="3604"/>
      <c r="I584" s="3604"/>
      <c r="J584" s="3604"/>
      <c r="K584" s="3604"/>
      <c r="L584" s="3604"/>
      <c r="M584" s="3604"/>
      <c r="N584" s="3604"/>
      <c r="O584" s="3604"/>
      <c r="P584" s="3604"/>
      <c r="Q584" s="3604"/>
      <c r="R584" s="3604"/>
    </row>
    <row r="585" spans="1:18" ht="63.75" hidden="1" customHeight="1">
      <c r="A585" s="2051"/>
      <c r="B585" s="3604"/>
      <c r="C585" s="3604"/>
      <c r="D585" s="3604"/>
      <c r="E585" s="3604"/>
      <c r="F585" s="3604"/>
      <c r="G585" s="3604"/>
      <c r="H585" s="3604"/>
      <c r="I585" s="3604"/>
      <c r="J585" s="3604"/>
      <c r="K585" s="3604"/>
      <c r="L585" s="3604"/>
      <c r="M585" s="3604"/>
      <c r="N585" s="3604"/>
      <c r="O585" s="3604"/>
      <c r="P585" s="3604"/>
      <c r="Q585" s="3604"/>
      <c r="R585" s="3604"/>
    </row>
    <row r="586" spans="1:18" ht="35.25" customHeight="1">
      <c r="A586" s="2051"/>
      <c r="B586" s="2260"/>
      <c r="C586" s="3611" t="s">
        <v>2139</v>
      </c>
      <c r="D586" s="3611"/>
      <c r="E586" s="3611"/>
      <c r="F586" s="3611"/>
      <c r="G586" s="3611"/>
      <c r="H586" s="3611"/>
      <c r="I586" s="3611"/>
      <c r="J586" s="3611"/>
      <c r="K586" s="3611"/>
      <c r="L586" s="3611"/>
      <c r="M586" s="3611"/>
      <c r="N586" s="3611"/>
      <c r="O586" s="3611"/>
      <c r="P586" s="3611"/>
      <c r="Q586" s="3611"/>
      <c r="R586" s="3611"/>
    </row>
    <row r="587" spans="1:18" ht="33" customHeight="1">
      <c r="A587" s="2051" t="s">
        <v>1623</v>
      </c>
      <c r="B587" s="3612" t="s">
        <v>2138</v>
      </c>
      <c r="C587" s="3613"/>
      <c r="D587" s="3613"/>
      <c r="E587" s="3613"/>
      <c r="F587" s="3614"/>
      <c r="G587" s="3606"/>
      <c r="H587" s="3607"/>
      <c r="I587" s="3607"/>
      <c r="J587" s="3607"/>
      <c r="K587" s="3607"/>
      <c r="L587" s="3607"/>
      <c r="M587" s="3607"/>
      <c r="N587" s="3607"/>
      <c r="O587" s="3607"/>
      <c r="P587" s="3607"/>
      <c r="Q587" s="3607"/>
      <c r="R587" s="3608"/>
    </row>
    <row r="588" spans="1:18" ht="27.75" customHeight="1">
      <c r="A588" s="2051"/>
      <c r="B588" s="2260"/>
      <c r="C588" s="2264"/>
      <c r="D588" s="3609" t="s">
        <v>2145</v>
      </c>
      <c r="E588" s="3609"/>
      <c r="F588" s="3609"/>
      <c r="G588" s="3606"/>
      <c r="H588" s="3607"/>
      <c r="I588" s="3607"/>
      <c r="J588" s="3607"/>
      <c r="K588" s="3607"/>
      <c r="L588" s="3607"/>
      <c r="M588" s="3607"/>
      <c r="N588" s="3607"/>
      <c r="O588" s="3607"/>
      <c r="P588" s="3607"/>
      <c r="Q588" s="3607"/>
      <c r="R588" s="3608"/>
    </row>
    <row r="589" spans="1:18" ht="63.75" customHeight="1">
      <c r="A589" s="2050"/>
      <c r="B589" s="2052" t="s">
        <v>2140</v>
      </c>
      <c r="C589" s="2259" t="s">
        <v>1292</v>
      </c>
      <c r="D589" s="3610" t="s">
        <v>2155</v>
      </c>
      <c r="E589" s="3610"/>
      <c r="F589" s="3610"/>
      <c r="G589" s="3602">
        <v>9850000</v>
      </c>
      <c r="H589" s="3602"/>
      <c r="I589" s="3602"/>
      <c r="J589" s="3602"/>
      <c r="K589" s="3602"/>
      <c r="L589" s="3602"/>
      <c r="M589" s="3602"/>
      <c r="N589" s="3602"/>
      <c r="O589" s="3602"/>
      <c r="P589" s="3602"/>
      <c r="Q589" s="3602"/>
      <c r="R589" s="3602"/>
    </row>
    <row r="590" spans="1:18" ht="63.75" customHeight="1">
      <c r="A590" s="2050"/>
      <c r="B590" s="2052" t="s">
        <v>2141</v>
      </c>
      <c r="C590" s="2259" t="s">
        <v>1292</v>
      </c>
      <c r="D590" s="3610" t="s">
        <v>2156</v>
      </c>
      <c r="E590" s="3610"/>
      <c r="F590" s="3610"/>
      <c r="G590" s="3602">
        <v>13450000</v>
      </c>
      <c r="H590" s="3602"/>
      <c r="I590" s="3602"/>
      <c r="J590" s="3602"/>
      <c r="K590" s="3602"/>
      <c r="L590" s="3602"/>
      <c r="M590" s="3602"/>
      <c r="N590" s="3602"/>
      <c r="O590" s="3602"/>
      <c r="P590" s="3602"/>
      <c r="Q590" s="3602"/>
      <c r="R590" s="3602"/>
    </row>
    <row r="591" spans="1:18" ht="63.75" customHeight="1">
      <c r="A591" s="2050"/>
      <c r="B591" s="2052" t="s">
        <v>2142</v>
      </c>
      <c r="C591" s="2259" t="s">
        <v>1292</v>
      </c>
      <c r="D591" s="3610" t="s">
        <v>2157</v>
      </c>
      <c r="E591" s="3610"/>
      <c r="F591" s="3610"/>
      <c r="G591" s="3602">
        <v>17850000</v>
      </c>
      <c r="H591" s="3602"/>
      <c r="I591" s="3602"/>
      <c r="J591" s="3602"/>
      <c r="K591" s="3602"/>
      <c r="L591" s="3602"/>
      <c r="M591" s="3602"/>
      <c r="N591" s="3602"/>
      <c r="O591" s="3602"/>
      <c r="P591" s="3602"/>
      <c r="Q591" s="3602"/>
      <c r="R591" s="3602"/>
    </row>
    <row r="592" spans="1:18" ht="63.75" customHeight="1">
      <c r="A592" s="2050"/>
      <c r="B592" s="2052" t="s">
        <v>2143</v>
      </c>
      <c r="C592" s="2259" t="s">
        <v>1292</v>
      </c>
      <c r="D592" s="3610" t="s">
        <v>2158</v>
      </c>
      <c r="E592" s="3610"/>
      <c r="F592" s="3610"/>
      <c r="G592" s="3602">
        <v>19850000</v>
      </c>
      <c r="H592" s="3602"/>
      <c r="I592" s="3602"/>
      <c r="J592" s="3602"/>
      <c r="K592" s="3602"/>
      <c r="L592" s="3602"/>
      <c r="M592" s="3602"/>
      <c r="N592" s="3602"/>
      <c r="O592" s="3602"/>
      <c r="P592" s="3602"/>
      <c r="Q592" s="3602"/>
      <c r="R592" s="3602"/>
    </row>
    <row r="593" spans="1:18" ht="63.75" customHeight="1">
      <c r="A593" s="2050"/>
      <c r="B593" s="2052" t="s">
        <v>2144</v>
      </c>
      <c r="C593" s="2259" t="s">
        <v>1292</v>
      </c>
      <c r="D593" s="3610" t="s">
        <v>2159</v>
      </c>
      <c r="E593" s="3610"/>
      <c r="F593" s="3610"/>
      <c r="G593" s="3602">
        <v>23450000</v>
      </c>
      <c r="H593" s="3602"/>
      <c r="I593" s="3602"/>
      <c r="J593" s="3602"/>
      <c r="K593" s="3602"/>
      <c r="L593" s="3602"/>
      <c r="M593" s="3602"/>
      <c r="N593" s="3602"/>
      <c r="O593" s="3602"/>
      <c r="P593" s="3602"/>
      <c r="Q593" s="3602"/>
      <c r="R593" s="3602"/>
    </row>
    <row r="594" spans="1:18" ht="35.25" customHeight="1">
      <c r="A594" s="2051" t="s">
        <v>1624</v>
      </c>
      <c r="B594" s="3604" t="s">
        <v>2262</v>
      </c>
      <c r="C594" s="3604"/>
      <c r="D594" s="3604"/>
      <c r="E594" s="3604"/>
      <c r="F594" s="2260"/>
      <c r="G594" s="3606"/>
      <c r="H594" s="3607"/>
      <c r="I594" s="3607"/>
      <c r="J594" s="3607"/>
      <c r="K594" s="3607"/>
      <c r="L594" s="3607"/>
      <c r="M594" s="3607"/>
      <c r="N594" s="3607"/>
      <c r="O594" s="3607"/>
      <c r="P594" s="3607"/>
      <c r="Q594" s="3607"/>
      <c r="R594" s="3608"/>
    </row>
    <row r="595" spans="1:18" ht="36.75" customHeight="1">
      <c r="A595" s="2051"/>
      <c r="B595" s="2260"/>
      <c r="C595" s="2264"/>
      <c r="D595" s="3609" t="s">
        <v>2145</v>
      </c>
      <c r="E595" s="3609"/>
      <c r="F595" s="3609"/>
      <c r="G595" s="3606"/>
      <c r="H595" s="3607"/>
      <c r="I595" s="3607"/>
      <c r="J595" s="3607"/>
      <c r="K595" s="3607"/>
      <c r="L595" s="3607"/>
      <c r="M595" s="3607"/>
      <c r="N595" s="3607"/>
      <c r="O595" s="3607"/>
      <c r="P595" s="3607"/>
      <c r="Q595" s="3607"/>
      <c r="R595" s="3608"/>
    </row>
    <row r="596" spans="1:18" ht="63.75" customHeight="1">
      <c r="A596" s="2050"/>
      <c r="B596" s="2052" t="s">
        <v>2230</v>
      </c>
      <c r="C596" s="2259" t="s">
        <v>1292</v>
      </c>
      <c r="D596" s="3610" t="s">
        <v>2146</v>
      </c>
      <c r="E596" s="3610"/>
      <c r="F596" s="3610"/>
      <c r="G596" s="3602">
        <v>4950000</v>
      </c>
      <c r="H596" s="3602"/>
      <c r="I596" s="3602"/>
      <c r="J596" s="3602"/>
      <c r="K596" s="3602"/>
      <c r="L596" s="3602"/>
      <c r="M596" s="3602"/>
      <c r="N596" s="3602"/>
      <c r="O596" s="3602"/>
      <c r="P596" s="3602"/>
      <c r="Q596" s="3602"/>
      <c r="R596" s="3602"/>
    </row>
    <row r="597" spans="1:18" ht="63.75" customHeight="1">
      <c r="A597" s="2050"/>
      <c r="B597" s="2052" t="s">
        <v>2231</v>
      </c>
      <c r="C597" s="2259" t="s">
        <v>1292</v>
      </c>
      <c r="D597" s="3610" t="s">
        <v>2147</v>
      </c>
      <c r="E597" s="3610"/>
      <c r="F597" s="3610"/>
      <c r="G597" s="3602">
        <v>7950000</v>
      </c>
      <c r="H597" s="3602"/>
      <c r="I597" s="3602"/>
      <c r="J597" s="3602"/>
      <c r="K597" s="3602"/>
      <c r="L597" s="3602"/>
      <c r="M597" s="3602"/>
      <c r="N597" s="3602"/>
      <c r="O597" s="3602"/>
      <c r="P597" s="3602"/>
      <c r="Q597" s="3602"/>
      <c r="R597" s="3602"/>
    </row>
    <row r="598" spans="1:18" ht="63.75" customHeight="1">
      <c r="A598" s="2050"/>
      <c r="B598" s="2052" t="s">
        <v>2232</v>
      </c>
      <c r="C598" s="2259" t="s">
        <v>1292</v>
      </c>
      <c r="D598" s="3610" t="s">
        <v>2148</v>
      </c>
      <c r="E598" s="3610"/>
      <c r="F598" s="3610"/>
      <c r="G598" s="3602">
        <v>10950000</v>
      </c>
      <c r="H598" s="3602"/>
      <c r="I598" s="3602"/>
      <c r="J598" s="3602"/>
      <c r="K598" s="3602"/>
      <c r="L598" s="3602"/>
      <c r="M598" s="3602"/>
      <c r="N598" s="3602"/>
      <c r="O598" s="3602"/>
      <c r="P598" s="3602"/>
      <c r="Q598" s="3602"/>
      <c r="R598" s="3602"/>
    </row>
    <row r="599" spans="1:18" ht="63.75" customHeight="1">
      <c r="A599" s="2050"/>
      <c r="B599" s="2052" t="s">
        <v>2233</v>
      </c>
      <c r="C599" s="2259" t="s">
        <v>1292</v>
      </c>
      <c r="D599" s="3610" t="s">
        <v>2149</v>
      </c>
      <c r="E599" s="3610"/>
      <c r="F599" s="3610"/>
      <c r="G599" s="3602">
        <v>14450000</v>
      </c>
      <c r="H599" s="3602"/>
      <c r="I599" s="3602"/>
      <c r="J599" s="3602"/>
      <c r="K599" s="3602"/>
      <c r="L599" s="3602"/>
      <c r="M599" s="3602"/>
      <c r="N599" s="3602"/>
      <c r="O599" s="3602"/>
      <c r="P599" s="3602"/>
      <c r="Q599" s="3602"/>
      <c r="R599" s="3602"/>
    </row>
    <row r="600" spans="1:18" ht="63.75" customHeight="1">
      <c r="A600" s="2050"/>
      <c r="B600" s="2052" t="s">
        <v>2234</v>
      </c>
      <c r="C600" s="2259" t="s">
        <v>1292</v>
      </c>
      <c r="D600" s="3610" t="s">
        <v>2150</v>
      </c>
      <c r="E600" s="3610"/>
      <c r="F600" s="3610"/>
      <c r="G600" s="3602">
        <v>12450000</v>
      </c>
      <c r="H600" s="3602"/>
      <c r="I600" s="3602"/>
      <c r="J600" s="3602"/>
      <c r="K600" s="3602"/>
      <c r="L600" s="3602"/>
      <c r="M600" s="3602"/>
      <c r="N600" s="3602"/>
      <c r="O600" s="3602"/>
      <c r="P600" s="3602"/>
      <c r="Q600" s="3602"/>
      <c r="R600" s="3602"/>
    </row>
    <row r="601" spans="1:18" ht="63.75" customHeight="1">
      <c r="A601" s="2050"/>
      <c r="B601" s="2052" t="s">
        <v>2235</v>
      </c>
      <c r="C601" s="2259" t="s">
        <v>1292</v>
      </c>
      <c r="D601" s="3610" t="s">
        <v>2151</v>
      </c>
      <c r="E601" s="3610"/>
      <c r="F601" s="3610"/>
      <c r="G601" s="3602">
        <v>14550000</v>
      </c>
      <c r="H601" s="3602"/>
      <c r="I601" s="3602"/>
      <c r="J601" s="3602"/>
      <c r="K601" s="3602"/>
      <c r="L601" s="3602"/>
      <c r="M601" s="3602"/>
      <c r="N601" s="3602"/>
      <c r="O601" s="3602"/>
      <c r="P601" s="3602"/>
      <c r="Q601" s="3602"/>
      <c r="R601" s="3602"/>
    </row>
    <row r="602" spans="1:18" ht="63.75" customHeight="1">
      <c r="A602" s="2050"/>
      <c r="B602" s="2052" t="s">
        <v>2236</v>
      </c>
      <c r="C602" s="2259" t="s">
        <v>1292</v>
      </c>
      <c r="D602" s="3610" t="s">
        <v>2152</v>
      </c>
      <c r="E602" s="3610"/>
      <c r="F602" s="3610"/>
      <c r="G602" s="3602">
        <v>16850000</v>
      </c>
      <c r="H602" s="3602"/>
      <c r="I602" s="3602"/>
      <c r="J602" s="3602"/>
      <c r="K602" s="3602"/>
      <c r="L602" s="3602"/>
      <c r="M602" s="3602"/>
      <c r="N602" s="3602"/>
      <c r="O602" s="3602"/>
      <c r="P602" s="3602"/>
      <c r="Q602" s="3602"/>
      <c r="R602" s="3602"/>
    </row>
    <row r="603" spans="1:18" ht="63.75" customHeight="1">
      <c r="A603" s="2050"/>
      <c r="B603" s="2052" t="s">
        <v>2237</v>
      </c>
      <c r="C603" s="2259" t="s">
        <v>1292</v>
      </c>
      <c r="D603" s="3610" t="s">
        <v>2153</v>
      </c>
      <c r="E603" s="3610"/>
      <c r="F603" s="3610"/>
      <c r="G603" s="3602">
        <v>18450000</v>
      </c>
      <c r="H603" s="3602"/>
      <c r="I603" s="3602"/>
      <c r="J603" s="3602"/>
      <c r="K603" s="3602"/>
      <c r="L603" s="3602"/>
      <c r="M603" s="3602"/>
      <c r="N603" s="3602"/>
      <c r="O603" s="3602"/>
      <c r="P603" s="3602"/>
      <c r="Q603" s="3602"/>
      <c r="R603" s="3602"/>
    </row>
    <row r="604" spans="1:18" ht="63.75" customHeight="1">
      <c r="A604" s="2050"/>
      <c r="B604" s="2052" t="s">
        <v>2238</v>
      </c>
      <c r="C604" s="2259" t="s">
        <v>1292</v>
      </c>
      <c r="D604" s="3610" t="s">
        <v>2154</v>
      </c>
      <c r="E604" s="3610"/>
      <c r="F604" s="3610"/>
      <c r="G604" s="3602">
        <v>20450000</v>
      </c>
      <c r="H604" s="3602"/>
      <c r="I604" s="3602"/>
      <c r="J604" s="3602"/>
      <c r="K604" s="3602"/>
      <c r="L604" s="3602"/>
      <c r="M604" s="3602"/>
      <c r="N604" s="3602"/>
      <c r="O604" s="3602"/>
      <c r="P604" s="3602"/>
      <c r="Q604" s="3602"/>
      <c r="R604" s="3602"/>
    </row>
    <row r="605" spans="1:18" ht="63.75" customHeight="1">
      <c r="A605" s="2050"/>
      <c r="B605" s="2052" t="s">
        <v>2239</v>
      </c>
      <c r="C605" s="2259" t="s">
        <v>1292</v>
      </c>
      <c r="D605" s="3610" t="s">
        <v>2160</v>
      </c>
      <c r="E605" s="3610"/>
      <c r="F605" s="3610"/>
      <c r="G605" s="3602">
        <v>26550000</v>
      </c>
      <c r="H605" s="3602"/>
      <c r="I605" s="3602"/>
      <c r="J605" s="3602"/>
      <c r="K605" s="3602"/>
      <c r="L605" s="3602"/>
      <c r="M605" s="3602"/>
      <c r="N605" s="3602"/>
      <c r="O605" s="3602"/>
      <c r="P605" s="3602"/>
      <c r="Q605" s="3602"/>
      <c r="R605" s="3602"/>
    </row>
    <row r="606" spans="1:18" ht="63.75" customHeight="1">
      <c r="A606" s="2050"/>
      <c r="B606" s="2052" t="s">
        <v>2240</v>
      </c>
      <c r="C606" s="2259" t="s">
        <v>1292</v>
      </c>
      <c r="D606" s="2260"/>
      <c r="E606" s="2260"/>
      <c r="F606" s="2260"/>
      <c r="G606" s="3602">
        <v>32550000</v>
      </c>
      <c r="H606" s="3602"/>
      <c r="I606" s="3602"/>
      <c r="J606" s="3602"/>
      <c r="K606" s="3602"/>
      <c r="L606" s="3602"/>
      <c r="M606" s="3602"/>
      <c r="N606" s="3602"/>
      <c r="O606" s="3602"/>
      <c r="P606" s="3602"/>
      <c r="Q606" s="3602"/>
      <c r="R606" s="3602"/>
    </row>
    <row r="607" spans="1:18" ht="29.25" customHeight="1">
      <c r="A607" s="2051" t="s">
        <v>1625</v>
      </c>
      <c r="B607" s="3604" t="s">
        <v>2161</v>
      </c>
      <c r="C607" s="3604"/>
      <c r="D607" s="3604"/>
      <c r="E607" s="3604"/>
      <c r="F607" s="2260"/>
      <c r="G607" s="3606"/>
      <c r="H607" s="3607"/>
      <c r="I607" s="3607"/>
      <c r="J607" s="3607"/>
      <c r="K607" s="3607"/>
      <c r="L607" s="3607"/>
      <c r="M607" s="3607"/>
      <c r="N607" s="3607"/>
      <c r="O607" s="3607"/>
      <c r="P607" s="3607"/>
      <c r="Q607" s="3607"/>
      <c r="R607" s="3608"/>
    </row>
    <row r="608" spans="1:18" ht="36.75" customHeight="1">
      <c r="A608" s="2050"/>
      <c r="B608" s="2260"/>
      <c r="C608" s="2264"/>
      <c r="D608" s="3609" t="s">
        <v>2145</v>
      </c>
      <c r="E608" s="3609"/>
      <c r="F608" s="3609"/>
      <c r="G608" s="3606"/>
      <c r="H608" s="3607"/>
      <c r="I608" s="3607"/>
      <c r="J608" s="3607"/>
      <c r="K608" s="3607"/>
      <c r="L608" s="3607"/>
      <c r="M608" s="3607"/>
      <c r="N608" s="3607"/>
      <c r="O608" s="3607"/>
      <c r="P608" s="3607"/>
      <c r="Q608" s="3607"/>
      <c r="R608" s="3608"/>
    </row>
    <row r="609" spans="1:18" ht="63.75" customHeight="1">
      <c r="A609" s="2050"/>
      <c r="B609" s="2052" t="s">
        <v>2241</v>
      </c>
      <c r="C609" s="2259" t="s">
        <v>1292</v>
      </c>
      <c r="D609" s="3610" t="s">
        <v>2162</v>
      </c>
      <c r="E609" s="3610"/>
      <c r="F609" s="3610"/>
      <c r="G609" s="3602">
        <v>4150000</v>
      </c>
      <c r="H609" s="3602"/>
      <c r="I609" s="3602"/>
      <c r="J609" s="3602"/>
      <c r="K609" s="3602"/>
      <c r="L609" s="3602"/>
      <c r="M609" s="3602"/>
      <c r="N609" s="3602"/>
      <c r="O609" s="3602"/>
      <c r="P609" s="3602"/>
      <c r="Q609" s="3602"/>
      <c r="R609" s="3602"/>
    </row>
    <row r="610" spans="1:18" ht="63.75" customHeight="1">
      <c r="A610" s="2050"/>
      <c r="B610" s="2052" t="s">
        <v>2242</v>
      </c>
      <c r="C610" s="2259" t="s">
        <v>1292</v>
      </c>
      <c r="D610" s="3610" t="s">
        <v>2163</v>
      </c>
      <c r="E610" s="3610"/>
      <c r="F610" s="3610"/>
      <c r="G610" s="3602">
        <v>5250000</v>
      </c>
      <c r="H610" s="3602"/>
      <c r="I610" s="3602"/>
      <c r="J610" s="3602"/>
      <c r="K610" s="3602"/>
      <c r="L610" s="3602"/>
      <c r="M610" s="3602"/>
      <c r="N610" s="3602"/>
      <c r="O610" s="3602"/>
      <c r="P610" s="3602"/>
      <c r="Q610" s="3602"/>
      <c r="R610" s="3602"/>
    </row>
    <row r="611" spans="1:18" ht="63.75" customHeight="1">
      <c r="A611" s="2050"/>
      <c r="B611" s="2052" t="s">
        <v>2243</v>
      </c>
      <c r="C611" s="2259" t="s">
        <v>1292</v>
      </c>
      <c r="D611" s="3610" t="s">
        <v>2146</v>
      </c>
      <c r="E611" s="3610"/>
      <c r="F611" s="3610"/>
      <c r="G611" s="3602">
        <v>6450000</v>
      </c>
      <c r="H611" s="3602"/>
      <c r="I611" s="3602"/>
      <c r="J611" s="3602"/>
      <c r="K611" s="3602"/>
      <c r="L611" s="3602"/>
      <c r="M611" s="3602"/>
      <c r="N611" s="3602"/>
      <c r="O611" s="3602"/>
      <c r="P611" s="3602"/>
      <c r="Q611" s="3602"/>
      <c r="R611" s="3602"/>
    </row>
    <row r="612" spans="1:18" ht="63.75" customHeight="1">
      <c r="A612" s="2050"/>
      <c r="B612" s="2052" t="s">
        <v>2244</v>
      </c>
      <c r="C612" s="2259" t="s">
        <v>1292</v>
      </c>
      <c r="D612" s="3610" t="s">
        <v>2164</v>
      </c>
      <c r="E612" s="3610"/>
      <c r="F612" s="3610"/>
      <c r="G612" s="3602">
        <v>7950000</v>
      </c>
      <c r="H612" s="3602"/>
      <c r="I612" s="3602"/>
      <c r="J612" s="3602"/>
      <c r="K612" s="3602"/>
      <c r="L612" s="3602"/>
      <c r="M612" s="3602"/>
      <c r="N612" s="3602"/>
      <c r="O612" s="3602"/>
      <c r="P612" s="3602"/>
      <c r="Q612" s="3602"/>
      <c r="R612" s="3602"/>
    </row>
    <row r="613" spans="1:18" ht="63.75" customHeight="1">
      <c r="A613" s="2050"/>
      <c r="B613" s="2052" t="s">
        <v>2245</v>
      </c>
      <c r="C613" s="2259" t="s">
        <v>1292</v>
      </c>
      <c r="D613" s="3610" t="s">
        <v>2165</v>
      </c>
      <c r="E613" s="3610"/>
      <c r="F613" s="3610"/>
      <c r="G613" s="3602">
        <v>8950000</v>
      </c>
      <c r="H613" s="3602"/>
      <c r="I613" s="3602"/>
      <c r="J613" s="3602"/>
      <c r="K613" s="3602"/>
      <c r="L613" s="3602"/>
      <c r="M613" s="3602"/>
      <c r="N613" s="3602"/>
      <c r="O613" s="3602"/>
      <c r="P613" s="3602"/>
      <c r="Q613" s="3602"/>
      <c r="R613" s="3602"/>
    </row>
    <row r="614" spans="1:18" ht="63.75" customHeight="1">
      <c r="A614" s="2050"/>
      <c r="B614" s="2052" t="s">
        <v>2246</v>
      </c>
      <c r="C614" s="2259" t="s">
        <v>1292</v>
      </c>
      <c r="D614" s="3610" t="s">
        <v>2166</v>
      </c>
      <c r="E614" s="3610"/>
      <c r="F614" s="3610"/>
      <c r="G614" s="3602">
        <v>9250000</v>
      </c>
      <c r="H614" s="3602"/>
      <c r="I614" s="3602"/>
      <c r="J614" s="3602"/>
      <c r="K614" s="3602"/>
      <c r="L614" s="3602"/>
      <c r="M614" s="3602"/>
      <c r="N614" s="3602"/>
      <c r="O614" s="3602"/>
      <c r="P614" s="3602"/>
      <c r="Q614" s="3602"/>
      <c r="R614" s="3602"/>
    </row>
    <row r="615" spans="1:18" ht="63.75" customHeight="1">
      <c r="A615" s="2050"/>
      <c r="B615" s="2052" t="s">
        <v>2247</v>
      </c>
      <c r="C615" s="2259" t="s">
        <v>1292</v>
      </c>
      <c r="D615" s="3610" t="s">
        <v>2167</v>
      </c>
      <c r="E615" s="3610"/>
      <c r="F615" s="3610"/>
      <c r="G615" s="3602">
        <v>9650000</v>
      </c>
      <c r="H615" s="3602"/>
      <c r="I615" s="3602"/>
      <c r="J615" s="3602"/>
      <c r="K615" s="3602"/>
      <c r="L615" s="3602"/>
      <c r="M615" s="3602"/>
      <c r="N615" s="3602"/>
      <c r="O615" s="3602"/>
      <c r="P615" s="3602"/>
      <c r="Q615" s="3602"/>
      <c r="R615" s="3602"/>
    </row>
    <row r="616" spans="1:18" ht="63.75" customHeight="1">
      <c r="A616" s="2050"/>
      <c r="B616" s="2052" t="s">
        <v>2248</v>
      </c>
      <c r="C616" s="2259" t="s">
        <v>1292</v>
      </c>
      <c r="D616" s="3610" t="s">
        <v>2168</v>
      </c>
      <c r="E616" s="3610"/>
      <c r="F616" s="3610"/>
      <c r="G616" s="3602">
        <v>10250000</v>
      </c>
      <c r="H616" s="3602"/>
      <c r="I616" s="3602"/>
      <c r="J616" s="3602"/>
      <c r="K616" s="3602"/>
      <c r="L616" s="3602"/>
      <c r="M616" s="3602"/>
      <c r="N616" s="3602"/>
      <c r="O616" s="3602"/>
      <c r="P616" s="3602"/>
      <c r="Q616" s="3602"/>
      <c r="R616" s="3602"/>
    </row>
    <row r="617" spans="1:18" ht="63.75" customHeight="1">
      <c r="A617" s="2050"/>
      <c r="B617" s="2052" t="s">
        <v>2249</v>
      </c>
      <c r="C617" s="2259" t="s">
        <v>1292</v>
      </c>
      <c r="D617" s="3610" t="s">
        <v>2169</v>
      </c>
      <c r="E617" s="3610"/>
      <c r="F617" s="3610"/>
      <c r="G617" s="3602">
        <v>10850000</v>
      </c>
      <c r="H617" s="3602"/>
      <c r="I617" s="3602"/>
      <c r="J617" s="3602"/>
      <c r="K617" s="3602"/>
      <c r="L617" s="3602"/>
      <c r="M617" s="3602"/>
      <c r="N617" s="3602"/>
      <c r="O617" s="3602"/>
      <c r="P617" s="3602"/>
      <c r="Q617" s="3602"/>
      <c r="R617" s="3602"/>
    </row>
    <row r="618" spans="1:18" ht="63.75" customHeight="1">
      <c r="A618" s="2050"/>
      <c r="B618" s="2052" t="s">
        <v>2250</v>
      </c>
      <c r="C618" s="2259" t="s">
        <v>1292</v>
      </c>
      <c r="D618" s="3610" t="s">
        <v>2170</v>
      </c>
      <c r="E618" s="3610"/>
      <c r="F618" s="3610"/>
      <c r="G618" s="3602">
        <v>11450000</v>
      </c>
      <c r="H618" s="3602"/>
      <c r="I618" s="3602"/>
      <c r="J618" s="3602"/>
      <c r="K618" s="3602"/>
      <c r="L618" s="3602"/>
      <c r="M618" s="3602"/>
      <c r="N618" s="3602"/>
      <c r="O618" s="3602"/>
      <c r="P618" s="3602"/>
      <c r="Q618" s="3602"/>
      <c r="R618" s="3602"/>
    </row>
    <row r="619" spans="1:18" ht="63.75" customHeight="1">
      <c r="A619" s="2050"/>
      <c r="B619" s="2052" t="s">
        <v>2251</v>
      </c>
      <c r="C619" s="2259" t="s">
        <v>1292</v>
      </c>
      <c r="D619" s="3609" t="s">
        <v>2264</v>
      </c>
      <c r="E619" s="3609"/>
      <c r="F619" s="3609"/>
      <c r="G619" s="3602">
        <v>11950000</v>
      </c>
      <c r="H619" s="3602"/>
      <c r="I619" s="3602"/>
      <c r="J619" s="3602"/>
      <c r="K619" s="3602"/>
      <c r="L619" s="3602"/>
      <c r="M619" s="3602"/>
      <c r="N619" s="3602"/>
      <c r="O619" s="3602"/>
      <c r="P619" s="3602"/>
      <c r="Q619" s="3602"/>
      <c r="R619" s="3602"/>
    </row>
    <row r="620" spans="1:18" ht="63.75" customHeight="1">
      <c r="A620" s="2050"/>
      <c r="B620" s="2052" t="s">
        <v>2252</v>
      </c>
      <c r="C620" s="2259" t="s">
        <v>1292</v>
      </c>
      <c r="D620" s="3609"/>
      <c r="E620" s="3609"/>
      <c r="F620" s="3609"/>
      <c r="G620" s="3602">
        <v>12450000</v>
      </c>
      <c r="H620" s="3602"/>
      <c r="I620" s="3602"/>
      <c r="J620" s="3602"/>
      <c r="K620" s="3602"/>
      <c r="L620" s="3602"/>
      <c r="M620" s="3602"/>
      <c r="N620" s="3602"/>
      <c r="O620" s="3602"/>
      <c r="P620" s="3602"/>
      <c r="Q620" s="3602"/>
      <c r="R620" s="3602"/>
    </row>
    <row r="621" spans="1:18" ht="63.75" customHeight="1">
      <c r="A621" s="2050"/>
      <c r="B621" s="2052" t="s">
        <v>2253</v>
      </c>
      <c r="C621" s="2259" t="s">
        <v>1292</v>
      </c>
      <c r="D621" s="3610" t="s">
        <v>2263</v>
      </c>
      <c r="E621" s="3610"/>
      <c r="F621" s="3610"/>
      <c r="G621" s="3602">
        <v>12950000</v>
      </c>
      <c r="H621" s="3602"/>
      <c r="I621" s="3602"/>
      <c r="J621" s="3602"/>
      <c r="K621" s="3602"/>
      <c r="L621" s="3602"/>
      <c r="M621" s="3602"/>
      <c r="N621" s="3602"/>
      <c r="O621" s="3602"/>
      <c r="P621" s="3602"/>
      <c r="Q621" s="3602"/>
      <c r="R621" s="3602"/>
    </row>
    <row r="622" spans="1:18" ht="63.75" customHeight="1">
      <c r="A622" s="2050"/>
      <c r="B622" s="2052" t="s">
        <v>2254</v>
      </c>
      <c r="C622" s="2259" t="s">
        <v>1292</v>
      </c>
      <c r="D622" s="3610" t="s">
        <v>2150</v>
      </c>
      <c r="E622" s="3610"/>
      <c r="F622" s="3610"/>
      <c r="G622" s="3602">
        <v>13450000</v>
      </c>
      <c r="H622" s="3602"/>
      <c r="I622" s="3602"/>
      <c r="J622" s="3602"/>
      <c r="K622" s="3602"/>
      <c r="L622" s="3602"/>
      <c r="M622" s="3602"/>
      <c r="N622" s="3602"/>
      <c r="O622" s="3602"/>
      <c r="P622" s="3602"/>
      <c r="Q622" s="3602"/>
      <c r="R622" s="3602"/>
    </row>
    <row r="623" spans="1:18" ht="63.75" customHeight="1">
      <c r="A623" s="2050"/>
      <c r="B623" s="2052" t="s">
        <v>2255</v>
      </c>
      <c r="C623" s="2259" t="s">
        <v>1292</v>
      </c>
      <c r="D623" s="3610" t="s">
        <v>2173</v>
      </c>
      <c r="E623" s="3610"/>
      <c r="F623" s="3610"/>
      <c r="G623" s="3602">
        <v>14450000</v>
      </c>
      <c r="H623" s="3602"/>
      <c r="I623" s="3602"/>
      <c r="J623" s="3602"/>
      <c r="K623" s="3602"/>
      <c r="L623" s="3602"/>
      <c r="M623" s="3602"/>
      <c r="N623" s="3602"/>
      <c r="O623" s="3602"/>
      <c r="P623" s="3602"/>
      <c r="Q623" s="3602"/>
      <c r="R623" s="3602"/>
    </row>
    <row r="624" spans="1:18" ht="63.75" customHeight="1">
      <c r="A624" s="2050"/>
      <c r="B624" s="2052" t="s">
        <v>2256</v>
      </c>
      <c r="C624" s="2259" t="s">
        <v>1292</v>
      </c>
      <c r="D624" s="3610" t="s">
        <v>2160</v>
      </c>
      <c r="E624" s="3610"/>
      <c r="F624" s="3610"/>
      <c r="G624" s="3602">
        <v>16850000</v>
      </c>
      <c r="H624" s="3602"/>
      <c r="I624" s="3602"/>
      <c r="J624" s="3602"/>
      <c r="K624" s="3602"/>
      <c r="L624" s="3602"/>
      <c r="M624" s="3602"/>
      <c r="N624" s="3602"/>
      <c r="O624" s="3602"/>
      <c r="P624" s="3602"/>
      <c r="Q624" s="3602"/>
      <c r="R624" s="3602"/>
    </row>
    <row r="625" spans="1:18" ht="63.75" customHeight="1">
      <c r="A625" s="2050"/>
      <c r="B625" s="2052" t="s">
        <v>2257</v>
      </c>
      <c r="C625" s="2259" t="s">
        <v>1292</v>
      </c>
      <c r="D625" s="3610" t="s">
        <v>2149</v>
      </c>
      <c r="E625" s="3610"/>
      <c r="F625" s="3610"/>
      <c r="G625" s="3602">
        <v>17850000</v>
      </c>
      <c r="H625" s="3602"/>
      <c r="I625" s="3602"/>
      <c r="J625" s="3602"/>
      <c r="K625" s="3602"/>
      <c r="L625" s="3602"/>
      <c r="M625" s="3602"/>
      <c r="N625" s="3602"/>
      <c r="O625" s="3602"/>
      <c r="P625" s="3602"/>
      <c r="Q625" s="3602"/>
      <c r="R625" s="3602"/>
    </row>
    <row r="626" spans="1:18" ht="102" customHeight="1">
      <c r="A626" s="2051">
        <v>7</v>
      </c>
      <c r="B626" s="3603" t="s">
        <v>2844</v>
      </c>
      <c r="C626" s="3604"/>
      <c r="D626" s="3604"/>
      <c r="E626" s="3604"/>
      <c r="F626" s="3604"/>
      <c r="G626" s="3604"/>
      <c r="H626" s="3604"/>
      <c r="I626" s="3604"/>
      <c r="J626" s="3604"/>
      <c r="K626" s="3604"/>
      <c r="L626" s="3604"/>
      <c r="M626" s="3604"/>
      <c r="N626" s="3604"/>
      <c r="O626" s="3604"/>
      <c r="P626" s="3604"/>
      <c r="Q626" s="3604"/>
      <c r="R626" s="3604"/>
    </row>
    <row r="627" spans="1:18" ht="28.5" customHeight="1">
      <c r="A627" s="2051"/>
      <c r="B627" s="2260"/>
      <c r="C627" s="3611" t="s">
        <v>2139</v>
      </c>
      <c r="D627" s="3611"/>
      <c r="E627" s="3611"/>
      <c r="F627" s="3611"/>
      <c r="G627" s="3611"/>
      <c r="H627" s="3611"/>
      <c r="I627" s="3611"/>
      <c r="J627" s="3611"/>
      <c r="K627" s="3611"/>
      <c r="L627" s="3611"/>
      <c r="M627" s="3611"/>
      <c r="N627" s="3611"/>
      <c r="O627" s="3611"/>
      <c r="P627" s="3611"/>
      <c r="Q627" s="3611"/>
      <c r="R627" s="3611"/>
    </row>
    <row r="628" spans="1:18" ht="38.25" customHeight="1">
      <c r="A628" s="2051"/>
      <c r="B628" s="3604" t="s">
        <v>2278</v>
      </c>
      <c r="C628" s="3604"/>
      <c r="D628" s="3604"/>
      <c r="E628" s="3604"/>
      <c r="F628" s="2061"/>
      <c r="G628" s="2061"/>
      <c r="H628" s="2061"/>
      <c r="I628" s="2061"/>
      <c r="J628" s="2061"/>
      <c r="K628" s="2061"/>
      <c r="L628" s="2027"/>
      <c r="M628" s="2061"/>
      <c r="N628" s="2061"/>
      <c r="O628" s="2061"/>
      <c r="P628" s="2061"/>
      <c r="Q628" s="2061"/>
      <c r="R628" s="2061"/>
    </row>
    <row r="629" spans="1:18" s="1802" customFormat="1" ht="63.75" customHeight="1">
      <c r="A629" s="2051"/>
      <c r="B629" s="2264" t="s">
        <v>2318</v>
      </c>
      <c r="C629" s="2264" t="s">
        <v>2319</v>
      </c>
      <c r="D629" s="3609" t="s">
        <v>2279</v>
      </c>
      <c r="E629" s="3609"/>
      <c r="F629" s="2264" t="s">
        <v>2280</v>
      </c>
      <c r="G629" s="2264"/>
      <c r="H629" s="2264"/>
      <c r="I629" s="2264"/>
      <c r="J629" s="2264"/>
      <c r="K629" s="2264"/>
      <c r="L629" s="2027"/>
      <c r="M629" s="2264"/>
      <c r="N629" s="2264"/>
      <c r="O629" s="2264"/>
      <c r="P629" s="2264"/>
      <c r="Q629" s="2264"/>
      <c r="R629" s="2264"/>
    </row>
    <row r="630" spans="1:18" ht="118.5" customHeight="1">
      <c r="A630" s="2051"/>
      <c r="B630" s="2266" t="s">
        <v>2281</v>
      </c>
      <c r="C630" s="2267" t="s">
        <v>563</v>
      </c>
      <c r="D630" s="3605" t="s">
        <v>2320</v>
      </c>
      <c r="E630" s="3605"/>
      <c r="F630" s="2267" t="s">
        <v>2321</v>
      </c>
      <c r="G630" s="3602">
        <v>6500000</v>
      </c>
      <c r="H630" s="3602"/>
      <c r="I630" s="3602"/>
      <c r="J630" s="3602"/>
      <c r="K630" s="3602"/>
      <c r="L630" s="3602"/>
      <c r="M630" s="3602"/>
      <c r="N630" s="3602"/>
      <c r="O630" s="3602"/>
      <c r="P630" s="3602"/>
      <c r="Q630" s="3602"/>
      <c r="R630" s="3602"/>
    </row>
    <row r="631" spans="1:18" ht="132" customHeight="1">
      <c r="A631" s="2051"/>
      <c r="B631" s="2266" t="s">
        <v>2282</v>
      </c>
      <c r="C631" s="2267" t="s">
        <v>563</v>
      </c>
      <c r="D631" s="3605"/>
      <c r="E631" s="3605"/>
      <c r="F631" s="2267" t="s">
        <v>2321</v>
      </c>
      <c r="G631" s="3602">
        <v>6875000</v>
      </c>
      <c r="H631" s="3602"/>
      <c r="I631" s="3602"/>
      <c r="J631" s="3602"/>
      <c r="K631" s="3602"/>
      <c r="L631" s="3602"/>
      <c r="M631" s="3602"/>
      <c r="N631" s="3602"/>
      <c r="O631" s="3602"/>
      <c r="P631" s="3602"/>
      <c r="Q631" s="3602"/>
      <c r="R631" s="3602"/>
    </row>
    <row r="632" spans="1:18" ht="131.25" customHeight="1">
      <c r="A632" s="2051"/>
      <c r="B632" s="2266" t="s">
        <v>2283</v>
      </c>
      <c r="C632" s="2267" t="s">
        <v>563</v>
      </c>
      <c r="D632" s="3605"/>
      <c r="E632" s="3605"/>
      <c r="F632" s="2267" t="s">
        <v>2321</v>
      </c>
      <c r="G632" s="3602">
        <v>7500000</v>
      </c>
      <c r="H632" s="3602"/>
      <c r="I632" s="3602"/>
      <c r="J632" s="3602"/>
      <c r="K632" s="3602"/>
      <c r="L632" s="3602"/>
      <c r="M632" s="3602"/>
      <c r="N632" s="3602"/>
      <c r="O632" s="3602"/>
      <c r="P632" s="3602"/>
      <c r="Q632" s="3602"/>
      <c r="R632" s="3602"/>
    </row>
    <row r="633" spans="1:18" ht="131.25" customHeight="1">
      <c r="A633" s="2051"/>
      <c r="B633" s="2266" t="s">
        <v>2284</v>
      </c>
      <c r="C633" s="2267" t="s">
        <v>563</v>
      </c>
      <c r="D633" s="3605"/>
      <c r="E633" s="3605"/>
      <c r="F633" s="2267" t="s">
        <v>2321</v>
      </c>
      <c r="G633" s="3602">
        <v>8250000</v>
      </c>
      <c r="H633" s="3602"/>
      <c r="I633" s="3602"/>
      <c r="J633" s="3602"/>
      <c r="K633" s="3602"/>
      <c r="L633" s="3602"/>
      <c r="M633" s="3602"/>
      <c r="N633" s="3602"/>
      <c r="O633" s="3602"/>
      <c r="P633" s="3602"/>
      <c r="Q633" s="3602"/>
      <c r="R633" s="3602"/>
    </row>
    <row r="634" spans="1:18" ht="123" customHeight="1">
      <c r="A634" s="2051"/>
      <c r="B634" s="2266" t="s">
        <v>2285</v>
      </c>
      <c r="C634" s="2267" t="s">
        <v>563</v>
      </c>
      <c r="D634" s="3605"/>
      <c r="E634" s="3605"/>
      <c r="F634" s="2267" t="s">
        <v>2321</v>
      </c>
      <c r="G634" s="3602">
        <v>9000000</v>
      </c>
      <c r="H634" s="3602"/>
      <c r="I634" s="3602"/>
      <c r="J634" s="3602"/>
      <c r="K634" s="3602"/>
      <c r="L634" s="3602"/>
      <c r="M634" s="3602"/>
      <c r="N634" s="3602"/>
      <c r="O634" s="3602"/>
      <c r="P634" s="3602"/>
      <c r="Q634" s="3602"/>
      <c r="R634" s="3602"/>
    </row>
    <row r="635" spans="1:18" ht="129.75" customHeight="1">
      <c r="A635" s="2051"/>
      <c r="B635" s="2266" t="s">
        <v>2286</v>
      </c>
      <c r="C635" s="2267" t="s">
        <v>563</v>
      </c>
      <c r="D635" s="3605"/>
      <c r="E635" s="3605"/>
      <c r="F635" s="2267" t="s">
        <v>2321</v>
      </c>
      <c r="G635" s="3602">
        <v>10750000</v>
      </c>
      <c r="H635" s="3602"/>
      <c r="I635" s="3602"/>
      <c r="J635" s="3602"/>
      <c r="K635" s="3602"/>
      <c r="L635" s="3602"/>
      <c r="M635" s="3602"/>
      <c r="N635" s="3602"/>
      <c r="O635" s="3602"/>
      <c r="P635" s="3602"/>
      <c r="Q635" s="3602"/>
      <c r="R635" s="3602"/>
    </row>
    <row r="636" spans="1:18" ht="129.75" customHeight="1">
      <c r="A636" s="2051"/>
      <c r="B636" s="2266" t="s">
        <v>2287</v>
      </c>
      <c r="C636" s="2267" t="s">
        <v>563</v>
      </c>
      <c r="D636" s="3605"/>
      <c r="E636" s="3605"/>
      <c r="F636" s="2267" t="s">
        <v>2321</v>
      </c>
      <c r="G636" s="3602">
        <v>11125000</v>
      </c>
      <c r="H636" s="3602"/>
      <c r="I636" s="3602"/>
      <c r="J636" s="3602"/>
      <c r="K636" s="3602"/>
      <c r="L636" s="3602"/>
      <c r="M636" s="3602"/>
      <c r="N636" s="3602"/>
      <c r="O636" s="3602"/>
      <c r="P636" s="3602"/>
      <c r="Q636" s="3602"/>
      <c r="R636" s="3602"/>
    </row>
    <row r="637" spans="1:18" ht="161.25" customHeight="1">
      <c r="A637" s="2051"/>
      <c r="B637" s="2266" t="s">
        <v>2288</v>
      </c>
      <c r="C637" s="2267" t="s">
        <v>563</v>
      </c>
      <c r="D637" s="3605"/>
      <c r="E637" s="3605"/>
      <c r="F637" s="2267" t="s">
        <v>2322</v>
      </c>
      <c r="G637" s="3602">
        <v>11625000</v>
      </c>
      <c r="H637" s="3602"/>
      <c r="I637" s="3602"/>
      <c r="J637" s="3602"/>
      <c r="K637" s="3602"/>
      <c r="L637" s="3602"/>
      <c r="M637" s="3602"/>
      <c r="N637" s="3602"/>
      <c r="O637" s="3602"/>
      <c r="P637" s="3602"/>
      <c r="Q637" s="3602"/>
      <c r="R637" s="3602"/>
    </row>
    <row r="638" spans="1:18" ht="141" customHeight="1">
      <c r="A638" s="2051"/>
      <c r="B638" s="2266" t="s">
        <v>2289</v>
      </c>
      <c r="C638" s="2267" t="s">
        <v>563</v>
      </c>
      <c r="D638" s="3605"/>
      <c r="E638" s="3605"/>
      <c r="F638" s="2267" t="s">
        <v>2322</v>
      </c>
      <c r="G638" s="3602">
        <v>12000000</v>
      </c>
      <c r="H638" s="3602"/>
      <c r="I638" s="3602"/>
      <c r="J638" s="3602"/>
      <c r="K638" s="3602"/>
      <c r="L638" s="3602">
        <v>12000000</v>
      </c>
      <c r="M638" s="3602"/>
      <c r="N638" s="3602"/>
      <c r="O638" s="3602"/>
      <c r="P638" s="3602"/>
      <c r="Q638" s="3602"/>
      <c r="R638" s="3602"/>
    </row>
    <row r="639" spans="1:18" ht="131.25" customHeight="1">
      <c r="A639" s="2051"/>
      <c r="B639" s="2266" t="s">
        <v>2290</v>
      </c>
      <c r="C639" s="2267" t="s">
        <v>563</v>
      </c>
      <c r="D639" s="3605"/>
      <c r="E639" s="3605"/>
      <c r="F639" s="2267" t="s">
        <v>2322</v>
      </c>
      <c r="G639" s="3602">
        <v>12325000</v>
      </c>
      <c r="H639" s="3602"/>
      <c r="I639" s="3602"/>
      <c r="J639" s="3602"/>
      <c r="K639" s="3602"/>
      <c r="L639" s="3602">
        <v>12325000</v>
      </c>
      <c r="M639" s="3602"/>
      <c r="N639" s="3602"/>
      <c r="O639" s="3602"/>
      <c r="P639" s="3602"/>
      <c r="Q639" s="3602"/>
      <c r="R639" s="3602"/>
    </row>
    <row r="640" spans="1:18" ht="131.25" customHeight="1">
      <c r="A640" s="2051"/>
      <c r="B640" s="2266" t="s">
        <v>2291</v>
      </c>
      <c r="C640" s="2267" t="s">
        <v>563</v>
      </c>
      <c r="D640" s="3605"/>
      <c r="E640" s="3605"/>
      <c r="F640" s="2267" t="s">
        <v>2322</v>
      </c>
      <c r="G640" s="3602">
        <v>12500000</v>
      </c>
      <c r="H640" s="3602"/>
      <c r="I640" s="3602"/>
      <c r="J640" s="3602"/>
      <c r="K640" s="3602"/>
      <c r="L640" s="3602"/>
      <c r="M640" s="3602"/>
      <c r="N640" s="3602"/>
      <c r="O640" s="3602"/>
      <c r="P640" s="3602"/>
      <c r="Q640" s="3602"/>
      <c r="R640" s="3602"/>
    </row>
    <row r="641" spans="1:18" ht="129.75" customHeight="1">
      <c r="A641" s="2051"/>
      <c r="B641" s="2266" t="s">
        <v>2292</v>
      </c>
      <c r="C641" s="2267" t="s">
        <v>563</v>
      </c>
      <c r="D641" s="3605"/>
      <c r="E641" s="3605"/>
      <c r="F641" s="2267" t="s">
        <v>2322</v>
      </c>
      <c r="G641" s="3602">
        <v>13250000</v>
      </c>
      <c r="H641" s="3602"/>
      <c r="I641" s="3602"/>
      <c r="J641" s="3602"/>
      <c r="K641" s="3602"/>
      <c r="L641" s="3602"/>
      <c r="M641" s="3602"/>
      <c r="N641" s="3602"/>
      <c r="O641" s="3602"/>
      <c r="P641" s="3602"/>
      <c r="Q641" s="3602"/>
      <c r="R641" s="3602"/>
    </row>
    <row r="642" spans="1:18" ht="131.25" customHeight="1">
      <c r="A642" s="2051"/>
      <c r="B642" s="2266" t="s">
        <v>2293</v>
      </c>
      <c r="C642" s="2267" t="s">
        <v>563</v>
      </c>
      <c r="D642" s="3605"/>
      <c r="E642" s="3605"/>
      <c r="F642" s="2267" t="s">
        <v>2322</v>
      </c>
      <c r="G642" s="3602">
        <v>13500000</v>
      </c>
      <c r="H642" s="3602"/>
      <c r="I642" s="3602"/>
      <c r="J642" s="3602"/>
      <c r="K642" s="3602"/>
      <c r="L642" s="3602"/>
      <c r="M642" s="3602"/>
      <c r="N642" s="3602"/>
      <c r="O642" s="3602"/>
      <c r="P642" s="3602"/>
      <c r="Q642" s="3602"/>
      <c r="R642" s="3602"/>
    </row>
    <row r="643" spans="1:18" ht="132.75" customHeight="1">
      <c r="A643" s="2051"/>
      <c r="B643" s="2266" t="s">
        <v>2294</v>
      </c>
      <c r="C643" s="2267" t="s">
        <v>563</v>
      </c>
      <c r="D643" s="3605"/>
      <c r="E643" s="3605"/>
      <c r="F643" s="2267" t="s">
        <v>2322</v>
      </c>
      <c r="G643" s="3602">
        <v>13750000</v>
      </c>
      <c r="H643" s="3602"/>
      <c r="I643" s="3602"/>
      <c r="J643" s="3602"/>
      <c r="K643" s="3602"/>
      <c r="L643" s="3602"/>
      <c r="M643" s="3602"/>
      <c r="N643" s="3602"/>
      <c r="O643" s="3602"/>
      <c r="P643" s="3602"/>
      <c r="Q643" s="3602"/>
      <c r="R643" s="3602"/>
    </row>
    <row r="644" spans="1:18" ht="132.75" customHeight="1">
      <c r="A644" s="2051"/>
      <c r="B644" s="2266" t="s">
        <v>2295</v>
      </c>
      <c r="C644" s="2267" t="s">
        <v>563</v>
      </c>
      <c r="D644" s="3605"/>
      <c r="E644" s="3605"/>
      <c r="F644" s="2267" t="s">
        <v>2322</v>
      </c>
      <c r="G644" s="3602">
        <v>15750000</v>
      </c>
      <c r="H644" s="3602"/>
      <c r="I644" s="3602"/>
      <c r="J644" s="3602"/>
      <c r="K644" s="3602"/>
      <c r="L644" s="3602"/>
      <c r="M644" s="3602"/>
      <c r="N644" s="3602"/>
      <c r="O644" s="3602"/>
      <c r="P644" s="3602"/>
      <c r="Q644" s="3602"/>
      <c r="R644" s="3602"/>
    </row>
    <row r="645" spans="1:18" ht="129.75" customHeight="1">
      <c r="A645" s="2051"/>
      <c r="B645" s="2266" t="s">
        <v>2296</v>
      </c>
      <c r="C645" s="2267" t="s">
        <v>563</v>
      </c>
      <c r="D645" s="3605"/>
      <c r="E645" s="3605"/>
      <c r="F645" s="2267" t="s">
        <v>2322</v>
      </c>
      <c r="G645" s="3602">
        <v>16500000</v>
      </c>
      <c r="H645" s="3602"/>
      <c r="I645" s="3602"/>
      <c r="J645" s="3602"/>
      <c r="K645" s="3602"/>
      <c r="L645" s="3602"/>
      <c r="M645" s="3602"/>
      <c r="N645" s="3602"/>
      <c r="O645" s="3602"/>
      <c r="P645" s="3602"/>
      <c r="Q645" s="3602"/>
      <c r="R645" s="3602"/>
    </row>
    <row r="646" spans="1:18" ht="120" customHeight="1">
      <c r="A646" s="2051"/>
      <c r="B646" s="2266" t="s">
        <v>2297</v>
      </c>
      <c r="C646" s="2267" t="s">
        <v>563</v>
      </c>
      <c r="D646" s="3605"/>
      <c r="E646" s="3605"/>
      <c r="F646" s="2267" t="s">
        <v>2322</v>
      </c>
      <c r="G646" s="3602">
        <v>17250000</v>
      </c>
      <c r="H646" s="3602"/>
      <c r="I646" s="3602"/>
      <c r="J646" s="3602"/>
      <c r="K646" s="3602"/>
      <c r="L646" s="3602"/>
      <c r="M646" s="3602"/>
      <c r="N646" s="3602"/>
      <c r="O646" s="3602"/>
      <c r="P646" s="3602"/>
      <c r="Q646" s="3602"/>
      <c r="R646" s="3602"/>
    </row>
    <row r="647" spans="1:18" ht="108.75" customHeight="1">
      <c r="A647" s="2051"/>
      <c r="B647" s="2266" t="s">
        <v>2298</v>
      </c>
      <c r="C647" s="2267" t="s">
        <v>563</v>
      </c>
      <c r="D647" s="3605"/>
      <c r="E647" s="3605"/>
      <c r="F647" s="2267" t="s">
        <v>2322</v>
      </c>
      <c r="G647" s="3602">
        <v>18500000</v>
      </c>
      <c r="H647" s="3602"/>
      <c r="I647" s="3602"/>
      <c r="J647" s="3602"/>
      <c r="K647" s="3602"/>
      <c r="L647" s="3602"/>
      <c r="M647" s="3602"/>
      <c r="N647" s="3602"/>
      <c r="O647" s="3602"/>
      <c r="P647" s="3602"/>
      <c r="Q647" s="3602"/>
      <c r="R647" s="3602"/>
    </row>
    <row r="648" spans="1:18" ht="108.75" customHeight="1">
      <c r="A648" s="2051"/>
      <c r="B648" s="2266" t="s">
        <v>2299</v>
      </c>
      <c r="C648" s="2267" t="s">
        <v>563</v>
      </c>
      <c r="D648" s="3605"/>
      <c r="E648" s="3605"/>
      <c r="F648" s="2267" t="s">
        <v>2322</v>
      </c>
      <c r="G648" s="3602">
        <v>20500000</v>
      </c>
      <c r="H648" s="3602"/>
      <c r="I648" s="3602"/>
      <c r="J648" s="3602"/>
      <c r="K648" s="3602"/>
      <c r="L648" s="3602"/>
      <c r="M648" s="3602"/>
      <c r="N648" s="3602"/>
      <c r="O648" s="3602"/>
      <c r="P648" s="3602"/>
      <c r="Q648" s="3602"/>
      <c r="R648" s="3602"/>
    </row>
    <row r="649" spans="1:18" ht="117" customHeight="1">
      <c r="A649" s="2051"/>
      <c r="B649" s="2266" t="s">
        <v>2300</v>
      </c>
      <c r="C649" s="2267" t="s">
        <v>563</v>
      </c>
      <c r="D649" s="3605"/>
      <c r="E649" s="3605"/>
      <c r="F649" s="2267" t="s">
        <v>2322</v>
      </c>
      <c r="G649" s="3602">
        <v>23360000</v>
      </c>
      <c r="H649" s="3602"/>
      <c r="I649" s="3602"/>
      <c r="J649" s="3602"/>
      <c r="K649" s="3602"/>
      <c r="L649" s="3602"/>
      <c r="M649" s="3602"/>
      <c r="N649" s="3602"/>
      <c r="O649" s="3602"/>
      <c r="P649" s="3602"/>
      <c r="Q649" s="3602"/>
      <c r="R649" s="3602"/>
    </row>
    <row r="650" spans="1:18" ht="122.25" customHeight="1">
      <c r="A650" s="2051"/>
      <c r="B650" s="2266" t="s">
        <v>2301</v>
      </c>
      <c r="C650" s="2267" t="s">
        <v>563</v>
      </c>
      <c r="D650" s="3605" t="s">
        <v>2320</v>
      </c>
      <c r="E650" s="3605"/>
      <c r="F650" s="2267" t="s">
        <v>2323</v>
      </c>
      <c r="G650" s="3602">
        <v>7000000</v>
      </c>
      <c r="H650" s="3602"/>
      <c r="I650" s="3602"/>
      <c r="J650" s="3602"/>
      <c r="K650" s="3602"/>
      <c r="L650" s="3602"/>
      <c r="M650" s="3602"/>
      <c r="N650" s="3602"/>
      <c r="O650" s="3602"/>
      <c r="P650" s="3602"/>
      <c r="Q650" s="3602"/>
      <c r="R650" s="3602"/>
    </row>
    <row r="651" spans="1:18" ht="122.25" customHeight="1">
      <c r="A651" s="2051"/>
      <c r="B651" s="2266" t="s">
        <v>2302</v>
      </c>
      <c r="C651" s="2267" t="s">
        <v>563</v>
      </c>
      <c r="D651" s="3605"/>
      <c r="E651" s="3605"/>
      <c r="F651" s="2267" t="s">
        <v>2324</v>
      </c>
      <c r="G651" s="3602">
        <v>9000000</v>
      </c>
      <c r="H651" s="3602"/>
      <c r="I651" s="3602"/>
      <c r="J651" s="3602"/>
      <c r="K651" s="3602"/>
      <c r="L651" s="3602"/>
      <c r="M651" s="3602"/>
      <c r="N651" s="3602"/>
      <c r="O651" s="3602"/>
      <c r="P651" s="3602"/>
      <c r="Q651" s="3602"/>
      <c r="R651" s="3602"/>
    </row>
    <row r="652" spans="1:18" ht="108" customHeight="1">
      <c r="A652" s="2051"/>
      <c r="B652" s="2266" t="s">
        <v>2303</v>
      </c>
      <c r="C652" s="2267" t="s">
        <v>563</v>
      </c>
      <c r="D652" s="3605"/>
      <c r="E652" s="3605"/>
      <c r="F652" s="2267" t="s">
        <v>2325</v>
      </c>
      <c r="G652" s="3602">
        <v>11400000</v>
      </c>
      <c r="H652" s="3602"/>
      <c r="I652" s="3602"/>
      <c r="J652" s="3602"/>
      <c r="K652" s="3602"/>
      <c r="L652" s="3602"/>
      <c r="M652" s="3602"/>
      <c r="N652" s="3602"/>
      <c r="O652" s="3602"/>
      <c r="P652" s="3602"/>
      <c r="Q652" s="3602"/>
      <c r="R652" s="3602"/>
    </row>
    <row r="653" spans="1:18" ht="108" customHeight="1">
      <c r="A653" s="2051"/>
      <c r="B653" s="2266" t="s">
        <v>2304</v>
      </c>
      <c r="C653" s="2267" t="s">
        <v>563</v>
      </c>
      <c r="D653" s="3605"/>
      <c r="E653" s="3605"/>
      <c r="F653" s="2267" t="s">
        <v>2325</v>
      </c>
      <c r="G653" s="3602">
        <v>12200000</v>
      </c>
      <c r="H653" s="3602"/>
      <c r="I653" s="3602"/>
      <c r="J653" s="3602"/>
      <c r="K653" s="3602"/>
      <c r="L653" s="3602"/>
      <c r="M653" s="3602"/>
      <c r="N653" s="3602"/>
      <c r="O653" s="3602"/>
      <c r="P653" s="3602"/>
      <c r="Q653" s="3602"/>
      <c r="R653" s="3602"/>
    </row>
    <row r="654" spans="1:18" ht="122.25" customHeight="1">
      <c r="A654" s="2051"/>
      <c r="B654" s="2266" t="s">
        <v>2305</v>
      </c>
      <c r="C654" s="2267" t="s">
        <v>563</v>
      </c>
      <c r="D654" s="3605"/>
      <c r="E654" s="3605"/>
      <c r="F654" s="2267" t="s">
        <v>2326</v>
      </c>
      <c r="G654" s="3602">
        <v>13100000</v>
      </c>
      <c r="H654" s="3602"/>
      <c r="I654" s="3602"/>
      <c r="J654" s="3602"/>
      <c r="K654" s="3602"/>
      <c r="L654" s="3602"/>
      <c r="M654" s="3602"/>
      <c r="N654" s="3602"/>
      <c r="O654" s="3602"/>
      <c r="P654" s="3602"/>
      <c r="Q654" s="3602"/>
      <c r="R654" s="3602"/>
    </row>
    <row r="655" spans="1:18" ht="122.25" customHeight="1">
      <c r="A655" s="2051"/>
      <c r="B655" s="2266" t="s">
        <v>2306</v>
      </c>
      <c r="C655" s="2267" t="s">
        <v>563</v>
      </c>
      <c r="D655" s="3605"/>
      <c r="E655" s="3605"/>
      <c r="F655" s="2267" t="s">
        <v>2326</v>
      </c>
      <c r="G655" s="3602">
        <v>13800000</v>
      </c>
      <c r="H655" s="3602"/>
      <c r="I655" s="3602"/>
      <c r="J655" s="3602"/>
      <c r="K655" s="3602"/>
      <c r="L655" s="3602"/>
      <c r="M655" s="3602"/>
      <c r="N655" s="3602"/>
      <c r="O655" s="3602"/>
      <c r="P655" s="3602"/>
      <c r="Q655" s="3602"/>
      <c r="R655" s="3602"/>
    </row>
    <row r="656" spans="1:18" ht="91.5" customHeight="1">
      <c r="A656" s="2051"/>
      <c r="B656" s="2266" t="s">
        <v>2307</v>
      </c>
      <c r="C656" s="2267" t="s">
        <v>563</v>
      </c>
      <c r="D656" s="3605"/>
      <c r="E656" s="3605"/>
      <c r="F656" s="2267" t="s">
        <v>2327</v>
      </c>
      <c r="G656" s="3602">
        <v>16200000</v>
      </c>
      <c r="H656" s="3602"/>
      <c r="I656" s="3602"/>
      <c r="J656" s="3602"/>
      <c r="K656" s="3602"/>
      <c r="L656" s="3602"/>
      <c r="M656" s="3602"/>
      <c r="N656" s="3602"/>
      <c r="O656" s="3602"/>
      <c r="P656" s="3602"/>
      <c r="Q656" s="3602"/>
      <c r="R656" s="3602"/>
    </row>
    <row r="657" spans="1:18" ht="63.75" customHeight="1">
      <c r="A657" s="2051"/>
      <c r="B657" s="2266" t="s">
        <v>2308</v>
      </c>
      <c r="C657" s="2267" t="s">
        <v>563</v>
      </c>
      <c r="D657" s="3605" t="s">
        <v>2320</v>
      </c>
      <c r="E657" s="3605"/>
      <c r="F657" s="2267" t="s">
        <v>2327</v>
      </c>
      <c r="G657" s="3602">
        <v>8220000</v>
      </c>
      <c r="H657" s="3602"/>
      <c r="I657" s="3602"/>
      <c r="J657" s="3602"/>
      <c r="K657" s="3602"/>
      <c r="L657" s="3602"/>
      <c r="M657" s="3602"/>
      <c r="N657" s="3602"/>
      <c r="O657" s="3602"/>
      <c r="P657" s="3602"/>
      <c r="Q657" s="3602"/>
      <c r="R657" s="3602"/>
    </row>
    <row r="658" spans="1:18" ht="63.75" customHeight="1">
      <c r="A658" s="2051"/>
      <c r="B658" s="2266" t="s">
        <v>2309</v>
      </c>
      <c r="C658" s="2267" t="s">
        <v>563</v>
      </c>
      <c r="D658" s="3605"/>
      <c r="E658" s="3605"/>
      <c r="F658" s="2267" t="s">
        <v>2328</v>
      </c>
      <c r="G658" s="3602">
        <v>9298000</v>
      </c>
      <c r="H658" s="3602"/>
      <c r="I658" s="3602"/>
      <c r="J658" s="3602"/>
      <c r="K658" s="3602"/>
      <c r="L658" s="3602"/>
      <c r="M658" s="3602"/>
      <c r="N658" s="3602"/>
      <c r="O658" s="3602"/>
      <c r="P658" s="3602"/>
      <c r="Q658" s="3602"/>
      <c r="R658" s="3602"/>
    </row>
    <row r="659" spans="1:18" ht="63.75" customHeight="1">
      <c r="A659" s="2051"/>
      <c r="B659" s="2266" t="s">
        <v>2310</v>
      </c>
      <c r="C659" s="2267" t="s">
        <v>563</v>
      </c>
      <c r="D659" s="3605"/>
      <c r="E659" s="3605"/>
      <c r="F659" s="2267" t="s">
        <v>2329</v>
      </c>
      <c r="G659" s="3602">
        <v>10586300</v>
      </c>
      <c r="H659" s="3602"/>
      <c r="I659" s="3602"/>
      <c r="J659" s="3602"/>
      <c r="K659" s="3602"/>
      <c r="L659" s="3602"/>
      <c r="M659" s="3602"/>
      <c r="N659" s="3602"/>
      <c r="O659" s="3602"/>
      <c r="P659" s="3602"/>
      <c r="Q659" s="3602"/>
      <c r="R659" s="3602"/>
    </row>
    <row r="660" spans="1:18" ht="63.75" customHeight="1">
      <c r="A660" s="2051"/>
      <c r="B660" s="2266" t="s">
        <v>2311</v>
      </c>
      <c r="C660" s="2267" t="s">
        <v>563</v>
      </c>
      <c r="D660" s="3605"/>
      <c r="E660" s="3605"/>
      <c r="F660" s="2267" t="s">
        <v>2330</v>
      </c>
      <c r="G660" s="3602">
        <v>15250000</v>
      </c>
      <c r="H660" s="3602"/>
      <c r="I660" s="3602"/>
      <c r="J660" s="3602"/>
      <c r="K660" s="3602"/>
      <c r="L660" s="3602"/>
      <c r="M660" s="3602"/>
      <c r="N660" s="3602"/>
      <c r="O660" s="3602"/>
      <c r="P660" s="3602"/>
      <c r="Q660" s="3602"/>
      <c r="R660" s="3602"/>
    </row>
    <row r="661" spans="1:18" ht="63.75" customHeight="1">
      <c r="A661" s="2051"/>
      <c r="B661" s="2266" t="s">
        <v>2312</v>
      </c>
      <c r="C661" s="2267" t="s">
        <v>563</v>
      </c>
      <c r="D661" s="3605"/>
      <c r="E661" s="3605"/>
      <c r="F661" s="2267" t="s">
        <v>2331</v>
      </c>
      <c r="G661" s="3602">
        <v>17950000</v>
      </c>
      <c r="H661" s="3602"/>
      <c r="I661" s="3602"/>
      <c r="J661" s="3602"/>
      <c r="K661" s="3602"/>
      <c r="L661" s="3602"/>
      <c r="M661" s="3602"/>
      <c r="N661" s="3602"/>
      <c r="O661" s="3602"/>
      <c r="P661" s="3602"/>
      <c r="Q661" s="3602"/>
      <c r="R661" s="3602"/>
    </row>
    <row r="662" spans="1:18" ht="63.75" customHeight="1">
      <c r="A662" s="2051"/>
      <c r="B662" s="2266" t="s">
        <v>2313</v>
      </c>
      <c r="C662" s="2267" t="s">
        <v>563</v>
      </c>
      <c r="D662" s="3605"/>
      <c r="E662" s="3605"/>
      <c r="F662" s="2267" t="s">
        <v>2332</v>
      </c>
      <c r="G662" s="3602">
        <v>18972500</v>
      </c>
      <c r="H662" s="3602"/>
      <c r="I662" s="3602"/>
      <c r="J662" s="3602"/>
      <c r="K662" s="3602"/>
      <c r="L662" s="3602"/>
      <c r="M662" s="3602"/>
      <c r="N662" s="3602"/>
      <c r="O662" s="3602"/>
      <c r="P662" s="3602"/>
      <c r="Q662" s="3602"/>
      <c r="R662" s="3602"/>
    </row>
    <row r="663" spans="1:18" ht="63.75" customHeight="1">
      <c r="A663" s="2051"/>
      <c r="B663" s="2266" t="s">
        <v>2314</v>
      </c>
      <c r="C663" s="2267" t="s">
        <v>563</v>
      </c>
      <c r="D663" s="3605"/>
      <c r="E663" s="3605"/>
      <c r="F663" s="2267" t="s">
        <v>2332</v>
      </c>
      <c r="G663" s="3602">
        <v>27150000</v>
      </c>
      <c r="H663" s="3602"/>
      <c r="I663" s="3602"/>
      <c r="J663" s="3602"/>
      <c r="K663" s="3602"/>
      <c r="L663" s="3602"/>
      <c r="M663" s="3602"/>
      <c r="N663" s="3602"/>
      <c r="O663" s="3602"/>
      <c r="P663" s="3602"/>
      <c r="Q663" s="3602"/>
      <c r="R663" s="3602"/>
    </row>
    <row r="664" spans="1:18" ht="63.75" customHeight="1">
      <c r="A664" s="2051"/>
      <c r="B664" s="2266" t="s">
        <v>2315</v>
      </c>
      <c r="C664" s="2267" t="s">
        <v>563</v>
      </c>
      <c r="D664" s="3605"/>
      <c r="E664" s="3605"/>
      <c r="F664" s="2267" t="s">
        <v>2333</v>
      </c>
      <c r="G664" s="3602">
        <v>30500000</v>
      </c>
      <c r="H664" s="3602"/>
      <c r="I664" s="3602"/>
      <c r="J664" s="3602"/>
      <c r="K664" s="3602"/>
      <c r="L664" s="3602"/>
      <c r="M664" s="3602"/>
      <c r="N664" s="3602"/>
      <c r="O664" s="3602"/>
      <c r="P664" s="3602"/>
      <c r="Q664" s="3602"/>
      <c r="R664" s="3602"/>
    </row>
    <row r="665" spans="1:18" ht="63.75" customHeight="1">
      <c r="A665" s="2051"/>
      <c r="B665" s="2266" t="s">
        <v>2316</v>
      </c>
      <c r="C665" s="2267" t="s">
        <v>563</v>
      </c>
      <c r="D665" s="3605"/>
      <c r="E665" s="3605"/>
      <c r="F665" s="2267" t="s">
        <v>2334</v>
      </c>
      <c r="G665" s="3602">
        <v>33500000</v>
      </c>
      <c r="H665" s="3602"/>
      <c r="I665" s="3602"/>
      <c r="J665" s="3602"/>
      <c r="K665" s="3602"/>
      <c r="L665" s="3602"/>
      <c r="M665" s="3602"/>
      <c r="N665" s="3602"/>
      <c r="O665" s="3602"/>
      <c r="P665" s="3602"/>
      <c r="Q665" s="3602"/>
      <c r="R665" s="3602"/>
    </row>
    <row r="666" spans="1:18" ht="119.25" customHeight="1">
      <c r="A666" s="2051"/>
      <c r="B666" s="2266" t="s">
        <v>2317</v>
      </c>
      <c r="C666" s="2267" t="s">
        <v>563</v>
      </c>
      <c r="D666" s="3605" t="s">
        <v>2335</v>
      </c>
      <c r="E666" s="3605"/>
      <c r="F666" s="2264"/>
      <c r="G666" s="3654" t="s">
        <v>2336</v>
      </c>
      <c r="H666" s="3655"/>
      <c r="I666" s="3655"/>
      <c r="J666" s="3655"/>
      <c r="K666" s="3655"/>
      <c r="L666" s="3655"/>
      <c r="M666" s="3655"/>
      <c r="N666" s="3655"/>
      <c r="O666" s="3655"/>
      <c r="P666" s="3655"/>
      <c r="Q666" s="3655"/>
      <c r="R666" s="3656"/>
    </row>
    <row r="667" spans="1:18" ht="183" customHeight="1">
      <c r="A667" s="2051"/>
      <c r="B667" s="2266" t="s">
        <v>2731</v>
      </c>
      <c r="C667" s="2267" t="s">
        <v>2732</v>
      </c>
      <c r="D667" s="3605" t="s">
        <v>2733</v>
      </c>
      <c r="E667" s="3605"/>
      <c r="F667" s="2264"/>
      <c r="G667" s="3602">
        <v>90000000</v>
      </c>
      <c r="H667" s="3602"/>
      <c r="I667" s="3602"/>
      <c r="J667" s="3602"/>
      <c r="K667" s="3602"/>
      <c r="L667" s="3602"/>
      <c r="M667" s="3602"/>
      <c r="N667" s="3602"/>
      <c r="O667" s="3602"/>
      <c r="P667" s="3602"/>
      <c r="Q667" s="3602"/>
      <c r="R667" s="3602"/>
    </row>
    <row r="668" spans="1:18" ht="29.25" customHeight="1">
      <c r="A668" s="2051"/>
      <c r="B668" s="3604" t="s">
        <v>2337</v>
      </c>
      <c r="C668" s="3604"/>
      <c r="D668" s="3604"/>
      <c r="E668" s="3604"/>
      <c r="F668" s="2061"/>
      <c r="G668" s="2061"/>
      <c r="H668" s="2061"/>
      <c r="I668" s="2061"/>
      <c r="J668" s="2061"/>
      <c r="K668" s="2061"/>
      <c r="L668" s="2027"/>
      <c r="M668" s="2061"/>
      <c r="N668" s="2061"/>
      <c r="O668" s="2061"/>
      <c r="P668" s="2061"/>
      <c r="Q668" s="2061"/>
      <c r="R668" s="2061"/>
    </row>
    <row r="669" spans="1:18" ht="63.75" customHeight="1">
      <c r="A669" s="2051"/>
      <c r="B669" s="2266" t="s">
        <v>2338</v>
      </c>
      <c r="C669" s="2267" t="s">
        <v>2339</v>
      </c>
      <c r="D669" s="3605" t="s">
        <v>2345</v>
      </c>
      <c r="E669" s="3605"/>
      <c r="F669" s="2267"/>
      <c r="G669" s="3602">
        <v>5220000</v>
      </c>
      <c r="H669" s="3602"/>
      <c r="I669" s="3602"/>
      <c r="J669" s="3602"/>
      <c r="K669" s="3602"/>
      <c r="L669" s="3602"/>
      <c r="M669" s="3602"/>
      <c r="N669" s="3602"/>
      <c r="O669" s="3602"/>
      <c r="P669" s="3602"/>
      <c r="Q669" s="3602"/>
      <c r="R669" s="3602"/>
    </row>
    <row r="670" spans="1:18" ht="63.75" customHeight="1">
      <c r="A670" s="2051"/>
      <c r="B670" s="2266" t="s">
        <v>2340</v>
      </c>
      <c r="C670" s="2267" t="s">
        <v>2339</v>
      </c>
      <c r="D670" s="3605" t="s">
        <v>2345</v>
      </c>
      <c r="E670" s="3605"/>
      <c r="F670" s="2267"/>
      <c r="G670" s="3602">
        <v>5920000</v>
      </c>
      <c r="H670" s="3602"/>
      <c r="I670" s="3602"/>
      <c r="J670" s="3602"/>
      <c r="K670" s="3602"/>
      <c r="L670" s="3602"/>
      <c r="M670" s="3602"/>
      <c r="N670" s="3602"/>
      <c r="O670" s="3602"/>
      <c r="P670" s="3602"/>
      <c r="Q670" s="3602"/>
      <c r="R670" s="3602"/>
    </row>
    <row r="671" spans="1:18" ht="63.75" customHeight="1">
      <c r="A671" s="2051"/>
      <c r="B671" s="2266" t="s">
        <v>2341</v>
      </c>
      <c r="C671" s="2267" t="s">
        <v>2339</v>
      </c>
      <c r="D671" s="3605" t="s">
        <v>2345</v>
      </c>
      <c r="E671" s="3605"/>
      <c r="F671" s="2267"/>
      <c r="G671" s="3602">
        <v>6310000</v>
      </c>
      <c r="H671" s="3602"/>
      <c r="I671" s="3602"/>
      <c r="J671" s="3602"/>
      <c r="K671" s="3602"/>
      <c r="L671" s="3602"/>
      <c r="M671" s="3602"/>
      <c r="N671" s="3602"/>
      <c r="O671" s="3602"/>
      <c r="P671" s="3602"/>
      <c r="Q671" s="3602"/>
      <c r="R671" s="3602"/>
    </row>
    <row r="672" spans="1:18" ht="63.75" customHeight="1">
      <c r="A672" s="2051"/>
      <c r="B672" s="2266" t="s">
        <v>2342</v>
      </c>
      <c r="C672" s="2267" t="s">
        <v>2339</v>
      </c>
      <c r="D672" s="3605" t="s">
        <v>2345</v>
      </c>
      <c r="E672" s="3605"/>
      <c r="F672" s="2267"/>
      <c r="G672" s="3602">
        <v>8600000</v>
      </c>
      <c r="H672" s="3602"/>
      <c r="I672" s="3602"/>
      <c r="J672" s="3602"/>
      <c r="K672" s="3602"/>
      <c r="L672" s="3602"/>
      <c r="M672" s="3602"/>
      <c r="N672" s="3602"/>
      <c r="O672" s="3602"/>
      <c r="P672" s="3602"/>
      <c r="Q672" s="3602"/>
      <c r="R672" s="3602"/>
    </row>
    <row r="673" spans="1:18" ht="63.75" customHeight="1">
      <c r="A673" s="2051"/>
      <c r="B673" s="2266" t="s">
        <v>2343</v>
      </c>
      <c r="C673" s="2267" t="s">
        <v>2339</v>
      </c>
      <c r="D673" s="3605" t="s">
        <v>2345</v>
      </c>
      <c r="E673" s="3605"/>
      <c r="F673" s="2267"/>
      <c r="G673" s="3602">
        <v>9400000</v>
      </c>
      <c r="H673" s="3602"/>
      <c r="I673" s="3602"/>
      <c r="J673" s="3602"/>
      <c r="K673" s="3602"/>
      <c r="L673" s="3602"/>
      <c r="M673" s="3602"/>
      <c r="N673" s="3602"/>
      <c r="O673" s="3602"/>
      <c r="P673" s="3602"/>
      <c r="Q673" s="3602"/>
      <c r="R673" s="3602"/>
    </row>
    <row r="674" spans="1:18" ht="63.75" customHeight="1">
      <c r="A674" s="2051"/>
      <c r="B674" s="2266" t="s">
        <v>2344</v>
      </c>
      <c r="C674" s="2267" t="s">
        <v>2339</v>
      </c>
      <c r="D674" s="3605" t="s">
        <v>2345</v>
      </c>
      <c r="E674" s="3605"/>
      <c r="F674" s="2267"/>
      <c r="G674" s="3602">
        <v>11700000</v>
      </c>
      <c r="H674" s="3602"/>
      <c r="I674" s="3602"/>
      <c r="J674" s="3602"/>
      <c r="K674" s="3602"/>
      <c r="L674" s="3602"/>
      <c r="M674" s="3602"/>
      <c r="N674" s="3602"/>
      <c r="O674" s="3602"/>
      <c r="P674" s="3602"/>
      <c r="Q674" s="3602"/>
      <c r="R674" s="3602"/>
    </row>
    <row r="675" spans="1:18" ht="36" customHeight="1">
      <c r="A675" s="2051"/>
      <c r="B675" s="3604" t="s">
        <v>2346</v>
      </c>
      <c r="C675" s="3604"/>
      <c r="D675" s="3604"/>
      <c r="E675" s="3604"/>
      <c r="F675" s="2061"/>
      <c r="G675" s="2061"/>
      <c r="H675" s="2061"/>
      <c r="I675" s="2061"/>
      <c r="J675" s="2061"/>
      <c r="K675" s="2061"/>
      <c r="L675" s="2027"/>
      <c r="M675" s="2061"/>
      <c r="N675" s="2061"/>
      <c r="O675" s="2061"/>
      <c r="P675" s="2061"/>
      <c r="Q675" s="2061"/>
      <c r="R675" s="2061"/>
    </row>
    <row r="676" spans="1:18" ht="63.75" customHeight="1">
      <c r="A676" s="2051"/>
      <c r="B676" s="2266" t="s">
        <v>2347</v>
      </c>
      <c r="C676" s="2267" t="s">
        <v>2339</v>
      </c>
      <c r="D676" s="3605" t="s">
        <v>2345</v>
      </c>
      <c r="E676" s="3605"/>
      <c r="F676" s="2267"/>
      <c r="G676" s="3602">
        <v>5800000</v>
      </c>
      <c r="H676" s="3602"/>
      <c r="I676" s="3602"/>
      <c r="J676" s="3602"/>
      <c r="K676" s="3602"/>
      <c r="L676" s="3602"/>
      <c r="M676" s="3602"/>
      <c r="N676" s="3602"/>
      <c r="O676" s="3602"/>
      <c r="P676" s="3602"/>
      <c r="Q676" s="3602"/>
      <c r="R676" s="3602"/>
    </row>
    <row r="677" spans="1:18" ht="63.75" customHeight="1">
      <c r="A677" s="2051"/>
      <c r="B677" s="2266" t="s">
        <v>2348</v>
      </c>
      <c r="C677" s="2267" t="s">
        <v>2339</v>
      </c>
      <c r="D677" s="3605" t="s">
        <v>2345</v>
      </c>
      <c r="E677" s="3605"/>
      <c r="F677" s="2267"/>
      <c r="G677" s="3602">
        <v>6250000</v>
      </c>
      <c r="H677" s="3602"/>
      <c r="I677" s="3602"/>
      <c r="J677" s="3602"/>
      <c r="K677" s="3602"/>
      <c r="L677" s="3602"/>
      <c r="M677" s="3602"/>
      <c r="N677" s="3602"/>
      <c r="O677" s="3602"/>
      <c r="P677" s="3602"/>
      <c r="Q677" s="3602"/>
      <c r="R677" s="3602"/>
    </row>
    <row r="678" spans="1:18" ht="63.75" customHeight="1">
      <c r="A678" s="2051"/>
      <c r="B678" s="2266" t="s">
        <v>2349</v>
      </c>
      <c r="C678" s="2267" t="s">
        <v>2339</v>
      </c>
      <c r="D678" s="3605" t="s">
        <v>2345</v>
      </c>
      <c r="E678" s="3605"/>
      <c r="F678" s="2267"/>
      <c r="G678" s="3602">
        <v>6810000</v>
      </c>
      <c r="H678" s="3602"/>
      <c r="I678" s="3602"/>
      <c r="J678" s="3602"/>
      <c r="K678" s="3602"/>
      <c r="L678" s="3602"/>
      <c r="M678" s="3602"/>
      <c r="N678" s="3602"/>
      <c r="O678" s="3602"/>
      <c r="P678" s="3602"/>
      <c r="Q678" s="3602"/>
      <c r="R678" s="3602"/>
    </row>
    <row r="679" spans="1:18" ht="63.75" customHeight="1">
      <c r="A679" s="2051"/>
      <c r="B679" s="2266" t="s">
        <v>2350</v>
      </c>
      <c r="C679" s="2267" t="s">
        <v>2339</v>
      </c>
      <c r="D679" s="3605" t="s">
        <v>2345</v>
      </c>
      <c r="E679" s="3605"/>
      <c r="F679" s="2267"/>
      <c r="G679" s="3602">
        <v>8820000</v>
      </c>
      <c r="H679" s="3602"/>
      <c r="I679" s="3602"/>
      <c r="J679" s="3602"/>
      <c r="K679" s="3602"/>
      <c r="L679" s="3602"/>
      <c r="M679" s="3602"/>
      <c r="N679" s="3602"/>
      <c r="O679" s="3602"/>
      <c r="P679" s="3602"/>
      <c r="Q679" s="3602"/>
      <c r="R679" s="3602"/>
    </row>
    <row r="680" spans="1:18" ht="63.75" customHeight="1">
      <c r="A680" s="2051"/>
      <c r="B680" s="2266" t="s">
        <v>2351</v>
      </c>
      <c r="C680" s="2267" t="s">
        <v>2339</v>
      </c>
      <c r="D680" s="3605" t="s">
        <v>2345</v>
      </c>
      <c r="E680" s="3605"/>
      <c r="F680" s="2267"/>
      <c r="G680" s="3602">
        <v>9830000</v>
      </c>
      <c r="H680" s="3602"/>
      <c r="I680" s="3602"/>
      <c r="J680" s="3602"/>
      <c r="K680" s="3602"/>
      <c r="L680" s="3602"/>
      <c r="M680" s="3602"/>
      <c r="N680" s="3602"/>
      <c r="O680" s="3602"/>
      <c r="P680" s="3602"/>
      <c r="Q680" s="3602"/>
      <c r="R680" s="3602"/>
    </row>
    <row r="681" spans="1:18" ht="63.75" customHeight="1">
      <c r="A681" s="2051"/>
      <c r="B681" s="2266" t="s">
        <v>2352</v>
      </c>
      <c r="C681" s="2267" t="s">
        <v>2339</v>
      </c>
      <c r="D681" s="3605" t="s">
        <v>2345</v>
      </c>
      <c r="E681" s="3605"/>
      <c r="F681" s="2267"/>
      <c r="G681" s="3602">
        <v>12830000</v>
      </c>
      <c r="H681" s="3602"/>
      <c r="I681" s="3602"/>
      <c r="J681" s="3602"/>
      <c r="K681" s="3602"/>
      <c r="L681" s="3602"/>
      <c r="M681" s="3602"/>
      <c r="N681" s="3602"/>
      <c r="O681" s="3602"/>
      <c r="P681" s="3602"/>
      <c r="Q681" s="3602"/>
      <c r="R681" s="3602"/>
    </row>
    <row r="682" spans="1:18" ht="63.75" customHeight="1">
      <c r="A682" s="2051"/>
      <c r="B682" s="2266" t="s">
        <v>2353</v>
      </c>
      <c r="C682" s="2267" t="s">
        <v>2354</v>
      </c>
      <c r="D682" s="3605" t="s">
        <v>2345</v>
      </c>
      <c r="E682" s="3605"/>
      <c r="F682" s="2267"/>
      <c r="G682" s="3602">
        <v>1890000</v>
      </c>
      <c r="H682" s="3602"/>
      <c r="I682" s="3602"/>
      <c r="J682" s="3602"/>
      <c r="K682" s="3602"/>
      <c r="L682" s="3602"/>
      <c r="M682" s="3602"/>
      <c r="N682" s="3602"/>
      <c r="O682" s="3602"/>
      <c r="P682" s="3602"/>
      <c r="Q682" s="3602"/>
      <c r="R682" s="3602"/>
    </row>
    <row r="683" spans="1:18" ht="63.75" customHeight="1">
      <c r="A683" s="2051"/>
      <c r="B683" s="2266" t="s">
        <v>2355</v>
      </c>
      <c r="C683" s="2267" t="s">
        <v>2354</v>
      </c>
      <c r="D683" s="3605" t="s">
        <v>2345</v>
      </c>
      <c r="E683" s="3605"/>
      <c r="F683" s="2267"/>
      <c r="G683" s="3602">
        <v>1785000</v>
      </c>
      <c r="H683" s="3602"/>
      <c r="I683" s="3602"/>
      <c r="J683" s="3602"/>
      <c r="K683" s="3602"/>
      <c r="L683" s="3602"/>
      <c r="M683" s="3602"/>
      <c r="N683" s="3602"/>
      <c r="O683" s="3602"/>
      <c r="P683" s="3602"/>
      <c r="Q683" s="3602"/>
      <c r="R683" s="3602"/>
    </row>
    <row r="684" spans="1:18" ht="63.75" customHeight="1">
      <c r="A684" s="2051"/>
      <c r="B684" s="2266" t="s">
        <v>2356</v>
      </c>
      <c r="C684" s="2267" t="s">
        <v>2354</v>
      </c>
      <c r="D684" s="3605" t="s">
        <v>2345</v>
      </c>
      <c r="E684" s="3605"/>
      <c r="F684" s="2267"/>
      <c r="G684" s="3602">
        <v>4050000</v>
      </c>
      <c r="H684" s="3602"/>
      <c r="I684" s="3602"/>
      <c r="J684" s="3602"/>
      <c r="K684" s="3602"/>
      <c r="L684" s="3602"/>
      <c r="M684" s="3602"/>
      <c r="N684" s="3602"/>
      <c r="O684" s="3602"/>
      <c r="P684" s="3602"/>
      <c r="Q684" s="3602"/>
      <c r="R684" s="3602"/>
    </row>
    <row r="685" spans="1:18" ht="63.75" customHeight="1">
      <c r="A685" s="2051"/>
      <c r="B685" s="2266" t="s">
        <v>2357</v>
      </c>
      <c r="C685" s="2267" t="s">
        <v>2354</v>
      </c>
      <c r="D685" s="3605" t="s">
        <v>2345</v>
      </c>
      <c r="E685" s="3605"/>
      <c r="F685" s="2267"/>
      <c r="G685" s="3602">
        <v>2390000</v>
      </c>
      <c r="H685" s="3602"/>
      <c r="I685" s="3602"/>
      <c r="J685" s="3602"/>
      <c r="K685" s="3602"/>
      <c r="L685" s="3602"/>
      <c r="M685" s="3602"/>
      <c r="N685" s="3602"/>
      <c r="O685" s="3602"/>
      <c r="P685" s="3602"/>
      <c r="Q685" s="3602"/>
      <c r="R685" s="3602"/>
    </row>
    <row r="686" spans="1:18" ht="63.75" customHeight="1">
      <c r="A686" s="2051"/>
      <c r="B686" s="2266" t="s">
        <v>2358</v>
      </c>
      <c r="C686" s="2267" t="s">
        <v>2354</v>
      </c>
      <c r="D686" s="3605" t="s">
        <v>2345</v>
      </c>
      <c r="E686" s="3605"/>
      <c r="F686" s="2267"/>
      <c r="G686" s="3602">
        <v>2150000</v>
      </c>
      <c r="H686" s="3602"/>
      <c r="I686" s="3602"/>
      <c r="J686" s="3602"/>
      <c r="K686" s="3602"/>
      <c r="L686" s="3602"/>
      <c r="M686" s="3602"/>
      <c r="N686" s="3602"/>
      <c r="O686" s="3602"/>
      <c r="P686" s="3602"/>
      <c r="Q686" s="3602"/>
      <c r="R686" s="3602"/>
    </row>
    <row r="687" spans="1:18" ht="63.75" customHeight="1">
      <c r="A687" s="2051"/>
      <c r="B687" s="2266" t="s">
        <v>2359</v>
      </c>
      <c r="C687" s="2267" t="s">
        <v>2354</v>
      </c>
      <c r="D687" s="3605" t="s">
        <v>2345</v>
      </c>
      <c r="E687" s="3605"/>
      <c r="F687" s="2267"/>
      <c r="G687" s="3602">
        <v>4520000</v>
      </c>
      <c r="H687" s="3602"/>
      <c r="I687" s="3602"/>
      <c r="J687" s="3602"/>
      <c r="K687" s="3602"/>
      <c r="L687" s="3602"/>
      <c r="M687" s="3602"/>
      <c r="N687" s="3602"/>
      <c r="O687" s="3602"/>
      <c r="P687" s="3602"/>
      <c r="Q687" s="3602"/>
      <c r="R687" s="3602"/>
    </row>
    <row r="688" spans="1:18" ht="33.75" customHeight="1">
      <c r="A688" s="2051"/>
      <c r="B688" s="3604" t="s">
        <v>2360</v>
      </c>
      <c r="C688" s="3604"/>
      <c r="D688" s="3604"/>
      <c r="E688" s="3604"/>
      <c r="F688" s="2061"/>
      <c r="G688" s="2061"/>
      <c r="H688" s="2061"/>
      <c r="I688" s="2061"/>
      <c r="J688" s="2061"/>
      <c r="K688" s="2061"/>
      <c r="L688" s="2027"/>
      <c r="M688" s="2061"/>
      <c r="N688" s="2061"/>
      <c r="O688" s="2061"/>
      <c r="P688" s="2061"/>
      <c r="Q688" s="2061"/>
      <c r="R688" s="2061"/>
    </row>
    <row r="689" spans="1:18" ht="63.75" customHeight="1">
      <c r="A689" s="2051"/>
      <c r="B689" s="2266" t="s">
        <v>2361</v>
      </c>
      <c r="C689" s="2267" t="s">
        <v>2362</v>
      </c>
      <c r="D689" s="3605" t="s">
        <v>2345</v>
      </c>
      <c r="E689" s="3605"/>
      <c r="F689" s="2267"/>
      <c r="G689" s="3602">
        <v>1020000</v>
      </c>
      <c r="H689" s="3602"/>
      <c r="I689" s="3602"/>
      <c r="J689" s="3602"/>
      <c r="K689" s="3602"/>
      <c r="L689" s="3602"/>
      <c r="M689" s="3602"/>
      <c r="N689" s="3602"/>
      <c r="O689" s="3602"/>
      <c r="P689" s="3602"/>
      <c r="Q689" s="3602"/>
      <c r="R689" s="3602"/>
    </row>
    <row r="690" spans="1:18" ht="31.5" customHeight="1">
      <c r="A690" s="2051"/>
      <c r="B690" s="3604" t="s">
        <v>2363</v>
      </c>
      <c r="C690" s="3604"/>
      <c r="D690" s="3604"/>
      <c r="E690" s="3604"/>
      <c r="F690" s="2061"/>
      <c r="G690" s="2061"/>
      <c r="H690" s="2061"/>
      <c r="I690" s="2061"/>
      <c r="J690" s="2061"/>
      <c r="K690" s="2061"/>
      <c r="L690" s="2027"/>
      <c r="M690" s="2061"/>
      <c r="N690" s="2061"/>
      <c r="O690" s="2061"/>
      <c r="P690" s="2061"/>
      <c r="Q690" s="2061"/>
      <c r="R690" s="2061"/>
    </row>
    <row r="691" spans="1:18" ht="63.75" customHeight="1">
      <c r="A691" s="2051"/>
      <c r="B691" s="2266" t="s">
        <v>2364</v>
      </c>
      <c r="C691" s="2267" t="s">
        <v>563</v>
      </c>
      <c r="D691" s="3605" t="s">
        <v>2345</v>
      </c>
      <c r="E691" s="3605"/>
      <c r="F691" s="2267"/>
      <c r="G691" s="3602">
        <v>670000</v>
      </c>
      <c r="H691" s="3602"/>
      <c r="I691" s="3602"/>
      <c r="J691" s="3602"/>
      <c r="K691" s="3602"/>
      <c r="L691" s="3602"/>
      <c r="M691" s="3602"/>
      <c r="N691" s="3602"/>
      <c r="O691" s="3602"/>
      <c r="P691" s="3602"/>
      <c r="Q691" s="3602"/>
      <c r="R691" s="3602"/>
    </row>
    <row r="692" spans="1:18" ht="63.75" customHeight="1">
      <c r="A692" s="2051"/>
      <c r="B692" s="2266" t="s">
        <v>2365</v>
      </c>
      <c r="C692" s="2267" t="s">
        <v>563</v>
      </c>
      <c r="D692" s="3605" t="s">
        <v>2345</v>
      </c>
      <c r="E692" s="3605"/>
      <c r="F692" s="2267"/>
      <c r="G692" s="3602">
        <v>650000</v>
      </c>
      <c r="H692" s="3602"/>
      <c r="I692" s="3602"/>
      <c r="J692" s="3602"/>
      <c r="K692" s="3602"/>
      <c r="L692" s="3602"/>
      <c r="M692" s="3602"/>
      <c r="N692" s="3602"/>
      <c r="O692" s="3602"/>
      <c r="P692" s="3602"/>
      <c r="Q692" s="3602"/>
      <c r="R692" s="3602"/>
    </row>
    <row r="693" spans="1:18" ht="63.75" customHeight="1">
      <c r="A693" s="2051"/>
      <c r="B693" s="2266" t="s">
        <v>2366</v>
      </c>
      <c r="C693" s="2267" t="s">
        <v>563</v>
      </c>
      <c r="D693" s="3605" t="s">
        <v>2345</v>
      </c>
      <c r="E693" s="3605"/>
      <c r="F693" s="2267"/>
      <c r="G693" s="3602">
        <v>630000</v>
      </c>
      <c r="H693" s="3602"/>
      <c r="I693" s="3602"/>
      <c r="J693" s="3602"/>
      <c r="K693" s="3602"/>
      <c r="L693" s="3602"/>
      <c r="M693" s="3602"/>
      <c r="N693" s="3602"/>
      <c r="O693" s="3602"/>
      <c r="P693" s="3602"/>
      <c r="Q693" s="3602"/>
      <c r="R693" s="3602"/>
    </row>
    <row r="694" spans="1:18" ht="63.75" customHeight="1">
      <c r="A694" s="2051"/>
      <c r="B694" s="2266" t="s">
        <v>2367</v>
      </c>
      <c r="C694" s="2267" t="s">
        <v>563</v>
      </c>
      <c r="D694" s="3605" t="s">
        <v>2345</v>
      </c>
      <c r="E694" s="3605"/>
      <c r="F694" s="2267"/>
      <c r="G694" s="3602">
        <v>930000</v>
      </c>
      <c r="H694" s="3602"/>
      <c r="I694" s="3602"/>
      <c r="J694" s="3602"/>
      <c r="K694" s="3602"/>
      <c r="L694" s="3602"/>
      <c r="M694" s="3602"/>
      <c r="N694" s="3602"/>
      <c r="O694" s="3602"/>
      <c r="P694" s="3602"/>
      <c r="Q694" s="3602"/>
      <c r="R694" s="3602"/>
    </row>
    <row r="695" spans="1:18" ht="63.75" customHeight="1">
      <c r="A695" s="2051"/>
      <c r="B695" s="2266" t="s">
        <v>2368</v>
      </c>
      <c r="C695" s="2267" t="s">
        <v>563</v>
      </c>
      <c r="D695" s="3605" t="s">
        <v>2345</v>
      </c>
      <c r="E695" s="3605"/>
      <c r="F695" s="2267"/>
      <c r="G695" s="3602">
        <v>970000</v>
      </c>
      <c r="H695" s="3602"/>
      <c r="I695" s="3602"/>
      <c r="J695" s="3602"/>
      <c r="K695" s="3602"/>
      <c r="L695" s="3602"/>
      <c r="M695" s="3602"/>
      <c r="N695" s="3602"/>
      <c r="O695" s="3602"/>
      <c r="P695" s="3602"/>
      <c r="Q695" s="3602"/>
      <c r="R695" s="3602"/>
    </row>
    <row r="696" spans="1:18" ht="48" customHeight="1">
      <c r="A696" s="2051">
        <v>8</v>
      </c>
      <c r="B696" s="3603" t="s">
        <v>2484</v>
      </c>
      <c r="C696" s="3604"/>
      <c r="D696" s="3604"/>
      <c r="E696" s="3604"/>
      <c r="F696" s="3604"/>
      <c r="G696" s="3604"/>
      <c r="H696" s="3604"/>
      <c r="I696" s="3604"/>
      <c r="J696" s="3604"/>
      <c r="K696" s="3604"/>
      <c r="L696" s="3604"/>
      <c r="M696" s="3604"/>
      <c r="N696" s="3604"/>
      <c r="O696" s="3604"/>
      <c r="P696" s="3604"/>
      <c r="Q696" s="3604"/>
      <c r="R696" s="3604"/>
    </row>
    <row r="697" spans="1:18" ht="17.25" customHeight="1">
      <c r="A697" s="2051"/>
      <c r="B697" s="2067"/>
      <c r="C697" s="2264"/>
      <c r="D697" s="2061"/>
      <c r="E697" s="3606" t="s">
        <v>2485</v>
      </c>
      <c r="F697" s="3607"/>
      <c r="G697" s="3607"/>
      <c r="H697" s="3607"/>
      <c r="I697" s="3607"/>
      <c r="J697" s="3607"/>
      <c r="K697" s="3607"/>
      <c r="L697" s="3607"/>
      <c r="M697" s="3607"/>
      <c r="N697" s="3607"/>
      <c r="O697" s="3607"/>
      <c r="P697" s="3607"/>
      <c r="Q697" s="3607"/>
      <c r="R697" s="3608"/>
    </row>
    <row r="698" spans="1:18" ht="16.5" customHeight="1">
      <c r="A698" s="2051"/>
      <c r="B698" s="3603" t="s">
        <v>2516</v>
      </c>
      <c r="C698" s="3604"/>
      <c r="D698" s="3604"/>
      <c r="E698" s="3604"/>
      <c r="F698" s="3604"/>
      <c r="G698" s="3604"/>
      <c r="H698" s="3604"/>
      <c r="I698" s="3604"/>
      <c r="J698" s="3604"/>
      <c r="K698" s="3604"/>
      <c r="L698" s="3604"/>
      <c r="M698" s="3604"/>
      <c r="N698" s="3604"/>
      <c r="O698" s="3604"/>
      <c r="P698" s="3604"/>
      <c r="Q698" s="3604"/>
      <c r="R698" s="3604"/>
    </row>
    <row r="699" spans="1:18" ht="23.25" customHeight="1">
      <c r="A699" s="2050"/>
      <c r="B699" s="2052" t="s">
        <v>2486</v>
      </c>
      <c r="C699" s="2259" t="s">
        <v>2491</v>
      </c>
      <c r="D699" s="2064"/>
      <c r="E699" s="3600"/>
      <c r="F699" s="3601"/>
      <c r="G699" s="3602">
        <v>5542</v>
      </c>
      <c r="H699" s="3602"/>
      <c r="I699" s="3602"/>
      <c r="J699" s="3602"/>
      <c r="K699" s="3602"/>
      <c r="L699" s="3602"/>
      <c r="M699" s="3602"/>
      <c r="N699" s="3602"/>
      <c r="O699" s="3602"/>
      <c r="P699" s="3602"/>
      <c r="Q699" s="3602"/>
      <c r="R699" s="3602"/>
    </row>
    <row r="700" spans="1:18" ht="23.25" customHeight="1">
      <c r="A700" s="2050"/>
      <c r="B700" s="2052" t="s">
        <v>2487</v>
      </c>
      <c r="C700" s="2259" t="s">
        <v>2491</v>
      </c>
      <c r="D700" s="2064"/>
      <c r="E700" s="3600"/>
      <c r="F700" s="3601"/>
      <c r="G700" s="3602">
        <v>8880</v>
      </c>
      <c r="H700" s="3602"/>
      <c r="I700" s="3602"/>
      <c r="J700" s="3602"/>
      <c r="K700" s="3602"/>
      <c r="L700" s="3602"/>
      <c r="M700" s="3602"/>
      <c r="N700" s="3602"/>
      <c r="O700" s="3602"/>
      <c r="P700" s="3602"/>
      <c r="Q700" s="3602"/>
      <c r="R700" s="3602"/>
    </row>
    <row r="701" spans="1:18" ht="23.25" customHeight="1">
      <c r="A701" s="2050"/>
      <c r="B701" s="2052" t="s">
        <v>2488</v>
      </c>
      <c r="C701" s="2259" t="s">
        <v>2491</v>
      </c>
      <c r="D701" s="2064"/>
      <c r="E701" s="3600"/>
      <c r="F701" s="3601"/>
      <c r="G701" s="3602">
        <v>13876</v>
      </c>
      <c r="H701" s="3602"/>
      <c r="I701" s="3602"/>
      <c r="J701" s="3602"/>
      <c r="K701" s="3602"/>
      <c r="L701" s="3602"/>
      <c r="M701" s="3602"/>
      <c r="N701" s="3602"/>
      <c r="O701" s="3602"/>
      <c r="P701" s="3602"/>
      <c r="Q701" s="3602"/>
      <c r="R701" s="3602"/>
    </row>
    <row r="702" spans="1:18" ht="23.25" customHeight="1">
      <c r="A702" s="2050"/>
      <c r="B702" s="2052" t="s">
        <v>2489</v>
      </c>
      <c r="C702" s="2259" t="s">
        <v>2491</v>
      </c>
      <c r="D702" s="2064"/>
      <c r="E702" s="3600"/>
      <c r="F702" s="3601"/>
      <c r="G702" s="3602">
        <v>20313</v>
      </c>
      <c r="H702" s="3602"/>
      <c r="I702" s="3602"/>
      <c r="J702" s="3602"/>
      <c r="K702" s="3602"/>
      <c r="L702" s="3602"/>
      <c r="M702" s="3602"/>
      <c r="N702" s="3602"/>
      <c r="O702" s="3602"/>
      <c r="P702" s="3602"/>
      <c r="Q702" s="3602"/>
      <c r="R702" s="3602"/>
    </row>
    <row r="703" spans="1:18" ht="23.25" customHeight="1">
      <c r="A703" s="2050"/>
      <c r="B703" s="2052" t="s">
        <v>2490</v>
      </c>
      <c r="C703" s="2259" t="s">
        <v>2491</v>
      </c>
      <c r="D703" s="2064"/>
      <c r="E703" s="3600"/>
      <c r="F703" s="3601"/>
      <c r="G703" s="3602">
        <v>34473</v>
      </c>
      <c r="H703" s="3602"/>
      <c r="I703" s="3602"/>
      <c r="J703" s="3602"/>
      <c r="K703" s="3602"/>
      <c r="L703" s="3602"/>
      <c r="M703" s="3602"/>
      <c r="N703" s="3602"/>
      <c r="O703" s="3602"/>
      <c r="P703" s="3602"/>
      <c r="Q703" s="3602"/>
      <c r="R703" s="3602"/>
    </row>
    <row r="704" spans="1:18" ht="16.5" customHeight="1">
      <c r="A704" s="2051"/>
      <c r="B704" s="3603" t="s">
        <v>2517</v>
      </c>
      <c r="C704" s="3604"/>
      <c r="D704" s="3604"/>
      <c r="E704" s="3604"/>
      <c r="F704" s="3604"/>
      <c r="G704" s="3604"/>
      <c r="H704" s="3604"/>
      <c r="I704" s="3604"/>
      <c r="J704" s="3604"/>
      <c r="K704" s="3604"/>
      <c r="L704" s="3604"/>
      <c r="M704" s="3604"/>
      <c r="N704" s="3604"/>
      <c r="O704" s="3604"/>
      <c r="P704" s="3604"/>
      <c r="Q704" s="3604"/>
      <c r="R704" s="3604"/>
    </row>
    <row r="705" spans="1:18" ht="23.25" customHeight="1">
      <c r="A705" s="2050"/>
      <c r="B705" s="2052" t="s">
        <v>2492</v>
      </c>
      <c r="C705" s="2259" t="s">
        <v>2491</v>
      </c>
      <c r="D705" s="2064"/>
      <c r="E705" s="3600"/>
      <c r="F705" s="3601"/>
      <c r="G705" s="3602">
        <v>16473</v>
      </c>
      <c r="H705" s="3602"/>
      <c r="I705" s="3602"/>
      <c r="J705" s="3602"/>
      <c r="K705" s="3602"/>
      <c r="L705" s="3602"/>
      <c r="M705" s="3602"/>
      <c r="N705" s="3602"/>
      <c r="O705" s="3602"/>
      <c r="P705" s="3602"/>
      <c r="Q705" s="3602"/>
      <c r="R705" s="3602"/>
    </row>
    <row r="706" spans="1:18" ht="23.25" customHeight="1">
      <c r="A706" s="2050"/>
      <c r="B706" s="2052" t="s">
        <v>2493</v>
      </c>
      <c r="C706" s="2259" t="s">
        <v>2491</v>
      </c>
      <c r="D706" s="2064"/>
      <c r="E706" s="3600"/>
      <c r="F706" s="3601"/>
      <c r="G706" s="3602">
        <v>23062</v>
      </c>
      <c r="H706" s="3602"/>
      <c r="I706" s="3602"/>
      <c r="J706" s="3602"/>
      <c r="K706" s="3602"/>
      <c r="L706" s="3602"/>
      <c r="M706" s="3602"/>
      <c r="N706" s="3602"/>
      <c r="O706" s="3602"/>
      <c r="P706" s="3602"/>
      <c r="Q706" s="3602"/>
      <c r="R706" s="3602"/>
    </row>
    <row r="707" spans="1:18" ht="23.25" customHeight="1">
      <c r="A707" s="2050"/>
      <c r="B707" s="2052" t="s">
        <v>2494</v>
      </c>
      <c r="C707" s="2259" t="s">
        <v>2491</v>
      </c>
      <c r="D707" s="2064"/>
      <c r="E707" s="3600"/>
      <c r="F707" s="3601"/>
      <c r="G707" s="3602">
        <v>36895</v>
      </c>
      <c r="H707" s="3602"/>
      <c r="I707" s="3602"/>
      <c r="J707" s="3602"/>
      <c r="K707" s="3602"/>
      <c r="L707" s="3602"/>
      <c r="M707" s="3602"/>
      <c r="N707" s="3602"/>
      <c r="O707" s="3602"/>
      <c r="P707" s="3602"/>
      <c r="Q707" s="3602"/>
      <c r="R707" s="3602"/>
    </row>
    <row r="708" spans="1:18" ht="23.25" customHeight="1">
      <c r="A708" s="2050"/>
      <c r="B708" s="2052" t="s">
        <v>2495</v>
      </c>
      <c r="C708" s="2259" t="s">
        <v>2491</v>
      </c>
      <c r="D708" s="2064"/>
      <c r="E708" s="3600"/>
      <c r="F708" s="3601"/>
      <c r="G708" s="3602">
        <v>56575</v>
      </c>
      <c r="H708" s="3602"/>
      <c r="I708" s="3602"/>
      <c r="J708" s="3602"/>
      <c r="K708" s="3602"/>
      <c r="L708" s="3602"/>
      <c r="M708" s="3602"/>
      <c r="N708" s="3602"/>
      <c r="O708" s="3602"/>
      <c r="P708" s="3602"/>
      <c r="Q708" s="3602"/>
      <c r="R708" s="3602"/>
    </row>
    <row r="709" spans="1:18" ht="23.25" customHeight="1">
      <c r="A709" s="2050"/>
      <c r="B709" s="2052" t="s">
        <v>2496</v>
      </c>
      <c r="C709" s="2259" t="s">
        <v>2491</v>
      </c>
      <c r="D709" s="2064"/>
      <c r="E709" s="3600"/>
      <c r="F709" s="3601"/>
      <c r="G709" s="3602">
        <v>85920</v>
      </c>
      <c r="H709" s="3602"/>
      <c r="I709" s="3602"/>
      <c r="J709" s="3602"/>
      <c r="K709" s="3602"/>
      <c r="L709" s="3602"/>
      <c r="M709" s="3602"/>
      <c r="N709" s="3602"/>
      <c r="O709" s="3602"/>
      <c r="P709" s="3602"/>
      <c r="Q709" s="3602"/>
      <c r="R709" s="3602"/>
    </row>
    <row r="710" spans="1:18" ht="16.5" customHeight="1">
      <c r="A710" s="2051"/>
      <c r="B710" s="3603" t="s">
        <v>2518</v>
      </c>
      <c r="C710" s="3604"/>
      <c r="D710" s="3604"/>
      <c r="E710" s="3604"/>
      <c r="F710" s="3604"/>
      <c r="G710" s="3604"/>
      <c r="H710" s="3604"/>
      <c r="I710" s="3604"/>
      <c r="J710" s="3604"/>
      <c r="K710" s="3604"/>
      <c r="L710" s="3604"/>
      <c r="M710" s="3604"/>
      <c r="N710" s="3604"/>
      <c r="O710" s="3604"/>
      <c r="P710" s="3604"/>
      <c r="Q710" s="3604"/>
      <c r="R710" s="3604"/>
    </row>
    <row r="711" spans="1:18" ht="23.25" customHeight="1">
      <c r="A711" s="2050"/>
      <c r="B711" s="2052" t="s">
        <v>2497</v>
      </c>
      <c r="C711" s="2259" t="s">
        <v>2491</v>
      </c>
      <c r="D711" s="2064"/>
      <c r="E711" s="3600"/>
      <c r="F711" s="3601"/>
      <c r="G711" s="3602">
        <v>25876</v>
      </c>
      <c r="H711" s="3602"/>
      <c r="I711" s="3602"/>
      <c r="J711" s="3602"/>
      <c r="K711" s="3602"/>
      <c r="L711" s="3602"/>
      <c r="M711" s="3602"/>
      <c r="N711" s="3602"/>
      <c r="O711" s="3602"/>
      <c r="P711" s="3602"/>
      <c r="Q711" s="3602"/>
      <c r="R711" s="3602"/>
    </row>
    <row r="712" spans="1:18" ht="23.25" customHeight="1">
      <c r="A712" s="2050"/>
      <c r="B712" s="2052" t="s">
        <v>2498</v>
      </c>
      <c r="C712" s="2259" t="s">
        <v>2491</v>
      </c>
      <c r="D712" s="2064"/>
      <c r="E712" s="3600"/>
      <c r="F712" s="3601"/>
      <c r="G712" s="3602">
        <v>35956</v>
      </c>
      <c r="H712" s="3602"/>
      <c r="I712" s="3602"/>
      <c r="J712" s="3602"/>
      <c r="K712" s="3602"/>
      <c r="L712" s="3602"/>
      <c r="M712" s="3602"/>
      <c r="N712" s="3602"/>
      <c r="O712" s="3602"/>
      <c r="P712" s="3602"/>
      <c r="Q712" s="3602"/>
      <c r="R712" s="3602"/>
    </row>
    <row r="713" spans="1:18" ht="23.25" customHeight="1">
      <c r="A713" s="2050"/>
      <c r="B713" s="2052" t="s">
        <v>2499</v>
      </c>
      <c r="C713" s="2259" t="s">
        <v>2491</v>
      </c>
      <c r="D713" s="2064"/>
      <c r="E713" s="3600"/>
      <c r="F713" s="3601"/>
      <c r="G713" s="3602">
        <v>49593</v>
      </c>
      <c r="H713" s="3602"/>
      <c r="I713" s="3602"/>
      <c r="J713" s="3602"/>
      <c r="K713" s="3602"/>
      <c r="L713" s="3602"/>
      <c r="M713" s="3602"/>
      <c r="N713" s="3602"/>
      <c r="O713" s="3602"/>
      <c r="P713" s="3602"/>
      <c r="Q713" s="3602"/>
      <c r="R713" s="3602"/>
    </row>
    <row r="714" spans="1:18" ht="23.25" customHeight="1">
      <c r="A714" s="2050"/>
      <c r="B714" s="2052" t="s">
        <v>2500</v>
      </c>
      <c r="C714" s="2259" t="s">
        <v>2491</v>
      </c>
      <c r="D714" s="2064"/>
      <c r="E714" s="3600"/>
      <c r="F714" s="3601"/>
      <c r="G714" s="3602">
        <v>77782</v>
      </c>
      <c r="H714" s="3602"/>
      <c r="I714" s="3602"/>
      <c r="J714" s="3602"/>
      <c r="K714" s="3602"/>
      <c r="L714" s="3602"/>
      <c r="M714" s="3602"/>
      <c r="N714" s="3602"/>
      <c r="O714" s="3602"/>
      <c r="P714" s="3602"/>
      <c r="Q714" s="3602"/>
      <c r="R714" s="3602"/>
    </row>
    <row r="715" spans="1:18" ht="23.25" customHeight="1">
      <c r="A715" s="2050"/>
      <c r="B715" s="2052" t="s">
        <v>2501</v>
      </c>
      <c r="C715" s="2259" t="s">
        <v>2491</v>
      </c>
      <c r="D715" s="2064"/>
      <c r="E715" s="3600"/>
      <c r="F715" s="3601"/>
      <c r="G715" s="3602">
        <v>118407</v>
      </c>
      <c r="H715" s="3602"/>
      <c r="I715" s="3602"/>
      <c r="J715" s="3602"/>
      <c r="K715" s="3602"/>
      <c r="L715" s="3602"/>
      <c r="M715" s="3602"/>
      <c r="N715" s="3602"/>
      <c r="O715" s="3602"/>
      <c r="P715" s="3602"/>
      <c r="Q715" s="3602"/>
      <c r="R715" s="3602"/>
    </row>
    <row r="716" spans="1:18" ht="16.5" customHeight="1">
      <c r="A716" s="2051"/>
      <c r="B716" s="3603" t="s">
        <v>2519</v>
      </c>
      <c r="C716" s="3604"/>
      <c r="D716" s="3604"/>
      <c r="E716" s="3604"/>
      <c r="F716" s="3604"/>
      <c r="G716" s="3604"/>
      <c r="H716" s="3604"/>
      <c r="I716" s="3604"/>
      <c r="J716" s="3604"/>
      <c r="K716" s="3604"/>
      <c r="L716" s="3604"/>
      <c r="M716" s="3604"/>
      <c r="N716" s="3604"/>
      <c r="O716" s="3604"/>
      <c r="P716" s="3604"/>
      <c r="Q716" s="3604"/>
      <c r="R716" s="3604"/>
    </row>
    <row r="717" spans="1:18" ht="23.25" customHeight="1">
      <c r="A717" s="2050"/>
      <c r="B717" s="2052" t="s">
        <v>2502</v>
      </c>
      <c r="C717" s="2259" t="s">
        <v>2491</v>
      </c>
      <c r="D717" s="2064"/>
      <c r="E717" s="3600"/>
      <c r="F717" s="3601"/>
      <c r="G717" s="3602">
        <v>24611</v>
      </c>
      <c r="H717" s="3602"/>
      <c r="I717" s="3602"/>
      <c r="J717" s="3602"/>
      <c r="K717" s="3602"/>
      <c r="L717" s="3602"/>
      <c r="M717" s="3602"/>
      <c r="N717" s="3602"/>
      <c r="O717" s="3602"/>
      <c r="P717" s="3602"/>
      <c r="Q717" s="3602"/>
      <c r="R717" s="3602"/>
    </row>
    <row r="718" spans="1:18" ht="23.25" customHeight="1">
      <c r="A718" s="2050"/>
      <c r="B718" s="2052" t="s">
        <v>2503</v>
      </c>
      <c r="C718" s="2259" t="s">
        <v>2491</v>
      </c>
      <c r="D718" s="2064"/>
      <c r="E718" s="3600"/>
      <c r="F718" s="3601"/>
      <c r="G718" s="3602">
        <v>35149</v>
      </c>
      <c r="H718" s="3602"/>
      <c r="I718" s="3602"/>
      <c r="J718" s="3602"/>
      <c r="K718" s="3602"/>
      <c r="L718" s="3602"/>
      <c r="M718" s="3602"/>
      <c r="N718" s="3602"/>
      <c r="O718" s="3602"/>
      <c r="P718" s="3602"/>
      <c r="Q718" s="3602"/>
      <c r="R718" s="3602"/>
    </row>
    <row r="719" spans="1:18" ht="23.25" customHeight="1">
      <c r="A719" s="2050"/>
      <c r="B719" s="2052" t="s">
        <v>2504</v>
      </c>
      <c r="C719" s="2259" t="s">
        <v>2491</v>
      </c>
      <c r="D719" s="2064"/>
      <c r="E719" s="3600"/>
      <c r="F719" s="3601"/>
      <c r="G719" s="3602">
        <v>50640</v>
      </c>
      <c r="H719" s="3602"/>
      <c r="I719" s="3602"/>
      <c r="J719" s="3602"/>
      <c r="K719" s="3602"/>
      <c r="L719" s="3602"/>
      <c r="M719" s="3602"/>
      <c r="N719" s="3602"/>
      <c r="O719" s="3602"/>
      <c r="P719" s="3602"/>
      <c r="Q719" s="3602"/>
      <c r="R719" s="3602"/>
    </row>
    <row r="720" spans="1:18" ht="23.25" customHeight="1">
      <c r="A720" s="2050"/>
      <c r="B720" s="2052" t="s">
        <v>2505</v>
      </c>
      <c r="C720" s="2259" t="s">
        <v>2491</v>
      </c>
      <c r="D720" s="2064"/>
      <c r="E720" s="3600"/>
      <c r="F720" s="3601"/>
      <c r="G720" s="3602">
        <v>70560</v>
      </c>
      <c r="H720" s="3602"/>
      <c r="I720" s="3602"/>
      <c r="J720" s="3602"/>
      <c r="K720" s="3602"/>
      <c r="L720" s="3602"/>
      <c r="M720" s="3602"/>
      <c r="N720" s="3602"/>
      <c r="O720" s="3602"/>
      <c r="P720" s="3602"/>
      <c r="Q720" s="3602"/>
      <c r="R720" s="3602"/>
    </row>
    <row r="721" spans="1:18" ht="23.25" customHeight="1">
      <c r="A721" s="2050"/>
      <c r="B721" s="2052" t="s">
        <v>2506</v>
      </c>
      <c r="C721" s="2259" t="s">
        <v>2491</v>
      </c>
      <c r="D721" s="2064"/>
      <c r="E721" s="3600"/>
      <c r="F721" s="3601"/>
      <c r="G721" s="3602">
        <v>114131</v>
      </c>
      <c r="H721" s="3602"/>
      <c r="I721" s="3602"/>
      <c r="J721" s="3602"/>
      <c r="K721" s="3602"/>
      <c r="L721" s="3602"/>
      <c r="M721" s="3602"/>
      <c r="N721" s="3602"/>
      <c r="O721" s="3602"/>
      <c r="P721" s="3602"/>
      <c r="Q721" s="3602"/>
      <c r="R721" s="3602"/>
    </row>
    <row r="722" spans="1:18" ht="16.5" customHeight="1">
      <c r="A722" s="2051"/>
      <c r="B722" s="3603" t="s">
        <v>2520</v>
      </c>
      <c r="C722" s="3604"/>
      <c r="D722" s="3604"/>
      <c r="E722" s="3604"/>
      <c r="F722" s="3604"/>
      <c r="G722" s="3604"/>
      <c r="H722" s="3604"/>
      <c r="I722" s="3604"/>
      <c r="J722" s="3604"/>
      <c r="K722" s="3604"/>
      <c r="L722" s="3604"/>
      <c r="M722" s="3604"/>
      <c r="N722" s="3604"/>
      <c r="O722" s="3604"/>
      <c r="P722" s="3604"/>
      <c r="Q722" s="3604"/>
      <c r="R722" s="3604"/>
    </row>
    <row r="723" spans="1:18" ht="23.25" customHeight="1">
      <c r="A723" s="2050"/>
      <c r="B723" s="2052" t="s">
        <v>2507</v>
      </c>
      <c r="C723" s="2259" t="s">
        <v>2491</v>
      </c>
      <c r="D723" s="2064"/>
      <c r="E723" s="3600"/>
      <c r="F723" s="3601"/>
      <c r="G723" s="3602">
        <v>44684</v>
      </c>
      <c r="H723" s="3602"/>
      <c r="I723" s="3602"/>
      <c r="J723" s="3602"/>
      <c r="K723" s="3602"/>
      <c r="L723" s="3602"/>
      <c r="M723" s="3602"/>
      <c r="N723" s="3602"/>
      <c r="O723" s="3602"/>
      <c r="P723" s="3602"/>
      <c r="Q723" s="3602"/>
      <c r="R723" s="3602"/>
    </row>
    <row r="724" spans="1:18" ht="23.25" customHeight="1">
      <c r="A724" s="2050"/>
      <c r="B724" s="2052" t="s">
        <v>2508</v>
      </c>
      <c r="C724" s="2259" t="s">
        <v>2491</v>
      </c>
      <c r="D724" s="2064"/>
      <c r="E724" s="3600"/>
      <c r="F724" s="3601"/>
      <c r="G724" s="3602">
        <v>63775</v>
      </c>
      <c r="H724" s="3602"/>
      <c r="I724" s="3602"/>
      <c r="J724" s="3602"/>
      <c r="K724" s="3602"/>
      <c r="L724" s="3602"/>
      <c r="M724" s="3602"/>
      <c r="N724" s="3602"/>
      <c r="O724" s="3602"/>
      <c r="P724" s="3602"/>
      <c r="Q724" s="3602"/>
      <c r="R724" s="3602"/>
    </row>
    <row r="725" spans="1:18" ht="23.25" customHeight="1">
      <c r="A725" s="2050"/>
      <c r="B725" s="2052" t="s">
        <v>2509</v>
      </c>
      <c r="C725" s="2259" t="s">
        <v>2491</v>
      </c>
      <c r="D725" s="2064"/>
      <c r="E725" s="3600"/>
      <c r="F725" s="3601"/>
      <c r="G725" s="3602">
        <v>88669</v>
      </c>
      <c r="H725" s="3602"/>
      <c r="I725" s="3602"/>
      <c r="J725" s="3602"/>
      <c r="K725" s="3602"/>
      <c r="L725" s="3602"/>
      <c r="M725" s="3602"/>
      <c r="N725" s="3602"/>
      <c r="O725" s="3602"/>
      <c r="P725" s="3602"/>
      <c r="Q725" s="3602"/>
      <c r="R725" s="3602"/>
    </row>
    <row r="726" spans="1:18" ht="23.25" customHeight="1">
      <c r="A726" s="2050"/>
      <c r="B726" s="2052" t="s">
        <v>2510</v>
      </c>
      <c r="C726" s="2259" t="s">
        <v>2491</v>
      </c>
      <c r="D726" s="2064"/>
      <c r="E726" s="3600"/>
      <c r="F726" s="3601"/>
      <c r="G726" s="3602">
        <v>136407</v>
      </c>
      <c r="H726" s="3602"/>
      <c r="I726" s="3602"/>
      <c r="J726" s="3602"/>
      <c r="K726" s="3602"/>
      <c r="L726" s="3602"/>
      <c r="M726" s="3602"/>
      <c r="N726" s="3602"/>
      <c r="O726" s="3602"/>
      <c r="P726" s="3602"/>
      <c r="Q726" s="3602"/>
      <c r="R726" s="3602"/>
    </row>
    <row r="727" spans="1:18" ht="23.25" customHeight="1">
      <c r="A727" s="2050"/>
      <c r="B727" s="2052" t="s">
        <v>2511</v>
      </c>
      <c r="C727" s="2259" t="s">
        <v>2491</v>
      </c>
      <c r="D727" s="2064"/>
      <c r="E727" s="3600"/>
      <c r="F727" s="3601"/>
      <c r="G727" s="3602">
        <v>205440</v>
      </c>
      <c r="H727" s="3602"/>
      <c r="I727" s="3602"/>
      <c r="J727" s="3602"/>
      <c r="K727" s="3602"/>
      <c r="L727" s="3602"/>
      <c r="M727" s="3602"/>
      <c r="N727" s="3602"/>
      <c r="O727" s="3602"/>
      <c r="P727" s="3602"/>
      <c r="Q727" s="3602"/>
      <c r="R727" s="3602"/>
    </row>
    <row r="728" spans="1:18" ht="64.5" customHeight="1">
      <c r="A728" s="2051">
        <v>9</v>
      </c>
      <c r="B728" s="3603" t="s">
        <v>2532</v>
      </c>
      <c r="C728" s="3604"/>
      <c r="D728" s="3604"/>
      <c r="E728" s="3604"/>
      <c r="F728" s="3604"/>
      <c r="G728" s="3604"/>
      <c r="H728" s="3604"/>
      <c r="I728" s="3604"/>
      <c r="J728" s="3604"/>
      <c r="K728" s="3604"/>
      <c r="L728" s="3604"/>
      <c r="M728" s="3604"/>
      <c r="N728" s="3604"/>
      <c r="O728" s="3604"/>
      <c r="P728" s="3604"/>
      <c r="Q728" s="3604"/>
      <c r="R728" s="3604"/>
    </row>
    <row r="729" spans="1:18" ht="28.5" customHeight="1">
      <c r="A729" s="2051"/>
      <c r="B729" s="2260"/>
      <c r="C729" s="3611" t="s">
        <v>2533</v>
      </c>
      <c r="D729" s="3611"/>
      <c r="E729" s="3611"/>
      <c r="F729" s="3611"/>
      <c r="G729" s="3611"/>
      <c r="H729" s="3611"/>
      <c r="I729" s="3611"/>
      <c r="J729" s="3611"/>
      <c r="K729" s="3611"/>
      <c r="L729" s="3611"/>
      <c r="M729" s="3611"/>
      <c r="N729" s="3611"/>
      <c r="O729" s="3611"/>
      <c r="P729" s="3611"/>
      <c r="Q729" s="3611"/>
      <c r="R729" s="3611"/>
    </row>
    <row r="730" spans="1:18" ht="38.25" customHeight="1">
      <c r="A730" s="2051"/>
      <c r="B730" s="2098" t="s">
        <v>2546</v>
      </c>
      <c r="C730" s="2265"/>
      <c r="D730" s="2264" t="s">
        <v>2534</v>
      </c>
      <c r="E730" s="2061"/>
      <c r="F730" s="2061"/>
      <c r="G730" s="2061"/>
      <c r="H730" s="2061"/>
      <c r="I730" s="2061"/>
      <c r="J730" s="2061"/>
      <c r="K730" s="2061"/>
      <c r="L730" s="2027"/>
      <c r="M730" s="2061"/>
      <c r="N730" s="2061"/>
      <c r="O730" s="2061"/>
      <c r="P730" s="2061"/>
      <c r="Q730" s="2061"/>
      <c r="R730" s="2061"/>
    </row>
    <row r="731" spans="1:18" s="1802" customFormat="1" ht="63" customHeight="1">
      <c r="A731" s="2051"/>
      <c r="B731" s="2266" t="s">
        <v>2543</v>
      </c>
      <c r="C731" s="2267" t="s">
        <v>2339</v>
      </c>
      <c r="D731" s="2061"/>
      <c r="E731" s="2066">
        <v>3980000</v>
      </c>
      <c r="F731" s="2264"/>
      <c r="G731" s="2066">
        <v>3980000</v>
      </c>
      <c r="H731" s="2066">
        <v>3980000</v>
      </c>
      <c r="I731" s="2066">
        <v>3980000</v>
      </c>
      <c r="J731" s="2066">
        <v>3980000</v>
      </c>
      <c r="K731" s="2066">
        <v>3980000</v>
      </c>
      <c r="L731" s="2066">
        <v>3980000</v>
      </c>
      <c r="M731" s="2066">
        <v>3980000</v>
      </c>
      <c r="N731" s="2066">
        <v>3980000</v>
      </c>
      <c r="O731" s="2066">
        <v>3980000</v>
      </c>
      <c r="P731" s="2066">
        <v>3980000</v>
      </c>
      <c r="Q731" s="2066">
        <v>3980000</v>
      </c>
      <c r="R731" s="2066">
        <v>3980000</v>
      </c>
    </row>
    <row r="732" spans="1:18" ht="63" customHeight="1">
      <c r="A732" s="2051"/>
      <c r="B732" s="2266" t="s">
        <v>2544</v>
      </c>
      <c r="C732" s="2267" t="s">
        <v>2339</v>
      </c>
      <c r="D732" s="2064"/>
      <c r="E732" s="2066">
        <v>4200000</v>
      </c>
      <c r="F732" s="2267"/>
      <c r="G732" s="2066">
        <v>4200000</v>
      </c>
      <c r="H732" s="2066">
        <v>4200000</v>
      </c>
      <c r="I732" s="2066">
        <v>4200000</v>
      </c>
      <c r="J732" s="2066">
        <v>4200000</v>
      </c>
      <c r="K732" s="2066">
        <v>4200000</v>
      </c>
      <c r="L732" s="2066">
        <v>4200000</v>
      </c>
      <c r="M732" s="2066">
        <v>4200000</v>
      </c>
      <c r="N732" s="2066">
        <v>4200000</v>
      </c>
      <c r="O732" s="2066">
        <v>4200000</v>
      </c>
      <c r="P732" s="2066">
        <v>4200000</v>
      </c>
      <c r="Q732" s="2066">
        <v>4200000</v>
      </c>
      <c r="R732" s="2066">
        <v>4200000</v>
      </c>
    </row>
    <row r="733" spans="1:18" ht="63" customHeight="1">
      <c r="A733" s="2051"/>
      <c r="B733" s="2266" t="s">
        <v>2545</v>
      </c>
      <c r="C733" s="2267" t="s">
        <v>2339</v>
      </c>
      <c r="D733" s="2064"/>
      <c r="E733" s="2066">
        <v>4450000</v>
      </c>
      <c r="F733" s="2267"/>
      <c r="G733" s="2066">
        <v>4450000</v>
      </c>
      <c r="H733" s="2066">
        <v>4450000</v>
      </c>
      <c r="I733" s="2066">
        <v>4450000</v>
      </c>
      <c r="J733" s="2066">
        <v>4450000</v>
      </c>
      <c r="K733" s="2066">
        <v>4450000</v>
      </c>
      <c r="L733" s="2066">
        <v>4450000</v>
      </c>
      <c r="M733" s="2066">
        <v>4450000</v>
      </c>
      <c r="N733" s="2066">
        <v>4450000</v>
      </c>
      <c r="O733" s="2066">
        <v>4450000</v>
      </c>
      <c r="P733" s="2066">
        <v>4450000</v>
      </c>
      <c r="Q733" s="2066">
        <v>4450000</v>
      </c>
      <c r="R733" s="2066">
        <v>4450000</v>
      </c>
    </row>
    <row r="734" spans="1:18" ht="38.25" customHeight="1">
      <c r="A734" s="2051"/>
      <c r="B734" s="2098" t="s">
        <v>2554</v>
      </c>
      <c r="C734" s="2265"/>
      <c r="D734" s="2264" t="s">
        <v>2534</v>
      </c>
      <c r="E734" s="2061"/>
      <c r="F734" s="2061"/>
      <c r="G734" s="2061"/>
      <c r="H734" s="2061"/>
      <c r="I734" s="2061"/>
      <c r="J734" s="2061"/>
      <c r="K734" s="2061"/>
      <c r="L734" s="2027"/>
      <c r="M734" s="2061"/>
      <c r="N734" s="2061"/>
      <c r="O734" s="2061"/>
      <c r="P734" s="2061"/>
      <c r="Q734" s="2061"/>
      <c r="R734" s="2061"/>
    </row>
    <row r="735" spans="1:18" ht="79.5" customHeight="1">
      <c r="A735" s="2051"/>
      <c r="B735" s="2266" t="s">
        <v>2547</v>
      </c>
      <c r="C735" s="2267" t="s">
        <v>2339</v>
      </c>
      <c r="D735" s="2064"/>
      <c r="E735" s="2066">
        <v>5540000</v>
      </c>
      <c r="F735" s="2267"/>
      <c r="G735" s="2066">
        <v>5540000</v>
      </c>
      <c r="H735" s="2066">
        <v>5540000</v>
      </c>
      <c r="I735" s="2066">
        <v>5540000</v>
      </c>
      <c r="J735" s="2066">
        <v>5540000</v>
      </c>
      <c r="K735" s="2066">
        <v>5540000</v>
      </c>
      <c r="L735" s="2066">
        <v>5540000</v>
      </c>
      <c r="M735" s="2066">
        <v>5540000</v>
      </c>
      <c r="N735" s="2066">
        <v>5540000</v>
      </c>
      <c r="O735" s="2066">
        <v>5540000</v>
      </c>
      <c r="P735" s="2066">
        <v>5540000</v>
      </c>
      <c r="Q735" s="2066">
        <v>5540000</v>
      </c>
      <c r="R735" s="2066">
        <v>5540000</v>
      </c>
    </row>
    <row r="736" spans="1:18" ht="79.5" customHeight="1">
      <c r="A736" s="2051"/>
      <c r="B736" s="2266" t="s">
        <v>2548</v>
      </c>
      <c r="C736" s="2267" t="s">
        <v>2339</v>
      </c>
      <c r="D736" s="2064"/>
      <c r="E736" s="2066">
        <v>5720000</v>
      </c>
      <c r="F736" s="2267"/>
      <c r="G736" s="2066">
        <v>5720000</v>
      </c>
      <c r="H736" s="2066">
        <v>5720000</v>
      </c>
      <c r="I736" s="2066">
        <v>5720000</v>
      </c>
      <c r="J736" s="2066">
        <v>5720000</v>
      </c>
      <c r="K736" s="2066">
        <v>5720000</v>
      </c>
      <c r="L736" s="2066">
        <v>5720000</v>
      </c>
      <c r="M736" s="2066">
        <v>5720000</v>
      </c>
      <c r="N736" s="2066">
        <v>5720000</v>
      </c>
      <c r="O736" s="2066">
        <v>5720000</v>
      </c>
      <c r="P736" s="2066">
        <v>5720000</v>
      </c>
      <c r="Q736" s="2066">
        <v>5720000</v>
      </c>
      <c r="R736" s="2066">
        <v>5720000</v>
      </c>
    </row>
    <row r="737" spans="1:18" ht="79.5" customHeight="1">
      <c r="A737" s="2051"/>
      <c r="B737" s="2266" t="s">
        <v>2549</v>
      </c>
      <c r="C737" s="2267" t="s">
        <v>2339</v>
      </c>
      <c r="D737" s="2064"/>
      <c r="E737" s="2066">
        <v>5980000</v>
      </c>
      <c r="F737" s="2267"/>
      <c r="G737" s="2066">
        <v>5980000</v>
      </c>
      <c r="H737" s="2066">
        <v>5980000</v>
      </c>
      <c r="I737" s="2066">
        <v>5980000</v>
      </c>
      <c r="J737" s="2066">
        <v>5980000</v>
      </c>
      <c r="K737" s="2066">
        <v>5980000</v>
      </c>
      <c r="L737" s="2066">
        <v>5980000</v>
      </c>
      <c r="M737" s="2066">
        <v>5980000</v>
      </c>
      <c r="N737" s="2066">
        <v>5980000</v>
      </c>
      <c r="O737" s="2066">
        <v>5980000</v>
      </c>
      <c r="P737" s="2066">
        <v>5980000</v>
      </c>
      <c r="Q737" s="2066">
        <v>5980000</v>
      </c>
      <c r="R737" s="2066">
        <v>5980000</v>
      </c>
    </row>
    <row r="738" spans="1:18" ht="79.5" customHeight="1">
      <c r="A738" s="2051"/>
      <c r="B738" s="2266" t="s">
        <v>2550</v>
      </c>
      <c r="C738" s="2267" t="s">
        <v>2339</v>
      </c>
      <c r="D738" s="2064"/>
      <c r="E738" s="2066">
        <v>6120000</v>
      </c>
      <c r="F738" s="2267"/>
      <c r="G738" s="2066">
        <v>6120000</v>
      </c>
      <c r="H738" s="2066">
        <v>6120000</v>
      </c>
      <c r="I738" s="2066">
        <v>6120000</v>
      </c>
      <c r="J738" s="2066">
        <v>6120000</v>
      </c>
      <c r="K738" s="2066">
        <v>6120000</v>
      </c>
      <c r="L738" s="2066">
        <v>6120000</v>
      </c>
      <c r="M738" s="2066">
        <v>6120000</v>
      </c>
      <c r="N738" s="2066">
        <v>6120000</v>
      </c>
      <c r="O738" s="2066">
        <v>6120000</v>
      </c>
      <c r="P738" s="2066">
        <v>6120000</v>
      </c>
      <c r="Q738" s="2066">
        <v>6120000</v>
      </c>
      <c r="R738" s="2066">
        <v>6120000</v>
      </c>
    </row>
    <row r="739" spans="1:18" ht="79.5" customHeight="1">
      <c r="A739" s="2051"/>
      <c r="B739" s="2266" t="s">
        <v>2551</v>
      </c>
      <c r="C739" s="2267" t="s">
        <v>2339</v>
      </c>
      <c r="D739" s="2064"/>
      <c r="E739" s="2066">
        <v>8156000</v>
      </c>
      <c r="F739" s="2267"/>
      <c r="G739" s="2066">
        <v>8156000</v>
      </c>
      <c r="H739" s="2066">
        <v>8156000</v>
      </c>
      <c r="I739" s="2066">
        <v>8156000</v>
      </c>
      <c r="J739" s="2066">
        <v>8156000</v>
      </c>
      <c r="K739" s="2066">
        <v>8156000</v>
      </c>
      <c r="L739" s="2066">
        <v>8156000</v>
      </c>
      <c r="M739" s="2066">
        <v>8156000</v>
      </c>
      <c r="N739" s="2066">
        <v>8156000</v>
      </c>
      <c r="O739" s="2066">
        <v>8156000</v>
      </c>
      <c r="P739" s="2066">
        <v>8156000</v>
      </c>
      <c r="Q739" s="2066">
        <v>8156000</v>
      </c>
      <c r="R739" s="2066">
        <v>8156000</v>
      </c>
    </row>
    <row r="740" spans="1:18" ht="79.5" customHeight="1">
      <c r="A740" s="2051"/>
      <c r="B740" s="2266" t="s">
        <v>2552</v>
      </c>
      <c r="C740" s="2267" t="s">
        <v>2339</v>
      </c>
      <c r="D740" s="2064"/>
      <c r="E740" s="2066">
        <v>9120000</v>
      </c>
      <c r="F740" s="2267"/>
      <c r="G740" s="2066">
        <v>9120000</v>
      </c>
      <c r="H740" s="2066">
        <v>9120000</v>
      </c>
      <c r="I740" s="2066">
        <v>9120000</v>
      </c>
      <c r="J740" s="2066">
        <v>9120000</v>
      </c>
      <c r="K740" s="2066">
        <v>9120000</v>
      </c>
      <c r="L740" s="2066">
        <v>9120000</v>
      </c>
      <c r="M740" s="2066">
        <v>9120000</v>
      </c>
      <c r="N740" s="2066">
        <v>9120000</v>
      </c>
      <c r="O740" s="2066">
        <v>9120000</v>
      </c>
      <c r="P740" s="2066">
        <v>9120000</v>
      </c>
      <c r="Q740" s="2066">
        <v>9120000</v>
      </c>
      <c r="R740" s="2066">
        <v>9120000</v>
      </c>
    </row>
    <row r="741" spans="1:18" ht="79.5" customHeight="1">
      <c r="A741" s="2051"/>
      <c r="B741" s="2266" t="s">
        <v>2553</v>
      </c>
      <c r="C741" s="2267" t="s">
        <v>2339</v>
      </c>
      <c r="D741" s="2064"/>
      <c r="E741" s="2066">
        <v>11230000</v>
      </c>
      <c r="F741" s="2267"/>
      <c r="G741" s="2066">
        <v>11230000</v>
      </c>
      <c r="H741" s="2066">
        <v>11230000</v>
      </c>
      <c r="I741" s="2066">
        <v>11230000</v>
      </c>
      <c r="J741" s="2066">
        <v>11230000</v>
      </c>
      <c r="K741" s="2066">
        <v>11230000</v>
      </c>
      <c r="L741" s="2066">
        <v>11230000</v>
      </c>
      <c r="M741" s="2066">
        <v>11230000</v>
      </c>
      <c r="N741" s="2066">
        <v>11230000</v>
      </c>
      <c r="O741" s="2066">
        <v>11230000</v>
      </c>
      <c r="P741" s="2066">
        <v>11230000</v>
      </c>
      <c r="Q741" s="2066">
        <v>11230000</v>
      </c>
      <c r="R741" s="2066">
        <v>11230000</v>
      </c>
    </row>
    <row r="742" spans="1:18" ht="61.5" customHeight="1">
      <c r="A742" s="2051"/>
      <c r="B742" s="2260" t="s">
        <v>2557</v>
      </c>
      <c r="C742" s="2267"/>
      <c r="D742" s="2129" t="s">
        <v>2534</v>
      </c>
      <c r="E742" s="2064"/>
      <c r="F742" s="2267"/>
      <c r="G742" s="2066"/>
      <c r="H742" s="2066"/>
      <c r="I742" s="2066"/>
      <c r="J742" s="2066"/>
      <c r="K742" s="2066"/>
      <c r="L742" s="2066"/>
      <c r="M742" s="2066"/>
      <c r="N742" s="2066"/>
      <c r="O742" s="2066"/>
      <c r="P742" s="2066"/>
      <c r="Q742" s="2066"/>
      <c r="R742" s="2066"/>
    </row>
    <row r="743" spans="1:18" ht="97.5" customHeight="1">
      <c r="A743" s="2051"/>
      <c r="B743" s="2266" t="s">
        <v>2555</v>
      </c>
      <c r="C743" s="2267" t="s">
        <v>2339</v>
      </c>
      <c r="D743" s="2064"/>
      <c r="E743" s="2066">
        <v>3870000</v>
      </c>
      <c r="F743" s="2066">
        <v>3870000</v>
      </c>
      <c r="G743" s="2066">
        <v>3870000</v>
      </c>
      <c r="H743" s="2066">
        <v>3870000</v>
      </c>
      <c r="I743" s="2066">
        <v>3870000</v>
      </c>
      <c r="J743" s="2066">
        <v>3870000</v>
      </c>
      <c r="K743" s="2066">
        <v>3870000</v>
      </c>
      <c r="L743" s="2066">
        <v>3870000</v>
      </c>
      <c r="M743" s="2066">
        <v>3870000</v>
      </c>
      <c r="N743" s="2066">
        <v>3870000</v>
      </c>
      <c r="O743" s="2066">
        <v>3870000</v>
      </c>
      <c r="P743" s="2066">
        <v>3870000</v>
      </c>
      <c r="Q743" s="2066">
        <v>3870000</v>
      </c>
      <c r="R743" s="2066">
        <v>3870000</v>
      </c>
    </row>
    <row r="744" spans="1:18" ht="97.5" customHeight="1">
      <c r="A744" s="2051"/>
      <c r="B744" s="2266" t="s">
        <v>2556</v>
      </c>
      <c r="C744" s="2267" t="s">
        <v>2339</v>
      </c>
      <c r="D744" s="2064"/>
      <c r="E744" s="2066">
        <v>3990000</v>
      </c>
      <c r="F744" s="2066">
        <v>3990000</v>
      </c>
      <c r="G744" s="2066">
        <v>3990000</v>
      </c>
      <c r="H744" s="2066">
        <v>3990000</v>
      </c>
      <c r="I744" s="2066">
        <v>3990000</v>
      </c>
      <c r="J744" s="2066">
        <v>3990000</v>
      </c>
      <c r="K744" s="2066">
        <v>3990000</v>
      </c>
      <c r="L744" s="2066">
        <v>3990000</v>
      </c>
      <c r="M744" s="2066">
        <v>3990000</v>
      </c>
      <c r="N744" s="2066">
        <v>3990000</v>
      </c>
      <c r="O744" s="2066">
        <v>3990000</v>
      </c>
      <c r="P744" s="2066">
        <v>3990000</v>
      </c>
      <c r="Q744" s="2066">
        <v>3990000</v>
      </c>
      <c r="R744" s="2066">
        <v>3990000</v>
      </c>
    </row>
    <row r="745" spans="1:18" ht="51.75" customHeight="1">
      <c r="A745" s="2051"/>
      <c r="B745" s="2260" t="s">
        <v>2565</v>
      </c>
      <c r="C745" s="2267"/>
      <c r="D745" s="2129" t="s">
        <v>2534</v>
      </c>
      <c r="E745" s="2064"/>
      <c r="F745" s="2064"/>
      <c r="G745" s="2064"/>
      <c r="H745" s="2064"/>
      <c r="I745" s="2064"/>
      <c r="J745" s="2064"/>
      <c r="K745" s="2064"/>
      <c r="L745" s="2064"/>
      <c r="M745" s="2064"/>
      <c r="N745" s="2064"/>
      <c r="O745" s="2064"/>
      <c r="P745" s="2064"/>
      <c r="Q745" s="2064"/>
      <c r="R745" s="2064"/>
    </row>
    <row r="746" spans="1:18" ht="70.5" customHeight="1">
      <c r="A746" s="2051"/>
      <c r="B746" s="2266" t="s">
        <v>2558</v>
      </c>
      <c r="C746" s="2267" t="s">
        <v>2339</v>
      </c>
      <c r="D746" s="2064"/>
      <c r="E746" s="2066">
        <v>3890000</v>
      </c>
      <c r="F746" s="2066"/>
      <c r="G746" s="2066">
        <v>3890000</v>
      </c>
      <c r="H746" s="2066">
        <v>3890000</v>
      </c>
      <c r="I746" s="2066">
        <v>3890000</v>
      </c>
      <c r="J746" s="2066">
        <v>3890000</v>
      </c>
      <c r="K746" s="2066">
        <v>3890000</v>
      </c>
      <c r="L746" s="2066">
        <v>3890000</v>
      </c>
      <c r="M746" s="2066">
        <v>3890000</v>
      </c>
      <c r="N746" s="2066">
        <v>3890000</v>
      </c>
      <c r="O746" s="2066">
        <v>3890000</v>
      </c>
      <c r="P746" s="2066">
        <v>3890000</v>
      </c>
      <c r="Q746" s="2066">
        <v>3890000</v>
      </c>
      <c r="R746" s="2066">
        <v>3890000</v>
      </c>
    </row>
    <row r="747" spans="1:18" ht="70.5" customHeight="1">
      <c r="A747" s="2051"/>
      <c r="B747" s="2266" t="s">
        <v>2559</v>
      </c>
      <c r="C747" s="2267" t="s">
        <v>2339</v>
      </c>
      <c r="D747" s="2064"/>
      <c r="E747" s="2066">
        <v>5920000</v>
      </c>
      <c r="F747" s="2066"/>
      <c r="G747" s="2066">
        <v>5920000</v>
      </c>
      <c r="H747" s="2066">
        <v>5920000</v>
      </c>
      <c r="I747" s="2066">
        <v>5920000</v>
      </c>
      <c r="J747" s="2066">
        <v>5920000</v>
      </c>
      <c r="K747" s="2066">
        <v>5920000</v>
      </c>
      <c r="L747" s="2066">
        <v>5920000</v>
      </c>
      <c r="M747" s="2066">
        <v>5920000</v>
      </c>
      <c r="N747" s="2066">
        <v>5920000</v>
      </c>
      <c r="O747" s="2066">
        <v>5920000</v>
      </c>
      <c r="P747" s="2066">
        <v>5920000</v>
      </c>
      <c r="Q747" s="2066">
        <v>5920000</v>
      </c>
      <c r="R747" s="2066">
        <v>5920000</v>
      </c>
    </row>
    <row r="748" spans="1:18" ht="70.5" customHeight="1">
      <c r="A748" s="2051"/>
      <c r="B748" s="2266" t="s">
        <v>2560</v>
      </c>
      <c r="C748" s="2267" t="s">
        <v>2339</v>
      </c>
      <c r="D748" s="2064"/>
      <c r="E748" s="2066">
        <v>6430000</v>
      </c>
      <c r="F748" s="2066"/>
      <c r="G748" s="2066">
        <v>6430000</v>
      </c>
      <c r="H748" s="2066">
        <v>6430000</v>
      </c>
      <c r="I748" s="2066">
        <v>6430000</v>
      </c>
      <c r="J748" s="2066">
        <v>6430000</v>
      </c>
      <c r="K748" s="2066">
        <v>6430000</v>
      </c>
      <c r="L748" s="2066">
        <v>6430000</v>
      </c>
      <c r="M748" s="2066">
        <v>6430000</v>
      </c>
      <c r="N748" s="2066">
        <v>6430000</v>
      </c>
      <c r="O748" s="2066">
        <v>6430000</v>
      </c>
      <c r="P748" s="2066">
        <v>6430000</v>
      </c>
      <c r="Q748" s="2066">
        <v>6430000</v>
      </c>
      <c r="R748" s="2066">
        <v>6430000</v>
      </c>
    </row>
    <row r="749" spans="1:18" ht="70.5" customHeight="1">
      <c r="A749" s="2051"/>
      <c r="B749" s="2266" t="s">
        <v>2561</v>
      </c>
      <c r="C749" s="2267" t="s">
        <v>2339</v>
      </c>
      <c r="D749" s="2064"/>
      <c r="E749" s="2066">
        <v>6770000</v>
      </c>
      <c r="F749" s="2066"/>
      <c r="G749" s="2066">
        <v>6770000</v>
      </c>
      <c r="H749" s="2066">
        <v>6770000</v>
      </c>
      <c r="I749" s="2066">
        <v>6770000</v>
      </c>
      <c r="J749" s="2066">
        <v>6770000</v>
      </c>
      <c r="K749" s="2066">
        <v>6770000</v>
      </c>
      <c r="L749" s="2066">
        <v>6770000</v>
      </c>
      <c r="M749" s="2066">
        <v>6770000</v>
      </c>
      <c r="N749" s="2066">
        <v>6770000</v>
      </c>
      <c r="O749" s="2066">
        <v>6770000</v>
      </c>
      <c r="P749" s="2066">
        <v>6770000</v>
      </c>
      <c r="Q749" s="2066">
        <v>6770000</v>
      </c>
      <c r="R749" s="2066">
        <v>6770000</v>
      </c>
    </row>
    <row r="750" spans="1:18" ht="70.5" customHeight="1">
      <c r="A750" s="2051"/>
      <c r="B750" s="2266" t="s">
        <v>2562</v>
      </c>
      <c r="C750" s="2267" t="s">
        <v>2339</v>
      </c>
      <c r="D750" s="2064"/>
      <c r="E750" s="2066">
        <v>8780000</v>
      </c>
      <c r="F750" s="2066"/>
      <c r="G750" s="2066">
        <v>8780000</v>
      </c>
      <c r="H750" s="2066">
        <v>8780000</v>
      </c>
      <c r="I750" s="2066">
        <v>8780000</v>
      </c>
      <c r="J750" s="2066">
        <v>8780000</v>
      </c>
      <c r="K750" s="2066">
        <v>8780000</v>
      </c>
      <c r="L750" s="2066">
        <v>8780000</v>
      </c>
      <c r="M750" s="2066">
        <v>8780000</v>
      </c>
      <c r="N750" s="2066">
        <v>8780000</v>
      </c>
      <c r="O750" s="2066">
        <v>8780000</v>
      </c>
      <c r="P750" s="2066">
        <v>8780000</v>
      </c>
      <c r="Q750" s="2066">
        <v>8780000</v>
      </c>
      <c r="R750" s="2066">
        <v>8780000</v>
      </c>
    </row>
    <row r="751" spans="1:18" ht="70.5" customHeight="1">
      <c r="A751" s="2051"/>
      <c r="B751" s="2266" t="s">
        <v>2563</v>
      </c>
      <c r="C751" s="2267" t="s">
        <v>2339</v>
      </c>
      <c r="D751" s="2064"/>
      <c r="E751" s="2066">
        <v>9890000</v>
      </c>
      <c r="F751" s="2066"/>
      <c r="G751" s="2066">
        <v>9890000</v>
      </c>
      <c r="H751" s="2066">
        <v>9890000</v>
      </c>
      <c r="I751" s="2066">
        <v>9890000</v>
      </c>
      <c r="J751" s="2066">
        <v>9890000</v>
      </c>
      <c r="K751" s="2066">
        <v>9890000</v>
      </c>
      <c r="L751" s="2066">
        <v>9890000</v>
      </c>
      <c r="M751" s="2066">
        <v>9890000</v>
      </c>
      <c r="N751" s="2066">
        <v>9890000</v>
      </c>
      <c r="O751" s="2066">
        <v>9890000</v>
      </c>
      <c r="P751" s="2066">
        <v>9890000</v>
      </c>
      <c r="Q751" s="2066">
        <v>9890000</v>
      </c>
      <c r="R751" s="2066">
        <v>9890000</v>
      </c>
    </row>
    <row r="752" spans="1:18" ht="70.5" customHeight="1">
      <c r="A752" s="2051"/>
      <c r="B752" s="2266" t="s">
        <v>2564</v>
      </c>
      <c r="C752" s="2267" t="s">
        <v>2339</v>
      </c>
      <c r="D752" s="2064"/>
      <c r="E752" s="2066">
        <v>11760000</v>
      </c>
      <c r="F752" s="2066"/>
      <c r="G752" s="2066">
        <v>11760000</v>
      </c>
      <c r="H752" s="2066">
        <v>11760000</v>
      </c>
      <c r="I752" s="2066">
        <v>11760000</v>
      </c>
      <c r="J752" s="2066">
        <v>11760000</v>
      </c>
      <c r="K752" s="2066">
        <v>11760000</v>
      </c>
      <c r="L752" s="2066">
        <v>11760000</v>
      </c>
      <c r="M752" s="2066">
        <v>11760000</v>
      </c>
      <c r="N752" s="2066">
        <v>11760000</v>
      </c>
      <c r="O752" s="2066">
        <v>11760000</v>
      </c>
      <c r="P752" s="2066">
        <v>11760000</v>
      </c>
      <c r="Q752" s="2066">
        <v>11760000</v>
      </c>
      <c r="R752" s="2066">
        <v>11760000</v>
      </c>
    </row>
    <row r="753" spans="1:18" ht="37.5" customHeight="1">
      <c r="A753" s="2051"/>
      <c r="B753" s="2260" t="s">
        <v>2586</v>
      </c>
      <c r="C753" s="2267"/>
      <c r="D753" s="2129" t="s">
        <v>2534</v>
      </c>
      <c r="E753" s="2066"/>
      <c r="F753" s="2066"/>
      <c r="G753" s="2066"/>
      <c r="H753" s="2066"/>
      <c r="I753" s="2066"/>
      <c r="J753" s="2066"/>
      <c r="K753" s="2066"/>
      <c r="L753" s="2066"/>
      <c r="M753" s="2066"/>
      <c r="N753" s="2066"/>
      <c r="O753" s="2066"/>
      <c r="P753" s="2066"/>
      <c r="Q753" s="2066"/>
      <c r="R753" s="2066"/>
    </row>
    <row r="754" spans="1:18" ht="70.5" customHeight="1">
      <c r="A754" s="2051"/>
      <c r="B754" s="2266" t="s">
        <v>2566</v>
      </c>
      <c r="C754" s="2267" t="s">
        <v>2362</v>
      </c>
      <c r="D754" s="2064"/>
      <c r="E754" s="2066">
        <v>2059250</v>
      </c>
      <c r="F754" s="2066"/>
      <c r="G754" s="2066">
        <v>2059250</v>
      </c>
      <c r="H754" s="2066">
        <v>2059250</v>
      </c>
      <c r="I754" s="2066">
        <v>2059250</v>
      </c>
      <c r="J754" s="2066">
        <v>2059250</v>
      </c>
      <c r="K754" s="2066">
        <v>2059250</v>
      </c>
      <c r="L754" s="2066">
        <v>2059250</v>
      </c>
      <c r="M754" s="2066">
        <v>2059250</v>
      </c>
      <c r="N754" s="2066">
        <v>2059250</v>
      </c>
      <c r="O754" s="2066">
        <v>2059250</v>
      </c>
      <c r="P754" s="2066">
        <v>2059250</v>
      </c>
      <c r="Q754" s="2066">
        <v>2059250</v>
      </c>
      <c r="R754" s="2066">
        <v>2059250</v>
      </c>
    </row>
    <row r="755" spans="1:18" ht="70.5" customHeight="1">
      <c r="A755" s="2051"/>
      <c r="B755" s="2266" t="s">
        <v>2567</v>
      </c>
      <c r="C755" s="2267" t="s">
        <v>2362</v>
      </c>
      <c r="D755" s="2064"/>
      <c r="E755" s="2066">
        <v>1955300</v>
      </c>
      <c r="F755" s="2066"/>
      <c r="G755" s="2066">
        <v>1955300</v>
      </c>
      <c r="H755" s="2066">
        <v>1955300</v>
      </c>
      <c r="I755" s="2066">
        <v>1955300</v>
      </c>
      <c r="J755" s="2066">
        <v>1955300</v>
      </c>
      <c r="K755" s="2066">
        <v>1955300</v>
      </c>
      <c r="L755" s="2066">
        <v>1955300</v>
      </c>
      <c r="M755" s="2066">
        <v>1955300</v>
      </c>
      <c r="N755" s="2066">
        <v>1955300</v>
      </c>
      <c r="O755" s="2066">
        <v>1955300</v>
      </c>
      <c r="P755" s="2066">
        <v>1955300</v>
      </c>
      <c r="Q755" s="2066">
        <v>1955300</v>
      </c>
      <c r="R755" s="2066">
        <v>1955300</v>
      </c>
    </row>
    <row r="756" spans="1:18" ht="70.5" customHeight="1">
      <c r="A756" s="2051"/>
      <c r="B756" s="2266" t="s">
        <v>2568</v>
      </c>
      <c r="C756" s="2267" t="s">
        <v>2362</v>
      </c>
      <c r="D756" s="2064"/>
      <c r="E756" s="2066">
        <v>2186300</v>
      </c>
      <c r="F756" s="2066"/>
      <c r="G756" s="2066">
        <v>2186300</v>
      </c>
      <c r="H756" s="2066">
        <v>2186300</v>
      </c>
      <c r="I756" s="2066">
        <v>2186300</v>
      </c>
      <c r="J756" s="2066">
        <v>2186300</v>
      </c>
      <c r="K756" s="2066">
        <v>2186300</v>
      </c>
      <c r="L756" s="2066">
        <v>2186300</v>
      </c>
      <c r="M756" s="2066">
        <v>2186300</v>
      </c>
      <c r="N756" s="2066">
        <v>2186300</v>
      </c>
      <c r="O756" s="2066">
        <v>2186300</v>
      </c>
      <c r="P756" s="2066">
        <v>2186300</v>
      </c>
      <c r="Q756" s="2066">
        <v>2186300</v>
      </c>
      <c r="R756" s="2066">
        <v>2186300</v>
      </c>
    </row>
    <row r="757" spans="1:18" ht="70.5" customHeight="1">
      <c r="A757" s="2051"/>
      <c r="B757" s="2266" t="s">
        <v>2569</v>
      </c>
      <c r="C757" s="2267" t="s">
        <v>2362</v>
      </c>
      <c r="D757" s="2064"/>
      <c r="E757" s="2066">
        <v>2117000</v>
      </c>
      <c r="F757" s="2066"/>
      <c r="G757" s="2066">
        <v>2117000</v>
      </c>
      <c r="H757" s="2066">
        <v>2117000</v>
      </c>
      <c r="I757" s="2066">
        <v>2117000</v>
      </c>
      <c r="J757" s="2066">
        <v>2117000</v>
      </c>
      <c r="K757" s="2066">
        <v>2117000</v>
      </c>
      <c r="L757" s="2066">
        <v>2117000</v>
      </c>
      <c r="M757" s="2066">
        <v>2117000</v>
      </c>
      <c r="N757" s="2066">
        <v>2117000</v>
      </c>
      <c r="O757" s="2066">
        <v>2117000</v>
      </c>
      <c r="P757" s="2066">
        <v>2117000</v>
      </c>
      <c r="Q757" s="2066">
        <v>2117000</v>
      </c>
      <c r="R757" s="2066">
        <v>2117000</v>
      </c>
    </row>
    <row r="758" spans="1:18" ht="70.5" customHeight="1">
      <c r="A758" s="2051"/>
      <c r="B758" s="2266" t="s">
        <v>2570</v>
      </c>
      <c r="C758" s="2267" t="s">
        <v>2362</v>
      </c>
      <c r="D758" s="2064"/>
      <c r="E758" s="2066">
        <v>2070800</v>
      </c>
      <c r="F758" s="2066"/>
      <c r="G758" s="2066">
        <v>2070800</v>
      </c>
      <c r="H758" s="2066">
        <v>2070800</v>
      </c>
      <c r="I758" s="2066">
        <v>2070800</v>
      </c>
      <c r="J758" s="2066">
        <v>2070800</v>
      </c>
      <c r="K758" s="2066">
        <v>2070800</v>
      </c>
      <c r="L758" s="2066">
        <v>2070800</v>
      </c>
      <c r="M758" s="2066">
        <v>2070800</v>
      </c>
      <c r="N758" s="2066">
        <v>2070800</v>
      </c>
      <c r="O758" s="2066">
        <v>2070800</v>
      </c>
      <c r="P758" s="2066">
        <v>2070800</v>
      </c>
      <c r="Q758" s="2066">
        <v>2070800</v>
      </c>
      <c r="R758" s="2066">
        <v>2070800</v>
      </c>
    </row>
    <row r="759" spans="1:18" ht="70.5" customHeight="1">
      <c r="A759" s="2051"/>
      <c r="B759" s="2266" t="s">
        <v>2571</v>
      </c>
      <c r="C759" s="2267" t="s">
        <v>2362</v>
      </c>
      <c r="D759" s="2064"/>
      <c r="E759" s="2066">
        <v>2278700</v>
      </c>
      <c r="F759" s="2066"/>
      <c r="G759" s="2066">
        <v>2278700</v>
      </c>
      <c r="H759" s="2066">
        <v>2278700</v>
      </c>
      <c r="I759" s="2066">
        <v>2278700</v>
      </c>
      <c r="J759" s="2066">
        <v>2278700</v>
      </c>
      <c r="K759" s="2066">
        <v>2278700</v>
      </c>
      <c r="L759" s="2066">
        <v>2278700</v>
      </c>
      <c r="M759" s="2066">
        <v>2278700</v>
      </c>
      <c r="N759" s="2066">
        <v>2278700</v>
      </c>
      <c r="O759" s="2066">
        <v>2278700</v>
      </c>
      <c r="P759" s="2066">
        <v>2278700</v>
      </c>
      <c r="Q759" s="2066">
        <v>2278700</v>
      </c>
      <c r="R759" s="2066">
        <v>2278700</v>
      </c>
    </row>
    <row r="760" spans="1:18" ht="70.5" customHeight="1">
      <c r="A760" s="2051"/>
      <c r="B760" s="2266" t="s">
        <v>2572</v>
      </c>
      <c r="C760" s="2267" t="s">
        <v>2362</v>
      </c>
      <c r="D760" s="2064"/>
      <c r="E760" s="2066">
        <v>2180525</v>
      </c>
      <c r="F760" s="2066"/>
      <c r="G760" s="2066">
        <v>2180525</v>
      </c>
      <c r="H760" s="2066">
        <v>2180525</v>
      </c>
      <c r="I760" s="2066">
        <v>2180525</v>
      </c>
      <c r="J760" s="2066">
        <v>2180525</v>
      </c>
      <c r="K760" s="2066">
        <v>2180525</v>
      </c>
      <c r="L760" s="2066">
        <v>2180525</v>
      </c>
      <c r="M760" s="2066">
        <v>2180525</v>
      </c>
      <c r="N760" s="2066">
        <v>2180525</v>
      </c>
      <c r="O760" s="2066">
        <v>2180525</v>
      </c>
      <c r="P760" s="2066">
        <v>2180525</v>
      </c>
      <c r="Q760" s="2066">
        <v>2180525</v>
      </c>
      <c r="R760" s="2066">
        <v>2180525</v>
      </c>
    </row>
    <row r="761" spans="1:18" ht="70.5" customHeight="1">
      <c r="A761" s="2051"/>
      <c r="B761" s="2266" t="s">
        <v>2573</v>
      </c>
      <c r="C761" s="2267" t="s">
        <v>2362</v>
      </c>
      <c r="D761" s="2064"/>
      <c r="E761" s="2066">
        <v>2093900</v>
      </c>
      <c r="F761" s="2066"/>
      <c r="G761" s="2066">
        <v>2093900</v>
      </c>
      <c r="H761" s="2066">
        <v>2093900</v>
      </c>
      <c r="I761" s="2066">
        <v>2093900</v>
      </c>
      <c r="J761" s="2066">
        <v>2093900</v>
      </c>
      <c r="K761" s="2066">
        <v>2093900</v>
      </c>
      <c r="L761" s="2066">
        <v>2093900</v>
      </c>
      <c r="M761" s="2066">
        <v>2093900</v>
      </c>
      <c r="N761" s="2066">
        <v>2093900</v>
      </c>
      <c r="O761" s="2066">
        <v>2093900</v>
      </c>
      <c r="P761" s="2066">
        <v>2093900</v>
      </c>
      <c r="Q761" s="2066">
        <v>2093900</v>
      </c>
      <c r="R761" s="2066">
        <v>2093900</v>
      </c>
    </row>
    <row r="762" spans="1:18" ht="70.5" customHeight="1">
      <c r="A762" s="2051"/>
      <c r="B762" s="2266" t="s">
        <v>2574</v>
      </c>
      <c r="C762" s="2267" t="s">
        <v>2362</v>
      </c>
      <c r="D762" s="2064"/>
      <c r="E762" s="2066">
        <v>2117000</v>
      </c>
      <c r="F762" s="2066"/>
      <c r="G762" s="2066">
        <v>2117000</v>
      </c>
      <c r="H762" s="2066">
        <v>2117000</v>
      </c>
      <c r="I762" s="2066">
        <v>2117000</v>
      </c>
      <c r="J762" s="2066">
        <v>2117000</v>
      </c>
      <c r="K762" s="2066">
        <v>2117000</v>
      </c>
      <c r="L762" s="2066">
        <v>2117000</v>
      </c>
      <c r="M762" s="2066">
        <v>2117000</v>
      </c>
      <c r="N762" s="2066">
        <v>2117000</v>
      </c>
      <c r="O762" s="2066">
        <v>2117000</v>
      </c>
      <c r="P762" s="2066">
        <v>2117000</v>
      </c>
      <c r="Q762" s="2066">
        <v>2117000</v>
      </c>
      <c r="R762" s="2066">
        <v>2117000</v>
      </c>
    </row>
    <row r="763" spans="1:18" ht="70.5" customHeight="1">
      <c r="A763" s="2051"/>
      <c r="B763" s="2266" t="s">
        <v>2575</v>
      </c>
      <c r="C763" s="2267" t="s">
        <v>2362</v>
      </c>
      <c r="D763" s="2064"/>
      <c r="E763" s="2066">
        <v>2694500</v>
      </c>
      <c r="F763" s="2066"/>
      <c r="G763" s="2066">
        <v>2694500</v>
      </c>
      <c r="H763" s="2066">
        <v>2694500</v>
      </c>
      <c r="I763" s="2066">
        <v>2694500</v>
      </c>
      <c r="J763" s="2066">
        <v>2694500</v>
      </c>
      <c r="K763" s="2066">
        <v>2694500</v>
      </c>
      <c r="L763" s="2066">
        <v>2694500</v>
      </c>
      <c r="M763" s="2066">
        <v>2694500</v>
      </c>
      <c r="N763" s="2066">
        <v>2694500</v>
      </c>
      <c r="O763" s="2066">
        <v>2694500</v>
      </c>
      <c r="P763" s="2066">
        <v>2694500</v>
      </c>
      <c r="Q763" s="2066">
        <v>2694500</v>
      </c>
      <c r="R763" s="2066">
        <v>2694500</v>
      </c>
    </row>
    <row r="764" spans="1:18" ht="70.5" customHeight="1">
      <c r="A764" s="2051"/>
      <c r="B764" s="2266" t="s">
        <v>2576</v>
      </c>
      <c r="C764" s="2267" t="s">
        <v>2362</v>
      </c>
      <c r="D764" s="2064"/>
      <c r="E764" s="2066">
        <v>2636750</v>
      </c>
      <c r="F764" s="2066"/>
      <c r="G764" s="2066">
        <v>2636750</v>
      </c>
      <c r="H764" s="2066">
        <v>2636750</v>
      </c>
      <c r="I764" s="2066">
        <v>2636750</v>
      </c>
      <c r="J764" s="2066">
        <v>2636750</v>
      </c>
      <c r="K764" s="2066">
        <v>2636750</v>
      </c>
      <c r="L764" s="2066">
        <v>2636750</v>
      </c>
      <c r="M764" s="2066">
        <v>2636750</v>
      </c>
      <c r="N764" s="2066">
        <v>2636750</v>
      </c>
      <c r="O764" s="2066">
        <v>2636750</v>
      </c>
      <c r="P764" s="2066">
        <v>2636750</v>
      </c>
      <c r="Q764" s="2066">
        <v>2636750</v>
      </c>
      <c r="R764" s="2066">
        <v>2636750</v>
      </c>
    </row>
    <row r="765" spans="1:18" ht="70.5" customHeight="1">
      <c r="A765" s="2051"/>
      <c r="B765" s="2266" t="s">
        <v>2577</v>
      </c>
      <c r="C765" s="2267" t="s">
        <v>2362</v>
      </c>
      <c r="D765" s="2064"/>
      <c r="E765" s="2066">
        <v>2752250</v>
      </c>
      <c r="F765" s="2066"/>
      <c r="G765" s="2066">
        <v>2752250</v>
      </c>
      <c r="H765" s="2066">
        <v>2752250</v>
      </c>
      <c r="I765" s="2066">
        <v>2752250</v>
      </c>
      <c r="J765" s="2066">
        <v>2752250</v>
      </c>
      <c r="K765" s="2066">
        <v>2752250</v>
      </c>
      <c r="L765" s="2066">
        <v>2752250</v>
      </c>
      <c r="M765" s="2066">
        <v>2752250</v>
      </c>
      <c r="N765" s="2066">
        <v>2752250</v>
      </c>
      <c r="O765" s="2066">
        <v>2752250</v>
      </c>
      <c r="P765" s="2066">
        <v>2752250</v>
      </c>
      <c r="Q765" s="2066">
        <v>2752250</v>
      </c>
      <c r="R765" s="2066">
        <v>2752250</v>
      </c>
    </row>
    <row r="766" spans="1:18" ht="70.5" customHeight="1">
      <c r="A766" s="2051"/>
      <c r="B766" s="2266" t="s">
        <v>2578</v>
      </c>
      <c r="C766" s="2267" t="s">
        <v>2362</v>
      </c>
      <c r="D766" s="2064"/>
      <c r="E766" s="2066">
        <v>2555900</v>
      </c>
      <c r="F766" s="2066"/>
      <c r="G766" s="2066">
        <v>2555900</v>
      </c>
      <c r="H766" s="2066">
        <v>2555900</v>
      </c>
      <c r="I766" s="2066">
        <v>2555900</v>
      </c>
      <c r="J766" s="2066">
        <v>2555900</v>
      </c>
      <c r="K766" s="2066">
        <v>2555900</v>
      </c>
      <c r="L766" s="2066">
        <v>2555900</v>
      </c>
      <c r="M766" s="2066">
        <v>2555900</v>
      </c>
      <c r="N766" s="2066">
        <v>2555900</v>
      </c>
      <c r="O766" s="2066">
        <v>2555900</v>
      </c>
      <c r="P766" s="2066">
        <v>2555900</v>
      </c>
      <c r="Q766" s="2066">
        <v>2555900</v>
      </c>
      <c r="R766" s="2066">
        <v>2555900</v>
      </c>
    </row>
    <row r="767" spans="1:18" ht="70.5" customHeight="1">
      <c r="A767" s="2051"/>
      <c r="B767" s="2266" t="s">
        <v>2579</v>
      </c>
      <c r="C767" s="2267" t="s">
        <v>2362</v>
      </c>
      <c r="D767" s="2064"/>
      <c r="E767" s="2066">
        <v>2313350</v>
      </c>
      <c r="F767" s="2066"/>
      <c r="G767" s="2066">
        <v>2313350</v>
      </c>
      <c r="H767" s="2066">
        <v>2313350</v>
      </c>
      <c r="I767" s="2066">
        <v>2313350</v>
      </c>
      <c r="J767" s="2066">
        <v>2313350</v>
      </c>
      <c r="K767" s="2066">
        <v>2313350</v>
      </c>
      <c r="L767" s="2066">
        <v>2313350</v>
      </c>
      <c r="M767" s="2066">
        <v>2313350</v>
      </c>
      <c r="N767" s="2066">
        <v>2313350</v>
      </c>
      <c r="O767" s="2066">
        <v>2313350</v>
      </c>
      <c r="P767" s="2066">
        <v>2313350</v>
      </c>
      <c r="Q767" s="2066">
        <v>2313350</v>
      </c>
      <c r="R767" s="2066">
        <v>2313350</v>
      </c>
    </row>
    <row r="768" spans="1:18" ht="70.5" customHeight="1">
      <c r="A768" s="2051"/>
      <c r="B768" s="2266" t="s">
        <v>2580</v>
      </c>
      <c r="C768" s="2267" t="s">
        <v>2362</v>
      </c>
      <c r="D768" s="2064"/>
      <c r="E768" s="2066">
        <v>2579000</v>
      </c>
      <c r="F768" s="2066"/>
      <c r="G768" s="2066">
        <v>2579000</v>
      </c>
      <c r="H768" s="2066">
        <v>2579000</v>
      </c>
      <c r="I768" s="2066">
        <v>2579000</v>
      </c>
      <c r="J768" s="2066">
        <v>2579000</v>
      </c>
      <c r="K768" s="2066">
        <v>2579000</v>
      </c>
      <c r="L768" s="2066">
        <v>2579000</v>
      </c>
      <c r="M768" s="2066">
        <v>2579000</v>
      </c>
      <c r="N768" s="2066">
        <v>2579000</v>
      </c>
      <c r="O768" s="2066">
        <v>2579000</v>
      </c>
      <c r="P768" s="2066">
        <v>2579000</v>
      </c>
      <c r="Q768" s="2066">
        <v>2579000</v>
      </c>
      <c r="R768" s="2066">
        <v>2579000</v>
      </c>
    </row>
    <row r="769" spans="1:18" ht="70.5" customHeight="1">
      <c r="A769" s="2051"/>
      <c r="B769" s="2266" t="s">
        <v>2581</v>
      </c>
      <c r="C769" s="2267" t="s">
        <v>2362</v>
      </c>
      <c r="D769" s="2064"/>
      <c r="E769" s="2066">
        <v>2555900</v>
      </c>
      <c r="F769" s="2066"/>
      <c r="G769" s="2066">
        <v>2555900</v>
      </c>
      <c r="H769" s="2066">
        <v>2555900</v>
      </c>
      <c r="I769" s="2066">
        <v>2555900</v>
      </c>
      <c r="J769" s="2066">
        <v>2555900</v>
      </c>
      <c r="K769" s="2066">
        <v>2555900</v>
      </c>
      <c r="L769" s="2066">
        <v>2555900</v>
      </c>
      <c r="M769" s="2066">
        <v>2555900</v>
      </c>
      <c r="N769" s="2066">
        <v>2555900</v>
      </c>
      <c r="O769" s="2066">
        <v>2555900</v>
      </c>
      <c r="P769" s="2066">
        <v>2555900</v>
      </c>
      <c r="Q769" s="2066">
        <v>2555900</v>
      </c>
      <c r="R769" s="2066">
        <v>2555900</v>
      </c>
    </row>
    <row r="770" spans="1:18" ht="70.5" customHeight="1">
      <c r="A770" s="2051"/>
      <c r="B770" s="2266" t="s">
        <v>2582</v>
      </c>
      <c r="C770" s="2267" t="s">
        <v>2362</v>
      </c>
      <c r="D770" s="2064"/>
      <c r="E770" s="2066">
        <v>2555900</v>
      </c>
      <c r="F770" s="2066"/>
      <c r="G770" s="2066">
        <v>2555900</v>
      </c>
      <c r="H770" s="2066">
        <v>2555900</v>
      </c>
      <c r="I770" s="2066">
        <v>2555900</v>
      </c>
      <c r="J770" s="2066">
        <v>2555900</v>
      </c>
      <c r="K770" s="2066">
        <v>2555900</v>
      </c>
      <c r="L770" s="2066">
        <v>2555900</v>
      </c>
      <c r="M770" s="2066">
        <v>2555900</v>
      </c>
      <c r="N770" s="2066">
        <v>2555900</v>
      </c>
      <c r="O770" s="2066">
        <v>2555900</v>
      </c>
      <c r="P770" s="2066">
        <v>2555900</v>
      </c>
      <c r="Q770" s="2066">
        <v>2555900</v>
      </c>
      <c r="R770" s="2066">
        <v>2555900</v>
      </c>
    </row>
    <row r="771" spans="1:18" ht="70.5" customHeight="1">
      <c r="A771" s="2051"/>
      <c r="B771" s="2266" t="s">
        <v>2583</v>
      </c>
      <c r="C771" s="2267" t="s">
        <v>2362</v>
      </c>
      <c r="D771" s="2064"/>
      <c r="E771" s="2066">
        <v>2648300</v>
      </c>
      <c r="F771" s="2066"/>
      <c r="G771" s="2066">
        <v>2648300</v>
      </c>
      <c r="H771" s="2066">
        <v>2648300</v>
      </c>
      <c r="I771" s="2066">
        <v>2648300</v>
      </c>
      <c r="J771" s="2066">
        <v>2648300</v>
      </c>
      <c r="K771" s="2066">
        <v>2648300</v>
      </c>
      <c r="L771" s="2066">
        <v>2648300</v>
      </c>
      <c r="M771" s="2066">
        <v>2648300</v>
      </c>
      <c r="N771" s="2066">
        <v>2648300</v>
      </c>
      <c r="O771" s="2066">
        <v>2648300</v>
      </c>
      <c r="P771" s="2066">
        <v>2648300</v>
      </c>
      <c r="Q771" s="2066">
        <v>2648300</v>
      </c>
      <c r="R771" s="2066">
        <v>2648300</v>
      </c>
    </row>
    <row r="772" spans="1:18" ht="70.5" customHeight="1">
      <c r="A772" s="2051"/>
      <c r="B772" s="2266" t="s">
        <v>2584</v>
      </c>
      <c r="C772" s="2267" t="s">
        <v>2362</v>
      </c>
      <c r="D772" s="2064"/>
      <c r="E772" s="2066">
        <v>2567450</v>
      </c>
      <c r="F772" s="2066"/>
      <c r="G772" s="2066">
        <v>2567450</v>
      </c>
      <c r="H772" s="2066">
        <v>2567450</v>
      </c>
      <c r="I772" s="2066">
        <v>2567450</v>
      </c>
      <c r="J772" s="2066">
        <v>2567450</v>
      </c>
      <c r="K772" s="2066">
        <v>2567450</v>
      </c>
      <c r="L772" s="2066">
        <v>2567450</v>
      </c>
      <c r="M772" s="2066">
        <v>2567450</v>
      </c>
      <c r="N772" s="2066">
        <v>2567450</v>
      </c>
      <c r="O772" s="2066">
        <v>2567450</v>
      </c>
      <c r="P772" s="2066">
        <v>2567450</v>
      </c>
      <c r="Q772" s="2066">
        <v>2567450</v>
      </c>
      <c r="R772" s="2066">
        <v>2567450</v>
      </c>
    </row>
    <row r="773" spans="1:18" ht="70.5" customHeight="1">
      <c r="A773" s="2051"/>
      <c r="B773" s="2266" t="s">
        <v>2585</v>
      </c>
      <c r="C773" s="2267" t="s">
        <v>2362</v>
      </c>
      <c r="D773" s="2064"/>
      <c r="E773" s="2066">
        <v>2694500</v>
      </c>
      <c r="F773" s="2066"/>
      <c r="G773" s="2066">
        <v>2694500</v>
      </c>
      <c r="H773" s="2066">
        <v>2694500</v>
      </c>
      <c r="I773" s="2066">
        <v>2694500</v>
      </c>
      <c r="J773" s="2066">
        <v>2694500</v>
      </c>
      <c r="K773" s="2066">
        <v>2694500</v>
      </c>
      <c r="L773" s="2066">
        <v>2694500</v>
      </c>
      <c r="M773" s="2066">
        <v>2694500</v>
      </c>
      <c r="N773" s="2066">
        <v>2694500</v>
      </c>
      <c r="O773" s="2066">
        <v>2694500</v>
      </c>
      <c r="P773" s="2066">
        <v>2694500</v>
      </c>
      <c r="Q773" s="2066">
        <v>2694500</v>
      </c>
      <c r="R773" s="2066">
        <v>2694500</v>
      </c>
    </row>
    <row r="774" spans="1:18" ht="70.5" customHeight="1">
      <c r="A774" s="2051"/>
      <c r="B774" s="2266" t="s">
        <v>2587</v>
      </c>
      <c r="C774" s="2267" t="s">
        <v>2362</v>
      </c>
      <c r="D774" s="2064" t="s">
        <v>2534</v>
      </c>
      <c r="E774" s="2066">
        <v>19040000</v>
      </c>
      <c r="F774" s="2066"/>
      <c r="G774" s="2066">
        <v>19040000</v>
      </c>
      <c r="H774" s="2066">
        <v>19040000</v>
      </c>
      <c r="I774" s="2066">
        <v>19040000</v>
      </c>
      <c r="J774" s="2066">
        <v>19040000</v>
      </c>
      <c r="K774" s="2066">
        <v>19040000</v>
      </c>
      <c r="L774" s="2066">
        <v>19040000</v>
      </c>
      <c r="M774" s="2066">
        <v>19040000</v>
      </c>
      <c r="N774" s="2066">
        <v>19040000</v>
      </c>
      <c r="O774" s="2066">
        <v>19040000</v>
      </c>
      <c r="P774" s="2066">
        <v>19040000</v>
      </c>
      <c r="Q774" s="2066">
        <v>19040000</v>
      </c>
      <c r="R774" s="2066">
        <v>19040000</v>
      </c>
    </row>
    <row r="775" spans="1:18" ht="70.5" customHeight="1">
      <c r="A775" s="2051"/>
      <c r="B775" s="2266" t="s">
        <v>2588</v>
      </c>
      <c r="C775" s="2267" t="s">
        <v>2362</v>
      </c>
      <c r="D775" s="2064" t="s">
        <v>2534</v>
      </c>
      <c r="E775" s="2066">
        <v>31700000</v>
      </c>
      <c r="F775" s="2066"/>
      <c r="G775" s="2066">
        <v>31700000</v>
      </c>
      <c r="H775" s="2066">
        <v>31700000</v>
      </c>
      <c r="I775" s="2066">
        <v>31700000</v>
      </c>
      <c r="J775" s="2066">
        <v>31700000</v>
      </c>
      <c r="K775" s="2066">
        <v>31700000</v>
      </c>
      <c r="L775" s="2066">
        <v>31700000</v>
      </c>
      <c r="M775" s="2066">
        <v>31700000</v>
      </c>
      <c r="N775" s="2066">
        <v>31700000</v>
      </c>
      <c r="O775" s="2066">
        <v>31700000</v>
      </c>
      <c r="P775" s="2066">
        <v>31700000</v>
      </c>
      <c r="Q775" s="2066">
        <v>31700000</v>
      </c>
      <c r="R775" s="2066">
        <v>31700000</v>
      </c>
    </row>
    <row r="776" spans="1:18" ht="30" customHeight="1">
      <c r="A776" s="2051"/>
      <c r="B776" s="2260" t="s">
        <v>2606</v>
      </c>
      <c r="C776" s="2267"/>
      <c r="D776" s="2064"/>
      <c r="E776" s="2066"/>
      <c r="F776" s="2066"/>
      <c r="G776" s="2066"/>
      <c r="H776" s="2066"/>
      <c r="I776" s="2066"/>
      <c r="J776" s="2066"/>
      <c r="K776" s="2066"/>
      <c r="L776" s="2066"/>
      <c r="M776" s="2066"/>
      <c r="N776" s="2066"/>
      <c r="O776" s="2066"/>
      <c r="P776" s="2066"/>
      <c r="Q776" s="2066"/>
      <c r="R776" s="2066"/>
    </row>
    <row r="777" spans="1:18" ht="30" customHeight="1">
      <c r="A777" s="2051"/>
      <c r="B777" s="2266" t="s">
        <v>2589</v>
      </c>
      <c r="C777" s="2267" t="s">
        <v>2362</v>
      </c>
      <c r="D777" s="2064" t="s">
        <v>2534</v>
      </c>
      <c r="E777" s="2066">
        <v>11472500</v>
      </c>
      <c r="F777" s="2066"/>
      <c r="G777" s="2066">
        <v>11472500</v>
      </c>
      <c r="H777" s="2066">
        <v>11472500</v>
      </c>
      <c r="I777" s="2066">
        <v>11472500</v>
      </c>
      <c r="J777" s="2066">
        <v>11472500</v>
      </c>
      <c r="K777" s="2066">
        <v>11472500</v>
      </c>
      <c r="L777" s="2066">
        <v>11472500</v>
      </c>
      <c r="M777" s="2066">
        <v>11472500</v>
      </c>
      <c r="N777" s="2066">
        <v>11472500</v>
      </c>
      <c r="O777" s="2066">
        <v>11472500</v>
      </c>
      <c r="P777" s="2066">
        <v>11472500</v>
      </c>
      <c r="Q777" s="2066">
        <v>11472500</v>
      </c>
      <c r="R777" s="2066">
        <v>11472500</v>
      </c>
    </row>
    <row r="778" spans="1:18" ht="30" customHeight="1">
      <c r="A778" s="2051"/>
      <c r="B778" s="2266" t="s">
        <v>2590</v>
      </c>
      <c r="C778" s="2267" t="s">
        <v>2362</v>
      </c>
      <c r="D778" s="2064" t="s">
        <v>2534</v>
      </c>
      <c r="E778" s="2066">
        <v>12627500</v>
      </c>
      <c r="F778" s="2066"/>
      <c r="G778" s="2066">
        <v>12627500</v>
      </c>
      <c r="H778" s="2066">
        <v>12627500</v>
      </c>
      <c r="I778" s="2066">
        <v>12627500</v>
      </c>
      <c r="J778" s="2066">
        <v>12627500</v>
      </c>
      <c r="K778" s="2066">
        <v>12627500</v>
      </c>
      <c r="L778" s="2066">
        <v>12627500</v>
      </c>
      <c r="M778" s="2066">
        <v>12627500</v>
      </c>
      <c r="N778" s="2066">
        <v>12627500</v>
      </c>
      <c r="O778" s="2066">
        <v>12627500</v>
      </c>
      <c r="P778" s="2066">
        <v>12627500</v>
      </c>
      <c r="Q778" s="2066">
        <v>12627500</v>
      </c>
      <c r="R778" s="2066">
        <v>12627500</v>
      </c>
    </row>
    <row r="779" spans="1:18" ht="30" customHeight="1">
      <c r="A779" s="2051"/>
      <c r="B779" s="2266" t="s">
        <v>2591</v>
      </c>
      <c r="C779" s="2267" t="s">
        <v>2362</v>
      </c>
      <c r="D779" s="2064" t="s">
        <v>2534</v>
      </c>
      <c r="E779" s="2066">
        <v>13782500</v>
      </c>
      <c r="F779" s="2066"/>
      <c r="G779" s="2066">
        <v>13782500</v>
      </c>
      <c r="H779" s="2066">
        <v>13782500</v>
      </c>
      <c r="I779" s="2066">
        <v>13782500</v>
      </c>
      <c r="J779" s="2066">
        <v>13782500</v>
      </c>
      <c r="K779" s="2066">
        <v>13782500</v>
      </c>
      <c r="L779" s="2066">
        <v>13782500</v>
      </c>
      <c r="M779" s="2066">
        <v>13782500</v>
      </c>
      <c r="N779" s="2066">
        <v>13782500</v>
      </c>
      <c r="O779" s="2066">
        <v>13782500</v>
      </c>
      <c r="P779" s="2066">
        <v>13782500</v>
      </c>
      <c r="Q779" s="2066">
        <v>13782500</v>
      </c>
      <c r="R779" s="2066">
        <v>13782500</v>
      </c>
    </row>
    <row r="780" spans="1:18" ht="30" customHeight="1">
      <c r="A780" s="2051"/>
      <c r="B780" s="2260" t="s">
        <v>2607</v>
      </c>
      <c r="C780" s="2267"/>
      <c r="D780" s="2064"/>
      <c r="E780" s="2066"/>
      <c r="F780" s="2066"/>
      <c r="G780" s="2066"/>
      <c r="H780" s="2066"/>
      <c r="I780" s="2066"/>
      <c r="J780" s="2066"/>
      <c r="K780" s="2066"/>
      <c r="L780" s="2066"/>
      <c r="M780" s="2066"/>
      <c r="N780" s="2066"/>
      <c r="O780" s="2066"/>
      <c r="P780" s="2066"/>
      <c r="Q780" s="2066"/>
      <c r="R780" s="2066"/>
    </row>
    <row r="781" spans="1:18" ht="30" customHeight="1">
      <c r="A781" s="2051"/>
      <c r="B781" s="2266" t="s">
        <v>2592</v>
      </c>
      <c r="C781" s="2267" t="s">
        <v>2362</v>
      </c>
      <c r="D781" s="2064"/>
      <c r="E781" s="2066">
        <v>4543000</v>
      </c>
      <c r="F781" s="2066"/>
      <c r="G781" s="2066">
        <v>4543000</v>
      </c>
      <c r="H781" s="2066">
        <v>4543000</v>
      </c>
      <c r="I781" s="2066">
        <v>4543000</v>
      </c>
      <c r="J781" s="2066">
        <v>4543000</v>
      </c>
      <c r="K781" s="2066">
        <v>4543000</v>
      </c>
      <c r="L781" s="2066">
        <v>4543000</v>
      </c>
      <c r="M781" s="2066">
        <v>4543000</v>
      </c>
      <c r="N781" s="2066">
        <v>4543000</v>
      </c>
      <c r="O781" s="2066">
        <v>4543000</v>
      </c>
      <c r="P781" s="2066">
        <v>4543000</v>
      </c>
      <c r="Q781" s="2066">
        <v>4543000</v>
      </c>
      <c r="R781" s="2066">
        <v>4543000</v>
      </c>
    </row>
    <row r="782" spans="1:18" ht="52.5" customHeight="1">
      <c r="A782" s="2051"/>
      <c r="B782" s="2266" t="s">
        <v>2593</v>
      </c>
      <c r="C782" s="2267" t="s">
        <v>2362</v>
      </c>
      <c r="D782" s="2064"/>
      <c r="E782" s="2066">
        <v>3272000</v>
      </c>
      <c r="F782" s="2066"/>
      <c r="G782" s="2066">
        <v>3272000</v>
      </c>
      <c r="H782" s="2066">
        <v>3272000</v>
      </c>
      <c r="I782" s="2066">
        <v>3272000</v>
      </c>
      <c r="J782" s="2066">
        <v>3272000</v>
      </c>
      <c r="K782" s="2066">
        <v>3272000</v>
      </c>
      <c r="L782" s="2066">
        <v>3272000</v>
      </c>
      <c r="M782" s="2066">
        <v>3272000</v>
      </c>
      <c r="N782" s="2066">
        <v>3272000</v>
      </c>
      <c r="O782" s="2066">
        <v>3272000</v>
      </c>
      <c r="P782" s="2066">
        <v>3272000</v>
      </c>
      <c r="Q782" s="2066">
        <v>3272000</v>
      </c>
      <c r="R782" s="2066">
        <v>3272000</v>
      </c>
    </row>
    <row r="783" spans="1:18" ht="52.5" customHeight="1">
      <c r="A783" s="2051"/>
      <c r="B783" s="2266" t="s">
        <v>2594</v>
      </c>
      <c r="C783" s="2267" t="s">
        <v>2362</v>
      </c>
      <c r="D783" s="2064"/>
      <c r="E783" s="2066">
        <v>3676000</v>
      </c>
      <c r="F783" s="2066"/>
      <c r="G783" s="2066">
        <v>3676000</v>
      </c>
      <c r="H783" s="2066">
        <v>3676000</v>
      </c>
      <c r="I783" s="2066">
        <v>3676000</v>
      </c>
      <c r="J783" s="2066">
        <v>3676000</v>
      </c>
      <c r="K783" s="2066">
        <v>3676000</v>
      </c>
      <c r="L783" s="2066">
        <v>3676000</v>
      </c>
      <c r="M783" s="2066">
        <v>3676000</v>
      </c>
      <c r="N783" s="2066">
        <v>3676000</v>
      </c>
      <c r="O783" s="2066">
        <v>3676000</v>
      </c>
      <c r="P783" s="2066">
        <v>3676000</v>
      </c>
      <c r="Q783" s="2066">
        <v>3676000</v>
      </c>
      <c r="R783" s="2066">
        <v>3676000</v>
      </c>
    </row>
    <row r="784" spans="1:18" ht="52.5" customHeight="1">
      <c r="A784" s="2051"/>
      <c r="B784" s="2266" t="s">
        <v>2595</v>
      </c>
      <c r="C784" s="2267" t="s">
        <v>2362</v>
      </c>
      <c r="D784" s="2064"/>
      <c r="E784" s="2066">
        <v>3561000</v>
      </c>
      <c r="F784" s="2066"/>
      <c r="G784" s="2066">
        <v>3561000</v>
      </c>
      <c r="H784" s="2066">
        <v>3561000</v>
      </c>
      <c r="I784" s="2066">
        <v>3561000</v>
      </c>
      <c r="J784" s="2066">
        <v>3561000</v>
      </c>
      <c r="K784" s="2066">
        <v>3561000</v>
      </c>
      <c r="L784" s="2066">
        <v>3561000</v>
      </c>
      <c r="M784" s="2066">
        <v>3561000</v>
      </c>
      <c r="N784" s="2066">
        <v>3561000</v>
      </c>
      <c r="O784" s="2066">
        <v>3561000</v>
      </c>
      <c r="P784" s="2066">
        <v>3561000</v>
      </c>
      <c r="Q784" s="2066">
        <v>3561000</v>
      </c>
      <c r="R784" s="2066">
        <v>3561000</v>
      </c>
    </row>
    <row r="785" spans="1:18" ht="52.5" customHeight="1">
      <c r="A785" s="2051"/>
      <c r="B785" s="2266" t="s">
        <v>2596</v>
      </c>
      <c r="C785" s="2267" t="s">
        <v>2362</v>
      </c>
      <c r="D785" s="2064"/>
      <c r="E785" s="2066">
        <v>3561000</v>
      </c>
      <c r="F785" s="2066"/>
      <c r="G785" s="2066">
        <v>3561000</v>
      </c>
      <c r="H785" s="2066">
        <v>3561000</v>
      </c>
      <c r="I785" s="2066">
        <v>3561000</v>
      </c>
      <c r="J785" s="2066">
        <v>3561000</v>
      </c>
      <c r="K785" s="2066">
        <v>3561000</v>
      </c>
      <c r="L785" s="2066">
        <v>3561000</v>
      </c>
      <c r="M785" s="2066">
        <v>3561000</v>
      </c>
      <c r="N785" s="2066">
        <v>3561000</v>
      </c>
      <c r="O785" s="2066">
        <v>3561000</v>
      </c>
      <c r="P785" s="2066">
        <v>3561000</v>
      </c>
      <c r="Q785" s="2066">
        <v>3561000</v>
      </c>
      <c r="R785" s="2066">
        <v>3561000</v>
      </c>
    </row>
    <row r="786" spans="1:18" ht="52.5" customHeight="1">
      <c r="A786" s="2051"/>
      <c r="B786" s="2266" t="s">
        <v>2597</v>
      </c>
      <c r="C786" s="2267" t="s">
        <v>2362</v>
      </c>
      <c r="D786" s="2064"/>
      <c r="E786" s="2066">
        <v>3388000</v>
      </c>
      <c r="F786" s="2066"/>
      <c r="G786" s="2066">
        <v>3388000</v>
      </c>
      <c r="H786" s="2066">
        <v>3388000</v>
      </c>
      <c r="I786" s="2066">
        <v>3388000</v>
      </c>
      <c r="J786" s="2066">
        <v>3388000</v>
      </c>
      <c r="K786" s="2066">
        <v>3388000</v>
      </c>
      <c r="L786" s="2066">
        <v>3388000</v>
      </c>
      <c r="M786" s="2066">
        <v>3388000</v>
      </c>
      <c r="N786" s="2066">
        <v>3388000</v>
      </c>
      <c r="O786" s="2066">
        <v>3388000</v>
      </c>
      <c r="P786" s="2066">
        <v>3388000</v>
      </c>
      <c r="Q786" s="2066">
        <v>3388000</v>
      </c>
      <c r="R786" s="2066">
        <v>3388000</v>
      </c>
    </row>
    <row r="787" spans="1:18" ht="30" customHeight="1">
      <c r="A787" s="2051"/>
      <c r="B787" s="2260" t="s">
        <v>2608</v>
      </c>
      <c r="C787" s="2267"/>
      <c r="D787" s="2064"/>
      <c r="E787" s="2066"/>
      <c r="F787" s="2066"/>
      <c r="G787" s="2066"/>
      <c r="H787" s="2066"/>
      <c r="I787" s="2066"/>
      <c r="J787" s="2066"/>
      <c r="K787" s="2066"/>
      <c r="L787" s="2066"/>
      <c r="M787" s="2066"/>
      <c r="N787" s="2066"/>
      <c r="O787" s="2066"/>
      <c r="P787" s="2066"/>
      <c r="Q787" s="2066"/>
      <c r="R787" s="2066"/>
    </row>
    <row r="788" spans="1:18" ht="30" customHeight="1">
      <c r="A788" s="2051"/>
      <c r="B788" s="2266" t="s">
        <v>2598</v>
      </c>
      <c r="C788" s="2267" t="s">
        <v>2362</v>
      </c>
      <c r="D788" s="2064"/>
      <c r="E788" s="2066">
        <v>1775000</v>
      </c>
      <c r="F788" s="2066"/>
      <c r="G788" s="2066">
        <v>1775000</v>
      </c>
      <c r="H788" s="2066">
        <v>1775000</v>
      </c>
      <c r="I788" s="2066">
        <v>1775000</v>
      </c>
      <c r="J788" s="2066">
        <v>1775000</v>
      </c>
      <c r="K788" s="2066">
        <v>1775000</v>
      </c>
      <c r="L788" s="2066">
        <v>1775000</v>
      </c>
      <c r="M788" s="2066">
        <v>1775000</v>
      </c>
      <c r="N788" s="2066">
        <v>1775000</v>
      </c>
      <c r="O788" s="2066">
        <v>1775000</v>
      </c>
      <c r="P788" s="2066">
        <v>1775000</v>
      </c>
      <c r="Q788" s="2066">
        <v>1775000</v>
      </c>
      <c r="R788" s="2066">
        <v>1775000</v>
      </c>
    </row>
    <row r="789" spans="1:18" ht="30" customHeight="1">
      <c r="A789" s="2051"/>
      <c r="B789" s="2266" t="s">
        <v>2599</v>
      </c>
      <c r="C789" s="2267" t="s">
        <v>2362</v>
      </c>
      <c r="D789" s="2064"/>
      <c r="E789" s="2066">
        <v>2525000</v>
      </c>
      <c r="F789" s="2066"/>
      <c r="G789" s="2066">
        <v>2525000</v>
      </c>
      <c r="H789" s="2066">
        <v>2525000</v>
      </c>
      <c r="I789" s="2066">
        <v>2525000</v>
      </c>
      <c r="J789" s="2066">
        <v>2525000</v>
      </c>
      <c r="K789" s="2066">
        <v>2525000</v>
      </c>
      <c r="L789" s="2066">
        <v>2525000</v>
      </c>
      <c r="M789" s="2066">
        <v>2525000</v>
      </c>
      <c r="N789" s="2066">
        <v>2525000</v>
      </c>
      <c r="O789" s="2066">
        <v>2525000</v>
      </c>
      <c r="P789" s="2066">
        <v>2525000</v>
      </c>
      <c r="Q789" s="2066">
        <v>2525000</v>
      </c>
      <c r="R789" s="2066">
        <v>2525000</v>
      </c>
    </row>
    <row r="790" spans="1:18" ht="30" customHeight="1">
      <c r="A790" s="2051"/>
      <c r="B790" s="2266" t="s">
        <v>2600</v>
      </c>
      <c r="C790" s="2267" t="s">
        <v>2362</v>
      </c>
      <c r="D790" s="2064"/>
      <c r="E790" s="2066">
        <v>1475000</v>
      </c>
      <c r="F790" s="2066"/>
      <c r="G790" s="2066">
        <v>1475000</v>
      </c>
      <c r="H790" s="2066">
        <v>1475000</v>
      </c>
      <c r="I790" s="2066">
        <v>1475000</v>
      </c>
      <c r="J790" s="2066">
        <v>1475000</v>
      </c>
      <c r="K790" s="2066">
        <v>1475000</v>
      </c>
      <c r="L790" s="2066">
        <v>1475000</v>
      </c>
      <c r="M790" s="2066">
        <v>1475000</v>
      </c>
      <c r="N790" s="2066">
        <v>1475000</v>
      </c>
      <c r="O790" s="2066">
        <v>1475000</v>
      </c>
      <c r="P790" s="2066">
        <v>1475000</v>
      </c>
      <c r="Q790" s="2066">
        <v>1475000</v>
      </c>
      <c r="R790" s="2066">
        <v>1475000</v>
      </c>
    </row>
    <row r="791" spans="1:18" ht="30" customHeight="1">
      <c r="A791" s="2051"/>
      <c r="B791" s="2266" t="s">
        <v>2601</v>
      </c>
      <c r="C791" s="2267" t="s">
        <v>2362</v>
      </c>
      <c r="D791" s="2064"/>
      <c r="E791" s="2066">
        <v>1850000</v>
      </c>
      <c r="F791" s="2066"/>
      <c r="G791" s="2066">
        <v>1850000</v>
      </c>
      <c r="H791" s="2066">
        <v>1850000</v>
      </c>
      <c r="I791" s="2066">
        <v>1850000</v>
      </c>
      <c r="J791" s="2066">
        <v>1850000</v>
      </c>
      <c r="K791" s="2066">
        <v>1850000</v>
      </c>
      <c r="L791" s="2066">
        <v>1850000</v>
      </c>
      <c r="M791" s="2066">
        <v>1850000</v>
      </c>
      <c r="N791" s="2066">
        <v>1850000</v>
      </c>
      <c r="O791" s="2066">
        <v>1850000</v>
      </c>
      <c r="P791" s="2066">
        <v>1850000</v>
      </c>
      <c r="Q791" s="2066">
        <v>1850000</v>
      </c>
      <c r="R791" s="2066">
        <v>1850000</v>
      </c>
    </row>
    <row r="792" spans="1:18" ht="30" customHeight="1">
      <c r="A792" s="2051"/>
      <c r="B792" s="2266" t="s">
        <v>2602</v>
      </c>
      <c r="C792" s="2267" t="s">
        <v>2362</v>
      </c>
      <c r="D792" s="2064"/>
      <c r="E792" s="2066">
        <v>2400000</v>
      </c>
      <c r="F792" s="2066"/>
      <c r="G792" s="2066">
        <v>2400000</v>
      </c>
      <c r="H792" s="2066">
        <v>2400000</v>
      </c>
      <c r="I792" s="2066">
        <v>2400000</v>
      </c>
      <c r="J792" s="2066">
        <v>2400000</v>
      </c>
      <c r="K792" s="2066">
        <v>2400000</v>
      </c>
      <c r="L792" s="2066">
        <v>2400000</v>
      </c>
      <c r="M792" s="2066">
        <v>2400000</v>
      </c>
      <c r="N792" s="2066">
        <v>2400000</v>
      </c>
      <c r="O792" s="2066">
        <v>2400000</v>
      </c>
      <c r="P792" s="2066">
        <v>2400000</v>
      </c>
      <c r="Q792" s="2066">
        <v>2400000</v>
      </c>
      <c r="R792" s="2066">
        <v>2400000</v>
      </c>
    </row>
    <row r="793" spans="1:18" ht="30" customHeight="1">
      <c r="A793" s="2051"/>
      <c r="B793" s="2266" t="s">
        <v>2603</v>
      </c>
      <c r="C793" s="2267" t="s">
        <v>2362</v>
      </c>
      <c r="D793" s="2064"/>
      <c r="E793" s="2066">
        <v>2067500</v>
      </c>
      <c r="F793" s="2066"/>
      <c r="G793" s="2066">
        <v>2067500</v>
      </c>
      <c r="H793" s="2066">
        <v>2067500</v>
      </c>
      <c r="I793" s="2066">
        <v>2067500</v>
      </c>
      <c r="J793" s="2066">
        <v>2067500</v>
      </c>
      <c r="K793" s="2066">
        <v>2067500</v>
      </c>
      <c r="L793" s="2066">
        <v>2067500</v>
      </c>
      <c r="M793" s="2066">
        <v>2067500</v>
      </c>
      <c r="N793" s="2066">
        <v>2067500</v>
      </c>
      <c r="O793" s="2066">
        <v>2067500</v>
      </c>
      <c r="P793" s="2066">
        <v>2067500</v>
      </c>
      <c r="Q793" s="2066">
        <v>2067500</v>
      </c>
      <c r="R793" s="2066">
        <v>2067500</v>
      </c>
    </row>
    <row r="794" spans="1:18" ht="30" customHeight="1">
      <c r="A794" s="2051"/>
      <c r="B794" s="2266" t="s">
        <v>2604</v>
      </c>
      <c r="C794" s="2267" t="s">
        <v>2362</v>
      </c>
      <c r="D794" s="2064"/>
      <c r="E794" s="2066">
        <v>1475000</v>
      </c>
      <c r="F794" s="2066"/>
      <c r="G794" s="2066">
        <v>1475000</v>
      </c>
      <c r="H794" s="2066">
        <v>1475000</v>
      </c>
      <c r="I794" s="2066">
        <v>1475000</v>
      </c>
      <c r="J794" s="2066">
        <v>1475000</v>
      </c>
      <c r="K794" s="2066">
        <v>1475000</v>
      </c>
      <c r="L794" s="2066">
        <v>1475000</v>
      </c>
      <c r="M794" s="2066">
        <v>1475000</v>
      </c>
      <c r="N794" s="2066">
        <v>1475000</v>
      </c>
      <c r="O794" s="2066">
        <v>1475000</v>
      </c>
      <c r="P794" s="2066">
        <v>1475000</v>
      </c>
      <c r="Q794" s="2066">
        <v>1475000</v>
      </c>
      <c r="R794" s="2066">
        <v>1475000</v>
      </c>
    </row>
    <row r="795" spans="1:18" ht="30" customHeight="1">
      <c r="A795" s="2051"/>
      <c r="B795" s="2266" t="s">
        <v>2605</v>
      </c>
      <c r="C795" s="2267" t="s">
        <v>2362</v>
      </c>
      <c r="D795" s="2064"/>
      <c r="E795" s="2066">
        <v>1490000</v>
      </c>
      <c r="F795" s="2066"/>
      <c r="G795" s="2066">
        <v>1490000</v>
      </c>
      <c r="H795" s="2066">
        <v>1490000</v>
      </c>
      <c r="I795" s="2066">
        <v>1490000</v>
      </c>
      <c r="J795" s="2066">
        <v>1490000</v>
      </c>
      <c r="K795" s="2066">
        <v>1490000</v>
      </c>
      <c r="L795" s="2066">
        <v>1490000</v>
      </c>
      <c r="M795" s="2066">
        <v>1490000</v>
      </c>
      <c r="N795" s="2066">
        <v>1490000</v>
      </c>
      <c r="O795" s="2066">
        <v>1490000</v>
      </c>
      <c r="P795" s="2066">
        <v>1490000</v>
      </c>
      <c r="Q795" s="2066">
        <v>1490000</v>
      </c>
      <c r="R795" s="2066">
        <v>1490000</v>
      </c>
    </row>
    <row r="796" spans="1:18" ht="47.25" customHeight="1">
      <c r="A796" s="2051"/>
      <c r="B796" s="2260" t="s">
        <v>2664</v>
      </c>
      <c r="C796" s="2267"/>
      <c r="D796" s="2064"/>
      <c r="E796" s="2066"/>
      <c r="F796" s="2066"/>
      <c r="G796" s="2066"/>
      <c r="H796" s="2066"/>
      <c r="I796" s="2066"/>
      <c r="J796" s="2066"/>
      <c r="K796" s="2066"/>
      <c r="L796" s="2066"/>
      <c r="M796" s="2066"/>
      <c r="N796" s="2066"/>
      <c r="O796" s="2066"/>
      <c r="P796" s="2066"/>
      <c r="Q796" s="2066"/>
      <c r="R796" s="2066"/>
    </row>
    <row r="797" spans="1:18" ht="33" customHeight="1">
      <c r="A797" s="2051"/>
      <c r="B797" s="2266" t="s">
        <v>2609</v>
      </c>
      <c r="C797" s="2267" t="s">
        <v>2362</v>
      </c>
      <c r="D797" s="2064"/>
      <c r="E797" s="2066">
        <v>973000</v>
      </c>
      <c r="F797" s="2066"/>
      <c r="G797" s="2066">
        <v>973000</v>
      </c>
      <c r="H797" s="2066">
        <v>973000</v>
      </c>
      <c r="I797" s="2066">
        <v>973000</v>
      </c>
      <c r="J797" s="2066">
        <v>973000</v>
      </c>
      <c r="K797" s="2066">
        <v>973000</v>
      </c>
      <c r="L797" s="2066">
        <v>973000</v>
      </c>
      <c r="M797" s="2066">
        <v>973000</v>
      </c>
      <c r="N797" s="2066">
        <v>973000</v>
      </c>
      <c r="O797" s="2066">
        <v>973000</v>
      </c>
      <c r="P797" s="2066">
        <v>973000</v>
      </c>
      <c r="Q797" s="2066">
        <v>973000</v>
      </c>
      <c r="R797" s="2066">
        <v>973000</v>
      </c>
    </row>
    <row r="798" spans="1:18" ht="33" customHeight="1">
      <c r="A798" s="2051"/>
      <c r="B798" s="2266" t="s">
        <v>2610</v>
      </c>
      <c r="C798" s="2267" t="s">
        <v>2362</v>
      </c>
      <c r="D798" s="2064"/>
      <c r="E798" s="2066">
        <v>1028000</v>
      </c>
      <c r="F798" s="2066"/>
      <c r="G798" s="2066">
        <v>1028000</v>
      </c>
      <c r="H798" s="2066">
        <v>1028000</v>
      </c>
      <c r="I798" s="2066">
        <v>1028000</v>
      </c>
      <c r="J798" s="2066">
        <v>1028000</v>
      </c>
      <c r="K798" s="2066">
        <v>1028000</v>
      </c>
      <c r="L798" s="2066">
        <v>1028000</v>
      </c>
      <c r="M798" s="2066">
        <v>1028000</v>
      </c>
      <c r="N798" s="2066">
        <v>1028000</v>
      </c>
      <c r="O798" s="2066">
        <v>1028000</v>
      </c>
      <c r="P798" s="2066">
        <v>1028000</v>
      </c>
      <c r="Q798" s="2066">
        <v>1028000</v>
      </c>
      <c r="R798" s="2066">
        <v>1028000</v>
      </c>
    </row>
    <row r="799" spans="1:18" ht="33" customHeight="1">
      <c r="A799" s="2051"/>
      <c r="B799" s="2266" t="s">
        <v>2611</v>
      </c>
      <c r="C799" s="2267" t="s">
        <v>2362</v>
      </c>
      <c r="D799" s="2064"/>
      <c r="E799" s="2066">
        <v>1050000</v>
      </c>
      <c r="F799" s="2066"/>
      <c r="G799" s="2066">
        <v>1050000</v>
      </c>
      <c r="H799" s="2066">
        <v>1050000</v>
      </c>
      <c r="I799" s="2066">
        <v>1050000</v>
      </c>
      <c r="J799" s="2066">
        <v>1050000</v>
      </c>
      <c r="K799" s="2066">
        <v>1050000</v>
      </c>
      <c r="L799" s="2066">
        <v>1050000</v>
      </c>
      <c r="M799" s="2066">
        <v>1050000</v>
      </c>
      <c r="N799" s="2066">
        <v>1050000</v>
      </c>
      <c r="O799" s="2066">
        <v>1050000</v>
      </c>
      <c r="P799" s="2066">
        <v>1050000</v>
      </c>
      <c r="Q799" s="2066">
        <v>1050000</v>
      </c>
      <c r="R799" s="2066">
        <v>1050000</v>
      </c>
    </row>
    <row r="800" spans="1:18" ht="33" customHeight="1">
      <c r="A800" s="2051"/>
      <c r="B800" s="2266" t="s">
        <v>2612</v>
      </c>
      <c r="C800" s="2267" t="s">
        <v>2362</v>
      </c>
      <c r="D800" s="2064"/>
      <c r="E800" s="2066">
        <v>1072000</v>
      </c>
      <c r="F800" s="2066"/>
      <c r="G800" s="2066">
        <v>1072000</v>
      </c>
      <c r="H800" s="2066">
        <v>1072000</v>
      </c>
      <c r="I800" s="2066">
        <v>1072000</v>
      </c>
      <c r="J800" s="2066">
        <v>1072000</v>
      </c>
      <c r="K800" s="2066">
        <v>1072000</v>
      </c>
      <c r="L800" s="2066">
        <v>1072000</v>
      </c>
      <c r="M800" s="2066">
        <v>1072000</v>
      </c>
      <c r="N800" s="2066">
        <v>1072000</v>
      </c>
      <c r="O800" s="2066">
        <v>1072000</v>
      </c>
      <c r="P800" s="2066">
        <v>1072000</v>
      </c>
      <c r="Q800" s="2066">
        <v>1072000</v>
      </c>
      <c r="R800" s="2066">
        <v>1072000</v>
      </c>
    </row>
    <row r="801" spans="1:18" ht="33" customHeight="1">
      <c r="A801" s="2051"/>
      <c r="B801" s="2266" t="s">
        <v>2613</v>
      </c>
      <c r="C801" s="2267" t="s">
        <v>2362</v>
      </c>
      <c r="D801" s="2064"/>
      <c r="E801" s="2066">
        <v>1094000</v>
      </c>
      <c r="F801" s="2066"/>
      <c r="G801" s="2066">
        <v>1094000</v>
      </c>
      <c r="H801" s="2066">
        <v>1094000</v>
      </c>
      <c r="I801" s="2066">
        <v>1094000</v>
      </c>
      <c r="J801" s="2066">
        <v>1094000</v>
      </c>
      <c r="K801" s="2066">
        <v>1094000</v>
      </c>
      <c r="L801" s="2066">
        <v>1094000</v>
      </c>
      <c r="M801" s="2066">
        <v>1094000</v>
      </c>
      <c r="N801" s="2066">
        <v>1094000</v>
      </c>
      <c r="O801" s="2066">
        <v>1094000</v>
      </c>
      <c r="P801" s="2066">
        <v>1094000</v>
      </c>
      <c r="Q801" s="2066">
        <v>1094000</v>
      </c>
      <c r="R801" s="2066">
        <v>1094000</v>
      </c>
    </row>
    <row r="802" spans="1:18" ht="33" customHeight="1">
      <c r="A802" s="2051"/>
      <c r="B802" s="2266" t="s">
        <v>2614</v>
      </c>
      <c r="C802" s="2267" t="s">
        <v>2362</v>
      </c>
      <c r="D802" s="2064"/>
      <c r="E802" s="2066">
        <v>1116000</v>
      </c>
      <c r="F802" s="2066"/>
      <c r="G802" s="2066">
        <v>1116000</v>
      </c>
      <c r="H802" s="2066">
        <v>1116000</v>
      </c>
      <c r="I802" s="2066">
        <v>1116000</v>
      </c>
      <c r="J802" s="2066">
        <v>1116000</v>
      </c>
      <c r="K802" s="2066">
        <v>1116000</v>
      </c>
      <c r="L802" s="2066">
        <v>1116000</v>
      </c>
      <c r="M802" s="2066">
        <v>1116000</v>
      </c>
      <c r="N802" s="2066">
        <v>1116000</v>
      </c>
      <c r="O802" s="2066">
        <v>1116000</v>
      </c>
      <c r="P802" s="2066">
        <v>1116000</v>
      </c>
      <c r="Q802" s="2066">
        <v>1116000</v>
      </c>
      <c r="R802" s="2066">
        <v>1116000</v>
      </c>
    </row>
    <row r="803" spans="1:18" ht="33" customHeight="1">
      <c r="A803" s="2051"/>
      <c r="B803" s="2266" t="s">
        <v>2615</v>
      </c>
      <c r="C803" s="2267" t="s">
        <v>2362</v>
      </c>
      <c r="D803" s="2064"/>
      <c r="E803" s="2066">
        <v>1028000</v>
      </c>
      <c r="F803" s="2066"/>
      <c r="G803" s="2066">
        <v>1028000</v>
      </c>
      <c r="H803" s="2066">
        <v>1028000</v>
      </c>
      <c r="I803" s="2066">
        <v>1028000</v>
      </c>
      <c r="J803" s="2066">
        <v>1028000</v>
      </c>
      <c r="K803" s="2066">
        <v>1028000</v>
      </c>
      <c r="L803" s="2066">
        <v>1028000</v>
      </c>
      <c r="M803" s="2066">
        <v>1028000</v>
      </c>
      <c r="N803" s="2066">
        <v>1028000</v>
      </c>
      <c r="O803" s="2066">
        <v>1028000</v>
      </c>
      <c r="P803" s="2066">
        <v>1028000</v>
      </c>
      <c r="Q803" s="2066">
        <v>1028000</v>
      </c>
      <c r="R803" s="2066">
        <v>1028000</v>
      </c>
    </row>
    <row r="804" spans="1:18" ht="33" customHeight="1">
      <c r="A804" s="2051"/>
      <c r="B804" s="2266" t="s">
        <v>2616</v>
      </c>
      <c r="C804" s="2267" t="s">
        <v>2362</v>
      </c>
      <c r="D804" s="2064"/>
      <c r="E804" s="2066">
        <v>1116000</v>
      </c>
      <c r="F804" s="2066"/>
      <c r="G804" s="2066">
        <v>1116000</v>
      </c>
      <c r="H804" s="2066">
        <v>1116000</v>
      </c>
      <c r="I804" s="2066">
        <v>1116000</v>
      </c>
      <c r="J804" s="2066">
        <v>1116000</v>
      </c>
      <c r="K804" s="2066">
        <v>1116000</v>
      </c>
      <c r="L804" s="2066">
        <v>1116000</v>
      </c>
      <c r="M804" s="2066">
        <v>1116000</v>
      </c>
      <c r="N804" s="2066">
        <v>1116000</v>
      </c>
      <c r="O804" s="2066">
        <v>1116000</v>
      </c>
      <c r="P804" s="2066">
        <v>1116000</v>
      </c>
      <c r="Q804" s="2066">
        <v>1116000</v>
      </c>
      <c r="R804" s="2066">
        <v>1116000</v>
      </c>
    </row>
    <row r="805" spans="1:18" ht="33" customHeight="1">
      <c r="A805" s="2051"/>
      <c r="B805" s="2266" t="s">
        <v>2617</v>
      </c>
      <c r="C805" s="2267" t="s">
        <v>2362</v>
      </c>
      <c r="D805" s="2064"/>
      <c r="E805" s="2066">
        <v>2325000</v>
      </c>
      <c r="F805" s="2066"/>
      <c r="G805" s="2066">
        <v>2325000</v>
      </c>
      <c r="H805" s="2066">
        <v>2325000</v>
      </c>
      <c r="I805" s="2066">
        <v>2325000</v>
      </c>
      <c r="J805" s="2066">
        <v>2325000</v>
      </c>
      <c r="K805" s="2066">
        <v>2325000</v>
      </c>
      <c r="L805" s="2066">
        <v>2325000</v>
      </c>
      <c r="M805" s="2066">
        <v>2325000</v>
      </c>
      <c r="N805" s="2066">
        <v>2325000</v>
      </c>
      <c r="O805" s="2066">
        <v>2325000</v>
      </c>
      <c r="P805" s="2066">
        <v>2325000</v>
      </c>
      <c r="Q805" s="2066">
        <v>2325000</v>
      </c>
      <c r="R805" s="2066">
        <v>2325000</v>
      </c>
    </row>
    <row r="806" spans="1:18" ht="33" customHeight="1">
      <c r="A806" s="2051"/>
      <c r="B806" s="2266" t="s">
        <v>2618</v>
      </c>
      <c r="C806" s="2267" t="s">
        <v>2362</v>
      </c>
      <c r="D806" s="2064"/>
      <c r="E806" s="2066">
        <v>1655000</v>
      </c>
      <c r="F806" s="2066"/>
      <c r="G806" s="2066">
        <v>1655000</v>
      </c>
      <c r="H806" s="2066">
        <v>1655000</v>
      </c>
      <c r="I806" s="2066">
        <v>1655000</v>
      </c>
      <c r="J806" s="2066">
        <v>1655000</v>
      </c>
      <c r="K806" s="2066">
        <v>1655000</v>
      </c>
      <c r="L806" s="2066">
        <v>1655000</v>
      </c>
      <c r="M806" s="2066">
        <v>1655000</v>
      </c>
      <c r="N806" s="2066">
        <v>1655000</v>
      </c>
      <c r="O806" s="2066">
        <v>1655000</v>
      </c>
      <c r="P806" s="2066">
        <v>1655000</v>
      </c>
      <c r="Q806" s="2066">
        <v>1655000</v>
      </c>
      <c r="R806" s="2066">
        <v>1655000</v>
      </c>
    </row>
    <row r="807" spans="1:18" ht="33" customHeight="1">
      <c r="A807" s="2051"/>
      <c r="B807" s="2266" t="s">
        <v>2619</v>
      </c>
      <c r="C807" s="2267" t="s">
        <v>2362</v>
      </c>
      <c r="D807" s="2064"/>
      <c r="E807" s="2066">
        <v>1215000</v>
      </c>
      <c r="F807" s="2066"/>
      <c r="G807" s="2066">
        <v>1215000</v>
      </c>
      <c r="H807" s="2066">
        <v>1215000</v>
      </c>
      <c r="I807" s="2066">
        <v>1215000</v>
      </c>
      <c r="J807" s="2066">
        <v>1215000</v>
      </c>
      <c r="K807" s="2066">
        <v>1215000</v>
      </c>
      <c r="L807" s="2066">
        <v>1215000</v>
      </c>
      <c r="M807" s="2066">
        <v>1215000</v>
      </c>
      <c r="N807" s="2066">
        <v>1215000</v>
      </c>
      <c r="O807" s="2066">
        <v>1215000</v>
      </c>
      <c r="P807" s="2066">
        <v>1215000</v>
      </c>
      <c r="Q807" s="2066">
        <v>1215000</v>
      </c>
      <c r="R807" s="2066">
        <v>1215000</v>
      </c>
    </row>
    <row r="808" spans="1:18" ht="39" customHeight="1">
      <c r="A808" s="2051"/>
      <c r="B808" s="2260" t="s">
        <v>2665</v>
      </c>
      <c r="C808" s="2267"/>
      <c r="D808" s="2064"/>
      <c r="E808" s="2066"/>
      <c r="F808" s="2066"/>
      <c r="G808" s="2066"/>
      <c r="H808" s="2066"/>
      <c r="I808" s="2066"/>
      <c r="J808" s="2066"/>
      <c r="K808" s="2066"/>
      <c r="L808" s="2066"/>
      <c r="M808" s="2066"/>
      <c r="N808" s="2066"/>
      <c r="O808" s="2066"/>
      <c r="P808" s="2066"/>
      <c r="Q808" s="2066"/>
      <c r="R808" s="2066"/>
    </row>
    <row r="809" spans="1:18" ht="296.25" customHeight="1">
      <c r="A809" s="2051"/>
      <c r="B809" s="2266" t="s">
        <v>2666</v>
      </c>
      <c r="C809" s="2267"/>
      <c r="D809" s="2129" t="s">
        <v>2534</v>
      </c>
      <c r="E809" s="2066"/>
      <c r="F809" s="2066"/>
      <c r="G809" s="2066"/>
      <c r="H809" s="2066"/>
      <c r="I809" s="2066"/>
      <c r="J809" s="2066"/>
      <c r="K809" s="2066"/>
      <c r="L809" s="2066"/>
      <c r="M809" s="2066"/>
      <c r="N809" s="2066"/>
      <c r="O809" s="2066"/>
      <c r="P809" s="2066"/>
      <c r="Q809" s="2066"/>
      <c r="R809" s="2066"/>
    </row>
    <row r="810" spans="1:18" ht="36" customHeight="1">
      <c r="A810" s="2051"/>
      <c r="B810" s="2266" t="s">
        <v>2620</v>
      </c>
      <c r="C810" s="2267" t="s">
        <v>205</v>
      </c>
      <c r="D810" s="2064"/>
      <c r="E810" s="2066">
        <v>1150000</v>
      </c>
      <c r="F810" s="2066"/>
      <c r="G810" s="2066">
        <v>1150000</v>
      </c>
      <c r="H810" s="2066">
        <v>1150000</v>
      </c>
      <c r="I810" s="2066">
        <v>1150000</v>
      </c>
      <c r="J810" s="2066">
        <v>1150000</v>
      </c>
      <c r="K810" s="2066">
        <v>1150000</v>
      </c>
      <c r="L810" s="2066">
        <v>1150000</v>
      </c>
      <c r="M810" s="2066">
        <v>1150000</v>
      </c>
      <c r="N810" s="2066">
        <v>1150000</v>
      </c>
      <c r="O810" s="2066">
        <v>1150000</v>
      </c>
      <c r="P810" s="2066">
        <v>1150000</v>
      </c>
      <c r="Q810" s="2066">
        <v>1150000</v>
      </c>
      <c r="R810" s="2066">
        <v>1150000</v>
      </c>
    </row>
    <row r="811" spans="1:18" ht="36" customHeight="1">
      <c r="A811" s="2051"/>
      <c r="B811" s="2266" t="s">
        <v>2621</v>
      </c>
      <c r="C811" s="2267" t="s">
        <v>205</v>
      </c>
      <c r="D811" s="2064"/>
      <c r="E811" s="2066">
        <v>1300000</v>
      </c>
      <c r="F811" s="2066"/>
      <c r="G811" s="2066">
        <v>1300000</v>
      </c>
      <c r="H811" s="2066">
        <v>1300000</v>
      </c>
      <c r="I811" s="2066">
        <v>1300000</v>
      </c>
      <c r="J811" s="2066">
        <v>1300000</v>
      </c>
      <c r="K811" s="2066">
        <v>1300000</v>
      </c>
      <c r="L811" s="2066">
        <v>1300000</v>
      </c>
      <c r="M811" s="2066">
        <v>1300000</v>
      </c>
      <c r="N811" s="2066">
        <v>1300000</v>
      </c>
      <c r="O811" s="2066">
        <v>1300000</v>
      </c>
      <c r="P811" s="2066">
        <v>1300000</v>
      </c>
      <c r="Q811" s="2066">
        <v>1300000</v>
      </c>
      <c r="R811" s="2066">
        <v>1300000</v>
      </c>
    </row>
    <row r="812" spans="1:18" ht="36" customHeight="1">
      <c r="A812" s="2051"/>
      <c r="B812" s="2266" t="s">
        <v>2622</v>
      </c>
      <c r="C812" s="2267" t="s">
        <v>205</v>
      </c>
      <c r="D812" s="2064"/>
      <c r="E812" s="2066">
        <v>1500000</v>
      </c>
      <c r="F812" s="2066"/>
      <c r="G812" s="2066">
        <v>1500000</v>
      </c>
      <c r="H812" s="2066">
        <v>1500000</v>
      </c>
      <c r="I812" s="2066">
        <v>1500000</v>
      </c>
      <c r="J812" s="2066">
        <v>1500000</v>
      </c>
      <c r="K812" s="2066">
        <v>1500000</v>
      </c>
      <c r="L812" s="2066">
        <v>1500000</v>
      </c>
      <c r="M812" s="2066">
        <v>1500000</v>
      </c>
      <c r="N812" s="2066">
        <v>1500000</v>
      </c>
      <c r="O812" s="2066">
        <v>1500000</v>
      </c>
      <c r="P812" s="2066">
        <v>1500000</v>
      </c>
      <c r="Q812" s="2066">
        <v>1500000</v>
      </c>
      <c r="R812" s="2066">
        <v>1500000</v>
      </c>
    </row>
    <row r="813" spans="1:18" ht="36" customHeight="1">
      <c r="A813" s="2051"/>
      <c r="B813" s="2266" t="s">
        <v>2623</v>
      </c>
      <c r="C813" s="2267" t="s">
        <v>205</v>
      </c>
      <c r="D813" s="2064"/>
      <c r="E813" s="2066">
        <v>1700000</v>
      </c>
      <c r="F813" s="2066"/>
      <c r="G813" s="2066">
        <v>1700000</v>
      </c>
      <c r="H813" s="2066">
        <v>1700000</v>
      </c>
      <c r="I813" s="2066">
        <v>1700000</v>
      </c>
      <c r="J813" s="2066">
        <v>1700000</v>
      </c>
      <c r="K813" s="2066">
        <v>1700000</v>
      </c>
      <c r="L813" s="2066">
        <v>1700000</v>
      </c>
      <c r="M813" s="2066">
        <v>1700000</v>
      </c>
      <c r="N813" s="2066">
        <v>1700000</v>
      </c>
      <c r="O813" s="2066">
        <v>1700000</v>
      </c>
      <c r="P813" s="2066">
        <v>1700000</v>
      </c>
      <c r="Q813" s="2066">
        <v>1700000</v>
      </c>
      <c r="R813" s="2066">
        <v>1700000</v>
      </c>
    </row>
    <row r="814" spans="1:18" ht="36" customHeight="1">
      <c r="A814" s="2051"/>
      <c r="B814" s="2266" t="s">
        <v>2624</v>
      </c>
      <c r="C814" s="2267" t="s">
        <v>205</v>
      </c>
      <c r="D814" s="2064"/>
      <c r="E814" s="2066">
        <v>2000000</v>
      </c>
      <c r="F814" s="2066"/>
      <c r="G814" s="2066">
        <v>2000000</v>
      </c>
      <c r="H814" s="2066">
        <v>2000000</v>
      </c>
      <c r="I814" s="2066">
        <v>2000000</v>
      </c>
      <c r="J814" s="2066">
        <v>2000000</v>
      </c>
      <c r="K814" s="2066">
        <v>2000000</v>
      </c>
      <c r="L814" s="2066">
        <v>2000000</v>
      </c>
      <c r="M814" s="2066">
        <v>2000000</v>
      </c>
      <c r="N814" s="2066">
        <v>2000000</v>
      </c>
      <c r="O814" s="2066">
        <v>2000000</v>
      </c>
      <c r="P814" s="2066">
        <v>2000000</v>
      </c>
      <c r="Q814" s="2066">
        <v>2000000</v>
      </c>
      <c r="R814" s="2066">
        <v>2000000</v>
      </c>
    </row>
    <row r="815" spans="1:18" ht="36" customHeight="1">
      <c r="A815" s="2051"/>
      <c r="B815" s="2266" t="s">
        <v>2625</v>
      </c>
      <c r="C815" s="2267" t="s">
        <v>205</v>
      </c>
      <c r="D815" s="2064"/>
      <c r="E815" s="2066">
        <v>2200000</v>
      </c>
      <c r="F815" s="2066"/>
      <c r="G815" s="2066">
        <v>2200000</v>
      </c>
      <c r="H815" s="2066">
        <v>2200000</v>
      </c>
      <c r="I815" s="2066">
        <v>2200000</v>
      </c>
      <c r="J815" s="2066">
        <v>2200000</v>
      </c>
      <c r="K815" s="2066">
        <v>2200000</v>
      </c>
      <c r="L815" s="2066">
        <v>2200000</v>
      </c>
      <c r="M815" s="2066">
        <v>2200000</v>
      </c>
      <c r="N815" s="2066">
        <v>2200000</v>
      </c>
      <c r="O815" s="2066">
        <v>2200000</v>
      </c>
      <c r="P815" s="2066">
        <v>2200000</v>
      </c>
      <c r="Q815" s="2066">
        <v>2200000</v>
      </c>
      <c r="R815" s="2066">
        <v>2200000</v>
      </c>
    </row>
    <row r="816" spans="1:18" ht="36" customHeight="1">
      <c r="A816" s="2051"/>
      <c r="B816" s="2266" t="s">
        <v>2626</v>
      </c>
      <c r="C816" s="2267" t="s">
        <v>205</v>
      </c>
      <c r="D816" s="2064"/>
      <c r="E816" s="2066">
        <v>2500000</v>
      </c>
      <c r="F816" s="2066"/>
      <c r="G816" s="2066">
        <v>2500000</v>
      </c>
      <c r="H816" s="2066">
        <v>2500000</v>
      </c>
      <c r="I816" s="2066">
        <v>2500000</v>
      </c>
      <c r="J816" s="2066">
        <v>2500000</v>
      </c>
      <c r="K816" s="2066">
        <v>2500000</v>
      </c>
      <c r="L816" s="2066">
        <v>2500000</v>
      </c>
      <c r="M816" s="2066">
        <v>2500000</v>
      </c>
      <c r="N816" s="2066">
        <v>2500000</v>
      </c>
      <c r="O816" s="2066">
        <v>2500000</v>
      </c>
      <c r="P816" s="2066">
        <v>2500000</v>
      </c>
      <c r="Q816" s="2066">
        <v>2500000</v>
      </c>
      <c r="R816" s="2066">
        <v>2500000</v>
      </c>
    </row>
    <row r="817" spans="1:18" ht="186" customHeight="1">
      <c r="A817" s="2051"/>
      <c r="B817" s="2266" t="s">
        <v>2667</v>
      </c>
      <c r="C817" s="2267"/>
      <c r="D817" s="2064" t="s">
        <v>2534</v>
      </c>
      <c r="E817" s="2066"/>
      <c r="F817" s="2066"/>
      <c r="G817" s="2066"/>
      <c r="H817" s="2066"/>
      <c r="I817" s="2066"/>
      <c r="J817" s="2066"/>
      <c r="K817" s="2066"/>
      <c r="L817" s="2066"/>
      <c r="M817" s="2066"/>
      <c r="N817" s="2066"/>
      <c r="O817" s="2066"/>
      <c r="P817" s="2066"/>
      <c r="Q817" s="2066"/>
      <c r="R817" s="2066"/>
    </row>
    <row r="818" spans="1:18" ht="48.75" customHeight="1">
      <c r="A818" s="2051"/>
      <c r="B818" s="2266" t="s">
        <v>2627</v>
      </c>
      <c r="C818" s="2267" t="s">
        <v>2362</v>
      </c>
      <c r="D818" s="2064"/>
      <c r="E818" s="2066">
        <v>3650000</v>
      </c>
      <c r="F818" s="2066"/>
      <c r="G818" s="2066">
        <v>3650000</v>
      </c>
      <c r="H818" s="2066">
        <v>3650000</v>
      </c>
      <c r="I818" s="2066">
        <v>3650000</v>
      </c>
      <c r="J818" s="2066">
        <v>3650000</v>
      </c>
      <c r="K818" s="2066">
        <v>3650000</v>
      </c>
      <c r="L818" s="2066">
        <v>3650000</v>
      </c>
      <c r="M818" s="2066">
        <v>3650000</v>
      </c>
      <c r="N818" s="2066">
        <v>3650000</v>
      </c>
      <c r="O818" s="2066">
        <v>3650000</v>
      </c>
      <c r="P818" s="2066">
        <v>3650000</v>
      </c>
      <c r="Q818" s="2066">
        <v>3650000</v>
      </c>
      <c r="R818" s="2066">
        <v>3650000</v>
      </c>
    </row>
    <row r="819" spans="1:18" ht="48.75" customHeight="1">
      <c r="A819" s="2051"/>
      <c r="B819" s="2266" t="s">
        <v>2628</v>
      </c>
      <c r="C819" s="2267" t="s">
        <v>2362</v>
      </c>
      <c r="D819" s="2064"/>
      <c r="E819" s="2066">
        <v>4875000</v>
      </c>
      <c r="F819" s="2066"/>
      <c r="G819" s="2066">
        <v>4875000</v>
      </c>
      <c r="H819" s="2066">
        <v>4875000</v>
      </c>
      <c r="I819" s="2066">
        <v>4875000</v>
      </c>
      <c r="J819" s="2066">
        <v>4875000</v>
      </c>
      <c r="K819" s="2066">
        <v>4875000</v>
      </c>
      <c r="L819" s="2066">
        <v>4875000</v>
      </c>
      <c r="M819" s="2066">
        <v>4875000</v>
      </c>
      <c r="N819" s="2066">
        <v>4875000</v>
      </c>
      <c r="O819" s="2066">
        <v>4875000</v>
      </c>
      <c r="P819" s="2066">
        <v>4875000</v>
      </c>
      <c r="Q819" s="2066">
        <v>4875000</v>
      </c>
      <c r="R819" s="2066">
        <v>4875000</v>
      </c>
    </row>
    <row r="820" spans="1:18" ht="150.75" customHeight="1">
      <c r="A820" s="2051"/>
      <c r="B820" s="2266" t="s">
        <v>2668</v>
      </c>
      <c r="C820" s="2267"/>
      <c r="D820" s="2129" t="s">
        <v>2534</v>
      </c>
      <c r="E820" s="2066"/>
      <c r="F820" s="2066"/>
      <c r="G820" s="2066"/>
      <c r="H820" s="2066"/>
      <c r="I820" s="2066"/>
      <c r="J820" s="2066"/>
      <c r="K820" s="2066"/>
      <c r="L820" s="2066"/>
      <c r="M820" s="2066"/>
      <c r="N820" s="2066"/>
      <c r="O820" s="2066"/>
      <c r="P820" s="2066"/>
      <c r="Q820" s="2066"/>
      <c r="R820" s="2066"/>
    </row>
    <row r="821" spans="1:18" ht="45.75" customHeight="1">
      <c r="A821" s="2051"/>
      <c r="B821" s="2266" t="s">
        <v>2629</v>
      </c>
      <c r="C821" s="2267" t="s">
        <v>2362</v>
      </c>
      <c r="D821" s="2064"/>
      <c r="E821" s="2066">
        <v>7325000</v>
      </c>
      <c r="F821" s="2066"/>
      <c r="G821" s="2066">
        <v>7325000</v>
      </c>
      <c r="H821" s="2066">
        <v>7325000</v>
      </c>
      <c r="I821" s="2066">
        <v>7325000</v>
      </c>
      <c r="J821" s="2066">
        <v>7325000</v>
      </c>
      <c r="K821" s="2066">
        <v>7325000</v>
      </c>
      <c r="L821" s="2066">
        <v>7325000</v>
      </c>
      <c r="M821" s="2066">
        <v>7325000</v>
      </c>
      <c r="N821" s="2066">
        <v>7325000</v>
      </c>
      <c r="O821" s="2066">
        <v>7325000</v>
      </c>
      <c r="P821" s="2066">
        <v>7325000</v>
      </c>
      <c r="Q821" s="2066">
        <v>7325000</v>
      </c>
      <c r="R821" s="2066">
        <v>7325000</v>
      </c>
    </row>
    <row r="822" spans="1:18" ht="45.75" customHeight="1">
      <c r="A822" s="2051"/>
      <c r="B822" s="2266" t="s">
        <v>2630</v>
      </c>
      <c r="C822" s="2267" t="s">
        <v>2362</v>
      </c>
      <c r="D822" s="2064"/>
      <c r="E822" s="2066">
        <v>8200000</v>
      </c>
      <c r="F822" s="2066"/>
      <c r="G822" s="2066">
        <v>8200000</v>
      </c>
      <c r="H822" s="2066">
        <v>8200000</v>
      </c>
      <c r="I822" s="2066">
        <v>8200000</v>
      </c>
      <c r="J822" s="2066">
        <v>8200000</v>
      </c>
      <c r="K822" s="2066">
        <v>8200000</v>
      </c>
      <c r="L822" s="2066">
        <v>8200000</v>
      </c>
      <c r="M822" s="2066">
        <v>8200000</v>
      </c>
      <c r="N822" s="2066">
        <v>8200000</v>
      </c>
      <c r="O822" s="2066">
        <v>8200000</v>
      </c>
      <c r="P822" s="2066">
        <v>8200000</v>
      </c>
      <c r="Q822" s="2066">
        <v>8200000</v>
      </c>
      <c r="R822" s="2066">
        <v>8200000</v>
      </c>
    </row>
    <row r="823" spans="1:18" ht="183" customHeight="1">
      <c r="A823" s="2051"/>
      <c r="B823" s="2266" t="s">
        <v>2669</v>
      </c>
      <c r="C823" s="2267"/>
      <c r="D823" s="2129" t="s">
        <v>2534</v>
      </c>
      <c r="E823" s="2066"/>
      <c r="F823" s="2066"/>
      <c r="G823" s="2066"/>
      <c r="H823" s="2066"/>
      <c r="I823" s="2066"/>
      <c r="J823" s="2066"/>
      <c r="K823" s="2066"/>
      <c r="L823" s="2066"/>
      <c r="M823" s="2066"/>
      <c r="N823" s="2066"/>
      <c r="O823" s="2066"/>
      <c r="P823" s="2066"/>
      <c r="Q823" s="2066"/>
      <c r="R823" s="2066"/>
    </row>
    <row r="824" spans="1:18" ht="34.5" customHeight="1">
      <c r="A824" s="2051"/>
      <c r="B824" s="2266" t="s">
        <v>2631</v>
      </c>
      <c r="C824" s="2267" t="s">
        <v>2362</v>
      </c>
      <c r="D824" s="2064"/>
      <c r="E824" s="2066">
        <v>7150000</v>
      </c>
      <c r="F824" s="2066"/>
      <c r="G824" s="2066">
        <v>7150000</v>
      </c>
      <c r="H824" s="2066">
        <v>7150000</v>
      </c>
      <c r="I824" s="2066">
        <v>7150000</v>
      </c>
      <c r="J824" s="2066">
        <v>7150000</v>
      </c>
      <c r="K824" s="2066">
        <v>7150000</v>
      </c>
      <c r="L824" s="2066">
        <v>7150000</v>
      </c>
      <c r="M824" s="2066">
        <v>7150000</v>
      </c>
      <c r="N824" s="2066">
        <v>7150000</v>
      </c>
      <c r="O824" s="2066">
        <v>7150000</v>
      </c>
      <c r="P824" s="2066">
        <v>7150000</v>
      </c>
      <c r="Q824" s="2066">
        <v>7150000</v>
      </c>
      <c r="R824" s="2066">
        <v>7150000</v>
      </c>
    </row>
    <row r="825" spans="1:18" ht="34.5" customHeight="1">
      <c r="A825" s="2051"/>
      <c r="B825" s="2266" t="s">
        <v>2632</v>
      </c>
      <c r="C825" s="2267" t="s">
        <v>2362</v>
      </c>
      <c r="D825" s="2064"/>
      <c r="E825" s="2066">
        <v>7325000</v>
      </c>
      <c r="F825" s="2066"/>
      <c r="G825" s="2066">
        <v>7325000</v>
      </c>
      <c r="H825" s="2066">
        <v>7325000</v>
      </c>
      <c r="I825" s="2066">
        <v>7325000</v>
      </c>
      <c r="J825" s="2066">
        <v>7325000</v>
      </c>
      <c r="K825" s="2066">
        <v>7325000</v>
      </c>
      <c r="L825" s="2066">
        <v>7325000</v>
      </c>
      <c r="M825" s="2066">
        <v>7325000</v>
      </c>
      <c r="N825" s="2066">
        <v>7325000</v>
      </c>
      <c r="O825" s="2066">
        <v>7325000</v>
      </c>
      <c r="P825" s="2066">
        <v>7325000</v>
      </c>
      <c r="Q825" s="2066">
        <v>7325000</v>
      </c>
      <c r="R825" s="2066">
        <v>7325000</v>
      </c>
    </row>
    <row r="826" spans="1:18" ht="34.5" customHeight="1">
      <c r="A826" s="2051"/>
      <c r="B826" s="2266" t="s">
        <v>2633</v>
      </c>
      <c r="C826" s="2267" t="s">
        <v>2362</v>
      </c>
      <c r="D826" s="2064"/>
      <c r="E826" s="2066">
        <v>7550000</v>
      </c>
      <c r="F826" s="2066"/>
      <c r="G826" s="2066">
        <v>7550000</v>
      </c>
      <c r="H826" s="2066">
        <v>7550000</v>
      </c>
      <c r="I826" s="2066">
        <v>7550000</v>
      </c>
      <c r="J826" s="2066">
        <v>7550000</v>
      </c>
      <c r="K826" s="2066">
        <v>7550000</v>
      </c>
      <c r="L826" s="2066">
        <v>7550000</v>
      </c>
      <c r="M826" s="2066">
        <v>7550000</v>
      </c>
      <c r="N826" s="2066">
        <v>7550000</v>
      </c>
      <c r="O826" s="2066">
        <v>7550000</v>
      </c>
      <c r="P826" s="2066">
        <v>7550000</v>
      </c>
      <c r="Q826" s="2066">
        <v>7550000</v>
      </c>
      <c r="R826" s="2066">
        <v>7550000</v>
      </c>
    </row>
    <row r="827" spans="1:18" ht="168" customHeight="1">
      <c r="A827" s="2051"/>
      <c r="B827" s="2266" t="s">
        <v>2670</v>
      </c>
      <c r="C827" s="2267"/>
      <c r="D827" s="2129" t="s">
        <v>2534</v>
      </c>
      <c r="E827" s="2066"/>
      <c r="F827" s="2066"/>
      <c r="G827" s="2066"/>
      <c r="H827" s="2066"/>
      <c r="I827" s="2066"/>
      <c r="J827" s="2066"/>
      <c r="K827" s="2066"/>
      <c r="L827" s="2066"/>
      <c r="M827" s="2066"/>
      <c r="N827" s="2066"/>
      <c r="O827" s="2066"/>
      <c r="P827" s="2066"/>
      <c r="Q827" s="2066"/>
      <c r="R827" s="2066"/>
    </row>
    <row r="828" spans="1:18" ht="38.25" customHeight="1">
      <c r="A828" s="2051"/>
      <c r="B828" s="2266" t="s">
        <v>2634</v>
      </c>
      <c r="C828" s="2267" t="s">
        <v>2362</v>
      </c>
      <c r="D828" s="2064"/>
      <c r="E828" s="2066">
        <v>10300000</v>
      </c>
      <c r="F828" s="2066"/>
      <c r="G828" s="2066">
        <v>10300000</v>
      </c>
      <c r="H828" s="2066">
        <v>10300000</v>
      </c>
      <c r="I828" s="2066">
        <v>10300000</v>
      </c>
      <c r="J828" s="2066">
        <v>10300000</v>
      </c>
      <c r="K828" s="2066">
        <v>10300000</v>
      </c>
      <c r="L828" s="2066">
        <v>10300000</v>
      </c>
      <c r="M828" s="2066">
        <v>10300000</v>
      </c>
      <c r="N828" s="2066">
        <v>10300000</v>
      </c>
      <c r="O828" s="2066">
        <v>10300000</v>
      </c>
      <c r="P828" s="2066">
        <v>10300000</v>
      </c>
      <c r="Q828" s="2066">
        <v>10300000</v>
      </c>
      <c r="R828" s="2066">
        <v>10300000</v>
      </c>
    </row>
    <row r="829" spans="1:18" ht="38.25" customHeight="1">
      <c r="A829" s="2051"/>
      <c r="B829" s="2266" t="s">
        <v>2635</v>
      </c>
      <c r="C829" s="2267" t="s">
        <v>2362</v>
      </c>
      <c r="D829" s="2064"/>
      <c r="E829" s="2066">
        <v>11000000</v>
      </c>
      <c r="F829" s="2066"/>
      <c r="G829" s="2066">
        <v>11000000</v>
      </c>
      <c r="H829" s="2066">
        <v>11000000</v>
      </c>
      <c r="I829" s="2066">
        <v>11000000</v>
      </c>
      <c r="J829" s="2066">
        <v>11000000</v>
      </c>
      <c r="K829" s="2066">
        <v>11000000</v>
      </c>
      <c r="L829" s="2066">
        <v>11000000</v>
      </c>
      <c r="M829" s="2066">
        <v>11000000</v>
      </c>
      <c r="N829" s="2066">
        <v>11000000</v>
      </c>
      <c r="O829" s="2066">
        <v>11000000</v>
      </c>
      <c r="P829" s="2066">
        <v>11000000</v>
      </c>
      <c r="Q829" s="2066">
        <v>11000000</v>
      </c>
      <c r="R829" s="2066">
        <v>11000000</v>
      </c>
    </row>
    <row r="830" spans="1:18" ht="182.25" customHeight="1">
      <c r="A830" s="2051"/>
      <c r="B830" s="2266" t="s">
        <v>2671</v>
      </c>
      <c r="C830" s="2267"/>
      <c r="D830" s="2064"/>
      <c r="E830" s="2066"/>
      <c r="F830" s="2066"/>
      <c r="G830" s="2066"/>
      <c r="H830" s="2066"/>
      <c r="I830" s="2066"/>
      <c r="J830" s="2066"/>
      <c r="K830" s="2066"/>
      <c r="L830" s="2066"/>
      <c r="M830" s="2066"/>
      <c r="N830" s="2066"/>
      <c r="O830" s="2066"/>
      <c r="P830" s="2066"/>
      <c r="Q830" s="2066"/>
      <c r="R830" s="2066"/>
    </row>
    <row r="831" spans="1:18" ht="37.5" customHeight="1">
      <c r="A831" s="2051"/>
      <c r="B831" s="2266" t="s">
        <v>2636</v>
      </c>
      <c r="C831" s="2267" t="s">
        <v>2362</v>
      </c>
      <c r="D831" s="2064"/>
      <c r="E831" s="2066">
        <v>7500000</v>
      </c>
      <c r="F831" s="2066"/>
      <c r="G831" s="2066">
        <v>7500000</v>
      </c>
      <c r="H831" s="2066">
        <v>7500000</v>
      </c>
      <c r="I831" s="2066">
        <v>7500000</v>
      </c>
      <c r="J831" s="2066">
        <v>7500000</v>
      </c>
      <c r="K831" s="2066">
        <v>7500000</v>
      </c>
      <c r="L831" s="2066">
        <v>7500000</v>
      </c>
      <c r="M831" s="2066">
        <v>7500000</v>
      </c>
      <c r="N831" s="2066">
        <v>7500000</v>
      </c>
      <c r="O831" s="2066">
        <v>7500000</v>
      </c>
      <c r="P831" s="2066">
        <v>7500000</v>
      </c>
      <c r="Q831" s="2066">
        <v>7500000</v>
      </c>
      <c r="R831" s="2066">
        <v>7500000</v>
      </c>
    </row>
    <row r="832" spans="1:18" ht="37.5" customHeight="1">
      <c r="A832" s="2051"/>
      <c r="B832" s="2266" t="s">
        <v>2637</v>
      </c>
      <c r="C832" s="2267" t="s">
        <v>2362</v>
      </c>
      <c r="D832" s="2064"/>
      <c r="E832" s="2066">
        <v>7675000</v>
      </c>
      <c r="F832" s="2066"/>
      <c r="G832" s="2066">
        <v>7675000</v>
      </c>
      <c r="H832" s="2066">
        <v>7675000</v>
      </c>
      <c r="I832" s="2066">
        <v>7675000</v>
      </c>
      <c r="J832" s="2066">
        <v>7675000</v>
      </c>
      <c r="K832" s="2066">
        <v>7675000</v>
      </c>
      <c r="L832" s="2066">
        <v>7675000</v>
      </c>
      <c r="M832" s="2066">
        <v>7675000</v>
      </c>
      <c r="N832" s="2066">
        <v>7675000</v>
      </c>
      <c r="O832" s="2066">
        <v>7675000</v>
      </c>
      <c r="P832" s="2066">
        <v>7675000</v>
      </c>
      <c r="Q832" s="2066">
        <v>7675000</v>
      </c>
      <c r="R832" s="2066">
        <v>7675000</v>
      </c>
    </row>
    <row r="833" spans="1:18" ht="37.5" customHeight="1">
      <c r="A833" s="2051"/>
      <c r="B833" s="2266" t="s">
        <v>2638</v>
      </c>
      <c r="C833" s="2267" t="s">
        <v>2362</v>
      </c>
      <c r="D833" s="2064"/>
      <c r="E833" s="2066">
        <v>8025000</v>
      </c>
      <c r="F833" s="2066"/>
      <c r="G833" s="2066">
        <v>8025000</v>
      </c>
      <c r="H833" s="2066">
        <v>8025000</v>
      </c>
      <c r="I833" s="2066">
        <v>8025000</v>
      </c>
      <c r="J833" s="2066">
        <v>8025000</v>
      </c>
      <c r="K833" s="2066">
        <v>8025000</v>
      </c>
      <c r="L833" s="2066">
        <v>8025000</v>
      </c>
      <c r="M833" s="2066">
        <v>8025000</v>
      </c>
      <c r="N833" s="2066">
        <v>8025000</v>
      </c>
      <c r="O833" s="2066">
        <v>8025000</v>
      </c>
      <c r="P833" s="2066">
        <v>8025000</v>
      </c>
      <c r="Q833" s="2066">
        <v>8025000</v>
      </c>
      <c r="R833" s="2066">
        <v>8025000</v>
      </c>
    </row>
    <row r="834" spans="1:18" ht="209.25" customHeight="1">
      <c r="A834" s="2051"/>
      <c r="B834" s="2266" t="s">
        <v>2672</v>
      </c>
      <c r="C834" s="2267"/>
      <c r="D834" s="2129" t="s">
        <v>2534</v>
      </c>
      <c r="E834" s="2066"/>
      <c r="F834" s="2066"/>
      <c r="G834" s="2066"/>
      <c r="H834" s="2066"/>
      <c r="I834" s="2066"/>
      <c r="J834" s="2066"/>
      <c r="K834" s="2066"/>
      <c r="L834" s="2066"/>
      <c r="M834" s="2066"/>
      <c r="N834" s="2066"/>
      <c r="O834" s="2066"/>
      <c r="P834" s="2066"/>
      <c r="Q834" s="2066"/>
      <c r="R834" s="2066"/>
    </row>
    <row r="835" spans="1:18" ht="33.75" customHeight="1">
      <c r="A835" s="2051"/>
      <c r="B835" s="2266" t="s">
        <v>2639</v>
      </c>
      <c r="C835" s="2267" t="s">
        <v>2362</v>
      </c>
      <c r="D835" s="2064"/>
      <c r="E835" s="2066">
        <v>9425000</v>
      </c>
      <c r="F835" s="2066"/>
      <c r="G835" s="2066">
        <v>9425000</v>
      </c>
      <c r="H835" s="2066">
        <v>9425000</v>
      </c>
      <c r="I835" s="2066">
        <v>9425000</v>
      </c>
      <c r="J835" s="2066">
        <v>9425000</v>
      </c>
      <c r="K835" s="2066">
        <v>9425000</v>
      </c>
      <c r="L835" s="2066">
        <v>9425000</v>
      </c>
      <c r="M835" s="2066">
        <v>9425000</v>
      </c>
      <c r="N835" s="2066">
        <v>9425000</v>
      </c>
      <c r="O835" s="2066">
        <v>9425000</v>
      </c>
      <c r="P835" s="2066">
        <v>9425000</v>
      </c>
      <c r="Q835" s="2066">
        <v>9425000</v>
      </c>
      <c r="R835" s="2066">
        <v>9425000</v>
      </c>
    </row>
    <row r="836" spans="1:18" ht="33.75" customHeight="1">
      <c r="A836" s="2051"/>
      <c r="B836" s="2266" t="s">
        <v>2640</v>
      </c>
      <c r="C836" s="2267" t="s">
        <v>2362</v>
      </c>
      <c r="D836" s="2064"/>
      <c r="E836" s="2066">
        <v>9600000</v>
      </c>
      <c r="F836" s="2066"/>
      <c r="G836" s="2066">
        <v>9600000</v>
      </c>
      <c r="H836" s="2066">
        <v>9600000</v>
      </c>
      <c r="I836" s="2066">
        <v>9600000</v>
      </c>
      <c r="J836" s="2066">
        <v>9600000</v>
      </c>
      <c r="K836" s="2066">
        <v>9600000</v>
      </c>
      <c r="L836" s="2066">
        <v>9600000</v>
      </c>
      <c r="M836" s="2066">
        <v>9600000</v>
      </c>
      <c r="N836" s="2066">
        <v>9600000</v>
      </c>
      <c r="O836" s="2066">
        <v>9600000</v>
      </c>
      <c r="P836" s="2066">
        <v>9600000</v>
      </c>
      <c r="Q836" s="2066">
        <v>9600000</v>
      </c>
      <c r="R836" s="2066">
        <v>9600000</v>
      </c>
    </row>
    <row r="837" spans="1:18" ht="199.5" customHeight="1">
      <c r="A837" s="2051"/>
      <c r="B837" s="2266" t="s">
        <v>2673</v>
      </c>
      <c r="C837" s="2267"/>
      <c r="D837" s="2129" t="s">
        <v>2534</v>
      </c>
      <c r="E837" s="2066"/>
      <c r="F837" s="2066"/>
      <c r="G837" s="2066"/>
      <c r="H837" s="2066"/>
      <c r="I837" s="2066"/>
      <c r="J837" s="2066"/>
      <c r="K837" s="2066"/>
      <c r="L837" s="2066"/>
      <c r="M837" s="2066"/>
      <c r="N837" s="2066"/>
      <c r="O837" s="2066"/>
      <c r="P837" s="2066"/>
      <c r="Q837" s="2066"/>
      <c r="R837" s="2066"/>
    </row>
    <row r="838" spans="1:18" ht="44.25" customHeight="1">
      <c r="A838" s="2051"/>
      <c r="B838" s="2266" t="s">
        <v>2641</v>
      </c>
      <c r="C838" s="2267" t="s">
        <v>2362</v>
      </c>
      <c r="D838" s="2064"/>
      <c r="E838" s="2066">
        <v>9250000</v>
      </c>
      <c r="F838" s="2066"/>
      <c r="G838" s="2066">
        <v>9250000</v>
      </c>
      <c r="H838" s="2066">
        <v>9250000</v>
      </c>
      <c r="I838" s="2066">
        <v>9250000</v>
      </c>
      <c r="J838" s="2066">
        <v>9250000</v>
      </c>
      <c r="K838" s="2066">
        <v>9250000</v>
      </c>
      <c r="L838" s="2066">
        <v>9250000</v>
      </c>
      <c r="M838" s="2066">
        <v>9250000</v>
      </c>
      <c r="N838" s="2066">
        <v>9250000</v>
      </c>
      <c r="O838" s="2066">
        <v>9250000</v>
      </c>
      <c r="P838" s="2066">
        <v>9250000</v>
      </c>
      <c r="Q838" s="2066">
        <v>9250000</v>
      </c>
      <c r="R838" s="2066">
        <v>9250000</v>
      </c>
    </row>
    <row r="839" spans="1:18" ht="44.25" customHeight="1">
      <c r="A839" s="2051"/>
      <c r="B839" s="2266" t="s">
        <v>2642</v>
      </c>
      <c r="C839" s="2267" t="s">
        <v>2362</v>
      </c>
      <c r="D839" s="2064"/>
      <c r="E839" s="2066">
        <v>9425000</v>
      </c>
      <c r="F839" s="2066"/>
      <c r="G839" s="2066">
        <v>9425000</v>
      </c>
      <c r="H839" s="2066">
        <v>9425000</v>
      </c>
      <c r="I839" s="2066">
        <v>9425000</v>
      </c>
      <c r="J839" s="2066">
        <v>9425000</v>
      </c>
      <c r="K839" s="2066">
        <v>9425000</v>
      </c>
      <c r="L839" s="2066">
        <v>9425000</v>
      </c>
      <c r="M839" s="2066">
        <v>9425000</v>
      </c>
      <c r="N839" s="2066">
        <v>9425000</v>
      </c>
      <c r="O839" s="2066">
        <v>9425000</v>
      </c>
      <c r="P839" s="2066">
        <v>9425000</v>
      </c>
      <c r="Q839" s="2066">
        <v>9425000</v>
      </c>
      <c r="R839" s="2066">
        <v>9425000</v>
      </c>
    </row>
    <row r="840" spans="1:18" ht="44.25" customHeight="1">
      <c r="A840" s="2051"/>
      <c r="B840" s="2266" t="s">
        <v>2643</v>
      </c>
      <c r="C840" s="2267" t="s">
        <v>2362</v>
      </c>
      <c r="D840" s="2064"/>
      <c r="E840" s="2066">
        <v>9600000</v>
      </c>
      <c r="F840" s="2066"/>
      <c r="G840" s="2066">
        <v>9600000</v>
      </c>
      <c r="H840" s="2066">
        <v>9600000</v>
      </c>
      <c r="I840" s="2066">
        <v>9600000</v>
      </c>
      <c r="J840" s="2066">
        <v>9600000</v>
      </c>
      <c r="K840" s="2066">
        <v>9600000</v>
      </c>
      <c r="L840" s="2066">
        <v>9600000</v>
      </c>
      <c r="M840" s="2066">
        <v>9600000</v>
      </c>
      <c r="N840" s="2066">
        <v>9600000</v>
      </c>
      <c r="O840" s="2066">
        <v>9600000</v>
      </c>
      <c r="P840" s="2066">
        <v>9600000</v>
      </c>
      <c r="Q840" s="2066">
        <v>9600000</v>
      </c>
      <c r="R840" s="2066">
        <v>9600000</v>
      </c>
    </row>
    <row r="841" spans="1:18" ht="193.5" customHeight="1">
      <c r="A841" s="2051"/>
      <c r="B841" s="2266" t="s">
        <v>2674</v>
      </c>
      <c r="C841" s="2267"/>
      <c r="D841" s="2129" t="s">
        <v>2534</v>
      </c>
      <c r="E841" s="2066"/>
      <c r="F841" s="2066"/>
      <c r="G841" s="2066"/>
      <c r="H841" s="2066"/>
      <c r="I841" s="2066"/>
      <c r="J841" s="2066"/>
      <c r="K841" s="2066"/>
      <c r="L841" s="2066"/>
      <c r="M841" s="2066"/>
      <c r="N841" s="2066"/>
      <c r="O841" s="2066"/>
      <c r="P841" s="2066"/>
      <c r="Q841" s="2066"/>
      <c r="R841" s="2066"/>
    </row>
    <row r="842" spans="1:18" ht="36" customHeight="1">
      <c r="A842" s="2051"/>
      <c r="B842" s="2266" t="s">
        <v>2644</v>
      </c>
      <c r="C842" s="2267" t="s">
        <v>2362</v>
      </c>
      <c r="D842" s="2064"/>
      <c r="E842" s="2066">
        <v>7675000</v>
      </c>
      <c r="F842" s="2066"/>
      <c r="G842" s="2066">
        <v>7675000</v>
      </c>
      <c r="H842" s="2066">
        <v>7675000</v>
      </c>
      <c r="I842" s="2066">
        <v>7675000</v>
      </c>
      <c r="J842" s="2066">
        <v>7675000</v>
      </c>
      <c r="K842" s="2066">
        <v>7675000</v>
      </c>
      <c r="L842" s="2066">
        <v>7675000</v>
      </c>
      <c r="M842" s="2066">
        <v>7675000</v>
      </c>
      <c r="N842" s="2066">
        <v>7675000</v>
      </c>
      <c r="O842" s="2066">
        <v>7675000</v>
      </c>
      <c r="P842" s="2066">
        <v>7675000</v>
      </c>
      <c r="Q842" s="2066">
        <v>7675000</v>
      </c>
      <c r="R842" s="2066">
        <v>7675000</v>
      </c>
    </row>
    <row r="843" spans="1:18" ht="36" customHeight="1">
      <c r="A843" s="2051"/>
      <c r="B843" s="2266" t="s">
        <v>2645</v>
      </c>
      <c r="C843" s="2267" t="s">
        <v>2362</v>
      </c>
      <c r="D843" s="2064"/>
      <c r="E843" s="2066">
        <v>7850000</v>
      </c>
      <c r="F843" s="2066"/>
      <c r="G843" s="2066">
        <v>7850000</v>
      </c>
      <c r="H843" s="2066">
        <v>7850000</v>
      </c>
      <c r="I843" s="2066">
        <v>7850000</v>
      </c>
      <c r="J843" s="2066">
        <v>7850000</v>
      </c>
      <c r="K843" s="2066">
        <v>7850000</v>
      </c>
      <c r="L843" s="2066">
        <v>7850000</v>
      </c>
      <c r="M843" s="2066">
        <v>7850000</v>
      </c>
      <c r="N843" s="2066">
        <v>7850000</v>
      </c>
      <c r="O843" s="2066">
        <v>7850000</v>
      </c>
      <c r="P843" s="2066">
        <v>7850000</v>
      </c>
      <c r="Q843" s="2066">
        <v>7850000</v>
      </c>
      <c r="R843" s="2066">
        <v>7850000</v>
      </c>
    </row>
    <row r="844" spans="1:18" ht="36" customHeight="1">
      <c r="A844" s="2051"/>
      <c r="B844" s="2266" t="s">
        <v>2646</v>
      </c>
      <c r="C844" s="2267" t="s">
        <v>2362</v>
      </c>
      <c r="D844" s="2064"/>
      <c r="E844" s="2066">
        <v>8025000</v>
      </c>
      <c r="F844" s="2066"/>
      <c r="G844" s="2066">
        <v>8025000</v>
      </c>
      <c r="H844" s="2066">
        <v>8025000</v>
      </c>
      <c r="I844" s="2066">
        <v>8025000</v>
      </c>
      <c r="J844" s="2066">
        <v>8025000</v>
      </c>
      <c r="K844" s="2066">
        <v>8025000</v>
      </c>
      <c r="L844" s="2066">
        <v>8025000</v>
      </c>
      <c r="M844" s="2066">
        <v>8025000</v>
      </c>
      <c r="N844" s="2066">
        <v>8025000</v>
      </c>
      <c r="O844" s="2066">
        <v>8025000</v>
      </c>
      <c r="P844" s="2066">
        <v>8025000</v>
      </c>
      <c r="Q844" s="2066">
        <v>8025000</v>
      </c>
      <c r="R844" s="2066">
        <v>8025000</v>
      </c>
    </row>
    <row r="845" spans="1:18" ht="183" customHeight="1">
      <c r="A845" s="2051"/>
      <c r="B845" s="2266" t="s">
        <v>2675</v>
      </c>
      <c r="C845" s="2267"/>
      <c r="D845" s="2129" t="s">
        <v>2534</v>
      </c>
      <c r="E845" s="2066"/>
      <c r="F845" s="2066"/>
      <c r="G845" s="2066"/>
      <c r="H845" s="2066"/>
      <c r="I845" s="2066"/>
      <c r="J845" s="2066"/>
      <c r="K845" s="2066"/>
      <c r="L845" s="2066"/>
      <c r="M845" s="2066"/>
      <c r="N845" s="2066"/>
      <c r="O845" s="2066"/>
      <c r="P845" s="2066"/>
      <c r="Q845" s="2066"/>
      <c r="R845" s="2066"/>
    </row>
    <row r="846" spans="1:18" ht="38.25" customHeight="1">
      <c r="A846" s="2051"/>
      <c r="B846" s="2266" t="s">
        <v>2647</v>
      </c>
      <c r="C846" s="2267" t="s">
        <v>2362</v>
      </c>
      <c r="D846" s="2064"/>
      <c r="E846" s="2066">
        <v>6800000</v>
      </c>
      <c r="F846" s="2066"/>
      <c r="G846" s="2066">
        <v>6800000</v>
      </c>
      <c r="H846" s="2066">
        <v>6800000</v>
      </c>
      <c r="I846" s="2066">
        <v>6800000</v>
      </c>
      <c r="J846" s="2066">
        <v>6800000</v>
      </c>
      <c r="K846" s="2066">
        <v>6800000</v>
      </c>
      <c r="L846" s="2066">
        <v>6800000</v>
      </c>
      <c r="M846" s="2066">
        <v>6800000</v>
      </c>
      <c r="N846" s="2066">
        <v>6800000</v>
      </c>
      <c r="O846" s="2066">
        <v>6800000</v>
      </c>
      <c r="P846" s="2066">
        <v>6800000</v>
      </c>
      <c r="Q846" s="2066">
        <v>6800000</v>
      </c>
      <c r="R846" s="2066">
        <v>6800000</v>
      </c>
    </row>
    <row r="847" spans="1:18" ht="38.25" customHeight="1">
      <c r="A847" s="2051"/>
      <c r="B847" s="2266" t="s">
        <v>2648</v>
      </c>
      <c r="C847" s="2267" t="s">
        <v>2362</v>
      </c>
      <c r="D847" s="2064"/>
      <c r="E847" s="2066">
        <v>6975000</v>
      </c>
      <c r="F847" s="2066"/>
      <c r="G847" s="2066">
        <v>6975000</v>
      </c>
      <c r="H847" s="2066">
        <v>6975000</v>
      </c>
      <c r="I847" s="2066">
        <v>6975000</v>
      </c>
      <c r="J847" s="2066">
        <v>6975000</v>
      </c>
      <c r="K847" s="2066">
        <v>6975000</v>
      </c>
      <c r="L847" s="2066">
        <v>6975000</v>
      </c>
      <c r="M847" s="2066">
        <v>6975000</v>
      </c>
      <c r="N847" s="2066">
        <v>6975000</v>
      </c>
      <c r="O847" s="2066">
        <v>6975000</v>
      </c>
      <c r="P847" s="2066">
        <v>6975000</v>
      </c>
      <c r="Q847" s="2066">
        <v>6975000</v>
      </c>
      <c r="R847" s="2066">
        <v>6975000</v>
      </c>
    </row>
    <row r="848" spans="1:18" ht="38.25" customHeight="1">
      <c r="A848" s="2051"/>
      <c r="B848" s="2266" t="s">
        <v>2649</v>
      </c>
      <c r="C848" s="2267" t="s">
        <v>2362</v>
      </c>
      <c r="D848" s="2064"/>
      <c r="E848" s="2066">
        <v>7150000</v>
      </c>
      <c r="F848" s="2066"/>
      <c r="G848" s="2066">
        <v>7150000</v>
      </c>
      <c r="H848" s="2066">
        <v>7150000</v>
      </c>
      <c r="I848" s="2066">
        <v>7150000</v>
      </c>
      <c r="J848" s="2066">
        <v>7150000</v>
      </c>
      <c r="K848" s="2066">
        <v>7150000</v>
      </c>
      <c r="L848" s="2066">
        <v>7150000</v>
      </c>
      <c r="M848" s="2066">
        <v>7150000</v>
      </c>
      <c r="N848" s="2066">
        <v>7150000</v>
      </c>
      <c r="O848" s="2066">
        <v>7150000</v>
      </c>
      <c r="P848" s="2066">
        <v>7150000</v>
      </c>
      <c r="Q848" s="2066">
        <v>7150000</v>
      </c>
      <c r="R848" s="2066">
        <v>7150000</v>
      </c>
    </row>
    <row r="849" spans="1:18" ht="163.5" customHeight="1">
      <c r="A849" s="2051"/>
      <c r="B849" s="2266" t="s">
        <v>2676</v>
      </c>
      <c r="C849" s="2267"/>
      <c r="D849" s="2129" t="s">
        <v>2534</v>
      </c>
      <c r="E849" s="2066"/>
      <c r="F849" s="2066"/>
      <c r="G849" s="2066"/>
      <c r="H849" s="2066"/>
      <c r="I849" s="2066"/>
      <c r="J849" s="2066"/>
      <c r="K849" s="2066"/>
      <c r="L849" s="2066"/>
      <c r="M849" s="2066"/>
      <c r="N849" s="2066"/>
      <c r="O849" s="2066"/>
      <c r="P849" s="2066"/>
      <c r="Q849" s="2066"/>
      <c r="R849" s="2066"/>
    </row>
    <row r="850" spans="1:18" ht="39" customHeight="1">
      <c r="A850" s="2051"/>
      <c r="B850" s="2266" t="s">
        <v>2650</v>
      </c>
      <c r="C850" s="2267" t="s">
        <v>2362</v>
      </c>
      <c r="D850" s="2064"/>
      <c r="E850" s="2066">
        <v>9425000</v>
      </c>
      <c r="F850" s="2066"/>
      <c r="G850" s="2066">
        <v>9425000</v>
      </c>
      <c r="H850" s="2066">
        <v>9425000</v>
      </c>
      <c r="I850" s="2066">
        <v>9425000</v>
      </c>
      <c r="J850" s="2066">
        <v>9425000</v>
      </c>
      <c r="K850" s="2066">
        <v>9425000</v>
      </c>
      <c r="L850" s="2066">
        <v>9425000</v>
      </c>
      <c r="M850" s="2066">
        <v>9425000</v>
      </c>
      <c r="N850" s="2066">
        <v>9425000</v>
      </c>
      <c r="O850" s="2066">
        <v>9425000</v>
      </c>
      <c r="P850" s="2066">
        <v>9425000</v>
      </c>
      <c r="Q850" s="2066">
        <v>9425000</v>
      </c>
      <c r="R850" s="2066">
        <v>9425000</v>
      </c>
    </row>
    <row r="851" spans="1:18" ht="39" customHeight="1">
      <c r="A851" s="2051"/>
      <c r="B851" s="2266" t="s">
        <v>2651</v>
      </c>
      <c r="C851" s="2267" t="s">
        <v>2362</v>
      </c>
      <c r="D851" s="2064"/>
      <c r="E851" s="2066">
        <v>10650000</v>
      </c>
      <c r="F851" s="2066"/>
      <c r="G851" s="2066">
        <v>10650000</v>
      </c>
      <c r="H851" s="2066">
        <v>10650000</v>
      </c>
      <c r="I851" s="2066">
        <v>10650000</v>
      </c>
      <c r="J851" s="2066">
        <v>10650000</v>
      </c>
      <c r="K851" s="2066">
        <v>10650000</v>
      </c>
      <c r="L851" s="2066">
        <v>10650000</v>
      </c>
      <c r="M851" s="2066">
        <v>10650000</v>
      </c>
      <c r="N851" s="2066">
        <v>10650000</v>
      </c>
      <c r="O851" s="2066">
        <v>10650000</v>
      </c>
      <c r="P851" s="2066">
        <v>10650000</v>
      </c>
      <c r="Q851" s="2066">
        <v>10650000</v>
      </c>
      <c r="R851" s="2066">
        <v>10650000</v>
      </c>
    </row>
    <row r="852" spans="1:18" ht="39" customHeight="1">
      <c r="A852" s="2051"/>
      <c r="B852" s="2266" t="s">
        <v>2652</v>
      </c>
      <c r="C852" s="2267" t="s">
        <v>2362</v>
      </c>
      <c r="D852" s="2064"/>
      <c r="E852" s="2066">
        <v>11550000</v>
      </c>
      <c r="F852" s="2066"/>
      <c r="G852" s="2066">
        <v>11550000</v>
      </c>
      <c r="H852" s="2066">
        <v>11550000</v>
      </c>
      <c r="I852" s="2066">
        <v>11550000</v>
      </c>
      <c r="J852" s="2066">
        <v>11550000</v>
      </c>
      <c r="K852" s="2066">
        <v>11550000</v>
      </c>
      <c r="L852" s="2066">
        <v>11550000</v>
      </c>
      <c r="M852" s="2066">
        <v>11550000</v>
      </c>
      <c r="N852" s="2066">
        <v>11550000</v>
      </c>
      <c r="O852" s="2066">
        <v>11550000</v>
      </c>
      <c r="P852" s="2066">
        <v>11550000</v>
      </c>
      <c r="Q852" s="2066">
        <v>11550000</v>
      </c>
      <c r="R852" s="2066">
        <v>11550000</v>
      </c>
    </row>
    <row r="853" spans="1:18" ht="191.25" customHeight="1">
      <c r="A853" s="2051"/>
      <c r="B853" s="2266" t="s">
        <v>2677</v>
      </c>
      <c r="C853" s="2267"/>
      <c r="D853" s="2064"/>
      <c r="E853" s="2066"/>
      <c r="F853" s="2066"/>
      <c r="G853" s="2066"/>
      <c r="H853" s="2066"/>
      <c r="I853" s="2066"/>
      <c r="J853" s="2066"/>
      <c r="K853" s="2066"/>
      <c r="L853" s="2066"/>
      <c r="M853" s="2066"/>
      <c r="N853" s="2066"/>
      <c r="O853" s="2066"/>
      <c r="P853" s="2066"/>
      <c r="Q853" s="2066"/>
      <c r="R853" s="2066"/>
    </row>
    <row r="854" spans="1:18" ht="27" customHeight="1">
      <c r="A854" s="2051"/>
      <c r="B854" s="2266" t="s">
        <v>2653</v>
      </c>
      <c r="C854" s="2267" t="s">
        <v>2362</v>
      </c>
      <c r="D854" s="2064"/>
      <c r="E854" s="2066">
        <v>8350000</v>
      </c>
      <c r="F854" s="2066"/>
      <c r="G854" s="2066">
        <v>8350000</v>
      </c>
      <c r="H854" s="2066">
        <v>8350000</v>
      </c>
      <c r="I854" s="2066">
        <v>8350000</v>
      </c>
      <c r="J854" s="2066">
        <v>8350000</v>
      </c>
      <c r="K854" s="2066">
        <v>8350000</v>
      </c>
      <c r="L854" s="2066">
        <v>8350000</v>
      </c>
      <c r="M854" s="2066">
        <v>8350000</v>
      </c>
      <c r="N854" s="2066">
        <v>8350000</v>
      </c>
      <c r="O854" s="2066">
        <v>8350000</v>
      </c>
      <c r="P854" s="2066">
        <v>8350000</v>
      </c>
      <c r="Q854" s="2066">
        <v>8350000</v>
      </c>
      <c r="R854" s="2066">
        <v>8350000</v>
      </c>
    </row>
    <row r="855" spans="1:18" ht="27" customHeight="1">
      <c r="A855" s="2051"/>
      <c r="B855" s="2266" t="s">
        <v>2654</v>
      </c>
      <c r="C855" s="2267" t="s">
        <v>2362</v>
      </c>
      <c r="D855" s="2064"/>
      <c r="E855" s="2066">
        <v>9650000</v>
      </c>
      <c r="F855" s="2066"/>
      <c r="G855" s="2066">
        <v>9650000</v>
      </c>
      <c r="H855" s="2066">
        <v>9650000</v>
      </c>
      <c r="I855" s="2066">
        <v>9650000</v>
      </c>
      <c r="J855" s="2066">
        <v>9650000</v>
      </c>
      <c r="K855" s="2066">
        <v>9650000</v>
      </c>
      <c r="L855" s="2066">
        <v>9650000</v>
      </c>
      <c r="M855" s="2066">
        <v>9650000</v>
      </c>
      <c r="N855" s="2066">
        <v>9650000</v>
      </c>
      <c r="O855" s="2066">
        <v>9650000</v>
      </c>
      <c r="P855" s="2066">
        <v>9650000</v>
      </c>
      <c r="Q855" s="2066">
        <v>9650000</v>
      </c>
      <c r="R855" s="2066">
        <v>9650000</v>
      </c>
    </row>
    <row r="856" spans="1:18" ht="27" customHeight="1">
      <c r="A856" s="2051"/>
      <c r="B856" s="2266" t="s">
        <v>2655</v>
      </c>
      <c r="C856" s="2267" t="s">
        <v>2362</v>
      </c>
      <c r="D856" s="2064"/>
      <c r="E856" s="2066">
        <v>10550000</v>
      </c>
      <c r="F856" s="2066"/>
      <c r="G856" s="2066">
        <v>10550000</v>
      </c>
      <c r="H856" s="2066">
        <v>10550000</v>
      </c>
      <c r="I856" s="2066">
        <v>10550000</v>
      </c>
      <c r="J856" s="2066">
        <v>10550000</v>
      </c>
      <c r="K856" s="2066">
        <v>10550000</v>
      </c>
      <c r="L856" s="2066">
        <v>10550000</v>
      </c>
      <c r="M856" s="2066">
        <v>10550000</v>
      </c>
      <c r="N856" s="2066">
        <v>10550000</v>
      </c>
      <c r="O856" s="2066">
        <v>10550000</v>
      </c>
      <c r="P856" s="2066">
        <v>10550000</v>
      </c>
      <c r="Q856" s="2066">
        <v>10550000</v>
      </c>
      <c r="R856" s="2066">
        <v>10550000</v>
      </c>
    </row>
    <row r="857" spans="1:18" ht="51" customHeight="1">
      <c r="A857" s="2051"/>
      <c r="B857" s="2260" t="s">
        <v>2678</v>
      </c>
      <c r="C857" s="2267"/>
      <c r="D857" s="2064"/>
      <c r="E857" s="2066"/>
      <c r="F857" s="2066"/>
      <c r="G857" s="2066"/>
      <c r="H857" s="2066"/>
      <c r="I857" s="2066"/>
      <c r="J857" s="2066"/>
      <c r="K857" s="2066"/>
      <c r="L857" s="2066"/>
      <c r="M857" s="2066"/>
      <c r="N857" s="2066"/>
      <c r="O857" s="2066"/>
      <c r="P857" s="2066"/>
      <c r="Q857" s="2066"/>
      <c r="R857" s="2066"/>
    </row>
    <row r="858" spans="1:18" ht="228.75" customHeight="1">
      <c r="A858" s="2051"/>
      <c r="B858" s="2266" t="s">
        <v>2679</v>
      </c>
      <c r="C858" s="2267"/>
      <c r="D858" s="2129" t="s">
        <v>2534</v>
      </c>
      <c r="E858" s="2066"/>
      <c r="F858" s="2066"/>
      <c r="G858" s="2066"/>
      <c r="H858" s="2066"/>
      <c r="I858" s="2066"/>
      <c r="J858" s="2066"/>
      <c r="K858" s="2066"/>
      <c r="L858" s="2066"/>
      <c r="M858" s="2066"/>
      <c r="N858" s="2066"/>
      <c r="O858" s="2066"/>
      <c r="P858" s="2066"/>
      <c r="Q858" s="2066"/>
      <c r="R858" s="2066"/>
    </row>
    <row r="859" spans="1:18" ht="39" customHeight="1">
      <c r="A859" s="2051"/>
      <c r="B859" s="2266" t="s">
        <v>2656</v>
      </c>
      <c r="C859" s="2267" t="s">
        <v>2362</v>
      </c>
      <c r="D859" s="2064"/>
      <c r="E859" s="2066">
        <v>5700000</v>
      </c>
      <c r="F859" s="2066"/>
      <c r="G859" s="2066">
        <v>5700000</v>
      </c>
      <c r="H859" s="2066">
        <v>5700000</v>
      </c>
      <c r="I859" s="2066">
        <v>5700000</v>
      </c>
      <c r="J859" s="2066">
        <v>5700000</v>
      </c>
      <c r="K859" s="2066">
        <v>5700000</v>
      </c>
      <c r="L859" s="2066">
        <v>5700000</v>
      </c>
      <c r="M859" s="2066">
        <v>5700000</v>
      </c>
      <c r="N859" s="2066">
        <v>5700000</v>
      </c>
      <c r="O859" s="2066">
        <v>5700000</v>
      </c>
      <c r="P859" s="2066">
        <v>5700000</v>
      </c>
      <c r="Q859" s="2066">
        <v>5700000</v>
      </c>
      <c r="R859" s="2066">
        <v>5700000</v>
      </c>
    </row>
    <row r="860" spans="1:18" ht="39" customHeight="1">
      <c r="A860" s="2051"/>
      <c r="B860" s="2266" t="s">
        <v>2657</v>
      </c>
      <c r="C860" s="2267" t="s">
        <v>2362</v>
      </c>
      <c r="D860" s="2064"/>
      <c r="E860" s="2066">
        <v>6000000</v>
      </c>
      <c r="F860" s="2066"/>
      <c r="G860" s="2066">
        <v>6000000</v>
      </c>
      <c r="H860" s="2066">
        <v>6000000</v>
      </c>
      <c r="I860" s="2066">
        <v>6000000</v>
      </c>
      <c r="J860" s="2066">
        <v>6000000</v>
      </c>
      <c r="K860" s="2066">
        <v>6000000</v>
      </c>
      <c r="L860" s="2066">
        <v>6000000</v>
      </c>
      <c r="M860" s="2066">
        <v>6000000</v>
      </c>
      <c r="N860" s="2066">
        <v>6000000</v>
      </c>
      <c r="O860" s="2066">
        <v>6000000</v>
      </c>
      <c r="P860" s="2066">
        <v>6000000</v>
      </c>
      <c r="Q860" s="2066">
        <v>6000000</v>
      </c>
      <c r="R860" s="2066">
        <v>6000000</v>
      </c>
    </row>
    <row r="861" spans="1:18" ht="39" customHeight="1">
      <c r="A861" s="2051"/>
      <c r="B861" s="2266" t="s">
        <v>2658</v>
      </c>
      <c r="C861" s="2267" t="s">
        <v>2362</v>
      </c>
      <c r="D861" s="2064"/>
      <c r="E861" s="2066">
        <v>7000000</v>
      </c>
      <c r="F861" s="2066"/>
      <c r="G861" s="2066">
        <v>7000000</v>
      </c>
      <c r="H861" s="2066">
        <v>7000000</v>
      </c>
      <c r="I861" s="2066">
        <v>7000000</v>
      </c>
      <c r="J861" s="2066">
        <v>7000000</v>
      </c>
      <c r="K861" s="2066">
        <v>7000000</v>
      </c>
      <c r="L861" s="2066">
        <v>7000000</v>
      </c>
      <c r="M861" s="2066">
        <v>7000000</v>
      </c>
      <c r="N861" s="2066">
        <v>7000000</v>
      </c>
      <c r="O861" s="2066">
        <v>7000000</v>
      </c>
      <c r="P861" s="2066">
        <v>7000000</v>
      </c>
      <c r="Q861" s="2066">
        <v>7000000</v>
      </c>
      <c r="R861" s="2066">
        <v>7000000</v>
      </c>
    </row>
    <row r="862" spans="1:18" ht="194.25" customHeight="1">
      <c r="A862" s="2051"/>
      <c r="B862" s="2266" t="s">
        <v>2680</v>
      </c>
      <c r="C862" s="2267"/>
      <c r="D862" s="2129" t="s">
        <v>2534</v>
      </c>
      <c r="E862" s="2066"/>
      <c r="F862" s="2066"/>
      <c r="G862" s="2066"/>
      <c r="H862" s="2066"/>
      <c r="I862" s="2066"/>
      <c r="J862" s="2066"/>
      <c r="K862" s="2066"/>
      <c r="L862" s="2066"/>
      <c r="M862" s="2066"/>
      <c r="N862" s="2066"/>
      <c r="O862" s="2066"/>
      <c r="P862" s="2066"/>
      <c r="Q862" s="2066"/>
      <c r="R862" s="2066"/>
    </row>
    <row r="863" spans="1:18" ht="33" customHeight="1">
      <c r="A863" s="2051"/>
      <c r="B863" s="2266" t="s">
        <v>2659</v>
      </c>
      <c r="C863" s="2267" t="s">
        <v>2362</v>
      </c>
      <c r="D863" s="2064"/>
      <c r="E863" s="2066">
        <v>5430000</v>
      </c>
      <c r="F863" s="2066"/>
      <c r="G863" s="2066">
        <v>5430000</v>
      </c>
      <c r="H863" s="2066">
        <v>5430000</v>
      </c>
      <c r="I863" s="2066">
        <v>5430000</v>
      </c>
      <c r="J863" s="2066">
        <v>5430000</v>
      </c>
      <c r="K863" s="2066">
        <v>5430000</v>
      </c>
      <c r="L863" s="2066">
        <v>5430000</v>
      </c>
      <c r="M863" s="2066">
        <v>5430000</v>
      </c>
      <c r="N863" s="2066">
        <v>5430000</v>
      </c>
      <c r="O863" s="2066">
        <v>5430000</v>
      </c>
      <c r="P863" s="2066">
        <v>5430000</v>
      </c>
      <c r="Q863" s="2066">
        <v>5430000</v>
      </c>
      <c r="R863" s="2066">
        <v>5430000</v>
      </c>
    </row>
    <row r="864" spans="1:18" ht="33" customHeight="1">
      <c r="A864" s="2051"/>
      <c r="B864" s="2266" t="s">
        <v>2660</v>
      </c>
      <c r="C864" s="2267" t="s">
        <v>2362</v>
      </c>
      <c r="D864" s="2064"/>
      <c r="E864" s="2066">
        <v>6450000</v>
      </c>
      <c r="F864" s="2066"/>
      <c r="G864" s="2066">
        <v>6450000</v>
      </c>
      <c r="H864" s="2066">
        <v>6450000</v>
      </c>
      <c r="I864" s="2066">
        <v>6450000</v>
      </c>
      <c r="J864" s="2066">
        <v>6450000</v>
      </c>
      <c r="K864" s="2066">
        <v>6450000</v>
      </c>
      <c r="L864" s="2066">
        <v>6450000</v>
      </c>
      <c r="M864" s="2066">
        <v>6450000</v>
      </c>
      <c r="N864" s="2066">
        <v>6450000</v>
      </c>
      <c r="O864" s="2066">
        <v>6450000</v>
      </c>
      <c r="P864" s="2066">
        <v>6450000</v>
      </c>
      <c r="Q864" s="2066">
        <v>6450000</v>
      </c>
      <c r="R864" s="2066">
        <v>6450000</v>
      </c>
    </row>
    <row r="865" spans="1:18" ht="48" customHeight="1">
      <c r="A865" s="2051"/>
      <c r="B865" s="2260" t="s">
        <v>2681</v>
      </c>
      <c r="C865" s="2267"/>
      <c r="D865" s="2129" t="s">
        <v>2534</v>
      </c>
      <c r="E865" s="2066"/>
      <c r="F865" s="2066"/>
      <c r="G865" s="2066"/>
      <c r="H865" s="2066"/>
      <c r="I865" s="2066"/>
      <c r="J865" s="2066"/>
      <c r="K865" s="2066"/>
      <c r="L865" s="2066"/>
      <c r="M865" s="2066"/>
      <c r="N865" s="2066"/>
      <c r="O865" s="2066"/>
      <c r="P865" s="2066"/>
      <c r="Q865" s="2066"/>
      <c r="R865" s="2066"/>
    </row>
    <row r="866" spans="1:18" ht="70.5" customHeight="1">
      <c r="A866" s="2051"/>
      <c r="B866" s="2266" t="s">
        <v>2661</v>
      </c>
      <c r="C866" s="2267" t="s">
        <v>563</v>
      </c>
      <c r="D866" s="2064"/>
      <c r="E866" s="2066">
        <v>836000</v>
      </c>
      <c r="F866" s="2066"/>
      <c r="G866" s="2066">
        <v>836000</v>
      </c>
      <c r="H866" s="2066">
        <v>836000</v>
      </c>
      <c r="I866" s="2066">
        <v>836000</v>
      </c>
      <c r="J866" s="2066">
        <v>836000</v>
      </c>
      <c r="K866" s="2066">
        <v>836000</v>
      </c>
      <c r="L866" s="2066">
        <v>836000</v>
      </c>
      <c r="M866" s="2066">
        <v>836000</v>
      </c>
      <c r="N866" s="2066">
        <v>836000</v>
      </c>
      <c r="O866" s="2066">
        <v>836000</v>
      </c>
      <c r="P866" s="2066">
        <v>836000</v>
      </c>
      <c r="Q866" s="2066">
        <v>836000</v>
      </c>
      <c r="R866" s="2066">
        <v>836000</v>
      </c>
    </row>
    <row r="867" spans="1:18" ht="70.5" customHeight="1">
      <c r="A867" s="2051"/>
      <c r="B867" s="2266" t="s">
        <v>2662</v>
      </c>
      <c r="C867" s="2267" t="s">
        <v>563</v>
      </c>
      <c r="D867" s="2064"/>
      <c r="E867" s="2066">
        <v>1564000</v>
      </c>
      <c r="F867" s="2066"/>
      <c r="G867" s="2066">
        <v>1564000</v>
      </c>
      <c r="H867" s="2066">
        <v>1564000</v>
      </c>
      <c r="I867" s="2066">
        <v>1564000</v>
      </c>
      <c r="J867" s="2066">
        <v>1564000</v>
      </c>
      <c r="K867" s="2066">
        <v>1564000</v>
      </c>
      <c r="L867" s="2066">
        <v>1564000</v>
      </c>
      <c r="M867" s="2066">
        <v>1564000</v>
      </c>
      <c r="N867" s="2066">
        <v>1564000</v>
      </c>
      <c r="O867" s="2066">
        <v>1564000</v>
      </c>
      <c r="P867" s="2066">
        <v>1564000</v>
      </c>
      <c r="Q867" s="2066">
        <v>1564000</v>
      </c>
      <c r="R867" s="2066">
        <v>1564000</v>
      </c>
    </row>
    <row r="868" spans="1:18" ht="113.25" customHeight="1">
      <c r="A868" s="2051"/>
      <c r="B868" s="2266" t="s">
        <v>2663</v>
      </c>
      <c r="C868" s="2267" t="s">
        <v>563</v>
      </c>
      <c r="D868" s="2064"/>
      <c r="E868" s="2066">
        <v>3000000</v>
      </c>
      <c r="F868" s="2066"/>
      <c r="G868" s="2066">
        <v>3000000</v>
      </c>
      <c r="H868" s="2066">
        <v>3000000</v>
      </c>
      <c r="I868" s="2066">
        <v>3000000</v>
      </c>
      <c r="J868" s="2066">
        <v>3000000</v>
      </c>
      <c r="K868" s="2066">
        <v>3000000</v>
      </c>
      <c r="L868" s="2066">
        <v>3000000</v>
      </c>
      <c r="M868" s="2066">
        <v>3000000</v>
      </c>
      <c r="N868" s="2066">
        <v>3000000</v>
      </c>
      <c r="O868" s="2066">
        <v>3000000</v>
      </c>
      <c r="P868" s="2066">
        <v>3000000</v>
      </c>
      <c r="Q868" s="2066">
        <v>3000000</v>
      </c>
      <c r="R868" s="2066">
        <v>3000000</v>
      </c>
    </row>
    <row r="869" spans="1:18" ht="34.5" customHeight="1">
      <c r="A869" s="2051"/>
      <c r="B869" s="2260" t="s">
        <v>2693</v>
      </c>
      <c r="C869" s="2267"/>
      <c r="D869" s="2129" t="s">
        <v>2534</v>
      </c>
      <c r="E869" s="2066"/>
      <c r="F869" s="2066"/>
      <c r="G869" s="2066"/>
      <c r="H869" s="2066"/>
      <c r="I869" s="2066"/>
      <c r="J869" s="2066"/>
      <c r="K869" s="2066"/>
      <c r="L869" s="2066"/>
      <c r="M869" s="2066"/>
      <c r="N869" s="2066"/>
      <c r="O869" s="2066"/>
      <c r="P869" s="2066"/>
      <c r="Q869" s="2066"/>
      <c r="R869" s="2066"/>
    </row>
    <row r="870" spans="1:18" ht="48" customHeight="1">
      <c r="A870" s="2051"/>
      <c r="B870" s="2266" t="s">
        <v>2682</v>
      </c>
      <c r="C870" s="2267" t="s">
        <v>2683</v>
      </c>
      <c r="D870" s="2129"/>
      <c r="E870" s="2066">
        <v>2120000</v>
      </c>
      <c r="F870" s="2066"/>
      <c r="G870" s="2066">
        <v>2120000</v>
      </c>
      <c r="H870" s="2066">
        <v>2120000</v>
      </c>
      <c r="I870" s="2066">
        <v>2120000</v>
      </c>
      <c r="J870" s="2066">
        <v>2120000</v>
      </c>
      <c r="K870" s="2066">
        <v>2120000</v>
      </c>
      <c r="L870" s="2066">
        <v>2120000</v>
      </c>
      <c r="M870" s="2066">
        <v>2120000</v>
      </c>
      <c r="N870" s="2066">
        <v>2120000</v>
      </c>
      <c r="O870" s="2066">
        <v>2120000</v>
      </c>
      <c r="P870" s="2066">
        <v>2120000</v>
      </c>
      <c r="Q870" s="2066">
        <v>2120000</v>
      </c>
      <c r="R870" s="2066">
        <v>2120000</v>
      </c>
    </row>
    <row r="871" spans="1:18" ht="108" customHeight="1">
      <c r="A871" s="2051"/>
      <c r="B871" s="2266" t="s">
        <v>2684</v>
      </c>
      <c r="C871" s="2267" t="s">
        <v>563</v>
      </c>
      <c r="D871" s="2129"/>
      <c r="E871" s="2066">
        <v>5950000</v>
      </c>
      <c r="F871" s="2066"/>
      <c r="G871" s="2066">
        <v>5950000</v>
      </c>
      <c r="H871" s="2066">
        <v>5950000</v>
      </c>
      <c r="I871" s="2066">
        <v>5950000</v>
      </c>
      <c r="J871" s="2066">
        <v>5950000</v>
      </c>
      <c r="K871" s="2066">
        <v>5950000</v>
      </c>
      <c r="L871" s="2066">
        <v>5950000</v>
      </c>
      <c r="M871" s="2066">
        <v>5950000</v>
      </c>
      <c r="N871" s="2066">
        <v>5950000</v>
      </c>
      <c r="O871" s="2066">
        <v>5950000</v>
      </c>
      <c r="P871" s="2066">
        <v>5950000</v>
      </c>
      <c r="Q871" s="2066">
        <v>5950000</v>
      </c>
      <c r="R871" s="2066">
        <v>5950000</v>
      </c>
    </row>
    <row r="872" spans="1:18" ht="31.5" customHeight="1">
      <c r="A872" s="2051"/>
      <c r="B872" s="2266" t="s">
        <v>2685</v>
      </c>
      <c r="C872" s="2267" t="s">
        <v>2362</v>
      </c>
      <c r="D872" s="2129"/>
      <c r="E872" s="2066">
        <v>2460000</v>
      </c>
      <c r="F872" s="2066"/>
      <c r="G872" s="2066">
        <v>2460000</v>
      </c>
      <c r="H872" s="2066">
        <v>2460000</v>
      </c>
      <c r="I872" s="2066">
        <v>2460000</v>
      </c>
      <c r="J872" s="2066">
        <v>2460000</v>
      </c>
      <c r="K872" s="2066">
        <v>2460000</v>
      </c>
      <c r="L872" s="2066">
        <v>2460000</v>
      </c>
      <c r="M872" s="2066">
        <v>2460000</v>
      </c>
      <c r="N872" s="2066">
        <v>2460000</v>
      </c>
      <c r="O872" s="2066">
        <v>2460000</v>
      </c>
      <c r="P872" s="2066">
        <v>2460000</v>
      </c>
      <c r="Q872" s="2066">
        <v>2460000</v>
      </c>
      <c r="R872" s="2066">
        <v>2460000</v>
      </c>
    </row>
    <row r="873" spans="1:18" ht="31.5" customHeight="1">
      <c r="A873" s="2051"/>
      <c r="B873" s="2266" t="s">
        <v>2686</v>
      </c>
      <c r="C873" s="2267" t="s">
        <v>2362</v>
      </c>
      <c r="D873" s="2129"/>
      <c r="E873" s="2066">
        <v>2340000</v>
      </c>
      <c r="F873" s="2066"/>
      <c r="G873" s="2066">
        <v>2340000</v>
      </c>
      <c r="H873" s="2066">
        <v>2340000</v>
      </c>
      <c r="I873" s="2066">
        <v>2340000</v>
      </c>
      <c r="J873" s="2066">
        <v>2340000</v>
      </c>
      <c r="K873" s="2066">
        <v>2340000</v>
      </c>
      <c r="L873" s="2066">
        <v>2340000</v>
      </c>
      <c r="M873" s="2066">
        <v>2340000</v>
      </c>
      <c r="N873" s="2066">
        <v>2340000</v>
      </c>
      <c r="O873" s="2066">
        <v>2340000</v>
      </c>
      <c r="P873" s="2066">
        <v>2340000</v>
      </c>
      <c r="Q873" s="2066">
        <v>2340000</v>
      </c>
      <c r="R873" s="2066">
        <v>2340000</v>
      </c>
    </row>
    <row r="874" spans="1:18" ht="31.5" customHeight="1">
      <c r="A874" s="2051"/>
      <c r="B874" s="2266" t="s">
        <v>2687</v>
      </c>
      <c r="C874" s="2267" t="s">
        <v>2362</v>
      </c>
      <c r="D874" s="2129"/>
      <c r="E874" s="2066">
        <v>3600000</v>
      </c>
      <c r="F874" s="2066"/>
      <c r="G874" s="2066">
        <v>3600000</v>
      </c>
      <c r="H874" s="2066">
        <v>3600000</v>
      </c>
      <c r="I874" s="2066">
        <v>3600000</v>
      </c>
      <c r="J874" s="2066">
        <v>3600000</v>
      </c>
      <c r="K874" s="2066">
        <v>3600000</v>
      </c>
      <c r="L874" s="2066">
        <v>3600000</v>
      </c>
      <c r="M874" s="2066">
        <v>3600000</v>
      </c>
      <c r="N874" s="2066">
        <v>3600000</v>
      </c>
      <c r="O874" s="2066">
        <v>3600000</v>
      </c>
      <c r="P874" s="2066">
        <v>3600000</v>
      </c>
      <c r="Q874" s="2066">
        <v>3600000</v>
      </c>
      <c r="R874" s="2066">
        <v>3600000</v>
      </c>
    </row>
    <row r="875" spans="1:18" ht="24.75" customHeight="1">
      <c r="A875" s="2051"/>
      <c r="B875" s="2260" t="s">
        <v>2694</v>
      </c>
      <c r="C875" s="2267"/>
      <c r="D875" s="2129"/>
      <c r="E875" s="2066"/>
      <c r="F875" s="2066"/>
      <c r="G875" s="2066"/>
      <c r="H875" s="2066"/>
      <c r="I875" s="2066"/>
      <c r="J875" s="2066"/>
      <c r="K875" s="2066"/>
      <c r="L875" s="2066"/>
      <c r="M875" s="2066"/>
      <c r="N875" s="2066"/>
      <c r="O875" s="2066"/>
      <c r="P875" s="2066"/>
      <c r="Q875" s="2066"/>
      <c r="R875" s="2066"/>
    </row>
    <row r="876" spans="1:18" ht="30" customHeight="1">
      <c r="A876" s="2051"/>
      <c r="B876" s="2266" t="s">
        <v>2688</v>
      </c>
      <c r="C876" s="2267" t="s">
        <v>2362</v>
      </c>
      <c r="D876" s="2129" t="s">
        <v>2534</v>
      </c>
      <c r="E876" s="2066">
        <v>1045000</v>
      </c>
      <c r="F876" s="2066"/>
      <c r="G876" s="2066">
        <v>1045000</v>
      </c>
      <c r="H876" s="2066">
        <v>1045000</v>
      </c>
      <c r="I876" s="2066">
        <v>1045000</v>
      </c>
      <c r="J876" s="2066">
        <v>1045000</v>
      </c>
      <c r="K876" s="2066">
        <v>1045000</v>
      </c>
      <c r="L876" s="2066">
        <v>1045000</v>
      </c>
      <c r="M876" s="2066">
        <v>1045000</v>
      </c>
      <c r="N876" s="2066">
        <v>1045000</v>
      </c>
      <c r="O876" s="2066">
        <v>1045000</v>
      </c>
      <c r="P876" s="2066">
        <v>1045000</v>
      </c>
      <c r="Q876" s="2066">
        <v>1045000</v>
      </c>
      <c r="R876" s="2066">
        <v>1045000</v>
      </c>
    </row>
    <row r="877" spans="1:18" ht="30" customHeight="1">
      <c r="A877" s="2051"/>
      <c r="B877" s="2266" t="s">
        <v>2689</v>
      </c>
      <c r="C877" s="2267" t="s">
        <v>2362</v>
      </c>
      <c r="D877" s="2129" t="s">
        <v>2534</v>
      </c>
      <c r="E877" s="2066">
        <v>1086000</v>
      </c>
      <c r="F877" s="2066"/>
      <c r="G877" s="2066">
        <v>1086000</v>
      </c>
      <c r="H877" s="2066">
        <v>1086000</v>
      </c>
      <c r="I877" s="2066">
        <v>1086000</v>
      </c>
      <c r="J877" s="2066">
        <v>1086000</v>
      </c>
      <c r="K877" s="2066">
        <v>1086000</v>
      </c>
      <c r="L877" s="2066">
        <v>1086000</v>
      </c>
      <c r="M877" s="2066">
        <v>1086000</v>
      </c>
      <c r="N877" s="2066">
        <v>1086000</v>
      </c>
      <c r="O877" s="2066">
        <v>1086000</v>
      </c>
      <c r="P877" s="2066">
        <v>1086000</v>
      </c>
      <c r="Q877" s="2066">
        <v>1086000</v>
      </c>
      <c r="R877" s="2066">
        <v>1086000</v>
      </c>
    </row>
    <row r="878" spans="1:18" ht="30" customHeight="1">
      <c r="A878" s="2051"/>
      <c r="B878" s="2266" t="s">
        <v>2690</v>
      </c>
      <c r="C878" s="2267" t="s">
        <v>2362</v>
      </c>
      <c r="D878" s="2129" t="s">
        <v>2534</v>
      </c>
      <c r="E878" s="2066">
        <v>853000</v>
      </c>
      <c r="F878" s="2066"/>
      <c r="G878" s="2066">
        <v>853000</v>
      </c>
      <c r="H878" s="2066">
        <v>853000</v>
      </c>
      <c r="I878" s="2066">
        <v>853000</v>
      </c>
      <c r="J878" s="2066">
        <v>853000</v>
      </c>
      <c r="K878" s="2066">
        <v>853000</v>
      </c>
      <c r="L878" s="2066">
        <v>853000</v>
      </c>
      <c r="M878" s="2066">
        <v>853000</v>
      </c>
      <c r="N878" s="2066">
        <v>853000</v>
      </c>
      <c r="O878" s="2066">
        <v>853000</v>
      </c>
      <c r="P878" s="2066">
        <v>853000</v>
      </c>
      <c r="Q878" s="2066">
        <v>853000</v>
      </c>
      <c r="R878" s="2066">
        <v>853000</v>
      </c>
    </row>
    <row r="879" spans="1:18" ht="30" customHeight="1">
      <c r="A879" s="2051"/>
      <c r="B879" s="2266" t="s">
        <v>2691</v>
      </c>
      <c r="C879" s="2267" t="s">
        <v>2362</v>
      </c>
      <c r="D879" s="2129" t="s">
        <v>2534</v>
      </c>
      <c r="E879" s="2066">
        <v>802000</v>
      </c>
      <c r="F879" s="2066"/>
      <c r="G879" s="2066">
        <v>802000</v>
      </c>
      <c r="H879" s="2066">
        <v>802000</v>
      </c>
      <c r="I879" s="2066">
        <v>802000</v>
      </c>
      <c r="J879" s="2066">
        <v>802000</v>
      </c>
      <c r="K879" s="2066">
        <v>802000</v>
      </c>
      <c r="L879" s="2066">
        <v>802000</v>
      </c>
      <c r="M879" s="2066">
        <v>802000</v>
      </c>
      <c r="N879" s="2066">
        <v>802000</v>
      </c>
      <c r="O879" s="2066">
        <v>802000</v>
      </c>
      <c r="P879" s="2066">
        <v>802000</v>
      </c>
      <c r="Q879" s="2066">
        <v>802000</v>
      </c>
      <c r="R879" s="2066">
        <v>802000</v>
      </c>
    </row>
    <row r="880" spans="1:18" ht="30" customHeight="1">
      <c r="A880" s="2051"/>
      <c r="B880" s="2266" t="s">
        <v>2367</v>
      </c>
      <c r="C880" s="2267" t="s">
        <v>2362</v>
      </c>
      <c r="D880" s="2129" t="s">
        <v>2534</v>
      </c>
      <c r="E880" s="2066">
        <v>1067000</v>
      </c>
      <c r="F880" s="2066"/>
      <c r="G880" s="2066">
        <v>1067000</v>
      </c>
      <c r="H880" s="2066">
        <v>1067000</v>
      </c>
      <c r="I880" s="2066">
        <v>1067000</v>
      </c>
      <c r="J880" s="2066">
        <v>1067000</v>
      </c>
      <c r="K880" s="2066">
        <v>1067000</v>
      </c>
      <c r="L880" s="2066">
        <v>1067000</v>
      </c>
      <c r="M880" s="2066">
        <v>1067000</v>
      </c>
      <c r="N880" s="2066">
        <v>1067000</v>
      </c>
      <c r="O880" s="2066">
        <v>1067000</v>
      </c>
      <c r="P880" s="2066">
        <v>1067000</v>
      </c>
      <c r="Q880" s="2066">
        <v>1067000</v>
      </c>
      <c r="R880" s="2066">
        <v>1067000</v>
      </c>
    </row>
    <row r="881" spans="1:18" ht="30" customHeight="1">
      <c r="A881" s="2051"/>
      <c r="B881" s="2266" t="s">
        <v>2692</v>
      </c>
      <c r="C881" s="2267" t="s">
        <v>2362</v>
      </c>
      <c r="D881" s="2129" t="s">
        <v>2534</v>
      </c>
      <c r="E881" s="2066">
        <v>2582000</v>
      </c>
      <c r="F881" s="2066"/>
      <c r="G881" s="2066">
        <v>2582000</v>
      </c>
      <c r="H881" s="2066">
        <v>2582000</v>
      </c>
      <c r="I881" s="2066">
        <v>2582000</v>
      </c>
      <c r="J881" s="2066">
        <v>2582000</v>
      </c>
      <c r="K881" s="2066">
        <v>2582000</v>
      </c>
      <c r="L881" s="2066">
        <v>2582000</v>
      </c>
      <c r="M881" s="2066">
        <v>2582000</v>
      </c>
      <c r="N881" s="2066">
        <v>2582000</v>
      </c>
      <c r="O881" s="2066">
        <v>2582000</v>
      </c>
      <c r="P881" s="2066">
        <v>2582000</v>
      </c>
      <c r="Q881" s="2066">
        <v>2582000</v>
      </c>
      <c r="R881" s="2066">
        <v>2582000</v>
      </c>
    </row>
    <row r="882" spans="1:18" ht="48" customHeight="1">
      <c r="A882" s="2051">
        <v>10</v>
      </c>
      <c r="B882" s="3603" t="s">
        <v>3037</v>
      </c>
      <c r="C882" s="3604"/>
      <c r="D882" s="3604"/>
      <c r="E882" s="3604"/>
      <c r="F882" s="3604"/>
      <c r="G882" s="3604"/>
      <c r="H882" s="3604"/>
      <c r="I882" s="3604"/>
      <c r="J882" s="3604"/>
      <c r="K882" s="3604"/>
      <c r="L882" s="3604"/>
      <c r="M882" s="3604"/>
      <c r="N882" s="3604"/>
      <c r="O882" s="3604"/>
      <c r="P882" s="3604"/>
      <c r="Q882" s="3604"/>
      <c r="R882" s="3604"/>
    </row>
    <row r="883" spans="1:18" ht="17.25" customHeight="1">
      <c r="A883" s="2051"/>
      <c r="B883" s="2067"/>
      <c r="C883" s="2264"/>
      <c r="D883" s="2061"/>
      <c r="E883" s="3606" t="s">
        <v>3078</v>
      </c>
      <c r="F883" s="3607"/>
      <c r="G883" s="3607"/>
      <c r="H883" s="3607"/>
      <c r="I883" s="3607"/>
      <c r="J883" s="3607"/>
      <c r="K883" s="3607"/>
      <c r="L883" s="3607"/>
      <c r="M883" s="3607"/>
      <c r="N883" s="3607"/>
      <c r="O883" s="3607"/>
      <c r="P883" s="3607"/>
      <c r="Q883" s="3607"/>
      <c r="R883" s="3608"/>
    </row>
    <row r="884" spans="1:18" ht="16.5" customHeight="1">
      <c r="A884" s="2051"/>
      <c r="B884" s="3603" t="s">
        <v>2516</v>
      </c>
      <c r="C884" s="3604"/>
      <c r="D884" s="3604"/>
      <c r="E884" s="3604"/>
      <c r="F884" s="3604"/>
      <c r="G884" s="3604"/>
      <c r="H884" s="3604"/>
      <c r="I884" s="3604"/>
      <c r="J884" s="3604"/>
      <c r="K884" s="3604"/>
      <c r="L884" s="3604"/>
      <c r="M884" s="3604"/>
      <c r="N884" s="3604"/>
      <c r="O884" s="3604"/>
      <c r="P884" s="3604"/>
      <c r="Q884" s="3604"/>
      <c r="R884" s="3604"/>
    </row>
    <row r="885" spans="1:18" ht="23.25" customHeight="1">
      <c r="A885" s="2050">
        <v>1</v>
      </c>
      <c r="B885" s="2276" t="s">
        <v>3038</v>
      </c>
      <c r="C885" s="2259" t="s">
        <v>2491</v>
      </c>
      <c r="D885" s="2267" t="s">
        <v>739</v>
      </c>
      <c r="E885" s="3600"/>
      <c r="F885" s="3601"/>
      <c r="G885" s="3602">
        <v>4100</v>
      </c>
      <c r="H885" s="3602"/>
      <c r="I885" s="3602"/>
      <c r="J885" s="3602"/>
      <c r="K885" s="3602"/>
      <c r="L885" s="3602"/>
      <c r="M885" s="3602"/>
      <c r="N885" s="3602"/>
      <c r="O885" s="3602"/>
      <c r="P885" s="3602"/>
      <c r="Q885" s="3602"/>
      <c r="R885" s="3602"/>
    </row>
    <row r="886" spans="1:18" ht="23.25" customHeight="1">
      <c r="A886" s="2050">
        <v>2</v>
      </c>
      <c r="B886" s="2276" t="s">
        <v>3039</v>
      </c>
      <c r="C886" s="2259" t="s">
        <v>2491</v>
      </c>
      <c r="D886" s="2267" t="s">
        <v>739</v>
      </c>
      <c r="E886" s="3600"/>
      <c r="F886" s="3601"/>
      <c r="G886" s="3602">
        <v>5770</v>
      </c>
      <c r="H886" s="3602"/>
      <c r="I886" s="3602"/>
      <c r="J886" s="3602"/>
      <c r="K886" s="3602"/>
      <c r="L886" s="3602"/>
      <c r="M886" s="3602"/>
      <c r="N886" s="3602"/>
      <c r="O886" s="3602"/>
      <c r="P886" s="3602"/>
      <c r="Q886" s="3602"/>
      <c r="R886" s="3602"/>
    </row>
    <row r="887" spans="1:18" ht="23.25" customHeight="1">
      <c r="A887" s="2050">
        <v>3</v>
      </c>
      <c r="B887" s="2276" t="s">
        <v>3040</v>
      </c>
      <c r="C887" s="2259" t="s">
        <v>2491</v>
      </c>
      <c r="D887" s="2267" t="s">
        <v>739</v>
      </c>
      <c r="E887" s="3600"/>
      <c r="F887" s="3601"/>
      <c r="G887" s="3602">
        <v>7410</v>
      </c>
      <c r="H887" s="3602"/>
      <c r="I887" s="3602"/>
      <c r="J887" s="3602"/>
      <c r="K887" s="3602"/>
      <c r="L887" s="3602"/>
      <c r="M887" s="3602"/>
      <c r="N887" s="3602"/>
      <c r="O887" s="3602"/>
      <c r="P887" s="3602"/>
      <c r="Q887" s="3602"/>
      <c r="R887" s="3602"/>
    </row>
    <row r="888" spans="1:18" ht="23.25" customHeight="1">
      <c r="A888" s="2050">
        <v>4</v>
      </c>
      <c r="B888" s="2276" t="s">
        <v>3041</v>
      </c>
      <c r="C888" s="2259" t="s">
        <v>2491</v>
      </c>
      <c r="D888" s="2267" t="s">
        <v>739</v>
      </c>
      <c r="E888" s="3600"/>
      <c r="F888" s="3601"/>
      <c r="G888" s="3602">
        <v>10550</v>
      </c>
      <c r="H888" s="3602"/>
      <c r="I888" s="3602"/>
      <c r="J888" s="3602"/>
      <c r="K888" s="3602"/>
      <c r="L888" s="3602"/>
      <c r="M888" s="3602"/>
      <c r="N888" s="3602"/>
      <c r="O888" s="3602"/>
      <c r="P888" s="3602"/>
      <c r="Q888" s="3602"/>
      <c r="R888" s="3602"/>
    </row>
    <row r="889" spans="1:18" ht="23.25" customHeight="1">
      <c r="A889" s="2050">
        <v>5</v>
      </c>
      <c r="B889" s="2276" t="s">
        <v>3042</v>
      </c>
      <c r="C889" s="2259" t="s">
        <v>2491</v>
      </c>
      <c r="D889" s="2267" t="s">
        <v>739</v>
      </c>
      <c r="E889" s="3600"/>
      <c r="F889" s="3601"/>
      <c r="G889" s="3602">
        <v>17100</v>
      </c>
      <c r="H889" s="3602"/>
      <c r="I889" s="3602"/>
      <c r="J889" s="3602"/>
      <c r="K889" s="3602"/>
      <c r="L889" s="3602"/>
      <c r="M889" s="3602"/>
      <c r="N889" s="3602"/>
      <c r="O889" s="3602"/>
      <c r="P889" s="3602"/>
      <c r="Q889" s="3602"/>
      <c r="R889" s="3602"/>
    </row>
    <row r="890" spans="1:18" ht="23.25" customHeight="1">
      <c r="A890" s="2050">
        <v>6</v>
      </c>
      <c r="B890" s="2276" t="s">
        <v>3043</v>
      </c>
      <c r="C890" s="2259" t="s">
        <v>2491</v>
      </c>
      <c r="D890" s="2267" t="s">
        <v>739</v>
      </c>
      <c r="E890" s="3600"/>
      <c r="F890" s="3601"/>
      <c r="G890" s="3602">
        <v>6800</v>
      </c>
      <c r="H890" s="3602"/>
      <c r="I890" s="3602"/>
      <c r="J890" s="3602"/>
      <c r="K890" s="3602"/>
      <c r="L890" s="3602"/>
      <c r="M890" s="3602"/>
      <c r="N890" s="3602"/>
      <c r="O890" s="3602"/>
      <c r="P890" s="3602"/>
      <c r="Q890" s="3602"/>
      <c r="R890" s="3602"/>
    </row>
    <row r="891" spans="1:18" ht="23.25" customHeight="1">
      <c r="A891" s="2050">
        <v>7</v>
      </c>
      <c r="B891" s="2276" t="s">
        <v>3044</v>
      </c>
      <c r="C891" s="2259" t="s">
        <v>2491</v>
      </c>
      <c r="D891" s="2267" t="s">
        <v>739</v>
      </c>
      <c r="E891" s="3600"/>
      <c r="F891" s="3601"/>
      <c r="G891" s="3602">
        <v>8500</v>
      </c>
      <c r="H891" s="3602"/>
      <c r="I891" s="3602"/>
      <c r="J891" s="3602"/>
      <c r="K891" s="3602"/>
      <c r="L891" s="3602"/>
      <c r="M891" s="3602"/>
      <c r="N891" s="3602"/>
      <c r="O891" s="3602"/>
      <c r="P891" s="3602"/>
      <c r="Q891" s="3602"/>
      <c r="R891" s="3602"/>
    </row>
    <row r="892" spans="1:18" ht="23.25" customHeight="1">
      <c r="A892" s="2050">
        <v>8</v>
      </c>
      <c r="B892" s="2276" t="s">
        <v>3045</v>
      </c>
      <c r="C892" s="2259" t="s">
        <v>2491</v>
      </c>
      <c r="D892" s="2267" t="s">
        <v>739</v>
      </c>
      <c r="E892" s="3600"/>
      <c r="F892" s="3601"/>
      <c r="G892" s="3602">
        <v>11980</v>
      </c>
      <c r="H892" s="3602"/>
      <c r="I892" s="3602"/>
      <c r="J892" s="3602"/>
      <c r="K892" s="3602"/>
      <c r="L892" s="3602"/>
      <c r="M892" s="3602"/>
      <c r="N892" s="3602"/>
      <c r="O892" s="3602"/>
      <c r="P892" s="3602"/>
      <c r="Q892" s="3602"/>
      <c r="R892" s="3602"/>
    </row>
    <row r="893" spans="1:18" ht="23.25" customHeight="1">
      <c r="A893" s="2050">
        <v>9</v>
      </c>
      <c r="B893" s="2276" t="s">
        <v>3046</v>
      </c>
      <c r="C893" s="2259" t="s">
        <v>2491</v>
      </c>
      <c r="D893" s="2267" t="s">
        <v>739</v>
      </c>
      <c r="E893" s="3600"/>
      <c r="F893" s="3601"/>
      <c r="G893" s="3602">
        <v>19300</v>
      </c>
      <c r="H893" s="3602"/>
      <c r="I893" s="3602"/>
      <c r="J893" s="3602"/>
      <c r="K893" s="3602"/>
      <c r="L893" s="3602"/>
      <c r="M893" s="3602"/>
      <c r="N893" s="3602"/>
      <c r="O893" s="3602"/>
      <c r="P893" s="3602"/>
      <c r="Q893" s="3602"/>
      <c r="R893" s="3602"/>
    </row>
    <row r="894" spans="1:18" ht="23.25" customHeight="1">
      <c r="A894" s="2050">
        <v>10</v>
      </c>
      <c r="B894" s="2276" t="s">
        <v>3047</v>
      </c>
      <c r="C894" s="2259" t="s">
        <v>2491</v>
      </c>
      <c r="D894" s="2267" t="s">
        <v>739</v>
      </c>
      <c r="E894" s="3600"/>
      <c r="F894" s="3601"/>
      <c r="G894" s="3602">
        <v>29180</v>
      </c>
      <c r="H894" s="3602"/>
      <c r="I894" s="3602"/>
      <c r="J894" s="3602"/>
      <c r="K894" s="3602"/>
      <c r="L894" s="3602"/>
      <c r="M894" s="3602"/>
      <c r="N894" s="3602"/>
      <c r="O894" s="3602"/>
      <c r="P894" s="3602"/>
      <c r="Q894" s="3602"/>
      <c r="R894" s="3602"/>
    </row>
    <row r="895" spans="1:18" ht="23.25" customHeight="1">
      <c r="A895" s="2050">
        <v>11</v>
      </c>
      <c r="B895" s="2276" t="s">
        <v>3048</v>
      </c>
      <c r="C895" s="2259" t="s">
        <v>2491</v>
      </c>
      <c r="D895" s="2267" t="s">
        <v>739</v>
      </c>
      <c r="E895" s="3600"/>
      <c r="F895" s="3601"/>
      <c r="G895" s="3602">
        <v>43620</v>
      </c>
      <c r="H895" s="3602"/>
      <c r="I895" s="3602"/>
      <c r="J895" s="3602"/>
      <c r="K895" s="3602"/>
      <c r="L895" s="3602"/>
      <c r="M895" s="3602"/>
      <c r="N895" s="3602"/>
      <c r="O895" s="3602"/>
      <c r="P895" s="3602"/>
      <c r="Q895" s="3602"/>
      <c r="R895" s="3602"/>
    </row>
    <row r="896" spans="1:18" ht="23.25" customHeight="1">
      <c r="A896" s="2050">
        <v>12</v>
      </c>
      <c r="B896" s="2276" t="s">
        <v>3049</v>
      </c>
      <c r="C896" s="2259" t="s">
        <v>2491</v>
      </c>
      <c r="D896" s="2267" t="s">
        <v>739</v>
      </c>
      <c r="E896" s="3600"/>
      <c r="F896" s="3601"/>
      <c r="G896" s="3602">
        <v>7610</v>
      </c>
      <c r="H896" s="3602"/>
      <c r="I896" s="3602"/>
      <c r="J896" s="3602"/>
      <c r="K896" s="3602"/>
      <c r="L896" s="3602"/>
      <c r="M896" s="3602"/>
      <c r="N896" s="3602"/>
      <c r="O896" s="3602"/>
      <c r="P896" s="3602"/>
      <c r="Q896" s="3602"/>
      <c r="R896" s="3602"/>
    </row>
    <row r="897" spans="1:18" ht="23.25" customHeight="1">
      <c r="A897" s="2050">
        <v>13</v>
      </c>
      <c r="B897" s="2276" t="s">
        <v>3050</v>
      </c>
      <c r="C897" s="2259" t="s">
        <v>2491</v>
      </c>
      <c r="D897" s="2267" t="s">
        <v>739</v>
      </c>
      <c r="E897" s="3600"/>
      <c r="F897" s="3601"/>
      <c r="G897" s="3602">
        <v>9400</v>
      </c>
      <c r="H897" s="3602"/>
      <c r="I897" s="3602"/>
      <c r="J897" s="3602"/>
      <c r="K897" s="3602"/>
      <c r="L897" s="3602"/>
      <c r="M897" s="3602"/>
      <c r="N897" s="3602"/>
      <c r="O897" s="3602"/>
      <c r="P897" s="3602"/>
      <c r="Q897" s="3602"/>
      <c r="R897" s="3602"/>
    </row>
    <row r="898" spans="1:18" ht="23.25" customHeight="1">
      <c r="A898" s="2050">
        <v>14</v>
      </c>
      <c r="B898" s="2276" t="s">
        <v>3051</v>
      </c>
      <c r="C898" s="2259" t="s">
        <v>2491</v>
      </c>
      <c r="D898" s="2267" t="s">
        <v>739</v>
      </c>
      <c r="E898" s="3600"/>
      <c r="F898" s="3601"/>
      <c r="G898" s="3602">
        <v>13220</v>
      </c>
      <c r="H898" s="3602"/>
      <c r="I898" s="3602"/>
      <c r="J898" s="3602"/>
      <c r="K898" s="3602"/>
      <c r="L898" s="3602"/>
      <c r="M898" s="3602"/>
      <c r="N898" s="3602"/>
      <c r="O898" s="3602"/>
      <c r="P898" s="3602"/>
      <c r="Q898" s="3602"/>
      <c r="R898" s="3602"/>
    </row>
    <row r="899" spans="1:18" ht="23.25" customHeight="1">
      <c r="A899" s="2050">
        <v>15</v>
      </c>
      <c r="B899" s="2276" t="s">
        <v>3052</v>
      </c>
      <c r="C899" s="2259" t="s">
        <v>2491</v>
      </c>
      <c r="D899" s="2267" t="s">
        <v>739</v>
      </c>
      <c r="E899" s="3600"/>
      <c r="F899" s="3601"/>
      <c r="G899" s="3602">
        <v>21030</v>
      </c>
      <c r="H899" s="3602"/>
      <c r="I899" s="3602"/>
      <c r="J899" s="3602"/>
      <c r="K899" s="3602"/>
      <c r="L899" s="3602"/>
      <c r="M899" s="3602"/>
      <c r="N899" s="3602"/>
      <c r="O899" s="3602"/>
      <c r="P899" s="3602"/>
      <c r="Q899" s="3602"/>
      <c r="R899" s="3602"/>
    </row>
    <row r="900" spans="1:18" ht="23.25" customHeight="1">
      <c r="A900" s="2050">
        <v>16</v>
      </c>
      <c r="B900" s="2276" t="s">
        <v>3053</v>
      </c>
      <c r="C900" s="2259" t="s">
        <v>2491</v>
      </c>
      <c r="D900" s="2267" t="s">
        <v>739</v>
      </c>
      <c r="E900" s="3600"/>
      <c r="F900" s="3601"/>
      <c r="G900" s="3602">
        <v>31450</v>
      </c>
      <c r="H900" s="3602"/>
      <c r="I900" s="3602"/>
      <c r="J900" s="3602"/>
      <c r="K900" s="3602"/>
      <c r="L900" s="3602"/>
      <c r="M900" s="3602"/>
      <c r="N900" s="3602"/>
      <c r="O900" s="3602"/>
      <c r="P900" s="3602"/>
      <c r="Q900" s="3602"/>
      <c r="R900" s="3602"/>
    </row>
    <row r="901" spans="1:18" ht="23.25" customHeight="1">
      <c r="A901" s="2050">
        <v>17</v>
      </c>
      <c r="B901" s="2276" t="s">
        <v>3054</v>
      </c>
      <c r="C901" s="2259" t="s">
        <v>2491</v>
      </c>
      <c r="D901" s="2267" t="s">
        <v>739</v>
      </c>
      <c r="E901" s="3600"/>
      <c r="F901" s="3601"/>
      <c r="G901" s="3602">
        <v>46590</v>
      </c>
      <c r="H901" s="3602"/>
      <c r="I901" s="3602"/>
      <c r="J901" s="3602"/>
      <c r="K901" s="3602"/>
      <c r="L901" s="3602"/>
      <c r="M901" s="3602"/>
      <c r="N901" s="3602"/>
      <c r="O901" s="3602"/>
      <c r="P901" s="3602"/>
      <c r="Q901" s="3602"/>
      <c r="R901" s="3602"/>
    </row>
    <row r="902" spans="1:18" ht="23.25" customHeight="1">
      <c r="A902" s="2050">
        <v>18</v>
      </c>
      <c r="B902" s="2276" t="s">
        <v>3055</v>
      </c>
      <c r="C902" s="2259" t="s">
        <v>2491</v>
      </c>
      <c r="D902" s="2267" t="s">
        <v>739</v>
      </c>
      <c r="E902" s="3600"/>
      <c r="F902" s="3601"/>
      <c r="G902" s="3602">
        <v>10280</v>
      </c>
      <c r="H902" s="3602"/>
      <c r="I902" s="3602"/>
      <c r="J902" s="3602"/>
      <c r="K902" s="3602"/>
      <c r="L902" s="3602"/>
      <c r="M902" s="3602"/>
      <c r="N902" s="3602"/>
      <c r="O902" s="3602"/>
      <c r="P902" s="3602"/>
      <c r="Q902" s="3602"/>
      <c r="R902" s="3602"/>
    </row>
    <row r="903" spans="1:18" ht="23.25" customHeight="1">
      <c r="A903" s="2050">
        <v>19</v>
      </c>
      <c r="B903" s="2276" t="s">
        <v>3056</v>
      </c>
      <c r="C903" s="2259" t="s">
        <v>2491</v>
      </c>
      <c r="D903" s="2267" t="s">
        <v>739</v>
      </c>
      <c r="E903" s="3600"/>
      <c r="F903" s="3601"/>
      <c r="G903" s="3602">
        <v>12770</v>
      </c>
      <c r="H903" s="3602"/>
      <c r="I903" s="3602"/>
      <c r="J903" s="3602"/>
      <c r="K903" s="3602"/>
      <c r="L903" s="3602"/>
      <c r="M903" s="3602"/>
      <c r="N903" s="3602"/>
      <c r="O903" s="3602"/>
      <c r="P903" s="3602"/>
      <c r="Q903" s="3602"/>
      <c r="R903" s="3602"/>
    </row>
    <row r="904" spans="1:18" ht="23.25" customHeight="1">
      <c r="A904" s="2050">
        <v>20</v>
      </c>
      <c r="B904" s="2276" t="s">
        <v>3057</v>
      </c>
      <c r="C904" s="2259" t="s">
        <v>2491</v>
      </c>
      <c r="D904" s="2267" t="s">
        <v>739</v>
      </c>
      <c r="E904" s="3600"/>
      <c r="F904" s="3601"/>
      <c r="G904" s="3602">
        <v>18590</v>
      </c>
      <c r="H904" s="3602"/>
      <c r="I904" s="3602"/>
      <c r="J904" s="3602"/>
      <c r="K904" s="3602"/>
      <c r="L904" s="3602"/>
      <c r="M904" s="3602"/>
      <c r="N904" s="3602"/>
      <c r="O904" s="3602"/>
      <c r="P904" s="3602"/>
      <c r="Q904" s="3602"/>
      <c r="R904" s="3602"/>
    </row>
    <row r="905" spans="1:18" ht="23.25" customHeight="1">
      <c r="A905" s="2050">
        <v>21</v>
      </c>
      <c r="B905" s="2276" t="s">
        <v>3058</v>
      </c>
      <c r="C905" s="2259" t="s">
        <v>2491</v>
      </c>
      <c r="D905" s="2267" t="s">
        <v>739</v>
      </c>
      <c r="E905" s="3600"/>
      <c r="F905" s="3601"/>
      <c r="G905" s="3602">
        <v>29420</v>
      </c>
      <c r="H905" s="3602"/>
      <c r="I905" s="3602"/>
      <c r="J905" s="3602"/>
      <c r="K905" s="3602"/>
      <c r="L905" s="3602"/>
      <c r="M905" s="3602"/>
      <c r="N905" s="3602"/>
      <c r="O905" s="3602"/>
      <c r="P905" s="3602"/>
      <c r="Q905" s="3602"/>
      <c r="R905" s="3602"/>
    </row>
    <row r="906" spans="1:18" ht="23.25" customHeight="1">
      <c r="A906" s="2050">
        <v>22</v>
      </c>
      <c r="B906" s="2276" t="s">
        <v>3059</v>
      </c>
      <c r="C906" s="2259" t="s">
        <v>2491</v>
      </c>
      <c r="D906" s="2267" t="s">
        <v>739</v>
      </c>
      <c r="E906" s="3600"/>
      <c r="F906" s="3601"/>
      <c r="G906" s="3602">
        <v>44050</v>
      </c>
      <c r="H906" s="3602"/>
      <c r="I906" s="3602"/>
      <c r="J906" s="3602"/>
      <c r="K906" s="3602"/>
      <c r="L906" s="3602"/>
      <c r="M906" s="3602"/>
      <c r="N906" s="3602"/>
      <c r="O906" s="3602"/>
      <c r="P906" s="3602"/>
      <c r="Q906" s="3602"/>
      <c r="R906" s="3602"/>
    </row>
    <row r="907" spans="1:18" ht="23.25" customHeight="1">
      <c r="A907" s="2050">
        <v>23</v>
      </c>
      <c r="B907" s="2276" t="s">
        <v>3060</v>
      </c>
      <c r="C907" s="2259" t="s">
        <v>2491</v>
      </c>
      <c r="D907" s="2267" t="s">
        <v>739</v>
      </c>
      <c r="E907" s="3600"/>
      <c r="F907" s="3601"/>
      <c r="G907" s="3602">
        <v>66710</v>
      </c>
      <c r="H907" s="3602"/>
      <c r="I907" s="3602"/>
      <c r="J907" s="3602"/>
      <c r="K907" s="3602"/>
      <c r="L907" s="3602"/>
      <c r="M907" s="3602"/>
      <c r="N907" s="3602"/>
      <c r="O907" s="3602"/>
      <c r="P907" s="3602"/>
      <c r="Q907" s="3602"/>
      <c r="R907" s="3602"/>
    </row>
    <row r="908" spans="1:18" ht="23.25" customHeight="1">
      <c r="A908" s="2050">
        <v>24</v>
      </c>
      <c r="B908" s="2276" t="s">
        <v>3061</v>
      </c>
      <c r="C908" s="2259" t="s">
        <v>2491</v>
      </c>
      <c r="D908" s="2267" t="s">
        <v>739</v>
      </c>
      <c r="E908" s="3600"/>
      <c r="F908" s="3601"/>
      <c r="G908" s="3602">
        <v>13190</v>
      </c>
      <c r="H908" s="3602"/>
      <c r="I908" s="3602"/>
      <c r="J908" s="3602"/>
      <c r="K908" s="3602"/>
      <c r="L908" s="3602"/>
      <c r="M908" s="3602"/>
      <c r="N908" s="3602"/>
      <c r="O908" s="3602"/>
      <c r="P908" s="3602"/>
      <c r="Q908" s="3602"/>
      <c r="R908" s="3602"/>
    </row>
    <row r="909" spans="1:18" ht="23.25" customHeight="1">
      <c r="A909" s="2050">
        <v>25</v>
      </c>
      <c r="B909" s="2276" t="s">
        <v>3062</v>
      </c>
      <c r="C909" s="2259" t="s">
        <v>2491</v>
      </c>
      <c r="D909" s="2267" t="s">
        <v>739</v>
      </c>
      <c r="E909" s="3600"/>
      <c r="F909" s="3601"/>
      <c r="G909" s="3602">
        <v>16700</v>
      </c>
      <c r="H909" s="3602"/>
      <c r="I909" s="3602"/>
      <c r="J909" s="3602"/>
      <c r="K909" s="3602"/>
      <c r="L909" s="3602"/>
      <c r="M909" s="3602"/>
      <c r="N909" s="3602"/>
      <c r="O909" s="3602"/>
      <c r="P909" s="3602"/>
      <c r="Q909" s="3602"/>
      <c r="R909" s="3602"/>
    </row>
    <row r="910" spans="1:18" ht="23.25" customHeight="1">
      <c r="A910" s="2050">
        <v>26</v>
      </c>
      <c r="B910" s="2276" t="s">
        <v>3063</v>
      </c>
      <c r="C910" s="2259" t="s">
        <v>2491</v>
      </c>
      <c r="D910" s="2267" t="s">
        <v>739</v>
      </c>
      <c r="E910" s="3600"/>
      <c r="F910" s="3601"/>
      <c r="G910" s="3602">
        <v>24140</v>
      </c>
      <c r="H910" s="3602"/>
      <c r="I910" s="3602"/>
      <c r="J910" s="3602"/>
      <c r="K910" s="3602"/>
      <c r="L910" s="3602"/>
      <c r="M910" s="3602"/>
      <c r="N910" s="3602"/>
      <c r="O910" s="3602"/>
      <c r="P910" s="3602"/>
      <c r="Q910" s="3602"/>
      <c r="R910" s="3602"/>
    </row>
    <row r="911" spans="1:18" ht="23.25" customHeight="1">
      <c r="A911" s="2050">
        <v>27</v>
      </c>
      <c r="B911" s="2276" t="s">
        <v>3064</v>
      </c>
      <c r="C911" s="2259" t="s">
        <v>2491</v>
      </c>
      <c r="D911" s="2267" t="s">
        <v>739</v>
      </c>
      <c r="E911" s="3600"/>
      <c r="F911" s="3601"/>
      <c r="G911" s="3602">
        <v>37930</v>
      </c>
      <c r="H911" s="3602"/>
      <c r="I911" s="3602"/>
      <c r="J911" s="3602"/>
      <c r="K911" s="3602"/>
      <c r="L911" s="3602"/>
      <c r="M911" s="3602"/>
      <c r="N911" s="3602"/>
      <c r="O911" s="3602"/>
      <c r="P911" s="3602"/>
      <c r="Q911" s="3602"/>
      <c r="R911" s="3602"/>
    </row>
    <row r="912" spans="1:18" ht="23.25" customHeight="1">
      <c r="A912" s="2050">
        <v>28</v>
      </c>
      <c r="B912" s="2276" t="s">
        <v>3065</v>
      </c>
      <c r="C912" s="2259" t="s">
        <v>2491</v>
      </c>
      <c r="D912" s="2267" t="s">
        <v>739</v>
      </c>
      <c r="E912" s="3600"/>
      <c r="F912" s="3601"/>
      <c r="G912" s="3602">
        <v>57600</v>
      </c>
      <c r="H912" s="3602"/>
      <c r="I912" s="3602"/>
      <c r="J912" s="3602"/>
      <c r="K912" s="3602"/>
      <c r="L912" s="3602"/>
      <c r="M912" s="3602"/>
      <c r="N912" s="3602"/>
      <c r="O912" s="3602"/>
      <c r="P912" s="3602"/>
      <c r="Q912" s="3602"/>
      <c r="R912" s="3602"/>
    </row>
    <row r="913" spans="1:18" ht="23.25" customHeight="1">
      <c r="A913" s="2050">
        <v>29</v>
      </c>
      <c r="B913" s="2276" t="s">
        <v>3066</v>
      </c>
      <c r="C913" s="2259" t="s">
        <v>2491</v>
      </c>
      <c r="D913" s="2267" t="s">
        <v>739</v>
      </c>
      <c r="E913" s="3600"/>
      <c r="F913" s="3601"/>
      <c r="G913" s="3602">
        <v>86880</v>
      </c>
      <c r="H913" s="3602"/>
      <c r="I913" s="3602"/>
      <c r="J913" s="3602"/>
      <c r="K913" s="3602"/>
      <c r="L913" s="3602"/>
      <c r="M913" s="3602"/>
      <c r="N913" s="3602"/>
      <c r="O913" s="3602"/>
      <c r="P913" s="3602"/>
      <c r="Q913" s="3602"/>
      <c r="R913" s="3602"/>
    </row>
    <row r="914" spans="1:18" ht="23.25" customHeight="1">
      <c r="A914" s="2050">
        <v>30</v>
      </c>
      <c r="B914" s="2276" t="s">
        <v>3067</v>
      </c>
      <c r="C914" s="2259" t="s">
        <v>2491</v>
      </c>
      <c r="D914" s="2267" t="s">
        <v>739</v>
      </c>
      <c r="E914" s="3600"/>
      <c r="F914" s="3601"/>
      <c r="G914" s="3602">
        <v>5490</v>
      </c>
      <c r="H914" s="3602"/>
      <c r="I914" s="3602"/>
      <c r="J914" s="3602"/>
      <c r="K914" s="3602"/>
      <c r="L914" s="3602"/>
      <c r="M914" s="3602"/>
      <c r="N914" s="3602"/>
      <c r="O914" s="3602"/>
      <c r="P914" s="3602"/>
      <c r="Q914" s="3602"/>
      <c r="R914" s="3602"/>
    </row>
    <row r="915" spans="1:18" ht="23.25" customHeight="1">
      <c r="A915" s="2050">
        <v>31</v>
      </c>
      <c r="B915" s="2276" t="s">
        <v>3068</v>
      </c>
      <c r="C915" s="2259" t="s">
        <v>2491</v>
      </c>
      <c r="D915" s="2267" t="s">
        <v>739</v>
      </c>
      <c r="E915" s="3600"/>
      <c r="F915" s="3601"/>
      <c r="G915" s="3602">
        <v>8950</v>
      </c>
      <c r="H915" s="3602"/>
      <c r="I915" s="3602"/>
      <c r="J915" s="3602"/>
      <c r="K915" s="3602"/>
      <c r="L915" s="3602"/>
      <c r="M915" s="3602"/>
      <c r="N915" s="3602"/>
      <c r="O915" s="3602"/>
      <c r="P915" s="3602"/>
      <c r="Q915" s="3602"/>
      <c r="R915" s="3602"/>
    </row>
    <row r="916" spans="1:18" ht="23.25" customHeight="1">
      <c r="A916" s="2050">
        <v>32</v>
      </c>
      <c r="B916" s="2276" t="s">
        <v>3069</v>
      </c>
      <c r="C916" s="2259" t="s">
        <v>2491</v>
      </c>
      <c r="D916" s="2267" t="s">
        <v>739</v>
      </c>
      <c r="E916" s="3600"/>
      <c r="F916" s="3601"/>
      <c r="G916" s="3602">
        <v>13540</v>
      </c>
      <c r="H916" s="3602"/>
      <c r="I916" s="3602"/>
      <c r="J916" s="3602"/>
      <c r="K916" s="3602"/>
      <c r="L916" s="3602"/>
      <c r="M916" s="3602"/>
      <c r="N916" s="3602"/>
      <c r="O916" s="3602"/>
      <c r="P916" s="3602"/>
      <c r="Q916" s="3602"/>
      <c r="R916" s="3602"/>
    </row>
    <row r="917" spans="1:18" ht="23.25" customHeight="1">
      <c r="A917" s="2050">
        <v>33</v>
      </c>
      <c r="B917" s="2276" t="s">
        <v>3070</v>
      </c>
      <c r="C917" s="2259" t="s">
        <v>2491</v>
      </c>
      <c r="D917" s="2267" t="s">
        <v>739</v>
      </c>
      <c r="E917" s="3600"/>
      <c r="F917" s="3601"/>
      <c r="G917" s="3602">
        <v>19910</v>
      </c>
      <c r="H917" s="3602"/>
      <c r="I917" s="3602"/>
      <c r="J917" s="3602"/>
      <c r="K917" s="3602"/>
      <c r="L917" s="3602"/>
      <c r="M917" s="3602"/>
      <c r="N917" s="3602"/>
      <c r="O917" s="3602"/>
      <c r="P917" s="3602"/>
      <c r="Q917" s="3602"/>
      <c r="R917" s="3602"/>
    </row>
    <row r="918" spans="1:18" ht="23.25" customHeight="1">
      <c r="A918" s="2050">
        <v>34</v>
      </c>
      <c r="B918" s="2276" t="s">
        <v>3071</v>
      </c>
      <c r="C918" s="2259" t="s">
        <v>2491</v>
      </c>
      <c r="D918" s="2267" t="s">
        <v>739</v>
      </c>
      <c r="E918" s="3600"/>
      <c r="F918" s="3601"/>
      <c r="G918" s="3602">
        <v>32930</v>
      </c>
      <c r="H918" s="3602"/>
      <c r="I918" s="3602"/>
      <c r="J918" s="3602"/>
      <c r="K918" s="3602"/>
      <c r="L918" s="3602"/>
      <c r="M918" s="3602"/>
      <c r="N918" s="3602"/>
      <c r="O918" s="3602"/>
      <c r="P918" s="3602"/>
      <c r="Q918" s="3602"/>
      <c r="R918" s="3602"/>
    </row>
    <row r="919" spans="1:18" ht="23.25" customHeight="1">
      <c r="A919" s="2050">
        <v>35</v>
      </c>
      <c r="B919" s="2276" t="s">
        <v>3072</v>
      </c>
      <c r="C919" s="2259" t="s">
        <v>2491</v>
      </c>
      <c r="D919" s="2267" t="s">
        <v>739</v>
      </c>
      <c r="E919" s="3600"/>
      <c r="F919" s="3601"/>
      <c r="G919" s="3602">
        <v>52030</v>
      </c>
      <c r="H919" s="3602"/>
      <c r="I919" s="3602"/>
      <c r="J919" s="3602"/>
      <c r="K919" s="3602"/>
      <c r="L919" s="3602"/>
      <c r="M919" s="3602"/>
      <c r="N919" s="3602"/>
      <c r="O919" s="3602"/>
      <c r="P919" s="3602"/>
      <c r="Q919" s="3602"/>
      <c r="R919" s="3602"/>
    </row>
    <row r="920" spans="1:18" ht="23.25" customHeight="1">
      <c r="A920" s="2050">
        <v>36</v>
      </c>
      <c r="B920" s="2276" t="s">
        <v>3073</v>
      </c>
      <c r="C920" s="2259" t="s">
        <v>2491</v>
      </c>
      <c r="D920" s="2267" t="s">
        <v>739</v>
      </c>
      <c r="E920" s="3600"/>
      <c r="F920" s="3601"/>
      <c r="G920" s="3602">
        <v>81590</v>
      </c>
      <c r="H920" s="3602"/>
      <c r="I920" s="3602"/>
      <c r="J920" s="3602"/>
      <c r="K920" s="3602"/>
      <c r="L920" s="3602"/>
      <c r="M920" s="3602"/>
      <c r="N920" s="3602"/>
      <c r="O920" s="3602"/>
      <c r="P920" s="3602"/>
      <c r="Q920" s="3602"/>
      <c r="R920" s="3602"/>
    </row>
    <row r="921" spans="1:18" ht="23.25" customHeight="1">
      <c r="A921" s="2050">
        <v>37</v>
      </c>
      <c r="B921" s="2276" t="s">
        <v>3074</v>
      </c>
      <c r="C921" s="2259" t="s">
        <v>2491</v>
      </c>
      <c r="D921" s="2267" t="s">
        <v>739</v>
      </c>
      <c r="E921" s="3600"/>
      <c r="F921" s="3601"/>
      <c r="G921" s="3602">
        <v>112840</v>
      </c>
      <c r="H921" s="3602"/>
      <c r="I921" s="3602"/>
      <c r="J921" s="3602"/>
      <c r="K921" s="3602"/>
      <c r="L921" s="3602"/>
      <c r="M921" s="3602"/>
      <c r="N921" s="3602"/>
      <c r="O921" s="3602"/>
      <c r="P921" s="3602"/>
      <c r="Q921" s="3602"/>
      <c r="R921" s="3602"/>
    </row>
    <row r="922" spans="1:18" ht="23.25" customHeight="1">
      <c r="A922" s="2050">
        <v>38</v>
      </c>
      <c r="B922" s="2276" t="s">
        <v>3075</v>
      </c>
      <c r="C922" s="2259" t="s">
        <v>2491</v>
      </c>
      <c r="D922" s="2267" t="s">
        <v>739</v>
      </c>
      <c r="E922" s="3600"/>
      <c r="F922" s="3601"/>
      <c r="G922" s="3602">
        <v>154390</v>
      </c>
      <c r="H922" s="3602"/>
      <c r="I922" s="3602"/>
      <c r="J922" s="3602"/>
      <c r="K922" s="3602"/>
      <c r="L922" s="3602"/>
      <c r="M922" s="3602"/>
      <c r="N922" s="3602"/>
      <c r="O922" s="3602"/>
      <c r="P922" s="3602"/>
      <c r="Q922" s="3602"/>
      <c r="R922" s="3602"/>
    </row>
    <row r="923" spans="1:18" ht="23.25" customHeight="1">
      <c r="A923" s="2050">
        <v>39</v>
      </c>
      <c r="B923" s="2276" t="s">
        <v>3076</v>
      </c>
      <c r="C923" s="2259" t="s">
        <v>2491</v>
      </c>
      <c r="D923" s="2267" t="s">
        <v>739</v>
      </c>
      <c r="E923" s="3600"/>
      <c r="F923" s="3601"/>
      <c r="G923" s="3602">
        <v>220290</v>
      </c>
      <c r="H923" s="3602"/>
      <c r="I923" s="3602"/>
      <c r="J923" s="3602"/>
      <c r="K923" s="3602"/>
      <c r="L923" s="3602"/>
      <c r="M923" s="3602"/>
      <c r="N923" s="3602"/>
      <c r="O923" s="3602"/>
      <c r="P923" s="3602"/>
      <c r="Q923" s="3602"/>
      <c r="R923" s="3602"/>
    </row>
    <row r="924" spans="1:18" ht="23.25" customHeight="1">
      <c r="A924" s="2050">
        <v>40</v>
      </c>
      <c r="B924" s="2276" t="s">
        <v>3077</v>
      </c>
      <c r="C924" s="2259" t="s">
        <v>2491</v>
      </c>
      <c r="D924" s="2267" t="s">
        <v>739</v>
      </c>
      <c r="E924" s="3600"/>
      <c r="F924" s="3601"/>
      <c r="G924" s="3602">
        <v>304650</v>
      </c>
      <c r="H924" s="3602"/>
      <c r="I924" s="3602"/>
      <c r="J924" s="3602"/>
      <c r="K924" s="3602"/>
      <c r="L924" s="3602"/>
      <c r="M924" s="3602"/>
      <c r="N924" s="3602"/>
      <c r="O924" s="3602"/>
      <c r="P924" s="3602"/>
      <c r="Q924" s="3602"/>
      <c r="R924" s="3602"/>
    </row>
    <row r="925" spans="1:18" ht="21" customHeight="1">
      <c r="A925" s="2051" t="s">
        <v>1419</v>
      </c>
      <c r="B925" s="3603" t="s">
        <v>2817</v>
      </c>
      <c r="C925" s="3604"/>
      <c r="D925" s="3604"/>
      <c r="E925" s="3604"/>
      <c r="F925" s="3604"/>
      <c r="G925" s="3604"/>
      <c r="H925" s="3604"/>
      <c r="I925" s="3604"/>
      <c r="J925" s="3604"/>
      <c r="K925" s="3604"/>
      <c r="L925" s="3604"/>
      <c r="M925" s="3604"/>
      <c r="N925" s="3604"/>
      <c r="O925" s="3604"/>
      <c r="P925" s="3604"/>
      <c r="Q925" s="3604"/>
      <c r="R925" s="3604"/>
    </row>
    <row r="926" spans="1:18" ht="54" customHeight="1">
      <c r="A926" s="2051">
        <v>1</v>
      </c>
      <c r="B926" s="3603" t="s">
        <v>2735</v>
      </c>
      <c r="C926" s="3604"/>
      <c r="D926" s="3604"/>
      <c r="E926" s="3604"/>
      <c r="F926" s="3604"/>
      <c r="G926" s="3604"/>
      <c r="H926" s="3604"/>
      <c r="I926" s="3604"/>
      <c r="J926" s="3604"/>
      <c r="K926" s="3604"/>
      <c r="L926" s="3604"/>
      <c r="M926" s="3604"/>
      <c r="N926" s="3604"/>
      <c r="O926" s="3604"/>
      <c r="P926" s="3604"/>
      <c r="Q926" s="3604"/>
      <c r="R926" s="3604"/>
    </row>
    <row r="927" spans="1:18" ht="28.5" customHeight="1">
      <c r="A927" s="2051"/>
      <c r="B927" s="2260"/>
      <c r="C927" s="3611" t="s">
        <v>2736</v>
      </c>
      <c r="D927" s="3611"/>
      <c r="E927" s="3611"/>
      <c r="F927" s="3611"/>
      <c r="G927" s="3611"/>
      <c r="H927" s="3611"/>
      <c r="I927" s="3611"/>
      <c r="J927" s="3611"/>
      <c r="K927" s="3611"/>
      <c r="L927" s="3611"/>
      <c r="M927" s="3611"/>
      <c r="N927" s="3611"/>
      <c r="O927" s="3611"/>
      <c r="P927" s="3611"/>
      <c r="Q927" s="3611"/>
      <c r="R927" s="3611"/>
    </row>
    <row r="928" spans="1:18" s="2030" customFormat="1" ht="174.75" customHeight="1">
      <c r="A928" s="2051" t="s">
        <v>1839</v>
      </c>
      <c r="B928" s="2260" t="s">
        <v>2737</v>
      </c>
      <c r="C928" s="2264"/>
      <c r="D928" s="2184"/>
      <c r="E928" s="2185"/>
      <c r="F928" s="2185"/>
      <c r="G928" s="2185"/>
      <c r="H928" s="2185"/>
      <c r="I928" s="2185"/>
      <c r="J928" s="2185"/>
      <c r="K928" s="2185"/>
      <c r="L928" s="2185"/>
      <c r="M928" s="2185"/>
      <c r="N928" s="2185"/>
      <c r="O928" s="2185"/>
      <c r="P928" s="2185"/>
      <c r="Q928" s="2185"/>
      <c r="R928" s="2185"/>
    </row>
    <row r="929" spans="1:18" s="2193" customFormat="1" ht="43.5" customHeight="1">
      <c r="A929" s="2188"/>
      <c r="B929" s="2189" t="s">
        <v>2738</v>
      </c>
      <c r="C929" s="2190"/>
      <c r="D929" s="2191"/>
      <c r="E929" s="2192"/>
      <c r="F929" s="2192"/>
      <c r="G929" s="2192"/>
      <c r="H929" s="2192"/>
      <c r="I929" s="2192"/>
      <c r="J929" s="2192"/>
      <c r="K929" s="2192"/>
      <c r="L929" s="2192"/>
      <c r="M929" s="2192"/>
      <c r="N929" s="2192"/>
      <c r="O929" s="2192"/>
      <c r="P929" s="2192"/>
      <c r="Q929" s="2192"/>
      <c r="R929" s="2192"/>
    </row>
    <row r="930" spans="1:18" ht="64.5" customHeight="1">
      <c r="A930" s="2051"/>
      <c r="B930" s="2186" t="s">
        <v>2739</v>
      </c>
      <c r="C930" s="2187" t="s">
        <v>2746</v>
      </c>
      <c r="D930" s="3651" t="s">
        <v>2745</v>
      </c>
      <c r="E930" s="2066"/>
      <c r="F930" s="2066"/>
      <c r="G930" s="3602">
        <v>1600000</v>
      </c>
      <c r="H930" s="3602"/>
      <c r="I930" s="3602"/>
      <c r="J930" s="3602"/>
      <c r="K930" s="3602"/>
      <c r="L930" s="3602"/>
      <c r="M930" s="3602"/>
      <c r="N930" s="3602"/>
      <c r="O930" s="3602"/>
      <c r="P930" s="3602"/>
      <c r="Q930" s="3602"/>
      <c r="R930" s="3602"/>
    </row>
    <row r="931" spans="1:18" ht="64.5" customHeight="1">
      <c r="A931" s="2051"/>
      <c r="B931" s="2186" t="s">
        <v>2999</v>
      </c>
      <c r="C931" s="2187" t="s">
        <v>2746</v>
      </c>
      <c r="D931" s="3652"/>
      <c r="E931" s="2066"/>
      <c r="F931" s="2066"/>
      <c r="G931" s="3602">
        <v>1900000</v>
      </c>
      <c r="H931" s="3602"/>
      <c r="I931" s="3602"/>
      <c r="J931" s="3602"/>
      <c r="K931" s="3602"/>
      <c r="L931" s="3602"/>
      <c r="M931" s="3602"/>
      <c r="N931" s="3602"/>
      <c r="O931" s="3602"/>
      <c r="P931" s="3602"/>
      <c r="Q931" s="3602"/>
      <c r="R931" s="3602"/>
    </row>
    <row r="932" spans="1:18" ht="64.5" customHeight="1">
      <c r="A932" s="2051"/>
      <c r="B932" s="2186" t="s">
        <v>2741</v>
      </c>
      <c r="C932" s="2187" t="s">
        <v>2746</v>
      </c>
      <c r="D932" s="3652"/>
      <c r="E932" s="2066"/>
      <c r="F932" s="2066"/>
      <c r="G932" s="3602">
        <v>1800000</v>
      </c>
      <c r="H932" s="3602"/>
      <c r="I932" s="3602"/>
      <c r="J932" s="3602"/>
      <c r="K932" s="3602"/>
      <c r="L932" s="3602"/>
      <c r="M932" s="3602"/>
      <c r="N932" s="3602"/>
      <c r="O932" s="3602"/>
      <c r="P932" s="3602"/>
      <c r="Q932" s="3602"/>
      <c r="R932" s="3602"/>
    </row>
    <row r="933" spans="1:18" ht="64.5" customHeight="1">
      <c r="A933" s="2051"/>
      <c r="B933" s="2186" t="s">
        <v>2742</v>
      </c>
      <c r="C933" s="2187" t="s">
        <v>563</v>
      </c>
      <c r="D933" s="3652"/>
      <c r="E933" s="2066"/>
      <c r="F933" s="2066"/>
      <c r="G933" s="3602">
        <v>460000</v>
      </c>
      <c r="H933" s="3602"/>
      <c r="I933" s="3602"/>
      <c r="J933" s="3602"/>
      <c r="K933" s="3602"/>
      <c r="L933" s="3602"/>
      <c r="M933" s="3602"/>
      <c r="N933" s="3602"/>
      <c r="O933" s="3602"/>
      <c r="P933" s="3602"/>
      <c r="Q933" s="3602"/>
      <c r="R933" s="3602"/>
    </row>
    <row r="934" spans="1:18" ht="64.5" customHeight="1">
      <c r="A934" s="2051"/>
      <c r="B934" s="2186" t="s">
        <v>2743</v>
      </c>
      <c r="C934" s="2187" t="s">
        <v>563</v>
      </c>
      <c r="D934" s="3652"/>
      <c r="E934" s="2066"/>
      <c r="F934" s="2066"/>
      <c r="G934" s="3602">
        <v>360000</v>
      </c>
      <c r="H934" s="3602"/>
      <c r="I934" s="3602"/>
      <c r="J934" s="3602"/>
      <c r="K934" s="3602"/>
      <c r="L934" s="3602"/>
      <c r="M934" s="3602"/>
      <c r="N934" s="3602"/>
      <c r="O934" s="3602"/>
      <c r="P934" s="3602"/>
      <c r="Q934" s="3602"/>
      <c r="R934" s="3602"/>
    </row>
    <row r="935" spans="1:18" ht="64.5" customHeight="1">
      <c r="A935" s="2051"/>
      <c r="B935" s="2186" t="s">
        <v>2744</v>
      </c>
      <c r="C935" s="2187" t="s">
        <v>563</v>
      </c>
      <c r="D935" s="3653"/>
      <c r="E935" s="2066"/>
      <c r="F935" s="2066"/>
      <c r="G935" s="3602">
        <v>700000</v>
      </c>
      <c r="H935" s="3602"/>
      <c r="I935" s="3602"/>
      <c r="J935" s="3602"/>
      <c r="K935" s="3602"/>
      <c r="L935" s="3602"/>
      <c r="M935" s="3602"/>
      <c r="N935" s="3602"/>
      <c r="O935" s="3602"/>
      <c r="P935" s="3602"/>
      <c r="Q935" s="3602"/>
      <c r="R935" s="3602"/>
    </row>
    <row r="936" spans="1:18" s="2193" customFormat="1" ht="43.5" customHeight="1">
      <c r="A936" s="2188"/>
      <c r="B936" s="2189" t="s">
        <v>2747</v>
      </c>
      <c r="C936" s="2190"/>
      <c r="D936" s="2191"/>
      <c r="E936" s="2192"/>
      <c r="F936" s="2192"/>
      <c r="G936" s="2192"/>
      <c r="H936" s="2192"/>
      <c r="I936" s="2192"/>
      <c r="J936" s="2192"/>
      <c r="K936" s="2192"/>
      <c r="L936" s="2192"/>
      <c r="M936" s="2192"/>
      <c r="N936" s="2192"/>
      <c r="O936" s="2192"/>
      <c r="P936" s="2192"/>
      <c r="Q936" s="2192"/>
      <c r="R936" s="2192"/>
    </row>
    <row r="937" spans="1:18" ht="64.5" customHeight="1">
      <c r="A937" s="2051"/>
      <c r="B937" s="2186" t="s">
        <v>2748</v>
      </c>
      <c r="C937" s="2187" t="s">
        <v>2746</v>
      </c>
      <c r="D937" s="3651" t="s">
        <v>2745</v>
      </c>
      <c r="E937" s="2066"/>
      <c r="F937" s="2066"/>
      <c r="G937" s="3602">
        <v>2060000</v>
      </c>
      <c r="H937" s="3602"/>
      <c r="I937" s="3602"/>
      <c r="J937" s="3602"/>
      <c r="K937" s="3602"/>
      <c r="L937" s="3602"/>
      <c r="M937" s="3602"/>
      <c r="N937" s="3602"/>
      <c r="O937" s="3602"/>
      <c r="P937" s="3602"/>
      <c r="Q937" s="3602"/>
      <c r="R937" s="3602"/>
    </row>
    <row r="938" spans="1:18" ht="64.5" customHeight="1">
      <c r="A938" s="2051"/>
      <c r="B938" s="2186" t="s">
        <v>2749</v>
      </c>
      <c r="C938" s="2187" t="s">
        <v>563</v>
      </c>
      <c r="D938" s="3652"/>
      <c r="E938" s="2066"/>
      <c r="F938" s="2066"/>
      <c r="G938" s="3602">
        <v>920000</v>
      </c>
      <c r="H938" s="3602"/>
      <c r="I938" s="3602"/>
      <c r="J938" s="3602"/>
      <c r="K938" s="3602"/>
      <c r="L938" s="3602"/>
      <c r="M938" s="3602"/>
      <c r="N938" s="3602"/>
      <c r="O938" s="3602"/>
      <c r="P938" s="3602"/>
      <c r="Q938" s="3602"/>
      <c r="R938" s="3602"/>
    </row>
    <row r="939" spans="1:18" ht="64.5" customHeight="1">
      <c r="A939" s="2051"/>
      <c r="B939" s="2186" t="s">
        <v>2750</v>
      </c>
      <c r="C939" s="2187" t="s">
        <v>563</v>
      </c>
      <c r="D939" s="3653"/>
      <c r="E939" s="2066"/>
      <c r="F939" s="2066"/>
      <c r="G939" s="3602">
        <v>1150000</v>
      </c>
      <c r="H939" s="3602"/>
      <c r="I939" s="3602"/>
      <c r="J939" s="3602"/>
      <c r="K939" s="3602"/>
      <c r="L939" s="3602"/>
      <c r="M939" s="3602"/>
      <c r="N939" s="3602"/>
      <c r="O939" s="3602"/>
      <c r="P939" s="3602"/>
      <c r="Q939" s="3602"/>
      <c r="R939" s="3602"/>
    </row>
    <row r="940" spans="1:18" s="2193" customFormat="1" ht="43.5" customHeight="1">
      <c r="A940" s="2188"/>
      <c r="B940" s="2189" t="s">
        <v>2751</v>
      </c>
      <c r="C940" s="2190"/>
      <c r="D940" s="2191"/>
      <c r="E940" s="2192"/>
      <c r="F940" s="2192"/>
      <c r="G940" s="2192"/>
      <c r="H940" s="2192"/>
      <c r="I940" s="2192"/>
      <c r="J940" s="2192"/>
      <c r="K940" s="2192"/>
      <c r="L940" s="2192"/>
      <c r="M940" s="2192"/>
      <c r="N940" s="2192"/>
      <c r="O940" s="2192"/>
      <c r="P940" s="2192"/>
      <c r="Q940" s="2192"/>
      <c r="R940" s="2192"/>
    </row>
    <row r="941" spans="1:18" ht="64.5" customHeight="1">
      <c r="A941" s="2051"/>
      <c r="B941" s="2186" t="s">
        <v>2752</v>
      </c>
      <c r="C941" s="2187" t="s">
        <v>2746</v>
      </c>
      <c r="D941" s="3651" t="s">
        <v>2745</v>
      </c>
      <c r="E941" s="2066"/>
      <c r="F941" s="2066"/>
      <c r="G941" s="3602">
        <v>1850000</v>
      </c>
      <c r="H941" s="3602"/>
      <c r="I941" s="3602"/>
      <c r="J941" s="3602"/>
      <c r="K941" s="3602"/>
      <c r="L941" s="3602"/>
      <c r="M941" s="3602"/>
      <c r="N941" s="3602"/>
      <c r="O941" s="3602"/>
      <c r="P941" s="3602"/>
      <c r="Q941" s="3602"/>
      <c r="R941" s="3602"/>
    </row>
    <row r="942" spans="1:18" ht="64.5" customHeight="1">
      <c r="A942" s="2051"/>
      <c r="B942" s="2186" t="s">
        <v>2753</v>
      </c>
      <c r="C942" s="2187" t="s">
        <v>2746</v>
      </c>
      <c r="D942" s="3652"/>
      <c r="E942" s="2066"/>
      <c r="F942" s="2066"/>
      <c r="G942" s="3602">
        <v>1850000</v>
      </c>
      <c r="H942" s="3602"/>
      <c r="I942" s="3602"/>
      <c r="J942" s="3602"/>
      <c r="K942" s="3602"/>
      <c r="L942" s="3602"/>
      <c r="M942" s="3602"/>
      <c r="N942" s="3602"/>
      <c r="O942" s="3602"/>
      <c r="P942" s="3602"/>
      <c r="Q942" s="3602"/>
      <c r="R942" s="3602"/>
    </row>
    <row r="943" spans="1:18" ht="64.5" customHeight="1">
      <c r="A943" s="2051"/>
      <c r="B943" s="2186" t="s">
        <v>2754</v>
      </c>
      <c r="C943" s="2187" t="s">
        <v>563</v>
      </c>
      <c r="D943" s="3652"/>
      <c r="E943" s="2066"/>
      <c r="F943" s="2066"/>
      <c r="G943" s="3602">
        <v>250000</v>
      </c>
      <c r="H943" s="3602"/>
      <c r="I943" s="3602"/>
      <c r="J943" s="3602"/>
      <c r="K943" s="3602"/>
      <c r="L943" s="3602"/>
      <c r="M943" s="3602"/>
      <c r="N943" s="3602"/>
      <c r="O943" s="3602"/>
      <c r="P943" s="3602"/>
      <c r="Q943" s="3602"/>
      <c r="R943" s="3602"/>
    </row>
    <row r="944" spans="1:18" s="2193" customFormat="1" ht="43.5" customHeight="1">
      <c r="A944" s="2188"/>
      <c r="B944" s="2186" t="s">
        <v>2755</v>
      </c>
      <c r="C944" s="2187" t="s">
        <v>563</v>
      </c>
      <c r="D944" s="3653"/>
      <c r="E944" s="2192"/>
      <c r="F944" s="2192"/>
      <c r="G944" s="3602">
        <v>400000</v>
      </c>
      <c r="H944" s="3602"/>
      <c r="I944" s="3602"/>
      <c r="J944" s="3602"/>
      <c r="K944" s="3602"/>
      <c r="L944" s="3602"/>
      <c r="M944" s="3602"/>
      <c r="N944" s="3602"/>
      <c r="O944" s="3602"/>
      <c r="P944" s="3602"/>
      <c r="Q944" s="3602"/>
      <c r="R944" s="3602"/>
    </row>
    <row r="945" spans="1:18" s="2193" customFormat="1" ht="43.5" customHeight="1">
      <c r="A945" s="2188"/>
      <c r="B945" s="2189" t="s">
        <v>2756</v>
      </c>
      <c r="C945" s="2190"/>
      <c r="D945" s="2191"/>
      <c r="E945" s="2192"/>
      <c r="F945" s="2192"/>
      <c r="G945" s="2192"/>
      <c r="H945" s="2192"/>
      <c r="I945" s="2192"/>
      <c r="J945" s="2192"/>
      <c r="K945" s="2192"/>
      <c r="L945" s="2192"/>
      <c r="M945" s="2192"/>
      <c r="N945" s="2192"/>
      <c r="O945" s="2192"/>
      <c r="P945" s="2192"/>
      <c r="Q945" s="2192"/>
      <c r="R945" s="2192"/>
    </row>
    <row r="946" spans="1:18" ht="64.5" customHeight="1">
      <c r="A946" s="2051"/>
      <c r="B946" s="2186" t="s">
        <v>2757</v>
      </c>
      <c r="C946" s="2187" t="s">
        <v>2746</v>
      </c>
      <c r="D946" s="2187" t="s">
        <v>2745</v>
      </c>
      <c r="E946" s="2066"/>
      <c r="F946" s="2066"/>
      <c r="G946" s="3602">
        <v>2350000</v>
      </c>
      <c r="H946" s="3602"/>
      <c r="I946" s="3602"/>
      <c r="J946" s="3602"/>
      <c r="K946" s="3602"/>
      <c r="L946" s="3602"/>
      <c r="M946" s="3602"/>
      <c r="N946" s="3602"/>
      <c r="O946" s="3602"/>
      <c r="P946" s="3602"/>
      <c r="Q946" s="3602"/>
      <c r="R946" s="3602"/>
    </row>
    <row r="947" spans="1:18" s="2030" customFormat="1" ht="174.75" customHeight="1">
      <c r="A947" s="2051" t="s">
        <v>2758</v>
      </c>
      <c r="B947" s="2260" t="s">
        <v>2759</v>
      </c>
      <c r="C947" s="2264"/>
      <c r="D947" s="2184"/>
      <c r="E947" s="2185"/>
      <c r="F947" s="2185"/>
      <c r="G947" s="2185"/>
      <c r="H947" s="2185"/>
      <c r="I947" s="2185"/>
      <c r="J947" s="2185"/>
      <c r="K947" s="2185"/>
      <c r="L947" s="2185"/>
      <c r="M947" s="2185"/>
      <c r="N947" s="2185"/>
      <c r="O947" s="2185"/>
      <c r="P947" s="2185"/>
      <c r="Q947" s="2185"/>
      <c r="R947" s="2185"/>
    </row>
    <row r="948" spans="1:18" s="2193" customFormat="1" ht="43.5" customHeight="1">
      <c r="A948" s="2188"/>
      <c r="B948" s="2189" t="s">
        <v>2760</v>
      </c>
      <c r="C948" s="2190"/>
      <c r="D948" s="2191"/>
      <c r="E948" s="2192"/>
      <c r="F948" s="2192"/>
      <c r="G948" s="2192"/>
      <c r="H948" s="2192"/>
      <c r="I948" s="2192"/>
      <c r="J948" s="2192"/>
      <c r="K948" s="2192"/>
      <c r="L948" s="2192"/>
      <c r="M948" s="2192"/>
      <c r="N948" s="2192"/>
      <c r="O948" s="2192"/>
      <c r="P948" s="2192"/>
      <c r="Q948" s="2192"/>
      <c r="R948" s="2192"/>
    </row>
    <row r="949" spans="1:18" ht="64.5" customHeight="1">
      <c r="A949" s="2051"/>
      <c r="B949" s="2186" t="s">
        <v>2761</v>
      </c>
      <c r="C949" s="2187" t="s">
        <v>2746</v>
      </c>
      <c r="D949" s="3651" t="s">
        <v>2745</v>
      </c>
      <c r="E949" s="2066"/>
      <c r="F949" s="2066"/>
      <c r="G949" s="3602">
        <v>1660000</v>
      </c>
      <c r="H949" s="3602"/>
      <c r="I949" s="3602"/>
      <c r="J949" s="3602"/>
      <c r="K949" s="3602"/>
      <c r="L949" s="3602"/>
      <c r="M949" s="3602"/>
      <c r="N949" s="3602"/>
      <c r="O949" s="3602"/>
      <c r="P949" s="3602"/>
      <c r="Q949" s="3602"/>
      <c r="R949" s="3602"/>
    </row>
    <row r="950" spans="1:18" ht="64.5" customHeight="1">
      <c r="A950" s="2051"/>
      <c r="B950" s="2186" t="s">
        <v>2762</v>
      </c>
      <c r="C950" s="2187" t="s">
        <v>2746</v>
      </c>
      <c r="D950" s="3652"/>
      <c r="E950" s="2066"/>
      <c r="F950" s="2066"/>
      <c r="G950" s="3602">
        <v>2300000</v>
      </c>
      <c r="H950" s="3602"/>
      <c r="I950" s="3602"/>
      <c r="J950" s="3602"/>
      <c r="K950" s="3602"/>
      <c r="L950" s="3602"/>
      <c r="M950" s="3602"/>
      <c r="N950" s="3602"/>
      <c r="O950" s="3602"/>
      <c r="P950" s="3602"/>
      <c r="Q950" s="3602"/>
      <c r="R950" s="3602"/>
    </row>
    <row r="951" spans="1:18" s="2193" customFormat="1" ht="43.5" customHeight="1">
      <c r="A951" s="2188"/>
      <c r="B951" s="2186" t="s">
        <v>2763</v>
      </c>
      <c r="C951" s="2187" t="s">
        <v>563</v>
      </c>
      <c r="D951" s="3652"/>
      <c r="E951" s="2192"/>
      <c r="F951" s="2192"/>
      <c r="G951" s="3602">
        <v>1300000</v>
      </c>
      <c r="H951" s="3602"/>
      <c r="I951" s="3602"/>
      <c r="J951" s="3602"/>
      <c r="K951" s="3602"/>
      <c r="L951" s="3602"/>
      <c r="M951" s="3602"/>
      <c r="N951" s="3602"/>
      <c r="O951" s="3602"/>
      <c r="P951" s="3602"/>
      <c r="Q951" s="3602"/>
      <c r="R951" s="3602"/>
    </row>
    <row r="952" spans="1:18" ht="64.5" customHeight="1">
      <c r="A952" s="2051"/>
      <c r="B952" s="2186" t="s">
        <v>2764</v>
      </c>
      <c r="C952" s="2187" t="s">
        <v>563</v>
      </c>
      <c r="D952" s="3652"/>
      <c r="E952" s="2066"/>
      <c r="F952" s="2066"/>
      <c r="G952" s="3602">
        <v>2100000</v>
      </c>
      <c r="H952" s="3602"/>
      <c r="I952" s="3602"/>
      <c r="J952" s="3602"/>
      <c r="K952" s="3602"/>
      <c r="L952" s="3602"/>
      <c r="M952" s="3602"/>
      <c r="N952" s="3602"/>
      <c r="O952" s="3602"/>
      <c r="P952" s="3602"/>
      <c r="Q952" s="3602"/>
      <c r="R952" s="3602"/>
    </row>
    <row r="953" spans="1:18" ht="64.5" customHeight="1">
      <c r="A953" s="2051"/>
      <c r="B953" s="2186" t="s">
        <v>2765</v>
      </c>
      <c r="C953" s="2187" t="s">
        <v>563</v>
      </c>
      <c r="D953" s="3652"/>
      <c r="E953" s="2066"/>
      <c r="F953" s="2066"/>
      <c r="G953" s="3602">
        <v>5000000</v>
      </c>
      <c r="H953" s="3602"/>
      <c r="I953" s="3602"/>
      <c r="J953" s="3602"/>
      <c r="K953" s="3602"/>
      <c r="L953" s="3602"/>
      <c r="M953" s="3602"/>
      <c r="N953" s="3602"/>
      <c r="O953" s="3602"/>
      <c r="P953" s="3602"/>
      <c r="Q953" s="3602"/>
      <c r="R953" s="3602"/>
    </row>
    <row r="954" spans="1:18" ht="64.5" customHeight="1">
      <c r="A954" s="2051"/>
      <c r="B954" s="2186" t="s">
        <v>2766</v>
      </c>
      <c r="C954" s="2187" t="s">
        <v>2746</v>
      </c>
      <c r="D954" s="3652"/>
      <c r="E954" s="2066"/>
      <c r="F954" s="2066"/>
      <c r="G954" s="3602">
        <v>1950000</v>
      </c>
      <c r="H954" s="3602"/>
      <c r="I954" s="3602"/>
      <c r="J954" s="3602"/>
      <c r="K954" s="3602"/>
      <c r="L954" s="3602"/>
      <c r="M954" s="3602"/>
      <c r="N954" s="3602"/>
      <c r="O954" s="3602"/>
      <c r="P954" s="3602"/>
      <c r="Q954" s="3602"/>
      <c r="R954" s="3602"/>
    </row>
    <row r="955" spans="1:18" ht="64.5" customHeight="1">
      <c r="A955" s="2051"/>
      <c r="B955" s="2186" t="s">
        <v>2767</v>
      </c>
      <c r="C955" s="2187" t="s">
        <v>563</v>
      </c>
      <c r="D955" s="3652"/>
      <c r="E955" s="2066"/>
      <c r="F955" s="2066"/>
      <c r="G955" s="3602">
        <v>390000</v>
      </c>
      <c r="H955" s="3602"/>
      <c r="I955" s="3602"/>
      <c r="J955" s="3602"/>
      <c r="K955" s="3602"/>
      <c r="L955" s="3602"/>
      <c r="M955" s="3602"/>
      <c r="N955" s="3602"/>
      <c r="O955" s="3602"/>
      <c r="P955" s="3602"/>
      <c r="Q955" s="3602"/>
      <c r="R955" s="3602"/>
    </row>
    <row r="956" spans="1:18" ht="64.5" customHeight="1">
      <c r="A956" s="2051"/>
      <c r="B956" s="2186" t="s">
        <v>2768</v>
      </c>
      <c r="C956" s="2187" t="s">
        <v>563</v>
      </c>
      <c r="D956" s="3652"/>
      <c r="E956" s="2066"/>
      <c r="F956" s="2066"/>
      <c r="G956" s="3602">
        <v>730000</v>
      </c>
      <c r="H956" s="3602"/>
      <c r="I956" s="3602"/>
      <c r="J956" s="3602"/>
      <c r="K956" s="3602"/>
      <c r="L956" s="3602"/>
      <c r="M956" s="3602"/>
      <c r="N956" s="3602"/>
      <c r="O956" s="3602"/>
      <c r="P956" s="3602"/>
      <c r="Q956" s="3602"/>
      <c r="R956" s="3602"/>
    </row>
    <row r="957" spans="1:18" ht="64.5" customHeight="1">
      <c r="A957" s="2051"/>
      <c r="B957" s="2186" t="s">
        <v>2769</v>
      </c>
      <c r="C957" s="2187" t="s">
        <v>563</v>
      </c>
      <c r="D957" s="3652"/>
      <c r="E957" s="2066"/>
      <c r="F957" s="2066"/>
      <c r="G957" s="3602">
        <v>1350000</v>
      </c>
      <c r="H957" s="3602"/>
      <c r="I957" s="3602"/>
      <c r="J957" s="3602"/>
      <c r="K957" s="3602"/>
      <c r="L957" s="3602"/>
      <c r="M957" s="3602"/>
      <c r="N957" s="3602"/>
      <c r="O957" s="3602"/>
      <c r="P957" s="3602"/>
      <c r="Q957" s="3602"/>
      <c r="R957" s="3602"/>
    </row>
    <row r="958" spans="1:18" s="2193" customFormat="1" ht="43.5" customHeight="1">
      <c r="A958" s="2188"/>
      <c r="B958" s="2189" t="s">
        <v>2770</v>
      </c>
      <c r="C958" s="2190"/>
      <c r="D958" s="2191"/>
      <c r="E958" s="2192"/>
      <c r="F958" s="2192"/>
      <c r="G958" s="2192"/>
      <c r="H958" s="2192"/>
      <c r="I958" s="2192"/>
      <c r="J958" s="2192"/>
      <c r="K958" s="2192"/>
      <c r="L958" s="2192"/>
      <c r="M958" s="2192"/>
      <c r="N958" s="2192"/>
      <c r="O958" s="2192"/>
      <c r="P958" s="2192"/>
      <c r="Q958" s="2192"/>
      <c r="R958" s="2192"/>
    </row>
    <row r="959" spans="1:18" ht="64.5" customHeight="1">
      <c r="A959" s="2051"/>
      <c r="B959" s="2186" t="s">
        <v>2771</v>
      </c>
      <c r="C959" s="2187" t="s">
        <v>2746</v>
      </c>
      <c r="D959" s="3649" t="s">
        <v>2745</v>
      </c>
      <c r="E959" s="2066"/>
      <c r="F959" s="2066"/>
      <c r="G959" s="3602">
        <v>2000000</v>
      </c>
      <c r="H959" s="3602"/>
      <c r="I959" s="3602"/>
      <c r="J959" s="3602"/>
      <c r="K959" s="3602"/>
      <c r="L959" s="3602"/>
      <c r="M959" s="3602"/>
      <c r="N959" s="3602"/>
      <c r="O959" s="3602"/>
      <c r="P959" s="3602"/>
      <c r="Q959" s="3602"/>
      <c r="R959" s="3602"/>
    </row>
    <row r="960" spans="1:18" ht="64.5" customHeight="1">
      <c r="A960" s="2051"/>
      <c r="B960" s="2186" t="s">
        <v>2772</v>
      </c>
      <c r="C960" s="2187" t="s">
        <v>2746</v>
      </c>
      <c r="D960" s="3650"/>
      <c r="E960" s="2066"/>
      <c r="F960" s="2066"/>
      <c r="G960" s="3602">
        <v>2000000</v>
      </c>
      <c r="H960" s="3602"/>
      <c r="I960" s="3602"/>
      <c r="J960" s="3602"/>
      <c r="K960" s="3602"/>
      <c r="L960" s="3602"/>
      <c r="M960" s="3602"/>
      <c r="N960" s="3602"/>
      <c r="O960" s="3602"/>
      <c r="P960" s="3602"/>
      <c r="Q960" s="3602"/>
      <c r="R960" s="3602"/>
    </row>
    <row r="961" spans="1:18" ht="64.5" customHeight="1">
      <c r="A961" s="2051"/>
      <c r="B961" s="2186" t="s">
        <v>2773</v>
      </c>
      <c r="C961" s="2187" t="s">
        <v>563</v>
      </c>
      <c r="D961" s="3650"/>
      <c r="E961" s="2066"/>
      <c r="F961" s="2066"/>
      <c r="G961" s="3602">
        <v>1900000</v>
      </c>
      <c r="H961" s="3602"/>
      <c r="I961" s="3602"/>
      <c r="J961" s="3602"/>
      <c r="K961" s="3602"/>
      <c r="L961" s="3602"/>
      <c r="M961" s="3602"/>
      <c r="N961" s="3602"/>
      <c r="O961" s="3602"/>
      <c r="P961" s="3602"/>
      <c r="Q961" s="3602"/>
      <c r="R961" s="3602"/>
    </row>
    <row r="962" spans="1:18" ht="64.5" customHeight="1">
      <c r="A962" s="2051"/>
      <c r="B962" s="2186" t="s">
        <v>2774</v>
      </c>
      <c r="C962" s="2187" t="s">
        <v>563</v>
      </c>
      <c r="D962" s="3650"/>
      <c r="E962" s="2066"/>
      <c r="F962" s="2066"/>
      <c r="G962" s="3602">
        <v>1900000</v>
      </c>
      <c r="H962" s="3602"/>
      <c r="I962" s="3602"/>
      <c r="J962" s="3602"/>
      <c r="K962" s="3602"/>
      <c r="L962" s="3602"/>
      <c r="M962" s="3602"/>
      <c r="N962" s="3602"/>
      <c r="O962" s="3602"/>
      <c r="P962" s="3602"/>
      <c r="Q962" s="3602"/>
      <c r="R962" s="3602"/>
    </row>
    <row r="963" spans="1:18" ht="64.5" customHeight="1">
      <c r="A963" s="2051"/>
      <c r="B963" s="2186" t="s">
        <v>2775</v>
      </c>
      <c r="C963" s="2187" t="s">
        <v>2746</v>
      </c>
      <c r="D963" s="3650"/>
      <c r="E963" s="2066"/>
      <c r="F963" s="2066"/>
      <c r="G963" s="3602">
        <v>2000000</v>
      </c>
      <c r="H963" s="3602"/>
      <c r="I963" s="3602"/>
      <c r="J963" s="3602"/>
      <c r="K963" s="3602"/>
      <c r="L963" s="3602"/>
      <c r="M963" s="3602"/>
      <c r="N963" s="3602"/>
      <c r="O963" s="3602"/>
      <c r="P963" s="3602"/>
      <c r="Q963" s="3602"/>
      <c r="R963" s="3602"/>
    </row>
    <row r="964" spans="1:18" ht="64.5" customHeight="1">
      <c r="A964" s="2051"/>
      <c r="B964" s="2186" t="s">
        <v>2776</v>
      </c>
      <c r="C964" s="2187" t="s">
        <v>563</v>
      </c>
      <c r="D964" s="3650"/>
      <c r="E964" s="2066"/>
      <c r="F964" s="2066"/>
      <c r="G964" s="3602">
        <v>1900000</v>
      </c>
      <c r="H964" s="3602"/>
      <c r="I964" s="3602"/>
      <c r="J964" s="3602"/>
      <c r="K964" s="3602"/>
      <c r="L964" s="3602"/>
      <c r="M964" s="3602"/>
      <c r="N964" s="3602"/>
      <c r="O964" s="3602"/>
      <c r="P964" s="3602"/>
      <c r="Q964" s="3602"/>
      <c r="R964" s="3602"/>
    </row>
    <row r="965" spans="1:18" ht="64.5" customHeight="1">
      <c r="A965" s="2051"/>
      <c r="B965" s="2186" t="s">
        <v>2777</v>
      </c>
      <c r="C965" s="2187" t="s">
        <v>563</v>
      </c>
      <c r="D965" s="3650"/>
      <c r="E965" s="2066"/>
      <c r="F965" s="2066"/>
      <c r="G965" s="3602">
        <v>1900000</v>
      </c>
      <c r="H965" s="3602"/>
      <c r="I965" s="3602"/>
      <c r="J965" s="3602"/>
      <c r="K965" s="3602"/>
      <c r="L965" s="3602"/>
      <c r="M965" s="3602"/>
      <c r="N965" s="3602"/>
      <c r="O965" s="3602"/>
      <c r="P965" s="3602"/>
      <c r="Q965" s="3602"/>
      <c r="R965" s="3602"/>
    </row>
    <row r="966" spans="1:18" ht="64.5" customHeight="1">
      <c r="A966" s="2051"/>
      <c r="B966" s="2194" t="s">
        <v>2778</v>
      </c>
      <c r="C966" s="2187"/>
      <c r="E966" s="2066"/>
      <c r="F966" s="2066"/>
      <c r="G966" s="3602"/>
      <c r="H966" s="3602"/>
      <c r="I966" s="3602"/>
      <c r="J966" s="3602"/>
      <c r="K966" s="3602"/>
      <c r="L966" s="3602"/>
      <c r="M966" s="3602"/>
      <c r="N966" s="3602"/>
      <c r="O966" s="3602"/>
      <c r="P966" s="3602"/>
      <c r="Q966" s="3602"/>
      <c r="R966" s="3602"/>
    </row>
    <row r="967" spans="1:18" ht="64.5" customHeight="1">
      <c r="A967" s="2051"/>
      <c r="B967" s="2186" t="s">
        <v>2779</v>
      </c>
      <c r="C967" s="2187" t="s">
        <v>2746</v>
      </c>
      <c r="D967" s="2195" t="s">
        <v>2745</v>
      </c>
      <c r="E967" s="2066"/>
      <c r="F967" s="2066"/>
      <c r="G967" s="3602">
        <v>2800000</v>
      </c>
      <c r="H967" s="3602"/>
      <c r="I967" s="3602"/>
      <c r="J967" s="3602"/>
      <c r="K967" s="3602"/>
      <c r="L967" s="3602"/>
      <c r="M967" s="3602"/>
      <c r="N967" s="3602"/>
      <c r="O967" s="3602"/>
      <c r="P967" s="3602"/>
      <c r="Q967" s="3602"/>
      <c r="R967" s="3602"/>
    </row>
    <row r="968" spans="1:18" s="2030" customFormat="1" ht="134.25" customHeight="1">
      <c r="A968" s="2051" t="s">
        <v>1835</v>
      </c>
      <c r="B968" s="2260" t="s">
        <v>2780</v>
      </c>
      <c r="C968" s="2264"/>
      <c r="D968" s="2184"/>
      <c r="E968" s="2185"/>
      <c r="F968" s="2185"/>
      <c r="G968" s="2185"/>
      <c r="H968" s="2185"/>
      <c r="I968" s="2185"/>
      <c r="J968" s="2185"/>
      <c r="K968" s="2185"/>
      <c r="L968" s="2185"/>
      <c r="M968" s="2185"/>
      <c r="N968" s="2185"/>
      <c r="O968" s="2185"/>
      <c r="P968" s="2185"/>
      <c r="Q968" s="2185"/>
      <c r="R968" s="2185"/>
    </row>
    <row r="969" spans="1:18" ht="64.5" customHeight="1">
      <c r="A969" s="2051"/>
      <c r="B969" s="2186" t="s">
        <v>2781</v>
      </c>
      <c r="C969" s="2187" t="s">
        <v>2746</v>
      </c>
      <c r="D969" s="3649" t="s">
        <v>2745</v>
      </c>
      <c r="E969" s="2066"/>
      <c r="F969" s="2066"/>
      <c r="G969" s="3602">
        <v>1950000</v>
      </c>
      <c r="H969" s="3602"/>
      <c r="I969" s="3602"/>
      <c r="J969" s="3602"/>
      <c r="K969" s="3602"/>
      <c r="L969" s="3602"/>
      <c r="M969" s="3602"/>
      <c r="N969" s="3602"/>
      <c r="O969" s="3602"/>
      <c r="P969" s="3602"/>
      <c r="Q969" s="3602"/>
      <c r="R969" s="3602"/>
    </row>
    <row r="970" spans="1:18" ht="64.5" customHeight="1">
      <c r="A970" s="2051"/>
      <c r="B970" s="2186" t="s">
        <v>2782</v>
      </c>
      <c r="C970" s="2187" t="s">
        <v>2746</v>
      </c>
      <c r="D970" s="3650"/>
      <c r="E970" s="2066"/>
      <c r="F970" s="2066"/>
      <c r="G970" s="3602">
        <v>1900000</v>
      </c>
      <c r="H970" s="3602"/>
      <c r="I970" s="3602"/>
      <c r="J970" s="3602"/>
      <c r="K970" s="3602"/>
      <c r="L970" s="3602"/>
      <c r="M970" s="3602"/>
      <c r="N970" s="3602"/>
      <c r="O970" s="3602"/>
      <c r="P970" s="3602"/>
      <c r="Q970" s="3602"/>
      <c r="R970" s="3602"/>
    </row>
    <row r="971" spans="1:18" ht="64.5" customHeight="1">
      <c r="A971" s="2051"/>
      <c r="B971" s="2186" t="s">
        <v>2783</v>
      </c>
      <c r="C971" s="2187" t="s">
        <v>2746</v>
      </c>
      <c r="D971" s="3650"/>
      <c r="E971" s="2066"/>
      <c r="F971" s="2066"/>
      <c r="G971" s="3602">
        <v>1850000</v>
      </c>
      <c r="H971" s="3602"/>
      <c r="I971" s="3602"/>
      <c r="J971" s="3602"/>
      <c r="K971" s="3602"/>
      <c r="L971" s="3602"/>
      <c r="M971" s="3602"/>
      <c r="N971" s="3602"/>
      <c r="O971" s="3602"/>
      <c r="P971" s="3602"/>
      <c r="Q971" s="3602"/>
      <c r="R971" s="3602"/>
    </row>
    <row r="972" spans="1:18" ht="64.5" customHeight="1">
      <c r="A972" s="2051"/>
      <c r="B972" s="2186" t="s">
        <v>2784</v>
      </c>
      <c r="C972" s="2187" t="s">
        <v>2746</v>
      </c>
      <c r="D972" s="3650"/>
      <c r="E972" s="2066"/>
      <c r="F972" s="2066"/>
      <c r="G972" s="3602">
        <v>1680000</v>
      </c>
      <c r="H972" s="3602"/>
      <c r="I972" s="3602"/>
      <c r="J972" s="3602"/>
      <c r="K972" s="3602"/>
      <c r="L972" s="3602"/>
      <c r="M972" s="3602"/>
      <c r="N972" s="3602"/>
      <c r="O972" s="3602"/>
      <c r="P972" s="3602"/>
      <c r="Q972" s="3602"/>
      <c r="R972" s="3602"/>
    </row>
    <row r="973" spans="1:18" ht="64.5" customHeight="1">
      <c r="A973" s="2051"/>
      <c r="B973" s="2186" t="s">
        <v>2785</v>
      </c>
      <c r="C973" s="2187" t="s">
        <v>563</v>
      </c>
      <c r="D973" s="3650"/>
      <c r="E973" s="2066"/>
      <c r="F973" s="2066"/>
      <c r="G973" s="3602">
        <v>390000</v>
      </c>
      <c r="H973" s="3602"/>
      <c r="I973" s="3602"/>
      <c r="J973" s="3602"/>
      <c r="K973" s="3602"/>
      <c r="L973" s="3602"/>
      <c r="M973" s="3602"/>
      <c r="N973" s="3602"/>
      <c r="O973" s="3602"/>
      <c r="P973" s="3602"/>
      <c r="Q973" s="3602"/>
      <c r="R973" s="3602"/>
    </row>
    <row r="974" spans="1:18" ht="64.5" customHeight="1">
      <c r="A974" s="2051"/>
      <c r="B974" s="2186" t="s">
        <v>2786</v>
      </c>
      <c r="C974" s="2187" t="s">
        <v>563</v>
      </c>
      <c r="D974" s="3650"/>
      <c r="E974" s="2066"/>
      <c r="F974" s="2066"/>
      <c r="G974" s="3602">
        <v>730000</v>
      </c>
      <c r="H974" s="3602"/>
      <c r="I974" s="3602"/>
      <c r="J974" s="3602"/>
      <c r="K974" s="3602"/>
      <c r="L974" s="3602"/>
      <c r="M974" s="3602"/>
      <c r="N974" s="3602"/>
      <c r="O974" s="3602"/>
      <c r="P974" s="3602"/>
      <c r="Q974" s="3602"/>
      <c r="R974" s="3602"/>
    </row>
    <row r="975" spans="1:18" ht="64.5" customHeight="1">
      <c r="A975" s="2051"/>
      <c r="B975" s="2186" t="s">
        <v>2787</v>
      </c>
      <c r="C975" s="2187" t="s">
        <v>563</v>
      </c>
      <c r="D975" s="3650"/>
      <c r="E975" s="2066"/>
      <c r="F975" s="2066"/>
      <c r="G975" s="3602">
        <v>800000</v>
      </c>
      <c r="H975" s="3602"/>
      <c r="I975" s="3602"/>
      <c r="J975" s="3602"/>
      <c r="K975" s="3602"/>
      <c r="L975" s="3602"/>
      <c r="M975" s="3602"/>
      <c r="N975" s="3602"/>
      <c r="O975" s="3602"/>
      <c r="P975" s="3602"/>
      <c r="Q975" s="3602"/>
      <c r="R975" s="3602"/>
    </row>
    <row r="976" spans="1:18" ht="64.5" customHeight="1">
      <c r="A976" s="2051"/>
      <c r="B976" s="2186" t="s">
        <v>2788</v>
      </c>
      <c r="C976" s="2187" t="s">
        <v>563</v>
      </c>
      <c r="D976" s="3650"/>
      <c r="E976" s="2066"/>
      <c r="F976" s="2066"/>
      <c r="G976" s="3602">
        <v>1300000</v>
      </c>
      <c r="H976" s="3602"/>
      <c r="I976" s="3602"/>
      <c r="J976" s="3602"/>
      <c r="K976" s="3602"/>
      <c r="L976" s="3602"/>
      <c r="M976" s="3602"/>
      <c r="N976" s="3602"/>
      <c r="O976" s="3602"/>
      <c r="P976" s="3602"/>
      <c r="Q976" s="3602"/>
      <c r="R976" s="3602"/>
    </row>
    <row r="977" spans="1:18" ht="64.5" customHeight="1">
      <c r="A977" s="2051"/>
      <c r="B977" s="2186" t="s">
        <v>2789</v>
      </c>
      <c r="C977" s="2187" t="s">
        <v>563</v>
      </c>
      <c r="D977" s="3650"/>
      <c r="E977" s="2066"/>
      <c r="F977" s="2066"/>
      <c r="G977" s="3602">
        <v>400000</v>
      </c>
      <c r="H977" s="3602"/>
      <c r="I977" s="3602"/>
      <c r="J977" s="3602"/>
      <c r="K977" s="3602"/>
      <c r="L977" s="3602"/>
      <c r="M977" s="3602"/>
      <c r="N977" s="3602"/>
      <c r="O977" s="3602"/>
      <c r="P977" s="3602"/>
      <c r="Q977" s="3602"/>
      <c r="R977" s="3602"/>
    </row>
    <row r="978" spans="1:18" ht="64.5" customHeight="1">
      <c r="A978" s="2051"/>
      <c r="B978" s="2186" t="s">
        <v>2790</v>
      </c>
      <c r="C978" s="2187" t="s">
        <v>563</v>
      </c>
      <c r="D978" s="3650"/>
      <c r="E978" s="2066"/>
      <c r="F978" s="2066"/>
      <c r="G978" s="3602">
        <v>700000</v>
      </c>
      <c r="H978" s="3602"/>
      <c r="I978" s="3602"/>
      <c r="J978" s="3602"/>
      <c r="K978" s="3602"/>
      <c r="L978" s="3602"/>
      <c r="M978" s="3602"/>
      <c r="N978" s="3602"/>
      <c r="O978" s="3602"/>
      <c r="P978" s="3602"/>
      <c r="Q978" s="3602"/>
      <c r="R978" s="3602"/>
    </row>
    <row r="979" spans="1:18" s="2030" customFormat="1" ht="132" customHeight="1">
      <c r="A979" s="2051" t="s">
        <v>1832</v>
      </c>
      <c r="B979" s="2260" t="s">
        <v>2791</v>
      </c>
      <c r="C979" s="2264"/>
      <c r="D979" s="2184"/>
      <c r="E979" s="2185"/>
      <c r="F979" s="2185"/>
      <c r="G979" s="2185"/>
      <c r="H979" s="2185"/>
      <c r="I979" s="2185"/>
      <c r="J979" s="2185"/>
      <c r="K979" s="2185"/>
      <c r="L979" s="2185"/>
      <c r="M979" s="2185"/>
      <c r="N979" s="2185"/>
      <c r="O979" s="2185"/>
      <c r="P979" s="2185"/>
      <c r="Q979" s="2185"/>
      <c r="R979" s="2185"/>
    </row>
    <row r="980" spans="1:18" ht="83.25" customHeight="1">
      <c r="A980" s="2051"/>
      <c r="B980" s="2186" t="s">
        <v>2792</v>
      </c>
      <c r="C980" s="2187" t="s">
        <v>2746</v>
      </c>
      <c r="D980" s="3649" t="s">
        <v>2745</v>
      </c>
      <c r="E980" s="2066"/>
      <c r="F980" s="2066"/>
      <c r="G980" s="3602">
        <v>2900000</v>
      </c>
      <c r="H980" s="3602"/>
      <c r="I980" s="3602"/>
      <c r="J980" s="3602"/>
      <c r="K980" s="3602"/>
      <c r="L980" s="3602"/>
      <c r="M980" s="3602"/>
      <c r="N980" s="3602"/>
      <c r="O980" s="3602"/>
      <c r="P980" s="3602"/>
      <c r="Q980" s="3602"/>
      <c r="R980" s="3602"/>
    </row>
    <row r="981" spans="1:18" ht="64.5" customHeight="1">
      <c r="A981" s="2051"/>
      <c r="B981" s="2186" t="s">
        <v>2793</v>
      </c>
      <c r="C981" s="2187" t="s">
        <v>563</v>
      </c>
      <c r="D981" s="3650"/>
      <c r="E981" s="2066"/>
      <c r="F981" s="2066"/>
      <c r="G981" s="3602">
        <v>4500000</v>
      </c>
      <c r="H981" s="3602"/>
      <c r="I981" s="3602"/>
      <c r="J981" s="3602"/>
      <c r="K981" s="3602"/>
      <c r="L981" s="3602"/>
      <c r="M981" s="3602"/>
      <c r="N981" s="3602"/>
      <c r="O981" s="3602"/>
      <c r="P981" s="3602"/>
      <c r="Q981" s="3602"/>
      <c r="R981" s="3602"/>
    </row>
    <row r="982" spans="1:18" ht="64.5" customHeight="1">
      <c r="A982" s="2051"/>
      <c r="B982" s="2186" t="s">
        <v>2794</v>
      </c>
      <c r="C982" s="2187" t="s">
        <v>563</v>
      </c>
      <c r="D982" s="3650"/>
      <c r="E982" s="2066"/>
      <c r="F982" s="2066"/>
      <c r="G982" s="3602">
        <v>8000000</v>
      </c>
      <c r="H982" s="3602"/>
      <c r="I982" s="3602"/>
      <c r="J982" s="3602"/>
      <c r="K982" s="3602"/>
      <c r="L982" s="3602"/>
      <c r="M982" s="3602"/>
      <c r="N982" s="3602"/>
      <c r="O982" s="3602"/>
      <c r="P982" s="3602"/>
      <c r="Q982" s="3602"/>
      <c r="R982" s="3602"/>
    </row>
    <row r="983" spans="1:18" s="2030" customFormat="1" ht="142.5" customHeight="1">
      <c r="A983" s="2051" t="s">
        <v>1312</v>
      </c>
      <c r="B983" s="2260" t="s">
        <v>2795</v>
      </c>
      <c r="C983" s="2264"/>
      <c r="D983" s="2184"/>
      <c r="E983" s="2185"/>
      <c r="F983" s="2185"/>
      <c r="G983" s="2185"/>
      <c r="H983" s="2185"/>
      <c r="I983" s="2185"/>
      <c r="J983" s="2185"/>
      <c r="K983" s="2185"/>
      <c r="L983" s="2185"/>
      <c r="M983" s="2185"/>
      <c r="N983" s="2185"/>
      <c r="O983" s="2185"/>
      <c r="P983" s="2185"/>
      <c r="Q983" s="2185"/>
      <c r="R983" s="2185"/>
    </row>
    <row r="984" spans="1:18" ht="64.5" customHeight="1">
      <c r="A984" s="2051"/>
      <c r="B984" s="2186" t="s">
        <v>2796</v>
      </c>
      <c r="C984" s="2187" t="s">
        <v>2746</v>
      </c>
      <c r="D984" s="3649" t="s">
        <v>2745</v>
      </c>
      <c r="E984" s="2066"/>
      <c r="F984" s="2066"/>
      <c r="G984" s="3602">
        <v>2200000</v>
      </c>
      <c r="H984" s="3602"/>
      <c r="I984" s="3602"/>
      <c r="J984" s="3602"/>
      <c r="K984" s="3602"/>
      <c r="L984" s="3602"/>
      <c r="M984" s="3602"/>
      <c r="N984" s="3602"/>
      <c r="O984" s="3602"/>
      <c r="P984" s="3602"/>
      <c r="Q984" s="3602"/>
      <c r="R984" s="3602"/>
    </row>
    <row r="985" spans="1:18" ht="64.5" customHeight="1">
      <c r="A985" s="2051"/>
      <c r="B985" s="2186" t="s">
        <v>2797</v>
      </c>
      <c r="C985" s="2187" t="s">
        <v>563</v>
      </c>
      <c r="D985" s="3650"/>
      <c r="E985" s="2066"/>
      <c r="F985" s="2066"/>
      <c r="G985" s="3602">
        <v>2900000</v>
      </c>
      <c r="H985" s="3602"/>
      <c r="I985" s="3602"/>
      <c r="J985" s="3602"/>
      <c r="K985" s="3602"/>
      <c r="L985" s="3602"/>
      <c r="M985" s="3602"/>
      <c r="N985" s="3602"/>
      <c r="O985" s="3602"/>
      <c r="P985" s="3602"/>
      <c r="Q985" s="3602"/>
      <c r="R985" s="3602"/>
    </row>
    <row r="986" spans="1:18" ht="64.5" customHeight="1">
      <c r="A986" s="2051"/>
      <c r="B986" s="2186" t="s">
        <v>2798</v>
      </c>
      <c r="C986" s="2187" t="s">
        <v>563</v>
      </c>
      <c r="D986" s="3650"/>
      <c r="E986" s="2066"/>
      <c r="F986" s="2066"/>
      <c r="G986" s="3602">
        <v>4500000</v>
      </c>
      <c r="H986" s="3602"/>
      <c r="I986" s="3602"/>
      <c r="J986" s="3602"/>
      <c r="K986" s="3602"/>
      <c r="L986" s="3602"/>
      <c r="M986" s="3602"/>
      <c r="N986" s="3602"/>
      <c r="O986" s="3602"/>
      <c r="P986" s="3602"/>
      <c r="Q986" s="3602"/>
      <c r="R986" s="3602"/>
    </row>
    <row r="987" spans="1:18" s="2030" customFormat="1" ht="142.5" customHeight="1">
      <c r="A987" s="2051" t="s">
        <v>1313</v>
      </c>
      <c r="B987" s="2260" t="s">
        <v>2799</v>
      </c>
      <c r="C987" s="2264"/>
      <c r="D987" s="2184"/>
      <c r="E987" s="2185"/>
      <c r="F987" s="2185"/>
      <c r="G987" s="2185"/>
      <c r="H987" s="2185"/>
      <c r="I987" s="2185"/>
      <c r="J987" s="2185"/>
      <c r="K987" s="2185"/>
      <c r="L987" s="2185"/>
      <c r="M987" s="2185"/>
      <c r="N987" s="2185"/>
      <c r="O987" s="2185"/>
      <c r="P987" s="2185"/>
      <c r="Q987" s="2185"/>
      <c r="R987" s="2185"/>
    </row>
    <row r="988" spans="1:18" ht="29.25" customHeight="1">
      <c r="A988" s="2051"/>
      <c r="B988" s="2186" t="s">
        <v>2800</v>
      </c>
      <c r="C988" s="2187" t="s">
        <v>2746</v>
      </c>
      <c r="D988" s="3649" t="s">
        <v>2745</v>
      </c>
      <c r="E988" s="2066"/>
      <c r="F988" s="2066"/>
      <c r="G988" s="3602">
        <v>2130000</v>
      </c>
      <c r="H988" s="3602"/>
      <c r="I988" s="3602"/>
      <c r="J988" s="3602"/>
      <c r="K988" s="3602"/>
      <c r="L988" s="3602"/>
      <c r="M988" s="3602"/>
      <c r="N988" s="3602"/>
      <c r="O988" s="3602"/>
      <c r="P988" s="3602"/>
      <c r="Q988" s="3602"/>
      <c r="R988" s="3602"/>
    </row>
    <row r="989" spans="1:18" ht="29.25" customHeight="1">
      <c r="A989" s="2051"/>
      <c r="B989" s="2186" t="s">
        <v>2801</v>
      </c>
      <c r="C989" s="2187" t="s">
        <v>2746</v>
      </c>
      <c r="D989" s="3650"/>
      <c r="E989" s="2066"/>
      <c r="F989" s="2066"/>
      <c r="G989" s="3602">
        <v>1980000</v>
      </c>
      <c r="H989" s="3602"/>
      <c r="I989" s="3602"/>
      <c r="J989" s="3602"/>
      <c r="K989" s="3602"/>
      <c r="L989" s="3602"/>
      <c r="M989" s="3602"/>
      <c r="N989" s="3602"/>
      <c r="O989" s="3602"/>
      <c r="P989" s="3602"/>
      <c r="Q989" s="3602"/>
      <c r="R989" s="3602"/>
    </row>
    <row r="990" spans="1:18" ht="29.25" customHeight="1">
      <c r="A990" s="2051"/>
      <c r="B990" s="2186" t="s">
        <v>2802</v>
      </c>
      <c r="C990" s="2187" t="s">
        <v>2746</v>
      </c>
      <c r="D990" s="3650"/>
      <c r="E990" s="2066"/>
      <c r="F990" s="2066"/>
      <c r="G990" s="3602">
        <v>2300000</v>
      </c>
      <c r="H990" s="3602"/>
      <c r="I990" s="3602"/>
      <c r="J990" s="3602"/>
      <c r="K990" s="3602"/>
      <c r="L990" s="3602"/>
      <c r="M990" s="3602"/>
      <c r="N990" s="3602"/>
      <c r="O990" s="3602"/>
      <c r="P990" s="3602"/>
      <c r="Q990" s="3602"/>
      <c r="R990" s="3602"/>
    </row>
    <row r="991" spans="1:18" ht="29.25" customHeight="1">
      <c r="A991" s="2051"/>
      <c r="B991" s="2186" t="s">
        <v>2803</v>
      </c>
      <c r="C991" s="2187" t="s">
        <v>2746</v>
      </c>
      <c r="D991" s="3650"/>
      <c r="E991" s="2066"/>
      <c r="F991" s="2066"/>
      <c r="G991" s="3602">
        <v>2485000</v>
      </c>
      <c r="H991" s="3602"/>
      <c r="I991" s="3602"/>
      <c r="J991" s="3602"/>
      <c r="K991" s="3602"/>
      <c r="L991" s="3602"/>
      <c r="M991" s="3602"/>
      <c r="N991" s="3602"/>
      <c r="O991" s="3602"/>
      <c r="P991" s="3602"/>
      <c r="Q991" s="3602"/>
      <c r="R991" s="3602"/>
    </row>
    <row r="992" spans="1:18" ht="29.25" customHeight="1">
      <c r="A992" s="2051"/>
      <c r="B992" s="2186" t="s">
        <v>2804</v>
      </c>
      <c r="C992" s="2187" t="s">
        <v>2746</v>
      </c>
      <c r="D992" s="3650"/>
      <c r="E992" s="2066"/>
      <c r="F992" s="2066"/>
      <c r="G992" s="3602">
        <v>2880000</v>
      </c>
      <c r="H992" s="3602"/>
      <c r="I992" s="3602"/>
      <c r="J992" s="3602"/>
      <c r="K992" s="3602"/>
      <c r="L992" s="3602"/>
      <c r="M992" s="3602"/>
      <c r="N992" s="3602"/>
      <c r="O992" s="3602"/>
      <c r="P992" s="3602"/>
      <c r="Q992" s="3602"/>
      <c r="R992" s="3602"/>
    </row>
    <row r="993" spans="1:18" ht="29.25" customHeight="1">
      <c r="A993" s="2051"/>
      <c r="B993" s="2186" t="s">
        <v>2805</v>
      </c>
      <c r="C993" s="2187" t="s">
        <v>2746</v>
      </c>
      <c r="D993" s="3650"/>
      <c r="E993" s="2066"/>
      <c r="F993" s="2066"/>
      <c r="G993" s="3602">
        <v>2670000</v>
      </c>
      <c r="H993" s="3602"/>
      <c r="I993" s="3602"/>
      <c r="J993" s="3602"/>
      <c r="K993" s="3602"/>
      <c r="L993" s="3602"/>
      <c r="M993" s="3602"/>
      <c r="N993" s="3602"/>
      <c r="O993" s="3602"/>
      <c r="P993" s="3602"/>
      <c r="Q993" s="3602"/>
      <c r="R993" s="3602"/>
    </row>
    <row r="994" spans="1:18" ht="29.25" customHeight="1">
      <c r="A994" s="2051"/>
      <c r="B994" s="2186" t="s">
        <v>2806</v>
      </c>
      <c r="C994" s="2187" t="s">
        <v>2746</v>
      </c>
      <c r="D994" s="3650"/>
      <c r="E994" s="2066"/>
      <c r="F994" s="2066"/>
      <c r="G994" s="3602">
        <v>2940000</v>
      </c>
      <c r="H994" s="3602"/>
      <c r="I994" s="3602"/>
      <c r="J994" s="3602"/>
      <c r="K994" s="3602"/>
      <c r="L994" s="3602"/>
      <c r="M994" s="3602"/>
      <c r="N994" s="3602"/>
      <c r="O994" s="3602"/>
      <c r="P994" s="3602"/>
      <c r="Q994" s="3602"/>
      <c r="R994" s="3602"/>
    </row>
    <row r="995" spans="1:18" s="2030" customFormat="1" ht="79.5" customHeight="1">
      <c r="A995" s="2051" t="s">
        <v>1379</v>
      </c>
      <c r="B995" s="2260" t="s">
        <v>2807</v>
      </c>
      <c r="C995" s="2264"/>
      <c r="D995" s="2184"/>
      <c r="E995" s="2185"/>
      <c r="F995" s="2185"/>
      <c r="G995" s="2185"/>
      <c r="H995" s="2185"/>
      <c r="I995" s="2185"/>
      <c r="J995" s="2185"/>
      <c r="K995" s="2185"/>
      <c r="L995" s="2185"/>
      <c r="M995" s="2185"/>
      <c r="N995" s="2185"/>
      <c r="O995" s="2185"/>
      <c r="P995" s="2185"/>
      <c r="Q995" s="2185"/>
      <c r="R995" s="2185"/>
    </row>
    <row r="996" spans="1:18" ht="29.25" customHeight="1">
      <c r="A996" s="2051"/>
      <c r="B996" s="2186" t="s">
        <v>2808</v>
      </c>
      <c r="C996" s="2187" t="s">
        <v>2746</v>
      </c>
      <c r="D996" s="2066"/>
      <c r="E996" s="2066"/>
      <c r="F996" s="2066"/>
      <c r="G996" s="3602">
        <v>4885000</v>
      </c>
      <c r="H996" s="3602"/>
      <c r="I996" s="3602"/>
      <c r="J996" s="3602"/>
      <c r="K996" s="3602"/>
      <c r="L996" s="3602"/>
      <c r="M996" s="3602"/>
      <c r="N996" s="3602"/>
      <c r="O996" s="3602"/>
      <c r="P996" s="3602"/>
      <c r="Q996" s="3602"/>
      <c r="R996" s="3602"/>
    </row>
    <row r="997" spans="1:18" ht="29.25" customHeight="1">
      <c r="A997" s="2051"/>
      <c r="B997" s="2186" t="s">
        <v>2809</v>
      </c>
      <c r="C997" s="2187" t="s">
        <v>2746</v>
      </c>
      <c r="D997" s="2066"/>
      <c r="E997" s="2066"/>
      <c r="F997" s="2066"/>
      <c r="G997" s="3602">
        <v>5545000</v>
      </c>
      <c r="H997" s="3602"/>
      <c r="I997" s="3602"/>
      <c r="J997" s="3602"/>
      <c r="K997" s="3602"/>
      <c r="L997" s="3602"/>
      <c r="M997" s="3602"/>
      <c r="N997" s="3602"/>
      <c r="O997" s="3602"/>
      <c r="P997" s="3602"/>
      <c r="Q997" s="3602"/>
      <c r="R997" s="3602"/>
    </row>
    <row r="998" spans="1:18" ht="29.25" customHeight="1">
      <c r="A998" s="2051"/>
      <c r="B998" s="2186" t="s">
        <v>2810</v>
      </c>
      <c r="C998" s="2187" t="s">
        <v>2746</v>
      </c>
      <c r="D998" s="2066"/>
      <c r="E998" s="2066"/>
      <c r="F998" s="2066"/>
      <c r="G998" s="3602">
        <v>8515000</v>
      </c>
      <c r="H998" s="3602"/>
      <c r="I998" s="3602"/>
      <c r="J998" s="3602"/>
      <c r="K998" s="3602"/>
      <c r="L998" s="3602"/>
      <c r="M998" s="3602"/>
      <c r="N998" s="3602"/>
      <c r="O998" s="3602"/>
      <c r="P998" s="3602"/>
      <c r="Q998" s="3602"/>
      <c r="R998" s="3602"/>
    </row>
    <row r="999" spans="1:18" ht="29.25" customHeight="1">
      <c r="A999" s="2051"/>
      <c r="B999" s="2186" t="s">
        <v>2811</v>
      </c>
      <c r="C999" s="2187" t="s">
        <v>2746</v>
      </c>
      <c r="D999" s="2066"/>
      <c r="E999" s="2066"/>
      <c r="F999" s="2066"/>
      <c r="G999" s="3602">
        <v>9285000</v>
      </c>
      <c r="H999" s="3602"/>
      <c r="I999" s="3602"/>
      <c r="J999" s="3602"/>
      <c r="K999" s="3602"/>
      <c r="L999" s="3602"/>
      <c r="M999" s="3602"/>
      <c r="N999" s="3602"/>
      <c r="O999" s="3602"/>
      <c r="P999" s="3602"/>
      <c r="Q999" s="3602"/>
      <c r="R999" s="3602"/>
    </row>
    <row r="1000" spans="1:18" ht="29.25" customHeight="1">
      <c r="A1000" s="2051"/>
      <c r="B1000" s="2186" t="s">
        <v>2812</v>
      </c>
      <c r="C1000" s="2187" t="s">
        <v>2746</v>
      </c>
      <c r="D1000" s="2066"/>
      <c r="E1000" s="2066"/>
      <c r="F1000" s="2066"/>
      <c r="G1000" s="3602">
        <v>3675000</v>
      </c>
      <c r="H1000" s="3602"/>
      <c r="I1000" s="3602"/>
      <c r="J1000" s="3602"/>
      <c r="K1000" s="3602"/>
      <c r="L1000" s="3602"/>
      <c r="M1000" s="3602"/>
      <c r="N1000" s="3602"/>
      <c r="O1000" s="3602"/>
      <c r="P1000" s="3602"/>
      <c r="Q1000" s="3602"/>
      <c r="R1000" s="3602"/>
    </row>
    <row r="1001" spans="1:18" ht="29.25" customHeight="1">
      <c r="A1001" s="2051"/>
      <c r="B1001" s="2186" t="s">
        <v>2813</v>
      </c>
      <c r="C1001" s="2187" t="s">
        <v>2746</v>
      </c>
      <c r="D1001" s="2066"/>
      <c r="E1001" s="2066"/>
      <c r="F1001" s="2066"/>
      <c r="G1001" s="3602">
        <v>4775000</v>
      </c>
      <c r="H1001" s="3602"/>
      <c r="I1001" s="3602"/>
      <c r="J1001" s="3602"/>
      <c r="K1001" s="3602"/>
      <c r="L1001" s="3602"/>
      <c r="M1001" s="3602"/>
      <c r="N1001" s="3602"/>
      <c r="O1001" s="3602"/>
      <c r="P1001" s="3602"/>
      <c r="Q1001" s="3602"/>
      <c r="R1001" s="3602"/>
    </row>
    <row r="1002" spans="1:18" ht="54" customHeight="1">
      <c r="A1002" s="2051">
        <v>2</v>
      </c>
      <c r="B1002" s="3603" t="s">
        <v>2818</v>
      </c>
      <c r="C1002" s="3604"/>
      <c r="D1002" s="3604"/>
      <c r="E1002" s="3604"/>
      <c r="F1002" s="3604"/>
      <c r="G1002" s="3604"/>
      <c r="H1002" s="3604"/>
      <c r="I1002" s="3604"/>
      <c r="J1002" s="3604"/>
      <c r="K1002" s="3604"/>
      <c r="L1002" s="3604"/>
      <c r="M1002" s="3604"/>
      <c r="N1002" s="3604"/>
      <c r="O1002" s="3604"/>
      <c r="P1002" s="3604"/>
      <c r="Q1002" s="3604"/>
      <c r="R1002" s="3604"/>
    </row>
    <row r="1003" spans="1:18" ht="28.5" customHeight="1">
      <c r="A1003" s="2051"/>
      <c r="B1003" s="2260"/>
      <c r="C1003" s="3611" t="s">
        <v>2819</v>
      </c>
      <c r="D1003" s="3611"/>
      <c r="E1003" s="3611"/>
      <c r="F1003" s="3611"/>
      <c r="G1003" s="3611"/>
      <c r="H1003" s="3611"/>
      <c r="I1003" s="3611"/>
      <c r="J1003" s="3611"/>
      <c r="K1003" s="3611"/>
      <c r="L1003" s="3611"/>
      <c r="M1003" s="3611"/>
      <c r="N1003" s="3611"/>
      <c r="O1003" s="3611"/>
      <c r="P1003" s="3611"/>
      <c r="Q1003" s="3611"/>
      <c r="R1003" s="3611"/>
    </row>
    <row r="1004" spans="1:18" s="2030" customFormat="1" ht="51.75" customHeight="1">
      <c r="A1004" s="2051" t="s">
        <v>1623</v>
      </c>
      <c r="B1004" s="3612" t="s">
        <v>3000</v>
      </c>
      <c r="C1004" s="3613"/>
      <c r="D1004" s="3613"/>
      <c r="E1004" s="3613"/>
      <c r="F1004" s="3614"/>
      <c r="G1004" s="2185"/>
      <c r="H1004" s="2185"/>
      <c r="I1004" s="2185"/>
      <c r="J1004" s="2185"/>
      <c r="K1004" s="2185"/>
      <c r="L1004" s="2185"/>
      <c r="M1004" s="2185"/>
      <c r="N1004" s="2185"/>
      <c r="O1004" s="2185"/>
      <c r="P1004" s="2185"/>
      <c r="Q1004" s="2185"/>
      <c r="R1004" s="2185"/>
    </row>
    <row r="1005" spans="1:18" ht="64.5" customHeight="1">
      <c r="A1005" s="2051"/>
      <c r="B1005" s="2197" t="s">
        <v>2820</v>
      </c>
      <c r="C1005" s="2187" t="s">
        <v>2821</v>
      </c>
      <c r="D1005" s="3689" t="s">
        <v>2826</v>
      </c>
      <c r="E1005" s="2066"/>
      <c r="F1005" s="2066"/>
      <c r="G1005" s="3602">
        <v>2847805</v>
      </c>
      <c r="H1005" s="3602"/>
      <c r="I1005" s="3602"/>
      <c r="J1005" s="3602"/>
      <c r="K1005" s="3602"/>
      <c r="L1005" s="3602"/>
      <c r="M1005" s="3602"/>
      <c r="N1005" s="3602"/>
      <c r="O1005" s="3602"/>
      <c r="P1005" s="3602"/>
      <c r="Q1005" s="3602"/>
      <c r="R1005" s="3602"/>
    </row>
    <row r="1006" spans="1:18" ht="104.25" customHeight="1">
      <c r="A1006" s="2051"/>
      <c r="B1006" s="2197" t="s">
        <v>2822</v>
      </c>
      <c r="C1006" s="2187" t="s">
        <v>2821</v>
      </c>
      <c r="D1006" s="3690"/>
      <c r="E1006" s="2066"/>
      <c r="F1006" s="2066"/>
      <c r="G1006" s="3602">
        <v>3570650</v>
      </c>
      <c r="H1006" s="3602"/>
      <c r="I1006" s="3602"/>
      <c r="J1006" s="3602"/>
      <c r="K1006" s="3602"/>
      <c r="L1006" s="3602"/>
      <c r="M1006" s="3602"/>
      <c r="N1006" s="3602"/>
      <c r="O1006" s="3602"/>
      <c r="P1006" s="3602"/>
      <c r="Q1006" s="3602"/>
      <c r="R1006" s="3602"/>
    </row>
    <row r="1007" spans="1:18" ht="104.25" customHeight="1">
      <c r="A1007" s="2051"/>
      <c r="B1007" s="2197" t="s">
        <v>2823</v>
      </c>
      <c r="C1007" s="2187" t="s">
        <v>2821</v>
      </c>
      <c r="D1007" s="3690"/>
      <c r="E1007" s="2066"/>
      <c r="F1007" s="2066"/>
      <c r="G1007" s="3602">
        <v>3565927</v>
      </c>
      <c r="H1007" s="3602"/>
      <c r="I1007" s="3602"/>
      <c r="J1007" s="3602"/>
      <c r="K1007" s="3602"/>
      <c r="L1007" s="3602"/>
      <c r="M1007" s="3602"/>
      <c r="N1007" s="3602"/>
      <c r="O1007" s="3602"/>
      <c r="P1007" s="3602"/>
      <c r="Q1007" s="3602"/>
      <c r="R1007" s="3602"/>
    </row>
    <row r="1008" spans="1:18" ht="104.25" customHeight="1">
      <c r="A1008" s="2051"/>
      <c r="B1008" s="2197" t="s">
        <v>2824</v>
      </c>
      <c r="C1008" s="2187" t="s">
        <v>2821</v>
      </c>
      <c r="D1008" s="3690"/>
      <c r="E1008" s="2066"/>
      <c r="F1008" s="2066"/>
      <c r="G1008" s="3602">
        <v>4190137</v>
      </c>
      <c r="H1008" s="3602"/>
      <c r="I1008" s="3602"/>
      <c r="J1008" s="3602"/>
      <c r="K1008" s="3602"/>
      <c r="L1008" s="3602"/>
      <c r="M1008" s="3602"/>
      <c r="N1008" s="3602"/>
      <c r="O1008" s="3602"/>
      <c r="P1008" s="3602"/>
      <c r="Q1008" s="3602"/>
      <c r="R1008" s="3602"/>
    </row>
    <row r="1009" spans="1:18" ht="104.25" customHeight="1">
      <c r="A1009" s="2051"/>
      <c r="B1009" s="2197" t="s">
        <v>2825</v>
      </c>
      <c r="C1009" s="2187" t="s">
        <v>2821</v>
      </c>
      <c r="D1009" s="3690"/>
      <c r="E1009" s="2066"/>
      <c r="F1009" s="2066"/>
      <c r="G1009" s="3602">
        <v>3946831</v>
      </c>
      <c r="H1009" s="3602"/>
      <c r="I1009" s="3602"/>
      <c r="J1009" s="3602"/>
      <c r="K1009" s="3602"/>
      <c r="L1009" s="3602"/>
      <c r="M1009" s="3602"/>
      <c r="N1009" s="3602"/>
      <c r="O1009" s="3602"/>
      <c r="P1009" s="3602"/>
      <c r="Q1009" s="3602"/>
      <c r="R1009" s="3602"/>
    </row>
    <row r="1010" spans="1:18" s="2030" customFormat="1" ht="51.75" customHeight="1">
      <c r="A1010" s="2051" t="s">
        <v>1624</v>
      </c>
      <c r="B1010" s="3612" t="s">
        <v>3001</v>
      </c>
      <c r="C1010" s="3613"/>
      <c r="D1010" s="3613"/>
      <c r="E1010" s="3613"/>
      <c r="F1010" s="3614"/>
      <c r="G1010" s="2185"/>
      <c r="H1010" s="2185"/>
      <c r="I1010" s="2185"/>
      <c r="J1010" s="2185"/>
      <c r="K1010" s="2185"/>
      <c r="L1010" s="2185"/>
      <c r="M1010" s="2185"/>
      <c r="N1010" s="2185"/>
      <c r="O1010" s="2185"/>
      <c r="P1010" s="2185"/>
      <c r="Q1010" s="2185"/>
      <c r="R1010" s="2185"/>
    </row>
    <row r="1011" spans="1:18" ht="77.25" customHeight="1">
      <c r="A1011" s="2051"/>
      <c r="B1011" s="2197" t="s">
        <v>2827</v>
      </c>
      <c r="C1011" s="2187" t="s">
        <v>2821</v>
      </c>
      <c r="D1011" s="3691" t="s">
        <v>2826</v>
      </c>
      <c r="E1011" s="2066"/>
      <c r="F1011" s="2066"/>
      <c r="G1011" s="3602">
        <v>3620789</v>
      </c>
      <c r="H1011" s="3602"/>
      <c r="I1011" s="3602"/>
      <c r="J1011" s="3602"/>
      <c r="K1011" s="3602"/>
      <c r="L1011" s="3602"/>
      <c r="M1011" s="3602"/>
      <c r="N1011" s="3602"/>
      <c r="O1011" s="3602"/>
      <c r="P1011" s="3602"/>
      <c r="Q1011" s="3602"/>
      <c r="R1011" s="3602"/>
    </row>
    <row r="1012" spans="1:18" s="2193" customFormat="1" ht="128.25" customHeight="1">
      <c r="A1012" s="2188"/>
      <c r="B1012" s="2197" t="s">
        <v>2828</v>
      </c>
      <c r="C1012" s="2187" t="s">
        <v>2821</v>
      </c>
      <c r="D1012" s="3692"/>
      <c r="E1012" s="2066"/>
      <c r="F1012" s="2066"/>
      <c r="G1012" s="3602">
        <v>6174888</v>
      </c>
      <c r="H1012" s="3602"/>
      <c r="I1012" s="3602"/>
      <c r="J1012" s="3602"/>
      <c r="K1012" s="3602"/>
      <c r="L1012" s="3602"/>
      <c r="M1012" s="3602"/>
      <c r="N1012" s="3602"/>
      <c r="O1012" s="3602"/>
      <c r="P1012" s="3602"/>
      <c r="Q1012" s="3602"/>
      <c r="R1012" s="3602"/>
    </row>
    <row r="1013" spans="1:18" ht="99.75" customHeight="1">
      <c r="A1013" s="2051"/>
      <c r="B1013" s="2197" t="s">
        <v>2829</v>
      </c>
      <c r="C1013" s="2187" t="s">
        <v>2821</v>
      </c>
      <c r="D1013" s="3692"/>
      <c r="E1013" s="2066"/>
      <c r="F1013" s="2066"/>
      <c r="G1013" s="3602">
        <v>6144948</v>
      </c>
      <c r="H1013" s="3602"/>
      <c r="I1013" s="3602"/>
      <c r="J1013" s="3602"/>
      <c r="K1013" s="3602"/>
      <c r="L1013" s="3602"/>
      <c r="M1013" s="3602"/>
      <c r="N1013" s="3602"/>
      <c r="O1013" s="3602"/>
      <c r="P1013" s="3602"/>
      <c r="Q1013" s="3602"/>
      <c r="R1013" s="3602"/>
    </row>
    <row r="1014" spans="1:18" ht="98.25" customHeight="1">
      <c r="A1014" s="2051"/>
      <c r="B1014" s="2197" t="s">
        <v>2830</v>
      </c>
      <c r="C1014" s="2187" t="s">
        <v>2821</v>
      </c>
      <c r="D1014" s="3692"/>
      <c r="E1014" s="2066"/>
      <c r="F1014" s="2066"/>
      <c r="G1014" s="3602">
        <v>6241344</v>
      </c>
      <c r="H1014" s="3602"/>
      <c r="I1014" s="3602"/>
      <c r="J1014" s="3602"/>
      <c r="K1014" s="3602"/>
      <c r="L1014" s="3602"/>
      <c r="M1014" s="3602"/>
      <c r="N1014" s="3602"/>
      <c r="O1014" s="3602"/>
      <c r="P1014" s="3602"/>
      <c r="Q1014" s="3602"/>
      <c r="R1014" s="3602"/>
    </row>
    <row r="1015" spans="1:18" ht="97.5" customHeight="1">
      <c r="A1015" s="2051"/>
      <c r="B1015" s="2197" t="s">
        <v>2831</v>
      </c>
      <c r="C1015" s="2187" t="s">
        <v>2821</v>
      </c>
      <c r="D1015" s="3693"/>
      <c r="E1015" s="2066"/>
      <c r="F1015" s="2066"/>
      <c r="G1015" s="3602">
        <v>6590730</v>
      </c>
      <c r="H1015" s="3602"/>
      <c r="I1015" s="3602"/>
      <c r="J1015" s="3602"/>
      <c r="K1015" s="3602"/>
      <c r="L1015" s="3602"/>
      <c r="M1015" s="3602"/>
      <c r="N1015" s="3602"/>
      <c r="O1015" s="3602"/>
      <c r="P1015" s="3602"/>
      <c r="Q1015" s="3602"/>
      <c r="R1015" s="3602"/>
    </row>
    <row r="1016" spans="1:18" s="2030" customFormat="1" ht="51.75" customHeight="1">
      <c r="A1016" s="2051" t="s">
        <v>1625</v>
      </c>
      <c r="B1016" s="3612" t="s">
        <v>3002</v>
      </c>
      <c r="C1016" s="3613"/>
      <c r="D1016" s="3613"/>
      <c r="E1016" s="3613"/>
      <c r="F1016" s="3614"/>
      <c r="G1016" s="2185"/>
      <c r="H1016" s="2185"/>
      <c r="I1016" s="2185"/>
      <c r="J1016" s="2185"/>
      <c r="K1016" s="2185"/>
      <c r="L1016" s="2185"/>
      <c r="M1016" s="2185"/>
      <c r="N1016" s="2185"/>
      <c r="O1016" s="2185"/>
      <c r="P1016" s="2185"/>
      <c r="Q1016" s="2185"/>
      <c r="R1016" s="2185"/>
    </row>
    <row r="1017" spans="1:18" ht="64.5" customHeight="1">
      <c r="A1017" s="2051"/>
      <c r="B1017" s="2197" t="s">
        <v>2832</v>
      </c>
      <c r="C1017" s="2187" t="s">
        <v>2821</v>
      </c>
      <c r="D1017" s="3691" t="s">
        <v>2838</v>
      </c>
      <c r="E1017" s="2066"/>
      <c r="F1017" s="2066"/>
      <c r="G1017" s="3602">
        <v>3799395</v>
      </c>
      <c r="H1017" s="3602"/>
      <c r="I1017" s="3602"/>
      <c r="J1017" s="3602"/>
      <c r="K1017" s="3602"/>
      <c r="L1017" s="3602"/>
      <c r="M1017" s="3602"/>
      <c r="N1017" s="3602"/>
      <c r="O1017" s="3602"/>
      <c r="P1017" s="3602"/>
      <c r="Q1017" s="3602"/>
      <c r="R1017" s="3602"/>
    </row>
    <row r="1018" spans="1:18" ht="106.5" customHeight="1">
      <c r="A1018" s="2051"/>
      <c r="B1018" s="2197" t="s">
        <v>2833</v>
      </c>
      <c r="C1018" s="2187" t="s">
        <v>2821</v>
      </c>
      <c r="D1018" s="3692"/>
      <c r="E1018" s="2066"/>
      <c r="F1018" s="2066"/>
      <c r="G1018" s="3602">
        <v>5299149</v>
      </c>
      <c r="H1018" s="3602"/>
      <c r="I1018" s="3602"/>
      <c r="J1018" s="3602"/>
      <c r="K1018" s="3602"/>
      <c r="L1018" s="3602"/>
      <c r="M1018" s="3602"/>
      <c r="N1018" s="3602"/>
      <c r="O1018" s="3602"/>
      <c r="P1018" s="3602"/>
      <c r="Q1018" s="3602"/>
      <c r="R1018" s="3602"/>
    </row>
    <row r="1019" spans="1:18" ht="89.25" customHeight="1">
      <c r="A1019" s="2051"/>
      <c r="B1019" s="2197" t="s">
        <v>2834</v>
      </c>
      <c r="C1019" s="2187" t="s">
        <v>2821</v>
      </c>
      <c r="D1019" s="3692"/>
      <c r="E1019" s="2066"/>
      <c r="F1019" s="2066"/>
      <c r="G1019" s="3602">
        <v>5248593</v>
      </c>
      <c r="H1019" s="3602"/>
      <c r="I1019" s="3602"/>
      <c r="J1019" s="3602"/>
      <c r="K1019" s="3602"/>
      <c r="L1019" s="3602"/>
      <c r="M1019" s="3602"/>
      <c r="N1019" s="3602"/>
      <c r="O1019" s="3602"/>
      <c r="P1019" s="3602"/>
      <c r="Q1019" s="3602"/>
      <c r="R1019" s="3602"/>
    </row>
    <row r="1020" spans="1:18" s="2193" customFormat="1" ht="100.5" customHeight="1">
      <c r="A1020" s="2188"/>
      <c r="B1020" s="2197" t="s">
        <v>2835</v>
      </c>
      <c r="C1020" s="2187" t="s">
        <v>2821</v>
      </c>
      <c r="D1020" s="3692"/>
      <c r="E1020" s="2192"/>
      <c r="F1020" s="2192"/>
      <c r="G1020" s="3602">
        <v>5770815</v>
      </c>
      <c r="H1020" s="3602"/>
      <c r="I1020" s="3602"/>
      <c r="J1020" s="3602"/>
      <c r="K1020" s="3602"/>
      <c r="L1020" s="3602"/>
      <c r="M1020" s="3602"/>
      <c r="N1020" s="3602"/>
      <c r="O1020" s="3602"/>
      <c r="P1020" s="3602"/>
      <c r="Q1020" s="3602"/>
      <c r="R1020" s="3602"/>
    </row>
    <row r="1021" spans="1:18" s="2193" customFormat="1" ht="119.25" customHeight="1">
      <c r="A1021" s="2188"/>
      <c r="B1021" s="2197" t="s">
        <v>2836</v>
      </c>
      <c r="C1021" s="2187" t="s">
        <v>2821</v>
      </c>
      <c r="D1021" s="3692"/>
      <c r="E1021" s="2192"/>
      <c r="F1021" s="2192"/>
      <c r="G1021" s="3602">
        <v>5875805</v>
      </c>
      <c r="H1021" s="3602"/>
      <c r="I1021" s="3602"/>
      <c r="J1021" s="3602"/>
      <c r="K1021" s="3602"/>
      <c r="L1021" s="3602"/>
      <c r="M1021" s="3602"/>
      <c r="N1021" s="3602"/>
      <c r="O1021" s="3602"/>
      <c r="P1021" s="3602"/>
      <c r="Q1021" s="3602"/>
      <c r="R1021" s="3602"/>
    </row>
    <row r="1022" spans="1:18" ht="104.25" customHeight="1">
      <c r="A1022" s="2051"/>
      <c r="B1022" s="2197" t="s">
        <v>2837</v>
      </c>
      <c r="C1022" s="2187" t="s">
        <v>2821</v>
      </c>
      <c r="D1022" s="3693"/>
      <c r="E1022" s="2066"/>
      <c r="F1022" s="2066"/>
      <c r="G1022" s="3602">
        <v>5832521</v>
      </c>
      <c r="H1022" s="3602"/>
      <c r="I1022" s="3602"/>
      <c r="J1022" s="3602"/>
      <c r="K1022" s="3602"/>
      <c r="L1022" s="3602"/>
      <c r="M1022" s="3602"/>
      <c r="N1022" s="3602"/>
      <c r="O1022" s="3602"/>
      <c r="P1022" s="3602"/>
      <c r="Q1022" s="3602"/>
      <c r="R1022" s="3602"/>
    </row>
    <row r="1023" spans="1:18" ht="38.25" customHeight="1">
      <c r="A1023" s="2051" t="s">
        <v>1501</v>
      </c>
      <c r="B1023" s="3603" t="s">
        <v>2842</v>
      </c>
      <c r="C1023" s="3604"/>
      <c r="D1023" s="3604"/>
      <c r="E1023" s="3604"/>
      <c r="F1023" s="3604"/>
      <c r="G1023" s="3604"/>
      <c r="H1023" s="3604"/>
      <c r="I1023" s="3604"/>
      <c r="J1023" s="3604"/>
      <c r="K1023" s="3604"/>
      <c r="L1023" s="3604"/>
      <c r="M1023" s="3604"/>
      <c r="N1023" s="3604"/>
      <c r="O1023" s="3604"/>
      <c r="P1023" s="3604"/>
      <c r="Q1023" s="3604"/>
      <c r="R1023" s="3604"/>
    </row>
    <row r="1024" spans="1:18" ht="54" customHeight="1">
      <c r="A1024" s="2051"/>
      <c r="B1024" s="3603" t="s">
        <v>2841</v>
      </c>
      <c r="C1024" s="3604"/>
      <c r="D1024" s="3604"/>
      <c r="E1024" s="3604"/>
      <c r="F1024" s="3604"/>
      <c r="G1024" s="3604"/>
      <c r="H1024" s="3604"/>
      <c r="I1024" s="3604"/>
      <c r="J1024" s="3604"/>
      <c r="K1024" s="3604"/>
      <c r="L1024" s="3604"/>
      <c r="M1024" s="3604"/>
      <c r="N1024" s="3604"/>
      <c r="O1024" s="3604"/>
      <c r="P1024" s="3604"/>
      <c r="Q1024" s="3604"/>
      <c r="R1024" s="3604"/>
    </row>
    <row r="1025" spans="1:18" ht="28.5" customHeight="1">
      <c r="A1025" s="2051"/>
      <c r="B1025" s="2260"/>
      <c r="C1025" s="3611" t="s">
        <v>2843</v>
      </c>
      <c r="D1025" s="3611"/>
      <c r="E1025" s="3611"/>
      <c r="F1025" s="3611"/>
      <c r="G1025" s="3611"/>
      <c r="H1025" s="3611"/>
      <c r="I1025" s="3611"/>
      <c r="J1025" s="3611"/>
      <c r="K1025" s="3611"/>
      <c r="L1025" s="3611"/>
      <c r="M1025" s="3611"/>
      <c r="N1025" s="3611"/>
      <c r="O1025" s="3611"/>
      <c r="P1025" s="3611"/>
      <c r="Q1025" s="3611"/>
      <c r="R1025" s="3611"/>
    </row>
    <row r="1026" spans="1:18" s="2030" customFormat="1" ht="31.5" customHeight="1">
      <c r="A1026" s="2051"/>
      <c r="B1026" s="3612" t="s">
        <v>3003</v>
      </c>
      <c r="C1026" s="3613"/>
      <c r="D1026" s="3613"/>
      <c r="E1026" s="3613"/>
      <c r="F1026" s="3614"/>
      <c r="G1026" s="2185"/>
      <c r="H1026" s="2185"/>
      <c r="I1026" s="2185"/>
      <c r="J1026" s="2185"/>
      <c r="K1026" s="2185"/>
      <c r="L1026" s="2185"/>
      <c r="M1026" s="2185"/>
      <c r="N1026" s="2185"/>
      <c r="O1026" s="2185"/>
      <c r="P1026" s="2185"/>
      <c r="Q1026" s="2185"/>
      <c r="R1026" s="2185"/>
    </row>
    <row r="1027" spans="1:18" s="2030" customFormat="1" ht="31.5" customHeight="1">
      <c r="A1027" s="2051"/>
      <c r="B1027" s="3612" t="s">
        <v>2845</v>
      </c>
      <c r="C1027" s="3613"/>
      <c r="D1027" s="3613"/>
      <c r="E1027" s="3613"/>
      <c r="F1027" s="3614"/>
      <c r="G1027" s="2185"/>
      <c r="H1027" s="2185"/>
      <c r="I1027" s="2185"/>
      <c r="J1027" s="2185"/>
      <c r="K1027" s="2185"/>
      <c r="L1027" s="2185"/>
      <c r="M1027" s="2185"/>
      <c r="N1027" s="2185"/>
      <c r="O1027" s="2185"/>
      <c r="P1027" s="2185"/>
      <c r="Q1027" s="2185"/>
      <c r="R1027" s="2185"/>
    </row>
    <row r="1028" spans="1:18" ht="42.75" customHeight="1">
      <c r="A1028" s="2050">
        <v>1</v>
      </c>
      <c r="B1028" s="2277" t="s">
        <v>2846</v>
      </c>
      <c r="C1028" s="2187" t="s">
        <v>2491</v>
      </c>
      <c r="D1028" s="2199" t="s">
        <v>2847</v>
      </c>
      <c r="E1028" s="2066">
        <v>8800</v>
      </c>
      <c r="F1028" s="2066"/>
      <c r="G1028" s="3602"/>
      <c r="H1028" s="3602"/>
      <c r="I1028" s="3602"/>
      <c r="J1028" s="3602"/>
      <c r="K1028" s="3602"/>
      <c r="L1028" s="3602"/>
      <c r="M1028" s="3602"/>
      <c r="N1028" s="3602"/>
      <c r="O1028" s="3602"/>
      <c r="P1028" s="3602"/>
      <c r="Q1028" s="3602"/>
      <c r="R1028" s="3602"/>
    </row>
    <row r="1029" spans="1:18" ht="42.75" customHeight="1">
      <c r="A1029" s="2050">
        <v>2</v>
      </c>
      <c r="B1029" s="2277" t="s">
        <v>2846</v>
      </c>
      <c r="C1029" s="2187" t="s">
        <v>2491</v>
      </c>
      <c r="D1029" s="2199" t="s">
        <v>2848</v>
      </c>
      <c r="E1029" s="2066">
        <v>12400</v>
      </c>
      <c r="F1029" s="2066"/>
      <c r="G1029" s="3602"/>
      <c r="H1029" s="3602"/>
      <c r="I1029" s="3602"/>
      <c r="J1029" s="3602"/>
      <c r="K1029" s="3602"/>
      <c r="L1029" s="3602"/>
      <c r="M1029" s="3602"/>
      <c r="N1029" s="3602"/>
      <c r="O1029" s="3602"/>
      <c r="P1029" s="3602"/>
      <c r="Q1029" s="3602"/>
      <c r="R1029" s="3602"/>
    </row>
    <row r="1030" spans="1:18" ht="42.75" customHeight="1">
      <c r="A1030" s="2050">
        <v>3</v>
      </c>
      <c r="B1030" s="2277" t="s">
        <v>2846</v>
      </c>
      <c r="C1030" s="2187" t="s">
        <v>2491</v>
      </c>
      <c r="D1030" s="2199" t="s">
        <v>2849</v>
      </c>
      <c r="E1030" s="2066">
        <v>17500</v>
      </c>
      <c r="F1030" s="2066"/>
      <c r="G1030" s="3602"/>
      <c r="H1030" s="3602"/>
      <c r="I1030" s="3602"/>
      <c r="J1030" s="3602"/>
      <c r="K1030" s="3602"/>
      <c r="L1030" s="3602"/>
      <c r="M1030" s="3602"/>
      <c r="N1030" s="3602"/>
      <c r="O1030" s="3602"/>
      <c r="P1030" s="3602"/>
      <c r="Q1030" s="3602"/>
      <c r="R1030" s="3602"/>
    </row>
    <row r="1031" spans="1:18" ht="42.75" customHeight="1">
      <c r="A1031" s="2050">
        <v>4</v>
      </c>
      <c r="B1031" s="2277" t="s">
        <v>2846</v>
      </c>
      <c r="C1031" s="2187" t="s">
        <v>2491</v>
      </c>
      <c r="D1031" s="2199" t="s">
        <v>2850</v>
      </c>
      <c r="E1031" s="2066">
        <v>23200</v>
      </c>
      <c r="F1031" s="2066"/>
      <c r="G1031" s="3602"/>
      <c r="H1031" s="3602"/>
      <c r="I1031" s="3602"/>
      <c r="J1031" s="3602"/>
      <c r="K1031" s="3602"/>
      <c r="L1031" s="3602"/>
      <c r="M1031" s="3602"/>
      <c r="N1031" s="3602"/>
      <c r="O1031" s="3602"/>
      <c r="P1031" s="3602"/>
      <c r="Q1031" s="3602"/>
      <c r="R1031" s="3602"/>
    </row>
    <row r="1032" spans="1:18" ht="42.75" customHeight="1">
      <c r="A1032" s="2050">
        <v>5</v>
      </c>
      <c r="B1032" s="2277" t="s">
        <v>2846</v>
      </c>
      <c r="C1032" s="2187" t="s">
        <v>2491</v>
      </c>
      <c r="D1032" s="2199" t="s">
        <v>2851</v>
      </c>
      <c r="E1032" s="2066">
        <v>31800</v>
      </c>
      <c r="F1032" s="2066"/>
      <c r="G1032" s="3602"/>
      <c r="H1032" s="3602"/>
      <c r="I1032" s="3602"/>
      <c r="J1032" s="3602"/>
      <c r="K1032" s="3602"/>
      <c r="L1032" s="3602"/>
      <c r="M1032" s="3602"/>
      <c r="N1032" s="3602"/>
      <c r="O1032" s="3602"/>
      <c r="P1032" s="3602"/>
      <c r="Q1032" s="3602"/>
      <c r="R1032" s="3602"/>
    </row>
    <row r="1033" spans="1:18" ht="42.75" customHeight="1">
      <c r="A1033" s="2050">
        <v>6</v>
      </c>
      <c r="B1033" s="2277" t="s">
        <v>2846</v>
      </c>
      <c r="C1033" s="2187" t="s">
        <v>2491</v>
      </c>
      <c r="D1033" s="2199" t="s">
        <v>2852</v>
      </c>
      <c r="E1033" s="2066">
        <v>30100</v>
      </c>
      <c r="F1033" s="2066"/>
      <c r="G1033" s="3602"/>
      <c r="H1033" s="3602"/>
      <c r="I1033" s="3602"/>
      <c r="J1033" s="3602"/>
      <c r="K1033" s="3602"/>
      <c r="L1033" s="3602"/>
      <c r="M1033" s="3602"/>
      <c r="N1033" s="3602"/>
      <c r="O1033" s="3602"/>
      <c r="P1033" s="3602"/>
      <c r="Q1033" s="3602"/>
      <c r="R1033" s="3602"/>
    </row>
    <row r="1034" spans="1:18" ht="42.75" customHeight="1">
      <c r="A1034" s="2050">
        <v>7</v>
      </c>
      <c r="B1034" s="2277" t="s">
        <v>2846</v>
      </c>
      <c r="C1034" s="2187" t="s">
        <v>2491</v>
      </c>
      <c r="D1034" s="2199" t="s">
        <v>2853</v>
      </c>
      <c r="E1034" s="2066">
        <v>37000</v>
      </c>
      <c r="F1034" s="2066"/>
      <c r="G1034" s="3602"/>
      <c r="H1034" s="3602"/>
      <c r="I1034" s="3602"/>
      <c r="J1034" s="3602"/>
      <c r="K1034" s="3602"/>
      <c r="L1034" s="3602"/>
      <c r="M1034" s="3602"/>
      <c r="N1034" s="3602"/>
      <c r="O1034" s="3602"/>
      <c r="P1034" s="3602"/>
      <c r="Q1034" s="3602"/>
      <c r="R1034" s="3602"/>
    </row>
    <row r="1035" spans="1:18" ht="42.75" customHeight="1">
      <c r="A1035" s="2050">
        <v>8</v>
      </c>
      <c r="B1035" s="2277" t="s">
        <v>2846</v>
      </c>
      <c r="C1035" s="2187" t="s">
        <v>2491</v>
      </c>
      <c r="D1035" s="2199" t="s">
        <v>2854</v>
      </c>
      <c r="E1035" s="2066">
        <v>31900</v>
      </c>
      <c r="F1035" s="2066"/>
      <c r="G1035" s="3602"/>
      <c r="H1035" s="3602"/>
      <c r="I1035" s="3602"/>
      <c r="J1035" s="3602"/>
      <c r="K1035" s="3602"/>
      <c r="L1035" s="3602"/>
      <c r="M1035" s="3602"/>
      <c r="N1035" s="3602"/>
      <c r="O1035" s="3602"/>
      <c r="P1035" s="3602"/>
      <c r="Q1035" s="3602"/>
      <c r="R1035" s="3602"/>
    </row>
    <row r="1036" spans="1:18" ht="42.75" customHeight="1">
      <c r="A1036" s="2050">
        <v>9</v>
      </c>
      <c r="B1036" s="2277" t="s">
        <v>2846</v>
      </c>
      <c r="C1036" s="2187" t="s">
        <v>2491</v>
      </c>
      <c r="D1036" s="2199" t="s">
        <v>2855</v>
      </c>
      <c r="E1036" s="2066">
        <v>44000</v>
      </c>
      <c r="F1036" s="2066"/>
      <c r="G1036" s="3602"/>
      <c r="H1036" s="3602"/>
      <c r="I1036" s="3602"/>
      <c r="J1036" s="3602"/>
      <c r="K1036" s="3602"/>
      <c r="L1036" s="3602"/>
      <c r="M1036" s="3602"/>
      <c r="N1036" s="3602"/>
      <c r="O1036" s="3602"/>
      <c r="P1036" s="3602"/>
      <c r="Q1036" s="3602"/>
      <c r="R1036" s="3602"/>
    </row>
    <row r="1037" spans="1:18" ht="42.75" customHeight="1">
      <c r="A1037" s="2050">
        <v>10</v>
      </c>
      <c r="B1037" s="2277" t="s">
        <v>2846</v>
      </c>
      <c r="C1037" s="2187" t="s">
        <v>2491</v>
      </c>
      <c r="D1037" s="2199" t="s">
        <v>2856</v>
      </c>
      <c r="E1037" s="2066">
        <v>54200</v>
      </c>
      <c r="F1037" s="2066"/>
      <c r="G1037" s="3602"/>
      <c r="H1037" s="3602"/>
      <c r="I1037" s="3602"/>
      <c r="J1037" s="3602"/>
      <c r="K1037" s="3602"/>
      <c r="L1037" s="3602"/>
      <c r="M1037" s="3602"/>
      <c r="N1037" s="3602"/>
      <c r="O1037" s="3602"/>
      <c r="P1037" s="3602"/>
      <c r="Q1037" s="3602"/>
      <c r="R1037" s="3602"/>
    </row>
    <row r="1038" spans="1:18" ht="42.75" customHeight="1">
      <c r="A1038" s="2050">
        <v>11</v>
      </c>
      <c r="B1038" s="2277" t="s">
        <v>2846</v>
      </c>
      <c r="C1038" s="2187" t="s">
        <v>2491</v>
      </c>
      <c r="D1038" s="2199" t="s">
        <v>2857</v>
      </c>
      <c r="E1038" s="2066">
        <v>68900</v>
      </c>
      <c r="F1038" s="2066"/>
      <c r="G1038" s="3602"/>
      <c r="H1038" s="3602"/>
      <c r="I1038" s="3602"/>
      <c r="J1038" s="3602"/>
      <c r="K1038" s="3602"/>
      <c r="L1038" s="3602"/>
      <c r="M1038" s="3602"/>
      <c r="N1038" s="3602"/>
      <c r="O1038" s="3602"/>
      <c r="P1038" s="3602"/>
      <c r="Q1038" s="3602"/>
      <c r="R1038" s="3602"/>
    </row>
    <row r="1039" spans="1:18" ht="42.75" customHeight="1">
      <c r="A1039" s="2050">
        <v>12</v>
      </c>
      <c r="B1039" s="2277" t="s">
        <v>2846</v>
      </c>
      <c r="C1039" s="2187" t="s">
        <v>2491</v>
      </c>
      <c r="D1039" s="2199" t="s">
        <v>2858</v>
      </c>
      <c r="E1039" s="2066">
        <v>89100</v>
      </c>
      <c r="F1039" s="2066"/>
      <c r="G1039" s="3602"/>
      <c r="H1039" s="3602"/>
      <c r="I1039" s="3602"/>
      <c r="J1039" s="3602"/>
      <c r="K1039" s="3602"/>
      <c r="L1039" s="3602"/>
      <c r="M1039" s="3602"/>
      <c r="N1039" s="3602"/>
      <c r="O1039" s="3602"/>
      <c r="P1039" s="3602"/>
      <c r="Q1039" s="3602"/>
      <c r="R1039" s="3602"/>
    </row>
    <row r="1040" spans="1:18" ht="42.75" customHeight="1">
      <c r="A1040" s="2050">
        <v>13</v>
      </c>
      <c r="B1040" s="2277" t="s">
        <v>2846</v>
      </c>
      <c r="C1040" s="2187" t="s">
        <v>2491</v>
      </c>
      <c r="D1040" s="2199" t="s">
        <v>2859</v>
      </c>
      <c r="E1040" s="2066">
        <v>114300</v>
      </c>
      <c r="F1040" s="2066"/>
      <c r="G1040" s="3602"/>
      <c r="H1040" s="3602"/>
      <c r="I1040" s="3602"/>
      <c r="J1040" s="3602"/>
      <c r="K1040" s="3602"/>
      <c r="L1040" s="3602"/>
      <c r="M1040" s="3602"/>
      <c r="N1040" s="3602"/>
      <c r="O1040" s="3602"/>
      <c r="P1040" s="3602"/>
      <c r="Q1040" s="3602"/>
      <c r="R1040" s="3602"/>
    </row>
    <row r="1041" spans="1:18" ht="42.75" customHeight="1">
      <c r="A1041" s="2050">
        <v>14</v>
      </c>
      <c r="B1041" s="2277" t="s">
        <v>2846</v>
      </c>
      <c r="C1041" s="2187" t="s">
        <v>2491</v>
      </c>
      <c r="D1041" s="2199" t="s">
        <v>2860</v>
      </c>
      <c r="E1041" s="2066">
        <v>146400</v>
      </c>
      <c r="F1041" s="2066"/>
      <c r="G1041" s="3602"/>
      <c r="H1041" s="3602"/>
      <c r="I1041" s="3602"/>
      <c r="J1041" s="3602"/>
      <c r="K1041" s="3602"/>
      <c r="L1041" s="3602"/>
      <c r="M1041" s="3602"/>
      <c r="N1041" s="3602"/>
      <c r="O1041" s="3602"/>
      <c r="P1041" s="3602"/>
      <c r="Q1041" s="3602"/>
      <c r="R1041" s="3602"/>
    </row>
    <row r="1042" spans="1:18" ht="42.75" customHeight="1">
      <c r="A1042" s="2050">
        <v>15</v>
      </c>
      <c r="B1042" s="2277" t="s">
        <v>2846</v>
      </c>
      <c r="C1042" s="2187" t="s">
        <v>2491</v>
      </c>
      <c r="D1042" s="2199" t="s">
        <v>2861</v>
      </c>
      <c r="E1042" s="2066">
        <v>164000</v>
      </c>
      <c r="F1042" s="2066"/>
      <c r="G1042" s="3602"/>
      <c r="H1042" s="3602"/>
      <c r="I1042" s="3602"/>
      <c r="J1042" s="3602"/>
      <c r="K1042" s="3602"/>
      <c r="L1042" s="3602"/>
      <c r="M1042" s="3602"/>
      <c r="N1042" s="3602"/>
      <c r="O1042" s="3602"/>
      <c r="P1042" s="3602"/>
      <c r="Q1042" s="3602"/>
      <c r="R1042" s="3602"/>
    </row>
    <row r="1043" spans="1:18" ht="42.75" customHeight="1">
      <c r="A1043" s="2050">
        <v>16</v>
      </c>
      <c r="B1043" s="2277" t="s">
        <v>2846</v>
      </c>
      <c r="C1043" s="2187" t="s">
        <v>2491</v>
      </c>
      <c r="D1043" s="2199" t="s">
        <v>2862</v>
      </c>
      <c r="E1043" s="2066">
        <v>256800</v>
      </c>
      <c r="F1043" s="2066"/>
      <c r="G1043" s="3602"/>
      <c r="H1043" s="3602"/>
      <c r="I1043" s="3602"/>
      <c r="J1043" s="3602"/>
      <c r="K1043" s="3602"/>
      <c r="L1043" s="3602"/>
      <c r="M1043" s="3602"/>
      <c r="N1043" s="3602"/>
      <c r="O1043" s="3602"/>
      <c r="P1043" s="3602"/>
      <c r="Q1043" s="3602"/>
      <c r="R1043" s="3602"/>
    </row>
    <row r="1044" spans="1:18" ht="42.75" customHeight="1">
      <c r="A1044" s="2050">
        <v>17</v>
      </c>
      <c r="B1044" s="2277" t="s">
        <v>2846</v>
      </c>
      <c r="C1044" s="2187" t="s">
        <v>2491</v>
      </c>
      <c r="D1044" s="2199" t="s">
        <v>2863</v>
      </c>
      <c r="E1044" s="2066">
        <v>234900</v>
      </c>
      <c r="F1044" s="2066"/>
      <c r="G1044" s="3602"/>
      <c r="H1044" s="3602"/>
      <c r="I1044" s="3602"/>
      <c r="J1044" s="3602"/>
      <c r="K1044" s="3602"/>
      <c r="L1044" s="3602"/>
      <c r="M1044" s="3602"/>
      <c r="N1044" s="3602"/>
      <c r="O1044" s="3602"/>
      <c r="P1044" s="3602"/>
      <c r="Q1044" s="3602"/>
      <c r="R1044" s="3602"/>
    </row>
    <row r="1045" spans="1:18" ht="42.75" customHeight="1">
      <c r="A1045" s="2050">
        <v>18</v>
      </c>
      <c r="B1045" s="2277" t="s">
        <v>2846</v>
      </c>
      <c r="C1045" s="2187" t="s">
        <v>2491</v>
      </c>
      <c r="D1045" s="2199" t="s">
        <v>2864</v>
      </c>
      <c r="E1045" s="2066">
        <v>320100</v>
      </c>
      <c r="F1045" s="2066"/>
      <c r="G1045" s="3602"/>
      <c r="H1045" s="3602"/>
      <c r="I1045" s="3602"/>
      <c r="J1045" s="3602"/>
      <c r="K1045" s="3602"/>
      <c r="L1045" s="3602"/>
      <c r="M1045" s="3602"/>
      <c r="N1045" s="3602"/>
      <c r="O1045" s="3602"/>
      <c r="P1045" s="3602"/>
      <c r="Q1045" s="3602"/>
      <c r="R1045" s="3602"/>
    </row>
    <row r="1046" spans="1:18" ht="42.75" customHeight="1">
      <c r="A1046" s="2050">
        <v>19</v>
      </c>
      <c r="B1046" s="2277" t="s">
        <v>2846</v>
      </c>
      <c r="C1046" s="2187" t="s">
        <v>2491</v>
      </c>
      <c r="D1046" s="2199" t="s">
        <v>2865</v>
      </c>
      <c r="E1046" s="2066">
        <v>381000</v>
      </c>
      <c r="F1046" s="2066"/>
      <c r="G1046" s="3602"/>
      <c r="H1046" s="3602"/>
      <c r="I1046" s="3602"/>
      <c r="J1046" s="3602"/>
      <c r="K1046" s="3602"/>
      <c r="L1046" s="3602"/>
      <c r="M1046" s="3602"/>
      <c r="N1046" s="3602"/>
      <c r="O1046" s="3602"/>
      <c r="P1046" s="3602"/>
      <c r="Q1046" s="3602"/>
      <c r="R1046" s="3602"/>
    </row>
    <row r="1047" spans="1:18" ht="42.75" customHeight="1">
      <c r="A1047" s="2050">
        <v>20</v>
      </c>
      <c r="B1047" s="2277" t="s">
        <v>2846</v>
      </c>
      <c r="C1047" s="2187" t="s">
        <v>2491</v>
      </c>
      <c r="D1047" s="2199" t="s">
        <v>2866</v>
      </c>
      <c r="E1047" s="2066">
        <v>497500</v>
      </c>
      <c r="F1047" s="2066"/>
      <c r="G1047" s="3602"/>
      <c r="H1047" s="3602"/>
      <c r="I1047" s="3602"/>
      <c r="J1047" s="3602"/>
      <c r="K1047" s="3602"/>
      <c r="L1047" s="3602"/>
      <c r="M1047" s="3602"/>
      <c r="N1047" s="3602"/>
      <c r="O1047" s="3602"/>
      <c r="P1047" s="3602"/>
      <c r="Q1047" s="3602"/>
      <c r="R1047" s="3602"/>
    </row>
    <row r="1048" spans="1:18" s="2030" customFormat="1" ht="31.5" customHeight="1">
      <c r="A1048" s="2051"/>
      <c r="B1048" s="3612" t="s">
        <v>2867</v>
      </c>
      <c r="C1048" s="3613"/>
      <c r="D1048" s="3613"/>
      <c r="E1048" s="3613"/>
      <c r="F1048" s="3614"/>
      <c r="G1048" s="2185"/>
      <c r="H1048" s="2185"/>
      <c r="I1048" s="2185"/>
      <c r="J1048" s="2185"/>
      <c r="K1048" s="2185"/>
      <c r="L1048" s="2185"/>
      <c r="M1048" s="2185"/>
      <c r="N1048" s="2185"/>
      <c r="O1048" s="2185"/>
      <c r="P1048" s="2185"/>
      <c r="Q1048" s="2185"/>
      <c r="R1048" s="2185"/>
    </row>
    <row r="1049" spans="1:18" s="2030" customFormat="1" ht="31.5" customHeight="1">
      <c r="A1049" s="2051"/>
      <c r="B1049" s="3612" t="s">
        <v>2868</v>
      </c>
      <c r="C1049" s="3613"/>
      <c r="D1049" s="3613"/>
      <c r="E1049" s="3613"/>
      <c r="F1049" s="3614"/>
      <c r="G1049" s="2185"/>
      <c r="H1049" s="2185"/>
      <c r="I1049" s="2185"/>
      <c r="J1049" s="2185"/>
      <c r="K1049" s="2185"/>
      <c r="L1049" s="2185"/>
      <c r="M1049" s="2185"/>
      <c r="N1049" s="2185"/>
      <c r="O1049" s="2185"/>
      <c r="P1049" s="2185"/>
      <c r="Q1049" s="2185"/>
      <c r="R1049" s="2185"/>
    </row>
    <row r="1050" spans="1:18" ht="25.5" customHeight="1">
      <c r="A1050" s="2050">
        <v>21</v>
      </c>
      <c r="B1050" s="2200" t="s">
        <v>2869</v>
      </c>
      <c r="C1050" s="2187" t="s">
        <v>2491</v>
      </c>
      <c r="D1050" s="2274" t="s">
        <v>2870</v>
      </c>
      <c r="E1050" s="2066">
        <v>35000</v>
      </c>
      <c r="F1050" s="2066"/>
      <c r="G1050" s="3602"/>
      <c r="H1050" s="3602"/>
      <c r="I1050" s="3602"/>
      <c r="J1050" s="3602"/>
      <c r="K1050" s="3602"/>
      <c r="L1050" s="3602"/>
      <c r="M1050" s="3602"/>
      <c r="N1050" s="3602"/>
      <c r="O1050" s="3602"/>
      <c r="P1050" s="3602"/>
      <c r="Q1050" s="3602"/>
      <c r="R1050" s="3602"/>
    </row>
    <row r="1051" spans="1:18" ht="25.5" customHeight="1">
      <c r="A1051" s="2050">
        <v>22</v>
      </c>
      <c r="B1051" s="2200" t="s">
        <v>2869</v>
      </c>
      <c r="C1051" s="2187" t="s">
        <v>2491</v>
      </c>
      <c r="D1051" s="2274" t="s">
        <v>2871</v>
      </c>
      <c r="E1051" s="2066">
        <v>53200</v>
      </c>
      <c r="F1051" s="2066"/>
      <c r="G1051" s="3602"/>
      <c r="H1051" s="3602"/>
      <c r="I1051" s="3602"/>
      <c r="J1051" s="3602"/>
      <c r="K1051" s="3602"/>
      <c r="L1051" s="3602"/>
      <c r="M1051" s="3602"/>
      <c r="N1051" s="3602"/>
      <c r="O1051" s="3602"/>
      <c r="P1051" s="3602"/>
      <c r="Q1051" s="3602"/>
      <c r="R1051" s="3602"/>
    </row>
    <row r="1052" spans="1:18" ht="25.5" customHeight="1">
      <c r="A1052" s="2050">
        <v>23</v>
      </c>
      <c r="B1052" s="2200" t="s">
        <v>2869</v>
      </c>
      <c r="C1052" s="2187" t="s">
        <v>2491</v>
      </c>
      <c r="D1052" s="2274" t="s">
        <v>2872</v>
      </c>
      <c r="E1052" s="2066">
        <v>48600</v>
      </c>
      <c r="F1052" s="2066"/>
      <c r="G1052" s="3602"/>
      <c r="H1052" s="3602"/>
      <c r="I1052" s="3602"/>
      <c r="J1052" s="3602"/>
      <c r="K1052" s="3602"/>
      <c r="L1052" s="3602"/>
      <c r="M1052" s="3602"/>
      <c r="N1052" s="3602"/>
      <c r="O1052" s="3602"/>
      <c r="P1052" s="3602"/>
      <c r="Q1052" s="3602"/>
      <c r="R1052" s="3602"/>
    </row>
    <row r="1053" spans="1:18" ht="25.5" customHeight="1">
      <c r="A1053" s="2050">
        <v>24</v>
      </c>
      <c r="B1053" s="2200" t="s">
        <v>2869</v>
      </c>
      <c r="C1053" s="2187" t="s">
        <v>2491</v>
      </c>
      <c r="D1053" s="2274" t="s">
        <v>2873</v>
      </c>
      <c r="E1053" s="2066">
        <v>76300</v>
      </c>
      <c r="F1053" s="2066"/>
      <c r="G1053" s="3602"/>
      <c r="H1053" s="3602"/>
      <c r="I1053" s="3602"/>
      <c r="J1053" s="3602"/>
      <c r="K1053" s="3602"/>
      <c r="L1053" s="3602"/>
      <c r="M1053" s="3602"/>
      <c r="N1053" s="3602"/>
      <c r="O1053" s="3602"/>
      <c r="P1053" s="3602"/>
      <c r="Q1053" s="3602"/>
      <c r="R1053" s="3602"/>
    </row>
    <row r="1054" spans="1:18" ht="25.5" customHeight="1">
      <c r="A1054" s="2050">
        <v>25</v>
      </c>
      <c r="B1054" s="2200" t="s">
        <v>2869</v>
      </c>
      <c r="C1054" s="2187" t="s">
        <v>2491</v>
      </c>
      <c r="D1054" s="2274" t="s">
        <v>2874</v>
      </c>
      <c r="E1054" s="2066">
        <v>70800</v>
      </c>
      <c r="F1054" s="2066"/>
      <c r="G1054" s="3602"/>
      <c r="H1054" s="3602"/>
      <c r="I1054" s="3602"/>
      <c r="J1054" s="3602"/>
      <c r="K1054" s="3602"/>
      <c r="L1054" s="3602"/>
      <c r="M1054" s="3602"/>
      <c r="N1054" s="3602"/>
      <c r="O1054" s="3602"/>
      <c r="P1054" s="3602"/>
      <c r="Q1054" s="3602"/>
      <c r="R1054" s="3602"/>
    </row>
    <row r="1055" spans="1:18" ht="25.5" customHeight="1">
      <c r="A1055" s="2050">
        <v>26</v>
      </c>
      <c r="B1055" s="2200" t="s">
        <v>2869</v>
      </c>
      <c r="C1055" s="2187" t="s">
        <v>2491</v>
      </c>
      <c r="D1055" s="2274" t="s">
        <v>2875</v>
      </c>
      <c r="E1055" s="2066">
        <v>109100</v>
      </c>
      <c r="F1055" s="2066"/>
      <c r="G1055" s="3602"/>
      <c r="H1055" s="3602"/>
      <c r="I1055" s="3602"/>
      <c r="J1055" s="3602"/>
      <c r="K1055" s="3602"/>
      <c r="L1055" s="3602"/>
      <c r="M1055" s="3602"/>
      <c r="N1055" s="3602"/>
      <c r="O1055" s="3602"/>
      <c r="P1055" s="3602"/>
      <c r="Q1055" s="3602"/>
      <c r="R1055" s="3602"/>
    </row>
    <row r="1056" spans="1:18" ht="25.5" customHeight="1">
      <c r="A1056" s="2050">
        <v>27</v>
      </c>
      <c r="B1056" s="2200" t="s">
        <v>2869</v>
      </c>
      <c r="C1056" s="2187" t="s">
        <v>2491</v>
      </c>
      <c r="D1056" s="2274" t="s">
        <v>2876</v>
      </c>
      <c r="E1056" s="2066">
        <v>94200</v>
      </c>
      <c r="F1056" s="2066"/>
      <c r="G1056" s="3602"/>
      <c r="H1056" s="3602"/>
      <c r="I1056" s="3602"/>
      <c r="J1056" s="3602"/>
      <c r="K1056" s="3602"/>
      <c r="L1056" s="3602"/>
      <c r="M1056" s="3602"/>
      <c r="N1056" s="3602"/>
      <c r="O1056" s="3602"/>
      <c r="P1056" s="3602"/>
      <c r="Q1056" s="3602"/>
      <c r="R1056" s="3602"/>
    </row>
    <row r="1057" spans="1:18" ht="25.5" customHeight="1">
      <c r="A1057" s="2050">
        <v>28</v>
      </c>
      <c r="B1057" s="2200" t="s">
        <v>2869</v>
      </c>
      <c r="C1057" s="2187" t="s">
        <v>2491</v>
      </c>
      <c r="D1057" s="2274" t="s">
        <v>2877</v>
      </c>
      <c r="E1057" s="2066">
        <v>150300</v>
      </c>
      <c r="F1057" s="2066"/>
      <c r="G1057" s="3602"/>
      <c r="H1057" s="3602"/>
      <c r="I1057" s="3602"/>
      <c r="J1057" s="3602"/>
      <c r="K1057" s="3602"/>
      <c r="L1057" s="3602"/>
      <c r="M1057" s="3602"/>
      <c r="N1057" s="3602"/>
      <c r="O1057" s="3602"/>
      <c r="P1057" s="3602"/>
      <c r="Q1057" s="3602"/>
      <c r="R1057" s="3602"/>
    </row>
    <row r="1058" spans="1:18" ht="25.5" customHeight="1">
      <c r="A1058" s="2050">
        <v>29</v>
      </c>
      <c r="B1058" s="2200" t="s">
        <v>2869</v>
      </c>
      <c r="C1058" s="2187" t="s">
        <v>2491</v>
      </c>
      <c r="D1058" s="2274" t="s">
        <v>2878</v>
      </c>
      <c r="E1058" s="2066">
        <v>116400</v>
      </c>
      <c r="F1058" s="2066"/>
      <c r="G1058" s="3602"/>
      <c r="H1058" s="3602"/>
      <c r="I1058" s="3602"/>
      <c r="J1058" s="3602"/>
      <c r="K1058" s="3602"/>
      <c r="L1058" s="3602"/>
      <c r="M1058" s="3602"/>
      <c r="N1058" s="3602"/>
      <c r="O1058" s="3602"/>
      <c r="P1058" s="3602"/>
      <c r="Q1058" s="3602"/>
      <c r="R1058" s="3602"/>
    </row>
    <row r="1059" spans="1:18" ht="25.5" customHeight="1">
      <c r="A1059" s="2050">
        <v>30</v>
      </c>
      <c r="B1059" s="2200" t="s">
        <v>2869</v>
      </c>
      <c r="C1059" s="2187" t="s">
        <v>2491</v>
      </c>
      <c r="D1059" s="2274" t="s">
        <v>2879</v>
      </c>
      <c r="E1059" s="2066">
        <v>175100</v>
      </c>
      <c r="F1059" s="2066"/>
      <c r="G1059" s="3602"/>
      <c r="H1059" s="3602"/>
      <c r="I1059" s="3602"/>
      <c r="J1059" s="3602"/>
      <c r="K1059" s="3602"/>
      <c r="L1059" s="3602"/>
      <c r="M1059" s="3602"/>
      <c r="N1059" s="3602"/>
      <c r="O1059" s="3602"/>
      <c r="P1059" s="3602"/>
      <c r="Q1059" s="3602"/>
      <c r="R1059" s="3602"/>
    </row>
    <row r="1060" spans="1:18" ht="25.5" customHeight="1">
      <c r="A1060" s="2050">
        <v>31</v>
      </c>
      <c r="B1060" s="2200" t="s">
        <v>2869</v>
      </c>
      <c r="C1060" s="2187" t="s">
        <v>2491</v>
      </c>
      <c r="D1060" s="2274" t="s">
        <v>2880</v>
      </c>
      <c r="E1060" s="2066">
        <v>194000</v>
      </c>
      <c r="F1060" s="2066"/>
      <c r="G1060" s="3602"/>
      <c r="H1060" s="3602"/>
      <c r="I1060" s="3602"/>
      <c r="J1060" s="3602"/>
      <c r="K1060" s="3602"/>
      <c r="L1060" s="3602"/>
      <c r="M1060" s="3602"/>
      <c r="N1060" s="3602"/>
      <c r="O1060" s="3602"/>
      <c r="P1060" s="3602"/>
      <c r="Q1060" s="3602"/>
      <c r="R1060" s="3602"/>
    </row>
    <row r="1061" spans="1:18" ht="25.5" customHeight="1">
      <c r="A1061" s="2050">
        <v>32</v>
      </c>
      <c r="B1061" s="2200" t="s">
        <v>2869</v>
      </c>
      <c r="C1061" s="2187" t="s">
        <v>2491</v>
      </c>
      <c r="D1061" s="2274" t="s">
        <v>2881</v>
      </c>
      <c r="E1061" s="2066">
        <v>229400</v>
      </c>
      <c r="F1061" s="2066"/>
      <c r="G1061" s="3602"/>
      <c r="H1061" s="3602"/>
      <c r="I1061" s="3602"/>
      <c r="J1061" s="3602"/>
      <c r="K1061" s="3602"/>
      <c r="L1061" s="3602"/>
      <c r="M1061" s="3602"/>
      <c r="N1061" s="3602"/>
      <c r="O1061" s="3602"/>
      <c r="P1061" s="3602"/>
      <c r="Q1061" s="3602"/>
      <c r="R1061" s="3602"/>
    </row>
    <row r="1062" spans="1:18" ht="25.5" customHeight="1">
      <c r="A1062" s="2050">
        <v>33</v>
      </c>
      <c r="B1062" s="2200" t="s">
        <v>2869</v>
      </c>
      <c r="C1062" s="2187" t="s">
        <v>2491</v>
      </c>
      <c r="D1062" s="2274" t="s">
        <v>2882</v>
      </c>
      <c r="E1062" s="2066">
        <v>181900</v>
      </c>
      <c r="F1062" s="2066"/>
      <c r="G1062" s="3602"/>
      <c r="H1062" s="3602"/>
      <c r="I1062" s="3602"/>
      <c r="J1062" s="3602"/>
      <c r="K1062" s="3602"/>
      <c r="L1062" s="3602"/>
      <c r="M1062" s="3602"/>
      <c r="N1062" s="3602"/>
      <c r="O1062" s="3602"/>
      <c r="P1062" s="3602"/>
      <c r="Q1062" s="3602"/>
      <c r="R1062" s="3602"/>
    </row>
    <row r="1063" spans="1:18" ht="25.5" customHeight="1">
      <c r="A1063" s="2050">
        <v>34</v>
      </c>
      <c r="B1063" s="2200" t="s">
        <v>2869</v>
      </c>
      <c r="C1063" s="2187" t="s">
        <v>2491</v>
      </c>
      <c r="D1063" s="2274" t="s">
        <v>2883</v>
      </c>
      <c r="E1063" s="2066">
        <v>222100</v>
      </c>
      <c r="F1063" s="2066"/>
      <c r="G1063" s="3602"/>
      <c r="H1063" s="3602"/>
      <c r="I1063" s="3602"/>
      <c r="J1063" s="3602"/>
      <c r="K1063" s="3602"/>
      <c r="L1063" s="3602"/>
      <c r="M1063" s="3602"/>
      <c r="N1063" s="3602"/>
      <c r="O1063" s="3602"/>
      <c r="P1063" s="3602"/>
      <c r="Q1063" s="3602"/>
      <c r="R1063" s="3602"/>
    </row>
    <row r="1064" spans="1:18" ht="25.5" customHeight="1">
      <c r="A1064" s="2050">
        <v>35</v>
      </c>
      <c r="B1064" s="2200" t="s">
        <v>2869</v>
      </c>
      <c r="C1064" s="2187" t="s">
        <v>2491</v>
      </c>
      <c r="D1064" s="2274" t="s">
        <v>2884</v>
      </c>
      <c r="E1064" s="2066">
        <v>287400</v>
      </c>
      <c r="F1064" s="2066"/>
      <c r="G1064" s="3602"/>
      <c r="H1064" s="3602"/>
      <c r="I1064" s="3602"/>
      <c r="J1064" s="3602"/>
      <c r="K1064" s="3602"/>
      <c r="L1064" s="3602"/>
      <c r="M1064" s="3602"/>
      <c r="N1064" s="3602"/>
      <c r="O1064" s="3602"/>
      <c r="P1064" s="3602"/>
      <c r="Q1064" s="3602"/>
      <c r="R1064" s="3602"/>
    </row>
    <row r="1065" spans="1:18" ht="25.5" customHeight="1">
      <c r="A1065" s="2050">
        <v>36</v>
      </c>
      <c r="B1065" s="2200" t="s">
        <v>2869</v>
      </c>
      <c r="C1065" s="2187" t="s">
        <v>2491</v>
      </c>
      <c r="D1065" s="2274" t="s">
        <v>2885</v>
      </c>
      <c r="E1065" s="2066">
        <v>338600</v>
      </c>
      <c r="F1065" s="2066"/>
      <c r="G1065" s="3602"/>
      <c r="H1065" s="3602"/>
      <c r="I1065" s="3602"/>
      <c r="J1065" s="3602"/>
      <c r="K1065" s="3602"/>
      <c r="L1065" s="3602"/>
      <c r="M1065" s="3602"/>
      <c r="N1065" s="3602"/>
      <c r="O1065" s="3602"/>
      <c r="P1065" s="3602"/>
      <c r="Q1065" s="3602"/>
      <c r="R1065" s="3602"/>
    </row>
    <row r="1066" spans="1:18" ht="25.5" customHeight="1">
      <c r="A1066" s="2050">
        <v>37</v>
      </c>
      <c r="B1066" s="2200" t="s">
        <v>2869</v>
      </c>
      <c r="C1066" s="2187" t="s">
        <v>2491</v>
      </c>
      <c r="D1066" s="2274" t="s">
        <v>2886</v>
      </c>
      <c r="E1066" s="2066">
        <v>222200</v>
      </c>
      <c r="F1066" s="2066"/>
      <c r="G1066" s="3602"/>
      <c r="H1066" s="3602"/>
      <c r="I1066" s="3602"/>
      <c r="J1066" s="3602"/>
      <c r="K1066" s="3602"/>
      <c r="L1066" s="3602"/>
      <c r="M1066" s="3602"/>
      <c r="N1066" s="3602"/>
      <c r="O1066" s="3602"/>
      <c r="P1066" s="3602"/>
      <c r="Q1066" s="3602"/>
      <c r="R1066" s="3602"/>
    </row>
    <row r="1067" spans="1:18" ht="25.5" customHeight="1">
      <c r="A1067" s="2050">
        <v>38</v>
      </c>
      <c r="B1067" s="2200" t="s">
        <v>2869</v>
      </c>
      <c r="C1067" s="2187" t="s">
        <v>2491</v>
      </c>
      <c r="D1067" s="2274" t="s">
        <v>2887</v>
      </c>
      <c r="E1067" s="2066">
        <v>358600</v>
      </c>
      <c r="F1067" s="2066"/>
      <c r="G1067" s="3602"/>
      <c r="H1067" s="3602"/>
      <c r="I1067" s="3602"/>
      <c r="J1067" s="3602"/>
      <c r="K1067" s="3602"/>
      <c r="L1067" s="3602"/>
      <c r="M1067" s="3602"/>
      <c r="N1067" s="3602"/>
      <c r="O1067" s="3602"/>
      <c r="P1067" s="3602"/>
      <c r="Q1067" s="3602"/>
      <c r="R1067" s="3602"/>
    </row>
    <row r="1068" spans="1:18" ht="25.5" customHeight="1">
      <c r="A1068" s="2050">
        <v>39</v>
      </c>
      <c r="B1068" s="2200" t="s">
        <v>2869</v>
      </c>
      <c r="C1068" s="2187" t="s">
        <v>2491</v>
      </c>
      <c r="D1068" s="2274" t="s">
        <v>2888</v>
      </c>
      <c r="E1068" s="2066">
        <v>299800</v>
      </c>
      <c r="F1068" s="2066"/>
      <c r="G1068" s="3602"/>
      <c r="H1068" s="3602"/>
      <c r="I1068" s="3602"/>
      <c r="J1068" s="3602"/>
      <c r="K1068" s="3602"/>
      <c r="L1068" s="3602"/>
      <c r="M1068" s="3602"/>
      <c r="N1068" s="3602"/>
      <c r="O1068" s="3602"/>
      <c r="P1068" s="3602"/>
      <c r="Q1068" s="3602"/>
      <c r="R1068" s="3602"/>
    </row>
    <row r="1069" spans="1:18" ht="25.5" customHeight="1">
      <c r="A1069" s="2050">
        <v>40</v>
      </c>
      <c r="B1069" s="2200" t="s">
        <v>2869</v>
      </c>
      <c r="C1069" s="2187" t="s">
        <v>2491</v>
      </c>
      <c r="D1069" s="2274" t="s">
        <v>2889</v>
      </c>
      <c r="E1069" s="2066">
        <v>348700</v>
      </c>
      <c r="F1069" s="2066"/>
      <c r="G1069" s="3602"/>
      <c r="H1069" s="3602"/>
      <c r="I1069" s="3602"/>
      <c r="J1069" s="3602"/>
      <c r="K1069" s="3602"/>
      <c r="L1069" s="3602"/>
      <c r="M1069" s="3602"/>
      <c r="N1069" s="3602"/>
      <c r="O1069" s="3602"/>
      <c r="P1069" s="3602"/>
      <c r="Q1069" s="3602"/>
      <c r="R1069" s="3602"/>
    </row>
    <row r="1070" spans="1:18" ht="25.5" customHeight="1">
      <c r="A1070" s="2050">
        <v>41</v>
      </c>
      <c r="B1070" s="2200" t="s">
        <v>2869</v>
      </c>
      <c r="C1070" s="2187" t="s">
        <v>2491</v>
      </c>
      <c r="D1070" s="2274" t="s">
        <v>2890</v>
      </c>
      <c r="E1070" s="2066">
        <v>445000</v>
      </c>
      <c r="F1070" s="2066"/>
      <c r="G1070" s="3602"/>
      <c r="H1070" s="3602"/>
      <c r="I1070" s="3602"/>
      <c r="J1070" s="3602"/>
      <c r="K1070" s="3602"/>
      <c r="L1070" s="3602"/>
      <c r="M1070" s="3602"/>
      <c r="N1070" s="3602"/>
      <c r="O1070" s="3602"/>
      <c r="P1070" s="3602"/>
      <c r="Q1070" s="3602"/>
      <c r="R1070" s="3602"/>
    </row>
    <row r="1071" spans="1:18" ht="25.5" customHeight="1">
      <c r="A1071" s="2050">
        <v>42</v>
      </c>
      <c r="B1071" s="2200" t="s">
        <v>2869</v>
      </c>
      <c r="C1071" s="2187" t="s">
        <v>2491</v>
      </c>
      <c r="D1071" s="2274" t="s">
        <v>2891</v>
      </c>
      <c r="E1071" s="2066">
        <v>525600</v>
      </c>
      <c r="F1071" s="2066"/>
      <c r="G1071" s="3602"/>
      <c r="H1071" s="3602"/>
      <c r="I1071" s="3602"/>
      <c r="J1071" s="3602"/>
      <c r="K1071" s="3602"/>
      <c r="L1071" s="3602"/>
      <c r="M1071" s="3602"/>
      <c r="N1071" s="3602"/>
      <c r="O1071" s="3602"/>
      <c r="P1071" s="3602"/>
      <c r="Q1071" s="3602"/>
      <c r="R1071" s="3602"/>
    </row>
    <row r="1072" spans="1:18" ht="25.5" customHeight="1">
      <c r="A1072" s="2050">
        <v>43</v>
      </c>
      <c r="B1072" s="2200" t="s">
        <v>2869</v>
      </c>
      <c r="C1072" s="2187" t="s">
        <v>2491</v>
      </c>
      <c r="D1072" s="2274" t="s">
        <v>2892</v>
      </c>
      <c r="E1072" s="2066">
        <v>365400</v>
      </c>
      <c r="F1072" s="2066"/>
      <c r="G1072" s="3602"/>
      <c r="H1072" s="3602"/>
      <c r="I1072" s="3602"/>
      <c r="J1072" s="3602"/>
      <c r="K1072" s="3602"/>
      <c r="L1072" s="3602"/>
      <c r="M1072" s="3602"/>
      <c r="N1072" s="3602"/>
      <c r="O1072" s="3602"/>
      <c r="P1072" s="3602"/>
      <c r="Q1072" s="3602"/>
      <c r="R1072" s="3602"/>
    </row>
    <row r="1073" spans="1:18" ht="25.5" customHeight="1">
      <c r="A1073" s="2050">
        <v>44</v>
      </c>
      <c r="B1073" s="2200" t="s">
        <v>2869</v>
      </c>
      <c r="C1073" s="2187" t="s">
        <v>2491</v>
      </c>
      <c r="D1073" s="2274" t="s">
        <v>2893</v>
      </c>
      <c r="E1073" s="2066">
        <v>562500</v>
      </c>
      <c r="F1073" s="2066"/>
      <c r="G1073" s="3602"/>
      <c r="H1073" s="3602"/>
      <c r="I1073" s="3602"/>
      <c r="J1073" s="3602"/>
      <c r="K1073" s="3602"/>
      <c r="L1073" s="3602"/>
      <c r="M1073" s="3602"/>
      <c r="N1073" s="3602"/>
      <c r="O1073" s="3602"/>
      <c r="P1073" s="3602"/>
      <c r="Q1073" s="3602"/>
      <c r="R1073" s="3602"/>
    </row>
    <row r="1074" spans="1:18" ht="25.5" customHeight="1">
      <c r="A1074" s="2050">
        <v>45</v>
      </c>
      <c r="B1074" s="2200" t="s">
        <v>2869</v>
      </c>
      <c r="C1074" s="2187" t="s">
        <v>2491</v>
      </c>
      <c r="D1074" s="2274" t="s">
        <v>2894</v>
      </c>
      <c r="E1074" s="2066">
        <v>663500</v>
      </c>
      <c r="F1074" s="2066"/>
      <c r="G1074" s="3602"/>
      <c r="H1074" s="3602"/>
      <c r="I1074" s="3602"/>
      <c r="J1074" s="3602"/>
      <c r="K1074" s="3602"/>
      <c r="L1074" s="3602"/>
      <c r="M1074" s="3602"/>
      <c r="N1074" s="3602"/>
      <c r="O1074" s="3602"/>
      <c r="P1074" s="3602"/>
      <c r="Q1074" s="3602"/>
      <c r="R1074" s="3602"/>
    </row>
    <row r="1075" spans="1:18" ht="25.5" customHeight="1">
      <c r="A1075" s="2050">
        <v>46</v>
      </c>
      <c r="B1075" s="2200" t="s">
        <v>2869</v>
      </c>
      <c r="C1075" s="2187" t="s">
        <v>2491</v>
      </c>
      <c r="D1075" s="2274" t="s">
        <v>2895</v>
      </c>
      <c r="E1075" s="2066">
        <v>480700</v>
      </c>
      <c r="F1075" s="2066"/>
      <c r="G1075" s="3602"/>
      <c r="H1075" s="3602"/>
      <c r="I1075" s="3602"/>
      <c r="J1075" s="3602"/>
      <c r="K1075" s="3602"/>
      <c r="L1075" s="3602"/>
      <c r="M1075" s="3602"/>
      <c r="N1075" s="3602"/>
      <c r="O1075" s="3602"/>
      <c r="P1075" s="3602"/>
      <c r="Q1075" s="3602"/>
      <c r="R1075" s="3602"/>
    </row>
    <row r="1076" spans="1:18" ht="25.5" customHeight="1">
      <c r="A1076" s="2050">
        <v>47</v>
      </c>
      <c r="B1076" s="2200" t="s">
        <v>2869</v>
      </c>
      <c r="C1076" s="2187" t="s">
        <v>2491</v>
      </c>
      <c r="D1076" s="2274" t="s">
        <v>2896</v>
      </c>
      <c r="E1076" s="2066">
        <v>560800</v>
      </c>
      <c r="F1076" s="2066"/>
      <c r="G1076" s="3602"/>
      <c r="H1076" s="3602"/>
      <c r="I1076" s="3602"/>
      <c r="J1076" s="3602"/>
      <c r="K1076" s="3602"/>
      <c r="L1076" s="3602"/>
      <c r="M1076" s="3602"/>
      <c r="N1076" s="3602"/>
      <c r="O1076" s="3602"/>
      <c r="P1076" s="3602"/>
      <c r="Q1076" s="3602"/>
      <c r="R1076" s="3602"/>
    </row>
    <row r="1077" spans="1:18" ht="25.5" customHeight="1">
      <c r="A1077" s="2050">
        <v>48</v>
      </c>
      <c r="B1077" s="2200" t="s">
        <v>2869</v>
      </c>
      <c r="C1077" s="2187" t="s">
        <v>2491</v>
      </c>
      <c r="D1077" s="2274" t="s">
        <v>2897</v>
      </c>
      <c r="E1077" s="2066">
        <v>725000</v>
      </c>
      <c r="F1077" s="2066"/>
      <c r="G1077" s="3602"/>
      <c r="H1077" s="3602"/>
      <c r="I1077" s="3602"/>
      <c r="J1077" s="3602"/>
      <c r="K1077" s="3602"/>
      <c r="L1077" s="3602"/>
      <c r="M1077" s="3602"/>
      <c r="N1077" s="3602"/>
      <c r="O1077" s="3602"/>
      <c r="P1077" s="3602"/>
      <c r="Q1077" s="3602"/>
      <c r="R1077" s="3602"/>
    </row>
    <row r="1078" spans="1:18" ht="25.5" customHeight="1">
      <c r="A1078" s="2050">
        <v>49</v>
      </c>
      <c r="B1078" s="2200" t="s">
        <v>2869</v>
      </c>
      <c r="C1078" s="2187" t="s">
        <v>2491</v>
      </c>
      <c r="D1078" s="2274" t="s">
        <v>2898</v>
      </c>
      <c r="E1078" s="2066">
        <v>812000</v>
      </c>
      <c r="F1078" s="2066"/>
      <c r="G1078" s="3602"/>
      <c r="H1078" s="3602"/>
      <c r="I1078" s="3602"/>
      <c r="J1078" s="3602"/>
      <c r="K1078" s="3602"/>
      <c r="L1078" s="3602"/>
      <c r="M1078" s="3602"/>
      <c r="N1078" s="3602"/>
      <c r="O1078" s="3602"/>
      <c r="P1078" s="3602"/>
      <c r="Q1078" s="3602"/>
      <c r="R1078" s="3602"/>
    </row>
    <row r="1079" spans="1:18" ht="25.5" customHeight="1">
      <c r="A1079" s="2050">
        <v>50</v>
      </c>
      <c r="B1079" s="2200" t="s">
        <v>2869</v>
      </c>
      <c r="C1079" s="2187" t="s">
        <v>2491</v>
      </c>
      <c r="D1079" s="2274" t="s">
        <v>2899</v>
      </c>
      <c r="E1079" s="2066">
        <v>571800</v>
      </c>
      <c r="F1079" s="2066"/>
      <c r="G1079" s="3602"/>
      <c r="H1079" s="3602"/>
      <c r="I1079" s="3602"/>
      <c r="J1079" s="3602"/>
      <c r="K1079" s="3602"/>
      <c r="L1079" s="3602"/>
      <c r="M1079" s="3602"/>
      <c r="N1079" s="3602"/>
      <c r="O1079" s="3602"/>
      <c r="P1079" s="3602"/>
      <c r="Q1079" s="3602"/>
      <c r="R1079" s="3602"/>
    </row>
    <row r="1080" spans="1:18" ht="25.5" customHeight="1">
      <c r="A1080" s="2050">
        <v>51</v>
      </c>
      <c r="B1080" s="2200" t="s">
        <v>2869</v>
      </c>
      <c r="C1080" s="2187" t="s">
        <v>2491</v>
      </c>
      <c r="D1080" s="2274" t="s">
        <v>2900</v>
      </c>
      <c r="E1080" s="2066">
        <v>865300</v>
      </c>
      <c r="F1080" s="2066"/>
      <c r="G1080" s="3602"/>
      <c r="H1080" s="3602"/>
      <c r="I1080" s="3602"/>
      <c r="J1080" s="3602"/>
      <c r="K1080" s="3602"/>
      <c r="L1080" s="3602"/>
      <c r="M1080" s="3602"/>
      <c r="N1080" s="3602"/>
      <c r="O1080" s="3602"/>
      <c r="P1080" s="3602"/>
      <c r="Q1080" s="3602"/>
      <c r="R1080" s="3602"/>
    </row>
    <row r="1081" spans="1:18" ht="25.5" customHeight="1">
      <c r="A1081" s="2050">
        <v>52</v>
      </c>
      <c r="B1081" s="2200" t="s">
        <v>2869</v>
      </c>
      <c r="C1081" s="2187" t="s">
        <v>2491</v>
      </c>
      <c r="D1081" s="2274" t="s">
        <v>2901</v>
      </c>
      <c r="E1081" s="2066">
        <v>717400</v>
      </c>
      <c r="F1081" s="2066"/>
      <c r="G1081" s="3602"/>
      <c r="H1081" s="3602"/>
      <c r="I1081" s="3602"/>
      <c r="J1081" s="3602"/>
      <c r="K1081" s="3602"/>
      <c r="L1081" s="3602"/>
      <c r="M1081" s="3602"/>
      <c r="N1081" s="3602"/>
      <c r="O1081" s="3602"/>
      <c r="P1081" s="3602"/>
      <c r="Q1081" s="3602"/>
      <c r="R1081" s="3602"/>
    </row>
    <row r="1082" spans="1:18" ht="25.5" customHeight="1">
      <c r="A1082" s="2050">
        <v>53</v>
      </c>
      <c r="B1082" s="2200" t="s">
        <v>2869</v>
      </c>
      <c r="C1082" s="2187" t="s">
        <v>2491</v>
      </c>
      <c r="D1082" s="2274" t="s">
        <v>2902</v>
      </c>
      <c r="E1082" s="2066">
        <v>811700</v>
      </c>
      <c r="F1082" s="2066"/>
      <c r="G1082" s="3602"/>
      <c r="H1082" s="3602"/>
      <c r="I1082" s="3602"/>
      <c r="J1082" s="3602"/>
      <c r="K1082" s="3602"/>
      <c r="L1082" s="3602"/>
      <c r="M1082" s="3602"/>
      <c r="N1082" s="3602"/>
      <c r="O1082" s="3602"/>
      <c r="P1082" s="3602"/>
      <c r="Q1082" s="3602"/>
      <c r="R1082" s="3602"/>
    </row>
    <row r="1083" spans="1:18" ht="25.5" customHeight="1">
      <c r="A1083" s="2050">
        <v>54</v>
      </c>
      <c r="B1083" s="2200" t="s">
        <v>2869</v>
      </c>
      <c r="C1083" s="2187" t="s">
        <v>2491</v>
      </c>
      <c r="D1083" s="2274" t="s">
        <v>2903</v>
      </c>
      <c r="E1083" s="2066">
        <v>860800</v>
      </c>
      <c r="F1083" s="2066"/>
      <c r="G1083" s="3602"/>
      <c r="H1083" s="3602"/>
      <c r="I1083" s="3602"/>
      <c r="J1083" s="3602"/>
      <c r="K1083" s="3602"/>
      <c r="L1083" s="3602"/>
      <c r="M1083" s="3602"/>
      <c r="N1083" s="3602"/>
      <c r="O1083" s="3602"/>
      <c r="P1083" s="3602"/>
      <c r="Q1083" s="3602"/>
      <c r="R1083" s="3602"/>
    </row>
    <row r="1084" spans="1:18" ht="25.5" customHeight="1">
      <c r="A1084" s="2050">
        <v>55</v>
      </c>
      <c r="B1084" s="2200" t="s">
        <v>2869</v>
      </c>
      <c r="C1084" s="2187" t="s">
        <v>2491</v>
      </c>
      <c r="D1084" s="2274" t="s">
        <v>2904</v>
      </c>
      <c r="E1084" s="2066">
        <v>1081300</v>
      </c>
      <c r="F1084" s="2066"/>
      <c r="G1084" s="3602"/>
      <c r="H1084" s="3602"/>
      <c r="I1084" s="3602"/>
      <c r="J1084" s="3602"/>
      <c r="K1084" s="3602"/>
      <c r="L1084" s="3602"/>
      <c r="M1084" s="3602"/>
      <c r="N1084" s="3602"/>
      <c r="O1084" s="3602"/>
      <c r="P1084" s="3602"/>
      <c r="Q1084" s="3602"/>
      <c r="R1084" s="3602"/>
    </row>
    <row r="1085" spans="1:18" ht="25.5" customHeight="1">
      <c r="A1085" s="2050">
        <v>56</v>
      </c>
      <c r="B1085" s="2200" t="s">
        <v>2869</v>
      </c>
      <c r="C1085" s="2187" t="s">
        <v>2491</v>
      </c>
      <c r="D1085" s="2274" t="s">
        <v>2905</v>
      </c>
      <c r="E1085" s="2066">
        <v>1287100</v>
      </c>
      <c r="F1085" s="2066"/>
      <c r="G1085" s="3602"/>
      <c r="H1085" s="3602"/>
      <c r="I1085" s="3602"/>
      <c r="J1085" s="3602"/>
      <c r="K1085" s="3602"/>
      <c r="L1085" s="3602"/>
      <c r="M1085" s="3602"/>
      <c r="N1085" s="3602"/>
      <c r="O1085" s="3602"/>
      <c r="P1085" s="3602"/>
      <c r="Q1085" s="3602"/>
      <c r="R1085" s="3602"/>
    </row>
    <row r="1086" spans="1:18" ht="25.5" customHeight="1">
      <c r="A1086" s="2050">
        <v>57</v>
      </c>
      <c r="B1086" s="2200" t="s">
        <v>2869</v>
      </c>
      <c r="C1086" s="2187" t="s">
        <v>2491</v>
      </c>
      <c r="D1086" s="2274" t="s">
        <v>2906</v>
      </c>
      <c r="E1086" s="2066">
        <v>1115000</v>
      </c>
      <c r="F1086" s="2066"/>
      <c r="G1086" s="3602"/>
      <c r="H1086" s="3602"/>
      <c r="I1086" s="3602"/>
      <c r="J1086" s="3602"/>
      <c r="K1086" s="3602"/>
      <c r="L1086" s="3602"/>
      <c r="M1086" s="3602"/>
      <c r="N1086" s="3602"/>
      <c r="O1086" s="3602"/>
      <c r="P1086" s="3602"/>
      <c r="Q1086" s="3602"/>
      <c r="R1086" s="3602"/>
    </row>
    <row r="1087" spans="1:18" ht="25.5" customHeight="1">
      <c r="A1087" s="2050">
        <v>58</v>
      </c>
      <c r="B1087" s="2200" t="s">
        <v>2869</v>
      </c>
      <c r="C1087" s="2187" t="s">
        <v>2491</v>
      </c>
      <c r="D1087" s="2274" t="s">
        <v>2907</v>
      </c>
      <c r="E1087" s="2066">
        <v>1446800</v>
      </c>
      <c r="F1087" s="2066"/>
      <c r="G1087" s="3602"/>
      <c r="H1087" s="3602"/>
      <c r="I1087" s="3602"/>
      <c r="J1087" s="3602"/>
      <c r="K1087" s="3602"/>
      <c r="L1087" s="3602"/>
      <c r="M1087" s="3602"/>
      <c r="N1087" s="3602"/>
      <c r="O1087" s="3602"/>
      <c r="P1087" s="3602"/>
      <c r="Q1087" s="3602"/>
      <c r="R1087" s="3602"/>
    </row>
    <row r="1088" spans="1:18" ht="25.5" customHeight="1">
      <c r="A1088" s="2050">
        <v>59</v>
      </c>
      <c r="B1088" s="2200" t="s">
        <v>2869</v>
      </c>
      <c r="C1088" s="2187" t="s">
        <v>2491</v>
      </c>
      <c r="D1088" s="2274" t="s">
        <v>2908</v>
      </c>
      <c r="E1088" s="2066">
        <v>1779400</v>
      </c>
      <c r="F1088" s="2066"/>
      <c r="G1088" s="3602"/>
      <c r="H1088" s="3602"/>
      <c r="I1088" s="3602"/>
      <c r="J1088" s="3602"/>
      <c r="K1088" s="3602"/>
      <c r="L1088" s="3602"/>
      <c r="M1088" s="3602"/>
      <c r="N1088" s="3602"/>
      <c r="O1088" s="3602"/>
      <c r="P1088" s="3602"/>
      <c r="Q1088" s="3602"/>
      <c r="R1088" s="3602"/>
    </row>
    <row r="1089" spans="1:18" ht="25.5" customHeight="1">
      <c r="A1089" s="2050">
        <v>60</v>
      </c>
      <c r="B1089" s="2200" t="s">
        <v>2869</v>
      </c>
      <c r="C1089" s="2187" t="s">
        <v>2491</v>
      </c>
      <c r="D1089" s="2274" t="s">
        <v>2909</v>
      </c>
      <c r="E1089" s="2066">
        <v>1416500</v>
      </c>
      <c r="F1089" s="2066"/>
      <c r="G1089" s="3602"/>
      <c r="H1089" s="3602"/>
      <c r="I1089" s="3602"/>
      <c r="J1089" s="3602"/>
      <c r="K1089" s="3602"/>
      <c r="L1089" s="3602"/>
      <c r="M1089" s="3602"/>
      <c r="N1089" s="3602"/>
      <c r="O1089" s="3602"/>
      <c r="P1089" s="3602"/>
      <c r="Q1089" s="3602"/>
      <c r="R1089" s="3602"/>
    </row>
    <row r="1090" spans="1:18" ht="25.5" customHeight="1">
      <c r="A1090" s="2050">
        <v>61</v>
      </c>
      <c r="B1090" s="2200" t="s">
        <v>2869</v>
      </c>
      <c r="C1090" s="2187" t="s">
        <v>2491</v>
      </c>
      <c r="D1090" s="2274" t="s">
        <v>2910</v>
      </c>
      <c r="E1090" s="2066">
        <v>1833800</v>
      </c>
      <c r="F1090" s="2066"/>
      <c r="G1090" s="3602"/>
      <c r="H1090" s="3602"/>
      <c r="I1090" s="3602"/>
      <c r="J1090" s="3602"/>
      <c r="K1090" s="3602"/>
      <c r="L1090" s="3602"/>
      <c r="M1090" s="3602"/>
      <c r="N1090" s="3602"/>
      <c r="O1090" s="3602"/>
      <c r="P1090" s="3602"/>
      <c r="Q1090" s="3602"/>
      <c r="R1090" s="3602"/>
    </row>
    <row r="1091" spans="1:18" ht="25.5" customHeight="1">
      <c r="A1091" s="2050">
        <v>62</v>
      </c>
      <c r="B1091" s="2200" t="s">
        <v>2869</v>
      </c>
      <c r="C1091" s="2187" t="s">
        <v>2491</v>
      </c>
      <c r="D1091" s="2274" t="s">
        <v>2911</v>
      </c>
      <c r="E1091" s="2066">
        <v>2081000</v>
      </c>
      <c r="F1091" s="2066"/>
      <c r="G1091" s="3602"/>
      <c r="H1091" s="3602"/>
      <c r="I1091" s="3602"/>
      <c r="J1091" s="3602"/>
      <c r="K1091" s="3602"/>
      <c r="L1091" s="3602"/>
      <c r="M1091" s="3602"/>
      <c r="N1091" s="3602"/>
      <c r="O1091" s="3602"/>
      <c r="P1091" s="3602"/>
      <c r="Q1091" s="3602"/>
      <c r="R1091" s="3602"/>
    </row>
    <row r="1092" spans="1:18" s="2030" customFormat="1" ht="31.5" customHeight="1">
      <c r="A1092" s="2051"/>
      <c r="B1092" s="3612" t="s">
        <v>2912</v>
      </c>
      <c r="C1092" s="3613"/>
      <c r="D1092" s="3613"/>
      <c r="E1092" s="3613"/>
      <c r="F1092" s="3614"/>
      <c r="G1092" s="2185"/>
      <c r="H1092" s="2185"/>
      <c r="I1092" s="2185"/>
      <c r="J1092" s="2185"/>
      <c r="K1092" s="2185"/>
      <c r="L1092" s="2185"/>
      <c r="M1092" s="2185"/>
      <c r="N1092" s="2185"/>
      <c r="O1092" s="2185"/>
      <c r="P1092" s="2185"/>
      <c r="Q1092" s="2185"/>
      <c r="R1092" s="2185"/>
    </row>
    <row r="1093" spans="1:18" ht="25.5" customHeight="1">
      <c r="A1093" s="2050">
        <v>63</v>
      </c>
      <c r="B1093" s="2200" t="s">
        <v>2913</v>
      </c>
      <c r="C1093" s="2187" t="s">
        <v>2491</v>
      </c>
      <c r="D1093" s="2274" t="s">
        <v>2914</v>
      </c>
      <c r="E1093" s="2066">
        <v>9790</v>
      </c>
      <c r="F1093" s="2066"/>
      <c r="G1093" s="3602"/>
      <c r="H1093" s="3602"/>
      <c r="I1093" s="3602"/>
      <c r="J1093" s="3602"/>
      <c r="K1093" s="3602"/>
      <c r="L1093" s="3602"/>
      <c r="M1093" s="3602"/>
      <c r="N1093" s="3602"/>
      <c r="O1093" s="3602"/>
      <c r="P1093" s="3602"/>
      <c r="Q1093" s="3602"/>
      <c r="R1093" s="3602"/>
    </row>
    <row r="1094" spans="1:18" ht="25.5" customHeight="1">
      <c r="A1094" s="2050">
        <v>64</v>
      </c>
      <c r="B1094" s="2200" t="s">
        <v>2913</v>
      </c>
      <c r="C1094" s="2187" t="s">
        <v>2491</v>
      </c>
      <c r="D1094" s="2274" t="s">
        <v>2915</v>
      </c>
      <c r="E1094" s="2066">
        <v>11690</v>
      </c>
      <c r="F1094" s="2066"/>
      <c r="G1094" s="3602"/>
      <c r="H1094" s="3602"/>
      <c r="I1094" s="3602"/>
      <c r="J1094" s="3602"/>
      <c r="K1094" s="3602"/>
      <c r="L1094" s="3602"/>
      <c r="M1094" s="3602"/>
      <c r="N1094" s="3602"/>
      <c r="O1094" s="3602"/>
      <c r="P1094" s="3602"/>
      <c r="Q1094" s="3602"/>
      <c r="R1094" s="3602"/>
    </row>
    <row r="1095" spans="1:18" ht="25.5" customHeight="1">
      <c r="A1095" s="2050">
        <v>65</v>
      </c>
      <c r="B1095" s="2200" t="s">
        <v>2913</v>
      </c>
      <c r="C1095" s="2187" t="s">
        <v>2491</v>
      </c>
      <c r="D1095" s="2274" t="s">
        <v>2916</v>
      </c>
      <c r="E1095" s="2066">
        <v>13690</v>
      </c>
      <c r="F1095" s="2066"/>
      <c r="G1095" s="3602"/>
      <c r="H1095" s="3602"/>
      <c r="I1095" s="3602"/>
      <c r="J1095" s="3602"/>
      <c r="K1095" s="3602"/>
      <c r="L1095" s="3602"/>
      <c r="M1095" s="3602"/>
      <c r="N1095" s="3602"/>
      <c r="O1095" s="3602"/>
      <c r="P1095" s="3602"/>
      <c r="Q1095" s="3602"/>
      <c r="R1095" s="3602"/>
    </row>
    <row r="1096" spans="1:18" ht="25.5" customHeight="1">
      <c r="A1096" s="2050">
        <v>66</v>
      </c>
      <c r="B1096" s="2200" t="s">
        <v>2913</v>
      </c>
      <c r="C1096" s="2187" t="s">
        <v>2491</v>
      </c>
      <c r="D1096" s="2274" t="s">
        <v>2917</v>
      </c>
      <c r="E1096" s="2066">
        <v>13140</v>
      </c>
      <c r="F1096" s="2066"/>
      <c r="G1096" s="3602"/>
      <c r="H1096" s="3602"/>
      <c r="I1096" s="3602"/>
      <c r="J1096" s="3602"/>
      <c r="K1096" s="3602"/>
      <c r="L1096" s="3602"/>
      <c r="M1096" s="3602"/>
      <c r="N1096" s="3602"/>
      <c r="O1096" s="3602"/>
      <c r="P1096" s="3602"/>
      <c r="Q1096" s="3602"/>
      <c r="R1096" s="3602"/>
    </row>
    <row r="1097" spans="1:18" ht="25.5" customHeight="1">
      <c r="A1097" s="2050">
        <v>67</v>
      </c>
      <c r="B1097" s="2200" t="s">
        <v>2913</v>
      </c>
      <c r="C1097" s="2187" t="s">
        <v>2491</v>
      </c>
      <c r="D1097" s="2274" t="s">
        <v>2918</v>
      </c>
      <c r="E1097" s="2066">
        <v>18760</v>
      </c>
      <c r="F1097" s="2066"/>
      <c r="G1097" s="3602"/>
      <c r="H1097" s="3602"/>
      <c r="I1097" s="3602"/>
      <c r="J1097" s="3602"/>
      <c r="K1097" s="3602"/>
      <c r="L1097" s="3602"/>
      <c r="M1097" s="3602"/>
      <c r="N1097" s="3602"/>
      <c r="O1097" s="3602"/>
      <c r="P1097" s="3602"/>
      <c r="Q1097" s="3602"/>
      <c r="R1097" s="3602"/>
    </row>
    <row r="1098" spans="1:18" ht="25.5" customHeight="1">
      <c r="A1098" s="2050">
        <v>68</v>
      </c>
      <c r="B1098" s="2200" t="s">
        <v>2913</v>
      </c>
      <c r="C1098" s="2187" t="s">
        <v>2491</v>
      </c>
      <c r="D1098" s="2274" t="s">
        <v>2919</v>
      </c>
      <c r="E1098" s="2066">
        <v>20030</v>
      </c>
      <c r="F1098" s="2066"/>
      <c r="G1098" s="3602"/>
      <c r="H1098" s="3602"/>
      <c r="I1098" s="3602"/>
      <c r="J1098" s="3602"/>
      <c r="K1098" s="3602"/>
      <c r="L1098" s="3602"/>
      <c r="M1098" s="3602"/>
      <c r="N1098" s="3602"/>
      <c r="O1098" s="3602"/>
      <c r="P1098" s="3602"/>
      <c r="Q1098" s="3602"/>
      <c r="R1098" s="3602"/>
    </row>
    <row r="1099" spans="1:18" ht="25.5" customHeight="1">
      <c r="A1099" s="2050">
        <v>69</v>
      </c>
      <c r="B1099" s="2200" t="s">
        <v>2913</v>
      </c>
      <c r="C1099" s="2187" t="s">
        <v>2491</v>
      </c>
      <c r="D1099" s="2274" t="s">
        <v>2920</v>
      </c>
      <c r="E1099" s="2066">
        <v>24200</v>
      </c>
      <c r="F1099" s="2066"/>
      <c r="G1099" s="3602"/>
      <c r="H1099" s="3602"/>
      <c r="I1099" s="3602"/>
      <c r="J1099" s="3602"/>
      <c r="K1099" s="3602"/>
      <c r="L1099" s="3602"/>
      <c r="M1099" s="3602"/>
      <c r="N1099" s="3602"/>
      <c r="O1099" s="3602"/>
      <c r="P1099" s="3602"/>
      <c r="Q1099" s="3602"/>
      <c r="R1099" s="3602"/>
    </row>
    <row r="1100" spans="1:18" ht="25.5" customHeight="1">
      <c r="A1100" s="2050">
        <v>70</v>
      </c>
      <c r="B1100" s="2200" t="s">
        <v>2913</v>
      </c>
      <c r="C1100" s="2187" t="s">
        <v>2491</v>
      </c>
      <c r="D1100" s="2274" t="s">
        <v>2921</v>
      </c>
      <c r="E1100" s="2066">
        <v>29090</v>
      </c>
      <c r="F1100" s="2066"/>
      <c r="G1100" s="3602"/>
      <c r="H1100" s="3602"/>
      <c r="I1100" s="3602"/>
      <c r="J1100" s="3602"/>
      <c r="K1100" s="3602"/>
      <c r="L1100" s="3602"/>
      <c r="M1100" s="3602"/>
      <c r="N1100" s="3602"/>
      <c r="O1100" s="3602"/>
      <c r="P1100" s="3602"/>
      <c r="Q1100" s="3602"/>
      <c r="R1100" s="3602"/>
    </row>
    <row r="1101" spans="1:18" ht="25.5" customHeight="1">
      <c r="A1101" s="2050">
        <v>71</v>
      </c>
      <c r="B1101" s="2200" t="s">
        <v>2913</v>
      </c>
      <c r="C1101" s="2187" t="s">
        <v>2491</v>
      </c>
      <c r="D1101" s="2274" t="s">
        <v>2922</v>
      </c>
      <c r="E1101" s="2066">
        <v>25740</v>
      </c>
      <c r="F1101" s="2066"/>
      <c r="G1101" s="3602"/>
      <c r="H1101" s="3602"/>
      <c r="I1101" s="3602"/>
      <c r="J1101" s="3602"/>
      <c r="K1101" s="3602"/>
      <c r="L1101" s="3602"/>
      <c r="M1101" s="3602"/>
      <c r="N1101" s="3602"/>
      <c r="O1101" s="3602"/>
      <c r="P1101" s="3602"/>
      <c r="Q1101" s="3602"/>
      <c r="R1101" s="3602"/>
    </row>
    <row r="1102" spans="1:18" ht="25.5" customHeight="1">
      <c r="A1102" s="2050">
        <v>72</v>
      </c>
      <c r="B1102" s="2200" t="s">
        <v>2913</v>
      </c>
      <c r="C1102" s="2187" t="s">
        <v>2491</v>
      </c>
      <c r="D1102" s="2274" t="s">
        <v>2923</v>
      </c>
      <c r="E1102" s="2066">
        <v>30730</v>
      </c>
      <c r="F1102" s="2066"/>
      <c r="G1102" s="3602"/>
      <c r="H1102" s="3602"/>
      <c r="I1102" s="3602"/>
      <c r="J1102" s="3602"/>
      <c r="K1102" s="3602"/>
      <c r="L1102" s="3602"/>
      <c r="M1102" s="3602"/>
      <c r="N1102" s="3602"/>
      <c r="O1102" s="3602"/>
      <c r="P1102" s="3602"/>
      <c r="Q1102" s="3602"/>
      <c r="R1102" s="3602"/>
    </row>
    <row r="1103" spans="1:18" ht="25.5" customHeight="1">
      <c r="A1103" s="2050">
        <v>73</v>
      </c>
      <c r="B1103" s="2200" t="s">
        <v>2913</v>
      </c>
      <c r="C1103" s="2187" t="s">
        <v>2491</v>
      </c>
      <c r="D1103" s="2274" t="s">
        <v>2924</v>
      </c>
      <c r="E1103" s="2066">
        <v>45140</v>
      </c>
      <c r="F1103" s="2066"/>
      <c r="G1103" s="3602"/>
      <c r="H1103" s="3602"/>
      <c r="I1103" s="3602"/>
      <c r="J1103" s="3602"/>
      <c r="K1103" s="3602"/>
      <c r="L1103" s="3602"/>
      <c r="M1103" s="3602"/>
      <c r="N1103" s="3602"/>
      <c r="O1103" s="3602"/>
      <c r="P1103" s="3602"/>
      <c r="Q1103" s="3602"/>
      <c r="R1103" s="3602"/>
    </row>
    <row r="1104" spans="1:18" ht="25.5" customHeight="1">
      <c r="A1104" s="2050">
        <v>74</v>
      </c>
      <c r="B1104" s="2200" t="s">
        <v>2913</v>
      </c>
      <c r="C1104" s="2187" t="s">
        <v>2491</v>
      </c>
      <c r="D1104" s="2274" t="s">
        <v>2925</v>
      </c>
      <c r="E1104" s="2066">
        <v>39970</v>
      </c>
      <c r="F1104" s="2066"/>
      <c r="G1104" s="3602"/>
      <c r="H1104" s="3602"/>
      <c r="I1104" s="3602"/>
      <c r="J1104" s="3602"/>
      <c r="K1104" s="3602"/>
      <c r="L1104" s="3602"/>
      <c r="M1104" s="3602"/>
      <c r="N1104" s="3602"/>
      <c r="O1104" s="3602"/>
      <c r="P1104" s="3602"/>
      <c r="Q1104" s="3602"/>
      <c r="R1104" s="3602"/>
    </row>
    <row r="1105" spans="1:18" ht="25.5" customHeight="1">
      <c r="A1105" s="2050">
        <v>75</v>
      </c>
      <c r="B1105" s="2200" t="s">
        <v>2913</v>
      </c>
      <c r="C1105" s="2187" t="s">
        <v>2491</v>
      </c>
      <c r="D1105" s="2274" t="s">
        <v>2926</v>
      </c>
      <c r="E1105" s="2066">
        <v>49130</v>
      </c>
      <c r="F1105" s="2066"/>
      <c r="G1105" s="3602"/>
      <c r="H1105" s="3602"/>
      <c r="I1105" s="3602"/>
      <c r="J1105" s="3602"/>
      <c r="K1105" s="3602"/>
      <c r="L1105" s="3602"/>
      <c r="M1105" s="3602"/>
      <c r="N1105" s="3602"/>
      <c r="O1105" s="3602"/>
      <c r="P1105" s="3602"/>
      <c r="Q1105" s="3602"/>
      <c r="R1105" s="3602"/>
    </row>
    <row r="1106" spans="1:18" ht="25.5" customHeight="1">
      <c r="A1106" s="2050">
        <v>76</v>
      </c>
      <c r="B1106" s="2200" t="s">
        <v>2913</v>
      </c>
      <c r="C1106" s="2187" t="s">
        <v>2491</v>
      </c>
      <c r="D1106" s="2274" t="s">
        <v>2927</v>
      </c>
      <c r="E1106" s="2066">
        <v>59550</v>
      </c>
      <c r="F1106" s="2066"/>
      <c r="G1106" s="3602"/>
      <c r="H1106" s="3602"/>
      <c r="I1106" s="3602"/>
      <c r="J1106" s="3602"/>
      <c r="K1106" s="3602"/>
      <c r="L1106" s="3602"/>
      <c r="M1106" s="3602"/>
      <c r="N1106" s="3602"/>
      <c r="O1106" s="3602"/>
      <c r="P1106" s="3602"/>
      <c r="Q1106" s="3602"/>
      <c r="R1106" s="3602"/>
    </row>
    <row r="1107" spans="1:18" ht="25.5" customHeight="1">
      <c r="A1107" s="2050">
        <v>77</v>
      </c>
      <c r="B1107" s="2200" t="s">
        <v>2913</v>
      </c>
      <c r="C1107" s="2187" t="s">
        <v>2491</v>
      </c>
      <c r="D1107" s="2274" t="s">
        <v>2928</v>
      </c>
      <c r="E1107" s="2066">
        <v>70970</v>
      </c>
      <c r="F1107" s="2066"/>
      <c r="G1107" s="3602"/>
      <c r="H1107" s="3602"/>
      <c r="I1107" s="3602"/>
      <c r="J1107" s="3602"/>
      <c r="K1107" s="3602"/>
      <c r="L1107" s="3602"/>
      <c r="M1107" s="3602"/>
      <c r="N1107" s="3602"/>
      <c r="O1107" s="3602"/>
      <c r="P1107" s="3602"/>
      <c r="Q1107" s="3602"/>
      <c r="R1107" s="3602"/>
    </row>
    <row r="1108" spans="1:18" ht="25.5" customHeight="1">
      <c r="A1108" s="2050">
        <v>78</v>
      </c>
      <c r="B1108" s="2200" t="s">
        <v>2913</v>
      </c>
      <c r="C1108" s="2187" t="s">
        <v>2491</v>
      </c>
      <c r="D1108" s="2274" t="s">
        <v>2929</v>
      </c>
      <c r="E1108" s="2066">
        <v>56830</v>
      </c>
      <c r="F1108" s="2066"/>
      <c r="G1108" s="3602"/>
      <c r="H1108" s="3602"/>
      <c r="I1108" s="3602"/>
      <c r="J1108" s="3602"/>
      <c r="K1108" s="3602"/>
      <c r="L1108" s="3602"/>
      <c r="M1108" s="3602"/>
      <c r="N1108" s="3602"/>
      <c r="O1108" s="3602"/>
      <c r="P1108" s="3602"/>
      <c r="Q1108" s="3602"/>
      <c r="R1108" s="3602"/>
    </row>
    <row r="1109" spans="1:18" ht="25.5" customHeight="1">
      <c r="A1109" s="2050">
        <v>79</v>
      </c>
      <c r="B1109" s="2200" t="s">
        <v>2913</v>
      </c>
      <c r="C1109" s="2187" t="s">
        <v>2491</v>
      </c>
      <c r="D1109" s="2274" t="s">
        <v>2930</v>
      </c>
      <c r="E1109" s="2066">
        <v>70060</v>
      </c>
      <c r="F1109" s="2066"/>
      <c r="G1109" s="3602"/>
      <c r="H1109" s="3602"/>
      <c r="I1109" s="3602"/>
      <c r="J1109" s="3602"/>
      <c r="K1109" s="3602"/>
      <c r="L1109" s="3602"/>
      <c r="M1109" s="3602"/>
      <c r="N1109" s="3602"/>
      <c r="O1109" s="3602"/>
      <c r="P1109" s="3602"/>
      <c r="Q1109" s="3602"/>
      <c r="R1109" s="3602"/>
    </row>
    <row r="1110" spans="1:18" ht="25.5" customHeight="1">
      <c r="A1110" s="2050">
        <v>80</v>
      </c>
      <c r="B1110" s="2200" t="s">
        <v>2913</v>
      </c>
      <c r="C1110" s="2187" t="s">
        <v>2491</v>
      </c>
      <c r="D1110" s="2274" t="s">
        <v>2931</v>
      </c>
      <c r="E1110" s="2066">
        <v>100790</v>
      </c>
      <c r="F1110" s="2066"/>
      <c r="G1110" s="3602"/>
      <c r="H1110" s="3602"/>
      <c r="I1110" s="3602"/>
      <c r="J1110" s="3602"/>
      <c r="K1110" s="3602"/>
      <c r="L1110" s="3602"/>
      <c r="M1110" s="3602"/>
      <c r="N1110" s="3602"/>
      <c r="O1110" s="3602"/>
      <c r="P1110" s="3602"/>
      <c r="Q1110" s="3602"/>
      <c r="R1110" s="3602"/>
    </row>
    <row r="1111" spans="1:18" ht="25.5" customHeight="1">
      <c r="A1111" s="2050">
        <v>81</v>
      </c>
      <c r="B1111" s="2200" t="s">
        <v>2913</v>
      </c>
      <c r="C1111" s="2187" t="s">
        <v>2491</v>
      </c>
      <c r="D1111" s="2274" t="s">
        <v>2932</v>
      </c>
      <c r="E1111" s="2066">
        <v>89730</v>
      </c>
      <c r="F1111" s="2066"/>
      <c r="G1111" s="3602"/>
      <c r="H1111" s="3602"/>
      <c r="I1111" s="3602"/>
      <c r="J1111" s="3602"/>
      <c r="K1111" s="3602"/>
      <c r="L1111" s="3602"/>
      <c r="M1111" s="3602"/>
      <c r="N1111" s="3602"/>
      <c r="O1111" s="3602"/>
      <c r="P1111" s="3602"/>
      <c r="Q1111" s="3602"/>
      <c r="R1111" s="3602"/>
    </row>
    <row r="1112" spans="1:18" ht="25.5" customHeight="1">
      <c r="A1112" s="2050">
        <v>82</v>
      </c>
      <c r="B1112" s="2200" t="s">
        <v>2913</v>
      </c>
      <c r="C1112" s="2187" t="s">
        <v>2491</v>
      </c>
      <c r="D1112" s="2274" t="s">
        <v>2933</v>
      </c>
      <c r="E1112" s="2066">
        <v>99430</v>
      </c>
      <c r="F1112" s="2066"/>
      <c r="G1112" s="3602"/>
      <c r="H1112" s="3602"/>
      <c r="I1112" s="3602"/>
      <c r="J1112" s="3602"/>
      <c r="K1112" s="3602"/>
      <c r="L1112" s="3602"/>
      <c r="M1112" s="3602"/>
      <c r="N1112" s="3602"/>
      <c r="O1112" s="3602"/>
      <c r="P1112" s="3602"/>
      <c r="Q1112" s="3602"/>
      <c r="R1112" s="3602"/>
    </row>
    <row r="1113" spans="1:18" ht="25.5" customHeight="1">
      <c r="A1113" s="2050">
        <v>83</v>
      </c>
      <c r="B1113" s="2200" t="s">
        <v>2913</v>
      </c>
      <c r="C1113" s="2187" t="s">
        <v>2491</v>
      </c>
      <c r="D1113" s="2274" t="s">
        <v>2934</v>
      </c>
      <c r="E1113" s="2066">
        <v>120460</v>
      </c>
      <c r="F1113" s="2066"/>
      <c r="G1113" s="3602"/>
      <c r="H1113" s="3602"/>
      <c r="I1113" s="3602"/>
      <c r="J1113" s="3602"/>
      <c r="K1113" s="3602"/>
      <c r="L1113" s="3602"/>
      <c r="M1113" s="3602"/>
      <c r="N1113" s="3602"/>
      <c r="O1113" s="3602"/>
      <c r="P1113" s="3602"/>
      <c r="Q1113" s="3602"/>
      <c r="R1113" s="3602"/>
    </row>
    <row r="1114" spans="1:18" ht="25.5" customHeight="1">
      <c r="A1114" s="2050">
        <v>84</v>
      </c>
      <c r="B1114" s="2200" t="s">
        <v>2913</v>
      </c>
      <c r="C1114" s="2187" t="s">
        <v>2491</v>
      </c>
      <c r="D1114" s="2274" t="s">
        <v>2935</v>
      </c>
      <c r="E1114" s="2066">
        <v>150640</v>
      </c>
      <c r="F1114" s="2066"/>
      <c r="G1114" s="3602"/>
      <c r="H1114" s="3602"/>
      <c r="I1114" s="3602"/>
      <c r="J1114" s="3602"/>
      <c r="K1114" s="3602"/>
      <c r="L1114" s="3602"/>
      <c r="M1114" s="3602"/>
      <c r="N1114" s="3602"/>
      <c r="O1114" s="3602"/>
      <c r="P1114" s="3602"/>
      <c r="Q1114" s="3602"/>
      <c r="R1114" s="3602"/>
    </row>
    <row r="1115" spans="1:18" ht="25.5" customHeight="1">
      <c r="A1115" s="2050">
        <v>85</v>
      </c>
      <c r="B1115" s="2200" t="s">
        <v>2913</v>
      </c>
      <c r="C1115" s="2187" t="s">
        <v>2491</v>
      </c>
      <c r="D1115" s="2274" t="s">
        <v>2936</v>
      </c>
      <c r="E1115" s="2066">
        <v>180000</v>
      </c>
      <c r="F1115" s="2066"/>
      <c r="G1115" s="3602"/>
      <c r="H1115" s="3602"/>
      <c r="I1115" s="3602"/>
      <c r="J1115" s="3602"/>
      <c r="K1115" s="3602"/>
      <c r="L1115" s="3602"/>
      <c r="M1115" s="3602"/>
      <c r="N1115" s="3602"/>
      <c r="O1115" s="3602"/>
      <c r="P1115" s="3602"/>
      <c r="Q1115" s="3602"/>
      <c r="R1115" s="3602"/>
    </row>
    <row r="1116" spans="1:18" ht="25.5" customHeight="1">
      <c r="A1116" s="2050">
        <v>86</v>
      </c>
      <c r="B1116" s="2200" t="s">
        <v>2913</v>
      </c>
      <c r="C1116" s="2187" t="s">
        <v>2491</v>
      </c>
      <c r="D1116" s="2274" t="s">
        <v>2937</v>
      </c>
      <c r="E1116" s="2066">
        <v>155530</v>
      </c>
      <c r="F1116" s="2066"/>
      <c r="G1116" s="3602"/>
      <c r="H1116" s="3602"/>
      <c r="I1116" s="3602"/>
      <c r="J1116" s="3602"/>
      <c r="K1116" s="3602"/>
      <c r="L1116" s="3602"/>
      <c r="M1116" s="3602"/>
      <c r="N1116" s="3602"/>
      <c r="O1116" s="3602"/>
      <c r="P1116" s="3602"/>
      <c r="Q1116" s="3602"/>
      <c r="R1116" s="3602"/>
    </row>
    <row r="1117" spans="1:18" ht="25.5" customHeight="1">
      <c r="A1117" s="2050">
        <v>87</v>
      </c>
      <c r="B1117" s="2200" t="s">
        <v>2913</v>
      </c>
      <c r="C1117" s="2187" t="s">
        <v>2491</v>
      </c>
      <c r="D1117" s="2274" t="s">
        <v>2938</v>
      </c>
      <c r="E1117" s="2066">
        <v>190150</v>
      </c>
      <c r="F1117" s="2066"/>
      <c r="G1117" s="3602"/>
      <c r="H1117" s="3602"/>
      <c r="I1117" s="3602"/>
      <c r="J1117" s="3602"/>
      <c r="K1117" s="3602"/>
      <c r="L1117" s="3602"/>
      <c r="M1117" s="3602"/>
      <c r="N1117" s="3602"/>
      <c r="O1117" s="3602"/>
      <c r="P1117" s="3602"/>
      <c r="Q1117" s="3602"/>
      <c r="R1117" s="3602"/>
    </row>
    <row r="1118" spans="1:18" ht="25.5" customHeight="1">
      <c r="A1118" s="2050">
        <v>88</v>
      </c>
      <c r="B1118" s="2200" t="s">
        <v>2913</v>
      </c>
      <c r="C1118" s="2187" t="s">
        <v>2491</v>
      </c>
      <c r="D1118" s="2274" t="s">
        <v>2939</v>
      </c>
      <c r="E1118" s="2066">
        <v>231760</v>
      </c>
      <c r="F1118" s="2066"/>
      <c r="G1118" s="3602"/>
      <c r="H1118" s="3602"/>
      <c r="I1118" s="3602"/>
      <c r="J1118" s="3602"/>
      <c r="K1118" s="3602"/>
      <c r="L1118" s="3602"/>
      <c r="M1118" s="3602"/>
      <c r="N1118" s="3602"/>
      <c r="O1118" s="3602"/>
      <c r="P1118" s="3602"/>
      <c r="Q1118" s="3602"/>
      <c r="R1118" s="3602"/>
    </row>
    <row r="1119" spans="1:18" ht="25.5" customHeight="1">
      <c r="A1119" s="2050">
        <v>89</v>
      </c>
      <c r="B1119" s="2200" t="s">
        <v>2913</v>
      </c>
      <c r="C1119" s="2187" t="s">
        <v>2491</v>
      </c>
      <c r="D1119" s="2274" t="s">
        <v>2940</v>
      </c>
      <c r="E1119" s="2066">
        <v>193690</v>
      </c>
      <c r="F1119" s="2066"/>
      <c r="G1119" s="3602"/>
      <c r="H1119" s="3602"/>
      <c r="I1119" s="3602"/>
      <c r="J1119" s="3602"/>
      <c r="K1119" s="3602"/>
      <c r="L1119" s="3602"/>
      <c r="M1119" s="3602"/>
      <c r="N1119" s="3602"/>
      <c r="O1119" s="3602"/>
      <c r="P1119" s="3602"/>
      <c r="Q1119" s="3602"/>
      <c r="R1119" s="3602"/>
    </row>
    <row r="1120" spans="1:18" ht="25.5" customHeight="1">
      <c r="A1120" s="2050">
        <v>90</v>
      </c>
      <c r="B1120" s="2200" t="s">
        <v>2913</v>
      </c>
      <c r="C1120" s="2187" t="s">
        <v>2491</v>
      </c>
      <c r="D1120" s="2274" t="s">
        <v>2941</v>
      </c>
      <c r="E1120" s="2066">
        <v>237380</v>
      </c>
      <c r="F1120" s="2066"/>
      <c r="G1120" s="3602"/>
      <c r="H1120" s="3602"/>
      <c r="I1120" s="3602"/>
      <c r="J1120" s="3602"/>
      <c r="K1120" s="3602"/>
      <c r="L1120" s="3602"/>
      <c r="M1120" s="3602"/>
      <c r="N1120" s="3602"/>
      <c r="O1120" s="3602"/>
      <c r="P1120" s="3602"/>
      <c r="Q1120" s="3602"/>
      <c r="R1120" s="3602"/>
    </row>
    <row r="1121" spans="1:18" ht="25.5" customHeight="1">
      <c r="A1121" s="2050">
        <v>91</v>
      </c>
      <c r="B1121" s="2200" t="s">
        <v>2913</v>
      </c>
      <c r="C1121" s="2187" t="s">
        <v>2491</v>
      </c>
      <c r="D1121" s="2274" t="s">
        <v>2942</v>
      </c>
      <c r="E1121" s="2066">
        <v>287500</v>
      </c>
      <c r="F1121" s="2066"/>
      <c r="G1121" s="3602"/>
      <c r="H1121" s="3602"/>
      <c r="I1121" s="3602"/>
      <c r="J1121" s="3602"/>
      <c r="K1121" s="3602"/>
      <c r="L1121" s="3602"/>
      <c r="M1121" s="3602"/>
      <c r="N1121" s="3602"/>
      <c r="O1121" s="3602"/>
      <c r="P1121" s="3602"/>
      <c r="Q1121" s="3602"/>
      <c r="R1121" s="3602"/>
    </row>
    <row r="1122" spans="1:18" ht="25.5" customHeight="1">
      <c r="A1122" s="2050">
        <v>92</v>
      </c>
      <c r="B1122" s="2200" t="s">
        <v>2913</v>
      </c>
      <c r="C1122" s="2187" t="s">
        <v>2491</v>
      </c>
      <c r="D1122" s="2274" t="s">
        <v>2943</v>
      </c>
      <c r="E1122" s="2066">
        <v>206290</v>
      </c>
      <c r="F1122" s="2066"/>
      <c r="G1122" s="3602"/>
      <c r="H1122" s="3602"/>
      <c r="I1122" s="3602"/>
      <c r="J1122" s="3602"/>
      <c r="K1122" s="3602"/>
      <c r="L1122" s="3602"/>
      <c r="M1122" s="3602"/>
      <c r="N1122" s="3602"/>
      <c r="O1122" s="3602"/>
      <c r="P1122" s="3602"/>
      <c r="Q1122" s="3602"/>
      <c r="R1122" s="3602"/>
    </row>
    <row r="1123" spans="1:18" ht="25.5" customHeight="1">
      <c r="A1123" s="2050">
        <v>93</v>
      </c>
      <c r="B1123" s="2200" t="s">
        <v>2913</v>
      </c>
      <c r="C1123" s="2187" t="s">
        <v>2491</v>
      </c>
      <c r="D1123" s="2274" t="s">
        <v>2944</v>
      </c>
      <c r="E1123" s="2066">
        <v>254330</v>
      </c>
      <c r="F1123" s="2066"/>
      <c r="G1123" s="3602"/>
      <c r="H1123" s="3602"/>
      <c r="I1123" s="3602"/>
      <c r="J1123" s="3602"/>
      <c r="K1123" s="3602"/>
      <c r="L1123" s="3602"/>
      <c r="M1123" s="3602"/>
      <c r="N1123" s="3602"/>
      <c r="O1123" s="3602"/>
      <c r="P1123" s="3602"/>
      <c r="Q1123" s="3602"/>
      <c r="R1123" s="3602"/>
    </row>
    <row r="1124" spans="1:18" ht="25.5" customHeight="1">
      <c r="A1124" s="2050">
        <v>94</v>
      </c>
      <c r="B1124" s="2200" t="s">
        <v>2913</v>
      </c>
      <c r="C1124" s="2187" t="s">
        <v>2491</v>
      </c>
      <c r="D1124" s="2274" t="s">
        <v>2945</v>
      </c>
      <c r="E1124" s="2066">
        <v>311970</v>
      </c>
      <c r="F1124" s="2066"/>
      <c r="G1124" s="3602"/>
      <c r="H1124" s="3602"/>
      <c r="I1124" s="3602"/>
      <c r="J1124" s="3602"/>
      <c r="K1124" s="3602"/>
      <c r="L1124" s="3602"/>
      <c r="M1124" s="3602"/>
      <c r="N1124" s="3602"/>
      <c r="O1124" s="3602"/>
      <c r="P1124" s="3602"/>
      <c r="Q1124" s="3602"/>
      <c r="R1124" s="3602"/>
    </row>
    <row r="1125" spans="1:18" ht="25.5" customHeight="1">
      <c r="A1125" s="2050">
        <v>95</v>
      </c>
      <c r="B1125" s="2200" t="s">
        <v>2913</v>
      </c>
      <c r="C1125" s="2187" t="s">
        <v>2491</v>
      </c>
      <c r="D1125" s="2274" t="s">
        <v>2946</v>
      </c>
      <c r="E1125" s="2066">
        <v>392730</v>
      </c>
      <c r="F1125" s="2066"/>
      <c r="G1125" s="3602"/>
      <c r="H1125" s="3602"/>
      <c r="I1125" s="3602"/>
      <c r="J1125" s="3602"/>
      <c r="K1125" s="3602"/>
      <c r="L1125" s="3602"/>
      <c r="M1125" s="3602"/>
      <c r="N1125" s="3602"/>
      <c r="O1125" s="3602"/>
      <c r="P1125" s="3602"/>
      <c r="Q1125" s="3602"/>
      <c r="R1125" s="3602"/>
    </row>
    <row r="1126" spans="1:18" ht="25.5" customHeight="1">
      <c r="A1126" s="2050">
        <v>96</v>
      </c>
      <c r="B1126" s="2200" t="s">
        <v>2913</v>
      </c>
      <c r="C1126" s="2187" t="s">
        <v>2491</v>
      </c>
      <c r="D1126" s="2274" t="s">
        <v>2947</v>
      </c>
      <c r="E1126" s="2066">
        <v>320130</v>
      </c>
      <c r="F1126" s="2066"/>
      <c r="G1126" s="3602"/>
      <c r="H1126" s="3602"/>
      <c r="I1126" s="3602"/>
      <c r="J1126" s="3602"/>
      <c r="K1126" s="3602"/>
      <c r="L1126" s="3602"/>
      <c r="M1126" s="3602"/>
      <c r="N1126" s="3602"/>
      <c r="O1126" s="3602"/>
      <c r="P1126" s="3602"/>
      <c r="Q1126" s="3602"/>
      <c r="R1126" s="3602"/>
    </row>
    <row r="1127" spans="1:18" ht="25.5" customHeight="1">
      <c r="A1127" s="2050">
        <v>97</v>
      </c>
      <c r="B1127" s="2200" t="s">
        <v>2913</v>
      </c>
      <c r="C1127" s="2187" t="s">
        <v>2491</v>
      </c>
      <c r="D1127" s="2274" t="s">
        <v>2948</v>
      </c>
      <c r="E1127" s="2066">
        <v>492160</v>
      </c>
      <c r="F1127" s="2066"/>
      <c r="G1127" s="3602"/>
      <c r="H1127" s="3602"/>
      <c r="I1127" s="3602"/>
      <c r="J1127" s="3602"/>
      <c r="K1127" s="3602"/>
      <c r="L1127" s="3602"/>
      <c r="M1127" s="3602"/>
      <c r="N1127" s="3602"/>
      <c r="O1127" s="3602"/>
      <c r="P1127" s="3602"/>
      <c r="Q1127" s="3602"/>
      <c r="R1127" s="3602"/>
    </row>
    <row r="1128" spans="1:18" ht="25.5" customHeight="1">
      <c r="A1128" s="2050">
        <v>98</v>
      </c>
      <c r="B1128" s="2200" t="s">
        <v>2913</v>
      </c>
      <c r="C1128" s="2187" t="s">
        <v>2491</v>
      </c>
      <c r="D1128" s="2274" t="s">
        <v>2949</v>
      </c>
      <c r="E1128" s="2066">
        <v>586050</v>
      </c>
      <c r="F1128" s="2066"/>
      <c r="G1128" s="3602"/>
      <c r="H1128" s="3602"/>
      <c r="I1128" s="3602"/>
      <c r="J1128" s="3602"/>
      <c r="K1128" s="3602"/>
      <c r="L1128" s="3602"/>
      <c r="M1128" s="3602"/>
      <c r="N1128" s="3602"/>
      <c r="O1128" s="3602"/>
      <c r="P1128" s="3602"/>
      <c r="Q1128" s="3602"/>
      <c r="R1128" s="3602"/>
    </row>
    <row r="1129" spans="1:18" ht="25.5" customHeight="1">
      <c r="A1129" s="2050">
        <v>99</v>
      </c>
      <c r="B1129" s="2200" t="s">
        <v>2913</v>
      </c>
      <c r="C1129" s="2187" t="s">
        <v>2491</v>
      </c>
      <c r="D1129" s="2274" t="s">
        <v>2950</v>
      </c>
      <c r="E1129" s="2066">
        <v>502310</v>
      </c>
      <c r="F1129" s="2066"/>
      <c r="G1129" s="3602"/>
      <c r="H1129" s="3602"/>
      <c r="I1129" s="3602"/>
      <c r="J1129" s="3602"/>
      <c r="K1129" s="3602"/>
      <c r="L1129" s="3602"/>
      <c r="M1129" s="3602"/>
      <c r="N1129" s="3602"/>
      <c r="O1129" s="3602"/>
      <c r="P1129" s="3602"/>
      <c r="Q1129" s="3602"/>
      <c r="R1129" s="3602"/>
    </row>
    <row r="1130" spans="1:18" ht="25.5" customHeight="1">
      <c r="A1130" s="2050">
        <v>100</v>
      </c>
      <c r="B1130" s="2200" t="s">
        <v>2913</v>
      </c>
      <c r="C1130" s="2187" t="s">
        <v>2491</v>
      </c>
      <c r="D1130" s="2274" t="s">
        <v>2951</v>
      </c>
      <c r="E1130" s="2066">
        <v>604910</v>
      </c>
      <c r="F1130" s="2066"/>
      <c r="G1130" s="3602"/>
      <c r="H1130" s="3602"/>
      <c r="I1130" s="3602"/>
      <c r="J1130" s="3602"/>
      <c r="K1130" s="3602"/>
      <c r="L1130" s="3602"/>
      <c r="M1130" s="3602"/>
      <c r="N1130" s="3602"/>
      <c r="O1130" s="3602"/>
      <c r="P1130" s="3602"/>
      <c r="Q1130" s="3602"/>
      <c r="R1130" s="3602"/>
    </row>
    <row r="1131" spans="1:18" ht="25.5" customHeight="1">
      <c r="A1131" s="2050">
        <v>101</v>
      </c>
      <c r="B1131" s="2200" t="s">
        <v>2913</v>
      </c>
      <c r="C1131" s="2187" t="s">
        <v>2491</v>
      </c>
      <c r="D1131" s="2274" t="s">
        <v>2952</v>
      </c>
      <c r="E1131" s="2066">
        <v>740860</v>
      </c>
      <c r="F1131" s="2066"/>
      <c r="G1131" s="3602"/>
      <c r="H1131" s="3602"/>
      <c r="I1131" s="3602"/>
      <c r="J1131" s="3602"/>
      <c r="K1131" s="3602"/>
      <c r="L1131" s="3602"/>
      <c r="M1131" s="3602"/>
      <c r="N1131" s="3602"/>
      <c r="O1131" s="3602"/>
      <c r="P1131" s="3602"/>
      <c r="Q1131" s="3602"/>
      <c r="R1131" s="3602"/>
    </row>
    <row r="1132" spans="1:18" ht="25.5" customHeight="1">
      <c r="A1132" s="2050">
        <v>102</v>
      </c>
      <c r="B1132" s="2200" t="s">
        <v>2913</v>
      </c>
      <c r="C1132" s="2187" t="s">
        <v>2491</v>
      </c>
      <c r="D1132" s="2274" t="s">
        <v>2953</v>
      </c>
      <c r="E1132" s="2066">
        <v>497500</v>
      </c>
      <c r="F1132" s="2066"/>
      <c r="G1132" s="3602"/>
      <c r="H1132" s="3602"/>
      <c r="I1132" s="3602"/>
      <c r="J1132" s="3602"/>
      <c r="K1132" s="3602"/>
      <c r="L1132" s="3602"/>
      <c r="M1132" s="3602"/>
      <c r="N1132" s="3602"/>
      <c r="O1132" s="3602"/>
      <c r="P1132" s="3602"/>
      <c r="Q1132" s="3602"/>
      <c r="R1132" s="3602"/>
    </row>
    <row r="1133" spans="1:18" ht="25.5" customHeight="1">
      <c r="A1133" s="2050">
        <v>103</v>
      </c>
      <c r="B1133" s="2200" t="s">
        <v>2913</v>
      </c>
      <c r="C1133" s="2187" t="s">
        <v>2491</v>
      </c>
      <c r="D1133" s="2274" t="s">
        <v>2954</v>
      </c>
      <c r="E1133" s="2066">
        <v>612970</v>
      </c>
      <c r="F1133" s="2066"/>
      <c r="G1133" s="3602"/>
      <c r="H1133" s="3602"/>
      <c r="I1133" s="3602"/>
      <c r="J1133" s="3602"/>
      <c r="K1133" s="3602"/>
      <c r="L1133" s="3602"/>
      <c r="M1133" s="3602"/>
      <c r="N1133" s="3602"/>
      <c r="O1133" s="3602"/>
      <c r="P1133" s="3602"/>
      <c r="Q1133" s="3602"/>
      <c r="R1133" s="3602"/>
    </row>
    <row r="1134" spans="1:18" ht="25.5" customHeight="1">
      <c r="A1134" s="2050">
        <v>104</v>
      </c>
      <c r="B1134" s="2200" t="s">
        <v>2913</v>
      </c>
      <c r="C1134" s="2187" t="s">
        <v>2491</v>
      </c>
      <c r="D1134" s="2274" t="s">
        <v>2955</v>
      </c>
      <c r="E1134" s="2066">
        <v>749470</v>
      </c>
      <c r="F1134" s="2066"/>
      <c r="G1134" s="3602"/>
      <c r="H1134" s="3602"/>
      <c r="I1134" s="3602"/>
      <c r="J1134" s="3602"/>
      <c r="K1134" s="3602"/>
      <c r="L1134" s="3602"/>
      <c r="M1134" s="3602"/>
      <c r="N1134" s="3602"/>
      <c r="O1134" s="3602"/>
      <c r="P1134" s="3602"/>
      <c r="Q1134" s="3602"/>
      <c r="R1134" s="3602"/>
    </row>
    <row r="1135" spans="1:18" ht="25.5" customHeight="1">
      <c r="A1135" s="2050">
        <v>105</v>
      </c>
      <c r="B1135" s="2200" t="s">
        <v>2913</v>
      </c>
      <c r="C1135" s="2187" t="s">
        <v>2491</v>
      </c>
      <c r="D1135" s="2274" t="s">
        <v>2956</v>
      </c>
      <c r="E1135" s="2066">
        <v>933830</v>
      </c>
      <c r="F1135" s="2066"/>
      <c r="G1135" s="3602"/>
      <c r="H1135" s="3602"/>
      <c r="I1135" s="3602"/>
      <c r="J1135" s="3602"/>
      <c r="K1135" s="3602"/>
      <c r="L1135" s="3602"/>
      <c r="M1135" s="3602"/>
      <c r="N1135" s="3602"/>
      <c r="O1135" s="3602"/>
      <c r="P1135" s="3602"/>
      <c r="Q1135" s="3602"/>
      <c r="R1135" s="3602"/>
    </row>
    <row r="1136" spans="1:18" ht="25.5" customHeight="1">
      <c r="A1136" s="2050">
        <v>106</v>
      </c>
      <c r="B1136" s="2200" t="s">
        <v>2913</v>
      </c>
      <c r="C1136" s="2187" t="s">
        <v>2491</v>
      </c>
      <c r="D1136" s="2274" t="s">
        <v>2957</v>
      </c>
      <c r="E1136" s="2066">
        <v>786720</v>
      </c>
      <c r="F1136" s="2066"/>
      <c r="G1136" s="3602"/>
      <c r="H1136" s="3602"/>
      <c r="I1136" s="3602"/>
      <c r="J1136" s="3602"/>
      <c r="K1136" s="3602"/>
      <c r="L1136" s="3602"/>
      <c r="M1136" s="3602"/>
      <c r="N1136" s="3602"/>
      <c r="O1136" s="3602"/>
      <c r="P1136" s="3602"/>
      <c r="Q1136" s="3602"/>
      <c r="R1136" s="3602"/>
    </row>
    <row r="1137" spans="1:18" ht="25.5" customHeight="1">
      <c r="A1137" s="2050">
        <v>107</v>
      </c>
      <c r="B1137" s="2200" t="s">
        <v>2913</v>
      </c>
      <c r="C1137" s="2187" t="s">
        <v>2491</v>
      </c>
      <c r="D1137" s="2274" t="s">
        <v>2958</v>
      </c>
      <c r="E1137" s="2066">
        <v>979510</v>
      </c>
      <c r="F1137" s="2066"/>
      <c r="G1137" s="3602"/>
      <c r="H1137" s="3602"/>
      <c r="I1137" s="3602"/>
      <c r="J1137" s="3602"/>
      <c r="K1137" s="3602"/>
      <c r="L1137" s="3602"/>
      <c r="M1137" s="3602"/>
      <c r="N1137" s="3602"/>
      <c r="O1137" s="3602"/>
      <c r="P1137" s="3602"/>
      <c r="Q1137" s="3602"/>
      <c r="R1137" s="3602"/>
    </row>
    <row r="1138" spans="1:18" ht="25.5" customHeight="1">
      <c r="A1138" s="2050">
        <v>108</v>
      </c>
      <c r="B1138" s="2200" t="s">
        <v>2913</v>
      </c>
      <c r="C1138" s="2187" t="s">
        <v>2491</v>
      </c>
      <c r="D1138" s="2274" t="s">
        <v>2959</v>
      </c>
      <c r="E1138" s="2066">
        <v>1189150</v>
      </c>
      <c r="F1138" s="2066"/>
      <c r="G1138" s="3602"/>
      <c r="H1138" s="3602"/>
      <c r="I1138" s="3602"/>
      <c r="J1138" s="3602"/>
      <c r="K1138" s="3602"/>
      <c r="L1138" s="3602"/>
      <c r="M1138" s="3602"/>
      <c r="N1138" s="3602"/>
      <c r="O1138" s="3602"/>
      <c r="P1138" s="3602"/>
      <c r="Q1138" s="3602"/>
      <c r="R1138" s="3602"/>
    </row>
    <row r="1139" spans="1:18" ht="25.5" customHeight="1">
      <c r="A1139" s="2050">
        <v>109</v>
      </c>
      <c r="B1139" s="2200" t="s">
        <v>2913</v>
      </c>
      <c r="C1139" s="2187" t="s">
        <v>2491</v>
      </c>
      <c r="D1139" s="2274" t="s">
        <v>2960</v>
      </c>
      <c r="E1139" s="2066">
        <v>999270</v>
      </c>
      <c r="F1139" s="2066"/>
      <c r="G1139" s="3602"/>
      <c r="H1139" s="3602"/>
      <c r="I1139" s="3602"/>
      <c r="J1139" s="3602"/>
      <c r="K1139" s="3602"/>
      <c r="L1139" s="3602"/>
      <c r="M1139" s="3602"/>
      <c r="N1139" s="3602"/>
      <c r="O1139" s="3602"/>
      <c r="P1139" s="3602"/>
      <c r="Q1139" s="3602"/>
      <c r="R1139" s="3602"/>
    </row>
    <row r="1140" spans="1:18" ht="25.5" customHeight="1">
      <c r="A1140" s="2050">
        <v>110</v>
      </c>
      <c r="B1140" s="2200" t="s">
        <v>2913</v>
      </c>
      <c r="C1140" s="2187" t="s">
        <v>2491</v>
      </c>
      <c r="D1140" s="2274" t="s">
        <v>2961</v>
      </c>
      <c r="E1140" s="2066">
        <v>1231750</v>
      </c>
      <c r="F1140" s="2066"/>
      <c r="G1140" s="3602"/>
      <c r="H1140" s="3602"/>
      <c r="I1140" s="3602"/>
      <c r="J1140" s="3602"/>
      <c r="K1140" s="3602"/>
      <c r="L1140" s="3602"/>
      <c r="M1140" s="3602"/>
      <c r="N1140" s="3602"/>
      <c r="O1140" s="3602"/>
      <c r="P1140" s="3602"/>
      <c r="Q1140" s="3602"/>
      <c r="R1140" s="3602"/>
    </row>
    <row r="1141" spans="1:18" ht="25.5" customHeight="1">
      <c r="A1141" s="2050">
        <v>111</v>
      </c>
      <c r="B1141" s="2200" t="s">
        <v>2913</v>
      </c>
      <c r="C1141" s="2187" t="s">
        <v>2491</v>
      </c>
      <c r="D1141" s="2274" t="s">
        <v>2962</v>
      </c>
      <c r="E1141" s="2066">
        <v>1511180</v>
      </c>
      <c r="F1141" s="2066"/>
      <c r="G1141" s="3602"/>
      <c r="H1141" s="3602"/>
      <c r="I1141" s="3602"/>
      <c r="J1141" s="3602"/>
      <c r="K1141" s="3602"/>
      <c r="L1141" s="3602"/>
      <c r="M1141" s="3602"/>
      <c r="N1141" s="3602"/>
      <c r="O1141" s="3602"/>
      <c r="P1141" s="3602"/>
      <c r="Q1141" s="3602"/>
      <c r="R1141" s="3602"/>
    </row>
    <row r="1142" spans="1:18" ht="25.5" customHeight="1">
      <c r="A1142" s="2050">
        <v>112</v>
      </c>
      <c r="B1142" s="2200" t="s">
        <v>2913</v>
      </c>
      <c r="C1142" s="2187" t="s">
        <v>2491</v>
      </c>
      <c r="D1142" s="2274" t="s">
        <v>2963</v>
      </c>
      <c r="E1142" s="2066">
        <v>2222590</v>
      </c>
      <c r="F1142" s="2066"/>
      <c r="G1142" s="3602"/>
      <c r="H1142" s="3602"/>
      <c r="I1142" s="3602"/>
      <c r="J1142" s="3602"/>
      <c r="K1142" s="3602"/>
      <c r="L1142" s="3602"/>
      <c r="M1142" s="3602"/>
      <c r="N1142" s="3602"/>
      <c r="O1142" s="3602"/>
      <c r="P1142" s="3602"/>
      <c r="Q1142" s="3602"/>
      <c r="R1142" s="3602"/>
    </row>
    <row r="1143" spans="1:18" ht="25.5" customHeight="1">
      <c r="A1143" s="2050">
        <v>113</v>
      </c>
      <c r="B1143" s="2200" t="s">
        <v>2913</v>
      </c>
      <c r="C1143" s="2187" t="s">
        <v>2491</v>
      </c>
      <c r="D1143" s="2274" t="s">
        <v>2964</v>
      </c>
      <c r="E1143" s="2066">
        <v>1260660</v>
      </c>
      <c r="F1143" s="2066"/>
      <c r="G1143" s="3602"/>
      <c r="H1143" s="3602"/>
      <c r="I1143" s="3602"/>
      <c r="J1143" s="3602"/>
      <c r="K1143" s="3602"/>
      <c r="L1143" s="3602"/>
      <c r="M1143" s="3602"/>
      <c r="N1143" s="3602"/>
      <c r="O1143" s="3602"/>
      <c r="P1143" s="3602"/>
      <c r="Q1143" s="3602"/>
      <c r="R1143" s="3602"/>
    </row>
    <row r="1144" spans="1:18" ht="25.5" customHeight="1">
      <c r="A1144" s="2050">
        <v>114</v>
      </c>
      <c r="B1144" s="2200" t="s">
        <v>2913</v>
      </c>
      <c r="C1144" s="2187" t="s">
        <v>2491</v>
      </c>
      <c r="D1144" s="2274" t="s">
        <v>2965</v>
      </c>
      <c r="E1144" s="2066">
        <v>1579610</v>
      </c>
      <c r="F1144" s="2066"/>
      <c r="G1144" s="3602"/>
      <c r="H1144" s="3602"/>
      <c r="I1144" s="3602"/>
      <c r="J1144" s="3602"/>
      <c r="K1144" s="3602"/>
      <c r="L1144" s="3602"/>
      <c r="M1144" s="3602"/>
      <c r="N1144" s="3602"/>
      <c r="O1144" s="3602"/>
      <c r="P1144" s="3602"/>
      <c r="Q1144" s="3602"/>
      <c r="R1144" s="3602"/>
    </row>
    <row r="1145" spans="1:18" ht="25.5" customHeight="1">
      <c r="A1145" s="2050">
        <v>115</v>
      </c>
      <c r="B1145" s="2200" t="s">
        <v>2913</v>
      </c>
      <c r="C1145" s="2187" t="s">
        <v>2491</v>
      </c>
      <c r="D1145" s="2274" t="s">
        <v>2966</v>
      </c>
      <c r="E1145" s="2066">
        <v>1920220</v>
      </c>
      <c r="F1145" s="2066"/>
      <c r="G1145" s="3602"/>
      <c r="H1145" s="3602"/>
      <c r="I1145" s="3602"/>
      <c r="J1145" s="3602"/>
      <c r="K1145" s="3602"/>
      <c r="L1145" s="3602"/>
      <c r="M1145" s="3602"/>
      <c r="N1145" s="3602"/>
      <c r="O1145" s="3602"/>
      <c r="P1145" s="3602"/>
      <c r="Q1145" s="3602"/>
      <c r="R1145" s="3602"/>
    </row>
    <row r="1146" spans="1:18" ht="25.5" customHeight="1">
      <c r="A1146" s="2050">
        <v>116</v>
      </c>
      <c r="B1146" s="2200" t="s">
        <v>2913</v>
      </c>
      <c r="C1146" s="2187" t="s">
        <v>2491</v>
      </c>
      <c r="D1146" s="2274" t="s">
        <v>2967</v>
      </c>
      <c r="E1146" s="2066">
        <v>2319380</v>
      </c>
      <c r="F1146" s="2066"/>
      <c r="G1146" s="3602"/>
      <c r="H1146" s="3602"/>
      <c r="I1146" s="3602"/>
      <c r="J1146" s="3602"/>
      <c r="K1146" s="3602"/>
      <c r="L1146" s="3602"/>
      <c r="M1146" s="3602"/>
      <c r="N1146" s="3602"/>
      <c r="O1146" s="3602"/>
      <c r="P1146" s="3602"/>
      <c r="Q1146" s="3602"/>
      <c r="R1146" s="3602"/>
    </row>
    <row r="1147" spans="1:18" ht="25.5" customHeight="1">
      <c r="A1147" s="2050">
        <v>117</v>
      </c>
      <c r="B1147" s="2200" t="s">
        <v>2913</v>
      </c>
      <c r="C1147" s="2187" t="s">
        <v>2491</v>
      </c>
      <c r="D1147" s="2274" t="s">
        <v>2968</v>
      </c>
      <c r="E1147" s="2066">
        <v>1611060</v>
      </c>
      <c r="F1147" s="2066"/>
      <c r="G1147" s="3602"/>
      <c r="H1147" s="3602"/>
      <c r="I1147" s="3602"/>
      <c r="J1147" s="3602"/>
      <c r="K1147" s="3602"/>
      <c r="L1147" s="3602"/>
      <c r="M1147" s="3602"/>
      <c r="N1147" s="3602"/>
      <c r="O1147" s="3602"/>
      <c r="P1147" s="3602"/>
      <c r="Q1147" s="3602"/>
      <c r="R1147" s="3602"/>
    </row>
    <row r="1148" spans="1:18" ht="25.5" customHeight="1">
      <c r="A1148" s="2050">
        <v>118</v>
      </c>
      <c r="B1148" s="2200" t="s">
        <v>2913</v>
      </c>
      <c r="C1148" s="2187" t="s">
        <v>2491</v>
      </c>
      <c r="D1148" s="2274" t="s">
        <v>2969</v>
      </c>
      <c r="E1148" s="2066">
        <v>1982760</v>
      </c>
      <c r="F1148" s="2066"/>
      <c r="G1148" s="3602"/>
      <c r="H1148" s="3602"/>
      <c r="I1148" s="3602"/>
      <c r="J1148" s="3602"/>
      <c r="K1148" s="3602"/>
      <c r="L1148" s="3602"/>
      <c r="M1148" s="3602"/>
      <c r="N1148" s="3602"/>
      <c r="O1148" s="3602"/>
      <c r="P1148" s="3602"/>
      <c r="Q1148" s="3602"/>
      <c r="R1148" s="3602"/>
    </row>
    <row r="1149" spans="1:18" ht="25.5" customHeight="1">
      <c r="A1149" s="2050">
        <v>119</v>
      </c>
      <c r="B1149" s="2200" t="s">
        <v>2913</v>
      </c>
      <c r="C1149" s="2187" t="s">
        <v>2491</v>
      </c>
      <c r="D1149" s="2274" t="s">
        <v>2970</v>
      </c>
      <c r="E1149" s="2066">
        <v>2426430</v>
      </c>
      <c r="F1149" s="2066"/>
      <c r="G1149" s="3602"/>
      <c r="H1149" s="3602"/>
      <c r="I1149" s="3602"/>
      <c r="J1149" s="3602"/>
      <c r="K1149" s="3602"/>
      <c r="L1149" s="3602"/>
      <c r="M1149" s="3602"/>
      <c r="N1149" s="3602"/>
      <c r="O1149" s="3602"/>
      <c r="P1149" s="3602"/>
      <c r="Q1149" s="3602"/>
      <c r="R1149" s="3602"/>
    </row>
    <row r="1150" spans="1:18" ht="25.5" customHeight="1">
      <c r="A1150" s="2050">
        <v>120</v>
      </c>
      <c r="B1150" s="2200" t="s">
        <v>2913</v>
      </c>
      <c r="C1150" s="2187" t="s">
        <v>2491</v>
      </c>
      <c r="D1150" s="2274" t="s">
        <v>2971</v>
      </c>
      <c r="E1150" s="2066">
        <v>2932540</v>
      </c>
      <c r="F1150" s="2066"/>
      <c r="G1150" s="3602"/>
      <c r="H1150" s="3602"/>
      <c r="I1150" s="3602"/>
      <c r="J1150" s="3602"/>
      <c r="K1150" s="3602"/>
      <c r="L1150" s="3602"/>
      <c r="M1150" s="3602"/>
      <c r="N1150" s="3602"/>
      <c r="O1150" s="3602"/>
      <c r="P1150" s="3602"/>
      <c r="Q1150" s="3602"/>
      <c r="R1150" s="3602"/>
    </row>
    <row r="1151" spans="1:18" ht="25.5" customHeight="1">
      <c r="A1151" s="2050">
        <v>121</v>
      </c>
      <c r="B1151" s="2200" t="s">
        <v>2913</v>
      </c>
      <c r="C1151" s="2187" t="s">
        <v>2491</v>
      </c>
      <c r="D1151" s="2274" t="s">
        <v>2972</v>
      </c>
      <c r="E1151" s="2066">
        <v>1962010</v>
      </c>
      <c r="F1151" s="2066"/>
      <c r="G1151" s="3602"/>
      <c r="H1151" s="3602"/>
      <c r="I1151" s="3602"/>
      <c r="J1151" s="3602"/>
      <c r="K1151" s="3602"/>
      <c r="L1151" s="3602"/>
      <c r="M1151" s="3602"/>
      <c r="N1151" s="3602"/>
      <c r="O1151" s="3602"/>
      <c r="P1151" s="3602"/>
      <c r="Q1151" s="3602"/>
      <c r="R1151" s="3602"/>
    </row>
    <row r="1152" spans="1:18" ht="25.5" customHeight="1">
      <c r="A1152" s="2050">
        <v>122</v>
      </c>
      <c r="B1152" s="2200" t="s">
        <v>2913</v>
      </c>
      <c r="C1152" s="2187" t="s">
        <v>2491</v>
      </c>
      <c r="D1152" s="2274" t="s">
        <v>2973</v>
      </c>
      <c r="E1152" s="2066">
        <v>2459690</v>
      </c>
      <c r="F1152" s="2066"/>
      <c r="G1152" s="3602"/>
      <c r="H1152" s="3602"/>
      <c r="I1152" s="3602"/>
      <c r="J1152" s="3602"/>
      <c r="K1152" s="3602"/>
      <c r="L1152" s="3602"/>
      <c r="M1152" s="3602"/>
      <c r="N1152" s="3602"/>
      <c r="O1152" s="3602"/>
      <c r="P1152" s="3602"/>
      <c r="Q1152" s="3602"/>
      <c r="R1152" s="3602"/>
    </row>
    <row r="1153" spans="1:18" ht="25.5" customHeight="1">
      <c r="A1153" s="2050">
        <v>123</v>
      </c>
      <c r="B1153" s="2200" t="s">
        <v>2913</v>
      </c>
      <c r="C1153" s="2187" t="s">
        <v>2491</v>
      </c>
      <c r="D1153" s="2274" t="s">
        <v>2974</v>
      </c>
      <c r="E1153" s="2066">
        <v>3017380</v>
      </c>
      <c r="F1153" s="2066"/>
      <c r="G1153" s="3602"/>
      <c r="H1153" s="3602"/>
      <c r="I1153" s="3602"/>
      <c r="J1153" s="3602"/>
      <c r="K1153" s="3602"/>
      <c r="L1153" s="3602"/>
      <c r="M1153" s="3602"/>
      <c r="N1153" s="3602"/>
      <c r="O1153" s="3602"/>
      <c r="P1153" s="3602"/>
      <c r="Q1153" s="3602"/>
      <c r="R1153" s="3602"/>
    </row>
    <row r="1154" spans="1:18" ht="25.5" customHeight="1">
      <c r="A1154" s="2050">
        <v>124</v>
      </c>
      <c r="B1154" s="2200" t="s">
        <v>2913</v>
      </c>
      <c r="C1154" s="2187" t="s">
        <v>2491</v>
      </c>
      <c r="D1154" s="2274" t="s">
        <v>2975</v>
      </c>
      <c r="E1154" s="2066">
        <v>3649560</v>
      </c>
      <c r="F1154" s="2066"/>
      <c r="G1154" s="3602"/>
      <c r="H1154" s="3602"/>
      <c r="I1154" s="3602"/>
      <c r="J1154" s="3602"/>
      <c r="K1154" s="3602"/>
      <c r="L1154" s="3602"/>
      <c r="M1154" s="3602"/>
      <c r="N1154" s="3602"/>
      <c r="O1154" s="3602"/>
      <c r="P1154" s="3602"/>
      <c r="Q1154" s="3602"/>
      <c r="R1154" s="3602"/>
    </row>
    <row r="1155" spans="1:18" ht="25.5" customHeight="1">
      <c r="A1155" s="2050">
        <v>125</v>
      </c>
      <c r="B1155" s="2200" t="s">
        <v>2913</v>
      </c>
      <c r="C1155" s="2187" t="s">
        <v>2491</v>
      </c>
      <c r="D1155" s="2274" t="s">
        <v>2976</v>
      </c>
      <c r="E1155" s="2066">
        <v>2694620</v>
      </c>
      <c r="F1155" s="2066"/>
      <c r="G1155" s="3602"/>
      <c r="H1155" s="3602"/>
      <c r="I1155" s="3602"/>
      <c r="J1155" s="3602"/>
      <c r="K1155" s="3602"/>
      <c r="L1155" s="3602"/>
      <c r="M1155" s="3602"/>
      <c r="N1155" s="3602"/>
      <c r="O1155" s="3602"/>
      <c r="P1155" s="3602"/>
      <c r="Q1155" s="3602"/>
      <c r="R1155" s="3602"/>
    </row>
    <row r="1156" spans="1:18" ht="25.5" customHeight="1">
      <c r="A1156" s="2050">
        <v>126</v>
      </c>
      <c r="B1156" s="2200" t="s">
        <v>2913</v>
      </c>
      <c r="C1156" s="2187" t="s">
        <v>2491</v>
      </c>
      <c r="D1156" s="2274" t="s">
        <v>2977</v>
      </c>
      <c r="E1156" s="2066">
        <v>3322730</v>
      </c>
      <c r="F1156" s="2066"/>
      <c r="G1156" s="3602"/>
      <c r="H1156" s="3602"/>
      <c r="I1156" s="3602"/>
      <c r="J1156" s="3602"/>
      <c r="K1156" s="3602"/>
      <c r="L1156" s="3602"/>
      <c r="M1156" s="3602"/>
      <c r="N1156" s="3602"/>
      <c r="O1156" s="3602"/>
      <c r="P1156" s="3602"/>
      <c r="Q1156" s="3602"/>
      <c r="R1156" s="3602"/>
    </row>
    <row r="1157" spans="1:18" ht="25.5" customHeight="1">
      <c r="A1157" s="2050">
        <v>127</v>
      </c>
      <c r="B1157" s="2200" t="s">
        <v>2913</v>
      </c>
      <c r="C1157" s="2187" t="s">
        <v>2491</v>
      </c>
      <c r="D1157" s="2274" t="s">
        <v>2978</v>
      </c>
      <c r="E1157" s="2066">
        <v>4079540</v>
      </c>
      <c r="F1157" s="2066"/>
      <c r="G1157" s="3602"/>
      <c r="H1157" s="3602"/>
      <c r="I1157" s="3602"/>
      <c r="J1157" s="3602"/>
      <c r="K1157" s="3602"/>
      <c r="L1157" s="3602"/>
      <c r="M1157" s="3602"/>
      <c r="N1157" s="3602"/>
      <c r="O1157" s="3602"/>
      <c r="P1157" s="3602"/>
      <c r="Q1157" s="3602"/>
      <c r="R1157" s="3602"/>
    </row>
    <row r="1158" spans="1:18" ht="25.5" customHeight="1">
      <c r="A1158" s="2050">
        <v>128</v>
      </c>
      <c r="B1158" s="2200" t="s">
        <v>2913</v>
      </c>
      <c r="C1158" s="2187" t="s">
        <v>2491</v>
      </c>
      <c r="D1158" s="2274" t="s">
        <v>2979</v>
      </c>
      <c r="E1158" s="2066">
        <v>6014630</v>
      </c>
      <c r="F1158" s="2066"/>
      <c r="G1158" s="3602"/>
      <c r="H1158" s="3602"/>
      <c r="I1158" s="3602"/>
      <c r="J1158" s="3602"/>
      <c r="K1158" s="3602"/>
      <c r="L1158" s="3602"/>
      <c r="M1158" s="3602"/>
      <c r="N1158" s="3602"/>
      <c r="O1158" s="3602"/>
      <c r="P1158" s="3602"/>
      <c r="Q1158" s="3602"/>
      <c r="R1158" s="3602"/>
    </row>
    <row r="1159" spans="1:18" ht="25.5" customHeight="1">
      <c r="A1159" s="2050">
        <v>129</v>
      </c>
      <c r="B1159" s="2200" t="s">
        <v>2913</v>
      </c>
      <c r="C1159" s="2187" t="s">
        <v>2491</v>
      </c>
      <c r="D1159" s="2274" t="s">
        <v>2980</v>
      </c>
      <c r="E1159" s="2066">
        <v>3414270</v>
      </c>
      <c r="F1159" s="2066"/>
      <c r="G1159" s="3602"/>
      <c r="H1159" s="3602"/>
      <c r="I1159" s="3602"/>
      <c r="J1159" s="3602"/>
      <c r="K1159" s="3602"/>
      <c r="L1159" s="3602"/>
      <c r="M1159" s="3602"/>
      <c r="N1159" s="3602"/>
      <c r="O1159" s="3602"/>
      <c r="P1159" s="3602"/>
      <c r="Q1159" s="3602"/>
      <c r="R1159" s="3602"/>
    </row>
    <row r="1160" spans="1:18" ht="25.5" customHeight="1">
      <c r="A1160" s="2050">
        <v>130</v>
      </c>
      <c r="B1160" s="2200" t="s">
        <v>2913</v>
      </c>
      <c r="C1160" s="2187" t="s">
        <v>2491</v>
      </c>
      <c r="D1160" s="2274" t="s">
        <v>2981</v>
      </c>
      <c r="E1160" s="2066">
        <v>4198280</v>
      </c>
      <c r="F1160" s="2066"/>
      <c r="G1160" s="3602"/>
      <c r="H1160" s="3602"/>
      <c r="I1160" s="3602"/>
      <c r="J1160" s="3602"/>
      <c r="K1160" s="3602"/>
      <c r="L1160" s="3602"/>
      <c r="M1160" s="3602"/>
      <c r="N1160" s="3602"/>
      <c r="O1160" s="3602"/>
      <c r="P1160" s="3602"/>
      <c r="Q1160" s="3602"/>
      <c r="R1160" s="3602"/>
    </row>
    <row r="1161" spans="1:18" ht="25.5" customHeight="1">
      <c r="A1161" s="2050">
        <v>131</v>
      </c>
      <c r="B1161" s="2200" t="s">
        <v>2913</v>
      </c>
      <c r="C1161" s="2187" t="s">
        <v>2491</v>
      </c>
      <c r="D1161" s="2274" t="s">
        <v>2982</v>
      </c>
      <c r="E1161" s="2066">
        <v>5167180</v>
      </c>
      <c r="F1161" s="2066"/>
      <c r="G1161" s="3602"/>
      <c r="H1161" s="3602"/>
      <c r="I1161" s="3602"/>
      <c r="J1161" s="3602"/>
      <c r="K1161" s="3602"/>
      <c r="L1161" s="3602"/>
      <c r="M1161" s="3602"/>
      <c r="N1161" s="3602"/>
      <c r="O1161" s="3602"/>
      <c r="P1161" s="3602"/>
      <c r="Q1161" s="3602"/>
      <c r="R1161" s="3602"/>
    </row>
    <row r="1162" spans="1:18" ht="25.5" customHeight="1">
      <c r="A1162" s="2050">
        <v>132</v>
      </c>
      <c r="B1162" s="2200" t="s">
        <v>2913</v>
      </c>
      <c r="C1162" s="2187" t="s">
        <v>2491</v>
      </c>
      <c r="D1162" s="2274" t="s">
        <v>2983</v>
      </c>
      <c r="E1162" s="2066">
        <v>7145770</v>
      </c>
      <c r="F1162" s="2066"/>
      <c r="G1162" s="3602"/>
      <c r="H1162" s="3602"/>
      <c r="I1162" s="3602"/>
      <c r="J1162" s="3602"/>
      <c r="K1162" s="3602"/>
      <c r="L1162" s="3602"/>
      <c r="M1162" s="3602"/>
      <c r="N1162" s="3602"/>
      <c r="O1162" s="3602"/>
      <c r="P1162" s="3602"/>
      <c r="Q1162" s="3602"/>
      <c r="R1162" s="3602"/>
    </row>
    <row r="1163" spans="1:18" ht="25.5" customHeight="1">
      <c r="A1163" s="2050">
        <v>133</v>
      </c>
      <c r="B1163" s="2200" t="s">
        <v>2913</v>
      </c>
      <c r="C1163" s="2187" t="s">
        <v>2491</v>
      </c>
      <c r="D1163" s="2274" t="s">
        <v>2984</v>
      </c>
      <c r="E1163" s="2066">
        <v>4346920</v>
      </c>
      <c r="F1163" s="2066"/>
      <c r="G1163" s="3602"/>
      <c r="H1163" s="3602"/>
      <c r="I1163" s="3602"/>
      <c r="J1163" s="3602"/>
      <c r="K1163" s="3602"/>
      <c r="L1163" s="3602"/>
      <c r="M1163" s="3602"/>
      <c r="N1163" s="3602"/>
      <c r="O1163" s="3602"/>
      <c r="P1163" s="3602"/>
      <c r="Q1163" s="3602"/>
      <c r="R1163" s="3602"/>
    </row>
    <row r="1164" spans="1:18" ht="25.5" customHeight="1">
      <c r="A1164" s="2050">
        <v>134</v>
      </c>
      <c r="B1164" s="2200" t="s">
        <v>2913</v>
      </c>
      <c r="C1164" s="2187" t="s">
        <v>2491</v>
      </c>
      <c r="D1164" s="2274" t="s">
        <v>2985</v>
      </c>
      <c r="E1164" s="2066">
        <v>5352980</v>
      </c>
      <c r="F1164" s="2066"/>
      <c r="G1164" s="3602"/>
      <c r="H1164" s="3602"/>
      <c r="I1164" s="3602"/>
      <c r="J1164" s="3602"/>
      <c r="K1164" s="3602"/>
      <c r="L1164" s="3602"/>
      <c r="M1164" s="3602"/>
      <c r="N1164" s="3602"/>
      <c r="O1164" s="3602"/>
      <c r="P1164" s="3602"/>
      <c r="Q1164" s="3602"/>
      <c r="R1164" s="3602"/>
    </row>
    <row r="1165" spans="1:18" ht="25.5" customHeight="1">
      <c r="A1165" s="2050">
        <v>135</v>
      </c>
      <c r="B1165" s="2200" t="s">
        <v>2913</v>
      </c>
      <c r="C1165" s="2187" t="s">
        <v>2491</v>
      </c>
      <c r="D1165" s="2274" t="s">
        <v>2986</v>
      </c>
      <c r="E1165" s="2066">
        <v>6566600</v>
      </c>
      <c r="F1165" s="2066"/>
      <c r="G1165" s="3602"/>
      <c r="H1165" s="3602"/>
      <c r="I1165" s="3602"/>
      <c r="J1165" s="3602"/>
      <c r="K1165" s="3602"/>
      <c r="L1165" s="3602"/>
      <c r="M1165" s="3602"/>
      <c r="N1165" s="3602"/>
      <c r="O1165" s="3602"/>
      <c r="P1165" s="3602"/>
      <c r="Q1165" s="3602"/>
      <c r="R1165" s="3602"/>
    </row>
    <row r="1166" spans="1:18" ht="25.5" customHeight="1">
      <c r="A1166" s="2050">
        <v>136</v>
      </c>
      <c r="B1166" s="2200" t="s">
        <v>2913</v>
      </c>
      <c r="C1166" s="2187" t="s">
        <v>2491</v>
      </c>
      <c r="D1166" s="2274" t="s">
        <v>2987</v>
      </c>
      <c r="E1166" s="2066">
        <v>5505250</v>
      </c>
      <c r="F1166" s="2066"/>
      <c r="G1166" s="3602"/>
      <c r="H1166" s="3602"/>
      <c r="I1166" s="3602"/>
      <c r="J1166" s="3602"/>
      <c r="K1166" s="3602"/>
      <c r="L1166" s="3602"/>
      <c r="M1166" s="3602"/>
      <c r="N1166" s="3602"/>
      <c r="O1166" s="3602"/>
      <c r="P1166" s="3602"/>
      <c r="Q1166" s="3602"/>
      <c r="R1166" s="3602"/>
    </row>
    <row r="1167" spans="1:18" ht="25.5" customHeight="1">
      <c r="A1167" s="2050">
        <v>137</v>
      </c>
      <c r="B1167" s="2200" t="s">
        <v>2913</v>
      </c>
      <c r="C1167" s="2187" t="s">
        <v>2491</v>
      </c>
      <c r="D1167" s="2274" t="s">
        <v>2988</v>
      </c>
      <c r="E1167" s="2066">
        <v>6785040</v>
      </c>
      <c r="F1167" s="2066"/>
      <c r="G1167" s="3602"/>
      <c r="H1167" s="3602"/>
      <c r="I1167" s="3602"/>
      <c r="J1167" s="3602"/>
      <c r="K1167" s="3602"/>
      <c r="L1167" s="3602"/>
      <c r="M1167" s="3602"/>
      <c r="N1167" s="3602"/>
      <c r="O1167" s="3602"/>
      <c r="P1167" s="3602"/>
      <c r="Q1167" s="3602"/>
      <c r="R1167" s="3602"/>
    </row>
    <row r="1168" spans="1:18" ht="25.5" customHeight="1">
      <c r="A1168" s="2050">
        <v>138</v>
      </c>
      <c r="B1168" s="2200" t="s">
        <v>2913</v>
      </c>
      <c r="C1168" s="2187" t="s">
        <v>2491</v>
      </c>
      <c r="D1168" s="2274" t="s">
        <v>2989</v>
      </c>
      <c r="E1168" s="2066">
        <v>8326760</v>
      </c>
      <c r="F1168" s="2066"/>
      <c r="G1168" s="3602"/>
      <c r="H1168" s="3602"/>
      <c r="I1168" s="3602"/>
      <c r="J1168" s="3602"/>
      <c r="K1168" s="3602"/>
      <c r="L1168" s="3602"/>
      <c r="M1168" s="3602"/>
      <c r="N1168" s="3602"/>
      <c r="O1168" s="3602"/>
      <c r="P1168" s="3602"/>
      <c r="Q1168" s="3602"/>
      <c r="R1168" s="3602"/>
    </row>
    <row r="1169" spans="1:18" ht="25.5" customHeight="1">
      <c r="A1169" s="2050">
        <v>139</v>
      </c>
      <c r="B1169" s="2200" t="s">
        <v>2913</v>
      </c>
      <c r="C1169" s="2187" t="s">
        <v>2491</v>
      </c>
      <c r="D1169" s="2274" t="s">
        <v>2990</v>
      </c>
      <c r="E1169" s="2066">
        <v>6962690</v>
      </c>
      <c r="F1169" s="2066"/>
      <c r="G1169" s="3602"/>
      <c r="H1169" s="3602"/>
      <c r="I1169" s="3602"/>
      <c r="J1169" s="3602"/>
      <c r="K1169" s="3602"/>
      <c r="L1169" s="3602"/>
      <c r="M1169" s="3602"/>
      <c r="N1169" s="3602"/>
      <c r="O1169" s="3602"/>
      <c r="P1169" s="3602"/>
      <c r="Q1169" s="3602"/>
      <c r="R1169" s="3602"/>
    </row>
    <row r="1170" spans="1:18" ht="25.5" customHeight="1">
      <c r="A1170" s="2050">
        <v>140</v>
      </c>
      <c r="B1170" s="2200" t="s">
        <v>2913</v>
      </c>
      <c r="C1170" s="2187" t="s">
        <v>2491</v>
      </c>
      <c r="D1170" s="2274" t="s">
        <v>2991</v>
      </c>
      <c r="E1170" s="2066">
        <v>8585080</v>
      </c>
      <c r="F1170" s="2066"/>
      <c r="G1170" s="3602"/>
      <c r="H1170" s="3602"/>
      <c r="I1170" s="3602"/>
      <c r="J1170" s="3602"/>
      <c r="K1170" s="3602"/>
      <c r="L1170" s="3602"/>
      <c r="M1170" s="3602"/>
      <c r="N1170" s="3602"/>
      <c r="O1170" s="3602"/>
      <c r="P1170" s="3602"/>
      <c r="Q1170" s="3602"/>
      <c r="R1170" s="3602"/>
    </row>
    <row r="1171" spans="1:18" ht="25.5" customHeight="1">
      <c r="A1171" s="2050">
        <v>141</v>
      </c>
      <c r="B1171" s="2200" t="s">
        <v>2913</v>
      </c>
      <c r="C1171" s="2187" t="s">
        <v>2491</v>
      </c>
      <c r="D1171" s="2274" t="s">
        <v>2992</v>
      </c>
      <c r="E1171" s="2066">
        <v>10532850</v>
      </c>
      <c r="F1171" s="2066"/>
      <c r="G1171" s="3602"/>
      <c r="H1171" s="3602"/>
      <c r="I1171" s="3602"/>
      <c r="J1171" s="3602"/>
      <c r="K1171" s="3602"/>
      <c r="L1171" s="3602"/>
      <c r="M1171" s="3602"/>
      <c r="N1171" s="3602"/>
      <c r="O1171" s="3602"/>
      <c r="P1171" s="3602"/>
      <c r="Q1171" s="3602"/>
      <c r="R1171" s="3602"/>
    </row>
    <row r="1172" spans="1:18" ht="25.5" customHeight="1">
      <c r="A1172" s="2050">
        <v>142</v>
      </c>
      <c r="B1172" s="2200" t="s">
        <v>2913</v>
      </c>
      <c r="C1172" s="2187" t="s">
        <v>2491</v>
      </c>
      <c r="D1172" s="2274" t="s">
        <v>2993</v>
      </c>
      <c r="E1172" s="2066">
        <v>8591420</v>
      </c>
      <c r="F1172" s="2066"/>
      <c r="G1172" s="3602"/>
      <c r="H1172" s="3602"/>
      <c r="I1172" s="3602"/>
      <c r="J1172" s="3602"/>
      <c r="K1172" s="3602"/>
      <c r="L1172" s="3602"/>
      <c r="M1172" s="3602"/>
      <c r="N1172" s="3602"/>
      <c r="O1172" s="3602"/>
      <c r="P1172" s="3602"/>
      <c r="Q1172" s="3602"/>
      <c r="R1172" s="3602"/>
    </row>
    <row r="1173" spans="1:18" ht="25.5" customHeight="1">
      <c r="A1173" s="2050">
        <v>143</v>
      </c>
      <c r="B1173" s="2200" t="s">
        <v>2913</v>
      </c>
      <c r="C1173" s="2187" t="s">
        <v>2491</v>
      </c>
      <c r="D1173" s="2274" t="s">
        <v>2994</v>
      </c>
      <c r="E1173" s="2066">
        <v>10607170</v>
      </c>
      <c r="F1173" s="2066"/>
      <c r="G1173" s="3602"/>
      <c r="H1173" s="3602"/>
      <c r="I1173" s="3602"/>
      <c r="J1173" s="3602"/>
      <c r="K1173" s="3602"/>
      <c r="L1173" s="3602"/>
      <c r="M1173" s="3602"/>
      <c r="N1173" s="3602"/>
      <c r="O1173" s="3602"/>
      <c r="P1173" s="3602"/>
      <c r="Q1173" s="3602"/>
      <c r="R1173" s="3602"/>
    </row>
    <row r="1174" spans="1:18" ht="25.5" customHeight="1">
      <c r="A1174" s="2050">
        <v>144</v>
      </c>
      <c r="B1174" s="2200" t="s">
        <v>2913</v>
      </c>
      <c r="C1174" s="2187" t="s">
        <v>2491</v>
      </c>
      <c r="D1174" s="2274" t="s">
        <v>2995</v>
      </c>
      <c r="E1174" s="2066">
        <v>13017190</v>
      </c>
      <c r="F1174" s="2066"/>
      <c r="G1174" s="3602"/>
      <c r="H1174" s="3602"/>
      <c r="I1174" s="3602"/>
      <c r="J1174" s="3602"/>
      <c r="K1174" s="3602"/>
      <c r="L1174" s="3602"/>
      <c r="M1174" s="3602"/>
      <c r="N1174" s="3602"/>
      <c r="O1174" s="3602"/>
      <c r="P1174" s="3602"/>
      <c r="Q1174" s="3602"/>
      <c r="R1174" s="3602"/>
    </row>
  </sheetData>
  <mergeCells count="1121">
    <mergeCell ref="G923:R923"/>
    <mergeCell ref="E924:F924"/>
    <mergeCell ref="G924:R924"/>
    <mergeCell ref="B1:R1"/>
    <mergeCell ref="A2:R2"/>
    <mergeCell ref="B3:R3"/>
    <mergeCell ref="P4:R4"/>
    <mergeCell ref="A5:A6"/>
    <mergeCell ref="B5:B6"/>
    <mergeCell ref="C5:C6"/>
    <mergeCell ref="D5:D6"/>
    <mergeCell ref="E5:R5"/>
    <mergeCell ref="B21:R21"/>
    <mergeCell ref="G22:R22"/>
    <mergeCell ref="B24:C24"/>
    <mergeCell ref="B25:R25"/>
    <mergeCell ref="E26:R26"/>
    <mergeCell ref="B32:C32"/>
    <mergeCell ref="G32:R32"/>
    <mergeCell ref="G15:R15"/>
    <mergeCell ref="D16:D17"/>
    <mergeCell ref="G16:R16"/>
    <mergeCell ref="G17:R17"/>
    <mergeCell ref="B18:R18"/>
    <mergeCell ref="G19:R19"/>
    <mergeCell ref="A9:A10"/>
    <mergeCell ref="B9:R9"/>
    <mergeCell ref="B10:R10"/>
    <mergeCell ref="B11:R11"/>
    <mergeCell ref="G12:R12"/>
    <mergeCell ref="B14:R14"/>
    <mergeCell ref="D47:D52"/>
    <mergeCell ref="G47:R47"/>
    <mergeCell ref="G48:R48"/>
    <mergeCell ref="G49:R49"/>
    <mergeCell ref="G50:R50"/>
    <mergeCell ref="G51:R51"/>
    <mergeCell ref="G52:R52"/>
    <mergeCell ref="G41:R41"/>
    <mergeCell ref="G42:R42"/>
    <mergeCell ref="G43:R43"/>
    <mergeCell ref="G44:R44"/>
    <mergeCell ref="G45:R45"/>
    <mergeCell ref="G46:R46"/>
    <mergeCell ref="B33:R33"/>
    <mergeCell ref="B34:D34"/>
    <mergeCell ref="G34:R34"/>
    <mergeCell ref="D35:D46"/>
    <mergeCell ref="G35:R35"/>
    <mergeCell ref="G36:R36"/>
    <mergeCell ref="G37:R37"/>
    <mergeCell ref="G38:R38"/>
    <mergeCell ref="G39:R39"/>
    <mergeCell ref="G40:R40"/>
    <mergeCell ref="B64:D64"/>
    <mergeCell ref="L64:R64"/>
    <mergeCell ref="D65:D68"/>
    <mergeCell ref="G65:R65"/>
    <mergeCell ref="G66:R66"/>
    <mergeCell ref="G67:R67"/>
    <mergeCell ref="G68:R68"/>
    <mergeCell ref="G58:R58"/>
    <mergeCell ref="G59:R59"/>
    <mergeCell ref="B60:D60"/>
    <mergeCell ref="D61:D63"/>
    <mergeCell ref="G61:R61"/>
    <mergeCell ref="G62:R62"/>
    <mergeCell ref="G63:R63"/>
    <mergeCell ref="B53:R53"/>
    <mergeCell ref="B54:D54"/>
    <mergeCell ref="B55:D55"/>
    <mergeCell ref="G55:R55"/>
    <mergeCell ref="G56:R56"/>
    <mergeCell ref="G57:R57"/>
    <mergeCell ref="D77:D78"/>
    <mergeCell ref="G77:R77"/>
    <mergeCell ref="G78:R78"/>
    <mergeCell ref="G79:R79"/>
    <mergeCell ref="B80:C80"/>
    <mergeCell ref="D81:D83"/>
    <mergeCell ref="G81:R81"/>
    <mergeCell ref="G82:R82"/>
    <mergeCell ref="G83:R83"/>
    <mergeCell ref="B69:R69"/>
    <mergeCell ref="B70:R70"/>
    <mergeCell ref="B71:D71"/>
    <mergeCell ref="F71:P71"/>
    <mergeCell ref="D73:D75"/>
    <mergeCell ref="G73:R73"/>
    <mergeCell ref="G74:R74"/>
    <mergeCell ref="G75:R75"/>
    <mergeCell ref="B92:C92"/>
    <mergeCell ref="D93:D94"/>
    <mergeCell ref="G93:R93"/>
    <mergeCell ref="G94:R94"/>
    <mergeCell ref="D95:D97"/>
    <mergeCell ref="G95:R95"/>
    <mergeCell ref="G96:R96"/>
    <mergeCell ref="G97:R97"/>
    <mergeCell ref="D84:D86"/>
    <mergeCell ref="G84:R84"/>
    <mergeCell ref="G85:R85"/>
    <mergeCell ref="G86:R86"/>
    <mergeCell ref="D87:D91"/>
    <mergeCell ref="G87:R87"/>
    <mergeCell ref="G88:R88"/>
    <mergeCell ref="G89:R89"/>
    <mergeCell ref="G90:R90"/>
    <mergeCell ref="G91:R91"/>
    <mergeCell ref="D108:D112"/>
    <mergeCell ref="G108:R108"/>
    <mergeCell ref="G109:R109"/>
    <mergeCell ref="B110:C110"/>
    <mergeCell ref="G111:R111"/>
    <mergeCell ref="G112:R112"/>
    <mergeCell ref="D103:D106"/>
    <mergeCell ref="G103:R103"/>
    <mergeCell ref="G104:R104"/>
    <mergeCell ref="G105:R105"/>
    <mergeCell ref="G106:R106"/>
    <mergeCell ref="B107:C107"/>
    <mergeCell ref="B98:C98"/>
    <mergeCell ref="D99:D102"/>
    <mergeCell ref="G99:R99"/>
    <mergeCell ref="G100:R100"/>
    <mergeCell ref="G101:R101"/>
    <mergeCell ref="B102:C102"/>
    <mergeCell ref="B132:E132"/>
    <mergeCell ref="D133:D136"/>
    <mergeCell ref="B137:R137"/>
    <mergeCell ref="B138:D138"/>
    <mergeCell ref="E138:R138"/>
    <mergeCell ref="D139:D141"/>
    <mergeCell ref="G139:R139"/>
    <mergeCell ref="G140:R140"/>
    <mergeCell ref="G141:R141"/>
    <mergeCell ref="D121:D122"/>
    <mergeCell ref="D123:D124"/>
    <mergeCell ref="B125:E125"/>
    <mergeCell ref="D126:D127"/>
    <mergeCell ref="B129:E129"/>
    <mergeCell ref="D130:D131"/>
    <mergeCell ref="B113:R113"/>
    <mergeCell ref="E114:R114"/>
    <mergeCell ref="B115:E115"/>
    <mergeCell ref="D116:D117"/>
    <mergeCell ref="D118:D119"/>
    <mergeCell ref="B120:E120"/>
    <mergeCell ref="B151:D151"/>
    <mergeCell ref="D152:D153"/>
    <mergeCell ref="G152:R152"/>
    <mergeCell ref="G153:R153"/>
    <mergeCell ref="D154:D155"/>
    <mergeCell ref="G154:R154"/>
    <mergeCell ref="G155:R155"/>
    <mergeCell ref="D147:D148"/>
    <mergeCell ref="G147:R147"/>
    <mergeCell ref="G148:R148"/>
    <mergeCell ref="D149:D150"/>
    <mergeCell ref="G149:R149"/>
    <mergeCell ref="G150:R150"/>
    <mergeCell ref="D142:D143"/>
    <mergeCell ref="G142:R142"/>
    <mergeCell ref="G143:R143"/>
    <mergeCell ref="G144:R144"/>
    <mergeCell ref="D145:D146"/>
    <mergeCell ref="G145:R145"/>
    <mergeCell ref="G146:R146"/>
    <mergeCell ref="G176:R176"/>
    <mergeCell ref="G177:R177"/>
    <mergeCell ref="G178:R178"/>
    <mergeCell ref="G180:R180"/>
    <mergeCell ref="G181:R181"/>
    <mergeCell ref="D164:D166"/>
    <mergeCell ref="B168:D168"/>
    <mergeCell ref="B170:D170"/>
    <mergeCell ref="B172:R172"/>
    <mergeCell ref="B173:R173"/>
    <mergeCell ref="F174:Q174"/>
    <mergeCell ref="G156:R156"/>
    <mergeCell ref="B158:R158"/>
    <mergeCell ref="B159:D159"/>
    <mergeCell ref="E159:R159"/>
    <mergeCell ref="D160:D162"/>
    <mergeCell ref="B163:C163"/>
    <mergeCell ref="B194:C194"/>
    <mergeCell ref="F194:R194"/>
    <mergeCell ref="D195:D196"/>
    <mergeCell ref="G195:R195"/>
    <mergeCell ref="G196:R196"/>
    <mergeCell ref="G197:R197"/>
    <mergeCell ref="F191:Q191"/>
    <mergeCell ref="G192:R192"/>
    <mergeCell ref="B193:R193"/>
    <mergeCell ref="G182:R182"/>
    <mergeCell ref="G183:R183"/>
    <mergeCell ref="G186:R186"/>
    <mergeCell ref="G187:R187"/>
    <mergeCell ref="G189:R189"/>
    <mergeCell ref="G190:R190"/>
    <mergeCell ref="G213:R213"/>
    <mergeCell ref="G214:R214"/>
    <mergeCell ref="B215:R215"/>
    <mergeCell ref="F216:R216"/>
    <mergeCell ref="A217:A219"/>
    <mergeCell ref="B217:B219"/>
    <mergeCell ref="D217:D219"/>
    <mergeCell ref="F204:R204"/>
    <mergeCell ref="D205:D207"/>
    <mergeCell ref="G205:R205"/>
    <mergeCell ref="G206:R206"/>
    <mergeCell ref="G207:R207"/>
    <mergeCell ref="D209:D211"/>
    <mergeCell ref="G209:R209"/>
    <mergeCell ref="G210:R210"/>
    <mergeCell ref="G211:R211"/>
    <mergeCell ref="G198:R198"/>
    <mergeCell ref="G199:R199"/>
    <mergeCell ref="G200:R200"/>
    <mergeCell ref="G201:R201"/>
    <mergeCell ref="D202:D203"/>
    <mergeCell ref="G202:R202"/>
    <mergeCell ref="G203:R203"/>
    <mergeCell ref="A237:A241"/>
    <mergeCell ref="B237:B241"/>
    <mergeCell ref="D237:D241"/>
    <mergeCell ref="A242:A245"/>
    <mergeCell ref="B242:B245"/>
    <mergeCell ref="D242:D245"/>
    <mergeCell ref="A226:A228"/>
    <mergeCell ref="B226:B228"/>
    <mergeCell ref="D226:D230"/>
    <mergeCell ref="D234:D236"/>
    <mergeCell ref="A235:A236"/>
    <mergeCell ref="B235:B236"/>
    <mergeCell ref="A220:A222"/>
    <mergeCell ref="B220:B222"/>
    <mergeCell ref="D220:D222"/>
    <mergeCell ref="A223:A225"/>
    <mergeCell ref="B223:B225"/>
    <mergeCell ref="D223:D225"/>
    <mergeCell ref="D265:D268"/>
    <mergeCell ref="A266:A267"/>
    <mergeCell ref="B266:B267"/>
    <mergeCell ref="A273:A275"/>
    <mergeCell ref="B273:B275"/>
    <mergeCell ref="D273:D275"/>
    <mergeCell ref="A255:A256"/>
    <mergeCell ref="B255:B256"/>
    <mergeCell ref="D255:D258"/>
    <mergeCell ref="A257:A258"/>
    <mergeCell ref="A260:A261"/>
    <mergeCell ref="B260:B261"/>
    <mergeCell ref="D260:D263"/>
    <mergeCell ref="A262:A263"/>
    <mergeCell ref="B262:B263"/>
    <mergeCell ref="A246:A248"/>
    <mergeCell ref="B246:B248"/>
    <mergeCell ref="A250:A251"/>
    <mergeCell ref="B250:B251"/>
    <mergeCell ref="D250:D253"/>
    <mergeCell ref="A252:A253"/>
    <mergeCell ref="B252:B253"/>
    <mergeCell ref="B288:R288"/>
    <mergeCell ref="D289:R289"/>
    <mergeCell ref="G290:R290"/>
    <mergeCell ref="G291:R291"/>
    <mergeCell ref="G292:R292"/>
    <mergeCell ref="G293:R293"/>
    <mergeCell ref="G282:R282"/>
    <mergeCell ref="G283:R283"/>
    <mergeCell ref="G284:R284"/>
    <mergeCell ref="G285:R285"/>
    <mergeCell ref="G286:R286"/>
    <mergeCell ref="G287:R287"/>
    <mergeCell ref="B276:R276"/>
    <mergeCell ref="G277:R277"/>
    <mergeCell ref="G278:R278"/>
    <mergeCell ref="G279:R279"/>
    <mergeCell ref="G280:R280"/>
    <mergeCell ref="G281:R281"/>
    <mergeCell ref="D337:D344"/>
    <mergeCell ref="G337:R337"/>
    <mergeCell ref="G338:R338"/>
    <mergeCell ref="G339:R339"/>
    <mergeCell ref="G340:R340"/>
    <mergeCell ref="G341:R341"/>
    <mergeCell ref="G342:R342"/>
    <mergeCell ref="G343:R343"/>
    <mergeCell ref="G344:R344"/>
    <mergeCell ref="D327:D329"/>
    <mergeCell ref="D330:D334"/>
    <mergeCell ref="I333:M333"/>
    <mergeCell ref="I334:M334"/>
    <mergeCell ref="B335:R335"/>
    <mergeCell ref="E336:R336"/>
    <mergeCell ref="G294:R294"/>
    <mergeCell ref="G295:R295"/>
    <mergeCell ref="G296:R296"/>
    <mergeCell ref="G297:R297"/>
    <mergeCell ref="B319:R319"/>
    <mergeCell ref="D320:D321"/>
    <mergeCell ref="I320:M332"/>
    <mergeCell ref="O320:R333"/>
    <mergeCell ref="D322:D323"/>
    <mergeCell ref="D324:D326"/>
    <mergeCell ref="G301:R301"/>
    <mergeCell ref="G303:R303"/>
    <mergeCell ref="G304:R304"/>
    <mergeCell ref="G305:R305"/>
    <mergeCell ref="G307:R307"/>
    <mergeCell ref="G308:R308"/>
    <mergeCell ref="G309:R309"/>
    <mergeCell ref="D361:D363"/>
    <mergeCell ref="B364:R364"/>
    <mergeCell ref="A365:A371"/>
    <mergeCell ref="B365:R365"/>
    <mergeCell ref="B366:R366"/>
    <mergeCell ref="B367:R367"/>
    <mergeCell ref="B368:R368"/>
    <mergeCell ref="B369:R369"/>
    <mergeCell ref="B370:R370"/>
    <mergeCell ref="B371:R371"/>
    <mergeCell ref="B352:R352"/>
    <mergeCell ref="B353:C353"/>
    <mergeCell ref="E353:R353"/>
    <mergeCell ref="D354:D356"/>
    <mergeCell ref="B357:C357"/>
    <mergeCell ref="D358:D359"/>
    <mergeCell ref="D345:D350"/>
    <mergeCell ref="G345:R345"/>
    <mergeCell ref="G346:R346"/>
    <mergeCell ref="G347:R347"/>
    <mergeCell ref="G348:R348"/>
    <mergeCell ref="G349:R349"/>
    <mergeCell ref="G350:R350"/>
    <mergeCell ref="G384:R384"/>
    <mergeCell ref="G385:R385"/>
    <mergeCell ref="G386:R386"/>
    <mergeCell ref="G387:R387"/>
    <mergeCell ref="G388:R388"/>
    <mergeCell ref="G389:R389"/>
    <mergeCell ref="G378:R378"/>
    <mergeCell ref="G379:R379"/>
    <mergeCell ref="G380:R380"/>
    <mergeCell ref="G381:R381"/>
    <mergeCell ref="G382:R382"/>
    <mergeCell ref="G383:R383"/>
    <mergeCell ref="G372:R372"/>
    <mergeCell ref="G373:R373"/>
    <mergeCell ref="G374:R374"/>
    <mergeCell ref="G375:R375"/>
    <mergeCell ref="G376:R376"/>
    <mergeCell ref="G377:R377"/>
    <mergeCell ref="G403:R403"/>
    <mergeCell ref="G404:R404"/>
    <mergeCell ref="G405:R405"/>
    <mergeCell ref="G406:R406"/>
    <mergeCell ref="G407:R407"/>
    <mergeCell ref="G408:R408"/>
    <mergeCell ref="G396:R396"/>
    <mergeCell ref="G397:R397"/>
    <mergeCell ref="G398:R398"/>
    <mergeCell ref="G399:R399"/>
    <mergeCell ref="B401:R401"/>
    <mergeCell ref="D402:R402"/>
    <mergeCell ref="G390:R390"/>
    <mergeCell ref="G391:R391"/>
    <mergeCell ref="G392:R392"/>
    <mergeCell ref="G393:R393"/>
    <mergeCell ref="G394:R394"/>
    <mergeCell ref="G395:R395"/>
    <mergeCell ref="G424:R424"/>
    <mergeCell ref="G425:R425"/>
    <mergeCell ref="G426:R426"/>
    <mergeCell ref="B427:F427"/>
    <mergeCell ref="D428:D431"/>
    <mergeCell ref="G428:R428"/>
    <mergeCell ref="G429:R429"/>
    <mergeCell ref="G430:R430"/>
    <mergeCell ref="G431:R431"/>
    <mergeCell ref="D419:D421"/>
    <mergeCell ref="G419:R419"/>
    <mergeCell ref="G420:R420"/>
    <mergeCell ref="G421:R421"/>
    <mergeCell ref="G422:R422"/>
    <mergeCell ref="G423:R423"/>
    <mergeCell ref="B409:E409"/>
    <mergeCell ref="B410:R410"/>
    <mergeCell ref="I412:R412"/>
    <mergeCell ref="I413:R413"/>
    <mergeCell ref="B417:R417"/>
    <mergeCell ref="F418:R418"/>
    <mergeCell ref="G445:R445"/>
    <mergeCell ref="G446:R446"/>
    <mergeCell ref="G447:R447"/>
    <mergeCell ref="G448:R448"/>
    <mergeCell ref="G449:R449"/>
    <mergeCell ref="G450:R450"/>
    <mergeCell ref="G439:R439"/>
    <mergeCell ref="G440:R440"/>
    <mergeCell ref="G441:R441"/>
    <mergeCell ref="G442:R442"/>
    <mergeCell ref="G443:R443"/>
    <mergeCell ref="G444:R444"/>
    <mergeCell ref="B432:R432"/>
    <mergeCell ref="D433:P433"/>
    <mergeCell ref="G435:R435"/>
    <mergeCell ref="G436:R436"/>
    <mergeCell ref="G437:R437"/>
    <mergeCell ref="G438:R438"/>
    <mergeCell ref="G463:R463"/>
    <mergeCell ref="G464:R464"/>
    <mergeCell ref="G465:R465"/>
    <mergeCell ref="G466:R466"/>
    <mergeCell ref="G467:R467"/>
    <mergeCell ref="D469:D479"/>
    <mergeCell ref="G469:R469"/>
    <mergeCell ref="G470:R470"/>
    <mergeCell ref="G471:R471"/>
    <mergeCell ref="G472:R472"/>
    <mergeCell ref="G457:R457"/>
    <mergeCell ref="G458:R458"/>
    <mergeCell ref="G459:R459"/>
    <mergeCell ref="G460:R460"/>
    <mergeCell ref="G461:R461"/>
    <mergeCell ref="G462:R462"/>
    <mergeCell ref="G451:R451"/>
    <mergeCell ref="G452:R452"/>
    <mergeCell ref="G453:R453"/>
    <mergeCell ref="G454:R454"/>
    <mergeCell ref="G455:R455"/>
    <mergeCell ref="G456:R456"/>
    <mergeCell ref="B488:R488"/>
    <mergeCell ref="G489:R489"/>
    <mergeCell ref="G490:R490"/>
    <mergeCell ref="G491:R491"/>
    <mergeCell ref="G492:R492"/>
    <mergeCell ref="G493:R493"/>
    <mergeCell ref="G479:R479"/>
    <mergeCell ref="D481:D487"/>
    <mergeCell ref="G481:R481"/>
    <mergeCell ref="G482:R482"/>
    <mergeCell ref="G483:R483"/>
    <mergeCell ref="G484:R484"/>
    <mergeCell ref="G485:R485"/>
    <mergeCell ref="G486:R486"/>
    <mergeCell ref="G487:R487"/>
    <mergeCell ref="G473:R473"/>
    <mergeCell ref="G474:R474"/>
    <mergeCell ref="G475:R475"/>
    <mergeCell ref="G476:R476"/>
    <mergeCell ref="G477:R477"/>
    <mergeCell ref="G478:R478"/>
    <mergeCell ref="G506:R506"/>
    <mergeCell ref="G507:R507"/>
    <mergeCell ref="G508:R508"/>
    <mergeCell ref="G509:R509"/>
    <mergeCell ref="G510:R510"/>
    <mergeCell ref="G511:R511"/>
    <mergeCell ref="G500:R500"/>
    <mergeCell ref="G501:R501"/>
    <mergeCell ref="G502:R502"/>
    <mergeCell ref="G503:R503"/>
    <mergeCell ref="G504:R504"/>
    <mergeCell ref="G505:R505"/>
    <mergeCell ref="G494:R494"/>
    <mergeCell ref="G495:R495"/>
    <mergeCell ref="G496:R496"/>
    <mergeCell ref="G497:R497"/>
    <mergeCell ref="G498:R498"/>
    <mergeCell ref="G499:R499"/>
    <mergeCell ref="D524:D526"/>
    <mergeCell ref="G524:R524"/>
    <mergeCell ref="G525:R525"/>
    <mergeCell ref="D527:D531"/>
    <mergeCell ref="G527:R527"/>
    <mergeCell ref="G528:R528"/>
    <mergeCell ref="G529:R529"/>
    <mergeCell ref="G530:R530"/>
    <mergeCell ref="G531:R531"/>
    <mergeCell ref="G518:R518"/>
    <mergeCell ref="G519:R519"/>
    <mergeCell ref="G520:R520"/>
    <mergeCell ref="G521:R521"/>
    <mergeCell ref="B522:R522"/>
    <mergeCell ref="B523:C523"/>
    <mergeCell ref="G512:R512"/>
    <mergeCell ref="G513:R513"/>
    <mergeCell ref="G514:R514"/>
    <mergeCell ref="G515:R515"/>
    <mergeCell ref="G516:R516"/>
    <mergeCell ref="G517:R517"/>
    <mergeCell ref="G547:R547"/>
    <mergeCell ref="G548:R548"/>
    <mergeCell ref="G549:R549"/>
    <mergeCell ref="G550:R550"/>
    <mergeCell ref="G551:R551"/>
    <mergeCell ref="G552:R552"/>
    <mergeCell ref="B541:R541"/>
    <mergeCell ref="B542:R542"/>
    <mergeCell ref="G543:R543"/>
    <mergeCell ref="G544:R544"/>
    <mergeCell ref="G545:R545"/>
    <mergeCell ref="G546:R546"/>
    <mergeCell ref="B532:D532"/>
    <mergeCell ref="D533:D535"/>
    <mergeCell ref="G533:R533"/>
    <mergeCell ref="G534:R534"/>
    <mergeCell ref="G535:R535"/>
    <mergeCell ref="D537:D540"/>
    <mergeCell ref="G537:R537"/>
    <mergeCell ref="G538:R538"/>
    <mergeCell ref="G539:R539"/>
    <mergeCell ref="G540:R540"/>
    <mergeCell ref="G565:R565"/>
    <mergeCell ref="G566:R566"/>
    <mergeCell ref="B567:R567"/>
    <mergeCell ref="G568:R568"/>
    <mergeCell ref="G569:R569"/>
    <mergeCell ref="G570:R570"/>
    <mergeCell ref="G559:R559"/>
    <mergeCell ref="G560:R560"/>
    <mergeCell ref="B561:R561"/>
    <mergeCell ref="G562:R562"/>
    <mergeCell ref="G563:R563"/>
    <mergeCell ref="G564:R564"/>
    <mergeCell ref="G553:R553"/>
    <mergeCell ref="G554:R554"/>
    <mergeCell ref="B555:R555"/>
    <mergeCell ref="G556:R556"/>
    <mergeCell ref="G557:R557"/>
    <mergeCell ref="G558:R558"/>
    <mergeCell ref="G583:R583"/>
    <mergeCell ref="B584:R584"/>
    <mergeCell ref="B585:R585"/>
    <mergeCell ref="C586:R586"/>
    <mergeCell ref="B587:F587"/>
    <mergeCell ref="G587:R587"/>
    <mergeCell ref="G577:R577"/>
    <mergeCell ref="G578:R578"/>
    <mergeCell ref="C579:R579"/>
    <mergeCell ref="G580:R580"/>
    <mergeCell ref="G581:R581"/>
    <mergeCell ref="G582:R582"/>
    <mergeCell ref="G571:R571"/>
    <mergeCell ref="G572:R572"/>
    <mergeCell ref="G573:R573"/>
    <mergeCell ref="C574:R574"/>
    <mergeCell ref="G575:R575"/>
    <mergeCell ref="G576:R576"/>
    <mergeCell ref="B594:E594"/>
    <mergeCell ref="G594:R594"/>
    <mergeCell ref="D595:F595"/>
    <mergeCell ref="G595:R595"/>
    <mergeCell ref="D596:F596"/>
    <mergeCell ref="G596:R596"/>
    <mergeCell ref="D591:F591"/>
    <mergeCell ref="G591:R591"/>
    <mergeCell ref="D592:F592"/>
    <mergeCell ref="G592:R592"/>
    <mergeCell ref="D593:F593"/>
    <mergeCell ref="G593:R593"/>
    <mergeCell ref="D588:F588"/>
    <mergeCell ref="G588:R588"/>
    <mergeCell ref="D589:F589"/>
    <mergeCell ref="G589:R589"/>
    <mergeCell ref="D590:F590"/>
    <mergeCell ref="G590:R590"/>
    <mergeCell ref="D603:F603"/>
    <mergeCell ref="G603:R603"/>
    <mergeCell ref="D604:F604"/>
    <mergeCell ref="G604:R604"/>
    <mergeCell ref="D605:F605"/>
    <mergeCell ref="G605:R605"/>
    <mergeCell ref="D600:F600"/>
    <mergeCell ref="G600:R600"/>
    <mergeCell ref="D601:F601"/>
    <mergeCell ref="G601:R601"/>
    <mergeCell ref="D602:F602"/>
    <mergeCell ref="G602:R602"/>
    <mergeCell ref="D597:F597"/>
    <mergeCell ref="G597:R597"/>
    <mergeCell ref="D598:F598"/>
    <mergeCell ref="G598:R598"/>
    <mergeCell ref="D599:F599"/>
    <mergeCell ref="G599:R599"/>
    <mergeCell ref="D613:F613"/>
    <mergeCell ref="G613:R613"/>
    <mergeCell ref="D614:F614"/>
    <mergeCell ref="G614:R614"/>
    <mergeCell ref="D615:F615"/>
    <mergeCell ref="G615:R615"/>
    <mergeCell ref="D610:F610"/>
    <mergeCell ref="G610:R610"/>
    <mergeCell ref="D611:F611"/>
    <mergeCell ref="G611:R611"/>
    <mergeCell ref="D612:F612"/>
    <mergeCell ref="G612:R612"/>
    <mergeCell ref="G606:R606"/>
    <mergeCell ref="B607:E607"/>
    <mergeCell ref="G607:R607"/>
    <mergeCell ref="D608:F608"/>
    <mergeCell ref="G608:R608"/>
    <mergeCell ref="D609:F609"/>
    <mergeCell ref="G609:R609"/>
    <mergeCell ref="D623:F623"/>
    <mergeCell ref="G623:R623"/>
    <mergeCell ref="D624:F624"/>
    <mergeCell ref="G624:R624"/>
    <mergeCell ref="D625:F625"/>
    <mergeCell ref="G625:R625"/>
    <mergeCell ref="D619:F620"/>
    <mergeCell ref="G619:R619"/>
    <mergeCell ref="G620:R620"/>
    <mergeCell ref="D621:F621"/>
    <mergeCell ref="G621:R621"/>
    <mergeCell ref="D622:F622"/>
    <mergeCell ref="G622:R622"/>
    <mergeCell ref="D616:F616"/>
    <mergeCell ref="G616:R616"/>
    <mergeCell ref="D617:F617"/>
    <mergeCell ref="G617:R617"/>
    <mergeCell ref="D618:F618"/>
    <mergeCell ref="G618:R618"/>
    <mergeCell ref="G641:R641"/>
    <mergeCell ref="G642:R642"/>
    <mergeCell ref="G643:R643"/>
    <mergeCell ref="G644:R644"/>
    <mergeCell ref="G645:R645"/>
    <mergeCell ref="G646:R646"/>
    <mergeCell ref="G635:R635"/>
    <mergeCell ref="G636:R636"/>
    <mergeCell ref="G637:R637"/>
    <mergeCell ref="G638:R638"/>
    <mergeCell ref="G639:R639"/>
    <mergeCell ref="G640:R640"/>
    <mergeCell ref="B626:R626"/>
    <mergeCell ref="C627:R627"/>
    <mergeCell ref="B628:E628"/>
    <mergeCell ref="D629:E629"/>
    <mergeCell ref="D630:E649"/>
    <mergeCell ref="G630:R630"/>
    <mergeCell ref="G631:R631"/>
    <mergeCell ref="G632:R632"/>
    <mergeCell ref="G633:R633"/>
    <mergeCell ref="G634:R634"/>
    <mergeCell ref="G656:R656"/>
    <mergeCell ref="D657:E665"/>
    <mergeCell ref="G657:R657"/>
    <mergeCell ref="G658:R658"/>
    <mergeCell ref="G659:R659"/>
    <mergeCell ref="G660:R660"/>
    <mergeCell ref="G661:R661"/>
    <mergeCell ref="G662:R662"/>
    <mergeCell ref="G663:R663"/>
    <mergeCell ref="G664:R664"/>
    <mergeCell ref="G647:R647"/>
    <mergeCell ref="G648:R648"/>
    <mergeCell ref="G649:R649"/>
    <mergeCell ref="D650:E656"/>
    <mergeCell ref="G650:R650"/>
    <mergeCell ref="G651:R651"/>
    <mergeCell ref="G652:R652"/>
    <mergeCell ref="G653:R653"/>
    <mergeCell ref="G654:R654"/>
    <mergeCell ref="G655:R655"/>
    <mergeCell ref="D672:E672"/>
    <mergeCell ref="G672:R672"/>
    <mergeCell ref="D673:E673"/>
    <mergeCell ref="G673:R673"/>
    <mergeCell ref="D674:E674"/>
    <mergeCell ref="G674:R674"/>
    <mergeCell ref="D669:E669"/>
    <mergeCell ref="G669:R669"/>
    <mergeCell ref="D670:E670"/>
    <mergeCell ref="G670:R670"/>
    <mergeCell ref="D671:E671"/>
    <mergeCell ref="G671:R671"/>
    <mergeCell ref="G665:R665"/>
    <mergeCell ref="D666:E666"/>
    <mergeCell ref="G666:R666"/>
    <mergeCell ref="D667:E667"/>
    <mergeCell ref="G667:R667"/>
    <mergeCell ref="B668:E668"/>
    <mergeCell ref="D682:E682"/>
    <mergeCell ref="G682:R682"/>
    <mergeCell ref="D683:E683"/>
    <mergeCell ref="G683:R683"/>
    <mergeCell ref="D684:E684"/>
    <mergeCell ref="G684:R684"/>
    <mergeCell ref="D679:E679"/>
    <mergeCell ref="G679:R679"/>
    <mergeCell ref="D680:E680"/>
    <mergeCell ref="G680:R680"/>
    <mergeCell ref="D681:E681"/>
    <mergeCell ref="G681:R681"/>
    <mergeCell ref="B675:E675"/>
    <mergeCell ref="D676:E676"/>
    <mergeCell ref="G676:R676"/>
    <mergeCell ref="D677:E677"/>
    <mergeCell ref="G677:R677"/>
    <mergeCell ref="D678:E678"/>
    <mergeCell ref="G678:R678"/>
    <mergeCell ref="D692:E692"/>
    <mergeCell ref="G692:R692"/>
    <mergeCell ref="D693:E693"/>
    <mergeCell ref="G693:R693"/>
    <mergeCell ref="D694:E694"/>
    <mergeCell ref="G694:R694"/>
    <mergeCell ref="B688:E688"/>
    <mergeCell ref="D689:E689"/>
    <mergeCell ref="G689:R689"/>
    <mergeCell ref="B690:E690"/>
    <mergeCell ref="D691:E691"/>
    <mergeCell ref="G691:R691"/>
    <mergeCell ref="D685:E685"/>
    <mergeCell ref="G685:R685"/>
    <mergeCell ref="D686:E686"/>
    <mergeCell ref="G686:R686"/>
    <mergeCell ref="D687:E687"/>
    <mergeCell ref="G687:R687"/>
    <mergeCell ref="E703:F703"/>
    <mergeCell ref="G703:R703"/>
    <mergeCell ref="B704:R704"/>
    <mergeCell ref="E705:F705"/>
    <mergeCell ref="G705:R705"/>
    <mergeCell ref="E706:F706"/>
    <mergeCell ref="G706:R706"/>
    <mergeCell ref="E700:F700"/>
    <mergeCell ref="G700:R700"/>
    <mergeCell ref="E701:F701"/>
    <mergeCell ref="G701:R701"/>
    <mergeCell ref="E702:F702"/>
    <mergeCell ref="G702:R702"/>
    <mergeCell ref="D695:E695"/>
    <mergeCell ref="G695:R695"/>
    <mergeCell ref="B696:R696"/>
    <mergeCell ref="E697:R697"/>
    <mergeCell ref="B698:R698"/>
    <mergeCell ref="E699:F699"/>
    <mergeCell ref="G699:R699"/>
    <mergeCell ref="E714:F714"/>
    <mergeCell ref="G714:R714"/>
    <mergeCell ref="E715:F715"/>
    <mergeCell ref="G715:R715"/>
    <mergeCell ref="B716:R716"/>
    <mergeCell ref="E717:F717"/>
    <mergeCell ref="G717:R717"/>
    <mergeCell ref="B710:R710"/>
    <mergeCell ref="E711:F711"/>
    <mergeCell ref="G711:R711"/>
    <mergeCell ref="E712:F712"/>
    <mergeCell ref="G712:R712"/>
    <mergeCell ref="E713:F713"/>
    <mergeCell ref="G713:R713"/>
    <mergeCell ref="E707:F707"/>
    <mergeCell ref="G707:R707"/>
    <mergeCell ref="E708:F708"/>
    <mergeCell ref="G708:R708"/>
    <mergeCell ref="E709:F709"/>
    <mergeCell ref="G709:R709"/>
    <mergeCell ref="E725:F725"/>
    <mergeCell ref="G725:R725"/>
    <mergeCell ref="E726:F726"/>
    <mergeCell ref="G726:R726"/>
    <mergeCell ref="E727:F727"/>
    <mergeCell ref="G727:R727"/>
    <mergeCell ref="E721:F721"/>
    <mergeCell ref="G721:R721"/>
    <mergeCell ref="B722:R722"/>
    <mergeCell ref="E723:F723"/>
    <mergeCell ref="G723:R723"/>
    <mergeCell ref="E724:F724"/>
    <mergeCell ref="G724:R724"/>
    <mergeCell ref="E718:F718"/>
    <mergeCell ref="G718:R718"/>
    <mergeCell ref="E719:F719"/>
    <mergeCell ref="G719:R719"/>
    <mergeCell ref="E720:F720"/>
    <mergeCell ref="G720:R720"/>
    <mergeCell ref="D941:D944"/>
    <mergeCell ref="G941:R941"/>
    <mergeCell ref="G942:R942"/>
    <mergeCell ref="G943:R943"/>
    <mergeCell ref="G944:R944"/>
    <mergeCell ref="G946:R946"/>
    <mergeCell ref="G934:R934"/>
    <mergeCell ref="G935:R935"/>
    <mergeCell ref="D937:D939"/>
    <mergeCell ref="G937:R937"/>
    <mergeCell ref="G938:R938"/>
    <mergeCell ref="G939:R939"/>
    <mergeCell ref="B728:R728"/>
    <mergeCell ref="C729:R729"/>
    <mergeCell ref="B925:R925"/>
    <mergeCell ref="B926:R926"/>
    <mergeCell ref="C927:R927"/>
    <mergeCell ref="D930:D935"/>
    <mergeCell ref="G930:R930"/>
    <mergeCell ref="G931:R931"/>
    <mergeCell ref="G932:R932"/>
    <mergeCell ref="G933:R933"/>
    <mergeCell ref="B882:R882"/>
    <mergeCell ref="E883:R883"/>
    <mergeCell ref="B884:R884"/>
    <mergeCell ref="E920:F920"/>
    <mergeCell ref="G920:R920"/>
    <mergeCell ref="E921:F921"/>
    <mergeCell ref="G921:R921"/>
    <mergeCell ref="E922:F922"/>
    <mergeCell ref="G922:R922"/>
    <mergeCell ref="E923:F923"/>
    <mergeCell ref="D959:D965"/>
    <mergeCell ref="G959:R959"/>
    <mergeCell ref="G960:R960"/>
    <mergeCell ref="G961:R961"/>
    <mergeCell ref="G962:R962"/>
    <mergeCell ref="G963:R963"/>
    <mergeCell ref="G964:R964"/>
    <mergeCell ref="G965:R965"/>
    <mergeCell ref="D949:D957"/>
    <mergeCell ref="G949:R949"/>
    <mergeCell ref="G950:R950"/>
    <mergeCell ref="G951:R951"/>
    <mergeCell ref="G952:R952"/>
    <mergeCell ref="G953:R953"/>
    <mergeCell ref="G954:R954"/>
    <mergeCell ref="G955:R955"/>
    <mergeCell ref="G956:R956"/>
    <mergeCell ref="G957:R957"/>
    <mergeCell ref="G976:R976"/>
    <mergeCell ref="G977:R977"/>
    <mergeCell ref="G978:R978"/>
    <mergeCell ref="D980:D982"/>
    <mergeCell ref="G980:R980"/>
    <mergeCell ref="G981:R981"/>
    <mergeCell ref="G982:R982"/>
    <mergeCell ref="G966:R966"/>
    <mergeCell ref="G967:R967"/>
    <mergeCell ref="D969:D978"/>
    <mergeCell ref="G969:R969"/>
    <mergeCell ref="G970:R970"/>
    <mergeCell ref="G971:R971"/>
    <mergeCell ref="G972:R972"/>
    <mergeCell ref="G973:R973"/>
    <mergeCell ref="G974:R974"/>
    <mergeCell ref="G975:R975"/>
    <mergeCell ref="G1000:R1000"/>
    <mergeCell ref="G1001:R1001"/>
    <mergeCell ref="B1002:R1002"/>
    <mergeCell ref="C1003:R1003"/>
    <mergeCell ref="B1004:F1004"/>
    <mergeCell ref="D1005:D1009"/>
    <mergeCell ref="G1005:R1005"/>
    <mergeCell ref="G1006:R1006"/>
    <mergeCell ref="G1007:R1007"/>
    <mergeCell ref="G1008:R1008"/>
    <mergeCell ref="G993:R993"/>
    <mergeCell ref="G994:R994"/>
    <mergeCell ref="G996:R996"/>
    <mergeCell ref="G997:R997"/>
    <mergeCell ref="G998:R998"/>
    <mergeCell ref="G999:R999"/>
    <mergeCell ref="D984:D986"/>
    <mergeCell ref="G984:R984"/>
    <mergeCell ref="G985:R985"/>
    <mergeCell ref="G986:R986"/>
    <mergeCell ref="D988:D994"/>
    <mergeCell ref="G988:R988"/>
    <mergeCell ref="G989:R989"/>
    <mergeCell ref="G990:R990"/>
    <mergeCell ref="G991:R991"/>
    <mergeCell ref="G992:R992"/>
    <mergeCell ref="B1023:R1023"/>
    <mergeCell ref="B1024:R1024"/>
    <mergeCell ref="C1025:R1025"/>
    <mergeCell ref="B1026:F1026"/>
    <mergeCell ref="B1027:F1027"/>
    <mergeCell ref="G1028:R1028"/>
    <mergeCell ref="B1016:F1016"/>
    <mergeCell ref="D1017:D1022"/>
    <mergeCell ref="G1017:R1017"/>
    <mergeCell ref="G1018:R1018"/>
    <mergeCell ref="G1019:R1019"/>
    <mergeCell ref="G1020:R1020"/>
    <mergeCell ref="G1021:R1021"/>
    <mergeCell ref="G1022:R1022"/>
    <mergeCell ref="G1009:R1009"/>
    <mergeCell ref="B1010:F1010"/>
    <mergeCell ref="D1011:D1015"/>
    <mergeCell ref="G1011:R1011"/>
    <mergeCell ref="G1012:R1012"/>
    <mergeCell ref="G1013:R1013"/>
    <mergeCell ref="G1014:R1014"/>
    <mergeCell ref="G1015:R1015"/>
    <mergeCell ref="G1041:R1041"/>
    <mergeCell ref="G1042:R1042"/>
    <mergeCell ref="G1043:R1043"/>
    <mergeCell ref="G1044:R1044"/>
    <mergeCell ref="G1045:R1045"/>
    <mergeCell ref="G1046:R1046"/>
    <mergeCell ref="G1035:R1035"/>
    <mergeCell ref="G1036:R1036"/>
    <mergeCell ref="G1037:R1037"/>
    <mergeCell ref="G1038:R1038"/>
    <mergeCell ref="G1039:R1039"/>
    <mergeCell ref="G1040:R1040"/>
    <mergeCell ref="G1029:R1029"/>
    <mergeCell ref="G1030:R1030"/>
    <mergeCell ref="G1031:R1031"/>
    <mergeCell ref="G1032:R1032"/>
    <mergeCell ref="G1033:R1033"/>
    <mergeCell ref="G1034:R1034"/>
    <mergeCell ref="G1059:R1059"/>
    <mergeCell ref="G1060:R1060"/>
    <mergeCell ref="G1061:R1061"/>
    <mergeCell ref="G1062:R1062"/>
    <mergeCell ref="G1063:R1063"/>
    <mergeCell ref="G1064:R1064"/>
    <mergeCell ref="G1053:R1053"/>
    <mergeCell ref="G1054:R1054"/>
    <mergeCell ref="G1055:R1055"/>
    <mergeCell ref="G1056:R1056"/>
    <mergeCell ref="G1057:R1057"/>
    <mergeCell ref="G1058:R1058"/>
    <mergeCell ref="G1047:R1047"/>
    <mergeCell ref="B1048:F1048"/>
    <mergeCell ref="B1049:F1049"/>
    <mergeCell ref="G1050:R1050"/>
    <mergeCell ref="G1051:R1051"/>
    <mergeCell ref="G1052:R1052"/>
    <mergeCell ref="G1077:R1077"/>
    <mergeCell ref="G1078:R1078"/>
    <mergeCell ref="G1079:R1079"/>
    <mergeCell ref="G1080:R1080"/>
    <mergeCell ref="G1081:R1081"/>
    <mergeCell ref="G1082:R1082"/>
    <mergeCell ref="G1071:R1071"/>
    <mergeCell ref="G1072:R1072"/>
    <mergeCell ref="G1073:R1073"/>
    <mergeCell ref="G1074:R1074"/>
    <mergeCell ref="G1075:R1075"/>
    <mergeCell ref="G1076:R1076"/>
    <mergeCell ref="G1065:R1065"/>
    <mergeCell ref="G1066:R1066"/>
    <mergeCell ref="G1067:R1067"/>
    <mergeCell ref="G1068:R1068"/>
    <mergeCell ref="G1069:R1069"/>
    <mergeCell ref="G1070:R1070"/>
    <mergeCell ref="G1095:R1095"/>
    <mergeCell ref="G1096:R1096"/>
    <mergeCell ref="G1097:R1097"/>
    <mergeCell ref="G1098:R1098"/>
    <mergeCell ref="G1099:R1099"/>
    <mergeCell ref="G1100:R1100"/>
    <mergeCell ref="G1089:R1089"/>
    <mergeCell ref="G1090:R1090"/>
    <mergeCell ref="G1091:R1091"/>
    <mergeCell ref="B1092:F1092"/>
    <mergeCell ref="G1093:R1093"/>
    <mergeCell ref="G1094:R1094"/>
    <mergeCell ref="G1083:R1083"/>
    <mergeCell ref="G1084:R1084"/>
    <mergeCell ref="G1085:R1085"/>
    <mergeCell ref="G1086:R1086"/>
    <mergeCell ref="G1087:R1087"/>
    <mergeCell ref="G1088:R1088"/>
    <mergeCell ref="G1113:R1113"/>
    <mergeCell ref="G1114:R1114"/>
    <mergeCell ref="G1115:R1115"/>
    <mergeCell ref="G1116:R1116"/>
    <mergeCell ref="G1117:R1117"/>
    <mergeCell ref="G1118:R1118"/>
    <mergeCell ref="G1107:R1107"/>
    <mergeCell ref="G1108:R1108"/>
    <mergeCell ref="G1109:R1109"/>
    <mergeCell ref="G1110:R1110"/>
    <mergeCell ref="G1111:R1111"/>
    <mergeCell ref="G1112:R1112"/>
    <mergeCell ref="G1101:R1101"/>
    <mergeCell ref="G1102:R1102"/>
    <mergeCell ref="G1103:R1103"/>
    <mergeCell ref="G1104:R1104"/>
    <mergeCell ref="G1105:R1105"/>
    <mergeCell ref="G1106:R1106"/>
    <mergeCell ref="G1131:R1131"/>
    <mergeCell ref="G1132:R1132"/>
    <mergeCell ref="G1133:R1133"/>
    <mergeCell ref="G1134:R1134"/>
    <mergeCell ref="G1135:R1135"/>
    <mergeCell ref="G1136:R1136"/>
    <mergeCell ref="G1125:R1125"/>
    <mergeCell ref="G1126:R1126"/>
    <mergeCell ref="G1127:R1127"/>
    <mergeCell ref="G1128:R1128"/>
    <mergeCell ref="G1129:R1129"/>
    <mergeCell ref="G1130:R1130"/>
    <mergeCell ref="G1119:R1119"/>
    <mergeCell ref="G1120:R1120"/>
    <mergeCell ref="G1121:R1121"/>
    <mergeCell ref="G1122:R1122"/>
    <mergeCell ref="G1123:R1123"/>
    <mergeCell ref="G1124:R1124"/>
    <mergeCell ref="G1158:R1158"/>
    <mergeCell ref="G1159:R1159"/>
    <mergeCell ref="G1160:R1160"/>
    <mergeCell ref="G1149:R1149"/>
    <mergeCell ref="G1150:R1150"/>
    <mergeCell ref="G1151:R1151"/>
    <mergeCell ref="G1152:R1152"/>
    <mergeCell ref="G1153:R1153"/>
    <mergeCell ref="G1154:R1154"/>
    <mergeCell ref="G1143:R1143"/>
    <mergeCell ref="G1144:R1144"/>
    <mergeCell ref="G1145:R1145"/>
    <mergeCell ref="G1146:R1146"/>
    <mergeCell ref="G1147:R1147"/>
    <mergeCell ref="G1148:R1148"/>
    <mergeCell ref="G1137:R1137"/>
    <mergeCell ref="G1138:R1138"/>
    <mergeCell ref="G1139:R1139"/>
    <mergeCell ref="G1140:R1140"/>
    <mergeCell ref="G1141:R1141"/>
    <mergeCell ref="G1142:R1142"/>
    <mergeCell ref="G311:R311"/>
    <mergeCell ref="G312:R312"/>
    <mergeCell ref="G313:R313"/>
    <mergeCell ref="G315:R315"/>
    <mergeCell ref="G316:R316"/>
    <mergeCell ref="G317:R317"/>
    <mergeCell ref="G302:R302"/>
    <mergeCell ref="B298:R298"/>
    <mergeCell ref="D299:R299"/>
    <mergeCell ref="G1173:R1173"/>
    <mergeCell ref="G1174:R1174"/>
    <mergeCell ref="G1167:R1167"/>
    <mergeCell ref="G1168:R1168"/>
    <mergeCell ref="G1169:R1169"/>
    <mergeCell ref="G1170:R1170"/>
    <mergeCell ref="G1171:R1171"/>
    <mergeCell ref="G1172:R1172"/>
    <mergeCell ref="G1161:R1161"/>
    <mergeCell ref="G1162:R1162"/>
    <mergeCell ref="G1163:R1163"/>
    <mergeCell ref="G1164:R1164"/>
    <mergeCell ref="G1165:R1165"/>
    <mergeCell ref="G1166:R1166"/>
    <mergeCell ref="G1155:R1155"/>
    <mergeCell ref="G1156:R1156"/>
    <mergeCell ref="G1157:R1157"/>
    <mergeCell ref="E885:F885"/>
    <mergeCell ref="G885:R885"/>
    <mergeCell ref="E886:F886"/>
    <mergeCell ref="G886:R886"/>
    <mergeCell ref="E887:F887"/>
    <mergeCell ref="G887:R887"/>
    <mergeCell ref="E888:F888"/>
    <mergeCell ref="G888:R888"/>
    <mergeCell ref="E889:F889"/>
    <mergeCell ref="G889:R889"/>
    <mergeCell ref="E890:F890"/>
    <mergeCell ref="G890:R890"/>
    <mergeCell ref="E891:F891"/>
    <mergeCell ref="G891:R891"/>
    <mergeCell ref="E892:F892"/>
    <mergeCell ref="G892:R892"/>
    <mergeCell ref="E893:F893"/>
    <mergeCell ref="G893:R893"/>
    <mergeCell ref="E894:F894"/>
    <mergeCell ref="G894:R894"/>
    <mergeCell ref="E895:F895"/>
    <mergeCell ref="G895:R895"/>
    <mergeCell ref="E896:F896"/>
    <mergeCell ref="G896:R896"/>
    <mergeCell ref="E897:F897"/>
    <mergeCell ref="G897:R897"/>
    <mergeCell ref="E898:F898"/>
    <mergeCell ref="G898:R898"/>
    <mergeCell ref="E899:F899"/>
    <mergeCell ref="G899:R899"/>
    <mergeCell ref="E900:F900"/>
    <mergeCell ref="G900:R900"/>
    <mergeCell ref="E901:F901"/>
    <mergeCell ref="G901:R901"/>
    <mergeCell ref="E902:F902"/>
    <mergeCell ref="G902:R902"/>
    <mergeCell ref="E903:F903"/>
    <mergeCell ref="G903:R903"/>
    <mergeCell ref="E904:F904"/>
    <mergeCell ref="G904:R904"/>
    <mergeCell ref="E905:F905"/>
    <mergeCell ref="G905:R905"/>
    <mergeCell ref="E915:F915"/>
    <mergeCell ref="G915:R915"/>
    <mergeCell ref="E916:F916"/>
    <mergeCell ref="G916:R916"/>
    <mergeCell ref="E917:F917"/>
    <mergeCell ref="G917:R917"/>
    <mergeCell ref="E918:F918"/>
    <mergeCell ref="G918:R918"/>
    <mergeCell ref="E919:F919"/>
    <mergeCell ref="G919:R919"/>
    <mergeCell ref="E906:F906"/>
    <mergeCell ref="G906:R906"/>
    <mergeCell ref="E907:F907"/>
    <mergeCell ref="G907:R907"/>
    <mergeCell ref="E908:F908"/>
    <mergeCell ref="G908:R908"/>
    <mergeCell ref="E909:F909"/>
    <mergeCell ref="G909:R909"/>
    <mergeCell ref="E910:F910"/>
    <mergeCell ref="G910:R910"/>
    <mergeCell ref="E911:F911"/>
    <mergeCell ref="G911:R911"/>
    <mergeCell ref="E912:F912"/>
    <mergeCell ref="G912:R912"/>
    <mergeCell ref="E913:F913"/>
    <mergeCell ref="G913:R913"/>
    <mergeCell ref="E914:F914"/>
    <mergeCell ref="G914:R914"/>
  </mergeCells>
  <conditionalFormatting sqref="B178">
    <cfRule type="duplicateValues" dxfId="78" priority="15"/>
  </conditionalFormatting>
  <conditionalFormatting sqref="B178">
    <cfRule type="duplicateValues" dxfId="77" priority="14"/>
  </conditionalFormatting>
  <conditionalFormatting sqref="B182:B183">
    <cfRule type="duplicateValues" dxfId="76" priority="13"/>
  </conditionalFormatting>
  <conditionalFormatting sqref="B182">
    <cfRule type="duplicateValues" dxfId="75" priority="12"/>
  </conditionalFormatting>
  <conditionalFormatting sqref="B183">
    <cfRule type="duplicateValues" dxfId="74" priority="11"/>
  </conditionalFormatting>
  <conditionalFormatting sqref="B180">
    <cfRule type="duplicateValues" dxfId="73" priority="10"/>
  </conditionalFormatting>
  <conditionalFormatting sqref="B181">
    <cfRule type="duplicateValues" dxfId="72" priority="9"/>
  </conditionalFormatting>
  <conditionalFormatting sqref="B186">
    <cfRule type="duplicateValues" dxfId="71" priority="8"/>
  </conditionalFormatting>
  <conditionalFormatting sqref="B187">
    <cfRule type="duplicateValues" dxfId="70" priority="7"/>
  </conditionalFormatting>
  <conditionalFormatting sqref="B189">
    <cfRule type="duplicateValues" dxfId="69" priority="6"/>
  </conditionalFormatting>
  <conditionalFormatting sqref="B190">
    <cfRule type="duplicateValues" dxfId="68" priority="5"/>
  </conditionalFormatting>
  <conditionalFormatting sqref="B192">
    <cfRule type="duplicateValues" dxfId="67" priority="2"/>
  </conditionalFormatting>
  <conditionalFormatting sqref="B176:B177">
    <cfRule type="duplicateValues" dxfId="66" priority="35"/>
  </conditionalFormatting>
  <printOptions horizontalCentered="1"/>
  <pageMargins left="0.7" right="0.7" top="0.75" bottom="0.75" header="0.3" footer="0.3"/>
  <pageSetup paperSize="9" scale="40" orientation="landscape" r:id="rId1"/>
  <headerFooter>
    <oddFooter>Page &amp;P&amp;R&amp;F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46"/>
  <sheetViews>
    <sheetView view="pageBreakPreview" zoomScaleNormal="85" zoomScaleSheetLayoutView="100" workbookViewId="0">
      <pane xSplit="4" ySplit="7" topLeftCell="E54" activePane="bottomRight" state="frozen"/>
      <selection pane="topRight" activeCell="E1" sqref="E1"/>
      <selection pane="bottomLeft" activeCell="A8" sqref="A8"/>
      <selection pane="bottomRight" sqref="A1:XFD1048576"/>
    </sheetView>
  </sheetViews>
  <sheetFormatPr defaultRowHeight="16.5"/>
  <cols>
    <col min="1" max="1" width="6.5703125" style="1815" customWidth="1"/>
    <col min="2" max="2" width="39.42578125" style="2097" customWidth="1"/>
    <col min="3" max="3" width="9.140625" style="1815"/>
    <col min="4" max="4" width="23.28515625" style="1802" customWidth="1"/>
    <col min="5" max="5" width="15" style="2097" customWidth="1"/>
    <col min="6" max="6" width="16.5703125" style="2097" customWidth="1"/>
    <col min="7" max="8" width="14.5703125" style="2097" customWidth="1"/>
    <col min="9" max="10" width="15.85546875" style="2097" customWidth="1"/>
    <col min="11" max="11" width="16.5703125" style="2097" customWidth="1"/>
    <col min="12" max="12" width="19.140625" style="1814" customWidth="1"/>
    <col min="13" max="14" width="15" style="2097" customWidth="1"/>
    <col min="15" max="18" width="16" style="2097" customWidth="1"/>
    <col min="19" max="22" width="9.140625" style="2097"/>
    <col min="23" max="23" width="11.5703125" style="2097" bestFit="1" customWidth="1"/>
    <col min="24" max="16384" width="9.140625" style="2097"/>
  </cols>
  <sheetData>
    <row r="1" spans="1:18">
      <c r="A1" s="1965"/>
      <c r="B1" s="3643" t="s">
        <v>2270</v>
      </c>
      <c r="C1" s="3643"/>
      <c r="D1" s="3643"/>
      <c r="E1" s="3643"/>
      <c r="F1" s="3643"/>
      <c r="G1" s="3643"/>
      <c r="H1" s="3643"/>
      <c r="I1" s="3643"/>
      <c r="J1" s="3643"/>
      <c r="K1" s="3643"/>
      <c r="L1" s="3643"/>
      <c r="M1" s="3643"/>
      <c r="N1" s="3643"/>
      <c r="O1" s="3643"/>
      <c r="P1" s="3643"/>
      <c r="Q1" s="3643"/>
      <c r="R1" s="3643"/>
    </row>
    <row r="2" spans="1:18">
      <c r="A2" s="2745" t="s">
        <v>3084</v>
      </c>
      <c r="B2" s="3644"/>
      <c r="C2" s="3644"/>
      <c r="D2" s="3644"/>
      <c r="E2" s="3644"/>
      <c r="F2" s="3644"/>
      <c r="G2" s="3644"/>
      <c r="H2" s="3644"/>
      <c r="I2" s="3644"/>
      <c r="J2" s="3644"/>
      <c r="K2" s="3644"/>
      <c r="L2" s="3644"/>
      <c r="M2" s="3644"/>
      <c r="N2" s="3644"/>
      <c r="O2" s="3644"/>
      <c r="P2" s="3644"/>
      <c r="Q2" s="3644"/>
      <c r="R2" s="3644"/>
    </row>
    <row r="3" spans="1:18">
      <c r="A3" s="1966"/>
      <c r="B3" s="3645" t="s">
        <v>3085</v>
      </c>
      <c r="C3" s="3645"/>
      <c r="D3" s="3645"/>
      <c r="E3" s="3645"/>
      <c r="F3" s="3645"/>
      <c r="G3" s="3645"/>
      <c r="H3" s="3645"/>
      <c r="I3" s="3645"/>
      <c r="J3" s="3645"/>
      <c r="K3" s="3645"/>
      <c r="L3" s="3645"/>
      <c r="M3" s="3645"/>
      <c r="N3" s="3645"/>
      <c r="O3" s="3645"/>
      <c r="P3" s="3645"/>
      <c r="Q3" s="3645"/>
      <c r="R3" s="3645"/>
    </row>
    <row r="4" spans="1:18">
      <c r="A4" s="1966"/>
      <c r="B4" s="2282"/>
      <c r="C4" s="1967"/>
      <c r="D4" s="2282"/>
      <c r="E4" s="2282"/>
      <c r="F4" s="2282"/>
      <c r="G4" s="2282"/>
      <c r="H4" s="2282"/>
      <c r="I4" s="2282"/>
      <c r="J4" s="2282"/>
      <c r="K4" s="2282"/>
      <c r="L4" s="2283"/>
      <c r="M4" s="2282"/>
      <c r="N4" s="2282"/>
      <c r="O4" s="2282"/>
      <c r="P4" s="3646" t="s">
        <v>1609</v>
      </c>
      <c r="Q4" s="3646"/>
      <c r="R4" s="3646"/>
    </row>
    <row r="5" spans="1:18" s="1815" customFormat="1" ht="25.5" customHeight="1">
      <c r="A5" s="3629" t="s">
        <v>0</v>
      </c>
      <c r="B5" s="3629" t="s">
        <v>1605</v>
      </c>
      <c r="C5" s="3629" t="s">
        <v>1289</v>
      </c>
      <c r="D5" s="3629" t="s">
        <v>1521</v>
      </c>
      <c r="E5" s="3647" t="s">
        <v>1326</v>
      </c>
      <c r="F5" s="3647"/>
      <c r="G5" s="3647"/>
      <c r="H5" s="3647"/>
      <c r="I5" s="3647"/>
      <c r="J5" s="3647"/>
      <c r="K5" s="3647"/>
      <c r="L5" s="3647"/>
      <c r="M5" s="3647"/>
      <c r="N5" s="3647"/>
      <c r="O5" s="3647"/>
      <c r="P5" s="3647"/>
      <c r="Q5" s="3647"/>
      <c r="R5" s="3647"/>
    </row>
    <row r="6" spans="1:18" s="1815" customFormat="1" ht="90" customHeight="1">
      <c r="A6" s="3629"/>
      <c r="B6" s="3629"/>
      <c r="C6" s="3629"/>
      <c r="D6" s="3629"/>
      <c r="E6" s="2284" t="s">
        <v>1341</v>
      </c>
      <c r="F6" s="2284" t="s">
        <v>1342</v>
      </c>
      <c r="G6" s="2284" t="s">
        <v>1280</v>
      </c>
      <c r="H6" s="1968" t="s">
        <v>1295</v>
      </c>
      <c r="I6" s="2284" t="s">
        <v>1281</v>
      </c>
      <c r="J6" s="1969" t="s">
        <v>1283</v>
      </c>
      <c r="K6" s="2284" t="s">
        <v>1282</v>
      </c>
      <c r="L6" s="1969" t="s">
        <v>1279</v>
      </c>
      <c r="M6" s="1969" t="s">
        <v>1284</v>
      </c>
      <c r="N6" s="1969" t="s">
        <v>1285</v>
      </c>
      <c r="O6" s="1969" t="s">
        <v>1286</v>
      </c>
      <c r="P6" s="1969" t="s">
        <v>1523</v>
      </c>
      <c r="Q6" s="1969" t="s">
        <v>1287</v>
      </c>
      <c r="R6" s="1968" t="s">
        <v>1288</v>
      </c>
    </row>
    <row r="7" spans="1:18" s="1802" customFormat="1" ht="31.5" customHeight="1">
      <c r="A7" s="2278"/>
      <c r="B7" s="2278" t="s">
        <v>1623</v>
      </c>
      <c r="C7" s="2278" t="s">
        <v>1624</v>
      </c>
      <c r="D7" s="2278" t="s">
        <v>1625</v>
      </c>
      <c r="E7" s="2278" t="s">
        <v>1626</v>
      </c>
      <c r="F7" s="2278" t="s">
        <v>1627</v>
      </c>
      <c r="G7" s="2278">
        <v>1</v>
      </c>
      <c r="H7" s="2278">
        <v>2</v>
      </c>
      <c r="I7" s="2278">
        <v>3</v>
      </c>
      <c r="J7" s="2278">
        <v>4</v>
      </c>
      <c r="K7" s="2278">
        <v>5</v>
      </c>
      <c r="L7" s="2278">
        <v>6</v>
      </c>
      <c r="M7" s="2278">
        <v>7</v>
      </c>
      <c r="N7" s="2278">
        <v>8</v>
      </c>
      <c r="O7" s="2278">
        <v>9</v>
      </c>
      <c r="P7" s="2278">
        <v>10</v>
      </c>
      <c r="Q7" s="2278">
        <v>11</v>
      </c>
      <c r="R7" s="2278">
        <v>12</v>
      </c>
    </row>
    <row r="8" spans="1:18" ht="26.25" customHeight="1">
      <c r="A8" s="2278" t="s">
        <v>1839</v>
      </c>
      <c r="B8" s="1970" t="s">
        <v>1840</v>
      </c>
      <c r="C8" s="2288"/>
      <c r="D8" s="1971"/>
      <c r="E8" s="1972"/>
      <c r="F8" s="1972"/>
      <c r="G8" s="1972"/>
      <c r="H8" s="1972"/>
      <c r="I8" s="1972"/>
      <c r="J8" s="1972"/>
      <c r="K8" s="1972"/>
      <c r="L8" s="1973"/>
      <c r="M8" s="1972"/>
      <c r="N8" s="1972"/>
      <c r="O8" s="1972"/>
      <c r="P8" s="1972"/>
      <c r="Q8" s="1972"/>
      <c r="R8" s="1972"/>
    </row>
    <row r="9" spans="1:18" ht="90.75" customHeight="1">
      <c r="A9" s="3629">
        <v>1</v>
      </c>
      <c r="B9" s="3636" t="s">
        <v>2521</v>
      </c>
      <c r="C9" s="3636"/>
      <c r="D9" s="3636"/>
      <c r="E9" s="3636"/>
      <c r="F9" s="3636"/>
      <c r="G9" s="3636"/>
      <c r="H9" s="3636"/>
      <c r="I9" s="3636"/>
      <c r="J9" s="3636"/>
      <c r="K9" s="3636"/>
      <c r="L9" s="3636"/>
      <c r="M9" s="3636"/>
      <c r="N9" s="3636"/>
      <c r="O9" s="3636"/>
      <c r="P9" s="3636"/>
      <c r="Q9" s="3636"/>
      <c r="R9" s="3636"/>
    </row>
    <row r="10" spans="1:18" ht="32.25" customHeight="1">
      <c r="A10" s="3629"/>
      <c r="B10" s="3642" t="s">
        <v>1838</v>
      </c>
      <c r="C10" s="3642"/>
      <c r="D10" s="3642"/>
      <c r="E10" s="3642"/>
      <c r="F10" s="3642"/>
      <c r="G10" s="3642"/>
      <c r="H10" s="3642"/>
      <c r="I10" s="3642"/>
      <c r="J10" s="3642"/>
      <c r="K10" s="3642"/>
      <c r="L10" s="3642"/>
      <c r="M10" s="3642"/>
      <c r="N10" s="3642"/>
      <c r="O10" s="3642"/>
      <c r="P10" s="3642"/>
      <c r="Q10" s="3642"/>
      <c r="R10" s="3642"/>
    </row>
    <row r="11" spans="1:18" ht="46.5" customHeight="1">
      <c r="A11" s="2278">
        <v>2</v>
      </c>
      <c r="B11" s="3631" t="s">
        <v>3006</v>
      </c>
      <c r="C11" s="3631"/>
      <c r="D11" s="3631"/>
      <c r="E11" s="3631"/>
      <c r="F11" s="3631"/>
      <c r="G11" s="3631"/>
      <c r="H11" s="3631"/>
      <c r="I11" s="3631"/>
      <c r="J11" s="3631"/>
      <c r="K11" s="3631"/>
      <c r="L11" s="3631"/>
      <c r="M11" s="3631"/>
      <c r="N11" s="3631"/>
      <c r="O11" s="3631"/>
      <c r="P11" s="3631"/>
      <c r="Q11" s="3631"/>
      <c r="R11" s="3631"/>
    </row>
    <row r="12" spans="1:18" ht="29.25" customHeight="1">
      <c r="A12" s="2278"/>
      <c r="B12" s="2285"/>
      <c r="C12" s="2278"/>
      <c r="D12" s="2278"/>
      <c r="E12" s="2285"/>
      <c r="F12" s="2285"/>
      <c r="G12" s="3629" t="s">
        <v>1359</v>
      </c>
      <c r="H12" s="3629"/>
      <c r="I12" s="3629"/>
      <c r="J12" s="3629"/>
      <c r="K12" s="3629"/>
      <c r="L12" s="3629"/>
      <c r="M12" s="3629"/>
      <c r="N12" s="3629"/>
      <c r="O12" s="3629"/>
      <c r="P12" s="3629"/>
      <c r="Q12" s="3629"/>
      <c r="R12" s="3629"/>
    </row>
    <row r="13" spans="1:18" ht="59.25" customHeight="1">
      <c r="A13" s="2288"/>
      <c r="B13" s="2279" t="s">
        <v>1522</v>
      </c>
      <c r="C13" s="2288" t="s">
        <v>28</v>
      </c>
      <c r="D13" s="2288" t="s">
        <v>2277</v>
      </c>
      <c r="E13" s="1974"/>
      <c r="F13" s="1974"/>
      <c r="G13" s="1975">
        <f>100000/1.1</f>
        <v>90909.090909090897</v>
      </c>
      <c r="H13" s="1975"/>
      <c r="I13" s="1975"/>
      <c r="J13" s="1975">
        <f>G13</f>
        <v>90909.090909090897</v>
      </c>
      <c r="K13" s="1975">
        <f>G13</f>
        <v>90909.090909090897</v>
      </c>
      <c r="L13" s="1974"/>
      <c r="M13" s="2290">
        <f>G13</f>
        <v>90909.090909090897</v>
      </c>
      <c r="N13" s="1975">
        <f>G13</f>
        <v>90909.090909090897</v>
      </c>
      <c r="O13" s="1975">
        <f>G13</f>
        <v>90909.090909090897</v>
      </c>
      <c r="P13" s="1975">
        <f>G13</f>
        <v>90909.090909090897</v>
      </c>
      <c r="Q13" s="1975">
        <f>G13</f>
        <v>90909.090909090897</v>
      </c>
      <c r="R13" s="1975"/>
    </row>
    <row r="14" spans="1:18" ht="57" customHeight="1">
      <c r="A14" s="2278">
        <v>3</v>
      </c>
      <c r="B14" s="3631" t="s">
        <v>3012</v>
      </c>
      <c r="C14" s="3631"/>
      <c r="D14" s="3631"/>
      <c r="E14" s="3631"/>
      <c r="F14" s="3631"/>
      <c r="G14" s="3631"/>
      <c r="H14" s="3631"/>
      <c r="I14" s="3631"/>
      <c r="J14" s="3631"/>
      <c r="K14" s="3631"/>
      <c r="L14" s="3631"/>
      <c r="M14" s="3631"/>
      <c r="N14" s="3631"/>
      <c r="O14" s="3631"/>
      <c r="P14" s="3631"/>
      <c r="Q14" s="3631"/>
      <c r="R14" s="3631"/>
    </row>
    <row r="15" spans="1:18" ht="33" customHeight="1">
      <c r="A15" s="2288"/>
      <c r="B15" s="2281"/>
      <c r="C15" s="2278"/>
      <c r="D15" s="2281"/>
      <c r="E15" s="2281"/>
      <c r="F15" s="2281"/>
      <c r="G15" s="3637" t="s">
        <v>3112</v>
      </c>
      <c r="H15" s="3637"/>
      <c r="I15" s="3637"/>
      <c r="J15" s="3637"/>
      <c r="K15" s="3637"/>
      <c r="L15" s="3637"/>
      <c r="M15" s="3637"/>
      <c r="N15" s="3637"/>
      <c r="O15" s="3637"/>
      <c r="P15" s="3637"/>
      <c r="Q15" s="3637"/>
      <c r="R15" s="3637"/>
    </row>
    <row r="16" spans="1:18" ht="60.75" customHeight="1">
      <c r="A16" s="2288"/>
      <c r="B16" s="2279" t="s">
        <v>2040</v>
      </c>
      <c r="C16" s="2288" t="s">
        <v>2031</v>
      </c>
      <c r="D16" s="3623" t="s">
        <v>2027</v>
      </c>
      <c r="E16" s="1975">
        <f>1453091/1.08</f>
        <v>1345454.6296296294</v>
      </c>
      <c r="F16" s="2281"/>
      <c r="G16" s="1975"/>
      <c r="H16" s="1975"/>
      <c r="I16" s="1975"/>
      <c r="J16" s="1975"/>
      <c r="K16" s="1975"/>
      <c r="L16" s="1975"/>
      <c r="M16" s="1975"/>
      <c r="N16" s="1975"/>
      <c r="O16" s="1975"/>
      <c r="P16" s="1975"/>
      <c r="Q16" s="1975"/>
      <c r="R16" s="1975"/>
    </row>
    <row r="17" spans="1:19" ht="60.75" customHeight="1">
      <c r="A17" s="2288"/>
      <c r="B17" s="2279" t="s">
        <v>2041</v>
      </c>
      <c r="C17" s="2288" t="s">
        <v>2031</v>
      </c>
      <c r="D17" s="3623"/>
      <c r="E17" s="1974">
        <f>1423636/1.08</f>
        <v>1318181.4814814813</v>
      </c>
      <c r="F17" s="1974"/>
      <c r="G17" s="1975"/>
      <c r="H17" s="1975"/>
      <c r="I17" s="1975"/>
      <c r="J17" s="1975"/>
      <c r="K17" s="1975"/>
      <c r="L17" s="1975"/>
      <c r="M17" s="1975"/>
      <c r="N17" s="1975"/>
      <c r="O17" s="1975"/>
      <c r="P17" s="1975"/>
      <c r="Q17" s="1975"/>
      <c r="R17" s="1975"/>
    </row>
    <row r="18" spans="1:19" ht="51.75" hidden="1" customHeight="1">
      <c r="A18" s="2278">
        <v>4</v>
      </c>
      <c r="B18" s="3631" t="s">
        <v>1935</v>
      </c>
      <c r="C18" s="3631"/>
      <c r="D18" s="3631"/>
      <c r="E18" s="3631"/>
      <c r="F18" s="3631"/>
      <c r="G18" s="3631"/>
      <c r="H18" s="3631"/>
      <c r="I18" s="3631"/>
      <c r="J18" s="3631"/>
      <c r="K18" s="3631"/>
      <c r="L18" s="3631"/>
      <c r="M18" s="3631"/>
      <c r="N18" s="3631"/>
      <c r="O18" s="3631"/>
      <c r="P18" s="3631"/>
      <c r="Q18" s="3631"/>
      <c r="R18" s="3631"/>
    </row>
    <row r="19" spans="1:19" ht="36.75" hidden="1" customHeight="1">
      <c r="A19" s="2278"/>
      <c r="B19" s="2285"/>
      <c r="C19" s="2278"/>
      <c r="D19" s="2278"/>
      <c r="E19" s="2285"/>
      <c r="F19" s="2285"/>
      <c r="G19" s="3629" t="s">
        <v>1934</v>
      </c>
      <c r="H19" s="3629"/>
      <c r="I19" s="3629"/>
      <c r="J19" s="3629"/>
      <c r="K19" s="3629"/>
      <c r="L19" s="3629"/>
      <c r="M19" s="3629"/>
      <c r="N19" s="3629"/>
      <c r="O19" s="3629"/>
      <c r="P19" s="3629"/>
      <c r="Q19" s="3629"/>
      <c r="R19" s="3629"/>
    </row>
    <row r="20" spans="1:19" ht="90.75" hidden="1" customHeight="1">
      <c r="A20" s="2288"/>
      <c r="B20" s="2279" t="s">
        <v>1933</v>
      </c>
      <c r="C20" s="2288" t="s">
        <v>13</v>
      </c>
      <c r="D20" s="2280" t="s">
        <v>1936</v>
      </c>
      <c r="E20" s="1974"/>
      <c r="F20" s="1974"/>
      <c r="G20" s="1975">
        <v>1855000</v>
      </c>
      <c r="H20" s="1975">
        <v>1900000</v>
      </c>
      <c r="I20" s="1975">
        <v>1900000</v>
      </c>
      <c r="J20" s="1975">
        <v>1970000</v>
      </c>
      <c r="K20" s="1975">
        <v>1900000</v>
      </c>
      <c r="L20" s="1974">
        <v>2000000</v>
      </c>
      <c r="M20" s="2290">
        <v>1940000</v>
      </c>
      <c r="N20" s="1975"/>
      <c r="O20" s="1975"/>
      <c r="P20" s="1975"/>
      <c r="Q20" s="1975">
        <v>1820000</v>
      </c>
      <c r="R20" s="1975"/>
    </row>
    <row r="21" spans="1:19" ht="51.75" customHeight="1">
      <c r="A21" s="2278">
        <v>4</v>
      </c>
      <c r="B21" s="3631" t="s">
        <v>2396</v>
      </c>
      <c r="C21" s="3631"/>
      <c r="D21" s="3631"/>
      <c r="E21" s="3631"/>
      <c r="F21" s="3631"/>
      <c r="G21" s="3631"/>
      <c r="H21" s="3631"/>
      <c r="I21" s="3631"/>
      <c r="J21" s="3631"/>
      <c r="K21" s="3631"/>
      <c r="L21" s="3631"/>
      <c r="M21" s="3631"/>
      <c r="N21" s="3631"/>
      <c r="O21" s="3631"/>
      <c r="P21" s="3631"/>
      <c r="Q21" s="3631"/>
      <c r="R21" s="3631"/>
    </row>
    <row r="22" spans="1:19" ht="36.75" customHeight="1">
      <c r="A22" s="2278"/>
      <c r="B22" s="2285"/>
      <c r="C22" s="2278"/>
      <c r="D22" s="2278"/>
      <c r="E22" s="2285"/>
      <c r="F22" s="2285"/>
      <c r="G22" s="3629" t="s">
        <v>2399</v>
      </c>
      <c r="H22" s="3629"/>
      <c r="I22" s="3629"/>
      <c r="J22" s="3629"/>
      <c r="K22" s="3629"/>
      <c r="L22" s="3629"/>
      <c r="M22" s="3629"/>
      <c r="N22" s="3629"/>
      <c r="O22" s="3629"/>
      <c r="P22" s="3629"/>
      <c r="Q22" s="3629"/>
      <c r="R22" s="3629"/>
    </row>
    <row r="23" spans="1:19" ht="33" customHeight="1">
      <c r="A23" s="2288"/>
      <c r="B23" s="2279" t="s">
        <v>2397</v>
      </c>
      <c r="C23" s="2288" t="s">
        <v>2398</v>
      </c>
      <c r="D23" s="2280"/>
      <c r="E23" s="1974"/>
      <c r="F23" s="1974"/>
      <c r="G23" s="1975">
        <v>95000</v>
      </c>
      <c r="H23" s="1975"/>
      <c r="I23" s="1975"/>
      <c r="J23" s="1975">
        <v>95000</v>
      </c>
      <c r="K23" s="1975"/>
      <c r="L23" s="1974"/>
      <c r="M23" s="2290"/>
      <c r="N23" s="1975">
        <v>95000</v>
      </c>
      <c r="O23" s="1975">
        <v>95000</v>
      </c>
      <c r="P23" s="1975">
        <v>95000</v>
      </c>
      <c r="Q23" s="1975">
        <v>95000</v>
      </c>
      <c r="R23" s="1975">
        <v>95000</v>
      </c>
    </row>
    <row r="24" spans="1:19" ht="37.5" customHeight="1">
      <c r="A24" s="2278" t="s">
        <v>128</v>
      </c>
      <c r="B24" s="3625" t="s">
        <v>2100</v>
      </c>
      <c r="C24" s="3625"/>
      <c r="D24" s="2280"/>
      <c r="E24" s="1974"/>
      <c r="F24" s="1974"/>
      <c r="G24" s="1975"/>
      <c r="H24" s="1975"/>
      <c r="I24" s="1975"/>
      <c r="J24" s="1975"/>
      <c r="K24" s="1975"/>
      <c r="L24" s="1974"/>
      <c r="M24" s="2290"/>
      <c r="N24" s="1975"/>
      <c r="O24" s="1975"/>
      <c r="P24" s="1975"/>
      <c r="Q24" s="1975"/>
      <c r="R24" s="1975"/>
    </row>
    <row r="25" spans="1:19" ht="53.25" customHeight="1">
      <c r="A25" s="2278">
        <v>1</v>
      </c>
      <c r="B25" s="3631" t="s">
        <v>2996</v>
      </c>
      <c r="C25" s="3631"/>
      <c r="D25" s="3631"/>
      <c r="E25" s="3631"/>
      <c r="F25" s="3631"/>
      <c r="G25" s="3631"/>
      <c r="H25" s="3631"/>
      <c r="I25" s="3631"/>
      <c r="J25" s="3631"/>
      <c r="K25" s="3631"/>
      <c r="L25" s="3631"/>
      <c r="M25" s="3631"/>
      <c r="N25" s="3631"/>
      <c r="O25" s="3631"/>
      <c r="P25" s="3631"/>
      <c r="Q25" s="3631"/>
      <c r="R25" s="3631"/>
      <c r="S25" s="2275"/>
    </row>
    <row r="26" spans="1:19" ht="26.25" customHeight="1">
      <c r="A26" s="2288"/>
      <c r="B26" s="2281"/>
      <c r="C26" s="2278"/>
      <c r="D26" s="2281"/>
      <c r="E26" s="3629" t="s">
        <v>3140</v>
      </c>
      <c r="F26" s="3629"/>
      <c r="G26" s="3629"/>
      <c r="H26" s="3629"/>
      <c r="I26" s="3629"/>
      <c r="J26" s="3629"/>
      <c r="K26" s="3629"/>
      <c r="L26" s="3629"/>
      <c r="M26" s="3629"/>
      <c r="N26" s="3629"/>
      <c r="O26" s="3629"/>
      <c r="P26" s="3629"/>
      <c r="Q26" s="3629"/>
      <c r="R26" s="3629"/>
    </row>
    <row r="27" spans="1:19" ht="53.25" customHeight="1">
      <c r="A27" s="2288"/>
      <c r="B27" s="1976" t="s">
        <v>2102</v>
      </c>
      <c r="C27" s="2288" t="s">
        <v>28</v>
      </c>
      <c r="D27" s="2280" t="s">
        <v>2101</v>
      </c>
      <c r="E27" s="1977">
        <v>120370</v>
      </c>
      <c r="F27" s="3660">
        <v>156481</v>
      </c>
      <c r="G27" s="3661"/>
      <c r="H27" s="3661"/>
      <c r="I27" s="3661"/>
      <c r="J27" s="3661"/>
      <c r="K27" s="3661"/>
      <c r="L27" s="3661"/>
      <c r="M27" s="3661"/>
      <c r="N27" s="3661"/>
      <c r="O27" s="3661"/>
      <c r="P27" s="3661"/>
      <c r="Q27" s="3661"/>
      <c r="R27" s="3661"/>
    </row>
    <row r="28" spans="1:19" ht="53.25" customHeight="1">
      <c r="A28" s="2288"/>
      <c r="B28" s="1976" t="s">
        <v>2103</v>
      </c>
      <c r="C28" s="2288" t="s">
        <v>28</v>
      </c>
      <c r="D28" s="2280" t="s">
        <v>2101</v>
      </c>
      <c r="E28" s="1977">
        <v>111111</v>
      </c>
      <c r="F28" s="3660">
        <v>142593</v>
      </c>
      <c r="G28" s="3661"/>
      <c r="H28" s="3661"/>
      <c r="I28" s="3661"/>
      <c r="J28" s="3661"/>
      <c r="K28" s="3661"/>
      <c r="L28" s="3661"/>
      <c r="M28" s="3661"/>
      <c r="N28" s="3661"/>
      <c r="O28" s="3661"/>
      <c r="P28" s="3661"/>
      <c r="Q28" s="3661"/>
      <c r="R28" s="3661"/>
    </row>
    <row r="29" spans="1:19" ht="53.25" customHeight="1">
      <c r="A29" s="2288"/>
      <c r="B29" s="1976" t="s">
        <v>2104</v>
      </c>
      <c r="C29" s="2288" t="s">
        <v>28</v>
      </c>
      <c r="D29" s="2280" t="s">
        <v>2101</v>
      </c>
      <c r="E29" s="1977">
        <v>120370</v>
      </c>
      <c r="F29" s="3660">
        <v>156481</v>
      </c>
      <c r="G29" s="3661"/>
      <c r="H29" s="3661"/>
      <c r="I29" s="3661"/>
      <c r="J29" s="3661"/>
      <c r="K29" s="3661"/>
      <c r="L29" s="3661"/>
      <c r="M29" s="3661"/>
      <c r="N29" s="3661"/>
      <c r="O29" s="3661"/>
      <c r="P29" s="3661"/>
      <c r="Q29" s="3661"/>
      <c r="R29" s="3661"/>
    </row>
    <row r="30" spans="1:19" ht="45.75" customHeight="1">
      <c r="A30" s="2288"/>
      <c r="B30" s="1976" t="s">
        <v>2105</v>
      </c>
      <c r="C30" s="2288" t="s">
        <v>28</v>
      </c>
      <c r="D30" s="2280" t="s">
        <v>2101</v>
      </c>
      <c r="E30" s="1977">
        <v>134259</v>
      </c>
      <c r="F30" s="3660">
        <v>175926</v>
      </c>
      <c r="G30" s="3661"/>
      <c r="H30" s="3661"/>
      <c r="I30" s="3661"/>
      <c r="J30" s="3661"/>
      <c r="K30" s="3661"/>
      <c r="L30" s="3661"/>
      <c r="M30" s="3661"/>
      <c r="N30" s="3661"/>
      <c r="O30" s="3661"/>
      <c r="P30" s="3661"/>
      <c r="Q30" s="3661"/>
      <c r="R30" s="3661"/>
    </row>
    <row r="31" spans="1:19" ht="49.5" customHeight="1">
      <c r="A31" s="2288"/>
      <c r="B31" s="1976" t="s">
        <v>2106</v>
      </c>
      <c r="C31" s="2288" t="s">
        <v>28</v>
      </c>
      <c r="D31" s="2280" t="s">
        <v>2101</v>
      </c>
      <c r="E31" s="1977">
        <v>138889</v>
      </c>
      <c r="F31" s="3660">
        <v>175926</v>
      </c>
      <c r="G31" s="3661"/>
      <c r="H31" s="3661"/>
      <c r="I31" s="3661"/>
      <c r="J31" s="3661"/>
      <c r="K31" s="3661"/>
      <c r="L31" s="3661"/>
      <c r="M31" s="3661"/>
      <c r="N31" s="3661"/>
      <c r="O31" s="3661"/>
      <c r="P31" s="3661"/>
      <c r="Q31" s="3661"/>
      <c r="R31" s="3661"/>
    </row>
    <row r="32" spans="1:19" ht="24.75" customHeight="1">
      <c r="A32" s="2278" t="s">
        <v>1835</v>
      </c>
      <c r="B32" s="3625" t="s">
        <v>1294</v>
      </c>
      <c r="C32" s="3625"/>
      <c r="D32" s="2280"/>
      <c r="E32" s="1979"/>
      <c r="F32" s="1979"/>
      <c r="G32" s="3641"/>
      <c r="H32" s="3641"/>
      <c r="I32" s="3641"/>
      <c r="J32" s="3641"/>
      <c r="K32" s="3641"/>
      <c r="L32" s="3641"/>
      <c r="M32" s="3641"/>
      <c r="N32" s="3641"/>
      <c r="O32" s="3641"/>
      <c r="P32" s="3641"/>
      <c r="Q32" s="3641"/>
      <c r="R32" s="3641"/>
    </row>
    <row r="33" spans="1:18" ht="35.25" customHeight="1">
      <c r="A33" s="2278">
        <v>1</v>
      </c>
      <c r="B33" s="3631" t="s">
        <v>2535</v>
      </c>
      <c r="C33" s="3631"/>
      <c r="D33" s="3631"/>
      <c r="E33" s="3631"/>
      <c r="F33" s="3631"/>
      <c r="G33" s="3631"/>
      <c r="H33" s="3631"/>
      <c r="I33" s="3631"/>
      <c r="J33" s="3631"/>
      <c r="K33" s="3631"/>
      <c r="L33" s="3631"/>
      <c r="M33" s="3631"/>
      <c r="N33" s="3631"/>
      <c r="O33" s="3631"/>
      <c r="P33" s="3631"/>
      <c r="Q33" s="3631"/>
      <c r="R33" s="3631"/>
    </row>
    <row r="34" spans="1:18" ht="24.75" customHeight="1">
      <c r="A34" s="2278"/>
      <c r="B34" s="3640" t="s">
        <v>2405</v>
      </c>
      <c r="C34" s="3640"/>
      <c r="D34" s="3640"/>
      <c r="E34" s="1970"/>
      <c r="F34" s="1970"/>
      <c r="G34" s="3629" t="s">
        <v>1911</v>
      </c>
      <c r="H34" s="3629"/>
      <c r="I34" s="3629"/>
      <c r="J34" s="3629"/>
      <c r="K34" s="3629"/>
      <c r="L34" s="3629"/>
      <c r="M34" s="3629"/>
      <c r="N34" s="3629"/>
      <c r="O34" s="3629"/>
      <c r="P34" s="3629"/>
      <c r="Q34" s="3629"/>
      <c r="R34" s="3629"/>
    </row>
    <row r="35" spans="1:18" ht="79.5" customHeight="1">
      <c r="A35" s="2278"/>
      <c r="B35" s="1980" t="s">
        <v>2406</v>
      </c>
      <c r="C35" s="2288" t="s">
        <v>2522</v>
      </c>
      <c r="D35" s="3623" t="s">
        <v>1930</v>
      </c>
      <c r="E35" s="1979"/>
      <c r="F35" s="1979"/>
      <c r="G35" s="3660">
        <v>177300</v>
      </c>
      <c r="H35" s="3661"/>
      <c r="I35" s="3661"/>
      <c r="J35" s="3661"/>
      <c r="K35" s="3661"/>
      <c r="L35" s="3661"/>
      <c r="M35" s="3661"/>
      <c r="N35" s="3661"/>
      <c r="O35" s="3661"/>
      <c r="P35" s="3661"/>
      <c r="Q35" s="3661"/>
      <c r="R35" s="3662"/>
    </row>
    <row r="36" spans="1:18" ht="79.5" customHeight="1">
      <c r="A36" s="2278"/>
      <c r="B36" s="1980" t="s">
        <v>2407</v>
      </c>
      <c r="C36" s="2288" t="s">
        <v>2522</v>
      </c>
      <c r="D36" s="3623"/>
      <c r="E36" s="1979"/>
      <c r="F36" s="1979"/>
      <c r="G36" s="3660">
        <v>210000</v>
      </c>
      <c r="H36" s="3661"/>
      <c r="I36" s="3661"/>
      <c r="J36" s="3661"/>
      <c r="K36" s="3661">
        <v>210000</v>
      </c>
      <c r="L36" s="3661"/>
      <c r="M36" s="3661"/>
      <c r="N36" s="3661"/>
      <c r="O36" s="3661"/>
      <c r="P36" s="3661"/>
      <c r="Q36" s="3661"/>
      <c r="R36" s="3662"/>
    </row>
    <row r="37" spans="1:18" ht="79.5" customHeight="1">
      <c r="A37" s="2278"/>
      <c r="B37" s="1980" t="s">
        <v>2408</v>
      </c>
      <c r="C37" s="2288" t="s">
        <v>123</v>
      </c>
      <c r="D37" s="3623"/>
      <c r="E37" s="1979"/>
      <c r="F37" s="1979"/>
      <c r="G37" s="3660">
        <v>157407</v>
      </c>
      <c r="H37" s="3661"/>
      <c r="I37" s="3661"/>
      <c r="J37" s="3661"/>
      <c r="K37" s="3661"/>
      <c r="L37" s="3661"/>
      <c r="M37" s="3661"/>
      <c r="N37" s="3661"/>
      <c r="O37" s="3661"/>
      <c r="P37" s="3661"/>
      <c r="Q37" s="3661"/>
      <c r="R37" s="3662"/>
    </row>
    <row r="38" spans="1:18" ht="79.5" customHeight="1">
      <c r="A38" s="2278"/>
      <c r="B38" s="1980" t="s">
        <v>2409</v>
      </c>
      <c r="C38" s="2288" t="s">
        <v>123</v>
      </c>
      <c r="D38" s="3623"/>
      <c r="E38" s="1979"/>
      <c r="F38" s="1979"/>
      <c r="G38" s="3660">
        <v>216000</v>
      </c>
      <c r="H38" s="3661"/>
      <c r="I38" s="3661"/>
      <c r="J38" s="3661"/>
      <c r="K38" s="3661"/>
      <c r="L38" s="3661"/>
      <c r="M38" s="3661"/>
      <c r="N38" s="3661"/>
      <c r="O38" s="3661"/>
      <c r="P38" s="3661"/>
      <c r="Q38" s="3661"/>
      <c r="R38" s="3662"/>
    </row>
    <row r="39" spans="1:18" ht="79.5" customHeight="1">
      <c r="A39" s="2278"/>
      <c r="B39" s="1980" t="s">
        <v>2410</v>
      </c>
      <c r="C39" s="2288" t="s">
        <v>123</v>
      </c>
      <c r="D39" s="3623"/>
      <c r="E39" s="1979"/>
      <c r="F39" s="1979"/>
      <c r="G39" s="3660">
        <v>224000</v>
      </c>
      <c r="H39" s="3661"/>
      <c r="I39" s="3661"/>
      <c r="J39" s="3661"/>
      <c r="K39" s="3661"/>
      <c r="L39" s="3661"/>
      <c r="M39" s="3661"/>
      <c r="N39" s="3661"/>
      <c r="O39" s="3661"/>
      <c r="P39" s="3661"/>
      <c r="Q39" s="3661"/>
      <c r="R39" s="3662"/>
    </row>
    <row r="40" spans="1:18" ht="79.5" customHeight="1">
      <c r="A40" s="2278"/>
      <c r="B40" s="1980" t="s">
        <v>2411</v>
      </c>
      <c r="C40" s="2288" t="s">
        <v>123</v>
      </c>
      <c r="D40" s="3623"/>
      <c r="E40" s="1979"/>
      <c r="F40" s="1979"/>
      <c r="G40" s="3660">
        <v>233300</v>
      </c>
      <c r="H40" s="3661"/>
      <c r="I40" s="3661"/>
      <c r="J40" s="3661"/>
      <c r="K40" s="3661"/>
      <c r="L40" s="3661"/>
      <c r="M40" s="3661"/>
      <c r="N40" s="3661"/>
      <c r="O40" s="3661"/>
      <c r="P40" s="3661"/>
      <c r="Q40" s="3661"/>
      <c r="R40" s="3662"/>
    </row>
    <row r="41" spans="1:18" ht="79.5" customHeight="1">
      <c r="A41" s="2278"/>
      <c r="B41" s="1980" t="s">
        <v>2412</v>
      </c>
      <c r="C41" s="2288" t="s">
        <v>123</v>
      </c>
      <c r="D41" s="3623"/>
      <c r="E41" s="1979"/>
      <c r="F41" s="1979"/>
      <c r="G41" s="3660">
        <v>244400</v>
      </c>
      <c r="H41" s="3661"/>
      <c r="I41" s="3661"/>
      <c r="J41" s="3661"/>
      <c r="K41" s="3661"/>
      <c r="L41" s="3661"/>
      <c r="M41" s="3661"/>
      <c r="N41" s="3661"/>
      <c r="O41" s="3661"/>
      <c r="P41" s="3661"/>
      <c r="Q41" s="3661"/>
      <c r="R41" s="3662"/>
    </row>
    <row r="42" spans="1:18" ht="79.5" customHeight="1">
      <c r="A42" s="2278"/>
      <c r="B42" s="1980" t="s">
        <v>2413</v>
      </c>
      <c r="C42" s="2288" t="s">
        <v>123</v>
      </c>
      <c r="D42" s="3623"/>
      <c r="E42" s="1979"/>
      <c r="F42" s="1979"/>
      <c r="G42" s="3660">
        <v>288900</v>
      </c>
      <c r="H42" s="3661"/>
      <c r="I42" s="3661"/>
      <c r="J42" s="3661"/>
      <c r="K42" s="3661"/>
      <c r="L42" s="3661"/>
      <c r="M42" s="3661"/>
      <c r="N42" s="3661"/>
      <c r="O42" s="3661"/>
      <c r="P42" s="3661"/>
      <c r="Q42" s="3661"/>
      <c r="R42" s="3662"/>
    </row>
    <row r="43" spans="1:18" ht="79.5" customHeight="1">
      <c r="A43" s="2278"/>
      <c r="B43" s="1980" t="s">
        <v>2414</v>
      </c>
      <c r="C43" s="2288" t="s">
        <v>123</v>
      </c>
      <c r="D43" s="3623"/>
      <c r="E43" s="1979"/>
      <c r="F43" s="1979"/>
      <c r="G43" s="3660">
        <v>368000</v>
      </c>
      <c r="H43" s="3661"/>
      <c r="I43" s="3661"/>
      <c r="J43" s="3661"/>
      <c r="K43" s="3661"/>
      <c r="L43" s="3661"/>
      <c r="M43" s="3661"/>
      <c r="N43" s="3661"/>
      <c r="O43" s="3661"/>
      <c r="P43" s="3661"/>
      <c r="Q43" s="3661"/>
      <c r="R43" s="3662"/>
    </row>
    <row r="44" spans="1:18" ht="79.5" customHeight="1">
      <c r="A44" s="2278"/>
      <c r="B44" s="1980" t="s">
        <v>2415</v>
      </c>
      <c r="C44" s="2288" t="s">
        <v>123</v>
      </c>
      <c r="D44" s="3623"/>
      <c r="E44" s="1979"/>
      <c r="F44" s="1979"/>
      <c r="G44" s="3660">
        <v>314100</v>
      </c>
      <c r="H44" s="3661"/>
      <c r="I44" s="3661"/>
      <c r="J44" s="3661"/>
      <c r="K44" s="3661"/>
      <c r="L44" s="3661"/>
      <c r="M44" s="3661"/>
      <c r="N44" s="3661"/>
      <c r="O44" s="3661"/>
      <c r="P44" s="3661"/>
      <c r="Q44" s="3661"/>
      <c r="R44" s="3662"/>
    </row>
    <row r="45" spans="1:18" ht="79.5" customHeight="1">
      <c r="A45" s="2278"/>
      <c r="B45" s="1980" t="s">
        <v>2416</v>
      </c>
      <c r="C45" s="2288" t="s">
        <v>123</v>
      </c>
      <c r="D45" s="3623"/>
      <c r="E45" s="1979"/>
      <c r="F45" s="1979"/>
      <c r="G45" s="3660">
        <v>344500</v>
      </c>
      <c r="H45" s="3661"/>
      <c r="I45" s="3661"/>
      <c r="J45" s="3661"/>
      <c r="K45" s="3661"/>
      <c r="L45" s="3661"/>
      <c r="M45" s="3661"/>
      <c r="N45" s="3661"/>
      <c r="O45" s="3661"/>
      <c r="P45" s="3661"/>
      <c r="Q45" s="3661"/>
      <c r="R45" s="3662"/>
    </row>
    <row r="46" spans="1:18" ht="79.5" customHeight="1">
      <c r="A46" s="2278"/>
      <c r="B46" s="1980" t="s">
        <v>2417</v>
      </c>
      <c r="C46" s="2288" t="s">
        <v>2522</v>
      </c>
      <c r="D46" s="3623"/>
      <c r="E46" s="1979"/>
      <c r="F46" s="1979"/>
      <c r="G46" s="3660">
        <v>359400</v>
      </c>
      <c r="H46" s="3661"/>
      <c r="I46" s="3661"/>
      <c r="J46" s="3661"/>
      <c r="K46" s="3661"/>
      <c r="L46" s="3661"/>
      <c r="M46" s="3661"/>
      <c r="N46" s="3661"/>
      <c r="O46" s="3661"/>
      <c r="P46" s="3661"/>
      <c r="Q46" s="3661"/>
      <c r="R46" s="3662"/>
    </row>
    <row r="47" spans="1:18" ht="79.5" customHeight="1">
      <c r="A47" s="2278"/>
      <c r="B47" s="1980" t="s">
        <v>2418</v>
      </c>
      <c r="C47" s="2288" t="s">
        <v>2522</v>
      </c>
      <c r="D47" s="3623" t="s">
        <v>2424</v>
      </c>
      <c r="E47" s="1979"/>
      <c r="F47" s="1979"/>
      <c r="G47" s="3660">
        <v>583000</v>
      </c>
      <c r="H47" s="3661"/>
      <c r="I47" s="3661"/>
      <c r="J47" s="3661"/>
      <c r="K47" s="3661"/>
      <c r="L47" s="3661"/>
      <c r="M47" s="3661"/>
      <c r="N47" s="3661"/>
      <c r="O47" s="3661"/>
      <c r="P47" s="3661"/>
      <c r="Q47" s="3661"/>
      <c r="R47" s="3662"/>
    </row>
    <row r="48" spans="1:18" ht="79.5" customHeight="1">
      <c r="A48" s="2278"/>
      <c r="B48" s="1980" t="s">
        <v>2419</v>
      </c>
      <c r="C48" s="2288" t="s">
        <v>2522</v>
      </c>
      <c r="D48" s="3623"/>
      <c r="E48" s="1979"/>
      <c r="F48" s="1979"/>
      <c r="G48" s="3660">
        <v>660000</v>
      </c>
      <c r="H48" s="3661"/>
      <c r="I48" s="3661"/>
      <c r="J48" s="3661"/>
      <c r="K48" s="3661"/>
      <c r="L48" s="3661"/>
      <c r="M48" s="3661"/>
      <c r="N48" s="3661"/>
      <c r="O48" s="3661"/>
      <c r="P48" s="3661"/>
      <c r="Q48" s="3661"/>
      <c r="R48" s="3662"/>
    </row>
    <row r="49" spans="1:18" ht="79.5" customHeight="1">
      <c r="A49" s="2278"/>
      <c r="B49" s="1980" t="s">
        <v>2420</v>
      </c>
      <c r="C49" s="2288" t="s">
        <v>2522</v>
      </c>
      <c r="D49" s="3623"/>
      <c r="E49" s="1979"/>
      <c r="F49" s="1979"/>
      <c r="G49" s="3660">
        <v>546273</v>
      </c>
      <c r="H49" s="3661"/>
      <c r="I49" s="3661"/>
      <c r="J49" s="3661"/>
      <c r="K49" s="3661"/>
      <c r="L49" s="3661"/>
      <c r="M49" s="3661"/>
      <c r="N49" s="3661"/>
      <c r="O49" s="3661"/>
      <c r="P49" s="3661"/>
      <c r="Q49" s="3661"/>
      <c r="R49" s="3662"/>
    </row>
    <row r="50" spans="1:18" ht="79.5" customHeight="1">
      <c r="A50" s="2278"/>
      <c r="B50" s="1980" t="s">
        <v>2421</v>
      </c>
      <c r="C50" s="2288" t="s">
        <v>2522</v>
      </c>
      <c r="D50" s="3623"/>
      <c r="E50" s="1979"/>
      <c r="F50" s="1979"/>
      <c r="G50" s="3660">
        <v>156400</v>
      </c>
      <c r="H50" s="3661"/>
      <c r="I50" s="3661"/>
      <c r="J50" s="3661"/>
      <c r="K50" s="3661"/>
      <c r="L50" s="3661"/>
      <c r="M50" s="3661"/>
      <c r="N50" s="3661"/>
      <c r="O50" s="3661"/>
      <c r="P50" s="3661"/>
      <c r="Q50" s="3661"/>
      <c r="R50" s="3662"/>
    </row>
    <row r="51" spans="1:18" ht="79.5" customHeight="1">
      <c r="A51" s="2278"/>
      <c r="B51" s="1980" t="s">
        <v>2422</v>
      </c>
      <c r="C51" s="2288" t="s">
        <v>2522</v>
      </c>
      <c r="D51" s="3623"/>
      <c r="E51" s="1979"/>
      <c r="F51" s="1979"/>
      <c r="G51" s="3660">
        <v>244400</v>
      </c>
      <c r="H51" s="3661"/>
      <c r="I51" s="3661"/>
      <c r="J51" s="3661"/>
      <c r="K51" s="3661"/>
      <c r="L51" s="3661"/>
      <c r="M51" s="3661"/>
      <c r="N51" s="3661"/>
      <c r="O51" s="3661"/>
      <c r="P51" s="3661"/>
      <c r="Q51" s="3661"/>
      <c r="R51" s="3662"/>
    </row>
    <row r="52" spans="1:18" ht="79.5" customHeight="1">
      <c r="A52" s="2278"/>
      <c r="B52" s="1980" t="s">
        <v>2423</v>
      </c>
      <c r="C52" s="2288" t="s">
        <v>2522</v>
      </c>
      <c r="D52" s="3623"/>
      <c r="E52" s="1979"/>
      <c r="F52" s="1979"/>
      <c r="G52" s="3660">
        <v>295300</v>
      </c>
      <c r="H52" s="3661"/>
      <c r="I52" s="3661"/>
      <c r="J52" s="3661"/>
      <c r="K52" s="3661"/>
      <c r="L52" s="3661"/>
      <c r="M52" s="3661"/>
      <c r="N52" s="3661"/>
      <c r="O52" s="3661"/>
      <c r="P52" s="3661"/>
      <c r="Q52" s="3661"/>
      <c r="R52" s="3662"/>
    </row>
    <row r="53" spans="1:18" ht="51.75" customHeight="1">
      <c r="A53" s="2278">
        <v>2</v>
      </c>
      <c r="B53" s="3631" t="s">
        <v>3005</v>
      </c>
      <c r="C53" s="3631"/>
      <c r="D53" s="3631"/>
      <c r="E53" s="3631"/>
      <c r="F53" s="3631"/>
      <c r="G53" s="3631"/>
      <c r="H53" s="3631"/>
      <c r="I53" s="3631"/>
      <c r="J53" s="3631"/>
      <c r="K53" s="3631"/>
      <c r="L53" s="3631"/>
      <c r="M53" s="3631"/>
      <c r="N53" s="3631"/>
      <c r="O53" s="3631"/>
      <c r="P53" s="3631"/>
      <c r="Q53" s="3631"/>
      <c r="R53" s="3631"/>
    </row>
    <row r="54" spans="1:18" ht="42" customHeight="1">
      <c r="A54" s="2288"/>
      <c r="B54" s="3639" t="s">
        <v>2052</v>
      </c>
      <c r="C54" s="3639"/>
      <c r="D54" s="3639"/>
      <c r="E54" s="2281"/>
      <c r="F54" s="2281"/>
      <c r="G54" s="2281"/>
      <c r="H54" s="2281"/>
      <c r="I54" s="2281"/>
      <c r="J54" s="2281"/>
      <c r="K54" s="2281"/>
      <c r="L54" s="1982"/>
      <c r="M54" s="2281"/>
      <c r="N54" s="2281"/>
      <c r="O54" s="2281"/>
      <c r="P54" s="2281"/>
      <c r="Q54" s="2281"/>
      <c r="R54" s="2281"/>
    </row>
    <row r="55" spans="1:18" ht="35.25" customHeight="1">
      <c r="A55" s="2288"/>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288"/>
      <c r="B56" s="1984" t="s">
        <v>2053</v>
      </c>
      <c r="C56" s="2288" t="s">
        <v>2522</v>
      </c>
      <c r="D56" s="2289"/>
      <c r="E56" s="1985"/>
      <c r="F56" s="1985"/>
      <c r="G56" s="3672">
        <v>295187</v>
      </c>
      <c r="H56" s="3673"/>
      <c r="I56" s="3673"/>
      <c r="J56" s="3673"/>
      <c r="K56" s="3673"/>
      <c r="L56" s="3673"/>
      <c r="M56" s="3673"/>
      <c r="N56" s="3673"/>
      <c r="O56" s="3673"/>
      <c r="P56" s="3673"/>
      <c r="Q56" s="3673"/>
      <c r="R56" s="3674"/>
    </row>
    <row r="57" spans="1:18" ht="36.75" customHeight="1">
      <c r="A57" s="2288"/>
      <c r="B57" s="1984" t="s">
        <v>2054</v>
      </c>
      <c r="C57" s="2288" t="s">
        <v>2522</v>
      </c>
      <c r="D57" s="2289"/>
      <c r="E57" s="1985"/>
      <c r="F57" s="1985"/>
      <c r="G57" s="3672">
        <v>305882</v>
      </c>
      <c r="H57" s="3673"/>
      <c r="I57" s="3673"/>
      <c r="J57" s="3673"/>
      <c r="K57" s="3673"/>
      <c r="L57" s="3673"/>
      <c r="M57" s="3673"/>
      <c r="N57" s="3673"/>
      <c r="O57" s="3673"/>
      <c r="P57" s="3673"/>
      <c r="Q57" s="3673"/>
      <c r="R57" s="3674"/>
    </row>
    <row r="58" spans="1:18" ht="36.75" customHeight="1">
      <c r="A58" s="2288"/>
      <c r="B58" s="1984" t="s">
        <v>2442</v>
      </c>
      <c r="C58" s="2288" t="s">
        <v>2522</v>
      </c>
      <c r="D58" s="2289"/>
      <c r="E58" s="1985"/>
      <c r="F58" s="1985"/>
      <c r="G58" s="3672">
        <v>337968</v>
      </c>
      <c r="H58" s="3673"/>
      <c r="I58" s="3673"/>
      <c r="J58" s="3673"/>
      <c r="K58" s="3673"/>
      <c r="L58" s="3673"/>
      <c r="M58" s="3673"/>
      <c r="N58" s="3673"/>
      <c r="O58" s="3673"/>
      <c r="P58" s="3673"/>
      <c r="Q58" s="3673"/>
      <c r="R58" s="3674"/>
    </row>
    <row r="59" spans="1:18" ht="39" customHeight="1">
      <c r="A59" s="2288"/>
      <c r="B59" s="1984" t="s">
        <v>2056</v>
      </c>
      <c r="C59" s="2288" t="s">
        <v>2522</v>
      </c>
      <c r="D59" s="2280"/>
      <c r="E59" s="1985"/>
      <c r="F59" s="1985"/>
      <c r="G59" s="3672">
        <v>348663</v>
      </c>
      <c r="H59" s="3673"/>
      <c r="I59" s="3673"/>
      <c r="J59" s="3673"/>
      <c r="K59" s="3673"/>
      <c r="L59" s="3673"/>
      <c r="M59" s="3673"/>
      <c r="N59" s="3673"/>
      <c r="O59" s="3673"/>
      <c r="P59" s="3673"/>
      <c r="Q59" s="3673"/>
      <c r="R59" s="3674"/>
    </row>
    <row r="60" spans="1:18" ht="26.25" customHeight="1">
      <c r="A60" s="2288"/>
      <c r="B60" s="3639" t="s">
        <v>2058</v>
      </c>
      <c r="C60" s="3639"/>
      <c r="D60" s="3639"/>
      <c r="E60" s="1988"/>
      <c r="F60" s="1985"/>
      <c r="G60" s="1972"/>
      <c r="H60" s="1986"/>
      <c r="I60" s="1972"/>
      <c r="J60" s="1972"/>
      <c r="K60" s="1972"/>
      <c r="L60" s="1973"/>
      <c r="M60" s="2288"/>
      <c r="N60" s="1972"/>
      <c r="O60" s="1972"/>
      <c r="P60" s="1972"/>
      <c r="Q60" s="1972"/>
      <c r="R60" s="1986"/>
    </row>
    <row r="61" spans="1:18" ht="40.5" customHeight="1">
      <c r="A61" s="2288"/>
      <c r="B61" s="1984" t="s">
        <v>2037</v>
      </c>
      <c r="C61" s="2288" t="s">
        <v>2522</v>
      </c>
      <c r="D61" s="3623" t="s">
        <v>1930</v>
      </c>
      <c r="E61" s="1985"/>
      <c r="F61" s="1985"/>
      <c r="G61" s="3672">
        <v>284492</v>
      </c>
      <c r="H61" s="3673"/>
      <c r="I61" s="3673"/>
      <c r="J61" s="3673"/>
      <c r="K61" s="3673"/>
      <c r="L61" s="3673"/>
      <c r="M61" s="3673"/>
      <c r="N61" s="3673"/>
      <c r="O61" s="3673"/>
      <c r="P61" s="3673"/>
      <c r="Q61" s="3673"/>
      <c r="R61" s="3674"/>
    </row>
    <row r="62" spans="1:18" ht="40.5" customHeight="1">
      <c r="A62" s="2288"/>
      <c r="B62" s="1984" t="s">
        <v>2443</v>
      </c>
      <c r="C62" s="2288" t="s">
        <v>2522</v>
      </c>
      <c r="D62" s="3623"/>
      <c r="E62" s="1985"/>
      <c r="F62" s="1985"/>
      <c r="G62" s="3672">
        <v>284492</v>
      </c>
      <c r="H62" s="3673"/>
      <c r="I62" s="3673"/>
      <c r="J62" s="3673"/>
      <c r="K62" s="3673"/>
      <c r="L62" s="3673"/>
      <c r="M62" s="3673"/>
      <c r="N62" s="3673"/>
      <c r="O62" s="3673"/>
      <c r="P62" s="3673"/>
      <c r="Q62" s="3673"/>
      <c r="R62" s="3674"/>
    </row>
    <row r="63" spans="1:18" ht="40.5" customHeight="1">
      <c r="A63" s="2288"/>
      <c r="B63" s="1984" t="s">
        <v>2038</v>
      </c>
      <c r="C63" s="2288" t="s">
        <v>2522</v>
      </c>
      <c r="D63" s="3623"/>
      <c r="E63" s="1985"/>
      <c r="F63" s="1985"/>
      <c r="G63" s="3672">
        <v>316578</v>
      </c>
      <c r="H63" s="3673"/>
      <c r="I63" s="3673"/>
      <c r="J63" s="3673"/>
      <c r="K63" s="3673"/>
      <c r="L63" s="3673"/>
      <c r="M63" s="3673"/>
      <c r="N63" s="3673"/>
      <c r="O63" s="3673"/>
      <c r="P63" s="3673"/>
      <c r="Q63" s="3673"/>
      <c r="R63" s="3674"/>
    </row>
    <row r="64" spans="1:18" ht="40.5" customHeight="1">
      <c r="A64" s="2288"/>
      <c r="B64" s="3639" t="s">
        <v>2064</v>
      </c>
      <c r="C64" s="3639"/>
      <c r="D64" s="3639"/>
      <c r="E64" s="1983"/>
      <c r="F64" s="1985"/>
      <c r="G64" s="1983"/>
      <c r="H64" s="1983"/>
      <c r="I64" s="1983"/>
      <c r="J64" s="1983"/>
      <c r="K64" s="1983"/>
      <c r="L64" s="3637"/>
      <c r="M64" s="3637"/>
      <c r="N64" s="3637"/>
      <c r="O64" s="3637"/>
      <c r="P64" s="3637"/>
      <c r="Q64" s="3637"/>
      <c r="R64" s="3637"/>
    </row>
    <row r="65" spans="1:18" ht="40.5" customHeight="1">
      <c r="A65" s="2288"/>
      <c r="B65" s="1984" t="s">
        <v>2444</v>
      </c>
      <c r="C65" s="2288" t="s">
        <v>2522</v>
      </c>
      <c r="D65" s="3623" t="s">
        <v>1562</v>
      </c>
      <c r="E65" s="1985"/>
      <c r="F65" s="1985"/>
      <c r="G65" s="3672">
        <v>295187</v>
      </c>
      <c r="H65" s="3673"/>
      <c r="I65" s="3673"/>
      <c r="J65" s="3673"/>
      <c r="K65" s="3673"/>
      <c r="L65" s="3673"/>
      <c r="M65" s="3673"/>
      <c r="N65" s="3673"/>
      <c r="O65" s="3673"/>
      <c r="P65" s="3673"/>
      <c r="Q65" s="3673"/>
      <c r="R65" s="3674"/>
    </row>
    <row r="66" spans="1:18" ht="40.5" customHeight="1">
      <c r="A66" s="2278"/>
      <c r="B66" s="1984" t="s">
        <v>2445</v>
      </c>
      <c r="C66" s="2288" t="s">
        <v>2522</v>
      </c>
      <c r="D66" s="3623"/>
      <c r="E66" s="1972"/>
      <c r="F66" s="1985"/>
      <c r="G66" s="3672">
        <v>305882</v>
      </c>
      <c r="H66" s="3673"/>
      <c r="I66" s="3673"/>
      <c r="J66" s="3673"/>
      <c r="K66" s="3673"/>
      <c r="L66" s="3673"/>
      <c r="M66" s="3673"/>
      <c r="N66" s="3673"/>
      <c r="O66" s="3673"/>
      <c r="P66" s="3673"/>
      <c r="Q66" s="3673"/>
      <c r="R66" s="3674"/>
    </row>
    <row r="67" spans="1:18" ht="40.5" customHeight="1">
      <c r="A67" s="2278"/>
      <c r="B67" s="1984" t="s">
        <v>2062</v>
      </c>
      <c r="C67" s="2288" t="s">
        <v>2522</v>
      </c>
      <c r="D67" s="3623"/>
      <c r="E67" s="1972"/>
      <c r="F67" s="1985"/>
      <c r="G67" s="3672">
        <v>337968</v>
      </c>
      <c r="H67" s="3673"/>
      <c r="I67" s="3673"/>
      <c r="J67" s="3673"/>
      <c r="K67" s="3673"/>
      <c r="L67" s="3673"/>
      <c r="M67" s="3673"/>
      <c r="N67" s="3673"/>
      <c r="O67" s="3673"/>
      <c r="P67" s="3673"/>
      <c r="Q67" s="3673"/>
      <c r="R67" s="3674"/>
    </row>
    <row r="68" spans="1:18" ht="40.5" customHeight="1">
      <c r="A68" s="2278"/>
      <c r="B68" s="1984" t="s">
        <v>2063</v>
      </c>
      <c r="C68" s="2288" t="s">
        <v>2522</v>
      </c>
      <c r="D68" s="3623"/>
      <c r="E68" s="1972"/>
      <c r="F68" s="1985"/>
      <c r="G68" s="3672">
        <v>348663</v>
      </c>
      <c r="H68" s="3673"/>
      <c r="I68" s="3673"/>
      <c r="J68" s="3673"/>
      <c r="K68" s="3673"/>
      <c r="L68" s="3673"/>
      <c r="M68" s="3673"/>
      <c r="N68" s="3673"/>
      <c r="O68" s="3673"/>
      <c r="P68" s="3673"/>
      <c r="Q68" s="3673"/>
      <c r="R68" s="3674"/>
    </row>
    <row r="69" spans="1:18" ht="74.25" customHeight="1">
      <c r="A69" s="2278">
        <v>3</v>
      </c>
      <c r="B69" s="3631" t="s">
        <v>2513</v>
      </c>
      <c r="C69" s="3631"/>
      <c r="D69" s="3631"/>
      <c r="E69" s="3631"/>
      <c r="F69" s="3631"/>
      <c r="G69" s="3631"/>
      <c r="H69" s="3631"/>
      <c r="I69" s="3631"/>
      <c r="J69" s="3631"/>
      <c r="K69" s="3631"/>
      <c r="L69" s="3631"/>
      <c r="M69" s="3631"/>
      <c r="N69" s="3631"/>
      <c r="O69" s="3631"/>
      <c r="P69" s="3631"/>
      <c r="Q69" s="3631"/>
      <c r="R69" s="3631"/>
    </row>
    <row r="70" spans="1:18" ht="36.75" customHeight="1">
      <c r="A70" s="2278"/>
      <c r="B70" s="3625" t="s">
        <v>1726</v>
      </c>
      <c r="C70" s="3625"/>
      <c r="D70" s="3625"/>
      <c r="E70" s="3625"/>
      <c r="F70" s="3625"/>
      <c r="G70" s="3625"/>
      <c r="H70" s="3625"/>
      <c r="I70" s="3625"/>
      <c r="J70" s="3625"/>
      <c r="K70" s="3625"/>
      <c r="L70" s="3625"/>
      <c r="M70" s="3625"/>
      <c r="N70" s="3625"/>
      <c r="O70" s="3625"/>
      <c r="P70" s="3625"/>
      <c r="Q70" s="3625"/>
      <c r="R70" s="3625"/>
    </row>
    <row r="71" spans="1:18" ht="29.25" customHeight="1">
      <c r="A71" s="2278"/>
      <c r="B71" s="3625" t="s">
        <v>1611</v>
      </c>
      <c r="C71" s="3625"/>
      <c r="D71" s="3625"/>
      <c r="E71" s="2278"/>
      <c r="F71" s="3629" t="s">
        <v>1727</v>
      </c>
      <c r="G71" s="3629"/>
      <c r="H71" s="3629"/>
      <c r="I71" s="3629"/>
      <c r="J71" s="3629"/>
      <c r="K71" s="3629"/>
      <c r="L71" s="3629"/>
      <c r="M71" s="3629"/>
      <c r="N71" s="3629"/>
      <c r="O71" s="3629"/>
      <c r="P71" s="3629"/>
      <c r="Q71" s="2281"/>
      <c r="R71" s="2281"/>
    </row>
    <row r="72" spans="1:18" ht="44.25" customHeight="1">
      <c r="A72" s="2278"/>
      <c r="B72" s="2285" t="s">
        <v>1743</v>
      </c>
      <c r="C72" s="2278"/>
      <c r="D72" s="2278"/>
      <c r="E72" s="2278"/>
      <c r="F72" s="2278"/>
      <c r="G72" s="2278"/>
      <c r="H72" s="2278"/>
      <c r="I72" s="2278"/>
      <c r="J72" s="2278"/>
      <c r="K72" s="2278"/>
      <c r="L72" s="1982"/>
      <c r="M72" s="2278"/>
      <c r="N72" s="2278"/>
      <c r="O72" s="2278"/>
      <c r="P72" s="2278"/>
      <c r="Q72" s="2281"/>
      <c r="R72" s="2281"/>
    </row>
    <row r="73" spans="1:18" ht="54.75" customHeight="1">
      <c r="A73" s="2278"/>
      <c r="B73" s="2279" t="s">
        <v>2196</v>
      </c>
      <c r="C73" s="2288" t="s">
        <v>2522</v>
      </c>
      <c r="D73" s="3675" t="s">
        <v>1729</v>
      </c>
      <c r="E73" s="1972"/>
      <c r="F73" s="1972"/>
      <c r="G73" s="3660">
        <v>99510</v>
      </c>
      <c r="H73" s="3661"/>
      <c r="I73" s="3661"/>
      <c r="J73" s="3661"/>
      <c r="K73" s="3661"/>
      <c r="L73" s="3661"/>
      <c r="M73" s="3661"/>
      <c r="N73" s="3661"/>
      <c r="O73" s="3661"/>
      <c r="P73" s="3661"/>
      <c r="Q73" s="3661"/>
      <c r="R73" s="3662"/>
    </row>
    <row r="74" spans="1:18" ht="54.75" customHeight="1">
      <c r="A74" s="2278"/>
      <c r="B74" s="2279" t="s">
        <v>2436</v>
      </c>
      <c r="C74" s="2288" t="s">
        <v>2522</v>
      </c>
      <c r="D74" s="3676"/>
      <c r="E74" s="1972"/>
      <c r="F74" s="1972"/>
      <c r="G74" s="3660">
        <v>252520</v>
      </c>
      <c r="H74" s="3661"/>
      <c r="I74" s="3661"/>
      <c r="J74" s="3661"/>
      <c r="K74" s="3661"/>
      <c r="L74" s="3661">
        <v>252520</v>
      </c>
      <c r="M74" s="3661"/>
      <c r="N74" s="3661"/>
      <c r="O74" s="3661"/>
      <c r="P74" s="3661"/>
      <c r="Q74" s="3661"/>
      <c r="R74" s="3662"/>
    </row>
    <row r="75" spans="1:18" ht="44.25" customHeight="1">
      <c r="A75" s="2278"/>
      <c r="B75" s="2279" t="s">
        <v>2198</v>
      </c>
      <c r="C75" s="2288" t="s">
        <v>2522</v>
      </c>
      <c r="D75" s="3677"/>
      <c r="E75" s="1972"/>
      <c r="F75" s="1972"/>
      <c r="G75" s="3672">
        <v>101650</v>
      </c>
      <c r="H75" s="3673"/>
      <c r="I75" s="3673"/>
      <c r="J75" s="3673"/>
      <c r="K75" s="3673"/>
      <c r="L75" s="3673"/>
      <c r="M75" s="3673"/>
      <c r="N75" s="3673"/>
      <c r="O75" s="3673"/>
      <c r="P75" s="3673"/>
      <c r="Q75" s="3673"/>
      <c r="R75" s="3674"/>
    </row>
    <row r="76" spans="1:18" ht="44.25" customHeight="1">
      <c r="A76" s="2278"/>
      <c r="B76" s="2285" t="s">
        <v>1746</v>
      </c>
      <c r="C76" s="2288"/>
      <c r="D76" s="2288"/>
      <c r="E76" s="1972"/>
      <c r="F76" s="1972"/>
      <c r="G76" s="1972"/>
      <c r="H76" s="2285"/>
      <c r="I76" s="1972"/>
      <c r="J76" s="1972"/>
      <c r="K76" s="1987"/>
      <c r="L76" s="1973"/>
      <c r="M76" s="2295"/>
      <c r="N76" s="1972"/>
      <c r="O76" s="1972"/>
      <c r="P76" s="2285"/>
      <c r="Q76" s="2285"/>
      <c r="R76" s="2285"/>
    </row>
    <row r="77" spans="1:18" ht="44.25" customHeight="1">
      <c r="A77" s="2278"/>
      <c r="B77" s="2279" t="s">
        <v>2199</v>
      </c>
      <c r="C77" s="2288" t="s">
        <v>2522</v>
      </c>
      <c r="D77" s="3623" t="s">
        <v>1729</v>
      </c>
      <c r="E77" s="1972"/>
      <c r="F77" s="1972"/>
      <c r="G77" s="3672">
        <v>202230</v>
      </c>
      <c r="H77" s="3673"/>
      <c r="I77" s="3673"/>
      <c r="J77" s="3673"/>
      <c r="K77" s="3673"/>
      <c r="L77" s="3673"/>
      <c r="M77" s="3673"/>
      <c r="N77" s="3673"/>
      <c r="O77" s="3673"/>
      <c r="P77" s="3673"/>
      <c r="Q77" s="3673"/>
      <c r="R77" s="3674"/>
    </row>
    <row r="78" spans="1:18" ht="44.25" customHeight="1">
      <c r="A78" s="2278"/>
      <c r="B78" s="2279" t="s">
        <v>2200</v>
      </c>
      <c r="C78" s="2288" t="s">
        <v>2522</v>
      </c>
      <c r="D78" s="3623"/>
      <c r="E78" s="1972"/>
      <c r="F78" s="1972"/>
      <c r="G78" s="3672">
        <v>263220</v>
      </c>
      <c r="H78" s="3673"/>
      <c r="I78" s="3673"/>
      <c r="J78" s="3673"/>
      <c r="K78" s="3673"/>
      <c r="L78" s="3673"/>
      <c r="M78" s="3673"/>
      <c r="N78" s="3673"/>
      <c r="O78" s="3673"/>
      <c r="P78" s="3673"/>
      <c r="Q78" s="3673"/>
      <c r="R78" s="3674"/>
    </row>
    <row r="79" spans="1:18" ht="44.25" customHeight="1">
      <c r="A79" s="2278"/>
      <c r="B79" s="2279" t="s">
        <v>2435</v>
      </c>
      <c r="C79" s="2288" t="s">
        <v>2522</v>
      </c>
      <c r="D79" s="2280"/>
      <c r="E79" s="1972"/>
      <c r="F79" s="1972"/>
      <c r="G79" s="3672">
        <v>160500</v>
      </c>
      <c r="H79" s="3673"/>
      <c r="I79" s="3673"/>
      <c r="J79" s="3673"/>
      <c r="K79" s="3673"/>
      <c r="L79" s="3673"/>
      <c r="M79" s="3673"/>
      <c r="N79" s="3673"/>
      <c r="O79" s="3673"/>
      <c r="P79" s="3673"/>
      <c r="Q79" s="3673"/>
      <c r="R79" s="3674"/>
    </row>
    <row r="80" spans="1:18" ht="44.25" customHeight="1">
      <c r="A80" s="2278"/>
      <c r="B80" s="3625" t="s">
        <v>1749</v>
      </c>
      <c r="C80" s="3625"/>
      <c r="D80" s="2288"/>
      <c r="E80" s="1972"/>
      <c r="F80" s="1972"/>
      <c r="G80" s="1972"/>
      <c r="H80" s="2285"/>
      <c r="I80" s="1972"/>
      <c r="J80" s="1972"/>
      <c r="K80" s="1987"/>
      <c r="L80" s="1973"/>
      <c r="M80" s="2295"/>
      <c r="N80" s="1972"/>
      <c r="O80" s="1972"/>
      <c r="P80" s="2285"/>
      <c r="Q80" s="2285"/>
      <c r="R80" s="2285"/>
    </row>
    <row r="81" spans="1:18" ht="74.25" customHeight="1">
      <c r="A81" s="2278"/>
      <c r="B81" s="2279" t="s">
        <v>2202</v>
      </c>
      <c r="C81" s="2288" t="s">
        <v>2522</v>
      </c>
      <c r="D81" s="3623" t="s">
        <v>1729</v>
      </c>
      <c r="E81" s="1972"/>
      <c r="F81" s="1972"/>
      <c r="G81" s="3672">
        <v>242890</v>
      </c>
      <c r="H81" s="3673"/>
      <c r="I81" s="3673"/>
      <c r="J81" s="3673"/>
      <c r="K81" s="3673"/>
      <c r="L81" s="3673"/>
      <c r="M81" s="3673"/>
      <c r="N81" s="3673"/>
      <c r="O81" s="3673"/>
      <c r="P81" s="3673"/>
      <c r="Q81" s="3673"/>
      <c r="R81" s="3674"/>
    </row>
    <row r="82" spans="1:18" ht="74.25" customHeight="1">
      <c r="A82" s="2278"/>
      <c r="B82" s="2279" t="s">
        <v>2203</v>
      </c>
      <c r="C82" s="2288" t="s">
        <v>2522</v>
      </c>
      <c r="D82" s="3623"/>
      <c r="E82" s="1972"/>
      <c r="F82" s="1972"/>
      <c r="G82" s="3672">
        <v>273920</v>
      </c>
      <c r="H82" s="3673"/>
      <c r="I82" s="3673"/>
      <c r="J82" s="3673"/>
      <c r="K82" s="3673"/>
      <c r="L82" s="3673"/>
      <c r="M82" s="3673"/>
      <c r="N82" s="3673"/>
      <c r="O82" s="3673"/>
      <c r="P82" s="3673"/>
      <c r="Q82" s="3673"/>
      <c r="R82" s="3674"/>
    </row>
    <row r="83" spans="1:18" ht="74.25" customHeight="1">
      <c r="A83" s="2278"/>
      <c r="B83" s="2279" t="s">
        <v>2204</v>
      </c>
      <c r="C83" s="2288" t="s">
        <v>2522</v>
      </c>
      <c r="D83" s="3623"/>
      <c r="E83" s="1972"/>
      <c r="F83" s="1972"/>
      <c r="G83" s="3672">
        <v>374500</v>
      </c>
      <c r="H83" s="3673"/>
      <c r="I83" s="3673"/>
      <c r="J83" s="3673"/>
      <c r="K83" s="3673"/>
      <c r="L83" s="3673"/>
      <c r="M83" s="3673"/>
      <c r="N83" s="3673"/>
      <c r="O83" s="3673"/>
      <c r="P83" s="3673"/>
      <c r="Q83" s="3673"/>
      <c r="R83" s="3674"/>
    </row>
    <row r="84" spans="1:18" ht="74.25" customHeight="1">
      <c r="A84" s="2278"/>
      <c r="B84" s="2279" t="s">
        <v>2205</v>
      </c>
      <c r="C84" s="2288" t="s">
        <v>2522</v>
      </c>
      <c r="D84" s="3623" t="s">
        <v>1729</v>
      </c>
      <c r="E84" s="1972"/>
      <c r="F84" s="1972"/>
      <c r="G84" s="3672">
        <v>374500</v>
      </c>
      <c r="H84" s="3673"/>
      <c r="I84" s="3673"/>
      <c r="J84" s="3673"/>
      <c r="K84" s="3673"/>
      <c r="L84" s="3673"/>
      <c r="M84" s="3673"/>
      <c r="N84" s="3673"/>
      <c r="O84" s="3673"/>
      <c r="P84" s="3673"/>
      <c r="Q84" s="3673"/>
      <c r="R84" s="3674"/>
    </row>
    <row r="85" spans="1:18" ht="74.25" customHeight="1">
      <c r="A85" s="2278"/>
      <c r="B85" s="2279" t="s">
        <v>2206</v>
      </c>
      <c r="C85" s="2288" t="s">
        <v>2522</v>
      </c>
      <c r="D85" s="3623"/>
      <c r="E85" s="1972"/>
      <c r="F85" s="1972"/>
      <c r="G85" s="3672">
        <v>304950</v>
      </c>
      <c r="H85" s="3673"/>
      <c r="I85" s="3673"/>
      <c r="J85" s="3673"/>
      <c r="K85" s="3673"/>
      <c r="L85" s="3673"/>
      <c r="M85" s="3673"/>
      <c r="N85" s="3673"/>
      <c r="O85" s="3673"/>
      <c r="P85" s="3673"/>
      <c r="Q85" s="3673"/>
      <c r="R85" s="3674"/>
    </row>
    <row r="86" spans="1:18" ht="74.25" customHeight="1">
      <c r="A86" s="2278"/>
      <c r="B86" s="2279" t="s">
        <v>2207</v>
      </c>
      <c r="C86" s="2288" t="s">
        <v>2522</v>
      </c>
      <c r="D86" s="3623"/>
      <c r="E86" s="1972"/>
      <c r="F86" s="1972"/>
      <c r="G86" s="3672">
        <v>385200</v>
      </c>
      <c r="H86" s="3673"/>
      <c r="I86" s="3673"/>
      <c r="J86" s="3673"/>
      <c r="K86" s="3673"/>
      <c r="L86" s="3673"/>
      <c r="M86" s="3673"/>
      <c r="N86" s="3673"/>
      <c r="O86" s="3673"/>
      <c r="P86" s="3673"/>
      <c r="Q86" s="3673"/>
      <c r="R86" s="3674"/>
    </row>
    <row r="87" spans="1:18" ht="74.25" customHeight="1">
      <c r="A87" s="2278"/>
      <c r="B87" s="2279" t="s">
        <v>2208</v>
      </c>
      <c r="C87" s="2288" t="s">
        <v>2522</v>
      </c>
      <c r="D87" s="3623" t="s">
        <v>1729</v>
      </c>
      <c r="E87" s="1972"/>
      <c r="F87" s="1972"/>
      <c r="G87" s="3672">
        <v>315650</v>
      </c>
      <c r="H87" s="3673"/>
      <c r="I87" s="3673"/>
      <c r="J87" s="3673"/>
      <c r="K87" s="3673"/>
      <c r="L87" s="3673"/>
      <c r="M87" s="3673"/>
      <c r="N87" s="3673"/>
      <c r="O87" s="3673"/>
      <c r="P87" s="3673"/>
      <c r="Q87" s="3673"/>
      <c r="R87" s="3674"/>
    </row>
    <row r="88" spans="1:18" ht="74.25" customHeight="1">
      <c r="A88" s="2278"/>
      <c r="B88" s="2279" t="s">
        <v>2209</v>
      </c>
      <c r="C88" s="2288" t="s">
        <v>2522</v>
      </c>
      <c r="D88" s="3623"/>
      <c r="E88" s="1972"/>
      <c r="F88" s="1972"/>
      <c r="G88" s="3672">
        <v>294250</v>
      </c>
      <c r="H88" s="3673"/>
      <c r="I88" s="3673"/>
      <c r="J88" s="3673"/>
      <c r="K88" s="3673"/>
      <c r="L88" s="3673"/>
      <c r="M88" s="3673"/>
      <c r="N88" s="3673"/>
      <c r="O88" s="3673"/>
      <c r="P88" s="3673"/>
      <c r="Q88" s="3673"/>
      <c r="R88" s="3674"/>
    </row>
    <row r="89" spans="1:18" ht="74.25" customHeight="1">
      <c r="A89" s="2278"/>
      <c r="B89" s="2279" t="s">
        <v>2210</v>
      </c>
      <c r="C89" s="2288" t="s">
        <v>2522</v>
      </c>
      <c r="D89" s="3623"/>
      <c r="E89" s="1972"/>
      <c r="F89" s="1972"/>
      <c r="G89" s="3672">
        <v>620600</v>
      </c>
      <c r="H89" s="3673"/>
      <c r="I89" s="3673"/>
      <c r="J89" s="3673"/>
      <c r="K89" s="3673"/>
      <c r="L89" s="3673"/>
      <c r="M89" s="3673"/>
      <c r="N89" s="3673"/>
      <c r="O89" s="3673"/>
      <c r="P89" s="3673"/>
      <c r="Q89" s="3673"/>
      <c r="R89" s="3674"/>
    </row>
    <row r="90" spans="1:18" ht="74.25" customHeight="1">
      <c r="A90" s="2278"/>
      <c r="B90" s="2279" t="s">
        <v>2211</v>
      </c>
      <c r="C90" s="2288" t="s">
        <v>2522</v>
      </c>
      <c r="D90" s="3623"/>
      <c r="E90" s="1972"/>
      <c r="F90" s="1972"/>
      <c r="G90" s="3672">
        <v>952300</v>
      </c>
      <c r="H90" s="3673"/>
      <c r="I90" s="3673"/>
      <c r="J90" s="3673"/>
      <c r="K90" s="3673"/>
      <c r="L90" s="3673"/>
      <c r="M90" s="3673"/>
      <c r="N90" s="3673"/>
      <c r="O90" s="3673"/>
      <c r="P90" s="3673"/>
      <c r="Q90" s="3673"/>
      <c r="R90" s="3674"/>
    </row>
    <row r="91" spans="1:18" ht="74.25" customHeight="1">
      <c r="A91" s="2278"/>
      <c r="B91" s="2279" t="s">
        <v>2212</v>
      </c>
      <c r="C91" s="2288" t="s">
        <v>2522</v>
      </c>
      <c r="D91" s="3623"/>
      <c r="E91" s="1972"/>
      <c r="F91" s="1972"/>
      <c r="G91" s="3672">
        <v>349890</v>
      </c>
      <c r="H91" s="3673"/>
      <c r="I91" s="3673"/>
      <c r="J91" s="3673"/>
      <c r="K91" s="3673"/>
      <c r="L91" s="3673"/>
      <c r="M91" s="3673"/>
      <c r="N91" s="3673"/>
      <c r="O91" s="3673"/>
      <c r="P91" s="3673"/>
      <c r="Q91" s="3673"/>
      <c r="R91" s="3674"/>
    </row>
    <row r="92" spans="1:18" ht="78.75" customHeight="1">
      <c r="A92" s="2278"/>
      <c r="B92" s="3625" t="s">
        <v>1748</v>
      </c>
      <c r="C92" s="3625"/>
      <c r="D92" s="2288"/>
      <c r="E92" s="1972"/>
      <c r="F92" s="1972"/>
      <c r="G92" s="1972"/>
      <c r="H92" s="2285"/>
      <c r="I92" s="1972"/>
      <c r="J92" s="1972"/>
      <c r="K92" s="2295"/>
      <c r="L92" s="1973"/>
      <c r="M92" s="1987"/>
      <c r="N92" s="1972"/>
      <c r="O92" s="1972"/>
      <c r="P92" s="2285"/>
      <c r="Q92" s="2285"/>
      <c r="R92" s="2285"/>
    </row>
    <row r="93" spans="1:18" ht="78.75" customHeight="1">
      <c r="A93" s="2278"/>
      <c r="B93" s="2279" t="s">
        <v>2213</v>
      </c>
      <c r="C93" s="2288" t="s">
        <v>2522</v>
      </c>
      <c r="D93" s="3623" t="s">
        <v>1729</v>
      </c>
      <c r="E93" s="1972"/>
      <c r="F93" s="1972"/>
      <c r="G93" s="3672">
        <v>133750</v>
      </c>
      <c r="H93" s="3673"/>
      <c r="I93" s="3673"/>
      <c r="J93" s="3673"/>
      <c r="K93" s="3673"/>
      <c r="L93" s="3673"/>
      <c r="M93" s="3673"/>
      <c r="N93" s="3673"/>
      <c r="O93" s="3673"/>
      <c r="P93" s="3673"/>
      <c r="Q93" s="3673"/>
      <c r="R93" s="3674"/>
    </row>
    <row r="94" spans="1:18" ht="78.75" customHeight="1">
      <c r="A94" s="2278"/>
      <c r="B94" s="2279" t="s">
        <v>2214</v>
      </c>
      <c r="C94" s="2288" t="s">
        <v>2522</v>
      </c>
      <c r="D94" s="3623"/>
      <c r="E94" s="1972"/>
      <c r="F94" s="1972"/>
      <c r="G94" s="3672">
        <v>273920</v>
      </c>
      <c r="H94" s="3673"/>
      <c r="I94" s="3673"/>
      <c r="J94" s="3673"/>
      <c r="K94" s="3673"/>
      <c r="L94" s="3673"/>
      <c r="M94" s="3673"/>
      <c r="N94" s="3673"/>
      <c r="O94" s="3673"/>
      <c r="P94" s="3673"/>
      <c r="Q94" s="3673"/>
      <c r="R94" s="3674"/>
    </row>
    <row r="95" spans="1:18" ht="78.75" customHeight="1">
      <c r="A95" s="2278"/>
      <c r="B95" s="2279" t="s">
        <v>2197</v>
      </c>
      <c r="C95" s="2288" t="s">
        <v>2522</v>
      </c>
      <c r="D95" s="3623" t="s">
        <v>1729</v>
      </c>
      <c r="E95" s="1972"/>
      <c r="F95" s="1972"/>
      <c r="G95" s="3672">
        <v>199020</v>
      </c>
      <c r="H95" s="3673"/>
      <c r="I95" s="3673"/>
      <c r="J95" s="3673"/>
      <c r="K95" s="3673"/>
      <c r="L95" s="3673"/>
      <c r="M95" s="3673"/>
      <c r="N95" s="3673"/>
      <c r="O95" s="3673"/>
      <c r="P95" s="3673"/>
      <c r="Q95" s="3673"/>
      <c r="R95" s="3674"/>
    </row>
    <row r="96" spans="1:18" ht="78.75" customHeight="1">
      <c r="A96" s="2278"/>
      <c r="B96" s="2279" t="s">
        <v>2215</v>
      </c>
      <c r="C96" s="2288" t="s">
        <v>2522</v>
      </c>
      <c r="D96" s="3623"/>
      <c r="E96" s="1972"/>
      <c r="F96" s="1972"/>
      <c r="G96" s="3672">
        <v>99510</v>
      </c>
      <c r="H96" s="3673"/>
      <c r="I96" s="3673"/>
      <c r="J96" s="3673"/>
      <c r="K96" s="3673"/>
      <c r="L96" s="3673"/>
      <c r="M96" s="3673"/>
      <c r="N96" s="3673"/>
      <c r="O96" s="3673"/>
      <c r="P96" s="3673"/>
      <c r="Q96" s="3673"/>
      <c r="R96" s="3674"/>
    </row>
    <row r="97" spans="1:18" ht="78.75" customHeight="1">
      <c r="A97" s="2278"/>
      <c r="B97" s="2279" t="s">
        <v>2216</v>
      </c>
      <c r="C97" s="2288" t="s">
        <v>2522</v>
      </c>
      <c r="D97" s="3623"/>
      <c r="E97" s="1972"/>
      <c r="F97" s="1972"/>
      <c r="G97" s="3672">
        <v>194740</v>
      </c>
      <c r="H97" s="3673"/>
      <c r="I97" s="3673"/>
      <c r="J97" s="3673"/>
      <c r="K97" s="3673"/>
      <c r="L97" s="3673"/>
      <c r="M97" s="3673"/>
      <c r="N97" s="3673"/>
      <c r="O97" s="3673"/>
      <c r="P97" s="3673"/>
      <c r="Q97" s="3673"/>
      <c r="R97" s="3674"/>
    </row>
    <row r="98" spans="1:18" ht="78.75" customHeight="1">
      <c r="A98" s="2278"/>
      <c r="B98" s="3625" t="s">
        <v>1744</v>
      </c>
      <c r="C98" s="3625"/>
      <c r="D98" s="2288"/>
      <c r="E98" s="1972"/>
      <c r="F98" s="1972"/>
      <c r="G98" s="1972"/>
      <c r="H98" s="2285"/>
      <c r="I98" s="1972"/>
      <c r="J98" s="1972"/>
      <c r="K98" s="2295"/>
      <c r="L98" s="1973"/>
      <c r="M98" s="2295"/>
      <c r="N98" s="1972"/>
      <c r="O98" s="1972"/>
      <c r="P98" s="2285"/>
      <c r="Q98" s="2285"/>
      <c r="R98" s="2285"/>
    </row>
    <row r="99" spans="1:18" ht="78.75" customHeight="1">
      <c r="A99" s="2278"/>
      <c r="B99" s="2279" t="s">
        <v>2217</v>
      </c>
      <c r="C99" s="2288" t="s">
        <v>2522</v>
      </c>
      <c r="D99" s="3623" t="s">
        <v>1729</v>
      </c>
      <c r="E99" s="1972"/>
      <c r="F99" s="1972"/>
      <c r="G99" s="3672">
        <v>98440</v>
      </c>
      <c r="H99" s="3673"/>
      <c r="I99" s="3673"/>
      <c r="J99" s="3673"/>
      <c r="K99" s="3673"/>
      <c r="L99" s="3673"/>
      <c r="M99" s="3673"/>
      <c r="N99" s="3673"/>
      <c r="O99" s="3673"/>
      <c r="P99" s="3673"/>
      <c r="Q99" s="3673"/>
      <c r="R99" s="3674"/>
    </row>
    <row r="100" spans="1:18" ht="78.75" customHeight="1">
      <c r="A100" s="2278"/>
      <c r="B100" s="2279" t="s">
        <v>2218</v>
      </c>
      <c r="C100" s="2288" t="s">
        <v>2522</v>
      </c>
      <c r="D100" s="3623"/>
      <c r="E100" s="1972"/>
      <c r="F100" s="1972"/>
      <c r="G100" s="3672">
        <v>156220</v>
      </c>
      <c r="H100" s="3673"/>
      <c r="I100" s="3673"/>
      <c r="J100" s="3673"/>
      <c r="K100" s="3673"/>
      <c r="L100" s="3673"/>
      <c r="M100" s="3673"/>
      <c r="N100" s="3673"/>
      <c r="O100" s="3673"/>
      <c r="P100" s="3673"/>
      <c r="Q100" s="3673"/>
      <c r="R100" s="3674"/>
    </row>
    <row r="101" spans="1:18" ht="78.75" customHeight="1">
      <c r="A101" s="2278"/>
      <c r="B101" s="2279" t="s">
        <v>2219</v>
      </c>
      <c r="C101" s="2288" t="s">
        <v>2522</v>
      </c>
      <c r="D101" s="3623"/>
      <c r="E101" s="1972"/>
      <c r="F101" s="1972"/>
      <c r="G101" s="3672">
        <v>211860</v>
      </c>
      <c r="H101" s="3673"/>
      <c r="I101" s="3673"/>
      <c r="J101" s="3673"/>
      <c r="K101" s="3673"/>
      <c r="L101" s="3673"/>
      <c r="M101" s="3673"/>
      <c r="N101" s="3673"/>
      <c r="O101" s="3673"/>
      <c r="P101" s="3673"/>
      <c r="Q101" s="3673"/>
      <c r="R101" s="3674"/>
    </row>
    <row r="102" spans="1:18" ht="71.25" customHeight="1">
      <c r="A102" s="2278"/>
      <c r="B102" s="3625" t="s">
        <v>1745</v>
      </c>
      <c r="C102" s="3625"/>
      <c r="D102" s="3623"/>
      <c r="E102" s="1972"/>
      <c r="F102" s="1972"/>
      <c r="G102" s="1972"/>
      <c r="H102" s="2285"/>
      <c r="I102" s="1972"/>
      <c r="J102" s="1972"/>
      <c r="K102" s="2295"/>
      <c r="L102" s="1973"/>
      <c r="M102" s="2295"/>
      <c r="N102" s="1972"/>
      <c r="O102" s="1972"/>
      <c r="P102" s="2285"/>
      <c r="Q102" s="2285"/>
      <c r="R102" s="2285"/>
    </row>
    <row r="103" spans="1:18" ht="71.25" customHeight="1">
      <c r="A103" s="2278"/>
      <c r="B103" s="2279" t="s">
        <v>2220</v>
      </c>
      <c r="C103" s="2288" t="s">
        <v>2522</v>
      </c>
      <c r="D103" s="3623" t="s">
        <v>1729</v>
      </c>
      <c r="E103" s="1972"/>
      <c r="F103" s="1972"/>
      <c r="G103" s="3672">
        <v>123050</v>
      </c>
      <c r="H103" s="3673"/>
      <c r="I103" s="3673"/>
      <c r="J103" s="3673"/>
      <c r="K103" s="3673"/>
      <c r="L103" s="3673"/>
      <c r="M103" s="3673"/>
      <c r="N103" s="3673"/>
      <c r="O103" s="3673"/>
      <c r="P103" s="3673"/>
      <c r="Q103" s="3673"/>
      <c r="R103" s="3674"/>
    </row>
    <row r="104" spans="1:18" ht="71.25" customHeight="1">
      <c r="A104" s="2278"/>
      <c r="B104" s="2279" t="s">
        <v>2221</v>
      </c>
      <c r="C104" s="2288" t="s">
        <v>2522</v>
      </c>
      <c r="D104" s="3623"/>
      <c r="E104" s="1972"/>
      <c r="F104" s="1972"/>
      <c r="G104" s="3672">
        <v>112350</v>
      </c>
      <c r="H104" s="3673"/>
      <c r="I104" s="3673"/>
      <c r="J104" s="3673"/>
      <c r="K104" s="3673"/>
      <c r="L104" s="3673"/>
      <c r="M104" s="3673"/>
      <c r="N104" s="3673"/>
      <c r="O104" s="3673"/>
      <c r="P104" s="3673"/>
      <c r="Q104" s="3673"/>
      <c r="R104" s="3674"/>
    </row>
    <row r="105" spans="1:18" ht="71.25" customHeight="1">
      <c r="A105" s="2278"/>
      <c r="B105" s="2279" t="s">
        <v>2222</v>
      </c>
      <c r="C105" s="2288" t="s">
        <v>2522</v>
      </c>
      <c r="D105" s="3623"/>
      <c r="E105" s="1972"/>
      <c r="F105" s="1972"/>
      <c r="G105" s="3672">
        <v>141240</v>
      </c>
      <c r="H105" s="3673"/>
      <c r="I105" s="3673"/>
      <c r="J105" s="3673"/>
      <c r="K105" s="3673"/>
      <c r="L105" s="3673"/>
      <c r="M105" s="3673"/>
      <c r="N105" s="3673"/>
      <c r="O105" s="3673"/>
      <c r="P105" s="3673"/>
      <c r="Q105" s="3673"/>
      <c r="R105" s="3674"/>
    </row>
    <row r="106" spans="1:18" ht="71.25" customHeight="1">
      <c r="A106" s="2278"/>
      <c r="B106" s="2279" t="s">
        <v>2223</v>
      </c>
      <c r="C106" s="2288" t="s">
        <v>2522</v>
      </c>
      <c r="D106" s="3623"/>
      <c r="E106" s="1972"/>
      <c r="F106" s="1972"/>
      <c r="G106" s="3672">
        <v>109140</v>
      </c>
      <c r="H106" s="3673"/>
      <c r="I106" s="3673"/>
      <c r="J106" s="3673"/>
      <c r="K106" s="3673"/>
      <c r="L106" s="3673"/>
      <c r="M106" s="3673"/>
      <c r="N106" s="3673"/>
      <c r="O106" s="3673"/>
      <c r="P106" s="3673"/>
      <c r="Q106" s="3673"/>
      <c r="R106" s="3674"/>
    </row>
    <row r="107" spans="1:18" ht="71.25" customHeight="1">
      <c r="A107" s="2278"/>
      <c r="B107" s="3625" t="s">
        <v>1765</v>
      </c>
      <c r="C107" s="3625"/>
      <c r="D107" s="2288"/>
      <c r="E107" s="1972"/>
      <c r="F107" s="1972"/>
      <c r="G107" s="1972"/>
      <c r="H107" s="2285"/>
      <c r="I107" s="1972"/>
      <c r="J107" s="1972"/>
      <c r="K107" s="2295"/>
      <c r="L107" s="1973"/>
      <c r="M107" s="2295"/>
      <c r="N107" s="1972"/>
      <c r="O107" s="1972"/>
      <c r="P107" s="2285"/>
      <c r="Q107" s="2285"/>
      <c r="R107" s="2285"/>
    </row>
    <row r="108" spans="1:18" ht="71.25" customHeight="1">
      <c r="A108" s="2278"/>
      <c r="B108" s="2279" t="s">
        <v>2224</v>
      </c>
      <c r="C108" s="2288" t="s">
        <v>2522</v>
      </c>
      <c r="D108" s="3623" t="s">
        <v>1729</v>
      </c>
      <c r="E108" s="1972"/>
      <c r="F108" s="1972"/>
      <c r="G108" s="3672">
        <v>114490</v>
      </c>
      <c r="H108" s="3673"/>
      <c r="I108" s="3673"/>
      <c r="J108" s="3673"/>
      <c r="K108" s="3673"/>
      <c r="L108" s="3673"/>
      <c r="M108" s="3673"/>
      <c r="N108" s="3673"/>
      <c r="O108" s="3673"/>
      <c r="P108" s="3673"/>
      <c r="Q108" s="3673"/>
      <c r="R108" s="3674"/>
    </row>
    <row r="109" spans="1:18" ht="71.25" customHeight="1">
      <c r="A109" s="2278"/>
      <c r="B109" s="2279" t="s">
        <v>2225</v>
      </c>
      <c r="C109" s="2288" t="s">
        <v>2522</v>
      </c>
      <c r="D109" s="3623"/>
      <c r="E109" s="1972"/>
      <c r="F109" s="1972"/>
      <c r="G109" s="3672">
        <v>104860</v>
      </c>
      <c r="H109" s="3673"/>
      <c r="I109" s="3673"/>
      <c r="J109" s="3673"/>
      <c r="K109" s="3673"/>
      <c r="L109" s="3673"/>
      <c r="M109" s="3673"/>
      <c r="N109" s="3673"/>
      <c r="O109" s="3673"/>
      <c r="P109" s="3673"/>
      <c r="Q109" s="3673"/>
      <c r="R109" s="3674"/>
    </row>
    <row r="110" spans="1:18" ht="71.25" customHeight="1">
      <c r="A110" s="2278"/>
      <c r="B110" s="3625" t="s">
        <v>1761</v>
      </c>
      <c r="C110" s="3625"/>
      <c r="D110" s="3623"/>
      <c r="E110" s="1972"/>
      <c r="F110" s="1972"/>
      <c r="G110" s="1972"/>
      <c r="H110" s="2285"/>
      <c r="I110" s="1972"/>
      <c r="J110" s="1972"/>
      <c r="K110" s="2295"/>
      <c r="L110" s="1973"/>
      <c r="M110" s="2295"/>
      <c r="N110" s="1972"/>
      <c r="O110" s="1972"/>
      <c r="P110" s="2285"/>
      <c r="Q110" s="2285"/>
      <c r="R110" s="2285"/>
    </row>
    <row r="111" spans="1:18" ht="71.25" customHeight="1">
      <c r="A111" s="2278"/>
      <c r="B111" s="2279" t="s">
        <v>2226</v>
      </c>
      <c r="C111" s="2288" t="s">
        <v>2522</v>
      </c>
      <c r="D111" s="3623"/>
      <c r="E111" s="1972"/>
      <c r="F111" s="1972"/>
      <c r="G111" s="3672">
        <v>124120</v>
      </c>
      <c r="H111" s="3673"/>
      <c r="I111" s="3673"/>
      <c r="J111" s="3673"/>
      <c r="K111" s="3673"/>
      <c r="L111" s="3673"/>
      <c r="M111" s="3673"/>
      <c r="N111" s="3673"/>
      <c r="O111" s="3673"/>
      <c r="P111" s="3673"/>
      <c r="Q111" s="3673"/>
      <c r="R111" s="3674"/>
    </row>
    <row r="112" spans="1:18" ht="71.25" customHeight="1">
      <c r="A112" s="2278"/>
      <c r="B112" s="2279" t="s">
        <v>2227</v>
      </c>
      <c r="C112" s="2288" t="s">
        <v>2522</v>
      </c>
      <c r="D112" s="3623"/>
      <c r="E112" s="1972"/>
      <c r="F112" s="1972"/>
      <c r="G112" s="3672">
        <v>145520</v>
      </c>
      <c r="H112" s="3673"/>
      <c r="I112" s="3673"/>
      <c r="J112" s="3673"/>
      <c r="K112" s="3673"/>
      <c r="L112" s="3673"/>
      <c r="M112" s="3673"/>
      <c r="N112" s="3673"/>
      <c r="O112" s="3673"/>
      <c r="P112" s="3673"/>
      <c r="Q112" s="3673"/>
      <c r="R112" s="3674"/>
    </row>
    <row r="113" spans="1:18" ht="39" customHeight="1">
      <c r="A113" s="2278">
        <v>4</v>
      </c>
      <c r="B113" s="3631" t="s">
        <v>2996</v>
      </c>
      <c r="C113" s="3631"/>
      <c r="D113" s="3631"/>
      <c r="E113" s="3631"/>
      <c r="F113" s="3631"/>
      <c r="G113" s="3631"/>
      <c r="H113" s="3631"/>
      <c r="I113" s="3631"/>
      <c r="J113" s="3631"/>
      <c r="K113" s="3631"/>
      <c r="L113" s="3631"/>
      <c r="M113" s="3631"/>
      <c r="N113" s="3631"/>
      <c r="O113" s="3631"/>
      <c r="P113" s="3631"/>
      <c r="Q113" s="3631"/>
      <c r="R113" s="3631"/>
    </row>
    <row r="114" spans="1:18" ht="32.25" customHeight="1">
      <c r="A114" s="2278"/>
      <c r="B114" s="2281"/>
      <c r="C114" s="2278"/>
      <c r="D114" s="2281"/>
      <c r="E114" s="3629" t="s">
        <v>3140</v>
      </c>
      <c r="F114" s="3629"/>
      <c r="G114" s="3629"/>
      <c r="H114" s="3629"/>
      <c r="I114" s="3629"/>
      <c r="J114" s="3629"/>
      <c r="K114" s="3629"/>
      <c r="L114" s="3629"/>
      <c r="M114" s="3629"/>
      <c r="N114" s="3629"/>
      <c r="O114" s="3629"/>
      <c r="P114" s="3629"/>
      <c r="Q114" s="3629"/>
      <c r="R114" s="3629"/>
    </row>
    <row r="115" spans="1:18" ht="25.5" customHeight="1">
      <c r="A115" s="2278"/>
      <c r="B115" s="3639" t="s">
        <v>2111</v>
      </c>
      <c r="C115" s="3639"/>
      <c r="D115" s="3639"/>
      <c r="E115" s="3639"/>
      <c r="F115" s="1972"/>
      <c r="G115" s="1972"/>
      <c r="H115" s="2285"/>
      <c r="I115" s="1972"/>
      <c r="J115" s="1972"/>
      <c r="K115" s="1987"/>
      <c r="L115" s="1987"/>
      <c r="M115" s="2295"/>
      <c r="N115" s="1972"/>
      <c r="O115" s="1972"/>
      <c r="P115" s="2285"/>
      <c r="Q115" s="2285"/>
      <c r="R115" s="2285"/>
    </row>
    <row r="116" spans="1:18" ht="43.5" customHeight="1">
      <c r="A116" s="2278"/>
      <c r="B116" s="1990" t="s">
        <v>2114</v>
      </c>
      <c r="C116" s="2288" t="s">
        <v>121</v>
      </c>
      <c r="D116" s="3637" t="s">
        <v>2112</v>
      </c>
      <c r="E116" s="1977">
        <v>1620370</v>
      </c>
      <c r="F116" s="3660">
        <v>2193519</v>
      </c>
      <c r="G116" s="3661"/>
      <c r="H116" s="3661"/>
      <c r="I116" s="3661"/>
      <c r="J116" s="3661"/>
      <c r="K116" s="3661"/>
      <c r="L116" s="3661"/>
      <c r="M116" s="3661"/>
      <c r="N116" s="3661"/>
      <c r="O116" s="3661"/>
      <c r="P116" s="3661"/>
      <c r="Q116" s="3661"/>
      <c r="R116" s="3661"/>
    </row>
    <row r="117" spans="1:18" ht="43.5" customHeight="1">
      <c r="A117" s="2278"/>
      <c r="B117" s="1990" t="s">
        <v>2115</v>
      </c>
      <c r="C117" s="2288" t="s">
        <v>121</v>
      </c>
      <c r="D117" s="3637"/>
      <c r="E117" s="1977">
        <v>1562500</v>
      </c>
      <c r="F117" s="3660">
        <v>2133333</v>
      </c>
      <c r="G117" s="3661"/>
      <c r="H117" s="3661"/>
      <c r="I117" s="3661"/>
      <c r="J117" s="3661"/>
      <c r="K117" s="3661"/>
      <c r="L117" s="3661"/>
      <c r="M117" s="3661"/>
      <c r="N117" s="3661"/>
      <c r="O117" s="3661"/>
      <c r="P117" s="3661"/>
      <c r="Q117" s="3661"/>
      <c r="R117" s="3661"/>
    </row>
    <row r="118" spans="1:18" ht="43.5" customHeight="1">
      <c r="A118" s="2333"/>
      <c r="B118" s="1990" t="s">
        <v>2116</v>
      </c>
      <c r="C118" s="2332" t="s">
        <v>121</v>
      </c>
      <c r="D118" s="3701" t="s">
        <v>2113</v>
      </c>
      <c r="E118" s="1977">
        <v>1562500</v>
      </c>
      <c r="F118" s="3660">
        <v>2133333</v>
      </c>
      <c r="G118" s="3661"/>
      <c r="H118" s="3661"/>
      <c r="I118" s="3661"/>
      <c r="J118" s="3661"/>
      <c r="K118" s="3661"/>
      <c r="L118" s="3661"/>
      <c r="M118" s="3661"/>
      <c r="N118" s="3661"/>
      <c r="O118" s="3661"/>
      <c r="P118" s="3661"/>
      <c r="Q118" s="3661"/>
      <c r="R118" s="3661"/>
    </row>
    <row r="119" spans="1:18" ht="43.5" customHeight="1">
      <c r="A119" s="2333"/>
      <c r="B119" s="1990" t="s">
        <v>2117</v>
      </c>
      <c r="C119" s="2332" t="s">
        <v>121</v>
      </c>
      <c r="D119" s="3702"/>
      <c r="E119" s="1977">
        <v>1562500</v>
      </c>
      <c r="F119" s="3660">
        <v>2133333</v>
      </c>
      <c r="G119" s="3661"/>
      <c r="H119" s="3661"/>
      <c r="I119" s="3661"/>
      <c r="J119" s="3661"/>
      <c r="K119" s="3661"/>
      <c r="L119" s="3661"/>
      <c r="M119" s="3661"/>
      <c r="N119" s="3661"/>
      <c r="O119" s="3661"/>
      <c r="P119" s="3661"/>
      <c r="Q119" s="3661"/>
      <c r="R119" s="3661"/>
    </row>
    <row r="120" spans="1:18" ht="21.75" customHeight="1">
      <c r="A120" s="2278"/>
      <c r="B120" s="3637" t="s">
        <v>2118</v>
      </c>
      <c r="C120" s="3637"/>
      <c r="D120" s="3637"/>
      <c r="E120" s="3637"/>
      <c r="F120" s="1972"/>
      <c r="G120" s="1972"/>
      <c r="H120" s="2285"/>
      <c r="I120" s="1972"/>
      <c r="J120" s="1972"/>
      <c r="K120" s="1987"/>
      <c r="L120" s="1987"/>
      <c r="M120" s="2295"/>
      <c r="N120" s="1972"/>
      <c r="O120" s="1972"/>
      <c r="P120" s="2285"/>
      <c r="Q120" s="2285"/>
      <c r="R120" s="2285"/>
    </row>
    <row r="121" spans="1:18" ht="36.75" customHeight="1">
      <c r="A121" s="2278"/>
      <c r="B121" s="1990" t="s">
        <v>2114</v>
      </c>
      <c r="C121" s="2288" t="s">
        <v>121</v>
      </c>
      <c r="D121" s="3637" t="s">
        <v>2112</v>
      </c>
      <c r="E121" s="1977">
        <v>1851852</v>
      </c>
      <c r="F121" s="3660">
        <v>2537037</v>
      </c>
      <c r="G121" s="3661"/>
      <c r="H121" s="3661"/>
      <c r="I121" s="3661"/>
      <c r="J121" s="3661"/>
      <c r="K121" s="3661"/>
      <c r="L121" s="3661"/>
      <c r="M121" s="3661"/>
      <c r="N121" s="3661"/>
      <c r="O121" s="3661"/>
      <c r="P121" s="3661"/>
      <c r="Q121" s="3661"/>
      <c r="R121" s="3661"/>
    </row>
    <row r="122" spans="1:18" ht="36.75" customHeight="1">
      <c r="A122" s="2278"/>
      <c r="B122" s="1990" t="s">
        <v>2115</v>
      </c>
      <c r="C122" s="2288" t="s">
        <v>121</v>
      </c>
      <c r="D122" s="3637"/>
      <c r="E122" s="1977">
        <v>1736111</v>
      </c>
      <c r="F122" s="3660">
        <v>2404630</v>
      </c>
      <c r="G122" s="3661"/>
      <c r="H122" s="3661"/>
      <c r="I122" s="3661"/>
      <c r="J122" s="3661"/>
      <c r="K122" s="3661"/>
      <c r="L122" s="3661"/>
      <c r="M122" s="3661"/>
      <c r="N122" s="3661"/>
      <c r="O122" s="3661"/>
      <c r="P122" s="3661"/>
      <c r="Q122" s="3661"/>
      <c r="R122" s="3661"/>
    </row>
    <row r="123" spans="1:18" ht="36.75" customHeight="1">
      <c r="A123" s="2278"/>
      <c r="B123" s="1990" t="s">
        <v>2116</v>
      </c>
      <c r="C123" s="2288" t="s">
        <v>121</v>
      </c>
      <c r="D123" s="3637" t="s">
        <v>2113</v>
      </c>
      <c r="E123" s="1977">
        <v>1736111</v>
      </c>
      <c r="F123" s="3660">
        <v>2404630</v>
      </c>
      <c r="G123" s="3661"/>
      <c r="H123" s="3661"/>
      <c r="I123" s="3661"/>
      <c r="J123" s="3661"/>
      <c r="K123" s="3661"/>
      <c r="L123" s="3661"/>
      <c r="M123" s="3661"/>
      <c r="N123" s="3661"/>
      <c r="O123" s="3661"/>
      <c r="P123" s="3661"/>
      <c r="Q123" s="3661"/>
      <c r="R123" s="3661"/>
    </row>
    <row r="124" spans="1:18" ht="36.75" customHeight="1">
      <c r="A124" s="2278"/>
      <c r="B124" s="1990" t="s">
        <v>2117</v>
      </c>
      <c r="C124" s="2288" t="s">
        <v>121</v>
      </c>
      <c r="D124" s="3637"/>
      <c r="E124" s="1977">
        <v>1736111</v>
      </c>
      <c r="F124" s="3660">
        <v>2404630</v>
      </c>
      <c r="G124" s="3661"/>
      <c r="H124" s="3661"/>
      <c r="I124" s="3661"/>
      <c r="J124" s="3661"/>
      <c r="K124" s="3661"/>
      <c r="L124" s="3661"/>
      <c r="M124" s="3661"/>
      <c r="N124" s="3661"/>
      <c r="O124" s="3661"/>
      <c r="P124" s="3661"/>
      <c r="Q124" s="3661"/>
      <c r="R124" s="3661"/>
    </row>
    <row r="125" spans="1:18" ht="20.25" customHeight="1">
      <c r="A125" s="2278"/>
      <c r="B125" s="3637" t="s">
        <v>2119</v>
      </c>
      <c r="C125" s="3637"/>
      <c r="D125" s="3637"/>
      <c r="E125" s="3637"/>
      <c r="F125" s="1972"/>
      <c r="G125" s="1972"/>
      <c r="H125" s="2285"/>
      <c r="I125" s="1972"/>
      <c r="J125" s="1972"/>
      <c r="K125" s="1987"/>
      <c r="L125" s="1987"/>
      <c r="M125" s="2295"/>
      <c r="N125" s="1972"/>
      <c r="O125" s="1972"/>
      <c r="P125" s="2285"/>
      <c r="Q125" s="2285"/>
      <c r="R125" s="2285"/>
    </row>
    <row r="126" spans="1:18" ht="48" customHeight="1">
      <c r="A126" s="2278"/>
      <c r="B126" s="1990" t="s">
        <v>2115</v>
      </c>
      <c r="C126" s="2288" t="s">
        <v>121</v>
      </c>
      <c r="D126" s="3637" t="s">
        <v>2112</v>
      </c>
      <c r="E126" s="1977">
        <v>2662037</v>
      </c>
      <c r="F126" s="3660">
        <v>3480556</v>
      </c>
      <c r="G126" s="3661"/>
      <c r="H126" s="3661"/>
      <c r="I126" s="3661"/>
      <c r="J126" s="3661"/>
      <c r="K126" s="3661"/>
      <c r="L126" s="3661"/>
      <c r="M126" s="3661"/>
      <c r="N126" s="3661"/>
      <c r="O126" s="3661"/>
      <c r="P126" s="3661"/>
      <c r="Q126" s="3661"/>
      <c r="R126" s="3661"/>
    </row>
    <row r="127" spans="1:18" ht="48" customHeight="1">
      <c r="A127" s="2278"/>
      <c r="B127" s="1990" t="s">
        <v>2116</v>
      </c>
      <c r="C127" s="2288" t="s">
        <v>121</v>
      </c>
      <c r="D127" s="3637"/>
      <c r="E127" s="1977">
        <v>2893519</v>
      </c>
      <c r="F127" s="3660">
        <v>3749074</v>
      </c>
      <c r="G127" s="3661"/>
      <c r="H127" s="3661"/>
      <c r="I127" s="3661"/>
      <c r="J127" s="3661"/>
      <c r="K127" s="3661"/>
      <c r="L127" s="3661"/>
      <c r="M127" s="3661"/>
      <c r="N127" s="3661"/>
      <c r="O127" s="3661"/>
      <c r="P127" s="3661"/>
      <c r="Q127" s="3661"/>
      <c r="R127" s="3661"/>
    </row>
    <row r="128" spans="1:18" ht="48" customHeight="1">
      <c r="A128" s="2278"/>
      <c r="B128" s="1990" t="s">
        <v>2117</v>
      </c>
      <c r="C128" s="2288" t="s">
        <v>121</v>
      </c>
      <c r="D128" s="2278" t="s">
        <v>2113</v>
      </c>
      <c r="E128" s="1977">
        <v>2893519</v>
      </c>
      <c r="F128" s="3660">
        <v>3749074</v>
      </c>
      <c r="G128" s="3661"/>
      <c r="H128" s="3661"/>
      <c r="I128" s="3661"/>
      <c r="J128" s="3661"/>
      <c r="K128" s="3661"/>
      <c r="L128" s="3661"/>
      <c r="M128" s="3661"/>
      <c r="N128" s="3661"/>
      <c r="O128" s="3661"/>
      <c r="P128" s="3661"/>
      <c r="Q128" s="3661"/>
      <c r="R128" s="3661"/>
    </row>
    <row r="129" spans="1:18" ht="40.5" customHeight="1">
      <c r="A129" s="2278"/>
      <c r="B129" s="3637" t="s">
        <v>2120</v>
      </c>
      <c r="C129" s="3637"/>
      <c r="D129" s="3637"/>
      <c r="E129" s="3637"/>
      <c r="F129" s="1972"/>
      <c r="G129" s="1972"/>
      <c r="H129" s="2285"/>
      <c r="I129" s="1972"/>
      <c r="J129" s="1972"/>
      <c r="K129" s="1987"/>
      <c r="L129" s="1987"/>
      <c r="M129" s="2295"/>
      <c r="N129" s="1972"/>
      <c r="O129" s="1972"/>
      <c r="P129" s="2285"/>
      <c r="Q129" s="2285"/>
      <c r="R129" s="2285"/>
    </row>
    <row r="130" spans="1:18" ht="45" customHeight="1">
      <c r="A130" s="2278"/>
      <c r="B130" s="1990" t="s">
        <v>2121</v>
      </c>
      <c r="C130" s="2288" t="s">
        <v>121</v>
      </c>
      <c r="D130" s="3637" t="s">
        <v>2113</v>
      </c>
      <c r="E130" s="1977">
        <v>1736111</v>
      </c>
      <c r="F130" s="3660">
        <v>2402778</v>
      </c>
      <c r="G130" s="3661"/>
      <c r="H130" s="3661"/>
      <c r="I130" s="3661"/>
      <c r="J130" s="3661"/>
      <c r="K130" s="3661"/>
      <c r="L130" s="3661"/>
      <c r="M130" s="3661"/>
      <c r="N130" s="3661"/>
      <c r="O130" s="3661"/>
      <c r="P130" s="3661"/>
      <c r="Q130" s="3661"/>
      <c r="R130" s="3661"/>
    </row>
    <row r="131" spans="1:18" ht="45" customHeight="1">
      <c r="A131" s="2278"/>
      <c r="B131" s="1990" t="s">
        <v>2122</v>
      </c>
      <c r="C131" s="2288" t="s">
        <v>121</v>
      </c>
      <c r="D131" s="3637"/>
      <c r="E131" s="1977">
        <v>1793981</v>
      </c>
      <c r="F131" s="3660">
        <v>2458333</v>
      </c>
      <c r="G131" s="3661"/>
      <c r="H131" s="3661"/>
      <c r="I131" s="3661"/>
      <c r="J131" s="3661"/>
      <c r="K131" s="3661"/>
      <c r="L131" s="3661"/>
      <c r="M131" s="3661"/>
      <c r="N131" s="3661"/>
      <c r="O131" s="3661"/>
      <c r="P131" s="3661"/>
      <c r="Q131" s="3661"/>
      <c r="R131" s="3661"/>
    </row>
    <row r="132" spans="1:18" ht="51.75" customHeight="1">
      <c r="A132" s="2278"/>
      <c r="B132" s="3637" t="s">
        <v>2127</v>
      </c>
      <c r="C132" s="3637"/>
      <c r="D132" s="3637"/>
      <c r="E132" s="3637"/>
      <c r="F132" s="1972"/>
      <c r="G132" s="1972"/>
      <c r="H132" s="2285"/>
      <c r="I132" s="1972"/>
      <c r="J132" s="1972"/>
      <c r="K132" s="1987"/>
      <c r="L132" s="1987"/>
      <c r="M132" s="2295"/>
      <c r="N132" s="1972"/>
      <c r="O132" s="1972"/>
      <c r="P132" s="2285"/>
      <c r="Q132" s="2285"/>
      <c r="R132" s="2285"/>
    </row>
    <row r="133" spans="1:18" ht="49.5" customHeight="1">
      <c r="A133" s="2278"/>
      <c r="B133" s="1990" t="s">
        <v>2123</v>
      </c>
      <c r="C133" s="2288" t="s">
        <v>121</v>
      </c>
      <c r="D133" s="3637" t="s">
        <v>2113</v>
      </c>
      <c r="E133" s="1977">
        <v>2824074</v>
      </c>
      <c r="F133" s="3660">
        <v>3568519</v>
      </c>
      <c r="G133" s="3661"/>
      <c r="H133" s="3661"/>
      <c r="I133" s="3661"/>
      <c r="J133" s="3661"/>
      <c r="K133" s="3661"/>
      <c r="L133" s="3661"/>
      <c r="M133" s="3661"/>
      <c r="N133" s="3661"/>
      <c r="O133" s="3661"/>
      <c r="P133" s="3661"/>
      <c r="Q133" s="3661"/>
      <c r="R133" s="3661"/>
    </row>
    <row r="134" spans="1:18" ht="49.5" customHeight="1">
      <c r="A134" s="2278"/>
      <c r="B134" s="1990" t="s">
        <v>2124</v>
      </c>
      <c r="C134" s="2288" t="s">
        <v>121</v>
      </c>
      <c r="D134" s="3637"/>
      <c r="E134" s="1977">
        <v>2638889</v>
      </c>
      <c r="F134" s="3660">
        <v>3332407</v>
      </c>
      <c r="G134" s="3661"/>
      <c r="H134" s="3661"/>
      <c r="I134" s="3661"/>
      <c r="J134" s="3661"/>
      <c r="K134" s="3661"/>
      <c r="L134" s="3661"/>
      <c r="M134" s="3661"/>
      <c r="N134" s="3661"/>
      <c r="O134" s="3661"/>
      <c r="P134" s="3661"/>
      <c r="Q134" s="3661"/>
      <c r="R134" s="3661"/>
    </row>
    <row r="135" spans="1:18" ht="49.5" customHeight="1">
      <c r="A135" s="2278"/>
      <c r="B135" s="1990" t="s">
        <v>2840</v>
      </c>
      <c r="C135" s="2288" t="s">
        <v>121</v>
      </c>
      <c r="D135" s="3637"/>
      <c r="E135" s="1977">
        <v>3796296</v>
      </c>
      <c r="F135" s="3660">
        <v>4554630</v>
      </c>
      <c r="G135" s="3661"/>
      <c r="H135" s="3661"/>
      <c r="I135" s="3661"/>
      <c r="J135" s="3661"/>
      <c r="K135" s="3661"/>
      <c r="L135" s="3661"/>
      <c r="M135" s="3661"/>
      <c r="N135" s="3661"/>
      <c r="O135" s="3661"/>
      <c r="P135" s="3661"/>
      <c r="Q135" s="3661"/>
      <c r="R135" s="3661"/>
    </row>
    <row r="136" spans="1:18" ht="49.5" customHeight="1">
      <c r="A136" s="2278"/>
      <c r="B136" s="1990" t="s">
        <v>2269</v>
      </c>
      <c r="C136" s="2288" t="s">
        <v>121</v>
      </c>
      <c r="D136" s="3637"/>
      <c r="E136" s="1977">
        <v>3611111</v>
      </c>
      <c r="F136" s="3660">
        <v>4360185</v>
      </c>
      <c r="G136" s="3661"/>
      <c r="H136" s="3661"/>
      <c r="I136" s="3661"/>
      <c r="J136" s="3661"/>
      <c r="K136" s="3661"/>
      <c r="L136" s="3661"/>
      <c r="M136" s="3661"/>
      <c r="N136" s="3661"/>
      <c r="O136" s="3661"/>
      <c r="P136" s="3661"/>
      <c r="Q136" s="3661"/>
      <c r="R136" s="3661"/>
    </row>
    <row r="137" spans="1:18" ht="66.75" customHeight="1">
      <c r="A137" s="2278">
        <v>5</v>
      </c>
      <c r="B137" s="3631" t="s">
        <v>2526</v>
      </c>
      <c r="C137" s="3631"/>
      <c r="D137" s="3631"/>
      <c r="E137" s="3631"/>
      <c r="F137" s="3631"/>
      <c r="G137" s="3631"/>
      <c r="H137" s="3631"/>
      <c r="I137" s="3631"/>
      <c r="J137" s="3631"/>
      <c r="K137" s="3631"/>
      <c r="L137" s="3631"/>
      <c r="M137" s="3631"/>
      <c r="N137" s="3631"/>
      <c r="O137" s="3631"/>
      <c r="P137" s="3631"/>
      <c r="Q137" s="3631"/>
      <c r="R137" s="3631"/>
    </row>
    <row r="138" spans="1:18" ht="37.5" customHeight="1">
      <c r="A138" s="2278"/>
      <c r="B138" s="3625" t="s">
        <v>2178</v>
      </c>
      <c r="C138" s="3625"/>
      <c r="D138" s="3625"/>
      <c r="E138" s="3629" t="s">
        <v>2527</v>
      </c>
      <c r="F138" s="3629"/>
      <c r="G138" s="3629"/>
      <c r="H138" s="3629"/>
      <c r="I138" s="3629"/>
      <c r="J138" s="3629"/>
      <c r="K138" s="3629"/>
      <c r="L138" s="3629"/>
      <c r="M138" s="3629"/>
      <c r="N138" s="3629"/>
      <c r="O138" s="3629"/>
      <c r="P138" s="3629"/>
      <c r="Q138" s="3629"/>
      <c r="R138" s="3629"/>
    </row>
    <row r="139" spans="1:18" ht="120.75" customHeight="1">
      <c r="A139" s="2278"/>
      <c r="B139" s="2279" t="s">
        <v>2179</v>
      </c>
      <c r="C139" s="2288" t="s">
        <v>2522</v>
      </c>
      <c r="D139" s="3623" t="s">
        <v>1729</v>
      </c>
      <c r="E139" s="1981"/>
      <c r="F139" s="1979"/>
      <c r="G139" s="3660">
        <v>458182</v>
      </c>
      <c r="H139" s="3661"/>
      <c r="I139" s="3661"/>
      <c r="J139" s="3661"/>
      <c r="K139" s="3661"/>
      <c r="L139" s="3661"/>
      <c r="M139" s="3661"/>
      <c r="N139" s="3661"/>
      <c r="O139" s="3661"/>
      <c r="P139" s="3661"/>
      <c r="Q139" s="3661"/>
      <c r="R139" s="3662"/>
    </row>
    <row r="140" spans="1:18" ht="120.75" customHeight="1">
      <c r="A140" s="2278"/>
      <c r="B140" s="2279" t="s">
        <v>2180</v>
      </c>
      <c r="C140" s="2288" t="s">
        <v>2522</v>
      </c>
      <c r="D140" s="3623"/>
      <c r="E140" s="1987"/>
      <c r="F140" s="1972"/>
      <c r="G140" s="3660">
        <v>496000</v>
      </c>
      <c r="H140" s="3661"/>
      <c r="I140" s="3661"/>
      <c r="J140" s="3661"/>
      <c r="K140" s="3661"/>
      <c r="L140" s="3661"/>
      <c r="M140" s="3661"/>
      <c r="N140" s="3661"/>
      <c r="O140" s="3661"/>
      <c r="P140" s="3661"/>
      <c r="Q140" s="3661"/>
      <c r="R140" s="3662"/>
    </row>
    <row r="141" spans="1:18" ht="120.75" customHeight="1">
      <c r="A141" s="2278"/>
      <c r="B141" s="2279" t="s">
        <v>2181</v>
      </c>
      <c r="C141" s="2288" t="s">
        <v>2522</v>
      </c>
      <c r="D141" s="3623"/>
      <c r="E141" s="1987"/>
      <c r="F141" s="1972"/>
      <c r="G141" s="3660">
        <v>492000</v>
      </c>
      <c r="H141" s="3661"/>
      <c r="I141" s="3661"/>
      <c r="J141" s="3661"/>
      <c r="K141" s="3661"/>
      <c r="L141" s="3661"/>
      <c r="M141" s="3661"/>
      <c r="N141" s="3661"/>
      <c r="O141" s="3661"/>
      <c r="P141" s="3661"/>
      <c r="Q141" s="3661"/>
      <c r="R141" s="3662"/>
    </row>
    <row r="142" spans="1:18" ht="120.75" customHeight="1">
      <c r="A142" s="2278"/>
      <c r="B142" s="2279" t="s">
        <v>2182</v>
      </c>
      <c r="C142" s="2288" t="s">
        <v>2522</v>
      </c>
      <c r="D142" s="3623" t="s">
        <v>1729</v>
      </c>
      <c r="E142" s="1987"/>
      <c r="F142" s="1972"/>
      <c r="G142" s="3660">
        <v>528000</v>
      </c>
      <c r="H142" s="3661"/>
      <c r="I142" s="3661"/>
      <c r="J142" s="3661"/>
      <c r="K142" s="3661"/>
      <c r="L142" s="3661"/>
      <c r="M142" s="3661"/>
      <c r="N142" s="3661"/>
      <c r="O142" s="3661"/>
      <c r="P142" s="3661"/>
      <c r="Q142" s="3661"/>
      <c r="R142" s="3662"/>
    </row>
    <row r="143" spans="1:18" ht="120.75" customHeight="1">
      <c r="A143" s="2278"/>
      <c r="B143" s="2279" t="s">
        <v>2183</v>
      </c>
      <c r="C143" s="2288" t="s">
        <v>2522</v>
      </c>
      <c r="D143" s="3623"/>
      <c r="E143" s="1987"/>
      <c r="F143" s="1972"/>
      <c r="G143" s="3660">
        <v>584727</v>
      </c>
      <c r="H143" s="3661"/>
      <c r="I143" s="3661"/>
      <c r="J143" s="3661"/>
      <c r="K143" s="3661"/>
      <c r="L143" s="3661"/>
      <c r="M143" s="3661"/>
      <c r="N143" s="3661"/>
      <c r="O143" s="3661"/>
      <c r="P143" s="3661"/>
      <c r="Q143" s="3661"/>
      <c r="R143" s="3662"/>
    </row>
    <row r="144" spans="1:18" ht="120.75" customHeight="1">
      <c r="A144" s="2278"/>
      <c r="B144" s="2279" t="s">
        <v>2184</v>
      </c>
      <c r="C144" s="2288" t="s">
        <v>2522</v>
      </c>
      <c r="D144" s="2288" t="s">
        <v>1729</v>
      </c>
      <c r="E144" s="1987"/>
      <c r="F144" s="1972"/>
      <c r="G144" s="3660">
        <v>516000</v>
      </c>
      <c r="H144" s="3661"/>
      <c r="I144" s="3661"/>
      <c r="J144" s="3661"/>
      <c r="K144" s="3661"/>
      <c r="L144" s="3661"/>
      <c r="M144" s="3661"/>
      <c r="N144" s="3661"/>
      <c r="O144" s="3661"/>
      <c r="P144" s="3661"/>
      <c r="Q144" s="3661"/>
      <c r="R144" s="3662"/>
    </row>
    <row r="145" spans="1:18" ht="120.75" customHeight="1">
      <c r="A145" s="2278"/>
      <c r="B145" s="2279" t="s">
        <v>2185</v>
      </c>
      <c r="C145" s="2288" t="s">
        <v>2522</v>
      </c>
      <c r="D145" s="3623" t="s">
        <v>1729</v>
      </c>
      <c r="E145" s="1987"/>
      <c r="F145" s="1972"/>
      <c r="G145" s="3660">
        <v>516000</v>
      </c>
      <c r="H145" s="3661"/>
      <c r="I145" s="3661"/>
      <c r="J145" s="3661"/>
      <c r="K145" s="3661"/>
      <c r="L145" s="3661"/>
      <c r="M145" s="3661"/>
      <c r="N145" s="3661"/>
      <c r="O145" s="3661"/>
      <c r="P145" s="3661"/>
      <c r="Q145" s="3661"/>
      <c r="R145" s="3662"/>
    </row>
    <row r="146" spans="1:18" ht="120.75" customHeight="1">
      <c r="A146" s="2278"/>
      <c r="B146" s="2279" t="s">
        <v>2186</v>
      </c>
      <c r="C146" s="2288" t="s">
        <v>2522</v>
      </c>
      <c r="D146" s="3623"/>
      <c r="E146" s="1987"/>
      <c r="F146" s="1972"/>
      <c r="G146" s="3660">
        <v>516000</v>
      </c>
      <c r="H146" s="3661"/>
      <c r="I146" s="3661"/>
      <c r="J146" s="3661"/>
      <c r="K146" s="3661"/>
      <c r="L146" s="3661"/>
      <c r="M146" s="3661"/>
      <c r="N146" s="3661"/>
      <c r="O146" s="3661"/>
      <c r="P146" s="3661"/>
      <c r="Q146" s="3661"/>
      <c r="R146" s="3662"/>
    </row>
    <row r="147" spans="1:18" ht="120.75" customHeight="1">
      <c r="A147" s="2278"/>
      <c r="B147" s="2279" t="s">
        <v>2187</v>
      </c>
      <c r="C147" s="2288" t="s">
        <v>2522</v>
      </c>
      <c r="D147" s="3623" t="s">
        <v>1729</v>
      </c>
      <c r="E147" s="1987"/>
      <c r="F147" s="1972"/>
      <c r="G147" s="3660">
        <v>524727</v>
      </c>
      <c r="H147" s="3661"/>
      <c r="I147" s="3661"/>
      <c r="J147" s="3661"/>
      <c r="K147" s="3661"/>
      <c r="L147" s="3661"/>
      <c r="M147" s="3661"/>
      <c r="N147" s="3661"/>
      <c r="O147" s="3661"/>
      <c r="P147" s="3661"/>
      <c r="Q147" s="3661"/>
      <c r="R147" s="3662"/>
    </row>
    <row r="148" spans="1:18" ht="120.75" customHeight="1">
      <c r="A148" s="2278"/>
      <c r="B148" s="2279" t="s">
        <v>2188</v>
      </c>
      <c r="C148" s="2288" t="s">
        <v>2522</v>
      </c>
      <c r="D148" s="3623"/>
      <c r="E148" s="1987"/>
      <c r="F148" s="1972"/>
      <c r="G148" s="3660">
        <v>824727</v>
      </c>
      <c r="H148" s="3661"/>
      <c r="I148" s="3661"/>
      <c r="J148" s="3661"/>
      <c r="K148" s="3661"/>
      <c r="L148" s="3661"/>
      <c r="M148" s="3661"/>
      <c r="N148" s="3661"/>
      <c r="O148" s="3661"/>
      <c r="P148" s="3661"/>
      <c r="Q148" s="3661"/>
      <c r="R148" s="3662"/>
    </row>
    <row r="149" spans="1:18" ht="120.75" customHeight="1">
      <c r="A149" s="2278"/>
      <c r="B149" s="2279" t="s">
        <v>2529</v>
      </c>
      <c r="C149" s="2288" t="s">
        <v>2522</v>
      </c>
      <c r="D149" s="3623" t="s">
        <v>1729</v>
      </c>
      <c r="E149" s="1987"/>
      <c r="F149" s="1972"/>
      <c r="G149" s="3660">
        <v>824727</v>
      </c>
      <c r="H149" s="3661"/>
      <c r="I149" s="3661"/>
      <c r="J149" s="3661"/>
      <c r="K149" s="3661"/>
      <c r="L149" s="3661"/>
      <c r="M149" s="3661"/>
      <c r="N149" s="3661"/>
      <c r="O149" s="3661"/>
      <c r="P149" s="3661"/>
      <c r="Q149" s="3661"/>
      <c r="R149" s="3662"/>
    </row>
    <row r="150" spans="1:18" ht="120.75" customHeight="1">
      <c r="A150" s="2278"/>
      <c r="B150" s="2279" t="s">
        <v>2190</v>
      </c>
      <c r="C150" s="2288" t="s">
        <v>2522</v>
      </c>
      <c r="D150" s="3623"/>
      <c r="E150" s="1987"/>
      <c r="F150" s="1972"/>
      <c r="G150" s="3660">
        <v>584727</v>
      </c>
      <c r="H150" s="3661"/>
      <c r="I150" s="3661"/>
      <c r="J150" s="3661"/>
      <c r="K150" s="3661"/>
      <c r="L150" s="3661"/>
      <c r="M150" s="3661"/>
      <c r="N150" s="3661"/>
      <c r="O150" s="3661"/>
      <c r="P150" s="3661"/>
      <c r="Q150" s="3661"/>
      <c r="R150" s="3662"/>
    </row>
    <row r="151" spans="1:18" ht="120.75" customHeight="1">
      <c r="A151" s="2278"/>
      <c r="B151" s="3625" t="s">
        <v>2177</v>
      </c>
      <c r="C151" s="3625"/>
      <c r="D151" s="3625"/>
      <c r="E151" s="1987"/>
      <c r="F151" s="1972"/>
      <c r="G151" s="1972"/>
      <c r="H151" s="2285"/>
      <c r="I151" s="1972"/>
      <c r="J151" s="1972"/>
      <c r="K151" s="1987"/>
      <c r="L151" s="1987"/>
      <c r="M151" s="2295"/>
      <c r="N151" s="1972"/>
      <c r="O151" s="1972"/>
      <c r="P151" s="2285"/>
      <c r="Q151" s="2285"/>
      <c r="R151" s="2285"/>
    </row>
    <row r="152" spans="1:18" ht="120.75" customHeight="1">
      <c r="A152" s="2278"/>
      <c r="B152" s="2279" t="s">
        <v>2191</v>
      </c>
      <c r="C152" s="2288" t="s">
        <v>2522</v>
      </c>
      <c r="D152" s="3623" t="s">
        <v>1729</v>
      </c>
      <c r="E152" s="1987"/>
      <c r="F152" s="1972"/>
      <c r="G152" s="3660">
        <v>300200</v>
      </c>
      <c r="H152" s="3661"/>
      <c r="I152" s="3661"/>
      <c r="J152" s="3661"/>
      <c r="K152" s="3661"/>
      <c r="L152" s="3661"/>
      <c r="M152" s="3661"/>
      <c r="N152" s="3661"/>
      <c r="O152" s="3661"/>
      <c r="P152" s="3661"/>
      <c r="Q152" s="3661"/>
      <c r="R152" s="3662"/>
    </row>
    <row r="153" spans="1:18" ht="120.75" customHeight="1">
      <c r="A153" s="2278"/>
      <c r="B153" s="2279" t="s">
        <v>2192</v>
      </c>
      <c r="C153" s="2288" t="s">
        <v>2522</v>
      </c>
      <c r="D153" s="3623"/>
      <c r="E153" s="1987"/>
      <c r="F153" s="1972"/>
      <c r="G153" s="3660">
        <v>281200</v>
      </c>
      <c r="H153" s="3661"/>
      <c r="I153" s="3661"/>
      <c r="J153" s="3661"/>
      <c r="K153" s="3661"/>
      <c r="L153" s="3661"/>
      <c r="M153" s="3661"/>
      <c r="N153" s="3661"/>
      <c r="O153" s="3661"/>
      <c r="P153" s="3661"/>
      <c r="Q153" s="3661"/>
      <c r="R153" s="3662"/>
    </row>
    <row r="154" spans="1:18" ht="120.75" customHeight="1">
      <c r="A154" s="2278"/>
      <c r="B154" s="2279" t="s">
        <v>2193</v>
      </c>
      <c r="C154" s="2288" t="s">
        <v>2522</v>
      </c>
      <c r="D154" s="3623" t="s">
        <v>1729</v>
      </c>
      <c r="E154" s="1987"/>
      <c r="F154" s="1972"/>
      <c r="G154" s="3660">
        <v>372000</v>
      </c>
      <c r="H154" s="3661"/>
      <c r="I154" s="3661"/>
      <c r="J154" s="3661"/>
      <c r="K154" s="3661"/>
      <c r="L154" s="3661"/>
      <c r="M154" s="3661"/>
      <c r="N154" s="3661"/>
      <c r="O154" s="3661"/>
      <c r="P154" s="3661"/>
      <c r="Q154" s="3661"/>
      <c r="R154" s="3662"/>
    </row>
    <row r="155" spans="1:18" ht="120.75" customHeight="1">
      <c r="A155" s="2278"/>
      <c r="B155" s="2279" t="s">
        <v>2194</v>
      </c>
      <c r="C155" s="2288" t="s">
        <v>2522</v>
      </c>
      <c r="D155" s="3623"/>
      <c r="E155" s="1987"/>
      <c r="F155" s="1972"/>
      <c r="G155" s="3660">
        <v>281200</v>
      </c>
      <c r="H155" s="3661"/>
      <c r="I155" s="3661"/>
      <c r="J155" s="3661"/>
      <c r="K155" s="3661"/>
      <c r="L155" s="3661"/>
      <c r="M155" s="3661"/>
      <c r="N155" s="3661"/>
      <c r="O155" s="3661"/>
      <c r="P155" s="3661"/>
      <c r="Q155" s="3661"/>
      <c r="R155" s="3662"/>
    </row>
    <row r="156" spans="1:18" ht="120.75" customHeight="1">
      <c r="A156" s="2278"/>
      <c r="B156" s="2279" t="s">
        <v>2195</v>
      </c>
      <c r="C156" s="2288" t="s">
        <v>2522</v>
      </c>
      <c r="D156" s="2287"/>
      <c r="E156" s="1987"/>
      <c r="F156" s="1972"/>
      <c r="G156" s="3660">
        <v>384300</v>
      </c>
      <c r="H156" s="3661"/>
      <c r="I156" s="3661"/>
      <c r="J156" s="3661"/>
      <c r="K156" s="3661"/>
      <c r="L156" s="3661"/>
      <c r="M156" s="3661"/>
      <c r="N156" s="3661"/>
      <c r="O156" s="3661"/>
      <c r="P156" s="3661"/>
      <c r="Q156" s="3661"/>
      <c r="R156" s="3662"/>
    </row>
    <row r="157" spans="1:18" ht="29.25" hidden="1" customHeight="1">
      <c r="A157" s="2278" t="s">
        <v>1835</v>
      </c>
      <c r="B157" s="2285" t="s">
        <v>1834</v>
      </c>
      <c r="C157" s="2288"/>
      <c r="D157" s="2288"/>
      <c r="E157" s="1972"/>
      <c r="F157" s="1972"/>
      <c r="G157" s="1972"/>
      <c r="H157" s="2285"/>
      <c r="I157" s="1972"/>
      <c r="J157" s="1972"/>
      <c r="K157" s="1972"/>
      <c r="L157" s="1973"/>
      <c r="M157" s="1987"/>
      <c r="N157" s="1972"/>
      <c r="O157" s="1972"/>
      <c r="P157" s="2285"/>
      <c r="Q157" s="2285"/>
      <c r="R157" s="2285"/>
    </row>
    <row r="158" spans="1:18" ht="57" hidden="1" customHeight="1">
      <c r="A158" s="2278">
        <v>1</v>
      </c>
      <c r="B158" s="3625" t="s">
        <v>2261</v>
      </c>
      <c r="C158" s="3625"/>
      <c r="D158" s="3625"/>
      <c r="E158" s="3625"/>
      <c r="F158" s="3625"/>
      <c r="G158" s="3625"/>
      <c r="H158" s="3625"/>
      <c r="I158" s="3625"/>
      <c r="J158" s="3625"/>
      <c r="K158" s="3625"/>
      <c r="L158" s="3625"/>
      <c r="M158" s="3625"/>
      <c r="N158" s="3625"/>
      <c r="O158" s="3625"/>
      <c r="P158" s="3625"/>
      <c r="Q158" s="3625"/>
      <c r="R158" s="3625"/>
    </row>
    <row r="159" spans="1:18" ht="39.75" hidden="1" customHeight="1">
      <c r="A159" s="2278"/>
      <c r="B159" s="3625" t="s">
        <v>1527</v>
      </c>
      <c r="C159" s="3625"/>
      <c r="D159" s="3625"/>
      <c r="E159" s="3628" t="s">
        <v>1841</v>
      </c>
      <c r="F159" s="3628"/>
      <c r="G159" s="3628"/>
      <c r="H159" s="3628"/>
      <c r="I159" s="3628"/>
      <c r="J159" s="3628"/>
      <c r="K159" s="3628"/>
      <c r="L159" s="3628"/>
      <c r="M159" s="3628"/>
      <c r="N159" s="3628"/>
      <c r="O159" s="3628"/>
      <c r="P159" s="3628"/>
      <c r="Q159" s="3628"/>
      <c r="R159" s="3628"/>
    </row>
    <row r="160" spans="1:18" ht="46.5" hidden="1" customHeight="1">
      <c r="A160" s="2288"/>
      <c r="B160" s="2279" t="s">
        <v>1528</v>
      </c>
      <c r="C160" s="2288" t="s">
        <v>32</v>
      </c>
      <c r="D160" s="3623" t="s">
        <v>1529</v>
      </c>
      <c r="E160" s="2290">
        <v>22091</v>
      </c>
      <c r="F160" s="2290"/>
      <c r="G160" s="2290"/>
      <c r="H160" s="2290"/>
      <c r="I160" s="2290"/>
      <c r="J160" s="2290"/>
      <c r="K160" s="2290"/>
      <c r="L160" s="2290" t="s">
        <v>11</v>
      </c>
      <c r="M160" s="2290"/>
      <c r="N160" s="2290"/>
      <c r="O160" s="2290"/>
      <c r="P160" s="2290"/>
      <c r="Q160" s="2290"/>
      <c r="R160" s="2290"/>
    </row>
    <row r="161" spans="1:18" ht="46.5" hidden="1" customHeight="1">
      <c r="A161" s="2288"/>
      <c r="B161" s="2279" t="s">
        <v>2370</v>
      </c>
      <c r="C161" s="2288" t="s">
        <v>32</v>
      </c>
      <c r="D161" s="3623"/>
      <c r="E161" s="2290">
        <v>21909</v>
      </c>
      <c r="F161" s="2290"/>
      <c r="G161" s="2290"/>
      <c r="H161" s="2290"/>
      <c r="I161" s="2290"/>
      <c r="J161" s="2290"/>
      <c r="K161" s="2290"/>
      <c r="L161" s="2290" t="s">
        <v>11</v>
      </c>
      <c r="M161" s="2290"/>
      <c r="N161" s="2290"/>
      <c r="O161" s="2290"/>
      <c r="P161" s="2290"/>
      <c r="Q161" s="2290"/>
      <c r="R161" s="2290"/>
    </row>
    <row r="162" spans="1:18" ht="46.5" hidden="1" customHeight="1">
      <c r="A162" s="2288"/>
      <c r="B162" s="2279" t="s">
        <v>1531</v>
      </c>
      <c r="C162" s="2288" t="s">
        <v>32</v>
      </c>
      <c r="D162" s="3623"/>
      <c r="E162" s="2290">
        <v>22091</v>
      </c>
      <c r="F162" s="2290"/>
      <c r="G162" s="2290"/>
      <c r="H162" s="2290"/>
      <c r="I162" s="2290"/>
      <c r="J162" s="2290"/>
      <c r="K162" s="2290"/>
      <c r="L162" s="2290" t="s">
        <v>11</v>
      </c>
      <c r="M162" s="2290"/>
      <c r="N162" s="2290"/>
      <c r="O162" s="2290"/>
      <c r="P162" s="2290"/>
      <c r="Q162" s="2290"/>
      <c r="R162" s="2290"/>
    </row>
    <row r="163" spans="1:18" ht="31.5" hidden="1" customHeight="1">
      <c r="A163" s="2278"/>
      <c r="B163" s="3625" t="s">
        <v>1633</v>
      </c>
      <c r="C163" s="3625"/>
      <c r="D163" s="2280"/>
      <c r="E163" s="2290"/>
      <c r="F163" s="2290"/>
      <c r="G163" s="2290"/>
      <c r="H163" s="2290"/>
      <c r="I163" s="2290"/>
      <c r="J163" s="2290"/>
      <c r="K163" s="2290"/>
      <c r="L163" s="2290" t="s">
        <v>11</v>
      </c>
      <c r="M163" s="2290"/>
      <c r="N163" s="2290"/>
      <c r="O163" s="2290"/>
      <c r="P163" s="2290"/>
      <c r="Q163" s="2290"/>
      <c r="R163" s="2290"/>
    </row>
    <row r="164" spans="1:18" ht="60.75" hidden="1" customHeight="1">
      <c r="A164" s="2288"/>
      <c r="B164" s="2279" t="s">
        <v>1806</v>
      </c>
      <c r="C164" s="2288" t="s">
        <v>32</v>
      </c>
      <c r="D164" s="3623" t="s">
        <v>1529</v>
      </c>
      <c r="E164" s="2290">
        <v>22727</v>
      </c>
      <c r="F164" s="2290"/>
      <c r="G164" s="2290"/>
      <c r="H164" s="2290"/>
      <c r="I164" s="2290"/>
      <c r="J164" s="2290"/>
      <c r="K164" s="2290"/>
      <c r="L164" s="2290" t="s">
        <v>11</v>
      </c>
      <c r="M164" s="2290"/>
      <c r="N164" s="2290"/>
      <c r="O164" s="2290"/>
      <c r="P164" s="2290"/>
      <c r="Q164" s="2290"/>
      <c r="R164" s="2290"/>
    </row>
    <row r="165" spans="1:18" ht="60.75" hidden="1" customHeight="1">
      <c r="A165" s="2288"/>
      <c r="B165" s="2279" t="s">
        <v>1807</v>
      </c>
      <c r="C165" s="2288" t="s">
        <v>32</v>
      </c>
      <c r="D165" s="3623"/>
      <c r="E165" s="2290">
        <v>24636</v>
      </c>
      <c r="F165" s="2290"/>
      <c r="G165" s="2290"/>
      <c r="H165" s="2290"/>
      <c r="I165" s="2290"/>
      <c r="J165" s="2290"/>
      <c r="K165" s="2290"/>
      <c r="L165" s="2290" t="s">
        <v>11</v>
      </c>
      <c r="M165" s="2290"/>
      <c r="N165" s="2290"/>
      <c r="O165" s="2290"/>
      <c r="P165" s="2290"/>
      <c r="Q165" s="2290"/>
      <c r="R165" s="2290"/>
    </row>
    <row r="166" spans="1:18" ht="60.75" hidden="1" customHeight="1">
      <c r="A166" s="2288"/>
      <c r="B166" s="2279" t="s">
        <v>1808</v>
      </c>
      <c r="C166" s="2288" t="s">
        <v>32</v>
      </c>
      <c r="D166" s="3623"/>
      <c r="E166" s="2290">
        <v>25091</v>
      </c>
      <c r="F166" s="2290"/>
      <c r="G166" s="2290"/>
      <c r="H166" s="2290"/>
      <c r="I166" s="2290"/>
      <c r="J166" s="2290"/>
      <c r="K166" s="2290"/>
      <c r="L166" s="2290" t="s">
        <v>11</v>
      </c>
      <c r="M166" s="2290"/>
      <c r="N166" s="2290"/>
      <c r="O166" s="2290"/>
      <c r="P166" s="2290"/>
      <c r="Q166" s="2290"/>
      <c r="R166" s="2290"/>
    </row>
    <row r="167" spans="1:18" ht="60.75" hidden="1" customHeight="1">
      <c r="A167" s="2288"/>
      <c r="B167" s="2279" t="s">
        <v>2371</v>
      </c>
      <c r="C167" s="2288" t="s">
        <v>32</v>
      </c>
      <c r="D167" s="2280"/>
      <c r="E167" s="2290">
        <v>25091</v>
      </c>
      <c r="F167" s="2290"/>
      <c r="G167" s="2290"/>
      <c r="H167" s="2290"/>
      <c r="I167" s="2290"/>
      <c r="J167" s="2290"/>
      <c r="K167" s="2290"/>
      <c r="L167" s="2290" t="s">
        <v>11</v>
      </c>
      <c r="M167" s="2290"/>
      <c r="N167" s="2290"/>
      <c r="O167" s="2290"/>
      <c r="P167" s="2290"/>
      <c r="Q167" s="2290"/>
      <c r="R167" s="2290"/>
    </row>
    <row r="168" spans="1:18" ht="31.5" hidden="1" customHeight="1">
      <c r="A168" s="2278"/>
      <c r="B168" s="3625" t="s">
        <v>1537</v>
      </c>
      <c r="C168" s="3625"/>
      <c r="D168" s="3625"/>
      <c r="E168" s="2290"/>
      <c r="F168" s="2290"/>
      <c r="G168" s="2290"/>
      <c r="H168" s="2290"/>
      <c r="I168" s="2290"/>
      <c r="J168" s="2290"/>
      <c r="K168" s="2290"/>
      <c r="L168" s="2290" t="s">
        <v>11</v>
      </c>
      <c r="M168" s="2290"/>
      <c r="N168" s="2290"/>
      <c r="O168" s="2290"/>
      <c r="P168" s="2290"/>
      <c r="Q168" s="2290"/>
      <c r="R168" s="2290"/>
    </row>
    <row r="169" spans="1:18" ht="33" hidden="1">
      <c r="A169" s="2288"/>
      <c r="B169" s="2279" t="s">
        <v>1810</v>
      </c>
      <c r="C169" s="2288" t="s">
        <v>32</v>
      </c>
      <c r="D169" s="2288" t="s">
        <v>1539</v>
      </c>
      <c r="E169" s="2290">
        <v>24818</v>
      </c>
      <c r="F169" s="2290"/>
      <c r="G169" s="2290"/>
      <c r="H169" s="2290"/>
      <c r="I169" s="2290"/>
      <c r="J169" s="2290"/>
      <c r="K169" s="2290"/>
      <c r="L169" s="2290" t="s">
        <v>11</v>
      </c>
      <c r="M169" s="2290"/>
      <c r="N169" s="2290"/>
      <c r="O169" s="2290"/>
      <c r="P169" s="2290"/>
      <c r="Q169" s="2290"/>
      <c r="R169" s="2290"/>
    </row>
    <row r="170" spans="1:18" ht="31.5" hidden="1" customHeight="1">
      <c r="A170" s="2278"/>
      <c r="B170" s="3625" t="s">
        <v>1540</v>
      </c>
      <c r="C170" s="3625"/>
      <c r="D170" s="3625"/>
      <c r="E170" s="2290"/>
      <c r="F170" s="2290"/>
      <c r="G170" s="2290"/>
      <c r="H170" s="2290"/>
      <c r="I170" s="2290"/>
      <c r="J170" s="2290"/>
      <c r="K170" s="2290"/>
      <c r="L170" s="2290" t="s">
        <v>11</v>
      </c>
      <c r="M170" s="2290"/>
      <c r="N170" s="2290"/>
      <c r="O170" s="2290"/>
      <c r="P170" s="2290"/>
      <c r="Q170" s="2290"/>
      <c r="R170" s="2290"/>
    </row>
    <row r="171" spans="1:18" ht="55.5" hidden="1" customHeight="1">
      <c r="A171" s="2288"/>
      <c r="B171" s="2279" t="s">
        <v>1811</v>
      </c>
      <c r="C171" s="2288" t="s">
        <v>32</v>
      </c>
      <c r="D171" s="2288" t="s">
        <v>1554</v>
      </c>
      <c r="E171" s="2290">
        <v>18000</v>
      </c>
      <c r="F171" s="2290"/>
      <c r="G171" s="2290"/>
      <c r="H171" s="2290"/>
      <c r="I171" s="2290"/>
      <c r="J171" s="2290"/>
      <c r="K171" s="2290"/>
      <c r="L171" s="2290" t="s">
        <v>11</v>
      </c>
      <c r="M171" s="2290"/>
      <c r="N171" s="2290"/>
      <c r="O171" s="2290"/>
      <c r="P171" s="2290"/>
      <c r="Q171" s="2290"/>
      <c r="R171" s="2290"/>
    </row>
    <row r="172" spans="1:18" ht="23.25" customHeight="1">
      <c r="A172" s="1991" t="s">
        <v>1832</v>
      </c>
      <c r="B172" s="3625" t="s">
        <v>1831</v>
      </c>
      <c r="C172" s="3625"/>
      <c r="D172" s="3625"/>
      <c r="E172" s="3625"/>
      <c r="F172" s="3625"/>
      <c r="G172" s="3625"/>
      <c r="H172" s="3625"/>
      <c r="I172" s="3625"/>
      <c r="J172" s="3625"/>
      <c r="K172" s="3625"/>
      <c r="L172" s="3625"/>
      <c r="M172" s="3625"/>
      <c r="N172" s="3625"/>
      <c r="O172" s="3625"/>
      <c r="P172" s="3625"/>
      <c r="Q172" s="3625"/>
      <c r="R172" s="3625"/>
    </row>
    <row r="173" spans="1:18" ht="42.75" customHeight="1">
      <c r="A173" s="2278">
        <v>1</v>
      </c>
      <c r="B173" s="3625" t="s">
        <v>3082</v>
      </c>
      <c r="C173" s="3625"/>
      <c r="D173" s="3625"/>
      <c r="E173" s="3625"/>
      <c r="F173" s="3625"/>
      <c r="G173" s="3625"/>
      <c r="H173" s="3625"/>
      <c r="I173" s="3625"/>
      <c r="J173" s="3625"/>
      <c r="K173" s="3625"/>
      <c r="L173" s="3625"/>
      <c r="M173" s="3625"/>
      <c r="N173" s="3625"/>
      <c r="O173" s="3625"/>
      <c r="P173" s="3625"/>
      <c r="Q173" s="3625"/>
      <c r="R173" s="3625"/>
    </row>
    <row r="174" spans="1:18" ht="27" customHeight="1">
      <c r="A174" s="2288"/>
      <c r="B174" s="2285"/>
      <c r="C174" s="2278"/>
      <c r="D174" s="1992"/>
      <c r="E174" s="2296"/>
      <c r="F174" s="3629" t="s">
        <v>1370</v>
      </c>
      <c r="G174" s="3629"/>
      <c r="H174" s="3629"/>
      <c r="I174" s="3629"/>
      <c r="J174" s="3629"/>
      <c r="K174" s="3629"/>
      <c r="L174" s="3629"/>
      <c r="M174" s="3629"/>
      <c r="N174" s="3629"/>
      <c r="O174" s="3629"/>
      <c r="P174" s="3629"/>
      <c r="Q174" s="3629"/>
      <c r="R174" s="2285"/>
    </row>
    <row r="175" spans="1:18" ht="33.75" customHeight="1">
      <c r="A175" s="2288"/>
      <c r="B175" s="2278" t="s">
        <v>1277</v>
      </c>
      <c r="C175" s="2288"/>
      <c r="D175" s="2290"/>
      <c r="E175" s="2290"/>
      <c r="F175" s="2290"/>
      <c r="G175" s="2290"/>
      <c r="H175" s="2290"/>
      <c r="I175" s="2290"/>
      <c r="J175" s="2290"/>
      <c r="K175" s="2290"/>
      <c r="L175" s="1974"/>
      <c r="M175" s="2290"/>
      <c r="N175" s="1993"/>
      <c r="O175" s="1993"/>
      <c r="P175" s="1993"/>
      <c r="Q175" s="1993"/>
      <c r="R175" s="2285"/>
    </row>
    <row r="176" spans="1:18" ht="64.5" customHeight="1">
      <c r="A176" s="2288"/>
      <c r="B176" s="1994" t="s">
        <v>1235</v>
      </c>
      <c r="C176" s="2291" t="s">
        <v>111</v>
      </c>
      <c r="D176" s="1995"/>
      <c r="E176" s="1996"/>
      <c r="F176" s="1993"/>
      <c r="G176" s="3660">
        <v>1253636</v>
      </c>
      <c r="H176" s="3661"/>
      <c r="I176" s="3661"/>
      <c r="J176" s="3661"/>
      <c r="K176" s="3661"/>
      <c r="L176" s="3661"/>
      <c r="M176" s="3661"/>
      <c r="N176" s="3661"/>
      <c r="O176" s="3661"/>
      <c r="P176" s="3661"/>
      <c r="Q176" s="3661"/>
      <c r="R176" s="3662"/>
    </row>
    <row r="177" spans="1:18" ht="64.5" customHeight="1">
      <c r="A177" s="2288"/>
      <c r="B177" s="1994" t="s">
        <v>1236</v>
      </c>
      <c r="C177" s="2291" t="s">
        <v>111</v>
      </c>
      <c r="D177" s="1995"/>
      <c r="E177" s="1996"/>
      <c r="F177" s="1993"/>
      <c r="G177" s="3660">
        <v>1562727</v>
      </c>
      <c r="H177" s="3661"/>
      <c r="I177" s="3661"/>
      <c r="J177" s="3661"/>
      <c r="K177" s="3661"/>
      <c r="L177" s="3661"/>
      <c r="M177" s="3661"/>
      <c r="N177" s="3661"/>
      <c r="O177" s="3661"/>
      <c r="P177" s="3661"/>
      <c r="Q177" s="3661"/>
      <c r="R177" s="3662"/>
    </row>
    <row r="178" spans="1:18" ht="64.5" customHeight="1">
      <c r="A178" s="2288"/>
      <c r="B178" s="1994" t="s">
        <v>1238</v>
      </c>
      <c r="C178" s="2291" t="s">
        <v>111</v>
      </c>
      <c r="D178" s="2297"/>
      <c r="E178" s="1997"/>
      <c r="F178" s="1998"/>
      <c r="G178" s="3660">
        <v>2228182</v>
      </c>
      <c r="H178" s="3661"/>
      <c r="I178" s="3661"/>
      <c r="J178" s="3661"/>
      <c r="K178" s="3661"/>
      <c r="L178" s="3661"/>
      <c r="M178" s="3661"/>
      <c r="N178" s="3661"/>
      <c r="O178" s="3661"/>
      <c r="P178" s="3661"/>
      <c r="Q178" s="3661"/>
      <c r="R178" s="3662"/>
    </row>
    <row r="179" spans="1:18" ht="64.5" customHeight="1">
      <c r="A179" s="2288"/>
      <c r="B179" s="2278" t="s">
        <v>1276</v>
      </c>
      <c r="C179" s="2288"/>
      <c r="D179" s="1971"/>
      <c r="E179" s="1972"/>
      <c r="F179" s="1971"/>
      <c r="G179" s="1971"/>
      <c r="H179" s="1971"/>
      <c r="I179" s="1971"/>
      <c r="J179" s="1971"/>
      <c r="K179" s="1971"/>
      <c r="L179" s="1973"/>
      <c r="M179" s="1971"/>
      <c r="N179" s="1993"/>
      <c r="O179" s="1993"/>
      <c r="P179" s="1993"/>
      <c r="Q179" s="1993"/>
      <c r="R179" s="1999"/>
    </row>
    <row r="180" spans="1:18" ht="64.5" customHeight="1">
      <c r="A180" s="2288"/>
      <c r="B180" s="1994" t="s">
        <v>1813</v>
      </c>
      <c r="C180" s="2291" t="s">
        <v>111</v>
      </c>
      <c r="D180" s="1995"/>
      <c r="E180" s="1996"/>
      <c r="F180" s="1993"/>
      <c r="G180" s="3660">
        <v>2662818</v>
      </c>
      <c r="H180" s="3661"/>
      <c r="I180" s="3661"/>
      <c r="J180" s="3661"/>
      <c r="K180" s="3661"/>
      <c r="L180" s="3661"/>
      <c r="M180" s="3661"/>
      <c r="N180" s="3661"/>
      <c r="O180" s="3661"/>
      <c r="P180" s="3661"/>
      <c r="Q180" s="3661"/>
      <c r="R180" s="3662"/>
    </row>
    <row r="181" spans="1:18" ht="64.5" customHeight="1">
      <c r="A181" s="2288"/>
      <c r="B181" s="1994" t="s">
        <v>1251</v>
      </c>
      <c r="C181" s="2291" t="s">
        <v>111</v>
      </c>
      <c r="D181" s="2001"/>
      <c r="E181" s="2002"/>
      <c r="F181" s="2000"/>
      <c r="G181" s="3660">
        <v>3273818</v>
      </c>
      <c r="H181" s="3661"/>
      <c r="I181" s="3661"/>
      <c r="J181" s="3661"/>
      <c r="K181" s="3661"/>
      <c r="L181" s="3661"/>
      <c r="M181" s="3661"/>
      <c r="N181" s="3661"/>
      <c r="O181" s="3661"/>
      <c r="P181" s="3661"/>
      <c r="Q181" s="3661"/>
      <c r="R181" s="3662"/>
    </row>
    <row r="182" spans="1:18" ht="64.5" customHeight="1">
      <c r="A182" s="2288"/>
      <c r="B182" s="1994" t="s">
        <v>1248</v>
      </c>
      <c r="C182" s="2291" t="s">
        <v>111</v>
      </c>
      <c r="D182" s="2001"/>
      <c r="E182" s="2002"/>
      <c r="F182" s="2002"/>
      <c r="G182" s="3660">
        <v>4117000</v>
      </c>
      <c r="H182" s="3661"/>
      <c r="I182" s="3661"/>
      <c r="J182" s="3661"/>
      <c r="K182" s="3661"/>
      <c r="L182" s="3661"/>
      <c r="M182" s="3661"/>
      <c r="N182" s="3661"/>
      <c r="O182" s="3661"/>
      <c r="P182" s="3661"/>
      <c r="Q182" s="3661"/>
      <c r="R182" s="3662"/>
    </row>
    <row r="183" spans="1:18" ht="64.5" customHeight="1">
      <c r="A183" s="2288"/>
      <c r="B183" s="1994" t="s">
        <v>1249</v>
      </c>
      <c r="C183" s="2291" t="s">
        <v>111</v>
      </c>
      <c r="D183" s="2001"/>
      <c r="E183" s="2002"/>
      <c r="F183" s="2002"/>
      <c r="G183" s="3660">
        <v>2279636</v>
      </c>
      <c r="H183" s="3661"/>
      <c r="I183" s="3661"/>
      <c r="J183" s="3661"/>
      <c r="K183" s="3661"/>
      <c r="L183" s="3661"/>
      <c r="M183" s="3661"/>
      <c r="N183" s="3661"/>
      <c r="O183" s="3661"/>
      <c r="P183" s="3661"/>
      <c r="Q183" s="3661"/>
      <c r="R183" s="3662"/>
    </row>
    <row r="184" spans="1:18" ht="64.5" customHeight="1">
      <c r="A184" s="2288"/>
      <c r="B184" s="2278" t="s">
        <v>1093</v>
      </c>
      <c r="C184" s="2288"/>
      <c r="D184" s="1971"/>
      <c r="E184" s="1972"/>
      <c r="F184" s="1971"/>
      <c r="G184" s="1971"/>
      <c r="H184" s="1971"/>
      <c r="I184" s="1971"/>
      <c r="J184" s="1971"/>
      <c r="K184" s="1971"/>
      <c r="L184" s="1973"/>
      <c r="M184" s="1971"/>
      <c r="N184" s="1971"/>
      <c r="O184" s="1971"/>
      <c r="P184" s="1971"/>
      <c r="Q184" s="1971"/>
      <c r="R184" s="2285"/>
    </row>
    <row r="185" spans="1:18" ht="64.5" customHeight="1">
      <c r="A185" s="2288"/>
      <c r="B185" s="2003" t="s">
        <v>1241</v>
      </c>
      <c r="C185" s="2288"/>
      <c r="D185" s="1971"/>
      <c r="E185" s="1972"/>
      <c r="F185" s="1971"/>
      <c r="G185" s="1971"/>
      <c r="H185" s="1971"/>
      <c r="I185" s="1971"/>
      <c r="J185" s="1971"/>
      <c r="K185" s="1971"/>
      <c r="L185" s="1973"/>
      <c r="M185" s="1971"/>
      <c r="N185" s="2002"/>
      <c r="O185" s="2002"/>
      <c r="P185" s="2002"/>
      <c r="Q185" s="2002"/>
      <c r="R185" s="2285"/>
    </row>
    <row r="186" spans="1:18" ht="64.5" customHeight="1">
      <c r="A186" s="2288"/>
      <c r="B186" s="1994" t="s">
        <v>3013</v>
      </c>
      <c r="C186" s="2288" t="s">
        <v>28</v>
      </c>
      <c r="D186" s="2001"/>
      <c r="E186" s="2002"/>
      <c r="F186" s="2002"/>
      <c r="G186" s="3660">
        <v>330091</v>
      </c>
      <c r="H186" s="3661"/>
      <c r="I186" s="3661"/>
      <c r="J186" s="3661"/>
      <c r="K186" s="3661"/>
      <c r="L186" s="3661"/>
      <c r="M186" s="3661"/>
      <c r="N186" s="3661"/>
      <c r="O186" s="3661"/>
      <c r="P186" s="3661"/>
      <c r="Q186" s="3661"/>
      <c r="R186" s="3662"/>
    </row>
    <row r="187" spans="1:18" ht="64.5" customHeight="1">
      <c r="A187" s="2288"/>
      <c r="B187" s="1994" t="s">
        <v>1243</v>
      </c>
      <c r="C187" s="2288" t="s">
        <v>28</v>
      </c>
      <c r="D187" s="2001"/>
      <c r="E187" s="2002"/>
      <c r="F187" s="2002"/>
      <c r="G187" s="3660">
        <v>308000</v>
      </c>
      <c r="H187" s="3661"/>
      <c r="I187" s="3661"/>
      <c r="J187" s="3661"/>
      <c r="K187" s="3661"/>
      <c r="L187" s="3661"/>
      <c r="M187" s="3661"/>
      <c r="N187" s="3661"/>
      <c r="O187" s="3661"/>
      <c r="P187" s="3661"/>
      <c r="Q187" s="3661"/>
      <c r="R187" s="3662"/>
    </row>
    <row r="188" spans="1:18" ht="64.5" customHeight="1">
      <c r="A188" s="2288"/>
      <c r="B188" s="2003" t="s">
        <v>1245</v>
      </c>
      <c r="C188" s="2288"/>
      <c r="D188" s="1971"/>
      <c r="E188" s="1972"/>
      <c r="F188" s="1973"/>
      <c r="G188" s="1973"/>
      <c r="H188" s="1973"/>
      <c r="I188" s="1973"/>
      <c r="J188" s="1973"/>
      <c r="K188" s="1971"/>
      <c r="L188" s="1973"/>
      <c r="M188" s="1973"/>
      <c r="N188" s="2002"/>
      <c r="O188" s="2002"/>
      <c r="P188" s="2002"/>
      <c r="Q188" s="2002"/>
      <c r="R188" s="2285"/>
    </row>
    <row r="189" spans="1:18" ht="64.5" customHeight="1">
      <c r="A189" s="2288"/>
      <c r="B189" s="2005" t="s">
        <v>3014</v>
      </c>
      <c r="C189" s="2288" t="s">
        <v>28</v>
      </c>
      <c r="D189" s="2001"/>
      <c r="E189" s="2002"/>
      <c r="F189" s="2002"/>
      <c r="G189" s="3660">
        <v>445909</v>
      </c>
      <c r="H189" s="3661"/>
      <c r="I189" s="3661"/>
      <c r="J189" s="3661"/>
      <c r="K189" s="3661"/>
      <c r="L189" s="3661"/>
      <c r="M189" s="3661"/>
      <c r="N189" s="3661"/>
      <c r="O189" s="3661"/>
      <c r="P189" s="3661"/>
      <c r="Q189" s="3661"/>
      <c r="R189" s="3662"/>
    </row>
    <row r="190" spans="1:18" ht="64.5" customHeight="1">
      <c r="A190" s="2288"/>
      <c r="B190" s="1994" t="s">
        <v>1371</v>
      </c>
      <c r="C190" s="2288" t="s">
        <v>28</v>
      </c>
      <c r="D190" s="2001"/>
      <c r="E190" s="2002"/>
      <c r="F190" s="2002"/>
      <c r="G190" s="3660">
        <v>627273</v>
      </c>
      <c r="H190" s="3661"/>
      <c r="I190" s="3661"/>
      <c r="J190" s="3661"/>
      <c r="K190" s="3661"/>
      <c r="L190" s="3661"/>
      <c r="M190" s="3661"/>
      <c r="N190" s="3661"/>
      <c r="O190" s="3661"/>
      <c r="P190" s="3661"/>
      <c r="Q190" s="3661"/>
      <c r="R190" s="3662"/>
    </row>
    <row r="191" spans="1:18" ht="64.5" customHeight="1">
      <c r="A191" s="2288"/>
      <c r="B191" s="2278" t="s">
        <v>1278</v>
      </c>
      <c r="C191" s="2288"/>
      <c r="D191" s="1971"/>
      <c r="E191" s="1972"/>
      <c r="F191" s="3629" t="s">
        <v>1370</v>
      </c>
      <c r="G191" s="3629"/>
      <c r="H191" s="3629"/>
      <c r="I191" s="3629"/>
      <c r="J191" s="3629"/>
      <c r="K191" s="3629"/>
      <c r="L191" s="3629"/>
      <c r="M191" s="3629"/>
      <c r="N191" s="3629"/>
      <c r="O191" s="3629"/>
      <c r="P191" s="3629"/>
      <c r="Q191" s="3629"/>
      <c r="R191" s="2285"/>
    </row>
    <row r="192" spans="1:18" ht="64.5" customHeight="1">
      <c r="A192" s="2288"/>
      <c r="B192" s="1994" t="s">
        <v>1814</v>
      </c>
      <c r="C192" s="2291" t="s">
        <v>111</v>
      </c>
      <c r="D192" s="1995"/>
      <c r="E192" s="1996"/>
      <c r="F192" s="1996"/>
      <c r="G192" s="3660">
        <v>1014545</v>
      </c>
      <c r="H192" s="3661"/>
      <c r="I192" s="3661"/>
      <c r="J192" s="3661"/>
      <c r="K192" s="3661"/>
      <c r="L192" s="3661"/>
      <c r="M192" s="3661"/>
      <c r="N192" s="3661"/>
      <c r="O192" s="3661"/>
      <c r="P192" s="3661"/>
      <c r="Q192" s="3661"/>
      <c r="R192" s="3662"/>
    </row>
    <row r="193" spans="1:18" ht="45.75" customHeight="1">
      <c r="A193" s="2278">
        <v>2</v>
      </c>
      <c r="B193" s="3625" t="s">
        <v>3089</v>
      </c>
      <c r="C193" s="3625"/>
      <c r="D193" s="3625"/>
      <c r="E193" s="3625"/>
      <c r="F193" s="3625"/>
      <c r="G193" s="3625"/>
      <c r="H193" s="3625"/>
      <c r="I193" s="3625"/>
      <c r="J193" s="3625"/>
      <c r="K193" s="3625"/>
      <c r="L193" s="3625"/>
      <c r="M193" s="3625"/>
      <c r="N193" s="3625"/>
      <c r="O193" s="3625"/>
      <c r="P193" s="3625"/>
      <c r="Q193" s="3625"/>
      <c r="R193" s="3625"/>
    </row>
    <row r="194" spans="1:18" ht="26.25" customHeight="1">
      <c r="A194" s="2288"/>
      <c r="B194" s="3629" t="s">
        <v>1318</v>
      </c>
      <c r="C194" s="3629"/>
      <c r="D194" s="2278"/>
      <c r="E194" s="2281"/>
      <c r="F194" s="3629" t="s">
        <v>1372</v>
      </c>
      <c r="G194" s="3629"/>
      <c r="H194" s="3629"/>
      <c r="I194" s="3629"/>
      <c r="J194" s="3629"/>
      <c r="K194" s="3629"/>
      <c r="L194" s="3629"/>
      <c r="M194" s="3629"/>
      <c r="N194" s="3629"/>
      <c r="O194" s="3629"/>
      <c r="P194" s="3629"/>
      <c r="Q194" s="3629"/>
      <c r="R194" s="3629"/>
    </row>
    <row r="195" spans="1:18" ht="78" customHeight="1">
      <c r="A195" s="2288"/>
      <c r="B195" s="2279" t="s">
        <v>1635</v>
      </c>
      <c r="C195" s="2291" t="s">
        <v>32</v>
      </c>
      <c r="D195" s="3635" t="s">
        <v>1559</v>
      </c>
      <c r="E195" s="1997"/>
      <c r="F195" s="1996"/>
      <c r="G195" s="3660">
        <v>92400</v>
      </c>
      <c r="H195" s="3661"/>
      <c r="I195" s="3661"/>
      <c r="J195" s="3661"/>
      <c r="K195" s="3661"/>
      <c r="L195" s="3661"/>
      <c r="M195" s="3661"/>
      <c r="N195" s="3661"/>
      <c r="O195" s="3661"/>
      <c r="P195" s="3661"/>
      <c r="Q195" s="3661"/>
      <c r="R195" s="3662"/>
    </row>
    <row r="196" spans="1:18" ht="78" customHeight="1">
      <c r="A196" s="2288"/>
      <c r="B196" s="2279" t="s">
        <v>3090</v>
      </c>
      <c r="C196" s="2288" t="s">
        <v>32</v>
      </c>
      <c r="D196" s="3635"/>
      <c r="E196" s="1997"/>
      <c r="F196" s="1997"/>
      <c r="G196" s="3660">
        <v>36000</v>
      </c>
      <c r="H196" s="3661"/>
      <c r="I196" s="3661"/>
      <c r="J196" s="3661"/>
      <c r="K196" s="3661"/>
      <c r="L196" s="3661"/>
      <c r="M196" s="3661"/>
      <c r="N196" s="3661"/>
      <c r="O196" s="3661"/>
      <c r="P196" s="3661"/>
      <c r="Q196" s="3661"/>
      <c r="R196" s="3662"/>
    </row>
    <row r="197" spans="1:18" ht="78" customHeight="1">
      <c r="A197" s="2288"/>
      <c r="B197" s="2279" t="s">
        <v>1638</v>
      </c>
      <c r="C197" s="2288" t="s">
        <v>32</v>
      </c>
      <c r="D197" s="2291" t="s">
        <v>1559</v>
      </c>
      <c r="E197" s="1997"/>
      <c r="F197" s="1997"/>
      <c r="G197" s="3660">
        <v>37200</v>
      </c>
      <c r="H197" s="3661"/>
      <c r="I197" s="3661"/>
      <c r="J197" s="3661"/>
      <c r="K197" s="3661"/>
      <c r="L197" s="3661"/>
      <c r="M197" s="3661"/>
      <c r="N197" s="3661"/>
      <c r="O197" s="3661"/>
      <c r="P197" s="3661"/>
      <c r="Q197" s="3661"/>
      <c r="R197" s="3662"/>
    </row>
    <row r="198" spans="1:18" ht="78" customHeight="1">
      <c r="A198" s="2288"/>
      <c r="B198" s="2279" t="s">
        <v>1637</v>
      </c>
      <c r="C198" s="2288" t="s">
        <v>32</v>
      </c>
      <c r="D198" s="2291" t="s">
        <v>1559</v>
      </c>
      <c r="E198" s="1997"/>
      <c r="F198" s="1997"/>
      <c r="G198" s="3660">
        <v>43200</v>
      </c>
      <c r="H198" s="3661"/>
      <c r="I198" s="3661"/>
      <c r="J198" s="3661"/>
      <c r="K198" s="3661"/>
      <c r="L198" s="3661"/>
      <c r="M198" s="3661"/>
      <c r="N198" s="3661"/>
      <c r="O198" s="3661"/>
      <c r="P198" s="3661"/>
      <c r="Q198" s="3661"/>
      <c r="R198" s="3662"/>
    </row>
    <row r="199" spans="1:18" ht="78" customHeight="1">
      <c r="A199" s="2288"/>
      <c r="B199" s="2279" t="s">
        <v>1639</v>
      </c>
      <c r="C199" s="2288" t="s">
        <v>32</v>
      </c>
      <c r="D199" s="2291" t="s">
        <v>1559</v>
      </c>
      <c r="E199" s="1997"/>
      <c r="F199" s="1997"/>
      <c r="G199" s="3660">
        <v>45600</v>
      </c>
      <c r="H199" s="3661"/>
      <c r="I199" s="3661"/>
      <c r="J199" s="3661"/>
      <c r="K199" s="3661"/>
      <c r="L199" s="3661"/>
      <c r="M199" s="3661"/>
      <c r="N199" s="3661"/>
      <c r="O199" s="3661"/>
      <c r="P199" s="3661"/>
      <c r="Q199" s="3661"/>
      <c r="R199" s="3662"/>
    </row>
    <row r="200" spans="1:18" ht="78" customHeight="1">
      <c r="A200" s="2288"/>
      <c r="B200" s="2279" t="s">
        <v>1642</v>
      </c>
      <c r="C200" s="2288" t="s">
        <v>32</v>
      </c>
      <c r="D200" s="1994"/>
      <c r="E200" s="1997"/>
      <c r="F200" s="1997"/>
      <c r="G200" s="3660">
        <v>150000</v>
      </c>
      <c r="H200" s="3661"/>
      <c r="I200" s="3661"/>
      <c r="J200" s="3661"/>
      <c r="K200" s="3661"/>
      <c r="L200" s="3661"/>
      <c r="M200" s="3661"/>
      <c r="N200" s="3661"/>
      <c r="O200" s="3661"/>
      <c r="P200" s="3661"/>
      <c r="Q200" s="3661"/>
      <c r="R200" s="3662"/>
    </row>
    <row r="201" spans="1:18" ht="78" customHeight="1">
      <c r="A201" s="2288"/>
      <c r="B201" s="2279" t="s">
        <v>1643</v>
      </c>
      <c r="C201" s="2288" t="s">
        <v>32</v>
      </c>
      <c r="D201" s="1994"/>
      <c r="E201" s="1997"/>
      <c r="F201" s="1997"/>
      <c r="G201" s="3660">
        <v>186000</v>
      </c>
      <c r="H201" s="3661"/>
      <c r="I201" s="3661"/>
      <c r="J201" s="3661"/>
      <c r="K201" s="3661"/>
      <c r="L201" s="3661"/>
      <c r="M201" s="3661"/>
      <c r="N201" s="3661"/>
      <c r="O201" s="3661"/>
      <c r="P201" s="3661"/>
      <c r="Q201" s="3661"/>
      <c r="R201" s="3662"/>
    </row>
    <row r="202" spans="1:18" ht="78" customHeight="1">
      <c r="A202" s="2288"/>
      <c r="B202" s="2279" t="s">
        <v>1645</v>
      </c>
      <c r="C202" s="2288" t="s">
        <v>32</v>
      </c>
      <c r="D202" s="3635" t="s">
        <v>1559</v>
      </c>
      <c r="E202" s="1997"/>
      <c r="F202" s="1997"/>
      <c r="G202" s="3660">
        <v>186120</v>
      </c>
      <c r="H202" s="3661"/>
      <c r="I202" s="3661"/>
      <c r="J202" s="3661"/>
      <c r="K202" s="3661"/>
      <c r="L202" s="3661"/>
      <c r="M202" s="3661"/>
      <c r="N202" s="3661"/>
      <c r="O202" s="3661"/>
      <c r="P202" s="3661"/>
      <c r="Q202" s="3661"/>
      <c r="R202" s="3662"/>
    </row>
    <row r="203" spans="1:18" ht="78" customHeight="1">
      <c r="A203" s="2288"/>
      <c r="B203" s="2279" t="s">
        <v>1644</v>
      </c>
      <c r="C203" s="2288" t="s">
        <v>32</v>
      </c>
      <c r="D203" s="3635"/>
      <c r="E203" s="1997"/>
      <c r="F203" s="1997"/>
      <c r="G203" s="3660">
        <v>24600</v>
      </c>
      <c r="H203" s="3661"/>
      <c r="I203" s="3661"/>
      <c r="J203" s="3661"/>
      <c r="K203" s="3661"/>
      <c r="L203" s="3661"/>
      <c r="M203" s="3661"/>
      <c r="N203" s="3661"/>
      <c r="O203" s="3661"/>
      <c r="P203" s="3661"/>
      <c r="Q203" s="3661"/>
      <c r="R203" s="3662"/>
    </row>
    <row r="204" spans="1:18" ht="19.5" customHeight="1">
      <c r="A204" s="2288"/>
      <c r="B204" s="2278" t="s">
        <v>1277</v>
      </c>
      <c r="C204" s="2006"/>
      <c r="D204" s="2006"/>
      <c r="E204" s="2007"/>
      <c r="F204" s="3629" t="s">
        <v>1372</v>
      </c>
      <c r="G204" s="3629"/>
      <c r="H204" s="3629"/>
      <c r="I204" s="3629"/>
      <c r="J204" s="3629"/>
      <c r="K204" s="3629"/>
      <c r="L204" s="3629"/>
      <c r="M204" s="3629"/>
      <c r="N204" s="3629"/>
      <c r="O204" s="3629"/>
      <c r="P204" s="3629"/>
      <c r="Q204" s="3629"/>
      <c r="R204" s="3629"/>
    </row>
    <row r="205" spans="1:18" ht="43.5" customHeight="1">
      <c r="A205" s="2288"/>
      <c r="B205" s="2279" t="s">
        <v>1825</v>
      </c>
      <c r="C205" s="2291" t="s">
        <v>111</v>
      </c>
      <c r="D205" s="3635" t="s">
        <v>1559</v>
      </c>
      <c r="E205" s="2295"/>
      <c r="F205" s="1997"/>
      <c r="G205" s="3660">
        <v>1984545</v>
      </c>
      <c r="H205" s="3661"/>
      <c r="I205" s="3661"/>
      <c r="J205" s="3661"/>
      <c r="K205" s="3661"/>
      <c r="L205" s="3661"/>
      <c r="M205" s="3661"/>
      <c r="N205" s="3661"/>
      <c r="O205" s="3661"/>
      <c r="P205" s="3661"/>
      <c r="Q205" s="3661"/>
      <c r="R205" s="3662"/>
    </row>
    <row r="206" spans="1:18" ht="43.5" customHeight="1">
      <c r="A206" s="2288"/>
      <c r="B206" s="2280" t="s">
        <v>1646</v>
      </c>
      <c r="C206" s="2291" t="s">
        <v>111</v>
      </c>
      <c r="D206" s="3635"/>
      <c r="E206" s="2295"/>
      <c r="F206" s="1997"/>
      <c r="G206" s="3660">
        <v>1697273</v>
      </c>
      <c r="H206" s="3661"/>
      <c r="I206" s="3661"/>
      <c r="J206" s="3661"/>
      <c r="K206" s="3661"/>
      <c r="L206" s="3661"/>
      <c r="M206" s="3661"/>
      <c r="N206" s="3661"/>
      <c r="O206" s="3661"/>
      <c r="P206" s="3661"/>
      <c r="Q206" s="3661"/>
      <c r="R206" s="3662"/>
    </row>
    <row r="207" spans="1:18" ht="43.5" customHeight="1">
      <c r="A207" s="2288"/>
      <c r="B207" s="2279" t="s">
        <v>1647</v>
      </c>
      <c r="C207" s="2291" t="s">
        <v>111</v>
      </c>
      <c r="D207" s="3635"/>
      <c r="E207" s="2295"/>
      <c r="F207" s="1997"/>
      <c r="G207" s="3660">
        <v>1245455</v>
      </c>
      <c r="H207" s="3661"/>
      <c r="I207" s="3661"/>
      <c r="J207" s="3661"/>
      <c r="K207" s="3661"/>
      <c r="L207" s="3661"/>
      <c r="M207" s="3661"/>
      <c r="N207" s="3661"/>
      <c r="O207" s="3661"/>
      <c r="P207" s="3661"/>
      <c r="Q207" s="3661"/>
      <c r="R207" s="3662"/>
    </row>
    <row r="208" spans="1:18" ht="21" customHeight="1">
      <c r="A208" s="2288"/>
      <c r="B208" s="2278" t="s">
        <v>1276</v>
      </c>
      <c r="C208" s="2291"/>
      <c r="D208" s="2291"/>
      <c r="E208" s="2295"/>
      <c r="F208" s="1997"/>
      <c r="G208" s="1997"/>
      <c r="H208" s="2297"/>
      <c r="I208" s="2297"/>
      <c r="J208" s="2297"/>
      <c r="K208" s="1997"/>
      <c r="L208" s="1997"/>
      <c r="M208" s="2295"/>
      <c r="N208" s="2297"/>
      <c r="O208" s="2297"/>
      <c r="P208" s="2297"/>
      <c r="Q208" s="2297"/>
      <c r="R208" s="2297"/>
    </row>
    <row r="209" spans="1:18" ht="48" customHeight="1">
      <c r="A209" s="2288"/>
      <c r="B209" s="2279" t="s">
        <v>1826</v>
      </c>
      <c r="C209" s="2291" t="s">
        <v>111</v>
      </c>
      <c r="D209" s="3635" t="s">
        <v>1559</v>
      </c>
      <c r="E209" s="2295"/>
      <c r="F209" s="1997"/>
      <c r="G209" s="3660">
        <v>4090909</v>
      </c>
      <c r="H209" s="3661"/>
      <c r="I209" s="3661"/>
      <c r="J209" s="3661"/>
      <c r="K209" s="3661"/>
      <c r="L209" s="3661"/>
      <c r="M209" s="3661"/>
      <c r="N209" s="3661"/>
      <c r="O209" s="3661"/>
      <c r="P209" s="3661"/>
      <c r="Q209" s="3661"/>
      <c r="R209" s="3662"/>
    </row>
    <row r="210" spans="1:18" ht="48" customHeight="1">
      <c r="A210" s="2288"/>
      <c r="B210" s="2279" t="s">
        <v>1648</v>
      </c>
      <c r="C210" s="2291" t="s">
        <v>111</v>
      </c>
      <c r="D210" s="3635"/>
      <c r="E210" s="2295"/>
      <c r="F210" s="1997"/>
      <c r="G210" s="3660">
        <v>1990909</v>
      </c>
      <c r="H210" s="3661"/>
      <c r="I210" s="3661"/>
      <c r="J210" s="3661"/>
      <c r="K210" s="3661"/>
      <c r="L210" s="3661"/>
      <c r="M210" s="3661"/>
      <c r="N210" s="3661"/>
      <c r="O210" s="3661"/>
      <c r="P210" s="3661"/>
      <c r="Q210" s="3661"/>
      <c r="R210" s="3662"/>
    </row>
    <row r="211" spans="1:18" ht="48" customHeight="1">
      <c r="A211" s="2288"/>
      <c r="B211" s="2279" t="s">
        <v>1649</v>
      </c>
      <c r="C211" s="2291" t="s">
        <v>111</v>
      </c>
      <c r="D211" s="3635"/>
      <c r="E211" s="2295"/>
      <c r="F211" s="1997"/>
      <c r="G211" s="3660">
        <v>2466364</v>
      </c>
      <c r="H211" s="3661"/>
      <c r="I211" s="3661"/>
      <c r="J211" s="3661"/>
      <c r="K211" s="3661"/>
      <c r="L211" s="3661"/>
      <c r="M211" s="3661"/>
      <c r="N211" s="3661"/>
      <c r="O211" s="3661"/>
      <c r="P211" s="3661"/>
      <c r="Q211" s="3661"/>
      <c r="R211" s="3662"/>
    </row>
    <row r="212" spans="1:18" ht="22.5" customHeight="1">
      <c r="A212" s="2288"/>
      <c r="B212" s="2278" t="s">
        <v>1093</v>
      </c>
      <c r="C212" s="2291"/>
      <c r="D212" s="2291"/>
      <c r="E212" s="2295"/>
      <c r="F212" s="1997"/>
      <c r="G212" s="1997"/>
      <c r="H212" s="2297"/>
      <c r="I212" s="2297"/>
      <c r="J212" s="2297"/>
      <c r="K212" s="1997"/>
      <c r="L212" s="1997"/>
      <c r="M212" s="2295"/>
      <c r="N212" s="2297"/>
      <c r="O212" s="2297"/>
      <c r="P212" s="2297"/>
      <c r="Q212" s="2297"/>
      <c r="R212" s="2297"/>
    </row>
    <row r="213" spans="1:18" ht="50.25" customHeight="1">
      <c r="A213" s="2288"/>
      <c r="B213" s="2279" t="s">
        <v>1650</v>
      </c>
      <c r="C213" s="2291" t="s">
        <v>28</v>
      </c>
      <c r="D213" s="2291"/>
      <c r="E213" s="2295"/>
      <c r="F213" s="1997"/>
      <c r="G213" s="3660">
        <v>330909</v>
      </c>
      <c r="H213" s="3661"/>
      <c r="I213" s="3661"/>
      <c r="J213" s="3661"/>
      <c r="K213" s="3661"/>
      <c r="L213" s="3661"/>
      <c r="M213" s="3661"/>
      <c r="N213" s="3661"/>
      <c r="O213" s="3661"/>
      <c r="P213" s="3661"/>
      <c r="Q213" s="3661"/>
      <c r="R213" s="3662"/>
    </row>
    <row r="214" spans="1:18" ht="50.25" customHeight="1">
      <c r="A214" s="2292"/>
      <c r="B214" s="2279" t="s">
        <v>1651</v>
      </c>
      <c r="C214" s="2291" t="s">
        <v>28</v>
      </c>
      <c r="D214" s="2291"/>
      <c r="E214" s="2295"/>
      <c r="F214" s="1997"/>
      <c r="G214" s="3660">
        <v>436364</v>
      </c>
      <c r="H214" s="3661"/>
      <c r="I214" s="3661"/>
      <c r="J214" s="3661"/>
      <c r="K214" s="3661"/>
      <c r="L214" s="3661"/>
      <c r="M214" s="3661"/>
      <c r="N214" s="3661"/>
      <c r="O214" s="3661"/>
      <c r="P214" s="3661"/>
      <c r="Q214" s="3661"/>
      <c r="R214" s="3662"/>
    </row>
    <row r="215" spans="1:18" ht="36.75" hidden="1" customHeight="1">
      <c r="A215" s="1991">
        <v>3</v>
      </c>
      <c r="B215" s="3625" t="s">
        <v>1769</v>
      </c>
      <c r="C215" s="3625"/>
      <c r="D215" s="3625"/>
      <c r="E215" s="3625"/>
      <c r="F215" s="3625"/>
      <c r="G215" s="3625"/>
      <c r="H215" s="3625"/>
      <c r="I215" s="3625"/>
      <c r="J215" s="3625"/>
      <c r="K215" s="3625"/>
      <c r="L215" s="3625"/>
      <c r="M215" s="3625"/>
      <c r="N215" s="3625"/>
      <c r="O215" s="3625"/>
      <c r="P215" s="3625"/>
      <c r="Q215" s="3625"/>
      <c r="R215" s="3625"/>
    </row>
    <row r="216" spans="1:18" ht="27.75" hidden="1" customHeight="1">
      <c r="A216" s="2292"/>
      <c r="B216" s="1970" t="s">
        <v>1771</v>
      </c>
      <c r="C216" s="2291"/>
      <c r="D216" s="2291"/>
      <c r="E216" s="2295"/>
      <c r="F216" s="3629" t="s">
        <v>1770</v>
      </c>
      <c r="G216" s="3629"/>
      <c r="H216" s="3629"/>
      <c r="I216" s="3629"/>
      <c r="J216" s="3629"/>
      <c r="K216" s="3629"/>
      <c r="L216" s="3629"/>
      <c r="M216" s="3629"/>
      <c r="N216" s="3629"/>
      <c r="O216" s="3629"/>
      <c r="P216" s="3629"/>
      <c r="Q216" s="3629"/>
      <c r="R216" s="3629"/>
    </row>
    <row r="217" spans="1:18" ht="34.5" hidden="1" customHeight="1">
      <c r="A217" s="3630"/>
      <c r="B217" s="3636" t="s">
        <v>1773</v>
      </c>
      <c r="C217" s="2291" t="s">
        <v>1772</v>
      </c>
      <c r="D217" s="3635" t="s">
        <v>1559</v>
      </c>
      <c r="E217" s="2295"/>
      <c r="F217" s="1997"/>
      <c r="G217" s="1997"/>
      <c r="H217" s="1999"/>
      <c r="I217" s="2297"/>
      <c r="J217" s="2297"/>
      <c r="K217" s="1997">
        <f>5900000/1.1</f>
        <v>5363636.3636363633</v>
      </c>
      <c r="L217" s="1997"/>
      <c r="M217" s="2295"/>
      <c r="N217" s="2297"/>
      <c r="O217" s="2297"/>
      <c r="P217" s="1999"/>
      <c r="Q217" s="1999"/>
      <c r="R217" s="1999"/>
    </row>
    <row r="218" spans="1:18" ht="34.5" hidden="1" customHeight="1">
      <c r="A218" s="3630"/>
      <c r="B218" s="3636"/>
      <c r="C218" s="2291" t="s">
        <v>1774</v>
      </c>
      <c r="D218" s="3635"/>
      <c r="E218" s="2295"/>
      <c r="F218" s="1997"/>
      <c r="G218" s="1997"/>
      <c r="H218" s="1999"/>
      <c r="I218" s="2297"/>
      <c r="J218" s="2297"/>
      <c r="K218" s="1997">
        <f>1570000/1.1</f>
        <v>1427272.7272727271</v>
      </c>
      <c r="L218" s="1997"/>
      <c r="M218" s="2295"/>
      <c r="N218" s="2297"/>
      <c r="O218" s="2297"/>
      <c r="P218" s="1999"/>
      <c r="Q218" s="1999"/>
      <c r="R218" s="1999"/>
    </row>
    <row r="219" spans="1:18" ht="34.5" hidden="1" customHeight="1">
      <c r="A219" s="3630"/>
      <c r="B219" s="3636"/>
      <c r="C219" s="2291" t="s">
        <v>1775</v>
      </c>
      <c r="D219" s="3635"/>
      <c r="E219" s="2295"/>
      <c r="F219" s="1997"/>
      <c r="G219" s="1997"/>
      <c r="H219" s="1999"/>
      <c r="I219" s="2297"/>
      <c r="J219" s="2297"/>
      <c r="K219" s="1997">
        <f>476000/1.1</f>
        <v>432727.27272727271</v>
      </c>
      <c r="L219" s="1997"/>
      <c r="M219" s="2295"/>
      <c r="N219" s="2297"/>
      <c r="O219" s="2297"/>
      <c r="P219" s="1999"/>
      <c r="Q219" s="1999"/>
      <c r="R219" s="1999"/>
    </row>
    <row r="220" spans="1:18" ht="34.5" hidden="1" customHeight="1">
      <c r="A220" s="3630"/>
      <c r="B220" s="3636" t="s">
        <v>1776</v>
      </c>
      <c r="C220" s="2291" t="s">
        <v>1772</v>
      </c>
      <c r="D220" s="3635" t="s">
        <v>1559</v>
      </c>
      <c r="E220" s="2295"/>
      <c r="F220" s="1997"/>
      <c r="G220" s="1997"/>
      <c r="H220" s="1999"/>
      <c r="I220" s="2297"/>
      <c r="J220" s="2297"/>
      <c r="K220" s="1997">
        <f>5728000/1.1</f>
        <v>5207272.7272727266</v>
      </c>
      <c r="L220" s="1997"/>
      <c r="M220" s="2295"/>
      <c r="N220" s="2297"/>
      <c r="O220" s="2297"/>
      <c r="P220" s="1999"/>
      <c r="Q220" s="1999"/>
      <c r="R220" s="1999"/>
    </row>
    <row r="221" spans="1:18" ht="34.5" hidden="1" customHeight="1">
      <c r="A221" s="3630"/>
      <c r="B221" s="3636"/>
      <c r="C221" s="2291" t="s">
        <v>1774</v>
      </c>
      <c r="D221" s="3635"/>
      <c r="E221" s="2295"/>
      <c r="F221" s="1997"/>
      <c r="G221" s="1997"/>
      <c r="H221" s="1999"/>
      <c r="I221" s="2297"/>
      <c r="J221" s="2297"/>
      <c r="K221" s="1997">
        <f>1522000/1.1</f>
        <v>1383636.3636363635</v>
      </c>
      <c r="L221" s="1997"/>
      <c r="M221" s="2295"/>
      <c r="N221" s="2297"/>
      <c r="O221" s="2297"/>
      <c r="P221" s="1999"/>
      <c r="Q221" s="1999"/>
      <c r="R221" s="1999"/>
    </row>
    <row r="222" spans="1:18" ht="34.5" hidden="1" customHeight="1">
      <c r="A222" s="3630"/>
      <c r="B222" s="3636"/>
      <c r="C222" s="2291" t="s">
        <v>1775</v>
      </c>
      <c r="D222" s="3635"/>
      <c r="E222" s="2295"/>
      <c r="F222" s="1997"/>
      <c r="G222" s="1997"/>
      <c r="H222" s="1999"/>
      <c r="I222" s="2297"/>
      <c r="J222" s="2297"/>
      <c r="K222" s="1997">
        <f>460000/1.1</f>
        <v>418181.81818181818</v>
      </c>
      <c r="L222" s="1997"/>
      <c r="M222" s="2295"/>
      <c r="N222" s="2297"/>
      <c r="O222" s="2297"/>
      <c r="P222" s="1999"/>
      <c r="Q222" s="1999"/>
      <c r="R222" s="1999"/>
    </row>
    <row r="223" spans="1:18" ht="34.5" hidden="1" customHeight="1">
      <c r="A223" s="3630"/>
      <c r="B223" s="3636" t="s">
        <v>1777</v>
      </c>
      <c r="C223" s="2291" t="s">
        <v>1772</v>
      </c>
      <c r="D223" s="3635" t="s">
        <v>1559</v>
      </c>
      <c r="E223" s="2295"/>
      <c r="F223" s="1997"/>
      <c r="G223" s="1997"/>
      <c r="H223" s="1999"/>
      <c r="I223" s="2297"/>
      <c r="J223" s="2297"/>
      <c r="K223" s="1997">
        <f>4685000/1.1</f>
        <v>4259090.9090909092</v>
      </c>
      <c r="L223" s="1997"/>
      <c r="M223" s="2295"/>
      <c r="N223" s="2297"/>
      <c r="O223" s="2297"/>
      <c r="P223" s="1999"/>
      <c r="Q223" s="1999"/>
      <c r="R223" s="1999"/>
    </row>
    <row r="224" spans="1:18" ht="34.5" hidden="1" customHeight="1">
      <c r="A224" s="3630"/>
      <c r="B224" s="3636"/>
      <c r="C224" s="2291" t="s">
        <v>1353</v>
      </c>
      <c r="D224" s="3635"/>
      <c r="E224" s="2295"/>
      <c r="F224" s="1997"/>
      <c r="G224" s="1997"/>
      <c r="H224" s="1999"/>
      <c r="I224" s="2297"/>
      <c r="J224" s="2297"/>
      <c r="K224" s="1997">
        <f>1728000/1.1</f>
        <v>1570909.0909090908</v>
      </c>
      <c r="L224" s="1997"/>
      <c r="M224" s="2295"/>
      <c r="N224" s="2297"/>
      <c r="O224" s="2297"/>
      <c r="P224" s="1999"/>
      <c r="Q224" s="1999"/>
      <c r="R224" s="1999"/>
    </row>
    <row r="225" spans="1:18" ht="34.5" hidden="1" customHeight="1">
      <c r="A225" s="3630"/>
      <c r="B225" s="3636"/>
      <c r="C225" s="2291" t="s">
        <v>1775</v>
      </c>
      <c r="D225" s="3635"/>
      <c r="E225" s="2295"/>
      <c r="F225" s="1997"/>
      <c r="G225" s="1997"/>
      <c r="H225" s="1999"/>
      <c r="I225" s="2297"/>
      <c r="J225" s="2297"/>
      <c r="K225" s="1997">
        <f>401000/1.1</f>
        <v>364545.45454545453</v>
      </c>
      <c r="L225" s="1997"/>
      <c r="M225" s="2295"/>
      <c r="N225" s="2297"/>
      <c r="O225" s="2297"/>
      <c r="P225" s="1999"/>
      <c r="Q225" s="1999"/>
      <c r="R225" s="1999"/>
    </row>
    <row r="226" spans="1:18" ht="34.5" hidden="1" customHeight="1">
      <c r="A226" s="3630"/>
      <c r="B226" s="3636" t="s">
        <v>1778</v>
      </c>
      <c r="C226" s="2291" t="s">
        <v>1772</v>
      </c>
      <c r="D226" s="3635" t="s">
        <v>1559</v>
      </c>
      <c r="E226" s="2295"/>
      <c r="F226" s="1997"/>
      <c r="G226" s="1997"/>
      <c r="H226" s="1999"/>
      <c r="I226" s="2297"/>
      <c r="J226" s="2297"/>
      <c r="K226" s="1997">
        <f>4719000/1.1</f>
        <v>4290000</v>
      </c>
      <c r="L226" s="1997"/>
      <c r="M226" s="2295"/>
      <c r="N226" s="2297"/>
      <c r="O226" s="2297"/>
      <c r="P226" s="1999"/>
      <c r="Q226" s="1999"/>
      <c r="R226" s="1999"/>
    </row>
    <row r="227" spans="1:18" ht="34.5" hidden="1" customHeight="1">
      <c r="A227" s="3630"/>
      <c r="B227" s="3636"/>
      <c r="C227" s="2291" t="s">
        <v>1353</v>
      </c>
      <c r="D227" s="3635"/>
      <c r="E227" s="2295"/>
      <c r="F227" s="1997"/>
      <c r="G227" s="1997"/>
      <c r="H227" s="1999"/>
      <c r="I227" s="2297"/>
      <c r="J227" s="2297"/>
      <c r="K227" s="1997">
        <f>1801000/1.1</f>
        <v>1637272.7272727271</v>
      </c>
      <c r="L227" s="1997"/>
      <c r="M227" s="2295"/>
      <c r="N227" s="2297"/>
      <c r="O227" s="2297"/>
      <c r="P227" s="1999"/>
      <c r="Q227" s="1999"/>
      <c r="R227" s="1999"/>
    </row>
    <row r="228" spans="1:18" ht="34.5" hidden="1" customHeight="1">
      <c r="A228" s="3630"/>
      <c r="B228" s="3636"/>
      <c r="C228" s="2291" t="s">
        <v>1775</v>
      </c>
      <c r="D228" s="3635"/>
      <c r="E228" s="2295"/>
      <c r="F228" s="1997"/>
      <c r="G228" s="1997"/>
      <c r="H228" s="1999"/>
      <c r="I228" s="2297"/>
      <c r="J228" s="2297"/>
      <c r="K228" s="1997">
        <f>439000/1.1</f>
        <v>399090.90909090906</v>
      </c>
      <c r="L228" s="1997"/>
      <c r="M228" s="2295"/>
      <c r="N228" s="2297"/>
      <c r="O228" s="2297"/>
      <c r="P228" s="1999"/>
      <c r="Q228" s="1999"/>
      <c r="R228" s="1999"/>
    </row>
    <row r="229" spans="1:18" ht="34.5" hidden="1" customHeight="1">
      <c r="A229" s="2292"/>
      <c r="B229" s="2280" t="s">
        <v>1779</v>
      </c>
      <c r="C229" s="2291" t="s">
        <v>1354</v>
      </c>
      <c r="D229" s="3635"/>
      <c r="E229" s="2295"/>
      <c r="F229" s="1997"/>
      <c r="G229" s="1997"/>
      <c r="H229" s="1999"/>
      <c r="I229" s="2297"/>
      <c r="J229" s="2297"/>
      <c r="K229" s="1997">
        <f>2840000/1.1</f>
        <v>2581818.1818181816</v>
      </c>
      <c r="L229" s="1997"/>
      <c r="M229" s="2295"/>
      <c r="N229" s="2297"/>
      <c r="O229" s="2297"/>
      <c r="P229" s="1999"/>
      <c r="Q229" s="1999"/>
      <c r="R229" s="1999"/>
    </row>
    <row r="230" spans="1:18" ht="34.5" hidden="1" customHeight="1">
      <c r="A230" s="2292"/>
      <c r="B230" s="2280"/>
      <c r="C230" s="2291" t="s">
        <v>1353</v>
      </c>
      <c r="D230" s="3635"/>
      <c r="E230" s="2295"/>
      <c r="F230" s="1997"/>
      <c r="G230" s="1997"/>
      <c r="H230" s="1999"/>
      <c r="I230" s="2297"/>
      <c r="J230" s="2297"/>
      <c r="K230" s="1997">
        <f>875000/1.1</f>
        <v>795454.54545454541</v>
      </c>
      <c r="L230" s="1997"/>
      <c r="M230" s="2295"/>
      <c r="N230" s="2297"/>
      <c r="O230" s="2297"/>
      <c r="P230" s="1999"/>
      <c r="Q230" s="1999"/>
      <c r="R230" s="1999"/>
    </row>
    <row r="231" spans="1:18" ht="34.5" hidden="1" customHeight="1">
      <c r="A231" s="2292"/>
      <c r="B231" s="2280" t="s">
        <v>1779</v>
      </c>
      <c r="C231" s="2291" t="s">
        <v>1775</v>
      </c>
      <c r="D231" s="1994"/>
      <c r="E231" s="2295"/>
      <c r="F231" s="1997"/>
      <c r="G231" s="1997"/>
      <c r="H231" s="1999"/>
      <c r="I231" s="2297"/>
      <c r="J231" s="2297"/>
      <c r="K231" s="1997">
        <f>223000/1.1</f>
        <v>202727.27272727271</v>
      </c>
      <c r="L231" s="1997"/>
      <c r="M231" s="2295"/>
      <c r="N231" s="2297"/>
      <c r="O231" s="2297"/>
      <c r="P231" s="1999"/>
      <c r="Q231" s="1999"/>
      <c r="R231" s="1999"/>
    </row>
    <row r="232" spans="1:18" ht="34.5" hidden="1" customHeight="1">
      <c r="A232" s="2292"/>
      <c r="B232" s="1970" t="s">
        <v>1780</v>
      </c>
      <c r="C232" s="2291"/>
      <c r="D232" s="2291"/>
      <c r="E232" s="2295"/>
      <c r="F232" s="1997"/>
      <c r="G232" s="1997"/>
      <c r="H232" s="1999"/>
      <c r="I232" s="2297"/>
      <c r="J232" s="2297"/>
      <c r="K232" s="1997"/>
      <c r="L232" s="1997"/>
      <c r="M232" s="2295"/>
      <c r="N232" s="2297"/>
      <c r="O232" s="2297"/>
      <c r="P232" s="1999"/>
      <c r="Q232" s="1999"/>
      <c r="R232" s="1999"/>
    </row>
    <row r="233" spans="1:18" ht="34.5" hidden="1" customHeight="1">
      <c r="A233" s="2292"/>
      <c r="B233" s="2280" t="s">
        <v>1781</v>
      </c>
      <c r="C233" s="2291" t="s">
        <v>1774</v>
      </c>
      <c r="D233" s="2291"/>
      <c r="E233" s="2295"/>
      <c r="F233" s="1997"/>
      <c r="G233" s="1997"/>
      <c r="H233" s="1999"/>
      <c r="I233" s="2297"/>
      <c r="J233" s="2297"/>
      <c r="K233" s="1997">
        <f>1084000/1.1</f>
        <v>985454.54545454541</v>
      </c>
      <c r="L233" s="1997"/>
      <c r="M233" s="2295"/>
      <c r="N233" s="2297"/>
      <c r="O233" s="2297"/>
      <c r="P233" s="1999"/>
      <c r="Q233" s="1999"/>
      <c r="R233" s="1999"/>
    </row>
    <row r="234" spans="1:18" ht="34.5" hidden="1" customHeight="1">
      <c r="A234" s="2292"/>
      <c r="B234" s="2280" t="s">
        <v>1781</v>
      </c>
      <c r="C234" s="2291" t="s">
        <v>1782</v>
      </c>
      <c r="D234" s="3635" t="s">
        <v>1559</v>
      </c>
      <c r="E234" s="2295"/>
      <c r="F234" s="1997"/>
      <c r="G234" s="1997"/>
      <c r="H234" s="1999"/>
      <c r="I234" s="2297"/>
      <c r="J234" s="2297"/>
      <c r="K234" s="1997">
        <f>316000/1.1</f>
        <v>287272.72727272724</v>
      </c>
      <c r="L234" s="1997"/>
      <c r="M234" s="2295"/>
      <c r="N234" s="2297"/>
      <c r="O234" s="2297"/>
      <c r="P234" s="1999"/>
      <c r="Q234" s="1999"/>
      <c r="R234" s="1999"/>
    </row>
    <row r="235" spans="1:18" ht="34.5" hidden="1" customHeight="1">
      <c r="A235" s="3630"/>
      <c r="B235" s="3636" t="s">
        <v>1783</v>
      </c>
      <c r="C235" s="2291" t="s">
        <v>1774</v>
      </c>
      <c r="D235" s="3635"/>
      <c r="E235" s="2295"/>
      <c r="F235" s="1997"/>
      <c r="G235" s="1997"/>
      <c r="H235" s="1999"/>
      <c r="I235" s="2297"/>
      <c r="J235" s="2297"/>
      <c r="K235" s="1997">
        <f>1121000/1.1</f>
        <v>1019090.9090909091</v>
      </c>
      <c r="L235" s="1997"/>
      <c r="M235" s="2295"/>
      <c r="N235" s="2297"/>
      <c r="O235" s="2297"/>
      <c r="P235" s="1999"/>
      <c r="Q235" s="1999"/>
      <c r="R235" s="1999"/>
    </row>
    <row r="236" spans="1:18" ht="34.5" hidden="1" customHeight="1">
      <c r="A236" s="3630"/>
      <c r="B236" s="3636"/>
      <c r="C236" s="2291" t="s">
        <v>1782</v>
      </c>
      <c r="D236" s="3635"/>
      <c r="E236" s="2295"/>
      <c r="F236" s="1997"/>
      <c r="G236" s="1997"/>
      <c r="H236" s="1999"/>
      <c r="I236" s="2297"/>
      <c r="J236" s="2297"/>
      <c r="K236" s="1997">
        <f>327000/1.1</f>
        <v>297272.72727272724</v>
      </c>
      <c r="L236" s="1997"/>
      <c r="M236" s="2295"/>
      <c r="N236" s="2297"/>
      <c r="O236" s="2297"/>
      <c r="P236" s="1999"/>
      <c r="Q236" s="1999"/>
      <c r="R236" s="1999"/>
    </row>
    <row r="237" spans="1:18" ht="33" hidden="1" customHeight="1">
      <c r="A237" s="3630"/>
      <c r="B237" s="3636" t="s">
        <v>1784</v>
      </c>
      <c r="C237" s="2291" t="s">
        <v>1772</v>
      </c>
      <c r="D237" s="3635" t="s">
        <v>1559</v>
      </c>
      <c r="E237" s="2295"/>
      <c r="F237" s="1997"/>
      <c r="G237" s="1997"/>
      <c r="H237" s="1999"/>
      <c r="I237" s="2297"/>
      <c r="J237" s="2297"/>
      <c r="K237" s="1997">
        <f>4026000/1.1</f>
        <v>3659999.9999999995</v>
      </c>
      <c r="L237" s="1997"/>
      <c r="M237" s="2295"/>
      <c r="N237" s="2297"/>
      <c r="O237" s="2297"/>
      <c r="P237" s="1999"/>
      <c r="Q237" s="1999"/>
      <c r="R237" s="1999"/>
    </row>
    <row r="238" spans="1:18" ht="33" hidden="1" customHeight="1">
      <c r="A238" s="3630"/>
      <c r="B238" s="3636"/>
      <c r="C238" s="2291" t="s">
        <v>1353</v>
      </c>
      <c r="D238" s="3635"/>
      <c r="E238" s="2295"/>
      <c r="F238" s="1997"/>
      <c r="G238" s="1997"/>
      <c r="H238" s="1999"/>
      <c r="I238" s="2297"/>
      <c r="J238" s="2297"/>
      <c r="K238" s="1997">
        <f>1449000/1.1</f>
        <v>1317272.7272727271</v>
      </c>
      <c r="L238" s="1997"/>
      <c r="M238" s="2295"/>
      <c r="N238" s="2297"/>
      <c r="O238" s="2297"/>
      <c r="P238" s="1999"/>
      <c r="Q238" s="1999"/>
      <c r="R238" s="1999"/>
    </row>
    <row r="239" spans="1:18" ht="33" hidden="1" customHeight="1">
      <c r="A239" s="3630"/>
      <c r="B239" s="3636"/>
      <c r="C239" s="2291" t="s">
        <v>1774</v>
      </c>
      <c r="D239" s="3635"/>
      <c r="E239" s="2295"/>
      <c r="F239" s="1997"/>
      <c r="G239" s="1997"/>
      <c r="H239" s="1999"/>
      <c r="I239" s="2297"/>
      <c r="J239" s="2297"/>
      <c r="K239" s="1997">
        <f>1060000/1.1</f>
        <v>963636.36363636353</v>
      </c>
      <c r="L239" s="1997"/>
      <c r="M239" s="2295"/>
      <c r="N239" s="2297"/>
      <c r="O239" s="2297"/>
      <c r="P239" s="1999"/>
      <c r="Q239" s="1999"/>
      <c r="R239" s="1999"/>
    </row>
    <row r="240" spans="1:18" ht="33" hidden="1" customHeight="1">
      <c r="A240" s="3630"/>
      <c r="B240" s="3636"/>
      <c r="C240" s="2291" t="s">
        <v>1775</v>
      </c>
      <c r="D240" s="3635"/>
      <c r="E240" s="2295"/>
      <c r="F240" s="1997"/>
      <c r="G240" s="1997"/>
      <c r="H240" s="1999"/>
      <c r="I240" s="2297"/>
      <c r="J240" s="2297"/>
      <c r="K240" s="1997">
        <f>351000/1.1</f>
        <v>319090.90909090906</v>
      </c>
      <c r="L240" s="1997"/>
      <c r="M240" s="2295"/>
      <c r="N240" s="2297"/>
      <c r="O240" s="2297"/>
      <c r="P240" s="1999"/>
      <c r="Q240" s="1999"/>
      <c r="R240" s="1999"/>
    </row>
    <row r="241" spans="1:18" ht="33" hidden="1" customHeight="1">
      <c r="A241" s="3630"/>
      <c r="B241" s="3636"/>
      <c r="C241" s="2291" t="s">
        <v>1782</v>
      </c>
      <c r="D241" s="3635"/>
      <c r="E241" s="2295"/>
      <c r="F241" s="1997"/>
      <c r="G241" s="1997"/>
      <c r="H241" s="1999"/>
      <c r="I241" s="2297"/>
      <c r="J241" s="2297"/>
      <c r="K241" s="1997">
        <f>308000/1.1</f>
        <v>280000</v>
      </c>
      <c r="L241" s="1997"/>
      <c r="M241" s="2295"/>
      <c r="N241" s="2297"/>
      <c r="O241" s="2297"/>
      <c r="P241" s="1999"/>
      <c r="Q241" s="1999"/>
      <c r="R241" s="1999"/>
    </row>
    <row r="242" spans="1:18" ht="33" hidden="1" customHeight="1">
      <c r="A242" s="3630"/>
      <c r="B242" s="3636" t="s">
        <v>1785</v>
      </c>
      <c r="C242" s="2291" t="s">
        <v>1772</v>
      </c>
      <c r="D242" s="3635" t="s">
        <v>1559</v>
      </c>
      <c r="E242" s="2295"/>
      <c r="F242" s="1997"/>
      <c r="G242" s="1997"/>
      <c r="H242" s="1999"/>
      <c r="I242" s="2297"/>
      <c r="J242" s="2297"/>
      <c r="K242" s="1997">
        <f>3846000/1.1</f>
        <v>3496363.6363636362</v>
      </c>
      <c r="L242" s="1997"/>
      <c r="M242" s="2295"/>
      <c r="N242" s="2297"/>
      <c r="O242" s="2297"/>
      <c r="P242" s="1999"/>
      <c r="Q242" s="1999"/>
      <c r="R242" s="1999"/>
    </row>
    <row r="243" spans="1:18" ht="33" hidden="1" customHeight="1">
      <c r="A243" s="3630"/>
      <c r="B243" s="3636"/>
      <c r="C243" s="2291" t="s">
        <v>1774</v>
      </c>
      <c r="D243" s="3635"/>
      <c r="E243" s="2295"/>
      <c r="F243" s="1997"/>
      <c r="G243" s="1997"/>
      <c r="H243" s="1999"/>
      <c r="I243" s="2297"/>
      <c r="J243" s="2297"/>
      <c r="K243" s="1997">
        <f>1406000/1.1</f>
        <v>1278181.8181818181</v>
      </c>
      <c r="L243" s="1997"/>
      <c r="M243" s="2295"/>
      <c r="N243" s="2297"/>
      <c r="O243" s="2297"/>
      <c r="P243" s="1999"/>
      <c r="Q243" s="1999"/>
      <c r="R243" s="1999"/>
    </row>
    <row r="244" spans="1:18" ht="33" hidden="1" customHeight="1">
      <c r="A244" s="3630"/>
      <c r="B244" s="3636"/>
      <c r="C244" s="2291" t="s">
        <v>1775</v>
      </c>
      <c r="D244" s="3635"/>
      <c r="E244" s="2295"/>
      <c r="F244" s="1997"/>
      <c r="G244" s="1997"/>
      <c r="H244" s="1999"/>
      <c r="I244" s="2297"/>
      <c r="J244" s="2297"/>
      <c r="K244" s="1997">
        <f>342000/1.1</f>
        <v>310909.09090909088</v>
      </c>
      <c r="L244" s="1997"/>
      <c r="M244" s="2295"/>
      <c r="N244" s="2297"/>
      <c r="O244" s="2297"/>
      <c r="P244" s="1999"/>
      <c r="Q244" s="1999"/>
      <c r="R244" s="1999"/>
    </row>
    <row r="245" spans="1:18" ht="33" hidden="1" customHeight="1">
      <c r="A245" s="3630"/>
      <c r="B245" s="3636"/>
      <c r="C245" s="2291" t="s">
        <v>1782</v>
      </c>
      <c r="D245" s="3635"/>
      <c r="E245" s="2295"/>
      <c r="F245" s="1997"/>
      <c r="G245" s="1997"/>
      <c r="H245" s="1999"/>
      <c r="I245" s="2297"/>
      <c r="J245" s="2297"/>
      <c r="K245" s="1997">
        <f>299000/1.1</f>
        <v>271818.18181818182</v>
      </c>
      <c r="L245" s="1997"/>
      <c r="M245" s="2295"/>
      <c r="N245" s="2297"/>
      <c r="O245" s="2297"/>
      <c r="P245" s="1999"/>
      <c r="Q245" s="1999"/>
      <c r="R245" s="1999"/>
    </row>
    <row r="246" spans="1:18" ht="33" hidden="1" customHeight="1">
      <c r="A246" s="3630"/>
      <c r="B246" s="3636" t="s">
        <v>1786</v>
      </c>
      <c r="C246" s="2291" t="s">
        <v>1772</v>
      </c>
      <c r="D246" s="2008"/>
      <c r="E246" s="2295"/>
      <c r="F246" s="1997"/>
      <c r="G246" s="1997"/>
      <c r="H246" s="1999"/>
      <c r="I246" s="2297"/>
      <c r="J246" s="2297"/>
      <c r="K246" s="1997">
        <f>3561000/1.1</f>
        <v>3237272.7272727271</v>
      </c>
      <c r="L246" s="1997"/>
      <c r="M246" s="2295"/>
      <c r="N246" s="2297"/>
      <c r="O246" s="2297"/>
      <c r="P246" s="1999"/>
      <c r="Q246" s="1999"/>
      <c r="R246" s="1999"/>
    </row>
    <row r="247" spans="1:18" ht="33.75" hidden="1" customHeight="1">
      <c r="A247" s="3630"/>
      <c r="B247" s="3636"/>
      <c r="C247" s="2291" t="s">
        <v>1774</v>
      </c>
      <c r="D247" s="2291" t="s">
        <v>1559</v>
      </c>
      <c r="E247" s="2295"/>
      <c r="F247" s="1997"/>
      <c r="G247" s="1997"/>
      <c r="H247" s="1999"/>
      <c r="I247" s="2297"/>
      <c r="J247" s="2297"/>
      <c r="K247" s="1997">
        <f>1305000/1.1</f>
        <v>1186363.6363636362</v>
      </c>
      <c r="L247" s="1997"/>
      <c r="M247" s="2295"/>
      <c r="N247" s="2297"/>
      <c r="O247" s="2297"/>
      <c r="P247" s="1999"/>
      <c r="Q247" s="1999"/>
      <c r="R247" s="1999"/>
    </row>
    <row r="248" spans="1:18" ht="30.75" hidden="1" customHeight="1">
      <c r="A248" s="3630"/>
      <c r="B248" s="3636"/>
      <c r="C248" s="2291" t="s">
        <v>1775</v>
      </c>
      <c r="D248" s="2291"/>
      <c r="E248" s="2295"/>
      <c r="F248" s="1997"/>
      <c r="G248" s="1997"/>
      <c r="H248" s="1999"/>
      <c r="I248" s="2297"/>
      <c r="J248" s="2297"/>
      <c r="K248" s="1997">
        <f>321000/1.1</f>
        <v>291818.18181818182</v>
      </c>
      <c r="L248" s="1997"/>
      <c r="M248" s="2295"/>
      <c r="N248" s="2297"/>
      <c r="O248" s="2297"/>
      <c r="P248" s="1999"/>
      <c r="Q248" s="1999"/>
      <c r="R248" s="1999"/>
    </row>
    <row r="249" spans="1:18" ht="30.75" hidden="1" customHeight="1">
      <c r="A249" s="2292"/>
      <c r="B249" s="2280" t="s">
        <v>1786</v>
      </c>
      <c r="C249" s="2291" t="s">
        <v>1782</v>
      </c>
      <c r="D249" s="2291"/>
      <c r="E249" s="2295"/>
      <c r="F249" s="1997"/>
      <c r="G249" s="1997"/>
      <c r="H249" s="1999"/>
      <c r="I249" s="2297"/>
      <c r="J249" s="2297"/>
      <c r="K249" s="1997">
        <f>281000/1.1</f>
        <v>255454.54545454544</v>
      </c>
      <c r="L249" s="1997"/>
      <c r="M249" s="2295"/>
      <c r="N249" s="2297"/>
      <c r="O249" s="2297"/>
      <c r="P249" s="1999"/>
      <c r="Q249" s="1999"/>
      <c r="R249" s="1999"/>
    </row>
    <row r="250" spans="1:18" ht="30.75" hidden="1" customHeight="1">
      <c r="A250" s="3630"/>
      <c r="B250" s="3636" t="s">
        <v>1787</v>
      </c>
      <c r="C250" s="2291" t="s">
        <v>1354</v>
      </c>
      <c r="D250" s="3635" t="s">
        <v>1559</v>
      </c>
      <c r="E250" s="2295"/>
      <c r="F250" s="1997"/>
      <c r="G250" s="1997"/>
      <c r="H250" s="1999"/>
      <c r="I250" s="2297"/>
      <c r="J250" s="2297"/>
      <c r="K250" s="1997">
        <f>1317000/1.1</f>
        <v>1197272.7272727271</v>
      </c>
      <c r="L250" s="1997"/>
      <c r="M250" s="2295"/>
      <c r="N250" s="2297"/>
      <c r="O250" s="2297"/>
      <c r="P250" s="1999"/>
      <c r="Q250" s="1999"/>
      <c r="R250" s="1999"/>
    </row>
    <row r="251" spans="1:18" ht="30.75" hidden="1" customHeight="1">
      <c r="A251" s="3630"/>
      <c r="B251" s="3636"/>
      <c r="C251" s="2291" t="s">
        <v>1353</v>
      </c>
      <c r="D251" s="3635"/>
      <c r="E251" s="2295"/>
      <c r="F251" s="1997"/>
      <c r="G251" s="1997"/>
      <c r="H251" s="1999"/>
      <c r="I251" s="2297"/>
      <c r="J251" s="2297"/>
      <c r="K251" s="1997">
        <f>406000/1.1</f>
        <v>369090.90909090906</v>
      </c>
      <c r="L251" s="1997"/>
      <c r="M251" s="2295"/>
      <c r="N251" s="2297"/>
      <c r="O251" s="2297"/>
      <c r="P251" s="1999"/>
      <c r="Q251" s="1999"/>
      <c r="R251" s="1999"/>
    </row>
    <row r="252" spans="1:18" ht="30.75" hidden="1" customHeight="1">
      <c r="A252" s="3630"/>
      <c r="B252" s="3636" t="s">
        <v>1788</v>
      </c>
      <c r="C252" s="2291" t="s">
        <v>1354</v>
      </c>
      <c r="D252" s="3635"/>
      <c r="E252" s="2295"/>
      <c r="F252" s="1997"/>
      <c r="G252" s="1997"/>
      <c r="H252" s="1999"/>
      <c r="I252" s="2297"/>
      <c r="J252" s="2297"/>
      <c r="K252" s="1997">
        <f>1229000/1.1</f>
        <v>1117272.7272727273</v>
      </c>
      <c r="L252" s="1997"/>
      <c r="M252" s="2295"/>
      <c r="N252" s="2297"/>
      <c r="O252" s="2297"/>
      <c r="P252" s="1999"/>
      <c r="Q252" s="1999"/>
      <c r="R252" s="1999"/>
    </row>
    <row r="253" spans="1:18" ht="30.75" hidden="1" customHeight="1">
      <c r="A253" s="3630"/>
      <c r="B253" s="3636"/>
      <c r="C253" s="2291" t="s">
        <v>1353</v>
      </c>
      <c r="D253" s="3635"/>
      <c r="E253" s="2295"/>
      <c r="F253" s="1997"/>
      <c r="G253" s="1997"/>
      <c r="H253" s="1999"/>
      <c r="I253" s="2297"/>
      <c r="J253" s="2297"/>
      <c r="K253" s="1997">
        <f>376000/1.1</f>
        <v>341818.18181818177</v>
      </c>
      <c r="L253" s="1997"/>
      <c r="M253" s="2295"/>
      <c r="N253" s="2297"/>
      <c r="O253" s="2297"/>
      <c r="P253" s="1999"/>
      <c r="Q253" s="1999"/>
      <c r="R253" s="1999"/>
    </row>
    <row r="254" spans="1:18" ht="30.75" hidden="1" customHeight="1">
      <c r="A254" s="2292"/>
      <c r="B254" s="1970" t="s">
        <v>1789</v>
      </c>
      <c r="C254" s="2291"/>
      <c r="D254" s="2291"/>
      <c r="E254" s="2295"/>
      <c r="F254" s="1997"/>
      <c r="G254" s="1997"/>
      <c r="H254" s="1999"/>
      <c r="I254" s="2297"/>
      <c r="J254" s="2297"/>
      <c r="K254" s="1997"/>
      <c r="L254" s="1997"/>
      <c r="M254" s="2295"/>
      <c r="N254" s="2297"/>
      <c r="O254" s="2297"/>
      <c r="P254" s="1999"/>
      <c r="Q254" s="1999"/>
      <c r="R254" s="1999"/>
    </row>
    <row r="255" spans="1:18" ht="30.75" hidden="1" customHeight="1">
      <c r="A255" s="3630"/>
      <c r="B255" s="3636" t="s">
        <v>1790</v>
      </c>
      <c r="C255" s="2291" t="s">
        <v>1354</v>
      </c>
      <c r="D255" s="3635" t="s">
        <v>1559</v>
      </c>
      <c r="E255" s="2295"/>
      <c r="F255" s="1997"/>
      <c r="G255" s="1997"/>
      <c r="H255" s="1999"/>
      <c r="I255" s="2297"/>
      <c r="J255" s="2297"/>
      <c r="K255" s="1997">
        <f>3817000/1.1</f>
        <v>3469999.9999999995</v>
      </c>
      <c r="L255" s="1997"/>
      <c r="M255" s="2295"/>
      <c r="N255" s="2297"/>
      <c r="O255" s="2297"/>
      <c r="P255" s="1999"/>
      <c r="Q255" s="1999"/>
      <c r="R255" s="1999"/>
    </row>
    <row r="256" spans="1:18" ht="30.75" hidden="1" customHeight="1">
      <c r="A256" s="3630"/>
      <c r="B256" s="3636"/>
      <c r="C256" s="2291" t="s">
        <v>1353</v>
      </c>
      <c r="D256" s="3635"/>
      <c r="E256" s="2295"/>
      <c r="F256" s="1997"/>
      <c r="G256" s="1997"/>
      <c r="H256" s="1999"/>
      <c r="I256" s="2297"/>
      <c r="J256" s="2297"/>
      <c r="K256" s="1997">
        <f>1099000/1.1</f>
        <v>999090.90909090906</v>
      </c>
      <c r="L256" s="1997"/>
      <c r="M256" s="2295"/>
      <c r="N256" s="2297"/>
      <c r="O256" s="2297"/>
      <c r="P256" s="1999"/>
      <c r="Q256" s="1999"/>
      <c r="R256" s="1999"/>
    </row>
    <row r="257" spans="1:18" ht="30.75" hidden="1" customHeight="1">
      <c r="A257" s="3630"/>
      <c r="B257" s="2280" t="s">
        <v>1791</v>
      </c>
      <c r="C257" s="2291" t="s">
        <v>1354</v>
      </c>
      <c r="D257" s="3635"/>
      <c r="E257" s="2295"/>
      <c r="F257" s="1997"/>
      <c r="G257" s="1997"/>
      <c r="H257" s="1999"/>
      <c r="I257" s="2297"/>
      <c r="J257" s="2297"/>
      <c r="K257" s="1997">
        <f>2708000/1.1</f>
        <v>2461818.1818181816</v>
      </c>
      <c r="L257" s="1997"/>
      <c r="M257" s="2295"/>
      <c r="N257" s="2297"/>
      <c r="O257" s="2297"/>
      <c r="P257" s="1999"/>
      <c r="Q257" s="1999"/>
      <c r="R257" s="1999"/>
    </row>
    <row r="258" spans="1:18" ht="30.75" hidden="1" customHeight="1">
      <c r="A258" s="3630"/>
      <c r="B258" s="2280" t="s">
        <v>1791</v>
      </c>
      <c r="C258" s="2291" t="s">
        <v>1353</v>
      </c>
      <c r="D258" s="3635"/>
      <c r="E258" s="2295"/>
      <c r="F258" s="1997"/>
      <c r="G258" s="1997"/>
      <c r="H258" s="1999"/>
      <c r="I258" s="2297"/>
      <c r="J258" s="2297"/>
      <c r="K258" s="1997">
        <f>781000/1.1</f>
        <v>710000</v>
      </c>
      <c r="L258" s="1997"/>
      <c r="M258" s="2295"/>
      <c r="N258" s="2297"/>
      <c r="O258" s="2297"/>
      <c r="P258" s="1999"/>
      <c r="Q258" s="1999"/>
      <c r="R258" s="1999"/>
    </row>
    <row r="259" spans="1:18" ht="30.75" hidden="1" customHeight="1">
      <c r="A259" s="2292"/>
      <c r="B259" s="1970" t="s">
        <v>1827</v>
      </c>
      <c r="C259" s="2291"/>
      <c r="D259" s="2291"/>
      <c r="E259" s="2295"/>
      <c r="F259" s="1997"/>
      <c r="G259" s="1997"/>
      <c r="H259" s="1999"/>
      <c r="I259" s="2297"/>
      <c r="J259" s="2297"/>
      <c r="K259" s="1997"/>
      <c r="L259" s="1997"/>
      <c r="M259" s="2295"/>
      <c r="N259" s="2297"/>
      <c r="O259" s="2297"/>
      <c r="P259" s="1999"/>
      <c r="Q259" s="1999"/>
      <c r="R259" s="1999"/>
    </row>
    <row r="260" spans="1:18" ht="30.75" hidden="1" customHeight="1">
      <c r="A260" s="3630"/>
      <c r="B260" s="3636" t="s">
        <v>1792</v>
      </c>
      <c r="C260" s="2291" t="s">
        <v>1354</v>
      </c>
      <c r="D260" s="3635" t="s">
        <v>1559</v>
      </c>
      <c r="E260" s="2295"/>
      <c r="F260" s="1997"/>
      <c r="G260" s="1997"/>
      <c r="H260" s="1999"/>
      <c r="I260" s="2297"/>
      <c r="J260" s="2297"/>
      <c r="K260" s="1997">
        <f>2431000/1.1</f>
        <v>2210000</v>
      </c>
      <c r="L260" s="1997"/>
      <c r="M260" s="2295"/>
      <c r="N260" s="2297"/>
      <c r="O260" s="2297"/>
      <c r="P260" s="1999"/>
      <c r="Q260" s="1999"/>
      <c r="R260" s="1999"/>
    </row>
    <row r="261" spans="1:18" ht="30.75" hidden="1" customHeight="1">
      <c r="A261" s="3630"/>
      <c r="B261" s="3636"/>
      <c r="C261" s="2291" t="s">
        <v>1353</v>
      </c>
      <c r="D261" s="3635"/>
      <c r="E261" s="2295"/>
      <c r="F261" s="1997"/>
      <c r="G261" s="1997"/>
      <c r="H261" s="1999"/>
      <c r="I261" s="2297"/>
      <c r="J261" s="2297"/>
      <c r="K261" s="1997">
        <f>717000/1.1</f>
        <v>651818.18181818177</v>
      </c>
      <c r="L261" s="1997"/>
      <c r="M261" s="2295"/>
      <c r="N261" s="2297"/>
      <c r="O261" s="2297"/>
      <c r="P261" s="1999"/>
      <c r="Q261" s="1999"/>
      <c r="R261" s="1999"/>
    </row>
    <row r="262" spans="1:18" ht="30.75" hidden="1" customHeight="1">
      <c r="A262" s="3630"/>
      <c r="B262" s="3636" t="s">
        <v>1793</v>
      </c>
      <c r="C262" s="2291" t="s">
        <v>1354</v>
      </c>
      <c r="D262" s="3635"/>
      <c r="E262" s="2295"/>
      <c r="F262" s="1997"/>
      <c r="G262" s="1997"/>
      <c r="H262" s="1999"/>
      <c r="I262" s="2297"/>
      <c r="J262" s="2297"/>
      <c r="K262" s="1997">
        <f>1114000/1.1</f>
        <v>1012727.2727272726</v>
      </c>
      <c r="L262" s="1997"/>
      <c r="M262" s="2295"/>
      <c r="N262" s="2297"/>
      <c r="O262" s="2297"/>
      <c r="P262" s="1999"/>
      <c r="Q262" s="1999"/>
      <c r="R262" s="1999"/>
    </row>
    <row r="263" spans="1:18" ht="36.75" hidden="1" customHeight="1">
      <c r="A263" s="3630"/>
      <c r="B263" s="3636"/>
      <c r="C263" s="2291" t="s">
        <v>1353</v>
      </c>
      <c r="D263" s="3635"/>
      <c r="E263" s="2295"/>
      <c r="F263" s="1997"/>
      <c r="G263" s="1997"/>
      <c r="H263" s="1999"/>
      <c r="I263" s="2297"/>
      <c r="J263" s="2297"/>
      <c r="K263" s="1997">
        <f>327000/1.1</f>
        <v>297272.72727272724</v>
      </c>
      <c r="L263" s="1997"/>
      <c r="M263" s="2295"/>
      <c r="N263" s="2297"/>
      <c r="O263" s="2297"/>
      <c r="P263" s="1999"/>
      <c r="Q263" s="1999"/>
      <c r="R263" s="1999"/>
    </row>
    <row r="264" spans="1:18" ht="36.75" hidden="1" customHeight="1">
      <c r="A264" s="2292"/>
      <c r="B264" s="1970" t="s">
        <v>1794</v>
      </c>
      <c r="C264" s="2291"/>
      <c r="D264" s="2291"/>
      <c r="E264" s="2295"/>
      <c r="F264" s="1997"/>
      <c r="G264" s="1997"/>
      <c r="H264" s="1999"/>
      <c r="I264" s="2297"/>
      <c r="J264" s="2297"/>
      <c r="K264" s="1997"/>
      <c r="L264" s="1997"/>
      <c r="M264" s="2295"/>
      <c r="N264" s="2297"/>
      <c r="O264" s="2297"/>
      <c r="P264" s="1999"/>
      <c r="Q264" s="1999"/>
      <c r="R264" s="1999"/>
    </row>
    <row r="265" spans="1:18" ht="36.75" hidden="1" customHeight="1">
      <c r="A265" s="2292"/>
      <c r="B265" s="1970" t="s">
        <v>1798</v>
      </c>
      <c r="C265" s="2291"/>
      <c r="D265" s="3635" t="s">
        <v>1559</v>
      </c>
      <c r="E265" s="2295"/>
      <c r="F265" s="1997"/>
      <c r="G265" s="1997"/>
      <c r="H265" s="1999"/>
      <c r="I265" s="2297"/>
      <c r="J265" s="2297"/>
      <c r="K265" s="1997"/>
      <c r="L265" s="1997"/>
      <c r="M265" s="2295"/>
      <c r="N265" s="2297"/>
      <c r="O265" s="2297"/>
      <c r="P265" s="1999"/>
      <c r="Q265" s="1999"/>
      <c r="R265" s="1999"/>
    </row>
    <row r="266" spans="1:18" ht="36.75" hidden="1" customHeight="1">
      <c r="A266" s="3630"/>
      <c r="B266" s="3636" t="s">
        <v>1796</v>
      </c>
      <c r="C266" s="2291" t="s">
        <v>1795</v>
      </c>
      <c r="D266" s="3635"/>
      <c r="E266" s="2295"/>
      <c r="F266" s="1997"/>
      <c r="G266" s="1997"/>
      <c r="H266" s="1999"/>
      <c r="I266" s="2297"/>
      <c r="J266" s="2297"/>
      <c r="K266" s="1997">
        <f>510000/1.1</f>
        <v>463636.36363636359</v>
      </c>
      <c r="L266" s="1997"/>
      <c r="M266" s="2295"/>
      <c r="N266" s="2297"/>
      <c r="O266" s="2297"/>
      <c r="P266" s="1999"/>
      <c r="Q266" s="1999"/>
      <c r="R266" s="1999"/>
    </row>
    <row r="267" spans="1:18" ht="36.75" hidden="1" customHeight="1">
      <c r="A267" s="3630"/>
      <c r="B267" s="3636"/>
      <c r="C267" s="2291" t="s">
        <v>1797</v>
      </c>
      <c r="D267" s="3635"/>
      <c r="E267" s="2295"/>
      <c r="F267" s="1997"/>
      <c r="G267" s="1997"/>
      <c r="H267" s="1999"/>
      <c r="I267" s="2297"/>
      <c r="J267" s="2297"/>
      <c r="K267" s="1997">
        <f>481000/1.1</f>
        <v>437272.72727272724</v>
      </c>
      <c r="L267" s="1997"/>
      <c r="M267" s="2295"/>
      <c r="N267" s="2297"/>
      <c r="O267" s="2297"/>
      <c r="P267" s="1999"/>
      <c r="Q267" s="1999"/>
      <c r="R267" s="1999"/>
    </row>
    <row r="268" spans="1:18" ht="36.75" hidden="1" customHeight="1">
      <c r="A268" s="2292"/>
      <c r="B268" s="1970" t="s">
        <v>1799</v>
      </c>
      <c r="C268" s="2292"/>
      <c r="D268" s="3635"/>
      <c r="E268" s="2295"/>
      <c r="F268" s="1997"/>
      <c r="G268" s="1997"/>
      <c r="H268" s="1999"/>
      <c r="I268" s="2297"/>
      <c r="J268" s="2297"/>
      <c r="K268" s="2297"/>
      <c r="L268" s="1997"/>
      <c r="M268" s="2295"/>
      <c r="N268" s="2297"/>
      <c r="O268" s="2297"/>
      <c r="P268" s="1999"/>
      <c r="Q268" s="1999"/>
      <c r="R268" s="1999"/>
    </row>
    <row r="269" spans="1:18" ht="36.75" hidden="1" customHeight="1">
      <c r="A269" s="2292"/>
      <c r="B269" s="2280" t="s">
        <v>1828</v>
      </c>
      <c r="C269" s="2291" t="s">
        <v>1797</v>
      </c>
      <c r="D269" s="2291"/>
      <c r="E269" s="2295"/>
      <c r="F269" s="1997"/>
      <c r="G269" s="1997"/>
      <c r="H269" s="1999"/>
      <c r="I269" s="2297"/>
      <c r="J269" s="2297"/>
      <c r="K269" s="1997">
        <f>399000/1.1</f>
        <v>362727.27272727271</v>
      </c>
      <c r="L269" s="1997"/>
      <c r="M269" s="2295"/>
      <c r="N269" s="2297"/>
      <c r="O269" s="2297"/>
      <c r="P269" s="1999"/>
      <c r="Q269" s="1999"/>
      <c r="R269" s="1999"/>
    </row>
    <row r="270" spans="1:18" ht="36.75" hidden="1" customHeight="1">
      <c r="A270" s="2292"/>
      <c r="B270" s="1970" t="s">
        <v>1829</v>
      </c>
      <c r="C270" s="2291"/>
      <c r="D270" s="2008"/>
      <c r="E270" s="2295"/>
      <c r="F270" s="1997"/>
      <c r="G270" s="1997"/>
      <c r="H270" s="1999"/>
      <c r="I270" s="2297"/>
      <c r="J270" s="2297"/>
      <c r="K270" s="1997"/>
      <c r="L270" s="1997"/>
      <c r="M270" s="2295"/>
      <c r="N270" s="2297"/>
      <c r="O270" s="2297"/>
      <c r="P270" s="1999"/>
      <c r="Q270" s="1999"/>
      <c r="R270" s="1999"/>
    </row>
    <row r="271" spans="1:18" ht="36.75" hidden="1" customHeight="1">
      <c r="A271" s="2292"/>
      <c r="B271" s="2280" t="s">
        <v>1830</v>
      </c>
      <c r="C271" s="2291" t="s">
        <v>1797</v>
      </c>
      <c r="D271" s="2291"/>
      <c r="E271" s="2295"/>
      <c r="F271" s="1997"/>
      <c r="G271" s="1997"/>
      <c r="H271" s="1999"/>
      <c r="I271" s="2297"/>
      <c r="J271" s="2297"/>
      <c r="K271" s="1997">
        <f>290000/1.1</f>
        <v>263636.36363636359</v>
      </c>
      <c r="L271" s="1997"/>
      <c r="M271" s="2295"/>
      <c r="N271" s="2297"/>
      <c r="O271" s="2297"/>
      <c r="P271" s="1999"/>
      <c r="Q271" s="1999"/>
      <c r="R271" s="1999"/>
    </row>
    <row r="272" spans="1:18" ht="36.75" hidden="1" customHeight="1">
      <c r="A272" s="2292"/>
      <c r="B272" s="1970" t="s">
        <v>1800</v>
      </c>
      <c r="C272" s="2291"/>
      <c r="D272" s="2291"/>
      <c r="E272" s="2295"/>
      <c r="F272" s="1997"/>
      <c r="G272" s="1997"/>
      <c r="H272" s="1999"/>
      <c r="I272" s="2297"/>
      <c r="J272" s="2297"/>
      <c r="K272" s="1997"/>
      <c r="L272" s="1997"/>
      <c r="M272" s="2295"/>
      <c r="N272" s="2297"/>
      <c r="O272" s="2297"/>
      <c r="P272" s="1999"/>
      <c r="Q272" s="1999"/>
      <c r="R272" s="1999"/>
    </row>
    <row r="273" spans="1:18" ht="36.75" hidden="1" customHeight="1">
      <c r="A273" s="3630"/>
      <c r="B273" s="3636" t="s">
        <v>1801</v>
      </c>
      <c r="C273" s="2291" t="s">
        <v>1802</v>
      </c>
      <c r="D273" s="3635" t="s">
        <v>1559</v>
      </c>
      <c r="E273" s="2295"/>
      <c r="F273" s="1997"/>
      <c r="G273" s="1997"/>
      <c r="H273" s="1999"/>
      <c r="I273" s="2297"/>
      <c r="J273" s="2297"/>
      <c r="K273" s="1997">
        <f>2757000/1.1</f>
        <v>2506363.6363636362</v>
      </c>
      <c r="L273" s="1997"/>
      <c r="M273" s="2295"/>
      <c r="N273" s="2297"/>
      <c r="O273" s="2297"/>
      <c r="P273" s="1999"/>
      <c r="Q273" s="1999"/>
      <c r="R273" s="1999"/>
    </row>
    <row r="274" spans="1:18" ht="36.75" hidden="1" customHeight="1">
      <c r="A274" s="3630"/>
      <c r="B274" s="3636"/>
      <c r="C274" s="2291" t="s">
        <v>1803</v>
      </c>
      <c r="D274" s="3635"/>
      <c r="E274" s="2295"/>
      <c r="F274" s="1997"/>
      <c r="G274" s="1997"/>
      <c r="H274" s="1999"/>
      <c r="I274" s="2297"/>
      <c r="J274" s="2297"/>
      <c r="K274" s="1997">
        <f>633000/1.1</f>
        <v>575454.54545454541</v>
      </c>
      <c r="L274" s="1997"/>
      <c r="M274" s="2295"/>
      <c r="N274" s="2297"/>
      <c r="O274" s="2297"/>
      <c r="P274" s="1999"/>
      <c r="Q274" s="1999"/>
      <c r="R274" s="1999"/>
    </row>
    <row r="275" spans="1:18" ht="36.75" hidden="1" customHeight="1">
      <c r="A275" s="3630"/>
      <c r="B275" s="3636"/>
      <c r="C275" s="2291" t="s">
        <v>1804</v>
      </c>
      <c r="D275" s="3635"/>
      <c r="E275" s="2295"/>
      <c r="F275" s="1997"/>
      <c r="G275" s="1997"/>
      <c r="H275" s="1999"/>
      <c r="I275" s="2297"/>
      <c r="J275" s="2297"/>
      <c r="K275" s="1997">
        <f>181000/1.1</f>
        <v>164545.45454545453</v>
      </c>
      <c r="L275" s="1997"/>
      <c r="M275" s="2295"/>
      <c r="N275" s="2297"/>
      <c r="O275" s="2297"/>
      <c r="P275" s="1999"/>
      <c r="Q275" s="1999"/>
      <c r="R275" s="1999"/>
    </row>
    <row r="276" spans="1:18" ht="45.75" customHeight="1">
      <c r="A276" s="2278">
        <v>3</v>
      </c>
      <c r="B276" s="3625" t="s">
        <v>2700</v>
      </c>
      <c r="C276" s="3625"/>
      <c r="D276" s="3625"/>
      <c r="E276" s="3625"/>
      <c r="F276" s="3625"/>
      <c r="G276" s="3625"/>
      <c r="H276" s="3625"/>
      <c r="I276" s="3625"/>
      <c r="J276" s="3625"/>
      <c r="K276" s="3625"/>
      <c r="L276" s="3625"/>
      <c r="M276" s="3625"/>
      <c r="N276" s="3625"/>
      <c r="O276" s="3625"/>
      <c r="P276" s="3625"/>
      <c r="Q276" s="3625"/>
      <c r="R276" s="3625"/>
    </row>
    <row r="277" spans="1:18" ht="36.75" customHeight="1">
      <c r="A277" s="2292"/>
      <c r="B277" s="2285" t="s">
        <v>2716</v>
      </c>
      <c r="C277" s="2291"/>
      <c r="D277" s="2291"/>
      <c r="E277" s="2291"/>
      <c r="F277" s="2291"/>
      <c r="G277" s="3660"/>
      <c r="H277" s="3661"/>
      <c r="I277" s="3661"/>
      <c r="J277" s="3661"/>
      <c r="K277" s="3661"/>
      <c r="L277" s="3661"/>
      <c r="M277" s="3661"/>
      <c r="N277" s="3661"/>
      <c r="O277" s="3661"/>
      <c r="P277" s="3661"/>
      <c r="Q277" s="3661"/>
      <c r="R277" s="3662"/>
    </row>
    <row r="278" spans="1:18" ht="36.75" customHeight="1">
      <c r="A278" s="2292"/>
      <c r="B278" s="2279" t="s">
        <v>2701</v>
      </c>
      <c r="C278" s="2291" t="s">
        <v>2704</v>
      </c>
      <c r="D278" s="2291" t="s">
        <v>1563</v>
      </c>
      <c r="E278" s="2291"/>
      <c r="F278" s="2291"/>
      <c r="G278" s="3660">
        <v>381818</v>
      </c>
      <c r="H278" s="3661"/>
      <c r="I278" s="3661"/>
      <c r="J278" s="3661"/>
      <c r="K278" s="3661"/>
      <c r="L278" s="3661"/>
      <c r="M278" s="3661"/>
      <c r="N278" s="3661"/>
      <c r="O278" s="3661"/>
      <c r="P278" s="3661"/>
      <c r="Q278" s="3661"/>
      <c r="R278" s="3662"/>
    </row>
    <row r="279" spans="1:18" ht="36.75" customHeight="1">
      <c r="A279" s="2292"/>
      <c r="B279" s="2279" t="s">
        <v>2702</v>
      </c>
      <c r="C279" s="2291" t="s">
        <v>2704</v>
      </c>
      <c r="D279" s="2291" t="s">
        <v>1563</v>
      </c>
      <c r="E279" s="2291"/>
      <c r="F279" s="2291"/>
      <c r="G279" s="3660">
        <v>495455</v>
      </c>
      <c r="H279" s="3661"/>
      <c r="I279" s="3661"/>
      <c r="J279" s="3661"/>
      <c r="K279" s="3661"/>
      <c r="L279" s="3661"/>
      <c r="M279" s="3661"/>
      <c r="N279" s="3661"/>
      <c r="O279" s="3661"/>
      <c r="P279" s="3661"/>
      <c r="Q279" s="3661"/>
      <c r="R279" s="3662"/>
    </row>
    <row r="280" spans="1:18" ht="36.75" customHeight="1">
      <c r="A280" s="2292"/>
      <c r="B280" s="2279" t="s">
        <v>2703</v>
      </c>
      <c r="C280" s="2291" t="s">
        <v>2705</v>
      </c>
      <c r="D280" s="2291" t="s">
        <v>2711</v>
      </c>
      <c r="E280" s="2291"/>
      <c r="F280" s="2291"/>
      <c r="G280" s="3660">
        <v>853636</v>
      </c>
      <c r="H280" s="3661"/>
      <c r="I280" s="3661"/>
      <c r="J280" s="3661"/>
      <c r="K280" s="3661"/>
      <c r="L280" s="3661"/>
      <c r="M280" s="3661"/>
      <c r="N280" s="3661"/>
      <c r="O280" s="3661"/>
      <c r="P280" s="3661"/>
      <c r="Q280" s="3661"/>
      <c r="R280" s="3662"/>
    </row>
    <row r="281" spans="1:18" ht="36.75" customHeight="1">
      <c r="A281" s="2292"/>
      <c r="B281" s="2279" t="s">
        <v>2706</v>
      </c>
      <c r="C281" s="2291" t="s">
        <v>2705</v>
      </c>
      <c r="D281" s="2291" t="s">
        <v>2711</v>
      </c>
      <c r="E281" s="2291"/>
      <c r="F281" s="2291"/>
      <c r="G281" s="3660">
        <v>1043636</v>
      </c>
      <c r="H281" s="3661"/>
      <c r="I281" s="3661"/>
      <c r="J281" s="3661"/>
      <c r="K281" s="3661"/>
      <c r="L281" s="3661"/>
      <c r="M281" s="3661"/>
      <c r="N281" s="3661"/>
      <c r="O281" s="3661"/>
      <c r="P281" s="3661"/>
      <c r="Q281" s="3661"/>
      <c r="R281" s="3662"/>
    </row>
    <row r="282" spans="1:18" ht="36.75" customHeight="1">
      <c r="A282" s="2292"/>
      <c r="B282" s="2279" t="s">
        <v>2707</v>
      </c>
      <c r="C282" s="2291" t="s">
        <v>2705</v>
      </c>
      <c r="D282" s="2291" t="s">
        <v>2711</v>
      </c>
      <c r="E282" s="2291"/>
      <c r="F282" s="2291"/>
      <c r="G282" s="3660">
        <v>1216364</v>
      </c>
      <c r="H282" s="3661"/>
      <c r="I282" s="3661"/>
      <c r="J282" s="3661"/>
      <c r="K282" s="3661"/>
      <c r="L282" s="3661"/>
      <c r="M282" s="3661"/>
      <c r="N282" s="3661"/>
      <c r="O282" s="3661"/>
      <c r="P282" s="3661"/>
      <c r="Q282" s="3661"/>
      <c r="R282" s="3662"/>
    </row>
    <row r="283" spans="1:18" ht="36.75" customHeight="1">
      <c r="A283" s="2292"/>
      <c r="B283" s="2279" t="s">
        <v>2708</v>
      </c>
      <c r="C283" s="2291" t="s">
        <v>2705</v>
      </c>
      <c r="D283" s="2291" t="s">
        <v>2711</v>
      </c>
      <c r="E283" s="2291"/>
      <c r="F283" s="2291"/>
      <c r="G283" s="3660">
        <v>1489091</v>
      </c>
      <c r="H283" s="3661"/>
      <c r="I283" s="3661"/>
      <c r="J283" s="3661"/>
      <c r="K283" s="3661"/>
      <c r="L283" s="3661"/>
      <c r="M283" s="3661"/>
      <c r="N283" s="3661"/>
      <c r="O283" s="3661"/>
      <c r="P283" s="3661"/>
      <c r="Q283" s="3661"/>
      <c r="R283" s="3662"/>
    </row>
    <row r="284" spans="1:18" ht="36.75" customHeight="1">
      <c r="A284" s="2292"/>
      <c r="B284" s="2279" t="s">
        <v>2709</v>
      </c>
      <c r="C284" s="2291" t="s">
        <v>2710</v>
      </c>
      <c r="D284" s="2291" t="s">
        <v>1559</v>
      </c>
      <c r="E284" s="2291"/>
      <c r="F284" s="2291"/>
      <c r="G284" s="3660">
        <v>152727</v>
      </c>
      <c r="H284" s="3661"/>
      <c r="I284" s="3661"/>
      <c r="J284" s="3661"/>
      <c r="K284" s="3661"/>
      <c r="L284" s="3661"/>
      <c r="M284" s="3661"/>
      <c r="N284" s="3661"/>
      <c r="O284" s="3661"/>
      <c r="P284" s="3661"/>
      <c r="Q284" s="3661"/>
      <c r="R284" s="3662"/>
    </row>
    <row r="285" spans="1:18" ht="36.75" customHeight="1">
      <c r="A285" s="2292"/>
      <c r="B285" s="2279" t="s">
        <v>2712</v>
      </c>
      <c r="C285" s="2291" t="s">
        <v>2705</v>
      </c>
      <c r="D285" s="2291" t="s">
        <v>1559</v>
      </c>
      <c r="E285" s="2291"/>
      <c r="F285" s="2291"/>
      <c r="G285" s="3660">
        <v>805455</v>
      </c>
      <c r="H285" s="3661"/>
      <c r="I285" s="3661"/>
      <c r="J285" s="3661"/>
      <c r="K285" s="3661"/>
      <c r="L285" s="3661"/>
      <c r="M285" s="3661"/>
      <c r="N285" s="3661"/>
      <c r="O285" s="3661"/>
      <c r="P285" s="3661"/>
      <c r="Q285" s="3661"/>
      <c r="R285" s="3662"/>
    </row>
    <row r="286" spans="1:18" ht="36.75" customHeight="1">
      <c r="A286" s="2292"/>
      <c r="B286" s="2279" t="s">
        <v>2713</v>
      </c>
      <c r="C286" s="2291" t="s">
        <v>2705</v>
      </c>
      <c r="D286" s="2291" t="s">
        <v>1559</v>
      </c>
      <c r="E286" s="2291"/>
      <c r="F286" s="2291"/>
      <c r="G286" s="3660">
        <v>518182</v>
      </c>
      <c r="H286" s="3661"/>
      <c r="I286" s="3661"/>
      <c r="J286" s="3661"/>
      <c r="K286" s="3661"/>
      <c r="L286" s="3661"/>
      <c r="M286" s="3661"/>
      <c r="N286" s="3661"/>
      <c r="O286" s="3661"/>
      <c r="P286" s="3661"/>
      <c r="Q286" s="3661"/>
      <c r="R286" s="3662"/>
    </row>
    <row r="287" spans="1:18" ht="36.75" customHeight="1">
      <c r="A287" s="2292"/>
      <c r="B287" s="2279" t="s">
        <v>2714</v>
      </c>
      <c r="C287" s="2291" t="s">
        <v>2705</v>
      </c>
      <c r="D287" s="2291" t="s">
        <v>1559</v>
      </c>
      <c r="E287" s="2291"/>
      <c r="F287" s="2291"/>
      <c r="G287" s="3660">
        <v>1060000</v>
      </c>
      <c r="H287" s="3661"/>
      <c r="I287" s="3661"/>
      <c r="J287" s="3661"/>
      <c r="K287" s="3661"/>
      <c r="L287" s="3661"/>
      <c r="M287" s="3661"/>
      <c r="N287" s="3661"/>
      <c r="O287" s="3661"/>
      <c r="P287" s="3661"/>
      <c r="Q287" s="3661"/>
      <c r="R287" s="3662"/>
    </row>
    <row r="288" spans="1:18" ht="45.75" customHeight="1">
      <c r="A288" s="2278">
        <v>4</v>
      </c>
      <c r="B288" s="3625" t="s">
        <v>2715</v>
      </c>
      <c r="C288" s="3625"/>
      <c r="D288" s="3625"/>
      <c r="E288" s="3625"/>
      <c r="F288" s="3625"/>
      <c r="G288" s="3625"/>
      <c r="H288" s="3625"/>
      <c r="I288" s="3625"/>
      <c r="J288" s="3625"/>
      <c r="K288" s="3625"/>
      <c r="L288" s="3625"/>
      <c r="M288" s="3625"/>
      <c r="N288" s="3625"/>
      <c r="O288" s="3625"/>
      <c r="P288" s="3625"/>
      <c r="Q288" s="3625"/>
      <c r="R288" s="3625"/>
    </row>
    <row r="289" spans="1:18" ht="36.75" customHeight="1">
      <c r="A289" s="2292"/>
      <c r="B289" s="2279"/>
      <c r="C289" s="2291"/>
      <c r="D289" s="3703" t="s">
        <v>3141</v>
      </c>
      <c r="E289" s="3704"/>
      <c r="F289" s="3704"/>
      <c r="G289" s="3704"/>
      <c r="H289" s="3704"/>
      <c r="I289" s="3704"/>
      <c r="J289" s="3704"/>
      <c r="K289" s="3704"/>
      <c r="L289" s="3704"/>
      <c r="M289" s="3704"/>
      <c r="N289" s="3704"/>
      <c r="O289" s="3704"/>
      <c r="P289" s="3704"/>
      <c r="Q289" s="3704"/>
      <c r="R289" s="3705"/>
    </row>
    <row r="290" spans="1:18" ht="36.75" customHeight="1">
      <c r="A290" s="2292"/>
      <c r="B290" s="2279" t="s">
        <v>2719</v>
      </c>
      <c r="C290" s="2291" t="s">
        <v>2722</v>
      </c>
      <c r="D290" s="2291" t="s">
        <v>1559</v>
      </c>
      <c r="E290" s="2291"/>
      <c r="F290" s="2291"/>
      <c r="G290" s="3660">
        <v>900000</v>
      </c>
      <c r="H290" s="3661"/>
      <c r="I290" s="3661"/>
      <c r="J290" s="3661"/>
      <c r="K290" s="3661"/>
      <c r="L290" s="3661"/>
      <c r="M290" s="3661"/>
      <c r="N290" s="3661"/>
      <c r="O290" s="3661"/>
      <c r="P290" s="3661"/>
      <c r="Q290" s="3661"/>
      <c r="R290" s="3662"/>
    </row>
    <row r="291" spans="1:18" ht="36.75" customHeight="1">
      <c r="A291" s="2292"/>
      <c r="B291" s="2279" t="s">
        <v>2720</v>
      </c>
      <c r="C291" s="2291" t="s">
        <v>2723</v>
      </c>
      <c r="D291" s="2291" t="s">
        <v>1559</v>
      </c>
      <c r="E291" s="2291"/>
      <c r="F291" s="2291"/>
      <c r="G291" s="3660">
        <v>1125000</v>
      </c>
      <c r="H291" s="3661"/>
      <c r="I291" s="3661"/>
      <c r="J291" s="3661"/>
      <c r="K291" s="3661"/>
      <c r="L291" s="3661"/>
      <c r="M291" s="3661"/>
      <c r="N291" s="3661"/>
      <c r="O291" s="3661"/>
      <c r="P291" s="3661"/>
      <c r="Q291" s="3661"/>
      <c r="R291" s="3662"/>
    </row>
    <row r="292" spans="1:18" ht="36.75" customHeight="1">
      <c r="A292" s="2292"/>
      <c r="B292" s="2279" t="s">
        <v>2721</v>
      </c>
      <c r="C292" s="2291" t="s">
        <v>2724</v>
      </c>
      <c r="D292" s="2291" t="s">
        <v>1559</v>
      </c>
      <c r="E292" s="2291"/>
      <c r="F292" s="2291"/>
      <c r="G292" s="3660">
        <v>2500000</v>
      </c>
      <c r="H292" s="3661"/>
      <c r="I292" s="3661"/>
      <c r="J292" s="3661"/>
      <c r="K292" s="3661"/>
      <c r="L292" s="3661"/>
      <c r="M292" s="3661"/>
      <c r="N292" s="3661"/>
      <c r="O292" s="3661"/>
      <c r="P292" s="3661"/>
      <c r="Q292" s="3661"/>
      <c r="R292" s="3662"/>
    </row>
    <row r="293" spans="1:18" ht="36.75" customHeight="1">
      <c r="A293" s="2292"/>
      <c r="B293" s="2279" t="s">
        <v>2725</v>
      </c>
      <c r="C293" s="2291" t="s">
        <v>2726</v>
      </c>
      <c r="D293" s="2291" t="s">
        <v>1559</v>
      </c>
      <c r="E293" s="2291"/>
      <c r="F293" s="2291"/>
      <c r="G293" s="3660">
        <v>3635000</v>
      </c>
      <c r="H293" s="3661"/>
      <c r="I293" s="3661"/>
      <c r="J293" s="3661"/>
      <c r="K293" s="3661"/>
      <c r="L293" s="3661"/>
      <c r="M293" s="3661"/>
      <c r="N293" s="3661"/>
      <c r="O293" s="3661"/>
      <c r="P293" s="3661"/>
      <c r="Q293" s="3661"/>
      <c r="R293" s="3662"/>
    </row>
    <row r="294" spans="1:18" ht="36.75" customHeight="1">
      <c r="A294" s="2292"/>
      <c r="B294" s="2279" t="s">
        <v>2727</v>
      </c>
      <c r="C294" s="2291" t="s">
        <v>2724</v>
      </c>
      <c r="D294" s="2291" t="s">
        <v>1559</v>
      </c>
      <c r="E294" s="2291"/>
      <c r="F294" s="2291"/>
      <c r="G294" s="3660">
        <v>2085000</v>
      </c>
      <c r="H294" s="3661"/>
      <c r="I294" s="3661"/>
      <c r="J294" s="3661"/>
      <c r="K294" s="3661"/>
      <c r="L294" s="3661"/>
      <c r="M294" s="3661"/>
      <c r="N294" s="3661"/>
      <c r="O294" s="3661"/>
      <c r="P294" s="3661"/>
      <c r="Q294" s="3661"/>
      <c r="R294" s="3662"/>
    </row>
    <row r="295" spans="1:18" ht="36.75" customHeight="1">
      <c r="A295" s="2292"/>
      <c r="B295" s="2279" t="s">
        <v>2728</v>
      </c>
      <c r="C295" s="2291" t="s">
        <v>2726</v>
      </c>
      <c r="D295" s="2291" t="s">
        <v>1559</v>
      </c>
      <c r="E295" s="2291"/>
      <c r="F295" s="2291"/>
      <c r="G295" s="3660">
        <v>3315000</v>
      </c>
      <c r="H295" s="3661"/>
      <c r="I295" s="3661"/>
      <c r="J295" s="3661"/>
      <c r="K295" s="3661"/>
      <c r="L295" s="3661"/>
      <c r="M295" s="3661"/>
      <c r="N295" s="3661"/>
      <c r="O295" s="3661"/>
      <c r="P295" s="3661"/>
      <c r="Q295" s="3661"/>
      <c r="R295" s="3662"/>
    </row>
    <row r="296" spans="1:18" ht="36.75" customHeight="1">
      <c r="A296" s="2292"/>
      <c r="B296" s="2279" t="s">
        <v>2729</v>
      </c>
      <c r="C296" s="2291" t="s">
        <v>2726</v>
      </c>
      <c r="D296" s="2291" t="s">
        <v>1559</v>
      </c>
      <c r="E296" s="2291"/>
      <c r="F296" s="2291"/>
      <c r="G296" s="3660">
        <v>3425000</v>
      </c>
      <c r="H296" s="3661"/>
      <c r="I296" s="3661"/>
      <c r="J296" s="3661"/>
      <c r="K296" s="3661"/>
      <c r="L296" s="3661"/>
      <c r="M296" s="3661"/>
      <c r="N296" s="3661"/>
      <c r="O296" s="3661"/>
      <c r="P296" s="3661"/>
      <c r="Q296" s="3661"/>
      <c r="R296" s="3662"/>
    </row>
    <row r="297" spans="1:18" ht="36.75" customHeight="1">
      <c r="A297" s="2292"/>
      <c r="B297" s="2279" t="s">
        <v>2730</v>
      </c>
      <c r="C297" s="2291" t="s">
        <v>2726</v>
      </c>
      <c r="D297" s="2291" t="s">
        <v>1559</v>
      </c>
      <c r="E297" s="2291"/>
      <c r="F297" s="2291"/>
      <c r="G297" s="3660">
        <v>4870000</v>
      </c>
      <c r="H297" s="3661"/>
      <c r="I297" s="3661"/>
      <c r="J297" s="3661"/>
      <c r="K297" s="3661"/>
      <c r="L297" s="3661"/>
      <c r="M297" s="3661"/>
      <c r="N297" s="3661"/>
      <c r="O297" s="3661"/>
      <c r="P297" s="3661"/>
      <c r="Q297" s="3661"/>
      <c r="R297" s="3662"/>
    </row>
    <row r="298" spans="1:18" ht="56.25" customHeight="1">
      <c r="A298" s="2278">
        <v>5</v>
      </c>
      <c r="B298" s="3625" t="s">
        <v>3010</v>
      </c>
      <c r="C298" s="3625"/>
      <c r="D298" s="3625"/>
      <c r="E298" s="3625"/>
      <c r="F298" s="3625"/>
      <c r="G298" s="3625"/>
      <c r="H298" s="3625"/>
      <c r="I298" s="3625"/>
      <c r="J298" s="3625"/>
      <c r="K298" s="3625"/>
      <c r="L298" s="3625"/>
      <c r="M298" s="3625"/>
      <c r="N298" s="3625"/>
      <c r="O298" s="3625"/>
      <c r="P298" s="3625"/>
      <c r="Q298" s="3625"/>
      <c r="R298" s="3625"/>
    </row>
    <row r="299" spans="1:18" ht="36.75" customHeight="1">
      <c r="A299" s="2292"/>
      <c r="B299" s="2279"/>
      <c r="C299" s="2291"/>
      <c r="D299" s="3663" t="s">
        <v>3011</v>
      </c>
      <c r="E299" s="3664"/>
      <c r="F299" s="3664"/>
      <c r="G299" s="3664"/>
      <c r="H299" s="3664"/>
      <c r="I299" s="3664"/>
      <c r="J299" s="3664"/>
      <c r="K299" s="3664"/>
      <c r="L299" s="3664"/>
      <c r="M299" s="3664"/>
      <c r="N299" s="3664"/>
      <c r="O299" s="3664"/>
      <c r="P299" s="3664"/>
      <c r="Q299" s="3664"/>
      <c r="R299" s="3665"/>
    </row>
    <row r="300" spans="1:18" ht="36.75" customHeight="1">
      <c r="A300" s="2292"/>
      <c r="B300" s="2285" t="s">
        <v>3015</v>
      </c>
      <c r="C300" s="2291"/>
      <c r="D300" s="2311"/>
      <c r="E300" s="2312" t="s">
        <v>3139</v>
      </c>
      <c r="F300" s="2312"/>
      <c r="G300" s="2312"/>
      <c r="H300" s="2312"/>
      <c r="I300" s="2312"/>
      <c r="J300" s="2312"/>
      <c r="K300" s="2312"/>
      <c r="L300" s="2312"/>
      <c r="M300" s="2312"/>
      <c r="N300" s="2312"/>
      <c r="O300" s="2312"/>
      <c r="P300" s="2312"/>
      <c r="Q300" s="2312"/>
      <c r="R300" s="2313"/>
    </row>
    <row r="301" spans="1:18" ht="100.5" customHeight="1">
      <c r="A301" s="2292"/>
      <c r="B301" s="2279" t="s">
        <v>3016</v>
      </c>
      <c r="C301" s="2291" t="s">
        <v>3017</v>
      </c>
      <c r="D301" s="2291" t="s">
        <v>1563</v>
      </c>
      <c r="E301" s="2291"/>
      <c r="F301" s="2291"/>
      <c r="G301" s="3660">
        <v>14643</v>
      </c>
      <c r="H301" s="3661"/>
      <c r="I301" s="3661"/>
      <c r="J301" s="3661"/>
      <c r="K301" s="3661"/>
      <c r="L301" s="3661"/>
      <c r="M301" s="3661"/>
      <c r="N301" s="3661"/>
      <c r="O301" s="3661"/>
      <c r="P301" s="3661"/>
      <c r="Q301" s="3661"/>
      <c r="R301" s="3662"/>
    </row>
    <row r="302" spans="1:18" ht="100.5" customHeight="1">
      <c r="A302" s="2292"/>
      <c r="B302" s="2279" t="s">
        <v>3018</v>
      </c>
      <c r="C302" s="2291" t="s">
        <v>3017</v>
      </c>
      <c r="D302" s="2291" t="s">
        <v>1563</v>
      </c>
      <c r="E302" s="2291"/>
      <c r="F302" s="2291"/>
      <c r="G302" s="3660">
        <v>14375</v>
      </c>
      <c r="H302" s="3661"/>
      <c r="I302" s="3661"/>
      <c r="J302" s="3661"/>
      <c r="K302" s="3661"/>
      <c r="L302" s="3661"/>
      <c r="M302" s="3661"/>
      <c r="N302" s="3661"/>
      <c r="O302" s="3661"/>
      <c r="P302" s="3661"/>
      <c r="Q302" s="3661"/>
      <c r="R302" s="3662"/>
    </row>
    <row r="303" spans="1:18" ht="100.5" customHeight="1">
      <c r="A303" s="2292"/>
      <c r="B303" s="2279" t="s">
        <v>3019</v>
      </c>
      <c r="C303" s="2291" t="s">
        <v>3017</v>
      </c>
      <c r="D303" s="2291" t="s">
        <v>1563</v>
      </c>
      <c r="E303" s="2291"/>
      <c r="F303" s="2291"/>
      <c r="G303" s="3660">
        <v>13919</v>
      </c>
      <c r="H303" s="3661"/>
      <c r="I303" s="3661"/>
      <c r="J303" s="3661"/>
      <c r="K303" s="3661"/>
      <c r="L303" s="3661"/>
      <c r="M303" s="3661"/>
      <c r="N303" s="3661"/>
      <c r="O303" s="3661"/>
      <c r="P303" s="3661"/>
      <c r="Q303" s="3661"/>
      <c r="R303" s="3662"/>
    </row>
    <row r="304" spans="1:18" ht="100.5" customHeight="1">
      <c r="A304" s="2292"/>
      <c r="B304" s="2279" t="s">
        <v>3020</v>
      </c>
      <c r="C304" s="2291" t="s">
        <v>3017</v>
      </c>
      <c r="D304" s="2291" t="s">
        <v>1563</v>
      </c>
      <c r="E304" s="2291"/>
      <c r="F304" s="2291"/>
      <c r="G304" s="3660">
        <v>12578</v>
      </c>
      <c r="H304" s="3661"/>
      <c r="I304" s="3661"/>
      <c r="J304" s="3661"/>
      <c r="K304" s="3661"/>
      <c r="L304" s="3661"/>
      <c r="M304" s="3661"/>
      <c r="N304" s="3661"/>
      <c r="O304" s="3661"/>
      <c r="P304" s="3661"/>
      <c r="Q304" s="3661"/>
      <c r="R304" s="3662"/>
    </row>
    <row r="305" spans="1:18" ht="100.5" customHeight="1">
      <c r="A305" s="2292"/>
      <c r="B305" s="2279" t="s">
        <v>3021</v>
      </c>
      <c r="C305" s="2291" t="s">
        <v>3017</v>
      </c>
      <c r="D305" s="2291" t="s">
        <v>1563</v>
      </c>
      <c r="E305" s="2291"/>
      <c r="F305" s="2291"/>
      <c r="G305" s="3660">
        <v>10057</v>
      </c>
      <c r="H305" s="3661"/>
      <c r="I305" s="3661"/>
      <c r="J305" s="3661"/>
      <c r="K305" s="3661"/>
      <c r="L305" s="3661"/>
      <c r="M305" s="3661"/>
      <c r="N305" s="3661"/>
      <c r="O305" s="3661"/>
      <c r="P305" s="3661"/>
      <c r="Q305" s="3661"/>
      <c r="R305" s="3662"/>
    </row>
    <row r="306" spans="1:18" ht="36" customHeight="1">
      <c r="A306" s="2292"/>
      <c r="B306" s="2285" t="s">
        <v>3022</v>
      </c>
      <c r="C306" s="2291"/>
      <c r="D306" s="2291"/>
      <c r="E306" s="2291"/>
      <c r="F306" s="2291"/>
      <c r="G306" s="2308"/>
      <c r="H306" s="2309"/>
      <c r="I306" s="2309"/>
      <c r="J306" s="2309"/>
      <c r="K306" s="2309"/>
      <c r="L306" s="2309"/>
      <c r="M306" s="2309"/>
      <c r="N306" s="2309"/>
      <c r="O306" s="2309"/>
      <c r="P306" s="2309"/>
      <c r="Q306" s="2309"/>
      <c r="R306" s="2310"/>
    </row>
    <row r="307" spans="1:18" ht="83.25" customHeight="1">
      <c r="A307" s="2292"/>
      <c r="B307" s="2279" t="s">
        <v>3023</v>
      </c>
      <c r="C307" s="2291" t="s">
        <v>3024</v>
      </c>
      <c r="D307" s="2291" t="s">
        <v>3027</v>
      </c>
      <c r="E307" s="2291"/>
      <c r="F307" s="2291"/>
      <c r="G307" s="3660">
        <v>184688</v>
      </c>
      <c r="H307" s="3661"/>
      <c r="I307" s="3661"/>
      <c r="J307" s="3661"/>
      <c r="K307" s="3661"/>
      <c r="L307" s="3661"/>
      <c r="M307" s="3661"/>
      <c r="N307" s="3661"/>
      <c r="O307" s="3661"/>
      <c r="P307" s="3661"/>
      <c r="Q307" s="3661"/>
      <c r="R307" s="3662"/>
    </row>
    <row r="308" spans="1:18" ht="83.25" customHeight="1">
      <c r="A308" s="2292"/>
      <c r="B308" s="2279" t="s">
        <v>3025</v>
      </c>
      <c r="C308" s="2291" t="s">
        <v>3024</v>
      </c>
      <c r="D308" s="2291" t="s">
        <v>3027</v>
      </c>
      <c r="E308" s="2291"/>
      <c r="F308" s="2291"/>
      <c r="G308" s="3660">
        <v>183019</v>
      </c>
      <c r="H308" s="3661"/>
      <c r="I308" s="3661"/>
      <c r="J308" s="3661"/>
      <c r="K308" s="3661"/>
      <c r="L308" s="3661"/>
      <c r="M308" s="3661"/>
      <c r="N308" s="3661"/>
      <c r="O308" s="3661"/>
      <c r="P308" s="3661"/>
      <c r="Q308" s="3661"/>
      <c r="R308" s="3662"/>
    </row>
    <row r="309" spans="1:18" ht="83.25" customHeight="1">
      <c r="A309" s="2292"/>
      <c r="B309" s="2279" t="s">
        <v>3026</v>
      </c>
      <c r="C309" s="2291" t="s">
        <v>3024</v>
      </c>
      <c r="D309" s="2291" t="s">
        <v>3027</v>
      </c>
      <c r="E309" s="2291"/>
      <c r="F309" s="2291"/>
      <c r="G309" s="3660">
        <v>151612</v>
      </c>
      <c r="H309" s="3661"/>
      <c r="I309" s="3661"/>
      <c r="J309" s="3661"/>
      <c r="K309" s="3661"/>
      <c r="L309" s="3661"/>
      <c r="M309" s="3661"/>
      <c r="N309" s="3661"/>
      <c r="O309" s="3661"/>
      <c r="P309" s="3661"/>
      <c r="Q309" s="3661"/>
      <c r="R309" s="3662"/>
    </row>
    <row r="310" spans="1:18" ht="36" customHeight="1">
      <c r="A310" s="2292"/>
      <c r="B310" s="2285" t="s">
        <v>3028</v>
      </c>
      <c r="C310" s="2291"/>
      <c r="D310" s="2291"/>
      <c r="E310" s="2291"/>
      <c r="F310" s="2291"/>
      <c r="G310" s="2308"/>
      <c r="H310" s="2309"/>
      <c r="I310" s="2309"/>
      <c r="J310" s="2309"/>
      <c r="K310" s="2309"/>
      <c r="L310" s="2309"/>
      <c r="M310" s="2309"/>
      <c r="N310" s="2309"/>
      <c r="O310" s="2309"/>
      <c r="P310" s="2309"/>
      <c r="Q310" s="2309"/>
      <c r="R310" s="2310"/>
    </row>
    <row r="311" spans="1:18" ht="85.5" customHeight="1">
      <c r="A311" s="2292"/>
      <c r="B311" s="2279" t="s">
        <v>3029</v>
      </c>
      <c r="C311" s="2291" t="s">
        <v>3024</v>
      </c>
      <c r="D311" s="2291" t="s">
        <v>3032</v>
      </c>
      <c r="E311" s="2291"/>
      <c r="F311" s="2291"/>
      <c r="G311" s="3660">
        <v>368839</v>
      </c>
      <c r="H311" s="3661"/>
      <c r="I311" s="3661"/>
      <c r="J311" s="3661"/>
      <c r="K311" s="3661"/>
      <c r="L311" s="3661"/>
      <c r="M311" s="3661"/>
      <c r="N311" s="3661"/>
      <c r="O311" s="3661"/>
      <c r="P311" s="3661"/>
      <c r="Q311" s="3661"/>
      <c r="R311" s="3662"/>
    </row>
    <row r="312" spans="1:18" ht="85.5" customHeight="1">
      <c r="A312" s="2292"/>
      <c r="B312" s="2279" t="s">
        <v>3030</v>
      </c>
      <c r="C312" s="2291" t="s">
        <v>3024</v>
      </c>
      <c r="D312" s="2291" t="s">
        <v>3032</v>
      </c>
      <c r="E312" s="2291"/>
      <c r="F312" s="2291"/>
      <c r="G312" s="3660">
        <v>368839</v>
      </c>
      <c r="H312" s="3661"/>
      <c r="I312" s="3661"/>
      <c r="J312" s="3661"/>
      <c r="K312" s="3661"/>
      <c r="L312" s="3661"/>
      <c r="M312" s="3661"/>
      <c r="N312" s="3661"/>
      <c r="O312" s="3661"/>
      <c r="P312" s="3661"/>
      <c r="Q312" s="3661"/>
      <c r="R312" s="3662"/>
    </row>
    <row r="313" spans="1:18" ht="143.25" customHeight="1">
      <c r="A313" s="2292"/>
      <c r="B313" s="2279" t="s">
        <v>3031</v>
      </c>
      <c r="C313" s="2291" t="s">
        <v>3024</v>
      </c>
      <c r="D313" s="2291" t="s">
        <v>3032</v>
      </c>
      <c r="E313" s="2291"/>
      <c r="F313" s="2291"/>
      <c r="G313" s="3660">
        <v>358351</v>
      </c>
      <c r="H313" s="3661"/>
      <c r="I313" s="3661"/>
      <c r="J313" s="3661"/>
      <c r="K313" s="3661"/>
      <c r="L313" s="3661"/>
      <c r="M313" s="3661"/>
      <c r="N313" s="3661"/>
      <c r="O313" s="3661"/>
      <c r="P313" s="3661"/>
      <c r="Q313" s="3661"/>
      <c r="R313" s="3662"/>
    </row>
    <row r="314" spans="1:18" ht="36" customHeight="1">
      <c r="A314" s="2292"/>
      <c r="B314" s="2285" t="s">
        <v>3033</v>
      </c>
      <c r="C314" s="2291"/>
      <c r="D314" s="2291"/>
      <c r="E314" s="2291"/>
      <c r="F314" s="2291"/>
      <c r="G314" s="2308"/>
      <c r="H314" s="2309"/>
      <c r="I314" s="2309"/>
      <c r="J314" s="2309"/>
      <c r="K314" s="2309"/>
      <c r="L314" s="2309"/>
      <c r="M314" s="2309"/>
      <c r="N314" s="2309"/>
      <c r="O314" s="2309"/>
      <c r="P314" s="2309"/>
      <c r="Q314" s="2309"/>
      <c r="R314" s="2310"/>
    </row>
    <row r="315" spans="1:18" ht="81" customHeight="1">
      <c r="A315" s="2292"/>
      <c r="B315" s="2279" t="s">
        <v>3034</v>
      </c>
      <c r="C315" s="2291" t="s">
        <v>3024</v>
      </c>
      <c r="D315" s="2291" t="s">
        <v>3032</v>
      </c>
      <c r="E315" s="2291"/>
      <c r="F315" s="2291"/>
      <c r="G315" s="3660">
        <v>277121</v>
      </c>
      <c r="H315" s="3661"/>
      <c r="I315" s="3661"/>
      <c r="J315" s="3661"/>
      <c r="K315" s="3661"/>
      <c r="L315" s="3661"/>
      <c r="M315" s="3661"/>
      <c r="N315" s="3661"/>
      <c r="O315" s="3661"/>
      <c r="P315" s="3661"/>
      <c r="Q315" s="3661"/>
      <c r="R315" s="3662"/>
    </row>
    <row r="316" spans="1:18" ht="81" customHeight="1">
      <c r="A316" s="2292"/>
      <c r="B316" s="2279" t="s">
        <v>3035</v>
      </c>
      <c r="C316" s="2291" t="s">
        <v>3024</v>
      </c>
      <c r="D316" s="2291" t="s">
        <v>3032</v>
      </c>
      <c r="E316" s="2291"/>
      <c r="F316" s="2291"/>
      <c r="G316" s="3660">
        <v>268599</v>
      </c>
      <c r="H316" s="3661"/>
      <c r="I316" s="3661"/>
      <c r="J316" s="3661"/>
      <c r="K316" s="3661"/>
      <c r="L316" s="3661"/>
      <c r="M316" s="3661"/>
      <c r="N316" s="3661"/>
      <c r="O316" s="3661"/>
      <c r="P316" s="3661"/>
      <c r="Q316" s="3661"/>
      <c r="R316" s="3662"/>
    </row>
    <row r="317" spans="1:18" ht="81" customHeight="1">
      <c r="A317" s="2292"/>
      <c r="B317" s="2279" t="s">
        <v>3036</v>
      </c>
      <c r="C317" s="2291" t="s">
        <v>3024</v>
      </c>
      <c r="D317" s="2291" t="s">
        <v>3032</v>
      </c>
      <c r="E317" s="2291"/>
      <c r="F317" s="2291"/>
      <c r="G317" s="3660">
        <v>127893</v>
      </c>
      <c r="H317" s="3661"/>
      <c r="I317" s="3661"/>
      <c r="J317" s="3661"/>
      <c r="K317" s="3661"/>
      <c r="L317" s="3661"/>
      <c r="M317" s="3661"/>
      <c r="N317" s="3661"/>
      <c r="O317" s="3661"/>
      <c r="P317" s="3661"/>
      <c r="Q317" s="3661"/>
      <c r="R317" s="3662"/>
    </row>
    <row r="318" spans="1:18" ht="21.75" customHeight="1">
      <c r="A318" s="2278" t="s">
        <v>1312</v>
      </c>
      <c r="B318" s="2285" t="s">
        <v>1296</v>
      </c>
      <c r="C318" s="2278"/>
      <c r="D318" s="2278"/>
      <c r="E318" s="2285"/>
      <c r="F318" s="2285"/>
      <c r="G318" s="2285"/>
      <c r="H318" s="1999"/>
      <c r="I318" s="2285"/>
      <c r="J318" s="2285"/>
      <c r="K318" s="2285"/>
      <c r="L318" s="1982"/>
      <c r="M318" s="2278"/>
      <c r="N318" s="2285"/>
      <c r="O318" s="2285"/>
      <c r="P318" s="1999"/>
      <c r="Q318" s="1999"/>
      <c r="R318" s="1999"/>
    </row>
    <row r="319" spans="1:18" ht="30.75" customHeight="1">
      <c r="A319" s="2278">
        <v>1</v>
      </c>
      <c r="B319" s="3625" t="s">
        <v>2483</v>
      </c>
      <c r="C319" s="3625"/>
      <c r="D319" s="3625"/>
      <c r="E319" s="3625"/>
      <c r="F319" s="3625"/>
      <c r="G319" s="3625"/>
      <c r="H319" s="3625"/>
      <c r="I319" s="3625"/>
      <c r="J319" s="3625"/>
      <c r="K319" s="3625"/>
      <c r="L319" s="3625"/>
      <c r="M319" s="3625"/>
      <c r="N319" s="3625"/>
      <c r="O319" s="3625"/>
      <c r="P319" s="3625"/>
      <c r="Q319" s="3625"/>
      <c r="R319" s="3625"/>
    </row>
    <row r="320" spans="1:18" ht="35.25" customHeight="1">
      <c r="A320" s="2288"/>
      <c r="B320" s="2279" t="s">
        <v>1297</v>
      </c>
      <c r="C320" s="2288" t="s">
        <v>146</v>
      </c>
      <c r="D320" s="3623" t="s">
        <v>1557</v>
      </c>
      <c r="E320" s="2009"/>
      <c r="F320" s="2009"/>
      <c r="G320" s="2010">
        <f>30000/1.1</f>
        <v>27272.727272727272</v>
      </c>
      <c r="H320" s="2294"/>
      <c r="I320" s="3632" t="s">
        <v>1519</v>
      </c>
      <c r="J320" s="3632"/>
      <c r="K320" s="3632"/>
      <c r="L320" s="3632"/>
      <c r="M320" s="3632"/>
      <c r="N320" s="2010">
        <f>29500/1.1</f>
        <v>26818.181818181816</v>
      </c>
      <c r="O320" s="3632" t="s">
        <v>1520</v>
      </c>
      <c r="P320" s="3632"/>
      <c r="Q320" s="3632"/>
      <c r="R320" s="3632"/>
    </row>
    <row r="321" spans="1:18" ht="35.25" customHeight="1">
      <c r="A321" s="2288"/>
      <c r="B321" s="2279" t="s">
        <v>1298</v>
      </c>
      <c r="C321" s="2288" t="s">
        <v>146</v>
      </c>
      <c r="D321" s="3623"/>
      <c r="E321" s="2009"/>
      <c r="F321" s="2009"/>
      <c r="G321" s="2010">
        <f>18000/1.1</f>
        <v>16363.636363636362</v>
      </c>
      <c r="H321" s="2009"/>
      <c r="I321" s="3632"/>
      <c r="J321" s="3632"/>
      <c r="K321" s="3632"/>
      <c r="L321" s="3632"/>
      <c r="M321" s="3632"/>
      <c r="N321" s="2010">
        <f>17500/1.1</f>
        <v>15909.090909090908</v>
      </c>
      <c r="O321" s="3632"/>
      <c r="P321" s="3632"/>
      <c r="Q321" s="3632"/>
      <c r="R321" s="3632"/>
    </row>
    <row r="322" spans="1:18" ht="35.25" customHeight="1">
      <c r="A322" s="2288"/>
      <c r="B322" s="2279" t="s">
        <v>1299</v>
      </c>
      <c r="C322" s="2288" t="s">
        <v>146</v>
      </c>
      <c r="D322" s="3623" t="s">
        <v>1557</v>
      </c>
      <c r="E322" s="2009"/>
      <c r="F322" s="2009"/>
      <c r="G322" s="2010">
        <f>13500/1.1</f>
        <v>12272.727272727272</v>
      </c>
      <c r="H322" s="2010"/>
      <c r="I322" s="3632"/>
      <c r="J322" s="3632"/>
      <c r="K322" s="3632"/>
      <c r="L322" s="3632"/>
      <c r="M322" s="3632"/>
      <c r="N322" s="2010">
        <f>13000/1.1</f>
        <v>11818.181818181818</v>
      </c>
      <c r="O322" s="3632"/>
      <c r="P322" s="3632"/>
      <c r="Q322" s="3632"/>
      <c r="R322" s="3632"/>
    </row>
    <row r="323" spans="1:18" ht="35.25" customHeight="1">
      <c r="A323" s="2288"/>
      <c r="B323" s="2280" t="s">
        <v>136</v>
      </c>
      <c r="C323" s="2288" t="s">
        <v>146</v>
      </c>
      <c r="D323" s="3623"/>
      <c r="E323" s="2009"/>
      <c r="F323" s="2009"/>
      <c r="G323" s="2010">
        <f>34000/1.1</f>
        <v>30909.090909090908</v>
      </c>
      <c r="H323" s="2009"/>
      <c r="I323" s="3632"/>
      <c r="J323" s="3632"/>
      <c r="K323" s="3632"/>
      <c r="L323" s="3632"/>
      <c r="M323" s="3632"/>
      <c r="N323" s="2010">
        <f>33000/1.1</f>
        <v>29999.999999999996</v>
      </c>
      <c r="O323" s="3632"/>
      <c r="P323" s="3632"/>
      <c r="Q323" s="3632"/>
      <c r="R323" s="3632"/>
    </row>
    <row r="324" spans="1:18" ht="35.25" customHeight="1">
      <c r="A324" s="2288"/>
      <c r="B324" s="2279" t="s">
        <v>1300</v>
      </c>
      <c r="C324" s="2288" t="s">
        <v>146</v>
      </c>
      <c r="D324" s="3623" t="s">
        <v>1557</v>
      </c>
      <c r="E324" s="2009"/>
      <c r="F324" s="2009"/>
      <c r="G324" s="2010">
        <f>59000/1.1</f>
        <v>53636.363636363632</v>
      </c>
      <c r="H324" s="2294"/>
      <c r="I324" s="3632"/>
      <c r="J324" s="3632"/>
      <c r="K324" s="3632"/>
      <c r="L324" s="3632"/>
      <c r="M324" s="3632"/>
      <c r="N324" s="2010">
        <f>58000/1.1</f>
        <v>52727.272727272721</v>
      </c>
      <c r="O324" s="3632"/>
      <c r="P324" s="3632"/>
      <c r="Q324" s="3632"/>
      <c r="R324" s="3632"/>
    </row>
    <row r="325" spans="1:18" ht="35.25" customHeight="1">
      <c r="A325" s="2288"/>
      <c r="B325" s="2280" t="s">
        <v>539</v>
      </c>
      <c r="C325" s="2288" t="s">
        <v>146</v>
      </c>
      <c r="D325" s="3623"/>
      <c r="E325" s="2009"/>
      <c r="F325" s="2009"/>
      <c r="G325" s="2010">
        <f>83000/1.1</f>
        <v>75454.545454545441</v>
      </c>
      <c r="H325" s="2294"/>
      <c r="I325" s="3632"/>
      <c r="J325" s="3632"/>
      <c r="K325" s="3632"/>
      <c r="L325" s="3632"/>
      <c r="M325" s="3632"/>
      <c r="N325" s="2010">
        <f>82000/1.1</f>
        <v>74545.454545454544</v>
      </c>
      <c r="O325" s="3632"/>
      <c r="P325" s="3632"/>
      <c r="Q325" s="3632"/>
      <c r="R325" s="3632"/>
    </row>
    <row r="326" spans="1:18" ht="35.25" customHeight="1">
      <c r="A326" s="2288"/>
      <c r="B326" s="2279" t="s">
        <v>135</v>
      </c>
      <c r="C326" s="2288" t="s">
        <v>146</v>
      </c>
      <c r="D326" s="3623"/>
      <c r="E326" s="2009"/>
      <c r="F326" s="2009"/>
      <c r="G326" s="2010">
        <f>114000/1.1</f>
        <v>103636.36363636363</v>
      </c>
      <c r="H326" s="2294"/>
      <c r="I326" s="3632"/>
      <c r="J326" s="3632"/>
      <c r="K326" s="3632"/>
      <c r="L326" s="3632"/>
      <c r="M326" s="3632"/>
      <c r="N326" s="2010">
        <f>113000/1.1</f>
        <v>102727.27272727272</v>
      </c>
      <c r="O326" s="3632"/>
      <c r="P326" s="3632"/>
      <c r="Q326" s="3632"/>
      <c r="R326" s="3632"/>
    </row>
    <row r="327" spans="1:18" ht="35.25" customHeight="1">
      <c r="A327" s="2288"/>
      <c r="B327" s="2280" t="s">
        <v>1301</v>
      </c>
      <c r="C327" s="2288" t="s">
        <v>146</v>
      </c>
      <c r="D327" s="3623" t="s">
        <v>1557</v>
      </c>
      <c r="E327" s="2009"/>
      <c r="F327" s="2009"/>
      <c r="G327" s="2010">
        <f>11000/1.1</f>
        <v>10000</v>
      </c>
      <c r="H327" s="2294"/>
      <c r="I327" s="3632"/>
      <c r="J327" s="3632"/>
      <c r="K327" s="3632"/>
      <c r="L327" s="3632"/>
      <c r="M327" s="3632"/>
      <c r="N327" s="2010">
        <f>10300/1.1</f>
        <v>9363.6363636363621</v>
      </c>
      <c r="O327" s="3632"/>
      <c r="P327" s="3632"/>
      <c r="Q327" s="3632"/>
      <c r="R327" s="3632"/>
    </row>
    <row r="328" spans="1:18" ht="35.25" customHeight="1">
      <c r="A328" s="2288"/>
      <c r="B328" s="2279" t="s">
        <v>1302</v>
      </c>
      <c r="C328" s="2288" t="s">
        <v>146</v>
      </c>
      <c r="D328" s="3623"/>
      <c r="E328" s="2009"/>
      <c r="F328" s="2009"/>
      <c r="G328" s="2010">
        <f>6800/1.1</f>
        <v>6181.8181818181811</v>
      </c>
      <c r="H328" s="2294"/>
      <c r="I328" s="3632"/>
      <c r="J328" s="3632"/>
      <c r="K328" s="3632"/>
      <c r="L328" s="3632"/>
      <c r="M328" s="3632"/>
      <c r="N328" s="2010">
        <f>6300/1.1</f>
        <v>5727.272727272727</v>
      </c>
      <c r="O328" s="3632"/>
      <c r="P328" s="3632"/>
      <c r="Q328" s="3632"/>
      <c r="R328" s="3632"/>
    </row>
    <row r="329" spans="1:18" ht="35.25" customHeight="1">
      <c r="A329" s="2288"/>
      <c r="B329" s="2280" t="s">
        <v>1303</v>
      </c>
      <c r="C329" s="2288" t="s">
        <v>146</v>
      </c>
      <c r="D329" s="3623"/>
      <c r="E329" s="2009"/>
      <c r="F329" s="2009"/>
      <c r="G329" s="2010">
        <f>11800/1.1</f>
        <v>10727.272727272726</v>
      </c>
      <c r="H329" s="2294"/>
      <c r="I329" s="3632"/>
      <c r="J329" s="3632"/>
      <c r="K329" s="3632"/>
      <c r="L329" s="3632"/>
      <c r="M329" s="3632"/>
      <c r="N329" s="2010">
        <f>11300/1.1</f>
        <v>10272.727272727272</v>
      </c>
      <c r="O329" s="3632"/>
      <c r="P329" s="3632"/>
      <c r="Q329" s="3632"/>
      <c r="R329" s="3632"/>
    </row>
    <row r="330" spans="1:18" ht="35.25" customHeight="1">
      <c r="A330" s="2288"/>
      <c r="B330" s="2279" t="s">
        <v>1304</v>
      </c>
      <c r="C330" s="2288" t="s">
        <v>146</v>
      </c>
      <c r="D330" s="3623" t="s">
        <v>1557</v>
      </c>
      <c r="E330" s="2009"/>
      <c r="F330" s="2009"/>
      <c r="G330" s="2010">
        <f>14500/1.1</f>
        <v>13181.81818181818</v>
      </c>
      <c r="H330" s="2294"/>
      <c r="I330" s="3632"/>
      <c r="J330" s="3632"/>
      <c r="K330" s="3632"/>
      <c r="L330" s="3632"/>
      <c r="M330" s="3632"/>
      <c r="N330" s="2010">
        <f>14000/1.1</f>
        <v>12727.272727272726</v>
      </c>
      <c r="O330" s="3632"/>
      <c r="P330" s="3632"/>
      <c r="Q330" s="3632"/>
      <c r="R330" s="3632"/>
    </row>
    <row r="331" spans="1:18" ht="35.25" customHeight="1">
      <c r="A331" s="2288"/>
      <c r="B331" s="2280" t="s">
        <v>1305</v>
      </c>
      <c r="C331" s="2288" t="s">
        <v>146</v>
      </c>
      <c r="D331" s="3623"/>
      <c r="E331" s="2009"/>
      <c r="F331" s="2009"/>
      <c r="G331" s="2010">
        <f>11000/1.1</f>
        <v>10000</v>
      </c>
      <c r="H331" s="2294"/>
      <c r="I331" s="3632"/>
      <c r="J331" s="3632"/>
      <c r="K331" s="3632"/>
      <c r="L331" s="3632"/>
      <c r="M331" s="3632"/>
      <c r="N331" s="2010">
        <f>10500/1.1</f>
        <v>9545.4545454545441</v>
      </c>
      <c r="O331" s="3632"/>
      <c r="P331" s="3632"/>
      <c r="Q331" s="3632"/>
      <c r="R331" s="3632"/>
    </row>
    <row r="332" spans="1:18" ht="35.25" customHeight="1">
      <c r="A332" s="2288"/>
      <c r="B332" s="2279" t="s">
        <v>1306</v>
      </c>
      <c r="C332" s="2288" t="s">
        <v>146</v>
      </c>
      <c r="D332" s="3623"/>
      <c r="E332" s="2009"/>
      <c r="F332" s="2009"/>
      <c r="G332" s="2010">
        <f>12500/1.1</f>
        <v>11363.636363636362</v>
      </c>
      <c r="H332" s="2294"/>
      <c r="I332" s="3632"/>
      <c r="J332" s="3632"/>
      <c r="K332" s="3632"/>
      <c r="L332" s="3632"/>
      <c r="M332" s="3632"/>
      <c r="N332" s="2293">
        <f>12000/1.1</f>
        <v>10909.090909090908</v>
      </c>
      <c r="O332" s="3632"/>
      <c r="P332" s="3632"/>
      <c r="Q332" s="3632"/>
      <c r="R332" s="3632"/>
    </row>
    <row r="333" spans="1:18" ht="35.25" customHeight="1">
      <c r="A333" s="2288"/>
      <c r="B333" s="2280" t="s">
        <v>1307</v>
      </c>
      <c r="C333" s="2288" t="s">
        <v>146</v>
      </c>
      <c r="D333" s="3623"/>
      <c r="E333" s="2009"/>
      <c r="F333" s="2009"/>
      <c r="G333" s="2010">
        <f>77000/1.1</f>
        <v>70000</v>
      </c>
      <c r="H333" s="2294"/>
      <c r="I333" s="3633"/>
      <c r="J333" s="3633"/>
      <c r="K333" s="3634"/>
      <c r="L333" s="3634"/>
      <c r="M333" s="3634"/>
      <c r="N333" s="2010">
        <f>75000/1.1</f>
        <v>68181.818181818177</v>
      </c>
      <c r="O333" s="3632"/>
      <c r="P333" s="3632"/>
      <c r="Q333" s="3632"/>
      <c r="R333" s="3632"/>
    </row>
    <row r="334" spans="1:18" ht="33" customHeight="1">
      <c r="A334" s="2292"/>
      <c r="B334" s="2279" t="s">
        <v>1308</v>
      </c>
      <c r="C334" s="2288" t="s">
        <v>146</v>
      </c>
      <c r="D334" s="3623"/>
      <c r="E334" s="2009"/>
      <c r="F334" s="2009"/>
      <c r="G334" s="2010">
        <f>14000/1.1</f>
        <v>12727.272727272726</v>
      </c>
      <c r="H334" s="2285"/>
      <c r="I334" s="3633"/>
      <c r="J334" s="3633"/>
      <c r="K334" s="3634"/>
      <c r="L334" s="3634"/>
      <c r="M334" s="3634"/>
      <c r="N334" s="2010">
        <f>13000/1.1</f>
        <v>11818.181818181818</v>
      </c>
      <c r="O334" s="2294"/>
      <c r="P334" s="2285"/>
      <c r="Q334" s="2285"/>
      <c r="R334" s="2285"/>
    </row>
    <row r="335" spans="1:18" ht="45.75" customHeight="1">
      <c r="A335" s="1991">
        <v>2</v>
      </c>
      <c r="B335" s="3631" t="s">
        <v>2535</v>
      </c>
      <c r="C335" s="3631"/>
      <c r="D335" s="3631"/>
      <c r="E335" s="3631"/>
      <c r="F335" s="3631"/>
      <c r="G335" s="3631"/>
      <c r="H335" s="3631"/>
      <c r="I335" s="3631"/>
      <c r="J335" s="3631"/>
      <c r="K335" s="3631"/>
      <c r="L335" s="3631"/>
      <c r="M335" s="3631"/>
      <c r="N335" s="3631"/>
      <c r="O335" s="3631"/>
      <c r="P335" s="3631"/>
      <c r="Q335" s="3631"/>
      <c r="R335" s="3631"/>
    </row>
    <row r="336" spans="1:18" ht="31.5" customHeight="1">
      <c r="A336" s="1991"/>
      <c r="B336" s="2281"/>
      <c r="C336" s="2278"/>
      <c r="D336" s="2281"/>
      <c r="E336" s="3629" t="s">
        <v>1911</v>
      </c>
      <c r="F336" s="3629"/>
      <c r="G336" s="3629"/>
      <c r="H336" s="3629"/>
      <c r="I336" s="3629"/>
      <c r="J336" s="3629"/>
      <c r="K336" s="3629"/>
      <c r="L336" s="3629"/>
      <c r="M336" s="3629"/>
      <c r="N336" s="3629"/>
      <c r="O336" s="3629"/>
      <c r="P336" s="3629"/>
      <c r="Q336" s="3629"/>
      <c r="R336" s="3629"/>
    </row>
    <row r="337" spans="1:18" ht="37.5" customHeight="1">
      <c r="A337" s="2292">
        <v>1</v>
      </c>
      <c r="B337" s="1980" t="s">
        <v>2425</v>
      </c>
      <c r="C337" s="2288" t="s">
        <v>146</v>
      </c>
      <c r="D337" s="3623" t="s">
        <v>1927</v>
      </c>
      <c r="E337" s="2281"/>
      <c r="F337" s="2281"/>
      <c r="G337" s="3660">
        <v>18951</v>
      </c>
      <c r="H337" s="3661"/>
      <c r="I337" s="3661"/>
      <c r="J337" s="3661"/>
      <c r="K337" s="3661"/>
      <c r="L337" s="3661"/>
      <c r="M337" s="3661"/>
      <c r="N337" s="3661"/>
      <c r="O337" s="3661"/>
      <c r="P337" s="3661"/>
      <c r="Q337" s="3661"/>
      <c r="R337" s="3662"/>
    </row>
    <row r="338" spans="1:18" ht="34.5" customHeight="1">
      <c r="A338" s="2292">
        <v>2</v>
      </c>
      <c r="B338" s="1980" t="s">
        <v>137</v>
      </c>
      <c r="C338" s="2288" t="s">
        <v>146</v>
      </c>
      <c r="D338" s="3623"/>
      <c r="E338" s="2281"/>
      <c r="F338" s="2281"/>
      <c r="G338" s="3660">
        <v>29700</v>
      </c>
      <c r="H338" s="3661"/>
      <c r="I338" s="3661"/>
      <c r="J338" s="3661"/>
      <c r="K338" s="3661"/>
      <c r="L338" s="3661"/>
      <c r="M338" s="3661"/>
      <c r="N338" s="3661"/>
      <c r="O338" s="3661"/>
      <c r="P338" s="3661"/>
      <c r="Q338" s="3661"/>
      <c r="R338" s="3662"/>
    </row>
    <row r="339" spans="1:18" ht="34.5" customHeight="1">
      <c r="A339" s="2292">
        <v>3</v>
      </c>
      <c r="B339" s="1980" t="s">
        <v>1915</v>
      </c>
      <c r="C339" s="2288" t="s">
        <v>146</v>
      </c>
      <c r="D339" s="3623"/>
      <c r="E339" s="2009"/>
      <c r="F339" s="2009"/>
      <c r="G339" s="3660">
        <v>29700</v>
      </c>
      <c r="H339" s="3661"/>
      <c r="I339" s="3661"/>
      <c r="J339" s="3661"/>
      <c r="K339" s="3661"/>
      <c r="L339" s="3661"/>
      <c r="M339" s="3661"/>
      <c r="N339" s="3661"/>
      <c r="O339" s="3661"/>
      <c r="P339" s="3661"/>
      <c r="Q339" s="3661"/>
      <c r="R339" s="3662"/>
    </row>
    <row r="340" spans="1:18" ht="34.5" customHeight="1">
      <c r="A340" s="2292">
        <v>4</v>
      </c>
      <c r="B340" s="1980" t="s">
        <v>2426</v>
      </c>
      <c r="C340" s="2288" t="s">
        <v>146</v>
      </c>
      <c r="D340" s="3623"/>
      <c r="E340" s="2009"/>
      <c r="F340" s="2009"/>
      <c r="G340" s="3660">
        <v>46200</v>
      </c>
      <c r="H340" s="3661"/>
      <c r="I340" s="3661"/>
      <c r="J340" s="3661"/>
      <c r="K340" s="3661"/>
      <c r="L340" s="3661"/>
      <c r="M340" s="3661"/>
      <c r="N340" s="3661"/>
      <c r="O340" s="3661"/>
      <c r="P340" s="3661"/>
      <c r="Q340" s="3661"/>
      <c r="R340" s="3662"/>
    </row>
    <row r="341" spans="1:18" ht="34.5" customHeight="1">
      <c r="A341" s="2292">
        <v>5</v>
      </c>
      <c r="B341" s="1980" t="s">
        <v>1917</v>
      </c>
      <c r="C341" s="2288" t="s">
        <v>146</v>
      </c>
      <c r="D341" s="3623"/>
      <c r="E341" s="2009"/>
      <c r="F341" s="2009"/>
      <c r="G341" s="3660">
        <v>46200</v>
      </c>
      <c r="H341" s="3661"/>
      <c r="I341" s="3661"/>
      <c r="J341" s="3661"/>
      <c r="K341" s="3661"/>
      <c r="L341" s="3661"/>
      <c r="M341" s="3661"/>
      <c r="N341" s="3661"/>
      <c r="O341" s="3661"/>
      <c r="P341" s="3661"/>
      <c r="Q341" s="3661"/>
      <c r="R341" s="3662"/>
    </row>
    <row r="342" spans="1:18" ht="34.5" customHeight="1">
      <c r="A342" s="2292">
        <v>6</v>
      </c>
      <c r="B342" s="1980" t="s">
        <v>1918</v>
      </c>
      <c r="C342" s="2288" t="s">
        <v>146</v>
      </c>
      <c r="D342" s="3623"/>
      <c r="E342" s="2009"/>
      <c r="F342" s="2009"/>
      <c r="G342" s="3660">
        <v>46200</v>
      </c>
      <c r="H342" s="3661"/>
      <c r="I342" s="3661"/>
      <c r="J342" s="3661"/>
      <c r="K342" s="3661"/>
      <c r="L342" s="3661"/>
      <c r="M342" s="3661"/>
      <c r="N342" s="3661"/>
      <c r="O342" s="3661"/>
      <c r="P342" s="3661"/>
      <c r="Q342" s="3661"/>
      <c r="R342" s="3662"/>
    </row>
    <row r="343" spans="1:18" ht="34.5" customHeight="1">
      <c r="A343" s="2292">
        <v>7</v>
      </c>
      <c r="B343" s="1980" t="s">
        <v>2427</v>
      </c>
      <c r="C343" s="2288" t="s">
        <v>146</v>
      </c>
      <c r="D343" s="3623"/>
      <c r="E343" s="2009"/>
      <c r="F343" s="2009"/>
      <c r="G343" s="3660">
        <v>53900</v>
      </c>
      <c r="H343" s="3661"/>
      <c r="I343" s="3661"/>
      <c r="J343" s="3661"/>
      <c r="K343" s="3661"/>
      <c r="L343" s="3661"/>
      <c r="M343" s="3661"/>
      <c r="N343" s="3661"/>
      <c r="O343" s="3661"/>
      <c r="P343" s="3661"/>
      <c r="Q343" s="3661"/>
      <c r="R343" s="3662"/>
    </row>
    <row r="344" spans="1:18" ht="34.5" customHeight="1">
      <c r="A344" s="2292">
        <v>8</v>
      </c>
      <c r="B344" s="1980" t="s">
        <v>2428</v>
      </c>
      <c r="C344" s="2288" t="s">
        <v>146</v>
      </c>
      <c r="D344" s="3623"/>
      <c r="E344" s="2009"/>
      <c r="F344" s="2009"/>
      <c r="G344" s="3660">
        <v>53900</v>
      </c>
      <c r="H344" s="3661"/>
      <c r="I344" s="3661"/>
      <c r="J344" s="3661"/>
      <c r="K344" s="3661"/>
      <c r="L344" s="3661"/>
      <c r="M344" s="3661"/>
      <c r="N344" s="3661"/>
      <c r="O344" s="3661"/>
      <c r="P344" s="3661"/>
      <c r="Q344" s="3661"/>
      <c r="R344" s="3662"/>
    </row>
    <row r="345" spans="1:18" ht="34.5" customHeight="1">
      <c r="A345" s="2292">
        <v>9</v>
      </c>
      <c r="B345" s="1980" t="s">
        <v>1922</v>
      </c>
      <c r="C345" s="2288" t="s">
        <v>146</v>
      </c>
      <c r="D345" s="3623" t="s">
        <v>1927</v>
      </c>
      <c r="E345" s="2009"/>
      <c r="F345" s="2009"/>
      <c r="G345" s="3660">
        <v>53900</v>
      </c>
      <c r="H345" s="3661"/>
      <c r="I345" s="3661"/>
      <c r="J345" s="3661"/>
      <c r="K345" s="3661"/>
      <c r="L345" s="3661"/>
      <c r="M345" s="3661"/>
      <c r="N345" s="3661"/>
      <c r="O345" s="3661"/>
      <c r="P345" s="3661"/>
      <c r="Q345" s="3661"/>
      <c r="R345" s="3662"/>
    </row>
    <row r="346" spans="1:18" ht="34.5" customHeight="1">
      <c r="A346" s="2292">
        <v>10</v>
      </c>
      <c r="B346" s="1980" t="s">
        <v>1920</v>
      </c>
      <c r="C346" s="2288" t="s">
        <v>146</v>
      </c>
      <c r="D346" s="3623"/>
      <c r="E346" s="2009"/>
      <c r="F346" s="2009"/>
      <c r="G346" s="3660">
        <v>53900</v>
      </c>
      <c r="H346" s="3661"/>
      <c r="I346" s="3661"/>
      <c r="J346" s="3661"/>
      <c r="K346" s="3661"/>
      <c r="L346" s="3661"/>
      <c r="M346" s="3661"/>
      <c r="N346" s="3661"/>
      <c r="O346" s="3661"/>
      <c r="P346" s="3661"/>
      <c r="Q346" s="3661"/>
      <c r="R346" s="3662"/>
    </row>
    <row r="347" spans="1:18" ht="34.5" customHeight="1">
      <c r="A347" s="2292">
        <v>11</v>
      </c>
      <c r="B347" s="1980" t="s">
        <v>2429</v>
      </c>
      <c r="C347" s="2288" t="s">
        <v>146</v>
      </c>
      <c r="D347" s="3623"/>
      <c r="E347" s="2009"/>
      <c r="F347" s="2009"/>
      <c r="G347" s="3660">
        <v>220000</v>
      </c>
      <c r="H347" s="3661"/>
      <c r="I347" s="3661"/>
      <c r="J347" s="3661"/>
      <c r="K347" s="3661"/>
      <c r="L347" s="3661"/>
      <c r="M347" s="3661"/>
      <c r="N347" s="3661"/>
      <c r="O347" s="3661"/>
      <c r="P347" s="3661"/>
      <c r="Q347" s="3661"/>
      <c r="R347" s="3662"/>
    </row>
    <row r="348" spans="1:18" ht="34.5" customHeight="1">
      <c r="A348" s="2292">
        <v>12</v>
      </c>
      <c r="B348" s="1980" t="s">
        <v>2430</v>
      </c>
      <c r="C348" s="2288" t="s">
        <v>146</v>
      </c>
      <c r="D348" s="3623"/>
      <c r="E348" s="2009"/>
      <c r="F348" s="2009"/>
      <c r="G348" s="3660">
        <v>220000</v>
      </c>
      <c r="H348" s="3661"/>
      <c r="I348" s="3661"/>
      <c r="J348" s="3661"/>
      <c r="K348" s="3661"/>
      <c r="L348" s="3661"/>
      <c r="M348" s="3661"/>
      <c r="N348" s="3661"/>
      <c r="O348" s="3661"/>
      <c r="P348" s="3661"/>
      <c r="Q348" s="3661"/>
      <c r="R348" s="3662"/>
    </row>
    <row r="349" spans="1:18" ht="34.5" customHeight="1">
      <c r="A349" s="2292">
        <v>13</v>
      </c>
      <c r="B349" s="1980" t="s">
        <v>2431</v>
      </c>
      <c r="C349" s="2288" t="s">
        <v>146</v>
      </c>
      <c r="D349" s="3623"/>
      <c r="E349" s="2009"/>
      <c r="F349" s="2009"/>
      <c r="G349" s="3660">
        <v>220000</v>
      </c>
      <c r="H349" s="3661"/>
      <c r="I349" s="3661"/>
      <c r="J349" s="3661"/>
      <c r="K349" s="3661"/>
      <c r="L349" s="3661"/>
      <c r="M349" s="3661"/>
      <c r="N349" s="3661"/>
      <c r="O349" s="3661"/>
      <c r="P349" s="3661"/>
      <c r="Q349" s="3661"/>
      <c r="R349" s="3662"/>
    </row>
    <row r="350" spans="1:18" ht="34.5" customHeight="1">
      <c r="A350" s="2292">
        <v>14</v>
      </c>
      <c r="B350" s="1980" t="s">
        <v>2432</v>
      </c>
      <c r="C350" s="2288" t="s">
        <v>146</v>
      </c>
      <c r="D350" s="3623"/>
      <c r="E350" s="2009"/>
      <c r="F350" s="2009"/>
      <c r="G350" s="3660">
        <v>220000</v>
      </c>
      <c r="H350" s="3661"/>
      <c r="I350" s="3661"/>
      <c r="J350" s="3661"/>
      <c r="K350" s="3661"/>
      <c r="L350" s="3661"/>
      <c r="M350" s="3661"/>
      <c r="N350" s="3661"/>
      <c r="O350" s="3661"/>
      <c r="P350" s="3661"/>
      <c r="Q350" s="3661"/>
      <c r="R350" s="3662"/>
    </row>
    <row r="351" spans="1:18" ht="26.25" customHeight="1">
      <c r="A351" s="2278" t="s">
        <v>1313</v>
      </c>
      <c r="B351" s="2285" t="s">
        <v>1418</v>
      </c>
      <c r="C351" s="2288"/>
      <c r="D351" s="2280"/>
      <c r="E351" s="2285"/>
      <c r="F351" s="2285"/>
      <c r="G351" s="2285"/>
      <c r="H351" s="1999"/>
      <c r="I351" s="2285"/>
      <c r="J351" s="2285"/>
      <c r="K351" s="2285"/>
      <c r="L351" s="1982"/>
      <c r="M351" s="2278"/>
      <c r="N351" s="2285"/>
      <c r="O351" s="2285"/>
      <c r="P351" s="1999"/>
      <c r="Q351" s="1999"/>
      <c r="R351" s="1999"/>
    </row>
    <row r="352" spans="1:18" ht="48.75" hidden="1" customHeight="1">
      <c r="A352" s="2292"/>
      <c r="B352" s="3625" t="s">
        <v>2261</v>
      </c>
      <c r="C352" s="3625"/>
      <c r="D352" s="3625"/>
      <c r="E352" s="3625"/>
      <c r="F352" s="3625"/>
      <c r="G352" s="3625"/>
      <c r="H352" s="3625"/>
      <c r="I352" s="3625"/>
      <c r="J352" s="3625"/>
      <c r="K352" s="3625"/>
      <c r="L352" s="3625"/>
      <c r="M352" s="3625"/>
      <c r="N352" s="3625"/>
      <c r="O352" s="3625"/>
      <c r="P352" s="3625"/>
      <c r="Q352" s="3625"/>
      <c r="R352" s="3625"/>
    </row>
    <row r="353" spans="1:18" ht="35.25" hidden="1" customHeight="1">
      <c r="A353" s="2292"/>
      <c r="B353" s="3625" t="s">
        <v>1542</v>
      </c>
      <c r="C353" s="3625"/>
      <c r="D353" s="2288"/>
      <c r="E353" s="3628" t="s">
        <v>1841</v>
      </c>
      <c r="F353" s="3628"/>
      <c r="G353" s="3628"/>
      <c r="H353" s="3628"/>
      <c r="I353" s="3628"/>
      <c r="J353" s="3628"/>
      <c r="K353" s="3628"/>
      <c r="L353" s="3628"/>
      <c r="M353" s="3628"/>
      <c r="N353" s="3628"/>
      <c r="O353" s="3628"/>
      <c r="P353" s="3628"/>
      <c r="Q353" s="3628"/>
      <c r="R353" s="3628"/>
    </row>
    <row r="354" spans="1:18" ht="25.5" hidden="1" customHeight="1">
      <c r="A354" s="2292"/>
      <c r="B354" s="2279" t="s">
        <v>1543</v>
      </c>
      <c r="C354" s="2288" t="s">
        <v>1544</v>
      </c>
      <c r="D354" s="3623" t="s">
        <v>1545</v>
      </c>
      <c r="E354" s="2010">
        <v>100009</v>
      </c>
      <c r="F354" s="2009"/>
      <c r="G354" s="1981"/>
      <c r="H354" s="2285"/>
      <c r="I354" s="1981"/>
      <c r="J354" s="1981"/>
      <c r="K354" s="1981"/>
      <c r="L354" s="2286" t="s">
        <v>11</v>
      </c>
      <c r="M354" s="2012"/>
      <c r="N354" s="1981"/>
      <c r="O354" s="1981"/>
      <c r="P354" s="2285"/>
      <c r="Q354" s="2285"/>
      <c r="R354" s="2285"/>
    </row>
    <row r="355" spans="1:18" ht="25.5" hidden="1" customHeight="1">
      <c r="A355" s="2292"/>
      <c r="B355" s="2279" t="s">
        <v>1546</v>
      </c>
      <c r="C355" s="2288" t="s">
        <v>1544</v>
      </c>
      <c r="D355" s="3623"/>
      <c r="E355" s="2010">
        <v>110356</v>
      </c>
      <c r="F355" s="2009"/>
      <c r="G355" s="1981"/>
      <c r="H355" s="2285"/>
      <c r="I355" s="1981"/>
      <c r="J355" s="1981"/>
      <c r="K355" s="1981"/>
      <c r="L355" s="2286" t="s">
        <v>11</v>
      </c>
      <c r="M355" s="2012"/>
      <c r="N355" s="1981"/>
      <c r="O355" s="1981"/>
      <c r="P355" s="2285"/>
      <c r="Q355" s="2285"/>
      <c r="R355" s="2285"/>
    </row>
    <row r="356" spans="1:18" ht="27.75" hidden="1" customHeight="1">
      <c r="A356" s="2292"/>
      <c r="B356" s="2279" t="s">
        <v>1547</v>
      </c>
      <c r="C356" s="2288" t="s">
        <v>1544</v>
      </c>
      <c r="D356" s="3623"/>
      <c r="E356" s="2010">
        <v>121056</v>
      </c>
      <c r="F356" s="2009"/>
      <c r="G356" s="1981"/>
      <c r="H356" s="2285"/>
      <c r="I356" s="1981"/>
      <c r="J356" s="1981"/>
      <c r="K356" s="1981"/>
      <c r="L356" s="2286" t="s">
        <v>11</v>
      </c>
      <c r="M356" s="2012"/>
      <c r="N356" s="1981"/>
      <c r="O356" s="1981"/>
      <c r="P356" s="2285"/>
      <c r="Q356" s="2285"/>
      <c r="R356" s="2285"/>
    </row>
    <row r="357" spans="1:18" ht="26.25" hidden="1" customHeight="1">
      <c r="A357" s="2292"/>
      <c r="B357" s="3625" t="s">
        <v>1548</v>
      </c>
      <c r="C357" s="3625"/>
      <c r="D357" s="2008"/>
      <c r="E357" s="2009"/>
      <c r="F357" s="2009"/>
      <c r="G357" s="1981"/>
      <c r="H357" s="2285"/>
      <c r="I357" s="1981"/>
      <c r="J357" s="1981"/>
      <c r="K357" s="1981"/>
      <c r="L357" s="2286" t="s">
        <v>11</v>
      </c>
      <c r="M357" s="2012"/>
      <c r="N357" s="1981"/>
      <c r="O357" s="1981"/>
      <c r="P357" s="2285"/>
      <c r="Q357" s="2285"/>
      <c r="R357" s="2285"/>
    </row>
    <row r="358" spans="1:18" ht="28.5" hidden="1" customHeight="1">
      <c r="A358" s="2292"/>
      <c r="B358" s="2279" t="s">
        <v>1546</v>
      </c>
      <c r="C358" s="2288" t="s">
        <v>1544</v>
      </c>
      <c r="D358" s="3623" t="s">
        <v>1545</v>
      </c>
      <c r="E358" s="2010">
        <v>121624</v>
      </c>
      <c r="F358" s="2009"/>
      <c r="G358" s="1981"/>
      <c r="H358" s="2285"/>
      <c r="I358" s="1981"/>
      <c r="J358" s="1981"/>
      <c r="K358" s="1981"/>
      <c r="L358" s="2286" t="s">
        <v>11</v>
      </c>
      <c r="M358" s="2012"/>
      <c r="N358" s="1981"/>
      <c r="O358" s="1981"/>
      <c r="P358" s="2285"/>
      <c r="Q358" s="2285"/>
      <c r="R358" s="2285"/>
    </row>
    <row r="359" spans="1:18" ht="37.5" hidden="1" customHeight="1">
      <c r="A359" s="2292"/>
      <c r="B359" s="2279" t="s">
        <v>1547</v>
      </c>
      <c r="C359" s="2288" t="s">
        <v>1544</v>
      </c>
      <c r="D359" s="3623"/>
      <c r="E359" s="2010">
        <v>130278</v>
      </c>
      <c r="F359" s="2009"/>
      <c r="G359" s="1981"/>
      <c r="H359" s="2285"/>
      <c r="I359" s="1981"/>
      <c r="J359" s="1981"/>
      <c r="K359" s="1981"/>
      <c r="L359" s="2286" t="s">
        <v>11</v>
      </c>
      <c r="M359" s="2012"/>
      <c r="N359" s="1981"/>
      <c r="O359" s="1981"/>
      <c r="P359" s="2285"/>
      <c r="Q359" s="2285"/>
      <c r="R359" s="2285"/>
    </row>
    <row r="360" spans="1:18" ht="30" hidden="1" customHeight="1">
      <c r="A360" s="2292"/>
      <c r="B360" s="2285" t="s">
        <v>1549</v>
      </c>
      <c r="C360" s="2288"/>
      <c r="D360" s="2288"/>
      <c r="E360" s="2010"/>
      <c r="F360" s="2009"/>
      <c r="G360" s="1981"/>
      <c r="H360" s="2285"/>
      <c r="I360" s="1981"/>
      <c r="J360" s="1981"/>
      <c r="K360" s="1981"/>
      <c r="L360" s="2286" t="s">
        <v>11</v>
      </c>
      <c r="M360" s="2012"/>
      <c r="N360" s="1981"/>
      <c r="O360" s="1981"/>
      <c r="P360" s="2285"/>
      <c r="Q360" s="2285"/>
      <c r="R360" s="2285"/>
    </row>
    <row r="361" spans="1:18" ht="22.5" hidden="1" customHeight="1">
      <c r="A361" s="2292"/>
      <c r="B361" s="2279" t="s">
        <v>1543</v>
      </c>
      <c r="C361" s="2288" t="s">
        <v>1544</v>
      </c>
      <c r="D361" s="3623" t="s">
        <v>1545</v>
      </c>
      <c r="E361" s="2010">
        <v>107171</v>
      </c>
      <c r="F361" s="2009"/>
      <c r="G361" s="1981"/>
      <c r="H361" s="2285"/>
      <c r="I361" s="1981"/>
      <c r="J361" s="1981"/>
      <c r="K361" s="1981"/>
      <c r="L361" s="2286" t="s">
        <v>11</v>
      </c>
      <c r="M361" s="2012"/>
      <c r="N361" s="1981"/>
      <c r="O361" s="1981"/>
      <c r="P361" s="2285"/>
      <c r="Q361" s="2285"/>
      <c r="R361" s="2285"/>
    </row>
    <row r="362" spans="1:18" ht="27" hidden="1" customHeight="1">
      <c r="A362" s="2292"/>
      <c r="B362" s="2279" t="s">
        <v>1546</v>
      </c>
      <c r="C362" s="2288" t="s">
        <v>1544</v>
      </c>
      <c r="D362" s="3623"/>
      <c r="E362" s="2010">
        <v>117937</v>
      </c>
      <c r="F362" s="2009"/>
      <c r="G362" s="1981"/>
      <c r="H362" s="2285"/>
      <c r="I362" s="1981"/>
      <c r="J362" s="1981"/>
      <c r="K362" s="1981"/>
      <c r="L362" s="2286" t="s">
        <v>11</v>
      </c>
      <c r="M362" s="2012"/>
      <c r="N362" s="1981"/>
      <c r="O362" s="1981"/>
      <c r="P362" s="2285"/>
      <c r="Q362" s="2285"/>
      <c r="R362" s="2285"/>
    </row>
    <row r="363" spans="1:18" ht="24" hidden="1" customHeight="1">
      <c r="A363" s="2292"/>
      <c r="B363" s="2279" t="s">
        <v>1547</v>
      </c>
      <c r="C363" s="2288" t="s">
        <v>1544</v>
      </c>
      <c r="D363" s="3623"/>
      <c r="E363" s="2010">
        <v>126591</v>
      </c>
      <c r="F363" s="2009"/>
      <c r="G363" s="1981"/>
      <c r="H363" s="2285"/>
      <c r="I363" s="1981"/>
      <c r="J363" s="1981"/>
      <c r="K363" s="1981"/>
      <c r="L363" s="2286" t="s">
        <v>11</v>
      </c>
      <c r="M363" s="2012"/>
      <c r="N363" s="1981"/>
      <c r="O363" s="1981"/>
      <c r="P363" s="2285"/>
      <c r="Q363" s="2285"/>
      <c r="R363" s="2285"/>
    </row>
    <row r="364" spans="1:18" ht="36" customHeight="1">
      <c r="A364" s="2292">
        <v>1</v>
      </c>
      <c r="B364" s="3625" t="s">
        <v>3008</v>
      </c>
      <c r="C364" s="3625"/>
      <c r="D364" s="3625"/>
      <c r="E364" s="3625"/>
      <c r="F364" s="3625"/>
      <c r="G364" s="3625"/>
      <c r="H364" s="3625"/>
      <c r="I364" s="3625"/>
      <c r="J364" s="3625"/>
      <c r="K364" s="3625"/>
      <c r="L364" s="3625"/>
      <c r="M364" s="3625"/>
      <c r="N364" s="3625"/>
      <c r="O364" s="3625"/>
      <c r="P364" s="3625"/>
      <c r="Q364" s="3625"/>
      <c r="R364" s="3625"/>
    </row>
    <row r="365" spans="1:18" ht="27" customHeight="1">
      <c r="A365" s="3630"/>
      <c r="B365" s="3627" t="s">
        <v>1420</v>
      </c>
      <c r="C365" s="3627"/>
      <c r="D365" s="3627"/>
      <c r="E365" s="3627"/>
      <c r="F365" s="3627"/>
      <c r="G365" s="3627"/>
      <c r="H365" s="3627"/>
      <c r="I365" s="3627"/>
      <c r="J365" s="3627"/>
      <c r="K365" s="3627"/>
      <c r="L365" s="3627"/>
      <c r="M365" s="3627"/>
      <c r="N365" s="3627"/>
      <c r="O365" s="3627"/>
      <c r="P365" s="3627"/>
      <c r="Q365" s="3627"/>
      <c r="R365" s="3627"/>
    </row>
    <row r="366" spans="1:18" ht="23.25" customHeight="1">
      <c r="A366" s="3630"/>
      <c r="B366" s="3627" t="s">
        <v>1853</v>
      </c>
      <c r="C366" s="3627"/>
      <c r="D366" s="3627"/>
      <c r="E366" s="3627"/>
      <c r="F366" s="3627"/>
      <c r="G366" s="3627"/>
      <c r="H366" s="3627"/>
      <c r="I366" s="3627"/>
      <c r="J366" s="3627"/>
      <c r="K366" s="3627"/>
      <c r="L366" s="3627"/>
      <c r="M366" s="3627"/>
      <c r="N366" s="3627"/>
      <c r="O366" s="3627"/>
      <c r="P366" s="3627"/>
      <c r="Q366" s="3627"/>
      <c r="R366" s="3627"/>
    </row>
    <row r="367" spans="1:18" ht="21" customHeight="1">
      <c r="A367" s="3630"/>
      <c r="B367" s="3627" t="s">
        <v>1421</v>
      </c>
      <c r="C367" s="3627"/>
      <c r="D367" s="3627"/>
      <c r="E367" s="3627"/>
      <c r="F367" s="3627"/>
      <c r="G367" s="3627"/>
      <c r="H367" s="3627"/>
      <c r="I367" s="3627"/>
      <c r="J367" s="3627"/>
      <c r="K367" s="3627"/>
      <c r="L367" s="3627"/>
      <c r="M367" s="3627"/>
      <c r="N367" s="3627"/>
      <c r="O367" s="3627"/>
      <c r="P367" s="3627"/>
      <c r="Q367" s="3627"/>
      <c r="R367" s="3627"/>
    </row>
    <row r="368" spans="1:18" ht="21" customHeight="1">
      <c r="A368" s="3630"/>
      <c r="B368" s="3627" t="s">
        <v>1423</v>
      </c>
      <c r="C368" s="3627"/>
      <c r="D368" s="3627"/>
      <c r="E368" s="3627"/>
      <c r="F368" s="3627"/>
      <c r="G368" s="3627"/>
      <c r="H368" s="3627"/>
      <c r="I368" s="3627"/>
      <c r="J368" s="3627"/>
      <c r="K368" s="3627"/>
      <c r="L368" s="3627"/>
      <c r="M368" s="3627"/>
      <c r="N368" s="3627"/>
      <c r="O368" s="3627"/>
      <c r="P368" s="3627"/>
      <c r="Q368" s="3627"/>
      <c r="R368" s="3627"/>
    </row>
    <row r="369" spans="1:18" ht="21" customHeight="1">
      <c r="A369" s="3630"/>
      <c r="B369" s="3627" t="s">
        <v>2134</v>
      </c>
      <c r="C369" s="3627"/>
      <c r="D369" s="3627"/>
      <c r="E369" s="3627"/>
      <c r="F369" s="3627"/>
      <c r="G369" s="3627"/>
      <c r="H369" s="3627"/>
      <c r="I369" s="3627"/>
      <c r="J369" s="3627"/>
      <c r="K369" s="3627"/>
      <c r="L369" s="3627"/>
      <c r="M369" s="3627"/>
      <c r="N369" s="3627"/>
      <c r="O369" s="3627"/>
      <c r="P369" s="3627"/>
      <c r="Q369" s="3627"/>
      <c r="R369" s="3627"/>
    </row>
    <row r="370" spans="1:18" ht="21" customHeight="1">
      <c r="A370" s="3630"/>
      <c r="B370" s="3627" t="s">
        <v>2135</v>
      </c>
      <c r="C370" s="3627"/>
      <c r="D370" s="3627"/>
      <c r="E370" s="3627"/>
      <c r="F370" s="3627"/>
      <c r="G370" s="3627"/>
      <c r="H370" s="3627"/>
      <c r="I370" s="3627"/>
      <c r="J370" s="3627"/>
      <c r="K370" s="3627"/>
      <c r="L370" s="3627"/>
      <c r="M370" s="3627"/>
      <c r="N370" s="3627"/>
      <c r="O370" s="3627"/>
      <c r="P370" s="3627"/>
      <c r="Q370" s="3627"/>
      <c r="R370" s="3627"/>
    </row>
    <row r="371" spans="1:18" ht="21.75" customHeight="1">
      <c r="A371" s="3630"/>
      <c r="B371" s="3627" t="s">
        <v>2136</v>
      </c>
      <c r="C371" s="3627"/>
      <c r="D371" s="3627"/>
      <c r="E371" s="3627"/>
      <c r="F371" s="3627"/>
      <c r="G371" s="3627"/>
      <c r="H371" s="3627"/>
      <c r="I371" s="3627"/>
      <c r="J371" s="3627"/>
      <c r="K371" s="3627"/>
      <c r="L371" s="3627"/>
      <c r="M371" s="3627"/>
      <c r="N371" s="3627"/>
      <c r="O371" s="3627"/>
      <c r="P371" s="3627"/>
      <c r="Q371" s="3627"/>
      <c r="R371" s="3627"/>
    </row>
    <row r="372" spans="1:18" ht="56.25" customHeight="1">
      <c r="A372" s="2288">
        <v>1</v>
      </c>
      <c r="B372" s="2279" t="s">
        <v>1854</v>
      </c>
      <c r="C372" s="2288" t="s">
        <v>741</v>
      </c>
      <c r="D372" s="2296"/>
      <c r="E372" s="2296"/>
      <c r="F372" s="2296"/>
      <c r="G372" s="3660">
        <v>66471</v>
      </c>
      <c r="H372" s="3661"/>
      <c r="I372" s="3661"/>
      <c r="J372" s="3661"/>
      <c r="K372" s="3661"/>
      <c r="L372" s="3661"/>
      <c r="M372" s="3661"/>
      <c r="N372" s="3661"/>
      <c r="O372" s="3661"/>
      <c r="P372" s="3661"/>
      <c r="Q372" s="3661"/>
      <c r="R372" s="3662"/>
    </row>
    <row r="373" spans="1:18" ht="56.25" customHeight="1">
      <c r="A373" s="2288">
        <v>2</v>
      </c>
      <c r="B373" s="2279" t="s">
        <v>1856</v>
      </c>
      <c r="C373" s="2288" t="s">
        <v>741</v>
      </c>
      <c r="D373" s="2296"/>
      <c r="E373" s="2296"/>
      <c r="F373" s="2296"/>
      <c r="G373" s="3660">
        <v>71144</v>
      </c>
      <c r="H373" s="3661"/>
      <c r="I373" s="3661"/>
      <c r="J373" s="3661"/>
      <c r="K373" s="3661"/>
      <c r="L373" s="3661"/>
      <c r="M373" s="3661"/>
      <c r="N373" s="3661"/>
      <c r="O373" s="3661"/>
      <c r="P373" s="3661"/>
      <c r="Q373" s="3661"/>
      <c r="R373" s="3662"/>
    </row>
    <row r="374" spans="1:18" ht="56.25" customHeight="1">
      <c r="A374" s="2288">
        <v>3</v>
      </c>
      <c r="B374" s="2279" t="s">
        <v>1857</v>
      </c>
      <c r="C374" s="2288" t="s">
        <v>741</v>
      </c>
      <c r="D374" s="2296"/>
      <c r="E374" s="2296"/>
      <c r="F374" s="2296"/>
      <c r="G374" s="3660">
        <v>87059</v>
      </c>
      <c r="H374" s="3661"/>
      <c r="I374" s="3661"/>
      <c r="J374" s="3661"/>
      <c r="K374" s="3661"/>
      <c r="L374" s="3661"/>
      <c r="M374" s="3661"/>
      <c r="N374" s="3661"/>
      <c r="O374" s="3661"/>
      <c r="P374" s="3661"/>
      <c r="Q374" s="3661"/>
      <c r="R374" s="3662"/>
    </row>
    <row r="375" spans="1:18" ht="56.25" customHeight="1">
      <c r="A375" s="2288">
        <v>4</v>
      </c>
      <c r="B375" s="2279" t="s">
        <v>1858</v>
      </c>
      <c r="C375" s="2288" t="s">
        <v>741</v>
      </c>
      <c r="D375" s="2296"/>
      <c r="E375" s="2296"/>
      <c r="F375" s="2296"/>
      <c r="G375" s="3660">
        <v>97497</v>
      </c>
      <c r="H375" s="3661"/>
      <c r="I375" s="3661"/>
      <c r="J375" s="3661"/>
      <c r="K375" s="3661"/>
      <c r="L375" s="3661"/>
      <c r="M375" s="3661"/>
      <c r="N375" s="3661"/>
      <c r="O375" s="3661"/>
      <c r="P375" s="3661"/>
      <c r="Q375" s="3661"/>
      <c r="R375" s="3662"/>
    </row>
    <row r="376" spans="1:18" ht="56.25" customHeight="1">
      <c r="A376" s="2288">
        <v>5</v>
      </c>
      <c r="B376" s="2279" t="s">
        <v>1859</v>
      </c>
      <c r="C376" s="2288" t="s">
        <v>741</v>
      </c>
      <c r="D376" s="2296"/>
      <c r="E376" s="2296"/>
      <c r="F376" s="2296"/>
      <c r="G376" s="3660">
        <v>106519</v>
      </c>
      <c r="H376" s="3661"/>
      <c r="I376" s="3661"/>
      <c r="J376" s="3661"/>
      <c r="K376" s="3661"/>
      <c r="L376" s="3661"/>
      <c r="M376" s="3661"/>
      <c r="N376" s="3661"/>
      <c r="O376" s="3661"/>
      <c r="P376" s="3661"/>
      <c r="Q376" s="3661"/>
      <c r="R376" s="3662"/>
    </row>
    <row r="377" spans="1:18" ht="56.25" customHeight="1">
      <c r="A377" s="2288">
        <v>6</v>
      </c>
      <c r="B377" s="2279" t="s">
        <v>1860</v>
      </c>
      <c r="C377" s="2288" t="s">
        <v>741</v>
      </c>
      <c r="D377" s="2296"/>
      <c r="E377" s="2296"/>
      <c r="F377" s="2296"/>
      <c r="G377" s="3660">
        <v>114623</v>
      </c>
      <c r="H377" s="3661"/>
      <c r="I377" s="3661"/>
      <c r="J377" s="3661"/>
      <c r="K377" s="3661"/>
      <c r="L377" s="3661"/>
      <c r="M377" s="3661"/>
      <c r="N377" s="3661"/>
      <c r="O377" s="3661"/>
      <c r="P377" s="3661"/>
      <c r="Q377" s="3661"/>
      <c r="R377" s="3662"/>
    </row>
    <row r="378" spans="1:18" ht="56.25" customHeight="1">
      <c r="A378" s="2288">
        <v>7</v>
      </c>
      <c r="B378" s="2279" t="s">
        <v>1861</v>
      </c>
      <c r="C378" s="2288" t="s">
        <v>741</v>
      </c>
      <c r="D378" s="2296"/>
      <c r="E378" s="2296"/>
      <c r="F378" s="2296"/>
      <c r="G378" s="3660">
        <v>122480</v>
      </c>
      <c r="H378" s="3661"/>
      <c r="I378" s="3661"/>
      <c r="J378" s="3661"/>
      <c r="K378" s="3661"/>
      <c r="L378" s="3661"/>
      <c r="M378" s="3661"/>
      <c r="N378" s="3661"/>
      <c r="O378" s="3661"/>
      <c r="P378" s="3661"/>
      <c r="Q378" s="3661"/>
      <c r="R378" s="3662"/>
    </row>
    <row r="379" spans="1:18" ht="56.25" customHeight="1">
      <c r="A379" s="2288">
        <v>8</v>
      </c>
      <c r="B379" s="2279" t="s">
        <v>1869</v>
      </c>
      <c r="C379" s="2288" t="s">
        <v>741</v>
      </c>
      <c r="D379" s="2296"/>
      <c r="E379" s="2296"/>
      <c r="F379" s="2296"/>
      <c r="G379" s="3660">
        <v>104056</v>
      </c>
      <c r="H379" s="3661"/>
      <c r="I379" s="3661"/>
      <c r="J379" s="3661"/>
      <c r="K379" s="3661"/>
      <c r="L379" s="3661"/>
      <c r="M379" s="3661"/>
      <c r="N379" s="3661"/>
      <c r="O379" s="3661"/>
      <c r="P379" s="3661"/>
      <c r="Q379" s="3661"/>
      <c r="R379" s="3662"/>
    </row>
    <row r="380" spans="1:18" ht="56.25" customHeight="1">
      <c r="A380" s="2288">
        <v>9</v>
      </c>
      <c r="B380" s="2279" t="s">
        <v>1870</v>
      </c>
      <c r="C380" s="2288" t="s">
        <v>741</v>
      </c>
      <c r="D380" s="2296"/>
      <c r="E380" s="2296"/>
      <c r="F380" s="2296"/>
      <c r="G380" s="3660">
        <v>113985</v>
      </c>
      <c r="H380" s="3661"/>
      <c r="I380" s="3661"/>
      <c r="J380" s="3661"/>
      <c r="K380" s="3661"/>
      <c r="L380" s="3661"/>
      <c r="M380" s="3661"/>
      <c r="N380" s="3661"/>
      <c r="O380" s="3661"/>
      <c r="P380" s="3661"/>
      <c r="Q380" s="3661"/>
      <c r="R380" s="3662"/>
    </row>
    <row r="381" spans="1:18" ht="56.25" customHeight="1">
      <c r="A381" s="2288">
        <v>10</v>
      </c>
      <c r="B381" s="2279" t="s">
        <v>1871</v>
      </c>
      <c r="C381" s="2288" t="s">
        <v>741</v>
      </c>
      <c r="D381" s="2296"/>
      <c r="E381" s="2296"/>
      <c r="F381" s="2296"/>
      <c r="G381" s="3660">
        <v>122958</v>
      </c>
      <c r="H381" s="3661"/>
      <c r="I381" s="3661"/>
      <c r="J381" s="3661"/>
      <c r="K381" s="3661"/>
      <c r="L381" s="3661"/>
      <c r="M381" s="3661"/>
      <c r="N381" s="3661"/>
      <c r="O381" s="3661"/>
      <c r="P381" s="3661"/>
      <c r="Q381" s="3661"/>
      <c r="R381" s="3662"/>
    </row>
    <row r="382" spans="1:18" ht="56.25" customHeight="1">
      <c r="A382" s="2288">
        <v>11</v>
      </c>
      <c r="B382" s="2279" t="s">
        <v>1872</v>
      </c>
      <c r="C382" s="2288" t="s">
        <v>741</v>
      </c>
      <c r="D382" s="2296"/>
      <c r="E382" s="2296"/>
      <c r="F382" s="2296"/>
      <c r="G382" s="3660">
        <v>131704</v>
      </c>
      <c r="H382" s="3661"/>
      <c r="I382" s="3661"/>
      <c r="J382" s="3661"/>
      <c r="K382" s="3661"/>
      <c r="L382" s="3661"/>
      <c r="M382" s="3661"/>
      <c r="N382" s="3661"/>
      <c r="O382" s="3661"/>
      <c r="P382" s="3661"/>
      <c r="Q382" s="3661"/>
      <c r="R382" s="3662"/>
    </row>
    <row r="383" spans="1:18" ht="56.25" customHeight="1">
      <c r="A383" s="2288">
        <v>12</v>
      </c>
      <c r="B383" s="2279" t="s">
        <v>1873</v>
      </c>
      <c r="C383" s="2288" t="s">
        <v>741</v>
      </c>
      <c r="D383" s="2296"/>
      <c r="E383" s="2296"/>
      <c r="F383" s="2296"/>
      <c r="G383" s="3660">
        <v>142655</v>
      </c>
      <c r="H383" s="3661"/>
      <c r="I383" s="3661"/>
      <c r="J383" s="3661"/>
      <c r="K383" s="3661"/>
      <c r="L383" s="3661"/>
      <c r="M383" s="3661"/>
      <c r="N383" s="3661"/>
      <c r="O383" s="3661"/>
      <c r="P383" s="3661"/>
      <c r="Q383" s="3661"/>
      <c r="R383" s="3662"/>
    </row>
    <row r="384" spans="1:18" ht="56.25" customHeight="1">
      <c r="A384" s="2288">
        <v>13</v>
      </c>
      <c r="B384" s="2014" t="s">
        <v>1874</v>
      </c>
      <c r="C384" s="2288" t="s">
        <v>741</v>
      </c>
      <c r="D384" s="2296"/>
      <c r="E384" s="2296"/>
      <c r="F384" s="2296"/>
      <c r="G384" s="3660">
        <v>76823</v>
      </c>
      <c r="H384" s="3661"/>
      <c r="I384" s="3661"/>
      <c r="J384" s="3661"/>
      <c r="K384" s="3661"/>
      <c r="L384" s="3661"/>
      <c r="M384" s="3661"/>
      <c r="N384" s="3661"/>
      <c r="O384" s="3661"/>
      <c r="P384" s="3661"/>
      <c r="Q384" s="3661"/>
      <c r="R384" s="3662"/>
    </row>
    <row r="385" spans="1:18" ht="56.25" customHeight="1">
      <c r="A385" s="2288">
        <v>14</v>
      </c>
      <c r="B385" s="2014" t="s">
        <v>1862</v>
      </c>
      <c r="C385" s="2288" t="s">
        <v>741</v>
      </c>
      <c r="D385" s="2296"/>
      <c r="E385" s="2296"/>
      <c r="F385" s="2296"/>
      <c r="G385" s="3660">
        <v>83388</v>
      </c>
      <c r="H385" s="3661"/>
      <c r="I385" s="3661"/>
      <c r="J385" s="3661"/>
      <c r="K385" s="3661"/>
      <c r="L385" s="3661"/>
      <c r="M385" s="3661"/>
      <c r="N385" s="3661"/>
      <c r="O385" s="3661"/>
      <c r="P385" s="3661"/>
      <c r="Q385" s="3661"/>
      <c r="R385" s="3662"/>
    </row>
    <row r="386" spans="1:18" ht="56.25" customHeight="1">
      <c r="A386" s="2288">
        <v>15</v>
      </c>
      <c r="B386" s="2014" t="s">
        <v>1863</v>
      </c>
      <c r="C386" s="2288" t="s">
        <v>741</v>
      </c>
      <c r="D386" s="2296"/>
      <c r="E386" s="2296"/>
      <c r="F386" s="2296"/>
      <c r="G386" s="3660">
        <v>96524</v>
      </c>
      <c r="H386" s="3661"/>
      <c r="I386" s="3661"/>
      <c r="J386" s="3661"/>
      <c r="K386" s="3661"/>
      <c r="L386" s="3661"/>
      <c r="M386" s="3661"/>
      <c r="N386" s="3661"/>
      <c r="O386" s="3661"/>
      <c r="P386" s="3661"/>
      <c r="Q386" s="3661"/>
      <c r="R386" s="3662"/>
    </row>
    <row r="387" spans="1:18" ht="54.75" customHeight="1">
      <c r="A387" s="2288">
        <v>16</v>
      </c>
      <c r="B387" s="2279" t="s">
        <v>1864</v>
      </c>
      <c r="C387" s="2288" t="s">
        <v>741</v>
      </c>
      <c r="D387" s="2296"/>
      <c r="E387" s="2296"/>
      <c r="F387" s="2296"/>
      <c r="G387" s="3660">
        <v>107010</v>
      </c>
      <c r="H387" s="3661"/>
      <c r="I387" s="3661"/>
      <c r="J387" s="3661"/>
      <c r="K387" s="3661"/>
      <c r="L387" s="3661"/>
      <c r="M387" s="3661"/>
      <c r="N387" s="3661"/>
      <c r="O387" s="3661"/>
      <c r="P387" s="3661"/>
      <c r="Q387" s="3661"/>
      <c r="R387" s="3662"/>
    </row>
    <row r="388" spans="1:18" ht="54.75" customHeight="1">
      <c r="A388" s="2288">
        <v>17</v>
      </c>
      <c r="B388" s="2279" t="s">
        <v>1865</v>
      </c>
      <c r="C388" s="2288" t="s">
        <v>741</v>
      </c>
      <c r="D388" s="2296"/>
      <c r="E388" s="2296"/>
      <c r="F388" s="2296"/>
      <c r="G388" s="3660">
        <v>117176</v>
      </c>
      <c r="H388" s="3661"/>
      <c r="I388" s="3661"/>
      <c r="J388" s="3661"/>
      <c r="K388" s="3661"/>
      <c r="L388" s="3661"/>
      <c r="M388" s="3661"/>
      <c r="N388" s="3661"/>
      <c r="O388" s="3661"/>
      <c r="P388" s="3661"/>
      <c r="Q388" s="3661"/>
      <c r="R388" s="3662"/>
    </row>
    <row r="389" spans="1:18" ht="54.75" customHeight="1">
      <c r="A389" s="2288">
        <v>18</v>
      </c>
      <c r="B389" s="2279" t="s">
        <v>1866</v>
      </c>
      <c r="C389" s="2288" t="s">
        <v>741</v>
      </c>
      <c r="D389" s="2296"/>
      <c r="E389" s="2296"/>
      <c r="F389" s="2296"/>
      <c r="G389" s="3660">
        <v>126872</v>
      </c>
      <c r="H389" s="3661"/>
      <c r="I389" s="3661"/>
      <c r="J389" s="3661"/>
      <c r="K389" s="3661"/>
      <c r="L389" s="3661"/>
      <c r="M389" s="3661"/>
      <c r="N389" s="3661"/>
      <c r="O389" s="3661"/>
      <c r="P389" s="3661"/>
      <c r="Q389" s="3661"/>
      <c r="R389" s="3662"/>
    </row>
    <row r="390" spans="1:18" ht="54.75" customHeight="1">
      <c r="A390" s="2288">
        <v>19</v>
      </c>
      <c r="B390" s="2279" t="s">
        <v>1867</v>
      </c>
      <c r="C390" s="2288" t="s">
        <v>741</v>
      </c>
      <c r="D390" s="2296"/>
      <c r="E390" s="2296"/>
      <c r="F390" s="2296"/>
      <c r="G390" s="3660">
        <v>147519</v>
      </c>
      <c r="H390" s="3661"/>
      <c r="I390" s="3661"/>
      <c r="J390" s="3661"/>
      <c r="K390" s="3661"/>
      <c r="L390" s="3661"/>
      <c r="M390" s="3661"/>
      <c r="N390" s="3661"/>
      <c r="O390" s="3661"/>
      <c r="P390" s="3661"/>
      <c r="Q390" s="3661"/>
      <c r="R390" s="3662"/>
    </row>
    <row r="391" spans="1:18" ht="54.75" customHeight="1">
      <c r="A391" s="2288">
        <v>20</v>
      </c>
      <c r="B391" s="2279" t="s">
        <v>1868</v>
      </c>
      <c r="C391" s="2288" t="s">
        <v>741</v>
      </c>
      <c r="D391" s="2296"/>
      <c r="E391" s="2296"/>
      <c r="F391" s="2296"/>
      <c r="G391" s="3660">
        <v>119631</v>
      </c>
      <c r="H391" s="3661"/>
      <c r="I391" s="3661"/>
      <c r="J391" s="3661"/>
      <c r="K391" s="3661"/>
      <c r="L391" s="3661"/>
      <c r="M391" s="3661"/>
      <c r="N391" s="3661"/>
      <c r="O391" s="3661"/>
      <c r="P391" s="3661"/>
      <c r="Q391" s="3661"/>
      <c r="R391" s="3662"/>
    </row>
    <row r="392" spans="1:18" ht="54.75" customHeight="1">
      <c r="A392" s="2288">
        <v>21</v>
      </c>
      <c r="B392" s="2279" t="s">
        <v>1875</v>
      </c>
      <c r="C392" s="2288" t="s">
        <v>741</v>
      </c>
      <c r="D392" s="2296"/>
      <c r="E392" s="2296"/>
      <c r="F392" s="2296"/>
      <c r="G392" s="3660">
        <v>132076</v>
      </c>
      <c r="H392" s="3661"/>
      <c r="I392" s="3661"/>
      <c r="J392" s="3661"/>
      <c r="K392" s="3661"/>
      <c r="L392" s="3661"/>
      <c r="M392" s="3661"/>
      <c r="N392" s="3661"/>
      <c r="O392" s="3661"/>
      <c r="P392" s="3661"/>
      <c r="Q392" s="3661"/>
      <c r="R392" s="3662"/>
    </row>
    <row r="393" spans="1:18" ht="54.75" customHeight="1">
      <c r="A393" s="2288">
        <v>22</v>
      </c>
      <c r="B393" s="2279" t="s">
        <v>1876</v>
      </c>
      <c r="C393" s="2288" t="s">
        <v>741</v>
      </c>
      <c r="D393" s="2296"/>
      <c r="E393" s="2296"/>
      <c r="F393" s="2296"/>
      <c r="G393" s="3660">
        <v>141915</v>
      </c>
      <c r="H393" s="3661"/>
      <c r="I393" s="3661"/>
      <c r="J393" s="3661"/>
      <c r="K393" s="3661"/>
      <c r="L393" s="3661"/>
      <c r="M393" s="3661"/>
      <c r="N393" s="3661"/>
      <c r="O393" s="3661"/>
      <c r="P393" s="3661"/>
      <c r="Q393" s="3661"/>
      <c r="R393" s="3662"/>
    </row>
    <row r="394" spans="1:18" ht="54.75" customHeight="1">
      <c r="A394" s="2288">
        <v>23</v>
      </c>
      <c r="B394" s="2279" t="s">
        <v>1876</v>
      </c>
      <c r="C394" s="2288" t="s">
        <v>741</v>
      </c>
      <c r="D394" s="2296"/>
      <c r="E394" s="2296"/>
      <c r="F394" s="2296"/>
      <c r="G394" s="3660">
        <v>153184</v>
      </c>
      <c r="H394" s="3661"/>
      <c r="I394" s="3661"/>
      <c r="J394" s="3661"/>
      <c r="K394" s="3661"/>
      <c r="L394" s="3661"/>
      <c r="M394" s="3661"/>
      <c r="N394" s="3661"/>
      <c r="O394" s="3661"/>
      <c r="P394" s="3661"/>
      <c r="Q394" s="3661"/>
      <c r="R394" s="3662"/>
    </row>
    <row r="395" spans="1:18" ht="54.75" customHeight="1">
      <c r="A395" s="2288">
        <v>24</v>
      </c>
      <c r="B395" s="2279" t="s">
        <v>1877</v>
      </c>
      <c r="C395" s="2288" t="s">
        <v>741</v>
      </c>
      <c r="D395" s="2296"/>
      <c r="E395" s="2296"/>
      <c r="F395" s="2296"/>
      <c r="G395" s="3660">
        <v>131588</v>
      </c>
      <c r="H395" s="3661"/>
      <c r="I395" s="3661"/>
      <c r="J395" s="3661"/>
      <c r="K395" s="3661"/>
      <c r="L395" s="3661"/>
      <c r="M395" s="3661"/>
      <c r="N395" s="3661"/>
      <c r="O395" s="3661"/>
      <c r="P395" s="3661"/>
      <c r="Q395" s="3661"/>
      <c r="R395" s="3662"/>
    </row>
    <row r="396" spans="1:18" ht="75.75" customHeight="1">
      <c r="A396" s="2288">
        <v>25</v>
      </c>
      <c r="B396" s="2279" t="s">
        <v>1878</v>
      </c>
      <c r="C396" s="2288" t="s">
        <v>741</v>
      </c>
      <c r="D396" s="2296"/>
      <c r="E396" s="2296"/>
      <c r="F396" s="2296"/>
      <c r="G396" s="3660">
        <v>146400</v>
      </c>
      <c r="H396" s="3661"/>
      <c r="I396" s="3661"/>
      <c r="J396" s="3661"/>
      <c r="K396" s="3661"/>
      <c r="L396" s="3661"/>
      <c r="M396" s="3661"/>
      <c r="N396" s="3661"/>
      <c r="O396" s="3661"/>
      <c r="P396" s="3661"/>
      <c r="Q396" s="3661"/>
      <c r="R396" s="3662"/>
    </row>
    <row r="397" spans="1:18" ht="75.75" customHeight="1">
      <c r="A397" s="2288">
        <v>26</v>
      </c>
      <c r="B397" s="2279" t="s">
        <v>1879</v>
      </c>
      <c r="C397" s="2288" t="s">
        <v>741</v>
      </c>
      <c r="D397" s="2296"/>
      <c r="E397" s="2296"/>
      <c r="F397" s="2296"/>
      <c r="G397" s="3660">
        <v>156969</v>
      </c>
      <c r="H397" s="3661"/>
      <c r="I397" s="3661"/>
      <c r="J397" s="3661"/>
      <c r="K397" s="3661"/>
      <c r="L397" s="3661"/>
      <c r="M397" s="3661"/>
      <c r="N397" s="3661"/>
      <c r="O397" s="3661"/>
      <c r="P397" s="3661"/>
      <c r="Q397" s="3661"/>
      <c r="R397" s="3662"/>
    </row>
    <row r="398" spans="1:18" ht="75.75" customHeight="1">
      <c r="A398" s="2288">
        <v>27</v>
      </c>
      <c r="B398" s="2279" t="s">
        <v>1880</v>
      </c>
      <c r="C398" s="2288" t="s">
        <v>741</v>
      </c>
      <c r="D398" s="2285"/>
      <c r="E398" s="2285"/>
      <c r="F398" s="2285"/>
      <c r="G398" s="3660">
        <v>166599</v>
      </c>
      <c r="H398" s="3661"/>
      <c r="I398" s="3661"/>
      <c r="J398" s="3661"/>
      <c r="K398" s="3661"/>
      <c r="L398" s="3661"/>
      <c r="M398" s="3661"/>
      <c r="N398" s="3661"/>
      <c r="O398" s="3661"/>
      <c r="P398" s="3661"/>
      <c r="Q398" s="3661"/>
      <c r="R398" s="3662"/>
    </row>
    <row r="399" spans="1:18" ht="54.75" customHeight="1">
      <c r="A399" s="2288">
        <v>28</v>
      </c>
      <c r="B399" s="2279" t="s">
        <v>1881</v>
      </c>
      <c r="C399" s="2288" t="s">
        <v>741</v>
      </c>
      <c r="D399" s="2285"/>
      <c r="E399" s="2285"/>
      <c r="F399" s="2285"/>
      <c r="G399" s="3660">
        <v>180708</v>
      </c>
      <c r="H399" s="3661"/>
      <c r="I399" s="3661"/>
      <c r="J399" s="3661"/>
      <c r="K399" s="3661"/>
      <c r="L399" s="3661"/>
      <c r="M399" s="3661"/>
      <c r="N399" s="3661"/>
      <c r="O399" s="3661"/>
      <c r="P399" s="3661"/>
      <c r="Q399" s="3661"/>
      <c r="R399" s="3662"/>
    </row>
    <row r="400" spans="1:18" ht="30.75" customHeight="1">
      <c r="A400" s="2278" t="s">
        <v>1379</v>
      </c>
      <c r="B400" s="2285" t="s">
        <v>1820</v>
      </c>
      <c r="C400" s="2278"/>
      <c r="D400" s="2278"/>
      <c r="E400" s="2285"/>
      <c r="F400" s="2285"/>
      <c r="G400" s="2285"/>
      <c r="H400" s="1999"/>
      <c r="I400" s="2285"/>
      <c r="J400" s="2285"/>
      <c r="K400" s="2285"/>
      <c r="L400" s="1982"/>
      <c r="M400" s="2278"/>
      <c r="N400" s="2285"/>
      <c r="O400" s="2285"/>
      <c r="P400" s="1999"/>
      <c r="Q400" s="1999"/>
      <c r="R400" s="1999"/>
    </row>
    <row r="401" spans="1:18" s="1534" customFormat="1" ht="34.5" customHeight="1">
      <c r="A401" s="2316">
        <v>1</v>
      </c>
      <c r="B401" s="3707" t="s">
        <v>3086</v>
      </c>
      <c r="C401" s="3707"/>
      <c r="D401" s="3707"/>
      <c r="E401" s="3707"/>
      <c r="F401" s="3707"/>
      <c r="G401" s="3707"/>
      <c r="H401" s="3707"/>
      <c r="I401" s="3707"/>
      <c r="J401" s="3707"/>
      <c r="K401" s="3707"/>
      <c r="L401" s="3707"/>
      <c r="M401" s="3707"/>
      <c r="N401" s="3707"/>
      <c r="O401" s="3707"/>
      <c r="P401" s="3707"/>
      <c r="Q401" s="3707"/>
      <c r="R401" s="3707"/>
    </row>
    <row r="402" spans="1:18" s="1534" customFormat="1" ht="36.75" customHeight="1">
      <c r="A402" s="2317"/>
      <c r="B402" s="2318"/>
      <c r="C402" s="2319"/>
      <c r="D402" s="3708" t="s">
        <v>2542</v>
      </c>
      <c r="E402" s="3708"/>
      <c r="F402" s="3708"/>
      <c r="G402" s="3708"/>
      <c r="H402" s="3708"/>
      <c r="I402" s="3708"/>
      <c r="J402" s="3708"/>
      <c r="K402" s="3708"/>
      <c r="L402" s="3708"/>
      <c r="M402" s="3708"/>
      <c r="N402" s="3708"/>
      <c r="O402" s="3708"/>
      <c r="P402" s="3708"/>
      <c r="Q402" s="3708"/>
      <c r="R402" s="3708"/>
    </row>
    <row r="403" spans="1:18" s="1534" customFormat="1" ht="36.75" customHeight="1">
      <c r="A403" s="2316"/>
      <c r="B403" s="2320" t="s">
        <v>1940</v>
      </c>
      <c r="C403" s="2321" t="s">
        <v>32</v>
      </c>
      <c r="D403" s="2322" t="s">
        <v>2539</v>
      </c>
      <c r="E403" s="2323"/>
      <c r="F403" s="2324"/>
      <c r="G403" s="3706">
        <v>14400</v>
      </c>
      <c r="H403" s="3706"/>
      <c r="I403" s="3706"/>
      <c r="J403" s="3706"/>
      <c r="K403" s="3706"/>
      <c r="L403" s="3706"/>
      <c r="M403" s="3706"/>
      <c r="N403" s="3706"/>
      <c r="O403" s="3706"/>
      <c r="P403" s="3706"/>
      <c r="Q403" s="3706"/>
      <c r="R403" s="3706"/>
    </row>
    <row r="404" spans="1:18" s="1534" customFormat="1" ht="36.75" customHeight="1">
      <c r="A404" s="2316"/>
      <c r="B404" s="2320" t="s">
        <v>1941</v>
      </c>
      <c r="C404" s="2321" t="s">
        <v>32</v>
      </c>
      <c r="D404" s="2322" t="s">
        <v>2539</v>
      </c>
      <c r="E404" s="2323"/>
      <c r="F404" s="2324"/>
      <c r="G404" s="3706">
        <v>16300</v>
      </c>
      <c r="H404" s="3706"/>
      <c r="I404" s="3706"/>
      <c r="J404" s="3706"/>
      <c r="K404" s="3706"/>
      <c r="L404" s="3706"/>
      <c r="M404" s="3706"/>
      <c r="N404" s="3706"/>
      <c r="O404" s="3706"/>
      <c r="P404" s="3706"/>
      <c r="Q404" s="3706"/>
      <c r="R404" s="3706"/>
    </row>
    <row r="405" spans="1:18" s="1534" customFormat="1" ht="36.75" customHeight="1">
      <c r="A405" s="2316"/>
      <c r="B405" s="2320" t="s">
        <v>1942</v>
      </c>
      <c r="C405" s="2321" t="s">
        <v>32</v>
      </c>
      <c r="D405" s="2322" t="s">
        <v>2540</v>
      </c>
      <c r="E405" s="2323"/>
      <c r="F405" s="2324"/>
      <c r="G405" s="3706">
        <v>13300</v>
      </c>
      <c r="H405" s="3706"/>
      <c r="I405" s="3706"/>
      <c r="J405" s="3706"/>
      <c r="K405" s="3706"/>
      <c r="L405" s="3706"/>
      <c r="M405" s="3706"/>
      <c r="N405" s="3706"/>
      <c r="O405" s="3706"/>
      <c r="P405" s="3706"/>
      <c r="Q405" s="3706"/>
      <c r="R405" s="3706"/>
    </row>
    <row r="406" spans="1:18" s="1534" customFormat="1" ht="36.75" customHeight="1">
      <c r="A406" s="2316"/>
      <c r="B406" s="2320" t="s">
        <v>3087</v>
      </c>
      <c r="C406" s="2321" t="s">
        <v>32</v>
      </c>
      <c r="D406" s="2322" t="s">
        <v>2540</v>
      </c>
      <c r="E406" s="2323"/>
      <c r="F406" s="2324"/>
      <c r="G406" s="3706">
        <v>14300</v>
      </c>
      <c r="H406" s="3706" t="s">
        <v>1844</v>
      </c>
      <c r="I406" s="3706"/>
      <c r="J406" s="3706"/>
      <c r="K406" s="3706"/>
      <c r="L406" s="3706"/>
      <c r="M406" s="3706"/>
      <c r="N406" s="3706"/>
      <c r="O406" s="3706"/>
      <c r="P406" s="3706"/>
      <c r="Q406" s="3706"/>
      <c r="R406" s="3706"/>
    </row>
    <row r="407" spans="1:18" s="1534" customFormat="1" ht="36.75" customHeight="1">
      <c r="A407" s="2316"/>
      <c r="B407" s="2320" t="s">
        <v>2538</v>
      </c>
      <c r="C407" s="2321" t="s">
        <v>32</v>
      </c>
      <c r="D407" s="2322" t="s">
        <v>2540</v>
      </c>
      <c r="E407" s="2323"/>
      <c r="F407" s="2324"/>
      <c r="G407" s="3706">
        <v>13800</v>
      </c>
      <c r="H407" s="3706"/>
      <c r="I407" s="3706"/>
      <c r="J407" s="3706"/>
      <c r="K407" s="3706"/>
      <c r="L407" s="3706"/>
      <c r="M407" s="3706"/>
      <c r="N407" s="3706"/>
      <c r="O407" s="3706"/>
      <c r="P407" s="3706"/>
      <c r="Q407" s="3706"/>
      <c r="R407" s="3706"/>
    </row>
    <row r="408" spans="1:18" s="1534" customFormat="1" ht="36.75" customHeight="1">
      <c r="A408" s="2316"/>
      <c r="B408" s="2320" t="s">
        <v>1947</v>
      </c>
      <c r="C408" s="2321" t="s">
        <v>32</v>
      </c>
      <c r="D408" s="2322" t="s">
        <v>2541</v>
      </c>
      <c r="E408" s="2323"/>
      <c r="F408" s="2324"/>
      <c r="G408" s="3706">
        <v>21100</v>
      </c>
      <c r="H408" s="3706"/>
      <c r="I408" s="3706"/>
      <c r="J408" s="3706"/>
      <c r="K408" s="3706"/>
      <c r="L408" s="3706"/>
      <c r="M408" s="3706"/>
      <c r="N408" s="3706"/>
      <c r="O408" s="3706"/>
      <c r="P408" s="3706"/>
      <c r="Q408" s="3706"/>
      <c r="R408" s="3706"/>
    </row>
    <row r="409" spans="1:18" ht="64.5" hidden="1" customHeight="1">
      <c r="A409" s="2278" t="s">
        <v>1379</v>
      </c>
      <c r="B409" s="3625" t="s">
        <v>1821</v>
      </c>
      <c r="C409" s="3625"/>
      <c r="D409" s="3625"/>
      <c r="E409" s="3625"/>
      <c r="F409" s="2010"/>
      <c r="G409" s="2010"/>
      <c r="H409" s="1999"/>
      <c r="I409" s="2293"/>
      <c r="J409" s="2293"/>
      <c r="K409" s="2293"/>
      <c r="L409" s="1978"/>
      <c r="M409" s="2293"/>
      <c r="N409" s="2302"/>
      <c r="O409" s="2302"/>
      <c r="P409" s="2302"/>
      <c r="Q409" s="2302"/>
      <c r="R409" s="2302"/>
    </row>
    <row r="410" spans="1:18" ht="69.75" hidden="1" customHeight="1">
      <c r="A410" s="2288"/>
      <c r="B410" s="3626" t="s">
        <v>1843</v>
      </c>
      <c r="C410" s="3626"/>
      <c r="D410" s="3626"/>
      <c r="E410" s="3626"/>
      <c r="F410" s="3626"/>
      <c r="G410" s="3626"/>
      <c r="H410" s="3626"/>
      <c r="I410" s="3626"/>
      <c r="J410" s="3626"/>
      <c r="K410" s="3626"/>
      <c r="L410" s="3626"/>
      <c r="M410" s="3626"/>
      <c r="N410" s="3626"/>
      <c r="O410" s="3626"/>
      <c r="P410" s="3626"/>
      <c r="Q410" s="3626"/>
      <c r="R410" s="3626"/>
    </row>
    <row r="411" spans="1:18" ht="34.5" hidden="1" customHeight="1">
      <c r="A411" s="2288"/>
      <c r="B411" s="2278" t="s">
        <v>1345</v>
      </c>
      <c r="C411" s="2278"/>
      <c r="D411" s="2015"/>
      <c r="E411" s="1999"/>
      <c r="F411" s="1999"/>
      <c r="G411" s="1999"/>
      <c r="H411" s="1999"/>
      <c r="I411" s="2295"/>
      <c r="J411" s="1998"/>
      <c r="K411" s="1998"/>
      <c r="L411" s="1997"/>
      <c r="M411" s="1998"/>
      <c r="N411" s="2297"/>
      <c r="O411" s="2297"/>
      <c r="P411" s="2297"/>
      <c r="Q411" s="2297"/>
      <c r="R411" s="2297"/>
    </row>
    <row r="412" spans="1:18" ht="56.25" hidden="1" customHeight="1">
      <c r="A412" s="2288"/>
      <c r="B412" s="2279" t="s">
        <v>1348</v>
      </c>
      <c r="C412" s="2288" t="s">
        <v>13</v>
      </c>
      <c r="D412" s="2288"/>
      <c r="E412" s="2010"/>
      <c r="F412" s="2010"/>
      <c r="G412" s="2010">
        <v>3805000</v>
      </c>
      <c r="H412" s="2010"/>
      <c r="I412" s="3624" t="s">
        <v>1844</v>
      </c>
      <c r="J412" s="3624"/>
      <c r="K412" s="3624"/>
      <c r="L412" s="3624"/>
      <c r="M412" s="3624"/>
      <c r="N412" s="3624"/>
      <c r="O412" s="3624"/>
      <c r="P412" s="3624"/>
      <c r="Q412" s="3624"/>
      <c r="R412" s="3624"/>
    </row>
    <row r="413" spans="1:18" ht="56.25" hidden="1" customHeight="1">
      <c r="A413" s="2288"/>
      <c r="B413" s="2279" t="s">
        <v>1349</v>
      </c>
      <c r="C413" s="2288" t="s">
        <v>13</v>
      </c>
      <c r="D413" s="2288"/>
      <c r="E413" s="2010"/>
      <c r="F413" s="2010"/>
      <c r="G413" s="2010">
        <v>3805000</v>
      </c>
      <c r="H413" s="2010"/>
      <c r="I413" s="3624" t="s">
        <v>1844</v>
      </c>
      <c r="J413" s="3624"/>
      <c r="K413" s="3624"/>
      <c r="L413" s="3624"/>
      <c r="M413" s="3624"/>
      <c r="N413" s="3624"/>
      <c r="O413" s="3624"/>
      <c r="P413" s="3624"/>
      <c r="Q413" s="3624"/>
      <c r="R413" s="3624"/>
    </row>
    <row r="414" spans="1:18" ht="56.25" hidden="1" customHeight="1">
      <c r="A414" s="2288"/>
      <c r="B414" s="2285" t="s">
        <v>1346</v>
      </c>
      <c r="C414" s="2288"/>
      <c r="D414" s="2288"/>
      <c r="E414" s="2010"/>
      <c r="F414" s="2010"/>
      <c r="G414" s="2010"/>
      <c r="H414" s="2010"/>
      <c r="I414" s="2297"/>
      <c r="J414" s="2297"/>
      <c r="K414" s="2297"/>
      <c r="L414" s="1997"/>
      <c r="M414" s="2297"/>
      <c r="N414" s="2297"/>
      <c r="O414" s="2297"/>
      <c r="P414" s="2297"/>
      <c r="Q414" s="2297"/>
      <c r="R414" s="2297"/>
    </row>
    <row r="415" spans="1:18" ht="56.25" hidden="1" customHeight="1">
      <c r="A415" s="2292"/>
      <c r="B415" s="2279" t="s">
        <v>1350</v>
      </c>
      <c r="C415" s="2288" t="s">
        <v>13</v>
      </c>
      <c r="D415" s="2288"/>
      <c r="E415" s="2010"/>
      <c r="F415" s="2010"/>
      <c r="G415" s="2010">
        <v>3065000</v>
      </c>
      <c r="H415" s="2010"/>
      <c r="I415" s="2297"/>
      <c r="J415" s="2297"/>
      <c r="K415" s="2297"/>
      <c r="L415" s="1997"/>
      <c r="M415" s="2297"/>
      <c r="N415" s="2285"/>
      <c r="O415" s="2285"/>
      <c r="P415" s="2285"/>
      <c r="Q415" s="2285"/>
      <c r="R415" s="2285"/>
    </row>
    <row r="416" spans="1:18" ht="45" customHeight="1">
      <c r="A416" s="2278" t="s">
        <v>1380</v>
      </c>
      <c r="B416" s="2285" t="s">
        <v>2515</v>
      </c>
      <c r="C416" s="2278"/>
      <c r="D416" s="2285"/>
      <c r="E416" s="2285"/>
      <c r="F416" s="2285"/>
      <c r="G416" s="2285"/>
      <c r="H416" s="2285"/>
      <c r="I416" s="2285"/>
      <c r="J416" s="2285"/>
      <c r="K416" s="2285"/>
      <c r="L416" s="1982"/>
      <c r="M416" s="2285"/>
      <c r="N416" s="2285"/>
      <c r="O416" s="2285"/>
      <c r="P416" s="2285"/>
      <c r="Q416" s="2285"/>
      <c r="R416" s="2285"/>
    </row>
    <row r="417" spans="1:18" ht="48.75" hidden="1" customHeight="1">
      <c r="A417" s="2278">
        <v>1</v>
      </c>
      <c r="B417" s="3625" t="s">
        <v>1978</v>
      </c>
      <c r="C417" s="3625"/>
      <c r="D417" s="3625"/>
      <c r="E417" s="3625"/>
      <c r="F417" s="3625"/>
      <c r="G417" s="3625"/>
      <c r="H417" s="3625"/>
      <c r="I417" s="3625"/>
      <c r="J417" s="3625"/>
      <c r="K417" s="3625"/>
      <c r="L417" s="3625"/>
      <c r="M417" s="3625"/>
      <c r="N417" s="3625"/>
      <c r="O417" s="3625"/>
      <c r="P417" s="3625"/>
      <c r="Q417" s="3625"/>
      <c r="R417" s="3625"/>
    </row>
    <row r="418" spans="1:18" ht="37.5" hidden="1" customHeight="1">
      <c r="A418" s="2288"/>
      <c r="B418" s="2285"/>
      <c r="C418" s="2278"/>
      <c r="D418" s="2016"/>
      <c r="E418" s="2017"/>
      <c r="F418" s="3629" t="s">
        <v>1515</v>
      </c>
      <c r="G418" s="3629"/>
      <c r="H418" s="3629"/>
      <c r="I418" s="3629"/>
      <c r="J418" s="3629"/>
      <c r="K418" s="3629"/>
      <c r="L418" s="3629"/>
      <c r="M418" s="3629"/>
      <c r="N418" s="3629"/>
      <c r="O418" s="3629"/>
      <c r="P418" s="3629"/>
      <c r="Q418" s="3629"/>
      <c r="R418" s="3629"/>
    </row>
    <row r="419" spans="1:18" ht="110.25" hidden="1" customHeight="1">
      <c r="A419" s="2288"/>
      <c r="B419" s="2279" t="s">
        <v>192</v>
      </c>
      <c r="C419" s="2288" t="s">
        <v>1292</v>
      </c>
      <c r="D419" s="3623" t="s">
        <v>1558</v>
      </c>
      <c r="E419" s="2018"/>
      <c r="F419" s="2018"/>
      <c r="G419" s="3666">
        <v>7930000</v>
      </c>
      <c r="H419" s="3667"/>
      <c r="I419" s="3667"/>
      <c r="J419" s="3667"/>
      <c r="K419" s="3667"/>
      <c r="L419" s="3667"/>
      <c r="M419" s="3667"/>
      <c r="N419" s="3667"/>
      <c r="O419" s="3667"/>
      <c r="P419" s="3667"/>
      <c r="Q419" s="3667"/>
      <c r="R419" s="3668"/>
    </row>
    <row r="420" spans="1:18" ht="110.25" hidden="1" customHeight="1">
      <c r="A420" s="2288"/>
      <c r="B420" s="2279" t="s">
        <v>193</v>
      </c>
      <c r="C420" s="2288" t="s">
        <v>1292</v>
      </c>
      <c r="D420" s="3623"/>
      <c r="E420" s="2018"/>
      <c r="F420" s="2018"/>
      <c r="G420" s="3666">
        <v>8490000</v>
      </c>
      <c r="H420" s="3667"/>
      <c r="I420" s="3667"/>
      <c r="J420" s="3667"/>
      <c r="K420" s="3667"/>
      <c r="L420" s="3667"/>
      <c r="M420" s="3667"/>
      <c r="N420" s="3667"/>
      <c r="O420" s="3667"/>
      <c r="P420" s="3667"/>
      <c r="Q420" s="3667"/>
      <c r="R420" s="3668"/>
    </row>
    <row r="421" spans="1:18" ht="110.25" hidden="1" customHeight="1">
      <c r="A421" s="2288"/>
      <c r="B421" s="2279" t="s">
        <v>194</v>
      </c>
      <c r="C421" s="2288" t="s">
        <v>1292</v>
      </c>
      <c r="D421" s="3623"/>
      <c r="E421" s="2018"/>
      <c r="F421" s="2018"/>
      <c r="G421" s="3666">
        <v>9600000</v>
      </c>
      <c r="H421" s="3667"/>
      <c r="I421" s="3667"/>
      <c r="J421" s="3667"/>
      <c r="K421" s="3667"/>
      <c r="L421" s="3667"/>
      <c r="M421" s="3667"/>
      <c r="N421" s="3667"/>
      <c r="O421" s="3667"/>
      <c r="P421" s="3667"/>
      <c r="Q421" s="3667"/>
      <c r="R421" s="3668"/>
    </row>
    <row r="422" spans="1:18" ht="110.25" hidden="1" customHeight="1">
      <c r="A422" s="2288"/>
      <c r="B422" s="2279" t="s">
        <v>196</v>
      </c>
      <c r="C422" s="2288" t="s">
        <v>1292</v>
      </c>
      <c r="D422" s="2288" t="s">
        <v>1558</v>
      </c>
      <c r="E422" s="2018"/>
      <c r="F422" s="2018"/>
      <c r="G422" s="3666">
        <v>10900000</v>
      </c>
      <c r="H422" s="3667"/>
      <c r="I422" s="3667"/>
      <c r="J422" s="3667"/>
      <c r="K422" s="3667"/>
      <c r="L422" s="3667"/>
      <c r="M422" s="3667"/>
      <c r="N422" s="3667"/>
      <c r="O422" s="3667"/>
      <c r="P422" s="3667"/>
      <c r="Q422" s="3667"/>
      <c r="R422" s="3668"/>
    </row>
    <row r="423" spans="1:18" ht="110.25" hidden="1" customHeight="1">
      <c r="A423" s="2288"/>
      <c r="B423" s="2279" t="s">
        <v>1979</v>
      </c>
      <c r="C423" s="2288" t="s">
        <v>1292</v>
      </c>
      <c r="D423" s="2288" t="s">
        <v>1558</v>
      </c>
      <c r="E423" s="2018"/>
      <c r="F423" s="2018"/>
      <c r="G423" s="3666">
        <v>11850000</v>
      </c>
      <c r="H423" s="3667"/>
      <c r="I423" s="3667"/>
      <c r="J423" s="3667"/>
      <c r="K423" s="3667"/>
      <c r="L423" s="3667"/>
      <c r="M423" s="3667"/>
      <c r="N423" s="3667"/>
      <c r="O423" s="3667"/>
      <c r="P423" s="3667"/>
      <c r="Q423" s="3667"/>
      <c r="R423" s="3668"/>
    </row>
    <row r="424" spans="1:18" ht="110.25" hidden="1" customHeight="1">
      <c r="A424" s="2288"/>
      <c r="B424" s="2279" t="s">
        <v>199</v>
      </c>
      <c r="C424" s="2288" t="s">
        <v>1292</v>
      </c>
      <c r="D424" s="2288" t="s">
        <v>1558</v>
      </c>
      <c r="E424" s="2018"/>
      <c r="F424" s="2018"/>
      <c r="G424" s="3666">
        <v>12200000</v>
      </c>
      <c r="H424" s="3667"/>
      <c r="I424" s="3667"/>
      <c r="J424" s="3667"/>
      <c r="K424" s="3667"/>
      <c r="L424" s="3667"/>
      <c r="M424" s="3667"/>
      <c r="N424" s="3667"/>
      <c r="O424" s="3667"/>
      <c r="P424" s="3667"/>
      <c r="Q424" s="3667"/>
      <c r="R424" s="3668"/>
    </row>
    <row r="425" spans="1:18" ht="110.25" hidden="1" customHeight="1">
      <c r="A425" s="2299"/>
      <c r="B425" s="2019" t="s">
        <v>1980</v>
      </c>
      <c r="C425" s="2299" t="s">
        <v>1292</v>
      </c>
      <c r="D425" s="2299"/>
      <c r="E425" s="2020"/>
      <c r="F425" s="2020"/>
      <c r="G425" s="3669">
        <v>13190000</v>
      </c>
      <c r="H425" s="3670"/>
      <c r="I425" s="3670"/>
      <c r="J425" s="3670"/>
      <c r="K425" s="3670"/>
      <c r="L425" s="3670"/>
      <c r="M425" s="3670"/>
      <c r="N425" s="3670"/>
      <c r="O425" s="3670"/>
      <c r="P425" s="3670"/>
      <c r="Q425" s="3670"/>
      <c r="R425" s="3671"/>
    </row>
    <row r="426" spans="1:18" ht="110.25" hidden="1" customHeight="1">
      <c r="A426" s="2299"/>
      <c r="B426" s="2019" t="s">
        <v>1981</v>
      </c>
      <c r="C426" s="2299" t="s">
        <v>1292</v>
      </c>
      <c r="D426" s="2299"/>
      <c r="E426" s="2020"/>
      <c r="F426" s="2020"/>
      <c r="G426" s="3669">
        <v>14050000</v>
      </c>
      <c r="H426" s="3670"/>
      <c r="I426" s="3670"/>
      <c r="J426" s="3670"/>
      <c r="K426" s="3670"/>
      <c r="L426" s="3670"/>
      <c r="M426" s="3670"/>
      <c r="N426" s="3670"/>
      <c r="O426" s="3670"/>
      <c r="P426" s="3670"/>
      <c r="Q426" s="3670"/>
      <c r="R426" s="3671"/>
    </row>
    <row r="427" spans="1:18" ht="110.25" hidden="1" customHeight="1">
      <c r="A427" s="2299"/>
      <c r="B427" s="3622" t="s">
        <v>200</v>
      </c>
      <c r="C427" s="3622"/>
      <c r="D427" s="3622"/>
      <c r="E427" s="3622"/>
      <c r="F427" s="3622"/>
      <c r="G427" s="2024"/>
      <c r="H427" s="2024"/>
      <c r="I427" s="2024"/>
      <c r="J427" s="2024"/>
      <c r="K427" s="2024"/>
      <c r="L427" s="2025"/>
      <c r="M427" s="2303"/>
      <c r="N427" s="2022"/>
      <c r="O427" s="2022"/>
      <c r="P427" s="2022"/>
      <c r="Q427" s="2022"/>
      <c r="R427" s="2022"/>
    </row>
    <row r="428" spans="1:18" ht="110.25" hidden="1" customHeight="1">
      <c r="A428" s="2299"/>
      <c r="B428" s="2019" t="s">
        <v>201</v>
      </c>
      <c r="C428" s="2299" t="s">
        <v>1292</v>
      </c>
      <c r="D428" s="3615" t="s">
        <v>1558</v>
      </c>
      <c r="E428" s="2020"/>
      <c r="F428" s="2020"/>
      <c r="G428" s="3669">
        <v>11760000</v>
      </c>
      <c r="H428" s="3670"/>
      <c r="I428" s="3670"/>
      <c r="J428" s="3670"/>
      <c r="K428" s="3670"/>
      <c r="L428" s="3670"/>
      <c r="M428" s="3670"/>
      <c r="N428" s="3670"/>
      <c r="O428" s="3670"/>
      <c r="P428" s="3670"/>
      <c r="Q428" s="3670"/>
      <c r="R428" s="3671"/>
    </row>
    <row r="429" spans="1:18" ht="110.25" hidden="1" customHeight="1">
      <c r="A429" s="2299"/>
      <c r="B429" s="2019" t="s">
        <v>202</v>
      </c>
      <c r="C429" s="2299" t="s">
        <v>1292</v>
      </c>
      <c r="D429" s="3615"/>
      <c r="E429" s="2020"/>
      <c r="F429" s="2020"/>
      <c r="G429" s="3669">
        <v>14900000</v>
      </c>
      <c r="H429" s="3670"/>
      <c r="I429" s="3670"/>
      <c r="J429" s="3670"/>
      <c r="K429" s="3670"/>
      <c r="L429" s="3670"/>
      <c r="M429" s="3670"/>
      <c r="N429" s="3670"/>
      <c r="O429" s="3670"/>
      <c r="P429" s="3670"/>
      <c r="Q429" s="3670"/>
      <c r="R429" s="3671"/>
    </row>
    <row r="430" spans="1:18" ht="110.25" hidden="1" customHeight="1">
      <c r="A430" s="2299"/>
      <c r="B430" s="2019" t="s">
        <v>203</v>
      </c>
      <c r="C430" s="2299" t="s">
        <v>1292</v>
      </c>
      <c r="D430" s="3615"/>
      <c r="E430" s="2020"/>
      <c r="F430" s="2020"/>
      <c r="G430" s="3669">
        <v>17600000</v>
      </c>
      <c r="H430" s="3670"/>
      <c r="I430" s="3670"/>
      <c r="J430" s="3670"/>
      <c r="K430" s="3670"/>
      <c r="L430" s="3670"/>
      <c r="M430" s="3670"/>
      <c r="N430" s="3670"/>
      <c r="O430" s="3670"/>
      <c r="P430" s="3670"/>
      <c r="Q430" s="3670"/>
      <c r="R430" s="3671"/>
    </row>
    <row r="431" spans="1:18" ht="110.25" hidden="1" customHeight="1">
      <c r="A431" s="2301"/>
      <c r="B431" s="2019" t="s">
        <v>204</v>
      </c>
      <c r="C431" s="2299" t="s">
        <v>1292</v>
      </c>
      <c r="D431" s="3615"/>
      <c r="E431" s="2020"/>
      <c r="F431" s="2020"/>
      <c r="G431" s="3669">
        <v>20690000</v>
      </c>
      <c r="H431" s="3670"/>
      <c r="I431" s="3670"/>
      <c r="J431" s="3670"/>
      <c r="K431" s="3670"/>
      <c r="L431" s="3670"/>
      <c r="M431" s="3670"/>
      <c r="N431" s="3670"/>
      <c r="O431" s="3670"/>
      <c r="P431" s="3670"/>
      <c r="Q431" s="3670"/>
      <c r="R431" s="3671"/>
    </row>
    <row r="432" spans="1:18" ht="48" customHeight="1">
      <c r="A432" s="2301">
        <v>1</v>
      </c>
      <c r="B432" s="3604" t="s">
        <v>2433</v>
      </c>
      <c r="C432" s="3604"/>
      <c r="D432" s="3604"/>
      <c r="E432" s="3604"/>
      <c r="F432" s="3604"/>
      <c r="G432" s="3604"/>
      <c r="H432" s="3604"/>
      <c r="I432" s="3604"/>
      <c r="J432" s="3604"/>
      <c r="K432" s="3604"/>
      <c r="L432" s="3604"/>
      <c r="M432" s="3604"/>
      <c r="N432" s="3604"/>
      <c r="O432" s="3604"/>
      <c r="P432" s="3604"/>
      <c r="Q432" s="3604"/>
      <c r="R432" s="3604"/>
    </row>
    <row r="433" spans="1:18" ht="30" customHeight="1">
      <c r="A433" s="2301"/>
      <c r="B433" s="2300"/>
      <c r="C433" s="2304"/>
      <c r="D433" s="3611" t="s">
        <v>1515</v>
      </c>
      <c r="E433" s="3611"/>
      <c r="F433" s="3611"/>
      <c r="G433" s="3611"/>
      <c r="H433" s="3611"/>
      <c r="I433" s="3611"/>
      <c r="J433" s="3611"/>
      <c r="K433" s="3611"/>
      <c r="L433" s="3611"/>
      <c r="M433" s="3611"/>
      <c r="N433" s="3611"/>
      <c r="O433" s="3611"/>
      <c r="P433" s="3611"/>
      <c r="Q433" s="2300"/>
      <c r="R433" s="2300"/>
    </row>
    <row r="434" spans="1:18" ht="30" customHeight="1">
      <c r="A434" s="2301" t="s">
        <v>1839</v>
      </c>
      <c r="B434" s="2300" t="s">
        <v>2458</v>
      </c>
      <c r="C434" s="2304"/>
      <c r="D434" s="2301"/>
      <c r="E434" s="2301"/>
      <c r="F434" s="2301"/>
      <c r="G434" s="2301"/>
      <c r="H434" s="2301"/>
      <c r="I434" s="2301"/>
      <c r="J434" s="2301"/>
      <c r="K434" s="2301"/>
      <c r="L434" s="2301"/>
      <c r="M434" s="2301"/>
      <c r="N434" s="2301"/>
      <c r="O434" s="2301"/>
      <c r="P434" s="2301"/>
      <c r="Q434" s="2300"/>
      <c r="R434" s="2300"/>
    </row>
    <row r="435" spans="1:18" ht="102.75" customHeight="1">
      <c r="A435" s="2301"/>
      <c r="B435" s="2019" t="s">
        <v>1950</v>
      </c>
      <c r="C435" s="2299" t="s">
        <v>1292</v>
      </c>
      <c r="D435" s="2300"/>
      <c r="E435" s="2300"/>
      <c r="F435" s="2300"/>
      <c r="G435" s="3657">
        <v>4425000</v>
      </c>
      <c r="H435" s="3658"/>
      <c r="I435" s="3658"/>
      <c r="J435" s="3658"/>
      <c r="K435" s="3658"/>
      <c r="L435" s="3658"/>
      <c r="M435" s="3658"/>
      <c r="N435" s="3658"/>
      <c r="O435" s="3658"/>
      <c r="P435" s="3658"/>
      <c r="Q435" s="3658"/>
      <c r="R435" s="3659"/>
    </row>
    <row r="436" spans="1:18" ht="102.75" customHeight="1">
      <c r="A436" s="2301"/>
      <c r="B436" s="2019" t="s">
        <v>1950</v>
      </c>
      <c r="C436" s="2299" t="s">
        <v>1292</v>
      </c>
      <c r="D436" s="2300"/>
      <c r="E436" s="2300"/>
      <c r="F436" s="2300"/>
      <c r="G436" s="3657">
        <v>5250000</v>
      </c>
      <c r="H436" s="3658"/>
      <c r="I436" s="3658"/>
      <c r="J436" s="3658"/>
      <c r="K436" s="3658"/>
      <c r="L436" s="3658"/>
      <c r="M436" s="3658"/>
      <c r="N436" s="3658"/>
      <c r="O436" s="3658"/>
      <c r="P436" s="3658"/>
      <c r="Q436" s="3658"/>
      <c r="R436" s="3659"/>
    </row>
    <row r="437" spans="1:18" ht="102.75" customHeight="1">
      <c r="A437" s="2301"/>
      <c r="B437" s="2019" t="s">
        <v>1951</v>
      </c>
      <c r="C437" s="2299" t="s">
        <v>1292</v>
      </c>
      <c r="D437" s="2300"/>
      <c r="E437" s="2300"/>
      <c r="F437" s="2300"/>
      <c r="G437" s="3657">
        <v>6375000</v>
      </c>
      <c r="H437" s="3658"/>
      <c r="I437" s="3658"/>
      <c r="J437" s="3658"/>
      <c r="K437" s="3658"/>
      <c r="L437" s="3658"/>
      <c r="M437" s="3658"/>
      <c r="N437" s="3658"/>
      <c r="O437" s="3658"/>
      <c r="P437" s="3658"/>
      <c r="Q437" s="3658"/>
      <c r="R437" s="3659"/>
    </row>
    <row r="438" spans="1:18" ht="102.75" customHeight="1">
      <c r="A438" s="2301"/>
      <c r="B438" s="2019" t="s">
        <v>1952</v>
      </c>
      <c r="C438" s="2299" t="s">
        <v>1292</v>
      </c>
      <c r="D438" s="2300"/>
      <c r="E438" s="2300"/>
      <c r="F438" s="2300"/>
      <c r="G438" s="3657">
        <v>8400000</v>
      </c>
      <c r="H438" s="3658"/>
      <c r="I438" s="3658"/>
      <c r="J438" s="3658"/>
      <c r="K438" s="3658"/>
      <c r="L438" s="3658"/>
      <c r="M438" s="3658"/>
      <c r="N438" s="3658"/>
      <c r="O438" s="3658"/>
      <c r="P438" s="3658"/>
      <c r="Q438" s="3658"/>
      <c r="R438" s="3659"/>
    </row>
    <row r="439" spans="1:18" ht="102.75" customHeight="1">
      <c r="A439" s="2301"/>
      <c r="B439" s="2019" t="s">
        <v>1953</v>
      </c>
      <c r="C439" s="2299" t="s">
        <v>1292</v>
      </c>
      <c r="D439" s="2300"/>
      <c r="E439" s="2300"/>
      <c r="F439" s="2300"/>
      <c r="G439" s="3657">
        <v>9150000</v>
      </c>
      <c r="H439" s="3658"/>
      <c r="I439" s="3658"/>
      <c r="J439" s="3658"/>
      <c r="K439" s="3658"/>
      <c r="L439" s="3658"/>
      <c r="M439" s="3658"/>
      <c r="N439" s="3658"/>
      <c r="O439" s="3658"/>
      <c r="P439" s="3658"/>
      <c r="Q439" s="3658"/>
      <c r="R439" s="3659"/>
    </row>
    <row r="440" spans="1:18" ht="102.75" customHeight="1">
      <c r="A440" s="2301"/>
      <c r="B440" s="2019" t="s">
        <v>1954</v>
      </c>
      <c r="C440" s="2299" t="s">
        <v>1292</v>
      </c>
      <c r="D440" s="2300"/>
      <c r="E440" s="2300"/>
      <c r="F440" s="2300"/>
      <c r="G440" s="3657">
        <v>9450000</v>
      </c>
      <c r="H440" s="3658"/>
      <c r="I440" s="3658"/>
      <c r="J440" s="3658"/>
      <c r="K440" s="3658"/>
      <c r="L440" s="3658"/>
      <c r="M440" s="3658"/>
      <c r="N440" s="3658"/>
      <c r="O440" s="3658"/>
      <c r="P440" s="3658"/>
      <c r="Q440" s="3658"/>
      <c r="R440" s="3659"/>
    </row>
    <row r="441" spans="1:18" ht="102.75" customHeight="1">
      <c r="A441" s="2301"/>
      <c r="B441" s="2019" t="s">
        <v>1955</v>
      </c>
      <c r="C441" s="2299" t="s">
        <v>1292</v>
      </c>
      <c r="D441" s="2300"/>
      <c r="E441" s="2300"/>
      <c r="F441" s="2300"/>
      <c r="G441" s="3657">
        <v>9760000</v>
      </c>
      <c r="H441" s="3658"/>
      <c r="I441" s="3658"/>
      <c r="J441" s="3658"/>
      <c r="K441" s="3658"/>
      <c r="L441" s="3658"/>
      <c r="M441" s="3658"/>
      <c r="N441" s="3658"/>
      <c r="O441" s="3658"/>
      <c r="P441" s="3658"/>
      <c r="Q441" s="3658"/>
      <c r="R441" s="3659"/>
    </row>
    <row r="442" spans="1:18" ht="102.75" customHeight="1">
      <c r="A442" s="2301"/>
      <c r="B442" s="2019" t="s">
        <v>1956</v>
      </c>
      <c r="C442" s="2299" t="s">
        <v>1292</v>
      </c>
      <c r="D442" s="2300"/>
      <c r="E442" s="2300"/>
      <c r="F442" s="2300"/>
      <c r="G442" s="3657">
        <v>10650000</v>
      </c>
      <c r="H442" s="3658"/>
      <c r="I442" s="3658"/>
      <c r="J442" s="3658"/>
      <c r="K442" s="3658"/>
      <c r="L442" s="3658"/>
      <c r="M442" s="3658"/>
      <c r="N442" s="3658"/>
      <c r="O442" s="3658"/>
      <c r="P442" s="3658"/>
      <c r="Q442" s="3658"/>
      <c r="R442" s="3659"/>
    </row>
    <row r="443" spans="1:18" ht="102.75" customHeight="1">
      <c r="A443" s="2301"/>
      <c r="B443" s="2019" t="s">
        <v>1957</v>
      </c>
      <c r="C443" s="2299" t="s">
        <v>1292</v>
      </c>
      <c r="D443" s="2300"/>
      <c r="E443" s="2300"/>
      <c r="F443" s="2300"/>
      <c r="G443" s="3657">
        <v>11250000</v>
      </c>
      <c r="H443" s="3658"/>
      <c r="I443" s="3658"/>
      <c r="J443" s="3658"/>
      <c r="K443" s="3658"/>
      <c r="L443" s="3658"/>
      <c r="M443" s="3658"/>
      <c r="N443" s="3658"/>
      <c r="O443" s="3658"/>
      <c r="P443" s="3658"/>
      <c r="Q443" s="3658"/>
      <c r="R443" s="3659"/>
    </row>
    <row r="444" spans="1:18" ht="102.75" customHeight="1">
      <c r="A444" s="2301"/>
      <c r="B444" s="2019" t="s">
        <v>1958</v>
      </c>
      <c r="C444" s="2299" t="s">
        <v>1292</v>
      </c>
      <c r="D444" s="2300"/>
      <c r="E444" s="2300"/>
      <c r="F444" s="2300"/>
      <c r="G444" s="3657">
        <v>12225000</v>
      </c>
      <c r="H444" s="3658"/>
      <c r="I444" s="3658"/>
      <c r="J444" s="3658"/>
      <c r="K444" s="3658"/>
      <c r="L444" s="3658"/>
      <c r="M444" s="3658"/>
      <c r="N444" s="3658"/>
      <c r="O444" s="3658"/>
      <c r="P444" s="3658"/>
      <c r="Q444" s="3658"/>
      <c r="R444" s="3659"/>
    </row>
    <row r="445" spans="1:18" ht="102.75" customHeight="1">
      <c r="A445" s="2301"/>
      <c r="B445" s="2019" t="s">
        <v>1959</v>
      </c>
      <c r="C445" s="2299" t="s">
        <v>1292</v>
      </c>
      <c r="D445" s="2300"/>
      <c r="E445" s="2300"/>
      <c r="F445" s="2300"/>
      <c r="G445" s="3657">
        <v>13040000</v>
      </c>
      <c r="H445" s="3658"/>
      <c r="I445" s="3658"/>
      <c r="J445" s="3658"/>
      <c r="K445" s="3658"/>
      <c r="L445" s="3658"/>
      <c r="M445" s="3658"/>
      <c r="N445" s="3658"/>
      <c r="O445" s="3658"/>
      <c r="P445" s="3658"/>
      <c r="Q445" s="3658"/>
      <c r="R445" s="3659"/>
    </row>
    <row r="446" spans="1:18" ht="102.75" customHeight="1">
      <c r="A446" s="2301"/>
      <c r="B446" s="2019" t="s">
        <v>1960</v>
      </c>
      <c r="C446" s="2299" t="s">
        <v>1292</v>
      </c>
      <c r="D446" s="2300"/>
      <c r="E446" s="2300"/>
      <c r="F446" s="2300"/>
      <c r="G446" s="3657">
        <v>13800000</v>
      </c>
      <c r="H446" s="3658"/>
      <c r="I446" s="3658"/>
      <c r="J446" s="3658"/>
      <c r="K446" s="3658"/>
      <c r="L446" s="3658"/>
      <c r="M446" s="3658"/>
      <c r="N446" s="3658"/>
      <c r="O446" s="3658"/>
      <c r="P446" s="3658"/>
      <c r="Q446" s="3658"/>
      <c r="R446" s="3659"/>
    </row>
    <row r="447" spans="1:18" ht="102.75" customHeight="1">
      <c r="A447" s="2301"/>
      <c r="B447" s="2019" t="s">
        <v>1961</v>
      </c>
      <c r="C447" s="2299" t="s">
        <v>1292</v>
      </c>
      <c r="D447" s="2300"/>
      <c r="E447" s="2300"/>
      <c r="F447" s="2300"/>
      <c r="G447" s="3657">
        <v>14925000</v>
      </c>
      <c r="H447" s="3658"/>
      <c r="I447" s="3658"/>
      <c r="J447" s="3658"/>
      <c r="K447" s="3658"/>
      <c r="L447" s="3658"/>
      <c r="M447" s="3658"/>
      <c r="N447" s="3658"/>
      <c r="O447" s="3658"/>
      <c r="P447" s="3658"/>
      <c r="Q447" s="3658"/>
      <c r="R447" s="3659"/>
    </row>
    <row r="448" spans="1:18" ht="102.75" customHeight="1">
      <c r="A448" s="2301"/>
      <c r="B448" s="2019" t="s">
        <v>1962</v>
      </c>
      <c r="C448" s="2299" t="s">
        <v>1292</v>
      </c>
      <c r="D448" s="2300"/>
      <c r="E448" s="2300"/>
      <c r="F448" s="2300"/>
      <c r="G448" s="3657">
        <v>15920000</v>
      </c>
      <c r="H448" s="3658"/>
      <c r="I448" s="3658"/>
      <c r="J448" s="3658"/>
      <c r="K448" s="3658"/>
      <c r="L448" s="3658"/>
      <c r="M448" s="3658"/>
      <c r="N448" s="3658"/>
      <c r="O448" s="3658"/>
      <c r="P448" s="3658"/>
      <c r="Q448" s="3658"/>
      <c r="R448" s="3659"/>
    </row>
    <row r="449" spans="1:18" ht="102.75" customHeight="1">
      <c r="A449" s="2301"/>
      <c r="B449" s="2019" t="s">
        <v>1963</v>
      </c>
      <c r="C449" s="2299" t="s">
        <v>1292</v>
      </c>
      <c r="D449" s="2300"/>
      <c r="E449" s="2300"/>
      <c r="F449" s="2300"/>
      <c r="G449" s="3657">
        <v>34350000</v>
      </c>
      <c r="H449" s="3658"/>
      <c r="I449" s="3658"/>
      <c r="J449" s="3658"/>
      <c r="K449" s="3658"/>
      <c r="L449" s="3658"/>
      <c r="M449" s="3658"/>
      <c r="N449" s="3658"/>
      <c r="O449" s="3658"/>
      <c r="P449" s="3658"/>
      <c r="Q449" s="3658"/>
      <c r="R449" s="3659"/>
    </row>
    <row r="450" spans="1:18" ht="102.75" customHeight="1">
      <c r="A450" s="2301"/>
      <c r="B450" s="2019" t="s">
        <v>1964</v>
      </c>
      <c r="C450" s="2299" t="s">
        <v>1292</v>
      </c>
      <c r="D450" s="2300"/>
      <c r="E450" s="2300"/>
      <c r="F450" s="2300"/>
      <c r="G450" s="3657">
        <v>5520000</v>
      </c>
      <c r="H450" s="3658"/>
      <c r="I450" s="3658"/>
      <c r="J450" s="3658"/>
      <c r="K450" s="3658"/>
      <c r="L450" s="3658"/>
      <c r="M450" s="3658"/>
      <c r="N450" s="3658"/>
      <c r="O450" s="3658"/>
      <c r="P450" s="3658"/>
      <c r="Q450" s="3658"/>
      <c r="R450" s="3659"/>
    </row>
    <row r="451" spans="1:18" ht="102.75" customHeight="1">
      <c r="A451" s="2301"/>
      <c r="B451" s="2019" t="s">
        <v>1965</v>
      </c>
      <c r="C451" s="2299" t="s">
        <v>1292</v>
      </c>
      <c r="D451" s="2300"/>
      <c r="E451" s="2300"/>
      <c r="F451" s="2300"/>
      <c r="G451" s="3657">
        <v>6560000</v>
      </c>
      <c r="H451" s="3658"/>
      <c r="I451" s="3658"/>
      <c r="J451" s="3658"/>
      <c r="K451" s="3658"/>
      <c r="L451" s="3658"/>
      <c r="M451" s="3658"/>
      <c r="N451" s="3658"/>
      <c r="O451" s="3658"/>
      <c r="P451" s="3658"/>
      <c r="Q451" s="3658"/>
      <c r="R451" s="3659"/>
    </row>
    <row r="452" spans="1:18" ht="102.75" customHeight="1">
      <c r="A452" s="2301"/>
      <c r="B452" s="2019" t="s">
        <v>1966</v>
      </c>
      <c r="C452" s="2299" t="s">
        <v>1292</v>
      </c>
      <c r="D452" s="2300"/>
      <c r="E452" s="2300"/>
      <c r="F452" s="2300"/>
      <c r="G452" s="3657">
        <v>7600000</v>
      </c>
      <c r="H452" s="3658"/>
      <c r="I452" s="3658"/>
      <c r="J452" s="3658"/>
      <c r="K452" s="3658"/>
      <c r="L452" s="3658"/>
      <c r="M452" s="3658"/>
      <c r="N452" s="3658"/>
      <c r="O452" s="3658"/>
      <c r="P452" s="3658"/>
      <c r="Q452" s="3658"/>
      <c r="R452" s="3659"/>
    </row>
    <row r="453" spans="1:18" ht="102.75" customHeight="1">
      <c r="A453" s="2301"/>
      <c r="B453" s="2019" t="s">
        <v>1967</v>
      </c>
      <c r="C453" s="2299" t="s">
        <v>1292</v>
      </c>
      <c r="D453" s="2300"/>
      <c r="E453" s="2300"/>
      <c r="F453" s="2300"/>
      <c r="G453" s="3657">
        <v>8800000</v>
      </c>
      <c r="H453" s="3658"/>
      <c r="I453" s="3658"/>
      <c r="J453" s="3658"/>
      <c r="K453" s="3658"/>
      <c r="L453" s="3658"/>
      <c r="M453" s="3658"/>
      <c r="N453" s="3658"/>
      <c r="O453" s="3658"/>
      <c r="P453" s="3658"/>
      <c r="Q453" s="3658"/>
      <c r="R453" s="3659"/>
    </row>
    <row r="454" spans="1:18" ht="102.75" customHeight="1">
      <c r="A454" s="2301"/>
      <c r="B454" s="2019" t="s">
        <v>1968</v>
      </c>
      <c r="C454" s="2299" t="s">
        <v>1292</v>
      </c>
      <c r="D454" s="2300"/>
      <c r="E454" s="2300"/>
      <c r="F454" s="2300"/>
      <c r="G454" s="3657">
        <v>10400000</v>
      </c>
      <c r="H454" s="3658"/>
      <c r="I454" s="3658"/>
      <c r="J454" s="3658"/>
      <c r="K454" s="3658"/>
      <c r="L454" s="3658"/>
      <c r="M454" s="3658"/>
      <c r="N454" s="3658"/>
      <c r="O454" s="3658"/>
      <c r="P454" s="3658"/>
      <c r="Q454" s="3658"/>
      <c r="R454" s="3659"/>
    </row>
    <row r="455" spans="1:18" ht="102.75" customHeight="1">
      <c r="A455" s="2301"/>
      <c r="B455" s="2019" t="s">
        <v>1969</v>
      </c>
      <c r="C455" s="2299" t="s">
        <v>1292</v>
      </c>
      <c r="D455" s="2300"/>
      <c r="E455" s="2300"/>
      <c r="F455" s="2300"/>
      <c r="G455" s="3657">
        <v>12000000</v>
      </c>
      <c r="H455" s="3658"/>
      <c r="I455" s="3658"/>
      <c r="J455" s="3658"/>
      <c r="K455" s="3658"/>
      <c r="L455" s="3658"/>
      <c r="M455" s="3658"/>
      <c r="N455" s="3658"/>
      <c r="O455" s="3658"/>
      <c r="P455" s="3658"/>
      <c r="Q455" s="3658"/>
      <c r="R455" s="3659"/>
    </row>
    <row r="456" spans="1:18" ht="102.75" customHeight="1">
      <c r="A456" s="2301"/>
      <c r="B456" s="2019" t="s">
        <v>1970</v>
      </c>
      <c r="C456" s="2299" t="s">
        <v>1292</v>
      </c>
      <c r="D456" s="2300"/>
      <c r="E456" s="2300"/>
      <c r="F456" s="2300"/>
      <c r="G456" s="3657">
        <v>14320000</v>
      </c>
      <c r="H456" s="3658"/>
      <c r="I456" s="3658"/>
      <c r="J456" s="3658"/>
      <c r="K456" s="3658"/>
      <c r="L456" s="3658"/>
      <c r="M456" s="3658"/>
      <c r="N456" s="3658"/>
      <c r="O456" s="3658"/>
      <c r="P456" s="3658"/>
      <c r="Q456" s="3658"/>
      <c r="R456" s="3659"/>
    </row>
    <row r="457" spans="1:18" ht="65.25" customHeight="1">
      <c r="A457" s="2301"/>
      <c r="B457" s="2019" t="s">
        <v>2446</v>
      </c>
      <c r="C457" s="2299" t="s">
        <v>2447</v>
      </c>
      <c r="D457" s="2300"/>
      <c r="E457" s="2300"/>
      <c r="F457" s="2300"/>
      <c r="G457" s="3657">
        <v>13600000</v>
      </c>
      <c r="H457" s="3658"/>
      <c r="I457" s="3658"/>
      <c r="J457" s="3658"/>
      <c r="K457" s="3658"/>
      <c r="L457" s="3658"/>
      <c r="M457" s="3658"/>
      <c r="N457" s="3658"/>
      <c r="O457" s="3658"/>
      <c r="P457" s="3658"/>
      <c r="Q457" s="3658"/>
      <c r="R457" s="3659"/>
    </row>
    <row r="458" spans="1:18" ht="65.25" customHeight="1">
      <c r="A458" s="2301"/>
      <c r="B458" s="2019" t="s">
        <v>2448</v>
      </c>
      <c r="C458" s="2299" t="s">
        <v>2447</v>
      </c>
      <c r="D458" s="2300"/>
      <c r="E458" s="2300"/>
      <c r="F458" s="2300"/>
      <c r="G458" s="3657">
        <v>14450000</v>
      </c>
      <c r="H458" s="3658"/>
      <c r="I458" s="3658"/>
      <c r="J458" s="3658"/>
      <c r="K458" s="3658"/>
      <c r="L458" s="3658"/>
      <c r="M458" s="3658"/>
      <c r="N458" s="3658"/>
      <c r="O458" s="3658"/>
      <c r="P458" s="3658"/>
      <c r="Q458" s="3658"/>
      <c r="R458" s="3659"/>
    </row>
    <row r="459" spans="1:18" ht="65.25" customHeight="1">
      <c r="A459" s="2301"/>
      <c r="B459" s="2019" t="s">
        <v>2449</v>
      </c>
      <c r="C459" s="2299" t="s">
        <v>2447</v>
      </c>
      <c r="D459" s="2300"/>
      <c r="E459" s="2300"/>
      <c r="F459" s="2300"/>
      <c r="G459" s="3657">
        <v>15750000</v>
      </c>
      <c r="H459" s="3658"/>
      <c r="I459" s="3658"/>
      <c r="J459" s="3658"/>
      <c r="K459" s="3658"/>
      <c r="L459" s="3658"/>
      <c r="M459" s="3658"/>
      <c r="N459" s="3658"/>
      <c r="O459" s="3658"/>
      <c r="P459" s="3658"/>
      <c r="Q459" s="3658"/>
      <c r="R459" s="3659"/>
    </row>
    <row r="460" spans="1:18" ht="65.25" customHeight="1">
      <c r="A460" s="2301"/>
      <c r="B460" s="2019" t="s">
        <v>2450</v>
      </c>
      <c r="C460" s="2299" t="s">
        <v>2447</v>
      </c>
      <c r="D460" s="2300"/>
      <c r="E460" s="2300"/>
      <c r="F460" s="2300"/>
      <c r="G460" s="3657">
        <v>20250000</v>
      </c>
      <c r="H460" s="3658"/>
      <c r="I460" s="3658"/>
      <c r="J460" s="3658"/>
      <c r="K460" s="3658"/>
      <c r="L460" s="3658"/>
      <c r="M460" s="3658"/>
      <c r="N460" s="3658"/>
      <c r="O460" s="3658"/>
      <c r="P460" s="3658"/>
      <c r="Q460" s="3658"/>
      <c r="R460" s="3659"/>
    </row>
    <row r="461" spans="1:18" ht="65.25" customHeight="1">
      <c r="A461" s="2301"/>
      <c r="B461" s="2019" t="s">
        <v>2451</v>
      </c>
      <c r="C461" s="2299" t="s">
        <v>2447</v>
      </c>
      <c r="D461" s="2300"/>
      <c r="E461" s="2300"/>
      <c r="F461" s="2300"/>
      <c r="G461" s="3657">
        <v>24750000</v>
      </c>
      <c r="H461" s="3658"/>
      <c r="I461" s="3658"/>
      <c r="J461" s="3658"/>
      <c r="K461" s="3658"/>
      <c r="L461" s="3658"/>
      <c r="M461" s="3658"/>
      <c r="N461" s="3658"/>
      <c r="O461" s="3658"/>
      <c r="P461" s="3658"/>
      <c r="Q461" s="3658"/>
      <c r="R461" s="3659"/>
    </row>
    <row r="462" spans="1:18" ht="65.25" customHeight="1">
      <c r="A462" s="2301"/>
      <c r="B462" s="2019" t="s">
        <v>2452</v>
      </c>
      <c r="C462" s="2299" t="s">
        <v>2447</v>
      </c>
      <c r="D462" s="2300"/>
      <c r="E462" s="2300"/>
      <c r="F462" s="2300"/>
      <c r="G462" s="3657">
        <v>11925000</v>
      </c>
      <c r="H462" s="3658"/>
      <c r="I462" s="3658"/>
      <c r="J462" s="3658"/>
      <c r="K462" s="3658"/>
      <c r="L462" s="3658"/>
      <c r="M462" s="3658"/>
      <c r="N462" s="3658"/>
      <c r="O462" s="3658"/>
      <c r="P462" s="3658"/>
      <c r="Q462" s="3658"/>
      <c r="R462" s="3659"/>
    </row>
    <row r="463" spans="1:18" ht="65.25" customHeight="1">
      <c r="A463" s="2301"/>
      <c r="B463" s="2019" t="s">
        <v>2453</v>
      </c>
      <c r="C463" s="2299" t="s">
        <v>2447</v>
      </c>
      <c r="D463" s="2300"/>
      <c r="E463" s="2300"/>
      <c r="F463" s="2300"/>
      <c r="G463" s="3657">
        <v>13425000</v>
      </c>
      <c r="H463" s="3658"/>
      <c r="I463" s="3658"/>
      <c r="J463" s="3658"/>
      <c r="K463" s="3658"/>
      <c r="L463" s="3658"/>
      <c r="M463" s="3658"/>
      <c r="N463" s="3658"/>
      <c r="O463" s="3658"/>
      <c r="P463" s="3658"/>
      <c r="Q463" s="3658"/>
      <c r="R463" s="3659"/>
    </row>
    <row r="464" spans="1:18" ht="65.25" customHeight="1">
      <c r="A464" s="2301"/>
      <c r="B464" s="2019" t="s">
        <v>2454</v>
      </c>
      <c r="C464" s="2299" t="s">
        <v>2447</v>
      </c>
      <c r="D464" s="2300"/>
      <c r="E464" s="2300"/>
      <c r="F464" s="2300"/>
      <c r="G464" s="3657">
        <v>14925000</v>
      </c>
      <c r="H464" s="3658"/>
      <c r="I464" s="3658"/>
      <c r="J464" s="3658"/>
      <c r="K464" s="3658"/>
      <c r="L464" s="3658"/>
      <c r="M464" s="3658"/>
      <c r="N464" s="3658"/>
      <c r="O464" s="3658"/>
      <c r="P464" s="3658"/>
      <c r="Q464" s="3658"/>
      <c r="R464" s="3659"/>
    </row>
    <row r="465" spans="1:18" ht="65.25" customHeight="1">
      <c r="A465" s="2301"/>
      <c r="B465" s="2019" t="s">
        <v>2455</v>
      </c>
      <c r="C465" s="2299" t="s">
        <v>2447</v>
      </c>
      <c r="D465" s="2300"/>
      <c r="E465" s="2300"/>
      <c r="F465" s="2300"/>
      <c r="G465" s="3657">
        <v>20250000</v>
      </c>
      <c r="H465" s="3658"/>
      <c r="I465" s="3658"/>
      <c r="J465" s="3658"/>
      <c r="K465" s="3658"/>
      <c r="L465" s="3658"/>
      <c r="M465" s="3658"/>
      <c r="N465" s="3658"/>
      <c r="O465" s="3658"/>
      <c r="P465" s="3658"/>
      <c r="Q465" s="3658"/>
      <c r="R465" s="3659"/>
    </row>
    <row r="466" spans="1:18" ht="65.25" customHeight="1">
      <c r="A466" s="2301"/>
      <c r="B466" s="2019" t="s">
        <v>2456</v>
      </c>
      <c r="C466" s="2299" t="s">
        <v>2447</v>
      </c>
      <c r="D466" s="2300"/>
      <c r="E466" s="2300"/>
      <c r="F466" s="2300"/>
      <c r="G466" s="3657">
        <v>21750000</v>
      </c>
      <c r="H466" s="3658"/>
      <c r="I466" s="3658"/>
      <c r="J466" s="3658"/>
      <c r="K466" s="3658"/>
      <c r="L466" s="3658"/>
      <c r="M466" s="3658"/>
      <c r="N466" s="3658"/>
      <c r="O466" s="3658"/>
      <c r="P466" s="3658"/>
      <c r="Q466" s="3658"/>
      <c r="R466" s="3659"/>
    </row>
    <row r="467" spans="1:18" ht="65.25" customHeight="1">
      <c r="A467" s="2301"/>
      <c r="B467" s="2019" t="s">
        <v>2457</v>
      </c>
      <c r="C467" s="2299" t="s">
        <v>2447</v>
      </c>
      <c r="D467" s="2300"/>
      <c r="E467" s="2300"/>
      <c r="F467" s="2300"/>
      <c r="G467" s="3657">
        <v>23250000</v>
      </c>
      <c r="H467" s="3658"/>
      <c r="I467" s="3658"/>
      <c r="J467" s="3658"/>
      <c r="K467" s="3658"/>
      <c r="L467" s="3658"/>
      <c r="M467" s="3658"/>
      <c r="N467" s="3658"/>
      <c r="O467" s="3658"/>
      <c r="P467" s="3658"/>
      <c r="Q467" s="3658"/>
      <c r="R467" s="3659"/>
    </row>
    <row r="468" spans="1:18" s="2030" customFormat="1" ht="37.5" customHeight="1">
      <c r="A468" s="2301" t="s">
        <v>128</v>
      </c>
      <c r="B468" s="2028" t="s">
        <v>2459</v>
      </c>
      <c r="C468" s="2301"/>
      <c r="D468" s="2300"/>
      <c r="E468" s="2300"/>
      <c r="F468" s="2300"/>
      <c r="G468" s="2300"/>
      <c r="H468" s="2300"/>
      <c r="I468" s="2300"/>
      <c r="J468" s="2300"/>
      <c r="K468" s="2029"/>
      <c r="L468" s="2027"/>
      <c r="M468" s="2300"/>
      <c r="N468" s="2300"/>
      <c r="O468" s="2300"/>
      <c r="P468" s="2300"/>
      <c r="Q468" s="2300"/>
      <c r="R468" s="2300"/>
    </row>
    <row r="469" spans="1:18" ht="41.25" customHeight="1">
      <c r="A469" s="2301"/>
      <c r="B469" s="2019" t="s">
        <v>2460</v>
      </c>
      <c r="C469" s="2299" t="s">
        <v>2447</v>
      </c>
      <c r="D469" s="3617" t="s">
        <v>2479</v>
      </c>
      <c r="E469" s="2300"/>
      <c r="F469" s="2300"/>
      <c r="G469" s="3657">
        <v>11670000</v>
      </c>
      <c r="H469" s="3658"/>
      <c r="I469" s="3658"/>
      <c r="J469" s="3658"/>
      <c r="K469" s="3658"/>
      <c r="L469" s="3658"/>
      <c r="M469" s="3658"/>
      <c r="N469" s="3658"/>
      <c r="O469" s="3658"/>
      <c r="P469" s="3658"/>
      <c r="Q469" s="3658"/>
      <c r="R469" s="3659"/>
    </row>
    <row r="470" spans="1:18" ht="41.25" customHeight="1">
      <c r="A470" s="2301"/>
      <c r="B470" s="2019" t="s">
        <v>2461</v>
      </c>
      <c r="C470" s="2299" t="s">
        <v>2447</v>
      </c>
      <c r="D470" s="3618"/>
      <c r="E470" s="2300"/>
      <c r="F470" s="2300"/>
      <c r="G470" s="3657">
        <v>14100000</v>
      </c>
      <c r="H470" s="3658"/>
      <c r="I470" s="3658"/>
      <c r="J470" s="3658"/>
      <c r="K470" s="3658"/>
      <c r="L470" s="3658"/>
      <c r="M470" s="3658"/>
      <c r="N470" s="3658"/>
      <c r="O470" s="3658"/>
      <c r="P470" s="3658"/>
      <c r="Q470" s="3658"/>
      <c r="R470" s="3659"/>
    </row>
    <row r="471" spans="1:18" ht="41.25" customHeight="1">
      <c r="A471" s="2301"/>
      <c r="B471" s="2019" t="s">
        <v>2462</v>
      </c>
      <c r="C471" s="2299" t="s">
        <v>2447</v>
      </c>
      <c r="D471" s="3618"/>
      <c r="E471" s="2300"/>
      <c r="F471" s="2300"/>
      <c r="G471" s="3657">
        <v>3900000</v>
      </c>
      <c r="H471" s="3658"/>
      <c r="I471" s="3658"/>
      <c r="J471" s="3658"/>
      <c r="K471" s="3658"/>
      <c r="L471" s="3658"/>
      <c r="M471" s="3658"/>
      <c r="N471" s="3658"/>
      <c r="O471" s="3658"/>
      <c r="P471" s="3658"/>
      <c r="Q471" s="3658"/>
      <c r="R471" s="3659"/>
    </row>
    <row r="472" spans="1:18" ht="41.25" customHeight="1">
      <c r="A472" s="2301"/>
      <c r="B472" s="2019" t="s">
        <v>2463</v>
      </c>
      <c r="C472" s="2299" t="s">
        <v>2447</v>
      </c>
      <c r="D472" s="3618"/>
      <c r="E472" s="2300"/>
      <c r="F472" s="2300"/>
      <c r="G472" s="3657">
        <v>4200000</v>
      </c>
      <c r="H472" s="3658"/>
      <c r="I472" s="3658"/>
      <c r="J472" s="3658"/>
      <c r="K472" s="3658"/>
      <c r="L472" s="3658"/>
      <c r="M472" s="3658"/>
      <c r="N472" s="3658"/>
      <c r="O472" s="3658"/>
      <c r="P472" s="3658"/>
      <c r="Q472" s="3658"/>
      <c r="R472" s="3659"/>
    </row>
    <row r="473" spans="1:18" ht="41.25" customHeight="1">
      <c r="A473" s="2301"/>
      <c r="B473" s="2019" t="s">
        <v>2464</v>
      </c>
      <c r="C473" s="2299" t="s">
        <v>2447</v>
      </c>
      <c r="D473" s="3618"/>
      <c r="E473" s="2300"/>
      <c r="F473" s="2300"/>
      <c r="G473" s="3657">
        <v>6600000</v>
      </c>
      <c r="H473" s="3658"/>
      <c r="I473" s="3658"/>
      <c r="J473" s="3658"/>
      <c r="K473" s="3658"/>
      <c r="L473" s="3658"/>
      <c r="M473" s="3658"/>
      <c r="N473" s="3658"/>
      <c r="O473" s="3658"/>
      <c r="P473" s="3658"/>
      <c r="Q473" s="3658"/>
      <c r="R473" s="3659"/>
    </row>
    <row r="474" spans="1:18" ht="41.25" customHeight="1">
      <c r="A474" s="2301"/>
      <c r="B474" s="2019" t="s">
        <v>2465</v>
      </c>
      <c r="C474" s="2299" t="s">
        <v>2447</v>
      </c>
      <c r="D474" s="3618"/>
      <c r="E474" s="2300"/>
      <c r="F474" s="2300"/>
      <c r="G474" s="3657">
        <v>8550000</v>
      </c>
      <c r="H474" s="3658"/>
      <c r="I474" s="3658"/>
      <c r="J474" s="3658"/>
      <c r="K474" s="3658"/>
      <c r="L474" s="3658"/>
      <c r="M474" s="3658"/>
      <c r="N474" s="3658"/>
      <c r="O474" s="3658"/>
      <c r="P474" s="3658"/>
      <c r="Q474" s="3658"/>
      <c r="R474" s="3659"/>
    </row>
    <row r="475" spans="1:18" ht="41.25" customHeight="1">
      <c r="A475" s="2301"/>
      <c r="B475" s="2019" t="s">
        <v>2466</v>
      </c>
      <c r="C475" s="2299" t="s">
        <v>2447</v>
      </c>
      <c r="D475" s="3618"/>
      <c r="E475" s="2300"/>
      <c r="F475" s="2300"/>
      <c r="G475" s="3657">
        <v>13350000</v>
      </c>
      <c r="H475" s="3658"/>
      <c r="I475" s="3658"/>
      <c r="J475" s="3658"/>
      <c r="K475" s="3658"/>
      <c r="L475" s="3658"/>
      <c r="M475" s="3658"/>
      <c r="N475" s="3658"/>
      <c r="O475" s="3658"/>
      <c r="P475" s="3658"/>
      <c r="Q475" s="3658"/>
      <c r="R475" s="3659"/>
    </row>
    <row r="476" spans="1:18" ht="41.25" customHeight="1">
      <c r="A476" s="2301"/>
      <c r="B476" s="2019" t="s">
        <v>2467</v>
      </c>
      <c r="C476" s="2299" t="s">
        <v>2447</v>
      </c>
      <c r="D476" s="3618"/>
      <c r="E476" s="2300"/>
      <c r="F476" s="2300"/>
      <c r="G476" s="3657">
        <v>23700000</v>
      </c>
      <c r="H476" s="3658"/>
      <c r="I476" s="3658"/>
      <c r="J476" s="3658"/>
      <c r="K476" s="3658"/>
      <c r="L476" s="3658"/>
      <c r="M476" s="3658"/>
      <c r="N476" s="3658"/>
      <c r="O476" s="3658"/>
      <c r="P476" s="3658"/>
      <c r="Q476" s="3658"/>
      <c r="R476" s="3659"/>
    </row>
    <row r="477" spans="1:18" ht="41.25" customHeight="1">
      <c r="A477" s="2301"/>
      <c r="B477" s="2019" t="s">
        <v>2468</v>
      </c>
      <c r="C477" s="2299" t="s">
        <v>2447</v>
      </c>
      <c r="D477" s="3618"/>
      <c r="E477" s="2300"/>
      <c r="F477" s="2300"/>
      <c r="G477" s="3657">
        <v>33800000</v>
      </c>
      <c r="H477" s="3658"/>
      <c r="I477" s="3658"/>
      <c r="J477" s="3658"/>
      <c r="K477" s="3658"/>
      <c r="L477" s="3658"/>
      <c r="M477" s="3658"/>
      <c r="N477" s="3658"/>
      <c r="O477" s="3658"/>
      <c r="P477" s="3658"/>
      <c r="Q477" s="3658"/>
      <c r="R477" s="3659"/>
    </row>
    <row r="478" spans="1:18" ht="41.25" customHeight="1">
      <c r="A478" s="2301"/>
      <c r="B478" s="2019" t="s">
        <v>2469</v>
      </c>
      <c r="C478" s="2299" t="s">
        <v>2447</v>
      </c>
      <c r="D478" s="3618"/>
      <c r="E478" s="2300"/>
      <c r="F478" s="2300"/>
      <c r="G478" s="3657">
        <v>9700000</v>
      </c>
      <c r="H478" s="3658"/>
      <c r="I478" s="3658"/>
      <c r="J478" s="3658"/>
      <c r="K478" s="3658"/>
      <c r="L478" s="3658"/>
      <c r="M478" s="3658"/>
      <c r="N478" s="3658"/>
      <c r="O478" s="3658"/>
      <c r="P478" s="3658"/>
      <c r="Q478" s="3658"/>
      <c r="R478" s="3659"/>
    </row>
    <row r="479" spans="1:18" ht="41.25" customHeight="1">
      <c r="A479" s="2301"/>
      <c r="B479" s="2019" t="s">
        <v>2470</v>
      </c>
      <c r="C479" s="2299" t="s">
        <v>2447</v>
      </c>
      <c r="D479" s="3619"/>
      <c r="E479" s="2300"/>
      <c r="F479" s="2300"/>
      <c r="G479" s="3657">
        <v>3750000</v>
      </c>
      <c r="H479" s="3658"/>
      <c r="I479" s="3658"/>
      <c r="J479" s="3658"/>
      <c r="K479" s="3658"/>
      <c r="L479" s="3658"/>
      <c r="M479" s="3658"/>
      <c r="N479" s="3658"/>
      <c r="O479" s="3658"/>
      <c r="P479" s="3658"/>
      <c r="Q479" s="3658"/>
      <c r="R479" s="3659"/>
    </row>
    <row r="480" spans="1:18" ht="36.75" customHeight="1">
      <c r="A480" s="2301" t="s">
        <v>1835</v>
      </c>
      <c r="B480" s="2028" t="s">
        <v>2471</v>
      </c>
      <c r="C480" s="2299"/>
      <c r="D480" s="2300"/>
      <c r="E480" s="2300"/>
      <c r="F480" s="2300"/>
      <c r="G480" s="2300"/>
      <c r="H480" s="2300"/>
      <c r="I480" s="2300"/>
      <c r="J480" s="2300"/>
      <c r="K480" s="2026"/>
      <c r="L480" s="2027"/>
      <c r="M480" s="2300"/>
      <c r="N480" s="2300"/>
      <c r="O480" s="2300"/>
      <c r="P480" s="2300"/>
      <c r="Q480" s="2300"/>
      <c r="R480" s="2300"/>
    </row>
    <row r="481" spans="1:18" ht="36.75" customHeight="1">
      <c r="A481" s="2301"/>
      <c r="B481" s="2019" t="s">
        <v>2472</v>
      </c>
      <c r="C481" s="2299" t="s">
        <v>2447</v>
      </c>
      <c r="D481" s="3617" t="s">
        <v>2479</v>
      </c>
      <c r="E481" s="2300"/>
      <c r="F481" s="2300"/>
      <c r="G481" s="3657">
        <v>2100000</v>
      </c>
      <c r="H481" s="3658"/>
      <c r="I481" s="3658"/>
      <c r="J481" s="3658"/>
      <c r="K481" s="3658"/>
      <c r="L481" s="3658"/>
      <c r="M481" s="3658"/>
      <c r="N481" s="3658"/>
      <c r="O481" s="3658"/>
      <c r="P481" s="3658"/>
      <c r="Q481" s="3658"/>
      <c r="R481" s="3659"/>
    </row>
    <row r="482" spans="1:18" ht="36.75" customHeight="1">
      <c r="A482" s="2301"/>
      <c r="B482" s="2019" t="s">
        <v>2473</v>
      </c>
      <c r="C482" s="2299" t="s">
        <v>2447</v>
      </c>
      <c r="D482" s="3618"/>
      <c r="E482" s="2300"/>
      <c r="F482" s="2300"/>
      <c r="G482" s="3657">
        <v>1400000</v>
      </c>
      <c r="H482" s="3658"/>
      <c r="I482" s="3658"/>
      <c r="J482" s="3658"/>
      <c r="K482" s="3658"/>
      <c r="L482" s="3658"/>
      <c r="M482" s="3658"/>
      <c r="N482" s="3658"/>
      <c r="O482" s="3658"/>
      <c r="P482" s="3658"/>
      <c r="Q482" s="3658"/>
      <c r="R482" s="3659"/>
    </row>
    <row r="483" spans="1:18" ht="36.75" customHeight="1">
      <c r="A483" s="2301"/>
      <c r="B483" s="2019" t="s">
        <v>2474</v>
      </c>
      <c r="C483" s="2299" t="s">
        <v>2447</v>
      </c>
      <c r="D483" s="3618"/>
      <c r="E483" s="2300"/>
      <c r="F483" s="2300"/>
      <c r="G483" s="3657">
        <v>1650000</v>
      </c>
      <c r="H483" s="3658"/>
      <c r="I483" s="3658"/>
      <c r="J483" s="3658"/>
      <c r="K483" s="3658"/>
      <c r="L483" s="3658"/>
      <c r="M483" s="3658"/>
      <c r="N483" s="3658"/>
      <c r="O483" s="3658"/>
      <c r="P483" s="3658"/>
      <c r="Q483" s="3658"/>
      <c r="R483" s="3659"/>
    </row>
    <row r="484" spans="1:18" ht="36.75" customHeight="1">
      <c r="A484" s="2301"/>
      <c r="B484" s="2019" t="s">
        <v>2475</v>
      </c>
      <c r="C484" s="2299" t="s">
        <v>2447</v>
      </c>
      <c r="D484" s="3618"/>
      <c r="E484" s="2300"/>
      <c r="F484" s="2300"/>
      <c r="G484" s="3657">
        <v>900000</v>
      </c>
      <c r="H484" s="3658"/>
      <c r="I484" s="3658"/>
      <c r="J484" s="3658"/>
      <c r="K484" s="3658"/>
      <c r="L484" s="3658"/>
      <c r="M484" s="3658"/>
      <c r="N484" s="3658"/>
      <c r="O484" s="3658"/>
      <c r="P484" s="3658"/>
      <c r="Q484" s="3658"/>
      <c r="R484" s="3659"/>
    </row>
    <row r="485" spans="1:18" ht="36.75" customHeight="1">
      <c r="A485" s="2301"/>
      <c r="B485" s="2019" t="s">
        <v>2476</v>
      </c>
      <c r="C485" s="2299" t="s">
        <v>2447</v>
      </c>
      <c r="D485" s="3618"/>
      <c r="E485" s="2300"/>
      <c r="F485" s="2300"/>
      <c r="G485" s="3657">
        <v>2850000</v>
      </c>
      <c r="H485" s="3658"/>
      <c r="I485" s="3658"/>
      <c r="J485" s="3658"/>
      <c r="K485" s="3658"/>
      <c r="L485" s="3658"/>
      <c r="M485" s="3658"/>
      <c r="N485" s="3658"/>
      <c r="O485" s="3658"/>
      <c r="P485" s="3658"/>
      <c r="Q485" s="3658"/>
      <c r="R485" s="3659"/>
    </row>
    <row r="486" spans="1:18" ht="36.75" customHeight="1">
      <c r="A486" s="2301"/>
      <c r="B486" s="2019" t="s">
        <v>2477</v>
      </c>
      <c r="C486" s="2299" t="s">
        <v>2447</v>
      </c>
      <c r="D486" s="3618"/>
      <c r="E486" s="2300"/>
      <c r="F486" s="2300"/>
      <c r="G486" s="3657">
        <v>4150000</v>
      </c>
      <c r="H486" s="3658"/>
      <c r="I486" s="3658"/>
      <c r="J486" s="3658"/>
      <c r="K486" s="3658"/>
      <c r="L486" s="3658"/>
      <c r="M486" s="3658"/>
      <c r="N486" s="3658"/>
      <c r="O486" s="3658"/>
      <c r="P486" s="3658"/>
      <c r="Q486" s="3658"/>
      <c r="R486" s="3659"/>
    </row>
    <row r="487" spans="1:18" ht="36.75" customHeight="1">
      <c r="A487" s="2301"/>
      <c r="B487" s="2019" t="s">
        <v>2478</v>
      </c>
      <c r="C487" s="2299" t="s">
        <v>2447</v>
      </c>
      <c r="D487" s="3619"/>
      <c r="E487" s="2300"/>
      <c r="F487" s="2300"/>
      <c r="G487" s="3657">
        <v>5850000</v>
      </c>
      <c r="H487" s="3658"/>
      <c r="I487" s="3658"/>
      <c r="J487" s="3658"/>
      <c r="K487" s="3658"/>
      <c r="L487" s="3658"/>
      <c r="M487" s="3658"/>
      <c r="N487" s="3658"/>
      <c r="O487" s="3658"/>
      <c r="P487" s="3658"/>
      <c r="Q487" s="3658"/>
      <c r="R487" s="3659"/>
    </row>
    <row r="488" spans="1:18" ht="49.5" customHeight="1">
      <c r="A488" s="2301">
        <v>2</v>
      </c>
      <c r="B488" s="3620" t="s">
        <v>2536</v>
      </c>
      <c r="C488" s="3620"/>
      <c r="D488" s="3620"/>
      <c r="E488" s="3620"/>
      <c r="F488" s="3620"/>
      <c r="G488" s="3620"/>
      <c r="H488" s="3620"/>
      <c r="I488" s="3620"/>
      <c r="J488" s="3620"/>
      <c r="K488" s="3620"/>
      <c r="L488" s="3620"/>
      <c r="M488" s="3620"/>
      <c r="N488" s="3620"/>
      <c r="O488" s="3620"/>
      <c r="P488" s="3620"/>
      <c r="Q488" s="3620"/>
      <c r="R488" s="3620"/>
    </row>
    <row r="489" spans="1:18" ht="31.5" customHeight="1">
      <c r="A489" s="2299"/>
      <c r="B489" s="2031"/>
      <c r="C489" s="2304"/>
      <c r="D489" s="2032"/>
      <c r="E489" s="2031"/>
      <c r="F489" s="2031"/>
      <c r="G489" s="3609" t="s">
        <v>1453</v>
      </c>
      <c r="H489" s="3609"/>
      <c r="I489" s="3609"/>
      <c r="J489" s="3609"/>
      <c r="K489" s="3609"/>
      <c r="L489" s="3609"/>
      <c r="M489" s="3609"/>
      <c r="N489" s="3609"/>
      <c r="O489" s="3609"/>
      <c r="P489" s="3609"/>
      <c r="Q489" s="3609"/>
      <c r="R489" s="3609"/>
    </row>
    <row r="490" spans="1:18" ht="205.5" customHeight="1">
      <c r="A490" s="2299"/>
      <c r="B490" s="2306" t="s">
        <v>1384</v>
      </c>
      <c r="C490" s="2299" t="s">
        <v>1292</v>
      </c>
      <c r="D490" s="2299" t="s">
        <v>1573</v>
      </c>
      <c r="E490" s="2033"/>
      <c r="F490" s="2033"/>
      <c r="G490" s="3657">
        <v>8900000</v>
      </c>
      <c r="H490" s="3658"/>
      <c r="I490" s="3658"/>
      <c r="J490" s="3658"/>
      <c r="K490" s="3658"/>
      <c r="L490" s="3658"/>
      <c r="M490" s="3658"/>
      <c r="N490" s="3658"/>
      <c r="O490" s="3658"/>
      <c r="P490" s="3658"/>
      <c r="Q490" s="3658"/>
      <c r="R490" s="3659"/>
    </row>
    <row r="491" spans="1:18" ht="205.5" customHeight="1">
      <c r="A491" s="2299"/>
      <c r="B491" s="2306" t="s">
        <v>1386</v>
      </c>
      <c r="C491" s="2299" t="s">
        <v>1292</v>
      </c>
      <c r="D491" s="2299" t="s">
        <v>1573</v>
      </c>
      <c r="E491" s="2033"/>
      <c r="F491" s="2033"/>
      <c r="G491" s="3657">
        <v>9850000</v>
      </c>
      <c r="H491" s="3658"/>
      <c r="I491" s="3658"/>
      <c r="J491" s="3658"/>
      <c r="K491" s="3658"/>
      <c r="L491" s="3658"/>
      <c r="M491" s="3658"/>
      <c r="N491" s="3658"/>
      <c r="O491" s="3658"/>
      <c r="P491" s="3658"/>
      <c r="Q491" s="3658"/>
      <c r="R491" s="3659"/>
    </row>
    <row r="492" spans="1:18" ht="205.5" customHeight="1">
      <c r="A492" s="2299"/>
      <c r="B492" s="2306" t="s">
        <v>1385</v>
      </c>
      <c r="C492" s="2299" t="s">
        <v>1292</v>
      </c>
      <c r="D492" s="2299" t="s">
        <v>1572</v>
      </c>
      <c r="E492" s="2033"/>
      <c r="F492" s="2033"/>
      <c r="G492" s="3657">
        <v>11500000</v>
      </c>
      <c r="H492" s="3658"/>
      <c r="I492" s="3658"/>
      <c r="J492" s="3658"/>
      <c r="K492" s="3658"/>
      <c r="L492" s="3658"/>
      <c r="M492" s="3658"/>
      <c r="N492" s="3658"/>
      <c r="O492" s="3658"/>
      <c r="P492" s="3658"/>
      <c r="Q492" s="3658"/>
      <c r="R492" s="3659"/>
    </row>
    <row r="493" spans="1:18" ht="205.5" customHeight="1">
      <c r="A493" s="2299"/>
      <c r="B493" s="2306" t="s">
        <v>1317</v>
      </c>
      <c r="C493" s="2299" t="s">
        <v>1292</v>
      </c>
      <c r="D493" s="2299" t="s">
        <v>1573</v>
      </c>
      <c r="E493" s="2036"/>
      <c r="F493" s="2036"/>
      <c r="G493" s="3657">
        <v>12000000</v>
      </c>
      <c r="H493" s="3658"/>
      <c r="I493" s="3658"/>
      <c r="J493" s="3658"/>
      <c r="K493" s="3658"/>
      <c r="L493" s="3658"/>
      <c r="M493" s="3658"/>
      <c r="N493" s="3658"/>
      <c r="O493" s="3658"/>
      <c r="P493" s="3658"/>
      <c r="Q493" s="3658"/>
      <c r="R493" s="3659"/>
    </row>
    <row r="494" spans="1:18" ht="205.5" customHeight="1">
      <c r="A494" s="2299"/>
      <c r="B494" s="2306" t="s">
        <v>1387</v>
      </c>
      <c r="C494" s="2299" t="s">
        <v>1292</v>
      </c>
      <c r="D494" s="2299" t="s">
        <v>1573</v>
      </c>
      <c r="E494" s="2036"/>
      <c r="F494" s="2036"/>
      <c r="G494" s="3657">
        <v>13000000</v>
      </c>
      <c r="H494" s="3658"/>
      <c r="I494" s="3658"/>
      <c r="J494" s="3658"/>
      <c r="K494" s="3658"/>
      <c r="L494" s="3658"/>
      <c r="M494" s="3658"/>
      <c r="N494" s="3658"/>
      <c r="O494" s="3658"/>
      <c r="P494" s="3658"/>
      <c r="Q494" s="3658"/>
      <c r="R494" s="3659"/>
    </row>
    <row r="495" spans="1:18" ht="205.5" customHeight="1">
      <c r="A495" s="2299"/>
      <c r="B495" s="2019" t="s">
        <v>1388</v>
      </c>
      <c r="C495" s="2299" t="s">
        <v>1292</v>
      </c>
      <c r="D495" s="2299" t="s">
        <v>1573</v>
      </c>
      <c r="E495" s="2036"/>
      <c r="F495" s="2036"/>
      <c r="G495" s="3657">
        <v>14500000</v>
      </c>
      <c r="H495" s="3658"/>
      <c r="I495" s="3658"/>
      <c r="J495" s="3658"/>
      <c r="K495" s="3658"/>
      <c r="L495" s="3658"/>
      <c r="M495" s="3658"/>
      <c r="N495" s="3658"/>
      <c r="O495" s="3658"/>
      <c r="P495" s="3658"/>
      <c r="Q495" s="3658"/>
      <c r="R495" s="3659"/>
    </row>
    <row r="496" spans="1:18" ht="205.5" customHeight="1">
      <c r="A496" s="2299"/>
      <c r="B496" s="2019" t="s">
        <v>1389</v>
      </c>
      <c r="C496" s="2299" t="s">
        <v>1292</v>
      </c>
      <c r="D496" s="2299" t="s">
        <v>1573</v>
      </c>
      <c r="E496" s="2036"/>
      <c r="F496" s="2036"/>
      <c r="G496" s="3657">
        <v>15000000</v>
      </c>
      <c r="H496" s="3658"/>
      <c r="I496" s="3658"/>
      <c r="J496" s="3658"/>
      <c r="K496" s="3658"/>
      <c r="L496" s="3658"/>
      <c r="M496" s="3658"/>
      <c r="N496" s="3658"/>
      <c r="O496" s="3658"/>
      <c r="P496" s="3658"/>
      <c r="Q496" s="3658"/>
      <c r="R496" s="3659"/>
    </row>
    <row r="497" spans="1:18" ht="205.5" customHeight="1">
      <c r="A497" s="2299"/>
      <c r="B497" s="2019" t="s">
        <v>1390</v>
      </c>
      <c r="C497" s="2299" t="s">
        <v>1292</v>
      </c>
      <c r="D497" s="2299" t="s">
        <v>1573</v>
      </c>
      <c r="E497" s="2036"/>
      <c r="F497" s="2036"/>
      <c r="G497" s="3657">
        <v>15500000</v>
      </c>
      <c r="H497" s="3658"/>
      <c r="I497" s="3658"/>
      <c r="J497" s="3658"/>
      <c r="K497" s="3658"/>
      <c r="L497" s="3658"/>
      <c r="M497" s="3658"/>
      <c r="N497" s="3658"/>
      <c r="O497" s="3658"/>
      <c r="P497" s="3658"/>
      <c r="Q497" s="3658"/>
      <c r="R497" s="3659"/>
    </row>
    <row r="498" spans="1:18" ht="207" customHeight="1">
      <c r="A498" s="2299"/>
      <c r="B498" s="2019" t="s">
        <v>1391</v>
      </c>
      <c r="C498" s="2299" t="s">
        <v>1292</v>
      </c>
      <c r="D498" s="2299" t="s">
        <v>1573</v>
      </c>
      <c r="E498" s="2036"/>
      <c r="F498" s="2036"/>
      <c r="G498" s="3657">
        <v>10065000</v>
      </c>
      <c r="H498" s="3658"/>
      <c r="I498" s="3658"/>
      <c r="J498" s="3658"/>
      <c r="K498" s="3658"/>
      <c r="L498" s="3658"/>
      <c r="M498" s="3658"/>
      <c r="N498" s="3658"/>
      <c r="O498" s="3658"/>
      <c r="P498" s="3658"/>
      <c r="Q498" s="3658"/>
      <c r="R498" s="3659"/>
    </row>
    <row r="499" spans="1:18" ht="207" customHeight="1">
      <c r="A499" s="2299"/>
      <c r="B499" s="2019" t="s">
        <v>1392</v>
      </c>
      <c r="C499" s="2299" t="s">
        <v>1292</v>
      </c>
      <c r="D499" s="2299" t="s">
        <v>1573</v>
      </c>
      <c r="E499" s="2036"/>
      <c r="F499" s="2036"/>
      <c r="G499" s="3657">
        <v>10950000</v>
      </c>
      <c r="H499" s="3658"/>
      <c r="I499" s="3658"/>
      <c r="J499" s="3658"/>
      <c r="K499" s="3658"/>
      <c r="L499" s="3658"/>
      <c r="M499" s="3658"/>
      <c r="N499" s="3658"/>
      <c r="O499" s="3658"/>
      <c r="P499" s="3658"/>
      <c r="Q499" s="3658"/>
      <c r="R499" s="3659"/>
    </row>
    <row r="500" spans="1:18" ht="207" customHeight="1">
      <c r="A500" s="2299"/>
      <c r="B500" s="2019" t="s">
        <v>1394</v>
      </c>
      <c r="C500" s="2299" t="s">
        <v>1292</v>
      </c>
      <c r="D500" s="2299" t="s">
        <v>1573</v>
      </c>
      <c r="E500" s="2036"/>
      <c r="F500" s="2036"/>
      <c r="G500" s="3657">
        <v>12200000</v>
      </c>
      <c r="H500" s="3658"/>
      <c r="I500" s="3658"/>
      <c r="J500" s="3658"/>
      <c r="K500" s="3658"/>
      <c r="L500" s="3658"/>
      <c r="M500" s="3658"/>
      <c r="N500" s="3658"/>
      <c r="O500" s="3658"/>
      <c r="P500" s="3658"/>
      <c r="Q500" s="3658"/>
      <c r="R500" s="3659"/>
    </row>
    <row r="501" spans="1:18" ht="207" customHeight="1">
      <c r="A501" s="2299"/>
      <c r="B501" s="2019" t="s">
        <v>1393</v>
      </c>
      <c r="C501" s="2299" t="s">
        <v>1292</v>
      </c>
      <c r="D501" s="2299" t="s">
        <v>1572</v>
      </c>
      <c r="E501" s="2036"/>
      <c r="F501" s="2036"/>
      <c r="G501" s="3657">
        <v>12800000</v>
      </c>
      <c r="H501" s="3658"/>
      <c r="I501" s="3658"/>
      <c r="J501" s="3658"/>
      <c r="K501" s="3658"/>
      <c r="L501" s="3658"/>
      <c r="M501" s="3658"/>
      <c r="N501" s="3658"/>
      <c r="O501" s="3658"/>
      <c r="P501" s="3658"/>
      <c r="Q501" s="3658"/>
      <c r="R501" s="3659"/>
    </row>
    <row r="502" spans="1:18" ht="207" customHeight="1">
      <c r="A502" s="2299"/>
      <c r="B502" s="2019" t="s">
        <v>1395</v>
      </c>
      <c r="C502" s="2299" t="s">
        <v>1292</v>
      </c>
      <c r="D502" s="2299" t="s">
        <v>1573</v>
      </c>
      <c r="E502" s="2036"/>
      <c r="F502" s="2036"/>
      <c r="G502" s="3657">
        <v>14080000</v>
      </c>
      <c r="H502" s="3658"/>
      <c r="I502" s="3658"/>
      <c r="J502" s="3658"/>
      <c r="K502" s="3658"/>
      <c r="L502" s="3658"/>
      <c r="M502" s="3658"/>
      <c r="N502" s="3658"/>
      <c r="O502" s="3658"/>
      <c r="P502" s="3658"/>
      <c r="Q502" s="3658"/>
      <c r="R502" s="3659"/>
    </row>
    <row r="503" spans="1:18" ht="207" customHeight="1">
      <c r="A503" s="2299"/>
      <c r="B503" s="2019" t="s">
        <v>1396</v>
      </c>
      <c r="C503" s="2299" t="s">
        <v>1292</v>
      </c>
      <c r="D503" s="2299" t="s">
        <v>1572</v>
      </c>
      <c r="E503" s="2036"/>
      <c r="F503" s="2036"/>
      <c r="G503" s="3657">
        <v>16350000</v>
      </c>
      <c r="H503" s="3658"/>
      <c r="I503" s="3658"/>
      <c r="J503" s="3658"/>
      <c r="K503" s="3658"/>
      <c r="L503" s="3658"/>
      <c r="M503" s="3658"/>
      <c r="N503" s="3658"/>
      <c r="O503" s="3658"/>
      <c r="P503" s="3658"/>
      <c r="Q503" s="3658"/>
      <c r="R503" s="3659"/>
    </row>
    <row r="504" spans="1:18" ht="207" customHeight="1">
      <c r="A504" s="2299"/>
      <c r="B504" s="2039" t="s">
        <v>1652</v>
      </c>
      <c r="C504" s="2299" t="s">
        <v>1292</v>
      </c>
      <c r="D504" s="2299" t="s">
        <v>1572</v>
      </c>
      <c r="E504" s="2036"/>
      <c r="F504" s="2036"/>
      <c r="G504" s="3657">
        <v>10065000</v>
      </c>
      <c r="H504" s="3658"/>
      <c r="I504" s="3658"/>
      <c r="J504" s="3658"/>
      <c r="K504" s="3658"/>
      <c r="L504" s="3658"/>
      <c r="M504" s="3658"/>
      <c r="N504" s="3658"/>
      <c r="O504" s="3658"/>
      <c r="P504" s="3658"/>
      <c r="Q504" s="3658"/>
      <c r="R504" s="3659"/>
    </row>
    <row r="505" spans="1:18" ht="177.75" customHeight="1">
      <c r="A505" s="2299">
        <v>16</v>
      </c>
      <c r="B505" s="2039" t="s">
        <v>1653</v>
      </c>
      <c r="C505" s="2299" t="s">
        <v>1292</v>
      </c>
      <c r="D505" s="2299" t="s">
        <v>1572</v>
      </c>
      <c r="E505" s="2036"/>
      <c r="F505" s="2036"/>
      <c r="G505" s="3657">
        <v>11000000</v>
      </c>
      <c r="H505" s="3658"/>
      <c r="I505" s="3658"/>
      <c r="J505" s="3658"/>
      <c r="K505" s="3658"/>
      <c r="L505" s="3658"/>
      <c r="M505" s="3658"/>
      <c r="N505" s="3658"/>
      <c r="O505" s="3658"/>
      <c r="P505" s="3658"/>
      <c r="Q505" s="3658"/>
      <c r="R505" s="3659"/>
    </row>
    <row r="506" spans="1:18" ht="177.75" customHeight="1">
      <c r="A506" s="2299"/>
      <c r="B506" s="2039" t="s">
        <v>1654</v>
      </c>
      <c r="C506" s="2299" t="s">
        <v>1292</v>
      </c>
      <c r="D506" s="2299" t="s">
        <v>1572</v>
      </c>
      <c r="E506" s="2036"/>
      <c r="F506" s="2036"/>
      <c r="G506" s="3657">
        <v>12500000</v>
      </c>
      <c r="H506" s="3658"/>
      <c r="I506" s="3658"/>
      <c r="J506" s="3658"/>
      <c r="K506" s="3658"/>
      <c r="L506" s="3658"/>
      <c r="M506" s="3658"/>
      <c r="N506" s="3658"/>
      <c r="O506" s="3658"/>
      <c r="P506" s="3658"/>
      <c r="Q506" s="3658"/>
      <c r="R506" s="3659"/>
    </row>
    <row r="507" spans="1:18" ht="177.75" customHeight="1">
      <c r="A507" s="2299"/>
      <c r="B507" s="2039" t="s">
        <v>1655</v>
      </c>
      <c r="C507" s="2299" t="s">
        <v>1292</v>
      </c>
      <c r="D507" s="2299" t="s">
        <v>1572</v>
      </c>
      <c r="E507" s="2036"/>
      <c r="F507" s="2036"/>
      <c r="G507" s="3657">
        <v>13500000</v>
      </c>
      <c r="H507" s="3658"/>
      <c r="I507" s="3658"/>
      <c r="J507" s="3658"/>
      <c r="K507" s="3658"/>
      <c r="L507" s="3658"/>
      <c r="M507" s="3658"/>
      <c r="N507" s="3658"/>
      <c r="O507" s="3658"/>
      <c r="P507" s="3658"/>
      <c r="Q507" s="3658"/>
      <c r="R507" s="3659"/>
    </row>
    <row r="508" spans="1:18" ht="177.75" customHeight="1">
      <c r="A508" s="2299"/>
      <c r="B508" s="2039" t="s">
        <v>1819</v>
      </c>
      <c r="C508" s="2299" t="s">
        <v>1292</v>
      </c>
      <c r="D508" s="2299" t="s">
        <v>1572</v>
      </c>
      <c r="E508" s="2036"/>
      <c r="F508" s="2036"/>
      <c r="G508" s="3657">
        <v>14500000</v>
      </c>
      <c r="H508" s="3658"/>
      <c r="I508" s="3658"/>
      <c r="J508" s="3658"/>
      <c r="K508" s="3658"/>
      <c r="L508" s="3658"/>
      <c r="M508" s="3658"/>
      <c r="N508" s="3658"/>
      <c r="O508" s="3658"/>
      <c r="P508" s="3658"/>
      <c r="Q508" s="3658"/>
      <c r="R508" s="3659"/>
    </row>
    <row r="509" spans="1:18" ht="177.75" customHeight="1">
      <c r="A509" s="2299"/>
      <c r="B509" s="2039" t="s">
        <v>1824</v>
      </c>
      <c r="C509" s="2299" t="s">
        <v>1292</v>
      </c>
      <c r="D509" s="2299" t="s">
        <v>1572</v>
      </c>
      <c r="E509" s="2036"/>
      <c r="F509" s="2036"/>
      <c r="G509" s="3657">
        <v>16800000</v>
      </c>
      <c r="H509" s="3658"/>
      <c r="I509" s="3658"/>
      <c r="J509" s="3658"/>
      <c r="K509" s="3658"/>
      <c r="L509" s="3658"/>
      <c r="M509" s="3658"/>
      <c r="N509" s="3658"/>
      <c r="O509" s="3658"/>
      <c r="P509" s="3658"/>
      <c r="Q509" s="3658"/>
      <c r="R509" s="3659"/>
    </row>
    <row r="510" spans="1:18" ht="177.75" customHeight="1">
      <c r="A510" s="2299"/>
      <c r="B510" s="2040" t="s">
        <v>1656</v>
      </c>
      <c r="C510" s="2299" t="s">
        <v>1292</v>
      </c>
      <c r="D510" s="2299" t="s">
        <v>1572</v>
      </c>
      <c r="E510" s="2036"/>
      <c r="F510" s="2036"/>
      <c r="G510" s="3657">
        <v>7500000</v>
      </c>
      <c r="H510" s="3658"/>
      <c r="I510" s="3658"/>
      <c r="J510" s="3658"/>
      <c r="K510" s="3658"/>
      <c r="L510" s="3658"/>
      <c r="M510" s="3658"/>
      <c r="N510" s="3658"/>
      <c r="O510" s="3658"/>
      <c r="P510" s="3658"/>
      <c r="Q510" s="3658"/>
      <c r="R510" s="3659"/>
    </row>
    <row r="511" spans="1:18" ht="153.75" customHeight="1">
      <c r="A511" s="2299"/>
      <c r="B511" s="2040" t="s">
        <v>1657</v>
      </c>
      <c r="C511" s="2299" t="s">
        <v>1292</v>
      </c>
      <c r="D511" s="2299" t="s">
        <v>1572</v>
      </c>
      <c r="E511" s="2036"/>
      <c r="F511" s="2036"/>
      <c r="G511" s="3657">
        <v>8200000</v>
      </c>
      <c r="H511" s="3658"/>
      <c r="I511" s="3658"/>
      <c r="J511" s="3658"/>
      <c r="K511" s="3658"/>
      <c r="L511" s="3658"/>
      <c r="M511" s="3658"/>
      <c r="N511" s="3658"/>
      <c r="O511" s="3658"/>
      <c r="P511" s="3658"/>
      <c r="Q511" s="3658"/>
      <c r="R511" s="3659"/>
    </row>
    <row r="512" spans="1:18" ht="153.75" customHeight="1">
      <c r="A512" s="2299"/>
      <c r="B512" s="2040" t="s">
        <v>1658</v>
      </c>
      <c r="C512" s="2299" t="s">
        <v>1292</v>
      </c>
      <c r="D512" s="2299" t="s">
        <v>1572</v>
      </c>
      <c r="E512" s="2036"/>
      <c r="F512" s="2036"/>
      <c r="G512" s="3657">
        <v>8800000</v>
      </c>
      <c r="H512" s="3658"/>
      <c r="I512" s="3658"/>
      <c r="J512" s="3658"/>
      <c r="K512" s="3658"/>
      <c r="L512" s="3658"/>
      <c r="M512" s="3658"/>
      <c r="N512" s="3658"/>
      <c r="O512" s="3658"/>
      <c r="P512" s="3658"/>
      <c r="Q512" s="3658"/>
      <c r="R512" s="3659"/>
    </row>
    <row r="513" spans="1:18" ht="153.75" customHeight="1">
      <c r="A513" s="2299"/>
      <c r="B513" s="2040" t="s">
        <v>1659</v>
      </c>
      <c r="C513" s="2299" t="s">
        <v>1292</v>
      </c>
      <c r="D513" s="2299" t="s">
        <v>1572</v>
      </c>
      <c r="E513" s="2036"/>
      <c r="F513" s="2036"/>
      <c r="G513" s="3657">
        <v>9300000</v>
      </c>
      <c r="H513" s="3658"/>
      <c r="I513" s="3658"/>
      <c r="J513" s="3658"/>
      <c r="K513" s="3658"/>
      <c r="L513" s="3658"/>
      <c r="M513" s="3658"/>
      <c r="N513" s="3658"/>
      <c r="O513" s="3658"/>
      <c r="P513" s="3658"/>
      <c r="Q513" s="3658"/>
      <c r="R513" s="3659"/>
    </row>
    <row r="514" spans="1:18" ht="153.75" customHeight="1">
      <c r="A514" s="2299">
        <v>28</v>
      </c>
      <c r="B514" s="2019" t="s">
        <v>1409</v>
      </c>
      <c r="C514" s="2299" t="s">
        <v>1292</v>
      </c>
      <c r="D514" s="2299" t="s">
        <v>1572</v>
      </c>
      <c r="E514" s="2036"/>
      <c r="F514" s="2036"/>
      <c r="G514" s="3657">
        <v>24000000</v>
      </c>
      <c r="H514" s="3658"/>
      <c r="I514" s="3658"/>
      <c r="J514" s="3658"/>
      <c r="K514" s="3658"/>
      <c r="L514" s="3658"/>
      <c r="M514" s="3658"/>
      <c r="N514" s="3658"/>
      <c r="O514" s="3658"/>
      <c r="P514" s="3658"/>
      <c r="Q514" s="3658"/>
      <c r="R514" s="3659"/>
    </row>
    <row r="515" spans="1:18" ht="153.75" customHeight="1">
      <c r="A515" s="2299"/>
      <c r="B515" s="2019" t="s">
        <v>1410</v>
      </c>
      <c r="C515" s="2299" t="s">
        <v>1292</v>
      </c>
      <c r="D515" s="2299" t="s">
        <v>1572</v>
      </c>
      <c r="E515" s="2036"/>
      <c r="F515" s="2036"/>
      <c r="G515" s="3657">
        <v>29500000</v>
      </c>
      <c r="H515" s="3658"/>
      <c r="I515" s="3658"/>
      <c r="J515" s="3658"/>
      <c r="K515" s="3658"/>
      <c r="L515" s="3658"/>
      <c r="M515" s="3658"/>
      <c r="N515" s="3658"/>
      <c r="O515" s="3658"/>
      <c r="P515" s="3658"/>
      <c r="Q515" s="3658"/>
      <c r="R515" s="3659"/>
    </row>
    <row r="516" spans="1:18" ht="185.25" customHeight="1">
      <c r="A516" s="2299"/>
      <c r="B516" s="2019" t="s">
        <v>1411</v>
      </c>
      <c r="C516" s="2299" t="s">
        <v>1292</v>
      </c>
      <c r="D516" s="2299" t="s">
        <v>1572</v>
      </c>
      <c r="E516" s="2036"/>
      <c r="F516" s="2036"/>
      <c r="G516" s="3657">
        <v>36200000</v>
      </c>
      <c r="H516" s="3658"/>
      <c r="I516" s="3658"/>
      <c r="J516" s="3658"/>
      <c r="K516" s="3658"/>
      <c r="L516" s="3658"/>
      <c r="M516" s="3658"/>
      <c r="N516" s="3658"/>
      <c r="O516" s="3658"/>
      <c r="P516" s="3658"/>
      <c r="Q516" s="3658"/>
      <c r="R516" s="3659"/>
    </row>
    <row r="517" spans="1:18" ht="185.25" customHeight="1">
      <c r="A517" s="2299">
        <v>31</v>
      </c>
      <c r="B517" s="2019" t="s">
        <v>1412</v>
      </c>
      <c r="C517" s="2299" t="s">
        <v>1292</v>
      </c>
      <c r="D517" s="2299" t="s">
        <v>1572</v>
      </c>
      <c r="E517" s="2036"/>
      <c r="F517" s="2036"/>
      <c r="G517" s="3657">
        <v>37350000</v>
      </c>
      <c r="H517" s="3658"/>
      <c r="I517" s="3658"/>
      <c r="J517" s="3658"/>
      <c r="K517" s="3658"/>
      <c r="L517" s="3658"/>
      <c r="M517" s="3658"/>
      <c r="N517" s="3658"/>
      <c r="O517" s="3658"/>
      <c r="P517" s="3658"/>
      <c r="Q517" s="3658"/>
      <c r="R517" s="3659"/>
    </row>
    <row r="518" spans="1:18" ht="277.5" customHeight="1">
      <c r="A518" s="2299"/>
      <c r="B518" s="2019" t="s">
        <v>1413</v>
      </c>
      <c r="C518" s="2299" t="s">
        <v>1292</v>
      </c>
      <c r="D518" s="2299" t="s">
        <v>1572</v>
      </c>
      <c r="E518" s="2036"/>
      <c r="F518" s="2036"/>
      <c r="G518" s="3657">
        <v>15700000</v>
      </c>
      <c r="H518" s="3658"/>
      <c r="I518" s="3658"/>
      <c r="J518" s="3658"/>
      <c r="K518" s="3658"/>
      <c r="L518" s="3658"/>
      <c r="M518" s="3658"/>
      <c r="N518" s="3658"/>
      <c r="O518" s="3658"/>
      <c r="P518" s="3658"/>
      <c r="Q518" s="3658"/>
      <c r="R518" s="3659"/>
    </row>
    <row r="519" spans="1:18" ht="277.5" customHeight="1">
      <c r="A519" s="2299">
        <v>33</v>
      </c>
      <c r="B519" s="2019" t="s">
        <v>1414</v>
      </c>
      <c r="C519" s="2299" t="s">
        <v>1292</v>
      </c>
      <c r="D519" s="2299" t="s">
        <v>1572</v>
      </c>
      <c r="E519" s="2036"/>
      <c r="F519" s="2036"/>
      <c r="G519" s="3657">
        <v>19750000</v>
      </c>
      <c r="H519" s="3658"/>
      <c r="I519" s="3658"/>
      <c r="J519" s="3658"/>
      <c r="K519" s="3658"/>
      <c r="L519" s="3658"/>
      <c r="M519" s="3658"/>
      <c r="N519" s="3658"/>
      <c r="O519" s="3658"/>
      <c r="P519" s="3658"/>
      <c r="Q519" s="3658"/>
      <c r="R519" s="3659"/>
    </row>
    <row r="520" spans="1:18" ht="277.5" customHeight="1">
      <c r="A520" s="2299">
        <v>34</v>
      </c>
      <c r="B520" s="2019" t="s">
        <v>1415</v>
      </c>
      <c r="C520" s="2299" t="s">
        <v>1292</v>
      </c>
      <c r="D520" s="2299" t="s">
        <v>1572</v>
      </c>
      <c r="E520" s="2036"/>
      <c r="F520" s="2036"/>
      <c r="G520" s="3657">
        <v>20350000</v>
      </c>
      <c r="H520" s="3658"/>
      <c r="I520" s="3658"/>
      <c r="J520" s="3658"/>
      <c r="K520" s="3658"/>
      <c r="L520" s="3658"/>
      <c r="M520" s="3658"/>
      <c r="N520" s="3658"/>
      <c r="O520" s="3658"/>
      <c r="P520" s="3658"/>
      <c r="Q520" s="3658"/>
      <c r="R520" s="3659"/>
    </row>
    <row r="521" spans="1:18" ht="277.5" customHeight="1">
      <c r="A521" s="2299"/>
      <c r="B521" s="2019" t="s">
        <v>1416</v>
      </c>
      <c r="C521" s="2299" t="s">
        <v>1292</v>
      </c>
      <c r="D521" s="2299" t="s">
        <v>1572</v>
      </c>
      <c r="E521" s="2036"/>
      <c r="F521" s="2036"/>
      <c r="G521" s="3657">
        <v>22350000</v>
      </c>
      <c r="H521" s="3658"/>
      <c r="I521" s="3658"/>
      <c r="J521" s="3658"/>
      <c r="K521" s="3658"/>
      <c r="L521" s="3658"/>
      <c r="M521" s="3658"/>
      <c r="N521" s="3658"/>
      <c r="O521" s="3658"/>
      <c r="P521" s="3658"/>
      <c r="Q521" s="3658"/>
      <c r="R521" s="3659"/>
    </row>
    <row r="522" spans="1:18" s="2326" customFormat="1" ht="52.5" customHeight="1">
      <c r="A522" s="2325">
        <v>3</v>
      </c>
      <c r="B522" s="3709" t="s">
        <v>3088</v>
      </c>
      <c r="C522" s="3709"/>
      <c r="D522" s="3709"/>
      <c r="E522" s="3709"/>
      <c r="F522" s="3709"/>
      <c r="G522" s="3709"/>
      <c r="H522" s="3709"/>
      <c r="I522" s="3709"/>
      <c r="J522" s="3709"/>
      <c r="K522" s="3709"/>
      <c r="L522" s="3709"/>
      <c r="M522" s="3709"/>
      <c r="N522" s="3709"/>
      <c r="O522" s="3709"/>
      <c r="P522" s="3709"/>
      <c r="Q522" s="3709"/>
      <c r="R522" s="3709"/>
    </row>
    <row r="523" spans="1:18" ht="52.5" customHeight="1">
      <c r="A523" s="2299"/>
      <c r="B523" s="3622" t="s">
        <v>1503</v>
      </c>
      <c r="C523" s="3622"/>
      <c r="D523" s="2043"/>
      <c r="E523" s="2041"/>
      <c r="F523" s="2041"/>
      <c r="G523" s="2301"/>
      <c r="H523" s="2034"/>
      <c r="I523" s="2301"/>
      <c r="J523" s="2301"/>
      <c r="K523" s="2034"/>
      <c r="L523" s="2044"/>
      <c r="M523" s="2301"/>
      <c r="N523" s="2034"/>
      <c r="O523" s="2034"/>
      <c r="P523" s="2034"/>
      <c r="Q523" s="2034"/>
      <c r="R523" s="2034"/>
    </row>
    <row r="524" spans="1:18" ht="52.5" customHeight="1">
      <c r="A524" s="2299"/>
      <c r="B524" s="2019" t="s">
        <v>1504</v>
      </c>
      <c r="C524" s="2299" t="s">
        <v>178</v>
      </c>
      <c r="D524" s="3615" t="s">
        <v>177</v>
      </c>
      <c r="E524" s="2034"/>
      <c r="F524" s="2034"/>
      <c r="G524" s="3657">
        <v>2450</v>
      </c>
      <c r="H524" s="3658"/>
      <c r="I524" s="3658"/>
      <c r="J524" s="3658"/>
      <c r="K524" s="3658"/>
      <c r="L524" s="3658"/>
      <c r="M524" s="3658"/>
      <c r="N524" s="3658"/>
      <c r="O524" s="3658"/>
      <c r="P524" s="3658"/>
      <c r="Q524" s="3658"/>
      <c r="R524" s="3659"/>
    </row>
    <row r="525" spans="1:18" ht="52.5" customHeight="1">
      <c r="A525" s="2299"/>
      <c r="B525" s="2019" t="s">
        <v>1505</v>
      </c>
      <c r="C525" s="2299" t="s">
        <v>178</v>
      </c>
      <c r="D525" s="3615"/>
      <c r="E525" s="2034"/>
      <c r="F525" s="2034"/>
      <c r="G525" s="3657">
        <v>4070</v>
      </c>
      <c r="H525" s="3658"/>
      <c r="I525" s="3658"/>
      <c r="J525" s="3658"/>
      <c r="K525" s="3658"/>
      <c r="L525" s="3658"/>
      <c r="M525" s="3658"/>
      <c r="N525" s="3658"/>
      <c r="O525" s="3658"/>
      <c r="P525" s="3658"/>
      <c r="Q525" s="3658"/>
      <c r="R525" s="3659"/>
    </row>
    <row r="526" spans="1:18" ht="52.5" customHeight="1">
      <c r="A526" s="2299"/>
      <c r="B526" s="2298" t="s">
        <v>1511</v>
      </c>
      <c r="C526" s="2299"/>
      <c r="D526" s="3615"/>
      <c r="E526" s="2046"/>
      <c r="F526" s="2046"/>
      <c r="G526" s="2046"/>
      <c r="H526" s="2046"/>
      <c r="I526" s="2046"/>
      <c r="J526" s="2046"/>
      <c r="K526" s="2034"/>
      <c r="L526" s="2048"/>
      <c r="M526" s="2021"/>
      <c r="N526" s="2046"/>
      <c r="O526" s="2046"/>
      <c r="P526" s="2046"/>
      <c r="Q526" s="2046"/>
      <c r="R526" s="2046"/>
    </row>
    <row r="527" spans="1:18" ht="52.5" customHeight="1">
      <c r="A527" s="2299"/>
      <c r="B527" s="2019" t="s">
        <v>1506</v>
      </c>
      <c r="C527" s="2299" t="s">
        <v>178</v>
      </c>
      <c r="D527" s="3615" t="s">
        <v>1564</v>
      </c>
      <c r="E527" s="2046"/>
      <c r="F527" s="2046"/>
      <c r="G527" s="3657">
        <v>4660</v>
      </c>
      <c r="H527" s="3658"/>
      <c r="I527" s="3658"/>
      <c r="J527" s="3658"/>
      <c r="K527" s="3658"/>
      <c r="L527" s="3658"/>
      <c r="M527" s="3658"/>
      <c r="N527" s="3658"/>
      <c r="O527" s="3658"/>
      <c r="P527" s="3658"/>
      <c r="Q527" s="3658"/>
      <c r="R527" s="3659"/>
    </row>
    <row r="528" spans="1:18" ht="52.5" customHeight="1">
      <c r="A528" s="2299"/>
      <c r="B528" s="2019" t="s">
        <v>1507</v>
      </c>
      <c r="C528" s="2299" t="s">
        <v>178</v>
      </c>
      <c r="D528" s="3615"/>
      <c r="E528" s="2046"/>
      <c r="F528" s="2046"/>
      <c r="G528" s="3657">
        <v>6570</v>
      </c>
      <c r="H528" s="3658"/>
      <c r="I528" s="3658"/>
      <c r="J528" s="3658"/>
      <c r="K528" s="3658"/>
      <c r="L528" s="3658"/>
      <c r="M528" s="3658"/>
      <c r="N528" s="3658"/>
      <c r="O528" s="3658"/>
      <c r="P528" s="3658"/>
      <c r="Q528" s="3658"/>
      <c r="R528" s="3659"/>
    </row>
    <row r="529" spans="1:18" ht="52.5" customHeight="1">
      <c r="A529" s="2299"/>
      <c r="B529" s="2019" t="s">
        <v>180</v>
      </c>
      <c r="C529" s="2299" t="s">
        <v>178</v>
      </c>
      <c r="D529" s="3615"/>
      <c r="E529" s="2046"/>
      <c r="F529" s="2046"/>
      <c r="G529" s="3657">
        <v>8430</v>
      </c>
      <c r="H529" s="3658"/>
      <c r="I529" s="3658"/>
      <c r="J529" s="3658"/>
      <c r="K529" s="3658"/>
      <c r="L529" s="3658"/>
      <c r="M529" s="3658"/>
      <c r="N529" s="3658"/>
      <c r="O529" s="3658"/>
      <c r="P529" s="3658"/>
      <c r="Q529" s="3658"/>
      <c r="R529" s="3659"/>
    </row>
    <row r="530" spans="1:18" ht="52.5" customHeight="1">
      <c r="A530" s="2299"/>
      <c r="B530" s="2019" t="s">
        <v>1508</v>
      </c>
      <c r="C530" s="2299" t="s">
        <v>178</v>
      </c>
      <c r="D530" s="3615"/>
      <c r="E530" s="2046"/>
      <c r="F530" s="2046"/>
      <c r="G530" s="3657">
        <v>12000</v>
      </c>
      <c r="H530" s="3658"/>
      <c r="I530" s="3658"/>
      <c r="J530" s="3658"/>
      <c r="K530" s="3658"/>
      <c r="L530" s="3658"/>
      <c r="M530" s="3658"/>
      <c r="N530" s="3658"/>
      <c r="O530" s="3658"/>
      <c r="P530" s="3658"/>
      <c r="Q530" s="3658"/>
      <c r="R530" s="3659"/>
    </row>
    <row r="531" spans="1:18" ht="52.5" customHeight="1">
      <c r="A531" s="2299"/>
      <c r="B531" s="2019" t="s">
        <v>732</v>
      </c>
      <c r="C531" s="2299" t="s">
        <v>178</v>
      </c>
      <c r="D531" s="3615"/>
      <c r="E531" s="2046"/>
      <c r="F531" s="2046"/>
      <c r="G531" s="3657">
        <v>19460</v>
      </c>
      <c r="H531" s="3658"/>
      <c r="I531" s="3658"/>
      <c r="J531" s="3658"/>
      <c r="K531" s="3658"/>
      <c r="L531" s="3658"/>
      <c r="M531" s="3658"/>
      <c r="N531" s="3658"/>
      <c r="O531" s="3658"/>
      <c r="P531" s="3658"/>
      <c r="Q531" s="3658"/>
      <c r="R531" s="3659"/>
    </row>
    <row r="532" spans="1:18" ht="52.5" customHeight="1">
      <c r="A532" s="2299"/>
      <c r="B532" s="3616" t="s">
        <v>1512</v>
      </c>
      <c r="C532" s="3616"/>
      <c r="D532" s="3616"/>
      <c r="E532" s="2046"/>
      <c r="F532" s="2046"/>
      <c r="G532" s="2046"/>
      <c r="H532" s="2046"/>
      <c r="I532" s="2046"/>
      <c r="J532" s="2046"/>
      <c r="K532" s="2046"/>
      <c r="L532" s="2048"/>
      <c r="M532" s="2021"/>
      <c r="N532" s="2046"/>
      <c r="O532" s="2046"/>
      <c r="P532" s="2046"/>
      <c r="Q532" s="2046"/>
      <c r="R532" s="2046"/>
    </row>
    <row r="533" spans="1:18" ht="52.5" customHeight="1">
      <c r="A533" s="2299"/>
      <c r="B533" s="2019" t="s">
        <v>183</v>
      </c>
      <c r="C533" s="2299" t="s">
        <v>178</v>
      </c>
      <c r="D533" s="3615" t="s">
        <v>182</v>
      </c>
      <c r="E533" s="2046"/>
      <c r="F533" s="2046"/>
      <c r="G533" s="3657">
        <v>9680</v>
      </c>
      <c r="H533" s="3658"/>
      <c r="I533" s="3658"/>
      <c r="J533" s="3658"/>
      <c r="K533" s="3658"/>
      <c r="L533" s="3658"/>
      <c r="M533" s="3658"/>
      <c r="N533" s="3658"/>
      <c r="O533" s="3658"/>
      <c r="P533" s="3658"/>
      <c r="Q533" s="3658"/>
      <c r="R533" s="3659"/>
    </row>
    <row r="534" spans="1:18" ht="52.5" customHeight="1">
      <c r="A534" s="2299"/>
      <c r="B534" s="2019" t="s">
        <v>184</v>
      </c>
      <c r="C534" s="2299" t="s">
        <v>178</v>
      </c>
      <c r="D534" s="3615"/>
      <c r="E534" s="2046"/>
      <c r="F534" s="2046"/>
      <c r="G534" s="3657">
        <v>13640</v>
      </c>
      <c r="H534" s="3658"/>
      <c r="I534" s="3658"/>
      <c r="J534" s="3658"/>
      <c r="K534" s="3658"/>
      <c r="L534" s="3658"/>
      <c r="M534" s="3658"/>
      <c r="N534" s="3658"/>
      <c r="O534" s="3658"/>
      <c r="P534" s="3658"/>
      <c r="Q534" s="3658"/>
      <c r="R534" s="3659"/>
    </row>
    <row r="535" spans="1:18" ht="52.5" customHeight="1">
      <c r="A535" s="2299"/>
      <c r="B535" s="2019" t="s">
        <v>185</v>
      </c>
      <c r="C535" s="2299" t="s">
        <v>178</v>
      </c>
      <c r="D535" s="3615"/>
      <c r="E535" s="2046"/>
      <c r="F535" s="2046"/>
      <c r="G535" s="3657">
        <v>49610</v>
      </c>
      <c r="H535" s="3658"/>
      <c r="I535" s="3658"/>
      <c r="J535" s="3658"/>
      <c r="K535" s="3658"/>
      <c r="L535" s="3658"/>
      <c r="M535" s="3658"/>
      <c r="N535" s="3658"/>
      <c r="O535" s="3658"/>
      <c r="P535" s="3658"/>
      <c r="Q535" s="3658"/>
      <c r="R535" s="3659"/>
    </row>
    <row r="536" spans="1:18" ht="52.5" customHeight="1">
      <c r="A536" s="2299"/>
      <c r="B536" s="2298" t="s">
        <v>186</v>
      </c>
      <c r="C536" s="2299"/>
      <c r="D536" s="2049"/>
      <c r="E536" s="2046"/>
      <c r="F536" s="2046"/>
      <c r="G536" s="2046"/>
      <c r="H536" s="2046"/>
      <c r="I536" s="2046"/>
      <c r="J536" s="2046"/>
      <c r="K536" s="2046"/>
      <c r="L536" s="2048"/>
      <c r="M536" s="2021"/>
      <c r="N536" s="2046"/>
      <c r="O536" s="2046"/>
      <c r="P536" s="2046"/>
      <c r="Q536" s="2046"/>
      <c r="R536" s="2046"/>
    </row>
    <row r="537" spans="1:18" ht="52.5" customHeight="1">
      <c r="A537" s="2299"/>
      <c r="B537" s="2019" t="s">
        <v>187</v>
      </c>
      <c r="C537" s="2299" t="s">
        <v>188</v>
      </c>
      <c r="D537" s="3615" t="s">
        <v>1565</v>
      </c>
      <c r="E537" s="2046"/>
      <c r="F537" s="2046"/>
      <c r="G537" s="3657">
        <v>20420</v>
      </c>
      <c r="H537" s="3658"/>
      <c r="I537" s="3658"/>
      <c r="J537" s="3658"/>
      <c r="K537" s="3658"/>
      <c r="L537" s="3658"/>
      <c r="M537" s="3658"/>
      <c r="N537" s="3658"/>
      <c r="O537" s="3658"/>
      <c r="P537" s="3658"/>
      <c r="Q537" s="3658"/>
      <c r="R537" s="3659"/>
    </row>
    <row r="538" spans="1:18" ht="52.5" customHeight="1">
      <c r="A538" s="2299"/>
      <c r="B538" s="2019" t="s">
        <v>189</v>
      </c>
      <c r="C538" s="2299" t="s">
        <v>188</v>
      </c>
      <c r="D538" s="3615"/>
      <c r="E538" s="2046"/>
      <c r="F538" s="2046"/>
      <c r="G538" s="3657">
        <v>23700</v>
      </c>
      <c r="H538" s="3658"/>
      <c r="I538" s="3658"/>
      <c r="J538" s="3658"/>
      <c r="K538" s="3658"/>
      <c r="L538" s="3658"/>
      <c r="M538" s="3658"/>
      <c r="N538" s="3658"/>
      <c r="O538" s="3658"/>
      <c r="P538" s="3658"/>
      <c r="Q538" s="3658"/>
      <c r="R538" s="3659"/>
    </row>
    <row r="539" spans="1:18" ht="52.5" customHeight="1">
      <c r="A539" s="2299"/>
      <c r="B539" s="2019" t="s">
        <v>1509</v>
      </c>
      <c r="C539" s="2299" t="s">
        <v>190</v>
      </c>
      <c r="D539" s="3615"/>
      <c r="E539" s="2046"/>
      <c r="F539" s="2046"/>
      <c r="G539" s="3657">
        <v>190880</v>
      </c>
      <c r="H539" s="3658"/>
      <c r="I539" s="3658"/>
      <c r="J539" s="3658"/>
      <c r="K539" s="3658"/>
      <c r="L539" s="3658"/>
      <c r="M539" s="3658"/>
      <c r="N539" s="3658"/>
      <c r="O539" s="3658"/>
      <c r="P539" s="3658"/>
      <c r="Q539" s="3658"/>
      <c r="R539" s="3659"/>
    </row>
    <row r="540" spans="1:18" ht="52.5" customHeight="1">
      <c r="A540" s="2050"/>
      <c r="B540" s="2019" t="s">
        <v>1510</v>
      </c>
      <c r="C540" s="2299" t="s">
        <v>190</v>
      </c>
      <c r="D540" s="3615"/>
      <c r="E540" s="2046"/>
      <c r="F540" s="2046"/>
      <c r="G540" s="3657">
        <v>265100</v>
      </c>
      <c r="H540" s="3658"/>
      <c r="I540" s="3658"/>
      <c r="J540" s="3658"/>
      <c r="K540" s="3658"/>
      <c r="L540" s="3658"/>
      <c r="M540" s="3658"/>
      <c r="N540" s="3658"/>
      <c r="O540" s="3658"/>
      <c r="P540" s="3658"/>
      <c r="Q540" s="3658"/>
      <c r="R540" s="3659"/>
    </row>
    <row r="541" spans="1:18" ht="38.25" customHeight="1">
      <c r="A541" s="2051">
        <v>4</v>
      </c>
      <c r="B541" s="3604" t="s">
        <v>2401</v>
      </c>
      <c r="C541" s="3604"/>
      <c r="D541" s="3604"/>
      <c r="E541" s="3604"/>
      <c r="F541" s="3604"/>
      <c r="G541" s="3604"/>
      <c r="H541" s="3604"/>
      <c r="I541" s="3604"/>
      <c r="J541" s="3604"/>
      <c r="K541" s="3604"/>
      <c r="L541" s="3604"/>
      <c r="M541" s="3604"/>
      <c r="N541" s="3604"/>
      <c r="O541" s="3604"/>
      <c r="P541" s="3604"/>
      <c r="Q541" s="3604"/>
      <c r="R541" s="3604"/>
    </row>
    <row r="542" spans="1:18" ht="27.75" customHeight="1">
      <c r="A542" s="2051" t="s">
        <v>1623</v>
      </c>
      <c r="B542" s="3609" t="s">
        <v>1984</v>
      </c>
      <c r="C542" s="3609"/>
      <c r="D542" s="3609"/>
      <c r="E542" s="3609"/>
      <c r="F542" s="3609"/>
      <c r="G542" s="3609"/>
      <c r="H542" s="3609"/>
      <c r="I542" s="3609"/>
      <c r="J542" s="3609"/>
      <c r="K542" s="3609"/>
      <c r="L542" s="3609"/>
      <c r="M542" s="3609"/>
      <c r="N542" s="3609"/>
      <c r="O542" s="3609"/>
      <c r="P542" s="3609"/>
      <c r="Q542" s="3609"/>
      <c r="R542" s="3609"/>
    </row>
    <row r="543" spans="1:18" ht="88.5" customHeight="1">
      <c r="A543" s="2050"/>
      <c r="B543" s="2052" t="s">
        <v>1983</v>
      </c>
      <c r="C543" s="2299" t="s">
        <v>1292</v>
      </c>
      <c r="D543" s="2300"/>
      <c r="E543" s="2300"/>
      <c r="F543" s="2300"/>
      <c r="G543" s="3657">
        <v>1920000</v>
      </c>
      <c r="H543" s="3658"/>
      <c r="I543" s="3658"/>
      <c r="J543" s="3658"/>
      <c r="K543" s="3658"/>
      <c r="L543" s="3658"/>
      <c r="M543" s="3658"/>
      <c r="N543" s="3658"/>
      <c r="O543" s="3658"/>
      <c r="P543" s="3658"/>
      <c r="Q543" s="3658"/>
      <c r="R543" s="3659"/>
    </row>
    <row r="544" spans="1:18" ht="88.5" customHeight="1">
      <c r="A544" s="2050"/>
      <c r="B544" s="2052" t="s">
        <v>1983</v>
      </c>
      <c r="C544" s="2299" t="s">
        <v>1292</v>
      </c>
      <c r="D544" s="2300"/>
      <c r="E544" s="2300"/>
      <c r="F544" s="2300"/>
      <c r="G544" s="3657">
        <v>2560000</v>
      </c>
      <c r="H544" s="3658"/>
      <c r="I544" s="3658"/>
      <c r="J544" s="3658"/>
      <c r="K544" s="3658"/>
      <c r="L544" s="3658"/>
      <c r="M544" s="3658"/>
      <c r="N544" s="3658"/>
      <c r="O544" s="3658"/>
      <c r="P544" s="3658"/>
      <c r="Q544" s="3658"/>
      <c r="R544" s="3659"/>
    </row>
    <row r="545" spans="1:18" ht="88.5" customHeight="1">
      <c r="A545" s="2050"/>
      <c r="B545" s="2054" t="s">
        <v>2066</v>
      </c>
      <c r="C545" s="2299" t="s">
        <v>1292</v>
      </c>
      <c r="D545" s="2300"/>
      <c r="E545" s="2300"/>
      <c r="F545" s="2300"/>
      <c r="G545" s="3657">
        <v>3700000</v>
      </c>
      <c r="H545" s="3658"/>
      <c r="I545" s="3658"/>
      <c r="J545" s="3658"/>
      <c r="K545" s="3658"/>
      <c r="L545" s="3658"/>
      <c r="M545" s="3658"/>
      <c r="N545" s="3658"/>
      <c r="O545" s="3658"/>
      <c r="P545" s="3658"/>
      <c r="Q545" s="3658"/>
      <c r="R545" s="3659"/>
    </row>
    <row r="546" spans="1:18" ht="88.5" customHeight="1">
      <c r="A546" s="2050"/>
      <c r="B546" s="2054" t="s">
        <v>2067</v>
      </c>
      <c r="C546" s="2299" t="s">
        <v>1292</v>
      </c>
      <c r="D546" s="2300"/>
      <c r="E546" s="2300"/>
      <c r="F546" s="2300"/>
      <c r="G546" s="3657">
        <v>4600000</v>
      </c>
      <c r="H546" s="3658"/>
      <c r="I546" s="3658"/>
      <c r="J546" s="3658"/>
      <c r="K546" s="3658"/>
      <c r="L546" s="3658"/>
      <c r="M546" s="3658"/>
      <c r="N546" s="3658"/>
      <c r="O546" s="3658"/>
      <c r="P546" s="3658"/>
      <c r="Q546" s="3658"/>
      <c r="R546" s="3659"/>
    </row>
    <row r="547" spans="1:18" ht="88.5" customHeight="1">
      <c r="A547" s="2050"/>
      <c r="B547" s="2054" t="s">
        <v>2068</v>
      </c>
      <c r="C547" s="2299" t="s">
        <v>1292</v>
      </c>
      <c r="D547" s="2300"/>
      <c r="E547" s="2300"/>
      <c r="F547" s="2300"/>
      <c r="G547" s="3657">
        <v>3040000</v>
      </c>
      <c r="H547" s="3658"/>
      <c r="I547" s="3658"/>
      <c r="J547" s="3658"/>
      <c r="K547" s="3658"/>
      <c r="L547" s="3658"/>
      <c r="M547" s="3658"/>
      <c r="N547" s="3658"/>
      <c r="O547" s="3658"/>
      <c r="P547" s="3658"/>
      <c r="Q547" s="3658"/>
      <c r="R547" s="3659"/>
    </row>
    <row r="548" spans="1:18" ht="88.5" customHeight="1">
      <c r="A548" s="2050"/>
      <c r="B548" s="2054" t="s">
        <v>2069</v>
      </c>
      <c r="C548" s="2299" t="s">
        <v>1292</v>
      </c>
      <c r="D548" s="2300"/>
      <c r="E548" s="2300"/>
      <c r="F548" s="2300"/>
      <c r="G548" s="3657">
        <v>3500000</v>
      </c>
      <c r="H548" s="3658"/>
      <c r="I548" s="3658"/>
      <c r="J548" s="3658"/>
      <c r="K548" s="3658"/>
      <c r="L548" s="3658"/>
      <c r="M548" s="3658"/>
      <c r="N548" s="3658"/>
      <c r="O548" s="3658"/>
      <c r="P548" s="3658"/>
      <c r="Q548" s="3658"/>
      <c r="R548" s="3659"/>
    </row>
    <row r="549" spans="1:18" ht="88.5" customHeight="1">
      <c r="A549" s="2050"/>
      <c r="B549" s="2054" t="s">
        <v>2070</v>
      </c>
      <c r="C549" s="2299" t="s">
        <v>1292</v>
      </c>
      <c r="D549" s="2300"/>
      <c r="E549" s="2300"/>
      <c r="F549" s="2300"/>
      <c r="G549" s="3657">
        <v>6600000</v>
      </c>
      <c r="H549" s="3658"/>
      <c r="I549" s="3658"/>
      <c r="J549" s="3658"/>
      <c r="K549" s="3658"/>
      <c r="L549" s="3658"/>
      <c r="M549" s="3658"/>
      <c r="N549" s="3658"/>
      <c r="O549" s="3658"/>
      <c r="P549" s="3658"/>
      <c r="Q549" s="3658"/>
      <c r="R549" s="3659"/>
    </row>
    <row r="550" spans="1:18" ht="88.5" customHeight="1">
      <c r="A550" s="2050"/>
      <c r="B550" s="2054" t="s">
        <v>2071</v>
      </c>
      <c r="C550" s="2299" t="s">
        <v>1292</v>
      </c>
      <c r="D550" s="2300"/>
      <c r="E550" s="2300"/>
      <c r="F550" s="2300"/>
      <c r="G550" s="3657">
        <v>18740000</v>
      </c>
      <c r="H550" s="3658"/>
      <c r="I550" s="3658"/>
      <c r="J550" s="3658"/>
      <c r="K550" s="3658"/>
      <c r="L550" s="3658"/>
      <c r="M550" s="3658"/>
      <c r="N550" s="3658"/>
      <c r="O550" s="3658"/>
      <c r="P550" s="3658"/>
      <c r="Q550" s="3658"/>
      <c r="R550" s="3659"/>
    </row>
    <row r="551" spans="1:18" ht="88.5" customHeight="1">
      <c r="A551" s="2050"/>
      <c r="B551" s="2054" t="s">
        <v>2072</v>
      </c>
      <c r="C551" s="2299" t="s">
        <v>1292</v>
      </c>
      <c r="D551" s="2300"/>
      <c r="E551" s="2300"/>
      <c r="F551" s="2300"/>
      <c r="G551" s="3657">
        <v>23020000</v>
      </c>
      <c r="H551" s="3658"/>
      <c r="I551" s="3658"/>
      <c r="J551" s="3658"/>
      <c r="K551" s="3658"/>
      <c r="L551" s="3658"/>
      <c r="M551" s="3658"/>
      <c r="N551" s="3658"/>
      <c r="O551" s="3658"/>
      <c r="P551" s="3658"/>
      <c r="Q551" s="3658"/>
      <c r="R551" s="3659"/>
    </row>
    <row r="552" spans="1:18" ht="88.5" customHeight="1">
      <c r="A552" s="2050"/>
      <c r="B552" s="2054" t="s">
        <v>2073</v>
      </c>
      <c r="C552" s="2299" t="s">
        <v>1292</v>
      </c>
      <c r="D552" s="2300"/>
      <c r="E552" s="2300"/>
      <c r="F552" s="2300"/>
      <c r="G552" s="3657">
        <v>26170000</v>
      </c>
      <c r="H552" s="3658"/>
      <c r="I552" s="3658"/>
      <c r="J552" s="3658"/>
      <c r="K552" s="3658"/>
      <c r="L552" s="3658"/>
      <c r="M552" s="3658"/>
      <c r="N552" s="3658"/>
      <c r="O552" s="3658"/>
      <c r="P552" s="3658"/>
      <c r="Q552" s="3658"/>
      <c r="R552" s="3659"/>
    </row>
    <row r="553" spans="1:18" ht="88.5" customHeight="1">
      <c r="A553" s="2050"/>
      <c r="B553" s="2054" t="s">
        <v>2074</v>
      </c>
      <c r="C553" s="2299" t="s">
        <v>1292</v>
      </c>
      <c r="D553" s="2300"/>
      <c r="E553" s="2300"/>
      <c r="F553" s="2300"/>
      <c r="G553" s="3657">
        <v>3400000</v>
      </c>
      <c r="H553" s="3658"/>
      <c r="I553" s="3658"/>
      <c r="J553" s="3658"/>
      <c r="K553" s="3658"/>
      <c r="L553" s="3658"/>
      <c r="M553" s="3658"/>
      <c r="N553" s="3658"/>
      <c r="O553" s="3658"/>
      <c r="P553" s="3658"/>
      <c r="Q553" s="3658"/>
      <c r="R553" s="3659"/>
    </row>
    <row r="554" spans="1:18" ht="88.5" customHeight="1">
      <c r="A554" s="2050"/>
      <c r="B554" s="2054" t="s">
        <v>2075</v>
      </c>
      <c r="C554" s="2299" t="s">
        <v>1292</v>
      </c>
      <c r="D554" s="2300"/>
      <c r="E554" s="2300"/>
      <c r="F554" s="2300"/>
      <c r="G554" s="3657">
        <v>3600000</v>
      </c>
      <c r="H554" s="3658"/>
      <c r="I554" s="3658"/>
      <c r="J554" s="3658"/>
      <c r="K554" s="3658"/>
      <c r="L554" s="3658"/>
      <c r="M554" s="3658"/>
      <c r="N554" s="3658"/>
      <c r="O554" s="3658"/>
      <c r="P554" s="3658"/>
      <c r="Q554" s="3658"/>
      <c r="R554" s="3659"/>
    </row>
    <row r="555" spans="1:18" ht="29.25" customHeight="1">
      <c r="A555" s="2051" t="s">
        <v>1624</v>
      </c>
      <c r="B555" s="3609" t="s">
        <v>2076</v>
      </c>
      <c r="C555" s="3609"/>
      <c r="D555" s="3609"/>
      <c r="E555" s="3609"/>
      <c r="F555" s="3609"/>
      <c r="G555" s="3609"/>
      <c r="H555" s="3609"/>
      <c r="I555" s="3609"/>
      <c r="J555" s="3609"/>
      <c r="K555" s="3609"/>
      <c r="L555" s="3609"/>
      <c r="M555" s="3609"/>
      <c r="N555" s="3609"/>
      <c r="O555" s="3609"/>
      <c r="P555" s="3609"/>
      <c r="Q555" s="3609"/>
      <c r="R555" s="3609"/>
    </row>
    <row r="556" spans="1:18" ht="104.25" customHeight="1">
      <c r="A556" s="2050"/>
      <c r="B556" s="2280" t="s">
        <v>2077</v>
      </c>
      <c r="C556" s="2299" t="s">
        <v>1292</v>
      </c>
      <c r="D556" s="2300"/>
      <c r="E556" s="2300"/>
      <c r="F556" s="2300"/>
      <c r="G556" s="3657">
        <v>6820000</v>
      </c>
      <c r="H556" s="3658"/>
      <c r="I556" s="3658"/>
      <c r="J556" s="3658"/>
      <c r="K556" s="3658"/>
      <c r="L556" s="3658"/>
      <c r="M556" s="3658"/>
      <c r="N556" s="3658"/>
      <c r="O556" s="3658"/>
      <c r="P556" s="3658"/>
      <c r="Q556" s="3658"/>
      <c r="R556" s="3659"/>
    </row>
    <row r="557" spans="1:18" ht="104.25" customHeight="1">
      <c r="A557" s="2050"/>
      <c r="B557" s="2280" t="s">
        <v>2078</v>
      </c>
      <c r="C557" s="2299" t="s">
        <v>1292</v>
      </c>
      <c r="D557" s="2300"/>
      <c r="E557" s="2300"/>
      <c r="F557" s="2300"/>
      <c r="G557" s="3657">
        <v>7150000</v>
      </c>
      <c r="H557" s="3658"/>
      <c r="I557" s="3658"/>
      <c r="J557" s="3658"/>
      <c r="K557" s="3658"/>
      <c r="L557" s="3658"/>
      <c r="M557" s="3658"/>
      <c r="N557" s="3658"/>
      <c r="O557" s="3658"/>
      <c r="P557" s="3658"/>
      <c r="Q557" s="3658"/>
      <c r="R557" s="3659"/>
    </row>
    <row r="558" spans="1:18" ht="104.25" customHeight="1">
      <c r="A558" s="2050"/>
      <c r="B558" s="2280" t="s">
        <v>2079</v>
      </c>
      <c r="C558" s="2299" t="s">
        <v>1292</v>
      </c>
      <c r="D558" s="2300"/>
      <c r="E558" s="2300"/>
      <c r="F558" s="2300"/>
      <c r="G558" s="3657">
        <v>7058700</v>
      </c>
      <c r="H558" s="3658"/>
      <c r="I558" s="3658"/>
      <c r="J558" s="3658"/>
      <c r="K558" s="3658"/>
      <c r="L558" s="3658"/>
      <c r="M558" s="3658"/>
      <c r="N558" s="3658"/>
      <c r="O558" s="3658"/>
      <c r="P558" s="3658"/>
      <c r="Q558" s="3658"/>
      <c r="R558" s="3659"/>
    </row>
    <row r="559" spans="1:18" ht="104.25" customHeight="1">
      <c r="A559" s="2050"/>
      <c r="B559" s="2280" t="s">
        <v>2080</v>
      </c>
      <c r="C559" s="2299" t="s">
        <v>1292</v>
      </c>
      <c r="D559" s="2300"/>
      <c r="E559" s="2300"/>
      <c r="F559" s="2300"/>
      <c r="G559" s="3657">
        <v>7399000</v>
      </c>
      <c r="H559" s="3658"/>
      <c r="I559" s="3658"/>
      <c r="J559" s="3658"/>
      <c r="K559" s="3658"/>
      <c r="L559" s="3658"/>
      <c r="M559" s="3658"/>
      <c r="N559" s="3658"/>
      <c r="O559" s="3658"/>
      <c r="P559" s="3658"/>
      <c r="Q559" s="3658"/>
      <c r="R559" s="3659"/>
    </row>
    <row r="560" spans="1:18" ht="104.25" customHeight="1">
      <c r="A560" s="2050"/>
      <c r="B560" s="2280" t="s">
        <v>2081</v>
      </c>
      <c r="C560" s="2299" t="s">
        <v>1292</v>
      </c>
      <c r="D560" s="2300"/>
      <c r="E560" s="2300"/>
      <c r="F560" s="2300"/>
      <c r="G560" s="3657">
        <v>7744000</v>
      </c>
      <c r="H560" s="3658"/>
      <c r="I560" s="3658"/>
      <c r="J560" s="3658"/>
      <c r="K560" s="3658"/>
      <c r="L560" s="3658"/>
      <c r="M560" s="3658"/>
      <c r="N560" s="3658"/>
      <c r="O560" s="3658"/>
      <c r="P560" s="3658"/>
      <c r="Q560" s="3658"/>
      <c r="R560" s="3659"/>
    </row>
    <row r="561" spans="1:18" ht="23.25" customHeight="1">
      <c r="A561" s="2051" t="s">
        <v>1625</v>
      </c>
      <c r="B561" s="3609" t="s">
        <v>2090</v>
      </c>
      <c r="C561" s="3609"/>
      <c r="D561" s="3609"/>
      <c r="E561" s="3609"/>
      <c r="F561" s="3609"/>
      <c r="G561" s="3609"/>
      <c r="H561" s="3609"/>
      <c r="I561" s="3609"/>
      <c r="J561" s="3609"/>
      <c r="K561" s="3609"/>
      <c r="L561" s="3609"/>
      <c r="M561" s="3609"/>
      <c r="N561" s="3609"/>
      <c r="O561" s="3609"/>
      <c r="P561" s="3609"/>
      <c r="Q561" s="3609"/>
      <c r="R561" s="3609"/>
    </row>
    <row r="562" spans="1:18" ht="84.75" customHeight="1">
      <c r="A562" s="2050"/>
      <c r="B562" s="2057" t="s">
        <v>2088</v>
      </c>
      <c r="C562" s="2299" t="s">
        <v>1292</v>
      </c>
      <c r="D562" s="2300"/>
      <c r="E562" s="2300"/>
      <c r="F562" s="2300"/>
      <c r="G562" s="3657">
        <v>6000000</v>
      </c>
      <c r="H562" s="3658"/>
      <c r="I562" s="3658"/>
      <c r="J562" s="3658"/>
      <c r="K562" s="3658"/>
      <c r="L562" s="3658"/>
      <c r="M562" s="3658"/>
      <c r="N562" s="3658"/>
      <c r="O562" s="3658"/>
      <c r="P562" s="3658"/>
      <c r="Q562" s="3658"/>
      <c r="R562" s="3659"/>
    </row>
    <row r="563" spans="1:18" ht="84.75" customHeight="1">
      <c r="A563" s="2050"/>
      <c r="B563" s="2057" t="s">
        <v>2089</v>
      </c>
      <c r="C563" s="2299" t="s">
        <v>1292</v>
      </c>
      <c r="D563" s="2300"/>
      <c r="E563" s="2300"/>
      <c r="F563" s="2300"/>
      <c r="G563" s="3657">
        <v>7000000</v>
      </c>
      <c r="H563" s="3658"/>
      <c r="I563" s="3658"/>
      <c r="J563" s="3658"/>
      <c r="K563" s="3658"/>
      <c r="L563" s="3658"/>
      <c r="M563" s="3658"/>
      <c r="N563" s="3658"/>
      <c r="O563" s="3658"/>
      <c r="P563" s="3658"/>
      <c r="Q563" s="3658"/>
      <c r="R563" s="3659"/>
    </row>
    <row r="564" spans="1:18" ht="84.75" customHeight="1">
      <c r="A564" s="2050"/>
      <c r="B564" s="2057" t="s">
        <v>2091</v>
      </c>
      <c r="C564" s="2299" t="s">
        <v>1292</v>
      </c>
      <c r="D564" s="2300"/>
      <c r="E564" s="2300"/>
      <c r="F564" s="2300"/>
      <c r="G564" s="3657">
        <v>7200000</v>
      </c>
      <c r="H564" s="3658"/>
      <c r="I564" s="3658"/>
      <c r="J564" s="3658"/>
      <c r="K564" s="3658"/>
      <c r="L564" s="3658"/>
      <c r="M564" s="3658"/>
      <c r="N564" s="3658"/>
      <c r="O564" s="3658"/>
      <c r="P564" s="3658"/>
      <c r="Q564" s="3658"/>
      <c r="R564" s="3659"/>
    </row>
    <row r="565" spans="1:18" ht="84.75" customHeight="1">
      <c r="A565" s="2050"/>
      <c r="B565" s="2057" t="s">
        <v>2092</v>
      </c>
      <c r="C565" s="2299" t="s">
        <v>1292</v>
      </c>
      <c r="D565" s="2300"/>
      <c r="E565" s="2300"/>
      <c r="F565" s="2300"/>
      <c r="G565" s="3657">
        <v>7500000</v>
      </c>
      <c r="H565" s="3658"/>
      <c r="I565" s="3658"/>
      <c r="J565" s="3658"/>
      <c r="K565" s="3658"/>
      <c r="L565" s="3658"/>
      <c r="M565" s="3658"/>
      <c r="N565" s="3658"/>
      <c r="O565" s="3658"/>
      <c r="P565" s="3658"/>
      <c r="Q565" s="3658"/>
      <c r="R565" s="3659"/>
    </row>
    <row r="566" spans="1:18" ht="84.75" customHeight="1">
      <c r="A566" s="2050"/>
      <c r="B566" s="2057" t="s">
        <v>2093</v>
      </c>
      <c r="C566" s="2299" t="s">
        <v>1292</v>
      </c>
      <c r="D566" s="2300"/>
      <c r="E566" s="2300"/>
      <c r="F566" s="2300"/>
      <c r="G566" s="3657">
        <v>9000000</v>
      </c>
      <c r="H566" s="3658"/>
      <c r="I566" s="3658"/>
      <c r="J566" s="3658"/>
      <c r="K566" s="3658"/>
      <c r="L566" s="3658"/>
      <c r="M566" s="3658"/>
      <c r="N566" s="3658"/>
      <c r="O566" s="3658"/>
      <c r="P566" s="3658"/>
      <c r="Q566" s="3658"/>
      <c r="R566" s="3659"/>
    </row>
    <row r="567" spans="1:18" ht="25.5" customHeight="1">
      <c r="A567" s="2051" t="s">
        <v>1626</v>
      </c>
      <c r="B567" s="3609" t="s">
        <v>2094</v>
      </c>
      <c r="C567" s="3609"/>
      <c r="D567" s="3609"/>
      <c r="E567" s="3609"/>
      <c r="F567" s="3609"/>
      <c r="G567" s="3609"/>
      <c r="H567" s="3609"/>
      <c r="I567" s="3609"/>
      <c r="J567" s="3609"/>
      <c r="K567" s="3609"/>
      <c r="L567" s="3609"/>
      <c r="M567" s="3609"/>
      <c r="N567" s="3609"/>
      <c r="O567" s="3609"/>
      <c r="P567" s="3609"/>
      <c r="Q567" s="3609"/>
      <c r="R567" s="3609"/>
    </row>
    <row r="568" spans="1:18" ht="102" customHeight="1">
      <c r="A568" s="2050"/>
      <c r="B568" s="2054" t="s">
        <v>2084</v>
      </c>
      <c r="C568" s="2299" t="s">
        <v>1292</v>
      </c>
      <c r="D568" s="2300"/>
      <c r="E568" s="2300"/>
      <c r="F568" s="2300"/>
      <c r="G568" s="3657">
        <v>1342000</v>
      </c>
      <c r="H568" s="3658"/>
      <c r="I568" s="3658"/>
      <c r="J568" s="3658"/>
      <c r="K568" s="3658"/>
      <c r="L568" s="3658"/>
      <c r="M568" s="3658"/>
      <c r="N568" s="3658"/>
      <c r="O568" s="3658"/>
      <c r="P568" s="3658"/>
      <c r="Q568" s="3658"/>
      <c r="R568" s="3659"/>
    </row>
    <row r="569" spans="1:18" ht="102" customHeight="1">
      <c r="A569" s="2050"/>
      <c r="B569" s="2058" t="s">
        <v>2085</v>
      </c>
      <c r="C569" s="2299" t="s">
        <v>1292</v>
      </c>
      <c r="D569" s="2300"/>
      <c r="E569" s="2300"/>
      <c r="F569" s="2300"/>
      <c r="G569" s="3657">
        <v>1406000</v>
      </c>
      <c r="H569" s="3658"/>
      <c r="I569" s="3658"/>
      <c r="J569" s="3658"/>
      <c r="K569" s="3658"/>
      <c r="L569" s="3658"/>
      <c r="M569" s="3658"/>
      <c r="N569" s="3658"/>
      <c r="O569" s="3658"/>
      <c r="P569" s="3658"/>
      <c r="Q569" s="3658"/>
      <c r="R569" s="3659"/>
    </row>
    <row r="570" spans="1:18" ht="102" customHeight="1">
      <c r="A570" s="2050"/>
      <c r="B570" s="2058" t="s">
        <v>2086</v>
      </c>
      <c r="C570" s="2299" t="s">
        <v>1292</v>
      </c>
      <c r="D570" s="2300"/>
      <c r="E570" s="2300"/>
      <c r="F570" s="2300"/>
      <c r="G570" s="3657">
        <v>2252000</v>
      </c>
      <c r="H570" s="3658"/>
      <c r="I570" s="3658"/>
      <c r="J570" s="3658"/>
      <c r="K570" s="3658"/>
      <c r="L570" s="3658"/>
      <c r="M570" s="3658"/>
      <c r="N570" s="3658"/>
      <c r="O570" s="3658"/>
      <c r="P570" s="3658"/>
      <c r="Q570" s="3658"/>
      <c r="R570" s="3659"/>
    </row>
    <row r="571" spans="1:18" ht="102" customHeight="1">
      <c r="A571" s="2050"/>
      <c r="B571" s="2057" t="s">
        <v>2092</v>
      </c>
      <c r="C571" s="2299" t="s">
        <v>1292</v>
      </c>
      <c r="D571" s="2300"/>
      <c r="E571" s="2300"/>
      <c r="F571" s="2300"/>
      <c r="G571" s="3657">
        <v>2582000</v>
      </c>
      <c r="H571" s="3658"/>
      <c r="I571" s="3658"/>
      <c r="J571" s="3658"/>
      <c r="K571" s="3658"/>
      <c r="L571" s="3658"/>
      <c r="M571" s="3658"/>
      <c r="N571" s="3658"/>
      <c r="O571" s="3658"/>
      <c r="P571" s="3658"/>
      <c r="Q571" s="3658"/>
      <c r="R571" s="3659"/>
    </row>
    <row r="572" spans="1:18" ht="102" customHeight="1">
      <c r="A572" s="2050"/>
      <c r="B572" s="2057" t="s">
        <v>2093</v>
      </c>
      <c r="C572" s="2299" t="s">
        <v>1292</v>
      </c>
      <c r="D572" s="2300"/>
      <c r="E572" s="2300"/>
      <c r="F572" s="2300"/>
      <c r="G572" s="3657">
        <v>2746000</v>
      </c>
      <c r="H572" s="3658"/>
      <c r="I572" s="3658"/>
      <c r="J572" s="3658"/>
      <c r="K572" s="3658"/>
      <c r="L572" s="3658"/>
      <c r="M572" s="3658"/>
      <c r="N572" s="3658"/>
      <c r="O572" s="3658"/>
      <c r="P572" s="3658"/>
      <c r="Q572" s="3658"/>
      <c r="R572" s="3659"/>
    </row>
    <row r="573" spans="1:18" ht="113.25" customHeight="1">
      <c r="A573" s="2050"/>
      <c r="B573" s="2058" t="s">
        <v>2087</v>
      </c>
      <c r="C573" s="2299" t="s">
        <v>1292</v>
      </c>
      <c r="D573" s="2300"/>
      <c r="E573" s="2300"/>
      <c r="F573" s="2300"/>
      <c r="G573" s="3657">
        <v>3328000</v>
      </c>
      <c r="H573" s="3658"/>
      <c r="I573" s="3658"/>
      <c r="J573" s="3658"/>
      <c r="K573" s="3658"/>
      <c r="L573" s="3658"/>
      <c r="M573" s="3658"/>
      <c r="N573" s="3658"/>
      <c r="O573" s="3658"/>
      <c r="P573" s="3658"/>
      <c r="Q573" s="3658"/>
      <c r="R573" s="3659"/>
    </row>
    <row r="574" spans="1:18" ht="35.25" customHeight="1">
      <c r="A574" s="2051" t="s">
        <v>1627</v>
      </c>
      <c r="B574" s="2300"/>
      <c r="C574" s="3611" t="s">
        <v>2095</v>
      </c>
      <c r="D574" s="3611"/>
      <c r="E574" s="3611"/>
      <c r="F574" s="3611"/>
      <c r="G574" s="3611"/>
      <c r="H574" s="3611"/>
      <c r="I574" s="3611"/>
      <c r="J574" s="3611"/>
      <c r="K574" s="3611"/>
      <c r="L574" s="3611"/>
      <c r="M574" s="3611"/>
      <c r="N574" s="3611"/>
      <c r="O574" s="3611"/>
      <c r="P574" s="3611"/>
      <c r="Q574" s="3611"/>
      <c r="R574" s="3611"/>
    </row>
    <row r="575" spans="1:18" ht="63.75" customHeight="1">
      <c r="A575" s="2050"/>
      <c r="B575" s="1972" t="s">
        <v>2096</v>
      </c>
      <c r="C575" s="2299" t="s">
        <v>1292</v>
      </c>
      <c r="D575" s="2300"/>
      <c r="E575" s="2300"/>
      <c r="F575" s="2300"/>
      <c r="G575" s="3657">
        <v>1712000</v>
      </c>
      <c r="H575" s="3658"/>
      <c r="I575" s="3658"/>
      <c r="J575" s="3658"/>
      <c r="K575" s="3658"/>
      <c r="L575" s="3658"/>
      <c r="M575" s="3658"/>
      <c r="N575" s="3658"/>
      <c r="O575" s="3658"/>
      <c r="P575" s="3658"/>
      <c r="Q575" s="3658"/>
      <c r="R575" s="3659"/>
    </row>
    <row r="576" spans="1:18" ht="63.75" customHeight="1">
      <c r="A576" s="2050"/>
      <c r="B576" s="1972" t="s">
        <v>2097</v>
      </c>
      <c r="C576" s="2299" t="s">
        <v>1292</v>
      </c>
      <c r="D576" s="2300"/>
      <c r="E576" s="2300"/>
      <c r="F576" s="2300"/>
      <c r="G576" s="3657">
        <v>2562000</v>
      </c>
      <c r="H576" s="3658"/>
      <c r="I576" s="3658"/>
      <c r="J576" s="3658"/>
      <c r="K576" s="3658"/>
      <c r="L576" s="3658"/>
      <c r="M576" s="3658"/>
      <c r="N576" s="3658"/>
      <c r="O576" s="3658"/>
      <c r="P576" s="3658"/>
      <c r="Q576" s="3658"/>
      <c r="R576" s="3659"/>
    </row>
    <row r="577" spans="1:18" ht="63.75" customHeight="1">
      <c r="A577" s="2050"/>
      <c r="B577" s="1972" t="s">
        <v>2098</v>
      </c>
      <c r="C577" s="2299" t="s">
        <v>1292</v>
      </c>
      <c r="D577" s="2300"/>
      <c r="E577" s="2300"/>
      <c r="F577" s="2300"/>
      <c r="G577" s="3657">
        <v>2604000</v>
      </c>
      <c r="H577" s="3658"/>
      <c r="I577" s="3658"/>
      <c r="J577" s="3658"/>
      <c r="K577" s="3658"/>
      <c r="L577" s="3658"/>
      <c r="M577" s="3658"/>
      <c r="N577" s="3658"/>
      <c r="O577" s="3658"/>
      <c r="P577" s="3658"/>
      <c r="Q577" s="3658"/>
      <c r="R577" s="3659"/>
    </row>
    <row r="578" spans="1:18" ht="63.75" customHeight="1">
      <c r="A578" s="2050"/>
      <c r="B578" s="1972" t="s">
        <v>2099</v>
      </c>
      <c r="C578" s="2299" t="s">
        <v>1292</v>
      </c>
      <c r="D578" s="2300"/>
      <c r="E578" s="2300"/>
      <c r="F578" s="2300"/>
      <c r="G578" s="3657">
        <v>3310000</v>
      </c>
      <c r="H578" s="3658"/>
      <c r="I578" s="3658"/>
      <c r="J578" s="3658"/>
      <c r="K578" s="3658"/>
      <c r="L578" s="3658"/>
      <c r="M578" s="3658"/>
      <c r="N578" s="3658"/>
      <c r="O578" s="3658"/>
      <c r="P578" s="3658"/>
      <c r="Q578" s="3658"/>
      <c r="R578" s="3659"/>
    </row>
    <row r="579" spans="1:18" ht="39.75" customHeight="1">
      <c r="A579" s="2051" t="s">
        <v>1995</v>
      </c>
      <c r="B579" s="2300"/>
      <c r="C579" s="3609" t="s">
        <v>2011</v>
      </c>
      <c r="D579" s="3609"/>
      <c r="E579" s="3609"/>
      <c r="F579" s="3609"/>
      <c r="G579" s="3609"/>
      <c r="H579" s="3609"/>
      <c r="I579" s="3609"/>
      <c r="J579" s="3609"/>
      <c r="K579" s="3609"/>
      <c r="L579" s="3609"/>
      <c r="M579" s="3609"/>
      <c r="N579" s="3609"/>
      <c r="O579" s="3609"/>
      <c r="P579" s="3609"/>
      <c r="Q579" s="3609"/>
      <c r="R579" s="3609"/>
    </row>
    <row r="580" spans="1:18" ht="63.75" customHeight="1">
      <c r="A580" s="2050"/>
      <c r="B580" s="2052" t="s">
        <v>2012</v>
      </c>
      <c r="C580" s="2299" t="s">
        <v>1292</v>
      </c>
      <c r="D580" s="2300"/>
      <c r="E580" s="2300"/>
      <c r="F580" s="2300"/>
      <c r="G580" s="3657">
        <v>3600000</v>
      </c>
      <c r="H580" s="3658"/>
      <c r="I580" s="3658"/>
      <c r="J580" s="3658"/>
      <c r="K580" s="3658"/>
      <c r="L580" s="3658"/>
      <c r="M580" s="3658"/>
      <c r="N580" s="3658"/>
      <c r="O580" s="3658"/>
      <c r="P580" s="3658"/>
      <c r="Q580" s="3658"/>
      <c r="R580" s="3659"/>
    </row>
    <row r="581" spans="1:18" ht="63.75" customHeight="1">
      <c r="A581" s="2050"/>
      <c r="B581" s="2052" t="s">
        <v>2013</v>
      </c>
      <c r="C581" s="2299" t="s">
        <v>1292</v>
      </c>
      <c r="D581" s="2300"/>
      <c r="E581" s="2300"/>
      <c r="F581" s="2300"/>
      <c r="G581" s="3657">
        <v>4600000</v>
      </c>
      <c r="H581" s="3658"/>
      <c r="I581" s="3658"/>
      <c r="J581" s="3658"/>
      <c r="K581" s="3658"/>
      <c r="L581" s="3658"/>
      <c r="M581" s="3658"/>
      <c r="N581" s="3658"/>
      <c r="O581" s="3658"/>
      <c r="P581" s="3658"/>
      <c r="Q581" s="3658"/>
      <c r="R581" s="3659"/>
    </row>
    <row r="582" spans="1:18" ht="63.75" customHeight="1">
      <c r="A582" s="2050"/>
      <c r="B582" s="2059" t="s">
        <v>2082</v>
      </c>
      <c r="C582" s="2299" t="s">
        <v>1292</v>
      </c>
      <c r="D582" s="2300"/>
      <c r="E582" s="2300"/>
      <c r="F582" s="2300"/>
      <c r="G582" s="3657">
        <v>6000000</v>
      </c>
      <c r="H582" s="3658"/>
      <c r="I582" s="3658"/>
      <c r="J582" s="3658"/>
      <c r="K582" s="3658"/>
      <c r="L582" s="3658"/>
      <c r="M582" s="3658"/>
      <c r="N582" s="3658"/>
      <c r="O582" s="3658"/>
      <c r="P582" s="3658"/>
      <c r="Q582" s="3658"/>
      <c r="R582" s="3659"/>
    </row>
    <row r="583" spans="1:18" ht="63.75" customHeight="1">
      <c r="A583" s="2050"/>
      <c r="B583" s="2060" t="s">
        <v>2083</v>
      </c>
      <c r="C583" s="2299" t="s">
        <v>1292</v>
      </c>
      <c r="D583" s="2300"/>
      <c r="E583" s="2300"/>
      <c r="F583" s="2300"/>
      <c r="G583" s="3657">
        <v>8000000</v>
      </c>
      <c r="H583" s="3658"/>
      <c r="I583" s="3658"/>
      <c r="J583" s="3658"/>
      <c r="K583" s="3658"/>
      <c r="L583" s="3658"/>
      <c r="M583" s="3658"/>
      <c r="N583" s="3658"/>
      <c r="O583" s="3658"/>
      <c r="P583" s="3658"/>
      <c r="Q583" s="3658"/>
      <c r="R583" s="3659"/>
    </row>
    <row r="584" spans="1:18" ht="51" customHeight="1">
      <c r="A584" s="2051">
        <v>5</v>
      </c>
      <c r="B584" s="3604" t="s">
        <v>2403</v>
      </c>
      <c r="C584" s="3604"/>
      <c r="D584" s="3604"/>
      <c r="E584" s="3604"/>
      <c r="F584" s="3604"/>
      <c r="G584" s="3604"/>
      <c r="H584" s="3604"/>
      <c r="I584" s="3604"/>
      <c r="J584" s="3604"/>
      <c r="K584" s="3604"/>
      <c r="L584" s="3604"/>
      <c r="M584" s="3604"/>
      <c r="N584" s="3604"/>
      <c r="O584" s="3604"/>
      <c r="P584" s="3604"/>
      <c r="Q584" s="3604"/>
      <c r="R584" s="3604"/>
    </row>
    <row r="585" spans="1:18" ht="63.75" hidden="1" customHeight="1">
      <c r="A585" s="2051"/>
      <c r="B585" s="3604"/>
      <c r="C585" s="3604"/>
      <c r="D585" s="3604"/>
      <c r="E585" s="3604"/>
      <c r="F585" s="3604"/>
      <c r="G585" s="3604"/>
      <c r="H585" s="3604"/>
      <c r="I585" s="3604"/>
      <c r="J585" s="3604"/>
      <c r="K585" s="3604"/>
      <c r="L585" s="3604"/>
      <c r="M585" s="3604"/>
      <c r="N585" s="3604"/>
      <c r="O585" s="3604"/>
      <c r="P585" s="3604"/>
      <c r="Q585" s="3604"/>
      <c r="R585" s="3604"/>
    </row>
    <row r="586" spans="1:18" ht="35.25" customHeight="1">
      <c r="A586" s="2051"/>
      <c r="B586" s="2300"/>
      <c r="C586" s="3611" t="s">
        <v>2139</v>
      </c>
      <c r="D586" s="3611"/>
      <c r="E586" s="3611"/>
      <c r="F586" s="3611"/>
      <c r="G586" s="3611"/>
      <c r="H586" s="3611"/>
      <c r="I586" s="3611"/>
      <c r="J586" s="3611"/>
      <c r="K586" s="3611"/>
      <c r="L586" s="3611"/>
      <c r="M586" s="3611"/>
      <c r="N586" s="3611"/>
      <c r="O586" s="3611"/>
      <c r="P586" s="3611"/>
      <c r="Q586" s="3611"/>
      <c r="R586" s="3611"/>
    </row>
    <row r="587" spans="1:18" ht="33" customHeight="1">
      <c r="A587" s="2051" t="s">
        <v>1623</v>
      </c>
      <c r="B587" s="3612" t="s">
        <v>2138</v>
      </c>
      <c r="C587" s="3613"/>
      <c r="D587" s="3613"/>
      <c r="E587" s="3613"/>
      <c r="F587" s="3614"/>
      <c r="G587" s="3606"/>
      <c r="H587" s="3607"/>
      <c r="I587" s="3607"/>
      <c r="J587" s="3607"/>
      <c r="K587" s="3607"/>
      <c r="L587" s="3607"/>
      <c r="M587" s="3607"/>
      <c r="N587" s="3607"/>
      <c r="O587" s="3607"/>
      <c r="P587" s="3607"/>
      <c r="Q587" s="3607"/>
      <c r="R587" s="3608"/>
    </row>
    <row r="588" spans="1:18" ht="27.75" customHeight="1">
      <c r="A588" s="2051"/>
      <c r="B588" s="2300"/>
      <c r="C588" s="2304"/>
      <c r="D588" s="3609" t="s">
        <v>2145</v>
      </c>
      <c r="E588" s="3609"/>
      <c r="F588" s="3609"/>
      <c r="G588" s="3606"/>
      <c r="H588" s="3607"/>
      <c r="I588" s="3607"/>
      <c r="J588" s="3607"/>
      <c r="K588" s="3607"/>
      <c r="L588" s="3607"/>
      <c r="M588" s="3607"/>
      <c r="N588" s="3607"/>
      <c r="O588" s="3607"/>
      <c r="P588" s="3607"/>
      <c r="Q588" s="3607"/>
      <c r="R588" s="3608"/>
    </row>
    <row r="589" spans="1:18" ht="63.75" customHeight="1">
      <c r="A589" s="2050"/>
      <c r="B589" s="2052" t="s">
        <v>2140</v>
      </c>
      <c r="C589" s="2299" t="s">
        <v>1292</v>
      </c>
      <c r="D589" s="3610" t="s">
        <v>2155</v>
      </c>
      <c r="E589" s="3610"/>
      <c r="F589" s="3610"/>
      <c r="G589" s="3602">
        <v>9850000</v>
      </c>
      <c r="H589" s="3602"/>
      <c r="I589" s="3602"/>
      <c r="J589" s="3602"/>
      <c r="K589" s="3602"/>
      <c r="L589" s="3602"/>
      <c r="M589" s="3602"/>
      <c r="N589" s="3602"/>
      <c r="O589" s="3602"/>
      <c r="P589" s="3602"/>
      <c r="Q589" s="3602"/>
      <c r="R589" s="3602"/>
    </row>
    <row r="590" spans="1:18" ht="63.75" customHeight="1">
      <c r="A590" s="2050"/>
      <c r="B590" s="2052" t="s">
        <v>2141</v>
      </c>
      <c r="C590" s="2299" t="s">
        <v>1292</v>
      </c>
      <c r="D590" s="3610" t="s">
        <v>2156</v>
      </c>
      <c r="E590" s="3610"/>
      <c r="F590" s="3610"/>
      <c r="G590" s="3602">
        <v>13450000</v>
      </c>
      <c r="H590" s="3602"/>
      <c r="I590" s="3602"/>
      <c r="J590" s="3602"/>
      <c r="K590" s="3602"/>
      <c r="L590" s="3602"/>
      <c r="M590" s="3602"/>
      <c r="N590" s="3602"/>
      <c r="O590" s="3602"/>
      <c r="P590" s="3602"/>
      <c r="Q590" s="3602"/>
      <c r="R590" s="3602"/>
    </row>
    <row r="591" spans="1:18" ht="63.75" customHeight="1">
      <c r="A591" s="2050"/>
      <c r="B591" s="2052" t="s">
        <v>2142</v>
      </c>
      <c r="C591" s="2299" t="s">
        <v>1292</v>
      </c>
      <c r="D591" s="3610" t="s">
        <v>2157</v>
      </c>
      <c r="E591" s="3610"/>
      <c r="F591" s="3610"/>
      <c r="G591" s="3602">
        <v>17850000</v>
      </c>
      <c r="H591" s="3602"/>
      <c r="I591" s="3602"/>
      <c r="J591" s="3602"/>
      <c r="K591" s="3602"/>
      <c r="L591" s="3602"/>
      <c r="M591" s="3602"/>
      <c r="N591" s="3602"/>
      <c r="O591" s="3602"/>
      <c r="P591" s="3602"/>
      <c r="Q591" s="3602"/>
      <c r="R591" s="3602"/>
    </row>
    <row r="592" spans="1:18" ht="63.75" customHeight="1">
      <c r="A592" s="2050"/>
      <c r="B592" s="2052" t="s">
        <v>2143</v>
      </c>
      <c r="C592" s="2299" t="s">
        <v>1292</v>
      </c>
      <c r="D592" s="3610" t="s">
        <v>2158</v>
      </c>
      <c r="E592" s="3610"/>
      <c r="F592" s="3610"/>
      <c r="G592" s="3602">
        <v>19850000</v>
      </c>
      <c r="H592" s="3602"/>
      <c r="I592" s="3602"/>
      <c r="J592" s="3602"/>
      <c r="K592" s="3602"/>
      <c r="L592" s="3602"/>
      <c r="M592" s="3602"/>
      <c r="N592" s="3602"/>
      <c r="O592" s="3602"/>
      <c r="P592" s="3602"/>
      <c r="Q592" s="3602"/>
      <c r="R592" s="3602"/>
    </row>
    <row r="593" spans="1:18" ht="63.75" customHeight="1">
      <c r="A593" s="2050"/>
      <c r="B593" s="2052" t="s">
        <v>2144</v>
      </c>
      <c r="C593" s="2299" t="s">
        <v>1292</v>
      </c>
      <c r="D593" s="3610" t="s">
        <v>2159</v>
      </c>
      <c r="E593" s="3610"/>
      <c r="F593" s="3610"/>
      <c r="G593" s="3602">
        <v>23450000</v>
      </c>
      <c r="H593" s="3602"/>
      <c r="I593" s="3602"/>
      <c r="J593" s="3602"/>
      <c r="K593" s="3602"/>
      <c r="L593" s="3602"/>
      <c r="M593" s="3602"/>
      <c r="N593" s="3602"/>
      <c r="O593" s="3602"/>
      <c r="P593" s="3602"/>
      <c r="Q593" s="3602"/>
      <c r="R593" s="3602"/>
    </row>
    <row r="594" spans="1:18" ht="35.25" customHeight="1">
      <c r="A594" s="2051" t="s">
        <v>1624</v>
      </c>
      <c r="B594" s="3604" t="s">
        <v>2262</v>
      </c>
      <c r="C594" s="3604"/>
      <c r="D594" s="3604"/>
      <c r="E594" s="3604"/>
      <c r="F594" s="2300"/>
      <c r="G594" s="3606"/>
      <c r="H594" s="3607"/>
      <c r="I594" s="3607"/>
      <c r="J594" s="3607"/>
      <c r="K594" s="3607"/>
      <c r="L594" s="3607"/>
      <c r="M594" s="3607"/>
      <c r="N594" s="3607"/>
      <c r="O594" s="3607"/>
      <c r="P594" s="3607"/>
      <c r="Q594" s="3607"/>
      <c r="R594" s="3608"/>
    </row>
    <row r="595" spans="1:18" ht="36.75" customHeight="1">
      <c r="A595" s="2051"/>
      <c r="B595" s="2300"/>
      <c r="C595" s="2304"/>
      <c r="D595" s="3609" t="s">
        <v>2145</v>
      </c>
      <c r="E595" s="3609"/>
      <c r="F595" s="3609"/>
      <c r="G595" s="3606"/>
      <c r="H595" s="3607"/>
      <c r="I595" s="3607"/>
      <c r="J595" s="3607"/>
      <c r="K595" s="3607"/>
      <c r="L595" s="3607"/>
      <c r="M595" s="3607"/>
      <c r="N595" s="3607"/>
      <c r="O595" s="3607"/>
      <c r="P595" s="3607"/>
      <c r="Q595" s="3607"/>
      <c r="R595" s="3608"/>
    </row>
    <row r="596" spans="1:18" ht="63.75" customHeight="1">
      <c r="A596" s="2050"/>
      <c r="B596" s="2052" t="s">
        <v>2230</v>
      </c>
      <c r="C596" s="2299" t="s">
        <v>1292</v>
      </c>
      <c r="D596" s="3610" t="s">
        <v>2146</v>
      </c>
      <c r="E596" s="3610"/>
      <c r="F596" s="3610"/>
      <c r="G596" s="3602">
        <v>4950000</v>
      </c>
      <c r="H596" s="3602"/>
      <c r="I596" s="3602"/>
      <c r="J596" s="3602"/>
      <c r="K596" s="3602"/>
      <c r="L596" s="3602"/>
      <c r="M596" s="3602"/>
      <c r="N596" s="3602"/>
      <c r="O596" s="3602"/>
      <c r="P596" s="3602"/>
      <c r="Q596" s="3602"/>
      <c r="R596" s="3602"/>
    </row>
    <row r="597" spans="1:18" ht="63.75" customHeight="1">
      <c r="A597" s="2050"/>
      <c r="B597" s="2052" t="s">
        <v>2231</v>
      </c>
      <c r="C597" s="2299" t="s">
        <v>1292</v>
      </c>
      <c r="D597" s="3610" t="s">
        <v>2147</v>
      </c>
      <c r="E597" s="3610"/>
      <c r="F597" s="3610"/>
      <c r="G597" s="3602">
        <v>7950000</v>
      </c>
      <c r="H597" s="3602"/>
      <c r="I597" s="3602"/>
      <c r="J597" s="3602"/>
      <c r="K597" s="3602"/>
      <c r="L597" s="3602"/>
      <c r="M597" s="3602"/>
      <c r="N597" s="3602"/>
      <c r="O597" s="3602"/>
      <c r="P597" s="3602"/>
      <c r="Q597" s="3602"/>
      <c r="R597" s="3602"/>
    </row>
    <row r="598" spans="1:18" ht="63.75" customHeight="1">
      <c r="A598" s="2050"/>
      <c r="B598" s="2052" t="s">
        <v>2232</v>
      </c>
      <c r="C598" s="2299" t="s">
        <v>1292</v>
      </c>
      <c r="D598" s="3610" t="s">
        <v>2148</v>
      </c>
      <c r="E598" s="3610"/>
      <c r="F598" s="3610"/>
      <c r="G598" s="3602">
        <v>10950000</v>
      </c>
      <c r="H598" s="3602"/>
      <c r="I598" s="3602"/>
      <c r="J598" s="3602"/>
      <c r="K598" s="3602"/>
      <c r="L598" s="3602"/>
      <c r="M598" s="3602"/>
      <c r="N598" s="3602"/>
      <c r="O598" s="3602"/>
      <c r="P598" s="3602"/>
      <c r="Q598" s="3602"/>
      <c r="R598" s="3602"/>
    </row>
    <row r="599" spans="1:18" ht="63.75" customHeight="1">
      <c r="A599" s="2050"/>
      <c r="B599" s="2052" t="s">
        <v>2233</v>
      </c>
      <c r="C599" s="2299" t="s">
        <v>1292</v>
      </c>
      <c r="D599" s="3610" t="s">
        <v>2149</v>
      </c>
      <c r="E599" s="3610"/>
      <c r="F599" s="3610"/>
      <c r="G599" s="3602">
        <v>14450000</v>
      </c>
      <c r="H599" s="3602"/>
      <c r="I599" s="3602"/>
      <c r="J599" s="3602"/>
      <c r="K599" s="3602"/>
      <c r="L599" s="3602"/>
      <c r="M599" s="3602"/>
      <c r="N599" s="3602"/>
      <c r="O599" s="3602"/>
      <c r="P599" s="3602"/>
      <c r="Q599" s="3602"/>
      <c r="R599" s="3602"/>
    </row>
    <row r="600" spans="1:18" ht="63.75" customHeight="1">
      <c r="A600" s="2050"/>
      <c r="B600" s="2052" t="s">
        <v>2234</v>
      </c>
      <c r="C600" s="2299" t="s">
        <v>1292</v>
      </c>
      <c r="D600" s="3610" t="s">
        <v>2150</v>
      </c>
      <c r="E600" s="3610"/>
      <c r="F600" s="3610"/>
      <c r="G600" s="3602">
        <v>12450000</v>
      </c>
      <c r="H600" s="3602"/>
      <c r="I600" s="3602"/>
      <c r="J600" s="3602"/>
      <c r="K600" s="3602"/>
      <c r="L600" s="3602"/>
      <c r="M600" s="3602"/>
      <c r="N600" s="3602"/>
      <c r="O600" s="3602"/>
      <c r="P600" s="3602"/>
      <c r="Q600" s="3602"/>
      <c r="R600" s="3602"/>
    </row>
    <row r="601" spans="1:18" ht="63.75" customHeight="1">
      <c r="A601" s="2050"/>
      <c r="B601" s="2052" t="s">
        <v>2235</v>
      </c>
      <c r="C601" s="2299" t="s">
        <v>1292</v>
      </c>
      <c r="D601" s="3610" t="s">
        <v>2151</v>
      </c>
      <c r="E601" s="3610"/>
      <c r="F601" s="3610"/>
      <c r="G601" s="3602">
        <v>14550000</v>
      </c>
      <c r="H601" s="3602"/>
      <c r="I601" s="3602"/>
      <c r="J601" s="3602"/>
      <c r="K601" s="3602"/>
      <c r="L601" s="3602"/>
      <c r="M601" s="3602"/>
      <c r="N601" s="3602"/>
      <c r="O601" s="3602"/>
      <c r="P601" s="3602"/>
      <c r="Q601" s="3602"/>
      <c r="R601" s="3602"/>
    </row>
    <row r="602" spans="1:18" ht="63.75" customHeight="1">
      <c r="A602" s="2050"/>
      <c r="B602" s="2052" t="s">
        <v>2236</v>
      </c>
      <c r="C602" s="2299" t="s">
        <v>1292</v>
      </c>
      <c r="D602" s="3610" t="s">
        <v>2152</v>
      </c>
      <c r="E602" s="3610"/>
      <c r="F602" s="3610"/>
      <c r="G602" s="3602">
        <v>16850000</v>
      </c>
      <c r="H602" s="3602"/>
      <c r="I602" s="3602"/>
      <c r="J602" s="3602"/>
      <c r="K602" s="3602"/>
      <c r="L602" s="3602"/>
      <c r="M602" s="3602"/>
      <c r="N602" s="3602"/>
      <c r="O602" s="3602"/>
      <c r="P602" s="3602"/>
      <c r="Q602" s="3602"/>
      <c r="R602" s="3602"/>
    </row>
    <row r="603" spans="1:18" ht="63.75" customHeight="1">
      <c r="A603" s="2050"/>
      <c r="B603" s="2052" t="s">
        <v>2237</v>
      </c>
      <c r="C603" s="2299" t="s">
        <v>1292</v>
      </c>
      <c r="D603" s="3610" t="s">
        <v>2153</v>
      </c>
      <c r="E603" s="3610"/>
      <c r="F603" s="3610"/>
      <c r="G603" s="3602">
        <v>18450000</v>
      </c>
      <c r="H603" s="3602"/>
      <c r="I603" s="3602"/>
      <c r="J603" s="3602"/>
      <c r="K603" s="3602"/>
      <c r="L603" s="3602"/>
      <c r="M603" s="3602"/>
      <c r="N603" s="3602"/>
      <c r="O603" s="3602"/>
      <c r="P603" s="3602"/>
      <c r="Q603" s="3602"/>
      <c r="R603" s="3602"/>
    </row>
    <row r="604" spans="1:18" ht="63.75" customHeight="1">
      <c r="A604" s="2050"/>
      <c r="B604" s="2052" t="s">
        <v>2238</v>
      </c>
      <c r="C604" s="2299" t="s">
        <v>1292</v>
      </c>
      <c r="D604" s="3610" t="s">
        <v>2154</v>
      </c>
      <c r="E604" s="3610"/>
      <c r="F604" s="3610"/>
      <c r="G604" s="3602">
        <v>20450000</v>
      </c>
      <c r="H604" s="3602"/>
      <c r="I604" s="3602"/>
      <c r="J604" s="3602"/>
      <c r="K604" s="3602"/>
      <c r="L604" s="3602"/>
      <c r="M604" s="3602"/>
      <c r="N604" s="3602"/>
      <c r="O604" s="3602"/>
      <c r="P604" s="3602"/>
      <c r="Q604" s="3602"/>
      <c r="R604" s="3602"/>
    </row>
    <row r="605" spans="1:18" ht="63.75" customHeight="1">
      <c r="A605" s="2050"/>
      <c r="B605" s="2052" t="s">
        <v>2239</v>
      </c>
      <c r="C605" s="2299" t="s">
        <v>1292</v>
      </c>
      <c r="D605" s="3610" t="s">
        <v>2160</v>
      </c>
      <c r="E605" s="3610"/>
      <c r="F605" s="3610"/>
      <c r="G605" s="3602">
        <v>26550000</v>
      </c>
      <c r="H605" s="3602"/>
      <c r="I605" s="3602"/>
      <c r="J605" s="3602"/>
      <c r="K605" s="3602"/>
      <c r="L605" s="3602"/>
      <c r="M605" s="3602"/>
      <c r="N605" s="3602"/>
      <c r="O605" s="3602"/>
      <c r="P605" s="3602"/>
      <c r="Q605" s="3602"/>
      <c r="R605" s="3602"/>
    </row>
    <row r="606" spans="1:18" ht="63.75" customHeight="1">
      <c r="A606" s="2050"/>
      <c r="B606" s="2052" t="s">
        <v>2240</v>
      </c>
      <c r="C606" s="2299" t="s">
        <v>1292</v>
      </c>
      <c r="D606" s="2300"/>
      <c r="E606" s="2300"/>
      <c r="F606" s="2300"/>
      <c r="G606" s="3602">
        <v>32550000</v>
      </c>
      <c r="H606" s="3602"/>
      <c r="I606" s="3602"/>
      <c r="J606" s="3602"/>
      <c r="K606" s="3602"/>
      <c r="L606" s="3602"/>
      <c r="M606" s="3602"/>
      <c r="N606" s="3602"/>
      <c r="O606" s="3602"/>
      <c r="P606" s="3602"/>
      <c r="Q606" s="3602"/>
      <c r="R606" s="3602"/>
    </row>
    <row r="607" spans="1:18" ht="29.25" customHeight="1">
      <c r="A607" s="2051" t="s">
        <v>1625</v>
      </c>
      <c r="B607" s="3604" t="s">
        <v>2161</v>
      </c>
      <c r="C607" s="3604"/>
      <c r="D607" s="3604"/>
      <c r="E607" s="3604"/>
      <c r="F607" s="2300"/>
      <c r="G607" s="3606"/>
      <c r="H607" s="3607"/>
      <c r="I607" s="3607"/>
      <c r="J607" s="3607"/>
      <c r="K607" s="3607"/>
      <c r="L607" s="3607"/>
      <c r="M607" s="3607"/>
      <c r="N607" s="3607"/>
      <c r="O607" s="3607"/>
      <c r="P607" s="3607"/>
      <c r="Q607" s="3607"/>
      <c r="R607" s="3608"/>
    </row>
    <row r="608" spans="1:18" ht="36.75" customHeight="1">
      <c r="A608" s="2050"/>
      <c r="B608" s="2300"/>
      <c r="C608" s="2304"/>
      <c r="D608" s="3609" t="s">
        <v>2145</v>
      </c>
      <c r="E608" s="3609"/>
      <c r="F608" s="3609"/>
      <c r="G608" s="3606"/>
      <c r="H608" s="3607"/>
      <c r="I608" s="3607"/>
      <c r="J608" s="3607"/>
      <c r="K608" s="3607"/>
      <c r="L608" s="3607"/>
      <c r="M608" s="3607"/>
      <c r="N608" s="3607"/>
      <c r="O608" s="3607"/>
      <c r="P608" s="3607"/>
      <c r="Q608" s="3607"/>
      <c r="R608" s="3608"/>
    </row>
    <row r="609" spans="1:18" ht="63.75" customHeight="1">
      <c r="A609" s="2050"/>
      <c r="B609" s="2052" t="s">
        <v>2241</v>
      </c>
      <c r="C609" s="2299" t="s">
        <v>1292</v>
      </c>
      <c r="D609" s="3610" t="s">
        <v>2162</v>
      </c>
      <c r="E609" s="3610"/>
      <c r="F609" s="3610"/>
      <c r="G609" s="3602">
        <v>4150000</v>
      </c>
      <c r="H609" s="3602"/>
      <c r="I609" s="3602"/>
      <c r="J609" s="3602"/>
      <c r="K609" s="3602"/>
      <c r="L609" s="3602"/>
      <c r="M609" s="3602"/>
      <c r="N609" s="3602"/>
      <c r="O609" s="3602"/>
      <c r="P609" s="3602"/>
      <c r="Q609" s="3602"/>
      <c r="R609" s="3602"/>
    </row>
    <row r="610" spans="1:18" ht="63.75" customHeight="1">
      <c r="A610" s="2050"/>
      <c r="B610" s="2052" t="s">
        <v>2242</v>
      </c>
      <c r="C610" s="2299" t="s">
        <v>1292</v>
      </c>
      <c r="D610" s="3610" t="s">
        <v>2163</v>
      </c>
      <c r="E610" s="3610"/>
      <c r="F610" s="3610"/>
      <c r="G610" s="3602">
        <v>5250000</v>
      </c>
      <c r="H610" s="3602"/>
      <c r="I610" s="3602"/>
      <c r="J610" s="3602"/>
      <c r="K610" s="3602"/>
      <c r="L610" s="3602"/>
      <c r="M610" s="3602"/>
      <c r="N610" s="3602"/>
      <c r="O610" s="3602"/>
      <c r="P610" s="3602"/>
      <c r="Q610" s="3602"/>
      <c r="R610" s="3602"/>
    </row>
    <row r="611" spans="1:18" ht="63.75" customHeight="1">
      <c r="A611" s="2050"/>
      <c r="B611" s="2052" t="s">
        <v>2243</v>
      </c>
      <c r="C611" s="2299" t="s">
        <v>1292</v>
      </c>
      <c r="D611" s="3610" t="s">
        <v>2146</v>
      </c>
      <c r="E611" s="3610"/>
      <c r="F611" s="3610"/>
      <c r="G611" s="3602">
        <v>6450000</v>
      </c>
      <c r="H611" s="3602"/>
      <c r="I611" s="3602"/>
      <c r="J611" s="3602"/>
      <c r="K611" s="3602"/>
      <c r="L611" s="3602"/>
      <c r="M611" s="3602"/>
      <c r="N611" s="3602"/>
      <c r="O611" s="3602"/>
      <c r="P611" s="3602"/>
      <c r="Q611" s="3602"/>
      <c r="R611" s="3602"/>
    </row>
    <row r="612" spans="1:18" ht="63.75" customHeight="1">
      <c r="A612" s="2050"/>
      <c r="B612" s="2052" t="s">
        <v>2244</v>
      </c>
      <c r="C612" s="2299" t="s">
        <v>1292</v>
      </c>
      <c r="D612" s="3610" t="s">
        <v>2164</v>
      </c>
      <c r="E612" s="3610"/>
      <c r="F612" s="3610"/>
      <c r="G612" s="3602">
        <v>7950000</v>
      </c>
      <c r="H612" s="3602"/>
      <c r="I612" s="3602"/>
      <c r="J612" s="3602"/>
      <c r="K612" s="3602"/>
      <c r="L612" s="3602"/>
      <c r="M612" s="3602"/>
      <c r="N612" s="3602"/>
      <c r="O612" s="3602"/>
      <c r="P612" s="3602"/>
      <c r="Q612" s="3602"/>
      <c r="R612" s="3602"/>
    </row>
    <row r="613" spans="1:18" ht="63.75" customHeight="1">
      <c r="A613" s="2050"/>
      <c r="B613" s="2052" t="s">
        <v>2245</v>
      </c>
      <c r="C613" s="2299" t="s">
        <v>1292</v>
      </c>
      <c r="D613" s="3610" t="s">
        <v>2165</v>
      </c>
      <c r="E613" s="3610"/>
      <c r="F613" s="3610"/>
      <c r="G613" s="3602">
        <v>8950000</v>
      </c>
      <c r="H613" s="3602"/>
      <c r="I613" s="3602"/>
      <c r="J613" s="3602"/>
      <c r="K613" s="3602"/>
      <c r="L613" s="3602"/>
      <c r="M613" s="3602"/>
      <c r="N613" s="3602"/>
      <c r="O613" s="3602"/>
      <c r="P613" s="3602"/>
      <c r="Q613" s="3602"/>
      <c r="R613" s="3602"/>
    </row>
    <row r="614" spans="1:18" ht="63.75" customHeight="1">
      <c r="A614" s="2050"/>
      <c r="B614" s="2052" t="s">
        <v>2246</v>
      </c>
      <c r="C614" s="2299" t="s">
        <v>1292</v>
      </c>
      <c r="D614" s="3610" t="s">
        <v>2166</v>
      </c>
      <c r="E614" s="3610"/>
      <c r="F614" s="3610"/>
      <c r="G614" s="3602">
        <v>9250000</v>
      </c>
      <c r="H614" s="3602"/>
      <c r="I614" s="3602"/>
      <c r="J614" s="3602"/>
      <c r="K614" s="3602"/>
      <c r="L614" s="3602"/>
      <c r="M614" s="3602"/>
      <c r="N614" s="3602"/>
      <c r="O614" s="3602"/>
      <c r="P614" s="3602"/>
      <c r="Q614" s="3602"/>
      <c r="R614" s="3602"/>
    </row>
    <row r="615" spans="1:18" ht="63.75" customHeight="1">
      <c r="A615" s="2050"/>
      <c r="B615" s="2052" t="s">
        <v>2247</v>
      </c>
      <c r="C615" s="2299" t="s">
        <v>1292</v>
      </c>
      <c r="D615" s="3610" t="s">
        <v>2167</v>
      </c>
      <c r="E615" s="3610"/>
      <c r="F615" s="3610"/>
      <c r="G615" s="3602">
        <v>9650000</v>
      </c>
      <c r="H615" s="3602"/>
      <c r="I615" s="3602"/>
      <c r="J615" s="3602"/>
      <c r="K615" s="3602"/>
      <c r="L615" s="3602"/>
      <c r="M615" s="3602"/>
      <c r="N615" s="3602"/>
      <c r="O615" s="3602"/>
      <c r="P615" s="3602"/>
      <c r="Q615" s="3602"/>
      <c r="R615" s="3602"/>
    </row>
    <row r="616" spans="1:18" ht="63.75" customHeight="1">
      <c r="A616" s="2050"/>
      <c r="B616" s="2052" t="s">
        <v>2248</v>
      </c>
      <c r="C616" s="2299" t="s">
        <v>1292</v>
      </c>
      <c r="D616" s="3610" t="s">
        <v>2168</v>
      </c>
      <c r="E616" s="3610"/>
      <c r="F616" s="3610"/>
      <c r="G616" s="3602">
        <v>10250000</v>
      </c>
      <c r="H616" s="3602"/>
      <c r="I616" s="3602"/>
      <c r="J616" s="3602"/>
      <c r="K616" s="3602"/>
      <c r="L616" s="3602"/>
      <c r="M616" s="3602"/>
      <c r="N616" s="3602"/>
      <c r="O616" s="3602"/>
      <c r="P616" s="3602"/>
      <c r="Q616" s="3602"/>
      <c r="R616" s="3602"/>
    </row>
    <row r="617" spans="1:18" ht="63.75" customHeight="1">
      <c r="A617" s="2050"/>
      <c r="B617" s="2052" t="s">
        <v>2249</v>
      </c>
      <c r="C617" s="2299" t="s">
        <v>1292</v>
      </c>
      <c r="D617" s="3610" t="s">
        <v>2169</v>
      </c>
      <c r="E617" s="3610"/>
      <c r="F617" s="3610"/>
      <c r="G617" s="3602">
        <v>10850000</v>
      </c>
      <c r="H617" s="3602"/>
      <c r="I617" s="3602"/>
      <c r="J617" s="3602"/>
      <c r="K617" s="3602"/>
      <c r="L617" s="3602"/>
      <c r="M617" s="3602"/>
      <c r="N617" s="3602"/>
      <c r="O617" s="3602"/>
      <c r="P617" s="3602"/>
      <c r="Q617" s="3602"/>
      <c r="R617" s="3602"/>
    </row>
    <row r="618" spans="1:18" ht="63.75" customHeight="1">
      <c r="A618" s="2050"/>
      <c r="B618" s="2052" t="s">
        <v>2250</v>
      </c>
      <c r="C618" s="2299" t="s">
        <v>1292</v>
      </c>
      <c r="D618" s="3610" t="s">
        <v>2170</v>
      </c>
      <c r="E618" s="3610"/>
      <c r="F618" s="3610"/>
      <c r="G618" s="3602">
        <v>11450000</v>
      </c>
      <c r="H618" s="3602"/>
      <c r="I618" s="3602"/>
      <c r="J618" s="3602"/>
      <c r="K618" s="3602"/>
      <c r="L618" s="3602"/>
      <c r="M618" s="3602"/>
      <c r="N618" s="3602"/>
      <c r="O618" s="3602"/>
      <c r="P618" s="3602"/>
      <c r="Q618" s="3602"/>
      <c r="R618" s="3602"/>
    </row>
    <row r="619" spans="1:18" ht="63.75" customHeight="1">
      <c r="A619" s="2050"/>
      <c r="B619" s="2052" t="s">
        <v>2251</v>
      </c>
      <c r="C619" s="2299" t="s">
        <v>1292</v>
      </c>
      <c r="D619" s="3609" t="s">
        <v>2264</v>
      </c>
      <c r="E619" s="3609"/>
      <c r="F619" s="3609"/>
      <c r="G619" s="3602">
        <v>11950000</v>
      </c>
      <c r="H619" s="3602"/>
      <c r="I619" s="3602"/>
      <c r="J619" s="3602"/>
      <c r="K619" s="3602"/>
      <c r="L619" s="3602"/>
      <c r="M619" s="3602"/>
      <c r="N619" s="3602"/>
      <c r="O619" s="3602"/>
      <c r="P619" s="3602"/>
      <c r="Q619" s="3602"/>
      <c r="R619" s="3602"/>
    </row>
    <row r="620" spans="1:18" ht="63.75" customHeight="1">
      <c r="A620" s="2050"/>
      <c r="B620" s="2052" t="s">
        <v>2252</v>
      </c>
      <c r="C620" s="2299" t="s">
        <v>1292</v>
      </c>
      <c r="D620" s="3609"/>
      <c r="E620" s="3609"/>
      <c r="F620" s="3609"/>
      <c r="G620" s="3602">
        <v>12450000</v>
      </c>
      <c r="H620" s="3602"/>
      <c r="I620" s="3602"/>
      <c r="J620" s="3602"/>
      <c r="K620" s="3602"/>
      <c r="L620" s="3602"/>
      <c r="M620" s="3602"/>
      <c r="N620" s="3602"/>
      <c r="O620" s="3602"/>
      <c r="P620" s="3602"/>
      <c r="Q620" s="3602"/>
      <c r="R620" s="3602"/>
    </row>
    <row r="621" spans="1:18" ht="63.75" customHeight="1">
      <c r="A621" s="2050"/>
      <c r="B621" s="2052" t="s">
        <v>2253</v>
      </c>
      <c r="C621" s="2299" t="s">
        <v>1292</v>
      </c>
      <c r="D621" s="3610" t="s">
        <v>2263</v>
      </c>
      <c r="E621" s="3610"/>
      <c r="F621" s="3610"/>
      <c r="G621" s="3602">
        <v>12950000</v>
      </c>
      <c r="H621" s="3602"/>
      <c r="I621" s="3602"/>
      <c r="J621" s="3602"/>
      <c r="K621" s="3602"/>
      <c r="L621" s="3602"/>
      <c r="M621" s="3602"/>
      <c r="N621" s="3602"/>
      <c r="O621" s="3602"/>
      <c r="P621" s="3602"/>
      <c r="Q621" s="3602"/>
      <c r="R621" s="3602"/>
    </row>
    <row r="622" spans="1:18" ht="63.75" customHeight="1">
      <c r="A622" s="2050"/>
      <c r="B622" s="2052" t="s">
        <v>2254</v>
      </c>
      <c r="C622" s="2299" t="s">
        <v>1292</v>
      </c>
      <c r="D622" s="3610" t="s">
        <v>2150</v>
      </c>
      <c r="E622" s="3610"/>
      <c r="F622" s="3610"/>
      <c r="G622" s="3602">
        <v>13450000</v>
      </c>
      <c r="H622" s="3602"/>
      <c r="I622" s="3602"/>
      <c r="J622" s="3602"/>
      <c r="K622" s="3602"/>
      <c r="L622" s="3602"/>
      <c r="M622" s="3602"/>
      <c r="N622" s="3602"/>
      <c r="O622" s="3602"/>
      <c r="P622" s="3602"/>
      <c r="Q622" s="3602"/>
      <c r="R622" s="3602"/>
    </row>
    <row r="623" spans="1:18" ht="63.75" customHeight="1">
      <c r="A623" s="2050"/>
      <c r="B623" s="2052" t="s">
        <v>2255</v>
      </c>
      <c r="C623" s="2299" t="s">
        <v>1292</v>
      </c>
      <c r="D623" s="3610" t="s">
        <v>2173</v>
      </c>
      <c r="E623" s="3610"/>
      <c r="F623" s="3610"/>
      <c r="G623" s="3602">
        <v>14450000</v>
      </c>
      <c r="H623" s="3602"/>
      <c r="I623" s="3602"/>
      <c r="J623" s="3602"/>
      <c r="K623" s="3602"/>
      <c r="L623" s="3602"/>
      <c r="M623" s="3602"/>
      <c r="N623" s="3602"/>
      <c r="O623" s="3602"/>
      <c r="P623" s="3602"/>
      <c r="Q623" s="3602"/>
      <c r="R623" s="3602"/>
    </row>
    <row r="624" spans="1:18" ht="63.75" customHeight="1">
      <c r="A624" s="2050"/>
      <c r="B624" s="2052" t="s">
        <v>2256</v>
      </c>
      <c r="C624" s="2299" t="s">
        <v>1292</v>
      </c>
      <c r="D624" s="3610" t="s">
        <v>2160</v>
      </c>
      <c r="E624" s="3610"/>
      <c r="F624" s="3610"/>
      <c r="G624" s="3602">
        <v>16850000</v>
      </c>
      <c r="H624" s="3602"/>
      <c r="I624" s="3602"/>
      <c r="J624" s="3602"/>
      <c r="K624" s="3602"/>
      <c r="L624" s="3602"/>
      <c r="M624" s="3602"/>
      <c r="N624" s="3602"/>
      <c r="O624" s="3602"/>
      <c r="P624" s="3602"/>
      <c r="Q624" s="3602"/>
      <c r="R624" s="3602"/>
    </row>
    <row r="625" spans="1:18" ht="63.75" customHeight="1">
      <c r="A625" s="2050"/>
      <c r="B625" s="2052" t="s">
        <v>2257</v>
      </c>
      <c r="C625" s="2299" t="s">
        <v>1292</v>
      </c>
      <c r="D625" s="3610" t="s">
        <v>2149</v>
      </c>
      <c r="E625" s="3610"/>
      <c r="F625" s="3610"/>
      <c r="G625" s="3602">
        <v>17850000</v>
      </c>
      <c r="H625" s="3602"/>
      <c r="I625" s="3602"/>
      <c r="J625" s="3602"/>
      <c r="K625" s="3602"/>
      <c r="L625" s="3602"/>
      <c r="M625" s="3602"/>
      <c r="N625" s="3602"/>
      <c r="O625" s="3602"/>
      <c r="P625" s="3602"/>
      <c r="Q625" s="3602"/>
      <c r="R625" s="3602"/>
    </row>
    <row r="626" spans="1:18" ht="102" customHeight="1">
      <c r="A626" s="2051">
        <v>6</v>
      </c>
      <c r="B626" s="3603" t="s">
        <v>3113</v>
      </c>
      <c r="C626" s="3604"/>
      <c r="D626" s="3604"/>
      <c r="E626" s="3604"/>
      <c r="F626" s="3604"/>
      <c r="G626" s="3604"/>
      <c r="H626" s="3604"/>
      <c r="I626" s="3604"/>
      <c r="J626" s="3604"/>
      <c r="K626" s="3604"/>
      <c r="L626" s="3604"/>
      <c r="M626" s="3604"/>
      <c r="N626" s="3604"/>
      <c r="O626" s="3604"/>
      <c r="P626" s="3604"/>
      <c r="Q626" s="3604"/>
      <c r="R626" s="3604"/>
    </row>
    <row r="627" spans="1:18" ht="28.5" customHeight="1">
      <c r="A627" s="2051"/>
      <c r="B627" s="2300"/>
      <c r="C627" s="3611" t="s">
        <v>2139</v>
      </c>
      <c r="D627" s="3611"/>
      <c r="E627" s="3611"/>
      <c r="F627" s="3611"/>
      <c r="G627" s="3611"/>
      <c r="H627" s="3611"/>
      <c r="I627" s="3611"/>
      <c r="J627" s="3611"/>
      <c r="K627" s="3611"/>
      <c r="L627" s="3611"/>
      <c r="M627" s="3611"/>
      <c r="N627" s="3611"/>
      <c r="O627" s="3611"/>
      <c r="P627" s="3611"/>
      <c r="Q627" s="3611"/>
      <c r="R627" s="3611"/>
    </row>
    <row r="628" spans="1:18" ht="38.25" customHeight="1">
      <c r="A628" s="2051"/>
      <c r="B628" s="3604" t="s">
        <v>2278</v>
      </c>
      <c r="C628" s="3604"/>
      <c r="D628" s="3604"/>
      <c r="E628" s="3604"/>
      <c r="F628" s="2061"/>
      <c r="G628" s="2061"/>
      <c r="H628" s="2061"/>
      <c r="I628" s="2061"/>
      <c r="J628" s="2061"/>
      <c r="K628" s="2061"/>
      <c r="L628" s="2027"/>
      <c r="M628" s="2061"/>
      <c r="N628" s="2061"/>
      <c r="O628" s="2061"/>
      <c r="P628" s="2061"/>
      <c r="Q628" s="2061"/>
      <c r="R628" s="2061"/>
    </row>
    <row r="629" spans="1:18" s="1802" customFormat="1" ht="63.75" customHeight="1">
      <c r="A629" s="2051"/>
      <c r="B629" s="2304" t="s">
        <v>2318</v>
      </c>
      <c r="C629" s="2304" t="s">
        <v>2319</v>
      </c>
      <c r="D629" s="3609" t="s">
        <v>2279</v>
      </c>
      <c r="E629" s="3609"/>
      <c r="F629" s="2304" t="s">
        <v>2280</v>
      </c>
      <c r="G629" s="2304"/>
      <c r="H629" s="2304"/>
      <c r="I629" s="2304"/>
      <c r="J629" s="2304"/>
      <c r="K629" s="2304"/>
      <c r="L629" s="2027"/>
      <c r="M629" s="2304"/>
      <c r="N629" s="2304"/>
      <c r="O629" s="2304"/>
      <c r="P629" s="2304"/>
      <c r="Q629" s="2304"/>
      <c r="R629" s="2304"/>
    </row>
    <row r="630" spans="1:18" ht="118.5" customHeight="1">
      <c r="A630" s="2051"/>
      <c r="B630" s="2306" t="s">
        <v>2281</v>
      </c>
      <c r="C630" s="2307" t="s">
        <v>563</v>
      </c>
      <c r="D630" s="3605" t="s">
        <v>2320</v>
      </c>
      <c r="E630" s="3605"/>
      <c r="F630" s="2307" t="s">
        <v>2321</v>
      </c>
      <c r="G630" s="3602">
        <v>6500000</v>
      </c>
      <c r="H630" s="3602"/>
      <c r="I630" s="3602"/>
      <c r="J630" s="3602"/>
      <c r="K630" s="3602"/>
      <c r="L630" s="3602"/>
      <c r="M630" s="3602"/>
      <c r="N630" s="3602"/>
      <c r="O630" s="3602"/>
      <c r="P630" s="3602"/>
      <c r="Q630" s="3602"/>
      <c r="R630" s="3602"/>
    </row>
    <row r="631" spans="1:18" ht="132" customHeight="1">
      <c r="A631" s="2051"/>
      <c r="B631" s="2306" t="s">
        <v>2282</v>
      </c>
      <c r="C631" s="2307" t="s">
        <v>563</v>
      </c>
      <c r="D631" s="3605"/>
      <c r="E631" s="3605"/>
      <c r="F631" s="2307" t="s">
        <v>2321</v>
      </c>
      <c r="G631" s="3602">
        <v>6875000</v>
      </c>
      <c r="H631" s="3602"/>
      <c r="I631" s="3602"/>
      <c r="J631" s="3602"/>
      <c r="K631" s="3602"/>
      <c r="L631" s="3602"/>
      <c r="M631" s="3602"/>
      <c r="N631" s="3602"/>
      <c r="O631" s="3602"/>
      <c r="P631" s="3602"/>
      <c r="Q631" s="3602"/>
      <c r="R631" s="3602"/>
    </row>
    <row r="632" spans="1:18" ht="131.25" customHeight="1">
      <c r="A632" s="2051"/>
      <c r="B632" s="2306" t="s">
        <v>2283</v>
      </c>
      <c r="C632" s="2307" t="s">
        <v>563</v>
      </c>
      <c r="D632" s="3605"/>
      <c r="E632" s="3605"/>
      <c r="F632" s="2307" t="s">
        <v>2321</v>
      </c>
      <c r="G632" s="3602">
        <v>7500000</v>
      </c>
      <c r="H632" s="3602"/>
      <c r="I632" s="3602"/>
      <c r="J632" s="3602"/>
      <c r="K632" s="3602"/>
      <c r="L632" s="3602"/>
      <c r="M632" s="3602"/>
      <c r="N632" s="3602"/>
      <c r="O632" s="3602"/>
      <c r="P632" s="3602"/>
      <c r="Q632" s="3602"/>
      <c r="R632" s="3602"/>
    </row>
    <row r="633" spans="1:18" ht="131.25" customHeight="1">
      <c r="A633" s="2051"/>
      <c r="B633" s="2306" t="s">
        <v>2284</v>
      </c>
      <c r="C633" s="2307" t="s">
        <v>563</v>
      </c>
      <c r="D633" s="3605"/>
      <c r="E633" s="3605"/>
      <c r="F633" s="2307" t="s">
        <v>2321</v>
      </c>
      <c r="G633" s="3602">
        <v>8250000</v>
      </c>
      <c r="H633" s="3602"/>
      <c r="I633" s="3602"/>
      <c r="J633" s="3602"/>
      <c r="K633" s="3602"/>
      <c r="L633" s="3602"/>
      <c r="M633" s="3602"/>
      <c r="N633" s="3602"/>
      <c r="O633" s="3602"/>
      <c r="P633" s="3602"/>
      <c r="Q633" s="3602"/>
      <c r="R633" s="3602"/>
    </row>
    <row r="634" spans="1:18" ht="123" customHeight="1">
      <c r="A634" s="2051"/>
      <c r="B634" s="2306" t="s">
        <v>2285</v>
      </c>
      <c r="C634" s="2307" t="s">
        <v>563</v>
      </c>
      <c r="D634" s="3605"/>
      <c r="E634" s="3605"/>
      <c r="F634" s="2307" t="s">
        <v>2321</v>
      </c>
      <c r="G634" s="3602">
        <v>9000000</v>
      </c>
      <c r="H634" s="3602"/>
      <c r="I634" s="3602"/>
      <c r="J634" s="3602"/>
      <c r="K634" s="3602"/>
      <c r="L634" s="3602"/>
      <c r="M634" s="3602"/>
      <c r="N634" s="3602"/>
      <c r="O634" s="3602"/>
      <c r="P634" s="3602"/>
      <c r="Q634" s="3602"/>
      <c r="R634" s="3602"/>
    </row>
    <row r="635" spans="1:18" ht="129.75" customHeight="1">
      <c r="A635" s="2051"/>
      <c r="B635" s="2306" t="s">
        <v>2286</v>
      </c>
      <c r="C635" s="2307" t="s">
        <v>563</v>
      </c>
      <c r="D635" s="3605"/>
      <c r="E635" s="3605"/>
      <c r="F635" s="2307" t="s">
        <v>2321</v>
      </c>
      <c r="G635" s="3602">
        <v>10750000</v>
      </c>
      <c r="H635" s="3602"/>
      <c r="I635" s="3602"/>
      <c r="J635" s="3602"/>
      <c r="K635" s="3602"/>
      <c r="L635" s="3602"/>
      <c r="M635" s="3602"/>
      <c r="N635" s="3602"/>
      <c r="O635" s="3602"/>
      <c r="P635" s="3602"/>
      <c r="Q635" s="3602"/>
      <c r="R635" s="3602"/>
    </row>
    <row r="636" spans="1:18" ht="129.75" customHeight="1">
      <c r="A636" s="2051"/>
      <c r="B636" s="2306" t="s">
        <v>2287</v>
      </c>
      <c r="C636" s="2307" t="s">
        <v>563</v>
      </c>
      <c r="D636" s="3605"/>
      <c r="E636" s="3605"/>
      <c r="F636" s="2307" t="s">
        <v>2321</v>
      </c>
      <c r="G636" s="3602">
        <v>11125000</v>
      </c>
      <c r="H636" s="3602"/>
      <c r="I636" s="3602"/>
      <c r="J636" s="3602"/>
      <c r="K636" s="3602"/>
      <c r="L636" s="3602"/>
      <c r="M636" s="3602"/>
      <c r="N636" s="3602"/>
      <c r="O636" s="3602"/>
      <c r="P636" s="3602"/>
      <c r="Q636" s="3602"/>
      <c r="R636" s="3602"/>
    </row>
    <row r="637" spans="1:18" ht="161.25" customHeight="1">
      <c r="A637" s="2051"/>
      <c r="B637" s="2306" t="s">
        <v>2288</v>
      </c>
      <c r="C637" s="2307" t="s">
        <v>563</v>
      </c>
      <c r="D637" s="3605"/>
      <c r="E637" s="3605"/>
      <c r="F637" s="2307" t="s">
        <v>2322</v>
      </c>
      <c r="G637" s="3602">
        <v>11625000</v>
      </c>
      <c r="H637" s="3602"/>
      <c r="I637" s="3602"/>
      <c r="J637" s="3602"/>
      <c r="K637" s="3602"/>
      <c r="L637" s="3602"/>
      <c r="M637" s="3602"/>
      <c r="N637" s="3602"/>
      <c r="O637" s="3602"/>
      <c r="P637" s="3602"/>
      <c r="Q637" s="3602"/>
      <c r="R637" s="3602"/>
    </row>
    <row r="638" spans="1:18" ht="141" customHeight="1">
      <c r="A638" s="2051"/>
      <c r="B638" s="2306" t="s">
        <v>2289</v>
      </c>
      <c r="C638" s="2307" t="s">
        <v>563</v>
      </c>
      <c r="D638" s="3605"/>
      <c r="E638" s="3605"/>
      <c r="F638" s="2307" t="s">
        <v>2322</v>
      </c>
      <c r="G638" s="3602">
        <v>12000000</v>
      </c>
      <c r="H638" s="3602"/>
      <c r="I638" s="3602"/>
      <c r="J638" s="3602"/>
      <c r="K638" s="3602"/>
      <c r="L638" s="3602">
        <v>12000000</v>
      </c>
      <c r="M638" s="3602"/>
      <c r="N638" s="3602"/>
      <c r="O638" s="3602"/>
      <c r="P638" s="3602"/>
      <c r="Q638" s="3602"/>
      <c r="R638" s="3602"/>
    </row>
    <row r="639" spans="1:18" ht="131.25" customHeight="1">
      <c r="A639" s="2051"/>
      <c r="B639" s="2306" t="s">
        <v>2290</v>
      </c>
      <c r="C639" s="2307" t="s">
        <v>563</v>
      </c>
      <c r="D639" s="3605"/>
      <c r="E639" s="3605"/>
      <c r="F639" s="2307" t="s">
        <v>2322</v>
      </c>
      <c r="G639" s="3602">
        <v>12325000</v>
      </c>
      <c r="H639" s="3602"/>
      <c r="I639" s="3602"/>
      <c r="J639" s="3602"/>
      <c r="K639" s="3602"/>
      <c r="L639" s="3602">
        <v>12325000</v>
      </c>
      <c r="M639" s="3602"/>
      <c r="N639" s="3602"/>
      <c r="O639" s="3602"/>
      <c r="P639" s="3602"/>
      <c r="Q639" s="3602"/>
      <c r="R639" s="3602"/>
    </row>
    <row r="640" spans="1:18" ht="131.25" customHeight="1">
      <c r="A640" s="2051"/>
      <c r="B640" s="2306" t="s">
        <v>2291</v>
      </c>
      <c r="C640" s="2307" t="s">
        <v>563</v>
      </c>
      <c r="D640" s="3605"/>
      <c r="E640" s="3605"/>
      <c r="F640" s="2307" t="s">
        <v>2322</v>
      </c>
      <c r="G640" s="3602">
        <v>12500000</v>
      </c>
      <c r="H640" s="3602"/>
      <c r="I640" s="3602"/>
      <c r="J640" s="3602"/>
      <c r="K640" s="3602"/>
      <c r="L640" s="3602"/>
      <c r="M640" s="3602"/>
      <c r="N640" s="3602"/>
      <c r="O640" s="3602"/>
      <c r="P640" s="3602"/>
      <c r="Q640" s="3602"/>
      <c r="R640" s="3602"/>
    </row>
    <row r="641" spans="1:18" ht="129.75" customHeight="1">
      <c r="A641" s="2051"/>
      <c r="B641" s="2306" t="s">
        <v>2292</v>
      </c>
      <c r="C641" s="2307" t="s">
        <v>563</v>
      </c>
      <c r="D641" s="3605"/>
      <c r="E641" s="3605"/>
      <c r="F641" s="2307" t="s">
        <v>2322</v>
      </c>
      <c r="G641" s="3602">
        <v>13250000</v>
      </c>
      <c r="H641" s="3602"/>
      <c r="I641" s="3602"/>
      <c r="J641" s="3602"/>
      <c r="K641" s="3602"/>
      <c r="L641" s="3602"/>
      <c r="M641" s="3602"/>
      <c r="N641" s="3602"/>
      <c r="O641" s="3602"/>
      <c r="P641" s="3602"/>
      <c r="Q641" s="3602"/>
      <c r="R641" s="3602"/>
    </row>
    <row r="642" spans="1:18" ht="131.25" customHeight="1">
      <c r="A642" s="2051"/>
      <c r="B642" s="2306" t="s">
        <v>2293</v>
      </c>
      <c r="C642" s="2307" t="s">
        <v>563</v>
      </c>
      <c r="D642" s="3605"/>
      <c r="E642" s="3605"/>
      <c r="F642" s="2307" t="s">
        <v>2322</v>
      </c>
      <c r="G642" s="3602">
        <v>13500000</v>
      </c>
      <c r="H642" s="3602"/>
      <c r="I642" s="3602"/>
      <c r="J642" s="3602"/>
      <c r="K642" s="3602"/>
      <c r="L642" s="3602"/>
      <c r="M642" s="3602"/>
      <c r="N642" s="3602"/>
      <c r="O642" s="3602"/>
      <c r="P642" s="3602"/>
      <c r="Q642" s="3602"/>
      <c r="R642" s="3602"/>
    </row>
    <row r="643" spans="1:18" ht="132.75" customHeight="1">
      <c r="A643" s="2051"/>
      <c r="B643" s="2306" t="s">
        <v>2294</v>
      </c>
      <c r="C643" s="2307" t="s">
        <v>563</v>
      </c>
      <c r="D643" s="3605"/>
      <c r="E643" s="3605"/>
      <c r="F643" s="2307" t="s">
        <v>2322</v>
      </c>
      <c r="G643" s="3602">
        <v>13750000</v>
      </c>
      <c r="H643" s="3602"/>
      <c r="I643" s="3602"/>
      <c r="J643" s="3602"/>
      <c r="K643" s="3602"/>
      <c r="L643" s="3602"/>
      <c r="M643" s="3602"/>
      <c r="N643" s="3602"/>
      <c r="O643" s="3602"/>
      <c r="P643" s="3602"/>
      <c r="Q643" s="3602"/>
      <c r="R643" s="3602"/>
    </row>
    <row r="644" spans="1:18" ht="132.75" customHeight="1">
      <c r="A644" s="2051"/>
      <c r="B644" s="2306" t="s">
        <v>2295</v>
      </c>
      <c r="C644" s="2307" t="s">
        <v>563</v>
      </c>
      <c r="D644" s="3605"/>
      <c r="E644" s="3605"/>
      <c r="F644" s="2307" t="s">
        <v>2322</v>
      </c>
      <c r="G644" s="3602">
        <v>15750000</v>
      </c>
      <c r="H644" s="3602"/>
      <c r="I644" s="3602"/>
      <c r="J644" s="3602"/>
      <c r="K644" s="3602"/>
      <c r="L644" s="3602"/>
      <c r="M644" s="3602"/>
      <c r="N644" s="3602"/>
      <c r="O644" s="3602"/>
      <c r="P644" s="3602"/>
      <c r="Q644" s="3602"/>
      <c r="R644" s="3602"/>
    </row>
    <row r="645" spans="1:18" ht="129.75" customHeight="1">
      <c r="A645" s="2051"/>
      <c r="B645" s="2306" t="s">
        <v>2296</v>
      </c>
      <c r="C645" s="2307" t="s">
        <v>563</v>
      </c>
      <c r="D645" s="3605"/>
      <c r="E645" s="3605"/>
      <c r="F645" s="2307" t="s">
        <v>2322</v>
      </c>
      <c r="G645" s="3602">
        <v>16500000</v>
      </c>
      <c r="H645" s="3602"/>
      <c r="I645" s="3602"/>
      <c r="J645" s="3602"/>
      <c r="K645" s="3602"/>
      <c r="L645" s="3602"/>
      <c r="M645" s="3602"/>
      <c r="N645" s="3602"/>
      <c r="O645" s="3602"/>
      <c r="P645" s="3602"/>
      <c r="Q645" s="3602"/>
      <c r="R645" s="3602"/>
    </row>
    <row r="646" spans="1:18" ht="120" customHeight="1">
      <c r="A646" s="2051"/>
      <c r="B646" s="2306" t="s">
        <v>2297</v>
      </c>
      <c r="C646" s="2307" t="s">
        <v>563</v>
      </c>
      <c r="D646" s="3605"/>
      <c r="E646" s="3605"/>
      <c r="F646" s="2307" t="s">
        <v>2322</v>
      </c>
      <c r="G646" s="3602">
        <v>17250000</v>
      </c>
      <c r="H646" s="3602"/>
      <c r="I646" s="3602"/>
      <c r="J646" s="3602"/>
      <c r="K646" s="3602"/>
      <c r="L646" s="3602"/>
      <c r="M646" s="3602"/>
      <c r="N646" s="3602"/>
      <c r="O646" s="3602"/>
      <c r="P646" s="3602"/>
      <c r="Q646" s="3602"/>
      <c r="R646" s="3602"/>
    </row>
    <row r="647" spans="1:18" ht="108.75" customHeight="1">
      <c r="A647" s="2051"/>
      <c r="B647" s="2306" t="s">
        <v>2298</v>
      </c>
      <c r="C647" s="2307" t="s">
        <v>563</v>
      </c>
      <c r="D647" s="3605"/>
      <c r="E647" s="3605"/>
      <c r="F647" s="2307" t="s">
        <v>2322</v>
      </c>
      <c r="G647" s="3602">
        <v>18500000</v>
      </c>
      <c r="H647" s="3602"/>
      <c r="I647" s="3602"/>
      <c r="J647" s="3602"/>
      <c r="K647" s="3602"/>
      <c r="L647" s="3602"/>
      <c r="M647" s="3602"/>
      <c r="N647" s="3602"/>
      <c r="O647" s="3602"/>
      <c r="P647" s="3602"/>
      <c r="Q647" s="3602"/>
      <c r="R647" s="3602"/>
    </row>
    <row r="648" spans="1:18" ht="108.75" customHeight="1">
      <c r="A648" s="2051"/>
      <c r="B648" s="2306" t="s">
        <v>2299</v>
      </c>
      <c r="C648" s="2307" t="s">
        <v>563</v>
      </c>
      <c r="D648" s="3605"/>
      <c r="E648" s="3605"/>
      <c r="F648" s="2307" t="s">
        <v>2322</v>
      </c>
      <c r="G648" s="3602">
        <v>20500000</v>
      </c>
      <c r="H648" s="3602"/>
      <c r="I648" s="3602"/>
      <c r="J648" s="3602"/>
      <c r="K648" s="3602"/>
      <c r="L648" s="3602"/>
      <c r="M648" s="3602"/>
      <c r="N648" s="3602"/>
      <c r="O648" s="3602"/>
      <c r="P648" s="3602"/>
      <c r="Q648" s="3602"/>
      <c r="R648" s="3602"/>
    </row>
    <row r="649" spans="1:18" ht="117" customHeight="1">
      <c r="A649" s="2051"/>
      <c r="B649" s="2306" t="s">
        <v>2300</v>
      </c>
      <c r="C649" s="2307" t="s">
        <v>563</v>
      </c>
      <c r="D649" s="3605"/>
      <c r="E649" s="3605"/>
      <c r="F649" s="2307" t="s">
        <v>2322</v>
      </c>
      <c r="G649" s="3602">
        <v>23360000</v>
      </c>
      <c r="H649" s="3602"/>
      <c r="I649" s="3602"/>
      <c r="J649" s="3602"/>
      <c r="K649" s="3602"/>
      <c r="L649" s="3602"/>
      <c r="M649" s="3602"/>
      <c r="N649" s="3602"/>
      <c r="O649" s="3602"/>
      <c r="P649" s="3602"/>
      <c r="Q649" s="3602"/>
      <c r="R649" s="3602"/>
    </row>
    <row r="650" spans="1:18" ht="122.25" customHeight="1">
      <c r="A650" s="2051"/>
      <c r="B650" s="2306" t="s">
        <v>2301</v>
      </c>
      <c r="C650" s="2307" t="s">
        <v>563</v>
      </c>
      <c r="D650" s="3605" t="s">
        <v>2320</v>
      </c>
      <c r="E650" s="3605"/>
      <c r="F650" s="2307" t="s">
        <v>2323</v>
      </c>
      <c r="G650" s="3602">
        <v>7000000</v>
      </c>
      <c r="H650" s="3602"/>
      <c r="I650" s="3602"/>
      <c r="J650" s="3602"/>
      <c r="K650" s="3602"/>
      <c r="L650" s="3602"/>
      <c r="M650" s="3602"/>
      <c r="N650" s="3602"/>
      <c r="O650" s="3602"/>
      <c r="P650" s="3602"/>
      <c r="Q650" s="3602"/>
      <c r="R650" s="3602"/>
    </row>
    <row r="651" spans="1:18" ht="122.25" customHeight="1">
      <c r="A651" s="2051"/>
      <c r="B651" s="2306" t="s">
        <v>2302</v>
      </c>
      <c r="C651" s="2307" t="s">
        <v>563</v>
      </c>
      <c r="D651" s="3605"/>
      <c r="E651" s="3605"/>
      <c r="F651" s="2307" t="s">
        <v>2324</v>
      </c>
      <c r="G651" s="3602">
        <v>9000000</v>
      </c>
      <c r="H651" s="3602"/>
      <c r="I651" s="3602"/>
      <c r="J651" s="3602"/>
      <c r="K651" s="3602"/>
      <c r="L651" s="3602"/>
      <c r="M651" s="3602"/>
      <c r="N651" s="3602"/>
      <c r="O651" s="3602"/>
      <c r="P651" s="3602"/>
      <c r="Q651" s="3602"/>
      <c r="R651" s="3602"/>
    </row>
    <row r="652" spans="1:18" ht="108" customHeight="1">
      <c r="A652" s="2051"/>
      <c r="B652" s="2306" t="s">
        <v>2303</v>
      </c>
      <c r="C652" s="2307" t="s">
        <v>563</v>
      </c>
      <c r="D652" s="3605"/>
      <c r="E652" s="3605"/>
      <c r="F652" s="2307" t="s">
        <v>2325</v>
      </c>
      <c r="G652" s="3602">
        <v>11400000</v>
      </c>
      <c r="H652" s="3602"/>
      <c r="I652" s="3602"/>
      <c r="J652" s="3602"/>
      <c r="K652" s="3602"/>
      <c r="L652" s="3602"/>
      <c r="M652" s="3602"/>
      <c r="N652" s="3602"/>
      <c r="O652" s="3602"/>
      <c r="P652" s="3602"/>
      <c r="Q652" s="3602"/>
      <c r="R652" s="3602"/>
    </row>
    <row r="653" spans="1:18" ht="108" customHeight="1">
      <c r="A653" s="2051"/>
      <c r="B653" s="2306" t="s">
        <v>2304</v>
      </c>
      <c r="C653" s="2307" t="s">
        <v>563</v>
      </c>
      <c r="D653" s="3605"/>
      <c r="E653" s="3605"/>
      <c r="F653" s="2307" t="s">
        <v>2325</v>
      </c>
      <c r="G653" s="3602">
        <v>12200000</v>
      </c>
      <c r="H653" s="3602"/>
      <c r="I653" s="3602"/>
      <c r="J653" s="3602"/>
      <c r="K653" s="3602"/>
      <c r="L653" s="3602"/>
      <c r="M653" s="3602"/>
      <c r="N653" s="3602"/>
      <c r="O653" s="3602"/>
      <c r="P653" s="3602"/>
      <c r="Q653" s="3602"/>
      <c r="R653" s="3602"/>
    </row>
    <row r="654" spans="1:18" ht="122.25" customHeight="1">
      <c r="A654" s="2051"/>
      <c r="B654" s="2306" t="s">
        <v>2305</v>
      </c>
      <c r="C654" s="2307" t="s">
        <v>563</v>
      </c>
      <c r="D654" s="3605"/>
      <c r="E654" s="3605"/>
      <c r="F654" s="2307" t="s">
        <v>2326</v>
      </c>
      <c r="G654" s="3602">
        <v>13100000</v>
      </c>
      <c r="H654" s="3602"/>
      <c r="I654" s="3602"/>
      <c r="J654" s="3602"/>
      <c r="K654" s="3602"/>
      <c r="L654" s="3602"/>
      <c r="M654" s="3602"/>
      <c r="N654" s="3602"/>
      <c r="O654" s="3602"/>
      <c r="P654" s="3602"/>
      <c r="Q654" s="3602"/>
      <c r="R654" s="3602"/>
    </row>
    <row r="655" spans="1:18" ht="122.25" customHeight="1">
      <c r="A655" s="2051"/>
      <c r="B655" s="2306" t="s">
        <v>2306</v>
      </c>
      <c r="C655" s="2307" t="s">
        <v>563</v>
      </c>
      <c r="D655" s="3605"/>
      <c r="E655" s="3605"/>
      <c r="F655" s="2307" t="s">
        <v>2326</v>
      </c>
      <c r="G655" s="3602">
        <v>13800000</v>
      </c>
      <c r="H655" s="3602"/>
      <c r="I655" s="3602"/>
      <c r="J655" s="3602"/>
      <c r="K655" s="3602"/>
      <c r="L655" s="3602"/>
      <c r="M655" s="3602"/>
      <c r="N655" s="3602"/>
      <c r="O655" s="3602"/>
      <c r="P655" s="3602"/>
      <c r="Q655" s="3602"/>
      <c r="R655" s="3602"/>
    </row>
    <row r="656" spans="1:18" ht="91.5" customHeight="1">
      <c r="A656" s="2051"/>
      <c r="B656" s="2306" t="s">
        <v>2307</v>
      </c>
      <c r="C656" s="2307" t="s">
        <v>563</v>
      </c>
      <c r="D656" s="3605"/>
      <c r="E656" s="3605"/>
      <c r="F656" s="2307" t="s">
        <v>2327</v>
      </c>
      <c r="G656" s="3602">
        <v>16200000</v>
      </c>
      <c r="H656" s="3602"/>
      <c r="I656" s="3602"/>
      <c r="J656" s="3602"/>
      <c r="K656" s="3602"/>
      <c r="L656" s="3602"/>
      <c r="M656" s="3602"/>
      <c r="N656" s="3602"/>
      <c r="O656" s="3602"/>
      <c r="P656" s="3602"/>
      <c r="Q656" s="3602"/>
      <c r="R656" s="3602"/>
    </row>
    <row r="657" spans="1:18" ht="63.75" customHeight="1">
      <c r="A657" s="2051"/>
      <c r="B657" s="2306" t="s">
        <v>2308</v>
      </c>
      <c r="C657" s="2307" t="s">
        <v>563</v>
      </c>
      <c r="D657" s="3605" t="s">
        <v>2320</v>
      </c>
      <c r="E657" s="3605"/>
      <c r="F657" s="2307" t="s">
        <v>2327</v>
      </c>
      <c r="G657" s="3602">
        <v>8220000</v>
      </c>
      <c r="H657" s="3602"/>
      <c r="I657" s="3602"/>
      <c r="J657" s="3602"/>
      <c r="K657" s="3602"/>
      <c r="L657" s="3602"/>
      <c r="M657" s="3602"/>
      <c r="N657" s="3602"/>
      <c r="O657" s="3602"/>
      <c r="P657" s="3602"/>
      <c r="Q657" s="3602"/>
      <c r="R657" s="3602"/>
    </row>
    <row r="658" spans="1:18" ht="63.75" customHeight="1">
      <c r="A658" s="2051"/>
      <c r="B658" s="2306" t="s">
        <v>2309</v>
      </c>
      <c r="C658" s="2307" t="s">
        <v>563</v>
      </c>
      <c r="D658" s="3605"/>
      <c r="E658" s="3605"/>
      <c r="F658" s="2307" t="s">
        <v>2328</v>
      </c>
      <c r="G658" s="3602">
        <v>9298000</v>
      </c>
      <c r="H658" s="3602"/>
      <c r="I658" s="3602"/>
      <c r="J658" s="3602"/>
      <c r="K658" s="3602"/>
      <c r="L658" s="3602"/>
      <c r="M658" s="3602"/>
      <c r="N658" s="3602"/>
      <c r="O658" s="3602"/>
      <c r="P658" s="3602"/>
      <c r="Q658" s="3602"/>
      <c r="R658" s="3602"/>
    </row>
    <row r="659" spans="1:18" ht="63.75" customHeight="1">
      <c r="A659" s="2051"/>
      <c r="B659" s="2306" t="s">
        <v>2310</v>
      </c>
      <c r="C659" s="2307" t="s">
        <v>563</v>
      </c>
      <c r="D659" s="3605"/>
      <c r="E659" s="3605"/>
      <c r="F659" s="2307" t="s">
        <v>2329</v>
      </c>
      <c r="G659" s="3602">
        <v>10586300</v>
      </c>
      <c r="H659" s="3602"/>
      <c r="I659" s="3602"/>
      <c r="J659" s="3602"/>
      <c r="K659" s="3602"/>
      <c r="L659" s="3602"/>
      <c r="M659" s="3602"/>
      <c r="N659" s="3602"/>
      <c r="O659" s="3602"/>
      <c r="P659" s="3602"/>
      <c r="Q659" s="3602"/>
      <c r="R659" s="3602"/>
    </row>
    <row r="660" spans="1:18" ht="63.75" customHeight="1">
      <c r="A660" s="2051"/>
      <c r="B660" s="2306" t="s">
        <v>2311</v>
      </c>
      <c r="C660" s="2307" t="s">
        <v>563</v>
      </c>
      <c r="D660" s="3605"/>
      <c r="E660" s="3605"/>
      <c r="F660" s="2307" t="s">
        <v>2330</v>
      </c>
      <c r="G660" s="3602">
        <v>15250000</v>
      </c>
      <c r="H660" s="3602"/>
      <c r="I660" s="3602"/>
      <c r="J660" s="3602"/>
      <c r="K660" s="3602"/>
      <c r="L660" s="3602"/>
      <c r="M660" s="3602"/>
      <c r="N660" s="3602"/>
      <c r="O660" s="3602"/>
      <c r="P660" s="3602"/>
      <c r="Q660" s="3602"/>
      <c r="R660" s="3602"/>
    </row>
    <row r="661" spans="1:18" ht="63.75" customHeight="1">
      <c r="A661" s="2051"/>
      <c r="B661" s="2306" t="s">
        <v>2312</v>
      </c>
      <c r="C661" s="2307" t="s">
        <v>563</v>
      </c>
      <c r="D661" s="3605"/>
      <c r="E661" s="3605"/>
      <c r="F661" s="2307" t="s">
        <v>2331</v>
      </c>
      <c r="G661" s="3602">
        <v>17950000</v>
      </c>
      <c r="H661" s="3602"/>
      <c r="I661" s="3602"/>
      <c r="J661" s="3602"/>
      <c r="K661" s="3602"/>
      <c r="L661" s="3602"/>
      <c r="M661" s="3602"/>
      <c r="N661" s="3602"/>
      <c r="O661" s="3602"/>
      <c r="P661" s="3602"/>
      <c r="Q661" s="3602"/>
      <c r="R661" s="3602"/>
    </row>
    <row r="662" spans="1:18" ht="63.75" customHeight="1">
      <c r="A662" s="2051"/>
      <c r="B662" s="2306" t="s">
        <v>2313</v>
      </c>
      <c r="C662" s="2307" t="s">
        <v>563</v>
      </c>
      <c r="D662" s="3605"/>
      <c r="E662" s="3605"/>
      <c r="F662" s="2307" t="s">
        <v>2332</v>
      </c>
      <c r="G662" s="3602">
        <v>18972500</v>
      </c>
      <c r="H662" s="3602"/>
      <c r="I662" s="3602"/>
      <c r="J662" s="3602"/>
      <c r="K662" s="3602"/>
      <c r="L662" s="3602"/>
      <c r="M662" s="3602"/>
      <c r="N662" s="3602"/>
      <c r="O662" s="3602"/>
      <c r="P662" s="3602"/>
      <c r="Q662" s="3602"/>
      <c r="R662" s="3602"/>
    </row>
    <row r="663" spans="1:18" ht="63.75" customHeight="1">
      <c r="A663" s="2051"/>
      <c r="B663" s="2306" t="s">
        <v>2314</v>
      </c>
      <c r="C663" s="2307" t="s">
        <v>563</v>
      </c>
      <c r="D663" s="3605"/>
      <c r="E663" s="3605"/>
      <c r="F663" s="2307" t="s">
        <v>2332</v>
      </c>
      <c r="G663" s="3602">
        <v>27150000</v>
      </c>
      <c r="H663" s="3602"/>
      <c r="I663" s="3602"/>
      <c r="J663" s="3602"/>
      <c r="K663" s="3602"/>
      <c r="L663" s="3602"/>
      <c r="M663" s="3602"/>
      <c r="N663" s="3602"/>
      <c r="O663" s="3602"/>
      <c r="P663" s="3602"/>
      <c r="Q663" s="3602"/>
      <c r="R663" s="3602"/>
    </row>
    <row r="664" spans="1:18" ht="63.75" customHeight="1">
      <c r="A664" s="2051"/>
      <c r="B664" s="2306" t="s">
        <v>2315</v>
      </c>
      <c r="C664" s="2307" t="s">
        <v>563</v>
      </c>
      <c r="D664" s="3605"/>
      <c r="E664" s="3605"/>
      <c r="F664" s="2307" t="s">
        <v>2333</v>
      </c>
      <c r="G664" s="3602">
        <v>30500000</v>
      </c>
      <c r="H664" s="3602"/>
      <c r="I664" s="3602"/>
      <c r="J664" s="3602"/>
      <c r="K664" s="3602"/>
      <c r="L664" s="3602"/>
      <c r="M664" s="3602"/>
      <c r="N664" s="3602"/>
      <c r="O664" s="3602"/>
      <c r="P664" s="3602"/>
      <c r="Q664" s="3602"/>
      <c r="R664" s="3602"/>
    </row>
    <row r="665" spans="1:18" ht="63.75" customHeight="1">
      <c r="A665" s="2051"/>
      <c r="B665" s="2306" t="s">
        <v>2316</v>
      </c>
      <c r="C665" s="2307" t="s">
        <v>563</v>
      </c>
      <c r="D665" s="3605"/>
      <c r="E665" s="3605"/>
      <c r="F665" s="2307" t="s">
        <v>2334</v>
      </c>
      <c r="G665" s="3602">
        <v>33500000</v>
      </c>
      <c r="H665" s="3602"/>
      <c r="I665" s="3602"/>
      <c r="J665" s="3602"/>
      <c r="K665" s="3602"/>
      <c r="L665" s="3602"/>
      <c r="M665" s="3602"/>
      <c r="N665" s="3602"/>
      <c r="O665" s="3602"/>
      <c r="P665" s="3602"/>
      <c r="Q665" s="3602"/>
      <c r="R665" s="3602"/>
    </row>
    <row r="666" spans="1:18" ht="119.25" customHeight="1">
      <c r="A666" s="2051"/>
      <c r="B666" s="2306" t="s">
        <v>2317</v>
      </c>
      <c r="C666" s="2307" t="s">
        <v>563</v>
      </c>
      <c r="D666" s="3605" t="s">
        <v>2335</v>
      </c>
      <c r="E666" s="3605"/>
      <c r="F666" s="2304"/>
      <c r="G666" s="3654" t="s">
        <v>2336</v>
      </c>
      <c r="H666" s="3655"/>
      <c r="I666" s="3655"/>
      <c r="J666" s="3655"/>
      <c r="K666" s="3655"/>
      <c r="L666" s="3655"/>
      <c r="M666" s="3655"/>
      <c r="N666" s="3655"/>
      <c r="O666" s="3655"/>
      <c r="P666" s="3655"/>
      <c r="Q666" s="3655"/>
      <c r="R666" s="3656"/>
    </row>
    <row r="667" spans="1:18" ht="183" customHeight="1">
      <c r="A667" s="2051"/>
      <c r="B667" s="2306" t="s">
        <v>2731</v>
      </c>
      <c r="C667" s="2307" t="s">
        <v>2732</v>
      </c>
      <c r="D667" s="3605" t="s">
        <v>2733</v>
      </c>
      <c r="E667" s="3605"/>
      <c r="F667" s="2304"/>
      <c r="G667" s="3602">
        <v>90000000</v>
      </c>
      <c r="H667" s="3602"/>
      <c r="I667" s="3602"/>
      <c r="J667" s="3602"/>
      <c r="K667" s="3602"/>
      <c r="L667" s="3602"/>
      <c r="M667" s="3602"/>
      <c r="N667" s="3602"/>
      <c r="O667" s="3602"/>
      <c r="P667" s="3602"/>
      <c r="Q667" s="3602"/>
      <c r="R667" s="3602"/>
    </row>
    <row r="668" spans="1:18" ht="29.25" customHeight="1">
      <c r="A668" s="2051"/>
      <c r="B668" s="3604" t="s">
        <v>2337</v>
      </c>
      <c r="C668" s="3604"/>
      <c r="D668" s="3604"/>
      <c r="E668" s="3604"/>
      <c r="F668" s="2061"/>
      <c r="G668" s="2061"/>
      <c r="H668" s="2061"/>
      <c r="I668" s="2061"/>
      <c r="J668" s="2061"/>
      <c r="K668" s="2061"/>
      <c r="L668" s="2027"/>
      <c r="M668" s="2061"/>
      <c r="N668" s="2061"/>
      <c r="O668" s="2061"/>
      <c r="P668" s="2061"/>
      <c r="Q668" s="2061"/>
      <c r="R668" s="2061"/>
    </row>
    <row r="669" spans="1:18" ht="63.75" customHeight="1">
      <c r="A669" s="2051"/>
      <c r="B669" s="2306" t="s">
        <v>2338</v>
      </c>
      <c r="C669" s="2307" t="s">
        <v>2339</v>
      </c>
      <c r="D669" s="3605" t="s">
        <v>2345</v>
      </c>
      <c r="E669" s="3605"/>
      <c r="F669" s="2307"/>
      <c r="G669" s="3602">
        <v>5220000</v>
      </c>
      <c r="H669" s="3602"/>
      <c r="I669" s="3602"/>
      <c r="J669" s="3602"/>
      <c r="K669" s="3602"/>
      <c r="L669" s="3602"/>
      <c r="M669" s="3602"/>
      <c r="N669" s="3602"/>
      <c r="O669" s="3602"/>
      <c r="P669" s="3602"/>
      <c r="Q669" s="3602"/>
      <c r="R669" s="3602"/>
    </row>
    <row r="670" spans="1:18" ht="63.75" customHeight="1">
      <c r="A670" s="2051"/>
      <c r="B670" s="2306" t="s">
        <v>2340</v>
      </c>
      <c r="C670" s="2307" t="s">
        <v>2339</v>
      </c>
      <c r="D670" s="3605" t="s">
        <v>2345</v>
      </c>
      <c r="E670" s="3605"/>
      <c r="F670" s="2307"/>
      <c r="G670" s="3602">
        <v>5920000</v>
      </c>
      <c r="H670" s="3602"/>
      <c r="I670" s="3602"/>
      <c r="J670" s="3602"/>
      <c r="K670" s="3602"/>
      <c r="L670" s="3602"/>
      <c r="M670" s="3602"/>
      <c r="N670" s="3602"/>
      <c r="O670" s="3602"/>
      <c r="P670" s="3602"/>
      <c r="Q670" s="3602"/>
      <c r="R670" s="3602"/>
    </row>
    <row r="671" spans="1:18" ht="63.75" customHeight="1">
      <c r="A671" s="2051"/>
      <c r="B671" s="2306" t="s">
        <v>2341</v>
      </c>
      <c r="C671" s="2307" t="s">
        <v>2339</v>
      </c>
      <c r="D671" s="3605" t="s">
        <v>2345</v>
      </c>
      <c r="E671" s="3605"/>
      <c r="F671" s="2307"/>
      <c r="G671" s="3602">
        <v>6310000</v>
      </c>
      <c r="H671" s="3602"/>
      <c r="I671" s="3602"/>
      <c r="J671" s="3602"/>
      <c r="K671" s="3602"/>
      <c r="L671" s="3602"/>
      <c r="M671" s="3602"/>
      <c r="N671" s="3602"/>
      <c r="O671" s="3602"/>
      <c r="P671" s="3602"/>
      <c r="Q671" s="3602"/>
      <c r="R671" s="3602"/>
    </row>
    <row r="672" spans="1:18" ht="63.75" customHeight="1">
      <c r="A672" s="2051"/>
      <c r="B672" s="2306" t="s">
        <v>2342</v>
      </c>
      <c r="C672" s="2307" t="s">
        <v>2339</v>
      </c>
      <c r="D672" s="3605" t="s">
        <v>2345</v>
      </c>
      <c r="E672" s="3605"/>
      <c r="F672" s="2307"/>
      <c r="G672" s="3602">
        <v>8600000</v>
      </c>
      <c r="H672" s="3602"/>
      <c r="I672" s="3602"/>
      <c r="J672" s="3602"/>
      <c r="K672" s="3602"/>
      <c r="L672" s="3602"/>
      <c r="M672" s="3602"/>
      <c r="N672" s="3602"/>
      <c r="O672" s="3602"/>
      <c r="P672" s="3602"/>
      <c r="Q672" s="3602"/>
      <c r="R672" s="3602"/>
    </row>
    <row r="673" spans="1:18" ht="63.75" customHeight="1">
      <c r="A673" s="2051"/>
      <c r="B673" s="2306" t="s">
        <v>2343</v>
      </c>
      <c r="C673" s="2307" t="s">
        <v>2339</v>
      </c>
      <c r="D673" s="3605" t="s">
        <v>2345</v>
      </c>
      <c r="E673" s="3605"/>
      <c r="F673" s="2307"/>
      <c r="G673" s="3602">
        <v>9400000</v>
      </c>
      <c r="H673" s="3602"/>
      <c r="I673" s="3602"/>
      <c r="J673" s="3602"/>
      <c r="K673" s="3602"/>
      <c r="L673" s="3602"/>
      <c r="M673" s="3602"/>
      <c r="N673" s="3602"/>
      <c r="O673" s="3602"/>
      <c r="P673" s="3602"/>
      <c r="Q673" s="3602"/>
      <c r="R673" s="3602"/>
    </row>
    <row r="674" spans="1:18" ht="63.75" customHeight="1">
      <c r="A674" s="2051"/>
      <c r="B674" s="2306" t="s">
        <v>2344</v>
      </c>
      <c r="C674" s="2307" t="s">
        <v>2339</v>
      </c>
      <c r="D674" s="3605" t="s">
        <v>2345</v>
      </c>
      <c r="E674" s="3605"/>
      <c r="F674" s="2307"/>
      <c r="G674" s="3602">
        <v>11700000</v>
      </c>
      <c r="H674" s="3602"/>
      <c r="I674" s="3602"/>
      <c r="J674" s="3602"/>
      <c r="K674" s="3602"/>
      <c r="L674" s="3602"/>
      <c r="M674" s="3602"/>
      <c r="N674" s="3602"/>
      <c r="O674" s="3602"/>
      <c r="P674" s="3602"/>
      <c r="Q674" s="3602"/>
      <c r="R674" s="3602"/>
    </row>
    <row r="675" spans="1:18" ht="36" customHeight="1">
      <c r="A675" s="2051"/>
      <c r="B675" s="3604" t="s">
        <v>2346</v>
      </c>
      <c r="C675" s="3604"/>
      <c r="D675" s="3604"/>
      <c r="E675" s="3604"/>
      <c r="F675" s="2061"/>
      <c r="G675" s="2061"/>
      <c r="H675" s="2061"/>
      <c r="I675" s="2061"/>
      <c r="J675" s="2061"/>
      <c r="K675" s="2061"/>
      <c r="L675" s="2027"/>
      <c r="M675" s="2061"/>
      <c r="N675" s="2061"/>
      <c r="O675" s="2061"/>
      <c r="P675" s="2061"/>
      <c r="Q675" s="2061"/>
      <c r="R675" s="2061"/>
    </row>
    <row r="676" spans="1:18" ht="63.75" customHeight="1">
      <c r="A676" s="2051"/>
      <c r="B676" s="2306" t="s">
        <v>2347</v>
      </c>
      <c r="C676" s="2307" t="s">
        <v>2339</v>
      </c>
      <c r="D676" s="3605" t="s">
        <v>2345</v>
      </c>
      <c r="E676" s="3605"/>
      <c r="F676" s="2307"/>
      <c r="G676" s="3602">
        <v>5800000</v>
      </c>
      <c r="H676" s="3602"/>
      <c r="I676" s="3602"/>
      <c r="J676" s="3602"/>
      <c r="K676" s="3602"/>
      <c r="L676" s="3602"/>
      <c r="M676" s="3602"/>
      <c r="N676" s="3602"/>
      <c r="O676" s="3602"/>
      <c r="P676" s="3602"/>
      <c r="Q676" s="3602"/>
      <c r="R676" s="3602"/>
    </row>
    <row r="677" spans="1:18" ht="63.75" customHeight="1">
      <c r="A677" s="2051"/>
      <c r="B677" s="2306" t="s">
        <v>2348</v>
      </c>
      <c r="C677" s="2307" t="s">
        <v>2339</v>
      </c>
      <c r="D677" s="3605" t="s">
        <v>2345</v>
      </c>
      <c r="E677" s="3605"/>
      <c r="F677" s="2307"/>
      <c r="G677" s="3602">
        <v>6250000</v>
      </c>
      <c r="H677" s="3602"/>
      <c r="I677" s="3602"/>
      <c r="J677" s="3602"/>
      <c r="K677" s="3602"/>
      <c r="L677" s="3602"/>
      <c r="M677" s="3602"/>
      <c r="N677" s="3602"/>
      <c r="O677" s="3602"/>
      <c r="P677" s="3602"/>
      <c r="Q677" s="3602"/>
      <c r="R677" s="3602"/>
    </row>
    <row r="678" spans="1:18" ht="63.75" customHeight="1">
      <c r="A678" s="2051"/>
      <c r="B678" s="2306" t="s">
        <v>2349</v>
      </c>
      <c r="C678" s="2307" t="s">
        <v>2339</v>
      </c>
      <c r="D678" s="3605" t="s">
        <v>2345</v>
      </c>
      <c r="E678" s="3605"/>
      <c r="F678" s="2307"/>
      <c r="G678" s="3602">
        <v>6810000</v>
      </c>
      <c r="H678" s="3602"/>
      <c r="I678" s="3602"/>
      <c r="J678" s="3602"/>
      <c r="K678" s="3602"/>
      <c r="L678" s="3602"/>
      <c r="M678" s="3602"/>
      <c r="N678" s="3602"/>
      <c r="O678" s="3602"/>
      <c r="P678" s="3602"/>
      <c r="Q678" s="3602"/>
      <c r="R678" s="3602"/>
    </row>
    <row r="679" spans="1:18" ht="63.75" customHeight="1">
      <c r="A679" s="2051"/>
      <c r="B679" s="2306" t="s">
        <v>2350</v>
      </c>
      <c r="C679" s="2307" t="s">
        <v>2339</v>
      </c>
      <c r="D679" s="3605" t="s">
        <v>2345</v>
      </c>
      <c r="E679" s="3605"/>
      <c r="F679" s="2307"/>
      <c r="G679" s="3602">
        <v>8820000</v>
      </c>
      <c r="H679" s="3602"/>
      <c r="I679" s="3602"/>
      <c r="J679" s="3602"/>
      <c r="K679" s="3602"/>
      <c r="L679" s="3602"/>
      <c r="M679" s="3602"/>
      <c r="N679" s="3602"/>
      <c r="O679" s="3602"/>
      <c r="P679" s="3602"/>
      <c r="Q679" s="3602"/>
      <c r="R679" s="3602"/>
    </row>
    <row r="680" spans="1:18" ht="63.75" customHeight="1">
      <c r="A680" s="2051"/>
      <c r="B680" s="2306" t="s">
        <v>2351</v>
      </c>
      <c r="C680" s="2307" t="s">
        <v>2339</v>
      </c>
      <c r="D680" s="3605" t="s">
        <v>2345</v>
      </c>
      <c r="E680" s="3605"/>
      <c r="F680" s="2307"/>
      <c r="G680" s="3602">
        <v>9830000</v>
      </c>
      <c r="H680" s="3602"/>
      <c r="I680" s="3602"/>
      <c r="J680" s="3602"/>
      <c r="K680" s="3602"/>
      <c r="L680" s="3602"/>
      <c r="M680" s="3602"/>
      <c r="N680" s="3602"/>
      <c r="O680" s="3602"/>
      <c r="P680" s="3602"/>
      <c r="Q680" s="3602"/>
      <c r="R680" s="3602"/>
    </row>
    <row r="681" spans="1:18" ht="63.75" customHeight="1">
      <c r="A681" s="2051"/>
      <c r="B681" s="2306" t="s">
        <v>2352</v>
      </c>
      <c r="C681" s="2307" t="s">
        <v>2339</v>
      </c>
      <c r="D681" s="3605" t="s">
        <v>2345</v>
      </c>
      <c r="E681" s="3605"/>
      <c r="F681" s="2307"/>
      <c r="G681" s="3602">
        <v>12830000</v>
      </c>
      <c r="H681" s="3602"/>
      <c r="I681" s="3602"/>
      <c r="J681" s="3602"/>
      <c r="K681" s="3602"/>
      <c r="L681" s="3602"/>
      <c r="M681" s="3602"/>
      <c r="N681" s="3602"/>
      <c r="O681" s="3602"/>
      <c r="P681" s="3602"/>
      <c r="Q681" s="3602"/>
      <c r="R681" s="3602"/>
    </row>
    <row r="682" spans="1:18" ht="63.75" customHeight="1">
      <c r="A682" s="2051"/>
      <c r="B682" s="2306" t="s">
        <v>2353</v>
      </c>
      <c r="C682" s="2307" t="s">
        <v>2354</v>
      </c>
      <c r="D682" s="3605" t="s">
        <v>2345</v>
      </c>
      <c r="E682" s="3605"/>
      <c r="F682" s="2307"/>
      <c r="G682" s="3602">
        <v>1890000</v>
      </c>
      <c r="H682" s="3602"/>
      <c r="I682" s="3602"/>
      <c r="J682" s="3602"/>
      <c r="K682" s="3602"/>
      <c r="L682" s="3602"/>
      <c r="M682" s="3602"/>
      <c r="N682" s="3602"/>
      <c r="O682" s="3602"/>
      <c r="P682" s="3602"/>
      <c r="Q682" s="3602"/>
      <c r="R682" s="3602"/>
    </row>
    <row r="683" spans="1:18" ht="63.75" customHeight="1">
      <c r="A683" s="2051"/>
      <c r="B683" s="2306" t="s">
        <v>2355</v>
      </c>
      <c r="C683" s="2307" t="s">
        <v>2354</v>
      </c>
      <c r="D683" s="3605" t="s">
        <v>2345</v>
      </c>
      <c r="E683" s="3605"/>
      <c r="F683" s="2307"/>
      <c r="G683" s="3602">
        <v>1785000</v>
      </c>
      <c r="H683" s="3602"/>
      <c r="I683" s="3602"/>
      <c r="J683" s="3602"/>
      <c r="K683" s="3602"/>
      <c r="L683" s="3602"/>
      <c r="M683" s="3602"/>
      <c r="N683" s="3602"/>
      <c r="O683" s="3602"/>
      <c r="P683" s="3602"/>
      <c r="Q683" s="3602"/>
      <c r="R683" s="3602"/>
    </row>
    <row r="684" spans="1:18" ht="63.75" customHeight="1">
      <c r="A684" s="2051"/>
      <c r="B684" s="2306" t="s">
        <v>2356</v>
      </c>
      <c r="C684" s="2307" t="s">
        <v>2354</v>
      </c>
      <c r="D684" s="3605" t="s">
        <v>2345</v>
      </c>
      <c r="E684" s="3605"/>
      <c r="F684" s="2307"/>
      <c r="G684" s="3602">
        <v>4050000</v>
      </c>
      <c r="H684" s="3602"/>
      <c r="I684" s="3602"/>
      <c r="J684" s="3602"/>
      <c r="K684" s="3602"/>
      <c r="L684" s="3602"/>
      <c r="M684" s="3602"/>
      <c r="N684" s="3602"/>
      <c r="O684" s="3602"/>
      <c r="P684" s="3602"/>
      <c r="Q684" s="3602"/>
      <c r="R684" s="3602"/>
    </row>
    <row r="685" spans="1:18" ht="63.75" customHeight="1">
      <c r="A685" s="2051"/>
      <c r="B685" s="2306" t="s">
        <v>2357</v>
      </c>
      <c r="C685" s="2307" t="s">
        <v>2354</v>
      </c>
      <c r="D685" s="3605" t="s">
        <v>2345</v>
      </c>
      <c r="E685" s="3605"/>
      <c r="F685" s="2307"/>
      <c r="G685" s="3602">
        <v>2390000</v>
      </c>
      <c r="H685" s="3602"/>
      <c r="I685" s="3602"/>
      <c r="J685" s="3602"/>
      <c r="K685" s="3602"/>
      <c r="L685" s="3602"/>
      <c r="M685" s="3602"/>
      <c r="N685" s="3602"/>
      <c r="O685" s="3602"/>
      <c r="P685" s="3602"/>
      <c r="Q685" s="3602"/>
      <c r="R685" s="3602"/>
    </row>
    <row r="686" spans="1:18" ht="63.75" customHeight="1">
      <c r="A686" s="2051"/>
      <c r="B686" s="2306" t="s">
        <v>2358</v>
      </c>
      <c r="C686" s="2307" t="s">
        <v>2354</v>
      </c>
      <c r="D686" s="3605" t="s">
        <v>2345</v>
      </c>
      <c r="E686" s="3605"/>
      <c r="F686" s="2307"/>
      <c r="G686" s="3602">
        <v>2150000</v>
      </c>
      <c r="H686" s="3602"/>
      <c r="I686" s="3602"/>
      <c r="J686" s="3602"/>
      <c r="K686" s="3602"/>
      <c r="L686" s="3602"/>
      <c r="M686" s="3602"/>
      <c r="N686" s="3602"/>
      <c r="O686" s="3602"/>
      <c r="P686" s="3602"/>
      <c r="Q686" s="3602"/>
      <c r="R686" s="3602"/>
    </row>
    <row r="687" spans="1:18" ht="63.75" customHeight="1">
      <c r="A687" s="2051"/>
      <c r="B687" s="2306" t="s">
        <v>2359</v>
      </c>
      <c r="C687" s="2307" t="s">
        <v>2354</v>
      </c>
      <c r="D687" s="3605" t="s">
        <v>2345</v>
      </c>
      <c r="E687" s="3605"/>
      <c r="F687" s="2307"/>
      <c r="G687" s="3602">
        <v>4520000</v>
      </c>
      <c r="H687" s="3602"/>
      <c r="I687" s="3602"/>
      <c r="J687" s="3602"/>
      <c r="K687" s="3602"/>
      <c r="L687" s="3602"/>
      <c r="M687" s="3602"/>
      <c r="N687" s="3602"/>
      <c r="O687" s="3602"/>
      <c r="P687" s="3602"/>
      <c r="Q687" s="3602"/>
      <c r="R687" s="3602"/>
    </row>
    <row r="688" spans="1:18" ht="33.75" customHeight="1">
      <c r="A688" s="2051"/>
      <c r="B688" s="3604" t="s">
        <v>2360</v>
      </c>
      <c r="C688" s="3604"/>
      <c r="D688" s="3604"/>
      <c r="E688" s="3604"/>
      <c r="F688" s="2061"/>
      <c r="G688" s="2061"/>
      <c r="H688" s="2061"/>
      <c r="I688" s="2061"/>
      <c r="J688" s="2061"/>
      <c r="K688" s="2061"/>
      <c r="L688" s="2027"/>
      <c r="M688" s="2061"/>
      <c r="N688" s="2061"/>
      <c r="O688" s="2061"/>
      <c r="P688" s="2061"/>
      <c r="Q688" s="2061"/>
      <c r="R688" s="2061"/>
    </row>
    <row r="689" spans="1:18" ht="63.75" customHeight="1">
      <c r="A689" s="2051"/>
      <c r="B689" s="2306" t="s">
        <v>2361</v>
      </c>
      <c r="C689" s="2307" t="s">
        <v>2362</v>
      </c>
      <c r="D689" s="3605" t="s">
        <v>2345</v>
      </c>
      <c r="E689" s="3605"/>
      <c r="F689" s="2307"/>
      <c r="G689" s="3602">
        <v>1020000</v>
      </c>
      <c r="H689" s="3602"/>
      <c r="I689" s="3602"/>
      <c r="J689" s="3602"/>
      <c r="K689" s="3602"/>
      <c r="L689" s="3602"/>
      <c r="M689" s="3602"/>
      <c r="N689" s="3602"/>
      <c r="O689" s="3602"/>
      <c r="P689" s="3602"/>
      <c r="Q689" s="3602"/>
      <c r="R689" s="3602"/>
    </row>
    <row r="690" spans="1:18" ht="31.5" customHeight="1">
      <c r="A690" s="2051"/>
      <c r="B690" s="3604" t="s">
        <v>2363</v>
      </c>
      <c r="C690" s="3604"/>
      <c r="D690" s="3604"/>
      <c r="E690" s="3604"/>
      <c r="F690" s="2061"/>
      <c r="G690" s="2061"/>
      <c r="H690" s="2061"/>
      <c r="I690" s="2061"/>
      <c r="J690" s="2061"/>
      <c r="K690" s="2061"/>
      <c r="L690" s="2027"/>
      <c r="M690" s="2061"/>
      <c r="N690" s="2061"/>
      <c r="O690" s="2061"/>
      <c r="P690" s="2061"/>
      <c r="Q690" s="2061"/>
      <c r="R690" s="2061"/>
    </row>
    <row r="691" spans="1:18" ht="63.75" customHeight="1">
      <c r="A691" s="2051"/>
      <c r="B691" s="2306" t="s">
        <v>2364</v>
      </c>
      <c r="C691" s="2307" t="s">
        <v>563</v>
      </c>
      <c r="D691" s="3605" t="s">
        <v>2345</v>
      </c>
      <c r="E691" s="3605"/>
      <c r="F691" s="2307"/>
      <c r="G691" s="3602">
        <v>670000</v>
      </c>
      <c r="H691" s="3602"/>
      <c r="I691" s="3602"/>
      <c r="J691" s="3602"/>
      <c r="K691" s="3602"/>
      <c r="L691" s="3602"/>
      <c r="M691" s="3602"/>
      <c r="N691" s="3602"/>
      <c r="O691" s="3602"/>
      <c r="P691" s="3602"/>
      <c r="Q691" s="3602"/>
      <c r="R691" s="3602"/>
    </row>
    <row r="692" spans="1:18" ht="63.75" customHeight="1">
      <c r="A692" s="2051"/>
      <c r="B692" s="2306" t="s">
        <v>2365</v>
      </c>
      <c r="C692" s="2307" t="s">
        <v>563</v>
      </c>
      <c r="D692" s="3605" t="s">
        <v>2345</v>
      </c>
      <c r="E692" s="3605"/>
      <c r="F692" s="2307"/>
      <c r="G692" s="3602">
        <v>650000</v>
      </c>
      <c r="H692" s="3602"/>
      <c r="I692" s="3602"/>
      <c r="J692" s="3602"/>
      <c r="K692" s="3602"/>
      <c r="L692" s="3602"/>
      <c r="M692" s="3602"/>
      <c r="N692" s="3602"/>
      <c r="O692" s="3602"/>
      <c r="P692" s="3602"/>
      <c r="Q692" s="3602"/>
      <c r="R692" s="3602"/>
    </row>
    <row r="693" spans="1:18" ht="63.75" customHeight="1">
      <c r="A693" s="2051"/>
      <c r="B693" s="2306" t="s">
        <v>2366</v>
      </c>
      <c r="C693" s="2307" t="s">
        <v>563</v>
      </c>
      <c r="D693" s="3605" t="s">
        <v>2345</v>
      </c>
      <c r="E693" s="3605"/>
      <c r="F693" s="2307"/>
      <c r="G693" s="3602">
        <v>630000</v>
      </c>
      <c r="H693" s="3602"/>
      <c r="I693" s="3602"/>
      <c r="J693" s="3602"/>
      <c r="K693" s="3602"/>
      <c r="L693" s="3602"/>
      <c r="M693" s="3602"/>
      <c r="N693" s="3602"/>
      <c r="O693" s="3602"/>
      <c r="P693" s="3602"/>
      <c r="Q693" s="3602"/>
      <c r="R693" s="3602"/>
    </row>
    <row r="694" spans="1:18" ht="63.75" customHeight="1">
      <c r="A694" s="2051"/>
      <c r="B694" s="2306" t="s">
        <v>2367</v>
      </c>
      <c r="C694" s="2307" t="s">
        <v>563</v>
      </c>
      <c r="D694" s="3605" t="s">
        <v>2345</v>
      </c>
      <c r="E694" s="3605"/>
      <c r="F694" s="2307"/>
      <c r="G694" s="3602">
        <v>930000</v>
      </c>
      <c r="H694" s="3602"/>
      <c r="I694" s="3602"/>
      <c r="J694" s="3602"/>
      <c r="K694" s="3602"/>
      <c r="L694" s="3602"/>
      <c r="M694" s="3602"/>
      <c r="N694" s="3602"/>
      <c r="O694" s="3602"/>
      <c r="P694" s="3602"/>
      <c r="Q694" s="3602"/>
      <c r="R694" s="3602"/>
    </row>
    <row r="695" spans="1:18" ht="63.75" customHeight="1">
      <c r="A695" s="2051"/>
      <c r="B695" s="2306" t="s">
        <v>2368</v>
      </c>
      <c r="C695" s="2307" t="s">
        <v>563</v>
      </c>
      <c r="D695" s="3605" t="s">
        <v>2345</v>
      </c>
      <c r="E695" s="3605"/>
      <c r="F695" s="2307"/>
      <c r="G695" s="3602">
        <v>970000</v>
      </c>
      <c r="H695" s="3602"/>
      <c r="I695" s="3602"/>
      <c r="J695" s="3602"/>
      <c r="K695" s="3602"/>
      <c r="L695" s="3602"/>
      <c r="M695" s="3602"/>
      <c r="N695" s="3602"/>
      <c r="O695" s="3602"/>
      <c r="P695" s="3602"/>
      <c r="Q695" s="3602"/>
      <c r="R695" s="3602"/>
    </row>
    <row r="696" spans="1:18" ht="48" customHeight="1">
      <c r="A696" s="2051">
        <v>7</v>
      </c>
      <c r="B696" s="3603" t="s">
        <v>2484</v>
      </c>
      <c r="C696" s="3604"/>
      <c r="D696" s="3604"/>
      <c r="E696" s="3604"/>
      <c r="F696" s="3604"/>
      <c r="G696" s="3604"/>
      <c r="H696" s="3604"/>
      <c r="I696" s="3604"/>
      <c r="J696" s="3604"/>
      <c r="K696" s="3604"/>
      <c r="L696" s="3604"/>
      <c r="M696" s="3604"/>
      <c r="N696" s="3604"/>
      <c r="O696" s="3604"/>
      <c r="P696" s="3604"/>
      <c r="Q696" s="3604"/>
      <c r="R696" s="3604"/>
    </row>
    <row r="697" spans="1:18" ht="17.25" customHeight="1">
      <c r="A697" s="2051"/>
      <c r="B697" s="2067"/>
      <c r="C697" s="2304"/>
      <c r="D697" s="2061"/>
      <c r="E697" s="3606" t="s">
        <v>2485</v>
      </c>
      <c r="F697" s="3607"/>
      <c r="G697" s="3607"/>
      <c r="H697" s="3607"/>
      <c r="I697" s="3607"/>
      <c r="J697" s="3607"/>
      <c r="K697" s="3607"/>
      <c r="L697" s="3607"/>
      <c r="M697" s="3607"/>
      <c r="N697" s="3607"/>
      <c r="O697" s="3607"/>
      <c r="P697" s="3607"/>
      <c r="Q697" s="3607"/>
      <c r="R697" s="3608"/>
    </row>
    <row r="698" spans="1:18" ht="16.5" customHeight="1">
      <c r="A698" s="2051"/>
      <c r="B698" s="3603" t="s">
        <v>2516</v>
      </c>
      <c r="C698" s="3604"/>
      <c r="D698" s="3604"/>
      <c r="E698" s="3604"/>
      <c r="F698" s="3604"/>
      <c r="G698" s="3604"/>
      <c r="H698" s="3604"/>
      <c r="I698" s="3604"/>
      <c r="J698" s="3604"/>
      <c r="K698" s="3604"/>
      <c r="L698" s="3604"/>
      <c r="M698" s="3604"/>
      <c r="N698" s="3604"/>
      <c r="O698" s="3604"/>
      <c r="P698" s="3604"/>
      <c r="Q698" s="3604"/>
      <c r="R698" s="3604"/>
    </row>
    <row r="699" spans="1:18" ht="23.25" customHeight="1">
      <c r="A699" s="2050"/>
      <c r="B699" s="2052" t="s">
        <v>2486</v>
      </c>
      <c r="C699" s="2299" t="s">
        <v>2491</v>
      </c>
      <c r="D699" s="2064"/>
      <c r="E699" s="3600"/>
      <c r="F699" s="3601"/>
      <c r="G699" s="3602">
        <v>5542</v>
      </c>
      <c r="H699" s="3602"/>
      <c r="I699" s="3602"/>
      <c r="J699" s="3602"/>
      <c r="K699" s="3602"/>
      <c r="L699" s="3602"/>
      <c r="M699" s="3602"/>
      <c r="N699" s="3602"/>
      <c r="O699" s="3602"/>
      <c r="P699" s="3602"/>
      <c r="Q699" s="3602"/>
      <c r="R699" s="3602"/>
    </row>
    <row r="700" spans="1:18" ht="23.25" customHeight="1">
      <c r="A700" s="2050"/>
      <c r="B700" s="2052" t="s">
        <v>2487</v>
      </c>
      <c r="C700" s="2299" t="s">
        <v>2491</v>
      </c>
      <c r="D700" s="2064"/>
      <c r="E700" s="3600"/>
      <c r="F700" s="3601"/>
      <c r="G700" s="3602">
        <v>8880</v>
      </c>
      <c r="H700" s="3602"/>
      <c r="I700" s="3602"/>
      <c r="J700" s="3602"/>
      <c r="K700" s="3602"/>
      <c r="L700" s="3602"/>
      <c r="M700" s="3602"/>
      <c r="N700" s="3602"/>
      <c r="O700" s="3602"/>
      <c r="P700" s="3602"/>
      <c r="Q700" s="3602"/>
      <c r="R700" s="3602"/>
    </row>
    <row r="701" spans="1:18" ht="23.25" customHeight="1">
      <c r="A701" s="2050"/>
      <c r="B701" s="2052" t="s">
        <v>2488</v>
      </c>
      <c r="C701" s="2299" t="s">
        <v>2491</v>
      </c>
      <c r="D701" s="2064"/>
      <c r="E701" s="3600"/>
      <c r="F701" s="3601"/>
      <c r="G701" s="3602">
        <v>13876</v>
      </c>
      <c r="H701" s="3602"/>
      <c r="I701" s="3602"/>
      <c r="J701" s="3602"/>
      <c r="K701" s="3602"/>
      <c r="L701" s="3602"/>
      <c r="M701" s="3602"/>
      <c r="N701" s="3602"/>
      <c r="O701" s="3602"/>
      <c r="P701" s="3602"/>
      <c r="Q701" s="3602"/>
      <c r="R701" s="3602"/>
    </row>
    <row r="702" spans="1:18" ht="23.25" customHeight="1">
      <c r="A702" s="2050"/>
      <c r="B702" s="2052" t="s">
        <v>2489</v>
      </c>
      <c r="C702" s="2299" t="s">
        <v>2491</v>
      </c>
      <c r="D702" s="2064"/>
      <c r="E702" s="3600"/>
      <c r="F702" s="3601"/>
      <c r="G702" s="3602">
        <v>20313</v>
      </c>
      <c r="H702" s="3602"/>
      <c r="I702" s="3602"/>
      <c r="J702" s="3602"/>
      <c r="K702" s="3602"/>
      <c r="L702" s="3602"/>
      <c r="M702" s="3602"/>
      <c r="N702" s="3602"/>
      <c r="O702" s="3602"/>
      <c r="P702" s="3602"/>
      <c r="Q702" s="3602"/>
      <c r="R702" s="3602"/>
    </row>
    <row r="703" spans="1:18" ht="23.25" customHeight="1">
      <c r="A703" s="2050"/>
      <c r="B703" s="2052" t="s">
        <v>2490</v>
      </c>
      <c r="C703" s="2299" t="s">
        <v>2491</v>
      </c>
      <c r="D703" s="2064"/>
      <c r="E703" s="3600"/>
      <c r="F703" s="3601"/>
      <c r="G703" s="3602">
        <v>34473</v>
      </c>
      <c r="H703" s="3602"/>
      <c r="I703" s="3602"/>
      <c r="J703" s="3602"/>
      <c r="K703" s="3602"/>
      <c r="L703" s="3602"/>
      <c r="M703" s="3602"/>
      <c r="N703" s="3602"/>
      <c r="O703" s="3602"/>
      <c r="P703" s="3602"/>
      <c r="Q703" s="3602"/>
      <c r="R703" s="3602"/>
    </row>
    <row r="704" spans="1:18" ht="16.5" customHeight="1">
      <c r="A704" s="2051"/>
      <c r="B704" s="3603" t="s">
        <v>2517</v>
      </c>
      <c r="C704" s="3604"/>
      <c r="D704" s="3604"/>
      <c r="E704" s="3604"/>
      <c r="F704" s="3604"/>
      <c r="G704" s="3604"/>
      <c r="H704" s="3604"/>
      <c r="I704" s="3604"/>
      <c r="J704" s="3604"/>
      <c r="K704" s="3604"/>
      <c r="L704" s="3604"/>
      <c r="M704" s="3604"/>
      <c r="N704" s="3604"/>
      <c r="O704" s="3604"/>
      <c r="P704" s="3604"/>
      <c r="Q704" s="3604"/>
      <c r="R704" s="3604"/>
    </row>
    <row r="705" spans="1:18" ht="23.25" customHeight="1">
      <c r="A705" s="2050"/>
      <c r="B705" s="2052" t="s">
        <v>2492</v>
      </c>
      <c r="C705" s="2299" t="s">
        <v>2491</v>
      </c>
      <c r="D705" s="2064"/>
      <c r="E705" s="3600"/>
      <c r="F705" s="3601"/>
      <c r="G705" s="3602">
        <v>16473</v>
      </c>
      <c r="H705" s="3602"/>
      <c r="I705" s="3602"/>
      <c r="J705" s="3602"/>
      <c r="K705" s="3602"/>
      <c r="L705" s="3602"/>
      <c r="M705" s="3602"/>
      <c r="N705" s="3602"/>
      <c r="O705" s="3602"/>
      <c r="P705" s="3602"/>
      <c r="Q705" s="3602"/>
      <c r="R705" s="3602"/>
    </row>
    <row r="706" spans="1:18" ht="23.25" customHeight="1">
      <c r="A706" s="2050"/>
      <c r="B706" s="2052" t="s">
        <v>2493</v>
      </c>
      <c r="C706" s="2299" t="s">
        <v>2491</v>
      </c>
      <c r="D706" s="2064"/>
      <c r="E706" s="3600"/>
      <c r="F706" s="3601"/>
      <c r="G706" s="3602">
        <v>23062</v>
      </c>
      <c r="H706" s="3602"/>
      <c r="I706" s="3602"/>
      <c r="J706" s="3602"/>
      <c r="K706" s="3602"/>
      <c r="L706" s="3602"/>
      <c r="M706" s="3602"/>
      <c r="N706" s="3602"/>
      <c r="O706" s="3602"/>
      <c r="P706" s="3602"/>
      <c r="Q706" s="3602"/>
      <c r="R706" s="3602"/>
    </row>
    <row r="707" spans="1:18" ht="23.25" customHeight="1">
      <c r="A707" s="2050"/>
      <c r="B707" s="2052" t="s">
        <v>2494</v>
      </c>
      <c r="C707" s="2299" t="s">
        <v>2491</v>
      </c>
      <c r="D707" s="2064"/>
      <c r="E707" s="3600"/>
      <c r="F707" s="3601"/>
      <c r="G707" s="3602">
        <v>36895</v>
      </c>
      <c r="H707" s="3602"/>
      <c r="I707" s="3602"/>
      <c r="J707" s="3602"/>
      <c r="K707" s="3602"/>
      <c r="L707" s="3602"/>
      <c r="M707" s="3602"/>
      <c r="N707" s="3602"/>
      <c r="O707" s="3602"/>
      <c r="P707" s="3602"/>
      <c r="Q707" s="3602"/>
      <c r="R707" s="3602"/>
    </row>
    <row r="708" spans="1:18" ht="23.25" customHeight="1">
      <c r="A708" s="2050"/>
      <c r="B708" s="2052" t="s">
        <v>2495</v>
      </c>
      <c r="C708" s="2299" t="s">
        <v>2491</v>
      </c>
      <c r="D708" s="2064"/>
      <c r="E708" s="3600"/>
      <c r="F708" s="3601"/>
      <c r="G708" s="3602">
        <v>56575</v>
      </c>
      <c r="H708" s="3602"/>
      <c r="I708" s="3602"/>
      <c r="J708" s="3602"/>
      <c r="K708" s="3602"/>
      <c r="L708" s="3602"/>
      <c r="M708" s="3602"/>
      <c r="N708" s="3602"/>
      <c r="O708" s="3602"/>
      <c r="P708" s="3602"/>
      <c r="Q708" s="3602"/>
      <c r="R708" s="3602"/>
    </row>
    <row r="709" spans="1:18" ht="23.25" customHeight="1">
      <c r="A709" s="2050"/>
      <c r="B709" s="2052" t="s">
        <v>2496</v>
      </c>
      <c r="C709" s="2299" t="s">
        <v>2491</v>
      </c>
      <c r="D709" s="2064"/>
      <c r="E709" s="3600"/>
      <c r="F709" s="3601"/>
      <c r="G709" s="3602">
        <v>85920</v>
      </c>
      <c r="H709" s="3602"/>
      <c r="I709" s="3602"/>
      <c r="J709" s="3602"/>
      <c r="K709" s="3602"/>
      <c r="L709" s="3602"/>
      <c r="M709" s="3602"/>
      <c r="N709" s="3602"/>
      <c r="O709" s="3602"/>
      <c r="P709" s="3602"/>
      <c r="Q709" s="3602"/>
      <c r="R709" s="3602"/>
    </row>
    <row r="710" spans="1:18" ht="16.5" customHeight="1">
      <c r="A710" s="2051"/>
      <c r="B710" s="3603" t="s">
        <v>2518</v>
      </c>
      <c r="C710" s="3604"/>
      <c r="D710" s="3604"/>
      <c r="E710" s="3604"/>
      <c r="F710" s="3604"/>
      <c r="G710" s="3604"/>
      <c r="H710" s="3604"/>
      <c r="I710" s="3604"/>
      <c r="J710" s="3604"/>
      <c r="K710" s="3604"/>
      <c r="L710" s="3604"/>
      <c r="M710" s="3604"/>
      <c r="N710" s="3604"/>
      <c r="O710" s="3604"/>
      <c r="P710" s="3604"/>
      <c r="Q710" s="3604"/>
      <c r="R710" s="3604"/>
    </row>
    <row r="711" spans="1:18" ht="23.25" customHeight="1">
      <c r="A711" s="2050"/>
      <c r="B711" s="2052" t="s">
        <v>2497</v>
      </c>
      <c r="C711" s="2299" t="s">
        <v>2491</v>
      </c>
      <c r="D711" s="2064"/>
      <c r="E711" s="3600"/>
      <c r="F711" s="3601"/>
      <c r="G711" s="3602">
        <v>25876</v>
      </c>
      <c r="H711" s="3602"/>
      <c r="I711" s="3602"/>
      <c r="J711" s="3602"/>
      <c r="K711" s="3602"/>
      <c r="L711" s="3602"/>
      <c r="M711" s="3602"/>
      <c r="N711" s="3602"/>
      <c r="O711" s="3602"/>
      <c r="P711" s="3602"/>
      <c r="Q711" s="3602"/>
      <c r="R711" s="3602"/>
    </row>
    <row r="712" spans="1:18" ht="23.25" customHeight="1">
      <c r="A712" s="2050"/>
      <c r="B712" s="2052" t="s">
        <v>2498</v>
      </c>
      <c r="C712" s="2299" t="s">
        <v>2491</v>
      </c>
      <c r="D712" s="2064"/>
      <c r="E712" s="3600"/>
      <c r="F712" s="3601"/>
      <c r="G712" s="3602">
        <v>35956</v>
      </c>
      <c r="H712" s="3602"/>
      <c r="I712" s="3602"/>
      <c r="J712" s="3602"/>
      <c r="K712" s="3602"/>
      <c r="L712" s="3602"/>
      <c r="M712" s="3602"/>
      <c r="N712" s="3602"/>
      <c r="O712" s="3602"/>
      <c r="P712" s="3602"/>
      <c r="Q712" s="3602"/>
      <c r="R712" s="3602"/>
    </row>
    <row r="713" spans="1:18" ht="23.25" customHeight="1">
      <c r="A713" s="2050"/>
      <c r="B713" s="2052" t="s">
        <v>2499</v>
      </c>
      <c r="C713" s="2299" t="s">
        <v>2491</v>
      </c>
      <c r="D713" s="2064"/>
      <c r="E713" s="3600"/>
      <c r="F713" s="3601"/>
      <c r="G713" s="3602">
        <v>49593</v>
      </c>
      <c r="H713" s="3602"/>
      <c r="I713" s="3602"/>
      <c r="J713" s="3602"/>
      <c r="K713" s="3602"/>
      <c r="L713" s="3602"/>
      <c r="M713" s="3602"/>
      <c r="N713" s="3602"/>
      <c r="O713" s="3602"/>
      <c r="P713" s="3602"/>
      <c r="Q713" s="3602"/>
      <c r="R713" s="3602"/>
    </row>
    <row r="714" spans="1:18" ht="23.25" customHeight="1">
      <c r="A714" s="2050"/>
      <c r="B714" s="2052" t="s">
        <v>2500</v>
      </c>
      <c r="C714" s="2299" t="s">
        <v>2491</v>
      </c>
      <c r="D714" s="2064"/>
      <c r="E714" s="3600"/>
      <c r="F714" s="3601"/>
      <c r="G714" s="3602">
        <v>77782</v>
      </c>
      <c r="H714" s="3602"/>
      <c r="I714" s="3602"/>
      <c r="J714" s="3602"/>
      <c r="K714" s="3602"/>
      <c r="L714" s="3602"/>
      <c r="M714" s="3602"/>
      <c r="N714" s="3602"/>
      <c r="O714" s="3602"/>
      <c r="P714" s="3602"/>
      <c r="Q714" s="3602"/>
      <c r="R714" s="3602"/>
    </row>
    <row r="715" spans="1:18" ht="23.25" customHeight="1">
      <c r="A715" s="2050"/>
      <c r="B715" s="2052" t="s">
        <v>2501</v>
      </c>
      <c r="C715" s="2299" t="s">
        <v>2491</v>
      </c>
      <c r="D715" s="2064"/>
      <c r="E715" s="3600"/>
      <c r="F715" s="3601"/>
      <c r="G715" s="3602">
        <v>118407</v>
      </c>
      <c r="H715" s="3602"/>
      <c r="I715" s="3602"/>
      <c r="J715" s="3602"/>
      <c r="K715" s="3602"/>
      <c r="L715" s="3602"/>
      <c r="M715" s="3602"/>
      <c r="N715" s="3602"/>
      <c r="O715" s="3602"/>
      <c r="P715" s="3602"/>
      <c r="Q715" s="3602"/>
      <c r="R715" s="3602"/>
    </row>
    <row r="716" spans="1:18" ht="16.5" customHeight="1">
      <c r="A716" s="2051"/>
      <c r="B716" s="3603" t="s">
        <v>2519</v>
      </c>
      <c r="C716" s="3604"/>
      <c r="D716" s="3604"/>
      <c r="E716" s="3604"/>
      <c r="F716" s="3604"/>
      <c r="G716" s="3604"/>
      <c r="H716" s="3604"/>
      <c r="I716" s="3604"/>
      <c r="J716" s="3604"/>
      <c r="K716" s="3604"/>
      <c r="L716" s="3604"/>
      <c r="M716" s="3604"/>
      <c r="N716" s="3604"/>
      <c r="O716" s="3604"/>
      <c r="P716" s="3604"/>
      <c r="Q716" s="3604"/>
      <c r="R716" s="3604"/>
    </row>
    <row r="717" spans="1:18" ht="23.25" customHeight="1">
      <c r="A717" s="2050"/>
      <c r="B717" s="2052" t="s">
        <v>2502</v>
      </c>
      <c r="C717" s="2299" t="s">
        <v>2491</v>
      </c>
      <c r="D717" s="2064"/>
      <c r="E717" s="3600"/>
      <c r="F717" s="3601"/>
      <c r="G717" s="3602">
        <v>24611</v>
      </c>
      <c r="H717" s="3602"/>
      <c r="I717" s="3602"/>
      <c r="J717" s="3602"/>
      <c r="K717" s="3602"/>
      <c r="L717" s="3602"/>
      <c r="M717" s="3602"/>
      <c r="N717" s="3602"/>
      <c r="O717" s="3602"/>
      <c r="P717" s="3602"/>
      <c r="Q717" s="3602"/>
      <c r="R717" s="3602"/>
    </row>
    <row r="718" spans="1:18" ht="23.25" customHeight="1">
      <c r="A718" s="2050"/>
      <c r="B718" s="2052" t="s">
        <v>2503</v>
      </c>
      <c r="C718" s="2299" t="s">
        <v>2491</v>
      </c>
      <c r="D718" s="2064"/>
      <c r="E718" s="3600"/>
      <c r="F718" s="3601"/>
      <c r="G718" s="3602">
        <v>35149</v>
      </c>
      <c r="H718" s="3602"/>
      <c r="I718" s="3602"/>
      <c r="J718" s="3602"/>
      <c r="K718" s="3602"/>
      <c r="L718" s="3602"/>
      <c r="M718" s="3602"/>
      <c r="N718" s="3602"/>
      <c r="O718" s="3602"/>
      <c r="P718" s="3602"/>
      <c r="Q718" s="3602"/>
      <c r="R718" s="3602"/>
    </row>
    <row r="719" spans="1:18" ht="23.25" customHeight="1">
      <c r="A719" s="2050"/>
      <c r="B719" s="2052" t="s">
        <v>2504</v>
      </c>
      <c r="C719" s="2299" t="s">
        <v>2491</v>
      </c>
      <c r="D719" s="2064"/>
      <c r="E719" s="3600"/>
      <c r="F719" s="3601"/>
      <c r="G719" s="3602">
        <v>50640</v>
      </c>
      <c r="H719" s="3602"/>
      <c r="I719" s="3602"/>
      <c r="J719" s="3602"/>
      <c r="K719" s="3602"/>
      <c r="L719" s="3602"/>
      <c r="M719" s="3602"/>
      <c r="N719" s="3602"/>
      <c r="O719" s="3602"/>
      <c r="P719" s="3602"/>
      <c r="Q719" s="3602"/>
      <c r="R719" s="3602"/>
    </row>
    <row r="720" spans="1:18" ht="23.25" customHeight="1">
      <c r="A720" s="2050"/>
      <c r="B720" s="2052" t="s">
        <v>2505</v>
      </c>
      <c r="C720" s="2299" t="s">
        <v>2491</v>
      </c>
      <c r="D720" s="2064"/>
      <c r="E720" s="3600"/>
      <c r="F720" s="3601"/>
      <c r="G720" s="3602">
        <v>70560</v>
      </c>
      <c r="H720" s="3602"/>
      <c r="I720" s="3602"/>
      <c r="J720" s="3602"/>
      <c r="K720" s="3602"/>
      <c r="L720" s="3602"/>
      <c r="M720" s="3602"/>
      <c r="N720" s="3602"/>
      <c r="O720" s="3602"/>
      <c r="P720" s="3602"/>
      <c r="Q720" s="3602"/>
      <c r="R720" s="3602"/>
    </row>
    <row r="721" spans="1:18" ht="23.25" customHeight="1">
      <c r="A721" s="2050"/>
      <c r="B721" s="2052" t="s">
        <v>2506</v>
      </c>
      <c r="C721" s="2299" t="s">
        <v>2491</v>
      </c>
      <c r="D721" s="2064"/>
      <c r="E721" s="3600"/>
      <c r="F721" s="3601"/>
      <c r="G721" s="3602">
        <v>114131</v>
      </c>
      <c r="H721" s="3602"/>
      <c r="I721" s="3602"/>
      <c r="J721" s="3602"/>
      <c r="K721" s="3602"/>
      <c r="L721" s="3602"/>
      <c r="M721" s="3602"/>
      <c r="N721" s="3602"/>
      <c r="O721" s="3602"/>
      <c r="P721" s="3602"/>
      <c r="Q721" s="3602"/>
      <c r="R721" s="3602"/>
    </row>
    <row r="722" spans="1:18" ht="16.5" customHeight="1">
      <c r="A722" s="2051"/>
      <c r="B722" s="3603" t="s">
        <v>2520</v>
      </c>
      <c r="C722" s="3604"/>
      <c r="D722" s="3604"/>
      <c r="E722" s="3604"/>
      <c r="F722" s="3604"/>
      <c r="G722" s="3604"/>
      <c r="H722" s="3604"/>
      <c r="I722" s="3604"/>
      <c r="J722" s="3604"/>
      <c r="K722" s="3604"/>
      <c r="L722" s="3604"/>
      <c r="M722" s="3604"/>
      <c r="N722" s="3604"/>
      <c r="O722" s="3604"/>
      <c r="P722" s="3604"/>
      <c r="Q722" s="3604"/>
      <c r="R722" s="3604"/>
    </row>
    <row r="723" spans="1:18" ht="23.25" customHeight="1">
      <c r="A723" s="2050"/>
      <c r="B723" s="2052" t="s">
        <v>2507</v>
      </c>
      <c r="C723" s="2299" t="s">
        <v>2491</v>
      </c>
      <c r="D723" s="2064"/>
      <c r="E723" s="3600"/>
      <c r="F723" s="3601"/>
      <c r="G723" s="3602">
        <v>44684</v>
      </c>
      <c r="H723" s="3602"/>
      <c r="I723" s="3602"/>
      <c r="J723" s="3602"/>
      <c r="K723" s="3602"/>
      <c r="L723" s="3602"/>
      <c r="M723" s="3602"/>
      <c r="N723" s="3602"/>
      <c r="O723" s="3602"/>
      <c r="P723" s="3602"/>
      <c r="Q723" s="3602"/>
      <c r="R723" s="3602"/>
    </row>
    <row r="724" spans="1:18" ht="23.25" customHeight="1">
      <c r="A724" s="2050"/>
      <c r="B724" s="2052" t="s">
        <v>2508</v>
      </c>
      <c r="C724" s="2299" t="s">
        <v>2491</v>
      </c>
      <c r="D724" s="2064"/>
      <c r="E724" s="3600"/>
      <c r="F724" s="3601"/>
      <c r="G724" s="3602">
        <v>63775</v>
      </c>
      <c r="H724" s="3602"/>
      <c r="I724" s="3602"/>
      <c r="J724" s="3602"/>
      <c r="K724" s="3602"/>
      <c r="L724" s="3602"/>
      <c r="M724" s="3602"/>
      <c r="N724" s="3602"/>
      <c r="O724" s="3602"/>
      <c r="P724" s="3602"/>
      <c r="Q724" s="3602"/>
      <c r="R724" s="3602"/>
    </row>
    <row r="725" spans="1:18" ht="23.25" customHeight="1">
      <c r="A725" s="2050"/>
      <c r="B725" s="2052" t="s">
        <v>2509</v>
      </c>
      <c r="C725" s="2299" t="s">
        <v>2491</v>
      </c>
      <c r="D725" s="2064"/>
      <c r="E725" s="3600"/>
      <c r="F725" s="3601"/>
      <c r="G725" s="3602">
        <v>88669</v>
      </c>
      <c r="H725" s="3602"/>
      <c r="I725" s="3602"/>
      <c r="J725" s="3602"/>
      <c r="K725" s="3602"/>
      <c r="L725" s="3602"/>
      <c r="M725" s="3602"/>
      <c r="N725" s="3602"/>
      <c r="O725" s="3602"/>
      <c r="P725" s="3602"/>
      <c r="Q725" s="3602"/>
      <c r="R725" s="3602"/>
    </row>
    <row r="726" spans="1:18" ht="23.25" customHeight="1">
      <c r="A726" s="2050"/>
      <c r="B726" s="2052" t="s">
        <v>2510</v>
      </c>
      <c r="C726" s="2299" t="s">
        <v>2491</v>
      </c>
      <c r="D726" s="2064"/>
      <c r="E726" s="3600"/>
      <c r="F726" s="3601"/>
      <c r="G726" s="3602">
        <v>136407</v>
      </c>
      <c r="H726" s="3602"/>
      <c r="I726" s="3602"/>
      <c r="J726" s="3602"/>
      <c r="K726" s="3602"/>
      <c r="L726" s="3602"/>
      <c r="M726" s="3602"/>
      <c r="N726" s="3602"/>
      <c r="O726" s="3602"/>
      <c r="P726" s="3602"/>
      <c r="Q726" s="3602"/>
      <c r="R726" s="3602"/>
    </row>
    <row r="727" spans="1:18" ht="23.25" customHeight="1">
      <c r="A727" s="2050"/>
      <c r="B727" s="2052" t="s">
        <v>2511</v>
      </c>
      <c r="C727" s="2299" t="s">
        <v>2491</v>
      </c>
      <c r="D727" s="2064"/>
      <c r="E727" s="3600"/>
      <c r="F727" s="3601"/>
      <c r="G727" s="3602">
        <v>205440</v>
      </c>
      <c r="H727" s="3602"/>
      <c r="I727" s="3602"/>
      <c r="J727" s="3602"/>
      <c r="K727" s="3602"/>
      <c r="L727" s="3602"/>
      <c r="M727" s="3602"/>
      <c r="N727" s="3602"/>
      <c r="O727" s="3602"/>
      <c r="P727" s="3602"/>
      <c r="Q727" s="3602"/>
      <c r="R727" s="3602"/>
    </row>
    <row r="728" spans="1:18" ht="64.5" customHeight="1">
      <c r="A728" s="2051">
        <v>8</v>
      </c>
      <c r="B728" s="3603" t="s">
        <v>2532</v>
      </c>
      <c r="C728" s="3604"/>
      <c r="D728" s="3604"/>
      <c r="E728" s="3604"/>
      <c r="F728" s="3604"/>
      <c r="G728" s="3604"/>
      <c r="H728" s="3604"/>
      <c r="I728" s="3604"/>
      <c r="J728" s="3604"/>
      <c r="K728" s="3604"/>
      <c r="L728" s="3604"/>
      <c r="M728" s="3604"/>
      <c r="N728" s="3604"/>
      <c r="O728" s="3604"/>
      <c r="P728" s="3604"/>
      <c r="Q728" s="3604"/>
      <c r="R728" s="3604"/>
    </row>
    <row r="729" spans="1:18" ht="28.5" customHeight="1">
      <c r="A729" s="2051"/>
      <c r="B729" s="2300"/>
      <c r="C729" s="3611" t="s">
        <v>2533</v>
      </c>
      <c r="D729" s="3611"/>
      <c r="E729" s="3611"/>
      <c r="F729" s="3611"/>
      <c r="G729" s="3611"/>
      <c r="H729" s="3611"/>
      <c r="I729" s="3611"/>
      <c r="J729" s="3611"/>
      <c r="K729" s="3611"/>
      <c r="L729" s="3611"/>
      <c r="M729" s="3611"/>
      <c r="N729" s="3611"/>
      <c r="O729" s="3611"/>
      <c r="P729" s="3611"/>
      <c r="Q729" s="3611"/>
      <c r="R729" s="3611"/>
    </row>
    <row r="730" spans="1:18" ht="38.25" customHeight="1">
      <c r="A730" s="2051"/>
      <c r="B730" s="2098" t="s">
        <v>2546</v>
      </c>
      <c r="C730" s="2305"/>
      <c r="D730" s="2304" t="s">
        <v>2534</v>
      </c>
      <c r="E730" s="2061"/>
      <c r="F730" s="2061"/>
      <c r="G730" s="2061"/>
      <c r="H730" s="2061"/>
      <c r="I730" s="2061"/>
      <c r="J730" s="2061"/>
      <c r="K730" s="2061"/>
      <c r="L730" s="2027"/>
      <c r="M730" s="2061"/>
      <c r="N730" s="2061"/>
      <c r="O730" s="2061"/>
      <c r="P730" s="2061"/>
      <c r="Q730" s="2061"/>
      <c r="R730" s="2061"/>
    </row>
    <row r="731" spans="1:18" s="1802" customFormat="1" ht="63" customHeight="1">
      <c r="A731" s="2051"/>
      <c r="B731" s="2306" t="s">
        <v>2543</v>
      </c>
      <c r="C731" s="2307" t="s">
        <v>2339</v>
      </c>
      <c r="D731" s="2061"/>
      <c r="E731" s="2066">
        <v>3980000</v>
      </c>
      <c r="F731" s="2304"/>
      <c r="G731" s="2066">
        <v>3980000</v>
      </c>
      <c r="H731" s="2066">
        <v>3980000</v>
      </c>
      <c r="I731" s="2066">
        <v>3980000</v>
      </c>
      <c r="J731" s="2066">
        <v>3980000</v>
      </c>
      <c r="K731" s="2066">
        <v>3980000</v>
      </c>
      <c r="L731" s="2066">
        <v>3980000</v>
      </c>
      <c r="M731" s="2066">
        <v>3980000</v>
      </c>
      <c r="N731" s="2066">
        <v>3980000</v>
      </c>
      <c r="O731" s="2066">
        <v>3980000</v>
      </c>
      <c r="P731" s="2066">
        <v>3980000</v>
      </c>
      <c r="Q731" s="2066">
        <v>3980000</v>
      </c>
      <c r="R731" s="2066">
        <v>3980000</v>
      </c>
    </row>
    <row r="732" spans="1:18" ht="63" customHeight="1">
      <c r="A732" s="2051"/>
      <c r="B732" s="2306" t="s">
        <v>2544</v>
      </c>
      <c r="C732" s="2307" t="s">
        <v>2339</v>
      </c>
      <c r="D732" s="2064"/>
      <c r="E732" s="2066">
        <v>4200000</v>
      </c>
      <c r="F732" s="2307"/>
      <c r="G732" s="2066">
        <v>4200000</v>
      </c>
      <c r="H732" s="2066">
        <v>4200000</v>
      </c>
      <c r="I732" s="2066">
        <v>4200000</v>
      </c>
      <c r="J732" s="2066">
        <v>4200000</v>
      </c>
      <c r="K732" s="2066">
        <v>4200000</v>
      </c>
      <c r="L732" s="2066">
        <v>4200000</v>
      </c>
      <c r="M732" s="2066">
        <v>4200000</v>
      </c>
      <c r="N732" s="2066">
        <v>4200000</v>
      </c>
      <c r="O732" s="2066">
        <v>4200000</v>
      </c>
      <c r="P732" s="2066">
        <v>4200000</v>
      </c>
      <c r="Q732" s="2066">
        <v>4200000</v>
      </c>
      <c r="R732" s="2066">
        <v>4200000</v>
      </c>
    </row>
    <row r="733" spans="1:18" ht="63" customHeight="1">
      <c r="A733" s="2051"/>
      <c r="B733" s="2306" t="s">
        <v>2545</v>
      </c>
      <c r="C733" s="2307" t="s">
        <v>2339</v>
      </c>
      <c r="D733" s="2064"/>
      <c r="E733" s="2066">
        <v>4450000</v>
      </c>
      <c r="F733" s="2307"/>
      <c r="G733" s="2066">
        <v>4450000</v>
      </c>
      <c r="H733" s="2066">
        <v>4450000</v>
      </c>
      <c r="I733" s="2066">
        <v>4450000</v>
      </c>
      <c r="J733" s="2066">
        <v>4450000</v>
      </c>
      <c r="K733" s="2066">
        <v>4450000</v>
      </c>
      <c r="L733" s="2066">
        <v>4450000</v>
      </c>
      <c r="M733" s="2066">
        <v>4450000</v>
      </c>
      <c r="N733" s="2066">
        <v>4450000</v>
      </c>
      <c r="O733" s="2066">
        <v>4450000</v>
      </c>
      <c r="P733" s="2066">
        <v>4450000</v>
      </c>
      <c r="Q733" s="2066">
        <v>4450000</v>
      </c>
      <c r="R733" s="2066">
        <v>4450000</v>
      </c>
    </row>
    <row r="734" spans="1:18" ht="38.25" customHeight="1">
      <c r="A734" s="2051"/>
      <c r="B734" s="2098" t="s">
        <v>2554</v>
      </c>
      <c r="C734" s="2305"/>
      <c r="D734" s="2304" t="s">
        <v>2534</v>
      </c>
      <c r="E734" s="2061"/>
      <c r="F734" s="2061"/>
      <c r="G734" s="2061"/>
      <c r="H734" s="2061"/>
      <c r="I734" s="2061"/>
      <c r="J734" s="2061"/>
      <c r="K734" s="2061"/>
      <c r="L734" s="2027"/>
      <c r="M734" s="2061"/>
      <c r="N734" s="2061"/>
      <c r="O734" s="2061"/>
      <c r="P734" s="2061"/>
      <c r="Q734" s="2061"/>
      <c r="R734" s="2061"/>
    </row>
    <row r="735" spans="1:18" ht="79.5" customHeight="1">
      <c r="A735" s="2051"/>
      <c r="B735" s="2306" t="s">
        <v>2547</v>
      </c>
      <c r="C735" s="2307" t="s">
        <v>2339</v>
      </c>
      <c r="D735" s="2064"/>
      <c r="E735" s="2066">
        <v>5540000</v>
      </c>
      <c r="F735" s="2307"/>
      <c r="G735" s="2066">
        <v>5540000</v>
      </c>
      <c r="H735" s="2066">
        <v>5540000</v>
      </c>
      <c r="I735" s="2066">
        <v>5540000</v>
      </c>
      <c r="J735" s="2066">
        <v>5540000</v>
      </c>
      <c r="K735" s="2066">
        <v>5540000</v>
      </c>
      <c r="L735" s="2066">
        <v>5540000</v>
      </c>
      <c r="M735" s="2066">
        <v>5540000</v>
      </c>
      <c r="N735" s="2066">
        <v>5540000</v>
      </c>
      <c r="O735" s="2066">
        <v>5540000</v>
      </c>
      <c r="P735" s="2066">
        <v>5540000</v>
      </c>
      <c r="Q735" s="2066">
        <v>5540000</v>
      </c>
      <c r="R735" s="2066">
        <v>5540000</v>
      </c>
    </row>
    <row r="736" spans="1:18" ht="79.5" customHeight="1">
      <c r="A736" s="2051"/>
      <c r="B736" s="2306" t="s">
        <v>2548</v>
      </c>
      <c r="C736" s="2307" t="s">
        <v>2339</v>
      </c>
      <c r="D736" s="2064"/>
      <c r="E736" s="2066">
        <v>5720000</v>
      </c>
      <c r="F736" s="2307"/>
      <c r="G736" s="2066">
        <v>5720000</v>
      </c>
      <c r="H736" s="2066">
        <v>5720000</v>
      </c>
      <c r="I736" s="2066">
        <v>5720000</v>
      </c>
      <c r="J736" s="2066">
        <v>5720000</v>
      </c>
      <c r="K736" s="2066">
        <v>5720000</v>
      </c>
      <c r="L736" s="2066">
        <v>5720000</v>
      </c>
      <c r="M736" s="2066">
        <v>5720000</v>
      </c>
      <c r="N736" s="2066">
        <v>5720000</v>
      </c>
      <c r="O736" s="2066">
        <v>5720000</v>
      </c>
      <c r="P736" s="2066">
        <v>5720000</v>
      </c>
      <c r="Q736" s="2066">
        <v>5720000</v>
      </c>
      <c r="R736" s="2066">
        <v>5720000</v>
      </c>
    </row>
    <row r="737" spans="1:18" ht="79.5" customHeight="1">
      <c r="A737" s="2051"/>
      <c r="B737" s="2306" t="s">
        <v>2549</v>
      </c>
      <c r="C737" s="2307" t="s">
        <v>2339</v>
      </c>
      <c r="D737" s="2064"/>
      <c r="E737" s="2066">
        <v>5980000</v>
      </c>
      <c r="F737" s="2307"/>
      <c r="G737" s="2066">
        <v>5980000</v>
      </c>
      <c r="H737" s="2066">
        <v>5980000</v>
      </c>
      <c r="I737" s="2066">
        <v>5980000</v>
      </c>
      <c r="J737" s="2066">
        <v>5980000</v>
      </c>
      <c r="K737" s="2066">
        <v>5980000</v>
      </c>
      <c r="L737" s="2066">
        <v>5980000</v>
      </c>
      <c r="M737" s="2066">
        <v>5980000</v>
      </c>
      <c r="N737" s="2066">
        <v>5980000</v>
      </c>
      <c r="O737" s="2066">
        <v>5980000</v>
      </c>
      <c r="P737" s="2066">
        <v>5980000</v>
      </c>
      <c r="Q737" s="2066">
        <v>5980000</v>
      </c>
      <c r="R737" s="2066">
        <v>5980000</v>
      </c>
    </row>
    <row r="738" spans="1:18" ht="79.5" customHeight="1">
      <c r="A738" s="2051"/>
      <c r="B738" s="2306" t="s">
        <v>2550</v>
      </c>
      <c r="C738" s="2307" t="s">
        <v>2339</v>
      </c>
      <c r="D738" s="2064"/>
      <c r="E738" s="2066">
        <v>6120000</v>
      </c>
      <c r="F738" s="2307"/>
      <c r="G738" s="2066">
        <v>6120000</v>
      </c>
      <c r="H738" s="2066">
        <v>6120000</v>
      </c>
      <c r="I738" s="2066">
        <v>6120000</v>
      </c>
      <c r="J738" s="2066">
        <v>6120000</v>
      </c>
      <c r="K738" s="2066">
        <v>6120000</v>
      </c>
      <c r="L738" s="2066">
        <v>6120000</v>
      </c>
      <c r="M738" s="2066">
        <v>6120000</v>
      </c>
      <c r="N738" s="2066">
        <v>6120000</v>
      </c>
      <c r="O738" s="2066">
        <v>6120000</v>
      </c>
      <c r="P738" s="2066">
        <v>6120000</v>
      </c>
      <c r="Q738" s="2066">
        <v>6120000</v>
      </c>
      <c r="R738" s="2066">
        <v>6120000</v>
      </c>
    </row>
    <row r="739" spans="1:18" ht="79.5" customHeight="1">
      <c r="A739" s="2051"/>
      <c r="B739" s="2306" t="s">
        <v>2551</v>
      </c>
      <c r="C739" s="2307" t="s">
        <v>2339</v>
      </c>
      <c r="D739" s="2064"/>
      <c r="E739" s="2066">
        <v>8156000</v>
      </c>
      <c r="F739" s="2307"/>
      <c r="G739" s="2066">
        <v>8156000</v>
      </c>
      <c r="H739" s="2066">
        <v>8156000</v>
      </c>
      <c r="I739" s="2066">
        <v>8156000</v>
      </c>
      <c r="J739" s="2066">
        <v>8156000</v>
      </c>
      <c r="K739" s="2066">
        <v>8156000</v>
      </c>
      <c r="L739" s="2066">
        <v>8156000</v>
      </c>
      <c r="M739" s="2066">
        <v>8156000</v>
      </c>
      <c r="N739" s="2066">
        <v>8156000</v>
      </c>
      <c r="O739" s="2066">
        <v>8156000</v>
      </c>
      <c r="P739" s="2066">
        <v>8156000</v>
      </c>
      <c r="Q739" s="2066">
        <v>8156000</v>
      </c>
      <c r="R739" s="2066">
        <v>8156000</v>
      </c>
    </row>
    <row r="740" spans="1:18" ht="79.5" customHeight="1">
      <c r="A740" s="2051"/>
      <c r="B740" s="2306" t="s">
        <v>2552</v>
      </c>
      <c r="C740" s="2307" t="s">
        <v>2339</v>
      </c>
      <c r="D740" s="2064"/>
      <c r="E740" s="2066">
        <v>9120000</v>
      </c>
      <c r="F740" s="2307"/>
      <c r="G740" s="2066">
        <v>9120000</v>
      </c>
      <c r="H740" s="2066">
        <v>9120000</v>
      </c>
      <c r="I740" s="2066">
        <v>9120000</v>
      </c>
      <c r="J740" s="2066">
        <v>9120000</v>
      </c>
      <c r="K740" s="2066">
        <v>9120000</v>
      </c>
      <c r="L740" s="2066">
        <v>9120000</v>
      </c>
      <c r="M740" s="2066">
        <v>9120000</v>
      </c>
      <c r="N740" s="2066">
        <v>9120000</v>
      </c>
      <c r="O740" s="2066">
        <v>9120000</v>
      </c>
      <c r="P740" s="2066">
        <v>9120000</v>
      </c>
      <c r="Q740" s="2066">
        <v>9120000</v>
      </c>
      <c r="R740" s="2066">
        <v>9120000</v>
      </c>
    </row>
    <row r="741" spans="1:18" ht="79.5" customHeight="1">
      <c r="A741" s="2051"/>
      <c r="B741" s="2306" t="s">
        <v>2553</v>
      </c>
      <c r="C741" s="2307" t="s">
        <v>2339</v>
      </c>
      <c r="D741" s="2064"/>
      <c r="E741" s="2066">
        <v>11230000</v>
      </c>
      <c r="F741" s="2307"/>
      <c r="G741" s="2066">
        <v>11230000</v>
      </c>
      <c r="H741" s="2066">
        <v>11230000</v>
      </c>
      <c r="I741" s="2066">
        <v>11230000</v>
      </c>
      <c r="J741" s="2066">
        <v>11230000</v>
      </c>
      <c r="K741" s="2066">
        <v>11230000</v>
      </c>
      <c r="L741" s="2066">
        <v>11230000</v>
      </c>
      <c r="M741" s="2066">
        <v>11230000</v>
      </c>
      <c r="N741" s="2066">
        <v>11230000</v>
      </c>
      <c r="O741" s="2066">
        <v>11230000</v>
      </c>
      <c r="P741" s="2066">
        <v>11230000</v>
      </c>
      <c r="Q741" s="2066">
        <v>11230000</v>
      </c>
      <c r="R741" s="2066">
        <v>11230000</v>
      </c>
    </row>
    <row r="742" spans="1:18" ht="61.5" customHeight="1">
      <c r="A742" s="2051"/>
      <c r="B742" s="2300" t="s">
        <v>2557</v>
      </c>
      <c r="C742" s="2307"/>
      <c r="D742" s="2129" t="s">
        <v>2534</v>
      </c>
      <c r="E742" s="2064"/>
      <c r="F742" s="2307"/>
      <c r="G742" s="2066"/>
      <c r="H742" s="2066"/>
      <c r="I742" s="2066"/>
      <c r="J742" s="2066"/>
      <c r="K742" s="2066"/>
      <c r="L742" s="2066"/>
      <c r="M742" s="2066"/>
      <c r="N742" s="2066"/>
      <c r="O742" s="2066"/>
      <c r="P742" s="2066"/>
      <c r="Q742" s="2066"/>
      <c r="R742" s="2066"/>
    </row>
    <row r="743" spans="1:18" ht="97.5" customHeight="1">
      <c r="A743" s="2051"/>
      <c r="B743" s="2306" t="s">
        <v>2555</v>
      </c>
      <c r="C743" s="2307" t="s">
        <v>2339</v>
      </c>
      <c r="D743" s="2064"/>
      <c r="E743" s="2066">
        <v>3870000</v>
      </c>
      <c r="F743" s="2066">
        <v>3870000</v>
      </c>
      <c r="G743" s="2066">
        <v>3870000</v>
      </c>
      <c r="H743" s="2066">
        <v>3870000</v>
      </c>
      <c r="I743" s="2066">
        <v>3870000</v>
      </c>
      <c r="J743" s="2066">
        <v>3870000</v>
      </c>
      <c r="K743" s="2066">
        <v>3870000</v>
      </c>
      <c r="L743" s="2066">
        <v>3870000</v>
      </c>
      <c r="M743" s="2066">
        <v>3870000</v>
      </c>
      <c r="N743" s="2066">
        <v>3870000</v>
      </c>
      <c r="O743" s="2066">
        <v>3870000</v>
      </c>
      <c r="P743" s="2066">
        <v>3870000</v>
      </c>
      <c r="Q743" s="2066">
        <v>3870000</v>
      </c>
      <c r="R743" s="2066">
        <v>3870000</v>
      </c>
    </row>
    <row r="744" spans="1:18" ht="97.5" customHeight="1">
      <c r="A744" s="2051"/>
      <c r="B744" s="2306" t="s">
        <v>2556</v>
      </c>
      <c r="C744" s="2307" t="s">
        <v>2339</v>
      </c>
      <c r="D744" s="2064"/>
      <c r="E744" s="2066">
        <v>3990000</v>
      </c>
      <c r="F744" s="2066">
        <v>3990000</v>
      </c>
      <c r="G744" s="2066">
        <v>3990000</v>
      </c>
      <c r="H744" s="2066">
        <v>3990000</v>
      </c>
      <c r="I744" s="2066">
        <v>3990000</v>
      </c>
      <c r="J744" s="2066">
        <v>3990000</v>
      </c>
      <c r="K744" s="2066">
        <v>3990000</v>
      </c>
      <c r="L744" s="2066">
        <v>3990000</v>
      </c>
      <c r="M744" s="2066">
        <v>3990000</v>
      </c>
      <c r="N744" s="2066">
        <v>3990000</v>
      </c>
      <c r="O744" s="2066">
        <v>3990000</v>
      </c>
      <c r="P744" s="2066">
        <v>3990000</v>
      </c>
      <c r="Q744" s="2066">
        <v>3990000</v>
      </c>
      <c r="R744" s="2066">
        <v>3990000</v>
      </c>
    </row>
    <row r="745" spans="1:18" ht="51.75" customHeight="1">
      <c r="A745" s="2051"/>
      <c r="B745" s="2300" t="s">
        <v>2565</v>
      </c>
      <c r="C745" s="2307"/>
      <c r="D745" s="2129" t="s">
        <v>2534</v>
      </c>
      <c r="E745" s="2064"/>
      <c r="F745" s="2064"/>
      <c r="G745" s="2064"/>
      <c r="H745" s="2064"/>
      <c r="I745" s="2064"/>
      <c r="J745" s="2064"/>
      <c r="K745" s="2064"/>
      <c r="L745" s="2064"/>
      <c r="M745" s="2064"/>
      <c r="N745" s="2064"/>
      <c r="O745" s="2064"/>
      <c r="P745" s="2064"/>
      <c r="Q745" s="2064"/>
      <c r="R745" s="2064"/>
    </row>
    <row r="746" spans="1:18" ht="70.5" customHeight="1">
      <c r="A746" s="2051"/>
      <c r="B746" s="2306" t="s">
        <v>2558</v>
      </c>
      <c r="C746" s="2307" t="s">
        <v>2339</v>
      </c>
      <c r="D746" s="2064"/>
      <c r="E746" s="2066">
        <v>3890000</v>
      </c>
      <c r="F746" s="2066"/>
      <c r="G746" s="2066">
        <v>3890000</v>
      </c>
      <c r="H746" s="2066">
        <v>3890000</v>
      </c>
      <c r="I746" s="2066">
        <v>3890000</v>
      </c>
      <c r="J746" s="2066">
        <v>3890000</v>
      </c>
      <c r="K746" s="2066">
        <v>3890000</v>
      </c>
      <c r="L746" s="2066">
        <v>3890000</v>
      </c>
      <c r="M746" s="2066">
        <v>3890000</v>
      </c>
      <c r="N746" s="2066">
        <v>3890000</v>
      </c>
      <c r="O746" s="2066">
        <v>3890000</v>
      </c>
      <c r="P746" s="2066">
        <v>3890000</v>
      </c>
      <c r="Q746" s="2066">
        <v>3890000</v>
      </c>
      <c r="R746" s="2066">
        <v>3890000</v>
      </c>
    </row>
    <row r="747" spans="1:18" ht="70.5" customHeight="1">
      <c r="A747" s="2051"/>
      <c r="B747" s="2306" t="s">
        <v>2559</v>
      </c>
      <c r="C747" s="2307" t="s">
        <v>2339</v>
      </c>
      <c r="D747" s="2064"/>
      <c r="E747" s="2066">
        <v>5920000</v>
      </c>
      <c r="F747" s="2066"/>
      <c r="G747" s="2066">
        <v>5920000</v>
      </c>
      <c r="H747" s="2066">
        <v>5920000</v>
      </c>
      <c r="I747" s="2066">
        <v>5920000</v>
      </c>
      <c r="J747" s="2066">
        <v>5920000</v>
      </c>
      <c r="K747" s="2066">
        <v>5920000</v>
      </c>
      <c r="L747" s="2066">
        <v>5920000</v>
      </c>
      <c r="M747" s="2066">
        <v>5920000</v>
      </c>
      <c r="N747" s="2066">
        <v>5920000</v>
      </c>
      <c r="O747" s="2066">
        <v>5920000</v>
      </c>
      <c r="P747" s="2066">
        <v>5920000</v>
      </c>
      <c r="Q747" s="2066">
        <v>5920000</v>
      </c>
      <c r="R747" s="2066">
        <v>5920000</v>
      </c>
    </row>
    <row r="748" spans="1:18" ht="70.5" customHeight="1">
      <c r="A748" s="2051"/>
      <c r="B748" s="2306" t="s">
        <v>2560</v>
      </c>
      <c r="C748" s="2307" t="s">
        <v>2339</v>
      </c>
      <c r="D748" s="2064"/>
      <c r="E748" s="2066">
        <v>6430000</v>
      </c>
      <c r="F748" s="2066"/>
      <c r="G748" s="2066">
        <v>6430000</v>
      </c>
      <c r="H748" s="2066">
        <v>6430000</v>
      </c>
      <c r="I748" s="2066">
        <v>6430000</v>
      </c>
      <c r="J748" s="2066">
        <v>6430000</v>
      </c>
      <c r="K748" s="2066">
        <v>6430000</v>
      </c>
      <c r="L748" s="2066">
        <v>6430000</v>
      </c>
      <c r="M748" s="2066">
        <v>6430000</v>
      </c>
      <c r="N748" s="2066">
        <v>6430000</v>
      </c>
      <c r="O748" s="2066">
        <v>6430000</v>
      </c>
      <c r="P748" s="2066">
        <v>6430000</v>
      </c>
      <c r="Q748" s="2066">
        <v>6430000</v>
      </c>
      <c r="R748" s="2066">
        <v>6430000</v>
      </c>
    </row>
    <row r="749" spans="1:18" ht="70.5" customHeight="1">
      <c r="A749" s="2051"/>
      <c r="B749" s="2306" t="s">
        <v>2561</v>
      </c>
      <c r="C749" s="2307" t="s">
        <v>2339</v>
      </c>
      <c r="D749" s="2064"/>
      <c r="E749" s="2066">
        <v>6770000</v>
      </c>
      <c r="F749" s="2066"/>
      <c r="G749" s="2066">
        <v>6770000</v>
      </c>
      <c r="H749" s="2066">
        <v>6770000</v>
      </c>
      <c r="I749" s="2066">
        <v>6770000</v>
      </c>
      <c r="J749" s="2066">
        <v>6770000</v>
      </c>
      <c r="K749" s="2066">
        <v>6770000</v>
      </c>
      <c r="L749" s="2066">
        <v>6770000</v>
      </c>
      <c r="M749" s="2066">
        <v>6770000</v>
      </c>
      <c r="N749" s="2066">
        <v>6770000</v>
      </c>
      <c r="O749" s="2066">
        <v>6770000</v>
      </c>
      <c r="P749" s="2066">
        <v>6770000</v>
      </c>
      <c r="Q749" s="2066">
        <v>6770000</v>
      </c>
      <c r="R749" s="2066">
        <v>6770000</v>
      </c>
    </row>
    <row r="750" spans="1:18" ht="70.5" customHeight="1">
      <c r="A750" s="2051"/>
      <c r="B750" s="2306" t="s">
        <v>2562</v>
      </c>
      <c r="C750" s="2307" t="s">
        <v>2339</v>
      </c>
      <c r="D750" s="2064"/>
      <c r="E750" s="2066">
        <v>8780000</v>
      </c>
      <c r="F750" s="2066"/>
      <c r="G750" s="2066">
        <v>8780000</v>
      </c>
      <c r="H750" s="2066">
        <v>8780000</v>
      </c>
      <c r="I750" s="2066">
        <v>8780000</v>
      </c>
      <c r="J750" s="2066">
        <v>8780000</v>
      </c>
      <c r="K750" s="2066">
        <v>8780000</v>
      </c>
      <c r="L750" s="2066">
        <v>8780000</v>
      </c>
      <c r="M750" s="2066">
        <v>8780000</v>
      </c>
      <c r="N750" s="2066">
        <v>8780000</v>
      </c>
      <c r="O750" s="2066">
        <v>8780000</v>
      </c>
      <c r="P750" s="2066">
        <v>8780000</v>
      </c>
      <c r="Q750" s="2066">
        <v>8780000</v>
      </c>
      <c r="R750" s="2066">
        <v>8780000</v>
      </c>
    </row>
    <row r="751" spans="1:18" ht="70.5" customHeight="1">
      <c r="A751" s="2051"/>
      <c r="B751" s="2306" t="s">
        <v>2563</v>
      </c>
      <c r="C751" s="2307" t="s">
        <v>2339</v>
      </c>
      <c r="D751" s="2064"/>
      <c r="E751" s="2066">
        <v>9890000</v>
      </c>
      <c r="F751" s="2066"/>
      <c r="G751" s="2066">
        <v>9890000</v>
      </c>
      <c r="H751" s="2066">
        <v>9890000</v>
      </c>
      <c r="I751" s="2066">
        <v>9890000</v>
      </c>
      <c r="J751" s="2066">
        <v>9890000</v>
      </c>
      <c r="K751" s="2066">
        <v>9890000</v>
      </c>
      <c r="L751" s="2066">
        <v>9890000</v>
      </c>
      <c r="M751" s="2066">
        <v>9890000</v>
      </c>
      <c r="N751" s="2066">
        <v>9890000</v>
      </c>
      <c r="O751" s="2066">
        <v>9890000</v>
      </c>
      <c r="P751" s="2066">
        <v>9890000</v>
      </c>
      <c r="Q751" s="2066">
        <v>9890000</v>
      </c>
      <c r="R751" s="2066">
        <v>9890000</v>
      </c>
    </row>
    <row r="752" spans="1:18" ht="70.5" customHeight="1">
      <c r="A752" s="2051"/>
      <c r="B752" s="2306" t="s">
        <v>2564</v>
      </c>
      <c r="C752" s="2307" t="s">
        <v>2339</v>
      </c>
      <c r="D752" s="2064"/>
      <c r="E752" s="2066">
        <v>11760000</v>
      </c>
      <c r="F752" s="2066"/>
      <c r="G752" s="2066">
        <v>11760000</v>
      </c>
      <c r="H752" s="2066">
        <v>11760000</v>
      </c>
      <c r="I752" s="2066">
        <v>11760000</v>
      </c>
      <c r="J752" s="2066">
        <v>11760000</v>
      </c>
      <c r="K752" s="2066">
        <v>11760000</v>
      </c>
      <c r="L752" s="2066">
        <v>11760000</v>
      </c>
      <c r="M752" s="2066">
        <v>11760000</v>
      </c>
      <c r="N752" s="2066">
        <v>11760000</v>
      </c>
      <c r="O752" s="2066">
        <v>11760000</v>
      </c>
      <c r="P752" s="2066">
        <v>11760000</v>
      </c>
      <c r="Q752" s="2066">
        <v>11760000</v>
      </c>
      <c r="R752" s="2066">
        <v>11760000</v>
      </c>
    </row>
    <row r="753" spans="1:18" ht="37.5" customHeight="1">
      <c r="A753" s="2051"/>
      <c r="B753" s="2300" t="s">
        <v>2586</v>
      </c>
      <c r="C753" s="2307"/>
      <c r="D753" s="2129" t="s">
        <v>2534</v>
      </c>
      <c r="E753" s="2066"/>
      <c r="F753" s="2066"/>
      <c r="G753" s="2066"/>
      <c r="H753" s="2066"/>
      <c r="I753" s="2066"/>
      <c r="J753" s="2066"/>
      <c r="K753" s="2066"/>
      <c r="L753" s="2066"/>
      <c r="M753" s="2066"/>
      <c r="N753" s="2066"/>
      <c r="O753" s="2066"/>
      <c r="P753" s="2066"/>
      <c r="Q753" s="2066"/>
      <c r="R753" s="2066"/>
    </row>
    <row r="754" spans="1:18" ht="70.5" customHeight="1">
      <c r="A754" s="2051"/>
      <c r="B754" s="2306" t="s">
        <v>2566</v>
      </c>
      <c r="C754" s="2307" t="s">
        <v>2362</v>
      </c>
      <c r="D754" s="2064"/>
      <c r="E754" s="2066">
        <v>2059250</v>
      </c>
      <c r="F754" s="2066"/>
      <c r="G754" s="2066">
        <v>2059250</v>
      </c>
      <c r="H754" s="2066">
        <v>2059250</v>
      </c>
      <c r="I754" s="2066">
        <v>2059250</v>
      </c>
      <c r="J754" s="2066">
        <v>2059250</v>
      </c>
      <c r="K754" s="2066">
        <v>2059250</v>
      </c>
      <c r="L754" s="2066">
        <v>2059250</v>
      </c>
      <c r="M754" s="2066">
        <v>2059250</v>
      </c>
      <c r="N754" s="2066">
        <v>2059250</v>
      </c>
      <c r="O754" s="2066">
        <v>2059250</v>
      </c>
      <c r="P754" s="2066">
        <v>2059250</v>
      </c>
      <c r="Q754" s="2066">
        <v>2059250</v>
      </c>
      <c r="R754" s="2066">
        <v>2059250</v>
      </c>
    </row>
    <row r="755" spans="1:18" ht="70.5" customHeight="1">
      <c r="A755" s="2051"/>
      <c r="B755" s="2306" t="s">
        <v>2567</v>
      </c>
      <c r="C755" s="2307" t="s">
        <v>2362</v>
      </c>
      <c r="D755" s="2064"/>
      <c r="E755" s="2066">
        <v>1955300</v>
      </c>
      <c r="F755" s="2066"/>
      <c r="G755" s="2066">
        <v>1955300</v>
      </c>
      <c r="H755" s="2066">
        <v>1955300</v>
      </c>
      <c r="I755" s="2066">
        <v>1955300</v>
      </c>
      <c r="J755" s="2066">
        <v>1955300</v>
      </c>
      <c r="K755" s="2066">
        <v>1955300</v>
      </c>
      <c r="L755" s="2066">
        <v>1955300</v>
      </c>
      <c r="M755" s="2066">
        <v>1955300</v>
      </c>
      <c r="N755" s="2066">
        <v>1955300</v>
      </c>
      <c r="O755" s="2066">
        <v>1955300</v>
      </c>
      <c r="P755" s="2066">
        <v>1955300</v>
      </c>
      <c r="Q755" s="2066">
        <v>1955300</v>
      </c>
      <c r="R755" s="2066">
        <v>1955300</v>
      </c>
    </row>
    <row r="756" spans="1:18" ht="70.5" customHeight="1">
      <c r="A756" s="2051"/>
      <c r="B756" s="2306" t="s">
        <v>2568</v>
      </c>
      <c r="C756" s="2307" t="s">
        <v>2362</v>
      </c>
      <c r="D756" s="2064"/>
      <c r="E756" s="2066">
        <v>2186300</v>
      </c>
      <c r="F756" s="2066"/>
      <c r="G756" s="2066">
        <v>2186300</v>
      </c>
      <c r="H756" s="2066">
        <v>2186300</v>
      </c>
      <c r="I756" s="2066">
        <v>2186300</v>
      </c>
      <c r="J756" s="2066">
        <v>2186300</v>
      </c>
      <c r="K756" s="2066">
        <v>2186300</v>
      </c>
      <c r="L756" s="2066">
        <v>2186300</v>
      </c>
      <c r="M756" s="2066">
        <v>2186300</v>
      </c>
      <c r="N756" s="2066">
        <v>2186300</v>
      </c>
      <c r="O756" s="2066">
        <v>2186300</v>
      </c>
      <c r="P756" s="2066">
        <v>2186300</v>
      </c>
      <c r="Q756" s="2066">
        <v>2186300</v>
      </c>
      <c r="R756" s="2066">
        <v>2186300</v>
      </c>
    </row>
    <row r="757" spans="1:18" ht="70.5" customHeight="1">
      <c r="A757" s="2051"/>
      <c r="B757" s="2306" t="s">
        <v>2569</v>
      </c>
      <c r="C757" s="2307" t="s">
        <v>2362</v>
      </c>
      <c r="D757" s="2064"/>
      <c r="E757" s="2066">
        <v>2117000</v>
      </c>
      <c r="F757" s="2066"/>
      <c r="G757" s="2066">
        <v>2117000</v>
      </c>
      <c r="H757" s="2066">
        <v>2117000</v>
      </c>
      <c r="I757" s="2066">
        <v>2117000</v>
      </c>
      <c r="J757" s="2066">
        <v>2117000</v>
      </c>
      <c r="K757" s="2066">
        <v>2117000</v>
      </c>
      <c r="L757" s="2066">
        <v>2117000</v>
      </c>
      <c r="M757" s="2066">
        <v>2117000</v>
      </c>
      <c r="N757" s="2066">
        <v>2117000</v>
      </c>
      <c r="O757" s="2066">
        <v>2117000</v>
      </c>
      <c r="P757" s="2066">
        <v>2117000</v>
      </c>
      <c r="Q757" s="2066">
        <v>2117000</v>
      </c>
      <c r="R757" s="2066">
        <v>2117000</v>
      </c>
    </row>
    <row r="758" spans="1:18" ht="70.5" customHeight="1">
      <c r="A758" s="2051"/>
      <c r="B758" s="2306" t="s">
        <v>2570</v>
      </c>
      <c r="C758" s="2307" t="s">
        <v>2362</v>
      </c>
      <c r="D758" s="2064"/>
      <c r="E758" s="2066">
        <v>2070800</v>
      </c>
      <c r="F758" s="2066"/>
      <c r="G758" s="2066">
        <v>2070800</v>
      </c>
      <c r="H758" s="2066">
        <v>2070800</v>
      </c>
      <c r="I758" s="2066">
        <v>2070800</v>
      </c>
      <c r="J758" s="2066">
        <v>2070800</v>
      </c>
      <c r="K758" s="2066">
        <v>2070800</v>
      </c>
      <c r="L758" s="2066">
        <v>2070800</v>
      </c>
      <c r="M758" s="2066">
        <v>2070800</v>
      </c>
      <c r="N758" s="2066">
        <v>2070800</v>
      </c>
      <c r="O758" s="2066">
        <v>2070800</v>
      </c>
      <c r="P758" s="2066">
        <v>2070800</v>
      </c>
      <c r="Q758" s="2066">
        <v>2070800</v>
      </c>
      <c r="R758" s="2066">
        <v>2070800</v>
      </c>
    </row>
    <row r="759" spans="1:18" ht="70.5" customHeight="1">
      <c r="A759" s="2051"/>
      <c r="B759" s="2306" t="s">
        <v>2571</v>
      </c>
      <c r="C759" s="2307" t="s">
        <v>2362</v>
      </c>
      <c r="D759" s="2064"/>
      <c r="E759" s="2066">
        <v>2278700</v>
      </c>
      <c r="F759" s="2066"/>
      <c r="G759" s="2066">
        <v>2278700</v>
      </c>
      <c r="H759" s="2066">
        <v>2278700</v>
      </c>
      <c r="I759" s="2066">
        <v>2278700</v>
      </c>
      <c r="J759" s="2066">
        <v>2278700</v>
      </c>
      <c r="K759" s="2066">
        <v>2278700</v>
      </c>
      <c r="L759" s="2066">
        <v>2278700</v>
      </c>
      <c r="M759" s="2066">
        <v>2278700</v>
      </c>
      <c r="N759" s="2066">
        <v>2278700</v>
      </c>
      <c r="O759" s="2066">
        <v>2278700</v>
      </c>
      <c r="P759" s="2066">
        <v>2278700</v>
      </c>
      <c r="Q759" s="2066">
        <v>2278700</v>
      </c>
      <c r="R759" s="2066">
        <v>2278700</v>
      </c>
    </row>
    <row r="760" spans="1:18" ht="70.5" customHeight="1">
      <c r="A760" s="2051"/>
      <c r="B760" s="2306" t="s">
        <v>2572</v>
      </c>
      <c r="C760" s="2307" t="s">
        <v>2362</v>
      </c>
      <c r="D760" s="2064"/>
      <c r="E760" s="2066">
        <v>2180525</v>
      </c>
      <c r="F760" s="2066"/>
      <c r="G760" s="2066">
        <v>2180525</v>
      </c>
      <c r="H760" s="2066">
        <v>2180525</v>
      </c>
      <c r="I760" s="2066">
        <v>2180525</v>
      </c>
      <c r="J760" s="2066">
        <v>2180525</v>
      </c>
      <c r="K760" s="2066">
        <v>2180525</v>
      </c>
      <c r="L760" s="2066">
        <v>2180525</v>
      </c>
      <c r="M760" s="2066">
        <v>2180525</v>
      </c>
      <c r="N760" s="2066">
        <v>2180525</v>
      </c>
      <c r="O760" s="2066">
        <v>2180525</v>
      </c>
      <c r="P760" s="2066">
        <v>2180525</v>
      </c>
      <c r="Q760" s="2066">
        <v>2180525</v>
      </c>
      <c r="R760" s="2066">
        <v>2180525</v>
      </c>
    </row>
    <row r="761" spans="1:18" ht="70.5" customHeight="1">
      <c r="A761" s="2051"/>
      <c r="B761" s="2306" t="s">
        <v>2573</v>
      </c>
      <c r="C761" s="2307" t="s">
        <v>2362</v>
      </c>
      <c r="D761" s="2064"/>
      <c r="E761" s="2066">
        <v>2093900</v>
      </c>
      <c r="F761" s="2066"/>
      <c r="G761" s="2066">
        <v>2093900</v>
      </c>
      <c r="H761" s="2066">
        <v>2093900</v>
      </c>
      <c r="I761" s="2066">
        <v>2093900</v>
      </c>
      <c r="J761" s="2066">
        <v>2093900</v>
      </c>
      <c r="K761" s="2066">
        <v>2093900</v>
      </c>
      <c r="L761" s="2066">
        <v>2093900</v>
      </c>
      <c r="M761" s="2066">
        <v>2093900</v>
      </c>
      <c r="N761" s="2066">
        <v>2093900</v>
      </c>
      <c r="O761" s="2066">
        <v>2093900</v>
      </c>
      <c r="P761" s="2066">
        <v>2093900</v>
      </c>
      <c r="Q761" s="2066">
        <v>2093900</v>
      </c>
      <c r="R761" s="2066">
        <v>2093900</v>
      </c>
    </row>
    <row r="762" spans="1:18" ht="70.5" customHeight="1">
      <c r="A762" s="2051"/>
      <c r="B762" s="2306" t="s">
        <v>2574</v>
      </c>
      <c r="C762" s="2307" t="s">
        <v>2362</v>
      </c>
      <c r="D762" s="2064"/>
      <c r="E762" s="2066">
        <v>2117000</v>
      </c>
      <c r="F762" s="2066"/>
      <c r="G762" s="2066">
        <v>2117000</v>
      </c>
      <c r="H762" s="2066">
        <v>2117000</v>
      </c>
      <c r="I762" s="2066">
        <v>2117000</v>
      </c>
      <c r="J762" s="2066">
        <v>2117000</v>
      </c>
      <c r="K762" s="2066">
        <v>2117000</v>
      </c>
      <c r="L762" s="2066">
        <v>2117000</v>
      </c>
      <c r="M762" s="2066">
        <v>2117000</v>
      </c>
      <c r="N762" s="2066">
        <v>2117000</v>
      </c>
      <c r="O762" s="2066">
        <v>2117000</v>
      </c>
      <c r="P762" s="2066">
        <v>2117000</v>
      </c>
      <c r="Q762" s="2066">
        <v>2117000</v>
      </c>
      <c r="R762" s="2066">
        <v>2117000</v>
      </c>
    </row>
    <row r="763" spans="1:18" ht="70.5" customHeight="1">
      <c r="A763" s="2051"/>
      <c r="B763" s="2306" t="s">
        <v>2575</v>
      </c>
      <c r="C763" s="2307" t="s">
        <v>2362</v>
      </c>
      <c r="D763" s="2064"/>
      <c r="E763" s="2066">
        <v>2694500</v>
      </c>
      <c r="F763" s="2066"/>
      <c r="G763" s="2066">
        <v>2694500</v>
      </c>
      <c r="H763" s="2066">
        <v>2694500</v>
      </c>
      <c r="I763" s="2066">
        <v>2694500</v>
      </c>
      <c r="J763" s="2066">
        <v>2694500</v>
      </c>
      <c r="K763" s="2066">
        <v>2694500</v>
      </c>
      <c r="L763" s="2066">
        <v>2694500</v>
      </c>
      <c r="M763" s="2066">
        <v>2694500</v>
      </c>
      <c r="N763" s="2066">
        <v>2694500</v>
      </c>
      <c r="O763" s="2066">
        <v>2694500</v>
      </c>
      <c r="P763" s="2066">
        <v>2694500</v>
      </c>
      <c r="Q763" s="2066">
        <v>2694500</v>
      </c>
      <c r="R763" s="2066">
        <v>2694500</v>
      </c>
    </row>
    <row r="764" spans="1:18" ht="70.5" customHeight="1">
      <c r="A764" s="2051"/>
      <c r="B764" s="2306" t="s">
        <v>2576</v>
      </c>
      <c r="C764" s="2307" t="s">
        <v>2362</v>
      </c>
      <c r="D764" s="2064"/>
      <c r="E764" s="2066">
        <v>2636750</v>
      </c>
      <c r="F764" s="2066"/>
      <c r="G764" s="2066">
        <v>2636750</v>
      </c>
      <c r="H764" s="2066">
        <v>2636750</v>
      </c>
      <c r="I764" s="2066">
        <v>2636750</v>
      </c>
      <c r="J764" s="2066">
        <v>2636750</v>
      </c>
      <c r="K764" s="2066">
        <v>2636750</v>
      </c>
      <c r="L764" s="2066">
        <v>2636750</v>
      </c>
      <c r="M764" s="2066">
        <v>2636750</v>
      </c>
      <c r="N764" s="2066">
        <v>2636750</v>
      </c>
      <c r="O764" s="2066">
        <v>2636750</v>
      </c>
      <c r="P764" s="2066">
        <v>2636750</v>
      </c>
      <c r="Q764" s="2066">
        <v>2636750</v>
      </c>
      <c r="R764" s="2066">
        <v>2636750</v>
      </c>
    </row>
    <row r="765" spans="1:18" ht="70.5" customHeight="1">
      <c r="A765" s="2051"/>
      <c r="B765" s="2306" t="s">
        <v>2577</v>
      </c>
      <c r="C765" s="2307" t="s">
        <v>2362</v>
      </c>
      <c r="D765" s="2064"/>
      <c r="E765" s="2066">
        <v>2752250</v>
      </c>
      <c r="F765" s="2066"/>
      <c r="G765" s="2066">
        <v>2752250</v>
      </c>
      <c r="H765" s="2066">
        <v>2752250</v>
      </c>
      <c r="I765" s="2066">
        <v>2752250</v>
      </c>
      <c r="J765" s="2066">
        <v>2752250</v>
      </c>
      <c r="K765" s="2066">
        <v>2752250</v>
      </c>
      <c r="L765" s="2066">
        <v>2752250</v>
      </c>
      <c r="M765" s="2066">
        <v>2752250</v>
      </c>
      <c r="N765" s="2066">
        <v>2752250</v>
      </c>
      <c r="O765" s="2066">
        <v>2752250</v>
      </c>
      <c r="P765" s="2066">
        <v>2752250</v>
      </c>
      <c r="Q765" s="2066">
        <v>2752250</v>
      </c>
      <c r="R765" s="2066">
        <v>2752250</v>
      </c>
    </row>
    <row r="766" spans="1:18" ht="70.5" customHeight="1">
      <c r="A766" s="2051"/>
      <c r="B766" s="2306" t="s">
        <v>2578</v>
      </c>
      <c r="C766" s="2307" t="s">
        <v>2362</v>
      </c>
      <c r="D766" s="2064"/>
      <c r="E766" s="2066">
        <v>2555900</v>
      </c>
      <c r="F766" s="2066"/>
      <c r="G766" s="2066">
        <v>2555900</v>
      </c>
      <c r="H766" s="2066">
        <v>2555900</v>
      </c>
      <c r="I766" s="2066">
        <v>2555900</v>
      </c>
      <c r="J766" s="2066">
        <v>2555900</v>
      </c>
      <c r="K766" s="2066">
        <v>2555900</v>
      </c>
      <c r="L766" s="2066">
        <v>2555900</v>
      </c>
      <c r="M766" s="2066">
        <v>2555900</v>
      </c>
      <c r="N766" s="2066">
        <v>2555900</v>
      </c>
      <c r="O766" s="2066">
        <v>2555900</v>
      </c>
      <c r="P766" s="2066">
        <v>2555900</v>
      </c>
      <c r="Q766" s="2066">
        <v>2555900</v>
      </c>
      <c r="R766" s="2066">
        <v>2555900</v>
      </c>
    </row>
    <row r="767" spans="1:18" ht="70.5" customHeight="1">
      <c r="A767" s="2051"/>
      <c r="B767" s="2306" t="s">
        <v>2579</v>
      </c>
      <c r="C767" s="2307" t="s">
        <v>2362</v>
      </c>
      <c r="D767" s="2064"/>
      <c r="E767" s="2066">
        <v>2313350</v>
      </c>
      <c r="F767" s="2066"/>
      <c r="G767" s="2066">
        <v>2313350</v>
      </c>
      <c r="H767" s="2066">
        <v>2313350</v>
      </c>
      <c r="I767" s="2066">
        <v>2313350</v>
      </c>
      <c r="J767" s="2066">
        <v>2313350</v>
      </c>
      <c r="K767" s="2066">
        <v>2313350</v>
      </c>
      <c r="L767" s="2066">
        <v>2313350</v>
      </c>
      <c r="M767" s="2066">
        <v>2313350</v>
      </c>
      <c r="N767" s="2066">
        <v>2313350</v>
      </c>
      <c r="O767" s="2066">
        <v>2313350</v>
      </c>
      <c r="P767" s="2066">
        <v>2313350</v>
      </c>
      <c r="Q767" s="2066">
        <v>2313350</v>
      </c>
      <c r="R767" s="2066">
        <v>2313350</v>
      </c>
    </row>
    <row r="768" spans="1:18" ht="70.5" customHeight="1">
      <c r="A768" s="2051"/>
      <c r="B768" s="2306" t="s">
        <v>2580</v>
      </c>
      <c r="C768" s="2307" t="s">
        <v>2362</v>
      </c>
      <c r="D768" s="2064"/>
      <c r="E768" s="2066">
        <v>2579000</v>
      </c>
      <c r="F768" s="2066"/>
      <c r="G768" s="2066">
        <v>2579000</v>
      </c>
      <c r="H768" s="2066">
        <v>2579000</v>
      </c>
      <c r="I768" s="2066">
        <v>2579000</v>
      </c>
      <c r="J768" s="2066">
        <v>2579000</v>
      </c>
      <c r="K768" s="2066">
        <v>2579000</v>
      </c>
      <c r="L768" s="2066">
        <v>2579000</v>
      </c>
      <c r="M768" s="2066">
        <v>2579000</v>
      </c>
      <c r="N768" s="2066">
        <v>2579000</v>
      </c>
      <c r="O768" s="2066">
        <v>2579000</v>
      </c>
      <c r="P768" s="2066">
        <v>2579000</v>
      </c>
      <c r="Q768" s="2066">
        <v>2579000</v>
      </c>
      <c r="R768" s="2066">
        <v>2579000</v>
      </c>
    </row>
    <row r="769" spans="1:18" ht="70.5" customHeight="1">
      <c r="A769" s="2051"/>
      <c r="B769" s="2306" t="s">
        <v>2581</v>
      </c>
      <c r="C769" s="2307" t="s">
        <v>2362</v>
      </c>
      <c r="D769" s="2064"/>
      <c r="E769" s="2066">
        <v>2555900</v>
      </c>
      <c r="F769" s="2066"/>
      <c r="G769" s="2066">
        <v>2555900</v>
      </c>
      <c r="H769" s="2066">
        <v>2555900</v>
      </c>
      <c r="I769" s="2066">
        <v>2555900</v>
      </c>
      <c r="J769" s="2066">
        <v>2555900</v>
      </c>
      <c r="K769" s="2066">
        <v>2555900</v>
      </c>
      <c r="L769" s="2066">
        <v>2555900</v>
      </c>
      <c r="M769" s="2066">
        <v>2555900</v>
      </c>
      <c r="N769" s="2066">
        <v>2555900</v>
      </c>
      <c r="O769" s="2066">
        <v>2555900</v>
      </c>
      <c r="P769" s="2066">
        <v>2555900</v>
      </c>
      <c r="Q769" s="2066">
        <v>2555900</v>
      </c>
      <c r="R769" s="2066">
        <v>2555900</v>
      </c>
    </row>
    <row r="770" spans="1:18" ht="70.5" customHeight="1">
      <c r="A770" s="2051"/>
      <c r="B770" s="2306" t="s">
        <v>2582</v>
      </c>
      <c r="C770" s="2307" t="s">
        <v>2362</v>
      </c>
      <c r="D770" s="2064"/>
      <c r="E770" s="2066">
        <v>2555900</v>
      </c>
      <c r="F770" s="2066"/>
      <c r="G770" s="2066">
        <v>2555900</v>
      </c>
      <c r="H770" s="2066">
        <v>2555900</v>
      </c>
      <c r="I770" s="2066">
        <v>2555900</v>
      </c>
      <c r="J770" s="2066">
        <v>2555900</v>
      </c>
      <c r="K770" s="2066">
        <v>2555900</v>
      </c>
      <c r="L770" s="2066">
        <v>2555900</v>
      </c>
      <c r="M770" s="2066">
        <v>2555900</v>
      </c>
      <c r="N770" s="2066">
        <v>2555900</v>
      </c>
      <c r="O770" s="2066">
        <v>2555900</v>
      </c>
      <c r="P770" s="2066">
        <v>2555900</v>
      </c>
      <c r="Q770" s="2066">
        <v>2555900</v>
      </c>
      <c r="R770" s="2066">
        <v>2555900</v>
      </c>
    </row>
    <row r="771" spans="1:18" ht="70.5" customHeight="1">
      <c r="A771" s="2051"/>
      <c r="B771" s="2306" t="s">
        <v>2583</v>
      </c>
      <c r="C771" s="2307" t="s">
        <v>2362</v>
      </c>
      <c r="D771" s="2064"/>
      <c r="E771" s="2066">
        <v>2648300</v>
      </c>
      <c r="F771" s="2066"/>
      <c r="G771" s="2066">
        <v>2648300</v>
      </c>
      <c r="H771" s="2066">
        <v>2648300</v>
      </c>
      <c r="I771" s="2066">
        <v>2648300</v>
      </c>
      <c r="J771" s="2066">
        <v>2648300</v>
      </c>
      <c r="K771" s="2066">
        <v>2648300</v>
      </c>
      <c r="L771" s="2066">
        <v>2648300</v>
      </c>
      <c r="M771" s="2066">
        <v>2648300</v>
      </c>
      <c r="N771" s="2066">
        <v>2648300</v>
      </c>
      <c r="O771" s="2066">
        <v>2648300</v>
      </c>
      <c r="P771" s="2066">
        <v>2648300</v>
      </c>
      <c r="Q771" s="2066">
        <v>2648300</v>
      </c>
      <c r="R771" s="2066">
        <v>2648300</v>
      </c>
    </row>
    <row r="772" spans="1:18" ht="70.5" customHeight="1">
      <c r="A772" s="2051"/>
      <c r="B772" s="2306" t="s">
        <v>2584</v>
      </c>
      <c r="C772" s="2307" t="s">
        <v>2362</v>
      </c>
      <c r="D772" s="2064"/>
      <c r="E772" s="2066">
        <v>2567450</v>
      </c>
      <c r="F772" s="2066"/>
      <c r="G772" s="2066">
        <v>2567450</v>
      </c>
      <c r="H772" s="2066">
        <v>2567450</v>
      </c>
      <c r="I772" s="2066">
        <v>2567450</v>
      </c>
      <c r="J772" s="2066">
        <v>2567450</v>
      </c>
      <c r="K772" s="2066">
        <v>2567450</v>
      </c>
      <c r="L772" s="2066">
        <v>2567450</v>
      </c>
      <c r="M772" s="2066">
        <v>2567450</v>
      </c>
      <c r="N772" s="2066">
        <v>2567450</v>
      </c>
      <c r="O772" s="2066">
        <v>2567450</v>
      </c>
      <c r="P772" s="2066">
        <v>2567450</v>
      </c>
      <c r="Q772" s="2066">
        <v>2567450</v>
      </c>
      <c r="R772" s="2066">
        <v>2567450</v>
      </c>
    </row>
    <row r="773" spans="1:18" ht="70.5" customHeight="1">
      <c r="A773" s="2051"/>
      <c r="B773" s="2306" t="s">
        <v>2585</v>
      </c>
      <c r="C773" s="2307" t="s">
        <v>2362</v>
      </c>
      <c r="D773" s="2064"/>
      <c r="E773" s="2066">
        <v>2694500</v>
      </c>
      <c r="F773" s="2066"/>
      <c r="G773" s="2066">
        <v>2694500</v>
      </c>
      <c r="H773" s="2066">
        <v>2694500</v>
      </c>
      <c r="I773" s="2066">
        <v>2694500</v>
      </c>
      <c r="J773" s="2066">
        <v>2694500</v>
      </c>
      <c r="K773" s="2066">
        <v>2694500</v>
      </c>
      <c r="L773" s="2066">
        <v>2694500</v>
      </c>
      <c r="M773" s="2066">
        <v>2694500</v>
      </c>
      <c r="N773" s="2066">
        <v>2694500</v>
      </c>
      <c r="O773" s="2066">
        <v>2694500</v>
      </c>
      <c r="P773" s="2066">
        <v>2694500</v>
      </c>
      <c r="Q773" s="2066">
        <v>2694500</v>
      </c>
      <c r="R773" s="2066">
        <v>2694500</v>
      </c>
    </row>
    <row r="774" spans="1:18" ht="70.5" customHeight="1">
      <c r="A774" s="2051"/>
      <c r="B774" s="2306" t="s">
        <v>2587</v>
      </c>
      <c r="C774" s="2307" t="s">
        <v>2362</v>
      </c>
      <c r="D774" s="2064" t="s">
        <v>2534</v>
      </c>
      <c r="E774" s="2066">
        <v>19040000</v>
      </c>
      <c r="F774" s="2066"/>
      <c r="G774" s="2066">
        <v>19040000</v>
      </c>
      <c r="H774" s="2066">
        <v>19040000</v>
      </c>
      <c r="I774" s="2066">
        <v>19040000</v>
      </c>
      <c r="J774" s="2066">
        <v>19040000</v>
      </c>
      <c r="K774" s="2066">
        <v>19040000</v>
      </c>
      <c r="L774" s="2066">
        <v>19040000</v>
      </c>
      <c r="M774" s="2066">
        <v>19040000</v>
      </c>
      <c r="N774" s="2066">
        <v>19040000</v>
      </c>
      <c r="O774" s="2066">
        <v>19040000</v>
      </c>
      <c r="P774" s="2066">
        <v>19040000</v>
      </c>
      <c r="Q774" s="2066">
        <v>19040000</v>
      </c>
      <c r="R774" s="2066">
        <v>19040000</v>
      </c>
    </row>
    <row r="775" spans="1:18" ht="70.5" customHeight="1">
      <c r="A775" s="2051"/>
      <c r="B775" s="2306" t="s">
        <v>2588</v>
      </c>
      <c r="C775" s="2307" t="s">
        <v>2362</v>
      </c>
      <c r="D775" s="2064" t="s">
        <v>2534</v>
      </c>
      <c r="E775" s="2066">
        <v>31700000</v>
      </c>
      <c r="F775" s="2066"/>
      <c r="G775" s="2066">
        <v>31700000</v>
      </c>
      <c r="H775" s="2066">
        <v>31700000</v>
      </c>
      <c r="I775" s="2066">
        <v>31700000</v>
      </c>
      <c r="J775" s="2066">
        <v>31700000</v>
      </c>
      <c r="K775" s="2066">
        <v>31700000</v>
      </c>
      <c r="L775" s="2066">
        <v>31700000</v>
      </c>
      <c r="M775" s="2066">
        <v>31700000</v>
      </c>
      <c r="N775" s="2066">
        <v>31700000</v>
      </c>
      <c r="O775" s="2066">
        <v>31700000</v>
      </c>
      <c r="P775" s="2066">
        <v>31700000</v>
      </c>
      <c r="Q775" s="2066">
        <v>31700000</v>
      </c>
      <c r="R775" s="2066">
        <v>31700000</v>
      </c>
    </row>
    <row r="776" spans="1:18" ht="30" customHeight="1">
      <c r="A776" s="2051"/>
      <c r="B776" s="2300" t="s">
        <v>2606</v>
      </c>
      <c r="C776" s="2307"/>
      <c r="D776" s="2064"/>
      <c r="E776" s="2066"/>
      <c r="F776" s="2066"/>
      <c r="G776" s="2066"/>
      <c r="H776" s="2066"/>
      <c r="I776" s="2066"/>
      <c r="J776" s="2066"/>
      <c r="K776" s="2066"/>
      <c r="L776" s="2066"/>
      <c r="M776" s="2066"/>
      <c r="N776" s="2066"/>
      <c r="O776" s="2066"/>
      <c r="P776" s="2066"/>
      <c r="Q776" s="2066"/>
      <c r="R776" s="2066"/>
    </row>
    <row r="777" spans="1:18" ht="30" customHeight="1">
      <c r="A777" s="2051"/>
      <c r="B777" s="2306" t="s">
        <v>2589</v>
      </c>
      <c r="C777" s="2307" t="s">
        <v>2362</v>
      </c>
      <c r="D777" s="2064" t="s">
        <v>2534</v>
      </c>
      <c r="E777" s="2066">
        <v>11472500</v>
      </c>
      <c r="F777" s="2066"/>
      <c r="G777" s="2066">
        <v>11472500</v>
      </c>
      <c r="H777" s="2066">
        <v>11472500</v>
      </c>
      <c r="I777" s="2066">
        <v>11472500</v>
      </c>
      <c r="J777" s="2066">
        <v>11472500</v>
      </c>
      <c r="K777" s="2066">
        <v>11472500</v>
      </c>
      <c r="L777" s="2066">
        <v>11472500</v>
      </c>
      <c r="M777" s="2066">
        <v>11472500</v>
      </c>
      <c r="N777" s="2066">
        <v>11472500</v>
      </c>
      <c r="O777" s="2066">
        <v>11472500</v>
      </c>
      <c r="P777" s="2066">
        <v>11472500</v>
      </c>
      <c r="Q777" s="2066">
        <v>11472500</v>
      </c>
      <c r="R777" s="2066">
        <v>11472500</v>
      </c>
    </row>
    <row r="778" spans="1:18" ht="30" customHeight="1">
      <c r="A778" s="2051"/>
      <c r="B778" s="2306" t="s">
        <v>2590</v>
      </c>
      <c r="C778" s="2307" t="s">
        <v>2362</v>
      </c>
      <c r="D778" s="2064" t="s">
        <v>2534</v>
      </c>
      <c r="E778" s="2066">
        <v>12627500</v>
      </c>
      <c r="F778" s="2066"/>
      <c r="G778" s="2066">
        <v>12627500</v>
      </c>
      <c r="H778" s="2066">
        <v>12627500</v>
      </c>
      <c r="I778" s="2066">
        <v>12627500</v>
      </c>
      <c r="J778" s="2066">
        <v>12627500</v>
      </c>
      <c r="K778" s="2066">
        <v>12627500</v>
      </c>
      <c r="L778" s="2066">
        <v>12627500</v>
      </c>
      <c r="M778" s="2066">
        <v>12627500</v>
      </c>
      <c r="N778" s="2066">
        <v>12627500</v>
      </c>
      <c r="O778" s="2066">
        <v>12627500</v>
      </c>
      <c r="P778" s="2066">
        <v>12627500</v>
      </c>
      <c r="Q778" s="2066">
        <v>12627500</v>
      </c>
      <c r="R778" s="2066">
        <v>12627500</v>
      </c>
    </row>
    <row r="779" spans="1:18" ht="30" customHeight="1">
      <c r="A779" s="2051"/>
      <c r="B779" s="2306" t="s">
        <v>2591</v>
      </c>
      <c r="C779" s="2307" t="s">
        <v>2362</v>
      </c>
      <c r="D779" s="2064" t="s">
        <v>2534</v>
      </c>
      <c r="E779" s="2066">
        <v>13782500</v>
      </c>
      <c r="F779" s="2066"/>
      <c r="G779" s="2066">
        <v>13782500</v>
      </c>
      <c r="H779" s="2066">
        <v>13782500</v>
      </c>
      <c r="I779" s="2066">
        <v>13782500</v>
      </c>
      <c r="J779" s="2066">
        <v>13782500</v>
      </c>
      <c r="K779" s="2066">
        <v>13782500</v>
      </c>
      <c r="L779" s="2066">
        <v>13782500</v>
      </c>
      <c r="M779" s="2066">
        <v>13782500</v>
      </c>
      <c r="N779" s="2066">
        <v>13782500</v>
      </c>
      <c r="O779" s="2066">
        <v>13782500</v>
      </c>
      <c r="P779" s="2066">
        <v>13782500</v>
      </c>
      <c r="Q779" s="2066">
        <v>13782500</v>
      </c>
      <c r="R779" s="2066">
        <v>13782500</v>
      </c>
    </row>
    <row r="780" spans="1:18" ht="30" customHeight="1">
      <c r="A780" s="2051"/>
      <c r="B780" s="2300" t="s">
        <v>2607</v>
      </c>
      <c r="C780" s="2307"/>
      <c r="D780" s="2064"/>
      <c r="E780" s="2066"/>
      <c r="F780" s="2066"/>
      <c r="G780" s="2066"/>
      <c r="H780" s="2066"/>
      <c r="I780" s="2066"/>
      <c r="J780" s="2066"/>
      <c r="K780" s="2066"/>
      <c r="L780" s="2066"/>
      <c r="M780" s="2066"/>
      <c r="N780" s="2066"/>
      <c r="O780" s="2066"/>
      <c r="P780" s="2066"/>
      <c r="Q780" s="2066"/>
      <c r="R780" s="2066"/>
    </row>
    <row r="781" spans="1:18" ht="30" customHeight="1">
      <c r="A781" s="2051"/>
      <c r="B781" s="2306" t="s">
        <v>2592</v>
      </c>
      <c r="C781" s="2307" t="s">
        <v>2362</v>
      </c>
      <c r="D781" s="2064"/>
      <c r="E781" s="2066">
        <v>4543000</v>
      </c>
      <c r="F781" s="2066"/>
      <c r="G781" s="2066">
        <v>4543000</v>
      </c>
      <c r="H781" s="2066">
        <v>4543000</v>
      </c>
      <c r="I781" s="2066">
        <v>4543000</v>
      </c>
      <c r="J781" s="2066">
        <v>4543000</v>
      </c>
      <c r="K781" s="2066">
        <v>4543000</v>
      </c>
      <c r="L781" s="2066">
        <v>4543000</v>
      </c>
      <c r="M781" s="2066">
        <v>4543000</v>
      </c>
      <c r="N781" s="2066">
        <v>4543000</v>
      </c>
      <c r="O781" s="2066">
        <v>4543000</v>
      </c>
      <c r="P781" s="2066">
        <v>4543000</v>
      </c>
      <c r="Q781" s="2066">
        <v>4543000</v>
      </c>
      <c r="R781" s="2066">
        <v>4543000</v>
      </c>
    </row>
    <row r="782" spans="1:18" ht="52.5" customHeight="1">
      <c r="A782" s="2051"/>
      <c r="B782" s="2306" t="s">
        <v>2593</v>
      </c>
      <c r="C782" s="2307" t="s">
        <v>2362</v>
      </c>
      <c r="D782" s="2064"/>
      <c r="E782" s="2066">
        <v>3272000</v>
      </c>
      <c r="F782" s="2066"/>
      <c r="G782" s="2066">
        <v>3272000</v>
      </c>
      <c r="H782" s="2066">
        <v>3272000</v>
      </c>
      <c r="I782" s="2066">
        <v>3272000</v>
      </c>
      <c r="J782" s="2066">
        <v>3272000</v>
      </c>
      <c r="K782" s="2066">
        <v>3272000</v>
      </c>
      <c r="L782" s="2066">
        <v>3272000</v>
      </c>
      <c r="M782" s="2066">
        <v>3272000</v>
      </c>
      <c r="N782" s="2066">
        <v>3272000</v>
      </c>
      <c r="O782" s="2066">
        <v>3272000</v>
      </c>
      <c r="P782" s="2066">
        <v>3272000</v>
      </c>
      <c r="Q782" s="2066">
        <v>3272000</v>
      </c>
      <c r="R782" s="2066">
        <v>3272000</v>
      </c>
    </row>
    <row r="783" spans="1:18" ht="52.5" customHeight="1">
      <c r="A783" s="2051"/>
      <c r="B783" s="2306" t="s">
        <v>2594</v>
      </c>
      <c r="C783" s="2307" t="s">
        <v>2362</v>
      </c>
      <c r="D783" s="2064"/>
      <c r="E783" s="2066">
        <v>3676000</v>
      </c>
      <c r="F783" s="2066"/>
      <c r="G783" s="2066">
        <v>3676000</v>
      </c>
      <c r="H783" s="2066">
        <v>3676000</v>
      </c>
      <c r="I783" s="2066">
        <v>3676000</v>
      </c>
      <c r="J783" s="2066">
        <v>3676000</v>
      </c>
      <c r="K783" s="2066">
        <v>3676000</v>
      </c>
      <c r="L783" s="2066">
        <v>3676000</v>
      </c>
      <c r="M783" s="2066">
        <v>3676000</v>
      </c>
      <c r="N783" s="2066">
        <v>3676000</v>
      </c>
      <c r="O783" s="2066">
        <v>3676000</v>
      </c>
      <c r="P783" s="2066">
        <v>3676000</v>
      </c>
      <c r="Q783" s="2066">
        <v>3676000</v>
      </c>
      <c r="R783" s="2066">
        <v>3676000</v>
      </c>
    </row>
    <row r="784" spans="1:18" ht="52.5" customHeight="1">
      <c r="A784" s="2051"/>
      <c r="B784" s="2306" t="s">
        <v>2595</v>
      </c>
      <c r="C784" s="2307" t="s">
        <v>2362</v>
      </c>
      <c r="D784" s="2064"/>
      <c r="E784" s="2066">
        <v>3561000</v>
      </c>
      <c r="F784" s="2066"/>
      <c r="G784" s="2066">
        <v>3561000</v>
      </c>
      <c r="H784" s="2066">
        <v>3561000</v>
      </c>
      <c r="I784" s="2066">
        <v>3561000</v>
      </c>
      <c r="J784" s="2066">
        <v>3561000</v>
      </c>
      <c r="K784" s="2066">
        <v>3561000</v>
      </c>
      <c r="L784" s="2066">
        <v>3561000</v>
      </c>
      <c r="M784" s="2066">
        <v>3561000</v>
      </c>
      <c r="N784" s="2066">
        <v>3561000</v>
      </c>
      <c r="O784" s="2066">
        <v>3561000</v>
      </c>
      <c r="P784" s="2066">
        <v>3561000</v>
      </c>
      <c r="Q784" s="2066">
        <v>3561000</v>
      </c>
      <c r="R784" s="2066">
        <v>3561000</v>
      </c>
    </row>
    <row r="785" spans="1:18" ht="52.5" customHeight="1">
      <c r="A785" s="2051"/>
      <c r="B785" s="2306" t="s">
        <v>2596</v>
      </c>
      <c r="C785" s="2307" t="s">
        <v>2362</v>
      </c>
      <c r="D785" s="2064"/>
      <c r="E785" s="2066">
        <v>3561000</v>
      </c>
      <c r="F785" s="2066"/>
      <c r="G785" s="2066">
        <v>3561000</v>
      </c>
      <c r="H785" s="2066">
        <v>3561000</v>
      </c>
      <c r="I785" s="2066">
        <v>3561000</v>
      </c>
      <c r="J785" s="2066">
        <v>3561000</v>
      </c>
      <c r="K785" s="2066">
        <v>3561000</v>
      </c>
      <c r="L785" s="2066">
        <v>3561000</v>
      </c>
      <c r="M785" s="2066">
        <v>3561000</v>
      </c>
      <c r="N785" s="2066">
        <v>3561000</v>
      </c>
      <c r="O785" s="2066">
        <v>3561000</v>
      </c>
      <c r="P785" s="2066">
        <v>3561000</v>
      </c>
      <c r="Q785" s="2066">
        <v>3561000</v>
      </c>
      <c r="R785" s="2066">
        <v>3561000</v>
      </c>
    </row>
    <row r="786" spans="1:18" ht="52.5" customHeight="1">
      <c r="A786" s="2051"/>
      <c r="B786" s="2306" t="s">
        <v>2597</v>
      </c>
      <c r="C786" s="2307" t="s">
        <v>2362</v>
      </c>
      <c r="D786" s="2064"/>
      <c r="E786" s="2066">
        <v>3388000</v>
      </c>
      <c r="F786" s="2066"/>
      <c r="G786" s="2066">
        <v>3388000</v>
      </c>
      <c r="H786" s="2066">
        <v>3388000</v>
      </c>
      <c r="I786" s="2066">
        <v>3388000</v>
      </c>
      <c r="J786" s="2066">
        <v>3388000</v>
      </c>
      <c r="K786" s="2066">
        <v>3388000</v>
      </c>
      <c r="L786" s="2066">
        <v>3388000</v>
      </c>
      <c r="M786" s="2066">
        <v>3388000</v>
      </c>
      <c r="N786" s="2066">
        <v>3388000</v>
      </c>
      <c r="O786" s="2066">
        <v>3388000</v>
      </c>
      <c r="P786" s="2066">
        <v>3388000</v>
      </c>
      <c r="Q786" s="2066">
        <v>3388000</v>
      </c>
      <c r="R786" s="2066">
        <v>3388000</v>
      </c>
    </row>
    <row r="787" spans="1:18" ht="30" customHeight="1">
      <c r="A787" s="2051"/>
      <c r="B787" s="2300" t="s">
        <v>2608</v>
      </c>
      <c r="C787" s="2307"/>
      <c r="D787" s="2064"/>
      <c r="E787" s="2066"/>
      <c r="F787" s="2066"/>
      <c r="G787" s="2066"/>
      <c r="H787" s="2066"/>
      <c r="I787" s="2066"/>
      <c r="J787" s="2066"/>
      <c r="K787" s="2066"/>
      <c r="L787" s="2066"/>
      <c r="M787" s="2066"/>
      <c r="N787" s="2066"/>
      <c r="O787" s="2066"/>
      <c r="P787" s="2066"/>
      <c r="Q787" s="2066"/>
      <c r="R787" s="2066"/>
    </row>
    <row r="788" spans="1:18" ht="30" customHeight="1">
      <c r="A788" s="2051"/>
      <c r="B788" s="2306" t="s">
        <v>2598</v>
      </c>
      <c r="C788" s="2307" t="s">
        <v>2362</v>
      </c>
      <c r="D788" s="2064"/>
      <c r="E788" s="2066">
        <v>1775000</v>
      </c>
      <c r="F788" s="2066"/>
      <c r="G788" s="2066">
        <v>1775000</v>
      </c>
      <c r="H788" s="2066">
        <v>1775000</v>
      </c>
      <c r="I788" s="2066">
        <v>1775000</v>
      </c>
      <c r="J788" s="2066">
        <v>1775000</v>
      </c>
      <c r="K788" s="2066">
        <v>1775000</v>
      </c>
      <c r="L788" s="2066">
        <v>1775000</v>
      </c>
      <c r="M788" s="2066">
        <v>1775000</v>
      </c>
      <c r="N788" s="2066">
        <v>1775000</v>
      </c>
      <c r="O788" s="2066">
        <v>1775000</v>
      </c>
      <c r="P788" s="2066">
        <v>1775000</v>
      </c>
      <c r="Q788" s="2066">
        <v>1775000</v>
      </c>
      <c r="R788" s="2066">
        <v>1775000</v>
      </c>
    </row>
    <row r="789" spans="1:18" ht="30" customHeight="1">
      <c r="A789" s="2051"/>
      <c r="B789" s="2306" t="s">
        <v>2599</v>
      </c>
      <c r="C789" s="2307" t="s">
        <v>2362</v>
      </c>
      <c r="D789" s="2064"/>
      <c r="E789" s="2066">
        <v>2525000</v>
      </c>
      <c r="F789" s="2066"/>
      <c r="G789" s="2066">
        <v>2525000</v>
      </c>
      <c r="H789" s="2066">
        <v>2525000</v>
      </c>
      <c r="I789" s="2066">
        <v>2525000</v>
      </c>
      <c r="J789" s="2066">
        <v>2525000</v>
      </c>
      <c r="K789" s="2066">
        <v>2525000</v>
      </c>
      <c r="L789" s="2066">
        <v>2525000</v>
      </c>
      <c r="M789" s="2066">
        <v>2525000</v>
      </c>
      <c r="N789" s="2066">
        <v>2525000</v>
      </c>
      <c r="O789" s="2066">
        <v>2525000</v>
      </c>
      <c r="P789" s="2066">
        <v>2525000</v>
      </c>
      <c r="Q789" s="2066">
        <v>2525000</v>
      </c>
      <c r="R789" s="2066">
        <v>2525000</v>
      </c>
    </row>
    <row r="790" spans="1:18" ht="30" customHeight="1">
      <c r="A790" s="2051"/>
      <c r="B790" s="2306" t="s">
        <v>2600</v>
      </c>
      <c r="C790" s="2307" t="s">
        <v>2362</v>
      </c>
      <c r="D790" s="2064"/>
      <c r="E790" s="2066">
        <v>1475000</v>
      </c>
      <c r="F790" s="2066"/>
      <c r="G790" s="2066">
        <v>1475000</v>
      </c>
      <c r="H790" s="2066">
        <v>1475000</v>
      </c>
      <c r="I790" s="2066">
        <v>1475000</v>
      </c>
      <c r="J790" s="2066">
        <v>1475000</v>
      </c>
      <c r="K790" s="2066">
        <v>1475000</v>
      </c>
      <c r="L790" s="2066">
        <v>1475000</v>
      </c>
      <c r="M790" s="2066">
        <v>1475000</v>
      </c>
      <c r="N790" s="2066">
        <v>1475000</v>
      </c>
      <c r="O790" s="2066">
        <v>1475000</v>
      </c>
      <c r="P790" s="2066">
        <v>1475000</v>
      </c>
      <c r="Q790" s="2066">
        <v>1475000</v>
      </c>
      <c r="R790" s="2066">
        <v>1475000</v>
      </c>
    </row>
    <row r="791" spans="1:18" ht="30" customHeight="1">
      <c r="A791" s="2051"/>
      <c r="B791" s="2306" t="s">
        <v>2601</v>
      </c>
      <c r="C791" s="2307" t="s">
        <v>2362</v>
      </c>
      <c r="D791" s="2064"/>
      <c r="E791" s="2066">
        <v>1850000</v>
      </c>
      <c r="F791" s="2066"/>
      <c r="G791" s="2066">
        <v>1850000</v>
      </c>
      <c r="H791" s="2066">
        <v>1850000</v>
      </c>
      <c r="I791" s="2066">
        <v>1850000</v>
      </c>
      <c r="J791" s="2066">
        <v>1850000</v>
      </c>
      <c r="K791" s="2066">
        <v>1850000</v>
      </c>
      <c r="L791" s="2066">
        <v>1850000</v>
      </c>
      <c r="M791" s="2066">
        <v>1850000</v>
      </c>
      <c r="N791" s="2066">
        <v>1850000</v>
      </c>
      <c r="O791" s="2066">
        <v>1850000</v>
      </c>
      <c r="P791" s="2066">
        <v>1850000</v>
      </c>
      <c r="Q791" s="2066">
        <v>1850000</v>
      </c>
      <c r="R791" s="2066">
        <v>1850000</v>
      </c>
    </row>
    <row r="792" spans="1:18" ht="30" customHeight="1">
      <c r="A792" s="2051"/>
      <c r="B792" s="2306" t="s">
        <v>2602</v>
      </c>
      <c r="C792" s="2307" t="s">
        <v>2362</v>
      </c>
      <c r="D792" s="2064"/>
      <c r="E792" s="2066">
        <v>2400000</v>
      </c>
      <c r="F792" s="2066"/>
      <c r="G792" s="2066">
        <v>2400000</v>
      </c>
      <c r="H792" s="2066">
        <v>2400000</v>
      </c>
      <c r="I792" s="2066">
        <v>2400000</v>
      </c>
      <c r="J792" s="2066">
        <v>2400000</v>
      </c>
      <c r="K792" s="2066">
        <v>2400000</v>
      </c>
      <c r="L792" s="2066">
        <v>2400000</v>
      </c>
      <c r="M792" s="2066">
        <v>2400000</v>
      </c>
      <c r="N792" s="2066">
        <v>2400000</v>
      </c>
      <c r="O792" s="2066">
        <v>2400000</v>
      </c>
      <c r="P792" s="2066">
        <v>2400000</v>
      </c>
      <c r="Q792" s="2066">
        <v>2400000</v>
      </c>
      <c r="R792" s="2066">
        <v>2400000</v>
      </c>
    </row>
    <row r="793" spans="1:18" ht="30" customHeight="1">
      <c r="A793" s="2051"/>
      <c r="B793" s="2306" t="s">
        <v>2603</v>
      </c>
      <c r="C793" s="2307" t="s">
        <v>2362</v>
      </c>
      <c r="D793" s="2064"/>
      <c r="E793" s="2066">
        <v>2067500</v>
      </c>
      <c r="F793" s="2066"/>
      <c r="G793" s="2066">
        <v>2067500</v>
      </c>
      <c r="H793" s="2066">
        <v>2067500</v>
      </c>
      <c r="I793" s="2066">
        <v>2067500</v>
      </c>
      <c r="J793" s="2066">
        <v>2067500</v>
      </c>
      <c r="K793" s="2066">
        <v>2067500</v>
      </c>
      <c r="L793" s="2066">
        <v>2067500</v>
      </c>
      <c r="M793" s="2066">
        <v>2067500</v>
      </c>
      <c r="N793" s="2066">
        <v>2067500</v>
      </c>
      <c r="O793" s="2066">
        <v>2067500</v>
      </c>
      <c r="P793" s="2066">
        <v>2067500</v>
      </c>
      <c r="Q793" s="2066">
        <v>2067500</v>
      </c>
      <c r="R793" s="2066">
        <v>2067500</v>
      </c>
    </row>
    <row r="794" spans="1:18" ht="30" customHeight="1">
      <c r="A794" s="2051"/>
      <c r="B794" s="2306" t="s">
        <v>2604</v>
      </c>
      <c r="C794" s="2307" t="s">
        <v>2362</v>
      </c>
      <c r="D794" s="2064"/>
      <c r="E794" s="2066">
        <v>1475000</v>
      </c>
      <c r="F794" s="2066"/>
      <c r="G794" s="2066">
        <v>1475000</v>
      </c>
      <c r="H794" s="2066">
        <v>1475000</v>
      </c>
      <c r="I794" s="2066">
        <v>1475000</v>
      </c>
      <c r="J794" s="2066">
        <v>1475000</v>
      </c>
      <c r="K794" s="2066">
        <v>1475000</v>
      </c>
      <c r="L794" s="2066">
        <v>1475000</v>
      </c>
      <c r="M794" s="2066">
        <v>1475000</v>
      </c>
      <c r="N794" s="2066">
        <v>1475000</v>
      </c>
      <c r="O794" s="2066">
        <v>1475000</v>
      </c>
      <c r="P794" s="2066">
        <v>1475000</v>
      </c>
      <c r="Q794" s="2066">
        <v>1475000</v>
      </c>
      <c r="R794" s="2066">
        <v>1475000</v>
      </c>
    </row>
    <row r="795" spans="1:18" ht="30" customHeight="1">
      <c r="A795" s="2051"/>
      <c r="B795" s="2306" t="s">
        <v>2605</v>
      </c>
      <c r="C795" s="2307" t="s">
        <v>2362</v>
      </c>
      <c r="D795" s="2064"/>
      <c r="E795" s="2066">
        <v>1490000</v>
      </c>
      <c r="F795" s="2066"/>
      <c r="G795" s="2066">
        <v>1490000</v>
      </c>
      <c r="H795" s="2066">
        <v>1490000</v>
      </c>
      <c r="I795" s="2066">
        <v>1490000</v>
      </c>
      <c r="J795" s="2066">
        <v>1490000</v>
      </c>
      <c r="K795" s="2066">
        <v>1490000</v>
      </c>
      <c r="L795" s="2066">
        <v>1490000</v>
      </c>
      <c r="M795" s="2066">
        <v>1490000</v>
      </c>
      <c r="N795" s="2066">
        <v>1490000</v>
      </c>
      <c r="O795" s="2066">
        <v>1490000</v>
      </c>
      <c r="P795" s="2066">
        <v>1490000</v>
      </c>
      <c r="Q795" s="2066">
        <v>1490000</v>
      </c>
      <c r="R795" s="2066">
        <v>1490000</v>
      </c>
    </row>
    <row r="796" spans="1:18" ht="47.25" customHeight="1">
      <c r="A796" s="2051"/>
      <c r="B796" s="2300" t="s">
        <v>2664</v>
      </c>
      <c r="C796" s="2307"/>
      <c r="D796" s="2064"/>
      <c r="E796" s="2066"/>
      <c r="F796" s="2066"/>
      <c r="G796" s="2066"/>
      <c r="H796" s="2066"/>
      <c r="I796" s="2066"/>
      <c r="J796" s="2066"/>
      <c r="K796" s="2066"/>
      <c r="L796" s="2066"/>
      <c r="M796" s="2066"/>
      <c r="N796" s="2066"/>
      <c r="O796" s="2066"/>
      <c r="P796" s="2066"/>
      <c r="Q796" s="2066"/>
      <c r="R796" s="2066"/>
    </row>
    <row r="797" spans="1:18" ht="33" customHeight="1">
      <c r="A797" s="2051"/>
      <c r="B797" s="2306" t="s">
        <v>2609</v>
      </c>
      <c r="C797" s="2307" t="s">
        <v>2362</v>
      </c>
      <c r="D797" s="2064"/>
      <c r="E797" s="2066">
        <v>973000</v>
      </c>
      <c r="F797" s="2066"/>
      <c r="G797" s="2066">
        <v>973000</v>
      </c>
      <c r="H797" s="2066">
        <v>973000</v>
      </c>
      <c r="I797" s="2066">
        <v>973000</v>
      </c>
      <c r="J797" s="2066">
        <v>973000</v>
      </c>
      <c r="K797" s="2066">
        <v>973000</v>
      </c>
      <c r="L797" s="2066">
        <v>973000</v>
      </c>
      <c r="M797" s="2066">
        <v>973000</v>
      </c>
      <c r="N797" s="2066">
        <v>973000</v>
      </c>
      <c r="O797" s="2066">
        <v>973000</v>
      </c>
      <c r="P797" s="2066">
        <v>973000</v>
      </c>
      <c r="Q797" s="2066">
        <v>973000</v>
      </c>
      <c r="R797" s="2066">
        <v>973000</v>
      </c>
    </row>
    <row r="798" spans="1:18" ht="33" customHeight="1">
      <c r="A798" s="2051"/>
      <c r="B798" s="2306" t="s">
        <v>2610</v>
      </c>
      <c r="C798" s="2307" t="s">
        <v>2362</v>
      </c>
      <c r="D798" s="2064"/>
      <c r="E798" s="2066">
        <v>1028000</v>
      </c>
      <c r="F798" s="2066"/>
      <c r="G798" s="2066">
        <v>1028000</v>
      </c>
      <c r="H798" s="2066">
        <v>1028000</v>
      </c>
      <c r="I798" s="2066">
        <v>1028000</v>
      </c>
      <c r="J798" s="2066">
        <v>1028000</v>
      </c>
      <c r="K798" s="2066">
        <v>1028000</v>
      </c>
      <c r="L798" s="2066">
        <v>1028000</v>
      </c>
      <c r="M798" s="2066">
        <v>1028000</v>
      </c>
      <c r="N798" s="2066">
        <v>1028000</v>
      </c>
      <c r="O798" s="2066">
        <v>1028000</v>
      </c>
      <c r="P798" s="2066">
        <v>1028000</v>
      </c>
      <c r="Q798" s="2066">
        <v>1028000</v>
      </c>
      <c r="R798" s="2066">
        <v>1028000</v>
      </c>
    </row>
    <row r="799" spans="1:18" ht="33" customHeight="1">
      <c r="A799" s="2051"/>
      <c r="B799" s="2306" t="s">
        <v>2611</v>
      </c>
      <c r="C799" s="2307" t="s">
        <v>2362</v>
      </c>
      <c r="D799" s="2064"/>
      <c r="E799" s="2066">
        <v>1050000</v>
      </c>
      <c r="F799" s="2066"/>
      <c r="G799" s="2066">
        <v>1050000</v>
      </c>
      <c r="H799" s="2066">
        <v>1050000</v>
      </c>
      <c r="I799" s="2066">
        <v>1050000</v>
      </c>
      <c r="J799" s="2066">
        <v>1050000</v>
      </c>
      <c r="K799" s="2066">
        <v>1050000</v>
      </c>
      <c r="L799" s="2066">
        <v>1050000</v>
      </c>
      <c r="M799" s="2066">
        <v>1050000</v>
      </c>
      <c r="N799" s="2066">
        <v>1050000</v>
      </c>
      <c r="O799" s="2066">
        <v>1050000</v>
      </c>
      <c r="P799" s="2066">
        <v>1050000</v>
      </c>
      <c r="Q799" s="2066">
        <v>1050000</v>
      </c>
      <c r="R799" s="2066">
        <v>1050000</v>
      </c>
    </row>
    <row r="800" spans="1:18" ht="33" customHeight="1">
      <c r="A800" s="2051"/>
      <c r="B800" s="2306" t="s">
        <v>2612</v>
      </c>
      <c r="C800" s="2307" t="s">
        <v>2362</v>
      </c>
      <c r="D800" s="2064"/>
      <c r="E800" s="2066">
        <v>1072000</v>
      </c>
      <c r="F800" s="2066"/>
      <c r="G800" s="2066">
        <v>1072000</v>
      </c>
      <c r="H800" s="2066">
        <v>1072000</v>
      </c>
      <c r="I800" s="2066">
        <v>1072000</v>
      </c>
      <c r="J800" s="2066">
        <v>1072000</v>
      </c>
      <c r="K800" s="2066">
        <v>1072000</v>
      </c>
      <c r="L800" s="2066">
        <v>1072000</v>
      </c>
      <c r="M800" s="2066">
        <v>1072000</v>
      </c>
      <c r="N800" s="2066">
        <v>1072000</v>
      </c>
      <c r="O800" s="2066">
        <v>1072000</v>
      </c>
      <c r="P800" s="2066">
        <v>1072000</v>
      </c>
      <c r="Q800" s="2066">
        <v>1072000</v>
      </c>
      <c r="R800" s="2066">
        <v>1072000</v>
      </c>
    </row>
    <row r="801" spans="1:18" ht="33" customHeight="1">
      <c r="A801" s="2051"/>
      <c r="B801" s="2306" t="s">
        <v>2613</v>
      </c>
      <c r="C801" s="2307" t="s">
        <v>2362</v>
      </c>
      <c r="D801" s="2064"/>
      <c r="E801" s="2066">
        <v>1094000</v>
      </c>
      <c r="F801" s="2066"/>
      <c r="G801" s="2066">
        <v>1094000</v>
      </c>
      <c r="H801" s="2066">
        <v>1094000</v>
      </c>
      <c r="I801" s="2066">
        <v>1094000</v>
      </c>
      <c r="J801" s="2066">
        <v>1094000</v>
      </c>
      <c r="K801" s="2066">
        <v>1094000</v>
      </c>
      <c r="L801" s="2066">
        <v>1094000</v>
      </c>
      <c r="M801" s="2066">
        <v>1094000</v>
      </c>
      <c r="N801" s="2066">
        <v>1094000</v>
      </c>
      <c r="O801" s="2066">
        <v>1094000</v>
      </c>
      <c r="P801" s="2066">
        <v>1094000</v>
      </c>
      <c r="Q801" s="2066">
        <v>1094000</v>
      </c>
      <c r="R801" s="2066">
        <v>1094000</v>
      </c>
    </row>
    <row r="802" spans="1:18" ht="33" customHeight="1">
      <c r="A802" s="2051"/>
      <c r="B802" s="2306" t="s">
        <v>2614</v>
      </c>
      <c r="C802" s="2307" t="s">
        <v>2362</v>
      </c>
      <c r="D802" s="2064"/>
      <c r="E802" s="2066">
        <v>1116000</v>
      </c>
      <c r="F802" s="2066"/>
      <c r="G802" s="2066">
        <v>1116000</v>
      </c>
      <c r="H802" s="2066">
        <v>1116000</v>
      </c>
      <c r="I802" s="2066">
        <v>1116000</v>
      </c>
      <c r="J802" s="2066">
        <v>1116000</v>
      </c>
      <c r="K802" s="2066">
        <v>1116000</v>
      </c>
      <c r="L802" s="2066">
        <v>1116000</v>
      </c>
      <c r="M802" s="2066">
        <v>1116000</v>
      </c>
      <c r="N802" s="2066">
        <v>1116000</v>
      </c>
      <c r="O802" s="2066">
        <v>1116000</v>
      </c>
      <c r="P802" s="2066">
        <v>1116000</v>
      </c>
      <c r="Q802" s="2066">
        <v>1116000</v>
      </c>
      <c r="R802" s="2066">
        <v>1116000</v>
      </c>
    </row>
    <row r="803" spans="1:18" ht="33" customHeight="1">
      <c r="A803" s="2051"/>
      <c r="B803" s="2306" t="s">
        <v>2615</v>
      </c>
      <c r="C803" s="2307" t="s">
        <v>2362</v>
      </c>
      <c r="D803" s="2064"/>
      <c r="E803" s="2066">
        <v>1028000</v>
      </c>
      <c r="F803" s="2066"/>
      <c r="G803" s="2066">
        <v>1028000</v>
      </c>
      <c r="H803" s="2066">
        <v>1028000</v>
      </c>
      <c r="I803" s="2066">
        <v>1028000</v>
      </c>
      <c r="J803" s="2066">
        <v>1028000</v>
      </c>
      <c r="K803" s="2066">
        <v>1028000</v>
      </c>
      <c r="L803" s="2066">
        <v>1028000</v>
      </c>
      <c r="M803" s="2066">
        <v>1028000</v>
      </c>
      <c r="N803" s="2066">
        <v>1028000</v>
      </c>
      <c r="O803" s="2066">
        <v>1028000</v>
      </c>
      <c r="P803" s="2066">
        <v>1028000</v>
      </c>
      <c r="Q803" s="2066">
        <v>1028000</v>
      </c>
      <c r="R803" s="2066">
        <v>1028000</v>
      </c>
    </row>
    <row r="804" spans="1:18" ht="33" customHeight="1">
      <c r="A804" s="2051"/>
      <c r="B804" s="2306" t="s">
        <v>2616</v>
      </c>
      <c r="C804" s="2307" t="s">
        <v>2362</v>
      </c>
      <c r="D804" s="2064"/>
      <c r="E804" s="2066">
        <v>1116000</v>
      </c>
      <c r="F804" s="2066"/>
      <c r="G804" s="2066">
        <v>1116000</v>
      </c>
      <c r="H804" s="2066">
        <v>1116000</v>
      </c>
      <c r="I804" s="2066">
        <v>1116000</v>
      </c>
      <c r="J804" s="2066">
        <v>1116000</v>
      </c>
      <c r="K804" s="2066">
        <v>1116000</v>
      </c>
      <c r="L804" s="2066">
        <v>1116000</v>
      </c>
      <c r="M804" s="2066">
        <v>1116000</v>
      </c>
      <c r="N804" s="2066">
        <v>1116000</v>
      </c>
      <c r="O804" s="2066">
        <v>1116000</v>
      </c>
      <c r="P804" s="2066">
        <v>1116000</v>
      </c>
      <c r="Q804" s="2066">
        <v>1116000</v>
      </c>
      <c r="R804" s="2066">
        <v>1116000</v>
      </c>
    </row>
    <row r="805" spans="1:18" ht="33" customHeight="1">
      <c r="A805" s="2051"/>
      <c r="B805" s="2306" t="s">
        <v>2617</v>
      </c>
      <c r="C805" s="2307" t="s">
        <v>2362</v>
      </c>
      <c r="D805" s="2064"/>
      <c r="E805" s="2066">
        <v>2325000</v>
      </c>
      <c r="F805" s="2066"/>
      <c r="G805" s="2066">
        <v>2325000</v>
      </c>
      <c r="H805" s="2066">
        <v>2325000</v>
      </c>
      <c r="I805" s="2066">
        <v>2325000</v>
      </c>
      <c r="J805" s="2066">
        <v>2325000</v>
      </c>
      <c r="K805" s="2066">
        <v>2325000</v>
      </c>
      <c r="L805" s="2066">
        <v>2325000</v>
      </c>
      <c r="M805" s="2066">
        <v>2325000</v>
      </c>
      <c r="N805" s="2066">
        <v>2325000</v>
      </c>
      <c r="O805" s="2066">
        <v>2325000</v>
      </c>
      <c r="P805" s="2066">
        <v>2325000</v>
      </c>
      <c r="Q805" s="2066">
        <v>2325000</v>
      </c>
      <c r="R805" s="2066">
        <v>2325000</v>
      </c>
    </row>
    <row r="806" spans="1:18" ht="33" customHeight="1">
      <c r="A806" s="2051"/>
      <c r="B806" s="2306" t="s">
        <v>2618</v>
      </c>
      <c r="C806" s="2307" t="s">
        <v>2362</v>
      </c>
      <c r="D806" s="2064"/>
      <c r="E806" s="2066">
        <v>1655000</v>
      </c>
      <c r="F806" s="2066"/>
      <c r="G806" s="2066">
        <v>1655000</v>
      </c>
      <c r="H806" s="2066">
        <v>1655000</v>
      </c>
      <c r="I806" s="2066">
        <v>1655000</v>
      </c>
      <c r="J806" s="2066">
        <v>1655000</v>
      </c>
      <c r="K806" s="2066">
        <v>1655000</v>
      </c>
      <c r="L806" s="2066">
        <v>1655000</v>
      </c>
      <c r="M806" s="2066">
        <v>1655000</v>
      </c>
      <c r="N806" s="2066">
        <v>1655000</v>
      </c>
      <c r="O806" s="2066">
        <v>1655000</v>
      </c>
      <c r="P806" s="2066">
        <v>1655000</v>
      </c>
      <c r="Q806" s="2066">
        <v>1655000</v>
      </c>
      <c r="R806" s="2066">
        <v>1655000</v>
      </c>
    </row>
    <row r="807" spans="1:18" ht="33" customHeight="1">
      <c r="A807" s="2051"/>
      <c r="B807" s="2306" t="s">
        <v>2619</v>
      </c>
      <c r="C807" s="2307" t="s">
        <v>2362</v>
      </c>
      <c r="D807" s="2064"/>
      <c r="E807" s="2066">
        <v>1215000</v>
      </c>
      <c r="F807" s="2066"/>
      <c r="G807" s="2066">
        <v>1215000</v>
      </c>
      <c r="H807" s="2066">
        <v>1215000</v>
      </c>
      <c r="I807" s="2066">
        <v>1215000</v>
      </c>
      <c r="J807" s="2066">
        <v>1215000</v>
      </c>
      <c r="K807" s="2066">
        <v>1215000</v>
      </c>
      <c r="L807" s="2066">
        <v>1215000</v>
      </c>
      <c r="M807" s="2066">
        <v>1215000</v>
      </c>
      <c r="N807" s="2066">
        <v>1215000</v>
      </c>
      <c r="O807" s="2066">
        <v>1215000</v>
      </c>
      <c r="P807" s="2066">
        <v>1215000</v>
      </c>
      <c r="Q807" s="2066">
        <v>1215000</v>
      </c>
      <c r="R807" s="2066">
        <v>1215000</v>
      </c>
    </row>
    <row r="808" spans="1:18" ht="39" customHeight="1">
      <c r="A808" s="2051"/>
      <c r="B808" s="2300" t="s">
        <v>2665</v>
      </c>
      <c r="C808" s="2307"/>
      <c r="D808" s="2064"/>
      <c r="E808" s="2066"/>
      <c r="F808" s="2066"/>
      <c r="G808" s="2066"/>
      <c r="H808" s="2066"/>
      <c r="I808" s="2066"/>
      <c r="J808" s="2066"/>
      <c r="K808" s="2066"/>
      <c r="L808" s="2066"/>
      <c r="M808" s="2066"/>
      <c r="N808" s="2066"/>
      <c r="O808" s="2066"/>
      <c r="P808" s="2066"/>
      <c r="Q808" s="2066"/>
      <c r="R808" s="2066"/>
    </row>
    <row r="809" spans="1:18" ht="296.25" customHeight="1">
      <c r="A809" s="2051"/>
      <c r="B809" s="2306" t="s">
        <v>2666</v>
      </c>
      <c r="C809" s="2307"/>
      <c r="D809" s="2129" t="s">
        <v>2534</v>
      </c>
      <c r="E809" s="2066"/>
      <c r="F809" s="2066"/>
      <c r="G809" s="2066"/>
      <c r="H809" s="2066"/>
      <c r="I809" s="2066"/>
      <c r="J809" s="2066"/>
      <c r="K809" s="2066"/>
      <c r="L809" s="2066"/>
      <c r="M809" s="2066"/>
      <c r="N809" s="2066"/>
      <c r="O809" s="2066"/>
      <c r="P809" s="2066"/>
      <c r="Q809" s="2066"/>
      <c r="R809" s="2066"/>
    </row>
    <row r="810" spans="1:18" ht="36" customHeight="1">
      <c r="A810" s="2051"/>
      <c r="B810" s="2306" t="s">
        <v>2620</v>
      </c>
      <c r="C810" s="2307" t="s">
        <v>205</v>
      </c>
      <c r="D810" s="2064"/>
      <c r="E810" s="2066">
        <v>1150000</v>
      </c>
      <c r="F810" s="2066"/>
      <c r="G810" s="2066">
        <v>1150000</v>
      </c>
      <c r="H810" s="2066">
        <v>1150000</v>
      </c>
      <c r="I810" s="2066">
        <v>1150000</v>
      </c>
      <c r="J810" s="2066">
        <v>1150000</v>
      </c>
      <c r="K810" s="2066">
        <v>1150000</v>
      </c>
      <c r="L810" s="2066">
        <v>1150000</v>
      </c>
      <c r="M810" s="2066">
        <v>1150000</v>
      </c>
      <c r="N810" s="2066">
        <v>1150000</v>
      </c>
      <c r="O810" s="2066">
        <v>1150000</v>
      </c>
      <c r="P810" s="2066">
        <v>1150000</v>
      </c>
      <c r="Q810" s="2066">
        <v>1150000</v>
      </c>
      <c r="R810" s="2066">
        <v>1150000</v>
      </c>
    </row>
    <row r="811" spans="1:18" ht="36" customHeight="1">
      <c r="A811" s="2051"/>
      <c r="B811" s="2306" t="s">
        <v>2621</v>
      </c>
      <c r="C811" s="2307" t="s">
        <v>205</v>
      </c>
      <c r="D811" s="2064"/>
      <c r="E811" s="2066">
        <v>1300000</v>
      </c>
      <c r="F811" s="2066"/>
      <c r="G811" s="2066">
        <v>1300000</v>
      </c>
      <c r="H811" s="2066">
        <v>1300000</v>
      </c>
      <c r="I811" s="2066">
        <v>1300000</v>
      </c>
      <c r="J811" s="2066">
        <v>1300000</v>
      </c>
      <c r="K811" s="2066">
        <v>1300000</v>
      </c>
      <c r="L811" s="2066">
        <v>1300000</v>
      </c>
      <c r="M811" s="2066">
        <v>1300000</v>
      </c>
      <c r="N811" s="2066">
        <v>1300000</v>
      </c>
      <c r="O811" s="2066">
        <v>1300000</v>
      </c>
      <c r="P811" s="2066">
        <v>1300000</v>
      </c>
      <c r="Q811" s="2066">
        <v>1300000</v>
      </c>
      <c r="R811" s="2066">
        <v>1300000</v>
      </c>
    </row>
    <row r="812" spans="1:18" ht="36" customHeight="1">
      <c r="A812" s="2051"/>
      <c r="B812" s="2306" t="s">
        <v>2622</v>
      </c>
      <c r="C812" s="2307" t="s">
        <v>205</v>
      </c>
      <c r="D812" s="2064"/>
      <c r="E812" s="2066">
        <v>1500000</v>
      </c>
      <c r="F812" s="2066"/>
      <c r="G812" s="2066">
        <v>1500000</v>
      </c>
      <c r="H812" s="2066">
        <v>1500000</v>
      </c>
      <c r="I812" s="2066">
        <v>1500000</v>
      </c>
      <c r="J812" s="2066">
        <v>1500000</v>
      </c>
      <c r="K812" s="2066">
        <v>1500000</v>
      </c>
      <c r="L812" s="2066">
        <v>1500000</v>
      </c>
      <c r="M812" s="2066">
        <v>1500000</v>
      </c>
      <c r="N812" s="2066">
        <v>1500000</v>
      </c>
      <c r="O812" s="2066">
        <v>1500000</v>
      </c>
      <c r="P812" s="2066">
        <v>1500000</v>
      </c>
      <c r="Q812" s="2066">
        <v>1500000</v>
      </c>
      <c r="R812" s="2066">
        <v>1500000</v>
      </c>
    </row>
    <row r="813" spans="1:18" ht="36" customHeight="1">
      <c r="A813" s="2051"/>
      <c r="B813" s="2306" t="s">
        <v>2623</v>
      </c>
      <c r="C813" s="2307" t="s">
        <v>205</v>
      </c>
      <c r="D813" s="2064"/>
      <c r="E813" s="2066">
        <v>1700000</v>
      </c>
      <c r="F813" s="2066"/>
      <c r="G813" s="2066">
        <v>1700000</v>
      </c>
      <c r="H813" s="2066">
        <v>1700000</v>
      </c>
      <c r="I813" s="2066">
        <v>1700000</v>
      </c>
      <c r="J813" s="2066">
        <v>1700000</v>
      </c>
      <c r="K813" s="2066">
        <v>1700000</v>
      </c>
      <c r="L813" s="2066">
        <v>1700000</v>
      </c>
      <c r="M813" s="2066">
        <v>1700000</v>
      </c>
      <c r="N813" s="2066">
        <v>1700000</v>
      </c>
      <c r="O813" s="2066">
        <v>1700000</v>
      </c>
      <c r="P813" s="2066">
        <v>1700000</v>
      </c>
      <c r="Q813" s="2066">
        <v>1700000</v>
      </c>
      <c r="R813" s="2066">
        <v>1700000</v>
      </c>
    </row>
    <row r="814" spans="1:18" ht="36" customHeight="1">
      <c r="A814" s="2051"/>
      <c r="B814" s="2306" t="s">
        <v>2624</v>
      </c>
      <c r="C814" s="2307" t="s">
        <v>205</v>
      </c>
      <c r="D814" s="2064"/>
      <c r="E814" s="2066">
        <v>2000000</v>
      </c>
      <c r="F814" s="2066"/>
      <c r="G814" s="2066">
        <v>2000000</v>
      </c>
      <c r="H814" s="2066">
        <v>2000000</v>
      </c>
      <c r="I814" s="2066">
        <v>2000000</v>
      </c>
      <c r="J814" s="2066">
        <v>2000000</v>
      </c>
      <c r="K814" s="2066">
        <v>2000000</v>
      </c>
      <c r="L814" s="2066">
        <v>2000000</v>
      </c>
      <c r="M814" s="2066">
        <v>2000000</v>
      </c>
      <c r="N814" s="2066">
        <v>2000000</v>
      </c>
      <c r="O814" s="2066">
        <v>2000000</v>
      </c>
      <c r="P814" s="2066">
        <v>2000000</v>
      </c>
      <c r="Q814" s="2066">
        <v>2000000</v>
      </c>
      <c r="R814" s="2066">
        <v>2000000</v>
      </c>
    </row>
    <row r="815" spans="1:18" ht="36" customHeight="1">
      <c r="A815" s="2051"/>
      <c r="B815" s="2306" t="s">
        <v>2625</v>
      </c>
      <c r="C815" s="2307" t="s">
        <v>205</v>
      </c>
      <c r="D815" s="2064"/>
      <c r="E815" s="2066">
        <v>2200000</v>
      </c>
      <c r="F815" s="2066"/>
      <c r="G815" s="2066">
        <v>2200000</v>
      </c>
      <c r="H815" s="2066">
        <v>2200000</v>
      </c>
      <c r="I815" s="2066">
        <v>2200000</v>
      </c>
      <c r="J815" s="2066">
        <v>2200000</v>
      </c>
      <c r="K815" s="2066">
        <v>2200000</v>
      </c>
      <c r="L815" s="2066">
        <v>2200000</v>
      </c>
      <c r="M815" s="2066">
        <v>2200000</v>
      </c>
      <c r="N815" s="2066">
        <v>2200000</v>
      </c>
      <c r="O815" s="2066">
        <v>2200000</v>
      </c>
      <c r="P815" s="2066">
        <v>2200000</v>
      </c>
      <c r="Q815" s="2066">
        <v>2200000</v>
      </c>
      <c r="R815" s="2066">
        <v>2200000</v>
      </c>
    </row>
    <row r="816" spans="1:18" ht="36" customHeight="1">
      <c r="A816" s="2051"/>
      <c r="B816" s="2306" t="s">
        <v>2626</v>
      </c>
      <c r="C816" s="2307" t="s">
        <v>205</v>
      </c>
      <c r="D816" s="2064"/>
      <c r="E816" s="2066">
        <v>2500000</v>
      </c>
      <c r="F816" s="2066"/>
      <c r="G816" s="2066">
        <v>2500000</v>
      </c>
      <c r="H816" s="2066">
        <v>2500000</v>
      </c>
      <c r="I816" s="2066">
        <v>2500000</v>
      </c>
      <c r="J816" s="2066">
        <v>2500000</v>
      </c>
      <c r="K816" s="2066">
        <v>2500000</v>
      </c>
      <c r="L816" s="2066">
        <v>2500000</v>
      </c>
      <c r="M816" s="2066">
        <v>2500000</v>
      </c>
      <c r="N816" s="2066">
        <v>2500000</v>
      </c>
      <c r="O816" s="2066">
        <v>2500000</v>
      </c>
      <c r="P816" s="2066">
        <v>2500000</v>
      </c>
      <c r="Q816" s="2066">
        <v>2500000</v>
      </c>
      <c r="R816" s="2066">
        <v>2500000</v>
      </c>
    </row>
    <row r="817" spans="1:18" ht="186" customHeight="1">
      <c r="A817" s="2051"/>
      <c r="B817" s="2306" t="s">
        <v>2667</v>
      </c>
      <c r="C817" s="2307"/>
      <c r="D817" s="2064" t="s">
        <v>2534</v>
      </c>
      <c r="E817" s="2066"/>
      <c r="F817" s="2066"/>
      <c r="G817" s="2066"/>
      <c r="H817" s="2066"/>
      <c r="I817" s="2066"/>
      <c r="J817" s="2066"/>
      <c r="K817" s="2066"/>
      <c r="L817" s="2066"/>
      <c r="M817" s="2066"/>
      <c r="N817" s="2066"/>
      <c r="O817" s="2066"/>
      <c r="P817" s="2066"/>
      <c r="Q817" s="2066"/>
      <c r="R817" s="2066"/>
    </row>
    <row r="818" spans="1:18" ht="48.75" customHeight="1">
      <c r="A818" s="2051"/>
      <c r="B818" s="2306" t="s">
        <v>2627</v>
      </c>
      <c r="C818" s="2307" t="s">
        <v>2362</v>
      </c>
      <c r="D818" s="2064"/>
      <c r="E818" s="2066">
        <v>3650000</v>
      </c>
      <c r="F818" s="2066"/>
      <c r="G818" s="2066">
        <v>3650000</v>
      </c>
      <c r="H818" s="2066">
        <v>3650000</v>
      </c>
      <c r="I818" s="2066">
        <v>3650000</v>
      </c>
      <c r="J818" s="2066">
        <v>3650000</v>
      </c>
      <c r="K818" s="2066">
        <v>3650000</v>
      </c>
      <c r="L818" s="2066">
        <v>3650000</v>
      </c>
      <c r="M818" s="2066">
        <v>3650000</v>
      </c>
      <c r="N818" s="2066">
        <v>3650000</v>
      </c>
      <c r="O818" s="2066">
        <v>3650000</v>
      </c>
      <c r="P818" s="2066">
        <v>3650000</v>
      </c>
      <c r="Q818" s="2066">
        <v>3650000</v>
      </c>
      <c r="R818" s="2066">
        <v>3650000</v>
      </c>
    </row>
    <row r="819" spans="1:18" ht="48.75" customHeight="1">
      <c r="A819" s="2051"/>
      <c r="B819" s="2306" t="s">
        <v>2628</v>
      </c>
      <c r="C819" s="2307" t="s">
        <v>2362</v>
      </c>
      <c r="D819" s="2064"/>
      <c r="E819" s="2066">
        <v>4875000</v>
      </c>
      <c r="F819" s="2066"/>
      <c r="G819" s="2066">
        <v>4875000</v>
      </c>
      <c r="H819" s="2066">
        <v>4875000</v>
      </c>
      <c r="I819" s="2066">
        <v>4875000</v>
      </c>
      <c r="J819" s="2066">
        <v>4875000</v>
      </c>
      <c r="K819" s="2066">
        <v>4875000</v>
      </c>
      <c r="L819" s="2066">
        <v>4875000</v>
      </c>
      <c r="M819" s="2066">
        <v>4875000</v>
      </c>
      <c r="N819" s="2066">
        <v>4875000</v>
      </c>
      <c r="O819" s="2066">
        <v>4875000</v>
      </c>
      <c r="P819" s="2066">
        <v>4875000</v>
      </c>
      <c r="Q819" s="2066">
        <v>4875000</v>
      </c>
      <c r="R819" s="2066">
        <v>4875000</v>
      </c>
    </row>
    <row r="820" spans="1:18" ht="150.75" customHeight="1">
      <c r="A820" s="2051"/>
      <c r="B820" s="2306" t="s">
        <v>2668</v>
      </c>
      <c r="C820" s="2307"/>
      <c r="D820" s="2129" t="s">
        <v>2534</v>
      </c>
      <c r="E820" s="2066"/>
      <c r="F820" s="2066"/>
      <c r="G820" s="2066"/>
      <c r="H820" s="2066"/>
      <c r="I820" s="2066"/>
      <c r="J820" s="2066"/>
      <c r="K820" s="2066"/>
      <c r="L820" s="2066"/>
      <c r="M820" s="2066"/>
      <c r="N820" s="2066"/>
      <c r="O820" s="2066"/>
      <c r="P820" s="2066"/>
      <c r="Q820" s="2066"/>
      <c r="R820" s="2066"/>
    </row>
    <row r="821" spans="1:18" ht="45.75" customHeight="1">
      <c r="A821" s="2051"/>
      <c r="B821" s="2306" t="s">
        <v>2629</v>
      </c>
      <c r="C821" s="2307" t="s">
        <v>2362</v>
      </c>
      <c r="D821" s="2064"/>
      <c r="E821" s="2066">
        <v>7325000</v>
      </c>
      <c r="F821" s="2066"/>
      <c r="G821" s="2066">
        <v>7325000</v>
      </c>
      <c r="H821" s="2066">
        <v>7325000</v>
      </c>
      <c r="I821" s="2066">
        <v>7325000</v>
      </c>
      <c r="J821" s="2066">
        <v>7325000</v>
      </c>
      <c r="K821" s="2066">
        <v>7325000</v>
      </c>
      <c r="L821" s="2066">
        <v>7325000</v>
      </c>
      <c r="M821" s="2066">
        <v>7325000</v>
      </c>
      <c r="N821" s="2066">
        <v>7325000</v>
      </c>
      <c r="O821" s="2066">
        <v>7325000</v>
      </c>
      <c r="P821" s="2066">
        <v>7325000</v>
      </c>
      <c r="Q821" s="2066">
        <v>7325000</v>
      </c>
      <c r="R821" s="2066">
        <v>7325000</v>
      </c>
    </row>
    <row r="822" spans="1:18" ht="45.75" customHeight="1">
      <c r="A822" s="2051"/>
      <c r="B822" s="2306" t="s">
        <v>2630</v>
      </c>
      <c r="C822" s="2307" t="s">
        <v>2362</v>
      </c>
      <c r="D822" s="2064"/>
      <c r="E822" s="2066">
        <v>8200000</v>
      </c>
      <c r="F822" s="2066"/>
      <c r="G822" s="2066">
        <v>8200000</v>
      </c>
      <c r="H822" s="2066">
        <v>8200000</v>
      </c>
      <c r="I822" s="2066">
        <v>8200000</v>
      </c>
      <c r="J822" s="2066">
        <v>8200000</v>
      </c>
      <c r="K822" s="2066">
        <v>8200000</v>
      </c>
      <c r="L822" s="2066">
        <v>8200000</v>
      </c>
      <c r="M822" s="2066">
        <v>8200000</v>
      </c>
      <c r="N822" s="2066">
        <v>8200000</v>
      </c>
      <c r="O822" s="2066">
        <v>8200000</v>
      </c>
      <c r="P822" s="2066">
        <v>8200000</v>
      </c>
      <c r="Q822" s="2066">
        <v>8200000</v>
      </c>
      <c r="R822" s="2066">
        <v>8200000</v>
      </c>
    </row>
    <row r="823" spans="1:18" ht="183" customHeight="1">
      <c r="A823" s="2051"/>
      <c r="B823" s="2306" t="s">
        <v>2669</v>
      </c>
      <c r="C823" s="2307"/>
      <c r="D823" s="2129" t="s">
        <v>2534</v>
      </c>
      <c r="E823" s="2066"/>
      <c r="F823" s="2066"/>
      <c r="G823" s="2066"/>
      <c r="H823" s="2066"/>
      <c r="I823" s="2066"/>
      <c r="J823" s="2066"/>
      <c r="K823" s="2066"/>
      <c r="L823" s="2066"/>
      <c r="M823" s="2066"/>
      <c r="N823" s="2066"/>
      <c r="O823" s="2066"/>
      <c r="P823" s="2066"/>
      <c r="Q823" s="2066"/>
      <c r="R823" s="2066"/>
    </row>
    <row r="824" spans="1:18" ht="34.5" customHeight="1">
      <c r="A824" s="2051"/>
      <c r="B824" s="2306" t="s">
        <v>2631</v>
      </c>
      <c r="C824" s="2307" t="s">
        <v>2362</v>
      </c>
      <c r="D824" s="2064"/>
      <c r="E824" s="2066">
        <v>7150000</v>
      </c>
      <c r="F824" s="2066"/>
      <c r="G824" s="2066">
        <v>7150000</v>
      </c>
      <c r="H824" s="2066">
        <v>7150000</v>
      </c>
      <c r="I824" s="2066">
        <v>7150000</v>
      </c>
      <c r="J824" s="2066">
        <v>7150000</v>
      </c>
      <c r="K824" s="2066">
        <v>7150000</v>
      </c>
      <c r="L824" s="2066">
        <v>7150000</v>
      </c>
      <c r="M824" s="2066">
        <v>7150000</v>
      </c>
      <c r="N824" s="2066">
        <v>7150000</v>
      </c>
      <c r="O824" s="2066">
        <v>7150000</v>
      </c>
      <c r="P824" s="2066">
        <v>7150000</v>
      </c>
      <c r="Q824" s="2066">
        <v>7150000</v>
      </c>
      <c r="R824" s="2066">
        <v>7150000</v>
      </c>
    </row>
    <row r="825" spans="1:18" ht="34.5" customHeight="1">
      <c r="A825" s="2051"/>
      <c r="B825" s="2306" t="s">
        <v>2632</v>
      </c>
      <c r="C825" s="2307" t="s">
        <v>2362</v>
      </c>
      <c r="D825" s="2064"/>
      <c r="E825" s="2066">
        <v>7325000</v>
      </c>
      <c r="F825" s="2066"/>
      <c r="G825" s="2066">
        <v>7325000</v>
      </c>
      <c r="H825" s="2066">
        <v>7325000</v>
      </c>
      <c r="I825" s="2066">
        <v>7325000</v>
      </c>
      <c r="J825" s="2066">
        <v>7325000</v>
      </c>
      <c r="K825" s="2066">
        <v>7325000</v>
      </c>
      <c r="L825" s="2066">
        <v>7325000</v>
      </c>
      <c r="M825" s="2066">
        <v>7325000</v>
      </c>
      <c r="N825" s="2066">
        <v>7325000</v>
      </c>
      <c r="O825" s="2066">
        <v>7325000</v>
      </c>
      <c r="P825" s="2066">
        <v>7325000</v>
      </c>
      <c r="Q825" s="2066">
        <v>7325000</v>
      </c>
      <c r="R825" s="2066">
        <v>7325000</v>
      </c>
    </row>
    <row r="826" spans="1:18" ht="34.5" customHeight="1">
      <c r="A826" s="2051"/>
      <c r="B826" s="2306" t="s">
        <v>2633</v>
      </c>
      <c r="C826" s="2307" t="s">
        <v>2362</v>
      </c>
      <c r="D826" s="2064"/>
      <c r="E826" s="2066">
        <v>7550000</v>
      </c>
      <c r="F826" s="2066"/>
      <c r="G826" s="2066">
        <v>7550000</v>
      </c>
      <c r="H826" s="2066">
        <v>7550000</v>
      </c>
      <c r="I826" s="2066">
        <v>7550000</v>
      </c>
      <c r="J826" s="2066">
        <v>7550000</v>
      </c>
      <c r="K826" s="2066">
        <v>7550000</v>
      </c>
      <c r="L826" s="2066">
        <v>7550000</v>
      </c>
      <c r="M826" s="2066">
        <v>7550000</v>
      </c>
      <c r="N826" s="2066">
        <v>7550000</v>
      </c>
      <c r="O826" s="2066">
        <v>7550000</v>
      </c>
      <c r="P826" s="2066">
        <v>7550000</v>
      </c>
      <c r="Q826" s="2066">
        <v>7550000</v>
      </c>
      <c r="R826" s="2066">
        <v>7550000</v>
      </c>
    </row>
    <row r="827" spans="1:18" ht="168" customHeight="1">
      <c r="A827" s="2051"/>
      <c r="B827" s="2306" t="s">
        <v>2670</v>
      </c>
      <c r="C827" s="2307"/>
      <c r="D827" s="2129" t="s">
        <v>2534</v>
      </c>
      <c r="E827" s="2066"/>
      <c r="F827" s="2066"/>
      <c r="G827" s="2066"/>
      <c r="H827" s="2066"/>
      <c r="I827" s="2066"/>
      <c r="J827" s="2066"/>
      <c r="K827" s="2066"/>
      <c r="L827" s="2066"/>
      <c r="M827" s="2066"/>
      <c r="N827" s="2066"/>
      <c r="O827" s="2066"/>
      <c r="P827" s="2066"/>
      <c r="Q827" s="2066"/>
      <c r="R827" s="2066"/>
    </row>
    <row r="828" spans="1:18" ht="38.25" customHeight="1">
      <c r="A828" s="2051"/>
      <c r="B828" s="2306" t="s">
        <v>2634</v>
      </c>
      <c r="C828" s="2307" t="s">
        <v>2362</v>
      </c>
      <c r="D828" s="2064"/>
      <c r="E828" s="2066">
        <v>10300000</v>
      </c>
      <c r="F828" s="2066"/>
      <c r="G828" s="2066">
        <v>10300000</v>
      </c>
      <c r="H828" s="2066">
        <v>10300000</v>
      </c>
      <c r="I828" s="2066">
        <v>10300000</v>
      </c>
      <c r="J828" s="2066">
        <v>10300000</v>
      </c>
      <c r="K828" s="2066">
        <v>10300000</v>
      </c>
      <c r="L828" s="2066">
        <v>10300000</v>
      </c>
      <c r="M828" s="2066">
        <v>10300000</v>
      </c>
      <c r="N828" s="2066">
        <v>10300000</v>
      </c>
      <c r="O828" s="2066">
        <v>10300000</v>
      </c>
      <c r="P828" s="2066">
        <v>10300000</v>
      </c>
      <c r="Q828" s="2066">
        <v>10300000</v>
      </c>
      <c r="R828" s="2066">
        <v>10300000</v>
      </c>
    </row>
    <row r="829" spans="1:18" ht="38.25" customHeight="1">
      <c r="A829" s="2051"/>
      <c r="B829" s="2306" t="s">
        <v>2635</v>
      </c>
      <c r="C829" s="2307" t="s">
        <v>2362</v>
      </c>
      <c r="D829" s="2064"/>
      <c r="E829" s="2066">
        <v>11000000</v>
      </c>
      <c r="F829" s="2066"/>
      <c r="G829" s="2066">
        <v>11000000</v>
      </c>
      <c r="H829" s="2066">
        <v>11000000</v>
      </c>
      <c r="I829" s="2066">
        <v>11000000</v>
      </c>
      <c r="J829" s="2066">
        <v>11000000</v>
      </c>
      <c r="K829" s="2066">
        <v>11000000</v>
      </c>
      <c r="L829" s="2066">
        <v>11000000</v>
      </c>
      <c r="M829" s="2066">
        <v>11000000</v>
      </c>
      <c r="N829" s="2066">
        <v>11000000</v>
      </c>
      <c r="O829" s="2066">
        <v>11000000</v>
      </c>
      <c r="P829" s="2066">
        <v>11000000</v>
      </c>
      <c r="Q829" s="2066">
        <v>11000000</v>
      </c>
      <c r="R829" s="2066">
        <v>11000000</v>
      </c>
    </row>
    <row r="830" spans="1:18" ht="182.25" customHeight="1">
      <c r="A830" s="2051"/>
      <c r="B830" s="2306" t="s">
        <v>2671</v>
      </c>
      <c r="C830" s="2307"/>
      <c r="D830" s="2064"/>
      <c r="E830" s="2066"/>
      <c r="F830" s="2066"/>
      <c r="G830" s="2066"/>
      <c r="H830" s="2066"/>
      <c r="I830" s="2066"/>
      <c r="J830" s="2066"/>
      <c r="K830" s="2066"/>
      <c r="L830" s="2066"/>
      <c r="M830" s="2066"/>
      <c r="N830" s="2066"/>
      <c r="O830" s="2066"/>
      <c r="P830" s="2066"/>
      <c r="Q830" s="2066"/>
      <c r="R830" s="2066"/>
    </row>
    <row r="831" spans="1:18" ht="37.5" customHeight="1">
      <c r="A831" s="2051"/>
      <c r="B831" s="2306" t="s">
        <v>2636</v>
      </c>
      <c r="C831" s="2307" t="s">
        <v>2362</v>
      </c>
      <c r="D831" s="2064"/>
      <c r="E831" s="2066">
        <v>7500000</v>
      </c>
      <c r="F831" s="2066"/>
      <c r="G831" s="2066">
        <v>7500000</v>
      </c>
      <c r="H831" s="2066">
        <v>7500000</v>
      </c>
      <c r="I831" s="2066">
        <v>7500000</v>
      </c>
      <c r="J831" s="2066">
        <v>7500000</v>
      </c>
      <c r="K831" s="2066">
        <v>7500000</v>
      </c>
      <c r="L831" s="2066">
        <v>7500000</v>
      </c>
      <c r="M831" s="2066">
        <v>7500000</v>
      </c>
      <c r="N831" s="2066">
        <v>7500000</v>
      </c>
      <c r="O831" s="2066">
        <v>7500000</v>
      </c>
      <c r="P831" s="2066">
        <v>7500000</v>
      </c>
      <c r="Q831" s="2066">
        <v>7500000</v>
      </c>
      <c r="R831" s="2066">
        <v>7500000</v>
      </c>
    </row>
    <row r="832" spans="1:18" ht="37.5" customHeight="1">
      <c r="A832" s="2051"/>
      <c r="B832" s="2306" t="s">
        <v>2637</v>
      </c>
      <c r="C832" s="2307" t="s">
        <v>2362</v>
      </c>
      <c r="D832" s="2064"/>
      <c r="E832" s="2066">
        <v>7675000</v>
      </c>
      <c r="F832" s="2066"/>
      <c r="G832" s="2066">
        <v>7675000</v>
      </c>
      <c r="H832" s="2066">
        <v>7675000</v>
      </c>
      <c r="I832" s="2066">
        <v>7675000</v>
      </c>
      <c r="J832" s="2066">
        <v>7675000</v>
      </c>
      <c r="K832" s="2066">
        <v>7675000</v>
      </c>
      <c r="L832" s="2066">
        <v>7675000</v>
      </c>
      <c r="M832" s="2066">
        <v>7675000</v>
      </c>
      <c r="N832" s="2066">
        <v>7675000</v>
      </c>
      <c r="O832" s="2066">
        <v>7675000</v>
      </c>
      <c r="P832" s="2066">
        <v>7675000</v>
      </c>
      <c r="Q832" s="2066">
        <v>7675000</v>
      </c>
      <c r="R832" s="2066">
        <v>7675000</v>
      </c>
    </row>
    <row r="833" spans="1:18" ht="37.5" customHeight="1">
      <c r="A833" s="2051"/>
      <c r="B833" s="2306" t="s">
        <v>2638</v>
      </c>
      <c r="C833" s="2307" t="s">
        <v>2362</v>
      </c>
      <c r="D833" s="2064"/>
      <c r="E833" s="2066">
        <v>8025000</v>
      </c>
      <c r="F833" s="2066"/>
      <c r="G833" s="2066">
        <v>8025000</v>
      </c>
      <c r="H833" s="2066">
        <v>8025000</v>
      </c>
      <c r="I833" s="2066">
        <v>8025000</v>
      </c>
      <c r="J833" s="2066">
        <v>8025000</v>
      </c>
      <c r="K833" s="2066">
        <v>8025000</v>
      </c>
      <c r="L833" s="2066">
        <v>8025000</v>
      </c>
      <c r="M833" s="2066">
        <v>8025000</v>
      </c>
      <c r="N833" s="2066">
        <v>8025000</v>
      </c>
      <c r="O833" s="2066">
        <v>8025000</v>
      </c>
      <c r="P833" s="2066">
        <v>8025000</v>
      </c>
      <c r="Q833" s="2066">
        <v>8025000</v>
      </c>
      <c r="R833" s="2066">
        <v>8025000</v>
      </c>
    </row>
    <row r="834" spans="1:18" ht="209.25" customHeight="1">
      <c r="A834" s="2051"/>
      <c r="B834" s="2306" t="s">
        <v>2672</v>
      </c>
      <c r="C834" s="2307"/>
      <c r="D834" s="2129" t="s">
        <v>2534</v>
      </c>
      <c r="E834" s="2066"/>
      <c r="F834" s="2066"/>
      <c r="G834" s="2066"/>
      <c r="H834" s="2066"/>
      <c r="I834" s="2066"/>
      <c r="J834" s="2066"/>
      <c r="K834" s="2066"/>
      <c r="L834" s="2066"/>
      <c r="M834" s="2066"/>
      <c r="N834" s="2066"/>
      <c r="O834" s="2066"/>
      <c r="P834" s="2066"/>
      <c r="Q834" s="2066"/>
      <c r="R834" s="2066"/>
    </row>
    <row r="835" spans="1:18" ht="33.75" customHeight="1">
      <c r="A835" s="2051"/>
      <c r="B835" s="2306" t="s">
        <v>2639</v>
      </c>
      <c r="C835" s="2307" t="s">
        <v>2362</v>
      </c>
      <c r="D835" s="2064"/>
      <c r="E835" s="2066">
        <v>9425000</v>
      </c>
      <c r="F835" s="2066"/>
      <c r="G835" s="2066">
        <v>9425000</v>
      </c>
      <c r="H835" s="2066">
        <v>9425000</v>
      </c>
      <c r="I835" s="2066">
        <v>9425000</v>
      </c>
      <c r="J835" s="2066">
        <v>9425000</v>
      </c>
      <c r="K835" s="2066">
        <v>9425000</v>
      </c>
      <c r="L835" s="2066">
        <v>9425000</v>
      </c>
      <c r="M835" s="2066">
        <v>9425000</v>
      </c>
      <c r="N835" s="2066">
        <v>9425000</v>
      </c>
      <c r="O835" s="2066">
        <v>9425000</v>
      </c>
      <c r="P835" s="2066">
        <v>9425000</v>
      </c>
      <c r="Q835" s="2066">
        <v>9425000</v>
      </c>
      <c r="R835" s="2066">
        <v>9425000</v>
      </c>
    </row>
    <row r="836" spans="1:18" ht="33.75" customHeight="1">
      <c r="A836" s="2051"/>
      <c r="B836" s="2306" t="s">
        <v>2640</v>
      </c>
      <c r="C836" s="2307" t="s">
        <v>2362</v>
      </c>
      <c r="D836" s="2064"/>
      <c r="E836" s="2066">
        <v>9600000</v>
      </c>
      <c r="F836" s="2066"/>
      <c r="G836" s="2066">
        <v>9600000</v>
      </c>
      <c r="H836" s="2066">
        <v>9600000</v>
      </c>
      <c r="I836" s="2066">
        <v>9600000</v>
      </c>
      <c r="J836" s="2066">
        <v>9600000</v>
      </c>
      <c r="K836" s="2066">
        <v>9600000</v>
      </c>
      <c r="L836" s="2066">
        <v>9600000</v>
      </c>
      <c r="M836" s="2066">
        <v>9600000</v>
      </c>
      <c r="N836" s="2066">
        <v>9600000</v>
      </c>
      <c r="O836" s="2066">
        <v>9600000</v>
      </c>
      <c r="P836" s="2066">
        <v>9600000</v>
      </c>
      <c r="Q836" s="2066">
        <v>9600000</v>
      </c>
      <c r="R836" s="2066">
        <v>9600000</v>
      </c>
    </row>
    <row r="837" spans="1:18" ht="199.5" customHeight="1">
      <c r="A837" s="2051"/>
      <c r="B837" s="2306" t="s">
        <v>2673</v>
      </c>
      <c r="C837" s="2307"/>
      <c r="D837" s="2129" t="s">
        <v>2534</v>
      </c>
      <c r="E837" s="2066"/>
      <c r="F837" s="2066"/>
      <c r="G837" s="2066"/>
      <c r="H837" s="2066"/>
      <c r="I837" s="2066"/>
      <c r="J837" s="2066"/>
      <c r="K837" s="2066"/>
      <c r="L837" s="2066"/>
      <c r="M837" s="2066"/>
      <c r="N837" s="2066"/>
      <c r="O837" s="2066"/>
      <c r="P837" s="2066"/>
      <c r="Q837" s="2066"/>
      <c r="R837" s="2066"/>
    </row>
    <row r="838" spans="1:18" ht="44.25" customHeight="1">
      <c r="A838" s="2051"/>
      <c r="B838" s="2306" t="s">
        <v>2641</v>
      </c>
      <c r="C838" s="2307" t="s">
        <v>2362</v>
      </c>
      <c r="D838" s="2064"/>
      <c r="E838" s="2066">
        <v>9250000</v>
      </c>
      <c r="F838" s="2066"/>
      <c r="G838" s="2066">
        <v>9250000</v>
      </c>
      <c r="H838" s="2066">
        <v>9250000</v>
      </c>
      <c r="I838" s="2066">
        <v>9250000</v>
      </c>
      <c r="J838" s="2066">
        <v>9250000</v>
      </c>
      <c r="K838" s="2066">
        <v>9250000</v>
      </c>
      <c r="L838" s="2066">
        <v>9250000</v>
      </c>
      <c r="M838" s="2066">
        <v>9250000</v>
      </c>
      <c r="N838" s="2066">
        <v>9250000</v>
      </c>
      <c r="O838" s="2066">
        <v>9250000</v>
      </c>
      <c r="P838" s="2066">
        <v>9250000</v>
      </c>
      <c r="Q838" s="2066">
        <v>9250000</v>
      </c>
      <c r="R838" s="2066">
        <v>9250000</v>
      </c>
    </row>
    <row r="839" spans="1:18" ht="44.25" customHeight="1">
      <c r="A839" s="2051"/>
      <c r="B839" s="2306" t="s">
        <v>2642</v>
      </c>
      <c r="C839" s="2307" t="s">
        <v>2362</v>
      </c>
      <c r="D839" s="2064"/>
      <c r="E839" s="2066">
        <v>9425000</v>
      </c>
      <c r="F839" s="2066"/>
      <c r="G839" s="2066">
        <v>9425000</v>
      </c>
      <c r="H839" s="2066">
        <v>9425000</v>
      </c>
      <c r="I839" s="2066">
        <v>9425000</v>
      </c>
      <c r="J839" s="2066">
        <v>9425000</v>
      </c>
      <c r="K839" s="2066">
        <v>9425000</v>
      </c>
      <c r="L839" s="2066">
        <v>9425000</v>
      </c>
      <c r="M839" s="2066">
        <v>9425000</v>
      </c>
      <c r="N839" s="2066">
        <v>9425000</v>
      </c>
      <c r="O839" s="2066">
        <v>9425000</v>
      </c>
      <c r="P839" s="2066">
        <v>9425000</v>
      </c>
      <c r="Q839" s="2066">
        <v>9425000</v>
      </c>
      <c r="R839" s="2066">
        <v>9425000</v>
      </c>
    </row>
    <row r="840" spans="1:18" ht="44.25" customHeight="1">
      <c r="A840" s="2051"/>
      <c r="B840" s="2306" t="s">
        <v>2643</v>
      </c>
      <c r="C840" s="2307" t="s">
        <v>2362</v>
      </c>
      <c r="D840" s="2064"/>
      <c r="E840" s="2066">
        <v>9600000</v>
      </c>
      <c r="F840" s="2066"/>
      <c r="G840" s="2066">
        <v>9600000</v>
      </c>
      <c r="H840" s="2066">
        <v>9600000</v>
      </c>
      <c r="I840" s="2066">
        <v>9600000</v>
      </c>
      <c r="J840" s="2066">
        <v>9600000</v>
      </c>
      <c r="K840" s="2066">
        <v>9600000</v>
      </c>
      <c r="L840" s="2066">
        <v>9600000</v>
      </c>
      <c r="M840" s="2066">
        <v>9600000</v>
      </c>
      <c r="N840" s="2066">
        <v>9600000</v>
      </c>
      <c r="O840" s="2066">
        <v>9600000</v>
      </c>
      <c r="P840" s="2066">
        <v>9600000</v>
      </c>
      <c r="Q840" s="2066">
        <v>9600000</v>
      </c>
      <c r="R840" s="2066">
        <v>9600000</v>
      </c>
    </row>
    <row r="841" spans="1:18" ht="193.5" customHeight="1">
      <c r="A841" s="2051"/>
      <c r="B841" s="2306" t="s">
        <v>2674</v>
      </c>
      <c r="C841" s="2307"/>
      <c r="D841" s="2129" t="s">
        <v>2534</v>
      </c>
      <c r="E841" s="2066"/>
      <c r="F841" s="2066"/>
      <c r="G841" s="2066"/>
      <c r="H841" s="2066"/>
      <c r="I841" s="2066"/>
      <c r="J841" s="2066"/>
      <c r="K841" s="2066"/>
      <c r="L841" s="2066"/>
      <c r="M841" s="2066"/>
      <c r="N841" s="2066"/>
      <c r="O841" s="2066"/>
      <c r="P841" s="2066"/>
      <c r="Q841" s="2066"/>
      <c r="R841" s="2066"/>
    </row>
    <row r="842" spans="1:18" ht="36" customHeight="1">
      <c r="A842" s="2051"/>
      <c r="B842" s="2306" t="s">
        <v>2644</v>
      </c>
      <c r="C842" s="2307" t="s">
        <v>2362</v>
      </c>
      <c r="D842" s="2064"/>
      <c r="E842" s="2066">
        <v>7675000</v>
      </c>
      <c r="F842" s="2066"/>
      <c r="G842" s="2066">
        <v>7675000</v>
      </c>
      <c r="H842" s="2066">
        <v>7675000</v>
      </c>
      <c r="I842" s="2066">
        <v>7675000</v>
      </c>
      <c r="J842" s="2066">
        <v>7675000</v>
      </c>
      <c r="K842" s="2066">
        <v>7675000</v>
      </c>
      <c r="L842" s="2066">
        <v>7675000</v>
      </c>
      <c r="M842" s="2066">
        <v>7675000</v>
      </c>
      <c r="N842" s="2066">
        <v>7675000</v>
      </c>
      <c r="O842" s="2066">
        <v>7675000</v>
      </c>
      <c r="P842" s="2066">
        <v>7675000</v>
      </c>
      <c r="Q842" s="2066">
        <v>7675000</v>
      </c>
      <c r="R842" s="2066">
        <v>7675000</v>
      </c>
    </row>
    <row r="843" spans="1:18" ht="36" customHeight="1">
      <c r="A843" s="2051"/>
      <c r="B843" s="2306" t="s">
        <v>2645</v>
      </c>
      <c r="C843" s="2307" t="s">
        <v>2362</v>
      </c>
      <c r="D843" s="2064"/>
      <c r="E843" s="2066">
        <v>7850000</v>
      </c>
      <c r="F843" s="2066"/>
      <c r="G843" s="2066">
        <v>7850000</v>
      </c>
      <c r="H843" s="2066">
        <v>7850000</v>
      </c>
      <c r="I843" s="2066">
        <v>7850000</v>
      </c>
      <c r="J843" s="2066">
        <v>7850000</v>
      </c>
      <c r="K843" s="2066">
        <v>7850000</v>
      </c>
      <c r="L843" s="2066">
        <v>7850000</v>
      </c>
      <c r="M843" s="2066">
        <v>7850000</v>
      </c>
      <c r="N843" s="2066">
        <v>7850000</v>
      </c>
      <c r="O843" s="2066">
        <v>7850000</v>
      </c>
      <c r="P843" s="2066">
        <v>7850000</v>
      </c>
      <c r="Q843" s="2066">
        <v>7850000</v>
      </c>
      <c r="R843" s="2066">
        <v>7850000</v>
      </c>
    </row>
    <row r="844" spans="1:18" ht="36" customHeight="1">
      <c r="A844" s="2051"/>
      <c r="B844" s="2306" t="s">
        <v>2646</v>
      </c>
      <c r="C844" s="2307" t="s">
        <v>2362</v>
      </c>
      <c r="D844" s="2064"/>
      <c r="E844" s="2066">
        <v>8025000</v>
      </c>
      <c r="F844" s="2066"/>
      <c r="G844" s="2066">
        <v>8025000</v>
      </c>
      <c r="H844" s="2066">
        <v>8025000</v>
      </c>
      <c r="I844" s="2066">
        <v>8025000</v>
      </c>
      <c r="J844" s="2066">
        <v>8025000</v>
      </c>
      <c r="K844" s="2066">
        <v>8025000</v>
      </c>
      <c r="L844" s="2066">
        <v>8025000</v>
      </c>
      <c r="M844" s="2066">
        <v>8025000</v>
      </c>
      <c r="N844" s="2066">
        <v>8025000</v>
      </c>
      <c r="O844" s="2066">
        <v>8025000</v>
      </c>
      <c r="P844" s="2066">
        <v>8025000</v>
      </c>
      <c r="Q844" s="2066">
        <v>8025000</v>
      </c>
      <c r="R844" s="2066">
        <v>8025000</v>
      </c>
    </row>
    <row r="845" spans="1:18" ht="183" customHeight="1">
      <c r="A845" s="2051"/>
      <c r="B845" s="2306" t="s">
        <v>2675</v>
      </c>
      <c r="C845" s="2307"/>
      <c r="D845" s="2129" t="s">
        <v>2534</v>
      </c>
      <c r="E845" s="2066"/>
      <c r="F845" s="2066"/>
      <c r="G845" s="2066"/>
      <c r="H845" s="2066"/>
      <c r="I845" s="2066"/>
      <c r="J845" s="2066"/>
      <c r="K845" s="2066"/>
      <c r="L845" s="2066"/>
      <c r="M845" s="2066"/>
      <c r="N845" s="2066"/>
      <c r="O845" s="2066"/>
      <c r="P845" s="2066"/>
      <c r="Q845" s="2066"/>
      <c r="R845" s="2066"/>
    </row>
    <row r="846" spans="1:18" ht="38.25" customHeight="1">
      <c r="A846" s="2051"/>
      <c r="B846" s="2306" t="s">
        <v>2647</v>
      </c>
      <c r="C846" s="2307" t="s">
        <v>2362</v>
      </c>
      <c r="D846" s="2064"/>
      <c r="E846" s="2066">
        <v>6800000</v>
      </c>
      <c r="F846" s="2066"/>
      <c r="G846" s="2066">
        <v>6800000</v>
      </c>
      <c r="H846" s="2066">
        <v>6800000</v>
      </c>
      <c r="I846" s="2066">
        <v>6800000</v>
      </c>
      <c r="J846" s="2066">
        <v>6800000</v>
      </c>
      <c r="K846" s="2066">
        <v>6800000</v>
      </c>
      <c r="L846" s="2066">
        <v>6800000</v>
      </c>
      <c r="M846" s="2066">
        <v>6800000</v>
      </c>
      <c r="N846" s="2066">
        <v>6800000</v>
      </c>
      <c r="O846" s="2066">
        <v>6800000</v>
      </c>
      <c r="P846" s="2066">
        <v>6800000</v>
      </c>
      <c r="Q846" s="2066">
        <v>6800000</v>
      </c>
      <c r="R846" s="2066">
        <v>6800000</v>
      </c>
    </row>
    <row r="847" spans="1:18" ht="38.25" customHeight="1">
      <c r="A847" s="2051"/>
      <c r="B847" s="2306" t="s">
        <v>2648</v>
      </c>
      <c r="C847" s="2307" t="s">
        <v>2362</v>
      </c>
      <c r="D847" s="2064"/>
      <c r="E847" s="2066">
        <v>6975000</v>
      </c>
      <c r="F847" s="2066"/>
      <c r="G847" s="2066">
        <v>6975000</v>
      </c>
      <c r="H847" s="2066">
        <v>6975000</v>
      </c>
      <c r="I847" s="2066">
        <v>6975000</v>
      </c>
      <c r="J847" s="2066">
        <v>6975000</v>
      </c>
      <c r="K847" s="2066">
        <v>6975000</v>
      </c>
      <c r="L847" s="2066">
        <v>6975000</v>
      </c>
      <c r="M847" s="2066">
        <v>6975000</v>
      </c>
      <c r="N847" s="2066">
        <v>6975000</v>
      </c>
      <c r="O847" s="2066">
        <v>6975000</v>
      </c>
      <c r="P847" s="2066">
        <v>6975000</v>
      </c>
      <c r="Q847" s="2066">
        <v>6975000</v>
      </c>
      <c r="R847" s="2066">
        <v>6975000</v>
      </c>
    </row>
    <row r="848" spans="1:18" ht="38.25" customHeight="1">
      <c r="A848" s="2051"/>
      <c r="B848" s="2306" t="s">
        <v>2649</v>
      </c>
      <c r="C848" s="2307" t="s">
        <v>2362</v>
      </c>
      <c r="D848" s="2064"/>
      <c r="E848" s="2066">
        <v>7150000</v>
      </c>
      <c r="F848" s="2066"/>
      <c r="G848" s="2066">
        <v>7150000</v>
      </c>
      <c r="H848" s="2066">
        <v>7150000</v>
      </c>
      <c r="I848" s="2066">
        <v>7150000</v>
      </c>
      <c r="J848" s="2066">
        <v>7150000</v>
      </c>
      <c r="K848" s="2066">
        <v>7150000</v>
      </c>
      <c r="L848" s="2066">
        <v>7150000</v>
      </c>
      <c r="M848" s="2066">
        <v>7150000</v>
      </c>
      <c r="N848" s="2066">
        <v>7150000</v>
      </c>
      <c r="O848" s="2066">
        <v>7150000</v>
      </c>
      <c r="P848" s="2066">
        <v>7150000</v>
      </c>
      <c r="Q848" s="2066">
        <v>7150000</v>
      </c>
      <c r="R848" s="2066">
        <v>7150000</v>
      </c>
    </row>
    <row r="849" spans="1:18" ht="163.5" customHeight="1">
      <c r="A849" s="2051"/>
      <c r="B849" s="2306" t="s">
        <v>2676</v>
      </c>
      <c r="C849" s="2307"/>
      <c r="D849" s="2129" t="s">
        <v>2534</v>
      </c>
      <c r="E849" s="2066"/>
      <c r="F849" s="2066"/>
      <c r="G849" s="2066"/>
      <c r="H849" s="2066"/>
      <c r="I849" s="2066"/>
      <c r="J849" s="2066"/>
      <c r="K849" s="2066"/>
      <c r="L849" s="2066"/>
      <c r="M849" s="2066"/>
      <c r="N849" s="2066"/>
      <c r="O849" s="2066"/>
      <c r="P849" s="2066"/>
      <c r="Q849" s="2066"/>
      <c r="R849" s="2066"/>
    </row>
    <row r="850" spans="1:18" ht="39" customHeight="1">
      <c r="A850" s="2051"/>
      <c r="B850" s="2306" t="s">
        <v>2650</v>
      </c>
      <c r="C850" s="2307" t="s">
        <v>2362</v>
      </c>
      <c r="D850" s="2064"/>
      <c r="E850" s="2066">
        <v>9425000</v>
      </c>
      <c r="F850" s="2066"/>
      <c r="G850" s="2066">
        <v>9425000</v>
      </c>
      <c r="H850" s="2066">
        <v>9425000</v>
      </c>
      <c r="I850" s="2066">
        <v>9425000</v>
      </c>
      <c r="J850" s="2066">
        <v>9425000</v>
      </c>
      <c r="K850" s="2066">
        <v>9425000</v>
      </c>
      <c r="L850" s="2066">
        <v>9425000</v>
      </c>
      <c r="M850" s="2066">
        <v>9425000</v>
      </c>
      <c r="N850" s="2066">
        <v>9425000</v>
      </c>
      <c r="O850" s="2066">
        <v>9425000</v>
      </c>
      <c r="P850" s="2066">
        <v>9425000</v>
      </c>
      <c r="Q850" s="2066">
        <v>9425000</v>
      </c>
      <c r="R850" s="2066">
        <v>9425000</v>
      </c>
    </row>
    <row r="851" spans="1:18" ht="39" customHeight="1">
      <c r="A851" s="2051"/>
      <c r="B851" s="2306" t="s">
        <v>2651</v>
      </c>
      <c r="C851" s="2307" t="s">
        <v>2362</v>
      </c>
      <c r="D851" s="2064"/>
      <c r="E851" s="2066">
        <v>10650000</v>
      </c>
      <c r="F851" s="2066"/>
      <c r="G851" s="2066">
        <v>10650000</v>
      </c>
      <c r="H851" s="2066">
        <v>10650000</v>
      </c>
      <c r="I851" s="2066">
        <v>10650000</v>
      </c>
      <c r="J851" s="2066">
        <v>10650000</v>
      </c>
      <c r="K851" s="2066">
        <v>10650000</v>
      </c>
      <c r="L851" s="2066">
        <v>10650000</v>
      </c>
      <c r="M851" s="2066">
        <v>10650000</v>
      </c>
      <c r="N851" s="2066">
        <v>10650000</v>
      </c>
      <c r="O851" s="2066">
        <v>10650000</v>
      </c>
      <c r="P851" s="2066">
        <v>10650000</v>
      </c>
      <c r="Q851" s="2066">
        <v>10650000</v>
      </c>
      <c r="R851" s="2066">
        <v>10650000</v>
      </c>
    </row>
    <row r="852" spans="1:18" ht="39" customHeight="1">
      <c r="A852" s="2051"/>
      <c r="B852" s="2306" t="s">
        <v>2652</v>
      </c>
      <c r="C852" s="2307" t="s">
        <v>2362</v>
      </c>
      <c r="D852" s="2064"/>
      <c r="E852" s="2066">
        <v>11550000</v>
      </c>
      <c r="F852" s="2066"/>
      <c r="G852" s="2066">
        <v>11550000</v>
      </c>
      <c r="H852" s="2066">
        <v>11550000</v>
      </c>
      <c r="I852" s="2066">
        <v>11550000</v>
      </c>
      <c r="J852" s="2066">
        <v>11550000</v>
      </c>
      <c r="K852" s="2066">
        <v>11550000</v>
      </c>
      <c r="L852" s="2066">
        <v>11550000</v>
      </c>
      <c r="M852" s="2066">
        <v>11550000</v>
      </c>
      <c r="N852" s="2066">
        <v>11550000</v>
      </c>
      <c r="O852" s="2066">
        <v>11550000</v>
      </c>
      <c r="P852" s="2066">
        <v>11550000</v>
      </c>
      <c r="Q852" s="2066">
        <v>11550000</v>
      </c>
      <c r="R852" s="2066">
        <v>11550000</v>
      </c>
    </row>
    <row r="853" spans="1:18" ht="191.25" customHeight="1">
      <c r="A853" s="2051"/>
      <c r="B853" s="2306" t="s">
        <v>2677</v>
      </c>
      <c r="C853" s="2307"/>
      <c r="D853" s="2064"/>
      <c r="E853" s="2066"/>
      <c r="F853" s="2066"/>
      <c r="G853" s="2066"/>
      <c r="H853" s="2066"/>
      <c r="I853" s="2066"/>
      <c r="J853" s="2066"/>
      <c r="K853" s="2066"/>
      <c r="L853" s="2066"/>
      <c r="M853" s="2066"/>
      <c r="N853" s="2066"/>
      <c r="O853" s="2066"/>
      <c r="P853" s="2066"/>
      <c r="Q853" s="2066"/>
      <c r="R853" s="2066"/>
    </row>
    <row r="854" spans="1:18" ht="27" customHeight="1">
      <c r="A854" s="2051"/>
      <c r="B854" s="2306" t="s">
        <v>2653</v>
      </c>
      <c r="C854" s="2307" t="s">
        <v>2362</v>
      </c>
      <c r="D854" s="2064"/>
      <c r="E854" s="2066">
        <v>8350000</v>
      </c>
      <c r="F854" s="2066"/>
      <c r="G854" s="2066">
        <v>8350000</v>
      </c>
      <c r="H854" s="2066">
        <v>8350000</v>
      </c>
      <c r="I854" s="2066">
        <v>8350000</v>
      </c>
      <c r="J854" s="2066">
        <v>8350000</v>
      </c>
      <c r="K854" s="2066">
        <v>8350000</v>
      </c>
      <c r="L854" s="2066">
        <v>8350000</v>
      </c>
      <c r="M854" s="2066">
        <v>8350000</v>
      </c>
      <c r="N854" s="2066">
        <v>8350000</v>
      </c>
      <c r="O854" s="2066">
        <v>8350000</v>
      </c>
      <c r="P854" s="2066">
        <v>8350000</v>
      </c>
      <c r="Q854" s="2066">
        <v>8350000</v>
      </c>
      <c r="R854" s="2066">
        <v>8350000</v>
      </c>
    </row>
    <row r="855" spans="1:18" ht="27" customHeight="1">
      <c r="A855" s="2051"/>
      <c r="B855" s="2306" t="s">
        <v>2654</v>
      </c>
      <c r="C855" s="2307" t="s">
        <v>2362</v>
      </c>
      <c r="D855" s="2064"/>
      <c r="E855" s="2066">
        <v>9650000</v>
      </c>
      <c r="F855" s="2066"/>
      <c r="G855" s="2066">
        <v>9650000</v>
      </c>
      <c r="H855" s="2066">
        <v>9650000</v>
      </c>
      <c r="I855" s="2066">
        <v>9650000</v>
      </c>
      <c r="J855" s="2066">
        <v>9650000</v>
      </c>
      <c r="K855" s="2066">
        <v>9650000</v>
      </c>
      <c r="L855" s="2066">
        <v>9650000</v>
      </c>
      <c r="M855" s="2066">
        <v>9650000</v>
      </c>
      <c r="N855" s="2066">
        <v>9650000</v>
      </c>
      <c r="O855" s="2066">
        <v>9650000</v>
      </c>
      <c r="P855" s="2066">
        <v>9650000</v>
      </c>
      <c r="Q855" s="2066">
        <v>9650000</v>
      </c>
      <c r="R855" s="2066">
        <v>9650000</v>
      </c>
    </row>
    <row r="856" spans="1:18" ht="27" customHeight="1">
      <c r="A856" s="2051"/>
      <c r="B856" s="2306" t="s">
        <v>2655</v>
      </c>
      <c r="C856" s="2307" t="s">
        <v>2362</v>
      </c>
      <c r="D856" s="2064"/>
      <c r="E856" s="2066">
        <v>10550000</v>
      </c>
      <c r="F856" s="2066"/>
      <c r="G856" s="2066">
        <v>10550000</v>
      </c>
      <c r="H856" s="2066">
        <v>10550000</v>
      </c>
      <c r="I856" s="2066">
        <v>10550000</v>
      </c>
      <c r="J856" s="2066">
        <v>10550000</v>
      </c>
      <c r="K856" s="2066">
        <v>10550000</v>
      </c>
      <c r="L856" s="2066">
        <v>10550000</v>
      </c>
      <c r="M856" s="2066">
        <v>10550000</v>
      </c>
      <c r="N856" s="2066">
        <v>10550000</v>
      </c>
      <c r="O856" s="2066">
        <v>10550000</v>
      </c>
      <c r="P856" s="2066">
        <v>10550000</v>
      </c>
      <c r="Q856" s="2066">
        <v>10550000</v>
      </c>
      <c r="R856" s="2066">
        <v>10550000</v>
      </c>
    </row>
    <row r="857" spans="1:18" ht="51" customHeight="1">
      <c r="A857" s="2051"/>
      <c r="B857" s="2300" t="s">
        <v>2678</v>
      </c>
      <c r="C857" s="2307"/>
      <c r="D857" s="2064"/>
      <c r="E857" s="2066"/>
      <c r="F857" s="2066"/>
      <c r="G857" s="2066"/>
      <c r="H857" s="2066"/>
      <c r="I857" s="2066"/>
      <c r="J857" s="2066"/>
      <c r="K857" s="2066"/>
      <c r="L857" s="2066"/>
      <c r="M857" s="2066"/>
      <c r="N857" s="2066"/>
      <c r="O857" s="2066"/>
      <c r="P857" s="2066"/>
      <c r="Q857" s="2066"/>
      <c r="R857" s="2066"/>
    </row>
    <row r="858" spans="1:18" ht="228.75" customHeight="1">
      <c r="A858" s="2051"/>
      <c r="B858" s="2306" t="s">
        <v>2679</v>
      </c>
      <c r="C858" s="2307"/>
      <c r="D858" s="2129" t="s">
        <v>2534</v>
      </c>
      <c r="E858" s="2066"/>
      <c r="F858" s="2066"/>
      <c r="G858" s="2066"/>
      <c r="H858" s="2066"/>
      <c r="I858" s="2066"/>
      <c r="J858" s="2066"/>
      <c r="K858" s="2066"/>
      <c r="L858" s="2066"/>
      <c r="M858" s="2066"/>
      <c r="N858" s="2066"/>
      <c r="O858" s="2066"/>
      <c r="P858" s="2066"/>
      <c r="Q858" s="2066"/>
      <c r="R858" s="2066"/>
    </row>
    <row r="859" spans="1:18" ht="39" customHeight="1">
      <c r="A859" s="2051"/>
      <c r="B859" s="2306" t="s">
        <v>2656</v>
      </c>
      <c r="C859" s="2307" t="s">
        <v>2362</v>
      </c>
      <c r="D859" s="2064"/>
      <c r="E859" s="2066">
        <v>5700000</v>
      </c>
      <c r="F859" s="2066"/>
      <c r="G859" s="2066">
        <v>5700000</v>
      </c>
      <c r="H859" s="2066">
        <v>5700000</v>
      </c>
      <c r="I859" s="2066">
        <v>5700000</v>
      </c>
      <c r="J859" s="2066">
        <v>5700000</v>
      </c>
      <c r="K859" s="2066">
        <v>5700000</v>
      </c>
      <c r="L859" s="2066">
        <v>5700000</v>
      </c>
      <c r="M859" s="2066">
        <v>5700000</v>
      </c>
      <c r="N859" s="2066">
        <v>5700000</v>
      </c>
      <c r="O859" s="2066">
        <v>5700000</v>
      </c>
      <c r="P859" s="2066">
        <v>5700000</v>
      </c>
      <c r="Q859" s="2066">
        <v>5700000</v>
      </c>
      <c r="R859" s="2066">
        <v>5700000</v>
      </c>
    </row>
    <row r="860" spans="1:18" ht="39" customHeight="1">
      <c r="A860" s="2051"/>
      <c r="B860" s="2306" t="s">
        <v>2657</v>
      </c>
      <c r="C860" s="2307" t="s">
        <v>2362</v>
      </c>
      <c r="D860" s="2064"/>
      <c r="E860" s="2066">
        <v>6000000</v>
      </c>
      <c r="F860" s="2066"/>
      <c r="G860" s="2066">
        <v>6000000</v>
      </c>
      <c r="H860" s="2066">
        <v>6000000</v>
      </c>
      <c r="I860" s="2066">
        <v>6000000</v>
      </c>
      <c r="J860" s="2066">
        <v>6000000</v>
      </c>
      <c r="K860" s="2066">
        <v>6000000</v>
      </c>
      <c r="L860" s="2066">
        <v>6000000</v>
      </c>
      <c r="M860" s="2066">
        <v>6000000</v>
      </c>
      <c r="N860" s="2066">
        <v>6000000</v>
      </c>
      <c r="O860" s="2066">
        <v>6000000</v>
      </c>
      <c r="P860" s="2066">
        <v>6000000</v>
      </c>
      <c r="Q860" s="2066">
        <v>6000000</v>
      </c>
      <c r="R860" s="2066">
        <v>6000000</v>
      </c>
    </row>
    <row r="861" spans="1:18" ht="39" customHeight="1">
      <c r="A861" s="2051"/>
      <c r="B861" s="2306" t="s">
        <v>2658</v>
      </c>
      <c r="C861" s="2307" t="s">
        <v>2362</v>
      </c>
      <c r="D861" s="2064"/>
      <c r="E861" s="2066">
        <v>7000000</v>
      </c>
      <c r="F861" s="2066"/>
      <c r="G861" s="2066">
        <v>7000000</v>
      </c>
      <c r="H861" s="2066">
        <v>7000000</v>
      </c>
      <c r="I861" s="2066">
        <v>7000000</v>
      </c>
      <c r="J861" s="2066">
        <v>7000000</v>
      </c>
      <c r="K861" s="2066">
        <v>7000000</v>
      </c>
      <c r="L861" s="2066">
        <v>7000000</v>
      </c>
      <c r="M861" s="2066">
        <v>7000000</v>
      </c>
      <c r="N861" s="2066">
        <v>7000000</v>
      </c>
      <c r="O861" s="2066">
        <v>7000000</v>
      </c>
      <c r="P861" s="2066">
        <v>7000000</v>
      </c>
      <c r="Q861" s="2066">
        <v>7000000</v>
      </c>
      <c r="R861" s="2066">
        <v>7000000</v>
      </c>
    </row>
    <row r="862" spans="1:18" ht="194.25" customHeight="1">
      <c r="A862" s="2051"/>
      <c r="B862" s="2306" t="s">
        <v>2680</v>
      </c>
      <c r="C862" s="2307"/>
      <c r="D862" s="2129" t="s">
        <v>2534</v>
      </c>
      <c r="E862" s="2066"/>
      <c r="F862" s="2066"/>
      <c r="G862" s="2066"/>
      <c r="H862" s="2066"/>
      <c r="I862" s="2066"/>
      <c r="J862" s="2066"/>
      <c r="K862" s="2066"/>
      <c r="L862" s="2066"/>
      <c r="M862" s="2066"/>
      <c r="N862" s="2066"/>
      <c r="O862" s="2066"/>
      <c r="P862" s="2066"/>
      <c r="Q862" s="2066"/>
      <c r="R862" s="2066"/>
    </row>
    <row r="863" spans="1:18" ht="33" customHeight="1">
      <c r="A863" s="2051"/>
      <c r="B863" s="2306" t="s">
        <v>2659</v>
      </c>
      <c r="C863" s="2307" t="s">
        <v>2362</v>
      </c>
      <c r="D863" s="2064"/>
      <c r="E863" s="2066">
        <v>5430000</v>
      </c>
      <c r="F863" s="2066"/>
      <c r="G863" s="2066">
        <v>5430000</v>
      </c>
      <c r="H863" s="2066">
        <v>5430000</v>
      </c>
      <c r="I863" s="2066">
        <v>5430000</v>
      </c>
      <c r="J863" s="2066">
        <v>5430000</v>
      </c>
      <c r="K863" s="2066">
        <v>5430000</v>
      </c>
      <c r="L863" s="2066">
        <v>5430000</v>
      </c>
      <c r="M863" s="2066">
        <v>5430000</v>
      </c>
      <c r="N863" s="2066">
        <v>5430000</v>
      </c>
      <c r="O863" s="2066">
        <v>5430000</v>
      </c>
      <c r="P863" s="2066">
        <v>5430000</v>
      </c>
      <c r="Q863" s="2066">
        <v>5430000</v>
      </c>
      <c r="R863" s="2066">
        <v>5430000</v>
      </c>
    </row>
    <row r="864" spans="1:18" ht="33" customHeight="1">
      <c r="A864" s="2051"/>
      <c r="B864" s="2306" t="s">
        <v>2660</v>
      </c>
      <c r="C864" s="2307" t="s">
        <v>2362</v>
      </c>
      <c r="D864" s="2064"/>
      <c r="E864" s="2066">
        <v>6450000</v>
      </c>
      <c r="F864" s="2066"/>
      <c r="G864" s="2066">
        <v>6450000</v>
      </c>
      <c r="H864" s="2066">
        <v>6450000</v>
      </c>
      <c r="I864" s="2066">
        <v>6450000</v>
      </c>
      <c r="J864" s="2066">
        <v>6450000</v>
      </c>
      <c r="K864" s="2066">
        <v>6450000</v>
      </c>
      <c r="L864" s="2066">
        <v>6450000</v>
      </c>
      <c r="M864" s="2066">
        <v>6450000</v>
      </c>
      <c r="N864" s="2066">
        <v>6450000</v>
      </c>
      <c r="O864" s="2066">
        <v>6450000</v>
      </c>
      <c r="P864" s="2066">
        <v>6450000</v>
      </c>
      <c r="Q864" s="2066">
        <v>6450000</v>
      </c>
      <c r="R864" s="2066">
        <v>6450000</v>
      </c>
    </row>
    <row r="865" spans="1:18" ht="48" customHeight="1">
      <c r="A865" s="2051"/>
      <c r="B865" s="2300" t="s">
        <v>2681</v>
      </c>
      <c r="C865" s="2307"/>
      <c r="D865" s="2129" t="s">
        <v>2534</v>
      </c>
      <c r="E865" s="2066"/>
      <c r="F865" s="2066"/>
      <c r="G865" s="2066"/>
      <c r="H865" s="2066"/>
      <c r="I865" s="2066"/>
      <c r="J865" s="2066"/>
      <c r="K865" s="2066"/>
      <c r="L865" s="2066"/>
      <c r="M865" s="2066"/>
      <c r="N865" s="2066"/>
      <c r="O865" s="2066"/>
      <c r="P865" s="2066"/>
      <c r="Q865" s="2066"/>
      <c r="R865" s="2066"/>
    </row>
    <row r="866" spans="1:18" ht="70.5" customHeight="1">
      <c r="A866" s="2051"/>
      <c r="B866" s="2306" t="s">
        <v>2661</v>
      </c>
      <c r="C866" s="2307" t="s">
        <v>563</v>
      </c>
      <c r="D866" s="2064"/>
      <c r="E866" s="2066">
        <v>836000</v>
      </c>
      <c r="F866" s="2066"/>
      <c r="G866" s="2066">
        <v>836000</v>
      </c>
      <c r="H866" s="2066">
        <v>836000</v>
      </c>
      <c r="I866" s="2066">
        <v>836000</v>
      </c>
      <c r="J866" s="2066">
        <v>836000</v>
      </c>
      <c r="K866" s="2066">
        <v>836000</v>
      </c>
      <c r="L866" s="2066">
        <v>836000</v>
      </c>
      <c r="M866" s="2066">
        <v>836000</v>
      </c>
      <c r="N866" s="2066">
        <v>836000</v>
      </c>
      <c r="O866" s="2066">
        <v>836000</v>
      </c>
      <c r="P866" s="2066">
        <v>836000</v>
      </c>
      <c r="Q866" s="2066">
        <v>836000</v>
      </c>
      <c r="R866" s="2066">
        <v>836000</v>
      </c>
    </row>
    <row r="867" spans="1:18" ht="70.5" customHeight="1">
      <c r="A867" s="2051"/>
      <c r="B867" s="2306" t="s">
        <v>2662</v>
      </c>
      <c r="C867" s="2307" t="s">
        <v>563</v>
      </c>
      <c r="D867" s="2064"/>
      <c r="E867" s="2066">
        <v>1564000</v>
      </c>
      <c r="F867" s="2066"/>
      <c r="G867" s="2066">
        <v>1564000</v>
      </c>
      <c r="H867" s="2066">
        <v>1564000</v>
      </c>
      <c r="I867" s="2066">
        <v>1564000</v>
      </c>
      <c r="J867" s="2066">
        <v>1564000</v>
      </c>
      <c r="K867" s="2066">
        <v>1564000</v>
      </c>
      <c r="L867" s="2066">
        <v>1564000</v>
      </c>
      <c r="M867" s="2066">
        <v>1564000</v>
      </c>
      <c r="N867" s="2066">
        <v>1564000</v>
      </c>
      <c r="O867" s="2066">
        <v>1564000</v>
      </c>
      <c r="P867" s="2066">
        <v>1564000</v>
      </c>
      <c r="Q867" s="2066">
        <v>1564000</v>
      </c>
      <c r="R867" s="2066">
        <v>1564000</v>
      </c>
    </row>
    <row r="868" spans="1:18" ht="113.25" customHeight="1">
      <c r="A868" s="2051"/>
      <c r="B868" s="2306" t="s">
        <v>2663</v>
      </c>
      <c r="C868" s="2307" t="s">
        <v>563</v>
      </c>
      <c r="D868" s="2064"/>
      <c r="E868" s="2066">
        <v>3000000</v>
      </c>
      <c r="F868" s="2066"/>
      <c r="G868" s="2066">
        <v>3000000</v>
      </c>
      <c r="H868" s="2066">
        <v>3000000</v>
      </c>
      <c r="I868" s="2066">
        <v>3000000</v>
      </c>
      <c r="J868" s="2066">
        <v>3000000</v>
      </c>
      <c r="K868" s="2066">
        <v>3000000</v>
      </c>
      <c r="L868" s="2066">
        <v>3000000</v>
      </c>
      <c r="M868" s="2066">
        <v>3000000</v>
      </c>
      <c r="N868" s="2066">
        <v>3000000</v>
      </c>
      <c r="O868" s="2066">
        <v>3000000</v>
      </c>
      <c r="P868" s="2066">
        <v>3000000</v>
      </c>
      <c r="Q868" s="2066">
        <v>3000000</v>
      </c>
      <c r="R868" s="2066">
        <v>3000000</v>
      </c>
    </row>
    <row r="869" spans="1:18" ht="34.5" customHeight="1">
      <c r="A869" s="2051"/>
      <c r="B869" s="2300" t="s">
        <v>2693</v>
      </c>
      <c r="C869" s="2307"/>
      <c r="D869" s="2129" t="s">
        <v>2534</v>
      </c>
      <c r="E869" s="2066"/>
      <c r="F869" s="2066"/>
      <c r="G869" s="2066"/>
      <c r="H869" s="2066"/>
      <c r="I869" s="2066"/>
      <c r="J869" s="2066"/>
      <c r="K869" s="2066"/>
      <c r="L869" s="2066"/>
      <c r="M869" s="2066"/>
      <c r="N869" s="2066"/>
      <c r="O869" s="2066"/>
      <c r="P869" s="2066"/>
      <c r="Q869" s="2066"/>
      <c r="R869" s="2066"/>
    </row>
    <row r="870" spans="1:18" ht="48" customHeight="1">
      <c r="A870" s="2051"/>
      <c r="B870" s="2306" t="s">
        <v>2682</v>
      </c>
      <c r="C870" s="2307" t="s">
        <v>2683</v>
      </c>
      <c r="D870" s="2129"/>
      <c r="E870" s="2066">
        <v>2120000</v>
      </c>
      <c r="F870" s="2066"/>
      <c r="G870" s="2066">
        <v>2120000</v>
      </c>
      <c r="H870" s="2066">
        <v>2120000</v>
      </c>
      <c r="I870" s="2066">
        <v>2120000</v>
      </c>
      <c r="J870" s="2066">
        <v>2120000</v>
      </c>
      <c r="K870" s="2066">
        <v>2120000</v>
      </c>
      <c r="L870" s="2066">
        <v>2120000</v>
      </c>
      <c r="M870" s="2066">
        <v>2120000</v>
      </c>
      <c r="N870" s="2066">
        <v>2120000</v>
      </c>
      <c r="O870" s="2066">
        <v>2120000</v>
      </c>
      <c r="P870" s="2066">
        <v>2120000</v>
      </c>
      <c r="Q870" s="2066">
        <v>2120000</v>
      </c>
      <c r="R870" s="2066">
        <v>2120000</v>
      </c>
    </row>
    <row r="871" spans="1:18" ht="108" customHeight="1">
      <c r="A871" s="2051"/>
      <c r="B871" s="2306" t="s">
        <v>2684</v>
      </c>
      <c r="C871" s="2307" t="s">
        <v>563</v>
      </c>
      <c r="D871" s="2129"/>
      <c r="E871" s="2066">
        <v>5950000</v>
      </c>
      <c r="F871" s="2066"/>
      <c r="G871" s="2066">
        <v>5950000</v>
      </c>
      <c r="H871" s="2066">
        <v>5950000</v>
      </c>
      <c r="I871" s="2066">
        <v>5950000</v>
      </c>
      <c r="J871" s="2066">
        <v>5950000</v>
      </c>
      <c r="K871" s="2066">
        <v>5950000</v>
      </c>
      <c r="L871" s="2066">
        <v>5950000</v>
      </c>
      <c r="M871" s="2066">
        <v>5950000</v>
      </c>
      <c r="N871" s="2066">
        <v>5950000</v>
      </c>
      <c r="O871" s="2066">
        <v>5950000</v>
      </c>
      <c r="P871" s="2066">
        <v>5950000</v>
      </c>
      <c r="Q871" s="2066">
        <v>5950000</v>
      </c>
      <c r="R871" s="2066">
        <v>5950000</v>
      </c>
    </row>
    <row r="872" spans="1:18" ht="31.5" customHeight="1">
      <c r="A872" s="2051"/>
      <c r="B872" s="2306" t="s">
        <v>2685</v>
      </c>
      <c r="C872" s="2307" t="s">
        <v>2362</v>
      </c>
      <c r="D872" s="2129"/>
      <c r="E872" s="2066">
        <v>2460000</v>
      </c>
      <c r="F872" s="2066"/>
      <c r="G872" s="2066">
        <v>2460000</v>
      </c>
      <c r="H872" s="2066">
        <v>2460000</v>
      </c>
      <c r="I872" s="2066">
        <v>2460000</v>
      </c>
      <c r="J872" s="2066">
        <v>2460000</v>
      </c>
      <c r="K872" s="2066">
        <v>2460000</v>
      </c>
      <c r="L872" s="2066">
        <v>2460000</v>
      </c>
      <c r="M872" s="2066">
        <v>2460000</v>
      </c>
      <c r="N872" s="2066">
        <v>2460000</v>
      </c>
      <c r="O872" s="2066">
        <v>2460000</v>
      </c>
      <c r="P872" s="2066">
        <v>2460000</v>
      </c>
      <c r="Q872" s="2066">
        <v>2460000</v>
      </c>
      <c r="R872" s="2066">
        <v>2460000</v>
      </c>
    </row>
    <row r="873" spans="1:18" ht="31.5" customHeight="1">
      <c r="A873" s="2051"/>
      <c r="B873" s="2306" t="s">
        <v>2686</v>
      </c>
      <c r="C873" s="2307" t="s">
        <v>2362</v>
      </c>
      <c r="D873" s="2129"/>
      <c r="E873" s="2066">
        <v>2340000</v>
      </c>
      <c r="F873" s="2066"/>
      <c r="G873" s="2066">
        <v>2340000</v>
      </c>
      <c r="H873" s="2066">
        <v>2340000</v>
      </c>
      <c r="I873" s="2066">
        <v>2340000</v>
      </c>
      <c r="J873" s="2066">
        <v>2340000</v>
      </c>
      <c r="K873" s="2066">
        <v>2340000</v>
      </c>
      <c r="L873" s="2066">
        <v>2340000</v>
      </c>
      <c r="M873" s="2066">
        <v>2340000</v>
      </c>
      <c r="N873" s="2066">
        <v>2340000</v>
      </c>
      <c r="O873" s="2066">
        <v>2340000</v>
      </c>
      <c r="P873" s="2066">
        <v>2340000</v>
      </c>
      <c r="Q873" s="2066">
        <v>2340000</v>
      </c>
      <c r="R873" s="2066">
        <v>2340000</v>
      </c>
    </row>
    <row r="874" spans="1:18" ht="31.5" customHeight="1">
      <c r="A874" s="2051"/>
      <c r="B874" s="2306" t="s">
        <v>2687</v>
      </c>
      <c r="C874" s="2307" t="s">
        <v>2362</v>
      </c>
      <c r="D874" s="2129"/>
      <c r="E874" s="2066">
        <v>3600000</v>
      </c>
      <c r="F874" s="2066"/>
      <c r="G874" s="2066">
        <v>3600000</v>
      </c>
      <c r="H874" s="2066">
        <v>3600000</v>
      </c>
      <c r="I874" s="2066">
        <v>3600000</v>
      </c>
      <c r="J874" s="2066">
        <v>3600000</v>
      </c>
      <c r="K874" s="2066">
        <v>3600000</v>
      </c>
      <c r="L874" s="2066">
        <v>3600000</v>
      </c>
      <c r="M874" s="2066">
        <v>3600000</v>
      </c>
      <c r="N874" s="2066">
        <v>3600000</v>
      </c>
      <c r="O874" s="2066">
        <v>3600000</v>
      </c>
      <c r="P874" s="2066">
        <v>3600000</v>
      </c>
      <c r="Q874" s="2066">
        <v>3600000</v>
      </c>
      <c r="R874" s="2066">
        <v>3600000</v>
      </c>
    </row>
    <row r="875" spans="1:18" ht="24.75" customHeight="1">
      <c r="A875" s="2051"/>
      <c r="B875" s="2300" t="s">
        <v>2694</v>
      </c>
      <c r="C875" s="2307"/>
      <c r="D875" s="2129"/>
      <c r="E875" s="2066"/>
      <c r="F875" s="2066"/>
      <c r="G875" s="2066"/>
      <c r="H875" s="2066"/>
      <c r="I875" s="2066"/>
      <c r="J875" s="2066"/>
      <c r="K875" s="2066"/>
      <c r="L875" s="2066"/>
      <c r="M875" s="2066"/>
      <c r="N875" s="2066"/>
      <c r="O875" s="2066"/>
      <c r="P875" s="2066"/>
      <c r="Q875" s="2066"/>
      <c r="R875" s="2066"/>
    </row>
    <row r="876" spans="1:18" ht="30" customHeight="1">
      <c r="A876" s="2051"/>
      <c r="B876" s="2306" t="s">
        <v>2688</v>
      </c>
      <c r="C876" s="2307" t="s">
        <v>2362</v>
      </c>
      <c r="D876" s="2129" t="s">
        <v>2534</v>
      </c>
      <c r="E876" s="2066">
        <v>1045000</v>
      </c>
      <c r="F876" s="2066"/>
      <c r="G876" s="2066">
        <v>1045000</v>
      </c>
      <c r="H876" s="2066">
        <v>1045000</v>
      </c>
      <c r="I876" s="2066">
        <v>1045000</v>
      </c>
      <c r="J876" s="2066">
        <v>1045000</v>
      </c>
      <c r="K876" s="2066">
        <v>1045000</v>
      </c>
      <c r="L876" s="2066">
        <v>1045000</v>
      </c>
      <c r="M876" s="2066">
        <v>1045000</v>
      </c>
      <c r="N876" s="2066">
        <v>1045000</v>
      </c>
      <c r="O876" s="2066">
        <v>1045000</v>
      </c>
      <c r="P876" s="2066">
        <v>1045000</v>
      </c>
      <c r="Q876" s="2066">
        <v>1045000</v>
      </c>
      <c r="R876" s="2066">
        <v>1045000</v>
      </c>
    </row>
    <row r="877" spans="1:18" ht="30" customHeight="1">
      <c r="A877" s="2051"/>
      <c r="B877" s="2306" t="s">
        <v>2689</v>
      </c>
      <c r="C877" s="2307" t="s">
        <v>2362</v>
      </c>
      <c r="D877" s="2129" t="s">
        <v>2534</v>
      </c>
      <c r="E877" s="2066">
        <v>1086000</v>
      </c>
      <c r="F877" s="2066"/>
      <c r="G877" s="2066">
        <v>1086000</v>
      </c>
      <c r="H877" s="2066">
        <v>1086000</v>
      </c>
      <c r="I877" s="2066">
        <v>1086000</v>
      </c>
      <c r="J877" s="2066">
        <v>1086000</v>
      </c>
      <c r="K877" s="2066">
        <v>1086000</v>
      </c>
      <c r="L877" s="2066">
        <v>1086000</v>
      </c>
      <c r="M877" s="2066">
        <v>1086000</v>
      </c>
      <c r="N877" s="2066">
        <v>1086000</v>
      </c>
      <c r="O877" s="2066">
        <v>1086000</v>
      </c>
      <c r="P877" s="2066">
        <v>1086000</v>
      </c>
      <c r="Q877" s="2066">
        <v>1086000</v>
      </c>
      <c r="R877" s="2066">
        <v>1086000</v>
      </c>
    </row>
    <row r="878" spans="1:18" ht="30" customHeight="1">
      <c r="A878" s="2051"/>
      <c r="B878" s="2306" t="s">
        <v>2690</v>
      </c>
      <c r="C878" s="2307" t="s">
        <v>2362</v>
      </c>
      <c r="D878" s="2129" t="s">
        <v>2534</v>
      </c>
      <c r="E878" s="2066">
        <v>853000</v>
      </c>
      <c r="F878" s="2066"/>
      <c r="G878" s="2066">
        <v>853000</v>
      </c>
      <c r="H878" s="2066">
        <v>853000</v>
      </c>
      <c r="I878" s="2066">
        <v>853000</v>
      </c>
      <c r="J878" s="2066">
        <v>853000</v>
      </c>
      <c r="K878" s="2066">
        <v>853000</v>
      </c>
      <c r="L878" s="2066">
        <v>853000</v>
      </c>
      <c r="M878" s="2066">
        <v>853000</v>
      </c>
      <c r="N878" s="2066">
        <v>853000</v>
      </c>
      <c r="O878" s="2066">
        <v>853000</v>
      </c>
      <c r="P878" s="2066">
        <v>853000</v>
      </c>
      <c r="Q878" s="2066">
        <v>853000</v>
      </c>
      <c r="R878" s="2066">
        <v>853000</v>
      </c>
    </row>
    <row r="879" spans="1:18" ht="30" customHeight="1">
      <c r="A879" s="2051"/>
      <c r="B879" s="2306" t="s">
        <v>2691</v>
      </c>
      <c r="C879" s="2307" t="s">
        <v>2362</v>
      </c>
      <c r="D879" s="2129" t="s">
        <v>2534</v>
      </c>
      <c r="E879" s="2066">
        <v>802000</v>
      </c>
      <c r="F879" s="2066"/>
      <c r="G879" s="2066">
        <v>802000</v>
      </c>
      <c r="H879" s="2066">
        <v>802000</v>
      </c>
      <c r="I879" s="2066">
        <v>802000</v>
      </c>
      <c r="J879" s="2066">
        <v>802000</v>
      </c>
      <c r="K879" s="2066">
        <v>802000</v>
      </c>
      <c r="L879" s="2066">
        <v>802000</v>
      </c>
      <c r="M879" s="2066">
        <v>802000</v>
      </c>
      <c r="N879" s="2066">
        <v>802000</v>
      </c>
      <c r="O879" s="2066">
        <v>802000</v>
      </c>
      <c r="P879" s="2066">
        <v>802000</v>
      </c>
      <c r="Q879" s="2066">
        <v>802000</v>
      </c>
      <c r="R879" s="2066">
        <v>802000</v>
      </c>
    </row>
    <row r="880" spans="1:18" ht="30" customHeight="1">
      <c r="A880" s="2051"/>
      <c r="B880" s="2306" t="s">
        <v>2367</v>
      </c>
      <c r="C880" s="2307" t="s">
        <v>2362</v>
      </c>
      <c r="D880" s="2129" t="s">
        <v>2534</v>
      </c>
      <c r="E880" s="2066">
        <v>1067000</v>
      </c>
      <c r="F880" s="2066"/>
      <c r="G880" s="2066">
        <v>1067000</v>
      </c>
      <c r="H880" s="2066">
        <v>1067000</v>
      </c>
      <c r="I880" s="2066">
        <v>1067000</v>
      </c>
      <c r="J880" s="2066">
        <v>1067000</v>
      </c>
      <c r="K880" s="2066">
        <v>1067000</v>
      </c>
      <c r="L880" s="2066">
        <v>1067000</v>
      </c>
      <c r="M880" s="2066">
        <v>1067000</v>
      </c>
      <c r="N880" s="2066">
        <v>1067000</v>
      </c>
      <c r="O880" s="2066">
        <v>1067000</v>
      </c>
      <c r="P880" s="2066">
        <v>1067000</v>
      </c>
      <c r="Q880" s="2066">
        <v>1067000</v>
      </c>
      <c r="R880" s="2066">
        <v>1067000</v>
      </c>
    </row>
    <row r="881" spans="1:18" ht="30" customHeight="1">
      <c r="A881" s="2051"/>
      <c r="B881" s="2306" t="s">
        <v>2692</v>
      </c>
      <c r="C881" s="2307" t="s">
        <v>2362</v>
      </c>
      <c r="D881" s="2129" t="s">
        <v>2534</v>
      </c>
      <c r="E881" s="2066">
        <v>2582000</v>
      </c>
      <c r="F881" s="2066"/>
      <c r="G881" s="2066">
        <v>2582000</v>
      </c>
      <c r="H881" s="2066">
        <v>2582000</v>
      </c>
      <c r="I881" s="2066">
        <v>2582000</v>
      </c>
      <c r="J881" s="2066">
        <v>2582000</v>
      </c>
      <c r="K881" s="2066">
        <v>2582000</v>
      </c>
      <c r="L881" s="2066">
        <v>2582000</v>
      </c>
      <c r="M881" s="2066">
        <v>2582000</v>
      </c>
      <c r="N881" s="2066">
        <v>2582000</v>
      </c>
      <c r="O881" s="2066">
        <v>2582000</v>
      </c>
      <c r="P881" s="2066">
        <v>2582000</v>
      </c>
      <c r="Q881" s="2066">
        <v>2582000</v>
      </c>
      <c r="R881" s="2066">
        <v>2582000</v>
      </c>
    </row>
    <row r="882" spans="1:18" ht="48" customHeight="1">
      <c r="A882" s="2051">
        <v>9</v>
      </c>
      <c r="B882" s="3603" t="s">
        <v>3037</v>
      </c>
      <c r="C882" s="3604"/>
      <c r="D882" s="3604"/>
      <c r="E882" s="3604"/>
      <c r="F882" s="3604"/>
      <c r="G882" s="3604"/>
      <c r="H882" s="3604"/>
      <c r="I882" s="3604"/>
      <c r="J882" s="3604"/>
      <c r="K882" s="3604"/>
      <c r="L882" s="3604"/>
      <c r="M882" s="3604"/>
      <c r="N882" s="3604"/>
      <c r="O882" s="3604"/>
      <c r="P882" s="3604"/>
      <c r="Q882" s="3604"/>
      <c r="R882" s="3604"/>
    </row>
    <row r="883" spans="1:18" ht="17.25" customHeight="1">
      <c r="A883" s="2051"/>
      <c r="B883" s="2067"/>
      <c r="C883" s="2304"/>
      <c r="D883" s="2061"/>
      <c r="E883" s="3606" t="s">
        <v>3078</v>
      </c>
      <c r="F883" s="3607"/>
      <c r="G883" s="3607"/>
      <c r="H883" s="3607"/>
      <c r="I883" s="3607"/>
      <c r="J883" s="3607"/>
      <c r="K883" s="3607"/>
      <c r="L883" s="3607"/>
      <c r="M883" s="3607"/>
      <c r="N883" s="3607"/>
      <c r="O883" s="3607"/>
      <c r="P883" s="3607"/>
      <c r="Q883" s="3607"/>
      <c r="R883" s="3608"/>
    </row>
    <row r="884" spans="1:18" ht="16.5" customHeight="1">
      <c r="A884" s="2051"/>
      <c r="B884" s="3603" t="s">
        <v>2516</v>
      </c>
      <c r="C884" s="3604"/>
      <c r="D884" s="3604"/>
      <c r="E884" s="3604"/>
      <c r="F884" s="3604"/>
      <c r="G884" s="3604"/>
      <c r="H884" s="3604"/>
      <c r="I884" s="3604"/>
      <c r="J884" s="3604"/>
      <c r="K884" s="3604"/>
      <c r="L884" s="3604"/>
      <c r="M884" s="3604"/>
      <c r="N884" s="3604"/>
      <c r="O884" s="3604"/>
      <c r="P884" s="3604"/>
      <c r="Q884" s="3604"/>
      <c r="R884" s="3604"/>
    </row>
    <row r="885" spans="1:18" ht="23.25" customHeight="1">
      <c r="A885" s="2050">
        <v>1</v>
      </c>
      <c r="B885" s="2276" t="s">
        <v>3038</v>
      </c>
      <c r="C885" s="2299" t="s">
        <v>2491</v>
      </c>
      <c r="D885" s="2307" t="s">
        <v>739</v>
      </c>
      <c r="E885" s="3600"/>
      <c r="F885" s="3601"/>
      <c r="G885" s="3602">
        <v>4100</v>
      </c>
      <c r="H885" s="3602"/>
      <c r="I885" s="3602"/>
      <c r="J885" s="3602"/>
      <c r="K885" s="3602"/>
      <c r="L885" s="3602"/>
      <c r="M885" s="3602"/>
      <c r="N885" s="3602"/>
      <c r="O885" s="3602"/>
      <c r="P885" s="3602"/>
      <c r="Q885" s="3602"/>
      <c r="R885" s="3602"/>
    </row>
    <row r="886" spans="1:18" ht="23.25" customHeight="1">
      <c r="A886" s="2050">
        <v>2</v>
      </c>
      <c r="B886" s="2276" t="s">
        <v>3039</v>
      </c>
      <c r="C886" s="2299" t="s">
        <v>2491</v>
      </c>
      <c r="D886" s="2307" t="s">
        <v>739</v>
      </c>
      <c r="E886" s="3600"/>
      <c r="F886" s="3601"/>
      <c r="G886" s="3602">
        <v>5770</v>
      </c>
      <c r="H886" s="3602"/>
      <c r="I886" s="3602"/>
      <c r="J886" s="3602"/>
      <c r="K886" s="3602"/>
      <c r="L886" s="3602"/>
      <c r="M886" s="3602"/>
      <c r="N886" s="3602"/>
      <c r="O886" s="3602"/>
      <c r="P886" s="3602"/>
      <c r="Q886" s="3602"/>
      <c r="R886" s="3602"/>
    </row>
    <row r="887" spans="1:18" ht="23.25" customHeight="1">
      <c r="A887" s="2050">
        <v>3</v>
      </c>
      <c r="B887" s="2276" t="s">
        <v>3040</v>
      </c>
      <c r="C887" s="2299" t="s">
        <v>2491</v>
      </c>
      <c r="D887" s="2307" t="s">
        <v>739</v>
      </c>
      <c r="E887" s="3600"/>
      <c r="F887" s="3601"/>
      <c r="G887" s="3602">
        <v>7410</v>
      </c>
      <c r="H887" s="3602"/>
      <c r="I887" s="3602"/>
      <c r="J887" s="3602"/>
      <c r="K887" s="3602"/>
      <c r="L887" s="3602"/>
      <c r="M887" s="3602"/>
      <c r="N887" s="3602"/>
      <c r="O887" s="3602"/>
      <c r="P887" s="3602"/>
      <c r="Q887" s="3602"/>
      <c r="R887" s="3602"/>
    </row>
    <row r="888" spans="1:18" ht="23.25" customHeight="1">
      <c r="A888" s="2050">
        <v>4</v>
      </c>
      <c r="B888" s="2276" t="s">
        <v>3041</v>
      </c>
      <c r="C888" s="2299" t="s">
        <v>2491</v>
      </c>
      <c r="D888" s="2307" t="s">
        <v>739</v>
      </c>
      <c r="E888" s="3600"/>
      <c r="F888" s="3601"/>
      <c r="G888" s="3602">
        <v>10550</v>
      </c>
      <c r="H888" s="3602"/>
      <c r="I888" s="3602"/>
      <c r="J888" s="3602"/>
      <c r="K888" s="3602"/>
      <c r="L888" s="3602"/>
      <c r="M888" s="3602"/>
      <c r="N888" s="3602"/>
      <c r="O888" s="3602"/>
      <c r="P888" s="3602"/>
      <c r="Q888" s="3602"/>
      <c r="R888" s="3602"/>
    </row>
    <row r="889" spans="1:18" ht="23.25" customHeight="1">
      <c r="A889" s="2050">
        <v>5</v>
      </c>
      <c r="B889" s="2276" t="s">
        <v>3042</v>
      </c>
      <c r="C889" s="2299" t="s">
        <v>2491</v>
      </c>
      <c r="D889" s="2307" t="s">
        <v>739</v>
      </c>
      <c r="E889" s="3600"/>
      <c r="F889" s="3601"/>
      <c r="G889" s="3602">
        <v>17100</v>
      </c>
      <c r="H889" s="3602"/>
      <c r="I889" s="3602"/>
      <c r="J889" s="3602"/>
      <c r="K889" s="3602"/>
      <c r="L889" s="3602"/>
      <c r="M889" s="3602"/>
      <c r="N889" s="3602"/>
      <c r="O889" s="3602"/>
      <c r="P889" s="3602"/>
      <c r="Q889" s="3602"/>
      <c r="R889" s="3602"/>
    </row>
    <row r="890" spans="1:18" ht="23.25" customHeight="1">
      <c r="A890" s="2050">
        <v>6</v>
      </c>
      <c r="B890" s="2276" t="s">
        <v>3043</v>
      </c>
      <c r="C890" s="2299" t="s">
        <v>2491</v>
      </c>
      <c r="D890" s="2307" t="s">
        <v>739</v>
      </c>
      <c r="E890" s="3600"/>
      <c r="F890" s="3601"/>
      <c r="G890" s="3602">
        <v>6800</v>
      </c>
      <c r="H890" s="3602"/>
      <c r="I890" s="3602"/>
      <c r="J890" s="3602"/>
      <c r="K890" s="3602"/>
      <c r="L890" s="3602"/>
      <c r="M890" s="3602"/>
      <c r="N890" s="3602"/>
      <c r="O890" s="3602"/>
      <c r="P890" s="3602"/>
      <c r="Q890" s="3602"/>
      <c r="R890" s="3602"/>
    </row>
    <row r="891" spans="1:18" ht="23.25" customHeight="1">
      <c r="A891" s="2050">
        <v>7</v>
      </c>
      <c r="B891" s="2276" t="s">
        <v>3044</v>
      </c>
      <c r="C891" s="2299" t="s">
        <v>2491</v>
      </c>
      <c r="D891" s="2307" t="s">
        <v>739</v>
      </c>
      <c r="E891" s="3600"/>
      <c r="F891" s="3601"/>
      <c r="G891" s="3602">
        <v>8500</v>
      </c>
      <c r="H891" s="3602"/>
      <c r="I891" s="3602"/>
      <c r="J891" s="3602"/>
      <c r="K891" s="3602"/>
      <c r="L891" s="3602"/>
      <c r="M891" s="3602"/>
      <c r="N891" s="3602"/>
      <c r="O891" s="3602"/>
      <c r="P891" s="3602"/>
      <c r="Q891" s="3602"/>
      <c r="R891" s="3602"/>
    </row>
    <row r="892" spans="1:18" ht="23.25" customHeight="1">
      <c r="A892" s="2050">
        <v>8</v>
      </c>
      <c r="B892" s="2276" t="s">
        <v>3045</v>
      </c>
      <c r="C892" s="2299" t="s">
        <v>2491</v>
      </c>
      <c r="D892" s="2307" t="s">
        <v>739</v>
      </c>
      <c r="E892" s="3600"/>
      <c r="F892" s="3601"/>
      <c r="G892" s="3602">
        <v>11980</v>
      </c>
      <c r="H892" s="3602"/>
      <c r="I892" s="3602"/>
      <c r="J892" s="3602"/>
      <c r="K892" s="3602"/>
      <c r="L892" s="3602"/>
      <c r="M892" s="3602"/>
      <c r="N892" s="3602"/>
      <c r="O892" s="3602"/>
      <c r="P892" s="3602"/>
      <c r="Q892" s="3602"/>
      <c r="R892" s="3602"/>
    </row>
    <row r="893" spans="1:18" ht="23.25" customHeight="1">
      <c r="A893" s="2050">
        <v>9</v>
      </c>
      <c r="B893" s="2276" t="s">
        <v>3046</v>
      </c>
      <c r="C893" s="2299" t="s">
        <v>2491</v>
      </c>
      <c r="D893" s="2307" t="s">
        <v>739</v>
      </c>
      <c r="E893" s="3600"/>
      <c r="F893" s="3601"/>
      <c r="G893" s="3602">
        <v>19300</v>
      </c>
      <c r="H893" s="3602"/>
      <c r="I893" s="3602"/>
      <c r="J893" s="3602"/>
      <c r="K893" s="3602"/>
      <c r="L893" s="3602"/>
      <c r="M893" s="3602"/>
      <c r="N893" s="3602"/>
      <c r="O893" s="3602"/>
      <c r="P893" s="3602"/>
      <c r="Q893" s="3602"/>
      <c r="R893" s="3602"/>
    </row>
    <row r="894" spans="1:18" ht="23.25" customHeight="1">
      <c r="A894" s="2050">
        <v>10</v>
      </c>
      <c r="B894" s="2276" t="s">
        <v>3047</v>
      </c>
      <c r="C894" s="2299" t="s">
        <v>2491</v>
      </c>
      <c r="D894" s="2307" t="s">
        <v>739</v>
      </c>
      <c r="E894" s="3600"/>
      <c r="F894" s="3601"/>
      <c r="G894" s="3602">
        <v>29180</v>
      </c>
      <c r="H894" s="3602"/>
      <c r="I894" s="3602"/>
      <c r="J894" s="3602"/>
      <c r="K894" s="3602"/>
      <c r="L894" s="3602"/>
      <c r="M894" s="3602"/>
      <c r="N894" s="3602"/>
      <c r="O894" s="3602"/>
      <c r="P894" s="3602"/>
      <c r="Q894" s="3602"/>
      <c r="R894" s="3602"/>
    </row>
    <row r="895" spans="1:18" ht="23.25" customHeight="1">
      <c r="A895" s="2050">
        <v>11</v>
      </c>
      <c r="B895" s="2276" t="s">
        <v>3048</v>
      </c>
      <c r="C895" s="2299" t="s">
        <v>2491</v>
      </c>
      <c r="D895" s="2307" t="s">
        <v>739</v>
      </c>
      <c r="E895" s="3600"/>
      <c r="F895" s="3601"/>
      <c r="G895" s="3602">
        <v>43620</v>
      </c>
      <c r="H895" s="3602"/>
      <c r="I895" s="3602"/>
      <c r="J895" s="3602"/>
      <c r="K895" s="3602"/>
      <c r="L895" s="3602"/>
      <c r="M895" s="3602"/>
      <c r="N895" s="3602"/>
      <c r="O895" s="3602"/>
      <c r="P895" s="3602"/>
      <c r="Q895" s="3602"/>
      <c r="R895" s="3602"/>
    </row>
    <row r="896" spans="1:18" ht="23.25" customHeight="1">
      <c r="A896" s="2050">
        <v>12</v>
      </c>
      <c r="B896" s="2276" t="s">
        <v>3049</v>
      </c>
      <c r="C896" s="2299" t="s">
        <v>2491</v>
      </c>
      <c r="D896" s="2307" t="s">
        <v>739</v>
      </c>
      <c r="E896" s="3600"/>
      <c r="F896" s="3601"/>
      <c r="G896" s="3602">
        <v>7610</v>
      </c>
      <c r="H896" s="3602"/>
      <c r="I896" s="3602"/>
      <c r="J896" s="3602"/>
      <c r="K896" s="3602"/>
      <c r="L896" s="3602"/>
      <c r="M896" s="3602"/>
      <c r="N896" s="3602"/>
      <c r="O896" s="3602"/>
      <c r="P896" s="3602"/>
      <c r="Q896" s="3602"/>
      <c r="R896" s="3602"/>
    </row>
    <row r="897" spans="1:18" ht="23.25" customHeight="1">
      <c r="A897" s="2050">
        <v>13</v>
      </c>
      <c r="B897" s="2276" t="s">
        <v>3050</v>
      </c>
      <c r="C897" s="2299" t="s">
        <v>2491</v>
      </c>
      <c r="D897" s="2307" t="s">
        <v>739</v>
      </c>
      <c r="E897" s="3600"/>
      <c r="F897" s="3601"/>
      <c r="G897" s="3602">
        <v>9400</v>
      </c>
      <c r="H897" s="3602"/>
      <c r="I897" s="3602"/>
      <c r="J897" s="3602"/>
      <c r="K897" s="3602"/>
      <c r="L897" s="3602"/>
      <c r="M897" s="3602"/>
      <c r="N897" s="3602"/>
      <c r="O897" s="3602"/>
      <c r="P897" s="3602"/>
      <c r="Q897" s="3602"/>
      <c r="R897" s="3602"/>
    </row>
    <row r="898" spans="1:18" ht="23.25" customHeight="1">
      <c r="A898" s="2050">
        <v>14</v>
      </c>
      <c r="B898" s="2276" t="s">
        <v>3051</v>
      </c>
      <c r="C898" s="2299" t="s">
        <v>2491</v>
      </c>
      <c r="D898" s="2307" t="s">
        <v>739</v>
      </c>
      <c r="E898" s="3600"/>
      <c r="F898" s="3601"/>
      <c r="G898" s="3602">
        <v>13220</v>
      </c>
      <c r="H898" s="3602"/>
      <c r="I898" s="3602"/>
      <c r="J898" s="3602"/>
      <c r="K898" s="3602"/>
      <c r="L898" s="3602"/>
      <c r="M898" s="3602"/>
      <c r="N898" s="3602"/>
      <c r="O898" s="3602"/>
      <c r="P898" s="3602"/>
      <c r="Q898" s="3602"/>
      <c r="R898" s="3602"/>
    </row>
    <row r="899" spans="1:18" ht="23.25" customHeight="1">
      <c r="A899" s="2050">
        <v>15</v>
      </c>
      <c r="B899" s="2276" t="s">
        <v>3052</v>
      </c>
      <c r="C899" s="2299" t="s">
        <v>2491</v>
      </c>
      <c r="D899" s="2307" t="s">
        <v>739</v>
      </c>
      <c r="E899" s="3600"/>
      <c r="F899" s="3601"/>
      <c r="G899" s="3602">
        <v>21030</v>
      </c>
      <c r="H899" s="3602"/>
      <c r="I899" s="3602"/>
      <c r="J899" s="3602"/>
      <c r="K899" s="3602"/>
      <c r="L899" s="3602"/>
      <c r="M899" s="3602"/>
      <c r="N899" s="3602"/>
      <c r="O899" s="3602"/>
      <c r="P899" s="3602"/>
      <c r="Q899" s="3602"/>
      <c r="R899" s="3602"/>
    </row>
    <row r="900" spans="1:18" ht="23.25" customHeight="1">
      <c r="A900" s="2050">
        <v>16</v>
      </c>
      <c r="B900" s="2276" t="s">
        <v>3053</v>
      </c>
      <c r="C900" s="2299" t="s">
        <v>2491</v>
      </c>
      <c r="D900" s="2307" t="s">
        <v>739</v>
      </c>
      <c r="E900" s="3600"/>
      <c r="F900" s="3601"/>
      <c r="G900" s="3602">
        <v>31450</v>
      </c>
      <c r="H900" s="3602"/>
      <c r="I900" s="3602"/>
      <c r="J900" s="3602"/>
      <c r="K900" s="3602"/>
      <c r="L900" s="3602"/>
      <c r="M900" s="3602"/>
      <c r="N900" s="3602"/>
      <c r="O900" s="3602"/>
      <c r="P900" s="3602"/>
      <c r="Q900" s="3602"/>
      <c r="R900" s="3602"/>
    </row>
    <row r="901" spans="1:18" ht="23.25" customHeight="1">
      <c r="A901" s="2050">
        <v>17</v>
      </c>
      <c r="B901" s="2276" t="s">
        <v>3054</v>
      </c>
      <c r="C901" s="2299" t="s">
        <v>2491</v>
      </c>
      <c r="D901" s="2307" t="s">
        <v>739</v>
      </c>
      <c r="E901" s="3600"/>
      <c r="F901" s="3601"/>
      <c r="G901" s="3602">
        <v>46590</v>
      </c>
      <c r="H901" s="3602"/>
      <c r="I901" s="3602"/>
      <c r="J901" s="3602"/>
      <c r="K901" s="3602"/>
      <c r="L901" s="3602"/>
      <c r="M901" s="3602"/>
      <c r="N901" s="3602"/>
      <c r="O901" s="3602"/>
      <c r="P901" s="3602"/>
      <c r="Q901" s="3602"/>
      <c r="R901" s="3602"/>
    </row>
    <row r="902" spans="1:18" ht="23.25" customHeight="1">
      <c r="A902" s="2050">
        <v>18</v>
      </c>
      <c r="B902" s="2276" t="s">
        <v>3055</v>
      </c>
      <c r="C902" s="2299" t="s">
        <v>2491</v>
      </c>
      <c r="D902" s="2307" t="s">
        <v>739</v>
      </c>
      <c r="E902" s="3600"/>
      <c r="F902" s="3601"/>
      <c r="G902" s="3602">
        <v>10280</v>
      </c>
      <c r="H902" s="3602"/>
      <c r="I902" s="3602"/>
      <c r="J902" s="3602"/>
      <c r="K902" s="3602"/>
      <c r="L902" s="3602"/>
      <c r="M902" s="3602"/>
      <c r="N902" s="3602"/>
      <c r="O902" s="3602"/>
      <c r="P902" s="3602"/>
      <c r="Q902" s="3602"/>
      <c r="R902" s="3602"/>
    </row>
    <row r="903" spans="1:18" ht="23.25" customHeight="1">
      <c r="A903" s="2050">
        <v>19</v>
      </c>
      <c r="B903" s="2276" t="s">
        <v>3056</v>
      </c>
      <c r="C903" s="2299" t="s">
        <v>2491</v>
      </c>
      <c r="D903" s="2307" t="s">
        <v>739</v>
      </c>
      <c r="E903" s="3600"/>
      <c r="F903" s="3601"/>
      <c r="G903" s="3602">
        <v>12770</v>
      </c>
      <c r="H903" s="3602"/>
      <c r="I903" s="3602"/>
      <c r="J903" s="3602"/>
      <c r="K903" s="3602"/>
      <c r="L903" s="3602"/>
      <c r="M903" s="3602"/>
      <c r="N903" s="3602"/>
      <c r="O903" s="3602"/>
      <c r="P903" s="3602"/>
      <c r="Q903" s="3602"/>
      <c r="R903" s="3602"/>
    </row>
    <row r="904" spans="1:18" ht="23.25" customHeight="1">
      <c r="A904" s="2050">
        <v>20</v>
      </c>
      <c r="B904" s="2276" t="s">
        <v>3057</v>
      </c>
      <c r="C904" s="2299" t="s">
        <v>2491</v>
      </c>
      <c r="D904" s="2307" t="s">
        <v>739</v>
      </c>
      <c r="E904" s="3600"/>
      <c r="F904" s="3601"/>
      <c r="G904" s="3602">
        <v>18590</v>
      </c>
      <c r="H904" s="3602"/>
      <c r="I904" s="3602"/>
      <c r="J904" s="3602"/>
      <c r="K904" s="3602"/>
      <c r="L904" s="3602"/>
      <c r="M904" s="3602"/>
      <c r="N904" s="3602"/>
      <c r="O904" s="3602"/>
      <c r="P904" s="3602"/>
      <c r="Q904" s="3602"/>
      <c r="R904" s="3602"/>
    </row>
    <row r="905" spans="1:18" ht="23.25" customHeight="1">
      <c r="A905" s="2050">
        <v>21</v>
      </c>
      <c r="B905" s="2276" t="s">
        <v>3058</v>
      </c>
      <c r="C905" s="2299" t="s">
        <v>2491</v>
      </c>
      <c r="D905" s="2307" t="s">
        <v>739</v>
      </c>
      <c r="E905" s="3600"/>
      <c r="F905" s="3601"/>
      <c r="G905" s="3602">
        <v>29420</v>
      </c>
      <c r="H905" s="3602"/>
      <c r="I905" s="3602"/>
      <c r="J905" s="3602"/>
      <c r="K905" s="3602"/>
      <c r="L905" s="3602"/>
      <c r="M905" s="3602"/>
      <c r="N905" s="3602"/>
      <c r="O905" s="3602"/>
      <c r="P905" s="3602"/>
      <c r="Q905" s="3602"/>
      <c r="R905" s="3602"/>
    </row>
    <row r="906" spans="1:18" ht="23.25" customHeight="1">
      <c r="A906" s="2050">
        <v>22</v>
      </c>
      <c r="B906" s="2276" t="s">
        <v>3059</v>
      </c>
      <c r="C906" s="2299" t="s">
        <v>2491</v>
      </c>
      <c r="D906" s="2307" t="s">
        <v>739</v>
      </c>
      <c r="E906" s="3600"/>
      <c r="F906" s="3601"/>
      <c r="G906" s="3602">
        <v>44050</v>
      </c>
      <c r="H906" s="3602"/>
      <c r="I906" s="3602"/>
      <c r="J906" s="3602"/>
      <c r="K906" s="3602"/>
      <c r="L906" s="3602"/>
      <c r="M906" s="3602"/>
      <c r="N906" s="3602"/>
      <c r="O906" s="3602"/>
      <c r="P906" s="3602"/>
      <c r="Q906" s="3602"/>
      <c r="R906" s="3602"/>
    </row>
    <row r="907" spans="1:18" ht="23.25" customHeight="1">
      <c r="A907" s="2050">
        <v>23</v>
      </c>
      <c r="B907" s="2276" t="s">
        <v>3060</v>
      </c>
      <c r="C907" s="2299" t="s">
        <v>2491</v>
      </c>
      <c r="D907" s="2307" t="s">
        <v>739</v>
      </c>
      <c r="E907" s="3600"/>
      <c r="F907" s="3601"/>
      <c r="G907" s="3602">
        <v>66710</v>
      </c>
      <c r="H907" s="3602"/>
      <c r="I907" s="3602"/>
      <c r="J907" s="3602"/>
      <c r="K907" s="3602"/>
      <c r="L907" s="3602"/>
      <c r="M907" s="3602"/>
      <c r="N907" s="3602"/>
      <c r="O907" s="3602"/>
      <c r="P907" s="3602"/>
      <c r="Q907" s="3602"/>
      <c r="R907" s="3602"/>
    </row>
    <row r="908" spans="1:18" ht="23.25" customHeight="1">
      <c r="A908" s="2050">
        <v>24</v>
      </c>
      <c r="B908" s="2276" t="s">
        <v>3061</v>
      </c>
      <c r="C908" s="2299" t="s">
        <v>2491</v>
      </c>
      <c r="D908" s="2307" t="s">
        <v>739</v>
      </c>
      <c r="E908" s="3600"/>
      <c r="F908" s="3601"/>
      <c r="G908" s="3602">
        <v>13190</v>
      </c>
      <c r="H908" s="3602"/>
      <c r="I908" s="3602"/>
      <c r="J908" s="3602"/>
      <c r="K908" s="3602"/>
      <c r="L908" s="3602"/>
      <c r="M908" s="3602"/>
      <c r="N908" s="3602"/>
      <c r="O908" s="3602"/>
      <c r="P908" s="3602"/>
      <c r="Q908" s="3602"/>
      <c r="R908" s="3602"/>
    </row>
    <row r="909" spans="1:18" ht="23.25" customHeight="1">
      <c r="A909" s="2050">
        <v>25</v>
      </c>
      <c r="B909" s="2276" t="s">
        <v>3062</v>
      </c>
      <c r="C909" s="2299" t="s">
        <v>2491</v>
      </c>
      <c r="D909" s="2307" t="s">
        <v>739</v>
      </c>
      <c r="E909" s="3600"/>
      <c r="F909" s="3601"/>
      <c r="G909" s="3602">
        <v>16700</v>
      </c>
      <c r="H909" s="3602"/>
      <c r="I909" s="3602"/>
      <c r="J909" s="3602"/>
      <c r="K909" s="3602"/>
      <c r="L909" s="3602"/>
      <c r="M909" s="3602"/>
      <c r="N909" s="3602"/>
      <c r="O909" s="3602"/>
      <c r="P909" s="3602"/>
      <c r="Q909" s="3602"/>
      <c r="R909" s="3602"/>
    </row>
    <row r="910" spans="1:18" ht="23.25" customHeight="1">
      <c r="A910" s="2050">
        <v>26</v>
      </c>
      <c r="B910" s="2276" t="s">
        <v>3063</v>
      </c>
      <c r="C910" s="2299" t="s">
        <v>2491</v>
      </c>
      <c r="D910" s="2307" t="s">
        <v>739</v>
      </c>
      <c r="E910" s="3600"/>
      <c r="F910" s="3601"/>
      <c r="G910" s="3602">
        <v>24140</v>
      </c>
      <c r="H910" s="3602"/>
      <c r="I910" s="3602"/>
      <c r="J910" s="3602"/>
      <c r="K910" s="3602"/>
      <c r="L910" s="3602"/>
      <c r="M910" s="3602"/>
      <c r="N910" s="3602"/>
      <c r="O910" s="3602"/>
      <c r="P910" s="3602"/>
      <c r="Q910" s="3602"/>
      <c r="R910" s="3602"/>
    </row>
    <row r="911" spans="1:18" ht="23.25" customHeight="1">
      <c r="A911" s="2050">
        <v>27</v>
      </c>
      <c r="B911" s="2276" t="s">
        <v>3064</v>
      </c>
      <c r="C911" s="2299" t="s">
        <v>2491</v>
      </c>
      <c r="D911" s="2307" t="s">
        <v>739</v>
      </c>
      <c r="E911" s="3600"/>
      <c r="F911" s="3601"/>
      <c r="G911" s="3602">
        <v>37930</v>
      </c>
      <c r="H911" s="3602"/>
      <c r="I911" s="3602"/>
      <c r="J911" s="3602"/>
      <c r="K911" s="3602"/>
      <c r="L911" s="3602"/>
      <c r="M911" s="3602"/>
      <c r="N911" s="3602"/>
      <c r="O911" s="3602"/>
      <c r="P911" s="3602"/>
      <c r="Q911" s="3602"/>
      <c r="R911" s="3602"/>
    </row>
    <row r="912" spans="1:18" ht="23.25" customHeight="1">
      <c r="A912" s="2050">
        <v>28</v>
      </c>
      <c r="B912" s="2276" t="s">
        <v>3065</v>
      </c>
      <c r="C912" s="2299" t="s">
        <v>2491</v>
      </c>
      <c r="D912" s="2307" t="s">
        <v>739</v>
      </c>
      <c r="E912" s="3600"/>
      <c r="F912" s="3601"/>
      <c r="G912" s="3602">
        <v>57600</v>
      </c>
      <c r="H912" s="3602"/>
      <c r="I912" s="3602"/>
      <c r="J912" s="3602"/>
      <c r="K912" s="3602"/>
      <c r="L912" s="3602"/>
      <c r="M912" s="3602"/>
      <c r="N912" s="3602"/>
      <c r="O912" s="3602"/>
      <c r="P912" s="3602"/>
      <c r="Q912" s="3602"/>
      <c r="R912" s="3602"/>
    </row>
    <row r="913" spans="1:18" ht="23.25" customHeight="1">
      <c r="A913" s="2050">
        <v>29</v>
      </c>
      <c r="B913" s="2276" t="s">
        <v>3066</v>
      </c>
      <c r="C913" s="2299" t="s">
        <v>2491</v>
      </c>
      <c r="D913" s="2307" t="s">
        <v>739</v>
      </c>
      <c r="E913" s="3600"/>
      <c r="F913" s="3601"/>
      <c r="G913" s="3602">
        <v>86880</v>
      </c>
      <c r="H913" s="3602"/>
      <c r="I913" s="3602"/>
      <c r="J913" s="3602"/>
      <c r="K913" s="3602"/>
      <c r="L913" s="3602"/>
      <c r="M913" s="3602"/>
      <c r="N913" s="3602"/>
      <c r="O913" s="3602"/>
      <c r="P913" s="3602"/>
      <c r="Q913" s="3602"/>
      <c r="R913" s="3602"/>
    </row>
    <row r="914" spans="1:18" ht="23.25" customHeight="1">
      <c r="A914" s="2050">
        <v>30</v>
      </c>
      <c r="B914" s="2276" t="s">
        <v>3067</v>
      </c>
      <c r="C914" s="2299" t="s">
        <v>2491</v>
      </c>
      <c r="D914" s="2307" t="s">
        <v>739</v>
      </c>
      <c r="E914" s="3600"/>
      <c r="F914" s="3601"/>
      <c r="G914" s="3602">
        <v>5490</v>
      </c>
      <c r="H914" s="3602"/>
      <c r="I914" s="3602"/>
      <c r="J914" s="3602"/>
      <c r="K914" s="3602"/>
      <c r="L914" s="3602"/>
      <c r="M914" s="3602"/>
      <c r="N914" s="3602"/>
      <c r="O914" s="3602"/>
      <c r="P914" s="3602"/>
      <c r="Q914" s="3602"/>
      <c r="R914" s="3602"/>
    </row>
    <row r="915" spans="1:18" ht="23.25" customHeight="1">
      <c r="A915" s="2050">
        <v>31</v>
      </c>
      <c r="B915" s="2276" t="s">
        <v>3068</v>
      </c>
      <c r="C915" s="2299" t="s">
        <v>2491</v>
      </c>
      <c r="D915" s="2307" t="s">
        <v>739</v>
      </c>
      <c r="E915" s="3600"/>
      <c r="F915" s="3601"/>
      <c r="G915" s="3602">
        <v>8950</v>
      </c>
      <c r="H915" s="3602"/>
      <c r="I915" s="3602"/>
      <c r="J915" s="3602"/>
      <c r="K915" s="3602"/>
      <c r="L915" s="3602"/>
      <c r="M915" s="3602"/>
      <c r="N915" s="3602"/>
      <c r="O915" s="3602"/>
      <c r="P915" s="3602"/>
      <c r="Q915" s="3602"/>
      <c r="R915" s="3602"/>
    </row>
    <row r="916" spans="1:18" ht="23.25" customHeight="1">
      <c r="A916" s="2050">
        <v>32</v>
      </c>
      <c r="B916" s="2276" t="s">
        <v>3069</v>
      </c>
      <c r="C916" s="2299" t="s">
        <v>2491</v>
      </c>
      <c r="D916" s="2307" t="s">
        <v>739</v>
      </c>
      <c r="E916" s="3600"/>
      <c r="F916" s="3601"/>
      <c r="G916" s="3602">
        <v>13540</v>
      </c>
      <c r="H916" s="3602"/>
      <c r="I916" s="3602"/>
      <c r="J916" s="3602"/>
      <c r="K916" s="3602"/>
      <c r="L916" s="3602"/>
      <c r="M916" s="3602"/>
      <c r="N916" s="3602"/>
      <c r="O916" s="3602"/>
      <c r="P916" s="3602"/>
      <c r="Q916" s="3602"/>
      <c r="R916" s="3602"/>
    </row>
    <row r="917" spans="1:18" ht="23.25" customHeight="1">
      <c r="A917" s="2050">
        <v>33</v>
      </c>
      <c r="B917" s="2276" t="s">
        <v>3070</v>
      </c>
      <c r="C917" s="2299" t="s">
        <v>2491</v>
      </c>
      <c r="D917" s="2307" t="s">
        <v>739</v>
      </c>
      <c r="E917" s="3600"/>
      <c r="F917" s="3601"/>
      <c r="G917" s="3602">
        <v>19910</v>
      </c>
      <c r="H917" s="3602"/>
      <c r="I917" s="3602"/>
      <c r="J917" s="3602"/>
      <c r="K917" s="3602"/>
      <c r="L917" s="3602"/>
      <c r="M917" s="3602"/>
      <c r="N917" s="3602"/>
      <c r="O917" s="3602"/>
      <c r="P917" s="3602"/>
      <c r="Q917" s="3602"/>
      <c r="R917" s="3602"/>
    </row>
    <row r="918" spans="1:18" ht="23.25" customHeight="1">
      <c r="A918" s="2050">
        <v>34</v>
      </c>
      <c r="B918" s="2276" t="s">
        <v>3071</v>
      </c>
      <c r="C918" s="2299" t="s">
        <v>2491</v>
      </c>
      <c r="D918" s="2307" t="s">
        <v>739</v>
      </c>
      <c r="E918" s="3600"/>
      <c r="F918" s="3601"/>
      <c r="G918" s="3602">
        <v>32930</v>
      </c>
      <c r="H918" s="3602"/>
      <c r="I918" s="3602"/>
      <c r="J918" s="3602"/>
      <c r="K918" s="3602"/>
      <c r="L918" s="3602"/>
      <c r="M918" s="3602"/>
      <c r="N918" s="3602"/>
      <c r="O918" s="3602"/>
      <c r="P918" s="3602"/>
      <c r="Q918" s="3602"/>
      <c r="R918" s="3602"/>
    </row>
    <row r="919" spans="1:18" ht="23.25" customHeight="1">
      <c r="A919" s="2050">
        <v>35</v>
      </c>
      <c r="B919" s="2276" t="s">
        <v>3072</v>
      </c>
      <c r="C919" s="2299" t="s">
        <v>2491</v>
      </c>
      <c r="D919" s="2307" t="s">
        <v>739</v>
      </c>
      <c r="E919" s="3600"/>
      <c r="F919" s="3601"/>
      <c r="G919" s="3602">
        <v>52030</v>
      </c>
      <c r="H919" s="3602"/>
      <c r="I919" s="3602"/>
      <c r="J919" s="3602"/>
      <c r="K919" s="3602"/>
      <c r="L919" s="3602"/>
      <c r="M919" s="3602"/>
      <c r="N919" s="3602"/>
      <c r="O919" s="3602"/>
      <c r="P919" s="3602"/>
      <c r="Q919" s="3602"/>
      <c r="R919" s="3602"/>
    </row>
    <row r="920" spans="1:18" ht="23.25" customHeight="1">
      <c r="A920" s="2050">
        <v>36</v>
      </c>
      <c r="B920" s="2276" t="s">
        <v>3073</v>
      </c>
      <c r="C920" s="2299" t="s">
        <v>2491</v>
      </c>
      <c r="D920" s="2307" t="s">
        <v>739</v>
      </c>
      <c r="E920" s="3600"/>
      <c r="F920" s="3601"/>
      <c r="G920" s="3602">
        <v>81590</v>
      </c>
      <c r="H920" s="3602"/>
      <c r="I920" s="3602"/>
      <c r="J920" s="3602"/>
      <c r="K920" s="3602"/>
      <c r="L920" s="3602"/>
      <c r="M920" s="3602"/>
      <c r="N920" s="3602"/>
      <c r="O920" s="3602"/>
      <c r="P920" s="3602"/>
      <c r="Q920" s="3602"/>
      <c r="R920" s="3602"/>
    </row>
    <row r="921" spans="1:18" ht="23.25" customHeight="1">
      <c r="A921" s="2050">
        <v>37</v>
      </c>
      <c r="B921" s="2276" t="s">
        <v>3074</v>
      </c>
      <c r="C921" s="2299" t="s">
        <v>2491</v>
      </c>
      <c r="D921" s="2307" t="s">
        <v>739</v>
      </c>
      <c r="E921" s="3600"/>
      <c r="F921" s="3601"/>
      <c r="G921" s="3602">
        <v>112840</v>
      </c>
      <c r="H921" s="3602"/>
      <c r="I921" s="3602"/>
      <c r="J921" s="3602"/>
      <c r="K921" s="3602"/>
      <c r="L921" s="3602"/>
      <c r="M921" s="3602"/>
      <c r="N921" s="3602"/>
      <c r="O921" s="3602"/>
      <c r="P921" s="3602"/>
      <c r="Q921" s="3602"/>
      <c r="R921" s="3602"/>
    </row>
    <row r="922" spans="1:18" ht="23.25" customHeight="1">
      <c r="A922" s="2050">
        <v>38</v>
      </c>
      <c r="B922" s="2276" t="s">
        <v>3075</v>
      </c>
      <c r="C922" s="2299" t="s">
        <v>2491</v>
      </c>
      <c r="D922" s="2307" t="s">
        <v>739</v>
      </c>
      <c r="E922" s="3600"/>
      <c r="F922" s="3601"/>
      <c r="G922" s="3602">
        <v>154390</v>
      </c>
      <c r="H922" s="3602"/>
      <c r="I922" s="3602"/>
      <c r="J922" s="3602"/>
      <c r="K922" s="3602"/>
      <c r="L922" s="3602"/>
      <c r="M922" s="3602"/>
      <c r="N922" s="3602"/>
      <c r="O922" s="3602"/>
      <c r="P922" s="3602"/>
      <c r="Q922" s="3602"/>
      <c r="R922" s="3602"/>
    </row>
    <row r="923" spans="1:18" ht="23.25" customHeight="1">
      <c r="A923" s="2050">
        <v>39</v>
      </c>
      <c r="B923" s="2276" t="s">
        <v>3076</v>
      </c>
      <c r="C923" s="2299" t="s">
        <v>2491</v>
      </c>
      <c r="D923" s="2307" t="s">
        <v>739</v>
      </c>
      <c r="E923" s="3600"/>
      <c r="F923" s="3601"/>
      <c r="G923" s="3602">
        <v>220290</v>
      </c>
      <c r="H923" s="3602"/>
      <c r="I923" s="3602"/>
      <c r="J923" s="3602"/>
      <c r="K923" s="3602"/>
      <c r="L923" s="3602"/>
      <c r="M923" s="3602"/>
      <c r="N923" s="3602"/>
      <c r="O923" s="3602"/>
      <c r="P923" s="3602"/>
      <c r="Q923" s="3602"/>
      <c r="R923" s="3602"/>
    </row>
    <row r="924" spans="1:18" ht="23.25" customHeight="1">
      <c r="A924" s="2050">
        <v>40</v>
      </c>
      <c r="B924" s="2276" t="s">
        <v>3077</v>
      </c>
      <c r="C924" s="2299" t="s">
        <v>2491</v>
      </c>
      <c r="D924" s="2307" t="s">
        <v>739</v>
      </c>
      <c r="E924" s="3600"/>
      <c r="F924" s="3601"/>
      <c r="G924" s="3602">
        <v>304650</v>
      </c>
      <c r="H924" s="3602"/>
      <c r="I924" s="3602"/>
      <c r="J924" s="3602"/>
      <c r="K924" s="3602"/>
      <c r="L924" s="3602"/>
      <c r="M924" s="3602"/>
      <c r="N924" s="3602"/>
      <c r="O924" s="3602"/>
      <c r="P924" s="3602"/>
      <c r="Q924" s="3602"/>
      <c r="R924" s="3602"/>
    </row>
    <row r="925" spans="1:18" ht="21" customHeight="1">
      <c r="A925" s="2051" t="s">
        <v>1419</v>
      </c>
      <c r="B925" s="3603" t="s">
        <v>2817</v>
      </c>
      <c r="C925" s="3604"/>
      <c r="D925" s="3604"/>
      <c r="E925" s="3604"/>
      <c r="F925" s="3604"/>
      <c r="G925" s="3604"/>
      <c r="H925" s="3604"/>
      <c r="I925" s="3604"/>
      <c r="J925" s="3604"/>
      <c r="K925" s="3604"/>
      <c r="L925" s="3604"/>
      <c r="M925" s="3604"/>
      <c r="N925" s="3604"/>
      <c r="O925" s="3604"/>
      <c r="P925" s="3604"/>
      <c r="Q925" s="3604"/>
      <c r="R925" s="3604"/>
    </row>
    <row r="926" spans="1:18" ht="54" customHeight="1">
      <c r="A926" s="2051">
        <v>1</v>
      </c>
      <c r="B926" s="3603" t="s">
        <v>2735</v>
      </c>
      <c r="C926" s="3604"/>
      <c r="D926" s="3604"/>
      <c r="E926" s="3604"/>
      <c r="F926" s="3604"/>
      <c r="G926" s="3604"/>
      <c r="H926" s="3604"/>
      <c r="I926" s="3604"/>
      <c r="J926" s="3604"/>
      <c r="K926" s="3604"/>
      <c r="L926" s="3604"/>
      <c r="M926" s="3604"/>
      <c r="N926" s="3604"/>
      <c r="O926" s="3604"/>
      <c r="P926" s="3604"/>
      <c r="Q926" s="3604"/>
      <c r="R926" s="3604"/>
    </row>
    <row r="927" spans="1:18" ht="28.5" customHeight="1">
      <c r="A927" s="2051"/>
      <c r="B927" s="2300"/>
      <c r="C927" s="3611" t="s">
        <v>2736</v>
      </c>
      <c r="D927" s="3611"/>
      <c r="E927" s="3611"/>
      <c r="F927" s="3611"/>
      <c r="G927" s="3611"/>
      <c r="H927" s="3611"/>
      <c r="I927" s="3611"/>
      <c r="J927" s="3611"/>
      <c r="K927" s="3611"/>
      <c r="L927" s="3611"/>
      <c r="M927" s="3611"/>
      <c r="N927" s="3611"/>
      <c r="O927" s="3611"/>
      <c r="P927" s="3611"/>
      <c r="Q927" s="3611"/>
      <c r="R927" s="3611"/>
    </row>
    <row r="928" spans="1:18" s="2030" customFormat="1" ht="174.75" customHeight="1">
      <c r="A928" s="2051" t="s">
        <v>1839</v>
      </c>
      <c r="B928" s="2300" t="s">
        <v>2737</v>
      </c>
      <c r="C928" s="2304"/>
      <c r="D928" s="2184"/>
      <c r="E928" s="2185"/>
      <c r="F928" s="2185"/>
      <c r="G928" s="2185"/>
      <c r="H928" s="2185"/>
      <c r="I928" s="2185"/>
      <c r="J928" s="2185"/>
      <c r="K928" s="2185"/>
      <c r="L928" s="2185"/>
      <c r="M928" s="2185"/>
      <c r="N928" s="2185"/>
      <c r="O928" s="2185"/>
      <c r="P928" s="2185"/>
      <c r="Q928" s="2185"/>
      <c r="R928" s="2185"/>
    </row>
    <row r="929" spans="1:18" s="2193" customFormat="1" ht="43.5" customHeight="1">
      <c r="A929" s="2188"/>
      <c r="B929" s="2189" t="s">
        <v>2738</v>
      </c>
      <c r="C929" s="2190"/>
      <c r="D929" s="2191"/>
      <c r="E929" s="2192"/>
      <c r="F929" s="2192"/>
      <c r="G929" s="2192"/>
      <c r="H929" s="2192"/>
      <c r="I929" s="2192"/>
      <c r="J929" s="2192"/>
      <c r="K929" s="2192"/>
      <c r="L929" s="2192"/>
      <c r="M929" s="2192"/>
      <c r="N929" s="2192"/>
      <c r="O929" s="2192"/>
      <c r="P929" s="2192"/>
      <c r="Q929" s="2192"/>
      <c r="R929" s="2192"/>
    </row>
    <row r="930" spans="1:18" ht="64.5" customHeight="1">
      <c r="A930" s="2051"/>
      <c r="B930" s="2186" t="s">
        <v>2739</v>
      </c>
      <c r="C930" s="2187" t="s">
        <v>2746</v>
      </c>
      <c r="D930" s="3651" t="s">
        <v>2745</v>
      </c>
      <c r="E930" s="2066"/>
      <c r="F930" s="2066"/>
      <c r="G930" s="3602">
        <v>1600000</v>
      </c>
      <c r="H930" s="3602"/>
      <c r="I930" s="3602"/>
      <c r="J930" s="3602"/>
      <c r="K930" s="3602"/>
      <c r="L930" s="3602"/>
      <c r="M930" s="3602"/>
      <c r="N930" s="3602"/>
      <c r="O930" s="3602"/>
      <c r="P930" s="3602"/>
      <c r="Q930" s="3602"/>
      <c r="R930" s="3602"/>
    </row>
    <row r="931" spans="1:18" ht="64.5" customHeight="1">
      <c r="A931" s="2051"/>
      <c r="B931" s="2186" t="s">
        <v>2999</v>
      </c>
      <c r="C931" s="2187" t="s">
        <v>2746</v>
      </c>
      <c r="D931" s="3652"/>
      <c r="E931" s="2066"/>
      <c r="F931" s="2066"/>
      <c r="G931" s="3602">
        <v>1900000</v>
      </c>
      <c r="H931" s="3602"/>
      <c r="I931" s="3602"/>
      <c r="J931" s="3602"/>
      <c r="K931" s="3602"/>
      <c r="L931" s="3602"/>
      <c r="M931" s="3602"/>
      <c r="N931" s="3602"/>
      <c r="O931" s="3602"/>
      <c r="P931" s="3602"/>
      <c r="Q931" s="3602"/>
      <c r="R931" s="3602"/>
    </row>
    <row r="932" spans="1:18" ht="64.5" customHeight="1">
      <c r="A932" s="2051"/>
      <c r="B932" s="2186" t="s">
        <v>2741</v>
      </c>
      <c r="C932" s="2187" t="s">
        <v>2746</v>
      </c>
      <c r="D932" s="3652"/>
      <c r="E932" s="2066"/>
      <c r="F932" s="2066"/>
      <c r="G932" s="3602">
        <v>1800000</v>
      </c>
      <c r="H932" s="3602"/>
      <c r="I932" s="3602"/>
      <c r="J932" s="3602"/>
      <c r="K932" s="3602"/>
      <c r="L932" s="3602"/>
      <c r="M932" s="3602"/>
      <c r="N932" s="3602"/>
      <c r="O932" s="3602"/>
      <c r="P932" s="3602"/>
      <c r="Q932" s="3602"/>
      <c r="R932" s="3602"/>
    </row>
    <row r="933" spans="1:18" ht="64.5" customHeight="1">
      <c r="A933" s="2051"/>
      <c r="B933" s="2186" t="s">
        <v>2742</v>
      </c>
      <c r="C933" s="2187" t="s">
        <v>563</v>
      </c>
      <c r="D933" s="3652"/>
      <c r="E933" s="2066"/>
      <c r="F933" s="2066"/>
      <c r="G933" s="3602">
        <v>460000</v>
      </c>
      <c r="H933" s="3602"/>
      <c r="I933" s="3602"/>
      <c r="J933" s="3602"/>
      <c r="K933" s="3602"/>
      <c r="L933" s="3602"/>
      <c r="M933" s="3602"/>
      <c r="N933" s="3602"/>
      <c r="O933" s="3602"/>
      <c r="P933" s="3602"/>
      <c r="Q933" s="3602"/>
      <c r="R933" s="3602"/>
    </row>
    <row r="934" spans="1:18" ht="64.5" customHeight="1">
      <c r="A934" s="2051"/>
      <c r="B934" s="2186" t="s">
        <v>2743</v>
      </c>
      <c r="C934" s="2187" t="s">
        <v>563</v>
      </c>
      <c r="D934" s="3652"/>
      <c r="E934" s="2066"/>
      <c r="F934" s="2066"/>
      <c r="G934" s="3602">
        <v>360000</v>
      </c>
      <c r="H934" s="3602"/>
      <c r="I934" s="3602"/>
      <c r="J934" s="3602"/>
      <c r="K934" s="3602"/>
      <c r="L934" s="3602"/>
      <c r="M934" s="3602"/>
      <c r="N934" s="3602"/>
      <c r="O934" s="3602"/>
      <c r="P934" s="3602"/>
      <c r="Q934" s="3602"/>
      <c r="R934" s="3602"/>
    </row>
    <row r="935" spans="1:18" ht="64.5" customHeight="1">
      <c r="A935" s="2051"/>
      <c r="B935" s="2186" t="s">
        <v>2744</v>
      </c>
      <c r="C935" s="2187" t="s">
        <v>563</v>
      </c>
      <c r="D935" s="3653"/>
      <c r="E935" s="2066"/>
      <c r="F935" s="2066"/>
      <c r="G935" s="3602">
        <v>700000</v>
      </c>
      <c r="H935" s="3602"/>
      <c r="I935" s="3602"/>
      <c r="J935" s="3602"/>
      <c r="K935" s="3602"/>
      <c r="L935" s="3602"/>
      <c r="M935" s="3602"/>
      <c r="N935" s="3602"/>
      <c r="O935" s="3602"/>
      <c r="P935" s="3602"/>
      <c r="Q935" s="3602"/>
      <c r="R935" s="3602"/>
    </row>
    <row r="936" spans="1:18" s="2193" customFormat="1" ht="43.5" customHeight="1">
      <c r="A936" s="2188"/>
      <c r="B936" s="2189" t="s">
        <v>2747</v>
      </c>
      <c r="C936" s="2190"/>
      <c r="D936" s="2191"/>
      <c r="E936" s="2192"/>
      <c r="F936" s="2192"/>
      <c r="G936" s="2192"/>
      <c r="H936" s="2192"/>
      <c r="I936" s="2192"/>
      <c r="J936" s="2192"/>
      <c r="K936" s="2192"/>
      <c r="L936" s="2192"/>
      <c r="M936" s="2192"/>
      <c r="N936" s="2192"/>
      <c r="O936" s="2192"/>
      <c r="P936" s="2192"/>
      <c r="Q936" s="2192"/>
      <c r="R936" s="2192"/>
    </row>
    <row r="937" spans="1:18" ht="64.5" customHeight="1">
      <c r="A937" s="2051"/>
      <c r="B937" s="2186" t="s">
        <v>2748</v>
      </c>
      <c r="C937" s="2187" t="s">
        <v>2746</v>
      </c>
      <c r="D937" s="3651" t="s">
        <v>2745</v>
      </c>
      <c r="E937" s="2066"/>
      <c r="F937" s="2066"/>
      <c r="G937" s="3602">
        <v>2060000</v>
      </c>
      <c r="H937" s="3602"/>
      <c r="I937" s="3602"/>
      <c r="J937" s="3602"/>
      <c r="K937" s="3602"/>
      <c r="L937" s="3602"/>
      <c r="M937" s="3602"/>
      <c r="N937" s="3602"/>
      <c r="O937" s="3602"/>
      <c r="P937" s="3602"/>
      <c r="Q937" s="3602"/>
      <c r="R937" s="3602"/>
    </row>
    <row r="938" spans="1:18" ht="64.5" customHeight="1">
      <c r="A938" s="2051"/>
      <c r="B938" s="2186" t="s">
        <v>2749</v>
      </c>
      <c r="C938" s="2187" t="s">
        <v>563</v>
      </c>
      <c r="D938" s="3652"/>
      <c r="E938" s="2066"/>
      <c r="F938" s="2066"/>
      <c r="G938" s="3602">
        <v>920000</v>
      </c>
      <c r="H938" s="3602"/>
      <c r="I938" s="3602"/>
      <c r="J938" s="3602"/>
      <c r="K938" s="3602"/>
      <c r="L938" s="3602"/>
      <c r="M938" s="3602"/>
      <c r="N938" s="3602"/>
      <c r="O938" s="3602"/>
      <c r="P938" s="3602"/>
      <c r="Q938" s="3602"/>
      <c r="R938" s="3602"/>
    </row>
    <row r="939" spans="1:18" ht="64.5" customHeight="1">
      <c r="A939" s="2051"/>
      <c r="B939" s="2186" t="s">
        <v>2750</v>
      </c>
      <c r="C939" s="2187" t="s">
        <v>563</v>
      </c>
      <c r="D939" s="3653"/>
      <c r="E939" s="2066"/>
      <c r="F939" s="2066"/>
      <c r="G939" s="3602">
        <v>1150000</v>
      </c>
      <c r="H939" s="3602"/>
      <c r="I939" s="3602"/>
      <c r="J939" s="3602"/>
      <c r="K939" s="3602"/>
      <c r="L939" s="3602"/>
      <c r="M939" s="3602"/>
      <c r="N939" s="3602"/>
      <c r="O939" s="3602"/>
      <c r="P939" s="3602"/>
      <c r="Q939" s="3602"/>
      <c r="R939" s="3602"/>
    </row>
    <row r="940" spans="1:18" s="2193" customFormat="1" ht="43.5" customHeight="1">
      <c r="A940" s="2188"/>
      <c r="B940" s="2189" t="s">
        <v>2751</v>
      </c>
      <c r="C940" s="2190"/>
      <c r="D940" s="2191"/>
      <c r="E940" s="2192"/>
      <c r="F940" s="2192"/>
      <c r="G940" s="2192"/>
      <c r="H940" s="2192"/>
      <c r="I940" s="2192"/>
      <c r="J940" s="2192"/>
      <c r="K940" s="2192"/>
      <c r="L940" s="2192"/>
      <c r="M940" s="2192"/>
      <c r="N940" s="2192"/>
      <c r="O940" s="2192"/>
      <c r="P940" s="2192"/>
      <c r="Q940" s="2192"/>
      <c r="R940" s="2192"/>
    </row>
    <row r="941" spans="1:18" ht="64.5" customHeight="1">
      <c r="A941" s="2051"/>
      <c r="B941" s="2186" t="s">
        <v>2752</v>
      </c>
      <c r="C941" s="2187" t="s">
        <v>2746</v>
      </c>
      <c r="D941" s="3651" t="s">
        <v>2745</v>
      </c>
      <c r="E941" s="2066"/>
      <c r="F941" s="2066"/>
      <c r="G941" s="3602">
        <v>1850000</v>
      </c>
      <c r="H941" s="3602"/>
      <c r="I941" s="3602"/>
      <c r="J941" s="3602"/>
      <c r="K941" s="3602"/>
      <c r="L941" s="3602"/>
      <c r="M941" s="3602"/>
      <c r="N941" s="3602"/>
      <c r="O941" s="3602"/>
      <c r="P941" s="3602"/>
      <c r="Q941" s="3602"/>
      <c r="R941" s="3602"/>
    </row>
    <row r="942" spans="1:18" ht="64.5" customHeight="1">
      <c r="A942" s="2051"/>
      <c r="B942" s="2186" t="s">
        <v>2753</v>
      </c>
      <c r="C942" s="2187" t="s">
        <v>2746</v>
      </c>
      <c r="D942" s="3652"/>
      <c r="E942" s="2066"/>
      <c r="F942" s="2066"/>
      <c r="G942" s="3602">
        <v>1850000</v>
      </c>
      <c r="H942" s="3602"/>
      <c r="I942" s="3602"/>
      <c r="J942" s="3602"/>
      <c r="K942" s="3602"/>
      <c r="L942" s="3602"/>
      <c r="M942" s="3602"/>
      <c r="N942" s="3602"/>
      <c r="O942" s="3602"/>
      <c r="P942" s="3602"/>
      <c r="Q942" s="3602"/>
      <c r="R942" s="3602"/>
    </row>
    <row r="943" spans="1:18" ht="64.5" customHeight="1">
      <c r="A943" s="2051"/>
      <c r="B943" s="2186" t="s">
        <v>2754</v>
      </c>
      <c r="C943" s="2187" t="s">
        <v>563</v>
      </c>
      <c r="D943" s="3652"/>
      <c r="E943" s="2066"/>
      <c r="F943" s="2066"/>
      <c r="G943" s="3602">
        <v>250000</v>
      </c>
      <c r="H943" s="3602"/>
      <c r="I943" s="3602"/>
      <c r="J943" s="3602"/>
      <c r="K943" s="3602"/>
      <c r="L943" s="3602"/>
      <c r="M943" s="3602"/>
      <c r="N943" s="3602"/>
      <c r="O943" s="3602"/>
      <c r="P943" s="3602"/>
      <c r="Q943" s="3602"/>
      <c r="R943" s="3602"/>
    </row>
    <row r="944" spans="1:18" s="2193" customFormat="1" ht="43.5" customHeight="1">
      <c r="A944" s="2188"/>
      <c r="B944" s="2186" t="s">
        <v>2755</v>
      </c>
      <c r="C944" s="2187" t="s">
        <v>563</v>
      </c>
      <c r="D944" s="3653"/>
      <c r="E944" s="2192"/>
      <c r="F944" s="2192"/>
      <c r="G944" s="3602">
        <v>400000</v>
      </c>
      <c r="H944" s="3602"/>
      <c r="I944" s="3602"/>
      <c r="J944" s="3602"/>
      <c r="K944" s="3602"/>
      <c r="L944" s="3602"/>
      <c r="M944" s="3602"/>
      <c r="N944" s="3602"/>
      <c r="O944" s="3602"/>
      <c r="P944" s="3602"/>
      <c r="Q944" s="3602"/>
      <c r="R944" s="3602"/>
    </row>
    <row r="945" spans="1:18" s="2193" customFormat="1" ht="43.5" customHeight="1">
      <c r="A945" s="2188"/>
      <c r="B945" s="2189" t="s">
        <v>2756</v>
      </c>
      <c r="C945" s="2190"/>
      <c r="D945" s="2191"/>
      <c r="E945" s="2192"/>
      <c r="F945" s="2192"/>
      <c r="G945" s="2192"/>
      <c r="H945" s="2192"/>
      <c r="I945" s="2192"/>
      <c r="J945" s="2192"/>
      <c r="K945" s="2192"/>
      <c r="L945" s="2192"/>
      <c r="M945" s="2192"/>
      <c r="N945" s="2192"/>
      <c r="O945" s="2192"/>
      <c r="P945" s="2192"/>
      <c r="Q945" s="2192"/>
      <c r="R945" s="2192"/>
    </row>
    <row r="946" spans="1:18" ht="64.5" customHeight="1">
      <c r="A946" s="2051"/>
      <c r="B946" s="2186" t="s">
        <v>2757</v>
      </c>
      <c r="C946" s="2187" t="s">
        <v>2746</v>
      </c>
      <c r="D946" s="2187" t="s">
        <v>2745</v>
      </c>
      <c r="E946" s="2066"/>
      <c r="F946" s="2066"/>
      <c r="G946" s="3602">
        <v>2350000</v>
      </c>
      <c r="H946" s="3602"/>
      <c r="I946" s="3602"/>
      <c r="J946" s="3602"/>
      <c r="K946" s="3602"/>
      <c r="L946" s="3602"/>
      <c r="M946" s="3602"/>
      <c r="N946" s="3602"/>
      <c r="O946" s="3602"/>
      <c r="P946" s="3602"/>
      <c r="Q946" s="3602"/>
      <c r="R946" s="3602"/>
    </row>
    <row r="947" spans="1:18" s="2030" customFormat="1" ht="174.75" customHeight="1">
      <c r="A947" s="2051" t="s">
        <v>2758</v>
      </c>
      <c r="B947" s="2300" t="s">
        <v>2759</v>
      </c>
      <c r="C947" s="2304"/>
      <c r="D947" s="2184"/>
      <c r="E947" s="2185"/>
      <c r="F947" s="2185"/>
      <c r="G947" s="2185"/>
      <c r="H947" s="2185"/>
      <c r="I947" s="2185"/>
      <c r="J947" s="2185"/>
      <c r="K947" s="2185"/>
      <c r="L947" s="2185"/>
      <c r="M947" s="2185"/>
      <c r="N947" s="2185"/>
      <c r="O947" s="2185"/>
      <c r="P947" s="2185"/>
      <c r="Q947" s="2185"/>
      <c r="R947" s="2185"/>
    </row>
    <row r="948" spans="1:18" s="2193" customFormat="1" ht="43.5" customHeight="1">
      <c r="A948" s="2188"/>
      <c r="B948" s="2189" t="s">
        <v>2760</v>
      </c>
      <c r="C948" s="2190"/>
      <c r="D948" s="2191"/>
      <c r="E948" s="2192"/>
      <c r="F948" s="2192"/>
      <c r="G948" s="2192"/>
      <c r="H948" s="2192"/>
      <c r="I948" s="2192"/>
      <c r="J948" s="2192"/>
      <c r="K948" s="2192"/>
      <c r="L948" s="2192"/>
      <c r="M948" s="2192"/>
      <c r="N948" s="2192"/>
      <c r="O948" s="2192"/>
      <c r="P948" s="2192"/>
      <c r="Q948" s="2192"/>
      <c r="R948" s="2192"/>
    </row>
    <row r="949" spans="1:18" ht="64.5" customHeight="1">
      <c r="A949" s="2051"/>
      <c r="B949" s="2186" t="s">
        <v>2761</v>
      </c>
      <c r="C949" s="2187" t="s">
        <v>2746</v>
      </c>
      <c r="D949" s="3651" t="s">
        <v>2745</v>
      </c>
      <c r="E949" s="2066"/>
      <c r="F949" s="2066"/>
      <c r="G949" s="3602">
        <v>1660000</v>
      </c>
      <c r="H949" s="3602"/>
      <c r="I949" s="3602"/>
      <c r="J949" s="3602"/>
      <c r="K949" s="3602"/>
      <c r="L949" s="3602"/>
      <c r="M949" s="3602"/>
      <c r="N949" s="3602"/>
      <c r="O949" s="3602"/>
      <c r="P949" s="3602"/>
      <c r="Q949" s="3602"/>
      <c r="R949" s="3602"/>
    </row>
    <row r="950" spans="1:18" ht="64.5" customHeight="1">
      <c r="A950" s="2051"/>
      <c r="B950" s="2186" t="s">
        <v>2762</v>
      </c>
      <c r="C950" s="2187" t="s">
        <v>2746</v>
      </c>
      <c r="D950" s="3652"/>
      <c r="E950" s="2066"/>
      <c r="F950" s="2066"/>
      <c r="G950" s="3602">
        <v>2300000</v>
      </c>
      <c r="H950" s="3602"/>
      <c r="I950" s="3602"/>
      <c r="J950" s="3602"/>
      <c r="K950" s="3602"/>
      <c r="L950" s="3602"/>
      <c r="M950" s="3602"/>
      <c r="N950" s="3602"/>
      <c r="O950" s="3602"/>
      <c r="P950" s="3602"/>
      <c r="Q950" s="3602"/>
      <c r="R950" s="3602"/>
    </row>
    <row r="951" spans="1:18" s="2193" customFormat="1" ht="43.5" customHeight="1">
      <c r="A951" s="2188"/>
      <c r="B951" s="2186" t="s">
        <v>2763</v>
      </c>
      <c r="C951" s="2187" t="s">
        <v>563</v>
      </c>
      <c r="D951" s="3652"/>
      <c r="E951" s="2192"/>
      <c r="F951" s="2192"/>
      <c r="G951" s="3602">
        <v>1300000</v>
      </c>
      <c r="H951" s="3602"/>
      <c r="I951" s="3602"/>
      <c r="J951" s="3602"/>
      <c r="K951" s="3602"/>
      <c r="L951" s="3602"/>
      <c r="M951" s="3602"/>
      <c r="N951" s="3602"/>
      <c r="O951" s="3602"/>
      <c r="P951" s="3602"/>
      <c r="Q951" s="3602"/>
      <c r="R951" s="3602"/>
    </row>
    <row r="952" spans="1:18" ht="64.5" customHeight="1">
      <c r="A952" s="2051"/>
      <c r="B952" s="2186" t="s">
        <v>2764</v>
      </c>
      <c r="C952" s="2187" t="s">
        <v>563</v>
      </c>
      <c r="D952" s="3652"/>
      <c r="E952" s="2066"/>
      <c r="F952" s="2066"/>
      <c r="G952" s="3602">
        <v>2100000</v>
      </c>
      <c r="H952" s="3602"/>
      <c r="I952" s="3602"/>
      <c r="J952" s="3602"/>
      <c r="K952" s="3602"/>
      <c r="L952" s="3602"/>
      <c r="M952" s="3602"/>
      <c r="N952" s="3602"/>
      <c r="O952" s="3602"/>
      <c r="P952" s="3602"/>
      <c r="Q952" s="3602"/>
      <c r="R952" s="3602"/>
    </row>
    <row r="953" spans="1:18" ht="64.5" customHeight="1">
      <c r="A953" s="2051"/>
      <c r="B953" s="2186" t="s">
        <v>2765</v>
      </c>
      <c r="C953" s="2187" t="s">
        <v>563</v>
      </c>
      <c r="D953" s="3652"/>
      <c r="E953" s="2066"/>
      <c r="F953" s="2066"/>
      <c r="G953" s="3602">
        <v>5000000</v>
      </c>
      <c r="H953" s="3602"/>
      <c r="I953" s="3602"/>
      <c r="J953" s="3602"/>
      <c r="K953" s="3602"/>
      <c r="L953" s="3602"/>
      <c r="M953" s="3602"/>
      <c r="N953" s="3602"/>
      <c r="O953" s="3602"/>
      <c r="P953" s="3602"/>
      <c r="Q953" s="3602"/>
      <c r="R953" s="3602"/>
    </row>
    <row r="954" spans="1:18" ht="64.5" customHeight="1">
      <c r="A954" s="2051"/>
      <c r="B954" s="2186" t="s">
        <v>2766</v>
      </c>
      <c r="C954" s="2187" t="s">
        <v>2746</v>
      </c>
      <c r="D954" s="3652"/>
      <c r="E954" s="2066"/>
      <c r="F954" s="2066"/>
      <c r="G954" s="3602">
        <v>1950000</v>
      </c>
      <c r="H954" s="3602"/>
      <c r="I954" s="3602"/>
      <c r="J954" s="3602"/>
      <c r="K954" s="3602"/>
      <c r="L954" s="3602"/>
      <c r="M954" s="3602"/>
      <c r="N954" s="3602"/>
      <c r="O954" s="3602"/>
      <c r="P954" s="3602"/>
      <c r="Q954" s="3602"/>
      <c r="R954" s="3602"/>
    </row>
    <row r="955" spans="1:18" ht="64.5" customHeight="1">
      <c r="A955" s="2051"/>
      <c r="B955" s="2186" t="s">
        <v>2767</v>
      </c>
      <c r="C955" s="2187" t="s">
        <v>563</v>
      </c>
      <c r="D955" s="3652"/>
      <c r="E955" s="2066"/>
      <c r="F955" s="2066"/>
      <c r="G955" s="3602">
        <v>390000</v>
      </c>
      <c r="H955" s="3602"/>
      <c r="I955" s="3602"/>
      <c r="J955" s="3602"/>
      <c r="K955" s="3602"/>
      <c r="L955" s="3602"/>
      <c r="M955" s="3602"/>
      <c r="N955" s="3602"/>
      <c r="O955" s="3602"/>
      <c r="P955" s="3602"/>
      <c r="Q955" s="3602"/>
      <c r="R955" s="3602"/>
    </row>
    <row r="956" spans="1:18" ht="64.5" customHeight="1">
      <c r="A956" s="2051"/>
      <c r="B956" s="2186" t="s">
        <v>2768</v>
      </c>
      <c r="C956" s="2187" t="s">
        <v>563</v>
      </c>
      <c r="D956" s="3652"/>
      <c r="E956" s="2066"/>
      <c r="F956" s="2066"/>
      <c r="G956" s="3602">
        <v>730000</v>
      </c>
      <c r="H956" s="3602"/>
      <c r="I956" s="3602"/>
      <c r="J956" s="3602"/>
      <c r="K956" s="3602"/>
      <c r="L956" s="3602"/>
      <c r="M956" s="3602"/>
      <c r="N956" s="3602"/>
      <c r="O956" s="3602"/>
      <c r="P956" s="3602"/>
      <c r="Q956" s="3602"/>
      <c r="R956" s="3602"/>
    </row>
    <row r="957" spans="1:18" ht="64.5" customHeight="1">
      <c r="A957" s="2051"/>
      <c r="B957" s="2186" t="s">
        <v>2769</v>
      </c>
      <c r="C957" s="2187" t="s">
        <v>563</v>
      </c>
      <c r="D957" s="3652"/>
      <c r="E957" s="2066"/>
      <c r="F957" s="2066"/>
      <c r="G957" s="3602">
        <v>1350000</v>
      </c>
      <c r="H957" s="3602"/>
      <c r="I957" s="3602"/>
      <c r="J957" s="3602"/>
      <c r="K957" s="3602"/>
      <c r="L957" s="3602"/>
      <c r="M957" s="3602"/>
      <c r="N957" s="3602"/>
      <c r="O957" s="3602"/>
      <c r="P957" s="3602"/>
      <c r="Q957" s="3602"/>
      <c r="R957" s="3602"/>
    </row>
    <row r="958" spans="1:18" s="2193" customFormat="1" ht="43.5" customHeight="1">
      <c r="A958" s="2188"/>
      <c r="B958" s="2189" t="s">
        <v>2770</v>
      </c>
      <c r="C958" s="2190"/>
      <c r="D958" s="2191"/>
      <c r="E958" s="2192"/>
      <c r="F958" s="2192"/>
      <c r="G958" s="2192"/>
      <c r="H958" s="2192"/>
      <c r="I958" s="2192"/>
      <c r="J958" s="2192"/>
      <c r="K958" s="2192"/>
      <c r="L958" s="2192"/>
      <c r="M958" s="2192"/>
      <c r="N958" s="2192"/>
      <c r="O958" s="2192"/>
      <c r="P958" s="2192"/>
      <c r="Q958" s="2192"/>
      <c r="R958" s="2192"/>
    </row>
    <row r="959" spans="1:18" ht="64.5" customHeight="1">
      <c r="A959" s="2051"/>
      <c r="B959" s="2186" t="s">
        <v>2771</v>
      </c>
      <c r="C959" s="2187" t="s">
        <v>2746</v>
      </c>
      <c r="D959" s="3649" t="s">
        <v>2745</v>
      </c>
      <c r="E959" s="2066"/>
      <c r="F959" s="2066"/>
      <c r="G959" s="3602">
        <v>2000000</v>
      </c>
      <c r="H959" s="3602"/>
      <c r="I959" s="3602"/>
      <c r="J959" s="3602"/>
      <c r="K959" s="3602"/>
      <c r="L959" s="3602"/>
      <c r="M959" s="3602"/>
      <c r="N959" s="3602"/>
      <c r="O959" s="3602"/>
      <c r="P959" s="3602"/>
      <c r="Q959" s="3602"/>
      <c r="R959" s="3602"/>
    </row>
    <row r="960" spans="1:18" ht="64.5" customHeight="1">
      <c r="A960" s="2051"/>
      <c r="B960" s="2186" t="s">
        <v>2772</v>
      </c>
      <c r="C960" s="2187" t="s">
        <v>2746</v>
      </c>
      <c r="D960" s="3650"/>
      <c r="E960" s="2066"/>
      <c r="F960" s="2066"/>
      <c r="G960" s="3602">
        <v>2000000</v>
      </c>
      <c r="H960" s="3602"/>
      <c r="I960" s="3602"/>
      <c r="J960" s="3602"/>
      <c r="K960" s="3602"/>
      <c r="L960" s="3602"/>
      <c r="M960" s="3602"/>
      <c r="N960" s="3602"/>
      <c r="O960" s="3602"/>
      <c r="P960" s="3602"/>
      <c r="Q960" s="3602"/>
      <c r="R960" s="3602"/>
    </row>
    <row r="961" spans="1:18" ht="64.5" customHeight="1">
      <c r="A961" s="2051"/>
      <c r="B961" s="2186" t="s">
        <v>2773</v>
      </c>
      <c r="C961" s="2187" t="s">
        <v>563</v>
      </c>
      <c r="D961" s="3650"/>
      <c r="E961" s="2066"/>
      <c r="F961" s="2066"/>
      <c r="G961" s="3602">
        <v>1900000</v>
      </c>
      <c r="H961" s="3602"/>
      <c r="I961" s="3602"/>
      <c r="J961" s="3602"/>
      <c r="K961" s="3602"/>
      <c r="L961" s="3602"/>
      <c r="M961" s="3602"/>
      <c r="N961" s="3602"/>
      <c r="O961" s="3602"/>
      <c r="P961" s="3602"/>
      <c r="Q961" s="3602"/>
      <c r="R961" s="3602"/>
    </row>
    <row r="962" spans="1:18" ht="64.5" customHeight="1">
      <c r="A962" s="2051"/>
      <c r="B962" s="2186" t="s">
        <v>2774</v>
      </c>
      <c r="C962" s="2187" t="s">
        <v>563</v>
      </c>
      <c r="D962" s="3650"/>
      <c r="E962" s="2066"/>
      <c r="F962" s="2066"/>
      <c r="G962" s="3602">
        <v>1900000</v>
      </c>
      <c r="H962" s="3602"/>
      <c r="I962" s="3602"/>
      <c r="J962" s="3602"/>
      <c r="K962" s="3602"/>
      <c r="L962" s="3602"/>
      <c r="M962" s="3602"/>
      <c r="N962" s="3602"/>
      <c r="O962" s="3602"/>
      <c r="P962" s="3602"/>
      <c r="Q962" s="3602"/>
      <c r="R962" s="3602"/>
    </row>
    <row r="963" spans="1:18" ht="64.5" customHeight="1">
      <c r="A963" s="2051"/>
      <c r="B963" s="2186" t="s">
        <v>2775</v>
      </c>
      <c r="C963" s="2187" t="s">
        <v>2746</v>
      </c>
      <c r="D963" s="3650"/>
      <c r="E963" s="2066"/>
      <c r="F963" s="2066"/>
      <c r="G963" s="3602">
        <v>2000000</v>
      </c>
      <c r="H963" s="3602"/>
      <c r="I963" s="3602"/>
      <c r="J963" s="3602"/>
      <c r="K963" s="3602"/>
      <c r="L963" s="3602"/>
      <c r="M963" s="3602"/>
      <c r="N963" s="3602"/>
      <c r="O963" s="3602"/>
      <c r="P963" s="3602"/>
      <c r="Q963" s="3602"/>
      <c r="R963" s="3602"/>
    </row>
    <row r="964" spans="1:18" ht="64.5" customHeight="1">
      <c r="A964" s="2051"/>
      <c r="B964" s="2186" t="s">
        <v>2776</v>
      </c>
      <c r="C964" s="2187" t="s">
        <v>563</v>
      </c>
      <c r="D964" s="3650"/>
      <c r="E964" s="2066"/>
      <c r="F964" s="2066"/>
      <c r="G964" s="3602">
        <v>1900000</v>
      </c>
      <c r="H964" s="3602"/>
      <c r="I964" s="3602"/>
      <c r="J964" s="3602"/>
      <c r="K964" s="3602"/>
      <c r="L964" s="3602"/>
      <c r="M964" s="3602"/>
      <c r="N964" s="3602"/>
      <c r="O964" s="3602"/>
      <c r="P964" s="3602"/>
      <c r="Q964" s="3602"/>
      <c r="R964" s="3602"/>
    </row>
    <row r="965" spans="1:18" ht="64.5" customHeight="1">
      <c r="A965" s="2051"/>
      <c r="B965" s="2186" t="s">
        <v>2777</v>
      </c>
      <c r="C965" s="2187" t="s">
        <v>563</v>
      </c>
      <c r="D965" s="3650"/>
      <c r="E965" s="2066"/>
      <c r="F965" s="2066"/>
      <c r="G965" s="3602">
        <v>1900000</v>
      </c>
      <c r="H965" s="3602"/>
      <c r="I965" s="3602"/>
      <c r="J965" s="3602"/>
      <c r="K965" s="3602"/>
      <c r="L965" s="3602"/>
      <c r="M965" s="3602"/>
      <c r="N965" s="3602"/>
      <c r="O965" s="3602"/>
      <c r="P965" s="3602"/>
      <c r="Q965" s="3602"/>
      <c r="R965" s="3602"/>
    </row>
    <row r="966" spans="1:18" ht="64.5" customHeight="1">
      <c r="A966" s="2051"/>
      <c r="B966" s="2194" t="s">
        <v>2778</v>
      </c>
      <c r="C966" s="2187"/>
      <c r="E966" s="2066"/>
      <c r="F966" s="2066"/>
      <c r="G966" s="3602"/>
      <c r="H966" s="3602"/>
      <c r="I966" s="3602"/>
      <c r="J966" s="3602"/>
      <c r="K966" s="3602"/>
      <c r="L966" s="3602"/>
      <c r="M966" s="3602"/>
      <c r="N966" s="3602"/>
      <c r="O966" s="3602"/>
      <c r="P966" s="3602"/>
      <c r="Q966" s="3602"/>
      <c r="R966" s="3602"/>
    </row>
    <row r="967" spans="1:18" ht="64.5" customHeight="1">
      <c r="A967" s="2051"/>
      <c r="B967" s="2186" t="s">
        <v>2779</v>
      </c>
      <c r="C967" s="2187" t="s">
        <v>2746</v>
      </c>
      <c r="D967" s="2195" t="s">
        <v>2745</v>
      </c>
      <c r="E967" s="2066"/>
      <c r="F967" s="2066"/>
      <c r="G967" s="3602">
        <v>2800000</v>
      </c>
      <c r="H967" s="3602"/>
      <c r="I967" s="3602"/>
      <c r="J967" s="3602"/>
      <c r="K967" s="3602"/>
      <c r="L967" s="3602"/>
      <c r="M967" s="3602"/>
      <c r="N967" s="3602"/>
      <c r="O967" s="3602"/>
      <c r="P967" s="3602"/>
      <c r="Q967" s="3602"/>
      <c r="R967" s="3602"/>
    </row>
    <row r="968" spans="1:18" s="2030" customFormat="1" ht="134.25" customHeight="1">
      <c r="A968" s="2051" t="s">
        <v>1835</v>
      </c>
      <c r="B968" s="2300" t="s">
        <v>2780</v>
      </c>
      <c r="C968" s="2304"/>
      <c r="D968" s="2184"/>
      <c r="E968" s="2185"/>
      <c r="F968" s="2185"/>
      <c r="G968" s="2185"/>
      <c r="H968" s="2185"/>
      <c r="I968" s="2185"/>
      <c r="J968" s="2185"/>
      <c r="K968" s="2185"/>
      <c r="L968" s="2185"/>
      <c r="M968" s="2185"/>
      <c r="N968" s="2185"/>
      <c r="O968" s="2185"/>
      <c r="P968" s="2185"/>
      <c r="Q968" s="2185"/>
      <c r="R968" s="2185"/>
    </row>
    <row r="969" spans="1:18" ht="64.5" customHeight="1">
      <c r="A969" s="2051"/>
      <c r="B969" s="2186" t="s">
        <v>2781</v>
      </c>
      <c r="C969" s="2187" t="s">
        <v>2746</v>
      </c>
      <c r="D969" s="3649" t="s">
        <v>2745</v>
      </c>
      <c r="E969" s="2066"/>
      <c r="F969" s="2066"/>
      <c r="G969" s="3602">
        <v>1950000</v>
      </c>
      <c r="H969" s="3602"/>
      <c r="I969" s="3602"/>
      <c r="J969" s="3602"/>
      <c r="K969" s="3602"/>
      <c r="L969" s="3602"/>
      <c r="M969" s="3602"/>
      <c r="N969" s="3602"/>
      <c r="O969" s="3602"/>
      <c r="P969" s="3602"/>
      <c r="Q969" s="3602"/>
      <c r="R969" s="3602"/>
    </row>
    <row r="970" spans="1:18" ht="64.5" customHeight="1">
      <c r="A970" s="2051"/>
      <c r="B970" s="2186" t="s">
        <v>2782</v>
      </c>
      <c r="C970" s="2187" t="s">
        <v>2746</v>
      </c>
      <c r="D970" s="3650"/>
      <c r="E970" s="2066"/>
      <c r="F970" s="2066"/>
      <c r="G970" s="3602">
        <v>1900000</v>
      </c>
      <c r="H970" s="3602"/>
      <c r="I970" s="3602"/>
      <c r="J970" s="3602"/>
      <c r="K970" s="3602"/>
      <c r="L970" s="3602"/>
      <c r="M970" s="3602"/>
      <c r="N970" s="3602"/>
      <c r="O970" s="3602"/>
      <c r="P970" s="3602"/>
      <c r="Q970" s="3602"/>
      <c r="R970" s="3602"/>
    </row>
    <row r="971" spans="1:18" ht="64.5" customHeight="1">
      <c r="A971" s="2051"/>
      <c r="B971" s="2186" t="s">
        <v>2783</v>
      </c>
      <c r="C971" s="2187" t="s">
        <v>2746</v>
      </c>
      <c r="D971" s="3650"/>
      <c r="E971" s="2066"/>
      <c r="F971" s="2066"/>
      <c r="G971" s="3602">
        <v>1850000</v>
      </c>
      <c r="H971" s="3602"/>
      <c r="I971" s="3602"/>
      <c r="J971" s="3602"/>
      <c r="K971" s="3602"/>
      <c r="L971" s="3602"/>
      <c r="M971" s="3602"/>
      <c r="N971" s="3602"/>
      <c r="O971" s="3602"/>
      <c r="P971" s="3602"/>
      <c r="Q971" s="3602"/>
      <c r="R971" s="3602"/>
    </row>
    <row r="972" spans="1:18" ht="64.5" customHeight="1">
      <c r="A972" s="2051"/>
      <c r="B972" s="2186" t="s">
        <v>2784</v>
      </c>
      <c r="C972" s="2187" t="s">
        <v>2746</v>
      </c>
      <c r="D972" s="3650"/>
      <c r="E972" s="2066"/>
      <c r="F972" s="2066"/>
      <c r="G972" s="3602">
        <v>1680000</v>
      </c>
      <c r="H972" s="3602"/>
      <c r="I972" s="3602"/>
      <c r="J972" s="3602"/>
      <c r="K972" s="3602"/>
      <c r="L972" s="3602"/>
      <c r="M972" s="3602"/>
      <c r="N972" s="3602"/>
      <c r="O972" s="3602"/>
      <c r="P972" s="3602"/>
      <c r="Q972" s="3602"/>
      <c r="R972" s="3602"/>
    </row>
    <row r="973" spans="1:18" ht="64.5" customHeight="1">
      <c r="A973" s="2051"/>
      <c r="B973" s="2186" t="s">
        <v>2785</v>
      </c>
      <c r="C973" s="2187" t="s">
        <v>563</v>
      </c>
      <c r="D973" s="3650"/>
      <c r="E973" s="2066"/>
      <c r="F973" s="2066"/>
      <c r="G973" s="3602">
        <v>390000</v>
      </c>
      <c r="H973" s="3602"/>
      <c r="I973" s="3602"/>
      <c r="J973" s="3602"/>
      <c r="K973" s="3602"/>
      <c r="L973" s="3602"/>
      <c r="M973" s="3602"/>
      <c r="N973" s="3602"/>
      <c r="O973" s="3602"/>
      <c r="P973" s="3602"/>
      <c r="Q973" s="3602"/>
      <c r="R973" s="3602"/>
    </row>
    <row r="974" spans="1:18" ht="64.5" customHeight="1">
      <c r="A974" s="2051"/>
      <c r="B974" s="2186" t="s">
        <v>2786</v>
      </c>
      <c r="C974" s="2187" t="s">
        <v>563</v>
      </c>
      <c r="D974" s="3650"/>
      <c r="E974" s="2066"/>
      <c r="F974" s="2066"/>
      <c r="G974" s="3602">
        <v>730000</v>
      </c>
      <c r="H974" s="3602"/>
      <c r="I974" s="3602"/>
      <c r="J974" s="3602"/>
      <c r="K974" s="3602"/>
      <c r="L974" s="3602"/>
      <c r="M974" s="3602"/>
      <c r="N974" s="3602"/>
      <c r="O974" s="3602"/>
      <c r="P974" s="3602"/>
      <c r="Q974" s="3602"/>
      <c r="R974" s="3602"/>
    </row>
    <row r="975" spans="1:18" ht="64.5" customHeight="1">
      <c r="A975" s="2051"/>
      <c r="B975" s="2186" t="s">
        <v>2787</v>
      </c>
      <c r="C975" s="2187" t="s">
        <v>563</v>
      </c>
      <c r="D975" s="3650"/>
      <c r="E975" s="2066"/>
      <c r="F975" s="2066"/>
      <c r="G975" s="3602">
        <v>800000</v>
      </c>
      <c r="H975" s="3602"/>
      <c r="I975" s="3602"/>
      <c r="J975" s="3602"/>
      <c r="K975" s="3602"/>
      <c r="L975" s="3602"/>
      <c r="M975" s="3602"/>
      <c r="N975" s="3602"/>
      <c r="O975" s="3602"/>
      <c r="P975" s="3602"/>
      <c r="Q975" s="3602"/>
      <c r="R975" s="3602"/>
    </row>
    <row r="976" spans="1:18" ht="64.5" customHeight="1">
      <c r="A976" s="2051"/>
      <c r="B976" s="2186" t="s">
        <v>2788</v>
      </c>
      <c r="C976" s="2187" t="s">
        <v>563</v>
      </c>
      <c r="D976" s="3650"/>
      <c r="E976" s="2066"/>
      <c r="F976" s="2066"/>
      <c r="G976" s="3602">
        <v>1300000</v>
      </c>
      <c r="H976" s="3602"/>
      <c r="I976" s="3602"/>
      <c r="J976" s="3602"/>
      <c r="K976" s="3602"/>
      <c r="L976" s="3602"/>
      <c r="M976" s="3602"/>
      <c r="N976" s="3602"/>
      <c r="O976" s="3602"/>
      <c r="P976" s="3602"/>
      <c r="Q976" s="3602"/>
      <c r="R976" s="3602"/>
    </row>
    <row r="977" spans="1:18" ht="64.5" customHeight="1">
      <c r="A977" s="2051"/>
      <c r="B977" s="2186" t="s">
        <v>2789</v>
      </c>
      <c r="C977" s="2187" t="s">
        <v>563</v>
      </c>
      <c r="D977" s="3650"/>
      <c r="E977" s="2066"/>
      <c r="F977" s="2066"/>
      <c r="G977" s="3602">
        <v>400000</v>
      </c>
      <c r="H977" s="3602"/>
      <c r="I977" s="3602"/>
      <c r="J977" s="3602"/>
      <c r="K977" s="3602"/>
      <c r="L977" s="3602"/>
      <c r="M977" s="3602"/>
      <c r="N977" s="3602"/>
      <c r="O977" s="3602"/>
      <c r="P977" s="3602"/>
      <c r="Q977" s="3602"/>
      <c r="R977" s="3602"/>
    </row>
    <row r="978" spans="1:18" ht="64.5" customHeight="1">
      <c r="A978" s="2051"/>
      <c r="B978" s="2186" t="s">
        <v>2790</v>
      </c>
      <c r="C978" s="2187" t="s">
        <v>563</v>
      </c>
      <c r="D978" s="3650"/>
      <c r="E978" s="2066"/>
      <c r="F978" s="2066"/>
      <c r="G978" s="3602">
        <v>700000</v>
      </c>
      <c r="H978" s="3602"/>
      <c r="I978" s="3602"/>
      <c r="J978" s="3602"/>
      <c r="K978" s="3602"/>
      <c r="L978" s="3602"/>
      <c r="M978" s="3602"/>
      <c r="N978" s="3602"/>
      <c r="O978" s="3602"/>
      <c r="P978" s="3602"/>
      <c r="Q978" s="3602"/>
      <c r="R978" s="3602"/>
    </row>
    <row r="979" spans="1:18" s="2030" customFormat="1" ht="132" customHeight="1">
      <c r="A979" s="2051" t="s">
        <v>1832</v>
      </c>
      <c r="B979" s="2300" t="s">
        <v>2791</v>
      </c>
      <c r="C979" s="2304"/>
      <c r="D979" s="2184"/>
      <c r="E979" s="2185"/>
      <c r="F979" s="2185"/>
      <c r="G979" s="2185"/>
      <c r="H979" s="2185"/>
      <c r="I979" s="2185"/>
      <c r="J979" s="2185"/>
      <c r="K979" s="2185"/>
      <c r="L979" s="2185"/>
      <c r="M979" s="2185"/>
      <c r="N979" s="2185"/>
      <c r="O979" s="2185"/>
      <c r="P979" s="2185"/>
      <c r="Q979" s="2185"/>
      <c r="R979" s="2185"/>
    </row>
    <row r="980" spans="1:18" ht="83.25" customHeight="1">
      <c r="A980" s="2051"/>
      <c r="B980" s="2186" t="s">
        <v>2792</v>
      </c>
      <c r="C980" s="2187" t="s">
        <v>2746</v>
      </c>
      <c r="D980" s="3649" t="s">
        <v>2745</v>
      </c>
      <c r="E980" s="2066"/>
      <c r="F980" s="2066"/>
      <c r="G980" s="3602">
        <v>2900000</v>
      </c>
      <c r="H980" s="3602"/>
      <c r="I980" s="3602"/>
      <c r="J980" s="3602"/>
      <c r="K980" s="3602"/>
      <c r="L980" s="3602"/>
      <c r="M980" s="3602"/>
      <c r="N980" s="3602"/>
      <c r="O980" s="3602"/>
      <c r="P980" s="3602"/>
      <c r="Q980" s="3602"/>
      <c r="R980" s="3602"/>
    </row>
    <row r="981" spans="1:18" ht="64.5" customHeight="1">
      <c r="A981" s="2051"/>
      <c r="B981" s="2186" t="s">
        <v>2793</v>
      </c>
      <c r="C981" s="2187" t="s">
        <v>563</v>
      </c>
      <c r="D981" s="3650"/>
      <c r="E981" s="2066"/>
      <c r="F981" s="2066"/>
      <c r="G981" s="3602">
        <v>4500000</v>
      </c>
      <c r="H981" s="3602"/>
      <c r="I981" s="3602"/>
      <c r="J981" s="3602"/>
      <c r="K981" s="3602"/>
      <c r="L981" s="3602"/>
      <c r="M981" s="3602"/>
      <c r="N981" s="3602"/>
      <c r="O981" s="3602"/>
      <c r="P981" s="3602"/>
      <c r="Q981" s="3602"/>
      <c r="R981" s="3602"/>
    </row>
    <row r="982" spans="1:18" ht="64.5" customHeight="1">
      <c r="A982" s="2051"/>
      <c r="B982" s="2186" t="s">
        <v>2794</v>
      </c>
      <c r="C982" s="2187" t="s">
        <v>563</v>
      </c>
      <c r="D982" s="3650"/>
      <c r="E982" s="2066"/>
      <c r="F982" s="2066"/>
      <c r="G982" s="3602">
        <v>8000000</v>
      </c>
      <c r="H982" s="3602"/>
      <c r="I982" s="3602"/>
      <c r="J982" s="3602"/>
      <c r="K982" s="3602"/>
      <c r="L982" s="3602"/>
      <c r="M982" s="3602"/>
      <c r="N982" s="3602"/>
      <c r="O982" s="3602"/>
      <c r="P982" s="3602"/>
      <c r="Q982" s="3602"/>
      <c r="R982" s="3602"/>
    </row>
    <row r="983" spans="1:18" s="2030" customFormat="1" ht="142.5" customHeight="1">
      <c r="A983" s="2051" t="s">
        <v>1312</v>
      </c>
      <c r="B983" s="2300" t="s">
        <v>2795</v>
      </c>
      <c r="C983" s="2304"/>
      <c r="D983" s="2184"/>
      <c r="E983" s="2185"/>
      <c r="F983" s="2185"/>
      <c r="G983" s="2185"/>
      <c r="H983" s="2185"/>
      <c r="I983" s="2185"/>
      <c r="J983" s="2185"/>
      <c r="K983" s="2185"/>
      <c r="L983" s="2185"/>
      <c r="M983" s="2185"/>
      <c r="N983" s="2185"/>
      <c r="O983" s="2185"/>
      <c r="P983" s="2185"/>
      <c r="Q983" s="2185"/>
      <c r="R983" s="2185"/>
    </row>
    <row r="984" spans="1:18" ht="64.5" customHeight="1">
      <c r="A984" s="2051"/>
      <c r="B984" s="2186" t="s">
        <v>2796</v>
      </c>
      <c r="C984" s="2187" t="s">
        <v>2746</v>
      </c>
      <c r="D984" s="3649" t="s">
        <v>2745</v>
      </c>
      <c r="E984" s="2066"/>
      <c r="F984" s="2066"/>
      <c r="G984" s="3602">
        <v>2200000</v>
      </c>
      <c r="H984" s="3602"/>
      <c r="I984" s="3602"/>
      <c r="J984" s="3602"/>
      <c r="K984" s="3602"/>
      <c r="L984" s="3602"/>
      <c r="M984" s="3602"/>
      <c r="N984" s="3602"/>
      <c r="O984" s="3602"/>
      <c r="P984" s="3602"/>
      <c r="Q984" s="3602"/>
      <c r="R984" s="3602"/>
    </row>
    <row r="985" spans="1:18" ht="64.5" customHeight="1">
      <c r="A985" s="2051"/>
      <c r="B985" s="2186" t="s">
        <v>2797</v>
      </c>
      <c r="C985" s="2187" t="s">
        <v>563</v>
      </c>
      <c r="D985" s="3650"/>
      <c r="E985" s="2066"/>
      <c r="F985" s="2066"/>
      <c r="G985" s="3602">
        <v>2900000</v>
      </c>
      <c r="H985" s="3602"/>
      <c r="I985" s="3602"/>
      <c r="J985" s="3602"/>
      <c r="K985" s="3602"/>
      <c r="L985" s="3602"/>
      <c r="M985" s="3602"/>
      <c r="N985" s="3602"/>
      <c r="O985" s="3602"/>
      <c r="P985" s="3602"/>
      <c r="Q985" s="3602"/>
      <c r="R985" s="3602"/>
    </row>
    <row r="986" spans="1:18" ht="64.5" customHeight="1">
      <c r="A986" s="2051"/>
      <c r="B986" s="2186" t="s">
        <v>2798</v>
      </c>
      <c r="C986" s="2187" t="s">
        <v>563</v>
      </c>
      <c r="D986" s="3650"/>
      <c r="E986" s="2066"/>
      <c r="F986" s="2066"/>
      <c r="G986" s="3602">
        <v>4500000</v>
      </c>
      <c r="H986" s="3602"/>
      <c r="I986" s="3602"/>
      <c r="J986" s="3602"/>
      <c r="K986" s="3602"/>
      <c r="L986" s="3602"/>
      <c r="M986" s="3602"/>
      <c r="N986" s="3602"/>
      <c r="O986" s="3602"/>
      <c r="P986" s="3602"/>
      <c r="Q986" s="3602"/>
      <c r="R986" s="3602"/>
    </row>
    <row r="987" spans="1:18" s="2030" customFormat="1" ht="142.5" customHeight="1">
      <c r="A987" s="2051" t="s">
        <v>1313</v>
      </c>
      <c r="B987" s="2300" t="s">
        <v>2799</v>
      </c>
      <c r="C987" s="2304"/>
      <c r="D987" s="2184"/>
      <c r="E987" s="2185"/>
      <c r="F987" s="2185"/>
      <c r="G987" s="2185"/>
      <c r="H987" s="2185"/>
      <c r="I987" s="2185"/>
      <c r="J987" s="2185"/>
      <c r="K987" s="2185"/>
      <c r="L987" s="2185"/>
      <c r="M987" s="2185"/>
      <c r="N987" s="2185"/>
      <c r="O987" s="2185"/>
      <c r="P987" s="2185"/>
      <c r="Q987" s="2185"/>
      <c r="R987" s="2185"/>
    </row>
    <row r="988" spans="1:18" ht="29.25" customHeight="1">
      <c r="A988" s="2051"/>
      <c r="B988" s="2186" t="s">
        <v>2800</v>
      </c>
      <c r="C988" s="2187" t="s">
        <v>2746</v>
      </c>
      <c r="D988" s="3649" t="s">
        <v>2745</v>
      </c>
      <c r="E988" s="2066"/>
      <c r="F988" s="2066"/>
      <c r="G988" s="3602">
        <v>2130000</v>
      </c>
      <c r="H988" s="3602"/>
      <c r="I988" s="3602"/>
      <c r="J988" s="3602"/>
      <c r="K988" s="3602"/>
      <c r="L988" s="3602"/>
      <c r="M988" s="3602"/>
      <c r="N988" s="3602"/>
      <c r="O988" s="3602"/>
      <c r="P988" s="3602"/>
      <c r="Q988" s="3602"/>
      <c r="R988" s="3602"/>
    </row>
    <row r="989" spans="1:18" ht="29.25" customHeight="1">
      <c r="A989" s="2051"/>
      <c r="B989" s="2186" t="s">
        <v>2801</v>
      </c>
      <c r="C989" s="2187" t="s">
        <v>2746</v>
      </c>
      <c r="D989" s="3650"/>
      <c r="E989" s="2066"/>
      <c r="F989" s="2066"/>
      <c r="G989" s="3602">
        <v>1980000</v>
      </c>
      <c r="H989" s="3602"/>
      <c r="I989" s="3602"/>
      <c r="J989" s="3602"/>
      <c r="K989" s="3602"/>
      <c r="L989" s="3602"/>
      <c r="M989" s="3602"/>
      <c r="N989" s="3602"/>
      <c r="O989" s="3602"/>
      <c r="P989" s="3602"/>
      <c r="Q989" s="3602"/>
      <c r="R989" s="3602"/>
    </row>
    <row r="990" spans="1:18" ht="29.25" customHeight="1">
      <c r="A990" s="2051"/>
      <c r="B990" s="2186" t="s">
        <v>2802</v>
      </c>
      <c r="C990" s="2187" t="s">
        <v>2746</v>
      </c>
      <c r="D990" s="3650"/>
      <c r="E990" s="2066"/>
      <c r="F990" s="2066"/>
      <c r="G990" s="3602">
        <v>2300000</v>
      </c>
      <c r="H990" s="3602"/>
      <c r="I990" s="3602"/>
      <c r="J990" s="3602"/>
      <c r="K990" s="3602"/>
      <c r="L990" s="3602"/>
      <c r="M990" s="3602"/>
      <c r="N990" s="3602"/>
      <c r="O990" s="3602"/>
      <c r="P990" s="3602"/>
      <c r="Q990" s="3602"/>
      <c r="R990" s="3602"/>
    </row>
    <row r="991" spans="1:18" ht="29.25" customHeight="1">
      <c r="A991" s="2051"/>
      <c r="B991" s="2186" t="s">
        <v>2803</v>
      </c>
      <c r="C991" s="2187" t="s">
        <v>2746</v>
      </c>
      <c r="D991" s="3650"/>
      <c r="E991" s="2066"/>
      <c r="F991" s="2066"/>
      <c r="G991" s="3602">
        <v>2485000</v>
      </c>
      <c r="H991" s="3602"/>
      <c r="I991" s="3602"/>
      <c r="J991" s="3602"/>
      <c r="K991" s="3602"/>
      <c r="L991" s="3602"/>
      <c r="M991" s="3602"/>
      <c r="N991" s="3602"/>
      <c r="O991" s="3602"/>
      <c r="P991" s="3602"/>
      <c r="Q991" s="3602"/>
      <c r="R991" s="3602"/>
    </row>
    <row r="992" spans="1:18" ht="29.25" customHeight="1">
      <c r="A992" s="2051"/>
      <c r="B992" s="2186" t="s">
        <v>2804</v>
      </c>
      <c r="C992" s="2187" t="s">
        <v>2746</v>
      </c>
      <c r="D992" s="3650"/>
      <c r="E992" s="2066"/>
      <c r="F992" s="2066"/>
      <c r="G992" s="3602">
        <v>2880000</v>
      </c>
      <c r="H992" s="3602"/>
      <c r="I992" s="3602"/>
      <c r="J992" s="3602"/>
      <c r="K992" s="3602"/>
      <c r="L992" s="3602"/>
      <c r="M992" s="3602"/>
      <c r="N992" s="3602"/>
      <c r="O992" s="3602"/>
      <c r="P992" s="3602"/>
      <c r="Q992" s="3602"/>
      <c r="R992" s="3602"/>
    </row>
    <row r="993" spans="1:18" ht="29.25" customHeight="1">
      <c r="A993" s="2051"/>
      <c r="B993" s="2186" t="s">
        <v>2805</v>
      </c>
      <c r="C993" s="2187" t="s">
        <v>2746</v>
      </c>
      <c r="D993" s="3650"/>
      <c r="E993" s="2066"/>
      <c r="F993" s="2066"/>
      <c r="G993" s="3602">
        <v>2670000</v>
      </c>
      <c r="H993" s="3602"/>
      <c r="I993" s="3602"/>
      <c r="J993" s="3602"/>
      <c r="K993" s="3602"/>
      <c r="L993" s="3602"/>
      <c r="M993" s="3602"/>
      <c r="N993" s="3602"/>
      <c r="O993" s="3602"/>
      <c r="P993" s="3602"/>
      <c r="Q993" s="3602"/>
      <c r="R993" s="3602"/>
    </row>
    <row r="994" spans="1:18" ht="29.25" customHeight="1">
      <c r="A994" s="2051"/>
      <c r="B994" s="2186" t="s">
        <v>2806</v>
      </c>
      <c r="C994" s="2187" t="s">
        <v>2746</v>
      </c>
      <c r="D994" s="3650"/>
      <c r="E994" s="2066"/>
      <c r="F994" s="2066"/>
      <c r="G994" s="3602">
        <v>2940000</v>
      </c>
      <c r="H994" s="3602"/>
      <c r="I994" s="3602"/>
      <c r="J994" s="3602"/>
      <c r="K994" s="3602"/>
      <c r="L994" s="3602"/>
      <c r="M994" s="3602"/>
      <c r="N994" s="3602"/>
      <c r="O994" s="3602"/>
      <c r="P994" s="3602"/>
      <c r="Q994" s="3602"/>
      <c r="R994" s="3602"/>
    </row>
    <row r="995" spans="1:18" s="2030" customFormat="1" ht="79.5" customHeight="1">
      <c r="A995" s="2051" t="s">
        <v>1379</v>
      </c>
      <c r="B995" s="2300" t="s">
        <v>2807</v>
      </c>
      <c r="C995" s="2304"/>
      <c r="D995" s="2184"/>
      <c r="E995" s="2185"/>
      <c r="F995" s="2185"/>
      <c r="G995" s="2185"/>
      <c r="H995" s="2185"/>
      <c r="I995" s="2185"/>
      <c r="J995" s="2185"/>
      <c r="K995" s="2185"/>
      <c r="L995" s="2185"/>
      <c r="M995" s="2185"/>
      <c r="N995" s="2185"/>
      <c r="O995" s="2185"/>
      <c r="P995" s="2185"/>
      <c r="Q995" s="2185"/>
      <c r="R995" s="2185"/>
    </row>
    <row r="996" spans="1:18" ht="29.25" customHeight="1">
      <c r="A996" s="2051"/>
      <c r="B996" s="2186" t="s">
        <v>2808</v>
      </c>
      <c r="C996" s="2187" t="s">
        <v>2746</v>
      </c>
      <c r="D996" s="2066"/>
      <c r="E996" s="2066"/>
      <c r="F996" s="2066"/>
      <c r="G996" s="3602">
        <v>4885000</v>
      </c>
      <c r="H996" s="3602"/>
      <c r="I996" s="3602"/>
      <c r="J996" s="3602"/>
      <c r="K996" s="3602"/>
      <c r="L996" s="3602"/>
      <c r="M996" s="3602"/>
      <c r="N996" s="3602"/>
      <c r="O996" s="3602"/>
      <c r="P996" s="3602"/>
      <c r="Q996" s="3602"/>
      <c r="R996" s="3602"/>
    </row>
    <row r="997" spans="1:18" ht="29.25" customHeight="1">
      <c r="A997" s="2051"/>
      <c r="B997" s="2186" t="s">
        <v>2809</v>
      </c>
      <c r="C997" s="2187" t="s">
        <v>2746</v>
      </c>
      <c r="D997" s="2066"/>
      <c r="E997" s="2066"/>
      <c r="F997" s="2066"/>
      <c r="G997" s="3602">
        <v>5545000</v>
      </c>
      <c r="H997" s="3602"/>
      <c r="I997" s="3602"/>
      <c r="J997" s="3602"/>
      <c r="K997" s="3602"/>
      <c r="L997" s="3602"/>
      <c r="M997" s="3602"/>
      <c r="N997" s="3602"/>
      <c r="O997" s="3602"/>
      <c r="P997" s="3602"/>
      <c r="Q997" s="3602"/>
      <c r="R997" s="3602"/>
    </row>
    <row r="998" spans="1:18" ht="29.25" customHeight="1">
      <c r="A998" s="2051"/>
      <c r="B998" s="2186" t="s">
        <v>2810</v>
      </c>
      <c r="C998" s="2187" t="s">
        <v>2746</v>
      </c>
      <c r="D998" s="2066"/>
      <c r="E998" s="2066"/>
      <c r="F998" s="2066"/>
      <c r="G998" s="3602">
        <v>8515000</v>
      </c>
      <c r="H998" s="3602"/>
      <c r="I998" s="3602"/>
      <c r="J998" s="3602"/>
      <c r="K998" s="3602"/>
      <c r="L998" s="3602"/>
      <c r="M998" s="3602"/>
      <c r="N998" s="3602"/>
      <c r="O998" s="3602"/>
      <c r="P998" s="3602"/>
      <c r="Q998" s="3602"/>
      <c r="R998" s="3602"/>
    </row>
    <row r="999" spans="1:18" ht="29.25" customHeight="1">
      <c r="A999" s="2051"/>
      <c r="B999" s="2186" t="s">
        <v>2811</v>
      </c>
      <c r="C999" s="2187" t="s">
        <v>2746</v>
      </c>
      <c r="D999" s="2066"/>
      <c r="E999" s="2066"/>
      <c r="F999" s="2066"/>
      <c r="G999" s="3602">
        <v>9285000</v>
      </c>
      <c r="H999" s="3602"/>
      <c r="I999" s="3602"/>
      <c r="J999" s="3602"/>
      <c r="K999" s="3602"/>
      <c r="L999" s="3602"/>
      <c r="M999" s="3602"/>
      <c r="N999" s="3602"/>
      <c r="O999" s="3602"/>
      <c r="P999" s="3602"/>
      <c r="Q999" s="3602"/>
      <c r="R999" s="3602"/>
    </row>
    <row r="1000" spans="1:18" ht="29.25" customHeight="1">
      <c r="A1000" s="2051"/>
      <c r="B1000" s="2186" t="s">
        <v>2812</v>
      </c>
      <c r="C1000" s="2187" t="s">
        <v>2746</v>
      </c>
      <c r="D1000" s="2066"/>
      <c r="E1000" s="2066"/>
      <c r="F1000" s="2066"/>
      <c r="G1000" s="3602">
        <v>3675000</v>
      </c>
      <c r="H1000" s="3602"/>
      <c r="I1000" s="3602"/>
      <c r="J1000" s="3602"/>
      <c r="K1000" s="3602"/>
      <c r="L1000" s="3602"/>
      <c r="M1000" s="3602"/>
      <c r="N1000" s="3602"/>
      <c r="O1000" s="3602"/>
      <c r="P1000" s="3602"/>
      <c r="Q1000" s="3602"/>
      <c r="R1000" s="3602"/>
    </row>
    <row r="1001" spans="1:18" ht="29.25" customHeight="1">
      <c r="A1001" s="2051"/>
      <c r="B1001" s="2186" t="s">
        <v>2813</v>
      </c>
      <c r="C1001" s="2187" t="s">
        <v>2746</v>
      </c>
      <c r="D1001" s="2066"/>
      <c r="E1001" s="2066"/>
      <c r="F1001" s="2066"/>
      <c r="G1001" s="3602">
        <v>4775000</v>
      </c>
      <c r="H1001" s="3602"/>
      <c r="I1001" s="3602"/>
      <c r="J1001" s="3602"/>
      <c r="K1001" s="3602"/>
      <c r="L1001" s="3602"/>
      <c r="M1001" s="3602"/>
      <c r="N1001" s="3602"/>
      <c r="O1001" s="3602"/>
      <c r="P1001" s="3602"/>
      <c r="Q1001" s="3602"/>
      <c r="R1001" s="3602"/>
    </row>
    <row r="1002" spans="1:18" ht="54" customHeight="1">
      <c r="A1002" s="2051">
        <v>2</v>
      </c>
      <c r="B1002" s="3603" t="s">
        <v>2818</v>
      </c>
      <c r="C1002" s="3604"/>
      <c r="D1002" s="3604"/>
      <c r="E1002" s="3604"/>
      <c r="F1002" s="3604"/>
      <c r="G1002" s="3604"/>
      <c r="H1002" s="3604"/>
      <c r="I1002" s="3604"/>
      <c r="J1002" s="3604"/>
      <c r="K1002" s="3604"/>
      <c r="L1002" s="3604"/>
      <c r="M1002" s="3604"/>
      <c r="N1002" s="3604"/>
      <c r="O1002" s="3604"/>
      <c r="P1002" s="3604"/>
      <c r="Q1002" s="3604"/>
      <c r="R1002" s="3604"/>
    </row>
    <row r="1003" spans="1:18" ht="28.5" customHeight="1">
      <c r="A1003" s="2051"/>
      <c r="B1003" s="2300"/>
      <c r="C1003" s="3611" t="s">
        <v>2819</v>
      </c>
      <c r="D1003" s="3611"/>
      <c r="E1003" s="3611"/>
      <c r="F1003" s="3611"/>
      <c r="G1003" s="3611"/>
      <c r="H1003" s="3611"/>
      <c r="I1003" s="3611"/>
      <c r="J1003" s="3611"/>
      <c r="K1003" s="3611"/>
      <c r="L1003" s="3611"/>
      <c r="M1003" s="3611"/>
      <c r="N1003" s="3611"/>
      <c r="O1003" s="3611"/>
      <c r="P1003" s="3611"/>
      <c r="Q1003" s="3611"/>
      <c r="R1003" s="3611"/>
    </row>
    <row r="1004" spans="1:18" s="2030" customFormat="1" ht="51.75" customHeight="1">
      <c r="A1004" s="2051" t="s">
        <v>1623</v>
      </c>
      <c r="B1004" s="3612" t="s">
        <v>3000</v>
      </c>
      <c r="C1004" s="3613"/>
      <c r="D1004" s="3613"/>
      <c r="E1004" s="3613"/>
      <c r="F1004" s="3614"/>
      <c r="G1004" s="2185"/>
      <c r="H1004" s="2185"/>
      <c r="I1004" s="2185"/>
      <c r="J1004" s="2185"/>
      <c r="K1004" s="2185"/>
      <c r="L1004" s="2185"/>
      <c r="M1004" s="2185"/>
      <c r="N1004" s="2185"/>
      <c r="O1004" s="2185"/>
      <c r="P1004" s="2185"/>
      <c r="Q1004" s="2185"/>
      <c r="R1004" s="2185"/>
    </row>
    <row r="1005" spans="1:18" ht="64.5" customHeight="1">
      <c r="A1005" s="2051"/>
      <c r="B1005" s="2197" t="s">
        <v>2820</v>
      </c>
      <c r="C1005" s="2187" t="s">
        <v>2821</v>
      </c>
      <c r="D1005" s="3689" t="s">
        <v>2826</v>
      </c>
      <c r="E1005" s="2066"/>
      <c r="F1005" s="2066"/>
      <c r="G1005" s="3602">
        <v>2847805</v>
      </c>
      <c r="H1005" s="3602"/>
      <c r="I1005" s="3602"/>
      <c r="J1005" s="3602"/>
      <c r="K1005" s="3602"/>
      <c r="L1005" s="3602"/>
      <c r="M1005" s="3602"/>
      <c r="N1005" s="3602"/>
      <c r="O1005" s="3602"/>
      <c r="P1005" s="3602"/>
      <c r="Q1005" s="3602"/>
      <c r="R1005" s="3602"/>
    </row>
    <row r="1006" spans="1:18" ht="104.25" customHeight="1">
      <c r="A1006" s="2051"/>
      <c r="B1006" s="2197" t="s">
        <v>2822</v>
      </c>
      <c r="C1006" s="2187" t="s">
        <v>2821</v>
      </c>
      <c r="D1006" s="3690"/>
      <c r="E1006" s="2066"/>
      <c r="F1006" s="2066"/>
      <c r="G1006" s="3602">
        <v>3570650</v>
      </c>
      <c r="H1006" s="3602"/>
      <c r="I1006" s="3602"/>
      <c r="J1006" s="3602"/>
      <c r="K1006" s="3602"/>
      <c r="L1006" s="3602"/>
      <c r="M1006" s="3602"/>
      <c r="N1006" s="3602"/>
      <c r="O1006" s="3602"/>
      <c r="P1006" s="3602"/>
      <c r="Q1006" s="3602"/>
      <c r="R1006" s="3602"/>
    </row>
    <row r="1007" spans="1:18" ht="104.25" customHeight="1">
      <c r="A1007" s="2051"/>
      <c r="B1007" s="2197" t="s">
        <v>2823</v>
      </c>
      <c r="C1007" s="2187" t="s">
        <v>2821</v>
      </c>
      <c r="D1007" s="3690"/>
      <c r="E1007" s="2066"/>
      <c r="F1007" s="2066"/>
      <c r="G1007" s="3602">
        <v>3565927</v>
      </c>
      <c r="H1007" s="3602"/>
      <c r="I1007" s="3602"/>
      <c r="J1007" s="3602"/>
      <c r="K1007" s="3602"/>
      <c r="L1007" s="3602"/>
      <c r="M1007" s="3602"/>
      <c r="N1007" s="3602"/>
      <c r="O1007" s="3602"/>
      <c r="P1007" s="3602"/>
      <c r="Q1007" s="3602"/>
      <c r="R1007" s="3602"/>
    </row>
    <row r="1008" spans="1:18" ht="104.25" customHeight="1">
      <c r="A1008" s="2051"/>
      <c r="B1008" s="2197" t="s">
        <v>2824</v>
      </c>
      <c r="C1008" s="2187" t="s">
        <v>2821</v>
      </c>
      <c r="D1008" s="3690"/>
      <c r="E1008" s="2066"/>
      <c r="F1008" s="2066"/>
      <c r="G1008" s="3602">
        <v>4190137</v>
      </c>
      <c r="H1008" s="3602"/>
      <c r="I1008" s="3602"/>
      <c r="J1008" s="3602"/>
      <c r="K1008" s="3602"/>
      <c r="L1008" s="3602"/>
      <c r="M1008" s="3602"/>
      <c r="N1008" s="3602"/>
      <c r="O1008" s="3602"/>
      <c r="P1008" s="3602"/>
      <c r="Q1008" s="3602"/>
      <c r="R1008" s="3602"/>
    </row>
    <row r="1009" spans="1:18" ht="104.25" customHeight="1">
      <c r="A1009" s="2051"/>
      <c r="B1009" s="2197" t="s">
        <v>2825</v>
      </c>
      <c r="C1009" s="2187" t="s">
        <v>2821</v>
      </c>
      <c r="D1009" s="3690"/>
      <c r="E1009" s="2066"/>
      <c r="F1009" s="2066"/>
      <c r="G1009" s="3602">
        <v>3946831</v>
      </c>
      <c r="H1009" s="3602"/>
      <c r="I1009" s="3602"/>
      <c r="J1009" s="3602"/>
      <c r="K1009" s="3602"/>
      <c r="L1009" s="3602"/>
      <c r="M1009" s="3602"/>
      <c r="N1009" s="3602"/>
      <c r="O1009" s="3602"/>
      <c r="P1009" s="3602"/>
      <c r="Q1009" s="3602"/>
      <c r="R1009" s="3602"/>
    </row>
    <row r="1010" spans="1:18" s="2030" customFormat="1" ht="51.75" customHeight="1">
      <c r="A1010" s="2051" t="s">
        <v>1624</v>
      </c>
      <c r="B1010" s="3612" t="s">
        <v>3001</v>
      </c>
      <c r="C1010" s="3613"/>
      <c r="D1010" s="3613"/>
      <c r="E1010" s="3613"/>
      <c r="F1010" s="3614"/>
      <c r="G1010" s="2185"/>
      <c r="H1010" s="2185"/>
      <c r="I1010" s="2185"/>
      <c r="J1010" s="2185"/>
      <c r="K1010" s="2185"/>
      <c r="L1010" s="2185"/>
      <c r="M1010" s="2185"/>
      <c r="N1010" s="2185"/>
      <c r="O1010" s="2185"/>
      <c r="P1010" s="2185"/>
      <c r="Q1010" s="2185"/>
      <c r="R1010" s="2185"/>
    </row>
    <row r="1011" spans="1:18" ht="77.25" customHeight="1">
      <c r="A1011" s="2051"/>
      <c r="B1011" s="2197" t="s">
        <v>2827</v>
      </c>
      <c r="C1011" s="2187" t="s">
        <v>2821</v>
      </c>
      <c r="D1011" s="3691" t="s">
        <v>2826</v>
      </c>
      <c r="E1011" s="2066"/>
      <c r="F1011" s="2066"/>
      <c r="G1011" s="3602">
        <v>3620789</v>
      </c>
      <c r="H1011" s="3602"/>
      <c r="I1011" s="3602"/>
      <c r="J1011" s="3602"/>
      <c r="K1011" s="3602"/>
      <c r="L1011" s="3602"/>
      <c r="M1011" s="3602"/>
      <c r="N1011" s="3602"/>
      <c r="O1011" s="3602"/>
      <c r="P1011" s="3602"/>
      <c r="Q1011" s="3602"/>
      <c r="R1011" s="3602"/>
    </row>
    <row r="1012" spans="1:18" s="2193" customFormat="1" ht="128.25" customHeight="1">
      <c r="A1012" s="2188"/>
      <c r="B1012" s="2197" t="s">
        <v>2828</v>
      </c>
      <c r="C1012" s="2187" t="s">
        <v>2821</v>
      </c>
      <c r="D1012" s="3692"/>
      <c r="E1012" s="2066"/>
      <c r="F1012" s="2066"/>
      <c r="G1012" s="3602">
        <v>6174888</v>
      </c>
      <c r="H1012" s="3602"/>
      <c r="I1012" s="3602"/>
      <c r="J1012" s="3602"/>
      <c r="K1012" s="3602"/>
      <c r="L1012" s="3602"/>
      <c r="M1012" s="3602"/>
      <c r="N1012" s="3602"/>
      <c r="O1012" s="3602"/>
      <c r="P1012" s="3602"/>
      <c r="Q1012" s="3602"/>
      <c r="R1012" s="3602"/>
    </row>
    <row r="1013" spans="1:18" ht="99.75" customHeight="1">
      <c r="A1013" s="2051"/>
      <c r="B1013" s="2197" t="s">
        <v>2829</v>
      </c>
      <c r="C1013" s="2187" t="s">
        <v>2821</v>
      </c>
      <c r="D1013" s="3692"/>
      <c r="E1013" s="2066"/>
      <c r="F1013" s="2066"/>
      <c r="G1013" s="3602">
        <v>6144948</v>
      </c>
      <c r="H1013" s="3602"/>
      <c r="I1013" s="3602"/>
      <c r="J1013" s="3602"/>
      <c r="K1013" s="3602"/>
      <c r="L1013" s="3602"/>
      <c r="M1013" s="3602"/>
      <c r="N1013" s="3602"/>
      <c r="O1013" s="3602"/>
      <c r="P1013" s="3602"/>
      <c r="Q1013" s="3602"/>
      <c r="R1013" s="3602"/>
    </row>
    <row r="1014" spans="1:18" ht="98.25" customHeight="1">
      <c r="A1014" s="2051"/>
      <c r="B1014" s="2197" t="s">
        <v>2830</v>
      </c>
      <c r="C1014" s="2187" t="s">
        <v>2821</v>
      </c>
      <c r="D1014" s="3692"/>
      <c r="E1014" s="2066"/>
      <c r="F1014" s="2066"/>
      <c r="G1014" s="3602">
        <v>6241344</v>
      </c>
      <c r="H1014" s="3602"/>
      <c r="I1014" s="3602"/>
      <c r="J1014" s="3602"/>
      <c r="K1014" s="3602"/>
      <c r="L1014" s="3602"/>
      <c r="M1014" s="3602"/>
      <c r="N1014" s="3602"/>
      <c r="O1014" s="3602"/>
      <c r="P1014" s="3602"/>
      <c r="Q1014" s="3602"/>
      <c r="R1014" s="3602"/>
    </row>
    <row r="1015" spans="1:18" ht="97.5" customHeight="1">
      <c r="A1015" s="2051"/>
      <c r="B1015" s="2197" t="s">
        <v>2831</v>
      </c>
      <c r="C1015" s="2187" t="s">
        <v>2821</v>
      </c>
      <c r="D1015" s="3693"/>
      <c r="E1015" s="2066"/>
      <c r="F1015" s="2066"/>
      <c r="G1015" s="3602">
        <v>6590730</v>
      </c>
      <c r="H1015" s="3602"/>
      <c r="I1015" s="3602"/>
      <c r="J1015" s="3602"/>
      <c r="K1015" s="3602"/>
      <c r="L1015" s="3602"/>
      <c r="M1015" s="3602"/>
      <c r="N1015" s="3602"/>
      <c r="O1015" s="3602"/>
      <c r="P1015" s="3602"/>
      <c r="Q1015" s="3602"/>
      <c r="R1015" s="3602"/>
    </row>
    <row r="1016" spans="1:18" s="2030" customFormat="1" ht="51.75" customHeight="1">
      <c r="A1016" s="2051" t="s">
        <v>1625</v>
      </c>
      <c r="B1016" s="3612" t="s">
        <v>3002</v>
      </c>
      <c r="C1016" s="3613"/>
      <c r="D1016" s="3613"/>
      <c r="E1016" s="3613"/>
      <c r="F1016" s="3614"/>
      <c r="G1016" s="2185"/>
      <c r="H1016" s="2185"/>
      <c r="I1016" s="2185"/>
      <c r="J1016" s="2185"/>
      <c r="K1016" s="2185"/>
      <c r="L1016" s="2185"/>
      <c r="M1016" s="2185"/>
      <c r="N1016" s="2185"/>
      <c r="O1016" s="2185"/>
      <c r="P1016" s="2185"/>
      <c r="Q1016" s="2185"/>
      <c r="R1016" s="2185"/>
    </row>
    <row r="1017" spans="1:18" ht="64.5" customHeight="1">
      <c r="A1017" s="2051"/>
      <c r="B1017" s="2197" t="s">
        <v>2832</v>
      </c>
      <c r="C1017" s="2187" t="s">
        <v>2821</v>
      </c>
      <c r="D1017" s="3691" t="s">
        <v>2838</v>
      </c>
      <c r="E1017" s="2066"/>
      <c r="F1017" s="2066"/>
      <c r="G1017" s="3602">
        <v>3799395</v>
      </c>
      <c r="H1017" s="3602"/>
      <c r="I1017" s="3602"/>
      <c r="J1017" s="3602"/>
      <c r="K1017" s="3602"/>
      <c r="L1017" s="3602"/>
      <c r="M1017" s="3602"/>
      <c r="N1017" s="3602"/>
      <c r="O1017" s="3602"/>
      <c r="P1017" s="3602"/>
      <c r="Q1017" s="3602"/>
      <c r="R1017" s="3602"/>
    </row>
    <row r="1018" spans="1:18" ht="106.5" customHeight="1">
      <c r="A1018" s="2051"/>
      <c r="B1018" s="2197" t="s">
        <v>2833</v>
      </c>
      <c r="C1018" s="2187" t="s">
        <v>2821</v>
      </c>
      <c r="D1018" s="3692"/>
      <c r="E1018" s="2066"/>
      <c r="F1018" s="2066"/>
      <c r="G1018" s="3602">
        <v>5299149</v>
      </c>
      <c r="H1018" s="3602"/>
      <c r="I1018" s="3602"/>
      <c r="J1018" s="3602"/>
      <c r="K1018" s="3602"/>
      <c r="L1018" s="3602"/>
      <c r="M1018" s="3602"/>
      <c r="N1018" s="3602"/>
      <c r="O1018" s="3602"/>
      <c r="P1018" s="3602"/>
      <c r="Q1018" s="3602"/>
      <c r="R1018" s="3602"/>
    </row>
    <row r="1019" spans="1:18" ht="89.25" customHeight="1">
      <c r="A1019" s="2051"/>
      <c r="B1019" s="2197" t="s">
        <v>2834</v>
      </c>
      <c r="C1019" s="2187" t="s">
        <v>2821</v>
      </c>
      <c r="D1019" s="3692"/>
      <c r="E1019" s="2066"/>
      <c r="F1019" s="2066"/>
      <c r="G1019" s="3602">
        <v>5248593</v>
      </c>
      <c r="H1019" s="3602"/>
      <c r="I1019" s="3602"/>
      <c r="J1019" s="3602"/>
      <c r="K1019" s="3602"/>
      <c r="L1019" s="3602"/>
      <c r="M1019" s="3602"/>
      <c r="N1019" s="3602"/>
      <c r="O1019" s="3602"/>
      <c r="P1019" s="3602"/>
      <c r="Q1019" s="3602"/>
      <c r="R1019" s="3602"/>
    </row>
    <row r="1020" spans="1:18" s="2193" customFormat="1" ht="100.5" customHeight="1">
      <c r="A1020" s="2188"/>
      <c r="B1020" s="2197" t="s">
        <v>2835</v>
      </c>
      <c r="C1020" s="2187" t="s">
        <v>2821</v>
      </c>
      <c r="D1020" s="3692"/>
      <c r="E1020" s="2192"/>
      <c r="F1020" s="2192"/>
      <c r="G1020" s="3602">
        <v>5770815</v>
      </c>
      <c r="H1020" s="3602"/>
      <c r="I1020" s="3602"/>
      <c r="J1020" s="3602"/>
      <c r="K1020" s="3602"/>
      <c r="L1020" s="3602"/>
      <c r="M1020" s="3602"/>
      <c r="N1020" s="3602"/>
      <c r="O1020" s="3602"/>
      <c r="P1020" s="3602"/>
      <c r="Q1020" s="3602"/>
      <c r="R1020" s="3602"/>
    </row>
    <row r="1021" spans="1:18" s="2193" customFormat="1" ht="119.25" customHeight="1">
      <c r="A1021" s="2188"/>
      <c r="B1021" s="2197" t="s">
        <v>2836</v>
      </c>
      <c r="C1021" s="2187" t="s">
        <v>2821</v>
      </c>
      <c r="D1021" s="3692"/>
      <c r="E1021" s="2192"/>
      <c r="F1021" s="2192"/>
      <c r="G1021" s="3602">
        <v>5875805</v>
      </c>
      <c r="H1021" s="3602"/>
      <c r="I1021" s="3602"/>
      <c r="J1021" s="3602"/>
      <c r="K1021" s="3602"/>
      <c r="L1021" s="3602"/>
      <c r="M1021" s="3602"/>
      <c r="N1021" s="3602"/>
      <c r="O1021" s="3602"/>
      <c r="P1021" s="3602"/>
      <c r="Q1021" s="3602"/>
      <c r="R1021" s="3602"/>
    </row>
    <row r="1022" spans="1:18" ht="104.25" customHeight="1">
      <c r="A1022" s="2051"/>
      <c r="B1022" s="2197" t="s">
        <v>2837</v>
      </c>
      <c r="C1022" s="2187" t="s">
        <v>2821</v>
      </c>
      <c r="D1022" s="3693"/>
      <c r="E1022" s="2066"/>
      <c r="F1022" s="2066"/>
      <c r="G1022" s="3602">
        <v>5832521</v>
      </c>
      <c r="H1022" s="3602"/>
      <c r="I1022" s="3602"/>
      <c r="J1022" s="3602"/>
      <c r="K1022" s="3602"/>
      <c r="L1022" s="3602"/>
      <c r="M1022" s="3602"/>
      <c r="N1022" s="3602"/>
      <c r="O1022" s="3602"/>
      <c r="P1022" s="3602"/>
      <c r="Q1022" s="3602"/>
      <c r="R1022" s="3602"/>
    </row>
    <row r="1023" spans="1:18" s="1534" customFormat="1" ht="54" customHeight="1">
      <c r="A1023" s="2327">
        <v>3</v>
      </c>
      <c r="B1023" s="3710" t="s">
        <v>3091</v>
      </c>
      <c r="C1023" s="3711"/>
      <c r="D1023" s="3711"/>
      <c r="E1023" s="3711"/>
      <c r="F1023" s="3711"/>
      <c r="G1023" s="3711"/>
      <c r="H1023" s="3711"/>
      <c r="I1023" s="3711"/>
      <c r="J1023" s="3711"/>
      <c r="K1023" s="3711"/>
      <c r="L1023" s="3711"/>
      <c r="M1023" s="3711"/>
      <c r="N1023" s="3711"/>
      <c r="O1023" s="3711"/>
      <c r="P1023" s="3711"/>
      <c r="Q1023" s="3711"/>
      <c r="R1023" s="3711"/>
    </row>
    <row r="1024" spans="1:18" ht="28.5" customHeight="1">
      <c r="A1024" s="2051"/>
      <c r="B1024" s="2315"/>
      <c r="C1024" s="3611" t="s">
        <v>3092</v>
      </c>
      <c r="D1024" s="3611"/>
      <c r="E1024" s="3611"/>
      <c r="F1024" s="3611"/>
      <c r="G1024" s="3611"/>
      <c r="H1024" s="3611"/>
      <c r="I1024" s="3611"/>
      <c r="J1024" s="3611"/>
      <c r="K1024" s="3611"/>
      <c r="L1024" s="3611"/>
      <c r="M1024" s="3611"/>
      <c r="N1024" s="3611"/>
      <c r="O1024" s="3611"/>
      <c r="P1024" s="3611"/>
      <c r="Q1024" s="3611"/>
      <c r="R1024" s="3611"/>
    </row>
    <row r="1025" spans="1:18" ht="75.75" customHeight="1">
      <c r="A1025" s="2051"/>
      <c r="B1025" s="2197" t="s">
        <v>3093</v>
      </c>
      <c r="C1025" s="2187" t="s">
        <v>2821</v>
      </c>
      <c r="D1025" s="3689" t="s">
        <v>3111</v>
      </c>
      <c r="E1025" s="2066"/>
      <c r="F1025" s="2066"/>
      <c r="G1025" s="3602">
        <v>2815000</v>
      </c>
      <c r="H1025" s="3602"/>
      <c r="I1025" s="3602"/>
      <c r="J1025" s="3602"/>
      <c r="K1025" s="3602"/>
      <c r="L1025" s="3602"/>
      <c r="M1025" s="3602"/>
      <c r="N1025" s="3602"/>
      <c r="O1025" s="3602"/>
      <c r="P1025" s="3602"/>
      <c r="Q1025" s="3602"/>
      <c r="R1025" s="3602"/>
    </row>
    <row r="1026" spans="1:18" ht="76.5" customHeight="1">
      <c r="A1026" s="2051"/>
      <c r="B1026" s="2197" t="s">
        <v>3094</v>
      </c>
      <c r="C1026" s="2187" t="s">
        <v>2821</v>
      </c>
      <c r="D1026" s="3690"/>
      <c r="E1026" s="2066"/>
      <c r="F1026" s="2066"/>
      <c r="G1026" s="3602">
        <v>2570000</v>
      </c>
      <c r="H1026" s="3602"/>
      <c r="I1026" s="3602"/>
      <c r="J1026" s="3602"/>
      <c r="K1026" s="3602"/>
      <c r="L1026" s="3602"/>
      <c r="M1026" s="3602"/>
      <c r="N1026" s="3602"/>
      <c r="O1026" s="3602"/>
      <c r="P1026" s="3602"/>
      <c r="Q1026" s="3602"/>
      <c r="R1026" s="3602"/>
    </row>
    <row r="1027" spans="1:18" ht="104.25" customHeight="1">
      <c r="A1027" s="2051"/>
      <c r="B1027" s="2197" t="s">
        <v>3095</v>
      </c>
      <c r="C1027" s="2187" t="s">
        <v>2821</v>
      </c>
      <c r="D1027" s="3690"/>
      <c r="E1027" s="2066"/>
      <c r="F1027" s="2066"/>
      <c r="G1027" s="3602">
        <v>2230000</v>
      </c>
      <c r="H1027" s="3602"/>
      <c r="I1027" s="3602"/>
      <c r="J1027" s="3602"/>
      <c r="K1027" s="3602"/>
      <c r="L1027" s="3602"/>
      <c r="M1027" s="3602"/>
      <c r="N1027" s="3602"/>
      <c r="O1027" s="3602"/>
      <c r="P1027" s="3602"/>
      <c r="Q1027" s="3602"/>
      <c r="R1027" s="3602"/>
    </row>
    <row r="1028" spans="1:18" ht="104.25" customHeight="1">
      <c r="A1028" s="2051"/>
      <c r="B1028" s="2197" t="s">
        <v>3096</v>
      </c>
      <c r="C1028" s="2187" t="s">
        <v>2821</v>
      </c>
      <c r="D1028" s="3690"/>
      <c r="E1028" s="2066"/>
      <c r="F1028" s="2066"/>
      <c r="G1028" s="3602">
        <v>2815000</v>
      </c>
      <c r="H1028" s="3602"/>
      <c r="I1028" s="3602"/>
      <c r="J1028" s="3602"/>
      <c r="K1028" s="3602"/>
      <c r="L1028" s="3602"/>
      <c r="M1028" s="3602"/>
      <c r="N1028" s="3602"/>
      <c r="O1028" s="3602"/>
      <c r="P1028" s="3602"/>
      <c r="Q1028" s="3602"/>
      <c r="R1028" s="3602"/>
    </row>
    <row r="1029" spans="1:18" ht="104.25" customHeight="1">
      <c r="A1029" s="2051"/>
      <c r="B1029" s="2197" t="s">
        <v>3097</v>
      </c>
      <c r="C1029" s="2187" t="s">
        <v>2821</v>
      </c>
      <c r="D1029" s="3690"/>
      <c r="E1029" s="2066"/>
      <c r="F1029" s="2066"/>
      <c r="G1029" s="3602">
        <v>2570000</v>
      </c>
      <c r="H1029" s="3602"/>
      <c r="I1029" s="3602"/>
      <c r="J1029" s="3602"/>
      <c r="K1029" s="3602"/>
      <c r="L1029" s="3602"/>
      <c r="M1029" s="3602"/>
      <c r="N1029" s="3602"/>
      <c r="O1029" s="3602"/>
      <c r="P1029" s="3602"/>
      <c r="Q1029" s="3602"/>
      <c r="R1029" s="3602"/>
    </row>
    <row r="1030" spans="1:18" ht="104.25" customHeight="1">
      <c r="A1030" s="2051"/>
      <c r="B1030" s="2197" t="s">
        <v>3098</v>
      </c>
      <c r="C1030" s="2187" t="s">
        <v>2821</v>
      </c>
      <c r="D1030" s="3690"/>
      <c r="E1030" s="2066"/>
      <c r="F1030" s="2066"/>
      <c r="G1030" s="3602">
        <v>2150000</v>
      </c>
      <c r="H1030" s="3602"/>
      <c r="I1030" s="3602"/>
      <c r="J1030" s="3602"/>
      <c r="K1030" s="3602"/>
      <c r="L1030" s="3602"/>
      <c r="M1030" s="3602"/>
      <c r="N1030" s="3602"/>
      <c r="O1030" s="3602"/>
      <c r="P1030" s="3602"/>
      <c r="Q1030" s="3602"/>
      <c r="R1030" s="3602"/>
    </row>
    <row r="1031" spans="1:18" ht="104.25" customHeight="1">
      <c r="A1031" s="2051"/>
      <c r="B1031" s="2197" t="s">
        <v>3099</v>
      </c>
      <c r="C1031" s="2187" t="s">
        <v>2821</v>
      </c>
      <c r="D1031" s="3690"/>
      <c r="E1031" s="2066"/>
      <c r="F1031" s="2066"/>
      <c r="G1031" s="3602">
        <v>2700000</v>
      </c>
      <c r="H1031" s="3602"/>
      <c r="I1031" s="3602"/>
      <c r="J1031" s="3602"/>
      <c r="K1031" s="3602"/>
      <c r="L1031" s="3602"/>
      <c r="M1031" s="3602"/>
      <c r="N1031" s="3602"/>
      <c r="O1031" s="3602"/>
      <c r="P1031" s="3602"/>
      <c r="Q1031" s="3602"/>
      <c r="R1031" s="3602"/>
    </row>
    <row r="1032" spans="1:18" ht="77.25" customHeight="1">
      <c r="A1032" s="2051"/>
      <c r="B1032" s="2197" t="s">
        <v>3100</v>
      </c>
      <c r="C1032" s="2187" t="s">
        <v>2821</v>
      </c>
      <c r="D1032" s="3690"/>
      <c r="E1032" s="2066"/>
      <c r="F1032" s="2066"/>
      <c r="G1032" s="3602">
        <v>2470000</v>
      </c>
      <c r="H1032" s="3602"/>
      <c r="I1032" s="3602"/>
      <c r="J1032" s="3602"/>
      <c r="K1032" s="3602"/>
      <c r="L1032" s="3602"/>
      <c r="M1032" s="3602"/>
      <c r="N1032" s="3602"/>
      <c r="O1032" s="3602"/>
      <c r="P1032" s="3602"/>
      <c r="Q1032" s="3602"/>
      <c r="R1032" s="3602"/>
    </row>
    <row r="1033" spans="1:18" s="2193" customFormat="1" ht="128.25" customHeight="1">
      <c r="A1033" s="2051"/>
      <c r="B1033" s="2197" t="s">
        <v>3101</v>
      </c>
      <c r="C1033" s="2187" t="s">
        <v>2821</v>
      </c>
      <c r="D1033" s="3690"/>
      <c r="E1033" s="2066"/>
      <c r="F1033" s="2066"/>
      <c r="G1033" s="3602">
        <v>2180000</v>
      </c>
      <c r="H1033" s="3602"/>
      <c r="I1033" s="3602"/>
      <c r="J1033" s="3602"/>
      <c r="K1033" s="3602"/>
      <c r="L1033" s="3602"/>
      <c r="M1033" s="3602"/>
      <c r="N1033" s="3602"/>
      <c r="O1033" s="3602"/>
      <c r="P1033" s="3602"/>
      <c r="Q1033" s="3602"/>
      <c r="R1033" s="3602"/>
    </row>
    <row r="1034" spans="1:18" ht="99.75" customHeight="1">
      <c r="A1034" s="2051"/>
      <c r="B1034" s="2197" t="s">
        <v>3102</v>
      </c>
      <c r="C1034" s="2187" t="s">
        <v>2821</v>
      </c>
      <c r="D1034" s="3690"/>
      <c r="E1034" s="2066"/>
      <c r="F1034" s="2066"/>
      <c r="G1034" s="3602">
        <v>1900000</v>
      </c>
      <c r="H1034" s="3602"/>
      <c r="I1034" s="3602"/>
      <c r="J1034" s="3602"/>
      <c r="K1034" s="3602"/>
      <c r="L1034" s="3602"/>
      <c r="M1034" s="3602"/>
      <c r="N1034" s="3602"/>
      <c r="O1034" s="3602"/>
      <c r="P1034" s="3602"/>
      <c r="Q1034" s="3602"/>
      <c r="R1034" s="3602"/>
    </row>
    <row r="1035" spans="1:18" ht="98.25" customHeight="1">
      <c r="A1035" s="2051"/>
      <c r="B1035" s="2197" t="s">
        <v>3103</v>
      </c>
      <c r="C1035" s="2187" t="s">
        <v>2821</v>
      </c>
      <c r="D1035" s="3690"/>
      <c r="E1035" s="2066"/>
      <c r="F1035" s="2066"/>
      <c r="G1035" s="3602">
        <v>1800000</v>
      </c>
      <c r="H1035" s="3602"/>
      <c r="I1035" s="3602"/>
      <c r="J1035" s="3602"/>
      <c r="K1035" s="3602"/>
      <c r="L1035" s="3602"/>
      <c r="M1035" s="3602"/>
      <c r="N1035" s="3602"/>
      <c r="O1035" s="3602"/>
      <c r="P1035" s="3602"/>
      <c r="Q1035" s="3602"/>
      <c r="R1035" s="3602"/>
    </row>
    <row r="1036" spans="1:18" ht="97.5" customHeight="1">
      <c r="A1036" s="2051"/>
      <c r="B1036" s="2197" t="s">
        <v>3104</v>
      </c>
      <c r="C1036" s="2187" t="s">
        <v>2821</v>
      </c>
      <c r="D1036" s="3690"/>
      <c r="E1036" s="2066"/>
      <c r="F1036" s="2066"/>
      <c r="G1036" s="3602">
        <v>1800000</v>
      </c>
      <c r="H1036" s="3602"/>
      <c r="I1036" s="3602"/>
      <c r="J1036" s="3602"/>
      <c r="K1036" s="3602"/>
      <c r="L1036" s="3602"/>
      <c r="M1036" s="3602"/>
      <c r="N1036" s="3602"/>
      <c r="O1036" s="3602"/>
      <c r="P1036" s="3602"/>
      <c r="Q1036" s="3602"/>
      <c r="R1036" s="3602"/>
    </row>
    <row r="1037" spans="1:18" ht="64.5" customHeight="1">
      <c r="A1037" s="2051"/>
      <c r="B1037" s="2197" t="s">
        <v>3105</v>
      </c>
      <c r="C1037" s="2187" t="s">
        <v>2821</v>
      </c>
      <c r="D1037" s="3690"/>
      <c r="E1037" s="2066"/>
      <c r="F1037" s="2066"/>
      <c r="G1037" s="3602">
        <v>1500000</v>
      </c>
      <c r="H1037" s="3602"/>
      <c r="I1037" s="3602"/>
      <c r="J1037" s="3602"/>
      <c r="K1037" s="3602"/>
      <c r="L1037" s="3602"/>
      <c r="M1037" s="3602"/>
      <c r="N1037" s="3602"/>
      <c r="O1037" s="3602"/>
      <c r="P1037" s="3602"/>
      <c r="Q1037" s="3602"/>
      <c r="R1037" s="3602"/>
    </row>
    <row r="1038" spans="1:18" ht="106.5" customHeight="1">
      <c r="A1038" s="2051"/>
      <c r="B1038" s="2197" t="s">
        <v>3106</v>
      </c>
      <c r="C1038" s="2187" t="s">
        <v>2821</v>
      </c>
      <c r="D1038" s="3690"/>
      <c r="E1038" s="2066"/>
      <c r="F1038" s="2066"/>
      <c r="G1038" s="3602">
        <v>2750000</v>
      </c>
      <c r="H1038" s="3602"/>
      <c r="I1038" s="3602"/>
      <c r="J1038" s="3602"/>
      <c r="K1038" s="3602"/>
      <c r="L1038" s="3602"/>
      <c r="M1038" s="3602"/>
      <c r="N1038" s="3602"/>
      <c r="O1038" s="3602"/>
      <c r="P1038" s="3602"/>
      <c r="Q1038" s="3602"/>
      <c r="R1038" s="3602"/>
    </row>
    <row r="1039" spans="1:18" ht="89.25" customHeight="1">
      <c r="A1039" s="2051"/>
      <c r="B1039" s="2197" t="s">
        <v>3107</v>
      </c>
      <c r="C1039" s="2187" t="s">
        <v>2821</v>
      </c>
      <c r="D1039" s="3690"/>
      <c r="E1039" s="2066"/>
      <c r="F1039" s="2066"/>
      <c r="G1039" s="3602">
        <v>2300000</v>
      </c>
      <c r="H1039" s="3602"/>
      <c r="I1039" s="3602"/>
      <c r="J1039" s="3602"/>
      <c r="K1039" s="3602"/>
      <c r="L1039" s="3602"/>
      <c r="M1039" s="3602"/>
      <c r="N1039" s="3602"/>
      <c r="O1039" s="3602"/>
      <c r="P1039" s="3602"/>
      <c r="Q1039" s="3602"/>
      <c r="R1039" s="3602"/>
    </row>
    <row r="1040" spans="1:18" s="2193" customFormat="1" ht="100.5" customHeight="1">
      <c r="A1040" s="2051"/>
      <c r="B1040" s="2197" t="s">
        <v>3108</v>
      </c>
      <c r="C1040" s="2187" t="s">
        <v>2821</v>
      </c>
      <c r="D1040" s="3690"/>
      <c r="E1040" s="2192"/>
      <c r="F1040" s="2192"/>
      <c r="G1040" s="3602">
        <v>2900000</v>
      </c>
      <c r="H1040" s="3602"/>
      <c r="I1040" s="3602"/>
      <c r="J1040" s="3602"/>
      <c r="K1040" s="3602"/>
      <c r="L1040" s="3602"/>
      <c r="M1040" s="3602"/>
      <c r="N1040" s="3602"/>
      <c r="O1040" s="3602"/>
      <c r="P1040" s="3602"/>
      <c r="Q1040" s="3602"/>
      <c r="R1040" s="3602"/>
    </row>
    <row r="1041" spans="1:18" s="2193" customFormat="1" ht="119.25" customHeight="1">
      <c r="A1041" s="2051"/>
      <c r="B1041" s="2197" t="s">
        <v>3109</v>
      </c>
      <c r="C1041" s="2187" t="s">
        <v>2821</v>
      </c>
      <c r="D1041" s="3690"/>
      <c r="E1041" s="2192"/>
      <c r="F1041" s="2192"/>
      <c r="G1041" s="3602">
        <v>3000000</v>
      </c>
      <c r="H1041" s="3602"/>
      <c r="I1041" s="3602"/>
      <c r="J1041" s="3602"/>
      <c r="K1041" s="3602"/>
      <c r="L1041" s="3602"/>
      <c r="M1041" s="3602"/>
      <c r="N1041" s="3602"/>
      <c r="O1041" s="3602"/>
      <c r="P1041" s="3602"/>
      <c r="Q1041" s="3602"/>
      <c r="R1041" s="3602"/>
    </row>
    <row r="1042" spans="1:18" ht="104.25" customHeight="1">
      <c r="A1042" s="2051"/>
      <c r="B1042" s="2197" t="s">
        <v>3110</v>
      </c>
      <c r="C1042" s="2187" t="s">
        <v>2821</v>
      </c>
      <c r="D1042" s="3712"/>
      <c r="E1042" s="2066"/>
      <c r="F1042" s="2066"/>
      <c r="G1042" s="3602">
        <v>3350000</v>
      </c>
      <c r="H1042" s="3602"/>
      <c r="I1042" s="3602"/>
      <c r="J1042" s="3602"/>
      <c r="K1042" s="3602"/>
      <c r="L1042" s="3602"/>
      <c r="M1042" s="3602"/>
      <c r="N1042" s="3602"/>
      <c r="O1042" s="3602"/>
      <c r="P1042" s="3602"/>
      <c r="Q1042" s="3602"/>
      <c r="R1042" s="3602"/>
    </row>
    <row r="1043" spans="1:18" s="1534" customFormat="1" ht="54" customHeight="1">
      <c r="A1043" s="2327">
        <v>4</v>
      </c>
      <c r="B1043" s="3710" t="s">
        <v>3114</v>
      </c>
      <c r="C1043" s="3711"/>
      <c r="D1043" s="3711"/>
      <c r="E1043" s="3711"/>
      <c r="F1043" s="3711"/>
      <c r="G1043" s="3711"/>
      <c r="H1043" s="3711"/>
      <c r="I1043" s="3711"/>
      <c r="J1043" s="3711"/>
      <c r="K1043" s="3711"/>
      <c r="L1043" s="3711"/>
      <c r="M1043" s="3711"/>
      <c r="N1043" s="3711"/>
      <c r="O1043" s="3711"/>
      <c r="P1043" s="3711"/>
      <c r="Q1043" s="3711"/>
      <c r="R1043" s="3711"/>
    </row>
    <row r="1044" spans="1:18" ht="28.5" customHeight="1">
      <c r="A1044" s="2051"/>
      <c r="B1044" s="2328"/>
      <c r="C1044" s="3611" t="s">
        <v>3115</v>
      </c>
      <c r="D1044" s="3611"/>
      <c r="E1044" s="3611"/>
      <c r="F1044" s="3611"/>
      <c r="G1044" s="3611"/>
      <c r="H1044" s="3611"/>
      <c r="I1044" s="3611"/>
      <c r="J1044" s="3611"/>
      <c r="K1044" s="3611"/>
      <c r="L1044" s="3611"/>
      <c r="M1044" s="3611"/>
      <c r="N1044" s="3611"/>
      <c r="O1044" s="3611"/>
      <c r="P1044" s="3611"/>
      <c r="Q1044" s="3611"/>
      <c r="R1044" s="3611"/>
    </row>
    <row r="1045" spans="1:18" ht="28.5" customHeight="1">
      <c r="A1045" s="2051" t="s">
        <v>1623</v>
      </c>
      <c r="B1045" s="3606" t="s">
        <v>3116</v>
      </c>
      <c r="C1045" s="3607"/>
      <c r="D1045" s="3608"/>
      <c r="E1045" s="2329"/>
      <c r="F1045" s="2329"/>
      <c r="G1045" s="2329"/>
      <c r="H1045" s="2329"/>
      <c r="I1045" s="2329"/>
      <c r="J1045" s="2329"/>
      <c r="K1045" s="2329"/>
      <c r="L1045" s="2329"/>
      <c r="M1045" s="2329"/>
      <c r="N1045" s="2329"/>
      <c r="O1045" s="2329"/>
      <c r="P1045" s="2329"/>
      <c r="Q1045" s="2329"/>
      <c r="R1045" s="2329"/>
    </row>
    <row r="1046" spans="1:18" ht="28.5" customHeight="1">
      <c r="A1046" s="2051" t="s">
        <v>1839</v>
      </c>
      <c r="B1046" s="3612" t="s">
        <v>3117</v>
      </c>
      <c r="C1046" s="3613"/>
      <c r="D1046" s="3613"/>
      <c r="E1046" s="3613"/>
      <c r="F1046" s="3613"/>
      <c r="G1046" s="3613"/>
      <c r="H1046" s="3613"/>
      <c r="I1046" s="3613"/>
      <c r="J1046" s="3613"/>
      <c r="K1046" s="3613"/>
      <c r="L1046" s="3613"/>
      <c r="M1046" s="3613"/>
      <c r="N1046" s="3613"/>
      <c r="O1046" s="3613"/>
      <c r="P1046" s="3613"/>
      <c r="Q1046" s="3613"/>
      <c r="R1046" s="3614"/>
    </row>
    <row r="1047" spans="1:18" ht="49.5" customHeight="1">
      <c r="A1047" s="2051"/>
      <c r="B1047" s="2197" t="s">
        <v>3118</v>
      </c>
      <c r="C1047" s="2187" t="s">
        <v>543</v>
      </c>
      <c r="D1047" s="3694" t="s">
        <v>3121</v>
      </c>
      <c r="E1047" s="2066"/>
      <c r="F1047" s="2066"/>
      <c r="G1047" s="2026">
        <v>98000</v>
      </c>
      <c r="H1047" s="2026"/>
      <c r="I1047" s="2026"/>
      <c r="J1047" s="2026"/>
      <c r="K1047" s="2026"/>
      <c r="L1047" s="2026"/>
      <c r="M1047" s="2026"/>
      <c r="N1047" s="2026"/>
      <c r="O1047" s="2026"/>
      <c r="P1047" s="2026"/>
      <c r="Q1047" s="2026"/>
      <c r="R1047" s="2026"/>
    </row>
    <row r="1048" spans="1:18" ht="37.5" customHeight="1">
      <c r="A1048" s="2051"/>
      <c r="B1048" s="2197" t="s">
        <v>3120</v>
      </c>
      <c r="C1048" s="2187" t="s">
        <v>543</v>
      </c>
      <c r="D1048" s="3694"/>
      <c r="E1048" s="2066"/>
      <c r="F1048" s="2066"/>
      <c r="G1048" s="2026">
        <v>118000</v>
      </c>
      <c r="H1048" s="2026"/>
      <c r="I1048" s="2026"/>
      <c r="J1048" s="2026"/>
      <c r="K1048" s="2026"/>
      <c r="L1048" s="2026"/>
      <c r="M1048" s="2026"/>
      <c r="N1048" s="2026"/>
      <c r="O1048" s="2026"/>
      <c r="P1048" s="2026"/>
      <c r="Q1048" s="2026"/>
      <c r="R1048" s="2026"/>
    </row>
    <row r="1049" spans="1:18" ht="28.5" customHeight="1">
      <c r="A1049" s="2051" t="s">
        <v>128</v>
      </c>
      <c r="B1049" s="3612" t="s">
        <v>3119</v>
      </c>
      <c r="C1049" s="3613"/>
      <c r="D1049" s="3613"/>
      <c r="E1049" s="3613"/>
      <c r="F1049" s="3613"/>
      <c r="G1049" s="3613"/>
      <c r="H1049" s="3613"/>
      <c r="I1049" s="3613"/>
      <c r="J1049" s="3613"/>
      <c r="K1049" s="3613"/>
      <c r="L1049" s="3613"/>
      <c r="M1049" s="3613"/>
      <c r="N1049" s="3613"/>
      <c r="O1049" s="3613"/>
      <c r="P1049" s="3613"/>
      <c r="Q1049" s="3613"/>
      <c r="R1049" s="3614"/>
    </row>
    <row r="1050" spans="1:18" ht="49.5" customHeight="1">
      <c r="A1050" s="2051"/>
      <c r="B1050" s="2330" t="s">
        <v>3118</v>
      </c>
      <c r="C1050" s="2187" t="s">
        <v>543</v>
      </c>
      <c r="D1050" s="3694" t="s">
        <v>3121</v>
      </c>
      <c r="E1050" s="2066"/>
      <c r="F1050" s="2066"/>
      <c r="G1050" s="2026">
        <v>101000</v>
      </c>
      <c r="H1050" s="2026"/>
      <c r="I1050" s="2026"/>
      <c r="J1050" s="2026"/>
      <c r="K1050" s="2026"/>
      <c r="L1050" s="2026"/>
      <c r="M1050" s="2026"/>
      <c r="N1050" s="2026"/>
      <c r="O1050" s="2026"/>
      <c r="P1050" s="2026"/>
      <c r="Q1050" s="2026"/>
      <c r="R1050" s="2026"/>
    </row>
    <row r="1051" spans="1:18" ht="37.5" customHeight="1">
      <c r="A1051" s="2051"/>
      <c r="B1051" s="2331" t="s">
        <v>3120</v>
      </c>
      <c r="C1051" s="2187" t="s">
        <v>543</v>
      </c>
      <c r="D1051" s="3694"/>
      <c r="E1051" s="2066"/>
      <c r="F1051" s="2066"/>
      <c r="G1051" s="2026">
        <v>121000</v>
      </c>
      <c r="H1051" s="2026"/>
      <c r="I1051" s="2026"/>
      <c r="J1051" s="2026"/>
      <c r="K1051" s="2026"/>
      <c r="L1051" s="2026"/>
      <c r="M1051" s="2026"/>
      <c r="N1051" s="2026"/>
      <c r="O1051" s="2026"/>
      <c r="P1051" s="2026"/>
      <c r="Q1051" s="2026"/>
      <c r="R1051" s="2026"/>
    </row>
    <row r="1052" spans="1:18" ht="28.5" customHeight="1">
      <c r="A1052" s="2051" t="s">
        <v>1624</v>
      </c>
      <c r="B1052" s="3606" t="s">
        <v>3122</v>
      </c>
      <c r="C1052" s="3607"/>
      <c r="D1052" s="3608"/>
      <c r="E1052" s="2329"/>
      <c r="F1052" s="2329"/>
      <c r="G1052" s="2329"/>
      <c r="H1052" s="2329"/>
      <c r="I1052" s="2329"/>
      <c r="J1052" s="2329"/>
      <c r="K1052" s="2329"/>
      <c r="L1052" s="2329"/>
      <c r="M1052" s="2329"/>
      <c r="N1052" s="2329"/>
      <c r="O1052" s="2329"/>
      <c r="P1052" s="2329"/>
      <c r="Q1052" s="2329"/>
      <c r="R1052" s="2329"/>
    </row>
    <row r="1053" spans="1:18" ht="39" customHeight="1">
      <c r="A1053" s="2051" t="s">
        <v>1839</v>
      </c>
      <c r="B1053" s="3612" t="s">
        <v>3123</v>
      </c>
      <c r="C1053" s="3613"/>
      <c r="D1053" s="3613"/>
      <c r="E1053" s="3613"/>
      <c r="F1053" s="3613"/>
      <c r="G1053" s="3613"/>
      <c r="H1053" s="3613"/>
      <c r="I1053" s="3613"/>
      <c r="J1053" s="3613"/>
      <c r="K1053" s="3613"/>
      <c r="L1053" s="3613"/>
      <c r="M1053" s="3613"/>
      <c r="N1053" s="3613"/>
      <c r="O1053" s="3613"/>
      <c r="P1053" s="3613"/>
      <c r="Q1053" s="3613"/>
      <c r="R1053" s="3614"/>
    </row>
    <row r="1054" spans="1:18" ht="49.5" customHeight="1">
      <c r="A1054" s="2051"/>
      <c r="B1054" s="2197" t="s">
        <v>3118</v>
      </c>
      <c r="C1054" s="2187" t="s">
        <v>123</v>
      </c>
      <c r="D1054" s="3694" t="s">
        <v>3121</v>
      </c>
      <c r="E1054" s="2066"/>
      <c r="F1054" s="2066"/>
      <c r="G1054" s="2026">
        <v>2150000</v>
      </c>
      <c r="H1054" s="3695" t="s">
        <v>3124</v>
      </c>
      <c r="I1054" s="3696"/>
      <c r="J1054" s="3696"/>
      <c r="K1054" s="3696"/>
      <c r="L1054" s="3696"/>
      <c r="M1054" s="3696"/>
      <c r="N1054" s="3696"/>
      <c r="O1054" s="3696"/>
      <c r="P1054" s="3696"/>
      <c r="Q1054" s="3696"/>
      <c r="R1054" s="3697"/>
    </row>
    <row r="1055" spans="1:18" ht="37.5" customHeight="1">
      <c r="A1055" s="2051"/>
      <c r="B1055" s="2197" t="s">
        <v>3120</v>
      </c>
      <c r="C1055" s="2187" t="s">
        <v>123</v>
      </c>
      <c r="D1055" s="3694"/>
      <c r="E1055" s="2066"/>
      <c r="F1055" s="2066"/>
      <c r="G1055" s="2026">
        <v>2400000</v>
      </c>
      <c r="H1055" s="3698"/>
      <c r="I1055" s="3699"/>
      <c r="J1055" s="3699"/>
      <c r="K1055" s="3699"/>
      <c r="L1055" s="3699"/>
      <c r="M1055" s="3699"/>
      <c r="N1055" s="3699"/>
      <c r="O1055" s="3699"/>
      <c r="P1055" s="3699"/>
      <c r="Q1055" s="3699"/>
      <c r="R1055" s="3700"/>
    </row>
    <row r="1056" spans="1:18" ht="39" customHeight="1">
      <c r="A1056" s="2051" t="s">
        <v>128</v>
      </c>
      <c r="B1056" s="3612" t="s">
        <v>3125</v>
      </c>
      <c r="C1056" s="3613"/>
      <c r="D1056" s="3613"/>
      <c r="E1056" s="3613"/>
      <c r="F1056" s="3613"/>
      <c r="G1056" s="3613"/>
      <c r="H1056" s="3613"/>
      <c r="I1056" s="3613"/>
      <c r="J1056" s="3613"/>
      <c r="K1056" s="3613"/>
      <c r="L1056" s="3613"/>
      <c r="M1056" s="3613"/>
      <c r="N1056" s="3613"/>
      <c r="O1056" s="3613"/>
      <c r="P1056" s="3613"/>
      <c r="Q1056" s="3613"/>
      <c r="R1056" s="3614"/>
    </row>
    <row r="1057" spans="1:18" ht="49.5" customHeight="1">
      <c r="A1057" s="2051"/>
      <c r="B1057" s="2197" t="s">
        <v>3118</v>
      </c>
      <c r="C1057" s="2187" t="s">
        <v>123</v>
      </c>
      <c r="D1057" s="3694" t="s">
        <v>3121</v>
      </c>
      <c r="E1057" s="2066"/>
      <c r="F1057" s="2066"/>
      <c r="G1057" s="2026">
        <v>2200000</v>
      </c>
      <c r="H1057" s="3695" t="s">
        <v>3124</v>
      </c>
      <c r="I1057" s="3696"/>
      <c r="J1057" s="3696"/>
      <c r="K1057" s="3696"/>
      <c r="L1057" s="3696"/>
      <c r="M1057" s="3696"/>
      <c r="N1057" s="3696"/>
      <c r="O1057" s="3696"/>
      <c r="P1057" s="3696"/>
      <c r="Q1057" s="3696"/>
      <c r="R1057" s="3697"/>
    </row>
    <row r="1058" spans="1:18" ht="37.5" customHeight="1">
      <c r="A1058" s="2051"/>
      <c r="B1058" s="2197" t="s">
        <v>3120</v>
      </c>
      <c r="C1058" s="2187" t="s">
        <v>123</v>
      </c>
      <c r="D1058" s="3694"/>
      <c r="E1058" s="2066"/>
      <c r="F1058" s="2066"/>
      <c r="G1058" s="2026">
        <v>2450000</v>
      </c>
      <c r="H1058" s="3698"/>
      <c r="I1058" s="3699"/>
      <c r="J1058" s="3699"/>
      <c r="K1058" s="3699"/>
      <c r="L1058" s="3699"/>
      <c r="M1058" s="3699"/>
      <c r="N1058" s="3699"/>
      <c r="O1058" s="3699"/>
      <c r="P1058" s="3699"/>
      <c r="Q1058" s="3699"/>
      <c r="R1058" s="3700"/>
    </row>
    <row r="1059" spans="1:18" ht="39" customHeight="1">
      <c r="A1059" s="2051" t="s">
        <v>1835</v>
      </c>
      <c r="B1059" s="3612" t="s">
        <v>3126</v>
      </c>
      <c r="C1059" s="3613"/>
      <c r="D1059" s="3613"/>
      <c r="E1059" s="3613"/>
      <c r="F1059" s="3613"/>
      <c r="G1059" s="3613"/>
      <c r="H1059" s="3613"/>
      <c r="I1059" s="3613"/>
      <c r="J1059" s="3613"/>
      <c r="K1059" s="3613"/>
      <c r="L1059" s="3613"/>
      <c r="M1059" s="3613"/>
      <c r="N1059" s="3613"/>
      <c r="O1059" s="3613"/>
      <c r="P1059" s="3613"/>
      <c r="Q1059" s="3613"/>
      <c r="R1059" s="3614"/>
    </row>
    <row r="1060" spans="1:18" ht="49.5" customHeight="1">
      <c r="A1060" s="2051"/>
      <c r="B1060" s="2197" t="s">
        <v>3118</v>
      </c>
      <c r="C1060" s="2187" t="s">
        <v>123</v>
      </c>
      <c r="D1060" s="3694" t="s">
        <v>3121</v>
      </c>
      <c r="E1060" s="2066"/>
      <c r="F1060" s="2066"/>
      <c r="G1060" s="2026">
        <v>2250000</v>
      </c>
      <c r="H1060" s="3695" t="s">
        <v>3124</v>
      </c>
      <c r="I1060" s="3696"/>
      <c r="J1060" s="3696"/>
      <c r="K1060" s="3696"/>
      <c r="L1060" s="3696"/>
      <c r="M1060" s="3696"/>
      <c r="N1060" s="3696"/>
      <c r="O1060" s="3696"/>
      <c r="P1060" s="3696"/>
      <c r="Q1060" s="3696"/>
      <c r="R1060" s="3697"/>
    </row>
    <row r="1061" spans="1:18" ht="37.5" customHeight="1">
      <c r="A1061" s="2051"/>
      <c r="B1061" s="2197" t="s">
        <v>3120</v>
      </c>
      <c r="C1061" s="2187" t="s">
        <v>123</v>
      </c>
      <c r="D1061" s="3694"/>
      <c r="E1061" s="2066"/>
      <c r="F1061" s="2066"/>
      <c r="G1061" s="2026">
        <v>2500000</v>
      </c>
      <c r="H1061" s="3698"/>
      <c r="I1061" s="3699"/>
      <c r="J1061" s="3699"/>
      <c r="K1061" s="3699"/>
      <c r="L1061" s="3699"/>
      <c r="M1061" s="3699"/>
      <c r="N1061" s="3699"/>
      <c r="O1061" s="3699"/>
      <c r="P1061" s="3699"/>
      <c r="Q1061" s="3699"/>
      <c r="R1061" s="3700"/>
    </row>
    <row r="1062" spans="1:18" ht="39" customHeight="1">
      <c r="A1062" s="2051" t="s">
        <v>1832</v>
      </c>
      <c r="B1062" s="3612" t="s">
        <v>3127</v>
      </c>
      <c r="C1062" s="3613"/>
      <c r="D1062" s="3613"/>
      <c r="E1062" s="3613"/>
      <c r="F1062" s="3613"/>
      <c r="G1062" s="3613"/>
      <c r="H1062" s="3613"/>
      <c r="I1062" s="3613"/>
      <c r="J1062" s="3613"/>
      <c r="K1062" s="3613"/>
      <c r="L1062" s="3613"/>
      <c r="M1062" s="3613"/>
      <c r="N1062" s="3613"/>
      <c r="O1062" s="3613"/>
      <c r="P1062" s="3613"/>
      <c r="Q1062" s="3613"/>
      <c r="R1062" s="3614"/>
    </row>
    <row r="1063" spans="1:18" ht="49.5" customHeight="1">
      <c r="A1063" s="2051"/>
      <c r="B1063" s="2197" t="s">
        <v>3118</v>
      </c>
      <c r="C1063" s="2187" t="s">
        <v>123</v>
      </c>
      <c r="D1063" s="3694" t="s">
        <v>3121</v>
      </c>
      <c r="E1063" s="2066"/>
      <c r="F1063" s="2066"/>
      <c r="G1063" s="2026">
        <v>1900000</v>
      </c>
      <c r="H1063" s="3695" t="s">
        <v>3124</v>
      </c>
      <c r="I1063" s="3696"/>
      <c r="J1063" s="3696"/>
      <c r="K1063" s="3696"/>
      <c r="L1063" s="3696"/>
      <c r="M1063" s="3696"/>
      <c r="N1063" s="3696"/>
      <c r="O1063" s="3696"/>
      <c r="P1063" s="3696"/>
      <c r="Q1063" s="3696"/>
      <c r="R1063" s="3697"/>
    </row>
    <row r="1064" spans="1:18" ht="37.5" customHeight="1">
      <c r="A1064" s="2051"/>
      <c r="B1064" s="2197" t="s">
        <v>3120</v>
      </c>
      <c r="C1064" s="2187" t="s">
        <v>123</v>
      </c>
      <c r="D1064" s="3694"/>
      <c r="E1064" s="2066"/>
      <c r="F1064" s="2066"/>
      <c r="G1064" s="2026">
        <v>2250000</v>
      </c>
      <c r="H1064" s="3698"/>
      <c r="I1064" s="3699"/>
      <c r="J1064" s="3699"/>
      <c r="K1064" s="3699"/>
      <c r="L1064" s="3699"/>
      <c r="M1064" s="3699"/>
      <c r="N1064" s="3699"/>
      <c r="O1064" s="3699"/>
      <c r="P1064" s="3699"/>
      <c r="Q1064" s="3699"/>
      <c r="R1064" s="3700"/>
    </row>
    <row r="1065" spans="1:18" ht="39" customHeight="1">
      <c r="A1065" s="2051" t="s">
        <v>1312</v>
      </c>
      <c r="B1065" s="3612" t="s">
        <v>3128</v>
      </c>
      <c r="C1065" s="3613"/>
      <c r="D1065" s="3613"/>
      <c r="E1065" s="3613"/>
      <c r="F1065" s="3613"/>
      <c r="G1065" s="3613"/>
      <c r="H1065" s="3613"/>
      <c r="I1065" s="3613"/>
      <c r="J1065" s="3613"/>
      <c r="K1065" s="3613"/>
      <c r="L1065" s="3613"/>
      <c r="M1065" s="3613"/>
      <c r="N1065" s="3613"/>
      <c r="O1065" s="3613"/>
      <c r="P1065" s="3613"/>
      <c r="Q1065" s="3613"/>
      <c r="R1065" s="3614"/>
    </row>
    <row r="1066" spans="1:18" ht="49.5" customHeight="1">
      <c r="A1066" s="2051"/>
      <c r="B1066" s="2197" t="s">
        <v>3118</v>
      </c>
      <c r="C1066" s="2187" t="s">
        <v>123</v>
      </c>
      <c r="D1066" s="3694" t="s">
        <v>3121</v>
      </c>
      <c r="E1066" s="2066"/>
      <c r="F1066" s="2066"/>
      <c r="G1066" s="2026">
        <v>1950000</v>
      </c>
      <c r="H1066" s="3695" t="s">
        <v>3124</v>
      </c>
      <c r="I1066" s="3696"/>
      <c r="J1066" s="3696"/>
      <c r="K1066" s="3696"/>
      <c r="L1066" s="3696"/>
      <c r="M1066" s="3696"/>
      <c r="N1066" s="3696"/>
      <c r="O1066" s="3696"/>
      <c r="P1066" s="3696"/>
      <c r="Q1066" s="3696"/>
      <c r="R1066" s="3697"/>
    </row>
    <row r="1067" spans="1:18" ht="37.5" customHeight="1">
      <c r="A1067" s="2051"/>
      <c r="B1067" s="2197" t="s">
        <v>3120</v>
      </c>
      <c r="C1067" s="2187" t="s">
        <v>123</v>
      </c>
      <c r="D1067" s="3694"/>
      <c r="E1067" s="2066"/>
      <c r="F1067" s="2066"/>
      <c r="G1067" s="2026">
        <v>2300000</v>
      </c>
      <c r="H1067" s="3698"/>
      <c r="I1067" s="3699"/>
      <c r="J1067" s="3699"/>
      <c r="K1067" s="3699"/>
      <c r="L1067" s="3699"/>
      <c r="M1067" s="3699"/>
      <c r="N1067" s="3699"/>
      <c r="O1067" s="3699"/>
      <c r="P1067" s="3699"/>
      <c r="Q1067" s="3699"/>
      <c r="R1067" s="3700"/>
    </row>
    <row r="1068" spans="1:18" ht="39" customHeight="1">
      <c r="A1068" s="2051" t="s">
        <v>1313</v>
      </c>
      <c r="B1068" s="3612" t="s">
        <v>3128</v>
      </c>
      <c r="C1068" s="3613"/>
      <c r="D1068" s="3613"/>
      <c r="E1068" s="3613"/>
      <c r="F1068" s="3613"/>
      <c r="G1068" s="3613"/>
      <c r="H1068" s="3613"/>
      <c r="I1068" s="3613"/>
      <c r="J1068" s="3613"/>
      <c r="K1068" s="3613"/>
      <c r="L1068" s="3613"/>
      <c r="M1068" s="3613"/>
      <c r="N1068" s="3613"/>
      <c r="O1068" s="3613"/>
      <c r="P1068" s="3613"/>
      <c r="Q1068" s="3613"/>
      <c r="R1068" s="3614"/>
    </row>
    <row r="1069" spans="1:18" ht="49.5" customHeight="1">
      <c r="A1069" s="2051"/>
      <c r="B1069" s="2197" t="s">
        <v>3118</v>
      </c>
      <c r="C1069" s="2187" t="s">
        <v>123</v>
      </c>
      <c r="D1069" s="3694" t="s">
        <v>3121</v>
      </c>
      <c r="E1069" s="2066"/>
      <c r="F1069" s="2066"/>
      <c r="G1069" s="2026">
        <v>2000000</v>
      </c>
      <c r="H1069" s="3695" t="s">
        <v>3124</v>
      </c>
      <c r="I1069" s="3696"/>
      <c r="J1069" s="3696"/>
      <c r="K1069" s="3696"/>
      <c r="L1069" s="3696"/>
      <c r="M1069" s="3696"/>
      <c r="N1069" s="3696"/>
      <c r="O1069" s="3696"/>
      <c r="P1069" s="3696"/>
      <c r="Q1069" s="3696"/>
      <c r="R1069" s="3697"/>
    </row>
    <row r="1070" spans="1:18" ht="37.5" customHeight="1">
      <c r="A1070" s="2051"/>
      <c r="B1070" s="2197" t="s">
        <v>3120</v>
      </c>
      <c r="C1070" s="2187" t="s">
        <v>123</v>
      </c>
      <c r="D1070" s="3694"/>
      <c r="E1070" s="2066"/>
      <c r="F1070" s="2066"/>
      <c r="G1070" s="2026">
        <v>2350000</v>
      </c>
      <c r="H1070" s="3698"/>
      <c r="I1070" s="3699"/>
      <c r="J1070" s="3699"/>
      <c r="K1070" s="3699"/>
      <c r="L1070" s="3699"/>
      <c r="M1070" s="3699"/>
      <c r="N1070" s="3699"/>
      <c r="O1070" s="3699"/>
      <c r="P1070" s="3699"/>
      <c r="Q1070" s="3699"/>
      <c r="R1070" s="3700"/>
    </row>
    <row r="1071" spans="1:18" ht="39" customHeight="1">
      <c r="A1071" s="2051" t="s">
        <v>1625</v>
      </c>
      <c r="B1071" s="3606" t="s">
        <v>3129</v>
      </c>
      <c r="C1071" s="3607"/>
      <c r="D1071" s="3608"/>
      <c r="E1071" s="2329"/>
      <c r="F1071" s="2329"/>
      <c r="G1071" s="2329"/>
      <c r="H1071" s="2329"/>
      <c r="I1071" s="2329"/>
      <c r="J1071" s="2329"/>
      <c r="K1071" s="2329"/>
      <c r="L1071" s="2329"/>
      <c r="M1071" s="2329"/>
      <c r="N1071" s="2329"/>
      <c r="O1071" s="2329"/>
      <c r="P1071" s="2329"/>
      <c r="Q1071" s="2329"/>
      <c r="R1071" s="2329"/>
    </row>
    <row r="1072" spans="1:18" ht="39" customHeight="1">
      <c r="A1072" s="2051" t="s">
        <v>1839</v>
      </c>
      <c r="B1072" s="3612" t="s">
        <v>3130</v>
      </c>
      <c r="C1072" s="3613"/>
      <c r="D1072" s="3613"/>
      <c r="E1072" s="3613"/>
      <c r="F1072" s="3613"/>
      <c r="G1072" s="3613"/>
      <c r="H1072" s="3613"/>
      <c r="I1072" s="3613"/>
      <c r="J1072" s="3613"/>
      <c r="K1072" s="3613"/>
      <c r="L1072" s="3613"/>
      <c r="M1072" s="3613"/>
      <c r="N1072" s="3613"/>
      <c r="O1072" s="3613"/>
      <c r="P1072" s="3613"/>
      <c r="Q1072" s="3613"/>
      <c r="R1072" s="3614"/>
    </row>
    <row r="1073" spans="1:18" ht="49.5" customHeight="1">
      <c r="A1073" s="2051"/>
      <c r="B1073" s="2197" t="s">
        <v>3118</v>
      </c>
      <c r="C1073" s="2187" t="s">
        <v>123</v>
      </c>
      <c r="D1073" s="3694" t="s">
        <v>3121</v>
      </c>
      <c r="E1073" s="2066"/>
      <c r="F1073" s="2066"/>
      <c r="G1073" s="2026">
        <v>1600000</v>
      </c>
      <c r="H1073" s="3695" t="s">
        <v>3124</v>
      </c>
      <c r="I1073" s="3696"/>
      <c r="J1073" s="3696"/>
      <c r="K1073" s="3696"/>
      <c r="L1073" s="3696"/>
      <c r="M1073" s="3696"/>
      <c r="N1073" s="3696"/>
      <c r="O1073" s="3696"/>
      <c r="P1073" s="3696"/>
      <c r="Q1073" s="3696"/>
      <c r="R1073" s="3697"/>
    </row>
    <row r="1074" spans="1:18" ht="37.5" customHeight="1">
      <c r="A1074" s="2051"/>
      <c r="B1074" s="2197" t="s">
        <v>3120</v>
      </c>
      <c r="C1074" s="2187" t="s">
        <v>123</v>
      </c>
      <c r="D1074" s="3694"/>
      <c r="E1074" s="2066"/>
      <c r="F1074" s="2066"/>
      <c r="G1074" s="2026">
        <v>1950000</v>
      </c>
      <c r="H1074" s="3698"/>
      <c r="I1074" s="3699"/>
      <c r="J1074" s="3699"/>
      <c r="K1074" s="3699"/>
      <c r="L1074" s="3699"/>
      <c r="M1074" s="3699"/>
      <c r="N1074" s="3699"/>
      <c r="O1074" s="3699"/>
      <c r="P1074" s="3699"/>
      <c r="Q1074" s="3699"/>
      <c r="R1074" s="3700"/>
    </row>
    <row r="1075" spans="1:18" ht="39" customHeight="1">
      <c r="A1075" s="2051" t="s">
        <v>128</v>
      </c>
      <c r="B1075" s="3612" t="s">
        <v>3131</v>
      </c>
      <c r="C1075" s="3613"/>
      <c r="D1075" s="3613"/>
      <c r="E1075" s="3613"/>
      <c r="F1075" s="3613"/>
      <c r="G1075" s="3613"/>
      <c r="H1075" s="3613"/>
      <c r="I1075" s="3613"/>
      <c r="J1075" s="3613"/>
      <c r="K1075" s="3613"/>
      <c r="L1075" s="3613"/>
      <c r="M1075" s="3613"/>
      <c r="N1075" s="3613"/>
      <c r="O1075" s="3613"/>
      <c r="P1075" s="3613"/>
      <c r="Q1075" s="3613"/>
      <c r="R1075" s="3614"/>
    </row>
    <row r="1076" spans="1:18" ht="49.5" customHeight="1">
      <c r="A1076" s="2051"/>
      <c r="B1076" s="2197" t="s">
        <v>3118</v>
      </c>
      <c r="C1076" s="2187" t="s">
        <v>123</v>
      </c>
      <c r="D1076" s="3694" t="s">
        <v>3121</v>
      </c>
      <c r="E1076" s="2066"/>
      <c r="F1076" s="2066"/>
      <c r="G1076" s="2026">
        <v>1700000</v>
      </c>
      <c r="H1076" s="3695" t="s">
        <v>3124</v>
      </c>
      <c r="I1076" s="3696"/>
      <c r="J1076" s="3696"/>
      <c r="K1076" s="3696"/>
      <c r="L1076" s="3696"/>
      <c r="M1076" s="3696"/>
      <c r="N1076" s="3696"/>
      <c r="O1076" s="3696"/>
      <c r="P1076" s="3696"/>
      <c r="Q1076" s="3696"/>
      <c r="R1076" s="3697"/>
    </row>
    <row r="1077" spans="1:18" ht="37.5" customHeight="1">
      <c r="A1077" s="2051"/>
      <c r="B1077" s="2197" t="s">
        <v>3120</v>
      </c>
      <c r="C1077" s="2187" t="s">
        <v>123</v>
      </c>
      <c r="D1077" s="3694"/>
      <c r="E1077" s="2066"/>
      <c r="F1077" s="2066"/>
      <c r="G1077" s="2026">
        <v>2050000</v>
      </c>
      <c r="H1077" s="3698"/>
      <c r="I1077" s="3699"/>
      <c r="J1077" s="3699"/>
      <c r="K1077" s="3699"/>
      <c r="L1077" s="3699"/>
      <c r="M1077" s="3699"/>
      <c r="N1077" s="3699"/>
      <c r="O1077" s="3699"/>
      <c r="P1077" s="3699"/>
      <c r="Q1077" s="3699"/>
      <c r="R1077" s="3700"/>
    </row>
    <row r="1078" spans="1:18" ht="39" customHeight="1">
      <c r="A1078" s="2051" t="s">
        <v>1626</v>
      </c>
      <c r="B1078" s="3606" t="s">
        <v>3132</v>
      </c>
      <c r="C1078" s="3607"/>
      <c r="D1078" s="3608"/>
      <c r="E1078" s="2329"/>
      <c r="F1078" s="2329"/>
      <c r="G1078" s="2329"/>
      <c r="H1078" s="2329"/>
      <c r="I1078" s="2329"/>
      <c r="J1078" s="2329"/>
      <c r="K1078" s="2329"/>
      <c r="L1078" s="2329"/>
      <c r="M1078" s="2329"/>
      <c r="N1078" s="2329"/>
      <c r="O1078" s="2329"/>
      <c r="P1078" s="2329"/>
      <c r="Q1078" s="2329"/>
      <c r="R1078" s="2329"/>
    </row>
    <row r="1079" spans="1:18" ht="39" customHeight="1">
      <c r="A1079" s="2051" t="s">
        <v>1839</v>
      </c>
      <c r="B1079" s="3612" t="s">
        <v>3133</v>
      </c>
      <c r="C1079" s="3613"/>
      <c r="D1079" s="3613"/>
      <c r="E1079" s="3613"/>
      <c r="F1079" s="3613"/>
      <c r="G1079" s="3613"/>
      <c r="H1079" s="3613"/>
      <c r="I1079" s="3613"/>
      <c r="J1079" s="3613"/>
      <c r="K1079" s="3613"/>
      <c r="L1079" s="3613"/>
      <c r="M1079" s="3613"/>
      <c r="N1079" s="3613"/>
      <c r="O1079" s="3613"/>
      <c r="P1079" s="3613"/>
      <c r="Q1079" s="3613"/>
      <c r="R1079" s="3614"/>
    </row>
    <row r="1080" spans="1:18" ht="49.5" customHeight="1">
      <c r="A1080" s="2051"/>
      <c r="B1080" s="2197" t="s">
        <v>3118</v>
      </c>
      <c r="C1080" s="2187" t="s">
        <v>123</v>
      </c>
      <c r="D1080" s="3694" t="s">
        <v>3121</v>
      </c>
      <c r="E1080" s="2066"/>
      <c r="F1080" s="2066"/>
      <c r="G1080" s="2026">
        <v>1850000</v>
      </c>
      <c r="H1080" s="3695" t="s">
        <v>3124</v>
      </c>
      <c r="I1080" s="3696"/>
      <c r="J1080" s="3696"/>
      <c r="K1080" s="3696"/>
      <c r="L1080" s="3696"/>
      <c r="M1080" s="3696"/>
      <c r="N1080" s="3696"/>
      <c r="O1080" s="3696"/>
      <c r="P1080" s="3696"/>
      <c r="Q1080" s="3696"/>
      <c r="R1080" s="3697"/>
    </row>
    <row r="1081" spans="1:18" ht="37.5" customHeight="1">
      <c r="A1081" s="2051"/>
      <c r="B1081" s="2197" t="s">
        <v>3120</v>
      </c>
      <c r="C1081" s="2187" t="s">
        <v>123</v>
      </c>
      <c r="D1081" s="3694"/>
      <c r="E1081" s="2066"/>
      <c r="F1081" s="2066"/>
      <c r="G1081" s="2026">
        <v>2200000</v>
      </c>
      <c r="H1081" s="3698"/>
      <c r="I1081" s="3699"/>
      <c r="J1081" s="3699"/>
      <c r="K1081" s="3699"/>
      <c r="L1081" s="3699"/>
      <c r="M1081" s="3699"/>
      <c r="N1081" s="3699"/>
      <c r="O1081" s="3699"/>
      <c r="P1081" s="3699"/>
      <c r="Q1081" s="3699"/>
      <c r="R1081" s="3700"/>
    </row>
    <row r="1082" spans="1:18" ht="39" customHeight="1">
      <c r="A1082" s="2051" t="s">
        <v>128</v>
      </c>
      <c r="B1082" s="3612" t="s">
        <v>3134</v>
      </c>
      <c r="C1082" s="3613"/>
      <c r="D1082" s="3613"/>
      <c r="E1082" s="3613"/>
      <c r="F1082" s="3613"/>
      <c r="G1082" s="3613"/>
      <c r="H1082" s="3613"/>
      <c r="I1082" s="3613"/>
      <c r="J1082" s="3613"/>
      <c r="K1082" s="3613"/>
      <c r="L1082" s="3613"/>
      <c r="M1082" s="3613"/>
      <c r="N1082" s="3613"/>
      <c r="O1082" s="3613"/>
      <c r="P1082" s="3613"/>
      <c r="Q1082" s="3613"/>
      <c r="R1082" s="3614"/>
    </row>
    <row r="1083" spans="1:18" ht="49.5" customHeight="1">
      <c r="A1083" s="2051"/>
      <c r="B1083" s="2197" t="s">
        <v>3118</v>
      </c>
      <c r="C1083" s="2187" t="s">
        <v>123</v>
      </c>
      <c r="D1083" s="3694" t="s">
        <v>3121</v>
      </c>
      <c r="E1083" s="2066"/>
      <c r="F1083" s="2066"/>
      <c r="G1083" s="2026">
        <v>1900000</v>
      </c>
      <c r="H1083" s="3695" t="s">
        <v>3124</v>
      </c>
      <c r="I1083" s="3696"/>
      <c r="J1083" s="3696"/>
      <c r="K1083" s="3696"/>
      <c r="L1083" s="3696"/>
      <c r="M1083" s="3696"/>
      <c r="N1083" s="3696"/>
      <c r="O1083" s="3696"/>
      <c r="P1083" s="3696"/>
      <c r="Q1083" s="3696"/>
      <c r="R1083" s="3697"/>
    </row>
    <row r="1084" spans="1:18" ht="37.5" customHeight="1">
      <c r="A1084" s="2051"/>
      <c r="B1084" s="2197" t="s">
        <v>3120</v>
      </c>
      <c r="C1084" s="2187" t="s">
        <v>123</v>
      </c>
      <c r="D1084" s="3694"/>
      <c r="E1084" s="2066"/>
      <c r="F1084" s="2066"/>
      <c r="G1084" s="2026">
        <v>2250000</v>
      </c>
      <c r="H1084" s="3698"/>
      <c r="I1084" s="3699"/>
      <c r="J1084" s="3699"/>
      <c r="K1084" s="3699"/>
      <c r="L1084" s="3699"/>
      <c r="M1084" s="3699"/>
      <c r="N1084" s="3699"/>
      <c r="O1084" s="3699"/>
      <c r="P1084" s="3699"/>
      <c r="Q1084" s="3699"/>
      <c r="R1084" s="3700"/>
    </row>
    <row r="1085" spans="1:18" ht="39" customHeight="1">
      <c r="A1085" s="2051" t="s">
        <v>1627</v>
      </c>
      <c r="B1085" s="3606" t="s">
        <v>3135</v>
      </c>
      <c r="C1085" s="3607"/>
      <c r="D1085" s="3608"/>
      <c r="E1085" s="2329"/>
      <c r="F1085" s="2329"/>
      <c r="G1085" s="2329"/>
      <c r="H1085" s="2329"/>
      <c r="I1085" s="2329"/>
      <c r="J1085" s="2329"/>
      <c r="K1085" s="2329"/>
      <c r="L1085" s="2329"/>
      <c r="M1085" s="2329"/>
      <c r="N1085" s="2329"/>
      <c r="O1085" s="2329"/>
      <c r="P1085" s="2329"/>
      <c r="Q1085" s="2329"/>
      <c r="R1085" s="2329"/>
    </row>
    <row r="1086" spans="1:18" ht="39" customHeight="1">
      <c r="A1086" s="2051" t="s">
        <v>1839</v>
      </c>
      <c r="B1086" s="3612" t="s">
        <v>3136</v>
      </c>
      <c r="C1086" s="3613"/>
      <c r="D1086" s="3613"/>
      <c r="E1086" s="3613"/>
      <c r="F1086" s="3613"/>
      <c r="G1086" s="3613"/>
      <c r="H1086" s="3613"/>
      <c r="I1086" s="3613"/>
      <c r="J1086" s="3613"/>
      <c r="K1086" s="3613"/>
      <c r="L1086" s="3613"/>
      <c r="M1086" s="3613"/>
      <c r="N1086" s="3613"/>
      <c r="O1086" s="3613"/>
      <c r="P1086" s="3613"/>
      <c r="Q1086" s="3613"/>
      <c r="R1086" s="3614"/>
    </row>
    <row r="1087" spans="1:18" ht="49.5" customHeight="1">
      <c r="A1087" s="2051"/>
      <c r="B1087" s="2197" t="s">
        <v>3118</v>
      </c>
      <c r="C1087" s="2187" t="s">
        <v>123</v>
      </c>
      <c r="D1087" s="3694" t="s">
        <v>3121</v>
      </c>
      <c r="E1087" s="2066"/>
      <c r="F1087" s="2066"/>
      <c r="G1087" s="2026">
        <v>2350000</v>
      </c>
      <c r="H1087" s="3695" t="s">
        <v>3124</v>
      </c>
      <c r="I1087" s="3696"/>
      <c r="J1087" s="3696"/>
      <c r="K1087" s="3696"/>
      <c r="L1087" s="3696"/>
      <c r="M1087" s="3696"/>
      <c r="N1087" s="3696"/>
      <c r="O1087" s="3696"/>
      <c r="P1087" s="3696"/>
      <c r="Q1087" s="3696"/>
      <c r="R1087" s="3697"/>
    </row>
    <row r="1088" spans="1:18" ht="37.5" customHeight="1">
      <c r="A1088" s="2051"/>
      <c r="B1088" s="2197" t="s">
        <v>3120</v>
      </c>
      <c r="C1088" s="2187" t="s">
        <v>123</v>
      </c>
      <c r="D1088" s="3694"/>
      <c r="E1088" s="2066"/>
      <c r="F1088" s="2066"/>
      <c r="G1088" s="2026">
        <v>2600000</v>
      </c>
      <c r="H1088" s="3698"/>
      <c r="I1088" s="3699"/>
      <c r="J1088" s="3699"/>
      <c r="K1088" s="3699"/>
      <c r="L1088" s="3699"/>
      <c r="M1088" s="3699"/>
      <c r="N1088" s="3699"/>
      <c r="O1088" s="3699"/>
      <c r="P1088" s="3699"/>
      <c r="Q1088" s="3699"/>
      <c r="R1088" s="3700"/>
    </row>
    <row r="1089" spans="1:18" ht="39" customHeight="1">
      <c r="A1089" s="2051" t="s">
        <v>128</v>
      </c>
      <c r="B1089" s="3612" t="s">
        <v>3137</v>
      </c>
      <c r="C1089" s="3613"/>
      <c r="D1089" s="3613"/>
      <c r="E1089" s="3613"/>
      <c r="F1089" s="3613"/>
      <c r="G1089" s="3613"/>
      <c r="H1089" s="3613"/>
      <c r="I1089" s="3613"/>
      <c r="J1089" s="3613"/>
      <c r="K1089" s="3613"/>
      <c r="L1089" s="3613"/>
      <c r="M1089" s="3613"/>
      <c r="N1089" s="3613"/>
      <c r="O1089" s="3613"/>
      <c r="P1089" s="3613"/>
      <c r="Q1089" s="3613"/>
      <c r="R1089" s="3614"/>
    </row>
    <row r="1090" spans="1:18" ht="49.5" customHeight="1">
      <c r="A1090" s="2051"/>
      <c r="B1090" s="2197" t="s">
        <v>3118</v>
      </c>
      <c r="C1090" s="2187" t="s">
        <v>123</v>
      </c>
      <c r="D1090" s="3694" t="s">
        <v>3121</v>
      </c>
      <c r="E1090" s="2066"/>
      <c r="F1090" s="2066"/>
      <c r="G1090" s="2026">
        <v>2400000</v>
      </c>
      <c r="H1090" s="3695" t="s">
        <v>3124</v>
      </c>
      <c r="I1090" s="3696"/>
      <c r="J1090" s="3696"/>
      <c r="K1090" s="3696"/>
      <c r="L1090" s="3696"/>
      <c r="M1090" s="3696"/>
      <c r="N1090" s="3696"/>
      <c r="O1090" s="3696"/>
      <c r="P1090" s="3696"/>
      <c r="Q1090" s="3696"/>
      <c r="R1090" s="3697"/>
    </row>
    <row r="1091" spans="1:18" ht="37.5" customHeight="1">
      <c r="A1091" s="2051"/>
      <c r="B1091" s="2197" t="s">
        <v>3120</v>
      </c>
      <c r="C1091" s="2187" t="s">
        <v>123</v>
      </c>
      <c r="D1091" s="3694"/>
      <c r="E1091" s="2066"/>
      <c r="F1091" s="2066"/>
      <c r="G1091" s="2026">
        <v>2650000</v>
      </c>
      <c r="H1091" s="3698"/>
      <c r="I1091" s="3699"/>
      <c r="J1091" s="3699"/>
      <c r="K1091" s="3699"/>
      <c r="L1091" s="3699"/>
      <c r="M1091" s="3699"/>
      <c r="N1091" s="3699"/>
      <c r="O1091" s="3699"/>
      <c r="P1091" s="3699"/>
      <c r="Q1091" s="3699"/>
      <c r="R1091" s="3700"/>
    </row>
    <row r="1092" spans="1:18" ht="39" customHeight="1">
      <c r="A1092" s="2051" t="s">
        <v>1835</v>
      </c>
      <c r="B1092" s="3612" t="s">
        <v>3138</v>
      </c>
      <c r="C1092" s="3613"/>
      <c r="D1092" s="3613"/>
      <c r="E1092" s="3613"/>
      <c r="F1092" s="3613"/>
      <c r="G1092" s="3613"/>
      <c r="H1092" s="3613"/>
      <c r="I1092" s="3613"/>
      <c r="J1092" s="3613"/>
      <c r="K1092" s="3613"/>
      <c r="L1092" s="3613"/>
      <c r="M1092" s="3613"/>
      <c r="N1092" s="3613"/>
      <c r="O1092" s="3613"/>
      <c r="P1092" s="3613"/>
      <c r="Q1092" s="3613"/>
      <c r="R1092" s="3614"/>
    </row>
    <row r="1093" spans="1:18" ht="49.5" customHeight="1">
      <c r="A1093" s="2051"/>
      <c r="B1093" s="2197" t="s">
        <v>3118</v>
      </c>
      <c r="C1093" s="2187" t="s">
        <v>123</v>
      </c>
      <c r="D1093" s="3694" t="s">
        <v>3121</v>
      </c>
      <c r="E1093" s="2066"/>
      <c r="F1093" s="2066"/>
      <c r="G1093" s="2026">
        <v>2450000</v>
      </c>
      <c r="H1093" s="3695" t="s">
        <v>3124</v>
      </c>
      <c r="I1093" s="3696"/>
      <c r="J1093" s="3696"/>
      <c r="K1093" s="3696"/>
      <c r="L1093" s="3696"/>
      <c r="M1093" s="3696"/>
      <c r="N1093" s="3696"/>
      <c r="O1093" s="3696"/>
      <c r="P1093" s="3696"/>
      <c r="Q1093" s="3696"/>
      <c r="R1093" s="3697"/>
    </row>
    <row r="1094" spans="1:18" ht="37.5" customHeight="1">
      <c r="A1094" s="2051"/>
      <c r="B1094" s="2197" t="s">
        <v>3120</v>
      </c>
      <c r="C1094" s="2187" t="s">
        <v>123</v>
      </c>
      <c r="D1094" s="3694"/>
      <c r="E1094" s="2066"/>
      <c r="F1094" s="2066"/>
      <c r="G1094" s="2026">
        <v>2700000</v>
      </c>
      <c r="H1094" s="3698"/>
      <c r="I1094" s="3699"/>
      <c r="J1094" s="3699"/>
      <c r="K1094" s="3699"/>
      <c r="L1094" s="3699"/>
      <c r="M1094" s="3699"/>
      <c r="N1094" s="3699"/>
      <c r="O1094" s="3699"/>
      <c r="P1094" s="3699"/>
      <c r="Q1094" s="3699"/>
      <c r="R1094" s="3700"/>
    </row>
    <row r="1095" spans="1:18" ht="38.25" customHeight="1">
      <c r="A1095" s="2051" t="s">
        <v>1501</v>
      </c>
      <c r="B1095" s="3603" t="s">
        <v>2842</v>
      </c>
      <c r="C1095" s="3604"/>
      <c r="D1095" s="3604"/>
      <c r="E1095" s="3604"/>
      <c r="F1095" s="3604"/>
      <c r="G1095" s="3604"/>
      <c r="H1095" s="3604"/>
      <c r="I1095" s="3604"/>
      <c r="J1095" s="3604"/>
      <c r="K1095" s="3604"/>
      <c r="L1095" s="3604"/>
      <c r="M1095" s="3604"/>
      <c r="N1095" s="3604"/>
      <c r="O1095" s="3604"/>
      <c r="P1095" s="3604"/>
      <c r="Q1095" s="3604"/>
      <c r="R1095" s="3604"/>
    </row>
    <row r="1096" spans="1:18" ht="54" customHeight="1">
      <c r="A1096" s="2051">
        <v>1</v>
      </c>
      <c r="B1096" s="3603" t="s">
        <v>2841</v>
      </c>
      <c r="C1096" s="3604"/>
      <c r="D1096" s="3604"/>
      <c r="E1096" s="3604"/>
      <c r="F1096" s="3604"/>
      <c r="G1096" s="3604"/>
      <c r="H1096" s="3604"/>
      <c r="I1096" s="3604"/>
      <c r="J1096" s="3604"/>
      <c r="K1096" s="3604"/>
      <c r="L1096" s="3604"/>
      <c r="M1096" s="3604"/>
      <c r="N1096" s="3604"/>
      <c r="O1096" s="3604"/>
      <c r="P1096" s="3604"/>
      <c r="Q1096" s="3604"/>
      <c r="R1096" s="3604"/>
    </row>
    <row r="1097" spans="1:18" ht="28.5" customHeight="1">
      <c r="A1097" s="2051"/>
      <c r="B1097" s="2328"/>
      <c r="C1097" s="3611" t="s">
        <v>2843</v>
      </c>
      <c r="D1097" s="3611"/>
      <c r="E1097" s="3611"/>
      <c r="F1097" s="3611"/>
      <c r="G1097" s="3611"/>
      <c r="H1097" s="3611"/>
      <c r="I1097" s="3611"/>
      <c r="J1097" s="3611"/>
      <c r="K1097" s="3611"/>
      <c r="L1097" s="3611"/>
      <c r="M1097" s="3611"/>
      <c r="N1097" s="3611"/>
      <c r="O1097" s="3611"/>
      <c r="P1097" s="3611"/>
      <c r="Q1097" s="3611"/>
      <c r="R1097" s="3611"/>
    </row>
    <row r="1098" spans="1:18" s="2030" customFormat="1" ht="31.5" customHeight="1">
      <c r="A1098" s="2051"/>
      <c r="B1098" s="3612" t="s">
        <v>3003</v>
      </c>
      <c r="C1098" s="3613"/>
      <c r="D1098" s="3613"/>
      <c r="E1098" s="3613"/>
      <c r="F1098" s="3614"/>
      <c r="G1098" s="2185"/>
      <c r="H1098" s="2185"/>
      <c r="I1098" s="2185"/>
      <c r="J1098" s="2185"/>
      <c r="K1098" s="2185"/>
      <c r="L1098" s="2185"/>
      <c r="M1098" s="2185"/>
      <c r="N1098" s="2185"/>
      <c r="O1098" s="2185"/>
      <c r="P1098" s="2185"/>
      <c r="Q1098" s="2185"/>
      <c r="R1098" s="2185"/>
    </row>
    <row r="1099" spans="1:18" s="2030" customFormat="1" ht="31.5" customHeight="1">
      <c r="A1099" s="2051"/>
      <c r="B1099" s="3612" t="s">
        <v>2845</v>
      </c>
      <c r="C1099" s="3613"/>
      <c r="D1099" s="3613"/>
      <c r="E1099" s="3613"/>
      <c r="F1099" s="3614"/>
      <c r="G1099" s="2185"/>
      <c r="H1099" s="2185"/>
      <c r="I1099" s="2185"/>
      <c r="J1099" s="2185"/>
      <c r="K1099" s="2185"/>
      <c r="L1099" s="2185"/>
      <c r="M1099" s="2185"/>
      <c r="N1099" s="2185"/>
      <c r="O1099" s="2185"/>
      <c r="P1099" s="2185"/>
      <c r="Q1099" s="2185"/>
      <c r="R1099" s="2185"/>
    </row>
    <row r="1100" spans="1:18" ht="42.75" customHeight="1">
      <c r="A1100" s="2050">
        <v>1</v>
      </c>
      <c r="B1100" s="2277" t="s">
        <v>2846</v>
      </c>
      <c r="C1100" s="2187" t="s">
        <v>2491</v>
      </c>
      <c r="D1100" s="2199" t="s">
        <v>2847</v>
      </c>
      <c r="E1100" s="2066">
        <v>8800</v>
      </c>
      <c r="F1100" s="2066"/>
      <c r="G1100" s="3602"/>
      <c r="H1100" s="3602"/>
      <c r="I1100" s="3602"/>
      <c r="J1100" s="3602"/>
      <c r="K1100" s="3602"/>
      <c r="L1100" s="3602"/>
      <c r="M1100" s="3602"/>
      <c r="N1100" s="3602"/>
      <c r="O1100" s="3602"/>
      <c r="P1100" s="3602"/>
      <c r="Q1100" s="3602"/>
      <c r="R1100" s="3602"/>
    </row>
    <row r="1101" spans="1:18" ht="42.75" customHeight="1">
      <c r="A1101" s="2050">
        <v>2</v>
      </c>
      <c r="B1101" s="2277" t="s">
        <v>2846</v>
      </c>
      <c r="C1101" s="2187" t="s">
        <v>2491</v>
      </c>
      <c r="D1101" s="2199" t="s">
        <v>2848</v>
      </c>
      <c r="E1101" s="2066">
        <v>12400</v>
      </c>
      <c r="F1101" s="2066"/>
      <c r="G1101" s="3602"/>
      <c r="H1101" s="3602"/>
      <c r="I1101" s="3602"/>
      <c r="J1101" s="3602"/>
      <c r="K1101" s="3602"/>
      <c r="L1101" s="3602"/>
      <c r="M1101" s="3602"/>
      <c r="N1101" s="3602"/>
      <c r="O1101" s="3602"/>
      <c r="P1101" s="3602"/>
      <c r="Q1101" s="3602"/>
      <c r="R1101" s="3602"/>
    </row>
    <row r="1102" spans="1:18" ht="42.75" customHeight="1">
      <c r="A1102" s="2050">
        <v>3</v>
      </c>
      <c r="B1102" s="2277" t="s">
        <v>2846</v>
      </c>
      <c r="C1102" s="2187" t="s">
        <v>2491</v>
      </c>
      <c r="D1102" s="2199" t="s">
        <v>2849</v>
      </c>
      <c r="E1102" s="2066">
        <v>17500</v>
      </c>
      <c r="F1102" s="2066"/>
      <c r="G1102" s="3602"/>
      <c r="H1102" s="3602"/>
      <c r="I1102" s="3602"/>
      <c r="J1102" s="3602"/>
      <c r="K1102" s="3602"/>
      <c r="L1102" s="3602"/>
      <c r="M1102" s="3602"/>
      <c r="N1102" s="3602"/>
      <c r="O1102" s="3602"/>
      <c r="P1102" s="3602"/>
      <c r="Q1102" s="3602"/>
      <c r="R1102" s="3602"/>
    </row>
    <row r="1103" spans="1:18" ht="42.75" customHeight="1">
      <c r="A1103" s="2050">
        <v>4</v>
      </c>
      <c r="B1103" s="2277" t="s">
        <v>2846</v>
      </c>
      <c r="C1103" s="2187" t="s">
        <v>2491</v>
      </c>
      <c r="D1103" s="2199" t="s">
        <v>2850</v>
      </c>
      <c r="E1103" s="2066">
        <v>23200</v>
      </c>
      <c r="F1103" s="2066"/>
      <c r="G1103" s="3602"/>
      <c r="H1103" s="3602"/>
      <c r="I1103" s="3602"/>
      <c r="J1103" s="3602"/>
      <c r="K1103" s="3602"/>
      <c r="L1103" s="3602"/>
      <c r="M1103" s="3602"/>
      <c r="N1103" s="3602"/>
      <c r="O1103" s="3602"/>
      <c r="P1103" s="3602"/>
      <c r="Q1103" s="3602"/>
      <c r="R1103" s="3602"/>
    </row>
    <row r="1104" spans="1:18" ht="42.75" customHeight="1">
      <c r="A1104" s="2050">
        <v>5</v>
      </c>
      <c r="B1104" s="2277" t="s">
        <v>2846</v>
      </c>
      <c r="C1104" s="2187" t="s">
        <v>2491</v>
      </c>
      <c r="D1104" s="2199" t="s">
        <v>2851</v>
      </c>
      <c r="E1104" s="2066">
        <v>31800</v>
      </c>
      <c r="F1104" s="2066"/>
      <c r="G1104" s="3602"/>
      <c r="H1104" s="3602"/>
      <c r="I1104" s="3602"/>
      <c r="J1104" s="3602"/>
      <c r="K1104" s="3602"/>
      <c r="L1104" s="3602"/>
      <c r="M1104" s="3602"/>
      <c r="N1104" s="3602"/>
      <c r="O1104" s="3602"/>
      <c r="P1104" s="3602"/>
      <c r="Q1104" s="3602"/>
      <c r="R1104" s="3602"/>
    </row>
    <row r="1105" spans="1:18" ht="42.75" customHeight="1">
      <c r="A1105" s="2050">
        <v>6</v>
      </c>
      <c r="B1105" s="2277" t="s">
        <v>2846</v>
      </c>
      <c r="C1105" s="2187" t="s">
        <v>2491</v>
      </c>
      <c r="D1105" s="2199" t="s">
        <v>2852</v>
      </c>
      <c r="E1105" s="2066">
        <v>30100</v>
      </c>
      <c r="F1105" s="2066"/>
      <c r="G1105" s="3602"/>
      <c r="H1105" s="3602"/>
      <c r="I1105" s="3602"/>
      <c r="J1105" s="3602"/>
      <c r="K1105" s="3602"/>
      <c r="L1105" s="3602"/>
      <c r="M1105" s="3602"/>
      <c r="N1105" s="3602"/>
      <c r="O1105" s="3602"/>
      <c r="P1105" s="3602"/>
      <c r="Q1105" s="3602"/>
      <c r="R1105" s="3602"/>
    </row>
    <row r="1106" spans="1:18" ht="42.75" customHeight="1">
      <c r="A1106" s="2050">
        <v>7</v>
      </c>
      <c r="B1106" s="2277" t="s">
        <v>2846</v>
      </c>
      <c r="C1106" s="2187" t="s">
        <v>2491</v>
      </c>
      <c r="D1106" s="2199" t="s">
        <v>2853</v>
      </c>
      <c r="E1106" s="2066">
        <v>37000</v>
      </c>
      <c r="F1106" s="2066"/>
      <c r="G1106" s="3602"/>
      <c r="H1106" s="3602"/>
      <c r="I1106" s="3602"/>
      <c r="J1106" s="3602"/>
      <c r="K1106" s="3602"/>
      <c r="L1106" s="3602"/>
      <c r="M1106" s="3602"/>
      <c r="N1106" s="3602"/>
      <c r="O1106" s="3602"/>
      <c r="P1106" s="3602"/>
      <c r="Q1106" s="3602"/>
      <c r="R1106" s="3602"/>
    </row>
    <row r="1107" spans="1:18" ht="42.75" customHeight="1">
      <c r="A1107" s="2050">
        <v>8</v>
      </c>
      <c r="B1107" s="2277" t="s">
        <v>2846</v>
      </c>
      <c r="C1107" s="2187" t="s">
        <v>2491</v>
      </c>
      <c r="D1107" s="2199" t="s">
        <v>2854</v>
      </c>
      <c r="E1107" s="2066">
        <v>31900</v>
      </c>
      <c r="F1107" s="2066"/>
      <c r="G1107" s="3602"/>
      <c r="H1107" s="3602"/>
      <c r="I1107" s="3602"/>
      <c r="J1107" s="3602"/>
      <c r="K1107" s="3602"/>
      <c r="L1107" s="3602"/>
      <c r="M1107" s="3602"/>
      <c r="N1107" s="3602"/>
      <c r="O1107" s="3602"/>
      <c r="P1107" s="3602"/>
      <c r="Q1107" s="3602"/>
      <c r="R1107" s="3602"/>
    </row>
    <row r="1108" spans="1:18" ht="42.75" customHeight="1">
      <c r="A1108" s="2050">
        <v>9</v>
      </c>
      <c r="B1108" s="2277" t="s">
        <v>2846</v>
      </c>
      <c r="C1108" s="2187" t="s">
        <v>2491</v>
      </c>
      <c r="D1108" s="2199" t="s">
        <v>2855</v>
      </c>
      <c r="E1108" s="2066">
        <v>44000</v>
      </c>
      <c r="F1108" s="2066"/>
      <c r="G1108" s="3602"/>
      <c r="H1108" s="3602"/>
      <c r="I1108" s="3602"/>
      <c r="J1108" s="3602"/>
      <c r="K1108" s="3602"/>
      <c r="L1108" s="3602"/>
      <c r="M1108" s="3602"/>
      <c r="N1108" s="3602"/>
      <c r="O1108" s="3602"/>
      <c r="P1108" s="3602"/>
      <c r="Q1108" s="3602"/>
      <c r="R1108" s="3602"/>
    </row>
    <row r="1109" spans="1:18" ht="42.75" customHeight="1">
      <c r="A1109" s="2050">
        <v>10</v>
      </c>
      <c r="B1109" s="2277" t="s">
        <v>2846</v>
      </c>
      <c r="C1109" s="2187" t="s">
        <v>2491</v>
      </c>
      <c r="D1109" s="2199" t="s">
        <v>2856</v>
      </c>
      <c r="E1109" s="2066">
        <v>54200</v>
      </c>
      <c r="F1109" s="2066"/>
      <c r="G1109" s="3602"/>
      <c r="H1109" s="3602"/>
      <c r="I1109" s="3602"/>
      <c r="J1109" s="3602"/>
      <c r="K1109" s="3602"/>
      <c r="L1109" s="3602"/>
      <c r="M1109" s="3602"/>
      <c r="N1109" s="3602"/>
      <c r="O1109" s="3602"/>
      <c r="P1109" s="3602"/>
      <c r="Q1109" s="3602"/>
      <c r="R1109" s="3602"/>
    </row>
    <row r="1110" spans="1:18" ht="42.75" customHeight="1">
      <c r="A1110" s="2050">
        <v>11</v>
      </c>
      <c r="B1110" s="2277" t="s">
        <v>2846</v>
      </c>
      <c r="C1110" s="2187" t="s">
        <v>2491</v>
      </c>
      <c r="D1110" s="2199" t="s">
        <v>2857</v>
      </c>
      <c r="E1110" s="2066">
        <v>68900</v>
      </c>
      <c r="F1110" s="2066"/>
      <c r="G1110" s="3602"/>
      <c r="H1110" s="3602"/>
      <c r="I1110" s="3602"/>
      <c r="J1110" s="3602"/>
      <c r="K1110" s="3602"/>
      <c r="L1110" s="3602"/>
      <c r="M1110" s="3602"/>
      <c r="N1110" s="3602"/>
      <c r="O1110" s="3602"/>
      <c r="P1110" s="3602"/>
      <c r="Q1110" s="3602"/>
      <c r="R1110" s="3602"/>
    </row>
    <row r="1111" spans="1:18" ht="42.75" customHeight="1">
      <c r="A1111" s="2050">
        <v>12</v>
      </c>
      <c r="B1111" s="2277" t="s">
        <v>2846</v>
      </c>
      <c r="C1111" s="2187" t="s">
        <v>2491</v>
      </c>
      <c r="D1111" s="2199" t="s">
        <v>2858</v>
      </c>
      <c r="E1111" s="2066">
        <v>89100</v>
      </c>
      <c r="F1111" s="2066"/>
      <c r="G1111" s="3602"/>
      <c r="H1111" s="3602"/>
      <c r="I1111" s="3602"/>
      <c r="J1111" s="3602"/>
      <c r="K1111" s="3602"/>
      <c r="L1111" s="3602"/>
      <c r="M1111" s="3602"/>
      <c r="N1111" s="3602"/>
      <c r="O1111" s="3602"/>
      <c r="P1111" s="3602"/>
      <c r="Q1111" s="3602"/>
      <c r="R1111" s="3602"/>
    </row>
    <row r="1112" spans="1:18" ht="42.75" customHeight="1">
      <c r="A1112" s="2050">
        <v>13</v>
      </c>
      <c r="B1112" s="2277" t="s">
        <v>2846</v>
      </c>
      <c r="C1112" s="2187" t="s">
        <v>2491</v>
      </c>
      <c r="D1112" s="2199" t="s">
        <v>2859</v>
      </c>
      <c r="E1112" s="2066">
        <v>114300</v>
      </c>
      <c r="F1112" s="2066"/>
      <c r="G1112" s="3602"/>
      <c r="H1112" s="3602"/>
      <c r="I1112" s="3602"/>
      <c r="J1112" s="3602"/>
      <c r="K1112" s="3602"/>
      <c r="L1112" s="3602"/>
      <c r="M1112" s="3602"/>
      <c r="N1112" s="3602"/>
      <c r="O1112" s="3602"/>
      <c r="P1112" s="3602"/>
      <c r="Q1112" s="3602"/>
      <c r="R1112" s="3602"/>
    </row>
    <row r="1113" spans="1:18" ht="42.75" customHeight="1">
      <c r="A1113" s="2050">
        <v>14</v>
      </c>
      <c r="B1113" s="2277" t="s">
        <v>2846</v>
      </c>
      <c r="C1113" s="2187" t="s">
        <v>2491</v>
      </c>
      <c r="D1113" s="2199" t="s">
        <v>2860</v>
      </c>
      <c r="E1113" s="2066">
        <v>146400</v>
      </c>
      <c r="F1113" s="2066"/>
      <c r="G1113" s="3602"/>
      <c r="H1113" s="3602"/>
      <c r="I1113" s="3602"/>
      <c r="J1113" s="3602"/>
      <c r="K1113" s="3602"/>
      <c r="L1113" s="3602"/>
      <c r="M1113" s="3602"/>
      <c r="N1113" s="3602"/>
      <c r="O1113" s="3602"/>
      <c r="P1113" s="3602"/>
      <c r="Q1113" s="3602"/>
      <c r="R1113" s="3602"/>
    </row>
    <row r="1114" spans="1:18" ht="42.75" customHeight="1">
      <c r="A1114" s="2050">
        <v>15</v>
      </c>
      <c r="B1114" s="2277" t="s">
        <v>2846</v>
      </c>
      <c r="C1114" s="2187" t="s">
        <v>2491</v>
      </c>
      <c r="D1114" s="2199" t="s">
        <v>2861</v>
      </c>
      <c r="E1114" s="2066">
        <v>164000</v>
      </c>
      <c r="F1114" s="2066"/>
      <c r="G1114" s="3602"/>
      <c r="H1114" s="3602"/>
      <c r="I1114" s="3602"/>
      <c r="J1114" s="3602"/>
      <c r="K1114" s="3602"/>
      <c r="L1114" s="3602"/>
      <c r="M1114" s="3602"/>
      <c r="N1114" s="3602"/>
      <c r="O1114" s="3602"/>
      <c r="P1114" s="3602"/>
      <c r="Q1114" s="3602"/>
      <c r="R1114" s="3602"/>
    </row>
    <row r="1115" spans="1:18" ht="42.75" customHeight="1">
      <c r="A1115" s="2050">
        <v>16</v>
      </c>
      <c r="B1115" s="2277" t="s">
        <v>2846</v>
      </c>
      <c r="C1115" s="2187" t="s">
        <v>2491</v>
      </c>
      <c r="D1115" s="2199" t="s">
        <v>2862</v>
      </c>
      <c r="E1115" s="2066">
        <v>256800</v>
      </c>
      <c r="F1115" s="2066"/>
      <c r="G1115" s="3602"/>
      <c r="H1115" s="3602"/>
      <c r="I1115" s="3602"/>
      <c r="J1115" s="3602"/>
      <c r="K1115" s="3602"/>
      <c r="L1115" s="3602"/>
      <c r="M1115" s="3602"/>
      <c r="N1115" s="3602"/>
      <c r="O1115" s="3602"/>
      <c r="P1115" s="3602"/>
      <c r="Q1115" s="3602"/>
      <c r="R1115" s="3602"/>
    </row>
    <row r="1116" spans="1:18" ht="42.75" customHeight="1">
      <c r="A1116" s="2050">
        <v>17</v>
      </c>
      <c r="B1116" s="2277" t="s">
        <v>2846</v>
      </c>
      <c r="C1116" s="2187" t="s">
        <v>2491</v>
      </c>
      <c r="D1116" s="2199" t="s">
        <v>2863</v>
      </c>
      <c r="E1116" s="2066">
        <v>234900</v>
      </c>
      <c r="F1116" s="2066"/>
      <c r="G1116" s="3602"/>
      <c r="H1116" s="3602"/>
      <c r="I1116" s="3602"/>
      <c r="J1116" s="3602"/>
      <c r="K1116" s="3602"/>
      <c r="L1116" s="3602"/>
      <c r="M1116" s="3602"/>
      <c r="N1116" s="3602"/>
      <c r="O1116" s="3602"/>
      <c r="P1116" s="3602"/>
      <c r="Q1116" s="3602"/>
      <c r="R1116" s="3602"/>
    </row>
    <row r="1117" spans="1:18" ht="42.75" customHeight="1">
      <c r="A1117" s="2050">
        <v>18</v>
      </c>
      <c r="B1117" s="2277" t="s">
        <v>2846</v>
      </c>
      <c r="C1117" s="2187" t="s">
        <v>2491</v>
      </c>
      <c r="D1117" s="2199" t="s">
        <v>2864</v>
      </c>
      <c r="E1117" s="2066">
        <v>320100</v>
      </c>
      <c r="F1117" s="2066"/>
      <c r="G1117" s="3602"/>
      <c r="H1117" s="3602"/>
      <c r="I1117" s="3602"/>
      <c r="J1117" s="3602"/>
      <c r="K1117" s="3602"/>
      <c r="L1117" s="3602"/>
      <c r="M1117" s="3602"/>
      <c r="N1117" s="3602"/>
      <c r="O1117" s="3602"/>
      <c r="P1117" s="3602"/>
      <c r="Q1117" s="3602"/>
      <c r="R1117" s="3602"/>
    </row>
    <row r="1118" spans="1:18" ht="42.75" customHeight="1">
      <c r="A1118" s="2050">
        <v>19</v>
      </c>
      <c r="B1118" s="2277" t="s">
        <v>2846</v>
      </c>
      <c r="C1118" s="2187" t="s">
        <v>2491</v>
      </c>
      <c r="D1118" s="2199" t="s">
        <v>2865</v>
      </c>
      <c r="E1118" s="2066">
        <v>381000</v>
      </c>
      <c r="F1118" s="2066"/>
      <c r="G1118" s="3602"/>
      <c r="H1118" s="3602"/>
      <c r="I1118" s="3602"/>
      <c r="J1118" s="3602"/>
      <c r="K1118" s="3602"/>
      <c r="L1118" s="3602"/>
      <c r="M1118" s="3602"/>
      <c r="N1118" s="3602"/>
      <c r="O1118" s="3602"/>
      <c r="P1118" s="3602"/>
      <c r="Q1118" s="3602"/>
      <c r="R1118" s="3602"/>
    </row>
    <row r="1119" spans="1:18" ht="42.75" customHeight="1">
      <c r="A1119" s="2050">
        <v>20</v>
      </c>
      <c r="B1119" s="2277" t="s">
        <v>2846</v>
      </c>
      <c r="C1119" s="2187" t="s">
        <v>2491</v>
      </c>
      <c r="D1119" s="2199" t="s">
        <v>2866</v>
      </c>
      <c r="E1119" s="2066">
        <v>497500</v>
      </c>
      <c r="F1119" s="2066"/>
      <c r="G1119" s="3602"/>
      <c r="H1119" s="3602"/>
      <c r="I1119" s="3602"/>
      <c r="J1119" s="3602"/>
      <c r="K1119" s="3602"/>
      <c r="L1119" s="3602"/>
      <c r="M1119" s="3602"/>
      <c r="N1119" s="3602"/>
      <c r="O1119" s="3602"/>
      <c r="P1119" s="3602"/>
      <c r="Q1119" s="3602"/>
      <c r="R1119" s="3602"/>
    </row>
    <row r="1120" spans="1:18" s="2030" customFormat="1" ht="31.5" customHeight="1">
      <c r="A1120" s="2051"/>
      <c r="B1120" s="3612" t="s">
        <v>2867</v>
      </c>
      <c r="C1120" s="3613"/>
      <c r="D1120" s="3613"/>
      <c r="E1120" s="3613"/>
      <c r="F1120" s="3614"/>
      <c r="G1120" s="2185"/>
      <c r="H1120" s="2185"/>
      <c r="I1120" s="2185"/>
      <c r="J1120" s="2185"/>
      <c r="K1120" s="2185"/>
      <c r="L1120" s="2185"/>
      <c r="M1120" s="2185"/>
      <c r="N1120" s="2185"/>
      <c r="O1120" s="2185"/>
      <c r="P1120" s="2185"/>
      <c r="Q1120" s="2185"/>
      <c r="R1120" s="2185"/>
    </row>
    <row r="1121" spans="1:18" s="2030" customFormat="1" ht="31.5" customHeight="1">
      <c r="A1121" s="2051"/>
      <c r="B1121" s="3612" t="s">
        <v>2868</v>
      </c>
      <c r="C1121" s="3613"/>
      <c r="D1121" s="3613"/>
      <c r="E1121" s="3613"/>
      <c r="F1121" s="3614"/>
      <c r="G1121" s="2185"/>
      <c r="H1121" s="2185"/>
      <c r="I1121" s="2185"/>
      <c r="J1121" s="2185"/>
      <c r="K1121" s="2185"/>
      <c r="L1121" s="2185"/>
      <c r="M1121" s="2185"/>
      <c r="N1121" s="2185"/>
      <c r="O1121" s="2185"/>
      <c r="P1121" s="2185"/>
      <c r="Q1121" s="2185"/>
      <c r="R1121" s="2185"/>
    </row>
    <row r="1122" spans="1:18" ht="25.5" customHeight="1">
      <c r="A1122" s="2050">
        <v>21</v>
      </c>
      <c r="B1122" s="2200" t="s">
        <v>2869</v>
      </c>
      <c r="C1122" s="2187" t="s">
        <v>2491</v>
      </c>
      <c r="D1122" s="2314" t="s">
        <v>2870</v>
      </c>
      <c r="E1122" s="2066">
        <v>35000</v>
      </c>
      <c r="F1122" s="2066"/>
      <c r="G1122" s="3602"/>
      <c r="H1122" s="3602"/>
      <c r="I1122" s="3602"/>
      <c r="J1122" s="3602"/>
      <c r="K1122" s="3602"/>
      <c r="L1122" s="3602"/>
      <c r="M1122" s="3602"/>
      <c r="N1122" s="3602"/>
      <c r="O1122" s="3602"/>
      <c r="P1122" s="3602"/>
      <c r="Q1122" s="3602"/>
      <c r="R1122" s="3602"/>
    </row>
    <row r="1123" spans="1:18" ht="25.5" customHeight="1">
      <c r="A1123" s="2050">
        <v>22</v>
      </c>
      <c r="B1123" s="2200" t="s">
        <v>2869</v>
      </c>
      <c r="C1123" s="2187" t="s">
        <v>2491</v>
      </c>
      <c r="D1123" s="2314" t="s">
        <v>2871</v>
      </c>
      <c r="E1123" s="2066">
        <v>53200</v>
      </c>
      <c r="F1123" s="2066"/>
      <c r="G1123" s="3602"/>
      <c r="H1123" s="3602"/>
      <c r="I1123" s="3602"/>
      <c r="J1123" s="3602"/>
      <c r="K1123" s="3602"/>
      <c r="L1123" s="3602"/>
      <c r="M1123" s="3602"/>
      <c r="N1123" s="3602"/>
      <c r="O1123" s="3602"/>
      <c r="P1123" s="3602"/>
      <c r="Q1123" s="3602"/>
      <c r="R1123" s="3602"/>
    </row>
    <row r="1124" spans="1:18" ht="25.5" customHeight="1">
      <c r="A1124" s="2050">
        <v>23</v>
      </c>
      <c r="B1124" s="2200" t="s">
        <v>2869</v>
      </c>
      <c r="C1124" s="2187" t="s">
        <v>2491</v>
      </c>
      <c r="D1124" s="2314" t="s">
        <v>2872</v>
      </c>
      <c r="E1124" s="2066">
        <v>48600</v>
      </c>
      <c r="F1124" s="2066"/>
      <c r="G1124" s="3602"/>
      <c r="H1124" s="3602"/>
      <c r="I1124" s="3602"/>
      <c r="J1124" s="3602"/>
      <c r="K1124" s="3602"/>
      <c r="L1124" s="3602"/>
      <c r="M1124" s="3602"/>
      <c r="N1124" s="3602"/>
      <c r="O1124" s="3602"/>
      <c r="P1124" s="3602"/>
      <c r="Q1124" s="3602"/>
      <c r="R1124" s="3602"/>
    </row>
    <row r="1125" spans="1:18" ht="25.5" customHeight="1">
      <c r="A1125" s="2050">
        <v>24</v>
      </c>
      <c r="B1125" s="2200" t="s">
        <v>2869</v>
      </c>
      <c r="C1125" s="2187" t="s">
        <v>2491</v>
      </c>
      <c r="D1125" s="2314" t="s">
        <v>2873</v>
      </c>
      <c r="E1125" s="2066">
        <v>76300</v>
      </c>
      <c r="F1125" s="2066"/>
      <c r="G1125" s="3602"/>
      <c r="H1125" s="3602"/>
      <c r="I1125" s="3602"/>
      <c r="J1125" s="3602"/>
      <c r="K1125" s="3602"/>
      <c r="L1125" s="3602"/>
      <c r="M1125" s="3602"/>
      <c r="N1125" s="3602"/>
      <c r="O1125" s="3602"/>
      <c r="P1125" s="3602"/>
      <c r="Q1125" s="3602"/>
      <c r="R1125" s="3602"/>
    </row>
    <row r="1126" spans="1:18" ht="25.5" customHeight="1">
      <c r="A1126" s="2050">
        <v>25</v>
      </c>
      <c r="B1126" s="2200" t="s">
        <v>2869</v>
      </c>
      <c r="C1126" s="2187" t="s">
        <v>2491</v>
      </c>
      <c r="D1126" s="2314" t="s">
        <v>2874</v>
      </c>
      <c r="E1126" s="2066">
        <v>70800</v>
      </c>
      <c r="F1126" s="2066"/>
      <c r="G1126" s="3602"/>
      <c r="H1126" s="3602"/>
      <c r="I1126" s="3602"/>
      <c r="J1126" s="3602"/>
      <c r="K1126" s="3602"/>
      <c r="L1126" s="3602"/>
      <c r="M1126" s="3602"/>
      <c r="N1126" s="3602"/>
      <c r="O1126" s="3602"/>
      <c r="P1126" s="3602"/>
      <c r="Q1126" s="3602"/>
      <c r="R1126" s="3602"/>
    </row>
    <row r="1127" spans="1:18" ht="25.5" customHeight="1">
      <c r="A1127" s="2050">
        <v>26</v>
      </c>
      <c r="B1127" s="2200" t="s">
        <v>2869</v>
      </c>
      <c r="C1127" s="2187" t="s">
        <v>2491</v>
      </c>
      <c r="D1127" s="2314" t="s">
        <v>2875</v>
      </c>
      <c r="E1127" s="2066">
        <v>109100</v>
      </c>
      <c r="F1127" s="2066"/>
      <c r="G1127" s="3602"/>
      <c r="H1127" s="3602"/>
      <c r="I1127" s="3602"/>
      <c r="J1127" s="3602"/>
      <c r="K1127" s="3602"/>
      <c r="L1127" s="3602"/>
      <c r="M1127" s="3602"/>
      <c r="N1127" s="3602"/>
      <c r="O1127" s="3602"/>
      <c r="P1127" s="3602"/>
      <c r="Q1127" s="3602"/>
      <c r="R1127" s="3602"/>
    </row>
    <row r="1128" spans="1:18" ht="25.5" customHeight="1">
      <c r="A1128" s="2050">
        <v>27</v>
      </c>
      <c r="B1128" s="2200" t="s">
        <v>2869</v>
      </c>
      <c r="C1128" s="2187" t="s">
        <v>2491</v>
      </c>
      <c r="D1128" s="2314" t="s">
        <v>2876</v>
      </c>
      <c r="E1128" s="2066">
        <v>94200</v>
      </c>
      <c r="F1128" s="2066"/>
      <c r="G1128" s="3602"/>
      <c r="H1128" s="3602"/>
      <c r="I1128" s="3602"/>
      <c r="J1128" s="3602"/>
      <c r="K1128" s="3602"/>
      <c r="L1128" s="3602"/>
      <c r="M1128" s="3602"/>
      <c r="N1128" s="3602"/>
      <c r="O1128" s="3602"/>
      <c r="P1128" s="3602"/>
      <c r="Q1128" s="3602"/>
      <c r="R1128" s="3602"/>
    </row>
    <row r="1129" spans="1:18" ht="25.5" customHeight="1">
      <c r="A1129" s="2050">
        <v>28</v>
      </c>
      <c r="B1129" s="2200" t="s">
        <v>2869</v>
      </c>
      <c r="C1129" s="2187" t="s">
        <v>2491</v>
      </c>
      <c r="D1129" s="2314" t="s">
        <v>2877</v>
      </c>
      <c r="E1129" s="2066">
        <v>150300</v>
      </c>
      <c r="F1129" s="2066"/>
      <c r="G1129" s="3602"/>
      <c r="H1129" s="3602"/>
      <c r="I1129" s="3602"/>
      <c r="J1129" s="3602"/>
      <c r="K1129" s="3602"/>
      <c r="L1129" s="3602"/>
      <c r="M1129" s="3602"/>
      <c r="N1129" s="3602"/>
      <c r="O1129" s="3602"/>
      <c r="P1129" s="3602"/>
      <c r="Q1129" s="3602"/>
      <c r="R1129" s="3602"/>
    </row>
    <row r="1130" spans="1:18" ht="25.5" customHeight="1">
      <c r="A1130" s="2050">
        <v>29</v>
      </c>
      <c r="B1130" s="2200" t="s">
        <v>2869</v>
      </c>
      <c r="C1130" s="2187" t="s">
        <v>2491</v>
      </c>
      <c r="D1130" s="2314" t="s">
        <v>2878</v>
      </c>
      <c r="E1130" s="2066">
        <v>116400</v>
      </c>
      <c r="F1130" s="2066"/>
      <c r="G1130" s="3602"/>
      <c r="H1130" s="3602"/>
      <c r="I1130" s="3602"/>
      <c r="J1130" s="3602"/>
      <c r="K1130" s="3602"/>
      <c r="L1130" s="3602"/>
      <c r="M1130" s="3602"/>
      <c r="N1130" s="3602"/>
      <c r="O1130" s="3602"/>
      <c r="P1130" s="3602"/>
      <c r="Q1130" s="3602"/>
      <c r="R1130" s="3602"/>
    </row>
    <row r="1131" spans="1:18" ht="25.5" customHeight="1">
      <c r="A1131" s="2050">
        <v>30</v>
      </c>
      <c r="B1131" s="2200" t="s">
        <v>2869</v>
      </c>
      <c r="C1131" s="2187" t="s">
        <v>2491</v>
      </c>
      <c r="D1131" s="2314" t="s">
        <v>2879</v>
      </c>
      <c r="E1131" s="2066">
        <v>175100</v>
      </c>
      <c r="F1131" s="2066"/>
      <c r="G1131" s="3602"/>
      <c r="H1131" s="3602"/>
      <c r="I1131" s="3602"/>
      <c r="J1131" s="3602"/>
      <c r="K1131" s="3602"/>
      <c r="L1131" s="3602"/>
      <c r="M1131" s="3602"/>
      <c r="N1131" s="3602"/>
      <c r="O1131" s="3602"/>
      <c r="P1131" s="3602"/>
      <c r="Q1131" s="3602"/>
      <c r="R1131" s="3602"/>
    </row>
    <row r="1132" spans="1:18" ht="25.5" customHeight="1">
      <c r="A1132" s="2050">
        <v>31</v>
      </c>
      <c r="B1132" s="2200" t="s">
        <v>2869</v>
      </c>
      <c r="C1132" s="2187" t="s">
        <v>2491</v>
      </c>
      <c r="D1132" s="2314" t="s">
        <v>2880</v>
      </c>
      <c r="E1132" s="2066">
        <v>194000</v>
      </c>
      <c r="F1132" s="2066"/>
      <c r="G1132" s="3602"/>
      <c r="H1132" s="3602"/>
      <c r="I1132" s="3602"/>
      <c r="J1132" s="3602"/>
      <c r="K1132" s="3602"/>
      <c r="L1132" s="3602"/>
      <c r="M1132" s="3602"/>
      <c r="N1132" s="3602"/>
      <c r="O1132" s="3602"/>
      <c r="P1132" s="3602"/>
      <c r="Q1132" s="3602"/>
      <c r="R1132" s="3602"/>
    </row>
    <row r="1133" spans="1:18" ht="25.5" customHeight="1">
      <c r="A1133" s="2050">
        <v>32</v>
      </c>
      <c r="B1133" s="2200" t="s">
        <v>2869</v>
      </c>
      <c r="C1133" s="2187" t="s">
        <v>2491</v>
      </c>
      <c r="D1133" s="2314" t="s">
        <v>2881</v>
      </c>
      <c r="E1133" s="2066">
        <v>229400</v>
      </c>
      <c r="F1133" s="2066"/>
      <c r="G1133" s="3602"/>
      <c r="H1133" s="3602"/>
      <c r="I1133" s="3602"/>
      <c r="J1133" s="3602"/>
      <c r="K1133" s="3602"/>
      <c r="L1133" s="3602"/>
      <c r="M1133" s="3602"/>
      <c r="N1133" s="3602"/>
      <c r="O1133" s="3602"/>
      <c r="P1133" s="3602"/>
      <c r="Q1133" s="3602"/>
      <c r="R1133" s="3602"/>
    </row>
    <row r="1134" spans="1:18" ht="25.5" customHeight="1">
      <c r="A1134" s="2050">
        <v>33</v>
      </c>
      <c r="B1134" s="2200" t="s">
        <v>2869</v>
      </c>
      <c r="C1134" s="2187" t="s">
        <v>2491</v>
      </c>
      <c r="D1134" s="2314" t="s">
        <v>2882</v>
      </c>
      <c r="E1134" s="2066">
        <v>181900</v>
      </c>
      <c r="F1134" s="2066"/>
      <c r="G1134" s="3602"/>
      <c r="H1134" s="3602"/>
      <c r="I1134" s="3602"/>
      <c r="J1134" s="3602"/>
      <c r="K1134" s="3602"/>
      <c r="L1134" s="3602"/>
      <c r="M1134" s="3602"/>
      <c r="N1134" s="3602"/>
      <c r="O1134" s="3602"/>
      <c r="P1134" s="3602"/>
      <c r="Q1134" s="3602"/>
      <c r="R1134" s="3602"/>
    </row>
    <row r="1135" spans="1:18" ht="25.5" customHeight="1">
      <c r="A1135" s="2050">
        <v>34</v>
      </c>
      <c r="B1135" s="2200" t="s">
        <v>2869</v>
      </c>
      <c r="C1135" s="2187" t="s">
        <v>2491</v>
      </c>
      <c r="D1135" s="2314" t="s">
        <v>2883</v>
      </c>
      <c r="E1135" s="2066">
        <v>222100</v>
      </c>
      <c r="F1135" s="2066"/>
      <c r="G1135" s="3602"/>
      <c r="H1135" s="3602"/>
      <c r="I1135" s="3602"/>
      <c r="J1135" s="3602"/>
      <c r="K1135" s="3602"/>
      <c r="L1135" s="3602"/>
      <c r="M1135" s="3602"/>
      <c r="N1135" s="3602"/>
      <c r="O1135" s="3602"/>
      <c r="P1135" s="3602"/>
      <c r="Q1135" s="3602"/>
      <c r="R1135" s="3602"/>
    </row>
    <row r="1136" spans="1:18" ht="25.5" customHeight="1">
      <c r="A1136" s="2050">
        <v>35</v>
      </c>
      <c r="B1136" s="2200" t="s">
        <v>2869</v>
      </c>
      <c r="C1136" s="2187" t="s">
        <v>2491</v>
      </c>
      <c r="D1136" s="2314" t="s">
        <v>2884</v>
      </c>
      <c r="E1136" s="2066">
        <v>287400</v>
      </c>
      <c r="F1136" s="2066"/>
      <c r="G1136" s="3602"/>
      <c r="H1136" s="3602"/>
      <c r="I1136" s="3602"/>
      <c r="J1136" s="3602"/>
      <c r="K1136" s="3602"/>
      <c r="L1136" s="3602"/>
      <c r="M1136" s="3602"/>
      <c r="N1136" s="3602"/>
      <c r="O1136" s="3602"/>
      <c r="P1136" s="3602"/>
      <c r="Q1136" s="3602"/>
      <c r="R1136" s="3602"/>
    </row>
    <row r="1137" spans="1:18" ht="25.5" customHeight="1">
      <c r="A1137" s="2050">
        <v>36</v>
      </c>
      <c r="B1137" s="2200" t="s">
        <v>2869</v>
      </c>
      <c r="C1137" s="2187" t="s">
        <v>2491</v>
      </c>
      <c r="D1137" s="2314" t="s">
        <v>2885</v>
      </c>
      <c r="E1137" s="2066">
        <v>338600</v>
      </c>
      <c r="F1137" s="2066"/>
      <c r="G1137" s="3602"/>
      <c r="H1137" s="3602"/>
      <c r="I1137" s="3602"/>
      <c r="J1137" s="3602"/>
      <c r="K1137" s="3602"/>
      <c r="L1137" s="3602"/>
      <c r="M1137" s="3602"/>
      <c r="N1137" s="3602"/>
      <c r="O1137" s="3602"/>
      <c r="P1137" s="3602"/>
      <c r="Q1137" s="3602"/>
      <c r="R1137" s="3602"/>
    </row>
    <row r="1138" spans="1:18" ht="25.5" customHeight="1">
      <c r="A1138" s="2050">
        <v>37</v>
      </c>
      <c r="B1138" s="2200" t="s">
        <v>2869</v>
      </c>
      <c r="C1138" s="2187" t="s">
        <v>2491</v>
      </c>
      <c r="D1138" s="2314" t="s">
        <v>2886</v>
      </c>
      <c r="E1138" s="2066">
        <v>222200</v>
      </c>
      <c r="F1138" s="2066"/>
      <c r="G1138" s="3602"/>
      <c r="H1138" s="3602"/>
      <c r="I1138" s="3602"/>
      <c r="J1138" s="3602"/>
      <c r="K1138" s="3602"/>
      <c r="L1138" s="3602"/>
      <c r="M1138" s="3602"/>
      <c r="N1138" s="3602"/>
      <c r="O1138" s="3602"/>
      <c r="P1138" s="3602"/>
      <c r="Q1138" s="3602"/>
      <c r="R1138" s="3602"/>
    </row>
    <row r="1139" spans="1:18" ht="25.5" customHeight="1">
      <c r="A1139" s="2050">
        <v>38</v>
      </c>
      <c r="B1139" s="2200" t="s">
        <v>2869</v>
      </c>
      <c r="C1139" s="2187" t="s">
        <v>2491</v>
      </c>
      <c r="D1139" s="2314" t="s">
        <v>2887</v>
      </c>
      <c r="E1139" s="2066">
        <v>358600</v>
      </c>
      <c r="F1139" s="2066"/>
      <c r="G1139" s="3602"/>
      <c r="H1139" s="3602"/>
      <c r="I1139" s="3602"/>
      <c r="J1139" s="3602"/>
      <c r="K1139" s="3602"/>
      <c r="L1139" s="3602"/>
      <c r="M1139" s="3602"/>
      <c r="N1139" s="3602"/>
      <c r="O1139" s="3602"/>
      <c r="P1139" s="3602"/>
      <c r="Q1139" s="3602"/>
      <c r="R1139" s="3602"/>
    </row>
    <row r="1140" spans="1:18" ht="25.5" customHeight="1">
      <c r="A1140" s="2050">
        <v>39</v>
      </c>
      <c r="B1140" s="2200" t="s">
        <v>2869</v>
      </c>
      <c r="C1140" s="2187" t="s">
        <v>2491</v>
      </c>
      <c r="D1140" s="2314" t="s">
        <v>2888</v>
      </c>
      <c r="E1140" s="2066">
        <v>299800</v>
      </c>
      <c r="F1140" s="2066"/>
      <c r="G1140" s="3602"/>
      <c r="H1140" s="3602"/>
      <c r="I1140" s="3602"/>
      <c r="J1140" s="3602"/>
      <c r="K1140" s="3602"/>
      <c r="L1140" s="3602"/>
      <c r="M1140" s="3602"/>
      <c r="N1140" s="3602"/>
      <c r="O1140" s="3602"/>
      <c r="P1140" s="3602"/>
      <c r="Q1140" s="3602"/>
      <c r="R1140" s="3602"/>
    </row>
    <row r="1141" spans="1:18" ht="25.5" customHeight="1">
      <c r="A1141" s="2050">
        <v>40</v>
      </c>
      <c r="B1141" s="2200" t="s">
        <v>2869</v>
      </c>
      <c r="C1141" s="2187" t="s">
        <v>2491</v>
      </c>
      <c r="D1141" s="2314" t="s">
        <v>2889</v>
      </c>
      <c r="E1141" s="2066">
        <v>348700</v>
      </c>
      <c r="F1141" s="2066"/>
      <c r="G1141" s="3602"/>
      <c r="H1141" s="3602"/>
      <c r="I1141" s="3602"/>
      <c r="J1141" s="3602"/>
      <c r="K1141" s="3602"/>
      <c r="L1141" s="3602"/>
      <c r="M1141" s="3602"/>
      <c r="N1141" s="3602"/>
      <c r="O1141" s="3602"/>
      <c r="P1141" s="3602"/>
      <c r="Q1141" s="3602"/>
      <c r="R1141" s="3602"/>
    </row>
    <row r="1142" spans="1:18" ht="25.5" customHeight="1">
      <c r="A1142" s="2050">
        <v>41</v>
      </c>
      <c r="B1142" s="2200" t="s">
        <v>2869</v>
      </c>
      <c r="C1142" s="2187" t="s">
        <v>2491</v>
      </c>
      <c r="D1142" s="2314" t="s">
        <v>2890</v>
      </c>
      <c r="E1142" s="2066">
        <v>445000</v>
      </c>
      <c r="F1142" s="2066"/>
      <c r="G1142" s="3602"/>
      <c r="H1142" s="3602"/>
      <c r="I1142" s="3602"/>
      <c r="J1142" s="3602"/>
      <c r="K1142" s="3602"/>
      <c r="L1142" s="3602"/>
      <c r="M1142" s="3602"/>
      <c r="N1142" s="3602"/>
      <c r="O1142" s="3602"/>
      <c r="P1142" s="3602"/>
      <c r="Q1142" s="3602"/>
      <c r="R1142" s="3602"/>
    </row>
    <row r="1143" spans="1:18" ht="25.5" customHeight="1">
      <c r="A1143" s="2050">
        <v>42</v>
      </c>
      <c r="B1143" s="2200" t="s">
        <v>2869</v>
      </c>
      <c r="C1143" s="2187" t="s">
        <v>2491</v>
      </c>
      <c r="D1143" s="2314" t="s">
        <v>2891</v>
      </c>
      <c r="E1143" s="2066">
        <v>525600</v>
      </c>
      <c r="F1143" s="2066"/>
      <c r="G1143" s="3602"/>
      <c r="H1143" s="3602"/>
      <c r="I1143" s="3602"/>
      <c r="J1143" s="3602"/>
      <c r="K1143" s="3602"/>
      <c r="L1143" s="3602"/>
      <c r="M1143" s="3602"/>
      <c r="N1143" s="3602"/>
      <c r="O1143" s="3602"/>
      <c r="P1143" s="3602"/>
      <c r="Q1143" s="3602"/>
      <c r="R1143" s="3602"/>
    </row>
    <row r="1144" spans="1:18" ht="25.5" customHeight="1">
      <c r="A1144" s="2050">
        <v>43</v>
      </c>
      <c r="B1144" s="2200" t="s">
        <v>2869</v>
      </c>
      <c r="C1144" s="2187" t="s">
        <v>2491</v>
      </c>
      <c r="D1144" s="2314" t="s">
        <v>2892</v>
      </c>
      <c r="E1144" s="2066">
        <v>365400</v>
      </c>
      <c r="F1144" s="2066"/>
      <c r="G1144" s="3602"/>
      <c r="H1144" s="3602"/>
      <c r="I1144" s="3602"/>
      <c r="J1144" s="3602"/>
      <c r="K1144" s="3602"/>
      <c r="L1144" s="3602"/>
      <c r="M1144" s="3602"/>
      <c r="N1144" s="3602"/>
      <c r="O1144" s="3602"/>
      <c r="P1144" s="3602"/>
      <c r="Q1144" s="3602"/>
      <c r="R1144" s="3602"/>
    </row>
    <row r="1145" spans="1:18" ht="25.5" customHeight="1">
      <c r="A1145" s="2050">
        <v>44</v>
      </c>
      <c r="B1145" s="2200" t="s">
        <v>2869</v>
      </c>
      <c r="C1145" s="2187" t="s">
        <v>2491</v>
      </c>
      <c r="D1145" s="2314" t="s">
        <v>2893</v>
      </c>
      <c r="E1145" s="2066">
        <v>562500</v>
      </c>
      <c r="F1145" s="2066"/>
      <c r="G1145" s="3602"/>
      <c r="H1145" s="3602"/>
      <c r="I1145" s="3602"/>
      <c r="J1145" s="3602"/>
      <c r="K1145" s="3602"/>
      <c r="L1145" s="3602"/>
      <c r="M1145" s="3602"/>
      <c r="N1145" s="3602"/>
      <c r="O1145" s="3602"/>
      <c r="P1145" s="3602"/>
      <c r="Q1145" s="3602"/>
      <c r="R1145" s="3602"/>
    </row>
    <row r="1146" spans="1:18" ht="25.5" customHeight="1">
      <c r="A1146" s="2050">
        <v>45</v>
      </c>
      <c r="B1146" s="2200" t="s">
        <v>2869</v>
      </c>
      <c r="C1146" s="2187" t="s">
        <v>2491</v>
      </c>
      <c r="D1146" s="2314" t="s">
        <v>2894</v>
      </c>
      <c r="E1146" s="2066">
        <v>663500</v>
      </c>
      <c r="F1146" s="2066"/>
      <c r="G1146" s="3602"/>
      <c r="H1146" s="3602"/>
      <c r="I1146" s="3602"/>
      <c r="J1146" s="3602"/>
      <c r="K1146" s="3602"/>
      <c r="L1146" s="3602"/>
      <c r="M1146" s="3602"/>
      <c r="N1146" s="3602"/>
      <c r="O1146" s="3602"/>
      <c r="P1146" s="3602"/>
      <c r="Q1146" s="3602"/>
      <c r="R1146" s="3602"/>
    </row>
    <row r="1147" spans="1:18" ht="25.5" customHeight="1">
      <c r="A1147" s="2050">
        <v>46</v>
      </c>
      <c r="B1147" s="2200" t="s">
        <v>2869</v>
      </c>
      <c r="C1147" s="2187" t="s">
        <v>2491</v>
      </c>
      <c r="D1147" s="2314" t="s">
        <v>2895</v>
      </c>
      <c r="E1147" s="2066">
        <v>480700</v>
      </c>
      <c r="F1147" s="2066"/>
      <c r="G1147" s="3602"/>
      <c r="H1147" s="3602"/>
      <c r="I1147" s="3602"/>
      <c r="J1147" s="3602"/>
      <c r="K1147" s="3602"/>
      <c r="L1147" s="3602"/>
      <c r="M1147" s="3602"/>
      <c r="N1147" s="3602"/>
      <c r="O1147" s="3602"/>
      <c r="P1147" s="3602"/>
      <c r="Q1147" s="3602"/>
      <c r="R1147" s="3602"/>
    </row>
    <row r="1148" spans="1:18" ht="25.5" customHeight="1">
      <c r="A1148" s="2050">
        <v>47</v>
      </c>
      <c r="B1148" s="2200" t="s">
        <v>2869</v>
      </c>
      <c r="C1148" s="2187" t="s">
        <v>2491</v>
      </c>
      <c r="D1148" s="2314" t="s">
        <v>2896</v>
      </c>
      <c r="E1148" s="2066">
        <v>560800</v>
      </c>
      <c r="F1148" s="2066"/>
      <c r="G1148" s="3602"/>
      <c r="H1148" s="3602"/>
      <c r="I1148" s="3602"/>
      <c r="J1148" s="3602"/>
      <c r="K1148" s="3602"/>
      <c r="L1148" s="3602"/>
      <c r="M1148" s="3602"/>
      <c r="N1148" s="3602"/>
      <c r="O1148" s="3602"/>
      <c r="P1148" s="3602"/>
      <c r="Q1148" s="3602"/>
      <c r="R1148" s="3602"/>
    </row>
    <row r="1149" spans="1:18" ht="25.5" customHeight="1">
      <c r="A1149" s="2050">
        <v>48</v>
      </c>
      <c r="B1149" s="2200" t="s">
        <v>2869</v>
      </c>
      <c r="C1149" s="2187" t="s">
        <v>2491</v>
      </c>
      <c r="D1149" s="2314" t="s">
        <v>2897</v>
      </c>
      <c r="E1149" s="2066">
        <v>725000</v>
      </c>
      <c r="F1149" s="2066"/>
      <c r="G1149" s="3602"/>
      <c r="H1149" s="3602"/>
      <c r="I1149" s="3602"/>
      <c r="J1149" s="3602"/>
      <c r="K1149" s="3602"/>
      <c r="L1149" s="3602"/>
      <c r="M1149" s="3602"/>
      <c r="N1149" s="3602"/>
      <c r="O1149" s="3602"/>
      <c r="P1149" s="3602"/>
      <c r="Q1149" s="3602"/>
      <c r="R1149" s="3602"/>
    </row>
    <row r="1150" spans="1:18" ht="25.5" customHeight="1">
      <c r="A1150" s="2050">
        <v>49</v>
      </c>
      <c r="B1150" s="2200" t="s">
        <v>2869</v>
      </c>
      <c r="C1150" s="2187" t="s">
        <v>2491</v>
      </c>
      <c r="D1150" s="2314" t="s">
        <v>2898</v>
      </c>
      <c r="E1150" s="2066">
        <v>812000</v>
      </c>
      <c r="F1150" s="2066"/>
      <c r="G1150" s="3602"/>
      <c r="H1150" s="3602"/>
      <c r="I1150" s="3602"/>
      <c r="J1150" s="3602"/>
      <c r="K1150" s="3602"/>
      <c r="L1150" s="3602"/>
      <c r="M1150" s="3602"/>
      <c r="N1150" s="3602"/>
      <c r="O1150" s="3602"/>
      <c r="P1150" s="3602"/>
      <c r="Q1150" s="3602"/>
      <c r="R1150" s="3602"/>
    </row>
    <row r="1151" spans="1:18" ht="25.5" customHeight="1">
      <c r="A1151" s="2050">
        <v>50</v>
      </c>
      <c r="B1151" s="2200" t="s">
        <v>2869</v>
      </c>
      <c r="C1151" s="2187" t="s">
        <v>2491</v>
      </c>
      <c r="D1151" s="2314" t="s">
        <v>2899</v>
      </c>
      <c r="E1151" s="2066">
        <v>571800</v>
      </c>
      <c r="F1151" s="2066"/>
      <c r="G1151" s="3602"/>
      <c r="H1151" s="3602"/>
      <c r="I1151" s="3602"/>
      <c r="J1151" s="3602"/>
      <c r="K1151" s="3602"/>
      <c r="L1151" s="3602"/>
      <c r="M1151" s="3602"/>
      <c r="N1151" s="3602"/>
      <c r="O1151" s="3602"/>
      <c r="P1151" s="3602"/>
      <c r="Q1151" s="3602"/>
      <c r="R1151" s="3602"/>
    </row>
    <row r="1152" spans="1:18" ht="25.5" customHeight="1">
      <c r="A1152" s="2050">
        <v>51</v>
      </c>
      <c r="B1152" s="2200" t="s">
        <v>2869</v>
      </c>
      <c r="C1152" s="2187" t="s">
        <v>2491</v>
      </c>
      <c r="D1152" s="2314" t="s">
        <v>2900</v>
      </c>
      <c r="E1152" s="2066">
        <v>865300</v>
      </c>
      <c r="F1152" s="2066"/>
      <c r="G1152" s="3602"/>
      <c r="H1152" s="3602"/>
      <c r="I1152" s="3602"/>
      <c r="J1152" s="3602"/>
      <c r="K1152" s="3602"/>
      <c r="L1152" s="3602"/>
      <c r="M1152" s="3602"/>
      <c r="N1152" s="3602"/>
      <c r="O1152" s="3602"/>
      <c r="P1152" s="3602"/>
      <c r="Q1152" s="3602"/>
      <c r="R1152" s="3602"/>
    </row>
    <row r="1153" spans="1:18" ht="25.5" customHeight="1">
      <c r="A1153" s="2050">
        <v>52</v>
      </c>
      <c r="B1153" s="2200" t="s">
        <v>2869</v>
      </c>
      <c r="C1153" s="2187" t="s">
        <v>2491</v>
      </c>
      <c r="D1153" s="2314" t="s">
        <v>2901</v>
      </c>
      <c r="E1153" s="2066">
        <v>717400</v>
      </c>
      <c r="F1153" s="2066"/>
      <c r="G1153" s="3602"/>
      <c r="H1153" s="3602"/>
      <c r="I1153" s="3602"/>
      <c r="J1153" s="3602"/>
      <c r="K1153" s="3602"/>
      <c r="L1153" s="3602"/>
      <c r="M1153" s="3602"/>
      <c r="N1153" s="3602"/>
      <c r="O1153" s="3602"/>
      <c r="P1153" s="3602"/>
      <c r="Q1153" s="3602"/>
      <c r="R1153" s="3602"/>
    </row>
    <row r="1154" spans="1:18" ht="25.5" customHeight="1">
      <c r="A1154" s="2050">
        <v>53</v>
      </c>
      <c r="B1154" s="2200" t="s">
        <v>2869</v>
      </c>
      <c r="C1154" s="2187" t="s">
        <v>2491</v>
      </c>
      <c r="D1154" s="2314" t="s">
        <v>2902</v>
      </c>
      <c r="E1154" s="2066">
        <v>811700</v>
      </c>
      <c r="F1154" s="2066"/>
      <c r="G1154" s="3602"/>
      <c r="H1154" s="3602"/>
      <c r="I1154" s="3602"/>
      <c r="J1154" s="3602"/>
      <c r="K1154" s="3602"/>
      <c r="L1154" s="3602"/>
      <c r="M1154" s="3602"/>
      <c r="N1154" s="3602"/>
      <c r="O1154" s="3602"/>
      <c r="P1154" s="3602"/>
      <c r="Q1154" s="3602"/>
      <c r="R1154" s="3602"/>
    </row>
    <row r="1155" spans="1:18" ht="25.5" customHeight="1">
      <c r="A1155" s="2050">
        <v>54</v>
      </c>
      <c r="B1155" s="2200" t="s">
        <v>2869</v>
      </c>
      <c r="C1155" s="2187" t="s">
        <v>2491</v>
      </c>
      <c r="D1155" s="2314" t="s">
        <v>2903</v>
      </c>
      <c r="E1155" s="2066">
        <v>860800</v>
      </c>
      <c r="F1155" s="2066"/>
      <c r="G1155" s="3602"/>
      <c r="H1155" s="3602"/>
      <c r="I1155" s="3602"/>
      <c r="J1155" s="3602"/>
      <c r="K1155" s="3602"/>
      <c r="L1155" s="3602"/>
      <c r="M1155" s="3602"/>
      <c r="N1155" s="3602"/>
      <c r="O1155" s="3602"/>
      <c r="P1155" s="3602"/>
      <c r="Q1155" s="3602"/>
      <c r="R1155" s="3602"/>
    </row>
    <row r="1156" spans="1:18" ht="25.5" customHeight="1">
      <c r="A1156" s="2050">
        <v>55</v>
      </c>
      <c r="B1156" s="2200" t="s">
        <v>2869</v>
      </c>
      <c r="C1156" s="2187" t="s">
        <v>2491</v>
      </c>
      <c r="D1156" s="2314" t="s">
        <v>2904</v>
      </c>
      <c r="E1156" s="2066">
        <v>1081300</v>
      </c>
      <c r="F1156" s="2066"/>
      <c r="G1156" s="3602"/>
      <c r="H1156" s="3602"/>
      <c r="I1156" s="3602"/>
      <c r="J1156" s="3602"/>
      <c r="K1156" s="3602"/>
      <c r="L1156" s="3602"/>
      <c r="M1156" s="3602"/>
      <c r="N1156" s="3602"/>
      <c r="O1156" s="3602"/>
      <c r="P1156" s="3602"/>
      <c r="Q1156" s="3602"/>
      <c r="R1156" s="3602"/>
    </row>
    <row r="1157" spans="1:18" ht="25.5" customHeight="1">
      <c r="A1157" s="2050">
        <v>56</v>
      </c>
      <c r="B1157" s="2200" t="s">
        <v>2869</v>
      </c>
      <c r="C1157" s="2187" t="s">
        <v>2491</v>
      </c>
      <c r="D1157" s="2314" t="s">
        <v>2905</v>
      </c>
      <c r="E1157" s="2066">
        <v>1287100</v>
      </c>
      <c r="F1157" s="2066"/>
      <c r="G1157" s="3602"/>
      <c r="H1157" s="3602"/>
      <c r="I1157" s="3602"/>
      <c r="J1157" s="3602"/>
      <c r="K1157" s="3602"/>
      <c r="L1157" s="3602"/>
      <c r="M1157" s="3602"/>
      <c r="N1157" s="3602"/>
      <c r="O1157" s="3602"/>
      <c r="P1157" s="3602"/>
      <c r="Q1157" s="3602"/>
      <c r="R1157" s="3602"/>
    </row>
    <row r="1158" spans="1:18" ht="25.5" customHeight="1">
      <c r="A1158" s="2050">
        <v>57</v>
      </c>
      <c r="B1158" s="2200" t="s">
        <v>2869</v>
      </c>
      <c r="C1158" s="2187" t="s">
        <v>2491</v>
      </c>
      <c r="D1158" s="2314" t="s">
        <v>2906</v>
      </c>
      <c r="E1158" s="2066">
        <v>1115000</v>
      </c>
      <c r="F1158" s="2066"/>
      <c r="G1158" s="3602"/>
      <c r="H1158" s="3602"/>
      <c r="I1158" s="3602"/>
      <c r="J1158" s="3602"/>
      <c r="K1158" s="3602"/>
      <c r="L1158" s="3602"/>
      <c r="M1158" s="3602"/>
      <c r="N1158" s="3602"/>
      <c r="O1158" s="3602"/>
      <c r="P1158" s="3602"/>
      <c r="Q1158" s="3602"/>
      <c r="R1158" s="3602"/>
    </row>
    <row r="1159" spans="1:18" ht="25.5" customHeight="1">
      <c r="A1159" s="2050">
        <v>58</v>
      </c>
      <c r="B1159" s="2200" t="s">
        <v>2869</v>
      </c>
      <c r="C1159" s="2187" t="s">
        <v>2491</v>
      </c>
      <c r="D1159" s="2314" t="s">
        <v>2907</v>
      </c>
      <c r="E1159" s="2066">
        <v>1446800</v>
      </c>
      <c r="F1159" s="2066"/>
      <c r="G1159" s="3602"/>
      <c r="H1159" s="3602"/>
      <c r="I1159" s="3602"/>
      <c r="J1159" s="3602"/>
      <c r="K1159" s="3602"/>
      <c r="L1159" s="3602"/>
      <c r="M1159" s="3602"/>
      <c r="N1159" s="3602"/>
      <c r="O1159" s="3602"/>
      <c r="P1159" s="3602"/>
      <c r="Q1159" s="3602"/>
      <c r="R1159" s="3602"/>
    </row>
    <row r="1160" spans="1:18" ht="25.5" customHeight="1">
      <c r="A1160" s="2050">
        <v>59</v>
      </c>
      <c r="B1160" s="2200" t="s">
        <v>2869</v>
      </c>
      <c r="C1160" s="2187" t="s">
        <v>2491</v>
      </c>
      <c r="D1160" s="2314" t="s">
        <v>2908</v>
      </c>
      <c r="E1160" s="2066">
        <v>1779400</v>
      </c>
      <c r="F1160" s="2066"/>
      <c r="G1160" s="3602"/>
      <c r="H1160" s="3602"/>
      <c r="I1160" s="3602"/>
      <c r="J1160" s="3602"/>
      <c r="K1160" s="3602"/>
      <c r="L1160" s="3602"/>
      <c r="M1160" s="3602"/>
      <c r="N1160" s="3602"/>
      <c r="O1160" s="3602"/>
      <c r="P1160" s="3602"/>
      <c r="Q1160" s="3602"/>
      <c r="R1160" s="3602"/>
    </row>
    <row r="1161" spans="1:18" ht="25.5" customHeight="1">
      <c r="A1161" s="2050">
        <v>60</v>
      </c>
      <c r="B1161" s="2200" t="s">
        <v>2869</v>
      </c>
      <c r="C1161" s="2187" t="s">
        <v>2491</v>
      </c>
      <c r="D1161" s="2314" t="s">
        <v>2909</v>
      </c>
      <c r="E1161" s="2066">
        <v>1416500</v>
      </c>
      <c r="F1161" s="2066"/>
      <c r="G1161" s="3602"/>
      <c r="H1161" s="3602"/>
      <c r="I1161" s="3602"/>
      <c r="J1161" s="3602"/>
      <c r="K1161" s="3602"/>
      <c r="L1161" s="3602"/>
      <c r="M1161" s="3602"/>
      <c r="N1161" s="3602"/>
      <c r="O1161" s="3602"/>
      <c r="P1161" s="3602"/>
      <c r="Q1161" s="3602"/>
      <c r="R1161" s="3602"/>
    </row>
    <row r="1162" spans="1:18" ht="25.5" customHeight="1">
      <c r="A1162" s="2050">
        <v>61</v>
      </c>
      <c r="B1162" s="2200" t="s">
        <v>2869</v>
      </c>
      <c r="C1162" s="2187" t="s">
        <v>2491</v>
      </c>
      <c r="D1162" s="2314" t="s">
        <v>2910</v>
      </c>
      <c r="E1162" s="2066">
        <v>1833800</v>
      </c>
      <c r="F1162" s="2066"/>
      <c r="G1162" s="3602"/>
      <c r="H1162" s="3602"/>
      <c r="I1162" s="3602"/>
      <c r="J1162" s="3602"/>
      <c r="K1162" s="3602"/>
      <c r="L1162" s="3602"/>
      <c r="M1162" s="3602"/>
      <c r="N1162" s="3602"/>
      <c r="O1162" s="3602"/>
      <c r="P1162" s="3602"/>
      <c r="Q1162" s="3602"/>
      <c r="R1162" s="3602"/>
    </row>
    <row r="1163" spans="1:18" ht="25.5" customHeight="1">
      <c r="A1163" s="2050">
        <v>62</v>
      </c>
      <c r="B1163" s="2200" t="s">
        <v>2869</v>
      </c>
      <c r="C1163" s="2187" t="s">
        <v>2491</v>
      </c>
      <c r="D1163" s="2314" t="s">
        <v>2911</v>
      </c>
      <c r="E1163" s="2066">
        <v>2081000</v>
      </c>
      <c r="F1163" s="2066"/>
      <c r="G1163" s="3602"/>
      <c r="H1163" s="3602"/>
      <c r="I1163" s="3602"/>
      <c r="J1163" s="3602"/>
      <c r="K1163" s="3602"/>
      <c r="L1163" s="3602"/>
      <c r="M1163" s="3602"/>
      <c r="N1163" s="3602"/>
      <c r="O1163" s="3602"/>
      <c r="P1163" s="3602"/>
      <c r="Q1163" s="3602"/>
      <c r="R1163" s="3602"/>
    </row>
    <row r="1164" spans="1:18" s="2030" customFormat="1" ht="31.5" customHeight="1">
      <c r="A1164" s="2051"/>
      <c r="B1164" s="3612" t="s">
        <v>2912</v>
      </c>
      <c r="C1164" s="3613"/>
      <c r="D1164" s="3613"/>
      <c r="E1164" s="3613"/>
      <c r="F1164" s="3614"/>
      <c r="G1164" s="2185"/>
      <c r="H1164" s="2185"/>
      <c r="I1164" s="2185"/>
      <c r="J1164" s="2185"/>
      <c r="K1164" s="2185"/>
      <c r="L1164" s="2185"/>
      <c r="M1164" s="2185"/>
      <c r="N1164" s="2185"/>
      <c r="O1164" s="2185"/>
      <c r="P1164" s="2185"/>
      <c r="Q1164" s="2185"/>
      <c r="R1164" s="2185"/>
    </row>
    <row r="1165" spans="1:18" ht="25.5" customHeight="1">
      <c r="A1165" s="2050">
        <v>63</v>
      </c>
      <c r="B1165" s="2200" t="s">
        <v>2913</v>
      </c>
      <c r="C1165" s="2187" t="s">
        <v>2491</v>
      </c>
      <c r="D1165" s="2314" t="s">
        <v>2914</v>
      </c>
      <c r="E1165" s="2066">
        <v>9790</v>
      </c>
      <c r="F1165" s="2066"/>
      <c r="G1165" s="3602"/>
      <c r="H1165" s="3602"/>
      <c r="I1165" s="3602"/>
      <c r="J1165" s="3602"/>
      <c r="K1165" s="3602"/>
      <c r="L1165" s="3602"/>
      <c r="M1165" s="3602"/>
      <c r="N1165" s="3602"/>
      <c r="O1165" s="3602"/>
      <c r="P1165" s="3602"/>
      <c r="Q1165" s="3602"/>
      <c r="R1165" s="3602"/>
    </row>
    <row r="1166" spans="1:18" ht="25.5" customHeight="1">
      <c r="A1166" s="2050">
        <v>64</v>
      </c>
      <c r="B1166" s="2200" t="s">
        <v>2913</v>
      </c>
      <c r="C1166" s="2187" t="s">
        <v>2491</v>
      </c>
      <c r="D1166" s="2314" t="s">
        <v>2915</v>
      </c>
      <c r="E1166" s="2066">
        <v>11690</v>
      </c>
      <c r="F1166" s="2066"/>
      <c r="G1166" s="3602"/>
      <c r="H1166" s="3602"/>
      <c r="I1166" s="3602"/>
      <c r="J1166" s="3602"/>
      <c r="K1166" s="3602"/>
      <c r="L1166" s="3602"/>
      <c r="M1166" s="3602"/>
      <c r="N1166" s="3602"/>
      <c r="O1166" s="3602"/>
      <c r="P1166" s="3602"/>
      <c r="Q1166" s="3602"/>
      <c r="R1166" s="3602"/>
    </row>
    <row r="1167" spans="1:18" ht="25.5" customHeight="1">
      <c r="A1167" s="2050">
        <v>65</v>
      </c>
      <c r="B1167" s="2200" t="s">
        <v>2913</v>
      </c>
      <c r="C1167" s="2187" t="s">
        <v>2491</v>
      </c>
      <c r="D1167" s="2314" t="s">
        <v>2916</v>
      </c>
      <c r="E1167" s="2066">
        <v>13690</v>
      </c>
      <c r="F1167" s="2066"/>
      <c r="G1167" s="3602"/>
      <c r="H1167" s="3602"/>
      <c r="I1167" s="3602"/>
      <c r="J1167" s="3602"/>
      <c r="K1167" s="3602"/>
      <c r="L1167" s="3602"/>
      <c r="M1167" s="3602"/>
      <c r="N1167" s="3602"/>
      <c r="O1167" s="3602"/>
      <c r="P1167" s="3602"/>
      <c r="Q1167" s="3602"/>
      <c r="R1167" s="3602"/>
    </row>
    <row r="1168" spans="1:18" ht="25.5" customHeight="1">
      <c r="A1168" s="2050">
        <v>66</v>
      </c>
      <c r="B1168" s="2200" t="s">
        <v>2913</v>
      </c>
      <c r="C1168" s="2187" t="s">
        <v>2491</v>
      </c>
      <c r="D1168" s="2314" t="s">
        <v>2917</v>
      </c>
      <c r="E1168" s="2066">
        <v>13140</v>
      </c>
      <c r="F1168" s="2066"/>
      <c r="G1168" s="3602"/>
      <c r="H1168" s="3602"/>
      <c r="I1168" s="3602"/>
      <c r="J1168" s="3602"/>
      <c r="K1168" s="3602"/>
      <c r="L1168" s="3602"/>
      <c r="M1168" s="3602"/>
      <c r="N1168" s="3602"/>
      <c r="O1168" s="3602"/>
      <c r="P1168" s="3602"/>
      <c r="Q1168" s="3602"/>
      <c r="R1168" s="3602"/>
    </row>
    <row r="1169" spans="1:18" ht="25.5" customHeight="1">
      <c r="A1169" s="2050">
        <v>67</v>
      </c>
      <c r="B1169" s="2200" t="s">
        <v>2913</v>
      </c>
      <c r="C1169" s="2187" t="s">
        <v>2491</v>
      </c>
      <c r="D1169" s="2314" t="s">
        <v>2918</v>
      </c>
      <c r="E1169" s="2066">
        <v>18760</v>
      </c>
      <c r="F1169" s="2066"/>
      <c r="G1169" s="3602"/>
      <c r="H1169" s="3602"/>
      <c r="I1169" s="3602"/>
      <c r="J1169" s="3602"/>
      <c r="K1169" s="3602"/>
      <c r="L1169" s="3602"/>
      <c r="M1169" s="3602"/>
      <c r="N1169" s="3602"/>
      <c r="O1169" s="3602"/>
      <c r="P1169" s="3602"/>
      <c r="Q1169" s="3602"/>
      <c r="R1169" s="3602"/>
    </row>
    <row r="1170" spans="1:18" ht="25.5" customHeight="1">
      <c r="A1170" s="2050">
        <v>68</v>
      </c>
      <c r="B1170" s="2200" t="s">
        <v>2913</v>
      </c>
      <c r="C1170" s="2187" t="s">
        <v>2491</v>
      </c>
      <c r="D1170" s="2314" t="s">
        <v>2919</v>
      </c>
      <c r="E1170" s="2066">
        <v>20030</v>
      </c>
      <c r="F1170" s="2066"/>
      <c r="G1170" s="3602"/>
      <c r="H1170" s="3602"/>
      <c r="I1170" s="3602"/>
      <c r="J1170" s="3602"/>
      <c r="K1170" s="3602"/>
      <c r="L1170" s="3602"/>
      <c r="M1170" s="3602"/>
      <c r="N1170" s="3602"/>
      <c r="O1170" s="3602"/>
      <c r="P1170" s="3602"/>
      <c r="Q1170" s="3602"/>
      <c r="R1170" s="3602"/>
    </row>
    <row r="1171" spans="1:18" ht="25.5" customHeight="1">
      <c r="A1171" s="2050">
        <v>69</v>
      </c>
      <c r="B1171" s="2200" t="s">
        <v>2913</v>
      </c>
      <c r="C1171" s="2187" t="s">
        <v>2491</v>
      </c>
      <c r="D1171" s="2314" t="s">
        <v>2920</v>
      </c>
      <c r="E1171" s="2066">
        <v>24200</v>
      </c>
      <c r="F1171" s="2066"/>
      <c r="G1171" s="3602"/>
      <c r="H1171" s="3602"/>
      <c r="I1171" s="3602"/>
      <c r="J1171" s="3602"/>
      <c r="K1171" s="3602"/>
      <c r="L1171" s="3602"/>
      <c r="M1171" s="3602"/>
      <c r="N1171" s="3602"/>
      <c r="O1171" s="3602"/>
      <c r="P1171" s="3602"/>
      <c r="Q1171" s="3602"/>
      <c r="R1171" s="3602"/>
    </row>
    <row r="1172" spans="1:18" ht="25.5" customHeight="1">
      <c r="A1172" s="2050">
        <v>70</v>
      </c>
      <c r="B1172" s="2200" t="s">
        <v>2913</v>
      </c>
      <c r="C1172" s="2187" t="s">
        <v>2491</v>
      </c>
      <c r="D1172" s="2314" t="s">
        <v>2921</v>
      </c>
      <c r="E1172" s="2066">
        <v>29090</v>
      </c>
      <c r="F1172" s="2066"/>
      <c r="G1172" s="3602"/>
      <c r="H1172" s="3602"/>
      <c r="I1172" s="3602"/>
      <c r="J1172" s="3602"/>
      <c r="K1172" s="3602"/>
      <c r="L1172" s="3602"/>
      <c r="M1172" s="3602"/>
      <c r="N1172" s="3602"/>
      <c r="O1172" s="3602"/>
      <c r="P1172" s="3602"/>
      <c r="Q1172" s="3602"/>
      <c r="R1172" s="3602"/>
    </row>
    <row r="1173" spans="1:18" ht="25.5" customHeight="1">
      <c r="A1173" s="2050">
        <v>71</v>
      </c>
      <c r="B1173" s="2200" t="s">
        <v>2913</v>
      </c>
      <c r="C1173" s="2187" t="s">
        <v>2491</v>
      </c>
      <c r="D1173" s="2314" t="s">
        <v>2922</v>
      </c>
      <c r="E1173" s="2066">
        <v>25740</v>
      </c>
      <c r="F1173" s="2066"/>
      <c r="G1173" s="3602"/>
      <c r="H1173" s="3602"/>
      <c r="I1173" s="3602"/>
      <c r="J1173" s="3602"/>
      <c r="K1173" s="3602"/>
      <c r="L1173" s="3602"/>
      <c r="M1173" s="3602"/>
      <c r="N1173" s="3602"/>
      <c r="O1173" s="3602"/>
      <c r="P1173" s="3602"/>
      <c r="Q1173" s="3602"/>
      <c r="R1173" s="3602"/>
    </row>
    <row r="1174" spans="1:18" ht="25.5" customHeight="1">
      <c r="A1174" s="2050">
        <v>72</v>
      </c>
      <c r="B1174" s="2200" t="s">
        <v>2913</v>
      </c>
      <c r="C1174" s="2187" t="s">
        <v>2491</v>
      </c>
      <c r="D1174" s="2314" t="s">
        <v>2923</v>
      </c>
      <c r="E1174" s="2066">
        <v>30730</v>
      </c>
      <c r="F1174" s="2066"/>
      <c r="G1174" s="3602"/>
      <c r="H1174" s="3602"/>
      <c r="I1174" s="3602"/>
      <c r="J1174" s="3602"/>
      <c r="K1174" s="3602"/>
      <c r="L1174" s="3602"/>
      <c r="M1174" s="3602"/>
      <c r="N1174" s="3602"/>
      <c r="O1174" s="3602"/>
      <c r="P1174" s="3602"/>
      <c r="Q1174" s="3602"/>
      <c r="R1174" s="3602"/>
    </row>
    <row r="1175" spans="1:18" ht="25.5" customHeight="1">
      <c r="A1175" s="2050">
        <v>73</v>
      </c>
      <c r="B1175" s="2200" t="s">
        <v>2913</v>
      </c>
      <c r="C1175" s="2187" t="s">
        <v>2491</v>
      </c>
      <c r="D1175" s="2314" t="s">
        <v>2924</v>
      </c>
      <c r="E1175" s="2066">
        <v>45140</v>
      </c>
      <c r="F1175" s="2066"/>
      <c r="G1175" s="3602"/>
      <c r="H1175" s="3602"/>
      <c r="I1175" s="3602"/>
      <c r="J1175" s="3602"/>
      <c r="K1175" s="3602"/>
      <c r="L1175" s="3602"/>
      <c r="M1175" s="3602"/>
      <c r="N1175" s="3602"/>
      <c r="O1175" s="3602"/>
      <c r="P1175" s="3602"/>
      <c r="Q1175" s="3602"/>
      <c r="R1175" s="3602"/>
    </row>
    <row r="1176" spans="1:18" ht="25.5" customHeight="1">
      <c r="A1176" s="2050">
        <v>74</v>
      </c>
      <c r="B1176" s="2200" t="s">
        <v>2913</v>
      </c>
      <c r="C1176" s="2187" t="s">
        <v>2491</v>
      </c>
      <c r="D1176" s="2314" t="s">
        <v>2925</v>
      </c>
      <c r="E1176" s="2066">
        <v>39970</v>
      </c>
      <c r="F1176" s="2066"/>
      <c r="G1176" s="3602"/>
      <c r="H1176" s="3602"/>
      <c r="I1176" s="3602"/>
      <c r="J1176" s="3602"/>
      <c r="K1176" s="3602"/>
      <c r="L1176" s="3602"/>
      <c r="M1176" s="3602"/>
      <c r="N1176" s="3602"/>
      <c r="O1176" s="3602"/>
      <c r="P1176" s="3602"/>
      <c r="Q1176" s="3602"/>
      <c r="R1176" s="3602"/>
    </row>
    <row r="1177" spans="1:18" ht="25.5" customHeight="1">
      <c r="A1177" s="2050">
        <v>75</v>
      </c>
      <c r="B1177" s="2200" t="s">
        <v>2913</v>
      </c>
      <c r="C1177" s="2187" t="s">
        <v>2491</v>
      </c>
      <c r="D1177" s="2314" t="s">
        <v>2926</v>
      </c>
      <c r="E1177" s="2066">
        <v>49130</v>
      </c>
      <c r="F1177" s="2066"/>
      <c r="G1177" s="3602"/>
      <c r="H1177" s="3602"/>
      <c r="I1177" s="3602"/>
      <c r="J1177" s="3602"/>
      <c r="K1177" s="3602"/>
      <c r="L1177" s="3602"/>
      <c r="M1177" s="3602"/>
      <c r="N1177" s="3602"/>
      <c r="O1177" s="3602"/>
      <c r="P1177" s="3602"/>
      <c r="Q1177" s="3602"/>
      <c r="R1177" s="3602"/>
    </row>
    <row r="1178" spans="1:18" ht="25.5" customHeight="1">
      <c r="A1178" s="2050">
        <v>76</v>
      </c>
      <c r="B1178" s="2200" t="s">
        <v>2913</v>
      </c>
      <c r="C1178" s="2187" t="s">
        <v>2491</v>
      </c>
      <c r="D1178" s="2314" t="s">
        <v>2927</v>
      </c>
      <c r="E1178" s="2066">
        <v>59550</v>
      </c>
      <c r="F1178" s="2066"/>
      <c r="G1178" s="3602"/>
      <c r="H1178" s="3602"/>
      <c r="I1178" s="3602"/>
      <c r="J1178" s="3602"/>
      <c r="K1178" s="3602"/>
      <c r="L1178" s="3602"/>
      <c r="M1178" s="3602"/>
      <c r="N1178" s="3602"/>
      <c r="O1178" s="3602"/>
      <c r="P1178" s="3602"/>
      <c r="Q1178" s="3602"/>
      <c r="R1178" s="3602"/>
    </row>
    <row r="1179" spans="1:18" ht="25.5" customHeight="1">
      <c r="A1179" s="2050">
        <v>77</v>
      </c>
      <c r="B1179" s="2200" t="s">
        <v>2913</v>
      </c>
      <c r="C1179" s="2187" t="s">
        <v>2491</v>
      </c>
      <c r="D1179" s="2314" t="s">
        <v>2928</v>
      </c>
      <c r="E1179" s="2066">
        <v>70970</v>
      </c>
      <c r="F1179" s="2066"/>
      <c r="G1179" s="3602"/>
      <c r="H1179" s="3602"/>
      <c r="I1179" s="3602"/>
      <c r="J1179" s="3602"/>
      <c r="K1179" s="3602"/>
      <c r="L1179" s="3602"/>
      <c r="M1179" s="3602"/>
      <c r="N1179" s="3602"/>
      <c r="O1179" s="3602"/>
      <c r="P1179" s="3602"/>
      <c r="Q1179" s="3602"/>
      <c r="R1179" s="3602"/>
    </row>
    <row r="1180" spans="1:18" ht="25.5" customHeight="1">
      <c r="A1180" s="2050">
        <v>78</v>
      </c>
      <c r="B1180" s="2200" t="s">
        <v>2913</v>
      </c>
      <c r="C1180" s="2187" t="s">
        <v>2491</v>
      </c>
      <c r="D1180" s="2314" t="s">
        <v>2929</v>
      </c>
      <c r="E1180" s="2066">
        <v>56830</v>
      </c>
      <c r="F1180" s="2066"/>
      <c r="G1180" s="3602"/>
      <c r="H1180" s="3602"/>
      <c r="I1180" s="3602"/>
      <c r="J1180" s="3602"/>
      <c r="K1180" s="3602"/>
      <c r="L1180" s="3602"/>
      <c r="M1180" s="3602"/>
      <c r="N1180" s="3602"/>
      <c r="O1180" s="3602"/>
      <c r="P1180" s="3602"/>
      <c r="Q1180" s="3602"/>
      <c r="R1180" s="3602"/>
    </row>
    <row r="1181" spans="1:18" ht="25.5" customHeight="1">
      <c r="A1181" s="2050">
        <v>79</v>
      </c>
      <c r="B1181" s="2200" t="s">
        <v>2913</v>
      </c>
      <c r="C1181" s="2187" t="s">
        <v>2491</v>
      </c>
      <c r="D1181" s="2314" t="s">
        <v>2930</v>
      </c>
      <c r="E1181" s="2066">
        <v>70060</v>
      </c>
      <c r="F1181" s="2066"/>
      <c r="G1181" s="3602"/>
      <c r="H1181" s="3602"/>
      <c r="I1181" s="3602"/>
      <c r="J1181" s="3602"/>
      <c r="K1181" s="3602"/>
      <c r="L1181" s="3602"/>
      <c r="M1181" s="3602"/>
      <c r="N1181" s="3602"/>
      <c r="O1181" s="3602"/>
      <c r="P1181" s="3602"/>
      <c r="Q1181" s="3602"/>
      <c r="R1181" s="3602"/>
    </row>
    <row r="1182" spans="1:18" ht="25.5" customHeight="1">
      <c r="A1182" s="2050">
        <v>80</v>
      </c>
      <c r="B1182" s="2200" t="s">
        <v>2913</v>
      </c>
      <c r="C1182" s="2187" t="s">
        <v>2491</v>
      </c>
      <c r="D1182" s="2314" t="s">
        <v>2931</v>
      </c>
      <c r="E1182" s="2066">
        <v>100790</v>
      </c>
      <c r="F1182" s="2066"/>
      <c r="G1182" s="3602"/>
      <c r="H1182" s="3602"/>
      <c r="I1182" s="3602"/>
      <c r="J1182" s="3602"/>
      <c r="K1182" s="3602"/>
      <c r="L1182" s="3602"/>
      <c r="M1182" s="3602"/>
      <c r="N1182" s="3602"/>
      <c r="O1182" s="3602"/>
      <c r="P1182" s="3602"/>
      <c r="Q1182" s="3602"/>
      <c r="R1182" s="3602"/>
    </row>
    <row r="1183" spans="1:18" ht="25.5" customHeight="1">
      <c r="A1183" s="2050">
        <v>81</v>
      </c>
      <c r="B1183" s="2200" t="s">
        <v>2913</v>
      </c>
      <c r="C1183" s="2187" t="s">
        <v>2491</v>
      </c>
      <c r="D1183" s="2314" t="s">
        <v>2932</v>
      </c>
      <c r="E1183" s="2066">
        <v>89730</v>
      </c>
      <c r="F1183" s="2066"/>
      <c r="G1183" s="3602"/>
      <c r="H1183" s="3602"/>
      <c r="I1183" s="3602"/>
      <c r="J1183" s="3602"/>
      <c r="K1183" s="3602"/>
      <c r="L1183" s="3602"/>
      <c r="M1183" s="3602"/>
      <c r="N1183" s="3602"/>
      <c r="O1183" s="3602"/>
      <c r="P1183" s="3602"/>
      <c r="Q1183" s="3602"/>
      <c r="R1183" s="3602"/>
    </row>
    <row r="1184" spans="1:18" ht="25.5" customHeight="1">
      <c r="A1184" s="2050">
        <v>82</v>
      </c>
      <c r="B1184" s="2200" t="s">
        <v>2913</v>
      </c>
      <c r="C1184" s="2187" t="s">
        <v>2491</v>
      </c>
      <c r="D1184" s="2314" t="s">
        <v>2933</v>
      </c>
      <c r="E1184" s="2066">
        <v>99430</v>
      </c>
      <c r="F1184" s="2066"/>
      <c r="G1184" s="3602"/>
      <c r="H1184" s="3602"/>
      <c r="I1184" s="3602"/>
      <c r="J1184" s="3602"/>
      <c r="K1184" s="3602"/>
      <c r="L1184" s="3602"/>
      <c r="M1184" s="3602"/>
      <c r="N1184" s="3602"/>
      <c r="O1184" s="3602"/>
      <c r="P1184" s="3602"/>
      <c r="Q1184" s="3602"/>
      <c r="R1184" s="3602"/>
    </row>
    <row r="1185" spans="1:18" ht="25.5" customHeight="1">
      <c r="A1185" s="2050">
        <v>83</v>
      </c>
      <c r="B1185" s="2200" t="s">
        <v>2913</v>
      </c>
      <c r="C1185" s="2187" t="s">
        <v>2491</v>
      </c>
      <c r="D1185" s="2314" t="s">
        <v>2934</v>
      </c>
      <c r="E1185" s="2066">
        <v>120460</v>
      </c>
      <c r="F1185" s="2066"/>
      <c r="G1185" s="3602"/>
      <c r="H1185" s="3602"/>
      <c r="I1185" s="3602"/>
      <c r="J1185" s="3602"/>
      <c r="K1185" s="3602"/>
      <c r="L1185" s="3602"/>
      <c r="M1185" s="3602"/>
      <c r="N1185" s="3602"/>
      <c r="O1185" s="3602"/>
      <c r="P1185" s="3602"/>
      <c r="Q1185" s="3602"/>
      <c r="R1185" s="3602"/>
    </row>
    <row r="1186" spans="1:18" ht="25.5" customHeight="1">
      <c r="A1186" s="2050">
        <v>84</v>
      </c>
      <c r="B1186" s="2200" t="s">
        <v>2913</v>
      </c>
      <c r="C1186" s="2187" t="s">
        <v>2491</v>
      </c>
      <c r="D1186" s="2314" t="s">
        <v>2935</v>
      </c>
      <c r="E1186" s="2066">
        <v>150640</v>
      </c>
      <c r="F1186" s="2066"/>
      <c r="G1186" s="3602"/>
      <c r="H1186" s="3602"/>
      <c r="I1186" s="3602"/>
      <c r="J1186" s="3602"/>
      <c r="K1186" s="3602"/>
      <c r="L1186" s="3602"/>
      <c r="M1186" s="3602"/>
      <c r="N1186" s="3602"/>
      <c r="O1186" s="3602"/>
      <c r="P1186" s="3602"/>
      <c r="Q1186" s="3602"/>
      <c r="R1186" s="3602"/>
    </row>
    <row r="1187" spans="1:18" ht="25.5" customHeight="1">
      <c r="A1187" s="2050">
        <v>85</v>
      </c>
      <c r="B1187" s="2200" t="s">
        <v>2913</v>
      </c>
      <c r="C1187" s="2187" t="s">
        <v>2491</v>
      </c>
      <c r="D1187" s="2314" t="s">
        <v>2936</v>
      </c>
      <c r="E1187" s="2066">
        <v>180000</v>
      </c>
      <c r="F1187" s="2066"/>
      <c r="G1187" s="3602"/>
      <c r="H1187" s="3602"/>
      <c r="I1187" s="3602"/>
      <c r="J1187" s="3602"/>
      <c r="K1187" s="3602"/>
      <c r="L1187" s="3602"/>
      <c r="M1187" s="3602"/>
      <c r="N1187" s="3602"/>
      <c r="O1187" s="3602"/>
      <c r="P1187" s="3602"/>
      <c r="Q1187" s="3602"/>
      <c r="R1187" s="3602"/>
    </row>
    <row r="1188" spans="1:18" ht="25.5" customHeight="1">
      <c r="A1188" s="2050">
        <v>86</v>
      </c>
      <c r="B1188" s="2200" t="s">
        <v>2913</v>
      </c>
      <c r="C1188" s="2187" t="s">
        <v>2491</v>
      </c>
      <c r="D1188" s="2314" t="s">
        <v>2937</v>
      </c>
      <c r="E1188" s="2066">
        <v>155530</v>
      </c>
      <c r="F1188" s="2066"/>
      <c r="G1188" s="3602"/>
      <c r="H1188" s="3602"/>
      <c r="I1188" s="3602"/>
      <c r="J1188" s="3602"/>
      <c r="K1188" s="3602"/>
      <c r="L1188" s="3602"/>
      <c r="M1188" s="3602"/>
      <c r="N1188" s="3602"/>
      <c r="O1188" s="3602"/>
      <c r="P1188" s="3602"/>
      <c r="Q1188" s="3602"/>
      <c r="R1188" s="3602"/>
    </row>
    <row r="1189" spans="1:18" ht="25.5" customHeight="1">
      <c r="A1189" s="2050">
        <v>87</v>
      </c>
      <c r="B1189" s="2200" t="s">
        <v>2913</v>
      </c>
      <c r="C1189" s="2187" t="s">
        <v>2491</v>
      </c>
      <c r="D1189" s="2314" t="s">
        <v>2938</v>
      </c>
      <c r="E1189" s="2066">
        <v>190150</v>
      </c>
      <c r="F1189" s="2066"/>
      <c r="G1189" s="3602"/>
      <c r="H1189" s="3602"/>
      <c r="I1189" s="3602"/>
      <c r="J1189" s="3602"/>
      <c r="K1189" s="3602"/>
      <c r="L1189" s="3602"/>
      <c r="M1189" s="3602"/>
      <c r="N1189" s="3602"/>
      <c r="O1189" s="3602"/>
      <c r="P1189" s="3602"/>
      <c r="Q1189" s="3602"/>
      <c r="R1189" s="3602"/>
    </row>
    <row r="1190" spans="1:18" ht="25.5" customHeight="1">
      <c r="A1190" s="2050">
        <v>88</v>
      </c>
      <c r="B1190" s="2200" t="s">
        <v>2913</v>
      </c>
      <c r="C1190" s="2187" t="s">
        <v>2491</v>
      </c>
      <c r="D1190" s="2314" t="s">
        <v>2939</v>
      </c>
      <c r="E1190" s="2066">
        <v>231760</v>
      </c>
      <c r="F1190" s="2066"/>
      <c r="G1190" s="3602"/>
      <c r="H1190" s="3602"/>
      <c r="I1190" s="3602"/>
      <c r="J1190" s="3602"/>
      <c r="K1190" s="3602"/>
      <c r="L1190" s="3602"/>
      <c r="M1190" s="3602"/>
      <c r="N1190" s="3602"/>
      <c r="O1190" s="3602"/>
      <c r="P1190" s="3602"/>
      <c r="Q1190" s="3602"/>
      <c r="R1190" s="3602"/>
    </row>
    <row r="1191" spans="1:18" ht="25.5" customHeight="1">
      <c r="A1191" s="2050">
        <v>89</v>
      </c>
      <c r="B1191" s="2200" t="s">
        <v>2913</v>
      </c>
      <c r="C1191" s="2187" t="s">
        <v>2491</v>
      </c>
      <c r="D1191" s="2314" t="s">
        <v>2940</v>
      </c>
      <c r="E1191" s="2066">
        <v>193690</v>
      </c>
      <c r="F1191" s="2066"/>
      <c r="G1191" s="3602"/>
      <c r="H1191" s="3602"/>
      <c r="I1191" s="3602"/>
      <c r="J1191" s="3602"/>
      <c r="K1191" s="3602"/>
      <c r="L1191" s="3602"/>
      <c r="M1191" s="3602"/>
      <c r="N1191" s="3602"/>
      <c r="O1191" s="3602"/>
      <c r="P1191" s="3602"/>
      <c r="Q1191" s="3602"/>
      <c r="R1191" s="3602"/>
    </row>
    <row r="1192" spans="1:18" ht="25.5" customHeight="1">
      <c r="A1192" s="2050">
        <v>90</v>
      </c>
      <c r="B1192" s="2200" t="s">
        <v>2913</v>
      </c>
      <c r="C1192" s="2187" t="s">
        <v>2491</v>
      </c>
      <c r="D1192" s="2314" t="s">
        <v>2941</v>
      </c>
      <c r="E1192" s="2066">
        <v>237380</v>
      </c>
      <c r="F1192" s="2066"/>
      <c r="G1192" s="3602"/>
      <c r="H1192" s="3602"/>
      <c r="I1192" s="3602"/>
      <c r="J1192" s="3602"/>
      <c r="K1192" s="3602"/>
      <c r="L1192" s="3602"/>
      <c r="M1192" s="3602"/>
      <c r="N1192" s="3602"/>
      <c r="O1192" s="3602"/>
      <c r="P1192" s="3602"/>
      <c r="Q1192" s="3602"/>
      <c r="R1192" s="3602"/>
    </row>
    <row r="1193" spans="1:18" ht="25.5" customHeight="1">
      <c r="A1193" s="2050">
        <v>91</v>
      </c>
      <c r="B1193" s="2200" t="s">
        <v>2913</v>
      </c>
      <c r="C1193" s="2187" t="s">
        <v>2491</v>
      </c>
      <c r="D1193" s="2314" t="s">
        <v>2942</v>
      </c>
      <c r="E1193" s="2066">
        <v>287500</v>
      </c>
      <c r="F1193" s="2066"/>
      <c r="G1193" s="3602"/>
      <c r="H1193" s="3602"/>
      <c r="I1193" s="3602"/>
      <c r="J1193" s="3602"/>
      <c r="K1193" s="3602"/>
      <c r="L1193" s="3602"/>
      <c r="M1193" s="3602"/>
      <c r="N1193" s="3602"/>
      <c r="O1193" s="3602"/>
      <c r="P1193" s="3602"/>
      <c r="Q1193" s="3602"/>
      <c r="R1193" s="3602"/>
    </row>
    <row r="1194" spans="1:18" ht="25.5" customHeight="1">
      <c r="A1194" s="2050">
        <v>92</v>
      </c>
      <c r="B1194" s="2200" t="s">
        <v>2913</v>
      </c>
      <c r="C1194" s="2187" t="s">
        <v>2491</v>
      </c>
      <c r="D1194" s="2314" t="s">
        <v>2943</v>
      </c>
      <c r="E1194" s="2066">
        <v>206290</v>
      </c>
      <c r="F1194" s="2066"/>
      <c r="G1194" s="3602"/>
      <c r="H1194" s="3602"/>
      <c r="I1194" s="3602"/>
      <c r="J1194" s="3602"/>
      <c r="K1194" s="3602"/>
      <c r="L1194" s="3602"/>
      <c r="M1194" s="3602"/>
      <c r="N1194" s="3602"/>
      <c r="O1194" s="3602"/>
      <c r="P1194" s="3602"/>
      <c r="Q1194" s="3602"/>
      <c r="R1194" s="3602"/>
    </row>
    <row r="1195" spans="1:18" ht="25.5" customHeight="1">
      <c r="A1195" s="2050">
        <v>93</v>
      </c>
      <c r="B1195" s="2200" t="s">
        <v>2913</v>
      </c>
      <c r="C1195" s="2187" t="s">
        <v>2491</v>
      </c>
      <c r="D1195" s="2314" t="s">
        <v>2944</v>
      </c>
      <c r="E1195" s="2066">
        <v>254330</v>
      </c>
      <c r="F1195" s="2066"/>
      <c r="G1195" s="3602"/>
      <c r="H1195" s="3602"/>
      <c r="I1195" s="3602"/>
      <c r="J1195" s="3602"/>
      <c r="K1195" s="3602"/>
      <c r="L1195" s="3602"/>
      <c r="M1195" s="3602"/>
      <c r="N1195" s="3602"/>
      <c r="O1195" s="3602"/>
      <c r="P1195" s="3602"/>
      <c r="Q1195" s="3602"/>
      <c r="R1195" s="3602"/>
    </row>
    <row r="1196" spans="1:18" ht="25.5" customHeight="1">
      <c r="A1196" s="2050">
        <v>94</v>
      </c>
      <c r="B1196" s="2200" t="s">
        <v>2913</v>
      </c>
      <c r="C1196" s="2187" t="s">
        <v>2491</v>
      </c>
      <c r="D1196" s="2314" t="s">
        <v>2945</v>
      </c>
      <c r="E1196" s="2066">
        <v>311970</v>
      </c>
      <c r="F1196" s="2066"/>
      <c r="G1196" s="3602"/>
      <c r="H1196" s="3602"/>
      <c r="I1196" s="3602"/>
      <c r="J1196" s="3602"/>
      <c r="K1196" s="3602"/>
      <c r="L1196" s="3602"/>
      <c r="M1196" s="3602"/>
      <c r="N1196" s="3602"/>
      <c r="O1196" s="3602"/>
      <c r="P1196" s="3602"/>
      <c r="Q1196" s="3602"/>
      <c r="R1196" s="3602"/>
    </row>
    <row r="1197" spans="1:18" ht="25.5" customHeight="1">
      <c r="A1197" s="2050">
        <v>95</v>
      </c>
      <c r="B1197" s="2200" t="s">
        <v>2913</v>
      </c>
      <c r="C1197" s="2187" t="s">
        <v>2491</v>
      </c>
      <c r="D1197" s="2314" t="s">
        <v>2946</v>
      </c>
      <c r="E1197" s="2066">
        <v>392730</v>
      </c>
      <c r="F1197" s="2066"/>
      <c r="G1197" s="3602"/>
      <c r="H1197" s="3602"/>
      <c r="I1197" s="3602"/>
      <c r="J1197" s="3602"/>
      <c r="K1197" s="3602"/>
      <c r="L1197" s="3602"/>
      <c r="M1197" s="3602"/>
      <c r="N1197" s="3602"/>
      <c r="O1197" s="3602"/>
      <c r="P1197" s="3602"/>
      <c r="Q1197" s="3602"/>
      <c r="R1197" s="3602"/>
    </row>
    <row r="1198" spans="1:18" ht="25.5" customHeight="1">
      <c r="A1198" s="2050">
        <v>96</v>
      </c>
      <c r="B1198" s="2200" t="s">
        <v>2913</v>
      </c>
      <c r="C1198" s="2187" t="s">
        <v>2491</v>
      </c>
      <c r="D1198" s="2314" t="s">
        <v>2947</v>
      </c>
      <c r="E1198" s="2066">
        <v>320130</v>
      </c>
      <c r="F1198" s="2066"/>
      <c r="G1198" s="3602"/>
      <c r="H1198" s="3602"/>
      <c r="I1198" s="3602"/>
      <c r="J1198" s="3602"/>
      <c r="K1198" s="3602"/>
      <c r="L1198" s="3602"/>
      <c r="M1198" s="3602"/>
      <c r="N1198" s="3602"/>
      <c r="O1198" s="3602"/>
      <c r="P1198" s="3602"/>
      <c r="Q1198" s="3602"/>
      <c r="R1198" s="3602"/>
    </row>
    <row r="1199" spans="1:18" ht="25.5" customHeight="1">
      <c r="A1199" s="2050">
        <v>97</v>
      </c>
      <c r="B1199" s="2200" t="s">
        <v>2913</v>
      </c>
      <c r="C1199" s="2187" t="s">
        <v>2491</v>
      </c>
      <c r="D1199" s="2314" t="s">
        <v>2948</v>
      </c>
      <c r="E1199" s="2066">
        <v>492160</v>
      </c>
      <c r="F1199" s="2066"/>
      <c r="G1199" s="3602"/>
      <c r="H1199" s="3602"/>
      <c r="I1199" s="3602"/>
      <c r="J1199" s="3602"/>
      <c r="K1199" s="3602"/>
      <c r="L1199" s="3602"/>
      <c r="M1199" s="3602"/>
      <c r="N1199" s="3602"/>
      <c r="O1199" s="3602"/>
      <c r="P1199" s="3602"/>
      <c r="Q1199" s="3602"/>
      <c r="R1199" s="3602"/>
    </row>
    <row r="1200" spans="1:18" ht="25.5" customHeight="1">
      <c r="A1200" s="2050">
        <v>98</v>
      </c>
      <c r="B1200" s="2200" t="s">
        <v>2913</v>
      </c>
      <c r="C1200" s="2187" t="s">
        <v>2491</v>
      </c>
      <c r="D1200" s="2314" t="s">
        <v>2949</v>
      </c>
      <c r="E1200" s="2066">
        <v>586050</v>
      </c>
      <c r="F1200" s="2066"/>
      <c r="G1200" s="3602"/>
      <c r="H1200" s="3602"/>
      <c r="I1200" s="3602"/>
      <c r="J1200" s="3602"/>
      <c r="K1200" s="3602"/>
      <c r="L1200" s="3602"/>
      <c r="M1200" s="3602"/>
      <c r="N1200" s="3602"/>
      <c r="O1200" s="3602"/>
      <c r="P1200" s="3602"/>
      <c r="Q1200" s="3602"/>
      <c r="R1200" s="3602"/>
    </row>
    <row r="1201" spans="1:18" ht="25.5" customHeight="1">
      <c r="A1201" s="2050">
        <v>99</v>
      </c>
      <c r="B1201" s="2200" t="s">
        <v>2913</v>
      </c>
      <c r="C1201" s="2187" t="s">
        <v>2491</v>
      </c>
      <c r="D1201" s="2314" t="s">
        <v>2950</v>
      </c>
      <c r="E1201" s="2066">
        <v>502310</v>
      </c>
      <c r="F1201" s="2066"/>
      <c r="G1201" s="3602"/>
      <c r="H1201" s="3602"/>
      <c r="I1201" s="3602"/>
      <c r="J1201" s="3602"/>
      <c r="K1201" s="3602"/>
      <c r="L1201" s="3602"/>
      <c r="M1201" s="3602"/>
      <c r="N1201" s="3602"/>
      <c r="O1201" s="3602"/>
      <c r="P1201" s="3602"/>
      <c r="Q1201" s="3602"/>
      <c r="R1201" s="3602"/>
    </row>
    <row r="1202" spans="1:18" ht="25.5" customHeight="1">
      <c r="A1202" s="2050">
        <v>100</v>
      </c>
      <c r="B1202" s="2200" t="s">
        <v>2913</v>
      </c>
      <c r="C1202" s="2187" t="s">
        <v>2491</v>
      </c>
      <c r="D1202" s="2314" t="s">
        <v>2951</v>
      </c>
      <c r="E1202" s="2066">
        <v>604910</v>
      </c>
      <c r="F1202" s="2066"/>
      <c r="G1202" s="3602"/>
      <c r="H1202" s="3602"/>
      <c r="I1202" s="3602"/>
      <c r="J1202" s="3602"/>
      <c r="K1202" s="3602"/>
      <c r="L1202" s="3602"/>
      <c r="M1202" s="3602"/>
      <c r="N1202" s="3602"/>
      <c r="O1202" s="3602"/>
      <c r="P1202" s="3602"/>
      <c r="Q1202" s="3602"/>
      <c r="R1202" s="3602"/>
    </row>
    <row r="1203" spans="1:18" ht="25.5" customHeight="1">
      <c r="A1203" s="2050">
        <v>101</v>
      </c>
      <c r="B1203" s="2200" t="s">
        <v>2913</v>
      </c>
      <c r="C1203" s="2187" t="s">
        <v>2491</v>
      </c>
      <c r="D1203" s="2314" t="s">
        <v>2952</v>
      </c>
      <c r="E1203" s="2066">
        <v>740860</v>
      </c>
      <c r="F1203" s="2066"/>
      <c r="G1203" s="3602"/>
      <c r="H1203" s="3602"/>
      <c r="I1203" s="3602"/>
      <c r="J1203" s="3602"/>
      <c r="K1203" s="3602"/>
      <c r="L1203" s="3602"/>
      <c r="M1203" s="3602"/>
      <c r="N1203" s="3602"/>
      <c r="O1203" s="3602"/>
      <c r="P1203" s="3602"/>
      <c r="Q1203" s="3602"/>
      <c r="R1203" s="3602"/>
    </row>
    <row r="1204" spans="1:18" ht="25.5" customHeight="1">
      <c r="A1204" s="2050">
        <v>102</v>
      </c>
      <c r="B1204" s="2200" t="s">
        <v>2913</v>
      </c>
      <c r="C1204" s="2187" t="s">
        <v>2491</v>
      </c>
      <c r="D1204" s="2314" t="s">
        <v>2953</v>
      </c>
      <c r="E1204" s="2066">
        <v>497500</v>
      </c>
      <c r="F1204" s="2066"/>
      <c r="G1204" s="3602"/>
      <c r="H1204" s="3602"/>
      <c r="I1204" s="3602"/>
      <c r="J1204" s="3602"/>
      <c r="K1204" s="3602"/>
      <c r="L1204" s="3602"/>
      <c r="M1204" s="3602"/>
      <c r="N1204" s="3602"/>
      <c r="O1204" s="3602"/>
      <c r="P1204" s="3602"/>
      <c r="Q1204" s="3602"/>
      <c r="R1204" s="3602"/>
    </row>
    <row r="1205" spans="1:18" ht="25.5" customHeight="1">
      <c r="A1205" s="2050">
        <v>103</v>
      </c>
      <c r="B1205" s="2200" t="s">
        <v>2913</v>
      </c>
      <c r="C1205" s="2187" t="s">
        <v>2491</v>
      </c>
      <c r="D1205" s="2314" t="s">
        <v>2954</v>
      </c>
      <c r="E1205" s="2066">
        <v>612970</v>
      </c>
      <c r="F1205" s="2066"/>
      <c r="G1205" s="3602"/>
      <c r="H1205" s="3602"/>
      <c r="I1205" s="3602"/>
      <c r="J1205" s="3602"/>
      <c r="K1205" s="3602"/>
      <c r="L1205" s="3602"/>
      <c r="M1205" s="3602"/>
      <c r="N1205" s="3602"/>
      <c r="O1205" s="3602"/>
      <c r="P1205" s="3602"/>
      <c r="Q1205" s="3602"/>
      <c r="R1205" s="3602"/>
    </row>
    <row r="1206" spans="1:18" ht="25.5" customHeight="1">
      <c r="A1206" s="2050">
        <v>104</v>
      </c>
      <c r="B1206" s="2200" t="s">
        <v>2913</v>
      </c>
      <c r="C1206" s="2187" t="s">
        <v>2491</v>
      </c>
      <c r="D1206" s="2314" t="s">
        <v>2955</v>
      </c>
      <c r="E1206" s="2066">
        <v>749470</v>
      </c>
      <c r="F1206" s="2066"/>
      <c r="G1206" s="3602"/>
      <c r="H1206" s="3602"/>
      <c r="I1206" s="3602"/>
      <c r="J1206" s="3602"/>
      <c r="K1206" s="3602"/>
      <c r="L1206" s="3602"/>
      <c r="M1206" s="3602"/>
      <c r="N1206" s="3602"/>
      <c r="O1206" s="3602"/>
      <c r="P1206" s="3602"/>
      <c r="Q1206" s="3602"/>
      <c r="R1206" s="3602"/>
    </row>
    <row r="1207" spans="1:18" ht="25.5" customHeight="1">
      <c r="A1207" s="2050">
        <v>105</v>
      </c>
      <c r="B1207" s="2200" t="s">
        <v>2913</v>
      </c>
      <c r="C1207" s="2187" t="s">
        <v>2491</v>
      </c>
      <c r="D1207" s="2314" t="s">
        <v>2956</v>
      </c>
      <c r="E1207" s="2066">
        <v>933830</v>
      </c>
      <c r="F1207" s="2066"/>
      <c r="G1207" s="3602"/>
      <c r="H1207" s="3602"/>
      <c r="I1207" s="3602"/>
      <c r="J1207" s="3602"/>
      <c r="K1207" s="3602"/>
      <c r="L1207" s="3602"/>
      <c r="M1207" s="3602"/>
      <c r="N1207" s="3602"/>
      <c r="O1207" s="3602"/>
      <c r="P1207" s="3602"/>
      <c r="Q1207" s="3602"/>
      <c r="R1207" s="3602"/>
    </row>
    <row r="1208" spans="1:18" ht="25.5" customHeight="1">
      <c r="A1208" s="2050">
        <v>106</v>
      </c>
      <c r="B1208" s="2200" t="s">
        <v>2913</v>
      </c>
      <c r="C1208" s="2187" t="s">
        <v>2491</v>
      </c>
      <c r="D1208" s="2314" t="s">
        <v>2957</v>
      </c>
      <c r="E1208" s="2066">
        <v>786720</v>
      </c>
      <c r="F1208" s="2066"/>
      <c r="G1208" s="3602"/>
      <c r="H1208" s="3602"/>
      <c r="I1208" s="3602"/>
      <c r="J1208" s="3602"/>
      <c r="K1208" s="3602"/>
      <c r="L1208" s="3602"/>
      <c r="M1208" s="3602"/>
      <c r="N1208" s="3602"/>
      <c r="O1208" s="3602"/>
      <c r="P1208" s="3602"/>
      <c r="Q1208" s="3602"/>
      <c r="R1208" s="3602"/>
    </row>
    <row r="1209" spans="1:18" ht="25.5" customHeight="1">
      <c r="A1209" s="2050">
        <v>107</v>
      </c>
      <c r="B1209" s="2200" t="s">
        <v>2913</v>
      </c>
      <c r="C1209" s="2187" t="s">
        <v>2491</v>
      </c>
      <c r="D1209" s="2314" t="s">
        <v>2958</v>
      </c>
      <c r="E1209" s="2066">
        <v>979510</v>
      </c>
      <c r="F1209" s="2066"/>
      <c r="G1209" s="3602"/>
      <c r="H1209" s="3602"/>
      <c r="I1209" s="3602"/>
      <c r="J1209" s="3602"/>
      <c r="K1209" s="3602"/>
      <c r="L1209" s="3602"/>
      <c r="M1209" s="3602"/>
      <c r="N1209" s="3602"/>
      <c r="O1209" s="3602"/>
      <c r="P1209" s="3602"/>
      <c r="Q1209" s="3602"/>
      <c r="R1209" s="3602"/>
    </row>
    <row r="1210" spans="1:18" ht="25.5" customHeight="1">
      <c r="A1210" s="2050">
        <v>108</v>
      </c>
      <c r="B1210" s="2200" t="s">
        <v>2913</v>
      </c>
      <c r="C1210" s="2187" t="s">
        <v>2491</v>
      </c>
      <c r="D1210" s="2314" t="s">
        <v>2959</v>
      </c>
      <c r="E1210" s="2066">
        <v>1189150</v>
      </c>
      <c r="F1210" s="2066"/>
      <c r="G1210" s="3602"/>
      <c r="H1210" s="3602"/>
      <c r="I1210" s="3602"/>
      <c r="J1210" s="3602"/>
      <c r="K1210" s="3602"/>
      <c r="L1210" s="3602"/>
      <c r="M1210" s="3602"/>
      <c r="N1210" s="3602"/>
      <c r="O1210" s="3602"/>
      <c r="P1210" s="3602"/>
      <c r="Q1210" s="3602"/>
      <c r="R1210" s="3602"/>
    </row>
    <row r="1211" spans="1:18" ht="25.5" customHeight="1">
      <c r="A1211" s="2050">
        <v>109</v>
      </c>
      <c r="B1211" s="2200" t="s">
        <v>2913</v>
      </c>
      <c r="C1211" s="2187" t="s">
        <v>2491</v>
      </c>
      <c r="D1211" s="2314" t="s">
        <v>2960</v>
      </c>
      <c r="E1211" s="2066">
        <v>999270</v>
      </c>
      <c r="F1211" s="2066"/>
      <c r="G1211" s="3602"/>
      <c r="H1211" s="3602"/>
      <c r="I1211" s="3602"/>
      <c r="J1211" s="3602"/>
      <c r="K1211" s="3602"/>
      <c r="L1211" s="3602"/>
      <c r="M1211" s="3602"/>
      <c r="N1211" s="3602"/>
      <c r="O1211" s="3602"/>
      <c r="P1211" s="3602"/>
      <c r="Q1211" s="3602"/>
      <c r="R1211" s="3602"/>
    </row>
    <row r="1212" spans="1:18" ht="25.5" customHeight="1">
      <c r="A1212" s="2050">
        <v>110</v>
      </c>
      <c r="B1212" s="2200" t="s">
        <v>2913</v>
      </c>
      <c r="C1212" s="2187" t="s">
        <v>2491</v>
      </c>
      <c r="D1212" s="2314" t="s">
        <v>2961</v>
      </c>
      <c r="E1212" s="2066">
        <v>1231750</v>
      </c>
      <c r="F1212" s="2066"/>
      <c r="G1212" s="3602"/>
      <c r="H1212" s="3602"/>
      <c r="I1212" s="3602"/>
      <c r="J1212" s="3602"/>
      <c r="K1212" s="3602"/>
      <c r="L1212" s="3602"/>
      <c r="M1212" s="3602"/>
      <c r="N1212" s="3602"/>
      <c r="O1212" s="3602"/>
      <c r="P1212" s="3602"/>
      <c r="Q1212" s="3602"/>
      <c r="R1212" s="3602"/>
    </row>
    <row r="1213" spans="1:18" ht="25.5" customHeight="1">
      <c r="A1213" s="2050">
        <v>111</v>
      </c>
      <c r="B1213" s="2200" t="s">
        <v>2913</v>
      </c>
      <c r="C1213" s="2187" t="s">
        <v>2491</v>
      </c>
      <c r="D1213" s="2314" t="s">
        <v>2962</v>
      </c>
      <c r="E1213" s="2066">
        <v>1511180</v>
      </c>
      <c r="F1213" s="2066"/>
      <c r="G1213" s="3602"/>
      <c r="H1213" s="3602"/>
      <c r="I1213" s="3602"/>
      <c r="J1213" s="3602"/>
      <c r="K1213" s="3602"/>
      <c r="L1213" s="3602"/>
      <c r="M1213" s="3602"/>
      <c r="N1213" s="3602"/>
      <c r="O1213" s="3602"/>
      <c r="P1213" s="3602"/>
      <c r="Q1213" s="3602"/>
      <c r="R1213" s="3602"/>
    </row>
    <row r="1214" spans="1:18" ht="25.5" customHeight="1">
      <c r="A1214" s="2050">
        <v>112</v>
      </c>
      <c r="B1214" s="2200" t="s">
        <v>2913</v>
      </c>
      <c r="C1214" s="2187" t="s">
        <v>2491</v>
      </c>
      <c r="D1214" s="2314" t="s">
        <v>2963</v>
      </c>
      <c r="E1214" s="2066">
        <v>2222590</v>
      </c>
      <c r="F1214" s="2066"/>
      <c r="G1214" s="3602"/>
      <c r="H1214" s="3602"/>
      <c r="I1214" s="3602"/>
      <c r="J1214" s="3602"/>
      <c r="K1214" s="3602"/>
      <c r="L1214" s="3602"/>
      <c r="M1214" s="3602"/>
      <c r="N1214" s="3602"/>
      <c r="O1214" s="3602"/>
      <c r="P1214" s="3602"/>
      <c r="Q1214" s="3602"/>
      <c r="R1214" s="3602"/>
    </row>
    <row r="1215" spans="1:18" ht="25.5" customHeight="1">
      <c r="A1215" s="2050">
        <v>113</v>
      </c>
      <c r="B1215" s="2200" t="s">
        <v>2913</v>
      </c>
      <c r="C1215" s="2187" t="s">
        <v>2491</v>
      </c>
      <c r="D1215" s="2314" t="s">
        <v>2964</v>
      </c>
      <c r="E1215" s="2066">
        <v>1260660</v>
      </c>
      <c r="F1215" s="2066"/>
      <c r="G1215" s="3602"/>
      <c r="H1215" s="3602"/>
      <c r="I1215" s="3602"/>
      <c r="J1215" s="3602"/>
      <c r="K1215" s="3602"/>
      <c r="L1215" s="3602"/>
      <c r="M1215" s="3602"/>
      <c r="N1215" s="3602"/>
      <c r="O1215" s="3602"/>
      <c r="P1215" s="3602"/>
      <c r="Q1215" s="3602"/>
      <c r="R1215" s="3602"/>
    </row>
    <row r="1216" spans="1:18" ht="25.5" customHeight="1">
      <c r="A1216" s="2050">
        <v>114</v>
      </c>
      <c r="B1216" s="2200" t="s">
        <v>2913</v>
      </c>
      <c r="C1216" s="2187" t="s">
        <v>2491</v>
      </c>
      <c r="D1216" s="2314" t="s">
        <v>2965</v>
      </c>
      <c r="E1216" s="2066">
        <v>1579610</v>
      </c>
      <c r="F1216" s="2066"/>
      <c r="G1216" s="3602"/>
      <c r="H1216" s="3602"/>
      <c r="I1216" s="3602"/>
      <c r="J1216" s="3602"/>
      <c r="K1216" s="3602"/>
      <c r="L1216" s="3602"/>
      <c r="M1216" s="3602"/>
      <c r="N1216" s="3602"/>
      <c r="O1216" s="3602"/>
      <c r="P1216" s="3602"/>
      <c r="Q1216" s="3602"/>
      <c r="R1216" s="3602"/>
    </row>
    <row r="1217" spans="1:18" ht="25.5" customHeight="1">
      <c r="A1217" s="2050">
        <v>115</v>
      </c>
      <c r="B1217" s="2200" t="s">
        <v>2913</v>
      </c>
      <c r="C1217" s="2187" t="s">
        <v>2491</v>
      </c>
      <c r="D1217" s="2314" t="s">
        <v>2966</v>
      </c>
      <c r="E1217" s="2066">
        <v>1920220</v>
      </c>
      <c r="F1217" s="2066"/>
      <c r="G1217" s="3602"/>
      <c r="H1217" s="3602"/>
      <c r="I1217" s="3602"/>
      <c r="J1217" s="3602"/>
      <c r="K1217" s="3602"/>
      <c r="L1217" s="3602"/>
      <c r="M1217" s="3602"/>
      <c r="N1217" s="3602"/>
      <c r="O1217" s="3602"/>
      <c r="P1217" s="3602"/>
      <c r="Q1217" s="3602"/>
      <c r="R1217" s="3602"/>
    </row>
    <row r="1218" spans="1:18" ht="25.5" customHeight="1">
      <c r="A1218" s="2050">
        <v>116</v>
      </c>
      <c r="B1218" s="2200" t="s">
        <v>2913</v>
      </c>
      <c r="C1218" s="2187" t="s">
        <v>2491</v>
      </c>
      <c r="D1218" s="2314" t="s">
        <v>2967</v>
      </c>
      <c r="E1218" s="2066">
        <v>2319380</v>
      </c>
      <c r="F1218" s="2066"/>
      <c r="G1218" s="3602"/>
      <c r="H1218" s="3602"/>
      <c r="I1218" s="3602"/>
      <c r="J1218" s="3602"/>
      <c r="K1218" s="3602"/>
      <c r="L1218" s="3602"/>
      <c r="M1218" s="3602"/>
      <c r="N1218" s="3602"/>
      <c r="O1218" s="3602"/>
      <c r="P1218" s="3602"/>
      <c r="Q1218" s="3602"/>
      <c r="R1218" s="3602"/>
    </row>
    <row r="1219" spans="1:18" ht="25.5" customHeight="1">
      <c r="A1219" s="2050">
        <v>117</v>
      </c>
      <c r="B1219" s="2200" t="s">
        <v>2913</v>
      </c>
      <c r="C1219" s="2187" t="s">
        <v>2491</v>
      </c>
      <c r="D1219" s="2314" t="s">
        <v>2968</v>
      </c>
      <c r="E1219" s="2066">
        <v>1611060</v>
      </c>
      <c r="F1219" s="2066"/>
      <c r="G1219" s="3602"/>
      <c r="H1219" s="3602"/>
      <c r="I1219" s="3602"/>
      <c r="J1219" s="3602"/>
      <c r="K1219" s="3602"/>
      <c r="L1219" s="3602"/>
      <c r="M1219" s="3602"/>
      <c r="N1219" s="3602"/>
      <c r="O1219" s="3602"/>
      <c r="P1219" s="3602"/>
      <c r="Q1219" s="3602"/>
      <c r="R1219" s="3602"/>
    </row>
    <row r="1220" spans="1:18" ht="25.5" customHeight="1">
      <c r="A1220" s="2050">
        <v>118</v>
      </c>
      <c r="B1220" s="2200" t="s">
        <v>2913</v>
      </c>
      <c r="C1220" s="2187" t="s">
        <v>2491</v>
      </c>
      <c r="D1220" s="2314" t="s">
        <v>2969</v>
      </c>
      <c r="E1220" s="2066">
        <v>1982760</v>
      </c>
      <c r="F1220" s="2066"/>
      <c r="G1220" s="3602"/>
      <c r="H1220" s="3602"/>
      <c r="I1220" s="3602"/>
      <c r="J1220" s="3602"/>
      <c r="K1220" s="3602"/>
      <c r="L1220" s="3602"/>
      <c r="M1220" s="3602"/>
      <c r="N1220" s="3602"/>
      <c r="O1220" s="3602"/>
      <c r="P1220" s="3602"/>
      <c r="Q1220" s="3602"/>
      <c r="R1220" s="3602"/>
    </row>
    <row r="1221" spans="1:18" ht="25.5" customHeight="1">
      <c r="A1221" s="2050">
        <v>119</v>
      </c>
      <c r="B1221" s="2200" t="s">
        <v>2913</v>
      </c>
      <c r="C1221" s="2187" t="s">
        <v>2491</v>
      </c>
      <c r="D1221" s="2314" t="s">
        <v>2970</v>
      </c>
      <c r="E1221" s="2066">
        <v>2426430</v>
      </c>
      <c r="F1221" s="2066"/>
      <c r="G1221" s="3602"/>
      <c r="H1221" s="3602"/>
      <c r="I1221" s="3602"/>
      <c r="J1221" s="3602"/>
      <c r="K1221" s="3602"/>
      <c r="L1221" s="3602"/>
      <c r="M1221" s="3602"/>
      <c r="N1221" s="3602"/>
      <c r="O1221" s="3602"/>
      <c r="P1221" s="3602"/>
      <c r="Q1221" s="3602"/>
      <c r="R1221" s="3602"/>
    </row>
    <row r="1222" spans="1:18" ht="25.5" customHeight="1">
      <c r="A1222" s="2050">
        <v>120</v>
      </c>
      <c r="B1222" s="2200" t="s">
        <v>2913</v>
      </c>
      <c r="C1222" s="2187" t="s">
        <v>2491</v>
      </c>
      <c r="D1222" s="2314" t="s">
        <v>2971</v>
      </c>
      <c r="E1222" s="2066">
        <v>2932540</v>
      </c>
      <c r="F1222" s="2066"/>
      <c r="G1222" s="3602"/>
      <c r="H1222" s="3602"/>
      <c r="I1222" s="3602"/>
      <c r="J1222" s="3602"/>
      <c r="K1222" s="3602"/>
      <c r="L1222" s="3602"/>
      <c r="M1222" s="3602"/>
      <c r="N1222" s="3602"/>
      <c r="O1222" s="3602"/>
      <c r="P1222" s="3602"/>
      <c r="Q1222" s="3602"/>
      <c r="R1222" s="3602"/>
    </row>
    <row r="1223" spans="1:18" ht="25.5" customHeight="1">
      <c r="A1223" s="2050">
        <v>121</v>
      </c>
      <c r="B1223" s="2200" t="s">
        <v>2913</v>
      </c>
      <c r="C1223" s="2187" t="s">
        <v>2491</v>
      </c>
      <c r="D1223" s="2314" t="s">
        <v>2972</v>
      </c>
      <c r="E1223" s="2066">
        <v>1962010</v>
      </c>
      <c r="F1223" s="2066"/>
      <c r="G1223" s="3602"/>
      <c r="H1223" s="3602"/>
      <c r="I1223" s="3602"/>
      <c r="J1223" s="3602"/>
      <c r="K1223" s="3602"/>
      <c r="L1223" s="3602"/>
      <c r="M1223" s="3602"/>
      <c r="N1223" s="3602"/>
      <c r="O1223" s="3602"/>
      <c r="P1223" s="3602"/>
      <c r="Q1223" s="3602"/>
      <c r="R1223" s="3602"/>
    </row>
    <row r="1224" spans="1:18" ht="25.5" customHeight="1">
      <c r="A1224" s="2050">
        <v>122</v>
      </c>
      <c r="B1224" s="2200" t="s">
        <v>2913</v>
      </c>
      <c r="C1224" s="2187" t="s">
        <v>2491</v>
      </c>
      <c r="D1224" s="2314" t="s">
        <v>2973</v>
      </c>
      <c r="E1224" s="2066">
        <v>2459690</v>
      </c>
      <c r="F1224" s="2066"/>
      <c r="G1224" s="3602"/>
      <c r="H1224" s="3602"/>
      <c r="I1224" s="3602"/>
      <c r="J1224" s="3602"/>
      <c r="K1224" s="3602"/>
      <c r="L1224" s="3602"/>
      <c r="M1224" s="3602"/>
      <c r="N1224" s="3602"/>
      <c r="O1224" s="3602"/>
      <c r="P1224" s="3602"/>
      <c r="Q1224" s="3602"/>
      <c r="R1224" s="3602"/>
    </row>
    <row r="1225" spans="1:18" ht="25.5" customHeight="1">
      <c r="A1225" s="2050">
        <v>123</v>
      </c>
      <c r="B1225" s="2200" t="s">
        <v>2913</v>
      </c>
      <c r="C1225" s="2187" t="s">
        <v>2491</v>
      </c>
      <c r="D1225" s="2314" t="s">
        <v>2974</v>
      </c>
      <c r="E1225" s="2066">
        <v>3017380</v>
      </c>
      <c r="F1225" s="2066"/>
      <c r="G1225" s="3602"/>
      <c r="H1225" s="3602"/>
      <c r="I1225" s="3602"/>
      <c r="J1225" s="3602"/>
      <c r="K1225" s="3602"/>
      <c r="L1225" s="3602"/>
      <c r="M1225" s="3602"/>
      <c r="N1225" s="3602"/>
      <c r="O1225" s="3602"/>
      <c r="P1225" s="3602"/>
      <c r="Q1225" s="3602"/>
      <c r="R1225" s="3602"/>
    </row>
    <row r="1226" spans="1:18" ht="25.5" customHeight="1">
      <c r="A1226" s="2050">
        <v>124</v>
      </c>
      <c r="B1226" s="2200" t="s">
        <v>2913</v>
      </c>
      <c r="C1226" s="2187" t="s">
        <v>2491</v>
      </c>
      <c r="D1226" s="2314" t="s">
        <v>2975</v>
      </c>
      <c r="E1226" s="2066">
        <v>3649560</v>
      </c>
      <c r="F1226" s="2066"/>
      <c r="G1226" s="3602"/>
      <c r="H1226" s="3602"/>
      <c r="I1226" s="3602"/>
      <c r="J1226" s="3602"/>
      <c r="K1226" s="3602"/>
      <c r="L1226" s="3602"/>
      <c r="M1226" s="3602"/>
      <c r="N1226" s="3602"/>
      <c r="O1226" s="3602"/>
      <c r="P1226" s="3602"/>
      <c r="Q1226" s="3602"/>
      <c r="R1226" s="3602"/>
    </row>
    <row r="1227" spans="1:18" ht="25.5" customHeight="1">
      <c r="A1227" s="2050">
        <v>125</v>
      </c>
      <c r="B1227" s="2200" t="s">
        <v>2913</v>
      </c>
      <c r="C1227" s="2187" t="s">
        <v>2491</v>
      </c>
      <c r="D1227" s="2314" t="s">
        <v>2976</v>
      </c>
      <c r="E1227" s="2066">
        <v>2694620</v>
      </c>
      <c r="F1227" s="2066"/>
      <c r="G1227" s="3602"/>
      <c r="H1227" s="3602"/>
      <c r="I1227" s="3602"/>
      <c r="J1227" s="3602"/>
      <c r="K1227" s="3602"/>
      <c r="L1227" s="3602"/>
      <c r="M1227" s="3602"/>
      <c r="N1227" s="3602"/>
      <c r="O1227" s="3602"/>
      <c r="P1227" s="3602"/>
      <c r="Q1227" s="3602"/>
      <c r="R1227" s="3602"/>
    </row>
    <row r="1228" spans="1:18" ht="25.5" customHeight="1">
      <c r="A1228" s="2050">
        <v>126</v>
      </c>
      <c r="B1228" s="2200" t="s">
        <v>2913</v>
      </c>
      <c r="C1228" s="2187" t="s">
        <v>2491</v>
      </c>
      <c r="D1228" s="2314" t="s">
        <v>2977</v>
      </c>
      <c r="E1228" s="2066">
        <v>3322730</v>
      </c>
      <c r="F1228" s="2066"/>
      <c r="G1228" s="3602"/>
      <c r="H1228" s="3602"/>
      <c r="I1228" s="3602"/>
      <c r="J1228" s="3602"/>
      <c r="K1228" s="3602"/>
      <c r="L1228" s="3602"/>
      <c r="M1228" s="3602"/>
      <c r="N1228" s="3602"/>
      <c r="O1228" s="3602"/>
      <c r="P1228" s="3602"/>
      <c r="Q1228" s="3602"/>
      <c r="R1228" s="3602"/>
    </row>
    <row r="1229" spans="1:18" ht="25.5" customHeight="1">
      <c r="A1229" s="2050">
        <v>127</v>
      </c>
      <c r="B1229" s="2200" t="s">
        <v>2913</v>
      </c>
      <c r="C1229" s="2187" t="s">
        <v>2491</v>
      </c>
      <c r="D1229" s="2314" t="s">
        <v>2978</v>
      </c>
      <c r="E1229" s="2066">
        <v>4079540</v>
      </c>
      <c r="F1229" s="2066"/>
      <c r="G1229" s="3602"/>
      <c r="H1229" s="3602"/>
      <c r="I1229" s="3602"/>
      <c r="J1229" s="3602"/>
      <c r="K1229" s="3602"/>
      <c r="L1229" s="3602"/>
      <c r="M1229" s="3602"/>
      <c r="N1229" s="3602"/>
      <c r="O1229" s="3602"/>
      <c r="P1229" s="3602"/>
      <c r="Q1229" s="3602"/>
      <c r="R1229" s="3602"/>
    </row>
    <row r="1230" spans="1:18" ht="25.5" customHeight="1">
      <c r="A1230" s="2050">
        <v>128</v>
      </c>
      <c r="B1230" s="2200" t="s">
        <v>2913</v>
      </c>
      <c r="C1230" s="2187" t="s">
        <v>2491</v>
      </c>
      <c r="D1230" s="2314" t="s">
        <v>2979</v>
      </c>
      <c r="E1230" s="2066">
        <v>6014630</v>
      </c>
      <c r="F1230" s="2066"/>
      <c r="G1230" s="3602"/>
      <c r="H1230" s="3602"/>
      <c r="I1230" s="3602"/>
      <c r="J1230" s="3602"/>
      <c r="K1230" s="3602"/>
      <c r="L1230" s="3602"/>
      <c r="M1230" s="3602"/>
      <c r="N1230" s="3602"/>
      <c r="O1230" s="3602"/>
      <c r="P1230" s="3602"/>
      <c r="Q1230" s="3602"/>
      <c r="R1230" s="3602"/>
    </row>
    <row r="1231" spans="1:18" ht="25.5" customHeight="1">
      <c r="A1231" s="2050">
        <v>129</v>
      </c>
      <c r="B1231" s="2200" t="s">
        <v>2913</v>
      </c>
      <c r="C1231" s="2187" t="s">
        <v>2491</v>
      </c>
      <c r="D1231" s="2314" t="s">
        <v>2980</v>
      </c>
      <c r="E1231" s="2066">
        <v>3414270</v>
      </c>
      <c r="F1231" s="2066"/>
      <c r="G1231" s="3602"/>
      <c r="H1231" s="3602"/>
      <c r="I1231" s="3602"/>
      <c r="J1231" s="3602"/>
      <c r="K1231" s="3602"/>
      <c r="L1231" s="3602"/>
      <c r="M1231" s="3602"/>
      <c r="N1231" s="3602"/>
      <c r="O1231" s="3602"/>
      <c r="P1231" s="3602"/>
      <c r="Q1231" s="3602"/>
      <c r="R1231" s="3602"/>
    </row>
    <row r="1232" spans="1:18" ht="25.5" customHeight="1">
      <c r="A1232" s="2050">
        <v>130</v>
      </c>
      <c r="B1232" s="2200" t="s">
        <v>2913</v>
      </c>
      <c r="C1232" s="2187" t="s">
        <v>2491</v>
      </c>
      <c r="D1232" s="2314" t="s">
        <v>2981</v>
      </c>
      <c r="E1232" s="2066">
        <v>4198280</v>
      </c>
      <c r="F1232" s="2066"/>
      <c r="G1232" s="3602"/>
      <c r="H1232" s="3602"/>
      <c r="I1232" s="3602"/>
      <c r="J1232" s="3602"/>
      <c r="K1232" s="3602"/>
      <c r="L1232" s="3602"/>
      <c r="M1232" s="3602"/>
      <c r="N1232" s="3602"/>
      <c r="O1232" s="3602"/>
      <c r="P1232" s="3602"/>
      <c r="Q1232" s="3602"/>
      <c r="R1232" s="3602"/>
    </row>
    <row r="1233" spans="1:18" ht="25.5" customHeight="1">
      <c r="A1233" s="2050">
        <v>131</v>
      </c>
      <c r="B1233" s="2200" t="s">
        <v>2913</v>
      </c>
      <c r="C1233" s="2187" t="s">
        <v>2491</v>
      </c>
      <c r="D1233" s="2314" t="s">
        <v>2982</v>
      </c>
      <c r="E1233" s="2066">
        <v>5167180</v>
      </c>
      <c r="F1233" s="2066"/>
      <c r="G1233" s="3602"/>
      <c r="H1233" s="3602"/>
      <c r="I1233" s="3602"/>
      <c r="J1233" s="3602"/>
      <c r="K1233" s="3602"/>
      <c r="L1233" s="3602"/>
      <c r="M1233" s="3602"/>
      <c r="N1233" s="3602"/>
      <c r="O1233" s="3602"/>
      <c r="P1233" s="3602"/>
      <c r="Q1233" s="3602"/>
      <c r="R1233" s="3602"/>
    </row>
    <row r="1234" spans="1:18" ht="25.5" customHeight="1">
      <c r="A1234" s="2050">
        <v>132</v>
      </c>
      <c r="B1234" s="2200" t="s">
        <v>2913</v>
      </c>
      <c r="C1234" s="2187" t="s">
        <v>2491</v>
      </c>
      <c r="D1234" s="2314" t="s">
        <v>2983</v>
      </c>
      <c r="E1234" s="2066">
        <v>7145770</v>
      </c>
      <c r="F1234" s="2066"/>
      <c r="G1234" s="3602"/>
      <c r="H1234" s="3602"/>
      <c r="I1234" s="3602"/>
      <c r="J1234" s="3602"/>
      <c r="K1234" s="3602"/>
      <c r="L1234" s="3602"/>
      <c r="M1234" s="3602"/>
      <c r="N1234" s="3602"/>
      <c r="O1234" s="3602"/>
      <c r="P1234" s="3602"/>
      <c r="Q1234" s="3602"/>
      <c r="R1234" s="3602"/>
    </row>
    <row r="1235" spans="1:18" ht="25.5" customHeight="1">
      <c r="A1235" s="2050">
        <v>133</v>
      </c>
      <c r="B1235" s="2200" t="s">
        <v>2913</v>
      </c>
      <c r="C1235" s="2187" t="s">
        <v>2491</v>
      </c>
      <c r="D1235" s="2314" t="s">
        <v>2984</v>
      </c>
      <c r="E1235" s="2066">
        <v>4346920</v>
      </c>
      <c r="F1235" s="2066"/>
      <c r="G1235" s="3602"/>
      <c r="H1235" s="3602"/>
      <c r="I1235" s="3602"/>
      <c r="J1235" s="3602"/>
      <c r="K1235" s="3602"/>
      <c r="L1235" s="3602"/>
      <c r="M1235" s="3602"/>
      <c r="N1235" s="3602"/>
      <c r="O1235" s="3602"/>
      <c r="P1235" s="3602"/>
      <c r="Q1235" s="3602"/>
      <c r="R1235" s="3602"/>
    </row>
    <row r="1236" spans="1:18" ht="25.5" customHeight="1">
      <c r="A1236" s="2050">
        <v>134</v>
      </c>
      <c r="B1236" s="2200" t="s">
        <v>2913</v>
      </c>
      <c r="C1236" s="2187" t="s">
        <v>2491</v>
      </c>
      <c r="D1236" s="2314" t="s">
        <v>2985</v>
      </c>
      <c r="E1236" s="2066">
        <v>5352980</v>
      </c>
      <c r="F1236" s="2066"/>
      <c r="G1236" s="3602"/>
      <c r="H1236" s="3602"/>
      <c r="I1236" s="3602"/>
      <c r="J1236" s="3602"/>
      <c r="K1236" s="3602"/>
      <c r="L1236" s="3602"/>
      <c r="M1236" s="3602"/>
      <c r="N1236" s="3602"/>
      <c r="O1236" s="3602"/>
      <c r="P1236" s="3602"/>
      <c r="Q1236" s="3602"/>
      <c r="R1236" s="3602"/>
    </row>
    <row r="1237" spans="1:18" ht="25.5" customHeight="1">
      <c r="A1237" s="2050">
        <v>135</v>
      </c>
      <c r="B1237" s="2200" t="s">
        <v>2913</v>
      </c>
      <c r="C1237" s="2187" t="s">
        <v>2491</v>
      </c>
      <c r="D1237" s="2314" t="s">
        <v>2986</v>
      </c>
      <c r="E1237" s="2066">
        <v>6566600</v>
      </c>
      <c r="F1237" s="2066"/>
      <c r="G1237" s="3602"/>
      <c r="H1237" s="3602"/>
      <c r="I1237" s="3602"/>
      <c r="J1237" s="3602"/>
      <c r="K1237" s="3602"/>
      <c r="L1237" s="3602"/>
      <c r="M1237" s="3602"/>
      <c r="N1237" s="3602"/>
      <c r="O1237" s="3602"/>
      <c r="P1237" s="3602"/>
      <c r="Q1237" s="3602"/>
      <c r="R1237" s="3602"/>
    </row>
    <row r="1238" spans="1:18" ht="25.5" customHeight="1">
      <c r="A1238" s="2050">
        <v>136</v>
      </c>
      <c r="B1238" s="2200" t="s">
        <v>2913</v>
      </c>
      <c r="C1238" s="2187" t="s">
        <v>2491</v>
      </c>
      <c r="D1238" s="2314" t="s">
        <v>2987</v>
      </c>
      <c r="E1238" s="2066">
        <v>5505250</v>
      </c>
      <c r="F1238" s="2066"/>
      <c r="G1238" s="3602"/>
      <c r="H1238" s="3602"/>
      <c r="I1238" s="3602"/>
      <c r="J1238" s="3602"/>
      <c r="K1238" s="3602"/>
      <c r="L1238" s="3602"/>
      <c r="M1238" s="3602"/>
      <c r="N1238" s="3602"/>
      <c r="O1238" s="3602"/>
      <c r="P1238" s="3602"/>
      <c r="Q1238" s="3602"/>
      <c r="R1238" s="3602"/>
    </row>
    <row r="1239" spans="1:18" ht="25.5" customHeight="1">
      <c r="A1239" s="2050">
        <v>137</v>
      </c>
      <c r="B1239" s="2200" t="s">
        <v>2913</v>
      </c>
      <c r="C1239" s="2187" t="s">
        <v>2491</v>
      </c>
      <c r="D1239" s="2314" t="s">
        <v>2988</v>
      </c>
      <c r="E1239" s="2066">
        <v>6785040</v>
      </c>
      <c r="F1239" s="2066"/>
      <c r="G1239" s="3602"/>
      <c r="H1239" s="3602"/>
      <c r="I1239" s="3602"/>
      <c r="J1239" s="3602"/>
      <c r="K1239" s="3602"/>
      <c r="L1239" s="3602"/>
      <c r="M1239" s="3602"/>
      <c r="N1239" s="3602"/>
      <c r="O1239" s="3602"/>
      <c r="P1239" s="3602"/>
      <c r="Q1239" s="3602"/>
      <c r="R1239" s="3602"/>
    </row>
    <row r="1240" spans="1:18" ht="25.5" customHeight="1">
      <c r="A1240" s="2050">
        <v>138</v>
      </c>
      <c r="B1240" s="2200" t="s">
        <v>2913</v>
      </c>
      <c r="C1240" s="2187" t="s">
        <v>2491</v>
      </c>
      <c r="D1240" s="2314" t="s">
        <v>2989</v>
      </c>
      <c r="E1240" s="2066">
        <v>8326760</v>
      </c>
      <c r="F1240" s="2066"/>
      <c r="G1240" s="3602"/>
      <c r="H1240" s="3602"/>
      <c r="I1240" s="3602"/>
      <c r="J1240" s="3602"/>
      <c r="K1240" s="3602"/>
      <c r="L1240" s="3602"/>
      <c r="M1240" s="3602"/>
      <c r="N1240" s="3602"/>
      <c r="O1240" s="3602"/>
      <c r="P1240" s="3602"/>
      <c r="Q1240" s="3602"/>
      <c r="R1240" s="3602"/>
    </row>
    <row r="1241" spans="1:18" ht="25.5" customHeight="1">
      <c r="A1241" s="2050">
        <v>139</v>
      </c>
      <c r="B1241" s="2200" t="s">
        <v>2913</v>
      </c>
      <c r="C1241" s="2187" t="s">
        <v>2491</v>
      </c>
      <c r="D1241" s="2314" t="s">
        <v>2990</v>
      </c>
      <c r="E1241" s="2066">
        <v>6962690</v>
      </c>
      <c r="F1241" s="2066"/>
      <c r="G1241" s="3602"/>
      <c r="H1241" s="3602"/>
      <c r="I1241" s="3602"/>
      <c r="J1241" s="3602"/>
      <c r="K1241" s="3602"/>
      <c r="L1241" s="3602"/>
      <c r="M1241" s="3602"/>
      <c r="N1241" s="3602"/>
      <c r="O1241" s="3602"/>
      <c r="P1241" s="3602"/>
      <c r="Q1241" s="3602"/>
      <c r="R1241" s="3602"/>
    </row>
    <row r="1242" spans="1:18" ht="25.5" customHeight="1">
      <c r="A1242" s="2050">
        <v>140</v>
      </c>
      <c r="B1242" s="2200" t="s">
        <v>2913</v>
      </c>
      <c r="C1242" s="2187" t="s">
        <v>2491</v>
      </c>
      <c r="D1242" s="2314" t="s">
        <v>2991</v>
      </c>
      <c r="E1242" s="2066">
        <v>8585080</v>
      </c>
      <c r="F1242" s="2066"/>
      <c r="G1242" s="3602"/>
      <c r="H1242" s="3602"/>
      <c r="I1242" s="3602"/>
      <c r="J1242" s="3602"/>
      <c r="K1242" s="3602"/>
      <c r="L1242" s="3602"/>
      <c r="M1242" s="3602"/>
      <c r="N1242" s="3602"/>
      <c r="O1242" s="3602"/>
      <c r="P1242" s="3602"/>
      <c r="Q1242" s="3602"/>
      <c r="R1242" s="3602"/>
    </row>
    <row r="1243" spans="1:18" ht="25.5" customHeight="1">
      <c r="A1243" s="2050">
        <v>141</v>
      </c>
      <c r="B1243" s="2200" t="s">
        <v>2913</v>
      </c>
      <c r="C1243" s="2187" t="s">
        <v>2491</v>
      </c>
      <c r="D1243" s="2314" t="s">
        <v>2992</v>
      </c>
      <c r="E1243" s="2066">
        <v>10532850</v>
      </c>
      <c r="F1243" s="2066"/>
      <c r="G1243" s="3602"/>
      <c r="H1243" s="3602"/>
      <c r="I1243" s="3602"/>
      <c r="J1243" s="3602"/>
      <c r="K1243" s="3602"/>
      <c r="L1243" s="3602"/>
      <c r="M1243" s="3602"/>
      <c r="N1243" s="3602"/>
      <c r="O1243" s="3602"/>
      <c r="P1243" s="3602"/>
      <c r="Q1243" s="3602"/>
      <c r="R1243" s="3602"/>
    </row>
    <row r="1244" spans="1:18" ht="25.5" customHeight="1">
      <c r="A1244" s="2050">
        <v>142</v>
      </c>
      <c r="B1244" s="2200" t="s">
        <v>2913</v>
      </c>
      <c r="C1244" s="2187" t="s">
        <v>2491</v>
      </c>
      <c r="D1244" s="2314" t="s">
        <v>2993</v>
      </c>
      <c r="E1244" s="2066">
        <v>8591420</v>
      </c>
      <c r="F1244" s="2066"/>
      <c r="G1244" s="3602"/>
      <c r="H1244" s="3602"/>
      <c r="I1244" s="3602"/>
      <c r="J1244" s="3602"/>
      <c r="K1244" s="3602"/>
      <c r="L1244" s="3602"/>
      <c r="M1244" s="3602"/>
      <c r="N1244" s="3602"/>
      <c r="O1244" s="3602"/>
      <c r="P1244" s="3602"/>
      <c r="Q1244" s="3602"/>
      <c r="R1244" s="3602"/>
    </row>
    <row r="1245" spans="1:18" ht="25.5" customHeight="1">
      <c r="A1245" s="2050">
        <v>143</v>
      </c>
      <c r="B1245" s="2200" t="s">
        <v>2913</v>
      </c>
      <c r="C1245" s="2187" t="s">
        <v>2491</v>
      </c>
      <c r="D1245" s="2314" t="s">
        <v>2994</v>
      </c>
      <c r="E1245" s="2066">
        <v>10607170</v>
      </c>
      <c r="F1245" s="2066"/>
      <c r="G1245" s="3602"/>
      <c r="H1245" s="3602"/>
      <c r="I1245" s="3602"/>
      <c r="J1245" s="3602"/>
      <c r="K1245" s="3602"/>
      <c r="L1245" s="3602"/>
      <c r="M1245" s="3602"/>
      <c r="N1245" s="3602"/>
      <c r="O1245" s="3602"/>
      <c r="P1245" s="3602"/>
      <c r="Q1245" s="3602"/>
      <c r="R1245" s="3602"/>
    </row>
    <row r="1246" spans="1:18" ht="25.5" customHeight="1">
      <c r="A1246" s="2050">
        <v>144</v>
      </c>
      <c r="B1246" s="2200" t="s">
        <v>2913</v>
      </c>
      <c r="C1246" s="2187" t="s">
        <v>2491</v>
      </c>
      <c r="D1246" s="2314" t="s">
        <v>2995</v>
      </c>
      <c r="E1246" s="2066">
        <v>13017190</v>
      </c>
      <c r="F1246" s="2066"/>
      <c r="G1246" s="3602"/>
      <c r="H1246" s="3602"/>
      <c r="I1246" s="3602"/>
      <c r="J1246" s="3602"/>
      <c r="K1246" s="3602"/>
      <c r="L1246" s="3602"/>
      <c r="M1246" s="3602"/>
      <c r="N1246" s="3602"/>
      <c r="O1246" s="3602"/>
      <c r="P1246" s="3602"/>
      <c r="Q1246" s="3602"/>
      <c r="R1246" s="3602"/>
    </row>
  </sheetData>
  <mergeCells count="1212">
    <mergeCell ref="G1040:R1040"/>
    <mergeCell ref="G1041:R1041"/>
    <mergeCell ref="G1042:R1042"/>
    <mergeCell ref="G1025:R1025"/>
    <mergeCell ref="G1031:R1031"/>
    <mergeCell ref="D1025:D1042"/>
    <mergeCell ref="G1245:R1245"/>
    <mergeCell ref="G1246:R1246"/>
    <mergeCell ref="G1239:R1239"/>
    <mergeCell ref="G1240:R1240"/>
    <mergeCell ref="G1241:R1241"/>
    <mergeCell ref="G1242:R1242"/>
    <mergeCell ref="G1243:R1243"/>
    <mergeCell ref="G1244:R1244"/>
    <mergeCell ref="G1233:R1233"/>
    <mergeCell ref="G1234:R1234"/>
    <mergeCell ref="G1235:R1235"/>
    <mergeCell ref="G1236:R1236"/>
    <mergeCell ref="G1237:R1237"/>
    <mergeCell ref="G1238:R1238"/>
    <mergeCell ref="G1227:R1227"/>
    <mergeCell ref="G1228:R1228"/>
    <mergeCell ref="G1229:R1229"/>
    <mergeCell ref="G1230:R1230"/>
    <mergeCell ref="G1231:R1231"/>
    <mergeCell ref="G1232:R1232"/>
    <mergeCell ref="G1221:R1221"/>
    <mergeCell ref="G1222:R1222"/>
    <mergeCell ref="G1223:R1223"/>
    <mergeCell ref="G1224:R1224"/>
    <mergeCell ref="G1225:R1225"/>
    <mergeCell ref="G1226:R1226"/>
    <mergeCell ref="G1215:R1215"/>
    <mergeCell ref="G1216:R1216"/>
    <mergeCell ref="G1217:R1217"/>
    <mergeCell ref="G1218:R1218"/>
    <mergeCell ref="G1219:R1219"/>
    <mergeCell ref="G1220:R1220"/>
    <mergeCell ref="G1209:R1209"/>
    <mergeCell ref="G1210:R1210"/>
    <mergeCell ref="G1211:R1211"/>
    <mergeCell ref="G1212:R1212"/>
    <mergeCell ref="G1213:R1213"/>
    <mergeCell ref="G1214:R1214"/>
    <mergeCell ref="G1203:R1203"/>
    <mergeCell ref="G1204:R1204"/>
    <mergeCell ref="G1205:R1205"/>
    <mergeCell ref="G1206:R1206"/>
    <mergeCell ref="G1207:R1207"/>
    <mergeCell ref="G1208:R1208"/>
    <mergeCell ref="G1197:R1197"/>
    <mergeCell ref="G1198:R1198"/>
    <mergeCell ref="G1199:R1199"/>
    <mergeCell ref="G1200:R1200"/>
    <mergeCell ref="G1201:R1201"/>
    <mergeCell ref="G1202:R1202"/>
    <mergeCell ref="G1191:R1191"/>
    <mergeCell ref="G1192:R1192"/>
    <mergeCell ref="G1193:R1193"/>
    <mergeCell ref="G1194:R1194"/>
    <mergeCell ref="G1195:R1195"/>
    <mergeCell ref="G1196:R1196"/>
    <mergeCell ref="G1186:R1186"/>
    <mergeCell ref="G1187:R1187"/>
    <mergeCell ref="G1188:R1188"/>
    <mergeCell ref="G1189:R1189"/>
    <mergeCell ref="G1190:R1190"/>
    <mergeCell ref="B1120:F1120"/>
    <mergeCell ref="G1185:R1185"/>
    <mergeCell ref="G1152:R1152"/>
    <mergeCell ref="G1153:R1153"/>
    <mergeCell ref="G1154:R1154"/>
    <mergeCell ref="G1143:R1143"/>
    <mergeCell ref="G1144:R1144"/>
    <mergeCell ref="G1145:R1145"/>
    <mergeCell ref="G1146:R1146"/>
    <mergeCell ref="G1147:R1147"/>
    <mergeCell ref="G1148:R1148"/>
    <mergeCell ref="G1179:R1179"/>
    <mergeCell ref="G1180:R1180"/>
    <mergeCell ref="G1181:R1181"/>
    <mergeCell ref="G1182:R1182"/>
    <mergeCell ref="G1183:R1183"/>
    <mergeCell ref="G1184:R1184"/>
    <mergeCell ref="G1173:R1173"/>
    <mergeCell ref="G1174:R1174"/>
    <mergeCell ref="G1175:R1175"/>
    <mergeCell ref="G1176:R1176"/>
    <mergeCell ref="G1177:R1177"/>
    <mergeCell ref="G1178:R1178"/>
    <mergeCell ref="G1169:R1169"/>
    <mergeCell ref="G1170:R1170"/>
    <mergeCell ref="G1171:R1171"/>
    <mergeCell ref="G1172:R1172"/>
    <mergeCell ref="G1161:R1161"/>
    <mergeCell ref="G1162:R1162"/>
    <mergeCell ref="G1163:R1163"/>
    <mergeCell ref="G1167:R1167"/>
    <mergeCell ref="G1168:R1168"/>
    <mergeCell ref="B1164:F1164"/>
    <mergeCell ref="G1165:R1165"/>
    <mergeCell ref="G1166:R1166"/>
    <mergeCell ref="G1155:R1155"/>
    <mergeCell ref="G1156:R1156"/>
    <mergeCell ref="G1157:R1157"/>
    <mergeCell ref="G1158:R1158"/>
    <mergeCell ref="G1159:R1159"/>
    <mergeCell ref="G1160:R1160"/>
    <mergeCell ref="B1121:F1121"/>
    <mergeCell ref="G1122:R1122"/>
    <mergeCell ref="G1123:R1123"/>
    <mergeCell ref="G1124:R1124"/>
    <mergeCell ref="G1149:R1149"/>
    <mergeCell ref="G1150:R1150"/>
    <mergeCell ref="G1151:R1151"/>
    <mergeCell ref="G1142:R1142"/>
    <mergeCell ref="G1107:R1107"/>
    <mergeCell ref="G1108:R1108"/>
    <mergeCell ref="G1115:R1115"/>
    <mergeCell ref="G1116:R1116"/>
    <mergeCell ref="G1117:R1117"/>
    <mergeCell ref="G1118:R1118"/>
    <mergeCell ref="G1101:R1101"/>
    <mergeCell ref="G1102:R1102"/>
    <mergeCell ref="G1103:R1103"/>
    <mergeCell ref="G1104:R1104"/>
    <mergeCell ref="G1105:R1105"/>
    <mergeCell ref="G1106:R1106"/>
    <mergeCell ref="G1137:R1137"/>
    <mergeCell ref="G1138:R1138"/>
    <mergeCell ref="G1139:R1139"/>
    <mergeCell ref="G1140:R1140"/>
    <mergeCell ref="G1141:R1141"/>
    <mergeCell ref="G1131:R1131"/>
    <mergeCell ref="G1132:R1132"/>
    <mergeCell ref="G1133:R1133"/>
    <mergeCell ref="G1134:R1134"/>
    <mergeCell ref="G1135:R1135"/>
    <mergeCell ref="G1136:R1136"/>
    <mergeCell ref="G1125:R1125"/>
    <mergeCell ref="G1126:R1126"/>
    <mergeCell ref="G1127:R1127"/>
    <mergeCell ref="G1128:R1128"/>
    <mergeCell ref="G1129:R1129"/>
    <mergeCell ref="G1130:R1130"/>
    <mergeCell ref="G1119:R1119"/>
    <mergeCell ref="B1043:R1043"/>
    <mergeCell ref="B1016:F1016"/>
    <mergeCell ref="D1017:D1022"/>
    <mergeCell ref="G1017:R1017"/>
    <mergeCell ref="G1018:R1018"/>
    <mergeCell ref="G1019:R1019"/>
    <mergeCell ref="G1020:R1020"/>
    <mergeCell ref="G1021:R1021"/>
    <mergeCell ref="G1022:R1022"/>
    <mergeCell ref="G1009:R1009"/>
    <mergeCell ref="B1010:F1010"/>
    <mergeCell ref="D1011:D1015"/>
    <mergeCell ref="G1011:R1011"/>
    <mergeCell ref="G1012:R1012"/>
    <mergeCell ref="G1013:R1013"/>
    <mergeCell ref="G1014:R1014"/>
    <mergeCell ref="G1015:R1015"/>
    <mergeCell ref="B1023:R1023"/>
    <mergeCell ref="C1024:R1024"/>
    <mergeCell ref="G1026:R1026"/>
    <mergeCell ref="G1027:R1027"/>
    <mergeCell ref="G1028:R1028"/>
    <mergeCell ref="G1029:R1029"/>
    <mergeCell ref="G1030:R1030"/>
    <mergeCell ref="G1032:R1032"/>
    <mergeCell ref="G1033:R1033"/>
    <mergeCell ref="G1034:R1034"/>
    <mergeCell ref="G1035:R1035"/>
    <mergeCell ref="G1036:R1036"/>
    <mergeCell ref="G1037:R1037"/>
    <mergeCell ref="G1038:R1038"/>
    <mergeCell ref="G1039:R1039"/>
    <mergeCell ref="G1000:R1000"/>
    <mergeCell ref="G1001:R1001"/>
    <mergeCell ref="B1002:R1002"/>
    <mergeCell ref="C1003:R1003"/>
    <mergeCell ref="B1004:F1004"/>
    <mergeCell ref="D1005:D1009"/>
    <mergeCell ref="G1005:R1005"/>
    <mergeCell ref="G1006:R1006"/>
    <mergeCell ref="G1007:R1007"/>
    <mergeCell ref="G1008:R1008"/>
    <mergeCell ref="G993:R993"/>
    <mergeCell ref="G994:R994"/>
    <mergeCell ref="G996:R996"/>
    <mergeCell ref="G997:R997"/>
    <mergeCell ref="G998:R998"/>
    <mergeCell ref="G999:R999"/>
    <mergeCell ref="D984:D986"/>
    <mergeCell ref="G984:R984"/>
    <mergeCell ref="G985:R985"/>
    <mergeCell ref="G986:R986"/>
    <mergeCell ref="D988:D994"/>
    <mergeCell ref="G988:R988"/>
    <mergeCell ref="G989:R989"/>
    <mergeCell ref="G990:R990"/>
    <mergeCell ref="G991:R991"/>
    <mergeCell ref="G992:R992"/>
    <mergeCell ref="G976:R976"/>
    <mergeCell ref="G977:R977"/>
    <mergeCell ref="G978:R978"/>
    <mergeCell ref="D980:D982"/>
    <mergeCell ref="G980:R980"/>
    <mergeCell ref="G981:R981"/>
    <mergeCell ref="G982:R982"/>
    <mergeCell ref="G966:R966"/>
    <mergeCell ref="G967:R967"/>
    <mergeCell ref="D969:D978"/>
    <mergeCell ref="G969:R969"/>
    <mergeCell ref="G970:R970"/>
    <mergeCell ref="G971:R971"/>
    <mergeCell ref="G972:R972"/>
    <mergeCell ref="G973:R973"/>
    <mergeCell ref="G974:R974"/>
    <mergeCell ref="G975:R975"/>
    <mergeCell ref="G957:R957"/>
    <mergeCell ref="D959:D965"/>
    <mergeCell ref="G959:R959"/>
    <mergeCell ref="G960:R960"/>
    <mergeCell ref="G961:R961"/>
    <mergeCell ref="G962:R962"/>
    <mergeCell ref="G963:R963"/>
    <mergeCell ref="G964:R964"/>
    <mergeCell ref="G965:R965"/>
    <mergeCell ref="G946:R946"/>
    <mergeCell ref="D949:D957"/>
    <mergeCell ref="G949:R949"/>
    <mergeCell ref="G950:R950"/>
    <mergeCell ref="G951:R951"/>
    <mergeCell ref="G952:R952"/>
    <mergeCell ref="G953:R953"/>
    <mergeCell ref="G954:R954"/>
    <mergeCell ref="G955:R955"/>
    <mergeCell ref="G956:R956"/>
    <mergeCell ref="D937:D939"/>
    <mergeCell ref="G937:R937"/>
    <mergeCell ref="G938:R938"/>
    <mergeCell ref="G939:R939"/>
    <mergeCell ref="D941:D944"/>
    <mergeCell ref="G941:R941"/>
    <mergeCell ref="G942:R942"/>
    <mergeCell ref="G943:R943"/>
    <mergeCell ref="G944:R944"/>
    <mergeCell ref="B925:R925"/>
    <mergeCell ref="B926:R926"/>
    <mergeCell ref="C927:R927"/>
    <mergeCell ref="D930:D935"/>
    <mergeCell ref="G930:R930"/>
    <mergeCell ref="G931:R931"/>
    <mergeCell ref="G932:R932"/>
    <mergeCell ref="G933:R933"/>
    <mergeCell ref="G934:R934"/>
    <mergeCell ref="G935:R935"/>
    <mergeCell ref="E922:F922"/>
    <mergeCell ref="G922:R922"/>
    <mergeCell ref="E923:F923"/>
    <mergeCell ref="G923:R923"/>
    <mergeCell ref="E924:F924"/>
    <mergeCell ref="G924:R924"/>
    <mergeCell ref="E919:F919"/>
    <mergeCell ref="G919:R919"/>
    <mergeCell ref="E920:F920"/>
    <mergeCell ref="G920:R920"/>
    <mergeCell ref="E921:F921"/>
    <mergeCell ref="G921:R921"/>
    <mergeCell ref="E916:F916"/>
    <mergeCell ref="G916:R916"/>
    <mergeCell ref="E917:F917"/>
    <mergeCell ref="G917:R917"/>
    <mergeCell ref="E918:F918"/>
    <mergeCell ref="G918:R918"/>
    <mergeCell ref="E913:F913"/>
    <mergeCell ref="G913:R913"/>
    <mergeCell ref="E914:F914"/>
    <mergeCell ref="G914:R914"/>
    <mergeCell ref="E915:F915"/>
    <mergeCell ref="G915:R915"/>
    <mergeCell ref="E910:F910"/>
    <mergeCell ref="G910:R910"/>
    <mergeCell ref="E911:F911"/>
    <mergeCell ref="G911:R911"/>
    <mergeCell ref="E912:F912"/>
    <mergeCell ref="G912:R912"/>
    <mergeCell ref="E907:F907"/>
    <mergeCell ref="G907:R907"/>
    <mergeCell ref="E908:F908"/>
    <mergeCell ref="G908:R908"/>
    <mergeCell ref="E909:F909"/>
    <mergeCell ref="G909:R909"/>
    <mergeCell ref="E904:F904"/>
    <mergeCell ref="G904:R904"/>
    <mergeCell ref="E905:F905"/>
    <mergeCell ref="G905:R905"/>
    <mergeCell ref="E906:F906"/>
    <mergeCell ref="G906:R906"/>
    <mergeCell ref="E901:F901"/>
    <mergeCell ref="G901:R901"/>
    <mergeCell ref="E902:F902"/>
    <mergeCell ref="G902:R902"/>
    <mergeCell ref="E903:F903"/>
    <mergeCell ref="G903:R903"/>
    <mergeCell ref="E898:F898"/>
    <mergeCell ref="G898:R898"/>
    <mergeCell ref="E899:F899"/>
    <mergeCell ref="G899:R899"/>
    <mergeCell ref="E900:F900"/>
    <mergeCell ref="G900:R900"/>
    <mergeCell ref="E895:F895"/>
    <mergeCell ref="G895:R895"/>
    <mergeCell ref="E896:F896"/>
    <mergeCell ref="G896:R896"/>
    <mergeCell ref="E897:F897"/>
    <mergeCell ref="G897:R897"/>
    <mergeCell ref="E892:F892"/>
    <mergeCell ref="G892:R892"/>
    <mergeCell ref="E893:F893"/>
    <mergeCell ref="G893:R893"/>
    <mergeCell ref="E894:F894"/>
    <mergeCell ref="G894:R894"/>
    <mergeCell ref="E889:F889"/>
    <mergeCell ref="G889:R889"/>
    <mergeCell ref="E890:F890"/>
    <mergeCell ref="G890:R890"/>
    <mergeCell ref="E891:F891"/>
    <mergeCell ref="G891:R891"/>
    <mergeCell ref="E886:F886"/>
    <mergeCell ref="G886:R886"/>
    <mergeCell ref="E887:F887"/>
    <mergeCell ref="G887:R887"/>
    <mergeCell ref="E888:F888"/>
    <mergeCell ref="G888:R888"/>
    <mergeCell ref="B728:R728"/>
    <mergeCell ref="C729:R729"/>
    <mergeCell ref="B882:R882"/>
    <mergeCell ref="E883:R883"/>
    <mergeCell ref="B884:R884"/>
    <mergeCell ref="E885:F885"/>
    <mergeCell ref="G885:R885"/>
    <mergeCell ref="E725:F725"/>
    <mergeCell ref="G725:R725"/>
    <mergeCell ref="E726:F726"/>
    <mergeCell ref="G726:R726"/>
    <mergeCell ref="E727:F727"/>
    <mergeCell ref="G727:R727"/>
    <mergeCell ref="E721:F721"/>
    <mergeCell ref="G721:R721"/>
    <mergeCell ref="B722:R722"/>
    <mergeCell ref="E723:F723"/>
    <mergeCell ref="G723:R723"/>
    <mergeCell ref="E724:F724"/>
    <mergeCell ref="G724:R724"/>
    <mergeCell ref="E718:F718"/>
    <mergeCell ref="G718:R718"/>
    <mergeCell ref="E719:F719"/>
    <mergeCell ref="G719:R719"/>
    <mergeCell ref="E720:F720"/>
    <mergeCell ref="G720:R720"/>
    <mergeCell ref="E714:F714"/>
    <mergeCell ref="G714:R714"/>
    <mergeCell ref="E715:F715"/>
    <mergeCell ref="G715:R715"/>
    <mergeCell ref="B716:R716"/>
    <mergeCell ref="E717:F717"/>
    <mergeCell ref="G717:R717"/>
    <mergeCell ref="B710:R710"/>
    <mergeCell ref="E711:F711"/>
    <mergeCell ref="G711:R711"/>
    <mergeCell ref="E712:F712"/>
    <mergeCell ref="G712:R712"/>
    <mergeCell ref="E713:F713"/>
    <mergeCell ref="G713:R713"/>
    <mergeCell ref="E707:F707"/>
    <mergeCell ref="G707:R707"/>
    <mergeCell ref="E708:F708"/>
    <mergeCell ref="G708:R708"/>
    <mergeCell ref="E709:F709"/>
    <mergeCell ref="G709:R709"/>
    <mergeCell ref="E703:F703"/>
    <mergeCell ref="G703:R703"/>
    <mergeCell ref="B704:R704"/>
    <mergeCell ref="E705:F705"/>
    <mergeCell ref="G705:R705"/>
    <mergeCell ref="E706:F706"/>
    <mergeCell ref="G706:R706"/>
    <mergeCell ref="E700:F700"/>
    <mergeCell ref="G700:R700"/>
    <mergeCell ref="E701:F701"/>
    <mergeCell ref="G701:R701"/>
    <mergeCell ref="E702:F702"/>
    <mergeCell ref="G702:R702"/>
    <mergeCell ref="D695:E695"/>
    <mergeCell ref="G695:R695"/>
    <mergeCell ref="B696:R696"/>
    <mergeCell ref="E697:R697"/>
    <mergeCell ref="B698:R698"/>
    <mergeCell ref="E699:F699"/>
    <mergeCell ref="G699:R699"/>
    <mergeCell ref="D692:E692"/>
    <mergeCell ref="G692:R692"/>
    <mergeCell ref="D693:E693"/>
    <mergeCell ref="G693:R693"/>
    <mergeCell ref="D694:E694"/>
    <mergeCell ref="G694:R694"/>
    <mergeCell ref="B688:E688"/>
    <mergeCell ref="D689:E689"/>
    <mergeCell ref="G689:R689"/>
    <mergeCell ref="B690:E690"/>
    <mergeCell ref="D691:E691"/>
    <mergeCell ref="G691:R691"/>
    <mergeCell ref="D685:E685"/>
    <mergeCell ref="G685:R685"/>
    <mergeCell ref="D686:E686"/>
    <mergeCell ref="G686:R686"/>
    <mergeCell ref="D687:E687"/>
    <mergeCell ref="G687:R687"/>
    <mergeCell ref="D682:E682"/>
    <mergeCell ref="G682:R682"/>
    <mergeCell ref="D683:E683"/>
    <mergeCell ref="G683:R683"/>
    <mergeCell ref="D684:E684"/>
    <mergeCell ref="G684:R684"/>
    <mergeCell ref="G663:R663"/>
    <mergeCell ref="G664:R664"/>
    <mergeCell ref="D650:E656"/>
    <mergeCell ref="G650:R650"/>
    <mergeCell ref="G651:R651"/>
    <mergeCell ref="G652:R652"/>
    <mergeCell ref="G653:R653"/>
    <mergeCell ref="G654:R654"/>
    <mergeCell ref="G655:R655"/>
    <mergeCell ref="D679:E679"/>
    <mergeCell ref="G679:R679"/>
    <mergeCell ref="D680:E680"/>
    <mergeCell ref="G680:R680"/>
    <mergeCell ref="D681:E681"/>
    <mergeCell ref="G681:R681"/>
    <mergeCell ref="B675:E675"/>
    <mergeCell ref="D676:E676"/>
    <mergeCell ref="G676:R676"/>
    <mergeCell ref="D677:E677"/>
    <mergeCell ref="G677:R677"/>
    <mergeCell ref="D678:E678"/>
    <mergeCell ref="G678:R678"/>
    <mergeCell ref="D672:E672"/>
    <mergeCell ref="G672:R672"/>
    <mergeCell ref="D673:E673"/>
    <mergeCell ref="G673:R673"/>
    <mergeCell ref="D674:E674"/>
    <mergeCell ref="G674:R674"/>
    <mergeCell ref="G639:R639"/>
    <mergeCell ref="G640:R640"/>
    <mergeCell ref="B626:R626"/>
    <mergeCell ref="C627:R627"/>
    <mergeCell ref="B628:E628"/>
    <mergeCell ref="D629:E629"/>
    <mergeCell ref="D630:E649"/>
    <mergeCell ref="G630:R630"/>
    <mergeCell ref="G631:R631"/>
    <mergeCell ref="G632:R632"/>
    <mergeCell ref="G633:R633"/>
    <mergeCell ref="G634:R634"/>
    <mergeCell ref="D669:E669"/>
    <mergeCell ref="G669:R669"/>
    <mergeCell ref="D670:E670"/>
    <mergeCell ref="G670:R670"/>
    <mergeCell ref="D671:E671"/>
    <mergeCell ref="G671:R671"/>
    <mergeCell ref="G665:R665"/>
    <mergeCell ref="D666:E666"/>
    <mergeCell ref="G666:R666"/>
    <mergeCell ref="D667:E667"/>
    <mergeCell ref="G667:R667"/>
    <mergeCell ref="B668:E668"/>
    <mergeCell ref="G656:R656"/>
    <mergeCell ref="D657:E665"/>
    <mergeCell ref="G657:R657"/>
    <mergeCell ref="G658:R658"/>
    <mergeCell ref="G659:R659"/>
    <mergeCell ref="G660:R660"/>
    <mergeCell ref="G661:R661"/>
    <mergeCell ref="G662:R662"/>
    <mergeCell ref="D623:F623"/>
    <mergeCell ref="G623:R623"/>
    <mergeCell ref="D624:F624"/>
    <mergeCell ref="G624:R624"/>
    <mergeCell ref="D625:F625"/>
    <mergeCell ref="G625:R625"/>
    <mergeCell ref="D619:F620"/>
    <mergeCell ref="G619:R619"/>
    <mergeCell ref="G620:R620"/>
    <mergeCell ref="D621:F621"/>
    <mergeCell ref="G621:R621"/>
    <mergeCell ref="D622:F622"/>
    <mergeCell ref="G622:R622"/>
    <mergeCell ref="G647:R647"/>
    <mergeCell ref="G648:R648"/>
    <mergeCell ref="G649:R649"/>
    <mergeCell ref="D616:F616"/>
    <mergeCell ref="G616:R616"/>
    <mergeCell ref="D617:F617"/>
    <mergeCell ref="G617:R617"/>
    <mergeCell ref="D618:F618"/>
    <mergeCell ref="G618:R618"/>
    <mergeCell ref="G641:R641"/>
    <mergeCell ref="G642:R642"/>
    <mergeCell ref="G643:R643"/>
    <mergeCell ref="G644:R644"/>
    <mergeCell ref="G645:R645"/>
    <mergeCell ref="G646:R646"/>
    <mergeCell ref="G635:R635"/>
    <mergeCell ref="G636:R636"/>
    <mergeCell ref="G637:R637"/>
    <mergeCell ref="G638:R638"/>
    <mergeCell ref="D613:F613"/>
    <mergeCell ref="G613:R613"/>
    <mergeCell ref="D614:F614"/>
    <mergeCell ref="G614:R614"/>
    <mergeCell ref="D615:F615"/>
    <mergeCell ref="G615:R615"/>
    <mergeCell ref="D610:F610"/>
    <mergeCell ref="G610:R610"/>
    <mergeCell ref="D611:F611"/>
    <mergeCell ref="G611:R611"/>
    <mergeCell ref="D612:F612"/>
    <mergeCell ref="G612:R612"/>
    <mergeCell ref="G606:R606"/>
    <mergeCell ref="B607:E607"/>
    <mergeCell ref="G607:R607"/>
    <mergeCell ref="D608:F608"/>
    <mergeCell ref="G608:R608"/>
    <mergeCell ref="D609:F609"/>
    <mergeCell ref="G609:R609"/>
    <mergeCell ref="D603:F603"/>
    <mergeCell ref="G603:R603"/>
    <mergeCell ref="D604:F604"/>
    <mergeCell ref="G604:R604"/>
    <mergeCell ref="D605:F605"/>
    <mergeCell ref="G605:R605"/>
    <mergeCell ref="D600:F600"/>
    <mergeCell ref="G600:R600"/>
    <mergeCell ref="D601:F601"/>
    <mergeCell ref="G601:R601"/>
    <mergeCell ref="D602:F602"/>
    <mergeCell ref="G602:R602"/>
    <mergeCell ref="D597:F597"/>
    <mergeCell ref="G597:R597"/>
    <mergeCell ref="D598:F598"/>
    <mergeCell ref="G598:R598"/>
    <mergeCell ref="D599:F599"/>
    <mergeCell ref="G599:R599"/>
    <mergeCell ref="B594:E594"/>
    <mergeCell ref="G594:R594"/>
    <mergeCell ref="D595:F595"/>
    <mergeCell ref="G595:R595"/>
    <mergeCell ref="D596:F596"/>
    <mergeCell ref="G596:R596"/>
    <mergeCell ref="D591:F591"/>
    <mergeCell ref="G591:R591"/>
    <mergeCell ref="D592:F592"/>
    <mergeCell ref="G592:R592"/>
    <mergeCell ref="D593:F593"/>
    <mergeCell ref="G593:R593"/>
    <mergeCell ref="D588:F588"/>
    <mergeCell ref="G588:R588"/>
    <mergeCell ref="D589:F589"/>
    <mergeCell ref="G589:R589"/>
    <mergeCell ref="D590:F590"/>
    <mergeCell ref="G590:R590"/>
    <mergeCell ref="G583:R583"/>
    <mergeCell ref="B584:R584"/>
    <mergeCell ref="B585:R585"/>
    <mergeCell ref="C586:R586"/>
    <mergeCell ref="B587:F587"/>
    <mergeCell ref="G587:R587"/>
    <mergeCell ref="G577:R577"/>
    <mergeCell ref="G578:R578"/>
    <mergeCell ref="C579:R579"/>
    <mergeCell ref="G580:R580"/>
    <mergeCell ref="G581:R581"/>
    <mergeCell ref="G582:R582"/>
    <mergeCell ref="G571:R571"/>
    <mergeCell ref="G572:R572"/>
    <mergeCell ref="G573:R573"/>
    <mergeCell ref="C574:R574"/>
    <mergeCell ref="G575:R575"/>
    <mergeCell ref="G576:R576"/>
    <mergeCell ref="G565:R565"/>
    <mergeCell ref="G566:R566"/>
    <mergeCell ref="B567:R567"/>
    <mergeCell ref="G568:R568"/>
    <mergeCell ref="G569:R569"/>
    <mergeCell ref="G570:R570"/>
    <mergeCell ref="G559:R559"/>
    <mergeCell ref="G560:R560"/>
    <mergeCell ref="B561:R561"/>
    <mergeCell ref="G562:R562"/>
    <mergeCell ref="G563:R563"/>
    <mergeCell ref="G564:R564"/>
    <mergeCell ref="G553:R553"/>
    <mergeCell ref="G554:R554"/>
    <mergeCell ref="B555:R555"/>
    <mergeCell ref="G556:R556"/>
    <mergeCell ref="G557:R557"/>
    <mergeCell ref="G558:R558"/>
    <mergeCell ref="G547:R547"/>
    <mergeCell ref="G548:R548"/>
    <mergeCell ref="G549:R549"/>
    <mergeCell ref="G550:R550"/>
    <mergeCell ref="G551:R551"/>
    <mergeCell ref="G552:R552"/>
    <mergeCell ref="B541:R541"/>
    <mergeCell ref="B542:R542"/>
    <mergeCell ref="G543:R543"/>
    <mergeCell ref="G544:R544"/>
    <mergeCell ref="G545:R545"/>
    <mergeCell ref="G546:R546"/>
    <mergeCell ref="B532:D532"/>
    <mergeCell ref="D533:D535"/>
    <mergeCell ref="G533:R533"/>
    <mergeCell ref="G534:R534"/>
    <mergeCell ref="G535:R535"/>
    <mergeCell ref="D537:D540"/>
    <mergeCell ref="G537:R537"/>
    <mergeCell ref="G538:R538"/>
    <mergeCell ref="G539:R539"/>
    <mergeCell ref="G540:R540"/>
    <mergeCell ref="D524:D526"/>
    <mergeCell ref="G524:R524"/>
    <mergeCell ref="G525:R525"/>
    <mergeCell ref="D527:D531"/>
    <mergeCell ref="G527:R527"/>
    <mergeCell ref="G528:R528"/>
    <mergeCell ref="G529:R529"/>
    <mergeCell ref="G530:R530"/>
    <mergeCell ref="G531:R531"/>
    <mergeCell ref="G518:R518"/>
    <mergeCell ref="G519:R519"/>
    <mergeCell ref="G520:R520"/>
    <mergeCell ref="G521:R521"/>
    <mergeCell ref="B522:R522"/>
    <mergeCell ref="B523:C523"/>
    <mergeCell ref="G512:R512"/>
    <mergeCell ref="G513:R513"/>
    <mergeCell ref="G514:R514"/>
    <mergeCell ref="G515:R515"/>
    <mergeCell ref="G516:R516"/>
    <mergeCell ref="G517:R517"/>
    <mergeCell ref="G506:R506"/>
    <mergeCell ref="G507:R507"/>
    <mergeCell ref="G508:R508"/>
    <mergeCell ref="G509:R509"/>
    <mergeCell ref="G510:R510"/>
    <mergeCell ref="G511:R511"/>
    <mergeCell ref="G500:R500"/>
    <mergeCell ref="G501:R501"/>
    <mergeCell ref="G502:R502"/>
    <mergeCell ref="G503:R503"/>
    <mergeCell ref="G504:R504"/>
    <mergeCell ref="G505:R505"/>
    <mergeCell ref="G494:R494"/>
    <mergeCell ref="G495:R495"/>
    <mergeCell ref="G496:R496"/>
    <mergeCell ref="G497:R497"/>
    <mergeCell ref="G498:R498"/>
    <mergeCell ref="G499:R499"/>
    <mergeCell ref="B488:R488"/>
    <mergeCell ref="G489:R489"/>
    <mergeCell ref="G490:R490"/>
    <mergeCell ref="G491:R491"/>
    <mergeCell ref="G492:R492"/>
    <mergeCell ref="G493:R493"/>
    <mergeCell ref="G479:R479"/>
    <mergeCell ref="D481:D487"/>
    <mergeCell ref="G481:R481"/>
    <mergeCell ref="G482:R482"/>
    <mergeCell ref="G483:R483"/>
    <mergeCell ref="G484:R484"/>
    <mergeCell ref="G485:R485"/>
    <mergeCell ref="G486:R486"/>
    <mergeCell ref="G487:R487"/>
    <mergeCell ref="G473:R473"/>
    <mergeCell ref="G474:R474"/>
    <mergeCell ref="G475:R475"/>
    <mergeCell ref="G476:R476"/>
    <mergeCell ref="G477:R477"/>
    <mergeCell ref="G478:R478"/>
    <mergeCell ref="G463:R463"/>
    <mergeCell ref="G464:R464"/>
    <mergeCell ref="G465:R465"/>
    <mergeCell ref="G466:R466"/>
    <mergeCell ref="G467:R467"/>
    <mergeCell ref="D469:D479"/>
    <mergeCell ref="G469:R469"/>
    <mergeCell ref="G470:R470"/>
    <mergeCell ref="G471:R471"/>
    <mergeCell ref="G472:R472"/>
    <mergeCell ref="G457:R457"/>
    <mergeCell ref="G458:R458"/>
    <mergeCell ref="G459:R459"/>
    <mergeCell ref="G460:R460"/>
    <mergeCell ref="G461:R461"/>
    <mergeCell ref="G462:R462"/>
    <mergeCell ref="G451:R451"/>
    <mergeCell ref="G452:R452"/>
    <mergeCell ref="G453:R453"/>
    <mergeCell ref="G454:R454"/>
    <mergeCell ref="G455:R455"/>
    <mergeCell ref="G456:R456"/>
    <mergeCell ref="G445:R445"/>
    <mergeCell ref="G446:R446"/>
    <mergeCell ref="G447:R447"/>
    <mergeCell ref="G448:R448"/>
    <mergeCell ref="G449:R449"/>
    <mergeCell ref="G450:R450"/>
    <mergeCell ref="G439:R439"/>
    <mergeCell ref="G440:R440"/>
    <mergeCell ref="G441:R441"/>
    <mergeCell ref="G442:R442"/>
    <mergeCell ref="G443:R443"/>
    <mergeCell ref="G444:R444"/>
    <mergeCell ref="B432:R432"/>
    <mergeCell ref="D433:P433"/>
    <mergeCell ref="G435:R435"/>
    <mergeCell ref="G436:R436"/>
    <mergeCell ref="G437:R437"/>
    <mergeCell ref="G438:R438"/>
    <mergeCell ref="G424:R424"/>
    <mergeCell ref="G425:R425"/>
    <mergeCell ref="G426:R426"/>
    <mergeCell ref="B427:F427"/>
    <mergeCell ref="D428:D431"/>
    <mergeCell ref="G428:R428"/>
    <mergeCell ref="G429:R429"/>
    <mergeCell ref="G430:R430"/>
    <mergeCell ref="G431:R431"/>
    <mergeCell ref="D419:D421"/>
    <mergeCell ref="G419:R419"/>
    <mergeCell ref="G420:R420"/>
    <mergeCell ref="G421:R421"/>
    <mergeCell ref="G422:R422"/>
    <mergeCell ref="G423:R423"/>
    <mergeCell ref="B409:E409"/>
    <mergeCell ref="B410:R410"/>
    <mergeCell ref="I412:R412"/>
    <mergeCell ref="I413:R413"/>
    <mergeCell ref="B417:R417"/>
    <mergeCell ref="F418:R418"/>
    <mergeCell ref="G403:R403"/>
    <mergeCell ref="G404:R404"/>
    <mergeCell ref="G405:R405"/>
    <mergeCell ref="G406:R406"/>
    <mergeCell ref="G407:R407"/>
    <mergeCell ref="G408:R408"/>
    <mergeCell ref="G396:R396"/>
    <mergeCell ref="G397:R397"/>
    <mergeCell ref="G398:R398"/>
    <mergeCell ref="G399:R399"/>
    <mergeCell ref="B401:R401"/>
    <mergeCell ref="D402:R402"/>
    <mergeCell ref="G390:R390"/>
    <mergeCell ref="G391:R391"/>
    <mergeCell ref="G392:R392"/>
    <mergeCell ref="G393:R393"/>
    <mergeCell ref="G394:R394"/>
    <mergeCell ref="G395:R395"/>
    <mergeCell ref="G384:R384"/>
    <mergeCell ref="G385:R385"/>
    <mergeCell ref="G386:R386"/>
    <mergeCell ref="G387:R387"/>
    <mergeCell ref="G388:R388"/>
    <mergeCell ref="G389:R389"/>
    <mergeCell ref="G378:R378"/>
    <mergeCell ref="G379:R379"/>
    <mergeCell ref="G380:R380"/>
    <mergeCell ref="G381:R381"/>
    <mergeCell ref="G382:R382"/>
    <mergeCell ref="G383:R383"/>
    <mergeCell ref="G372:R372"/>
    <mergeCell ref="G373:R373"/>
    <mergeCell ref="G374:R374"/>
    <mergeCell ref="G375:R375"/>
    <mergeCell ref="G376:R376"/>
    <mergeCell ref="G377:R377"/>
    <mergeCell ref="D361:D363"/>
    <mergeCell ref="B364:R364"/>
    <mergeCell ref="A365:A371"/>
    <mergeCell ref="B365:R365"/>
    <mergeCell ref="B366:R366"/>
    <mergeCell ref="B367:R367"/>
    <mergeCell ref="B368:R368"/>
    <mergeCell ref="B369:R369"/>
    <mergeCell ref="B370:R370"/>
    <mergeCell ref="B371:R371"/>
    <mergeCell ref="B352:R352"/>
    <mergeCell ref="B353:C353"/>
    <mergeCell ref="E353:R353"/>
    <mergeCell ref="D354:D356"/>
    <mergeCell ref="B357:C357"/>
    <mergeCell ref="D358:D359"/>
    <mergeCell ref="G342:R342"/>
    <mergeCell ref="G343:R343"/>
    <mergeCell ref="G344:R344"/>
    <mergeCell ref="D345:D350"/>
    <mergeCell ref="G345:R345"/>
    <mergeCell ref="G346:R346"/>
    <mergeCell ref="G347:R347"/>
    <mergeCell ref="G348:R348"/>
    <mergeCell ref="G349:R349"/>
    <mergeCell ref="G350:R350"/>
    <mergeCell ref="I333:M333"/>
    <mergeCell ref="I334:M334"/>
    <mergeCell ref="B335:R335"/>
    <mergeCell ref="E336:R336"/>
    <mergeCell ref="D337:D344"/>
    <mergeCell ref="G337:R337"/>
    <mergeCell ref="G338:R338"/>
    <mergeCell ref="G339:R339"/>
    <mergeCell ref="G340:R340"/>
    <mergeCell ref="G341:R341"/>
    <mergeCell ref="G316:R316"/>
    <mergeCell ref="G317:R317"/>
    <mergeCell ref="B319:R319"/>
    <mergeCell ref="D320:D321"/>
    <mergeCell ref="I320:M332"/>
    <mergeCell ref="O320:R333"/>
    <mergeCell ref="D322:D323"/>
    <mergeCell ref="D324:D326"/>
    <mergeCell ref="D327:D329"/>
    <mergeCell ref="D330:D334"/>
    <mergeCell ref="G308:R308"/>
    <mergeCell ref="G309:R309"/>
    <mergeCell ref="G311:R311"/>
    <mergeCell ref="G312:R312"/>
    <mergeCell ref="G313:R313"/>
    <mergeCell ref="G315:R315"/>
    <mergeCell ref="G301:R301"/>
    <mergeCell ref="G302:R302"/>
    <mergeCell ref="G303:R303"/>
    <mergeCell ref="G304:R304"/>
    <mergeCell ref="G305:R305"/>
    <mergeCell ref="G307:R307"/>
    <mergeCell ref="G294:R294"/>
    <mergeCell ref="G295:R295"/>
    <mergeCell ref="G296:R296"/>
    <mergeCell ref="G297:R297"/>
    <mergeCell ref="B298:R298"/>
    <mergeCell ref="D299:R299"/>
    <mergeCell ref="B288:R288"/>
    <mergeCell ref="D289:R289"/>
    <mergeCell ref="G290:R290"/>
    <mergeCell ref="G291:R291"/>
    <mergeCell ref="G292:R292"/>
    <mergeCell ref="G293:R293"/>
    <mergeCell ref="G282:R282"/>
    <mergeCell ref="G283:R283"/>
    <mergeCell ref="G284:R284"/>
    <mergeCell ref="G285:R285"/>
    <mergeCell ref="G286:R286"/>
    <mergeCell ref="G287:R287"/>
    <mergeCell ref="B276:R276"/>
    <mergeCell ref="G277:R277"/>
    <mergeCell ref="G278:R278"/>
    <mergeCell ref="G279:R279"/>
    <mergeCell ref="G280:R280"/>
    <mergeCell ref="G281:R281"/>
    <mergeCell ref="D265:D268"/>
    <mergeCell ref="A266:A267"/>
    <mergeCell ref="B266:B267"/>
    <mergeCell ref="A273:A275"/>
    <mergeCell ref="B273:B275"/>
    <mergeCell ref="D273:D275"/>
    <mergeCell ref="A255:A256"/>
    <mergeCell ref="B255:B256"/>
    <mergeCell ref="D255:D258"/>
    <mergeCell ref="A257:A258"/>
    <mergeCell ref="A260:A261"/>
    <mergeCell ref="B260:B261"/>
    <mergeCell ref="D260:D263"/>
    <mergeCell ref="A262:A263"/>
    <mergeCell ref="B262:B263"/>
    <mergeCell ref="A246:A248"/>
    <mergeCell ref="B246:B248"/>
    <mergeCell ref="A250:A251"/>
    <mergeCell ref="B250:B251"/>
    <mergeCell ref="D250:D253"/>
    <mergeCell ref="A252:A253"/>
    <mergeCell ref="B252:B253"/>
    <mergeCell ref="A237:A241"/>
    <mergeCell ref="B237:B241"/>
    <mergeCell ref="D237:D241"/>
    <mergeCell ref="A242:A245"/>
    <mergeCell ref="B242:B245"/>
    <mergeCell ref="D242:D245"/>
    <mergeCell ref="A226:A228"/>
    <mergeCell ref="B226:B228"/>
    <mergeCell ref="D226:D230"/>
    <mergeCell ref="D234:D236"/>
    <mergeCell ref="A235:A236"/>
    <mergeCell ref="B235:B236"/>
    <mergeCell ref="A220:A222"/>
    <mergeCell ref="B220:B222"/>
    <mergeCell ref="D220:D222"/>
    <mergeCell ref="A223:A225"/>
    <mergeCell ref="B223:B225"/>
    <mergeCell ref="D223:D225"/>
    <mergeCell ref="G213:R213"/>
    <mergeCell ref="G214:R214"/>
    <mergeCell ref="B215:R215"/>
    <mergeCell ref="F216:R216"/>
    <mergeCell ref="A217:A219"/>
    <mergeCell ref="B217:B219"/>
    <mergeCell ref="D217:D219"/>
    <mergeCell ref="F204:R204"/>
    <mergeCell ref="D205:D207"/>
    <mergeCell ref="G205:R205"/>
    <mergeCell ref="G206:R206"/>
    <mergeCell ref="G207:R207"/>
    <mergeCell ref="D209:D211"/>
    <mergeCell ref="G209:R209"/>
    <mergeCell ref="G210:R210"/>
    <mergeCell ref="G211:R211"/>
    <mergeCell ref="G197:R197"/>
    <mergeCell ref="G198:R198"/>
    <mergeCell ref="G199:R199"/>
    <mergeCell ref="G200:R200"/>
    <mergeCell ref="G201:R201"/>
    <mergeCell ref="D202:D203"/>
    <mergeCell ref="G202:R202"/>
    <mergeCell ref="G203:R203"/>
    <mergeCell ref="G192:R192"/>
    <mergeCell ref="B193:R193"/>
    <mergeCell ref="B194:C194"/>
    <mergeCell ref="F194:R194"/>
    <mergeCell ref="D195:D196"/>
    <mergeCell ref="G195:R195"/>
    <mergeCell ref="G196:R196"/>
    <mergeCell ref="G183:R183"/>
    <mergeCell ref="G186:R186"/>
    <mergeCell ref="G187:R187"/>
    <mergeCell ref="G189:R189"/>
    <mergeCell ref="G190:R190"/>
    <mergeCell ref="F191:Q191"/>
    <mergeCell ref="G176:R176"/>
    <mergeCell ref="G177:R177"/>
    <mergeCell ref="G178:R178"/>
    <mergeCell ref="G180:R180"/>
    <mergeCell ref="G181:R181"/>
    <mergeCell ref="G182:R182"/>
    <mergeCell ref="D164:D166"/>
    <mergeCell ref="B168:D168"/>
    <mergeCell ref="B170:D170"/>
    <mergeCell ref="B172:R172"/>
    <mergeCell ref="B173:R173"/>
    <mergeCell ref="F174:Q174"/>
    <mergeCell ref="G156:R156"/>
    <mergeCell ref="B158:R158"/>
    <mergeCell ref="B159:D159"/>
    <mergeCell ref="E159:R159"/>
    <mergeCell ref="D160:D162"/>
    <mergeCell ref="B163:C163"/>
    <mergeCell ref="B151:D151"/>
    <mergeCell ref="D152:D153"/>
    <mergeCell ref="G152:R152"/>
    <mergeCell ref="G153:R153"/>
    <mergeCell ref="D154:D155"/>
    <mergeCell ref="G154:R154"/>
    <mergeCell ref="G155:R155"/>
    <mergeCell ref="D147:D148"/>
    <mergeCell ref="G147:R147"/>
    <mergeCell ref="G148:R148"/>
    <mergeCell ref="D149:D150"/>
    <mergeCell ref="G149:R149"/>
    <mergeCell ref="G150:R150"/>
    <mergeCell ref="D142:D143"/>
    <mergeCell ref="G142:R142"/>
    <mergeCell ref="G143:R143"/>
    <mergeCell ref="G144:R144"/>
    <mergeCell ref="D145:D146"/>
    <mergeCell ref="G145:R145"/>
    <mergeCell ref="G146:R146"/>
    <mergeCell ref="B132:E132"/>
    <mergeCell ref="D133:D136"/>
    <mergeCell ref="B137:R137"/>
    <mergeCell ref="B138:D138"/>
    <mergeCell ref="E138:R138"/>
    <mergeCell ref="D139:D141"/>
    <mergeCell ref="G139:R139"/>
    <mergeCell ref="G140:R140"/>
    <mergeCell ref="G141:R141"/>
    <mergeCell ref="F133:R133"/>
    <mergeCell ref="F134:R134"/>
    <mergeCell ref="F135:R135"/>
    <mergeCell ref="F136:R136"/>
    <mergeCell ref="D121:D122"/>
    <mergeCell ref="D123:D124"/>
    <mergeCell ref="B125:E125"/>
    <mergeCell ref="D126:D127"/>
    <mergeCell ref="B129:E129"/>
    <mergeCell ref="D130:D131"/>
    <mergeCell ref="B113:R113"/>
    <mergeCell ref="E114:R114"/>
    <mergeCell ref="B115:E115"/>
    <mergeCell ref="D116:D117"/>
    <mergeCell ref="D118:D119"/>
    <mergeCell ref="B120:E120"/>
    <mergeCell ref="F116:R116"/>
    <mergeCell ref="F117:R117"/>
    <mergeCell ref="F118:R118"/>
    <mergeCell ref="F119:R119"/>
    <mergeCell ref="F121:R121"/>
    <mergeCell ref="F122:R122"/>
    <mergeCell ref="F123:R123"/>
    <mergeCell ref="F124:R124"/>
    <mergeCell ref="F126:R126"/>
    <mergeCell ref="F127:R127"/>
    <mergeCell ref="F128:R128"/>
    <mergeCell ref="F130:R130"/>
    <mergeCell ref="F131:R131"/>
    <mergeCell ref="D108:D112"/>
    <mergeCell ref="G108:R108"/>
    <mergeCell ref="G109:R109"/>
    <mergeCell ref="B110:C110"/>
    <mergeCell ref="G111:R111"/>
    <mergeCell ref="G112:R112"/>
    <mergeCell ref="D103:D106"/>
    <mergeCell ref="G103:R103"/>
    <mergeCell ref="G104:R104"/>
    <mergeCell ref="G105:R105"/>
    <mergeCell ref="G106:R106"/>
    <mergeCell ref="B107:C107"/>
    <mergeCell ref="B98:C98"/>
    <mergeCell ref="D99:D102"/>
    <mergeCell ref="G99:R99"/>
    <mergeCell ref="G100:R100"/>
    <mergeCell ref="G101:R101"/>
    <mergeCell ref="B102:C102"/>
    <mergeCell ref="B92:C92"/>
    <mergeCell ref="D93:D94"/>
    <mergeCell ref="G93:R93"/>
    <mergeCell ref="G94:R94"/>
    <mergeCell ref="D95:D97"/>
    <mergeCell ref="G95:R95"/>
    <mergeCell ref="G96:R96"/>
    <mergeCell ref="G97:R97"/>
    <mergeCell ref="D84:D86"/>
    <mergeCell ref="G84:R84"/>
    <mergeCell ref="G85:R85"/>
    <mergeCell ref="G86:R86"/>
    <mergeCell ref="D87:D91"/>
    <mergeCell ref="G87:R87"/>
    <mergeCell ref="G88:R88"/>
    <mergeCell ref="G89:R89"/>
    <mergeCell ref="G90:R90"/>
    <mergeCell ref="G91:R91"/>
    <mergeCell ref="D77:D78"/>
    <mergeCell ref="G77:R77"/>
    <mergeCell ref="G78:R78"/>
    <mergeCell ref="G79:R79"/>
    <mergeCell ref="B80:C80"/>
    <mergeCell ref="D81:D83"/>
    <mergeCell ref="G81:R81"/>
    <mergeCell ref="G82:R82"/>
    <mergeCell ref="G83:R83"/>
    <mergeCell ref="D73:D75"/>
    <mergeCell ref="G73:R73"/>
    <mergeCell ref="G74:R74"/>
    <mergeCell ref="G75:R75"/>
    <mergeCell ref="B64:D64"/>
    <mergeCell ref="L64:R64"/>
    <mergeCell ref="D65:D68"/>
    <mergeCell ref="G65:R65"/>
    <mergeCell ref="G66:R66"/>
    <mergeCell ref="G67:R67"/>
    <mergeCell ref="G68:R68"/>
    <mergeCell ref="B69:R69"/>
    <mergeCell ref="B70:R70"/>
    <mergeCell ref="B71:D71"/>
    <mergeCell ref="F71:P71"/>
    <mergeCell ref="B60:D60"/>
    <mergeCell ref="D61:D63"/>
    <mergeCell ref="G61:R61"/>
    <mergeCell ref="G62:R62"/>
    <mergeCell ref="G63:R63"/>
    <mergeCell ref="D47:D52"/>
    <mergeCell ref="G47:R47"/>
    <mergeCell ref="G48:R48"/>
    <mergeCell ref="G49:R49"/>
    <mergeCell ref="G50:R50"/>
    <mergeCell ref="G51:R51"/>
    <mergeCell ref="G52:R52"/>
    <mergeCell ref="G41:R41"/>
    <mergeCell ref="G42:R42"/>
    <mergeCell ref="G43:R43"/>
    <mergeCell ref="G44:R44"/>
    <mergeCell ref="G45:R45"/>
    <mergeCell ref="G46:R46"/>
    <mergeCell ref="G56:R56"/>
    <mergeCell ref="G57:R57"/>
    <mergeCell ref="B1:R1"/>
    <mergeCell ref="A2:R2"/>
    <mergeCell ref="B3:R3"/>
    <mergeCell ref="P4:R4"/>
    <mergeCell ref="A5:A6"/>
    <mergeCell ref="B5:B6"/>
    <mergeCell ref="C5:C6"/>
    <mergeCell ref="D5:D6"/>
    <mergeCell ref="E5:R5"/>
    <mergeCell ref="B21:R21"/>
    <mergeCell ref="G22:R22"/>
    <mergeCell ref="B24:C24"/>
    <mergeCell ref="B25:R25"/>
    <mergeCell ref="E26:R26"/>
    <mergeCell ref="B32:C32"/>
    <mergeCell ref="G32:R32"/>
    <mergeCell ref="G15:R15"/>
    <mergeCell ref="D16:D17"/>
    <mergeCell ref="B18:R18"/>
    <mergeCell ref="G19:R19"/>
    <mergeCell ref="F27:R27"/>
    <mergeCell ref="F28:R28"/>
    <mergeCell ref="F29:R29"/>
    <mergeCell ref="F30:R30"/>
    <mergeCell ref="F31:R31"/>
    <mergeCell ref="C1044:R1044"/>
    <mergeCell ref="B1045:D1045"/>
    <mergeCell ref="B1046:R1046"/>
    <mergeCell ref="D1047:D1048"/>
    <mergeCell ref="B1049:R1049"/>
    <mergeCell ref="D1050:D1051"/>
    <mergeCell ref="B1052:D1052"/>
    <mergeCell ref="B1053:R1053"/>
    <mergeCell ref="D1054:D1055"/>
    <mergeCell ref="H1054:R1055"/>
    <mergeCell ref="A9:A10"/>
    <mergeCell ref="B9:R9"/>
    <mergeCell ref="B10:R10"/>
    <mergeCell ref="B11:R11"/>
    <mergeCell ref="G12:R12"/>
    <mergeCell ref="B14:R14"/>
    <mergeCell ref="B33:R33"/>
    <mergeCell ref="B34:D34"/>
    <mergeCell ref="G34:R34"/>
    <mergeCell ref="D35:D46"/>
    <mergeCell ref="G35:R35"/>
    <mergeCell ref="G36:R36"/>
    <mergeCell ref="G37:R37"/>
    <mergeCell ref="G38:R38"/>
    <mergeCell ref="G39:R39"/>
    <mergeCell ref="G40:R40"/>
    <mergeCell ref="B53:R53"/>
    <mergeCell ref="B54:D54"/>
    <mergeCell ref="B55:D55"/>
    <mergeCell ref="G55:R55"/>
    <mergeCell ref="G58:R58"/>
    <mergeCell ref="G59:R59"/>
    <mergeCell ref="B1095:R1095"/>
    <mergeCell ref="B1096:R1096"/>
    <mergeCell ref="C1097:R1097"/>
    <mergeCell ref="B1098:F1098"/>
    <mergeCell ref="B1099:F1099"/>
    <mergeCell ref="G1109:R1109"/>
    <mergeCell ref="G1110:R1110"/>
    <mergeCell ref="G1111:R1111"/>
    <mergeCell ref="G1112:R1112"/>
    <mergeCell ref="G1113:R1113"/>
    <mergeCell ref="G1114:R1114"/>
    <mergeCell ref="D1073:D1074"/>
    <mergeCell ref="H1073:R1074"/>
    <mergeCell ref="B1075:R1075"/>
    <mergeCell ref="D1076:D1077"/>
    <mergeCell ref="H1076:R1077"/>
    <mergeCell ref="B1078:D1078"/>
    <mergeCell ref="B1079:R1079"/>
    <mergeCell ref="D1080:D1081"/>
    <mergeCell ref="H1080:R1081"/>
    <mergeCell ref="B1082:R1082"/>
    <mergeCell ref="D1083:D1084"/>
    <mergeCell ref="H1083:R1084"/>
    <mergeCell ref="B1085:D1085"/>
    <mergeCell ref="B1086:R1086"/>
    <mergeCell ref="D1087:D1088"/>
    <mergeCell ref="H1087:R1088"/>
    <mergeCell ref="B1089:R1089"/>
    <mergeCell ref="G1100:R1100"/>
    <mergeCell ref="D1090:D1091"/>
    <mergeCell ref="H1090:R1091"/>
    <mergeCell ref="B1092:R1092"/>
    <mergeCell ref="D1093:D1094"/>
    <mergeCell ref="H1093:R1094"/>
    <mergeCell ref="B1056:R1056"/>
    <mergeCell ref="D1057:D1058"/>
    <mergeCell ref="H1057:R1058"/>
    <mergeCell ref="B1059:R1059"/>
    <mergeCell ref="D1060:D1061"/>
    <mergeCell ref="H1060:R1061"/>
    <mergeCell ref="B1062:R1062"/>
    <mergeCell ref="D1063:D1064"/>
    <mergeCell ref="H1063:R1064"/>
    <mergeCell ref="B1065:R1065"/>
    <mergeCell ref="D1066:D1067"/>
    <mergeCell ref="H1066:R1067"/>
    <mergeCell ref="B1068:R1068"/>
    <mergeCell ref="D1069:D1070"/>
    <mergeCell ref="H1069:R1070"/>
    <mergeCell ref="B1071:D1071"/>
    <mergeCell ref="B1072:R1072"/>
  </mergeCells>
  <conditionalFormatting sqref="B178">
    <cfRule type="duplicateValues" dxfId="65" priority="12"/>
  </conditionalFormatting>
  <conditionalFormatting sqref="B178">
    <cfRule type="duplicateValues" dxfId="64" priority="11"/>
  </conditionalFormatting>
  <conditionalFormatting sqref="B182:B183">
    <cfRule type="duplicateValues" dxfId="63" priority="10"/>
  </conditionalFormatting>
  <conditionalFormatting sqref="B182">
    <cfRule type="duplicateValues" dxfId="62" priority="9"/>
  </conditionalFormatting>
  <conditionalFormatting sqref="B183">
    <cfRule type="duplicateValues" dxfId="61" priority="8"/>
  </conditionalFormatting>
  <conditionalFormatting sqref="B180">
    <cfRule type="duplicateValues" dxfId="60" priority="7"/>
  </conditionalFormatting>
  <conditionalFormatting sqref="B181">
    <cfRule type="duplicateValues" dxfId="59" priority="6"/>
  </conditionalFormatting>
  <conditionalFormatting sqref="B186">
    <cfRule type="duplicateValues" dxfId="58" priority="5"/>
  </conditionalFormatting>
  <conditionalFormatting sqref="B187">
    <cfRule type="duplicateValues" dxfId="57" priority="4"/>
  </conditionalFormatting>
  <conditionalFormatting sqref="B189">
    <cfRule type="duplicateValues" dxfId="56" priority="3"/>
  </conditionalFormatting>
  <conditionalFormatting sqref="B190">
    <cfRule type="duplicateValues" dxfId="55" priority="2"/>
  </conditionalFormatting>
  <conditionalFormatting sqref="B192">
    <cfRule type="duplicateValues" dxfId="54" priority="1"/>
  </conditionalFormatting>
  <conditionalFormatting sqref="B176:B177">
    <cfRule type="duplicateValues" dxfId="53" priority="13"/>
  </conditionalFormatting>
  <printOptions horizontalCentered="1"/>
  <pageMargins left="0.7" right="0.7" top="0.75" bottom="0.75" header="0.3" footer="0.3"/>
  <pageSetup paperSize="9" scale="43" orientation="landscape" r:id="rId1"/>
  <headerFooter>
    <oddFooter>Page &amp;P&amp;RGia VLXD thang 8 nam 2023 phu luc 3_ktra_in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46"/>
  <sheetViews>
    <sheetView view="pageBreakPreview" topLeftCell="A11" zoomScale="115" zoomScaleNormal="100" zoomScaleSheetLayoutView="115" workbookViewId="0">
      <selection activeCell="B17" sqref="B17"/>
    </sheetView>
  </sheetViews>
  <sheetFormatPr defaultRowHeight="16.5"/>
  <cols>
    <col min="1" max="1" width="6.5703125" style="2345" customWidth="1"/>
    <col min="2" max="2" width="45.28515625" style="2342" customWidth="1"/>
    <col min="3" max="3" width="9.140625" style="2345"/>
    <col min="4" max="4" width="23.28515625" style="2344" customWidth="1"/>
    <col min="5" max="5" width="15" style="2342" customWidth="1"/>
    <col min="6" max="6" width="16.5703125" style="2342" customWidth="1"/>
    <col min="7" max="8" width="14.5703125" style="2342" customWidth="1"/>
    <col min="9" max="10" width="15.85546875" style="2342" customWidth="1"/>
    <col min="11" max="11" width="16.5703125" style="2342" customWidth="1"/>
    <col min="12" max="12" width="19.140625" style="2343" customWidth="1"/>
    <col min="13" max="14" width="15" style="2342" customWidth="1"/>
    <col min="15" max="18" width="16" style="2342" customWidth="1"/>
    <col min="19" max="22" width="9.140625" style="2342"/>
    <col min="23" max="23" width="11.5703125" style="2342" bestFit="1" customWidth="1"/>
    <col min="24" max="16384" width="9.140625" style="2342"/>
  </cols>
  <sheetData>
    <row r="1" spans="1:18">
      <c r="A1" s="2467"/>
      <c r="B1" s="3775" t="s">
        <v>2270</v>
      </c>
      <c r="C1" s="3775"/>
      <c r="D1" s="3775"/>
      <c r="E1" s="3775"/>
      <c r="F1" s="3775"/>
      <c r="G1" s="3775"/>
      <c r="H1" s="3775"/>
      <c r="I1" s="3775"/>
      <c r="J1" s="3775"/>
      <c r="K1" s="3775"/>
      <c r="L1" s="3775"/>
      <c r="M1" s="3775"/>
      <c r="N1" s="3775"/>
      <c r="O1" s="3775"/>
      <c r="P1" s="3775"/>
      <c r="Q1" s="3775"/>
      <c r="R1" s="3775"/>
    </row>
    <row r="2" spans="1:18">
      <c r="A2" s="3776" t="s">
        <v>3142</v>
      </c>
      <c r="B2" s="3777"/>
      <c r="C2" s="3777"/>
      <c r="D2" s="3777"/>
      <c r="E2" s="3777"/>
      <c r="F2" s="3777"/>
      <c r="G2" s="3777"/>
      <c r="H2" s="3777"/>
      <c r="I2" s="3777"/>
      <c r="J2" s="3777"/>
      <c r="K2" s="3777"/>
      <c r="L2" s="3777"/>
      <c r="M2" s="3777"/>
      <c r="N2" s="3777"/>
      <c r="O2" s="3777"/>
      <c r="P2" s="3777"/>
      <c r="Q2" s="3777"/>
      <c r="R2" s="3777"/>
    </row>
    <row r="3" spans="1:18">
      <c r="A3" s="2466"/>
      <c r="B3" s="3778" t="s">
        <v>3147</v>
      </c>
      <c r="C3" s="3778"/>
      <c r="D3" s="3778"/>
      <c r="E3" s="3778"/>
      <c r="F3" s="3778"/>
      <c r="G3" s="3778"/>
      <c r="H3" s="3778"/>
      <c r="I3" s="3778"/>
      <c r="J3" s="3778"/>
      <c r="K3" s="3778"/>
      <c r="L3" s="3778"/>
      <c r="M3" s="3778"/>
      <c r="N3" s="3778"/>
      <c r="O3" s="3778"/>
      <c r="P3" s="3778"/>
      <c r="Q3" s="3778"/>
      <c r="R3" s="3778"/>
    </row>
    <row r="4" spans="1:18">
      <c r="A4" s="2466"/>
      <c r="B4" s="2463"/>
      <c r="C4" s="2465"/>
      <c r="D4" s="2463"/>
      <c r="E4" s="2463"/>
      <c r="F4" s="2463"/>
      <c r="G4" s="2463"/>
      <c r="H4" s="2463"/>
      <c r="I4" s="2463"/>
      <c r="J4" s="2463"/>
      <c r="K4" s="2463"/>
      <c r="L4" s="2464"/>
      <c r="M4" s="2463"/>
      <c r="N4" s="2463"/>
      <c r="O4" s="2463"/>
      <c r="P4" s="3779" t="s">
        <v>1609</v>
      </c>
      <c r="Q4" s="3779"/>
      <c r="R4" s="3779"/>
    </row>
    <row r="5" spans="1:18" s="2345" customFormat="1" ht="25.5" customHeight="1">
      <c r="A5" s="3747" t="s">
        <v>0</v>
      </c>
      <c r="B5" s="3747" t="s">
        <v>1605</v>
      </c>
      <c r="C5" s="3747" t="s">
        <v>1289</v>
      </c>
      <c r="D5" s="3747" t="s">
        <v>1521</v>
      </c>
      <c r="E5" s="3780" t="s">
        <v>1326</v>
      </c>
      <c r="F5" s="3780"/>
      <c r="G5" s="3780"/>
      <c r="H5" s="3780"/>
      <c r="I5" s="3780"/>
      <c r="J5" s="3780"/>
      <c r="K5" s="3780"/>
      <c r="L5" s="3780"/>
      <c r="M5" s="3780"/>
      <c r="N5" s="3780"/>
      <c r="O5" s="3780"/>
      <c r="P5" s="3780"/>
      <c r="Q5" s="3780"/>
      <c r="R5" s="3780"/>
    </row>
    <row r="6" spans="1:18" s="2345" customFormat="1" ht="90" customHeight="1">
      <c r="A6" s="3747"/>
      <c r="B6" s="3747"/>
      <c r="C6" s="3747"/>
      <c r="D6" s="3747"/>
      <c r="E6" s="2462" t="s">
        <v>1341</v>
      </c>
      <c r="F6" s="2462" t="s">
        <v>1342</v>
      </c>
      <c r="G6" s="2462" t="s">
        <v>1280</v>
      </c>
      <c r="H6" s="2460" t="s">
        <v>1295</v>
      </c>
      <c r="I6" s="2462" t="s">
        <v>1281</v>
      </c>
      <c r="J6" s="2461" t="s">
        <v>1283</v>
      </c>
      <c r="K6" s="2462" t="s">
        <v>1282</v>
      </c>
      <c r="L6" s="2461" t="s">
        <v>1279</v>
      </c>
      <c r="M6" s="2461" t="s">
        <v>1284</v>
      </c>
      <c r="N6" s="2461" t="s">
        <v>1285</v>
      </c>
      <c r="O6" s="2461" t="s">
        <v>1286</v>
      </c>
      <c r="P6" s="2461" t="s">
        <v>1523</v>
      </c>
      <c r="Q6" s="2461" t="s">
        <v>1287</v>
      </c>
      <c r="R6" s="2460" t="s">
        <v>1288</v>
      </c>
    </row>
    <row r="7" spans="1:18" s="2344" customFormat="1" ht="31.5" customHeight="1">
      <c r="A7" s="2398"/>
      <c r="B7" s="2398" t="s">
        <v>1623</v>
      </c>
      <c r="C7" s="2398" t="s">
        <v>1624</v>
      </c>
      <c r="D7" s="2398" t="s">
        <v>1625</v>
      </c>
      <c r="E7" s="2398" t="s">
        <v>1626</v>
      </c>
      <c r="F7" s="2398" t="s">
        <v>1627</v>
      </c>
      <c r="G7" s="2398">
        <v>1</v>
      </c>
      <c r="H7" s="2398">
        <v>2</v>
      </c>
      <c r="I7" s="2398">
        <v>3</v>
      </c>
      <c r="J7" s="2398">
        <v>4</v>
      </c>
      <c r="K7" s="2398">
        <v>5</v>
      </c>
      <c r="L7" s="2398">
        <v>6</v>
      </c>
      <c r="M7" s="2398">
        <v>7</v>
      </c>
      <c r="N7" s="2398">
        <v>8</v>
      </c>
      <c r="O7" s="2398">
        <v>9</v>
      </c>
      <c r="P7" s="2398">
        <v>10</v>
      </c>
      <c r="Q7" s="2398">
        <v>11</v>
      </c>
      <c r="R7" s="2398">
        <v>12</v>
      </c>
    </row>
    <row r="8" spans="1:18" ht="26.25" customHeight="1">
      <c r="A8" s="2398" t="s">
        <v>1839</v>
      </c>
      <c r="B8" s="2441" t="s">
        <v>1840</v>
      </c>
      <c r="C8" s="2394"/>
      <c r="D8" s="2447"/>
      <c r="E8" s="2369"/>
      <c r="F8" s="2369"/>
      <c r="G8" s="2369"/>
      <c r="H8" s="2369"/>
      <c r="I8" s="2369"/>
      <c r="J8" s="2369"/>
      <c r="K8" s="2369"/>
      <c r="L8" s="2449"/>
      <c r="M8" s="2369"/>
      <c r="N8" s="2369"/>
      <c r="O8" s="2369"/>
      <c r="P8" s="2369"/>
      <c r="Q8" s="2369"/>
      <c r="R8" s="2369"/>
    </row>
    <row r="9" spans="1:18" ht="90.75" hidden="1" customHeight="1">
      <c r="A9" s="3747">
        <v>1</v>
      </c>
      <c r="B9" s="3766" t="s">
        <v>2521</v>
      </c>
      <c r="C9" s="3766"/>
      <c r="D9" s="3766"/>
      <c r="E9" s="3766"/>
      <c r="F9" s="3766"/>
      <c r="G9" s="3766"/>
      <c r="H9" s="3766"/>
      <c r="I9" s="3766"/>
      <c r="J9" s="3766"/>
      <c r="K9" s="3766"/>
      <c r="L9" s="3766"/>
      <c r="M9" s="3766"/>
      <c r="N9" s="3766"/>
      <c r="O9" s="3766"/>
      <c r="P9" s="3766"/>
      <c r="Q9" s="3766"/>
      <c r="R9" s="3766"/>
    </row>
    <row r="10" spans="1:18" ht="32.25" hidden="1" customHeight="1">
      <c r="A10" s="3747"/>
      <c r="B10" s="3781" t="s">
        <v>1838</v>
      </c>
      <c r="C10" s="3781"/>
      <c r="D10" s="3781"/>
      <c r="E10" s="3781"/>
      <c r="F10" s="3781"/>
      <c r="G10" s="3781"/>
      <c r="H10" s="3781"/>
      <c r="I10" s="3781"/>
      <c r="J10" s="3781"/>
      <c r="K10" s="3781"/>
      <c r="L10" s="3781"/>
      <c r="M10" s="3781"/>
      <c r="N10" s="3781"/>
      <c r="O10" s="3781"/>
      <c r="P10" s="3781"/>
      <c r="Q10" s="3781"/>
      <c r="R10" s="3781"/>
    </row>
    <row r="11" spans="1:18" ht="46.5" customHeight="1">
      <c r="A11" s="2398">
        <v>1</v>
      </c>
      <c r="B11" s="3764" t="s">
        <v>3006</v>
      </c>
      <c r="C11" s="3764"/>
      <c r="D11" s="3764"/>
      <c r="E11" s="3764"/>
      <c r="F11" s="3764"/>
      <c r="G11" s="3764"/>
      <c r="H11" s="3764"/>
      <c r="I11" s="3764"/>
      <c r="J11" s="3764"/>
      <c r="K11" s="3764"/>
      <c r="L11" s="3764"/>
      <c r="M11" s="3764"/>
      <c r="N11" s="3764"/>
      <c r="O11" s="3764"/>
      <c r="P11" s="3764"/>
      <c r="Q11" s="3764"/>
      <c r="R11" s="3764"/>
    </row>
    <row r="12" spans="1:18" ht="29.25" customHeight="1">
      <c r="A12" s="2398"/>
      <c r="B12" s="2399"/>
      <c r="C12" s="2398"/>
      <c r="D12" s="2398"/>
      <c r="E12" s="2399"/>
      <c r="F12" s="2399"/>
      <c r="G12" s="3747" t="s">
        <v>1359</v>
      </c>
      <c r="H12" s="3747"/>
      <c r="I12" s="3747"/>
      <c r="J12" s="3747"/>
      <c r="K12" s="3747"/>
      <c r="L12" s="3747"/>
      <c r="M12" s="3747"/>
      <c r="N12" s="3747"/>
      <c r="O12" s="3747"/>
      <c r="P12" s="3747"/>
      <c r="Q12" s="3747"/>
      <c r="R12" s="3747"/>
    </row>
    <row r="13" spans="1:18" ht="59.25" customHeight="1">
      <c r="A13" s="2394"/>
      <c r="B13" s="2395" t="s">
        <v>1522</v>
      </c>
      <c r="C13" s="2394" t="s">
        <v>28</v>
      </c>
      <c r="D13" s="2394" t="s">
        <v>2277</v>
      </c>
      <c r="E13" s="2453"/>
      <c r="F13" s="2453"/>
      <c r="G13" s="2459">
        <f>100000/1.1</f>
        <v>90909.090909090897</v>
      </c>
      <c r="H13" s="2459"/>
      <c r="I13" s="2459"/>
      <c r="J13" s="2459">
        <f>G13</f>
        <v>90909.090909090897</v>
      </c>
      <c r="K13" s="2459">
        <f>G13</f>
        <v>90909.090909090897</v>
      </c>
      <c r="L13" s="2453"/>
      <c r="M13" s="2452">
        <f>G13</f>
        <v>90909.090909090897</v>
      </c>
      <c r="N13" s="2459">
        <f>G13</f>
        <v>90909.090909090897</v>
      </c>
      <c r="O13" s="2459">
        <f>G13</f>
        <v>90909.090909090897</v>
      </c>
      <c r="P13" s="2459">
        <f>G13</f>
        <v>90909.090909090897</v>
      </c>
      <c r="Q13" s="2459">
        <f>G13</f>
        <v>90909.090909090897</v>
      </c>
      <c r="R13" s="2459"/>
    </row>
    <row r="14" spans="1:18" ht="57" customHeight="1">
      <c r="A14" s="2398">
        <v>2</v>
      </c>
      <c r="B14" s="3764" t="s">
        <v>3143</v>
      </c>
      <c r="C14" s="3764"/>
      <c r="D14" s="3764"/>
      <c r="E14" s="3764"/>
      <c r="F14" s="3764"/>
      <c r="G14" s="3764"/>
      <c r="H14" s="3764"/>
      <c r="I14" s="3764"/>
      <c r="J14" s="3764"/>
      <c r="K14" s="3764"/>
      <c r="L14" s="3764"/>
      <c r="M14" s="3764"/>
      <c r="N14" s="3764"/>
      <c r="O14" s="3764"/>
      <c r="P14" s="3764"/>
      <c r="Q14" s="3764"/>
      <c r="R14" s="3764"/>
    </row>
    <row r="15" spans="1:18" ht="33" customHeight="1">
      <c r="A15" s="2394"/>
      <c r="B15" s="2429"/>
      <c r="C15" s="2398"/>
      <c r="D15" s="2429"/>
      <c r="E15" s="2429"/>
      <c r="F15" s="2429"/>
      <c r="G15" s="3637" t="s">
        <v>3112</v>
      </c>
      <c r="H15" s="3637"/>
      <c r="I15" s="3637"/>
      <c r="J15" s="3637"/>
      <c r="K15" s="3637"/>
      <c r="L15" s="3637"/>
      <c r="M15" s="3637"/>
      <c r="N15" s="3637"/>
      <c r="O15" s="3637"/>
      <c r="P15" s="3637"/>
      <c r="Q15" s="3637"/>
      <c r="R15" s="3637"/>
    </row>
    <row r="16" spans="1:18" ht="60.75" customHeight="1">
      <c r="A16" s="2394"/>
      <c r="B16" s="2395" t="s">
        <v>2040</v>
      </c>
      <c r="C16" s="2394" t="s">
        <v>2031</v>
      </c>
      <c r="D16" s="3748" t="s">
        <v>2027</v>
      </c>
      <c r="E16" s="2459">
        <f>1433091/1.1</f>
        <v>1302810</v>
      </c>
      <c r="F16" s="2429"/>
      <c r="G16" s="2459"/>
      <c r="H16" s="2459"/>
      <c r="I16" s="2459"/>
      <c r="J16" s="2459"/>
      <c r="K16" s="2459"/>
      <c r="L16" s="2459"/>
      <c r="M16" s="2459"/>
      <c r="N16" s="2459"/>
      <c r="O16" s="2459"/>
      <c r="P16" s="2459"/>
      <c r="Q16" s="2459"/>
      <c r="R16" s="2459"/>
    </row>
    <row r="17" spans="1:19" ht="60.75" customHeight="1">
      <c r="A17" s="2394"/>
      <c r="B17" s="2395" t="s">
        <v>2041</v>
      </c>
      <c r="C17" s="2394" t="s">
        <v>2031</v>
      </c>
      <c r="D17" s="3748"/>
      <c r="E17" s="2453">
        <f>1335273/1.1</f>
        <v>1213884.5454545454</v>
      </c>
      <c r="F17" s="2453"/>
      <c r="G17" s="2459"/>
      <c r="H17" s="2459"/>
      <c r="I17" s="2459"/>
      <c r="J17" s="2459"/>
      <c r="K17" s="2459"/>
      <c r="L17" s="2459"/>
      <c r="M17" s="2459"/>
      <c r="N17" s="2459"/>
      <c r="O17" s="2459"/>
      <c r="P17" s="2459"/>
      <c r="Q17" s="2459"/>
      <c r="R17" s="2459"/>
    </row>
    <row r="18" spans="1:19" ht="51.75" hidden="1" customHeight="1">
      <c r="A18" s="2398">
        <v>4</v>
      </c>
      <c r="B18" s="3764" t="s">
        <v>1935</v>
      </c>
      <c r="C18" s="3764"/>
      <c r="D18" s="3764"/>
      <c r="E18" s="3764"/>
      <c r="F18" s="3764"/>
      <c r="G18" s="3764"/>
      <c r="H18" s="3764"/>
      <c r="I18" s="3764"/>
      <c r="J18" s="3764"/>
      <c r="K18" s="3764"/>
      <c r="L18" s="3764"/>
      <c r="M18" s="3764"/>
      <c r="N18" s="3764"/>
      <c r="O18" s="3764"/>
      <c r="P18" s="3764"/>
      <c r="Q18" s="3764"/>
      <c r="R18" s="3764"/>
    </row>
    <row r="19" spans="1:19" ht="36.75" hidden="1" customHeight="1">
      <c r="A19" s="2398"/>
      <c r="B19" s="2399"/>
      <c r="C19" s="2398"/>
      <c r="D19" s="2398"/>
      <c r="E19" s="2399"/>
      <c r="F19" s="2399"/>
      <c r="G19" s="3747" t="s">
        <v>1934</v>
      </c>
      <c r="H19" s="3747"/>
      <c r="I19" s="3747"/>
      <c r="J19" s="3747"/>
      <c r="K19" s="3747"/>
      <c r="L19" s="3747"/>
      <c r="M19" s="3747"/>
      <c r="N19" s="3747"/>
      <c r="O19" s="3747"/>
      <c r="P19" s="3747"/>
      <c r="Q19" s="3747"/>
      <c r="R19" s="3747"/>
    </row>
    <row r="20" spans="1:19" ht="90.75" hidden="1" customHeight="1">
      <c r="A20" s="2394"/>
      <c r="B20" s="2395" t="s">
        <v>1933</v>
      </c>
      <c r="C20" s="2394" t="s">
        <v>13</v>
      </c>
      <c r="D20" s="2371" t="s">
        <v>1936</v>
      </c>
      <c r="E20" s="2453"/>
      <c r="F20" s="2453"/>
      <c r="G20" s="2459">
        <v>1855000</v>
      </c>
      <c r="H20" s="2459">
        <v>1900000</v>
      </c>
      <c r="I20" s="2459">
        <v>1900000</v>
      </c>
      <c r="J20" s="2459">
        <v>1970000</v>
      </c>
      <c r="K20" s="2459">
        <v>1900000</v>
      </c>
      <c r="L20" s="2453">
        <v>2000000</v>
      </c>
      <c r="M20" s="2452">
        <v>1940000</v>
      </c>
      <c r="N20" s="2459"/>
      <c r="O20" s="2459"/>
      <c r="P20" s="2459"/>
      <c r="Q20" s="2459">
        <v>1820000</v>
      </c>
      <c r="R20" s="2459"/>
    </row>
    <row r="21" spans="1:19" ht="51.75" customHeight="1">
      <c r="A21" s="2398">
        <v>3</v>
      </c>
      <c r="B21" s="3764" t="s">
        <v>2396</v>
      </c>
      <c r="C21" s="3764"/>
      <c r="D21" s="3764"/>
      <c r="E21" s="3764"/>
      <c r="F21" s="3764"/>
      <c r="G21" s="3764"/>
      <c r="H21" s="3764"/>
      <c r="I21" s="3764"/>
      <c r="J21" s="3764"/>
      <c r="K21" s="3764"/>
      <c r="L21" s="3764"/>
      <c r="M21" s="3764"/>
      <c r="N21" s="3764"/>
      <c r="O21" s="3764"/>
      <c r="P21" s="3764"/>
      <c r="Q21" s="3764"/>
      <c r="R21" s="3764"/>
    </row>
    <row r="22" spans="1:19" ht="36.75" customHeight="1">
      <c r="A22" s="2398"/>
      <c r="B22" s="2399"/>
      <c r="C22" s="2398"/>
      <c r="D22" s="2398"/>
      <c r="E22" s="2399"/>
      <c r="F22" s="2399"/>
      <c r="G22" s="3747" t="s">
        <v>2399</v>
      </c>
      <c r="H22" s="3747"/>
      <c r="I22" s="3747"/>
      <c r="J22" s="3747"/>
      <c r="K22" s="3747"/>
      <c r="L22" s="3747"/>
      <c r="M22" s="3747"/>
      <c r="N22" s="3747"/>
      <c r="O22" s="3747"/>
      <c r="P22" s="3747"/>
      <c r="Q22" s="3747"/>
      <c r="R22" s="3747"/>
    </row>
    <row r="23" spans="1:19" ht="33" customHeight="1">
      <c r="A23" s="2394"/>
      <c r="B23" s="2395" t="s">
        <v>2397</v>
      </c>
      <c r="C23" s="2394" t="s">
        <v>2398</v>
      </c>
      <c r="D23" s="2371"/>
      <c r="E23" s="2453"/>
      <c r="F23" s="2453"/>
      <c r="G23" s="2459">
        <v>95000</v>
      </c>
      <c r="H23" s="2459"/>
      <c r="I23" s="2459"/>
      <c r="J23" s="2459">
        <v>95000</v>
      </c>
      <c r="K23" s="2459"/>
      <c r="L23" s="2453"/>
      <c r="M23" s="2452"/>
      <c r="N23" s="2459">
        <v>95000</v>
      </c>
      <c r="O23" s="2459">
        <v>95000</v>
      </c>
      <c r="P23" s="2459">
        <v>95000</v>
      </c>
      <c r="Q23" s="2459">
        <v>95000</v>
      </c>
      <c r="R23" s="2459">
        <v>95000</v>
      </c>
    </row>
    <row r="24" spans="1:19" ht="37.5" customHeight="1">
      <c r="A24" s="2398" t="s">
        <v>128</v>
      </c>
      <c r="B24" s="3744" t="s">
        <v>2100</v>
      </c>
      <c r="C24" s="3744"/>
      <c r="D24" s="2371"/>
      <c r="E24" s="2453"/>
      <c r="F24" s="2453"/>
      <c r="G24" s="2459"/>
      <c r="H24" s="2459"/>
      <c r="I24" s="2459"/>
      <c r="J24" s="2459"/>
      <c r="K24" s="2459"/>
      <c r="L24" s="2453"/>
      <c r="M24" s="2452"/>
      <c r="N24" s="2459"/>
      <c r="O24" s="2459"/>
      <c r="P24" s="2459"/>
      <c r="Q24" s="2459"/>
      <c r="R24" s="2459"/>
    </row>
    <row r="25" spans="1:19" ht="53.25" customHeight="1">
      <c r="A25" s="2398">
        <v>1</v>
      </c>
      <c r="B25" s="3764" t="s">
        <v>2996</v>
      </c>
      <c r="C25" s="3764"/>
      <c r="D25" s="3764"/>
      <c r="E25" s="3764"/>
      <c r="F25" s="3764"/>
      <c r="G25" s="3764"/>
      <c r="H25" s="3764"/>
      <c r="I25" s="3764"/>
      <c r="J25" s="3764"/>
      <c r="K25" s="3764"/>
      <c r="L25" s="3764"/>
      <c r="M25" s="3764"/>
      <c r="N25" s="3764"/>
      <c r="O25" s="3764"/>
      <c r="P25" s="3764"/>
      <c r="Q25" s="3764"/>
      <c r="R25" s="3764"/>
      <c r="S25" s="2458"/>
    </row>
    <row r="26" spans="1:19" ht="26.25" customHeight="1">
      <c r="A26" s="2394"/>
      <c r="B26" s="2429"/>
      <c r="C26" s="2398"/>
      <c r="D26" s="2429"/>
      <c r="E26" s="3747" t="s">
        <v>3140</v>
      </c>
      <c r="F26" s="3747"/>
      <c r="G26" s="3747"/>
      <c r="H26" s="3747"/>
      <c r="I26" s="3747"/>
      <c r="J26" s="3747"/>
      <c r="K26" s="3747"/>
      <c r="L26" s="3747"/>
      <c r="M26" s="3747"/>
      <c r="N26" s="3747"/>
      <c r="O26" s="3747"/>
      <c r="P26" s="3747"/>
      <c r="Q26" s="3747"/>
      <c r="R26" s="3747"/>
    </row>
    <row r="27" spans="1:19" ht="53.25" customHeight="1">
      <c r="A27" s="2394"/>
      <c r="B27" s="2457" t="s">
        <v>2102</v>
      </c>
      <c r="C27" s="2394" t="s">
        <v>28</v>
      </c>
      <c r="D27" s="2371" t="s">
        <v>2101</v>
      </c>
      <c r="E27" s="2456">
        <v>120370</v>
      </c>
      <c r="F27" s="3755">
        <v>156481</v>
      </c>
      <c r="G27" s="3756"/>
      <c r="H27" s="3756"/>
      <c r="I27" s="3756"/>
      <c r="J27" s="3756"/>
      <c r="K27" s="3756"/>
      <c r="L27" s="3756"/>
      <c r="M27" s="3756"/>
      <c r="N27" s="3756"/>
      <c r="O27" s="3756"/>
      <c r="P27" s="3756"/>
      <c r="Q27" s="3756"/>
      <c r="R27" s="3756"/>
    </row>
    <row r="28" spans="1:19" ht="53.25" customHeight="1">
      <c r="A28" s="2394"/>
      <c r="B28" s="2457" t="s">
        <v>2103</v>
      </c>
      <c r="C28" s="2394" t="s">
        <v>28</v>
      </c>
      <c r="D28" s="2371" t="s">
        <v>2101</v>
      </c>
      <c r="E28" s="2456">
        <v>111111</v>
      </c>
      <c r="F28" s="3755">
        <v>142593</v>
      </c>
      <c r="G28" s="3756"/>
      <c r="H28" s="3756"/>
      <c r="I28" s="3756"/>
      <c r="J28" s="3756"/>
      <c r="K28" s="3756"/>
      <c r="L28" s="3756"/>
      <c r="M28" s="3756"/>
      <c r="N28" s="3756"/>
      <c r="O28" s="3756"/>
      <c r="P28" s="3756"/>
      <c r="Q28" s="3756"/>
      <c r="R28" s="3756"/>
    </row>
    <row r="29" spans="1:19" ht="53.25" customHeight="1">
      <c r="A29" s="2394"/>
      <c r="B29" s="2457" t="s">
        <v>2104</v>
      </c>
      <c r="C29" s="2394" t="s">
        <v>28</v>
      </c>
      <c r="D29" s="2371" t="s">
        <v>2101</v>
      </c>
      <c r="E29" s="2456">
        <v>120370</v>
      </c>
      <c r="F29" s="3755">
        <v>156481</v>
      </c>
      <c r="G29" s="3756"/>
      <c r="H29" s="3756"/>
      <c r="I29" s="3756"/>
      <c r="J29" s="3756"/>
      <c r="K29" s="3756"/>
      <c r="L29" s="3756"/>
      <c r="M29" s="3756"/>
      <c r="N29" s="3756"/>
      <c r="O29" s="3756"/>
      <c r="P29" s="3756"/>
      <c r="Q29" s="3756"/>
      <c r="R29" s="3756"/>
    </row>
    <row r="30" spans="1:19" ht="45.75" customHeight="1">
      <c r="A30" s="2394"/>
      <c r="B30" s="2457" t="s">
        <v>2105</v>
      </c>
      <c r="C30" s="2394" t="s">
        <v>28</v>
      </c>
      <c r="D30" s="2371" t="s">
        <v>2101</v>
      </c>
      <c r="E30" s="2456">
        <v>134259</v>
      </c>
      <c r="F30" s="3755">
        <v>175926</v>
      </c>
      <c r="G30" s="3756"/>
      <c r="H30" s="3756"/>
      <c r="I30" s="3756"/>
      <c r="J30" s="3756"/>
      <c r="K30" s="3756"/>
      <c r="L30" s="3756"/>
      <c r="M30" s="3756"/>
      <c r="N30" s="3756"/>
      <c r="O30" s="3756"/>
      <c r="P30" s="3756"/>
      <c r="Q30" s="3756"/>
      <c r="R30" s="3756"/>
    </row>
    <row r="31" spans="1:19" ht="49.5" customHeight="1">
      <c r="A31" s="2394"/>
      <c r="B31" s="2457" t="s">
        <v>2106</v>
      </c>
      <c r="C31" s="2394" t="s">
        <v>28</v>
      </c>
      <c r="D31" s="2371" t="s">
        <v>2101</v>
      </c>
      <c r="E31" s="2456">
        <v>138889</v>
      </c>
      <c r="F31" s="3755">
        <v>175926</v>
      </c>
      <c r="G31" s="3756"/>
      <c r="H31" s="3756"/>
      <c r="I31" s="3756"/>
      <c r="J31" s="3756"/>
      <c r="K31" s="3756"/>
      <c r="L31" s="3756"/>
      <c r="M31" s="3756"/>
      <c r="N31" s="3756"/>
      <c r="O31" s="3756"/>
      <c r="P31" s="3756"/>
      <c r="Q31" s="3756"/>
      <c r="R31" s="3756"/>
    </row>
    <row r="32" spans="1:19" ht="24.75" customHeight="1">
      <c r="A32" s="2398" t="s">
        <v>1835</v>
      </c>
      <c r="B32" s="3744" t="s">
        <v>1294</v>
      </c>
      <c r="C32" s="3744"/>
      <c r="D32" s="2371"/>
      <c r="E32" s="2455"/>
      <c r="F32" s="2455"/>
      <c r="G32" s="3773"/>
      <c r="H32" s="3773"/>
      <c r="I32" s="3773"/>
      <c r="J32" s="3773"/>
      <c r="K32" s="3773"/>
      <c r="L32" s="3773"/>
      <c r="M32" s="3773"/>
      <c r="N32" s="3773"/>
      <c r="O32" s="3773"/>
      <c r="P32" s="3773"/>
      <c r="Q32" s="3773"/>
      <c r="R32" s="3773"/>
    </row>
    <row r="33" spans="1:18" ht="35.25" customHeight="1">
      <c r="A33" s="2398">
        <v>1</v>
      </c>
      <c r="B33" s="3764" t="s">
        <v>2535</v>
      </c>
      <c r="C33" s="3764"/>
      <c r="D33" s="3764"/>
      <c r="E33" s="3764"/>
      <c r="F33" s="3764"/>
      <c r="G33" s="3764"/>
      <c r="H33" s="3764"/>
      <c r="I33" s="3764"/>
      <c r="J33" s="3764"/>
      <c r="K33" s="3764"/>
      <c r="L33" s="3764"/>
      <c r="M33" s="3764"/>
      <c r="N33" s="3764"/>
      <c r="O33" s="3764"/>
      <c r="P33" s="3764"/>
      <c r="Q33" s="3764"/>
      <c r="R33" s="3764"/>
    </row>
    <row r="34" spans="1:18" ht="24.75" customHeight="1">
      <c r="A34" s="2398"/>
      <c r="B34" s="3774" t="s">
        <v>2405</v>
      </c>
      <c r="C34" s="3774"/>
      <c r="D34" s="3774"/>
      <c r="E34" s="2441"/>
      <c r="F34" s="2441"/>
      <c r="G34" s="3747" t="s">
        <v>1911</v>
      </c>
      <c r="H34" s="3747"/>
      <c r="I34" s="3747"/>
      <c r="J34" s="3747"/>
      <c r="K34" s="3747"/>
      <c r="L34" s="3747"/>
      <c r="M34" s="3747"/>
      <c r="N34" s="3747"/>
      <c r="O34" s="3747"/>
      <c r="P34" s="3747"/>
      <c r="Q34" s="3747"/>
      <c r="R34" s="3747"/>
    </row>
    <row r="35" spans="1:18" ht="79.5" customHeight="1">
      <c r="A35" s="2398"/>
      <c r="B35" s="2428" t="s">
        <v>2406</v>
      </c>
      <c r="C35" s="2394" t="s">
        <v>2522</v>
      </c>
      <c r="D35" s="3748" t="s">
        <v>1930</v>
      </c>
      <c r="E35" s="2455"/>
      <c r="F35" s="2455"/>
      <c r="G35" s="3755">
        <v>177300</v>
      </c>
      <c r="H35" s="3756"/>
      <c r="I35" s="3756"/>
      <c r="J35" s="3756"/>
      <c r="K35" s="3756"/>
      <c r="L35" s="3756"/>
      <c r="M35" s="3756"/>
      <c r="N35" s="3756"/>
      <c r="O35" s="3756"/>
      <c r="P35" s="3756"/>
      <c r="Q35" s="3756"/>
      <c r="R35" s="3757"/>
    </row>
    <row r="36" spans="1:18" ht="79.5" customHeight="1">
      <c r="A36" s="2398"/>
      <c r="B36" s="2428" t="s">
        <v>2407</v>
      </c>
      <c r="C36" s="2394" t="s">
        <v>2522</v>
      </c>
      <c r="D36" s="3748"/>
      <c r="E36" s="2455"/>
      <c r="F36" s="2455"/>
      <c r="G36" s="3755">
        <v>210000</v>
      </c>
      <c r="H36" s="3756"/>
      <c r="I36" s="3756"/>
      <c r="J36" s="3756"/>
      <c r="K36" s="3756">
        <v>210000</v>
      </c>
      <c r="L36" s="3756"/>
      <c r="M36" s="3756"/>
      <c r="N36" s="3756"/>
      <c r="O36" s="3756"/>
      <c r="P36" s="3756"/>
      <c r="Q36" s="3756"/>
      <c r="R36" s="3757"/>
    </row>
    <row r="37" spans="1:18" ht="79.5" customHeight="1">
      <c r="A37" s="2398"/>
      <c r="B37" s="2428" t="s">
        <v>2408</v>
      </c>
      <c r="C37" s="2394" t="s">
        <v>123</v>
      </c>
      <c r="D37" s="3748"/>
      <c r="E37" s="2455"/>
      <c r="F37" s="2455"/>
      <c r="G37" s="3755">
        <v>157407</v>
      </c>
      <c r="H37" s="3756"/>
      <c r="I37" s="3756"/>
      <c r="J37" s="3756"/>
      <c r="K37" s="3756"/>
      <c r="L37" s="3756"/>
      <c r="M37" s="3756"/>
      <c r="N37" s="3756"/>
      <c r="O37" s="3756"/>
      <c r="P37" s="3756"/>
      <c r="Q37" s="3756"/>
      <c r="R37" s="3757"/>
    </row>
    <row r="38" spans="1:18" ht="79.5" customHeight="1">
      <c r="A38" s="2398"/>
      <c r="B38" s="2428" t="s">
        <v>2409</v>
      </c>
      <c r="C38" s="2394" t="s">
        <v>123</v>
      </c>
      <c r="D38" s="3748"/>
      <c r="E38" s="2455"/>
      <c r="F38" s="2455"/>
      <c r="G38" s="3755">
        <v>216000</v>
      </c>
      <c r="H38" s="3756"/>
      <c r="I38" s="3756"/>
      <c r="J38" s="3756"/>
      <c r="K38" s="3756"/>
      <c r="L38" s="3756"/>
      <c r="M38" s="3756"/>
      <c r="N38" s="3756"/>
      <c r="O38" s="3756"/>
      <c r="P38" s="3756"/>
      <c r="Q38" s="3756"/>
      <c r="R38" s="3757"/>
    </row>
    <row r="39" spans="1:18" ht="79.5" customHeight="1">
      <c r="A39" s="2398"/>
      <c r="B39" s="2428" t="s">
        <v>2410</v>
      </c>
      <c r="C39" s="2394" t="s">
        <v>123</v>
      </c>
      <c r="D39" s="3748"/>
      <c r="E39" s="2455"/>
      <c r="F39" s="2455"/>
      <c r="G39" s="3755">
        <v>224000</v>
      </c>
      <c r="H39" s="3756"/>
      <c r="I39" s="3756"/>
      <c r="J39" s="3756"/>
      <c r="K39" s="3756"/>
      <c r="L39" s="3756"/>
      <c r="M39" s="3756"/>
      <c r="N39" s="3756"/>
      <c r="O39" s="3756"/>
      <c r="P39" s="3756"/>
      <c r="Q39" s="3756"/>
      <c r="R39" s="3757"/>
    </row>
    <row r="40" spans="1:18" ht="79.5" customHeight="1">
      <c r="A40" s="2398"/>
      <c r="B40" s="2428" t="s">
        <v>2411</v>
      </c>
      <c r="C40" s="2394" t="s">
        <v>123</v>
      </c>
      <c r="D40" s="3748"/>
      <c r="E40" s="2455"/>
      <c r="F40" s="2455"/>
      <c r="G40" s="3755">
        <v>233300</v>
      </c>
      <c r="H40" s="3756"/>
      <c r="I40" s="3756"/>
      <c r="J40" s="3756"/>
      <c r="K40" s="3756"/>
      <c r="L40" s="3756"/>
      <c r="M40" s="3756"/>
      <c r="N40" s="3756"/>
      <c r="O40" s="3756"/>
      <c r="P40" s="3756"/>
      <c r="Q40" s="3756"/>
      <c r="R40" s="3757"/>
    </row>
    <row r="41" spans="1:18" ht="79.5" customHeight="1">
      <c r="A41" s="2398"/>
      <c r="B41" s="2428" t="s">
        <v>2412</v>
      </c>
      <c r="C41" s="2394" t="s">
        <v>123</v>
      </c>
      <c r="D41" s="3748"/>
      <c r="E41" s="2455"/>
      <c r="F41" s="2455"/>
      <c r="G41" s="3755">
        <v>244400</v>
      </c>
      <c r="H41" s="3756"/>
      <c r="I41" s="3756"/>
      <c r="J41" s="3756"/>
      <c r="K41" s="3756"/>
      <c r="L41" s="3756"/>
      <c r="M41" s="3756"/>
      <c r="N41" s="3756"/>
      <c r="O41" s="3756"/>
      <c r="P41" s="3756"/>
      <c r="Q41" s="3756"/>
      <c r="R41" s="3757"/>
    </row>
    <row r="42" spans="1:18" ht="79.5" customHeight="1">
      <c r="A42" s="2398"/>
      <c r="B42" s="2428" t="s">
        <v>2413</v>
      </c>
      <c r="C42" s="2394" t="s">
        <v>123</v>
      </c>
      <c r="D42" s="3748"/>
      <c r="E42" s="2455"/>
      <c r="F42" s="2455"/>
      <c r="G42" s="3755">
        <v>288900</v>
      </c>
      <c r="H42" s="3756"/>
      <c r="I42" s="3756"/>
      <c r="J42" s="3756"/>
      <c r="K42" s="3756"/>
      <c r="L42" s="3756"/>
      <c r="M42" s="3756"/>
      <c r="N42" s="3756"/>
      <c r="O42" s="3756"/>
      <c r="P42" s="3756"/>
      <c r="Q42" s="3756"/>
      <c r="R42" s="3757"/>
    </row>
    <row r="43" spans="1:18" ht="79.5" customHeight="1">
      <c r="A43" s="2398"/>
      <c r="B43" s="2428" t="s">
        <v>2414</v>
      </c>
      <c r="C43" s="2394" t="s">
        <v>123</v>
      </c>
      <c r="D43" s="3748"/>
      <c r="E43" s="2455"/>
      <c r="F43" s="2455"/>
      <c r="G43" s="3755">
        <v>368000</v>
      </c>
      <c r="H43" s="3756"/>
      <c r="I43" s="3756"/>
      <c r="J43" s="3756"/>
      <c r="K43" s="3756"/>
      <c r="L43" s="3756"/>
      <c r="M43" s="3756"/>
      <c r="N43" s="3756"/>
      <c r="O43" s="3756"/>
      <c r="P43" s="3756"/>
      <c r="Q43" s="3756"/>
      <c r="R43" s="3757"/>
    </row>
    <row r="44" spans="1:18" ht="79.5" customHeight="1">
      <c r="A44" s="2398"/>
      <c r="B44" s="2428" t="s">
        <v>2415</v>
      </c>
      <c r="C44" s="2394" t="s">
        <v>123</v>
      </c>
      <c r="D44" s="3748"/>
      <c r="E44" s="2455"/>
      <c r="F44" s="2455"/>
      <c r="G44" s="3755">
        <v>314100</v>
      </c>
      <c r="H44" s="3756"/>
      <c r="I44" s="3756"/>
      <c r="J44" s="3756"/>
      <c r="K44" s="3756"/>
      <c r="L44" s="3756"/>
      <c r="M44" s="3756"/>
      <c r="N44" s="3756"/>
      <c r="O44" s="3756"/>
      <c r="P44" s="3756"/>
      <c r="Q44" s="3756"/>
      <c r="R44" s="3757"/>
    </row>
    <row r="45" spans="1:18" ht="79.5" customHeight="1">
      <c r="A45" s="2398"/>
      <c r="B45" s="2428" t="s">
        <v>2416</v>
      </c>
      <c r="C45" s="2394" t="s">
        <v>123</v>
      </c>
      <c r="D45" s="3748"/>
      <c r="E45" s="2455"/>
      <c r="F45" s="2455"/>
      <c r="G45" s="3755">
        <v>344500</v>
      </c>
      <c r="H45" s="3756"/>
      <c r="I45" s="3756"/>
      <c r="J45" s="3756"/>
      <c r="K45" s="3756"/>
      <c r="L45" s="3756"/>
      <c r="M45" s="3756"/>
      <c r="N45" s="3756"/>
      <c r="O45" s="3756"/>
      <c r="P45" s="3756"/>
      <c r="Q45" s="3756"/>
      <c r="R45" s="3757"/>
    </row>
    <row r="46" spans="1:18" ht="79.5" customHeight="1">
      <c r="A46" s="2398"/>
      <c r="B46" s="2428" t="s">
        <v>2417</v>
      </c>
      <c r="C46" s="2394" t="s">
        <v>2522</v>
      </c>
      <c r="D46" s="3748"/>
      <c r="E46" s="2455"/>
      <c r="F46" s="2455"/>
      <c r="G46" s="3755">
        <v>359400</v>
      </c>
      <c r="H46" s="3756"/>
      <c r="I46" s="3756"/>
      <c r="J46" s="3756"/>
      <c r="K46" s="3756"/>
      <c r="L46" s="3756"/>
      <c r="M46" s="3756"/>
      <c r="N46" s="3756"/>
      <c r="O46" s="3756"/>
      <c r="P46" s="3756"/>
      <c r="Q46" s="3756"/>
      <c r="R46" s="3757"/>
    </row>
    <row r="47" spans="1:18" ht="79.5" customHeight="1">
      <c r="A47" s="2398"/>
      <c r="B47" s="2428" t="s">
        <v>2418</v>
      </c>
      <c r="C47" s="2394" t="s">
        <v>2522</v>
      </c>
      <c r="D47" s="3748" t="s">
        <v>2424</v>
      </c>
      <c r="E47" s="2455"/>
      <c r="F47" s="2455"/>
      <c r="G47" s="3755">
        <v>583000</v>
      </c>
      <c r="H47" s="3756"/>
      <c r="I47" s="3756"/>
      <c r="J47" s="3756"/>
      <c r="K47" s="3756"/>
      <c r="L47" s="3756"/>
      <c r="M47" s="3756"/>
      <c r="N47" s="3756"/>
      <c r="O47" s="3756"/>
      <c r="P47" s="3756"/>
      <c r="Q47" s="3756"/>
      <c r="R47" s="3757"/>
    </row>
    <row r="48" spans="1:18" ht="79.5" customHeight="1">
      <c r="A48" s="2398"/>
      <c r="B48" s="2428" t="s">
        <v>2419</v>
      </c>
      <c r="C48" s="2394" t="s">
        <v>2522</v>
      </c>
      <c r="D48" s="3748"/>
      <c r="E48" s="2455"/>
      <c r="F48" s="2455"/>
      <c r="G48" s="3755">
        <v>660000</v>
      </c>
      <c r="H48" s="3756"/>
      <c r="I48" s="3756"/>
      <c r="J48" s="3756"/>
      <c r="K48" s="3756"/>
      <c r="L48" s="3756"/>
      <c r="M48" s="3756"/>
      <c r="N48" s="3756"/>
      <c r="O48" s="3756"/>
      <c r="P48" s="3756"/>
      <c r="Q48" s="3756"/>
      <c r="R48" s="3757"/>
    </row>
    <row r="49" spans="1:18" ht="79.5" customHeight="1">
      <c r="A49" s="2398"/>
      <c r="B49" s="2428" t="s">
        <v>2420</v>
      </c>
      <c r="C49" s="2394" t="s">
        <v>2522</v>
      </c>
      <c r="D49" s="3748"/>
      <c r="E49" s="2455"/>
      <c r="F49" s="2455"/>
      <c r="G49" s="3755">
        <v>546273</v>
      </c>
      <c r="H49" s="3756"/>
      <c r="I49" s="3756"/>
      <c r="J49" s="3756"/>
      <c r="K49" s="3756"/>
      <c r="L49" s="3756"/>
      <c r="M49" s="3756"/>
      <c r="N49" s="3756"/>
      <c r="O49" s="3756"/>
      <c r="P49" s="3756"/>
      <c r="Q49" s="3756"/>
      <c r="R49" s="3757"/>
    </row>
    <row r="50" spans="1:18" ht="79.5" customHeight="1">
      <c r="A50" s="2398"/>
      <c r="B50" s="2428" t="s">
        <v>2421</v>
      </c>
      <c r="C50" s="2394" t="s">
        <v>2522</v>
      </c>
      <c r="D50" s="3748"/>
      <c r="E50" s="2455"/>
      <c r="F50" s="2455"/>
      <c r="G50" s="3755">
        <v>156400</v>
      </c>
      <c r="H50" s="3756"/>
      <c r="I50" s="3756"/>
      <c r="J50" s="3756"/>
      <c r="K50" s="3756"/>
      <c r="L50" s="3756"/>
      <c r="M50" s="3756"/>
      <c r="N50" s="3756"/>
      <c r="O50" s="3756"/>
      <c r="P50" s="3756"/>
      <c r="Q50" s="3756"/>
      <c r="R50" s="3757"/>
    </row>
    <row r="51" spans="1:18" ht="79.5" customHeight="1">
      <c r="A51" s="2398"/>
      <c r="B51" s="2428" t="s">
        <v>2422</v>
      </c>
      <c r="C51" s="2394" t="s">
        <v>2522</v>
      </c>
      <c r="D51" s="3748"/>
      <c r="E51" s="2455"/>
      <c r="F51" s="2455"/>
      <c r="G51" s="3755">
        <v>244400</v>
      </c>
      <c r="H51" s="3756"/>
      <c r="I51" s="3756"/>
      <c r="J51" s="3756"/>
      <c r="K51" s="3756"/>
      <c r="L51" s="3756"/>
      <c r="M51" s="3756"/>
      <c r="N51" s="3756"/>
      <c r="O51" s="3756"/>
      <c r="P51" s="3756"/>
      <c r="Q51" s="3756"/>
      <c r="R51" s="3757"/>
    </row>
    <row r="52" spans="1:18" ht="79.5" customHeight="1">
      <c r="A52" s="2398"/>
      <c r="B52" s="2428" t="s">
        <v>2423</v>
      </c>
      <c r="C52" s="2394" t="s">
        <v>2522</v>
      </c>
      <c r="D52" s="3748"/>
      <c r="E52" s="2455"/>
      <c r="F52" s="2455"/>
      <c r="G52" s="3755">
        <v>295300</v>
      </c>
      <c r="H52" s="3756"/>
      <c r="I52" s="3756"/>
      <c r="J52" s="3756"/>
      <c r="K52" s="3756"/>
      <c r="L52" s="3756"/>
      <c r="M52" s="3756"/>
      <c r="N52" s="3756"/>
      <c r="O52" s="3756"/>
      <c r="P52" s="3756"/>
      <c r="Q52" s="3756"/>
      <c r="R52" s="3757"/>
    </row>
    <row r="53" spans="1:18" ht="51.75" customHeight="1">
      <c r="A53" s="2398">
        <v>2</v>
      </c>
      <c r="B53" s="3764" t="s">
        <v>3005</v>
      </c>
      <c r="C53" s="3764"/>
      <c r="D53" s="3764"/>
      <c r="E53" s="3764"/>
      <c r="F53" s="3764"/>
      <c r="G53" s="3764"/>
      <c r="H53" s="3764"/>
      <c r="I53" s="3764"/>
      <c r="J53" s="3764"/>
      <c r="K53" s="3764"/>
      <c r="L53" s="3764"/>
      <c r="M53" s="3764"/>
      <c r="N53" s="3764"/>
      <c r="O53" s="3764"/>
      <c r="P53" s="3764"/>
      <c r="Q53" s="3764"/>
      <c r="R53" s="3764"/>
    </row>
    <row r="54" spans="1:18" ht="42" customHeight="1">
      <c r="A54" s="2394"/>
      <c r="B54" s="3639" t="s">
        <v>2052</v>
      </c>
      <c r="C54" s="3639"/>
      <c r="D54" s="3639"/>
      <c r="E54" s="2429"/>
      <c r="F54" s="2429"/>
      <c r="G54" s="2429"/>
      <c r="H54" s="2429"/>
      <c r="I54" s="2429"/>
      <c r="J54" s="2429"/>
      <c r="K54" s="2429"/>
      <c r="L54" s="2400"/>
      <c r="M54" s="2429"/>
      <c r="N54" s="2429"/>
      <c r="O54" s="2429"/>
      <c r="P54" s="2429"/>
      <c r="Q54" s="2429"/>
      <c r="R54" s="2429"/>
    </row>
    <row r="55" spans="1:18" ht="35.25" customHeight="1">
      <c r="A55" s="2394"/>
      <c r="B55" s="3639" t="s">
        <v>2059</v>
      </c>
      <c r="C55" s="3639"/>
      <c r="D55" s="3639"/>
      <c r="E55" s="1983"/>
      <c r="F55" s="1983"/>
      <c r="G55" s="3637" t="s">
        <v>1516</v>
      </c>
      <c r="H55" s="3637"/>
      <c r="I55" s="3637"/>
      <c r="J55" s="3637"/>
      <c r="K55" s="3637"/>
      <c r="L55" s="3637"/>
      <c r="M55" s="3637"/>
      <c r="N55" s="3637"/>
      <c r="O55" s="3637"/>
      <c r="P55" s="3637"/>
      <c r="Q55" s="3637"/>
      <c r="R55" s="3637"/>
    </row>
    <row r="56" spans="1:18" ht="36.75" customHeight="1">
      <c r="A56" s="2394"/>
      <c r="B56" s="1984" t="s">
        <v>2053</v>
      </c>
      <c r="C56" s="2394" t="s">
        <v>2522</v>
      </c>
      <c r="D56" s="2340"/>
      <c r="E56" s="1985"/>
      <c r="F56" s="1985"/>
      <c r="G56" s="3672">
        <v>295187</v>
      </c>
      <c r="H56" s="3673"/>
      <c r="I56" s="3673"/>
      <c r="J56" s="3673"/>
      <c r="K56" s="3673"/>
      <c r="L56" s="3673"/>
      <c r="M56" s="3673"/>
      <c r="N56" s="3673"/>
      <c r="O56" s="3673"/>
      <c r="P56" s="3673"/>
      <c r="Q56" s="3673"/>
      <c r="R56" s="3674"/>
    </row>
    <row r="57" spans="1:18" ht="36.75" customHeight="1">
      <c r="A57" s="2394"/>
      <c r="B57" s="1984" t="s">
        <v>2054</v>
      </c>
      <c r="C57" s="2394" t="s">
        <v>2522</v>
      </c>
      <c r="D57" s="2340"/>
      <c r="E57" s="1985"/>
      <c r="F57" s="1985"/>
      <c r="G57" s="3672">
        <v>305882</v>
      </c>
      <c r="H57" s="3673"/>
      <c r="I57" s="3673"/>
      <c r="J57" s="3673"/>
      <c r="K57" s="3673"/>
      <c r="L57" s="3673"/>
      <c r="M57" s="3673"/>
      <c r="N57" s="3673"/>
      <c r="O57" s="3673"/>
      <c r="P57" s="3673"/>
      <c r="Q57" s="3673"/>
      <c r="R57" s="3674"/>
    </row>
    <row r="58" spans="1:18" ht="36.75" customHeight="1">
      <c r="A58" s="2394"/>
      <c r="B58" s="1984" t="s">
        <v>2442</v>
      </c>
      <c r="C58" s="2394" t="s">
        <v>2522</v>
      </c>
      <c r="D58" s="2340"/>
      <c r="E58" s="1985"/>
      <c r="F58" s="1985"/>
      <c r="G58" s="3672">
        <v>337968</v>
      </c>
      <c r="H58" s="3673"/>
      <c r="I58" s="3673"/>
      <c r="J58" s="3673"/>
      <c r="K58" s="3673"/>
      <c r="L58" s="3673"/>
      <c r="M58" s="3673"/>
      <c r="N58" s="3673"/>
      <c r="O58" s="3673"/>
      <c r="P58" s="3673"/>
      <c r="Q58" s="3673"/>
      <c r="R58" s="3674"/>
    </row>
    <row r="59" spans="1:18" ht="39" customHeight="1">
      <c r="A59" s="2394"/>
      <c r="B59" s="1984" t="s">
        <v>2056</v>
      </c>
      <c r="C59" s="2394" t="s">
        <v>2522</v>
      </c>
      <c r="D59" s="2371"/>
      <c r="E59" s="1985"/>
      <c r="F59" s="1985"/>
      <c r="G59" s="3672">
        <v>348663</v>
      </c>
      <c r="H59" s="3673"/>
      <c r="I59" s="3673"/>
      <c r="J59" s="3673"/>
      <c r="K59" s="3673"/>
      <c r="L59" s="3673"/>
      <c r="M59" s="3673"/>
      <c r="N59" s="3673"/>
      <c r="O59" s="3673"/>
      <c r="P59" s="3673"/>
      <c r="Q59" s="3673"/>
      <c r="R59" s="3674"/>
    </row>
    <row r="60" spans="1:18" ht="26.25" customHeight="1">
      <c r="A60" s="2394"/>
      <c r="B60" s="3639" t="s">
        <v>2058</v>
      </c>
      <c r="C60" s="3639"/>
      <c r="D60" s="3639"/>
      <c r="E60" s="1988"/>
      <c r="F60" s="1985"/>
      <c r="G60" s="2369"/>
      <c r="H60" s="1986"/>
      <c r="I60" s="2369"/>
      <c r="J60" s="2369"/>
      <c r="K60" s="2369"/>
      <c r="L60" s="2449"/>
      <c r="M60" s="2394"/>
      <c r="N60" s="2369"/>
      <c r="O60" s="2369"/>
      <c r="P60" s="2369"/>
      <c r="Q60" s="2369"/>
      <c r="R60" s="1986"/>
    </row>
    <row r="61" spans="1:18" ht="40.5" customHeight="1">
      <c r="A61" s="2394"/>
      <c r="B61" s="1984" t="s">
        <v>2037</v>
      </c>
      <c r="C61" s="2394" t="s">
        <v>2522</v>
      </c>
      <c r="D61" s="3748" t="s">
        <v>1930</v>
      </c>
      <c r="E61" s="1985"/>
      <c r="F61" s="1985"/>
      <c r="G61" s="3672">
        <v>284492</v>
      </c>
      <c r="H61" s="3673"/>
      <c r="I61" s="3673"/>
      <c r="J61" s="3673"/>
      <c r="K61" s="3673"/>
      <c r="L61" s="3673"/>
      <c r="M61" s="3673"/>
      <c r="N61" s="3673"/>
      <c r="O61" s="3673"/>
      <c r="P61" s="3673"/>
      <c r="Q61" s="3673"/>
      <c r="R61" s="3674"/>
    </row>
    <row r="62" spans="1:18" ht="40.5" customHeight="1">
      <c r="A62" s="2394"/>
      <c r="B62" s="1984" t="s">
        <v>2443</v>
      </c>
      <c r="C62" s="2394" t="s">
        <v>2522</v>
      </c>
      <c r="D62" s="3748"/>
      <c r="E62" s="1985"/>
      <c r="F62" s="1985"/>
      <c r="G62" s="3672">
        <v>284492</v>
      </c>
      <c r="H62" s="3673"/>
      <c r="I62" s="3673"/>
      <c r="J62" s="3673"/>
      <c r="K62" s="3673"/>
      <c r="L62" s="3673"/>
      <c r="M62" s="3673"/>
      <c r="N62" s="3673"/>
      <c r="O62" s="3673"/>
      <c r="P62" s="3673"/>
      <c r="Q62" s="3673"/>
      <c r="R62" s="3674"/>
    </row>
    <row r="63" spans="1:18" ht="40.5" customHeight="1">
      <c r="A63" s="2394"/>
      <c r="B63" s="1984" t="s">
        <v>2038</v>
      </c>
      <c r="C63" s="2394" t="s">
        <v>2522</v>
      </c>
      <c r="D63" s="3748"/>
      <c r="E63" s="1985"/>
      <c r="F63" s="1985"/>
      <c r="G63" s="3672">
        <v>316578</v>
      </c>
      <c r="H63" s="3673"/>
      <c r="I63" s="3673"/>
      <c r="J63" s="3673"/>
      <c r="K63" s="3673"/>
      <c r="L63" s="3673"/>
      <c r="M63" s="3673"/>
      <c r="N63" s="3673"/>
      <c r="O63" s="3673"/>
      <c r="P63" s="3673"/>
      <c r="Q63" s="3673"/>
      <c r="R63" s="3674"/>
    </row>
    <row r="64" spans="1:18" ht="40.5" customHeight="1">
      <c r="A64" s="2394"/>
      <c r="B64" s="3639" t="s">
        <v>2064</v>
      </c>
      <c r="C64" s="3639"/>
      <c r="D64" s="3639"/>
      <c r="E64" s="1983"/>
      <c r="F64" s="1985"/>
      <c r="G64" s="1983"/>
      <c r="H64" s="1983"/>
      <c r="I64" s="1983"/>
      <c r="J64" s="1983"/>
      <c r="K64" s="1983"/>
      <c r="L64" s="3637"/>
      <c r="M64" s="3637"/>
      <c r="N64" s="3637"/>
      <c r="O64" s="3637"/>
      <c r="P64" s="3637"/>
      <c r="Q64" s="3637"/>
      <c r="R64" s="3637"/>
    </row>
    <row r="65" spans="1:18" ht="40.5" customHeight="1">
      <c r="A65" s="2394"/>
      <c r="B65" s="1984" t="s">
        <v>2444</v>
      </c>
      <c r="C65" s="2394" t="s">
        <v>2522</v>
      </c>
      <c r="D65" s="3748" t="s">
        <v>1562</v>
      </c>
      <c r="E65" s="1985"/>
      <c r="F65" s="1985"/>
      <c r="G65" s="3672">
        <v>295187</v>
      </c>
      <c r="H65" s="3673"/>
      <c r="I65" s="3673"/>
      <c r="J65" s="3673"/>
      <c r="K65" s="3673"/>
      <c r="L65" s="3673"/>
      <c r="M65" s="3673"/>
      <c r="N65" s="3673"/>
      <c r="O65" s="3673"/>
      <c r="P65" s="3673"/>
      <c r="Q65" s="3673"/>
      <c r="R65" s="3674"/>
    </row>
    <row r="66" spans="1:18" ht="40.5" customHeight="1">
      <c r="A66" s="2398"/>
      <c r="B66" s="1984" t="s">
        <v>2445</v>
      </c>
      <c r="C66" s="2394" t="s">
        <v>2522</v>
      </c>
      <c r="D66" s="3748"/>
      <c r="E66" s="2369"/>
      <c r="F66" s="1985"/>
      <c r="G66" s="3672">
        <v>305882</v>
      </c>
      <c r="H66" s="3673"/>
      <c r="I66" s="3673"/>
      <c r="J66" s="3673"/>
      <c r="K66" s="3673"/>
      <c r="L66" s="3673"/>
      <c r="M66" s="3673"/>
      <c r="N66" s="3673"/>
      <c r="O66" s="3673"/>
      <c r="P66" s="3673"/>
      <c r="Q66" s="3673"/>
      <c r="R66" s="3674"/>
    </row>
    <row r="67" spans="1:18" ht="40.5" customHeight="1">
      <c r="A67" s="2398"/>
      <c r="B67" s="1984" t="s">
        <v>2062</v>
      </c>
      <c r="C67" s="2394" t="s">
        <v>2522</v>
      </c>
      <c r="D67" s="3748"/>
      <c r="E67" s="2369"/>
      <c r="F67" s="1985"/>
      <c r="G67" s="3672">
        <v>337968</v>
      </c>
      <c r="H67" s="3673"/>
      <c r="I67" s="3673"/>
      <c r="J67" s="3673"/>
      <c r="K67" s="3673"/>
      <c r="L67" s="3673"/>
      <c r="M67" s="3673"/>
      <c r="N67" s="3673"/>
      <c r="O67" s="3673"/>
      <c r="P67" s="3673"/>
      <c r="Q67" s="3673"/>
      <c r="R67" s="3674"/>
    </row>
    <row r="68" spans="1:18" ht="40.5" customHeight="1">
      <c r="A68" s="2398"/>
      <c r="B68" s="1984" t="s">
        <v>2063</v>
      </c>
      <c r="C68" s="2394" t="s">
        <v>2522</v>
      </c>
      <c r="D68" s="3748"/>
      <c r="E68" s="2369"/>
      <c r="F68" s="1985"/>
      <c r="G68" s="3672">
        <v>348663</v>
      </c>
      <c r="H68" s="3673"/>
      <c r="I68" s="3673"/>
      <c r="J68" s="3673"/>
      <c r="K68" s="3673"/>
      <c r="L68" s="3673"/>
      <c r="M68" s="3673"/>
      <c r="N68" s="3673"/>
      <c r="O68" s="3673"/>
      <c r="P68" s="3673"/>
      <c r="Q68" s="3673"/>
      <c r="R68" s="3674"/>
    </row>
    <row r="69" spans="1:18" ht="74.25" customHeight="1">
      <c r="A69" s="2398">
        <v>3</v>
      </c>
      <c r="B69" s="3764" t="s">
        <v>2513</v>
      </c>
      <c r="C69" s="3764"/>
      <c r="D69" s="3764"/>
      <c r="E69" s="3764"/>
      <c r="F69" s="3764"/>
      <c r="G69" s="3764"/>
      <c r="H69" s="3764"/>
      <c r="I69" s="3764"/>
      <c r="J69" s="3764"/>
      <c r="K69" s="3764"/>
      <c r="L69" s="3764"/>
      <c r="M69" s="3764"/>
      <c r="N69" s="3764"/>
      <c r="O69" s="3764"/>
      <c r="P69" s="3764"/>
      <c r="Q69" s="3764"/>
      <c r="R69" s="3764"/>
    </row>
    <row r="70" spans="1:18" ht="36.75" customHeight="1">
      <c r="A70" s="2398"/>
      <c r="B70" s="3744" t="s">
        <v>1726</v>
      </c>
      <c r="C70" s="3744"/>
      <c r="D70" s="3744"/>
      <c r="E70" s="3744"/>
      <c r="F70" s="3744"/>
      <c r="G70" s="3744"/>
      <c r="H70" s="3744"/>
      <c r="I70" s="3744"/>
      <c r="J70" s="3744"/>
      <c r="K70" s="3744"/>
      <c r="L70" s="3744"/>
      <c r="M70" s="3744"/>
      <c r="N70" s="3744"/>
      <c r="O70" s="3744"/>
      <c r="P70" s="3744"/>
      <c r="Q70" s="3744"/>
      <c r="R70" s="3744"/>
    </row>
    <row r="71" spans="1:18" ht="29.25" customHeight="1">
      <c r="A71" s="2398"/>
      <c r="B71" s="3744" t="s">
        <v>1611</v>
      </c>
      <c r="C71" s="3744"/>
      <c r="D71" s="3744"/>
      <c r="E71" s="2398"/>
      <c r="F71" s="3747" t="s">
        <v>1727</v>
      </c>
      <c r="G71" s="3747"/>
      <c r="H71" s="3747"/>
      <c r="I71" s="3747"/>
      <c r="J71" s="3747"/>
      <c r="K71" s="3747"/>
      <c r="L71" s="3747"/>
      <c r="M71" s="3747"/>
      <c r="N71" s="3747"/>
      <c r="O71" s="3747"/>
      <c r="P71" s="3747"/>
      <c r="Q71" s="2429"/>
      <c r="R71" s="2429"/>
    </row>
    <row r="72" spans="1:18" ht="37.5" customHeight="1">
      <c r="A72" s="2398"/>
      <c r="B72" s="2399" t="s">
        <v>1743</v>
      </c>
      <c r="C72" s="2398"/>
      <c r="D72" s="2398"/>
      <c r="E72" s="2398"/>
      <c r="F72" s="2398"/>
      <c r="G72" s="2398"/>
      <c r="H72" s="2398"/>
      <c r="I72" s="2398"/>
      <c r="J72" s="2398"/>
      <c r="K72" s="2398"/>
      <c r="L72" s="2400"/>
      <c r="M72" s="2398"/>
      <c r="N72" s="2398"/>
      <c r="O72" s="2398"/>
      <c r="P72" s="2398"/>
      <c r="Q72" s="2429"/>
      <c r="R72" s="2429"/>
    </row>
    <row r="73" spans="1:18" ht="37.5" customHeight="1">
      <c r="A73" s="2398"/>
      <c r="B73" s="2395" t="s">
        <v>2196</v>
      </c>
      <c r="C73" s="2394" t="s">
        <v>2522</v>
      </c>
      <c r="D73" s="3770" t="s">
        <v>1729</v>
      </c>
      <c r="E73" s="2369"/>
      <c r="F73" s="2369"/>
      <c r="G73" s="3755">
        <v>99510</v>
      </c>
      <c r="H73" s="3756"/>
      <c r="I73" s="3756"/>
      <c r="J73" s="3756"/>
      <c r="K73" s="3756"/>
      <c r="L73" s="3756"/>
      <c r="M73" s="3756"/>
      <c r="N73" s="3756"/>
      <c r="O73" s="3756"/>
      <c r="P73" s="3756"/>
      <c r="Q73" s="3756"/>
      <c r="R73" s="3757"/>
    </row>
    <row r="74" spans="1:18" ht="37.5" customHeight="1">
      <c r="A74" s="2398"/>
      <c r="B74" s="2395" t="s">
        <v>2436</v>
      </c>
      <c r="C74" s="2394" t="s">
        <v>2522</v>
      </c>
      <c r="D74" s="3771"/>
      <c r="E74" s="2369"/>
      <c r="F74" s="2369"/>
      <c r="G74" s="3755">
        <v>252520</v>
      </c>
      <c r="H74" s="3756"/>
      <c r="I74" s="3756"/>
      <c r="J74" s="3756"/>
      <c r="K74" s="3756"/>
      <c r="L74" s="3756">
        <v>252520</v>
      </c>
      <c r="M74" s="3756"/>
      <c r="N74" s="3756"/>
      <c r="O74" s="3756"/>
      <c r="P74" s="3756"/>
      <c r="Q74" s="3756"/>
      <c r="R74" s="3757"/>
    </row>
    <row r="75" spans="1:18" ht="37.5" customHeight="1">
      <c r="A75" s="2398"/>
      <c r="B75" s="2395" t="s">
        <v>2198</v>
      </c>
      <c r="C75" s="2394" t="s">
        <v>2522</v>
      </c>
      <c r="D75" s="3772"/>
      <c r="E75" s="2369"/>
      <c r="F75" s="2369"/>
      <c r="G75" s="3672">
        <v>101650</v>
      </c>
      <c r="H75" s="3673"/>
      <c r="I75" s="3673"/>
      <c r="J75" s="3673"/>
      <c r="K75" s="3673"/>
      <c r="L75" s="3673"/>
      <c r="M75" s="3673"/>
      <c r="N75" s="3673"/>
      <c r="O75" s="3673"/>
      <c r="P75" s="3673"/>
      <c r="Q75" s="3673"/>
      <c r="R75" s="3674"/>
    </row>
    <row r="76" spans="1:18" ht="37.5" customHeight="1">
      <c r="A76" s="2398"/>
      <c r="B76" s="2399" t="s">
        <v>1746</v>
      </c>
      <c r="C76" s="2394"/>
      <c r="D76" s="2394"/>
      <c r="E76" s="2369"/>
      <c r="F76" s="2369"/>
      <c r="G76" s="2369"/>
      <c r="H76" s="2399"/>
      <c r="I76" s="2369"/>
      <c r="J76" s="2369"/>
      <c r="K76" s="1987"/>
      <c r="L76" s="2449"/>
      <c r="M76" s="2406"/>
      <c r="N76" s="2369"/>
      <c r="O76" s="2369"/>
      <c r="P76" s="2399"/>
      <c r="Q76" s="2399"/>
      <c r="R76" s="2399"/>
    </row>
    <row r="77" spans="1:18" ht="37.5" customHeight="1">
      <c r="A77" s="2398"/>
      <c r="B77" s="2395" t="s">
        <v>2199</v>
      </c>
      <c r="C77" s="2394" t="s">
        <v>2522</v>
      </c>
      <c r="D77" s="3748" t="s">
        <v>1729</v>
      </c>
      <c r="E77" s="2369"/>
      <c r="F77" s="2369"/>
      <c r="G77" s="3672">
        <v>202230</v>
      </c>
      <c r="H77" s="3673"/>
      <c r="I77" s="3673"/>
      <c r="J77" s="3673"/>
      <c r="K77" s="3673"/>
      <c r="L77" s="3673"/>
      <c r="M77" s="3673"/>
      <c r="N77" s="3673"/>
      <c r="O77" s="3673"/>
      <c r="P77" s="3673"/>
      <c r="Q77" s="3673"/>
      <c r="R77" s="3674"/>
    </row>
    <row r="78" spans="1:18" ht="37.5" customHeight="1">
      <c r="A78" s="2398"/>
      <c r="B78" s="2395" t="s">
        <v>2200</v>
      </c>
      <c r="C78" s="2394" t="s">
        <v>2522</v>
      </c>
      <c r="D78" s="3748"/>
      <c r="E78" s="2369"/>
      <c r="F78" s="2369"/>
      <c r="G78" s="3672">
        <v>263220</v>
      </c>
      <c r="H78" s="3673"/>
      <c r="I78" s="3673"/>
      <c r="J78" s="3673"/>
      <c r="K78" s="3673"/>
      <c r="L78" s="3673"/>
      <c r="M78" s="3673"/>
      <c r="N78" s="3673"/>
      <c r="O78" s="3673"/>
      <c r="P78" s="3673"/>
      <c r="Q78" s="3673"/>
      <c r="R78" s="3674"/>
    </row>
    <row r="79" spans="1:18" ht="37.5" customHeight="1">
      <c r="A79" s="2398"/>
      <c r="B79" s="2395" t="s">
        <v>2435</v>
      </c>
      <c r="C79" s="2394" t="s">
        <v>2522</v>
      </c>
      <c r="D79" s="2371"/>
      <c r="E79" s="2369"/>
      <c r="F79" s="2369"/>
      <c r="G79" s="3672">
        <v>160500</v>
      </c>
      <c r="H79" s="3673"/>
      <c r="I79" s="3673"/>
      <c r="J79" s="3673"/>
      <c r="K79" s="3673"/>
      <c r="L79" s="3673"/>
      <c r="M79" s="3673"/>
      <c r="N79" s="3673"/>
      <c r="O79" s="3673"/>
      <c r="P79" s="3673"/>
      <c r="Q79" s="3673"/>
      <c r="R79" s="3674"/>
    </row>
    <row r="80" spans="1:18" ht="37.5" customHeight="1">
      <c r="A80" s="2398"/>
      <c r="B80" s="3744" t="s">
        <v>1749</v>
      </c>
      <c r="C80" s="3744"/>
      <c r="D80" s="2394"/>
      <c r="E80" s="2369"/>
      <c r="F80" s="2369"/>
      <c r="G80" s="2369"/>
      <c r="H80" s="2399"/>
      <c r="I80" s="2369"/>
      <c r="J80" s="2369"/>
      <c r="K80" s="1987"/>
      <c r="L80" s="2449"/>
      <c r="M80" s="2406"/>
      <c r="N80" s="2369"/>
      <c r="O80" s="2369"/>
      <c r="P80" s="2399"/>
      <c r="Q80" s="2399"/>
      <c r="R80" s="2399"/>
    </row>
    <row r="81" spans="1:18" ht="37.5" customHeight="1">
      <c r="A81" s="2398"/>
      <c r="B81" s="2395" t="s">
        <v>2202</v>
      </c>
      <c r="C81" s="2394" t="s">
        <v>2522</v>
      </c>
      <c r="D81" s="3748" t="s">
        <v>1729</v>
      </c>
      <c r="E81" s="2369"/>
      <c r="F81" s="2369"/>
      <c r="G81" s="3672">
        <v>242890</v>
      </c>
      <c r="H81" s="3673"/>
      <c r="I81" s="3673"/>
      <c r="J81" s="3673"/>
      <c r="K81" s="3673"/>
      <c r="L81" s="3673"/>
      <c r="M81" s="3673"/>
      <c r="N81" s="3673"/>
      <c r="O81" s="3673"/>
      <c r="P81" s="3673"/>
      <c r="Q81" s="3673"/>
      <c r="R81" s="3674"/>
    </row>
    <row r="82" spans="1:18" ht="37.5" customHeight="1">
      <c r="A82" s="2398"/>
      <c r="B82" s="2395" t="s">
        <v>2203</v>
      </c>
      <c r="C82" s="2394" t="s">
        <v>2522</v>
      </c>
      <c r="D82" s="3748"/>
      <c r="E82" s="2369"/>
      <c r="F82" s="2369"/>
      <c r="G82" s="3672">
        <v>273920</v>
      </c>
      <c r="H82" s="3673"/>
      <c r="I82" s="3673"/>
      <c r="J82" s="3673"/>
      <c r="K82" s="3673"/>
      <c r="L82" s="3673"/>
      <c r="M82" s="3673"/>
      <c r="N82" s="3673"/>
      <c r="O82" s="3673"/>
      <c r="P82" s="3673"/>
      <c r="Q82" s="3673"/>
      <c r="R82" s="3674"/>
    </row>
    <row r="83" spans="1:18" ht="37.5" customHeight="1">
      <c r="A83" s="2398"/>
      <c r="B83" s="2395" t="s">
        <v>2204</v>
      </c>
      <c r="C83" s="2394" t="s">
        <v>2522</v>
      </c>
      <c r="D83" s="3748"/>
      <c r="E83" s="2369"/>
      <c r="F83" s="2369"/>
      <c r="G83" s="3672">
        <v>374500</v>
      </c>
      <c r="H83" s="3673"/>
      <c r="I83" s="3673"/>
      <c r="J83" s="3673"/>
      <c r="K83" s="3673"/>
      <c r="L83" s="3673"/>
      <c r="M83" s="3673"/>
      <c r="N83" s="3673"/>
      <c r="O83" s="3673"/>
      <c r="P83" s="3673"/>
      <c r="Q83" s="3673"/>
      <c r="R83" s="3674"/>
    </row>
    <row r="84" spans="1:18" ht="37.5" customHeight="1">
      <c r="A84" s="2398"/>
      <c r="B84" s="2395" t="s">
        <v>2205</v>
      </c>
      <c r="C84" s="2394" t="s">
        <v>2522</v>
      </c>
      <c r="D84" s="3748" t="s">
        <v>1729</v>
      </c>
      <c r="E84" s="2369"/>
      <c r="F84" s="2369"/>
      <c r="G84" s="3672">
        <v>374500</v>
      </c>
      <c r="H84" s="3673"/>
      <c r="I84" s="3673"/>
      <c r="J84" s="3673"/>
      <c r="K84" s="3673"/>
      <c r="L84" s="3673"/>
      <c r="M84" s="3673"/>
      <c r="N84" s="3673"/>
      <c r="O84" s="3673"/>
      <c r="P84" s="3673"/>
      <c r="Q84" s="3673"/>
      <c r="R84" s="3674"/>
    </row>
    <row r="85" spans="1:18" ht="37.5" customHeight="1">
      <c r="A85" s="2398"/>
      <c r="B85" s="2395" t="s">
        <v>2206</v>
      </c>
      <c r="C85" s="2394" t="s">
        <v>2522</v>
      </c>
      <c r="D85" s="3748"/>
      <c r="E85" s="2369"/>
      <c r="F85" s="2369"/>
      <c r="G85" s="3672">
        <v>304950</v>
      </c>
      <c r="H85" s="3673"/>
      <c r="I85" s="3673"/>
      <c r="J85" s="3673"/>
      <c r="K85" s="3673"/>
      <c r="L85" s="3673"/>
      <c r="M85" s="3673"/>
      <c r="N85" s="3673"/>
      <c r="O85" s="3673"/>
      <c r="P85" s="3673"/>
      <c r="Q85" s="3673"/>
      <c r="R85" s="3674"/>
    </row>
    <row r="86" spans="1:18" ht="37.5" customHeight="1">
      <c r="A86" s="2398"/>
      <c r="B86" s="2395" t="s">
        <v>2207</v>
      </c>
      <c r="C86" s="2394" t="s">
        <v>2522</v>
      </c>
      <c r="D86" s="3748"/>
      <c r="E86" s="2369"/>
      <c r="F86" s="2369"/>
      <c r="G86" s="3672">
        <v>385200</v>
      </c>
      <c r="H86" s="3673"/>
      <c r="I86" s="3673"/>
      <c r="J86" s="3673"/>
      <c r="K86" s="3673"/>
      <c r="L86" s="3673"/>
      <c r="M86" s="3673"/>
      <c r="N86" s="3673"/>
      <c r="O86" s="3673"/>
      <c r="P86" s="3673"/>
      <c r="Q86" s="3673"/>
      <c r="R86" s="3674"/>
    </row>
    <row r="87" spans="1:18" ht="37.5" customHeight="1">
      <c r="A87" s="2398"/>
      <c r="B87" s="2395" t="s">
        <v>2208</v>
      </c>
      <c r="C87" s="2394" t="s">
        <v>2522</v>
      </c>
      <c r="D87" s="3748" t="s">
        <v>1729</v>
      </c>
      <c r="E87" s="2369"/>
      <c r="F87" s="2369"/>
      <c r="G87" s="3672">
        <v>315650</v>
      </c>
      <c r="H87" s="3673"/>
      <c r="I87" s="3673"/>
      <c r="J87" s="3673"/>
      <c r="K87" s="3673"/>
      <c r="L87" s="3673"/>
      <c r="M87" s="3673"/>
      <c r="N87" s="3673"/>
      <c r="O87" s="3673"/>
      <c r="P87" s="3673"/>
      <c r="Q87" s="3673"/>
      <c r="R87" s="3674"/>
    </row>
    <row r="88" spans="1:18" ht="37.5" customHeight="1">
      <c r="A88" s="2398"/>
      <c r="B88" s="2395" t="s">
        <v>2209</v>
      </c>
      <c r="C88" s="2394" t="s">
        <v>2522</v>
      </c>
      <c r="D88" s="3748"/>
      <c r="E88" s="2369"/>
      <c r="F88" s="2369"/>
      <c r="G88" s="3672">
        <v>294250</v>
      </c>
      <c r="H88" s="3673"/>
      <c r="I88" s="3673"/>
      <c r="J88" s="3673"/>
      <c r="K88" s="3673"/>
      <c r="L88" s="3673"/>
      <c r="M88" s="3673"/>
      <c r="N88" s="3673"/>
      <c r="O88" s="3673"/>
      <c r="P88" s="3673"/>
      <c r="Q88" s="3673"/>
      <c r="R88" s="3674"/>
    </row>
    <row r="89" spans="1:18" ht="37.5" customHeight="1">
      <c r="A89" s="2398"/>
      <c r="B89" s="2395" t="s">
        <v>2210</v>
      </c>
      <c r="C89" s="2394" t="s">
        <v>2522</v>
      </c>
      <c r="D89" s="3748"/>
      <c r="E89" s="2369"/>
      <c r="F89" s="2369"/>
      <c r="G89" s="3672">
        <v>620600</v>
      </c>
      <c r="H89" s="3673"/>
      <c r="I89" s="3673"/>
      <c r="J89" s="3673"/>
      <c r="K89" s="3673"/>
      <c r="L89" s="3673"/>
      <c r="M89" s="3673"/>
      <c r="N89" s="3673"/>
      <c r="O89" s="3673"/>
      <c r="P89" s="3673"/>
      <c r="Q89" s="3673"/>
      <c r="R89" s="3674"/>
    </row>
    <row r="90" spans="1:18" ht="37.5" customHeight="1">
      <c r="A90" s="2398"/>
      <c r="B90" s="2395" t="s">
        <v>2211</v>
      </c>
      <c r="C90" s="2394" t="s">
        <v>2522</v>
      </c>
      <c r="D90" s="3748"/>
      <c r="E90" s="2369"/>
      <c r="F90" s="2369"/>
      <c r="G90" s="3672">
        <v>952300</v>
      </c>
      <c r="H90" s="3673"/>
      <c r="I90" s="3673"/>
      <c r="J90" s="3673"/>
      <c r="K90" s="3673"/>
      <c r="L90" s="3673"/>
      <c r="M90" s="3673"/>
      <c r="N90" s="3673"/>
      <c r="O90" s="3673"/>
      <c r="P90" s="3673"/>
      <c r="Q90" s="3673"/>
      <c r="R90" s="3674"/>
    </row>
    <row r="91" spans="1:18" ht="37.5" customHeight="1">
      <c r="A91" s="2398"/>
      <c r="B91" s="2395" t="s">
        <v>2212</v>
      </c>
      <c r="C91" s="2394" t="s">
        <v>2522</v>
      </c>
      <c r="D91" s="3748"/>
      <c r="E91" s="2369"/>
      <c r="F91" s="2369"/>
      <c r="G91" s="3672">
        <v>349890</v>
      </c>
      <c r="H91" s="3673"/>
      <c r="I91" s="3673"/>
      <c r="J91" s="3673"/>
      <c r="K91" s="3673"/>
      <c r="L91" s="3673"/>
      <c r="M91" s="3673"/>
      <c r="N91" s="3673"/>
      <c r="O91" s="3673"/>
      <c r="P91" s="3673"/>
      <c r="Q91" s="3673"/>
      <c r="R91" s="3674"/>
    </row>
    <row r="92" spans="1:18" ht="37.5" customHeight="1">
      <c r="A92" s="2398"/>
      <c r="B92" s="3744" t="s">
        <v>1748</v>
      </c>
      <c r="C92" s="3744"/>
      <c r="D92" s="2394"/>
      <c r="E92" s="2369"/>
      <c r="F92" s="2369"/>
      <c r="G92" s="2369"/>
      <c r="H92" s="2399"/>
      <c r="I92" s="2369"/>
      <c r="J92" s="2369"/>
      <c r="K92" s="2406"/>
      <c r="L92" s="2449"/>
      <c r="M92" s="1987"/>
      <c r="N92" s="2369"/>
      <c r="O92" s="2369"/>
      <c r="P92" s="2399"/>
      <c r="Q92" s="2399"/>
      <c r="R92" s="2399"/>
    </row>
    <row r="93" spans="1:18" ht="37.5" customHeight="1">
      <c r="A93" s="2398"/>
      <c r="B93" s="2395" t="s">
        <v>2213</v>
      </c>
      <c r="C93" s="2394" t="s">
        <v>2522</v>
      </c>
      <c r="D93" s="3748" t="s">
        <v>1729</v>
      </c>
      <c r="E93" s="2369"/>
      <c r="F93" s="2369"/>
      <c r="G93" s="3672">
        <v>133750</v>
      </c>
      <c r="H93" s="3673"/>
      <c r="I93" s="3673"/>
      <c r="J93" s="3673"/>
      <c r="K93" s="3673"/>
      <c r="L93" s="3673"/>
      <c r="M93" s="3673"/>
      <c r="N93" s="3673"/>
      <c r="O93" s="3673"/>
      <c r="P93" s="3673"/>
      <c r="Q93" s="3673"/>
      <c r="R93" s="3674"/>
    </row>
    <row r="94" spans="1:18" ht="37.5" customHeight="1">
      <c r="A94" s="2398"/>
      <c r="B94" s="2395" t="s">
        <v>2214</v>
      </c>
      <c r="C94" s="2394" t="s">
        <v>2522</v>
      </c>
      <c r="D94" s="3748"/>
      <c r="E94" s="2369"/>
      <c r="F94" s="2369"/>
      <c r="G94" s="3672">
        <v>273920</v>
      </c>
      <c r="H94" s="3673"/>
      <c r="I94" s="3673"/>
      <c r="J94" s="3673"/>
      <c r="K94" s="3673"/>
      <c r="L94" s="3673"/>
      <c r="M94" s="3673"/>
      <c r="N94" s="3673"/>
      <c r="O94" s="3673"/>
      <c r="P94" s="3673"/>
      <c r="Q94" s="3673"/>
      <c r="R94" s="3674"/>
    </row>
    <row r="95" spans="1:18" ht="37.5" customHeight="1">
      <c r="A95" s="2398"/>
      <c r="B95" s="2395" t="s">
        <v>2197</v>
      </c>
      <c r="C95" s="2394" t="s">
        <v>2522</v>
      </c>
      <c r="D95" s="3748" t="s">
        <v>1729</v>
      </c>
      <c r="E95" s="2369"/>
      <c r="F95" s="2369"/>
      <c r="G95" s="3672">
        <v>199020</v>
      </c>
      <c r="H95" s="3673"/>
      <c r="I95" s="3673"/>
      <c r="J95" s="3673"/>
      <c r="K95" s="3673"/>
      <c r="L95" s="3673"/>
      <c r="M95" s="3673"/>
      <c r="N95" s="3673"/>
      <c r="O95" s="3673"/>
      <c r="P95" s="3673"/>
      <c r="Q95" s="3673"/>
      <c r="R95" s="3674"/>
    </row>
    <row r="96" spans="1:18" ht="37.5" customHeight="1">
      <c r="A96" s="2398"/>
      <c r="B96" s="2395" t="s">
        <v>2215</v>
      </c>
      <c r="C96" s="2394" t="s">
        <v>2522</v>
      </c>
      <c r="D96" s="3748"/>
      <c r="E96" s="2369"/>
      <c r="F96" s="2369"/>
      <c r="G96" s="3672">
        <v>99510</v>
      </c>
      <c r="H96" s="3673"/>
      <c r="I96" s="3673"/>
      <c r="J96" s="3673"/>
      <c r="K96" s="3673"/>
      <c r="L96" s="3673"/>
      <c r="M96" s="3673"/>
      <c r="N96" s="3673"/>
      <c r="O96" s="3673"/>
      <c r="P96" s="3673"/>
      <c r="Q96" s="3673"/>
      <c r="R96" s="3674"/>
    </row>
    <row r="97" spans="1:18" ht="37.5" customHeight="1">
      <c r="A97" s="2398"/>
      <c r="B97" s="2395" t="s">
        <v>2216</v>
      </c>
      <c r="C97" s="2394" t="s">
        <v>2522</v>
      </c>
      <c r="D97" s="3748"/>
      <c r="E97" s="2369"/>
      <c r="F97" s="2369"/>
      <c r="G97" s="3672">
        <v>194740</v>
      </c>
      <c r="H97" s="3673"/>
      <c r="I97" s="3673"/>
      <c r="J97" s="3673"/>
      <c r="K97" s="3673"/>
      <c r="L97" s="3673"/>
      <c r="M97" s="3673"/>
      <c r="N97" s="3673"/>
      <c r="O97" s="3673"/>
      <c r="P97" s="3673"/>
      <c r="Q97" s="3673"/>
      <c r="R97" s="3674"/>
    </row>
    <row r="98" spans="1:18" ht="37.5" customHeight="1">
      <c r="A98" s="2398"/>
      <c r="B98" s="3744" t="s">
        <v>1744</v>
      </c>
      <c r="C98" s="3744"/>
      <c r="D98" s="2394"/>
      <c r="E98" s="2369"/>
      <c r="F98" s="2369"/>
      <c r="G98" s="2369"/>
      <c r="H98" s="2399"/>
      <c r="I98" s="2369"/>
      <c r="J98" s="2369"/>
      <c r="K98" s="2406"/>
      <c r="L98" s="2449"/>
      <c r="M98" s="2406"/>
      <c r="N98" s="2369"/>
      <c r="O98" s="2369"/>
      <c r="P98" s="2399"/>
      <c r="Q98" s="2399"/>
      <c r="R98" s="2399"/>
    </row>
    <row r="99" spans="1:18" ht="37.5" customHeight="1">
      <c r="A99" s="2398"/>
      <c r="B99" s="2395" t="s">
        <v>2217</v>
      </c>
      <c r="C99" s="2394" t="s">
        <v>2522</v>
      </c>
      <c r="D99" s="3748" t="s">
        <v>1729</v>
      </c>
      <c r="E99" s="2369"/>
      <c r="F99" s="2369"/>
      <c r="G99" s="3672">
        <v>98440</v>
      </c>
      <c r="H99" s="3673"/>
      <c r="I99" s="3673"/>
      <c r="J99" s="3673"/>
      <c r="K99" s="3673"/>
      <c r="L99" s="3673"/>
      <c r="M99" s="3673"/>
      <c r="N99" s="3673"/>
      <c r="O99" s="3673"/>
      <c r="P99" s="3673"/>
      <c r="Q99" s="3673"/>
      <c r="R99" s="3674"/>
    </row>
    <row r="100" spans="1:18" ht="37.5" customHeight="1">
      <c r="A100" s="2398"/>
      <c r="B100" s="2395" t="s">
        <v>2218</v>
      </c>
      <c r="C100" s="2394" t="s">
        <v>2522</v>
      </c>
      <c r="D100" s="3748"/>
      <c r="E100" s="2369"/>
      <c r="F100" s="2369"/>
      <c r="G100" s="3672">
        <v>156220</v>
      </c>
      <c r="H100" s="3673"/>
      <c r="I100" s="3673"/>
      <c r="J100" s="3673"/>
      <c r="K100" s="3673"/>
      <c r="L100" s="3673"/>
      <c r="M100" s="3673"/>
      <c r="N100" s="3673"/>
      <c r="O100" s="3673"/>
      <c r="P100" s="3673"/>
      <c r="Q100" s="3673"/>
      <c r="R100" s="3674"/>
    </row>
    <row r="101" spans="1:18" ht="59.25" customHeight="1">
      <c r="A101" s="2398"/>
      <c r="B101" s="2395" t="s">
        <v>2219</v>
      </c>
      <c r="C101" s="2394" t="s">
        <v>2522</v>
      </c>
      <c r="D101" s="3748"/>
      <c r="E101" s="2369"/>
      <c r="F101" s="2369"/>
      <c r="G101" s="3672">
        <v>211860</v>
      </c>
      <c r="H101" s="3673"/>
      <c r="I101" s="3673"/>
      <c r="J101" s="3673"/>
      <c r="K101" s="3673"/>
      <c r="L101" s="3673"/>
      <c r="M101" s="3673"/>
      <c r="N101" s="3673"/>
      <c r="O101" s="3673"/>
      <c r="P101" s="3673"/>
      <c r="Q101" s="3673"/>
      <c r="R101" s="3674"/>
    </row>
    <row r="102" spans="1:18" ht="44.25" customHeight="1">
      <c r="A102" s="2398"/>
      <c r="B102" s="3744" t="s">
        <v>1745</v>
      </c>
      <c r="C102" s="3744"/>
      <c r="D102" s="3748"/>
      <c r="E102" s="2369"/>
      <c r="F102" s="2369"/>
      <c r="G102" s="2369"/>
      <c r="H102" s="2399"/>
      <c r="I102" s="2369"/>
      <c r="J102" s="2369"/>
      <c r="K102" s="2406"/>
      <c r="L102" s="2449"/>
      <c r="M102" s="2406"/>
      <c r="N102" s="2369"/>
      <c r="O102" s="2369"/>
      <c r="P102" s="2399"/>
      <c r="Q102" s="2399"/>
      <c r="R102" s="2399"/>
    </row>
    <row r="103" spans="1:18" ht="44.25" customHeight="1">
      <c r="A103" s="2398"/>
      <c r="B103" s="2395" t="s">
        <v>2220</v>
      </c>
      <c r="C103" s="2394" t="s">
        <v>2522</v>
      </c>
      <c r="D103" s="3748" t="s">
        <v>1729</v>
      </c>
      <c r="E103" s="2369"/>
      <c r="F103" s="2369"/>
      <c r="G103" s="3672">
        <v>123050</v>
      </c>
      <c r="H103" s="3673"/>
      <c r="I103" s="3673"/>
      <c r="J103" s="3673"/>
      <c r="K103" s="3673"/>
      <c r="L103" s="3673"/>
      <c r="M103" s="3673"/>
      <c r="N103" s="3673"/>
      <c r="O103" s="3673"/>
      <c r="P103" s="3673"/>
      <c r="Q103" s="3673"/>
      <c r="R103" s="3674"/>
    </row>
    <row r="104" spans="1:18" ht="44.25" customHeight="1">
      <c r="A104" s="2398"/>
      <c r="B104" s="2395" t="s">
        <v>2221</v>
      </c>
      <c r="C104" s="2394" t="s">
        <v>2522</v>
      </c>
      <c r="D104" s="3748"/>
      <c r="E104" s="2369"/>
      <c r="F104" s="2369"/>
      <c r="G104" s="3672">
        <v>112350</v>
      </c>
      <c r="H104" s="3673"/>
      <c r="I104" s="3673"/>
      <c r="J104" s="3673"/>
      <c r="K104" s="3673"/>
      <c r="L104" s="3673"/>
      <c r="M104" s="3673"/>
      <c r="N104" s="3673"/>
      <c r="O104" s="3673"/>
      <c r="P104" s="3673"/>
      <c r="Q104" s="3673"/>
      <c r="R104" s="3674"/>
    </row>
    <row r="105" spans="1:18" ht="44.25" customHeight="1">
      <c r="A105" s="2398"/>
      <c r="B105" s="2395" t="s">
        <v>2222</v>
      </c>
      <c r="C105" s="2394" t="s">
        <v>2522</v>
      </c>
      <c r="D105" s="3748"/>
      <c r="E105" s="2369"/>
      <c r="F105" s="2369"/>
      <c r="G105" s="3672">
        <v>141240</v>
      </c>
      <c r="H105" s="3673"/>
      <c r="I105" s="3673"/>
      <c r="J105" s="3673"/>
      <c r="K105" s="3673"/>
      <c r="L105" s="3673"/>
      <c r="M105" s="3673"/>
      <c r="N105" s="3673"/>
      <c r="O105" s="3673"/>
      <c r="P105" s="3673"/>
      <c r="Q105" s="3673"/>
      <c r="R105" s="3674"/>
    </row>
    <row r="106" spans="1:18" ht="44.25" customHeight="1">
      <c r="A106" s="2398"/>
      <c r="B106" s="2395" t="s">
        <v>2223</v>
      </c>
      <c r="C106" s="2394" t="s">
        <v>2522</v>
      </c>
      <c r="D106" s="3748"/>
      <c r="E106" s="2369"/>
      <c r="F106" s="2369"/>
      <c r="G106" s="3672">
        <v>109140</v>
      </c>
      <c r="H106" s="3673"/>
      <c r="I106" s="3673"/>
      <c r="J106" s="3673"/>
      <c r="K106" s="3673"/>
      <c r="L106" s="3673"/>
      <c r="M106" s="3673"/>
      <c r="N106" s="3673"/>
      <c r="O106" s="3673"/>
      <c r="P106" s="3673"/>
      <c r="Q106" s="3673"/>
      <c r="R106" s="3674"/>
    </row>
    <row r="107" spans="1:18" ht="44.25" customHeight="1">
      <c r="A107" s="2398"/>
      <c r="B107" s="3744" t="s">
        <v>1765</v>
      </c>
      <c r="C107" s="3744"/>
      <c r="D107" s="2394"/>
      <c r="E107" s="2369"/>
      <c r="F107" s="2369"/>
      <c r="G107" s="2369"/>
      <c r="H107" s="2399"/>
      <c r="I107" s="2369"/>
      <c r="J107" s="2369"/>
      <c r="K107" s="2406"/>
      <c r="L107" s="2449"/>
      <c r="M107" s="2406"/>
      <c r="N107" s="2369"/>
      <c r="O107" s="2369"/>
      <c r="P107" s="2399"/>
      <c r="Q107" s="2399"/>
      <c r="R107" s="2399"/>
    </row>
    <row r="108" spans="1:18" ht="44.25" customHeight="1">
      <c r="A108" s="2398"/>
      <c r="B108" s="2395" t="s">
        <v>2224</v>
      </c>
      <c r="C108" s="2394" t="s">
        <v>2522</v>
      </c>
      <c r="D108" s="3748" t="s">
        <v>1729</v>
      </c>
      <c r="E108" s="2369"/>
      <c r="F108" s="2369"/>
      <c r="G108" s="3672">
        <v>114490</v>
      </c>
      <c r="H108" s="3673"/>
      <c r="I108" s="3673"/>
      <c r="J108" s="3673"/>
      <c r="K108" s="3673"/>
      <c r="L108" s="3673"/>
      <c r="M108" s="3673"/>
      <c r="N108" s="3673"/>
      <c r="O108" s="3673"/>
      <c r="P108" s="3673"/>
      <c r="Q108" s="3673"/>
      <c r="R108" s="3674"/>
    </row>
    <row r="109" spans="1:18" ht="44.25" customHeight="1">
      <c r="A109" s="2398"/>
      <c r="B109" s="2395" t="s">
        <v>2225</v>
      </c>
      <c r="C109" s="2394" t="s">
        <v>2522</v>
      </c>
      <c r="D109" s="3748"/>
      <c r="E109" s="2369"/>
      <c r="F109" s="2369"/>
      <c r="G109" s="3672">
        <v>104860</v>
      </c>
      <c r="H109" s="3673"/>
      <c r="I109" s="3673"/>
      <c r="J109" s="3673"/>
      <c r="K109" s="3673"/>
      <c r="L109" s="3673"/>
      <c r="M109" s="3673"/>
      <c r="N109" s="3673"/>
      <c r="O109" s="3673"/>
      <c r="P109" s="3673"/>
      <c r="Q109" s="3673"/>
      <c r="R109" s="3674"/>
    </row>
    <row r="110" spans="1:18" ht="51" customHeight="1">
      <c r="A110" s="2398"/>
      <c r="B110" s="3744" t="s">
        <v>1761</v>
      </c>
      <c r="C110" s="3744"/>
      <c r="D110" s="3748"/>
      <c r="E110" s="2369"/>
      <c r="F110" s="2369"/>
      <c r="G110" s="2369"/>
      <c r="H110" s="2399"/>
      <c r="I110" s="2369"/>
      <c r="J110" s="2369"/>
      <c r="K110" s="2406"/>
      <c r="L110" s="2449"/>
      <c r="M110" s="2406"/>
      <c r="N110" s="2369"/>
      <c r="O110" s="2369"/>
      <c r="P110" s="2399"/>
      <c r="Q110" s="2399"/>
      <c r="R110" s="2399"/>
    </row>
    <row r="111" spans="1:18" ht="44.25" customHeight="1">
      <c r="A111" s="2398"/>
      <c r="B111" s="2395" t="s">
        <v>2226</v>
      </c>
      <c r="C111" s="2394" t="s">
        <v>2522</v>
      </c>
      <c r="D111" s="3748"/>
      <c r="E111" s="2369"/>
      <c r="F111" s="2369"/>
      <c r="G111" s="3672">
        <v>124120</v>
      </c>
      <c r="H111" s="3673"/>
      <c r="I111" s="3673"/>
      <c r="J111" s="3673"/>
      <c r="K111" s="3673"/>
      <c r="L111" s="3673"/>
      <c r="M111" s="3673"/>
      <c r="N111" s="3673"/>
      <c r="O111" s="3673"/>
      <c r="P111" s="3673"/>
      <c r="Q111" s="3673"/>
      <c r="R111" s="3674"/>
    </row>
    <row r="112" spans="1:18" ht="44.25" customHeight="1">
      <c r="A112" s="2398"/>
      <c r="B112" s="2395" t="s">
        <v>2227</v>
      </c>
      <c r="C112" s="2394" t="s">
        <v>2522</v>
      </c>
      <c r="D112" s="3748"/>
      <c r="E112" s="2369"/>
      <c r="F112" s="2369"/>
      <c r="G112" s="3672">
        <v>145520</v>
      </c>
      <c r="H112" s="3673"/>
      <c r="I112" s="3673"/>
      <c r="J112" s="3673"/>
      <c r="K112" s="3673"/>
      <c r="L112" s="3673"/>
      <c r="M112" s="3673"/>
      <c r="N112" s="3673"/>
      <c r="O112" s="3673"/>
      <c r="P112" s="3673"/>
      <c r="Q112" s="3673"/>
      <c r="R112" s="3674"/>
    </row>
    <row r="113" spans="1:18" ht="39" customHeight="1">
      <c r="A113" s="2398">
        <v>4</v>
      </c>
      <c r="B113" s="3764" t="s">
        <v>2996</v>
      </c>
      <c r="C113" s="3764"/>
      <c r="D113" s="3764"/>
      <c r="E113" s="3764"/>
      <c r="F113" s="3764"/>
      <c r="G113" s="3764"/>
      <c r="H113" s="3764"/>
      <c r="I113" s="3764"/>
      <c r="J113" s="3764"/>
      <c r="K113" s="3764"/>
      <c r="L113" s="3764"/>
      <c r="M113" s="3764"/>
      <c r="N113" s="3764"/>
      <c r="O113" s="3764"/>
      <c r="P113" s="3764"/>
      <c r="Q113" s="3764"/>
      <c r="R113" s="3764"/>
    </row>
    <row r="114" spans="1:18" ht="32.25" customHeight="1">
      <c r="A114" s="2398"/>
      <c r="B114" s="2429"/>
      <c r="C114" s="2398"/>
      <c r="D114" s="2429"/>
      <c r="E114" s="3747" t="s">
        <v>3140</v>
      </c>
      <c r="F114" s="3747"/>
      <c r="G114" s="3747"/>
      <c r="H114" s="3747"/>
      <c r="I114" s="3747"/>
      <c r="J114" s="3747"/>
      <c r="K114" s="3747"/>
      <c r="L114" s="3747"/>
      <c r="M114" s="3747"/>
      <c r="N114" s="3747"/>
      <c r="O114" s="3747"/>
      <c r="P114" s="3747"/>
      <c r="Q114" s="3747"/>
      <c r="R114" s="3747"/>
    </row>
    <row r="115" spans="1:18" ht="25.5" customHeight="1">
      <c r="A115" s="2398"/>
      <c r="B115" s="3639" t="s">
        <v>2111</v>
      </c>
      <c r="C115" s="3639"/>
      <c r="D115" s="3639"/>
      <c r="E115" s="3639"/>
      <c r="F115" s="2369"/>
      <c r="G115" s="2369"/>
      <c r="H115" s="2399"/>
      <c r="I115" s="2369"/>
      <c r="J115" s="2369"/>
      <c r="K115" s="1987"/>
      <c r="L115" s="1987"/>
      <c r="M115" s="2406"/>
      <c r="N115" s="2369"/>
      <c r="O115" s="2369"/>
      <c r="P115" s="2399"/>
      <c r="Q115" s="2399"/>
      <c r="R115" s="2399"/>
    </row>
    <row r="116" spans="1:18" ht="33" customHeight="1">
      <c r="A116" s="2398"/>
      <c r="B116" s="1990" t="s">
        <v>2114</v>
      </c>
      <c r="C116" s="2394" t="s">
        <v>121</v>
      </c>
      <c r="D116" s="3637" t="s">
        <v>2112</v>
      </c>
      <c r="E116" s="2456">
        <v>1620370</v>
      </c>
      <c r="F116" s="3755">
        <v>2193519</v>
      </c>
      <c r="G116" s="3756"/>
      <c r="H116" s="3756"/>
      <c r="I116" s="3756"/>
      <c r="J116" s="3756"/>
      <c r="K116" s="3756"/>
      <c r="L116" s="3756"/>
      <c r="M116" s="3756"/>
      <c r="N116" s="3756"/>
      <c r="O116" s="3756"/>
      <c r="P116" s="3756"/>
      <c r="Q116" s="3756"/>
      <c r="R116" s="3756"/>
    </row>
    <row r="117" spans="1:18" ht="33" customHeight="1">
      <c r="A117" s="2398"/>
      <c r="B117" s="1990" t="s">
        <v>2115</v>
      </c>
      <c r="C117" s="2394" t="s">
        <v>121</v>
      </c>
      <c r="D117" s="3637"/>
      <c r="E117" s="2456">
        <v>1562500</v>
      </c>
      <c r="F117" s="3755">
        <v>2133333</v>
      </c>
      <c r="G117" s="3756"/>
      <c r="H117" s="3756"/>
      <c r="I117" s="3756"/>
      <c r="J117" s="3756"/>
      <c r="K117" s="3756"/>
      <c r="L117" s="3756"/>
      <c r="M117" s="3756"/>
      <c r="N117" s="3756"/>
      <c r="O117" s="3756"/>
      <c r="P117" s="3756"/>
      <c r="Q117" s="3756"/>
      <c r="R117" s="3756"/>
    </row>
    <row r="118" spans="1:18" ht="33" customHeight="1">
      <c r="A118" s="2398"/>
      <c r="B118" s="1990" t="s">
        <v>2116</v>
      </c>
      <c r="C118" s="2394" t="s">
        <v>121</v>
      </c>
      <c r="D118" s="3701" t="s">
        <v>2113</v>
      </c>
      <c r="E118" s="2456">
        <v>1562500</v>
      </c>
      <c r="F118" s="3755">
        <v>2133333</v>
      </c>
      <c r="G118" s="3756"/>
      <c r="H118" s="3756"/>
      <c r="I118" s="3756"/>
      <c r="J118" s="3756"/>
      <c r="K118" s="3756"/>
      <c r="L118" s="3756"/>
      <c r="M118" s="3756"/>
      <c r="N118" s="3756"/>
      <c r="O118" s="3756"/>
      <c r="P118" s="3756"/>
      <c r="Q118" s="3756"/>
      <c r="R118" s="3756"/>
    </row>
    <row r="119" spans="1:18" ht="33" customHeight="1">
      <c r="A119" s="2398"/>
      <c r="B119" s="1990" t="s">
        <v>2117</v>
      </c>
      <c r="C119" s="2394" t="s">
        <v>121</v>
      </c>
      <c r="D119" s="3702"/>
      <c r="E119" s="2456">
        <v>1562500</v>
      </c>
      <c r="F119" s="3755">
        <v>2133333</v>
      </c>
      <c r="G119" s="3756"/>
      <c r="H119" s="3756"/>
      <c r="I119" s="3756"/>
      <c r="J119" s="3756"/>
      <c r="K119" s="3756"/>
      <c r="L119" s="3756"/>
      <c r="M119" s="3756"/>
      <c r="N119" s="3756"/>
      <c r="O119" s="3756"/>
      <c r="P119" s="3756"/>
      <c r="Q119" s="3756"/>
      <c r="R119" s="3756"/>
    </row>
    <row r="120" spans="1:18" ht="21.75" customHeight="1">
      <c r="A120" s="2398"/>
      <c r="B120" s="3637" t="s">
        <v>2118</v>
      </c>
      <c r="C120" s="3637"/>
      <c r="D120" s="3637"/>
      <c r="E120" s="3637"/>
      <c r="F120" s="2369"/>
      <c r="G120" s="2369"/>
      <c r="H120" s="2399"/>
      <c r="I120" s="2369"/>
      <c r="J120" s="2369"/>
      <c r="K120" s="1987"/>
      <c r="L120" s="1987"/>
      <c r="M120" s="2406"/>
      <c r="N120" s="2369"/>
      <c r="O120" s="2369"/>
      <c r="P120" s="2399"/>
      <c r="Q120" s="2399"/>
      <c r="R120" s="2399"/>
    </row>
    <row r="121" spans="1:18" ht="27" customHeight="1">
      <c r="A121" s="2398"/>
      <c r="B121" s="1990" t="s">
        <v>2114</v>
      </c>
      <c r="C121" s="2394" t="s">
        <v>121</v>
      </c>
      <c r="D121" s="3637" t="s">
        <v>2112</v>
      </c>
      <c r="E121" s="2456">
        <v>1851852</v>
      </c>
      <c r="F121" s="3755">
        <v>2537037</v>
      </c>
      <c r="G121" s="3756"/>
      <c r="H121" s="3756"/>
      <c r="I121" s="3756"/>
      <c r="J121" s="3756"/>
      <c r="K121" s="3756"/>
      <c r="L121" s="3756"/>
      <c r="M121" s="3756"/>
      <c r="N121" s="3756"/>
      <c r="O121" s="3756"/>
      <c r="P121" s="3756"/>
      <c r="Q121" s="3756"/>
      <c r="R121" s="3756"/>
    </row>
    <row r="122" spans="1:18" ht="27" customHeight="1">
      <c r="A122" s="2398"/>
      <c r="B122" s="1990" t="s">
        <v>2115</v>
      </c>
      <c r="C122" s="2394" t="s">
        <v>121</v>
      </c>
      <c r="D122" s="3637"/>
      <c r="E122" s="2456">
        <v>1736111</v>
      </c>
      <c r="F122" s="3755">
        <v>2404630</v>
      </c>
      <c r="G122" s="3756"/>
      <c r="H122" s="3756"/>
      <c r="I122" s="3756"/>
      <c r="J122" s="3756"/>
      <c r="K122" s="3756"/>
      <c r="L122" s="3756"/>
      <c r="M122" s="3756"/>
      <c r="N122" s="3756"/>
      <c r="O122" s="3756"/>
      <c r="P122" s="3756"/>
      <c r="Q122" s="3756"/>
      <c r="R122" s="3756"/>
    </row>
    <row r="123" spans="1:18" ht="27" customHeight="1">
      <c r="A123" s="2398"/>
      <c r="B123" s="1990" t="s">
        <v>2116</v>
      </c>
      <c r="C123" s="2394" t="s">
        <v>121</v>
      </c>
      <c r="D123" s="3637" t="s">
        <v>2113</v>
      </c>
      <c r="E123" s="2456">
        <v>1736111</v>
      </c>
      <c r="F123" s="3755">
        <v>2404630</v>
      </c>
      <c r="G123" s="3756"/>
      <c r="H123" s="3756"/>
      <c r="I123" s="3756"/>
      <c r="J123" s="3756"/>
      <c r="K123" s="3756"/>
      <c r="L123" s="3756"/>
      <c r="M123" s="3756"/>
      <c r="N123" s="3756"/>
      <c r="O123" s="3756"/>
      <c r="P123" s="3756"/>
      <c r="Q123" s="3756"/>
      <c r="R123" s="3756"/>
    </row>
    <row r="124" spans="1:18" ht="27" customHeight="1">
      <c r="A124" s="2398"/>
      <c r="B124" s="1990" t="s">
        <v>2117</v>
      </c>
      <c r="C124" s="2394" t="s">
        <v>121</v>
      </c>
      <c r="D124" s="3637"/>
      <c r="E124" s="2456">
        <v>1736111</v>
      </c>
      <c r="F124" s="3755">
        <v>2404630</v>
      </c>
      <c r="G124" s="3756"/>
      <c r="H124" s="3756"/>
      <c r="I124" s="3756"/>
      <c r="J124" s="3756"/>
      <c r="K124" s="3756"/>
      <c r="L124" s="3756"/>
      <c r="M124" s="3756"/>
      <c r="N124" s="3756"/>
      <c r="O124" s="3756"/>
      <c r="P124" s="3756"/>
      <c r="Q124" s="3756"/>
      <c r="R124" s="3756"/>
    </row>
    <row r="125" spans="1:18" ht="20.25" customHeight="1">
      <c r="A125" s="2398"/>
      <c r="B125" s="3637" t="s">
        <v>2119</v>
      </c>
      <c r="C125" s="3637"/>
      <c r="D125" s="3637"/>
      <c r="E125" s="3637"/>
      <c r="F125" s="2369"/>
      <c r="G125" s="2369"/>
      <c r="H125" s="2399"/>
      <c r="I125" s="2369"/>
      <c r="J125" s="2369"/>
      <c r="K125" s="1987"/>
      <c r="L125" s="1987"/>
      <c r="M125" s="2406"/>
      <c r="N125" s="2369"/>
      <c r="O125" s="2369"/>
      <c r="P125" s="2399"/>
      <c r="Q125" s="2399"/>
      <c r="R125" s="2399"/>
    </row>
    <row r="126" spans="1:18" ht="35.25" customHeight="1">
      <c r="A126" s="2398"/>
      <c r="B126" s="1990" t="s">
        <v>2115</v>
      </c>
      <c r="C126" s="2394" t="s">
        <v>121</v>
      </c>
      <c r="D126" s="3637" t="s">
        <v>2112</v>
      </c>
      <c r="E126" s="2456">
        <v>2662037</v>
      </c>
      <c r="F126" s="3755">
        <v>3480556</v>
      </c>
      <c r="G126" s="3756"/>
      <c r="H126" s="3756"/>
      <c r="I126" s="3756"/>
      <c r="J126" s="3756"/>
      <c r="K126" s="3756"/>
      <c r="L126" s="3756"/>
      <c r="M126" s="3756"/>
      <c r="N126" s="3756"/>
      <c r="O126" s="3756"/>
      <c r="P126" s="3756"/>
      <c r="Q126" s="3756"/>
      <c r="R126" s="3756"/>
    </row>
    <row r="127" spans="1:18" ht="35.25" customHeight="1">
      <c r="A127" s="2398"/>
      <c r="B127" s="1990" t="s">
        <v>2116</v>
      </c>
      <c r="C127" s="2394" t="s">
        <v>121</v>
      </c>
      <c r="D127" s="3637"/>
      <c r="E127" s="2456">
        <v>2893519</v>
      </c>
      <c r="F127" s="3755">
        <v>3749074</v>
      </c>
      <c r="G127" s="3756"/>
      <c r="H127" s="3756"/>
      <c r="I127" s="3756"/>
      <c r="J127" s="3756"/>
      <c r="K127" s="3756"/>
      <c r="L127" s="3756"/>
      <c r="M127" s="3756"/>
      <c r="N127" s="3756"/>
      <c r="O127" s="3756"/>
      <c r="P127" s="3756"/>
      <c r="Q127" s="3756"/>
      <c r="R127" s="3756"/>
    </row>
    <row r="128" spans="1:18" ht="35.25" customHeight="1">
      <c r="A128" s="2398"/>
      <c r="B128" s="1990" t="s">
        <v>2117</v>
      </c>
      <c r="C128" s="2394" t="s">
        <v>121</v>
      </c>
      <c r="D128" s="2398" t="s">
        <v>2113</v>
      </c>
      <c r="E128" s="2456">
        <v>2893519</v>
      </c>
      <c r="F128" s="3755">
        <v>3749074</v>
      </c>
      <c r="G128" s="3756"/>
      <c r="H128" s="3756"/>
      <c r="I128" s="3756"/>
      <c r="J128" s="3756"/>
      <c r="K128" s="3756"/>
      <c r="L128" s="3756"/>
      <c r="M128" s="3756"/>
      <c r="N128" s="3756"/>
      <c r="O128" s="3756"/>
      <c r="P128" s="3756"/>
      <c r="Q128" s="3756"/>
      <c r="R128" s="3756"/>
    </row>
    <row r="129" spans="1:18" ht="31.5" customHeight="1">
      <c r="A129" s="2398"/>
      <c r="B129" s="3637" t="s">
        <v>2120</v>
      </c>
      <c r="C129" s="3637"/>
      <c r="D129" s="3637"/>
      <c r="E129" s="3637"/>
      <c r="F129" s="2369"/>
      <c r="G129" s="2369"/>
      <c r="H129" s="2399"/>
      <c r="I129" s="2369"/>
      <c r="J129" s="2369"/>
      <c r="K129" s="1987"/>
      <c r="L129" s="1987"/>
      <c r="M129" s="2406"/>
      <c r="N129" s="2369"/>
      <c r="O129" s="2369"/>
      <c r="P129" s="2399"/>
      <c r="Q129" s="2399"/>
      <c r="R129" s="2399"/>
    </row>
    <row r="130" spans="1:18" ht="31.5" customHeight="1">
      <c r="A130" s="2398"/>
      <c r="B130" s="1990" t="s">
        <v>2121</v>
      </c>
      <c r="C130" s="2394" t="s">
        <v>121</v>
      </c>
      <c r="D130" s="3637" t="s">
        <v>2113</v>
      </c>
      <c r="E130" s="2456">
        <v>1736111</v>
      </c>
      <c r="F130" s="3755">
        <v>2402778</v>
      </c>
      <c r="G130" s="3756"/>
      <c r="H130" s="3756"/>
      <c r="I130" s="3756"/>
      <c r="J130" s="3756"/>
      <c r="K130" s="3756"/>
      <c r="L130" s="3756"/>
      <c r="M130" s="3756"/>
      <c r="N130" s="3756"/>
      <c r="O130" s="3756"/>
      <c r="P130" s="3756"/>
      <c r="Q130" s="3756"/>
      <c r="R130" s="3756"/>
    </row>
    <row r="131" spans="1:18" ht="31.5" customHeight="1">
      <c r="A131" s="2398"/>
      <c r="B131" s="1990" t="s">
        <v>2122</v>
      </c>
      <c r="C131" s="2394" t="s">
        <v>121</v>
      </c>
      <c r="D131" s="3637"/>
      <c r="E131" s="2456">
        <v>1793981</v>
      </c>
      <c r="F131" s="3755">
        <v>2458333</v>
      </c>
      <c r="G131" s="3756"/>
      <c r="H131" s="3756"/>
      <c r="I131" s="3756"/>
      <c r="J131" s="3756"/>
      <c r="K131" s="3756"/>
      <c r="L131" s="3756"/>
      <c r="M131" s="3756"/>
      <c r="N131" s="3756"/>
      <c r="O131" s="3756"/>
      <c r="P131" s="3756"/>
      <c r="Q131" s="3756"/>
      <c r="R131" s="3756"/>
    </row>
    <row r="132" spans="1:18" ht="51.75" customHeight="1">
      <c r="A132" s="2398"/>
      <c r="B132" s="3637" t="s">
        <v>2127</v>
      </c>
      <c r="C132" s="3637"/>
      <c r="D132" s="3637"/>
      <c r="E132" s="3637"/>
      <c r="F132" s="2369"/>
      <c r="G132" s="2369"/>
      <c r="H132" s="2399"/>
      <c r="I132" s="2369"/>
      <c r="J132" s="2369"/>
      <c r="K132" s="1987"/>
      <c r="L132" s="1987"/>
      <c r="M132" s="2406"/>
      <c r="N132" s="2369"/>
      <c r="O132" s="2369"/>
      <c r="P132" s="2399"/>
      <c r="Q132" s="2399"/>
      <c r="R132" s="2399"/>
    </row>
    <row r="133" spans="1:18" ht="24" customHeight="1">
      <c r="A133" s="2398"/>
      <c r="B133" s="1990" t="s">
        <v>2123</v>
      </c>
      <c r="C133" s="2394" t="s">
        <v>121</v>
      </c>
      <c r="D133" s="3637" t="s">
        <v>2113</v>
      </c>
      <c r="E133" s="2456">
        <v>2824074</v>
      </c>
      <c r="F133" s="3755">
        <v>3568519</v>
      </c>
      <c r="G133" s="3756"/>
      <c r="H133" s="3756"/>
      <c r="I133" s="3756"/>
      <c r="J133" s="3756"/>
      <c r="K133" s="3756"/>
      <c r="L133" s="3756"/>
      <c r="M133" s="3756"/>
      <c r="N133" s="3756"/>
      <c r="O133" s="3756"/>
      <c r="P133" s="3756"/>
      <c r="Q133" s="3756"/>
      <c r="R133" s="3756"/>
    </row>
    <row r="134" spans="1:18" ht="24" customHeight="1">
      <c r="A134" s="2398"/>
      <c r="B134" s="1990" t="s">
        <v>2124</v>
      </c>
      <c r="C134" s="2394" t="s">
        <v>121</v>
      </c>
      <c r="D134" s="3637"/>
      <c r="E134" s="2456">
        <v>2638889</v>
      </c>
      <c r="F134" s="3755">
        <v>3332407</v>
      </c>
      <c r="G134" s="3756"/>
      <c r="H134" s="3756"/>
      <c r="I134" s="3756"/>
      <c r="J134" s="3756"/>
      <c r="K134" s="3756"/>
      <c r="L134" s="3756"/>
      <c r="M134" s="3756"/>
      <c r="N134" s="3756"/>
      <c r="O134" s="3756"/>
      <c r="P134" s="3756"/>
      <c r="Q134" s="3756"/>
      <c r="R134" s="3756"/>
    </row>
    <row r="135" spans="1:18" ht="24" customHeight="1">
      <c r="A135" s="2398"/>
      <c r="B135" s="1990" t="s">
        <v>2840</v>
      </c>
      <c r="C135" s="2394" t="s">
        <v>121</v>
      </c>
      <c r="D135" s="3637"/>
      <c r="E135" s="2456">
        <v>3796296</v>
      </c>
      <c r="F135" s="3755">
        <v>4554630</v>
      </c>
      <c r="G135" s="3756"/>
      <c r="H135" s="3756"/>
      <c r="I135" s="3756"/>
      <c r="J135" s="3756"/>
      <c r="K135" s="3756"/>
      <c r="L135" s="3756"/>
      <c r="M135" s="3756"/>
      <c r="N135" s="3756"/>
      <c r="O135" s="3756"/>
      <c r="P135" s="3756"/>
      <c r="Q135" s="3756"/>
      <c r="R135" s="3756"/>
    </row>
    <row r="136" spans="1:18" ht="24" customHeight="1">
      <c r="A136" s="2398"/>
      <c r="B136" s="1990" t="s">
        <v>2269</v>
      </c>
      <c r="C136" s="2394" t="s">
        <v>121</v>
      </c>
      <c r="D136" s="3637"/>
      <c r="E136" s="2456">
        <v>3611111</v>
      </c>
      <c r="F136" s="3755">
        <v>4360185</v>
      </c>
      <c r="G136" s="3756"/>
      <c r="H136" s="3756"/>
      <c r="I136" s="3756"/>
      <c r="J136" s="3756"/>
      <c r="K136" s="3756"/>
      <c r="L136" s="3756"/>
      <c r="M136" s="3756"/>
      <c r="N136" s="3756"/>
      <c r="O136" s="3756"/>
      <c r="P136" s="3756"/>
      <c r="Q136" s="3756"/>
      <c r="R136" s="3756"/>
    </row>
    <row r="137" spans="1:18" ht="66.75" customHeight="1">
      <c r="A137" s="2398">
        <v>5</v>
      </c>
      <c r="B137" s="3764" t="s">
        <v>2526</v>
      </c>
      <c r="C137" s="3764"/>
      <c r="D137" s="3764"/>
      <c r="E137" s="3764"/>
      <c r="F137" s="3764"/>
      <c r="G137" s="3764"/>
      <c r="H137" s="3764"/>
      <c r="I137" s="3764"/>
      <c r="J137" s="3764"/>
      <c r="K137" s="3764"/>
      <c r="L137" s="3764"/>
      <c r="M137" s="3764"/>
      <c r="N137" s="3764"/>
      <c r="O137" s="3764"/>
      <c r="P137" s="3764"/>
      <c r="Q137" s="3764"/>
      <c r="R137" s="3764"/>
    </row>
    <row r="138" spans="1:18" ht="37.5" customHeight="1">
      <c r="A138" s="2398"/>
      <c r="B138" s="3744" t="s">
        <v>2178</v>
      </c>
      <c r="C138" s="3744"/>
      <c r="D138" s="3744"/>
      <c r="E138" s="3747" t="s">
        <v>2527</v>
      </c>
      <c r="F138" s="3747"/>
      <c r="G138" s="3747"/>
      <c r="H138" s="3747"/>
      <c r="I138" s="3747"/>
      <c r="J138" s="3747"/>
      <c r="K138" s="3747"/>
      <c r="L138" s="3747"/>
      <c r="M138" s="3747"/>
      <c r="N138" s="3747"/>
      <c r="O138" s="3747"/>
      <c r="P138" s="3747"/>
      <c r="Q138" s="3747"/>
      <c r="R138" s="3747"/>
    </row>
    <row r="139" spans="1:18" ht="120.75" customHeight="1">
      <c r="A139" s="2398"/>
      <c r="B139" s="2395" t="s">
        <v>2179</v>
      </c>
      <c r="C139" s="2394" t="s">
        <v>2522</v>
      </c>
      <c r="D139" s="3748" t="s">
        <v>1729</v>
      </c>
      <c r="E139" s="2423"/>
      <c r="F139" s="2455"/>
      <c r="G139" s="3755">
        <v>458182</v>
      </c>
      <c r="H139" s="3756"/>
      <c r="I139" s="3756"/>
      <c r="J139" s="3756"/>
      <c r="K139" s="3756"/>
      <c r="L139" s="3756"/>
      <c r="M139" s="3756"/>
      <c r="N139" s="3756"/>
      <c r="O139" s="3756"/>
      <c r="P139" s="3756"/>
      <c r="Q139" s="3756"/>
      <c r="R139" s="3757"/>
    </row>
    <row r="140" spans="1:18" ht="120.75" customHeight="1">
      <c r="A140" s="2398"/>
      <c r="B140" s="2395" t="s">
        <v>2180</v>
      </c>
      <c r="C140" s="2394" t="s">
        <v>2522</v>
      </c>
      <c r="D140" s="3748"/>
      <c r="E140" s="1987"/>
      <c r="F140" s="2369"/>
      <c r="G140" s="3755">
        <v>496000</v>
      </c>
      <c r="H140" s="3756"/>
      <c r="I140" s="3756"/>
      <c r="J140" s="3756"/>
      <c r="K140" s="3756"/>
      <c r="L140" s="3756"/>
      <c r="M140" s="3756"/>
      <c r="N140" s="3756"/>
      <c r="O140" s="3756"/>
      <c r="P140" s="3756"/>
      <c r="Q140" s="3756"/>
      <c r="R140" s="3757"/>
    </row>
    <row r="141" spans="1:18" ht="120.75" customHeight="1">
      <c r="A141" s="2398"/>
      <c r="B141" s="2395" t="s">
        <v>2181</v>
      </c>
      <c r="C141" s="2394" t="s">
        <v>2522</v>
      </c>
      <c r="D141" s="3748"/>
      <c r="E141" s="1987"/>
      <c r="F141" s="2369"/>
      <c r="G141" s="3755">
        <v>492000</v>
      </c>
      <c r="H141" s="3756"/>
      <c r="I141" s="3756"/>
      <c r="J141" s="3756"/>
      <c r="K141" s="3756"/>
      <c r="L141" s="3756"/>
      <c r="M141" s="3756"/>
      <c r="N141" s="3756"/>
      <c r="O141" s="3756"/>
      <c r="P141" s="3756"/>
      <c r="Q141" s="3756"/>
      <c r="R141" s="3757"/>
    </row>
    <row r="142" spans="1:18" ht="120.75" customHeight="1">
      <c r="A142" s="2398"/>
      <c r="B142" s="2395" t="s">
        <v>2182</v>
      </c>
      <c r="C142" s="2394" t="s">
        <v>2522</v>
      </c>
      <c r="D142" s="3748" t="s">
        <v>1729</v>
      </c>
      <c r="E142" s="1987"/>
      <c r="F142" s="2369"/>
      <c r="G142" s="3755">
        <v>528000</v>
      </c>
      <c r="H142" s="3756"/>
      <c r="I142" s="3756"/>
      <c r="J142" s="3756"/>
      <c r="K142" s="3756"/>
      <c r="L142" s="3756"/>
      <c r="M142" s="3756"/>
      <c r="N142" s="3756"/>
      <c r="O142" s="3756"/>
      <c r="P142" s="3756"/>
      <c r="Q142" s="3756"/>
      <c r="R142" s="3757"/>
    </row>
    <row r="143" spans="1:18" ht="120.75" customHeight="1">
      <c r="A143" s="2398"/>
      <c r="B143" s="2395" t="s">
        <v>2183</v>
      </c>
      <c r="C143" s="2394" t="s">
        <v>2522</v>
      </c>
      <c r="D143" s="3748"/>
      <c r="E143" s="1987"/>
      <c r="F143" s="2369"/>
      <c r="G143" s="3755">
        <v>584727</v>
      </c>
      <c r="H143" s="3756"/>
      <c r="I143" s="3756"/>
      <c r="J143" s="3756"/>
      <c r="K143" s="3756"/>
      <c r="L143" s="3756"/>
      <c r="M143" s="3756"/>
      <c r="N143" s="3756"/>
      <c r="O143" s="3756"/>
      <c r="P143" s="3756"/>
      <c r="Q143" s="3756"/>
      <c r="R143" s="3757"/>
    </row>
    <row r="144" spans="1:18" ht="120.75" customHeight="1">
      <c r="A144" s="2398"/>
      <c r="B144" s="2395" t="s">
        <v>2184</v>
      </c>
      <c r="C144" s="2394" t="s">
        <v>2522</v>
      </c>
      <c r="D144" s="2394" t="s">
        <v>1729</v>
      </c>
      <c r="E144" s="1987"/>
      <c r="F144" s="2369"/>
      <c r="G144" s="3755">
        <v>516000</v>
      </c>
      <c r="H144" s="3756"/>
      <c r="I144" s="3756"/>
      <c r="J144" s="3756"/>
      <c r="K144" s="3756"/>
      <c r="L144" s="3756"/>
      <c r="M144" s="3756"/>
      <c r="N144" s="3756"/>
      <c r="O144" s="3756"/>
      <c r="P144" s="3756"/>
      <c r="Q144" s="3756"/>
      <c r="R144" s="3757"/>
    </row>
    <row r="145" spans="1:18" ht="120.75" customHeight="1">
      <c r="A145" s="2398"/>
      <c r="B145" s="2395" t="s">
        <v>2185</v>
      </c>
      <c r="C145" s="2394" t="s">
        <v>2522</v>
      </c>
      <c r="D145" s="3748" t="s">
        <v>1729</v>
      </c>
      <c r="E145" s="1987"/>
      <c r="F145" s="2369"/>
      <c r="G145" s="3755">
        <v>516000</v>
      </c>
      <c r="H145" s="3756"/>
      <c r="I145" s="3756"/>
      <c r="J145" s="3756"/>
      <c r="K145" s="3756"/>
      <c r="L145" s="3756"/>
      <c r="M145" s="3756"/>
      <c r="N145" s="3756"/>
      <c r="O145" s="3756"/>
      <c r="P145" s="3756"/>
      <c r="Q145" s="3756"/>
      <c r="R145" s="3757"/>
    </row>
    <row r="146" spans="1:18" ht="120.75" customHeight="1">
      <c r="A146" s="2398"/>
      <c r="B146" s="2395" t="s">
        <v>2186</v>
      </c>
      <c r="C146" s="2394" t="s">
        <v>2522</v>
      </c>
      <c r="D146" s="3748"/>
      <c r="E146" s="1987"/>
      <c r="F146" s="2369"/>
      <c r="G146" s="3755">
        <v>516000</v>
      </c>
      <c r="H146" s="3756"/>
      <c r="I146" s="3756"/>
      <c r="J146" s="3756"/>
      <c r="K146" s="3756"/>
      <c r="L146" s="3756"/>
      <c r="M146" s="3756"/>
      <c r="N146" s="3756"/>
      <c r="O146" s="3756"/>
      <c r="P146" s="3756"/>
      <c r="Q146" s="3756"/>
      <c r="R146" s="3757"/>
    </row>
    <row r="147" spans="1:18" ht="120.75" customHeight="1">
      <c r="A147" s="2398"/>
      <c r="B147" s="2395" t="s">
        <v>2187</v>
      </c>
      <c r="C147" s="2394" t="s">
        <v>2522</v>
      </c>
      <c r="D147" s="3748" t="s">
        <v>1729</v>
      </c>
      <c r="E147" s="1987"/>
      <c r="F147" s="2369"/>
      <c r="G147" s="3755">
        <v>524727</v>
      </c>
      <c r="H147" s="3756"/>
      <c r="I147" s="3756"/>
      <c r="J147" s="3756"/>
      <c r="K147" s="3756"/>
      <c r="L147" s="3756"/>
      <c r="M147" s="3756"/>
      <c r="N147" s="3756"/>
      <c r="O147" s="3756"/>
      <c r="P147" s="3756"/>
      <c r="Q147" s="3756"/>
      <c r="R147" s="3757"/>
    </row>
    <row r="148" spans="1:18" ht="120.75" customHeight="1">
      <c r="A148" s="2398"/>
      <c r="B148" s="2395" t="s">
        <v>2188</v>
      </c>
      <c r="C148" s="2394" t="s">
        <v>2522</v>
      </c>
      <c r="D148" s="3748"/>
      <c r="E148" s="1987"/>
      <c r="F148" s="2369"/>
      <c r="G148" s="3755">
        <v>824727</v>
      </c>
      <c r="H148" s="3756"/>
      <c r="I148" s="3756"/>
      <c r="J148" s="3756"/>
      <c r="K148" s="3756"/>
      <c r="L148" s="3756"/>
      <c r="M148" s="3756"/>
      <c r="N148" s="3756"/>
      <c r="O148" s="3756"/>
      <c r="P148" s="3756"/>
      <c r="Q148" s="3756"/>
      <c r="R148" s="3757"/>
    </row>
    <row r="149" spans="1:18" ht="120.75" customHeight="1">
      <c r="A149" s="2398"/>
      <c r="B149" s="2395" t="s">
        <v>2529</v>
      </c>
      <c r="C149" s="2394" t="s">
        <v>2522</v>
      </c>
      <c r="D149" s="3748" t="s">
        <v>1729</v>
      </c>
      <c r="E149" s="1987"/>
      <c r="F149" s="2369"/>
      <c r="G149" s="3755">
        <v>824727</v>
      </c>
      <c r="H149" s="3756"/>
      <c r="I149" s="3756"/>
      <c r="J149" s="3756"/>
      <c r="K149" s="3756"/>
      <c r="L149" s="3756"/>
      <c r="M149" s="3756"/>
      <c r="N149" s="3756"/>
      <c r="O149" s="3756"/>
      <c r="P149" s="3756"/>
      <c r="Q149" s="3756"/>
      <c r="R149" s="3757"/>
    </row>
    <row r="150" spans="1:18" ht="120.75" customHeight="1">
      <c r="A150" s="2398"/>
      <c r="B150" s="2395" t="s">
        <v>2190</v>
      </c>
      <c r="C150" s="2394" t="s">
        <v>2522</v>
      </c>
      <c r="D150" s="3748"/>
      <c r="E150" s="1987"/>
      <c r="F150" s="2369"/>
      <c r="G150" s="3755">
        <v>584727</v>
      </c>
      <c r="H150" s="3756"/>
      <c r="I150" s="3756"/>
      <c r="J150" s="3756"/>
      <c r="K150" s="3756"/>
      <c r="L150" s="3756"/>
      <c r="M150" s="3756"/>
      <c r="N150" s="3756"/>
      <c r="O150" s="3756"/>
      <c r="P150" s="3756"/>
      <c r="Q150" s="3756"/>
      <c r="R150" s="3757"/>
    </row>
    <row r="151" spans="1:18" ht="120.75" customHeight="1">
      <c r="A151" s="2398"/>
      <c r="B151" s="3744" t="s">
        <v>2177</v>
      </c>
      <c r="C151" s="3744"/>
      <c r="D151" s="3744"/>
      <c r="E151" s="1987"/>
      <c r="F151" s="2369"/>
      <c r="G151" s="2369"/>
      <c r="H151" s="2399"/>
      <c r="I151" s="2369"/>
      <c r="J151" s="2369"/>
      <c r="K151" s="1987"/>
      <c r="L151" s="1987"/>
      <c r="M151" s="2406"/>
      <c r="N151" s="2369"/>
      <c r="O151" s="2369"/>
      <c r="P151" s="2399"/>
      <c r="Q151" s="2399"/>
      <c r="R151" s="2399"/>
    </row>
    <row r="152" spans="1:18" ht="120.75" customHeight="1">
      <c r="A152" s="2398"/>
      <c r="B152" s="2395" t="s">
        <v>2191</v>
      </c>
      <c r="C152" s="2394" t="s">
        <v>2522</v>
      </c>
      <c r="D152" s="3748" t="s">
        <v>1729</v>
      </c>
      <c r="E152" s="1987"/>
      <c r="F152" s="2369"/>
      <c r="G152" s="3755">
        <v>300200</v>
      </c>
      <c r="H152" s="3756"/>
      <c r="I152" s="3756"/>
      <c r="J152" s="3756"/>
      <c r="K152" s="3756"/>
      <c r="L152" s="3756"/>
      <c r="M152" s="3756"/>
      <c r="N152" s="3756"/>
      <c r="O152" s="3756"/>
      <c r="P152" s="3756"/>
      <c r="Q152" s="3756"/>
      <c r="R152" s="3757"/>
    </row>
    <row r="153" spans="1:18" ht="120.75" customHeight="1">
      <c r="A153" s="2398"/>
      <c r="B153" s="2395" t="s">
        <v>2192</v>
      </c>
      <c r="C153" s="2394" t="s">
        <v>2522</v>
      </c>
      <c r="D153" s="3748"/>
      <c r="E153" s="1987"/>
      <c r="F153" s="2369"/>
      <c r="G153" s="3755">
        <v>281200</v>
      </c>
      <c r="H153" s="3756"/>
      <c r="I153" s="3756"/>
      <c r="J153" s="3756"/>
      <c r="K153" s="3756"/>
      <c r="L153" s="3756"/>
      <c r="M153" s="3756"/>
      <c r="N153" s="3756"/>
      <c r="O153" s="3756"/>
      <c r="P153" s="3756"/>
      <c r="Q153" s="3756"/>
      <c r="R153" s="3757"/>
    </row>
    <row r="154" spans="1:18" ht="120.75" customHeight="1">
      <c r="A154" s="2398"/>
      <c r="B154" s="2395" t="s">
        <v>2193</v>
      </c>
      <c r="C154" s="2394" t="s">
        <v>2522</v>
      </c>
      <c r="D154" s="3748" t="s">
        <v>1729</v>
      </c>
      <c r="E154" s="1987"/>
      <c r="F154" s="2369"/>
      <c r="G154" s="3755">
        <v>372000</v>
      </c>
      <c r="H154" s="3756"/>
      <c r="I154" s="3756"/>
      <c r="J154" s="3756"/>
      <c r="K154" s="3756"/>
      <c r="L154" s="3756"/>
      <c r="M154" s="3756"/>
      <c r="N154" s="3756"/>
      <c r="O154" s="3756"/>
      <c r="P154" s="3756"/>
      <c r="Q154" s="3756"/>
      <c r="R154" s="3757"/>
    </row>
    <row r="155" spans="1:18" ht="120.75" customHeight="1">
      <c r="A155" s="2398"/>
      <c r="B155" s="2395" t="s">
        <v>2194</v>
      </c>
      <c r="C155" s="2394" t="s">
        <v>2522</v>
      </c>
      <c r="D155" s="3748"/>
      <c r="E155" s="1987"/>
      <c r="F155" s="2369"/>
      <c r="G155" s="3755">
        <v>281200</v>
      </c>
      <c r="H155" s="3756"/>
      <c r="I155" s="3756"/>
      <c r="J155" s="3756"/>
      <c r="K155" s="3756"/>
      <c r="L155" s="3756"/>
      <c r="M155" s="3756"/>
      <c r="N155" s="3756"/>
      <c r="O155" s="3756"/>
      <c r="P155" s="3756"/>
      <c r="Q155" s="3756"/>
      <c r="R155" s="3757"/>
    </row>
    <row r="156" spans="1:18" ht="120.75" customHeight="1">
      <c r="A156" s="2398"/>
      <c r="B156" s="2395" t="s">
        <v>2195</v>
      </c>
      <c r="C156" s="2394" t="s">
        <v>2522</v>
      </c>
      <c r="D156" s="2339"/>
      <c r="E156" s="1987"/>
      <c r="F156" s="2369"/>
      <c r="G156" s="3755">
        <v>384300</v>
      </c>
      <c r="H156" s="3756"/>
      <c r="I156" s="3756"/>
      <c r="J156" s="3756"/>
      <c r="K156" s="3756"/>
      <c r="L156" s="3756"/>
      <c r="M156" s="3756"/>
      <c r="N156" s="3756"/>
      <c r="O156" s="3756"/>
      <c r="P156" s="3756"/>
      <c r="Q156" s="3756"/>
      <c r="R156" s="3757"/>
    </row>
    <row r="157" spans="1:18" ht="29.25" hidden="1" customHeight="1">
      <c r="A157" s="2398" t="s">
        <v>1835</v>
      </c>
      <c r="B157" s="2399" t="s">
        <v>1834</v>
      </c>
      <c r="C157" s="2394"/>
      <c r="D157" s="2394"/>
      <c r="E157" s="2369"/>
      <c r="F157" s="2369"/>
      <c r="G157" s="2369"/>
      <c r="H157" s="2399"/>
      <c r="I157" s="2369"/>
      <c r="J157" s="2369"/>
      <c r="K157" s="2369"/>
      <c r="L157" s="2449"/>
      <c r="M157" s="1987"/>
      <c r="N157" s="2369"/>
      <c r="O157" s="2369"/>
      <c r="P157" s="2399"/>
      <c r="Q157" s="2399"/>
      <c r="R157" s="2399"/>
    </row>
    <row r="158" spans="1:18" ht="57" hidden="1" customHeight="1">
      <c r="A158" s="2398">
        <v>1</v>
      </c>
      <c r="B158" s="3744" t="s">
        <v>2261</v>
      </c>
      <c r="C158" s="3744"/>
      <c r="D158" s="3744"/>
      <c r="E158" s="3744"/>
      <c r="F158" s="3744"/>
      <c r="G158" s="3744"/>
      <c r="H158" s="3744"/>
      <c r="I158" s="3744"/>
      <c r="J158" s="3744"/>
      <c r="K158" s="3744"/>
      <c r="L158" s="3744"/>
      <c r="M158" s="3744"/>
      <c r="N158" s="3744"/>
      <c r="O158" s="3744"/>
      <c r="P158" s="3744"/>
      <c r="Q158" s="3744"/>
      <c r="R158" s="3744"/>
    </row>
    <row r="159" spans="1:18" ht="39.75" hidden="1" customHeight="1">
      <c r="A159" s="2398"/>
      <c r="B159" s="3744" t="s">
        <v>1527</v>
      </c>
      <c r="C159" s="3744"/>
      <c r="D159" s="3744"/>
      <c r="E159" s="3758" t="s">
        <v>1841</v>
      </c>
      <c r="F159" s="3758"/>
      <c r="G159" s="3758"/>
      <c r="H159" s="3758"/>
      <c r="I159" s="3758"/>
      <c r="J159" s="3758"/>
      <c r="K159" s="3758"/>
      <c r="L159" s="3758"/>
      <c r="M159" s="3758"/>
      <c r="N159" s="3758"/>
      <c r="O159" s="3758"/>
      <c r="P159" s="3758"/>
      <c r="Q159" s="3758"/>
      <c r="R159" s="3758"/>
    </row>
    <row r="160" spans="1:18" ht="46.5" hidden="1" customHeight="1">
      <c r="A160" s="2394"/>
      <c r="B160" s="2395" t="s">
        <v>1528</v>
      </c>
      <c r="C160" s="2394" t="s">
        <v>32</v>
      </c>
      <c r="D160" s="3748" t="s">
        <v>1529</v>
      </c>
      <c r="E160" s="2452">
        <v>22091</v>
      </c>
      <c r="F160" s="2452"/>
      <c r="G160" s="2452"/>
      <c r="H160" s="2452"/>
      <c r="I160" s="2452"/>
      <c r="J160" s="2452"/>
      <c r="K160" s="2452"/>
      <c r="L160" s="2452" t="s">
        <v>11</v>
      </c>
      <c r="M160" s="2452"/>
      <c r="N160" s="2452"/>
      <c r="O160" s="2452"/>
      <c r="P160" s="2452"/>
      <c r="Q160" s="2452"/>
      <c r="R160" s="2452"/>
    </row>
    <row r="161" spans="1:18" ht="46.5" hidden="1" customHeight="1">
      <c r="A161" s="2394"/>
      <c r="B161" s="2395" t="s">
        <v>2370</v>
      </c>
      <c r="C161" s="2394" t="s">
        <v>32</v>
      </c>
      <c r="D161" s="3748"/>
      <c r="E161" s="2452">
        <v>21909</v>
      </c>
      <c r="F161" s="2452"/>
      <c r="G161" s="2452"/>
      <c r="H161" s="2452"/>
      <c r="I161" s="2452"/>
      <c r="J161" s="2452"/>
      <c r="K161" s="2452"/>
      <c r="L161" s="2452" t="s">
        <v>11</v>
      </c>
      <c r="M161" s="2452"/>
      <c r="N161" s="2452"/>
      <c r="O161" s="2452"/>
      <c r="P161" s="2452"/>
      <c r="Q161" s="2452"/>
      <c r="R161" s="2452"/>
    </row>
    <row r="162" spans="1:18" ht="46.5" hidden="1" customHeight="1">
      <c r="A162" s="2394"/>
      <c r="B162" s="2395" t="s">
        <v>1531</v>
      </c>
      <c r="C162" s="2394" t="s">
        <v>32</v>
      </c>
      <c r="D162" s="3748"/>
      <c r="E162" s="2452">
        <v>22091</v>
      </c>
      <c r="F162" s="2452"/>
      <c r="G162" s="2452"/>
      <c r="H162" s="2452"/>
      <c r="I162" s="2452"/>
      <c r="J162" s="2452"/>
      <c r="K162" s="2452"/>
      <c r="L162" s="2452" t="s">
        <v>11</v>
      </c>
      <c r="M162" s="2452"/>
      <c r="N162" s="2452"/>
      <c r="O162" s="2452"/>
      <c r="P162" s="2452"/>
      <c r="Q162" s="2452"/>
      <c r="R162" s="2452"/>
    </row>
    <row r="163" spans="1:18" ht="31.5" hidden="1" customHeight="1">
      <c r="A163" s="2398"/>
      <c r="B163" s="3744" t="s">
        <v>1633</v>
      </c>
      <c r="C163" s="3744"/>
      <c r="D163" s="2371"/>
      <c r="E163" s="2452"/>
      <c r="F163" s="2452"/>
      <c r="G163" s="2452"/>
      <c r="H163" s="2452"/>
      <c r="I163" s="2452"/>
      <c r="J163" s="2452"/>
      <c r="K163" s="2452"/>
      <c r="L163" s="2452" t="s">
        <v>11</v>
      </c>
      <c r="M163" s="2452"/>
      <c r="N163" s="2452"/>
      <c r="O163" s="2452"/>
      <c r="P163" s="2452"/>
      <c r="Q163" s="2452"/>
      <c r="R163" s="2452"/>
    </row>
    <row r="164" spans="1:18" ht="60.75" hidden="1" customHeight="1">
      <c r="A164" s="2394"/>
      <c r="B164" s="2395" t="s">
        <v>1806</v>
      </c>
      <c r="C164" s="2394" t="s">
        <v>32</v>
      </c>
      <c r="D164" s="3748" t="s">
        <v>1529</v>
      </c>
      <c r="E164" s="2452">
        <v>22727</v>
      </c>
      <c r="F164" s="2452"/>
      <c r="G164" s="2452"/>
      <c r="H164" s="2452"/>
      <c r="I164" s="2452"/>
      <c r="J164" s="2452"/>
      <c r="K164" s="2452"/>
      <c r="L164" s="2452" t="s">
        <v>11</v>
      </c>
      <c r="M164" s="2452"/>
      <c r="N164" s="2452"/>
      <c r="O164" s="2452"/>
      <c r="P164" s="2452"/>
      <c r="Q164" s="2452"/>
      <c r="R164" s="2452"/>
    </row>
    <row r="165" spans="1:18" ht="60.75" hidden="1" customHeight="1">
      <c r="A165" s="2394"/>
      <c r="B165" s="2395" t="s">
        <v>1807</v>
      </c>
      <c r="C165" s="2394" t="s">
        <v>32</v>
      </c>
      <c r="D165" s="3748"/>
      <c r="E165" s="2452">
        <v>24636</v>
      </c>
      <c r="F165" s="2452"/>
      <c r="G165" s="2452"/>
      <c r="H165" s="2452"/>
      <c r="I165" s="2452"/>
      <c r="J165" s="2452"/>
      <c r="K165" s="2452"/>
      <c r="L165" s="2452" t="s">
        <v>11</v>
      </c>
      <c r="M165" s="2452"/>
      <c r="N165" s="2452"/>
      <c r="O165" s="2452"/>
      <c r="P165" s="2452"/>
      <c r="Q165" s="2452"/>
      <c r="R165" s="2452"/>
    </row>
    <row r="166" spans="1:18" ht="60.75" hidden="1" customHeight="1">
      <c r="A166" s="2394"/>
      <c r="B166" s="2395" t="s">
        <v>1808</v>
      </c>
      <c r="C166" s="2394" t="s">
        <v>32</v>
      </c>
      <c r="D166" s="3748"/>
      <c r="E166" s="2452">
        <v>25091</v>
      </c>
      <c r="F166" s="2452"/>
      <c r="G166" s="2452"/>
      <c r="H166" s="2452"/>
      <c r="I166" s="2452"/>
      <c r="J166" s="2452"/>
      <c r="K166" s="2452"/>
      <c r="L166" s="2452" t="s">
        <v>11</v>
      </c>
      <c r="M166" s="2452"/>
      <c r="N166" s="2452"/>
      <c r="O166" s="2452"/>
      <c r="P166" s="2452"/>
      <c r="Q166" s="2452"/>
      <c r="R166" s="2452"/>
    </row>
    <row r="167" spans="1:18" ht="60.75" hidden="1" customHeight="1">
      <c r="A167" s="2394"/>
      <c r="B167" s="2395" t="s">
        <v>2371</v>
      </c>
      <c r="C167" s="2394" t="s">
        <v>32</v>
      </c>
      <c r="D167" s="2371"/>
      <c r="E167" s="2452">
        <v>25091</v>
      </c>
      <c r="F167" s="2452"/>
      <c r="G167" s="2452"/>
      <c r="H167" s="2452"/>
      <c r="I167" s="2452"/>
      <c r="J167" s="2452"/>
      <c r="K167" s="2452"/>
      <c r="L167" s="2452" t="s">
        <v>11</v>
      </c>
      <c r="M167" s="2452"/>
      <c r="N167" s="2452"/>
      <c r="O167" s="2452"/>
      <c r="P167" s="2452"/>
      <c r="Q167" s="2452"/>
      <c r="R167" s="2452"/>
    </row>
    <row r="168" spans="1:18" ht="31.5" hidden="1" customHeight="1">
      <c r="A168" s="2398"/>
      <c r="B168" s="3744" t="s">
        <v>1537</v>
      </c>
      <c r="C168" s="3744"/>
      <c r="D168" s="3744"/>
      <c r="E168" s="2452"/>
      <c r="F168" s="2452"/>
      <c r="G168" s="2452"/>
      <c r="H168" s="2452"/>
      <c r="I168" s="2452"/>
      <c r="J168" s="2452"/>
      <c r="K168" s="2452"/>
      <c r="L168" s="2452" t="s">
        <v>11</v>
      </c>
      <c r="M168" s="2452"/>
      <c r="N168" s="2452"/>
      <c r="O168" s="2452"/>
      <c r="P168" s="2452"/>
      <c r="Q168" s="2452"/>
      <c r="R168" s="2452"/>
    </row>
    <row r="169" spans="1:18" ht="33" hidden="1">
      <c r="A169" s="2394"/>
      <c r="B169" s="2395" t="s">
        <v>1810</v>
      </c>
      <c r="C169" s="2394" t="s">
        <v>32</v>
      </c>
      <c r="D169" s="2394" t="s">
        <v>1539</v>
      </c>
      <c r="E169" s="2452">
        <v>24818</v>
      </c>
      <c r="F169" s="2452"/>
      <c r="G169" s="2452"/>
      <c r="H169" s="2452"/>
      <c r="I169" s="2452"/>
      <c r="J169" s="2452"/>
      <c r="K169" s="2452"/>
      <c r="L169" s="2452" t="s">
        <v>11</v>
      </c>
      <c r="M169" s="2452"/>
      <c r="N169" s="2452"/>
      <c r="O169" s="2452"/>
      <c r="P169" s="2452"/>
      <c r="Q169" s="2452"/>
      <c r="R169" s="2452"/>
    </row>
    <row r="170" spans="1:18" ht="31.5" hidden="1" customHeight="1">
      <c r="A170" s="2398"/>
      <c r="B170" s="3744" t="s">
        <v>1540</v>
      </c>
      <c r="C170" s="3744"/>
      <c r="D170" s="3744"/>
      <c r="E170" s="2452"/>
      <c r="F170" s="2452"/>
      <c r="G170" s="2452"/>
      <c r="H170" s="2452"/>
      <c r="I170" s="2452"/>
      <c r="J170" s="2452"/>
      <c r="K170" s="2452"/>
      <c r="L170" s="2452" t="s">
        <v>11</v>
      </c>
      <c r="M170" s="2452"/>
      <c r="N170" s="2452"/>
      <c r="O170" s="2452"/>
      <c r="P170" s="2452"/>
      <c r="Q170" s="2452"/>
      <c r="R170" s="2452"/>
    </row>
    <row r="171" spans="1:18" ht="55.5" hidden="1" customHeight="1">
      <c r="A171" s="2394"/>
      <c r="B171" s="2395" t="s">
        <v>1811</v>
      </c>
      <c r="C171" s="2394" t="s">
        <v>32</v>
      </c>
      <c r="D171" s="2394" t="s">
        <v>1554</v>
      </c>
      <c r="E171" s="2452">
        <v>18000</v>
      </c>
      <c r="F171" s="2452"/>
      <c r="G171" s="2452"/>
      <c r="H171" s="2452"/>
      <c r="I171" s="2452"/>
      <c r="J171" s="2452"/>
      <c r="K171" s="2452"/>
      <c r="L171" s="2452" t="s">
        <v>11</v>
      </c>
      <c r="M171" s="2452"/>
      <c r="N171" s="2452"/>
      <c r="O171" s="2452"/>
      <c r="P171" s="2452"/>
      <c r="Q171" s="2452"/>
      <c r="R171" s="2452"/>
    </row>
    <row r="172" spans="1:18" ht="23.25" customHeight="1">
      <c r="A172" s="2430" t="s">
        <v>1832</v>
      </c>
      <c r="B172" s="3744" t="s">
        <v>1831</v>
      </c>
      <c r="C172" s="3744"/>
      <c r="D172" s="3744"/>
      <c r="E172" s="3744"/>
      <c r="F172" s="3744"/>
      <c r="G172" s="3744"/>
      <c r="H172" s="3744"/>
      <c r="I172" s="3744"/>
      <c r="J172" s="3744"/>
      <c r="K172" s="3744"/>
      <c r="L172" s="3744"/>
      <c r="M172" s="3744"/>
      <c r="N172" s="3744"/>
      <c r="O172" s="3744"/>
      <c r="P172" s="3744"/>
      <c r="Q172" s="3744"/>
      <c r="R172" s="3744"/>
    </row>
    <row r="173" spans="1:18" ht="42.75" customHeight="1">
      <c r="A173" s="2398">
        <v>1</v>
      </c>
      <c r="B173" s="3744" t="s">
        <v>3082</v>
      </c>
      <c r="C173" s="3744"/>
      <c r="D173" s="3744"/>
      <c r="E173" s="3744"/>
      <c r="F173" s="3744"/>
      <c r="G173" s="3744"/>
      <c r="H173" s="3744"/>
      <c r="I173" s="3744"/>
      <c r="J173" s="3744"/>
      <c r="K173" s="3744"/>
      <c r="L173" s="3744"/>
      <c r="M173" s="3744"/>
      <c r="N173" s="3744"/>
      <c r="O173" s="3744"/>
      <c r="P173" s="3744"/>
      <c r="Q173" s="3744"/>
      <c r="R173" s="3744"/>
    </row>
    <row r="174" spans="1:18" ht="27" customHeight="1">
      <c r="A174" s="2394"/>
      <c r="B174" s="2399"/>
      <c r="C174" s="2398"/>
      <c r="D174" s="2454"/>
      <c r="E174" s="2421"/>
      <c r="F174" s="3747" t="s">
        <v>1370</v>
      </c>
      <c r="G174" s="3747"/>
      <c r="H174" s="3747"/>
      <c r="I174" s="3747"/>
      <c r="J174" s="3747"/>
      <c r="K174" s="3747"/>
      <c r="L174" s="3747"/>
      <c r="M174" s="3747"/>
      <c r="N174" s="3747"/>
      <c r="O174" s="3747"/>
      <c r="P174" s="3747"/>
      <c r="Q174" s="3747"/>
      <c r="R174" s="2399"/>
    </row>
    <row r="175" spans="1:18" ht="33.75" customHeight="1">
      <c r="A175" s="2394"/>
      <c r="B175" s="2399" t="s">
        <v>1277</v>
      </c>
      <c r="C175" s="2394"/>
      <c r="D175" s="2452"/>
      <c r="E175" s="2452"/>
      <c r="F175" s="2452"/>
      <c r="G175" s="2452"/>
      <c r="H175" s="2452"/>
      <c r="I175" s="2452"/>
      <c r="J175" s="2452"/>
      <c r="K175" s="2452"/>
      <c r="L175" s="2453"/>
      <c r="M175" s="2452"/>
      <c r="N175" s="2451"/>
      <c r="O175" s="2451"/>
      <c r="P175" s="2451"/>
      <c r="Q175" s="2451"/>
      <c r="R175" s="2399"/>
    </row>
    <row r="176" spans="1:18" ht="37.5" customHeight="1">
      <c r="A176" s="2394"/>
      <c r="B176" s="2442" t="s">
        <v>1235</v>
      </c>
      <c r="C176" s="2432" t="s">
        <v>111</v>
      </c>
      <c r="D176" s="2446"/>
      <c r="E176" s="2445"/>
      <c r="F176" s="2451"/>
      <c r="G176" s="3755">
        <v>1253636</v>
      </c>
      <c r="H176" s="3756"/>
      <c r="I176" s="3756"/>
      <c r="J176" s="3756"/>
      <c r="K176" s="3756"/>
      <c r="L176" s="3756"/>
      <c r="M176" s="3756"/>
      <c r="N176" s="3756"/>
      <c r="O176" s="3756"/>
      <c r="P176" s="3756"/>
      <c r="Q176" s="3756"/>
      <c r="R176" s="3757"/>
    </row>
    <row r="177" spans="1:18" ht="37.5" customHeight="1">
      <c r="A177" s="2394"/>
      <c r="B177" s="2442" t="s">
        <v>1236</v>
      </c>
      <c r="C177" s="2432" t="s">
        <v>111</v>
      </c>
      <c r="D177" s="2446"/>
      <c r="E177" s="2445"/>
      <c r="F177" s="2451"/>
      <c r="G177" s="3755">
        <v>1562727</v>
      </c>
      <c r="H177" s="3756"/>
      <c r="I177" s="3756"/>
      <c r="J177" s="3756"/>
      <c r="K177" s="3756"/>
      <c r="L177" s="3756"/>
      <c r="M177" s="3756"/>
      <c r="N177" s="3756"/>
      <c r="O177" s="3756"/>
      <c r="P177" s="3756"/>
      <c r="Q177" s="3756"/>
      <c r="R177" s="3757"/>
    </row>
    <row r="178" spans="1:18" ht="37.5" customHeight="1">
      <c r="A178" s="2394"/>
      <c r="B178" s="2442" t="s">
        <v>1238</v>
      </c>
      <c r="C178" s="2432" t="s">
        <v>111</v>
      </c>
      <c r="D178" s="2401"/>
      <c r="E178" s="2402"/>
      <c r="F178" s="2405"/>
      <c r="G178" s="3755">
        <v>2228182</v>
      </c>
      <c r="H178" s="3756"/>
      <c r="I178" s="3756"/>
      <c r="J178" s="3756"/>
      <c r="K178" s="3756"/>
      <c r="L178" s="3756"/>
      <c r="M178" s="3756"/>
      <c r="N178" s="3756"/>
      <c r="O178" s="3756"/>
      <c r="P178" s="3756"/>
      <c r="Q178" s="3756"/>
      <c r="R178" s="3757"/>
    </row>
    <row r="179" spans="1:18" ht="33" customHeight="1">
      <c r="A179" s="2394"/>
      <c r="B179" s="2399" t="s">
        <v>1276</v>
      </c>
      <c r="C179" s="2394"/>
      <c r="D179" s="2447"/>
      <c r="E179" s="2369"/>
      <c r="F179" s="2447"/>
      <c r="G179" s="2447"/>
      <c r="H179" s="2447"/>
      <c r="I179" s="2447"/>
      <c r="J179" s="2447"/>
      <c r="K179" s="2447"/>
      <c r="L179" s="2449"/>
      <c r="M179" s="2447"/>
      <c r="N179" s="2451"/>
      <c r="O179" s="2451"/>
      <c r="P179" s="2451"/>
      <c r="Q179" s="2451"/>
      <c r="R179" s="2407"/>
    </row>
    <row r="180" spans="1:18" ht="64.5" customHeight="1">
      <c r="A180" s="2394"/>
      <c r="B180" s="2442" t="s">
        <v>1813</v>
      </c>
      <c r="C180" s="2432" t="s">
        <v>111</v>
      </c>
      <c r="D180" s="2446"/>
      <c r="E180" s="2445"/>
      <c r="F180" s="2451"/>
      <c r="G180" s="3755">
        <v>2662818</v>
      </c>
      <c r="H180" s="3756"/>
      <c r="I180" s="3756"/>
      <c r="J180" s="3756"/>
      <c r="K180" s="3756"/>
      <c r="L180" s="3756"/>
      <c r="M180" s="3756"/>
      <c r="N180" s="3756"/>
      <c r="O180" s="3756"/>
      <c r="P180" s="3756"/>
      <c r="Q180" s="3756"/>
      <c r="R180" s="3757"/>
    </row>
    <row r="181" spans="1:18" ht="64.5" customHeight="1">
      <c r="A181" s="2394"/>
      <c r="B181" s="2442" t="s">
        <v>1251</v>
      </c>
      <c r="C181" s="2432" t="s">
        <v>111</v>
      </c>
      <c r="D181" s="2001"/>
      <c r="E181" s="2002"/>
      <c r="F181" s="2000"/>
      <c r="G181" s="3755">
        <v>3273818</v>
      </c>
      <c r="H181" s="3756"/>
      <c r="I181" s="3756"/>
      <c r="J181" s="3756"/>
      <c r="K181" s="3756"/>
      <c r="L181" s="3756"/>
      <c r="M181" s="3756"/>
      <c r="N181" s="3756"/>
      <c r="O181" s="3756"/>
      <c r="P181" s="3756"/>
      <c r="Q181" s="3756"/>
      <c r="R181" s="3757"/>
    </row>
    <row r="182" spans="1:18" ht="64.5" customHeight="1">
      <c r="A182" s="2394"/>
      <c r="B182" s="2442" t="s">
        <v>1248</v>
      </c>
      <c r="C182" s="2432" t="s">
        <v>111</v>
      </c>
      <c r="D182" s="2001"/>
      <c r="E182" s="2002"/>
      <c r="F182" s="2002"/>
      <c r="G182" s="3755">
        <v>4117000</v>
      </c>
      <c r="H182" s="3756"/>
      <c r="I182" s="3756"/>
      <c r="J182" s="3756"/>
      <c r="K182" s="3756"/>
      <c r="L182" s="3756"/>
      <c r="M182" s="3756"/>
      <c r="N182" s="3756"/>
      <c r="O182" s="3756"/>
      <c r="P182" s="3756"/>
      <c r="Q182" s="3756"/>
      <c r="R182" s="3757"/>
    </row>
    <row r="183" spans="1:18" ht="64.5" customHeight="1">
      <c r="A183" s="2394"/>
      <c r="B183" s="2442" t="s">
        <v>1249</v>
      </c>
      <c r="C183" s="2432" t="s">
        <v>111</v>
      </c>
      <c r="D183" s="2001"/>
      <c r="E183" s="2002"/>
      <c r="F183" s="2002"/>
      <c r="G183" s="3755">
        <v>2279636</v>
      </c>
      <c r="H183" s="3756"/>
      <c r="I183" s="3756"/>
      <c r="J183" s="3756"/>
      <c r="K183" s="3756"/>
      <c r="L183" s="3756"/>
      <c r="M183" s="3756"/>
      <c r="N183" s="3756"/>
      <c r="O183" s="3756"/>
      <c r="P183" s="3756"/>
      <c r="Q183" s="3756"/>
      <c r="R183" s="3757"/>
    </row>
    <row r="184" spans="1:18" ht="33" customHeight="1">
      <c r="A184" s="2394"/>
      <c r="B184" s="2399" t="s">
        <v>1093</v>
      </c>
      <c r="C184" s="2394"/>
      <c r="D184" s="2447"/>
      <c r="E184" s="2369"/>
      <c r="F184" s="2447"/>
      <c r="G184" s="2447"/>
      <c r="H184" s="2447"/>
      <c r="I184" s="2447"/>
      <c r="J184" s="2447"/>
      <c r="K184" s="2447"/>
      <c r="L184" s="2449"/>
      <c r="M184" s="2447"/>
      <c r="N184" s="2447"/>
      <c r="O184" s="2447"/>
      <c r="P184" s="2447"/>
      <c r="Q184" s="2447"/>
      <c r="R184" s="2399"/>
    </row>
    <row r="185" spans="1:18" ht="40.5" customHeight="1">
      <c r="A185" s="2394"/>
      <c r="B185" s="2450" t="s">
        <v>1241</v>
      </c>
      <c r="C185" s="2394"/>
      <c r="D185" s="2447"/>
      <c r="E185" s="2369"/>
      <c r="F185" s="2447"/>
      <c r="G185" s="2447"/>
      <c r="H185" s="2447"/>
      <c r="I185" s="2447"/>
      <c r="J185" s="2447"/>
      <c r="K185" s="2447"/>
      <c r="L185" s="2449"/>
      <c r="M185" s="2447"/>
      <c r="N185" s="2002"/>
      <c r="O185" s="2002"/>
      <c r="P185" s="2002"/>
      <c r="Q185" s="2002"/>
      <c r="R185" s="2399"/>
    </row>
    <row r="186" spans="1:18" ht="64.5" customHeight="1">
      <c r="A186" s="2394"/>
      <c r="B186" s="2442" t="s">
        <v>3013</v>
      </c>
      <c r="C186" s="2394" t="s">
        <v>28</v>
      </c>
      <c r="D186" s="2001"/>
      <c r="E186" s="2002"/>
      <c r="F186" s="2002"/>
      <c r="G186" s="3755">
        <v>330091</v>
      </c>
      <c r="H186" s="3756"/>
      <c r="I186" s="3756"/>
      <c r="J186" s="3756"/>
      <c r="K186" s="3756"/>
      <c r="L186" s="3756"/>
      <c r="M186" s="3756"/>
      <c r="N186" s="3756"/>
      <c r="O186" s="3756"/>
      <c r="P186" s="3756"/>
      <c r="Q186" s="3756"/>
      <c r="R186" s="3757"/>
    </row>
    <row r="187" spans="1:18" ht="64.5" customHeight="1">
      <c r="A187" s="2394"/>
      <c r="B187" s="2442" t="s">
        <v>1243</v>
      </c>
      <c r="C187" s="2394" t="s">
        <v>28</v>
      </c>
      <c r="D187" s="2001"/>
      <c r="E187" s="2002"/>
      <c r="F187" s="2002"/>
      <c r="G187" s="3755">
        <v>308000</v>
      </c>
      <c r="H187" s="3756"/>
      <c r="I187" s="3756"/>
      <c r="J187" s="3756"/>
      <c r="K187" s="3756"/>
      <c r="L187" s="3756"/>
      <c r="M187" s="3756"/>
      <c r="N187" s="3756"/>
      <c r="O187" s="3756"/>
      <c r="P187" s="3756"/>
      <c r="Q187" s="3756"/>
      <c r="R187" s="3757"/>
    </row>
    <row r="188" spans="1:18" ht="64.5" customHeight="1">
      <c r="A188" s="2394"/>
      <c r="B188" s="2450" t="s">
        <v>1245</v>
      </c>
      <c r="C188" s="2394"/>
      <c r="D188" s="2447"/>
      <c r="E188" s="2369"/>
      <c r="F188" s="2449"/>
      <c r="G188" s="2449"/>
      <c r="H188" s="2449"/>
      <c r="I188" s="2449"/>
      <c r="J188" s="2449"/>
      <c r="K188" s="2447"/>
      <c r="L188" s="2449"/>
      <c r="M188" s="2449"/>
      <c r="N188" s="2002"/>
      <c r="O188" s="2002"/>
      <c r="P188" s="2002"/>
      <c r="Q188" s="2002"/>
      <c r="R188" s="2399"/>
    </row>
    <row r="189" spans="1:18" ht="64.5" customHeight="1">
      <c r="A189" s="2394"/>
      <c r="B189" s="2448" t="s">
        <v>3014</v>
      </c>
      <c r="C189" s="2394" t="s">
        <v>28</v>
      </c>
      <c r="D189" s="2001"/>
      <c r="E189" s="2002"/>
      <c r="F189" s="2002"/>
      <c r="G189" s="3755">
        <v>445909</v>
      </c>
      <c r="H189" s="3756"/>
      <c r="I189" s="3756"/>
      <c r="J189" s="3756"/>
      <c r="K189" s="3756"/>
      <c r="L189" s="3756"/>
      <c r="M189" s="3756"/>
      <c r="N189" s="3756"/>
      <c r="O189" s="3756"/>
      <c r="P189" s="3756"/>
      <c r="Q189" s="3756"/>
      <c r="R189" s="3757"/>
    </row>
    <row r="190" spans="1:18" ht="64.5" customHeight="1">
      <c r="A190" s="2394"/>
      <c r="B190" s="2442" t="s">
        <v>1371</v>
      </c>
      <c r="C190" s="2394" t="s">
        <v>28</v>
      </c>
      <c r="D190" s="2001"/>
      <c r="E190" s="2002"/>
      <c r="F190" s="2002"/>
      <c r="G190" s="3755">
        <v>627273</v>
      </c>
      <c r="H190" s="3756"/>
      <c r="I190" s="3756"/>
      <c r="J190" s="3756"/>
      <c r="K190" s="3756"/>
      <c r="L190" s="3756"/>
      <c r="M190" s="3756"/>
      <c r="N190" s="3756"/>
      <c r="O190" s="3756"/>
      <c r="P190" s="3756"/>
      <c r="Q190" s="3756"/>
      <c r="R190" s="3757"/>
    </row>
    <row r="191" spans="1:18" ht="42" customHeight="1">
      <c r="A191" s="2394"/>
      <c r="B191" s="2399" t="s">
        <v>1278</v>
      </c>
      <c r="C191" s="2394"/>
      <c r="D191" s="2447"/>
      <c r="E191" s="2369"/>
      <c r="F191" s="3747" t="s">
        <v>1370</v>
      </c>
      <c r="G191" s="3747"/>
      <c r="H191" s="3747"/>
      <c r="I191" s="3747"/>
      <c r="J191" s="3747"/>
      <c r="K191" s="3747"/>
      <c r="L191" s="3747"/>
      <c r="M191" s="3747"/>
      <c r="N191" s="3747"/>
      <c r="O191" s="3747"/>
      <c r="P191" s="3747"/>
      <c r="Q191" s="3747"/>
      <c r="R191" s="2399"/>
    </row>
    <row r="192" spans="1:18" ht="64.5" customHeight="1">
      <c r="A192" s="2394"/>
      <c r="B192" s="2442" t="s">
        <v>1814</v>
      </c>
      <c r="C192" s="2432" t="s">
        <v>111</v>
      </c>
      <c r="D192" s="2446"/>
      <c r="E192" s="2445"/>
      <c r="F192" s="2445"/>
      <c r="G192" s="3755">
        <v>1014545</v>
      </c>
      <c r="H192" s="3756"/>
      <c r="I192" s="3756"/>
      <c r="J192" s="3756"/>
      <c r="K192" s="3756"/>
      <c r="L192" s="3756"/>
      <c r="M192" s="3756"/>
      <c r="N192" s="3756"/>
      <c r="O192" s="3756"/>
      <c r="P192" s="3756"/>
      <c r="Q192" s="3756"/>
      <c r="R192" s="3757"/>
    </row>
    <row r="193" spans="1:18" ht="45.75" customHeight="1">
      <c r="A193" s="2398">
        <v>2</v>
      </c>
      <c r="B193" s="3744" t="s">
        <v>3089</v>
      </c>
      <c r="C193" s="3744"/>
      <c r="D193" s="3744"/>
      <c r="E193" s="3744"/>
      <c r="F193" s="3744"/>
      <c r="G193" s="3744"/>
      <c r="H193" s="3744"/>
      <c r="I193" s="3744"/>
      <c r="J193" s="3744"/>
      <c r="K193" s="3744"/>
      <c r="L193" s="3744"/>
      <c r="M193" s="3744"/>
      <c r="N193" s="3744"/>
      <c r="O193" s="3744"/>
      <c r="P193" s="3744"/>
      <c r="Q193" s="3744"/>
      <c r="R193" s="3744"/>
    </row>
    <row r="194" spans="1:18" ht="26.25" customHeight="1">
      <c r="A194" s="2394"/>
      <c r="B194" s="3747" t="s">
        <v>1318</v>
      </c>
      <c r="C194" s="3747"/>
      <c r="D194" s="2398"/>
      <c r="E194" s="2429"/>
      <c r="F194" s="3747" t="s">
        <v>1372</v>
      </c>
      <c r="G194" s="3747"/>
      <c r="H194" s="3747"/>
      <c r="I194" s="3747"/>
      <c r="J194" s="3747"/>
      <c r="K194" s="3747"/>
      <c r="L194" s="3747"/>
      <c r="M194" s="3747"/>
      <c r="N194" s="3747"/>
      <c r="O194" s="3747"/>
      <c r="P194" s="3747"/>
      <c r="Q194" s="3747"/>
      <c r="R194" s="3747"/>
    </row>
    <row r="195" spans="1:18" ht="54" customHeight="1">
      <c r="A195" s="2394"/>
      <c r="B195" s="2395" t="s">
        <v>1635</v>
      </c>
      <c r="C195" s="2432" t="s">
        <v>32</v>
      </c>
      <c r="D195" s="3765" t="s">
        <v>1559</v>
      </c>
      <c r="E195" s="2402"/>
      <c r="F195" s="2445"/>
      <c r="G195" s="3755">
        <v>92400</v>
      </c>
      <c r="H195" s="3756"/>
      <c r="I195" s="3756"/>
      <c r="J195" s="3756"/>
      <c r="K195" s="3756"/>
      <c r="L195" s="3756"/>
      <c r="M195" s="3756"/>
      <c r="N195" s="3756"/>
      <c r="O195" s="3756"/>
      <c r="P195" s="3756"/>
      <c r="Q195" s="3756"/>
      <c r="R195" s="3757"/>
    </row>
    <row r="196" spans="1:18" ht="54" customHeight="1">
      <c r="A196" s="2394"/>
      <c r="B196" s="2395" t="s">
        <v>3090</v>
      </c>
      <c r="C196" s="2394" t="s">
        <v>32</v>
      </c>
      <c r="D196" s="3765"/>
      <c r="E196" s="2402"/>
      <c r="F196" s="2402"/>
      <c r="G196" s="3755">
        <v>36000</v>
      </c>
      <c r="H196" s="3756"/>
      <c r="I196" s="3756"/>
      <c r="J196" s="3756"/>
      <c r="K196" s="3756"/>
      <c r="L196" s="3756"/>
      <c r="M196" s="3756"/>
      <c r="N196" s="3756"/>
      <c r="O196" s="3756"/>
      <c r="P196" s="3756"/>
      <c r="Q196" s="3756"/>
      <c r="R196" s="3757"/>
    </row>
    <row r="197" spans="1:18" ht="54" customHeight="1">
      <c r="A197" s="2394"/>
      <c r="B197" s="2395" t="s">
        <v>1638</v>
      </c>
      <c r="C197" s="2394" t="s">
        <v>32</v>
      </c>
      <c r="D197" s="2432" t="s">
        <v>1559</v>
      </c>
      <c r="E197" s="2402"/>
      <c r="F197" s="2402"/>
      <c r="G197" s="3755">
        <v>37200</v>
      </c>
      <c r="H197" s="3756"/>
      <c r="I197" s="3756"/>
      <c r="J197" s="3756"/>
      <c r="K197" s="3756"/>
      <c r="L197" s="3756"/>
      <c r="M197" s="3756"/>
      <c r="N197" s="3756"/>
      <c r="O197" s="3756"/>
      <c r="P197" s="3756"/>
      <c r="Q197" s="3756"/>
      <c r="R197" s="3757"/>
    </row>
    <row r="198" spans="1:18" ht="54" customHeight="1">
      <c r="A198" s="2394"/>
      <c r="B198" s="2395" t="s">
        <v>1637</v>
      </c>
      <c r="C198" s="2394" t="s">
        <v>32</v>
      </c>
      <c r="D198" s="2432" t="s">
        <v>1559</v>
      </c>
      <c r="E198" s="2402"/>
      <c r="F198" s="2402"/>
      <c r="G198" s="3755">
        <v>43200</v>
      </c>
      <c r="H198" s="3756"/>
      <c r="I198" s="3756"/>
      <c r="J198" s="3756"/>
      <c r="K198" s="3756"/>
      <c r="L198" s="3756"/>
      <c r="M198" s="3756"/>
      <c r="N198" s="3756"/>
      <c r="O198" s="3756"/>
      <c r="P198" s="3756"/>
      <c r="Q198" s="3756"/>
      <c r="R198" s="3757"/>
    </row>
    <row r="199" spans="1:18" ht="54" customHeight="1">
      <c r="A199" s="2394"/>
      <c r="B199" s="2395" t="s">
        <v>1639</v>
      </c>
      <c r="C199" s="2394" t="s">
        <v>32</v>
      </c>
      <c r="D199" s="2432" t="s">
        <v>1559</v>
      </c>
      <c r="E199" s="2402"/>
      <c r="F199" s="2402"/>
      <c r="G199" s="3755">
        <v>45600</v>
      </c>
      <c r="H199" s="3756"/>
      <c r="I199" s="3756"/>
      <c r="J199" s="3756"/>
      <c r="K199" s="3756"/>
      <c r="L199" s="3756"/>
      <c r="M199" s="3756"/>
      <c r="N199" s="3756"/>
      <c r="O199" s="3756"/>
      <c r="P199" s="3756"/>
      <c r="Q199" s="3756"/>
      <c r="R199" s="3757"/>
    </row>
    <row r="200" spans="1:18" ht="54" customHeight="1">
      <c r="A200" s="2394"/>
      <c r="B200" s="2395" t="s">
        <v>1642</v>
      </c>
      <c r="C200" s="2394" t="s">
        <v>32</v>
      </c>
      <c r="D200" s="2442"/>
      <c r="E200" s="2402"/>
      <c r="F200" s="2402"/>
      <c r="G200" s="3755">
        <v>150000</v>
      </c>
      <c r="H200" s="3756"/>
      <c r="I200" s="3756"/>
      <c r="J200" s="3756"/>
      <c r="K200" s="3756"/>
      <c r="L200" s="3756"/>
      <c r="M200" s="3756"/>
      <c r="N200" s="3756"/>
      <c r="O200" s="3756"/>
      <c r="P200" s="3756"/>
      <c r="Q200" s="3756"/>
      <c r="R200" s="3757"/>
    </row>
    <row r="201" spans="1:18" ht="54" customHeight="1">
      <c r="A201" s="2394"/>
      <c r="B201" s="2395" t="s">
        <v>1643</v>
      </c>
      <c r="C201" s="2394" t="s">
        <v>32</v>
      </c>
      <c r="D201" s="2442"/>
      <c r="E201" s="2402"/>
      <c r="F201" s="2402"/>
      <c r="G201" s="3755">
        <v>186000</v>
      </c>
      <c r="H201" s="3756"/>
      <c r="I201" s="3756"/>
      <c r="J201" s="3756"/>
      <c r="K201" s="3756"/>
      <c r="L201" s="3756"/>
      <c r="M201" s="3756"/>
      <c r="N201" s="3756"/>
      <c r="O201" s="3756"/>
      <c r="P201" s="3756"/>
      <c r="Q201" s="3756"/>
      <c r="R201" s="3757"/>
    </row>
    <row r="202" spans="1:18" ht="65.25" customHeight="1">
      <c r="A202" s="2394"/>
      <c r="B202" s="2395" t="s">
        <v>1645</v>
      </c>
      <c r="C202" s="2394" t="s">
        <v>32</v>
      </c>
      <c r="D202" s="3765" t="s">
        <v>1559</v>
      </c>
      <c r="E202" s="2402"/>
      <c r="F202" s="2402"/>
      <c r="G202" s="3755">
        <v>186120</v>
      </c>
      <c r="H202" s="3756"/>
      <c r="I202" s="3756"/>
      <c r="J202" s="3756"/>
      <c r="K202" s="3756"/>
      <c r="L202" s="3756"/>
      <c r="M202" s="3756"/>
      <c r="N202" s="3756"/>
      <c r="O202" s="3756"/>
      <c r="P202" s="3756"/>
      <c r="Q202" s="3756"/>
      <c r="R202" s="3757"/>
    </row>
    <row r="203" spans="1:18" ht="52.5" customHeight="1">
      <c r="A203" s="2394"/>
      <c r="B203" s="2395" t="s">
        <v>1644</v>
      </c>
      <c r="C203" s="2394" t="s">
        <v>32</v>
      </c>
      <c r="D203" s="3765"/>
      <c r="E203" s="2402"/>
      <c r="F203" s="2402"/>
      <c r="G203" s="3755">
        <v>24600</v>
      </c>
      <c r="H203" s="3756"/>
      <c r="I203" s="3756"/>
      <c r="J203" s="3756"/>
      <c r="K203" s="3756"/>
      <c r="L203" s="3756"/>
      <c r="M203" s="3756"/>
      <c r="N203" s="3756"/>
      <c r="O203" s="3756"/>
      <c r="P203" s="3756"/>
      <c r="Q203" s="3756"/>
      <c r="R203" s="3757"/>
    </row>
    <row r="204" spans="1:18" ht="19.5" customHeight="1">
      <c r="A204" s="2394"/>
      <c r="B204" s="2398" t="s">
        <v>1277</v>
      </c>
      <c r="C204" s="2444"/>
      <c r="D204" s="2444"/>
      <c r="E204" s="2443"/>
      <c r="F204" s="3747" t="s">
        <v>1372</v>
      </c>
      <c r="G204" s="3747"/>
      <c r="H204" s="3747"/>
      <c r="I204" s="3747"/>
      <c r="J204" s="3747"/>
      <c r="K204" s="3747"/>
      <c r="L204" s="3747"/>
      <c r="M204" s="3747"/>
      <c r="N204" s="3747"/>
      <c r="O204" s="3747"/>
      <c r="P204" s="3747"/>
      <c r="Q204" s="3747"/>
      <c r="R204" s="3747"/>
    </row>
    <row r="205" spans="1:18" ht="43.5" customHeight="1">
      <c r="A205" s="2394"/>
      <c r="B205" s="2395" t="s">
        <v>1825</v>
      </c>
      <c r="C205" s="2432" t="s">
        <v>111</v>
      </c>
      <c r="D205" s="3765" t="s">
        <v>1559</v>
      </c>
      <c r="E205" s="2406"/>
      <c r="F205" s="2402"/>
      <c r="G205" s="3755">
        <v>1984545</v>
      </c>
      <c r="H205" s="3756"/>
      <c r="I205" s="3756"/>
      <c r="J205" s="3756"/>
      <c r="K205" s="3756"/>
      <c r="L205" s="3756"/>
      <c r="M205" s="3756"/>
      <c r="N205" s="3756"/>
      <c r="O205" s="3756"/>
      <c r="P205" s="3756"/>
      <c r="Q205" s="3756"/>
      <c r="R205" s="3757"/>
    </row>
    <row r="206" spans="1:18" ht="43.5" customHeight="1">
      <c r="A206" s="2394"/>
      <c r="B206" s="2371" t="s">
        <v>1646</v>
      </c>
      <c r="C206" s="2432" t="s">
        <v>111</v>
      </c>
      <c r="D206" s="3765"/>
      <c r="E206" s="2406"/>
      <c r="F206" s="2402"/>
      <c r="G206" s="3755">
        <v>1697273</v>
      </c>
      <c r="H206" s="3756"/>
      <c r="I206" s="3756"/>
      <c r="J206" s="3756"/>
      <c r="K206" s="3756"/>
      <c r="L206" s="3756"/>
      <c r="M206" s="3756"/>
      <c r="N206" s="3756"/>
      <c r="O206" s="3756"/>
      <c r="P206" s="3756"/>
      <c r="Q206" s="3756"/>
      <c r="R206" s="3757"/>
    </row>
    <row r="207" spans="1:18" ht="43.5" customHeight="1">
      <c r="A207" s="2394"/>
      <c r="B207" s="2395" t="s">
        <v>1647</v>
      </c>
      <c r="C207" s="2432" t="s">
        <v>111</v>
      </c>
      <c r="D207" s="3765"/>
      <c r="E207" s="2406"/>
      <c r="F207" s="2402"/>
      <c r="G207" s="3755">
        <v>1245455</v>
      </c>
      <c r="H207" s="3756"/>
      <c r="I207" s="3756"/>
      <c r="J207" s="3756"/>
      <c r="K207" s="3756"/>
      <c r="L207" s="3756"/>
      <c r="M207" s="3756"/>
      <c r="N207" s="3756"/>
      <c r="O207" s="3756"/>
      <c r="P207" s="3756"/>
      <c r="Q207" s="3756"/>
      <c r="R207" s="3757"/>
    </row>
    <row r="208" spans="1:18" ht="21" customHeight="1">
      <c r="A208" s="2394"/>
      <c r="B208" s="2398" t="s">
        <v>1276</v>
      </c>
      <c r="C208" s="2432"/>
      <c r="D208" s="2432"/>
      <c r="E208" s="2406"/>
      <c r="F208" s="2402"/>
      <c r="G208" s="2402"/>
      <c r="H208" s="2401"/>
      <c r="I208" s="2401"/>
      <c r="J208" s="2401"/>
      <c r="K208" s="2402"/>
      <c r="L208" s="2402"/>
      <c r="M208" s="2406"/>
      <c r="N208" s="2401"/>
      <c r="O208" s="2401"/>
      <c r="P208" s="2401"/>
      <c r="Q208" s="2401"/>
      <c r="R208" s="2401"/>
    </row>
    <row r="209" spans="1:18" ht="48" customHeight="1">
      <c r="A209" s="2394"/>
      <c r="B209" s="2395" t="s">
        <v>1826</v>
      </c>
      <c r="C209" s="2432" t="s">
        <v>111</v>
      </c>
      <c r="D209" s="3765" t="s">
        <v>1559</v>
      </c>
      <c r="E209" s="2406"/>
      <c r="F209" s="2402"/>
      <c r="G209" s="3755">
        <v>4090909</v>
      </c>
      <c r="H209" s="3756"/>
      <c r="I209" s="3756"/>
      <c r="J209" s="3756"/>
      <c r="K209" s="3756"/>
      <c r="L209" s="3756"/>
      <c r="M209" s="3756"/>
      <c r="N209" s="3756"/>
      <c r="O209" s="3756"/>
      <c r="P209" s="3756"/>
      <c r="Q209" s="3756"/>
      <c r="R209" s="3757"/>
    </row>
    <row r="210" spans="1:18" ht="48" customHeight="1">
      <c r="A210" s="2394"/>
      <c r="B210" s="2395" t="s">
        <v>1648</v>
      </c>
      <c r="C210" s="2432" t="s">
        <v>111</v>
      </c>
      <c r="D210" s="3765"/>
      <c r="E210" s="2406"/>
      <c r="F210" s="2402"/>
      <c r="G210" s="3755">
        <v>1990909</v>
      </c>
      <c r="H210" s="3756"/>
      <c r="I210" s="3756"/>
      <c r="J210" s="3756"/>
      <c r="K210" s="3756"/>
      <c r="L210" s="3756"/>
      <c r="M210" s="3756"/>
      <c r="N210" s="3756"/>
      <c r="O210" s="3756"/>
      <c r="P210" s="3756"/>
      <c r="Q210" s="3756"/>
      <c r="R210" s="3757"/>
    </row>
    <row r="211" spans="1:18" ht="48" customHeight="1">
      <c r="A211" s="2394"/>
      <c r="B211" s="2395" t="s">
        <v>1649</v>
      </c>
      <c r="C211" s="2432" t="s">
        <v>111</v>
      </c>
      <c r="D211" s="3765"/>
      <c r="E211" s="2406"/>
      <c r="F211" s="2402"/>
      <c r="G211" s="3755">
        <v>2466364</v>
      </c>
      <c r="H211" s="3756"/>
      <c r="I211" s="3756"/>
      <c r="J211" s="3756"/>
      <c r="K211" s="3756"/>
      <c r="L211" s="3756"/>
      <c r="M211" s="3756"/>
      <c r="N211" s="3756"/>
      <c r="O211" s="3756"/>
      <c r="P211" s="3756"/>
      <c r="Q211" s="3756"/>
      <c r="R211" s="3757"/>
    </row>
    <row r="212" spans="1:18" ht="22.5" customHeight="1">
      <c r="A212" s="2394"/>
      <c r="B212" s="2398" t="s">
        <v>1093</v>
      </c>
      <c r="C212" s="2432"/>
      <c r="D212" s="2432"/>
      <c r="E212" s="2406"/>
      <c r="F212" s="2402"/>
      <c r="G212" s="2402"/>
      <c r="H212" s="2401"/>
      <c r="I212" s="2401"/>
      <c r="J212" s="2401"/>
      <c r="K212" s="2402"/>
      <c r="L212" s="2402"/>
      <c r="M212" s="2406"/>
      <c r="N212" s="2401"/>
      <c r="O212" s="2401"/>
      <c r="P212" s="2401"/>
      <c r="Q212" s="2401"/>
      <c r="R212" s="2401"/>
    </row>
    <row r="213" spans="1:18" ht="50.25" customHeight="1">
      <c r="A213" s="2394"/>
      <c r="B213" s="2395" t="s">
        <v>1650</v>
      </c>
      <c r="C213" s="2432" t="s">
        <v>28</v>
      </c>
      <c r="D213" s="2432"/>
      <c r="E213" s="2406"/>
      <c r="F213" s="2402"/>
      <c r="G213" s="3755">
        <v>330909</v>
      </c>
      <c r="H213" s="3756"/>
      <c r="I213" s="3756"/>
      <c r="J213" s="3756"/>
      <c r="K213" s="3756"/>
      <c r="L213" s="3756"/>
      <c r="M213" s="3756"/>
      <c r="N213" s="3756"/>
      <c r="O213" s="3756"/>
      <c r="P213" s="3756"/>
      <c r="Q213" s="3756"/>
      <c r="R213" s="3757"/>
    </row>
    <row r="214" spans="1:18" ht="50.25" customHeight="1">
      <c r="A214" s="2404"/>
      <c r="B214" s="2395" t="s">
        <v>1651</v>
      </c>
      <c r="C214" s="2432" t="s">
        <v>28</v>
      </c>
      <c r="D214" s="2432"/>
      <c r="E214" s="2406"/>
      <c r="F214" s="2402"/>
      <c r="G214" s="3755">
        <v>436364</v>
      </c>
      <c r="H214" s="3756"/>
      <c r="I214" s="3756"/>
      <c r="J214" s="3756"/>
      <c r="K214" s="3756"/>
      <c r="L214" s="3756"/>
      <c r="M214" s="3756"/>
      <c r="N214" s="3756"/>
      <c r="O214" s="3756"/>
      <c r="P214" s="3756"/>
      <c r="Q214" s="3756"/>
      <c r="R214" s="3757"/>
    </row>
    <row r="215" spans="1:18" ht="36.75" hidden="1" customHeight="1">
      <c r="A215" s="2430">
        <v>3</v>
      </c>
      <c r="B215" s="3744" t="s">
        <v>1769</v>
      </c>
      <c r="C215" s="3744"/>
      <c r="D215" s="3744"/>
      <c r="E215" s="3744"/>
      <c r="F215" s="3744"/>
      <c r="G215" s="3744"/>
      <c r="H215" s="3744"/>
      <c r="I215" s="3744"/>
      <c r="J215" s="3744"/>
      <c r="K215" s="3744"/>
      <c r="L215" s="3744"/>
      <c r="M215" s="3744"/>
      <c r="N215" s="3744"/>
      <c r="O215" s="3744"/>
      <c r="P215" s="3744"/>
      <c r="Q215" s="3744"/>
      <c r="R215" s="3744"/>
    </row>
    <row r="216" spans="1:18" ht="27.75" hidden="1" customHeight="1">
      <c r="A216" s="2404"/>
      <c r="B216" s="2441" t="s">
        <v>1771</v>
      </c>
      <c r="C216" s="2432"/>
      <c r="D216" s="2432"/>
      <c r="E216" s="2406"/>
      <c r="F216" s="3747" t="s">
        <v>1770</v>
      </c>
      <c r="G216" s="3747"/>
      <c r="H216" s="3747"/>
      <c r="I216" s="3747"/>
      <c r="J216" s="3747"/>
      <c r="K216" s="3747"/>
      <c r="L216" s="3747"/>
      <c r="M216" s="3747"/>
      <c r="N216" s="3747"/>
      <c r="O216" s="3747"/>
      <c r="P216" s="3747"/>
      <c r="Q216" s="3747"/>
      <c r="R216" s="3747"/>
    </row>
    <row r="217" spans="1:18" ht="34.5" hidden="1" customHeight="1">
      <c r="A217" s="3759"/>
      <c r="B217" s="3766" t="s">
        <v>1773</v>
      </c>
      <c r="C217" s="2432" t="s">
        <v>1772</v>
      </c>
      <c r="D217" s="3765" t="s">
        <v>1559</v>
      </c>
      <c r="E217" s="2406"/>
      <c r="F217" s="2402"/>
      <c r="G217" s="2402"/>
      <c r="H217" s="2407"/>
      <c r="I217" s="2401"/>
      <c r="J217" s="2401"/>
      <c r="K217" s="2402">
        <f>5900000/1.1</f>
        <v>5363636.3636363633</v>
      </c>
      <c r="L217" s="2402"/>
      <c r="M217" s="2406"/>
      <c r="N217" s="2401"/>
      <c r="O217" s="2401"/>
      <c r="P217" s="2407"/>
      <c r="Q217" s="2407"/>
      <c r="R217" s="2407"/>
    </row>
    <row r="218" spans="1:18" ht="34.5" hidden="1" customHeight="1">
      <c r="A218" s="3759"/>
      <c r="B218" s="3766"/>
      <c r="C218" s="2432" t="s">
        <v>1774</v>
      </c>
      <c r="D218" s="3765"/>
      <c r="E218" s="2406"/>
      <c r="F218" s="2402"/>
      <c r="G218" s="2402"/>
      <c r="H218" s="2407"/>
      <c r="I218" s="2401"/>
      <c r="J218" s="2401"/>
      <c r="K218" s="2402">
        <f>1570000/1.1</f>
        <v>1427272.7272727271</v>
      </c>
      <c r="L218" s="2402"/>
      <c r="M218" s="2406"/>
      <c r="N218" s="2401"/>
      <c r="O218" s="2401"/>
      <c r="P218" s="2407"/>
      <c r="Q218" s="2407"/>
      <c r="R218" s="2407"/>
    </row>
    <row r="219" spans="1:18" ht="34.5" hidden="1" customHeight="1">
      <c r="A219" s="3759"/>
      <c r="B219" s="3766"/>
      <c r="C219" s="2432" t="s">
        <v>1775</v>
      </c>
      <c r="D219" s="3765"/>
      <c r="E219" s="2406"/>
      <c r="F219" s="2402"/>
      <c r="G219" s="2402"/>
      <c r="H219" s="2407"/>
      <c r="I219" s="2401"/>
      <c r="J219" s="2401"/>
      <c r="K219" s="2402">
        <f>476000/1.1</f>
        <v>432727.27272727271</v>
      </c>
      <c r="L219" s="2402"/>
      <c r="M219" s="2406"/>
      <c r="N219" s="2401"/>
      <c r="O219" s="2401"/>
      <c r="P219" s="2407"/>
      <c r="Q219" s="2407"/>
      <c r="R219" s="2407"/>
    </row>
    <row r="220" spans="1:18" ht="34.5" hidden="1" customHeight="1">
      <c r="A220" s="3759"/>
      <c r="B220" s="3766" t="s">
        <v>1776</v>
      </c>
      <c r="C220" s="2432" t="s">
        <v>1772</v>
      </c>
      <c r="D220" s="3765" t="s">
        <v>1559</v>
      </c>
      <c r="E220" s="2406"/>
      <c r="F220" s="2402"/>
      <c r="G220" s="2402"/>
      <c r="H220" s="2407"/>
      <c r="I220" s="2401"/>
      <c r="J220" s="2401"/>
      <c r="K220" s="2402">
        <f>5728000/1.1</f>
        <v>5207272.7272727266</v>
      </c>
      <c r="L220" s="2402"/>
      <c r="M220" s="2406"/>
      <c r="N220" s="2401"/>
      <c r="O220" s="2401"/>
      <c r="P220" s="2407"/>
      <c r="Q220" s="2407"/>
      <c r="R220" s="2407"/>
    </row>
    <row r="221" spans="1:18" ht="34.5" hidden="1" customHeight="1">
      <c r="A221" s="3759"/>
      <c r="B221" s="3766"/>
      <c r="C221" s="2432" t="s">
        <v>1774</v>
      </c>
      <c r="D221" s="3765"/>
      <c r="E221" s="2406"/>
      <c r="F221" s="2402"/>
      <c r="G221" s="2402"/>
      <c r="H221" s="2407"/>
      <c r="I221" s="2401"/>
      <c r="J221" s="2401"/>
      <c r="K221" s="2402">
        <f>1522000/1.1</f>
        <v>1383636.3636363635</v>
      </c>
      <c r="L221" s="2402"/>
      <c r="M221" s="2406"/>
      <c r="N221" s="2401"/>
      <c r="O221" s="2401"/>
      <c r="P221" s="2407"/>
      <c r="Q221" s="2407"/>
      <c r="R221" s="2407"/>
    </row>
    <row r="222" spans="1:18" ht="34.5" hidden="1" customHeight="1">
      <c r="A222" s="3759"/>
      <c r="B222" s="3766"/>
      <c r="C222" s="2432" t="s">
        <v>1775</v>
      </c>
      <c r="D222" s="3765"/>
      <c r="E222" s="2406"/>
      <c r="F222" s="2402"/>
      <c r="G222" s="2402"/>
      <c r="H222" s="2407"/>
      <c r="I222" s="2401"/>
      <c r="J222" s="2401"/>
      <c r="K222" s="2402">
        <f>460000/1.1</f>
        <v>418181.81818181818</v>
      </c>
      <c r="L222" s="2402"/>
      <c r="M222" s="2406"/>
      <c r="N222" s="2401"/>
      <c r="O222" s="2401"/>
      <c r="P222" s="2407"/>
      <c r="Q222" s="2407"/>
      <c r="R222" s="2407"/>
    </row>
    <row r="223" spans="1:18" ht="34.5" hidden="1" customHeight="1">
      <c r="A223" s="3759"/>
      <c r="B223" s="3766" t="s">
        <v>1777</v>
      </c>
      <c r="C223" s="2432" t="s">
        <v>1772</v>
      </c>
      <c r="D223" s="3765" t="s">
        <v>1559</v>
      </c>
      <c r="E223" s="2406"/>
      <c r="F223" s="2402"/>
      <c r="G223" s="2402"/>
      <c r="H223" s="2407"/>
      <c r="I223" s="2401"/>
      <c r="J223" s="2401"/>
      <c r="K223" s="2402">
        <f>4685000/1.1</f>
        <v>4259090.9090909092</v>
      </c>
      <c r="L223" s="2402"/>
      <c r="M223" s="2406"/>
      <c r="N223" s="2401"/>
      <c r="O223" s="2401"/>
      <c r="P223" s="2407"/>
      <c r="Q223" s="2407"/>
      <c r="R223" s="2407"/>
    </row>
    <row r="224" spans="1:18" ht="34.5" hidden="1" customHeight="1">
      <c r="A224" s="3759"/>
      <c r="B224" s="3766"/>
      <c r="C224" s="2432" t="s">
        <v>1353</v>
      </c>
      <c r="D224" s="3765"/>
      <c r="E224" s="2406"/>
      <c r="F224" s="2402"/>
      <c r="G224" s="2402"/>
      <c r="H224" s="2407"/>
      <c r="I224" s="2401"/>
      <c r="J224" s="2401"/>
      <c r="K224" s="2402">
        <f>1728000/1.1</f>
        <v>1570909.0909090908</v>
      </c>
      <c r="L224" s="2402"/>
      <c r="M224" s="2406"/>
      <c r="N224" s="2401"/>
      <c r="O224" s="2401"/>
      <c r="P224" s="2407"/>
      <c r="Q224" s="2407"/>
      <c r="R224" s="2407"/>
    </row>
    <row r="225" spans="1:18" ht="34.5" hidden="1" customHeight="1">
      <c r="A225" s="3759"/>
      <c r="B225" s="3766"/>
      <c r="C225" s="2432" t="s">
        <v>1775</v>
      </c>
      <c r="D225" s="3765"/>
      <c r="E225" s="2406"/>
      <c r="F225" s="2402"/>
      <c r="G225" s="2402"/>
      <c r="H225" s="2407"/>
      <c r="I225" s="2401"/>
      <c r="J225" s="2401"/>
      <c r="K225" s="2402">
        <f>401000/1.1</f>
        <v>364545.45454545453</v>
      </c>
      <c r="L225" s="2402"/>
      <c r="M225" s="2406"/>
      <c r="N225" s="2401"/>
      <c r="O225" s="2401"/>
      <c r="P225" s="2407"/>
      <c r="Q225" s="2407"/>
      <c r="R225" s="2407"/>
    </row>
    <row r="226" spans="1:18" ht="34.5" hidden="1" customHeight="1">
      <c r="A226" s="3759"/>
      <c r="B226" s="3766" t="s">
        <v>1778</v>
      </c>
      <c r="C226" s="2432" t="s">
        <v>1772</v>
      </c>
      <c r="D226" s="3765" t="s">
        <v>1559</v>
      </c>
      <c r="E226" s="2406"/>
      <c r="F226" s="2402"/>
      <c r="G226" s="2402"/>
      <c r="H226" s="2407"/>
      <c r="I226" s="2401"/>
      <c r="J226" s="2401"/>
      <c r="K226" s="2402">
        <f>4719000/1.1</f>
        <v>4290000</v>
      </c>
      <c r="L226" s="2402"/>
      <c r="M226" s="2406"/>
      <c r="N226" s="2401"/>
      <c r="O226" s="2401"/>
      <c r="P226" s="2407"/>
      <c r="Q226" s="2407"/>
      <c r="R226" s="2407"/>
    </row>
    <row r="227" spans="1:18" ht="34.5" hidden="1" customHeight="1">
      <c r="A227" s="3759"/>
      <c r="B227" s="3766"/>
      <c r="C227" s="2432" t="s">
        <v>1353</v>
      </c>
      <c r="D227" s="3765"/>
      <c r="E227" s="2406"/>
      <c r="F227" s="2402"/>
      <c r="G227" s="2402"/>
      <c r="H227" s="2407"/>
      <c r="I227" s="2401"/>
      <c r="J227" s="2401"/>
      <c r="K227" s="2402">
        <f>1801000/1.1</f>
        <v>1637272.7272727271</v>
      </c>
      <c r="L227" s="2402"/>
      <c r="M227" s="2406"/>
      <c r="N227" s="2401"/>
      <c r="O227" s="2401"/>
      <c r="P227" s="2407"/>
      <c r="Q227" s="2407"/>
      <c r="R227" s="2407"/>
    </row>
    <row r="228" spans="1:18" ht="34.5" hidden="1" customHeight="1">
      <c r="A228" s="3759"/>
      <c r="B228" s="3766"/>
      <c r="C228" s="2432" t="s">
        <v>1775</v>
      </c>
      <c r="D228" s="3765"/>
      <c r="E228" s="2406"/>
      <c r="F228" s="2402"/>
      <c r="G228" s="2402"/>
      <c r="H228" s="2407"/>
      <c r="I228" s="2401"/>
      <c r="J228" s="2401"/>
      <c r="K228" s="2402">
        <f>439000/1.1</f>
        <v>399090.90909090906</v>
      </c>
      <c r="L228" s="2402"/>
      <c r="M228" s="2406"/>
      <c r="N228" s="2401"/>
      <c r="O228" s="2401"/>
      <c r="P228" s="2407"/>
      <c r="Q228" s="2407"/>
      <c r="R228" s="2407"/>
    </row>
    <row r="229" spans="1:18" ht="34.5" hidden="1" customHeight="1">
      <c r="A229" s="2404"/>
      <c r="B229" s="2371" t="s">
        <v>1779</v>
      </c>
      <c r="C229" s="2432" t="s">
        <v>1354</v>
      </c>
      <c r="D229" s="3765"/>
      <c r="E229" s="2406"/>
      <c r="F229" s="2402"/>
      <c r="G229" s="2402"/>
      <c r="H229" s="2407"/>
      <c r="I229" s="2401"/>
      <c r="J229" s="2401"/>
      <c r="K229" s="2402">
        <f>2840000/1.1</f>
        <v>2581818.1818181816</v>
      </c>
      <c r="L229" s="2402"/>
      <c r="M229" s="2406"/>
      <c r="N229" s="2401"/>
      <c r="O229" s="2401"/>
      <c r="P229" s="2407"/>
      <c r="Q229" s="2407"/>
      <c r="R229" s="2407"/>
    </row>
    <row r="230" spans="1:18" ht="34.5" hidden="1" customHeight="1">
      <c r="A230" s="2404"/>
      <c r="B230" s="2371"/>
      <c r="C230" s="2432" t="s">
        <v>1353</v>
      </c>
      <c r="D230" s="3765"/>
      <c r="E230" s="2406"/>
      <c r="F230" s="2402"/>
      <c r="G230" s="2402"/>
      <c r="H230" s="2407"/>
      <c r="I230" s="2401"/>
      <c r="J230" s="2401"/>
      <c r="K230" s="2402">
        <f>875000/1.1</f>
        <v>795454.54545454541</v>
      </c>
      <c r="L230" s="2402"/>
      <c r="M230" s="2406"/>
      <c r="N230" s="2401"/>
      <c r="O230" s="2401"/>
      <c r="P230" s="2407"/>
      <c r="Q230" s="2407"/>
      <c r="R230" s="2407"/>
    </row>
    <row r="231" spans="1:18" ht="34.5" hidden="1" customHeight="1">
      <c r="A231" s="2404"/>
      <c r="B231" s="2371" t="s">
        <v>1779</v>
      </c>
      <c r="C231" s="2432" t="s">
        <v>1775</v>
      </c>
      <c r="D231" s="2442"/>
      <c r="E231" s="2406"/>
      <c r="F231" s="2402"/>
      <c r="G231" s="2402"/>
      <c r="H231" s="2407"/>
      <c r="I231" s="2401"/>
      <c r="J231" s="2401"/>
      <c r="K231" s="2402">
        <f>223000/1.1</f>
        <v>202727.27272727271</v>
      </c>
      <c r="L231" s="2402"/>
      <c r="M231" s="2406"/>
      <c r="N231" s="2401"/>
      <c r="O231" s="2401"/>
      <c r="P231" s="2407"/>
      <c r="Q231" s="2407"/>
      <c r="R231" s="2407"/>
    </row>
    <row r="232" spans="1:18" ht="34.5" hidden="1" customHeight="1">
      <c r="A232" s="2404"/>
      <c r="B232" s="2441" t="s">
        <v>1780</v>
      </c>
      <c r="C232" s="2432"/>
      <c r="D232" s="2432"/>
      <c r="E232" s="2406"/>
      <c r="F232" s="2402"/>
      <c r="G232" s="2402"/>
      <c r="H232" s="2407"/>
      <c r="I232" s="2401"/>
      <c r="J232" s="2401"/>
      <c r="K232" s="2402"/>
      <c r="L232" s="2402"/>
      <c r="M232" s="2406"/>
      <c r="N232" s="2401"/>
      <c r="O232" s="2401"/>
      <c r="P232" s="2407"/>
      <c r="Q232" s="2407"/>
      <c r="R232" s="2407"/>
    </row>
    <row r="233" spans="1:18" ht="34.5" hidden="1" customHeight="1">
      <c r="A233" s="2404"/>
      <c r="B233" s="2371" t="s">
        <v>1781</v>
      </c>
      <c r="C233" s="2432" t="s">
        <v>1774</v>
      </c>
      <c r="D233" s="2432"/>
      <c r="E233" s="2406"/>
      <c r="F233" s="2402"/>
      <c r="G233" s="2402"/>
      <c r="H233" s="2407"/>
      <c r="I233" s="2401"/>
      <c r="J233" s="2401"/>
      <c r="K233" s="2402">
        <f>1084000/1.1</f>
        <v>985454.54545454541</v>
      </c>
      <c r="L233" s="2402"/>
      <c r="M233" s="2406"/>
      <c r="N233" s="2401"/>
      <c r="O233" s="2401"/>
      <c r="P233" s="2407"/>
      <c r="Q233" s="2407"/>
      <c r="R233" s="2407"/>
    </row>
    <row r="234" spans="1:18" ht="34.5" hidden="1" customHeight="1">
      <c r="A234" s="2404"/>
      <c r="B234" s="2371" t="s">
        <v>1781</v>
      </c>
      <c r="C234" s="2432" t="s">
        <v>1782</v>
      </c>
      <c r="D234" s="3765" t="s">
        <v>1559</v>
      </c>
      <c r="E234" s="2406"/>
      <c r="F234" s="2402"/>
      <c r="G234" s="2402"/>
      <c r="H234" s="2407"/>
      <c r="I234" s="2401"/>
      <c r="J234" s="2401"/>
      <c r="K234" s="2402">
        <f>316000/1.1</f>
        <v>287272.72727272724</v>
      </c>
      <c r="L234" s="2402"/>
      <c r="M234" s="2406"/>
      <c r="N234" s="2401"/>
      <c r="O234" s="2401"/>
      <c r="P234" s="2407"/>
      <c r="Q234" s="2407"/>
      <c r="R234" s="2407"/>
    </row>
    <row r="235" spans="1:18" ht="34.5" hidden="1" customHeight="1">
      <c r="A235" s="3759"/>
      <c r="B235" s="3766" t="s">
        <v>1783</v>
      </c>
      <c r="C235" s="2432" t="s">
        <v>1774</v>
      </c>
      <c r="D235" s="3765"/>
      <c r="E235" s="2406"/>
      <c r="F235" s="2402"/>
      <c r="G235" s="2402"/>
      <c r="H235" s="2407"/>
      <c r="I235" s="2401"/>
      <c r="J235" s="2401"/>
      <c r="K235" s="2402">
        <f>1121000/1.1</f>
        <v>1019090.9090909091</v>
      </c>
      <c r="L235" s="2402"/>
      <c r="M235" s="2406"/>
      <c r="N235" s="2401"/>
      <c r="O235" s="2401"/>
      <c r="P235" s="2407"/>
      <c r="Q235" s="2407"/>
      <c r="R235" s="2407"/>
    </row>
    <row r="236" spans="1:18" ht="34.5" hidden="1" customHeight="1">
      <c r="A236" s="3759"/>
      <c r="B236" s="3766"/>
      <c r="C236" s="2432" t="s">
        <v>1782</v>
      </c>
      <c r="D236" s="3765"/>
      <c r="E236" s="2406"/>
      <c r="F236" s="2402"/>
      <c r="G236" s="2402"/>
      <c r="H236" s="2407"/>
      <c r="I236" s="2401"/>
      <c r="J236" s="2401"/>
      <c r="K236" s="2402">
        <f>327000/1.1</f>
        <v>297272.72727272724</v>
      </c>
      <c r="L236" s="2402"/>
      <c r="M236" s="2406"/>
      <c r="N236" s="2401"/>
      <c r="O236" s="2401"/>
      <c r="P236" s="2407"/>
      <c r="Q236" s="2407"/>
      <c r="R236" s="2407"/>
    </row>
    <row r="237" spans="1:18" ht="33" hidden="1" customHeight="1">
      <c r="A237" s="3759"/>
      <c r="B237" s="3766" t="s">
        <v>1784</v>
      </c>
      <c r="C237" s="2432" t="s">
        <v>1772</v>
      </c>
      <c r="D237" s="3765" t="s">
        <v>1559</v>
      </c>
      <c r="E237" s="2406"/>
      <c r="F237" s="2402"/>
      <c r="G237" s="2402"/>
      <c r="H237" s="2407"/>
      <c r="I237" s="2401"/>
      <c r="J237" s="2401"/>
      <c r="K237" s="2402">
        <f>4026000/1.1</f>
        <v>3659999.9999999995</v>
      </c>
      <c r="L237" s="2402"/>
      <c r="M237" s="2406"/>
      <c r="N237" s="2401"/>
      <c r="O237" s="2401"/>
      <c r="P237" s="2407"/>
      <c r="Q237" s="2407"/>
      <c r="R237" s="2407"/>
    </row>
    <row r="238" spans="1:18" ht="33" hidden="1" customHeight="1">
      <c r="A238" s="3759"/>
      <c r="B238" s="3766"/>
      <c r="C238" s="2432" t="s">
        <v>1353</v>
      </c>
      <c r="D238" s="3765"/>
      <c r="E238" s="2406"/>
      <c r="F238" s="2402"/>
      <c r="G238" s="2402"/>
      <c r="H238" s="2407"/>
      <c r="I238" s="2401"/>
      <c r="J238" s="2401"/>
      <c r="K238" s="2402">
        <f>1449000/1.1</f>
        <v>1317272.7272727271</v>
      </c>
      <c r="L238" s="2402"/>
      <c r="M238" s="2406"/>
      <c r="N238" s="2401"/>
      <c r="O238" s="2401"/>
      <c r="P238" s="2407"/>
      <c r="Q238" s="2407"/>
      <c r="R238" s="2407"/>
    </row>
    <row r="239" spans="1:18" ht="33" hidden="1" customHeight="1">
      <c r="A239" s="3759"/>
      <c r="B239" s="3766"/>
      <c r="C239" s="2432" t="s">
        <v>1774</v>
      </c>
      <c r="D239" s="3765"/>
      <c r="E239" s="2406"/>
      <c r="F239" s="2402"/>
      <c r="G239" s="2402"/>
      <c r="H239" s="2407"/>
      <c r="I239" s="2401"/>
      <c r="J239" s="2401"/>
      <c r="K239" s="2402">
        <f>1060000/1.1</f>
        <v>963636.36363636353</v>
      </c>
      <c r="L239" s="2402"/>
      <c r="M239" s="2406"/>
      <c r="N239" s="2401"/>
      <c r="O239" s="2401"/>
      <c r="P239" s="2407"/>
      <c r="Q239" s="2407"/>
      <c r="R239" s="2407"/>
    </row>
    <row r="240" spans="1:18" ht="33" hidden="1" customHeight="1">
      <c r="A240" s="3759"/>
      <c r="B240" s="3766"/>
      <c r="C240" s="2432" t="s">
        <v>1775</v>
      </c>
      <c r="D240" s="3765"/>
      <c r="E240" s="2406"/>
      <c r="F240" s="2402"/>
      <c r="G240" s="2402"/>
      <c r="H240" s="2407"/>
      <c r="I240" s="2401"/>
      <c r="J240" s="2401"/>
      <c r="K240" s="2402">
        <f>351000/1.1</f>
        <v>319090.90909090906</v>
      </c>
      <c r="L240" s="2402"/>
      <c r="M240" s="2406"/>
      <c r="N240" s="2401"/>
      <c r="O240" s="2401"/>
      <c r="P240" s="2407"/>
      <c r="Q240" s="2407"/>
      <c r="R240" s="2407"/>
    </row>
    <row r="241" spans="1:18" ht="33" hidden="1" customHeight="1">
      <c r="A241" s="3759"/>
      <c r="B241" s="3766"/>
      <c r="C241" s="2432" t="s">
        <v>1782</v>
      </c>
      <c r="D241" s="3765"/>
      <c r="E241" s="2406"/>
      <c r="F241" s="2402"/>
      <c r="G241" s="2402"/>
      <c r="H241" s="2407"/>
      <c r="I241" s="2401"/>
      <c r="J241" s="2401"/>
      <c r="K241" s="2402">
        <f>308000/1.1</f>
        <v>280000</v>
      </c>
      <c r="L241" s="2402"/>
      <c r="M241" s="2406"/>
      <c r="N241" s="2401"/>
      <c r="O241" s="2401"/>
      <c r="P241" s="2407"/>
      <c r="Q241" s="2407"/>
      <c r="R241" s="2407"/>
    </row>
    <row r="242" spans="1:18" ht="33" hidden="1" customHeight="1">
      <c r="A242" s="3759"/>
      <c r="B242" s="3766" t="s">
        <v>1785</v>
      </c>
      <c r="C242" s="2432" t="s">
        <v>1772</v>
      </c>
      <c r="D242" s="3765" t="s">
        <v>1559</v>
      </c>
      <c r="E242" s="2406"/>
      <c r="F242" s="2402"/>
      <c r="G242" s="2402"/>
      <c r="H242" s="2407"/>
      <c r="I242" s="2401"/>
      <c r="J242" s="2401"/>
      <c r="K242" s="2402">
        <f>3846000/1.1</f>
        <v>3496363.6363636362</v>
      </c>
      <c r="L242" s="2402"/>
      <c r="M242" s="2406"/>
      <c r="N242" s="2401"/>
      <c r="O242" s="2401"/>
      <c r="P242" s="2407"/>
      <c r="Q242" s="2407"/>
      <c r="R242" s="2407"/>
    </row>
    <row r="243" spans="1:18" ht="33" hidden="1" customHeight="1">
      <c r="A243" s="3759"/>
      <c r="B243" s="3766"/>
      <c r="C243" s="2432" t="s">
        <v>1774</v>
      </c>
      <c r="D243" s="3765"/>
      <c r="E243" s="2406"/>
      <c r="F243" s="2402"/>
      <c r="G243" s="2402"/>
      <c r="H243" s="2407"/>
      <c r="I243" s="2401"/>
      <c r="J243" s="2401"/>
      <c r="K243" s="2402">
        <f>1406000/1.1</f>
        <v>1278181.8181818181</v>
      </c>
      <c r="L243" s="2402"/>
      <c r="M243" s="2406"/>
      <c r="N243" s="2401"/>
      <c r="O243" s="2401"/>
      <c r="P243" s="2407"/>
      <c r="Q243" s="2407"/>
      <c r="R243" s="2407"/>
    </row>
    <row r="244" spans="1:18" ht="33" hidden="1" customHeight="1">
      <c r="A244" s="3759"/>
      <c r="B244" s="3766"/>
      <c r="C244" s="2432" t="s">
        <v>1775</v>
      </c>
      <c r="D244" s="3765"/>
      <c r="E244" s="2406"/>
      <c r="F244" s="2402"/>
      <c r="G244" s="2402"/>
      <c r="H244" s="2407"/>
      <c r="I244" s="2401"/>
      <c r="J244" s="2401"/>
      <c r="K244" s="2402">
        <f>342000/1.1</f>
        <v>310909.09090909088</v>
      </c>
      <c r="L244" s="2402"/>
      <c r="M244" s="2406"/>
      <c r="N244" s="2401"/>
      <c r="O244" s="2401"/>
      <c r="P244" s="2407"/>
      <c r="Q244" s="2407"/>
      <c r="R244" s="2407"/>
    </row>
    <row r="245" spans="1:18" ht="33" hidden="1" customHeight="1">
      <c r="A245" s="3759"/>
      <c r="B245" s="3766"/>
      <c r="C245" s="2432" t="s">
        <v>1782</v>
      </c>
      <c r="D245" s="3765"/>
      <c r="E245" s="2406"/>
      <c r="F245" s="2402"/>
      <c r="G245" s="2402"/>
      <c r="H245" s="2407"/>
      <c r="I245" s="2401"/>
      <c r="J245" s="2401"/>
      <c r="K245" s="2402">
        <f>299000/1.1</f>
        <v>271818.18181818182</v>
      </c>
      <c r="L245" s="2402"/>
      <c r="M245" s="2406"/>
      <c r="N245" s="2401"/>
      <c r="O245" s="2401"/>
      <c r="P245" s="2407"/>
      <c r="Q245" s="2407"/>
      <c r="R245" s="2407"/>
    </row>
    <row r="246" spans="1:18" ht="33" hidden="1" customHeight="1">
      <c r="A246" s="3759"/>
      <c r="B246" s="3766" t="s">
        <v>1786</v>
      </c>
      <c r="C246" s="2432" t="s">
        <v>1772</v>
      </c>
      <c r="D246" s="2427"/>
      <c r="E246" s="2406"/>
      <c r="F246" s="2402"/>
      <c r="G246" s="2402"/>
      <c r="H246" s="2407"/>
      <c r="I246" s="2401"/>
      <c r="J246" s="2401"/>
      <c r="K246" s="2402">
        <f>3561000/1.1</f>
        <v>3237272.7272727271</v>
      </c>
      <c r="L246" s="2402"/>
      <c r="M246" s="2406"/>
      <c r="N246" s="2401"/>
      <c r="O246" s="2401"/>
      <c r="P246" s="2407"/>
      <c r="Q246" s="2407"/>
      <c r="R246" s="2407"/>
    </row>
    <row r="247" spans="1:18" ht="33.75" hidden="1" customHeight="1">
      <c r="A247" s="3759"/>
      <c r="B247" s="3766"/>
      <c r="C247" s="2432" t="s">
        <v>1774</v>
      </c>
      <c r="D247" s="2432" t="s">
        <v>1559</v>
      </c>
      <c r="E247" s="2406"/>
      <c r="F247" s="2402"/>
      <c r="G247" s="2402"/>
      <c r="H247" s="2407"/>
      <c r="I247" s="2401"/>
      <c r="J247" s="2401"/>
      <c r="K247" s="2402">
        <f>1305000/1.1</f>
        <v>1186363.6363636362</v>
      </c>
      <c r="L247" s="2402"/>
      <c r="M247" s="2406"/>
      <c r="N247" s="2401"/>
      <c r="O247" s="2401"/>
      <c r="P247" s="2407"/>
      <c r="Q247" s="2407"/>
      <c r="R247" s="2407"/>
    </row>
    <row r="248" spans="1:18" ht="30.75" hidden="1" customHeight="1">
      <c r="A248" s="3759"/>
      <c r="B248" s="3766"/>
      <c r="C248" s="2432" t="s">
        <v>1775</v>
      </c>
      <c r="D248" s="2432"/>
      <c r="E248" s="2406"/>
      <c r="F248" s="2402"/>
      <c r="G248" s="2402"/>
      <c r="H248" s="2407"/>
      <c r="I248" s="2401"/>
      <c r="J248" s="2401"/>
      <c r="K248" s="2402">
        <f>321000/1.1</f>
        <v>291818.18181818182</v>
      </c>
      <c r="L248" s="2402"/>
      <c r="M248" s="2406"/>
      <c r="N248" s="2401"/>
      <c r="O248" s="2401"/>
      <c r="P248" s="2407"/>
      <c r="Q248" s="2407"/>
      <c r="R248" s="2407"/>
    </row>
    <row r="249" spans="1:18" ht="30.75" hidden="1" customHeight="1">
      <c r="A249" s="2404"/>
      <c r="B249" s="2371" t="s">
        <v>1786</v>
      </c>
      <c r="C249" s="2432" t="s">
        <v>1782</v>
      </c>
      <c r="D249" s="2432"/>
      <c r="E249" s="2406"/>
      <c r="F249" s="2402"/>
      <c r="G249" s="2402"/>
      <c r="H249" s="2407"/>
      <c r="I249" s="2401"/>
      <c r="J249" s="2401"/>
      <c r="K249" s="2402">
        <f>281000/1.1</f>
        <v>255454.54545454544</v>
      </c>
      <c r="L249" s="2402"/>
      <c r="M249" s="2406"/>
      <c r="N249" s="2401"/>
      <c r="O249" s="2401"/>
      <c r="P249" s="2407"/>
      <c r="Q249" s="2407"/>
      <c r="R249" s="2407"/>
    </row>
    <row r="250" spans="1:18" ht="30.75" hidden="1" customHeight="1">
      <c r="A250" s="3759"/>
      <c r="B250" s="3766" t="s">
        <v>1787</v>
      </c>
      <c r="C250" s="2432" t="s">
        <v>1354</v>
      </c>
      <c r="D250" s="3765" t="s">
        <v>1559</v>
      </c>
      <c r="E250" s="2406"/>
      <c r="F250" s="2402"/>
      <c r="G250" s="2402"/>
      <c r="H250" s="2407"/>
      <c r="I250" s="2401"/>
      <c r="J250" s="2401"/>
      <c r="K250" s="2402">
        <f>1317000/1.1</f>
        <v>1197272.7272727271</v>
      </c>
      <c r="L250" s="2402"/>
      <c r="M250" s="2406"/>
      <c r="N250" s="2401"/>
      <c r="O250" s="2401"/>
      <c r="P250" s="2407"/>
      <c r="Q250" s="2407"/>
      <c r="R250" s="2407"/>
    </row>
    <row r="251" spans="1:18" ht="30.75" hidden="1" customHeight="1">
      <c r="A251" s="3759"/>
      <c r="B251" s="3766"/>
      <c r="C251" s="2432" t="s">
        <v>1353</v>
      </c>
      <c r="D251" s="3765"/>
      <c r="E251" s="2406"/>
      <c r="F251" s="2402"/>
      <c r="G251" s="2402"/>
      <c r="H251" s="2407"/>
      <c r="I251" s="2401"/>
      <c r="J251" s="2401"/>
      <c r="K251" s="2402">
        <f>406000/1.1</f>
        <v>369090.90909090906</v>
      </c>
      <c r="L251" s="2402"/>
      <c r="M251" s="2406"/>
      <c r="N251" s="2401"/>
      <c r="O251" s="2401"/>
      <c r="P251" s="2407"/>
      <c r="Q251" s="2407"/>
      <c r="R251" s="2407"/>
    </row>
    <row r="252" spans="1:18" ht="30.75" hidden="1" customHeight="1">
      <c r="A252" s="3759"/>
      <c r="B252" s="3766" t="s">
        <v>1788</v>
      </c>
      <c r="C252" s="2432" t="s">
        <v>1354</v>
      </c>
      <c r="D252" s="3765"/>
      <c r="E252" s="2406"/>
      <c r="F252" s="2402"/>
      <c r="G252" s="2402"/>
      <c r="H252" s="2407"/>
      <c r="I252" s="2401"/>
      <c r="J252" s="2401"/>
      <c r="K252" s="2402">
        <f>1229000/1.1</f>
        <v>1117272.7272727273</v>
      </c>
      <c r="L252" s="2402"/>
      <c r="M252" s="2406"/>
      <c r="N252" s="2401"/>
      <c r="O252" s="2401"/>
      <c r="P252" s="2407"/>
      <c r="Q252" s="2407"/>
      <c r="R252" s="2407"/>
    </row>
    <row r="253" spans="1:18" ht="30.75" hidden="1" customHeight="1">
      <c r="A253" s="3759"/>
      <c r="B253" s="3766"/>
      <c r="C253" s="2432" t="s">
        <v>1353</v>
      </c>
      <c r="D253" s="3765"/>
      <c r="E253" s="2406"/>
      <c r="F253" s="2402"/>
      <c r="G253" s="2402"/>
      <c r="H253" s="2407"/>
      <c r="I253" s="2401"/>
      <c r="J253" s="2401"/>
      <c r="K253" s="2402">
        <f>376000/1.1</f>
        <v>341818.18181818177</v>
      </c>
      <c r="L253" s="2402"/>
      <c r="M253" s="2406"/>
      <c r="N253" s="2401"/>
      <c r="O253" s="2401"/>
      <c r="P253" s="2407"/>
      <c r="Q253" s="2407"/>
      <c r="R253" s="2407"/>
    </row>
    <row r="254" spans="1:18" ht="30.75" hidden="1" customHeight="1">
      <c r="A254" s="2404"/>
      <c r="B254" s="2441" t="s">
        <v>1789</v>
      </c>
      <c r="C254" s="2432"/>
      <c r="D254" s="2432"/>
      <c r="E254" s="2406"/>
      <c r="F254" s="2402"/>
      <c r="G254" s="2402"/>
      <c r="H254" s="2407"/>
      <c r="I254" s="2401"/>
      <c r="J254" s="2401"/>
      <c r="K254" s="2402"/>
      <c r="L254" s="2402"/>
      <c r="M254" s="2406"/>
      <c r="N254" s="2401"/>
      <c r="O254" s="2401"/>
      <c r="P254" s="2407"/>
      <c r="Q254" s="2407"/>
      <c r="R254" s="2407"/>
    </row>
    <row r="255" spans="1:18" ht="30.75" hidden="1" customHeight="1">
      <c r="A255" s="3759"/>
      <c r="B255" s="3766" t="s">
        <v>1790</v>
      </c>
      <c r="C255" s="2432" t="s">
        <v>1354</v>
      </c>
      <c r="D255" s="3765" t="s">
        <v>1559</v>
      </c>
      <c r="E255" s="2406"/>
      <c r="F255" s="2402"/>
      <c r="G255" s="2402"/>
      <c r="H255" s="2407"/>
      <c r="I255" s="2401"/>
      <c r="J255" s="2401"/>
      <c r="K255" s="2402">
        <f>3817000/1.1</f>
        <v>3469999.9999999995</v>
      </c>
      <c r="L255" s="2402"/>
      <c r="M255" s="2406"/>
      <c r="N255" s="2401"/>
      <c r="O255" s="2401"/>
      <c r="P255" s="2407"/>
      <c r="Q255" s="2407"/>
      <c r="R255" s="2407"/>
    </row>
    <row r="256" spans="1:18" ht="30.75" hidden="1" customHeight="1">
      <c r="A256" s="3759"/>
      <c r="B256" s="3766"/>
      <c r="C256" s="2432" t="s">
        <v>1353</v>
      </c>
      <c r="D256" s="3765"/>
      <c r="E256" s="2406"/>
      <c r="F256" s="2402"/>
      <c r="G256" s="2402"/>
      <c r="H256" s="2407"/>
      <c r="I256" s="2401"/>
      <c r="J256" s="2401"/>
      <c r="K256" s="2402">
        <f>1099000/1.1</f>
        <v>999090.90909090906</v>
      </c>
      <c r="L256" s="2402"/>
      <c r="M256" s="2406"/>
      <c r="N256" s="2401"/>
      <c r="O256" s="2401"/>
      <c r="P256" s="2407"/>
      <c r="Q256" s="2407"/>
      <c r="R256" s="2407"/>
    </row>
    <row r="257" spans="1:18" ht="30.75" hidden="1" customHeight="1">
      <c r="A257" s="3759"/>
      <c r="B257" s="2371" t="s">
        <v>1791</v>
      </c>
      <c r="C257" s="2432" t="s">
        <v>1354</v>
      </c>
      <c r="D257" s="3765"/>
      <c r="E257" s="2406"/>
      <c r="F257" s="2402"/>
      <c r="G257" s="2402"/>
      <c r="H257" s="2407"/>
      <c r="I257" s="2401"/>
      <c r="J257" s="2401"/>
      <c r="K257" s="2402">
        <f>2708000/1.1</f>
        <v>2461818.1818181816</v>
      </c>
      <c r="L257" s="2402"/>
      <c r="M257" s="2406"/>
      <c r="N257" s="2401"/>
      <c r="O257" s="2401"/>
      <c r="P257" s="2407"/>
      <c r="Q257" s="2407"/>
      <c r="R257" s="2407"/>
    </row>
    <row r="258" spans="1:18" ht="30.75" hidden="1" customHeight="1">
      <c r="A258" s="3759"/>
      <c r="B258" s="2371" t="s">
        <v>1791</v>
      </c>
      <c r="C258" s="2432" t="s">
        <v>1353</v>
      </c>
      <c r="D258" s="3765"/>
      <c r="E258" s="2406"/>
      <c r="F258" s="2402"/>
      <c r="G258" s="2402"/>
      <c r="H258" s="2407"/>
      <c r="I258" s="2401"/>
      <c r="J258" s="2401"/>
      <c r="K258" s="2402">
        <f>781000/1.1</f>
        <v>710000</v>
      </c>
      <c r="L258" s="2402"/>
      <c r="M258" s="2406"/>
      <c r="N258" s="2401"/>
      <c r="O258" s="2401"/>
      <c r="P258" s="2407"/>
      <c r="Q258" s="2407"/>
      <c r="R258" s="2407"/>
    </row>
    <row r="259" spans="1:18" ht="30.75" hidden="1" customHeight="1">
      <c r="A259" s="2404"/>
      <c r="B259" s="2441" t="s">
        <v>1827</v>
      </c>
      <c r="C259" s="2432"/>
      <c r="D259" s="2432"/>
      <c r="E259" s="2406"/>
      <c r="F259" s="2402"/>
      <c r="G259" s="2402"/>
      <c r="H259" s="2407"/>
      <c r="I259" s="2401"/>
      <c r="J259" s="2401"/>
      <c r="K259" s="2402"/>
      <c r="L259" s="2402"/>
      <c r="M259" s="2406"/>
      <c r="N259" s="2401"/>
      <c r="O259" s="2401"/>
      <c r="P259" s="2407"/>
      <c r="Q259" s="2407"/>
      <c r="R259" s="2407"/>
    </row>
    <row r="260" spans="1:18" ht="30.75" hidden="1" customHeight="1">
      <c r="A260" s="3759"/>
      <c r="B260" s="3766" t="s">
        <v>1792</v>
      </c>
      <c r="C260" s="2432" t="s">
        <v>1354</v>
      </c>
      <c r="D260" s="3765" t="s">
        <v>1559</v>
      </c>
      <c r="E260" s="2406"/>
      <c r="F260" s="2402"/>
      <c r="G260" s="2402"/>
      <c r="H260" s="2407"/>
      <c r="I260" s="2401"/>
      <c r="J260" s="2401"/>
      <c r="K260" s="2402">
        <f>2431000/1.1</f>
        <v>2210000</v>
      </c>
      <c r="L260" s="2402"/>
      <c r="M260" s="2406"/>
      <c r="N260" s="2401"/>
      <c r="O260" s="2401"/>
      <c r="P260" s="2407"/>
      <c r="Q260" s="2407"/>
      <c r="R260" s="2407"/>
    </row>
    <row r="261" spans="1:18" ht="30.75" hidden="1" customHeight="1">
      <c r="A261" s="3759"/>
      <c r="B261" s="3766"/>
      <c r="C261" s="2432" t="s">
        <v>1353</v>
      </c>
      <c r="D261" s="3765"/>
      <c r="E261" s="2406"/>
      <c r="F261" s="2402"/>
      <c r="G261" s="2402"/>
      <c r="H261" s="2407"/>
      <c r="I261" s="2401"/>
      <c r="J261" s="2401"/>
      <c r="K261" s="2402">
        <f>717000/1.1</f>
        <v>651818.18181818177</v>
      </c>
      <c r="L261" s="2402"/>
      <c r="M261" s="2406"/>
      <c r="N261" s="2401"/>
      <c r="O261" s="2401"/>
      <c r="P261" s="2407"/>
      <c r="Q261" s="2407"/>
      <c r="R261" s="2407"/>
    </row>
    <row r="262" spans="1:18" ht="30.75" hidden="1" customHeight="1">
      <c r="A262" s="3759"/>
      <c r="B262" s="3766" t="s">
        <v>1793</v>
      </c>
      <c r="C262" s="2432" t="s">
        <v>1354</v>
      </c>
      <c r="D262" s="3765"/>
      <c r="E262" s="2406"/>
      <c r="F262" s="2402"/>
      <c r="G262" s="2402"/>
      <c r="H262" s="2407"/>
      <c r="I262" s="2401"/>
      <c r="J262" s="2401"/>
      <c r="K262" s="2402">
        <f>1114000/1.1</f>
        <v>1012727.2727272726</v>
      </c>
      <c r="L262" s="2402"/>
      <c r="M262" s="2406"/>
      <c r="N262" s="2401"/>
      <c r="O262" s="2401"/>
      <c r="P262" s="2407"/>
      <c r="Q262" s="2407"/>
      <c r="R262" s="2407"/>
    </row>
    <row r="263" spans="1:18" ht="36.75" hidden="1" customHeight="1">
      <c r="A263" s="3759"/>
      <c r="B263" s="3766"/>
      <c r="C263" s="2432" t="s">
        <v>1353</v>
      </c>
      <c r="D263" s="3765"/>
      <c r="E263" s="2406"/>
      <c r="F263" s="2402"/>
      <c r="G263" s="2402"/>
      <c r="H263" s="2407"/>
      <c r="I263" s="2401"/>
      <c r="J263" s="2401"/>
      <c r="K263" s="2402">
        <f>327000/1.1</f>
        <v>297272.72727272724</v>
      </c>
      <c r="L263" s="2402"/>
      <c r="M263" s="2406"/>
      <c r="N263" s="2401"/>
      <c r="O263" s="2401"/>
      <c r="P263" s="2407"/>
      <c r="Q263" s="2407"/>
      <c r="R263" s="2407"/>
    </row>
    <row r="264" spans="1:18" ht="36.75" hidden="1" customHeight="1">
      <c r="A264" s="2404"/>
      <c r="B264" s="2441" t="s">
        <v>1794</v>
      </c>
      <c r="C264" s="2432"/>
      <c r="D264" s="2432"/>
      <c r="E264" s="2406"/>
      <c r="F264" s="2402"/>
      <c r="G264" s="2402"/>
      <c r="H264" s="2407"/>
      <c r="I264" s="2401"/>
      <c r="J264" s="2401"/>
      <c r="K264" s="2402"/>
      <c r="L264" s="2402"/>
      <c r="M264" s="2406"/>
      <c r="N264" s="2401"/>
      <c r="O264" s="2401"/>
      <c r="P264" s="2407"/>
      <c r="Q264" s="2407"/>
      <c r="R264" s="2407"/>
    </row>
    <row r="265" spans="1:18" ht="36.75" hidden="1" customHeight="1">
      <c r="A265" s="2404"/>
      <c r="B265" s="2441" t="s">
        <v>1798</v>
      </c>
      <c r="C265" s="2432"/>
      <c r="D265" s="3765" t="s">
        <v>1559</v>
      </c>
      <c r="E265" s="2406"/>
      <c r="F265" s="2402"/>
      <c r="G265" s="2402"/>
      <c r="H265" s="2407"/>
      <c r="I265" s="2401"/>
      <c r="J265" s="2401"/>
      <c r="K265" s="2402"/>
      <c r="L265" s="2402"/>
      <c r="M265" s="2406"/>
      <c r="N265" s="2401"/>
      <c r="O265" s="2401"/>
      <c r="P265" s="2407"/>
      <c r="Q265" s="2407"/>
      <c r="R265" s="2407"/>
    </row>
    <row r="266" spans="1:18" ht="36.75" hidden="1" customHeight="1">
      <c r="A266" s="3759"/>
      <c r="B266" s="3766" t="s">
        <v>1796</v>
      </c>
      <c r="C266" s="2432" t="s">
        <v>1795</v>
      </c>
      <c r="D266" s="3765"/>
      <c r="E266" s="2406"/>
      <c r="F266" s="2402"/>
      <c r="G266" s="2402"/>
      <c r="H266" s="2407"/>
      <c r="I266" s="2401"/>
      <c r="J266" s="2401"/>
      <c r="K266" s="2402">
        <f>510000/1.1</f>
        <v>463636.36363636359</v>
      </c>
      <c r="L266" s="2402"/>
      <c r="M266" s="2406"/>
      <c r="N266" s="2401"/>
      <c r="O266" s="2401"/>
      <c r="P266" s="2407"/>
      <c r="Q266" s="2407"/>
      <c r="R266" s="2407"/>
    </row>
    <row r="267" spans="1:18" ht="36.75" hidden="1" customHeight="1">
      <c r="A267" s="3759"/>
      <c r="B267" s="3766"/>
      <c r="C267" s="2432" t="s">
        <v>1797</v>
      </c>
      <c r="D267" s="3765"/>
      <c r="E267" s="2406"/>
      <c r="F267" s="2402"/>
      <c r="G267" s="2402"/>
      <c r="H267" s="2407"/>
      <c r="I267" s="2401"/>
      <c r="J267" s="2401"/>
      <c r="K267" s="2402">
        <f>481000/1.1</f>
        <v>437272.72727272724</v>
      </c>
      <c r="L267" s="2402"/>
      <c r="M267" s="2406"/>
      <c r="N267" s="2401"/>
      <c r="O267" s="2401"/>
      <c r="P267" s="2407"/>
      <c r="Q267" s="2407"/>
      <c r="R267" s="2407"/>
    </row>
    <row r="268" spans="1:18" ht="36.75" hidden="1" customHeight="1">
      <c r="A268" s="2404"/>
      <c r="B268" s="2441" t="s">
        <v>1799</v>
      </c>
      <c r="C268" s="2404"/>
      <c r="D268" s="3765"/>
      <c r="E268" s="2406"/>
      <c r="F268" s="2402"/>
      <c r="G268" s="2402"/>
      <c r="H268" s="2407"/>
      <c r="I268" s="2401"/>
      <c r="J268" s="2401"/>
      <c r="K268" s="2401"/>
      <c r="L268" s="2402"/>
      <c r="M268" s="2406"/>
      <c r="N268" s="2401"/>
      <c r="O268" s="2401"/>
      <c r="P268" s="2407"/>
      <c r="Q268" s="2407"/>
      <c r="R268" s="2407"/>
    </row>
    <row r="269" spans="1:18" ht="36.75" hidden="1" customHeight="1">
      <c r="A269" s="2404"/>
      <c r="B269" s="2371" t="s">
        <v>1828</v>
      </c>
      <c r="C269" s="2432" t="s">
        <v>1797</v>
      </c>
      <c r="D269" s="2432"/>
      <c r="E269" s="2406"/>
      <c r="F269" s="2402"/>
      <c r="G269" s="2402"/>
      <c r="H269" s="2407"/>
      <c r="I269" s="2401"/>
      <c r="J269" s="2401"/>
      <c r="K269" s="2402">
        <f>399000/1.1</f>
        <v>362727.27272727271</v>
      </c>
      <c r="L269" s="2402"/>
      <c r="M269" s="2406"/>
      <c r="N269" s="2401"/>
      <c r="O269" s="2401"/>
      <c r="P269" s="2407"/>
      <c r="Q269" s="2407"/>
      <c r="R269" s="2407"/>
    </row>
    <row r="270" spans="1:18" ht="36.75" hidden="1" customHeight="1">
      <c r="A270" s="2404"/>
      <c r="B270" s="2441" t="s">
        <v>1829</v>
      </c>
      <c r="C270" s="2432"/>
      <c r="D270" s="2427"/>
      <c r="E270" s="2406"/>
      <c r="F270" s="2402"/>
      <c r="G270" s="2402"/>
      <c r="H270" s="2407"/>
      <c r="I270" s="2401"/>
      <c r="J270" s="2401"/>
      <c r="K270" s="2402"/>
      <c r="L270" s="2402"/>
      <c r="M270" s="2406"/>
      <c r="N270" s="2401"/>
      <c r="O270" s="2401"/>
      <c r="P270" s="2407"/>
      <c r="Q270" s="2407"/>
      <c r="R270" s="2407"/>
    </row>
    <row r="271" spans="1:18" ht="36.75" hidden="1" customHeight="1">
      <c r="A271" s="2404"/>
      <c r="B271" s="2371" t="s">
        <v>1830</v>
      </c>
      <c r="C271" s="2432" t="s">
        <v>1797</v>
      </c>
      <c r="D271" s="2432"/>
      <c r="E271" s="2406"/>
      <c r="F271" s="2402"/>
      <c r="G271" s="2402"/>
      <c r="H271" s="2407"/>
      <c r="I271" s="2401"/>
      <c r="J271" s="2401"/>
      <c r="K271" s="2402">
        <f>290000/1.1</f>
        <v>263636.36363636359</v>
      </c>
      <c r="L271" s="2402"/>
      <c r="M271" s="2406"/>
      <c r="N271" s="2401"/>
      <c r="O271" s="2401"/>
      <c r="P271" s="2407"/>
      <c r="Q271" s="2407"/>
      <c r="R271" s="2407"/>
    </row>
    <row r="272" spans="1:18" ht="36.75" hidden="1" customHeight="1">
      <c r="A272" s="2404"/>
      <c r="B272" s="2441" t="s">
        <v>1800</v>
      </c>
      <c r="C272" s="2432"/>
      <c r="D272" s="2432"/>
      <c r="E272" s="2406"/>
      <c r="F272" s="2402"/>
      <c r="G272" s="2402"/>
      <c r="H272" s="2407"/>
      <c r="I272" s="2401"/>
      <c r="J272" s="2401"/>
      <c r="K272" s="2402"/>
      <c r="L272" s="2402"/>
      <c r="M272" s="2406"/>
      <c r="N272" s="2401"/>
      <c r="O272" s="2401"/>
      <c r="P272" s="2407"/>
      <c r="Q272" s="2407"/>
      <c r="R272" s="2407"/>
    </row>
    <row r="273" spans="1:18" ht="36.75" hidden="1" customHeight="1">
      <c r="A273" s="3759"/>
      <c r="B273" s="3766" t="s">
        <v>1801</v>
      </c>
      <c r="C273" s="2432" t="s">
        <v>1802</v>
      </c>
      <c r="D273" s="3765" t="s">
        <v>1559</v>
      </c>
      <c r="E273" s="2406"/>
      <c r="F273" s="2402"/>
      <c r="G273" s="2402"/>
      <c r="H273" s="2407"/>
      <c r="I273" s="2401"/>
      <c r="J273" s="2401"/>
      <c r="K273" s="2402">
        <f>2757000/1.1</f>
        <v>2506363.6363636362</v>
      </c>
      <c r="L273" s="2402"/>
      <c r="M273" s="2406"/>
      <c r="N273" s="2401"/>
      <c r="O273" s="2401"/>
      <c r="P273" s="2407"/>
      <c r="Q273" s="2407"/>
      <c r="R273" s="2407"/>
    </row>
    <row r="274" spans="1:18" ht="36.75" hidden="1" customHeight="1">
      <c r="A274" s="3759"/>
      <c r="B274" s="3766"/>
      <c r="C274" s="2432" t="s">
        <v>1803</v>
      </c>
      <c r="D274" s="3765"/>
      <c r="E274" s="2406"/>
      <c r="F274" s="2402"/>
      <c r="G274" s="2402"/>
      <c r="H274" s="2407"/>
      <c r="I274" s="2401"/>
      <c r="J274" s="2401"/>
      <c r="K274" s="2402">
        <f>633000/1.1</f>
        <v>575454.54545454541</v>
      </c>
      <c r="L274" s="2402"/>
      <c r="M274" s="2406"/>
      <c r="N274" s="2401"/>
      <c r="O274" s="2401"/>
      <c r="P274" s="2407"/>
      <c r="Q274" s="2407"/>
      <c r="R274" s="2407"/>
    </row>
    <row r="275" spans="1:18" ht="36.75" hidden="1" customHeight="1">
      <c r="A275" s="3759"/>
      <c r="B275" s="3766"/>
      <c r="C275" s="2432" t="s">
        <v>1804</v>
      </c>
      <c r="D275" s="3765"/>
      <c r="E275" s="2406"/>
      <c r="F275" s="2402"/>
      <c r="G275" s="2402"/>
      <c r="H275" s="2407"/>
      <c r="I275" s="2401"/>
      <c r="J275" s="2401"/>
      <c r="K275" s="2402">
        <f>181000/1.1</f>
        <v>164545.45454545453</v>
      </c>
      <c r="L275" s="2402"/>
      <c r="M275" s="2406"/>
      <c r="N275" s="2401"/>
      <c r="O275" s="2401"/>
      <c r="P275" s="2407"/>
      <c r="Q275" s="2407"/>
      <c r="R275" s="2407"/>
    </row>
    <row r="276" spans="1:18" ht="45.75" customHeight="1">
      <c r="A276" s="2398">
        <v>3</v>
      </c>
      <c r="B276" s="3744" t="s">
        <v>2700</v>
      </c>
      <c r="C276" s="3744"/>
      <c r="D276" s="3744"/>
      <c r="E276" s="3744"/>
      <c r="F276" s="3744"/>
      <c r="G276" s="3744"/>
      <c r="H276" s="3744"/>
      <c r="I276" s="3744"/>
      <c r="J276" s="3744"/>
      <c r="K276" s="3744"/>
      <c r="L276" s="3744"/>
      <c r="M276" s="3744"/>
      <c r="N276" s="3744"/>
      <c r="O276" s="3744"/>
      <c r="P276" s="3744"/>
      <c r="Q276" s="3744"/>
      <c r="R276" s="3744"/>
    </row>
    <row r="277" spans="1:18" ht="36.75" customHeight="1">
      <c r="A277" s="2404"/>
      <c r="B277" s="2399" t="s">
        <v>2716</v>
      </c>
      <c r="C277" s="2432"/>
      <c r="D277" s="2432"/>
      <c r="E277" s="2432"/>
      <c r="F277" s="2432"/>
      <c r="G277" s="3755"/>
      <c r="H277" s="3756"/>
      <c r="I277" s="3756"/>
      <c r="J277" s="3756"/>
      <c r="K277" s="3756"/>
      <c r="L277" s="3756"/>
      <c r="M277" s="3756"/>
      <c r="N277" s="3756"/>
      <c r="O277" s="3756"/>
      <c r="P277" s="3756"/>
      <c r="Q277" s="3756"/>
      <c r="R277" s="3757"/>
    </row>
    <row r="278" spans="1:18" ht="36.75" customHeight="1">
      <c r="A278" s="2404"/>
      <c r="B278" s="2395" t="s">
        <v>2701</v>
      </c>
      <c r="C278" s="2432" t="s">
        <v>2704</v>
      </c>
      <c r="D278" s="2432" t="s">
        <v>1563</v>
      </c>
      <c r="E278" s="2432"/>
      <c r="F278" s="2432"/>
      <c r="G278" s="3755">
        <v>381818</v>
      </c>
      <c r="H278" s="3756"/>
      <c r="I278" s="3756"/>
      <c r="J278" s="3756"/>
      <c r="K278" s="3756"/>
      <c r="L278" s="3756"/>
      <c r="M278" s="3756"/>
      <c r="N278" s="3756"/>
      <c r="O278" s="3756"/>
      <c r="P278" s="3756"/>
      <c r="Q278" s="3756"/>
      <c r="R278" s="3757"/>
    </row>
    <row r="279" spans="1:18" ht="36.75" customHeight="1">
      <c r="A279" s="2404"/>
      <c r="B279" s="2395" t="s">
        <v>2702</v>
      </c>
      <c r="C279" s="2432" t="s">
        <v>2704</v>
      </c>
      <c r="D279" s="2432" t="s">
        <v>1563</v>
      </c>
      <c r="E279" s="2432"/>
      <c r="F279" s="2432"/>
      <c r="G279" s="3755">
        <v>495455</v>
      </c>
      <c r="H279" s="3756"/>
      <c r="I279" s="3756"/>
      <c r="J279" s="3756"/>
      <c r="K279" s="3756"/>
      <c r="L279" s="3756"/>
      <c r="M279" s="3756"/>
      <c r="N279" s="3756"/>
      <c r="O279" s="3756"/>
      <c r="P279" s="3756"/>
      <c r="Q279" s="3756"/>
      <c r="R279" s="3757"/>
    </row>
    <row r="280" spans="1:18" ht="36.75" customHeight="1">
      <c r="A280" s="2404"/>
      <c r="B280" s="2395" t="s">
        <v>2703</v>
      </c>
      <c r="C280" s="2432" t="s">
        <v>2705</v>
      </c>
      <c r="D280" s="2432" t="s">
        <v>2711</v>
      </c>
      <c r="E280" s="2432"/>
      <c r="F280" s="2432"/>
      <c r="G280" s="3755">
        <v>853636</v>
      </c>
      <c r="H280" s="3756"/>
      <c r="I280" s="3756"/>
      <c r="J280" s="3756"/>
      <c r="K280" s="3756"/>
      <c r="L280" s="3756"/>
      <c r="M280" s="3756"/>
      <c r="N280" s="3756"/>
      <c r="O280" s="3756"/>
      <c r="P280" s="3756"/>
      <c r="Q280" s="3756"/>
      <c r="R280" s="3757"/>
    </row>
    <row r="281" spans="1:18" ht="36.75" customHeight="1">
      <c r="A281" s="2404"/>
      <c r="B281" s="2395" t="s">
        <v>2706</v>
      </c>
      <c r="C281" s="2432" t="s">
        <v>2705</v>
      </c>
      <c r="D281" s="2432" t="s">
        <v>2711</v>
      </c>
      <c r="E281" s="2432"/>
      <c r="F281" s="2432"/>
      <c r="G281" s="3755">
        <v>1043636</v>
      </c>
      <c r="H281" s="3756"/>
      <c r="I281" s="3756"/>
      <c r="J281" s="3756"/>
      <c r="K281" s="3756"/>
      <c r="L281" s="3756"/>
      <c r="M281" s="3756"/>
      <c r="N281" s="3756"/>
      <c r="O281" s="3756"/>
      <c r="P281" s="3756"/>
      <c r="Q281" s="3756"/>
      <c r="R281" s="3757"/>
    </row>
    <row r="282" spans="1:18" ht="36.75" customHeight="1">
      <c r="A282" s="2404"/>
      <c r="B282" s="2395" t="s">
        <v>2707</v>
      </c>
      <c r="C282" s="2432" t="s">
        <v>2705</v>
      </c>
      <c r="D282" s="2432" t="s">
        <v>2711</v>
      </c>
      <c r="E282" s="2432"/>
      <c r="F282" s="2432"/>
      <c r="G282" s="3755">
        <v>1216364</v>
      </c>
      <c r="H282" s="3756"/>
      <c r="I282" s="3756"/>
      <c r="J282" s="3756"/>
      <c r="K282" s="3756"/>
      <c r="L282" s="3756"/>
      <c r="M282" s="3756"/>
      <c r="N282" s="3756"/>
      <c r="O282" s="3756"/>
      <c r="P282" s="3756"/>
      <c r="Q282" s="3756"/>
      <c r="R282" s="3757"/>
    </row>
    <row r="283" spans="1:18" ht="36.75" customHeight="1">
      <c r="A283" s="2404"/>
      <c r="B283" s="2395" t="s">
        <v>2708</v>
      </c>
      <c r="C283" s="2432" t="s">
        <v>2705</v>
      </c>
      <c r="D283" s="2432" t="s">
        <v>2711</v>
      </c>
      <c r="E283" s="2432"/>
      <c r="F283" s="2432"/>
      <c r="G283" s="3755">
        <v>1489091</v>
      </c>
      <c r="H283" s="3756"/>
      <c r="I283" s="3756"/>
      <c r="J283" s="3756"/>
      <c r="K283" s="3756"/>
      <c r="L283" s="3756"/>
      <c r="M283" s="3756"/>
      <c r="N283" s="3756"/>
      <c r="O283" s="3756"/>
      <c r="P283" s="3756"/>
      <c r="Q283" s="3756"/>
      <c r="R283" s="3757"/>
    </row>
    <row r="284" spans="1:18" ht="36.75" customHeight="1">
      <c r="A284" s="2404"/>
      <c r="B284" s="2395" t="s">
        <v>2709</v>
      </c>
      <c r="C284" s="2432" t="s">
        <v>2710</v>
      </c>
      <c r="D284" s="2432" t="s">
        <v>1559</v>
      </c>
      <c r="E284" s="2432"/>
      <c r="F284" s="2432"/>
      <c r="G284" s="3755">
        <v>152727</v>
      </c>
      <c r="H284" s="3756"/>
      <c r="I284" s="3756"/>
      <c r="J284" s="3756"/>
      <c r="K284" s="3756"/>
      <c r="L284" s="3756"/>
      <c r="M284" s="3756"/>
      <c r="N284" s="3756"/>
      <c r="O284" s="3756"/>
      <c r="P284" s="3756"/>
      <c r="Q284" s="3756"/>
      <c r="R284" s="3757"/>
    </row>
    <row r="285" spans="1:18" ht="36.75" customHeight="1">
      <c r="A285" s="2404"/>
      <c r="B285" s="2395" t="s">
        <v>2712</v>
      </c>
      <c r="C285" s="2432" t="s">
        <v>2705</v>
      </c>
      <c r="D285" s="2432" t="s">
        <v>1559</v>
      </c>
      <c r="E285" s="2432"/>
      <c r="F285" s="2432"/>
      <c r="G285" s="3755">
        <v>805455</v>
      </c>
      <c r="H285" s="3756"/>
      <c r="I285" s="3756"/>
      <c r="J285" s="3756"/>
      <c r="K285" s="3756"/>
      <c r="L285" s="3756"/>
      <c r="M285" s="3756"/>
      <c r="N285" s="3756"/>
      <c r="O285" s="3756"/>
      <c r="P285" s="3756"/>
      <c r="Q285" s="3756"/>
      <c r="R285" s="3757"/>
    </row>
    <row r="286" spans="1:18" ht="36.75" customHeight="1">
      <c r="A286" s="2404"/>
      <c r="B286" s="2395" t="s">
        <v>2713</v>
      </c>
      <c r="C286" s="2432" t="s">
        <v>2705</v>
      </c>
      <c r="D286" s="2432" t="s">
        <v>1559</v>
      </c>
      <c r="E286" s="2432"/>
      <c r="F286" s="2432"/>
      <c r="G286" s="3755">
        <v>518182</v>
      </c>
      <c r="H286" s="3756"/>
      <c r="I286" s="3756"/>
      <c r="J286" s="3756"/>
      <c r="K286" s="3756"/>
      <c r="L286" s="3756"/>
      <c r="M286" s="3756"/>
      <c r="N286" s="3756"/>
      <c r="O286" s="3756"/>
      <c r="P286" s="3756"/>
      <c r="Q286" s="3756"/>
      <c r="R286" s="3757"/>
    </row>
    <row r="287" spans="1:18" ht="36.75" customHeight="1">
      <c r="A287" s="2404"/>
      <c r="B287" s="2395" t="s">
        <v>2714</v>
      </c>
      <c r="C287" s="2432" t="s">
        <v>2705</v>
      </c>
      <c r="D287" s="2432" t="s">
        <v>1559</v>
      </c>
      <c r="E287" s="2432"/>
      <c r="F287" s="2432"/>
      <c r="G287" s="3755">
        <v>1060000</v>
      </c>
      <c r="H287" s="3756"/>
      <c r="I287" s="3756"/>
      <c r="J287" s="3756"/>
      <c r="K287" s="3756"/>
      <c r="L287" s="3756"/>
      <c r="M287" s="3756"/>
      <c r="N287" s="3756"/>
      <c r="O287" s="3756"/>
      <c r="P287" s="3756"/>
      <c r="Q287" s="3756"/>
      <c r="R287" s="3757"/>
    </row>
    <row r="288" spans="1:18" ht="45.75" customHeight="1">
      <c r="A288" s="2398">
        <v>4</v>
      </c>
      <c r="B288" s="3744" t="s">
        <v>2715</v>
      </c>
      <c r="C288" s="3744"/>
      <c r="D288" s="3744"/>
      <c r="E288" s="3744"/>
      <c r="F288" s="3744"/>
      <c r="G288" s="3744"/>
      <c r="H288" s="3744"/>
      <c r="I288" s="3744"/>
      <c r="J288" s="3744"/>
      <c r="K288" s="3744"/>
      <c r="L288" s="3744"/>
      <c r="M288" s="3744"/>
      <c r="N288" s="3744"/>
      <c r="O288" s="3744"/>
      <c r="P288" s="3744"/>
      <c r="Q288" s="3744"/>
      <c r="R288" s="3744"/>
    </row>
    <row r="289" spans="1:18" ht="36.75" customHeight="1">
      <c r="A289" s="2404"/>
      <c r="B289" s="2395"/>
      <c r="C289" s="2432"/>
      <c r="D289" s="2440"/>
      <c r="E289" s="2439"/>
      <c r="F289" s="2439"/>
      <c r="G289" s="3714" t="s">
        <v>3141</v>
      </c>
      <c r="H289" s="3714"/>
      <c r="I289" s="3714"/>
      <c r="J289" s="3714"/>
      <c r="K289" s="3714"/>
      <c r="L289" s="3714"/>
      <c r="M289" s="3714"/>
      <c r="N289" s="3714"/>
      <c r="O289" s="3714"/>
      <c r="P289" s="3714"/>
      <c r="Q289" s="3714"/>
      <c r="R289" s="3715"/>
    </row>
    <row r="290" spans="1:18" ht="36.75" customHeight="1">
      <c r="A290" s="2404"/>
      <c r="B290" s="2395" t="s">
        <v>2719</v>
      </c>
      <c r="C290" s="2432" t="s">
        <v>2722</v>
      </c>
      <c r="D290" s="2432" t="s">
        <v>1559</v>
      </c>
      <c r="E290" s="2432"/>
      <c r="F290" s="2432"/>
      <c r="G290" s="3755">
        <v>900000</v>
      </c>
      <c r="H290" s="3756"/>
      <c r="I290" s="3756"/>
      <c r="J290" s="3756"/>
      <c r="K290" s="3756"/>
      <c r="L290" s="3756"/>
      <c r="M290" s="3756"/>
      <c r="N290" s="3756"/>
      <c r="O290" s="3756"/>
      <c r="P290" s="3756"/>
      <c r="Q290" s="3756"/>
      <c r="R290" s="3757"/>
    </row>
    <row r="291" spans="1:18" ht="36.75" customHeight="1">
      <c r="A291" s="2404"/>
      <c r="B291" s="2395" t="s">
        <v>2720</v>
      </c>
      <c r="C291" s="2432" t="s">
        <v>2723</v>
      </c>
      <c r="D291" s="2432" t="s">
        <v>1559</v>
      </c>
      <c r="E291" s="2432"/>
      <c r="F291" s="2432"/>
      <c r="G291" s="3755">
        <v>1125000</v>
      </c>
      <c r="H291" s="3756"/>
      <c r="I291" s="3756"/>
      <c r="J291" s="3756"/>
      <c r="K291" s="3756"/>
      <c r="L291" s="3756"/>
      <c r="M291" s="3756"/>
      <c r="N291" s="3756"/>
      <c r="O291" s="3756"/>
      <c r="P291" s="3756"/>
      <c r="Q291" s="3756"/>
      <c r="R291" s="3757"/>
    </row>
    <row r="292" spans="1:18" ht="36.75" customHeight="1">
      <c r="A292" s="2404"/>
      <c r="B292" s="2395" t="s">
        <v>2721</v>
      </c>
      <c r="C292" s="2432" t="s">
        <v>2724</v>
      </c>
      <c r="D292" s="2432" t="s">
        <v>1559</v>
      </c>
      <c r="E292" s="2432"/>
      <c r="F292" s="2432"/>
      <c r="G292" s="3755">
        <v>2500000</v>
      </c>
      <c r="H292" s="3756"/>
      <c r="I292" s="3756"/>
      <c r="J292" s="3756"/>
      <c r="K292" s="3756"/>
      <c r="L292" s="3756"/>
      <c r="M292" s="3756"/>
      <c r="N292" s="3756"/>
      <c r="O292" s="3756"/>
      <c r="P292" s="3756"/>
      <c r="Q292" s="3756"/>
      <c r="R292" s="3757"/>
    </row>
    <row r="293" spans="1:18" ht="36.75" customHeight="1">
      <c r="A293" s="2404"/>
      <c r="B293" s="2395" t="s">
        <v>2725</v>
      </c>
      <c r="C293" s="2432" t="s">
        <v>2726</v>
      </c>
      <c r="D293" s="2432" t="s">
        <v>1559</v>
      </c>
      <c r="E293" s="2432"/>
      <c r="F293" s="2432"/>
      <c r="G293" s="3755">
        <v>3635000</v>
      </c>
      <c r="H293" s="3756"/>
      <c r="I293" s="3756"/>
      <c r="J293" s="3756"/>
      <c r="K293" s="3756"/>
      <c r="L293" s="3756"/>
      <c r="M293" s="3756"/>
      <c r="N293" s="3756"/>
      <c r="O293" s="3756"/>
      <c r="P293" s="3756"/>
      <c r="Q293" s="3756"/>
      <c r="R293" s="3757"/>
    </row>
    <row r="294" spans="1:18" ht="36.75" customHeight="1">
      <c r="A294" s="2404"/>
      <c r="B294" s="2395" t="s">
        <v>2727</v>
      </c>
      <c r="C294" s="2432" t="s">
        <v>2724</v>
      </c>
      <c r="D294" s="2432" t="s">
        <v>1559</v>
      </c>
      <c r="E294" s="2432"/>
      <c r="F294" s="2432"/>
      <c r="G294" s="3755">
        <v>2085000</v>
      </c>
      <c r="H294" s="3756"/>
      <c r="I294" s="3756"/>
      <c r="J294" s="3756"/>
      <c r="K294" s="3756"/>
      <c r="L294" s="3756"/>
      <c r="M294" s="3756"/>
      <c r="N294" s="3756"/>
      <c r="O294" s="3756"/>
      <c r="P294" s="3756"/>
      <c r="Q294" s="3756"/>
      <c r="R294" s="3757"/>
    </row>
    <row r="295" spans="1:18" ht="36.75" customHeight="1">
      <c r="A295" s="2404"/>
      <c r="B295" s="2395" t="s">
        <v>2728</v>
      </c>
      <c r="C295" s="2432" t="s">
        <v>2726</v>
      </c>
      <c r="D295" s="2432" t="s">
        <v>1559</v>
      </c>
      <c r="E295" s="2432"/>
      <c r="F295" s="2432"/>
      <c r="G295" s="3755">
        <v>3315000</v>
      </c>
      <c r="H295" s="3756"/>
      <c r="I295" s="3756"/>
      <c r="J295" s="3756"/>
      <c r="K295" s="3756"/>
      <c r="L295" s="3756"/>
      <c r="M295" s="3756"/>
      <c r="N295" s="3756"/>
      <c r="O295" s="3756"/>
      <c r="P295" s="3756"/>
      <c r="Q295" s="3756"/>
      <c r="R295" s="3757"/>
    </row>
    <row r="296" spans="1:18" ht="36.75" customHeight="1">
      <c r="A296" s="2404"/>
      <c r="B296" s="2395" t="s">
        <v>2729</v>
      </c>
      <c r="C296" s="2432" t="s">
        <v>2726</v>
      </c>
      <c r="D296" s="2432" t="s">
        <v>1559</v>
      </c>
      <c r="E296" s="2432"/>
      <c r="F296" s="2432"/>
      <c r="G296" s="3755">
        <v>3425000</v>
      </c>
      <c r="H296" s="3756"/>
      <c r="I296" s="3756"/>
      <c r="J296" s="3756"/>
      <c r="K296" s="3756"/>
      <c r="L296" s="3756"/>
      <c r="M296" s="3756"/>
      <c r="N296" s="3756"/>
      <c r="O296" s="3756"/>
      <c r="P296" s="3756"/>
      <c r="Q296" s="3756"/>
      <c r="R296" s="3757"/>
    </row>
    <row r="297" spans="1:18" ht="36.75" customHeight="1">
      <c r="A297" s="2404"/>
      <c r="B297" s="2395" t="s">
        <v>2730</v>
      </c>
      <c r="C297" s="2432" t="s">
        <v>2726</v>
      </c>
      <c r="D297" s="2432" t="s">
        <v>1559</v>
      </c>
      <c r="E297" s="2432"/>
      <c r="F297" s="2432"/>
      <c r="G297" s="3755">
        <v>4870000</v>
      </c>
      <c r="H297" s="3756"/>
      <c r="I297" s="3756"/>
      <c r="J297" s="3756"/>
      <c r="K297" s="3756"/>
      <c r="L297" s="3756"/>
      <c r="M297" s="3756"/>
      <c r="N297" s="3756"/>
      <c r="O297" s="3756"/>
      <c r="P297" s="3756"/>
      <c r="Q297" s="3756"/>
      <c r="R297" s="3757"/>
    </row>
    <row r="298" spans="1:18" ht="56.25" customHeight="1">
      <c r="A298" s="2398">
        <v>5</v>
      </c>
      <c r="B298" s="3744" t="s">
        <v>3010</v>
      </c>
      <c r="C298" s="3744"/>
      <c r="D298" s="3744"/>
      <c r="E298" s="3744"/>
      <c r="F298" s="3744"/>
      <c r="G298" s="3744"/>
      <c r="H298" s="3744"/>
      <c r="I298" s="3744"/>
      <c r="J298" s="3744"/>
      <c r="K298" s="3744"/>
      <c r="L298" s="3744"/>
      <c r="M298" s="3744"/>
      <c r="N298" s="3744"/>
      <c r="O298" s="3744"/>
      <c r="P298" s="3744"/>
      <c r="Q298" s="3744"/>
      <c r="R298" s="3744"/>
    </row>
    <row r="299" spans="1:18" ht="36.75" customHeight="1">
      <c r="A299" s="2404"/>
      <c r="B299" s="2395"/>
      <c r="C299" s="2432"/>
      <c r="D299" s="3767" t="s">
        <v>3011</v>
      </c>
      <c r="E299" s="3768"/>
      <c r="F299" s="3768"/>
      <c r="G299" s="3768"/>
      <c r="H299" s="3768"/>
      <c r="I299" s="3768"/>
      <c r="J299" s="3768"/>
      <c r="K299" s="3768"/>
      <c r="L299" s="3768"/>
      <c r="M299" s="3768"/>
      <c r="N299" s="3768"/>
      <c r="O299" s="3768"/>
      <c r="P299" s="3768"/>
      <c r="Q299" s="3768"/>
      <c r="R299" s="3769"/>
    </row>
    <row r="300" spans="1:18" ht="36.75" customHeight="1">
      <c r="A300" s="2404"/>
      <c r="B300" s="2399" t="s">
        <v>3015</v>
      </c>
      <c r="C300" s="2432"/>
      <c r="D300" s="2438"/>
      <c r="E300" s="2437" t="s">
        <v>3139</v>
      </c>
      <c r="F300" s="2437"/>
      <c r="G300" s="2437"/>
      <c r="H300" s="2437"/>
      <c r="I300" s="2437"/>
      <c r="J300" s="2437"/>
      <c r="K300" s="2437"/>
      <c r="L300" s="2437"/>
      <c r="M300" s="2437"/>
      <c r="N300" s="2437"/>
      <c r="O300" s="2437"/>
      <c r="P300" s="2437"/>
      <c r="Q300" s="2437"/>
      <c r="R300" s="2436"/>
    </row>
    <row r="301" spans="1:18" ht="100.5" customHeight="1">
      <c r="A301" s="2404"/>
      <c r="B301" s="2395" t="s">
        <v>3016</v>
      </c>
      <c r="C301" s="2432" t="s">
        <v>3017</v>
      </c>
      <c r="D301" s="2432" t="s">
        <v>1563</v>
      </c>
      <c r="E301" s="2432"/>
      <c r="F301" s="2432"/>
      <c r="G301" s="3755">
        <v>14643</v>
      </c>
      <c r="H301" s="3756"/>
      <c r="I301" s="3756"/>
      <c r="J301" s="3756"/>
      <c r="K301" s="3756"/>
      <c r="L301" s="3756"/>
      <c r="M301" s="3756"/>
      <c r="N301" s="3756"/>
      <c r="O301" s="3756"/>
      <c r="P301" s="3756"/>
      <c r="Q301" s="3756"/>
      <c r="R301" s="3757"/>
    </row>
    <row r="302" spans="1:18" ht="100.5" customHeight="1">
      <c r="A302" s="2404"/>
      <c r="B302" s="2395" t="s">
        <v>3018</v>
      </c>
      <c r="C302" s="2432" t="s">
        <v>3017</v>
      </c>
      <c r="D302" s="2432" t="s">
        <v>1563</v>
      </c>
      <c r="E302" s="2432"/>
      <c r="F302" s="2432"/>
      <c r="G302" s="3755">
        <v>14375</v>
      </c>
      <c r="H302" s="3756"/>
      <c r="I302" s="3756"/>
      <c r="J302" s="3756"/>
      <c r="K302" s="3756"/>
      <c r="L302" s="3756"/>
      <c r="M302" s="3756"/>
      <c r="N302" s="3756"/>
      <c r="O302" s="3756"/>
      <c r="P302" s="3756"/>
      <c r="Q302" s="3756"/>
      <c r="R302" s="3757"/>
    </row>
    <row r="303" spans="1:18" ht="100.5" customHeight="1">
      <c r="A303" s="2404"/>
      <c r="B303" s="2395" t="s">
        <v>3019</v>
      </c>
      <c r="C303" s="2432" t="s">
        <v>3017</v>
      </c>
      <c r="D303" s="2432" t="s">
        <v>1563</v>
      </c>
      <c r="E303" s="2432"/>
      <c r="F303" s="2432"/>
      <c r="G303" s="3755">
        <v>13919</v>
      </c>
      <c r="H303" s="3756"/>
      <c r="I303" s="3756"/>
      <c r="J303" s="3756"/>
      <c r="K303" s="3756"/>
      <c r="L303" s="3756"/>
      <c r="M303" s="3756"/>
      <c r="N303" s="3756"/>
      <c r="O303" s="3756"/>
      <c r="P303" s="3756"/>
      <c r="Q303" s="3756"/>
      <c r="R303" s="3757"/>
    </row>
    <row r="304" spans="1:18" ht="100.5" customHeight="1">
      <c r="A304" s="2404"/>
      <c r="B304" s="2395" t="s">
        <v>3020</v>
      </c>
      <c r="C304" s="2432" t="s">
        <v>3017</v>
      </c>
      <c r="D304" s="2432" t="s">
        <v>1563</v>
      </c>
      <c r="E304" s="2432"/>
      <c r="F304" s="2432"/>
      <c r="G304" s="3755">
        <v>12578</v>
      </c>
      <c r="H304" s="3756"/>
      <c r="I304" s="3756"/>
      <c r="J304" s="3756"/>
      <c r="K304" s="3756"/>
      <c r="L304" s="3756"/>
      <c r="M304" s="3756"/>
      <c r="N304" s="3756"/>
      <c r="O304" s="3756"/>
      <c r="P304" s="3756"/>
      <c r="Q304" s="3756"/>
      <c r="R304" s="3757"/>
    </row>
    <row r="305" spans="1:18" ht="100.5" customHeight="1">
      <c r="A305" s="2404"/>
      <c r="B305" s="2395" t="s">
        <v>3021</v>
      </c>
      <c r="C305" s="2432" t="s">
        <v>3017</v>
      </c>
      <c r="D305" s="2432" t="s">
        <v>1563</v>
      </c>
      <c r="E305" s="2432"/>
      <c r="F305" s="2432"/>
      <c r="G305" s="3755">
        <v>10057</v>
      </c>
      <c r="H305" s="3756"/>
      <c r="I305" s="3756"/>
      <c r="J305" s="3756"/>
      <c r="K305" s="3756"/>
      <c r="L305" s="3756"/>
      <c r="M305" s="3756"/>
      <c r="N305" s="3756"/>
      <c r="O305" s="3756"/>
      <c r="P305" s="3756"/>
      <c r="Q305" s="3756"/>
      <c r="R305" s="3757"/>
    </row>
    <row r="306" spans="1:18" ht="36" customHeight="1">
      <c r="A306" s="2404"/>
      <c r="B306" s="2399" t="s">
        <v>3022</v>
      </c>
      <c r="C306" s="2432"/>
      <c r="D306" s="2432"/>
      <c r="E306" s="2432"/>
      <c r="F306" s="2432"/>
      <c r="G306" s="2435"/>
      <c r="H306" s="2434"/>
      <c r="I306" s="2434"/>
      <c r="J306" s="2434"/>
      <c r="K306" s="2434"/>
      <c r="L306" s="2434"/>
      <c r="M306" s="2434"/>
      <c r="N306" s="2434"/>
      <c r="O306" s="2434"/>
      <c r="P306" s="2434"/>
      <c r="Q306" s="2434"/>
      <c r="R306" s="2433"/>
    </row>
    <row r="307" spans="1:18" ht="83.25" customHeight="1">
      <c r="A307" s="2404"/>
      <c r="B307" s="2395" t="s">
        <v>3023</v>
      </c>
      <c r="C307" s="2432" t="s">
        <v>3024</v>
      </c>
      <c r="D307" s="2432" t="s">
        <v>3027</v>
      </c>
      <c r="E307" s="2432"/>
      <c r="F307" s="2432"/>
      <c r="G307" s="3755">
        <v>184688</v>
      </c>
      <c r="H307" s="3756"/>
      <c r="I307" s="3756"/>
      <c r="J307" s="3756"/>
      <c r="K307" s="3756"/>
      <c r="L307" s="3756"/>
      <c r="M307" s="3756"/>
      <c r="N307" s="3756"/>
      <c r="O307" s="3756"/>
      <c r="P307" s="3756"/>
      <c r="Q307" s="3756"/>
      <c r="R307" s="3757"/>
    </row>
    <row r="308" spans="1:18" ht="83.25" customHeight="1">
      <c r="A308" s="2404"/>
      <c r="B308" s="2395" t="s">
        <v>3025</v>
      </c>
      <c r="C308" s="2432" t="s">
        <v>3024</v>
      </c>
      <c r="D308" s="2432" t="s">
        <v>3027</v>
      </c>
      <c r="E308" s="2432"/>
      <c r="F308" s="2432"/>
      <c r="G308" s="3755">
        <v>183019</v>
      </c>
      <c r="H308" s="3756"/>
      <c r="I308" s="3756"/>
      <c r="J308" s="3756"/>
      <c r="K308" s="3756"/>
      <c r="L308" s="3756"/>
      <c r="M308" s="3756"/>
      <c r="N308" s="3756"/>
      <c r="O308" s="3756"/>
      <c r="P308" s="3756"/>
      <c r="Q308" s="3756"/>
      <c r="R308" s="3757"/>
    </row>
    <row r="309" spans="1:18" ht="83.25" customHeight="1">
      <c r="A309" s="2404"/>
      <c r="B309" s="2395" t="s">
        <v>3026</v>
      </c>
      <c r="C309" s="2432" t="s">
        <v>3024</v>
      </c>
      <c r="D309" s="2432" t="s">
        <v>3027</v>
      </c>
      <c r="E309" s="2432"/>
      <c r="F309" s="2432"/>
      <c r="G309" s="3755">
        <v>151612</v>
      </c>
      <c r="H309" s="3756"/>
      <c r="I309" s="3756"/>
      <c r="J309" s="3756"/>
      <c r="K309" s="3756"/>
      <c r="L309" s="3756"/>
      <c r="M309" s="3756"/>
      <c r="N309" s="3756"/>
      <c r="O309" s="3756"/>
      <c r="P309" s="3756"/>
      <c r="Q309" s="3756"/>
      <c r="R309" s="3757"/>
    </row>
    <row r="310" spans="1:18" ht="36" customHeight="1">
      <c r="A310" s="2404"/>
      <c r="B310" s="2399" t="s">
        <v>3028</v>
      </c>
      <c r="C310" s="2432"/>
      <c r="D310" s="2432"/>
      <c r="E310" s="2432"/>
      <c r="F310" s="2432"/>
      <c r="G310" s="2435"/>
      <c r="H310" s="2434"/>
      <c r="I310" s="2434"/>
      <c r="J310" s="2434"/>
      <c r="K310" s="2434"/>
      <c r="L310" s="2434"/>
      <c r="M310" s="2434"/>
      <c r="N310" s="2434"/>
      <c r="O310" s="2434"/>
      <c r="P310" s="2434"/>
      <c r="Q310" s="2434"/>
      <c r="R310" s="2433"/>
    </row>
    <row r="311" spans="1:18" ht="85.5" customHeight="1">
      <c r="A311" s="2404"/>
      <c r="B311" s="2395" t="s">
        <v>3029</v>
      </c>
      <c r="C311" s="2432" t="s">
        <v>3024</v>
      </c>
      <c r="D311" s="2432" t="s">
        <v>3032</v>
      </c>
      <c r="E311" s="2432"/>
      <c r="F311" s="2432"/>
      <c r="G311" s="3755">
        <v>368839</v>
      </c>
      <c r="H311" s="3756"/>
      <c r="I311" s="3756"/>
      <c r="J311" s="3756"/>
      <c r="K311" s="3756"/>
      <c r="L311" s="3756"/>
      <c r="M311" s="3756"/>
      <c r="N311" s="3756"/>
      <c r="O311" s="3756"/>
      <c r="P311" s="3756"/>
      <c r="Q311" s="3756"/>
      <c r="R311" s="3757"/>
    </row>
    <row r="312" spans="1:18" ht="85.5" customHeight="1">
      <c r="A312" s="2404"/>
      <c r="B312" s="2395" t="s">
        <v>3030</v>
      </c>
      <c r="C312" s="2432" t="s">
        <v>3024</v>
      </c>
      <c r="D312" s="2432" t="s">
        <v>3032</v>
      </c>
      <c r="E312" s="2432"/>
      <c r="F312" s="2432"/>
      <c r="G312" s="3755">
        <v>368839</v>
      </c>
      <c r="H312" s="3756"/>
      <c r="I312" s="3756"/>
      <c r="J312" s="3756"/>
      <c r="K312" s="3756"/>
      <c r="L312" s="3756"/>
      <c r="M312" s="3756"/>
      <c r="N312" s="3756"/>
      <c r="O312" s="3756"/>
      <c r="P312" s="3756"/>
      <c r="Q312" s="3756"/>
      <c r="R312" s="3757"/>
    </row>
    <row r="313" spans="1:18" ht="143.25" customHeight="1">
      <c r="A313" s="2404"/>
      <c r="B313" s="2395" t="s">
        <v>3031</v>
      </c>
      <c r="C313" s="2432" t="s">
        <v>3024</v>
      </c>
      <c r="D313" s="2432" t="s">
        <v>3032</v>
      </c>
      <c r="E313" s="2432"/>
      <c r="F313" s="2432"/>
      <c r="G313" s="3755">
        <v>358351</v>
      </c>
      <c r="H313" s="3756"/>
      <c r="I313" s="3756"/>
      <c r="J313" s="3756"/>
      <c r="K313" s="3756"/>
      <c r="L313" s="3756"/>
      <c r="M313" s="3756"/>
      <c r="N313" s="3756"/>
      <c r="O313" s="3756"/>
      <c r="P313" s="3756"/>
      <c r="Q313" s="3756"/>
      <c r="R313" s="3757"/>
    </row>
    <row r="314" spans="1:18" ht="36" customHeight="1">
      <c r="A314" s="2404"/>
      <c r="B314" s="2399" t="s">
        <v>3033</v>
      </c>
      <c r="C314" s="2432"/>
      <c r="D314" s="2432"/>
      <c r="E314" s="2432"/>
      <c r="F314" s="2432"/>
      <c r="G314" s="2435"/>
      <c r="H314" s="2434"/>
      <c r="I314" s="2434"/>
      <c r="J314" s="2434"/>
      <c r="K314" s="2434"/>
      <c r="L314" s="2434"/>
      <c r="M314" s="2434"/>
      <c r="N314" s="2434"/>
      <c r="O314" s="2434"/>
      <c r="P314" s="2434"/>
      <c r="Q314" s="2434"/>
      <c r="R314" s="2433"/>
    </row>
    <row r="315" spans="1:18" ht="81" customHeight="1">
      <c r="A315" s="2404"/>
      <c r="B315" s="2395" t="s">
        <v>3034</v>
      </c>
      <c r="C315" s="2432" t="s">
        <v>3024</v>
      </c>
      <c r="D315" s="2432" t="s">
        <v>3032</v>
      </c>
      <c r="E315" s="2432"/>
      <c r="F315" s="2432"/>
      <c r="G315" s="3755">
        <v>277121</v>
      </c>
      <c r="H315" s="3756"/>
      <c r="I315" s="3756"/>
      <c r="J315" s="3756"/>
      <c r="K315" s="3756"/>
      <c r="L315" s="3756"/>
      <c r="M315" s="3756"/>
      <c r="N315" s="3756"/>
      <c r="O315" s="3756"/>
      <c r="P315" s="3756"/>
      <c r="Q315" s="3756"/>
      <c r="R315" s="3757"/>
    </row>
    <row r="316" spans="1:18" ht="81" customHeight="1">
      <c r="A316" s="2404"/>
      <c r="B316" s="2395" t="s">
        <v>3035</v>
      </c>
      <c r="C316" s="2432" t="s">
        <v>3024</v>
      </c>
      <c r="D316" s="2432" t="s">
        <v>3032</v>
      </c>
      <c r="E316" s="2432"/>
      <c r="F316" s="2432"/>
      <c r="G316" s="3755">
        <v>268599</v>
      </c>
      <c r="H316" s="3756"/>
      <c r="I316" s="3756"/>
      <c r="J316" s="3756"/>
      <c r="K316" s="3756"/>
      <c r="L316" s="3756"/>
      <c r="M316" s="3756"/>
      <c r="N316" s="3756"/>
      <c r="O316" s="3756"/>
      <c r="P316" s="3756"/>
      <c r="Q316" s="3756"/>
      <c r="R316" s="3757"/>
    </row>
    <row r="317" spans="1:18" ht="81" customHeight="1">
      <c r="A317" s="2404"/>
      <c r="B317" s="2395" t="s">
        <v>3036</v>
      </c>
      <c r="C317" s="2432" t="s">
        <v>3024</v>
      </c>
      <c r="D317" s="2432" t="s">
        <v>3032</v>
      </c>
      <c r="E317" s="2432"/>
      <c r="F317" s="2432"/>
      <c r="G317" s="3755">
        <v>127893</v>
      </c>
      <c r="H317" s="3756"/>
      <c r="I317" s="3756"/>
      <c r="J317" s="3756"/>
      <c r="K317" s="3756"/>
      <c r="L317" s="3756"/>
      <c r="M317" s="3756"/>
      <c r="N317" s="3756"/>
      <c r="O317" s="3756"/>
      <c r="P317" s="3756"/>
      <c r="Q317" s="3756"/>
      <c r="R317" s="3757"/>
    </row>
    <row r="318" spans="1:18" ht="21.75" customHeight="1">
      <c r="A318" s="2398" t="s">
        <v>1312</v>
      </c>
      <c r="B318" s="2399" t="s">
        <v>1296</v>
      </c>
      <c r="C318" s="2398"/>
      <c r="D318" s="2398"/>
      <c r="E318" s="2399"/>
      <c r="F318" s="2399"/>
      <c r="G318" s="2399"/>
      <c r="H318" s="2407"/>
      <c r="I318" s="2399"/>
      <c r="J318" s="2399"/>
      <c r="K318" s="2399"/>
      <c r="L318" s="2400"/>
      <c r="M318" s="2398"/>
      <c r="N318" s="2399"/>
      <c r="O318" s="2399"/>
      <c r="P318" s="2407"/>
      <c r="Q318" s="2407"/>
      <c r="R318" s="2407"/>
    </row>
    <row r="319" spans="1:18" ht="30.75" customHeight="1">
      <c r="A319" s="2398">
        <v>1</v>
      </c>
      <c r="B319" s="3744" t="s">
        <v>2483</v>
      </c>
      <c r="C319" s="3744"/>
      <c r="D319" s="3744"/>
      <c r="E319" s="3744"/>
      <c r="F319" s="3744"/>
      <c r="G319" s="3744"/>
      <c r="H319" s="3744"/>
      <c r="I319" s="3744"/>
      <c r="J319" s="3744"/>
      <c r="K319" s="3744"/>
      <c r="L319" s="3744"/>
      <c r="M319" s="3744"/>
      <c r="N319" s="3744"/>
      <c r="O319" s="3744"/>
      <c r="P319" s="3744"/>
      <c r="Q319" s="3744"/>
      <c r="R319" s="3744"/>
    </row>
    <row r="320" spans="1:18" ht="35.25" customHeight="1">
      <c r="A320" s="2394"/>
      <c r="B320" s="2395" t="s">
        <v>1297</v>
      </c>
      <c r="C320" s="2394" t="s">
        <v>146</v>
      </c>
      <c r="D320" s="3748" t="s">
        <v>1557</v>
      </c>
      <c r="E320" s="2426"/>
      <c r="F320" s="2426"/>
      <c r="G320" s="2403">
        <f>30000/1.1</f>
        <v>27272.727272727272</v>
      </c>
      <c r="H320" s="2431"/>
      <c r="I320" s="3761" t="s">
        <v>1519</v>
      </c>
      <c r="J320" s="3761"/>
      <c r="K320" s="3761"/>
      <c r="L320" s="3761"/>
      <c r="M320" s="3761"/>
      <c r="N320" s="2403">
        <f>29500/1.1</f>
        <v>26818.181818181816</v>
      </c>
      <c r="O320" s="3761" t="s">
        <v>1520</v>
      </c>
      <c r="P320" s="3761"/>
      <c r="Q320" s="3761"/>
      <c r="R320" s="3761"/>
    </row>
    <row r="321" spans="1:18" ht="35.25" customHeight="1">
      <c r="A321" s="2394"/>
      <c r="B321" s="2395" t="s">
        <v>1298</v>
      </c>
      <c r="C321" s="2394" t="s">
        <v>146</v>
      </c>
      <c r="D321" s="3748"/>
      <c r="E321" s="2426"/>
      <c r="F321" s="2426"/>
      <c r="G321" s="2403">
        <f>18000/1.1</f>
        <v>16363.636363636362</v>
      </c>
      <c r="H321" s="2426"/>
      <c r="I321" s="3761"/>
      <c r="J321" s="3761"/>
      <c r="K321" s="3761"/>
      <c r="L321" s="3761"/>
      <c r="M321" s="3761"/>
      <c r="N321" s="2403">
        <f>17500/1.1</f>
        <v>15909.090909090908</v>
      </c>
      <c r="O321" s="3761"/>
      <c r="P321" s="3761"/>
      <c r="Q321" s="3761"/>
      <c r="R321" s="3761"/>
    </row>
    <row r="322" spans="1:18" ht="35.25" customHeight="1">
      <c r="A322" s="2394"/>
      <c r="B322" s="2395" t="s">
        <v>1299</v>
      </c>
      <c r="C322" s="2394" t="s">
        <v>146</v>
      </c>
      <c r="D322" s="3748" t="s">
        <v>1557</v>
      </c>
      <c r="E322" s="2426"/>
      <c r="F322" s="2426"/>
      <c r="G322" s="2403">
        <f>13500/1.1</f>
        <v>12272.727272727272</v>
      </c>
      <c r="H322" s="2403"/>
      <c r="I322" s="3761"/>
      <c r="J322" s="3761"/>
      <c r="K322" s="3761"/>
      <c r="L322" s="3761"/>
      <c r="M322" s="3761"/>
      <c r="N322" s="2403">
        <f>13000/1.1</f>
        <v>11818.181818181818</v>
      </c>
      <c r="O322" s="3761"/>
      <c r="P322" s="3761"/>
      <c r="Q322" s="3761"/>
      <c r="R322" s="3761"/>
    </row>
    <row r="323" spans="1:18" ht="35.25" customHeight="1">
      <c r="A323" s="2394"/>
      <c r="B323" s="2371" t="s">
        <v>136</v>
      </c>
      <c r="C323" s="2394" t="s">
        <v>146</v>
      </c>
      <c r="D323" s="3748"/>
      <c r="E323" s="2426"/>
      <c r="F323" s="2426"/>
      <c r="G323" s="2403">
        <f>34000/1.1</f>
        <v>30909.090909090908</v>
      </c>
      <c r="H323" s="2426"/>
      <c r="I323" s="3761"/>
      <c r="J323" s="3761"/>
      <c r="K323" s="3761"/>
      <c r="L323" s="3761"/>
      <c r="M323" s="3761"/>
      <c r="N323" s="2403">
        <f>33000/1.1</f>
        <v>29999.999999999996</v>
      </c>
      <c r="O323" s="3761"/>
      <c r="P323" s="3761"/>
      <c r="Q323" s="3761"/>
      <c r="R323" s="3761"/>
    </row>
    <row r="324" spans="1:18" ht="35.25" customHeight="1">
      <c r="A324" s="2394"/>
      <c r="B324" s="2395" t="s">
        <v>1300</v>
      </c>
      <c r="C324" s="2394" t="s">
        <v>146</v>
      </c>
      <c r="D324" s="3748" t="s">
        <v>1557</v>
      </c>
      <c r="E324" s="2426"/>
      <c r="F324" s="2426"/>
      <c r="G324" s="2403">
        <f>59000/1.1</f>
        <v>53636.363636363632</v>
      </c>
      <c r="H324" s="2431"/>
      <c r="I324" s="3761"/>
      <c r="J324" s="3761"/>
      <c r="K324" s="3761"/>
      <c r="L324" s="3761"/>
      <c r="M324" s="3761"/>
      <c r="N324" s="2403">
        <f>58000/1.1</f>
        <v>52727.272727272721</v>
      </c>
      <c r="O324" s="3761"/>
      <c r="P324" s="3761"/>
      <c r="Q324" s="3761"/>
      <c r="R324" s="3761"/>
    </row>
    <row r="325" spans="1:18" ht="35.25" customHeight="1">
      <c r="A325" s="2394"/>
      <c r="B325" s="2371" t="s">
        <v>539</v>
      </c>
      <c r="C325" s="2394" t="s">
        <v>146</v>
      </c>
      <c r="D325" s="3748"/>
      <c r="E325" s="2426"/>
      <c r="F325" s="2426"/>
      <c r="G325" s="2403">
        <f>83000/1.1</f>
        <v>75454.545454545441</v>
      </c>
      <c r="H325" s="2431"/>
      <c r="I325" s="3761"/>
      <c r="J325" s="3761"/>
      <c r="K325" s="3761"/>
      <c r="L325" s="3761"/>
      <c r="M325" s="3761"/>
      <c r="N325" s="2403">
        <f>82000/1.1</f>
        <v>74545.454545454544</v>
      </c>
      <c r="O325" s="3761"/>
      <c r="P325" s="3761"/>
      <c r="Q325" s="3761"/>
      <c r="R325" s="3761"/>
    </row>
    <row r="326" spans="1:18" ht="35.25" customHeight="1">
      <c r="A326" s="2394"/>
      <c r="B326" s="2395" t="s">
        <v>135</v>
      </c>
      <c r="C326" s="2394" t="s">
        <v>146</v>
      </c>
      <c r="D326" s="3748"/>
      <c r="E326" s="2426"/>
      <c r="F326" s="2426"/>
      <c r="G326" s="2403">
        <f>114000/1.1</f>
        <v>103636.36363636363</v>
      </c>
      <c r="H326" s="2431"/>
      <c r="I326" s="3761"/>
      <c r="J326" s="3761"/>
      <c r="K326" s="3761"/>
      <c r="L326" s="3761"/>
      <c r="M326" s="3761"/>
      <c r="N326" s="2403">
        <f>113000/1.1</f>
        <v>102727.27272727272</v>
      </c>
      <c r="O326" s="3761"/>
      <c r="P326" s="3761"/>
      <c r="Q326" s="3761"/>
      <c r="R326" s="3761"/>
    </row>
    <row r="327" spans="1:18" ht="35.25" customHeight="1">
      <c r="A327" s="2394"/>
      <c r="B327" s="2371" t="s">
        <v>1301</v>
      </c>
      <c r="C327" s="2394" t="s">
        <v>146</v>
      </c>
      <c r="D327" s="3748" t="s">
        <v>1557</v>
      </c>
      <c r="E327" s="2426"/>
      <c r="F327" s="2426"/>
      <c r="G327" s="2403">
        <f>11000/1.1</f>
        <v>10000</v>
      </c>
      <c r="H327" s="2431"/>
      <c r="I327" s="3761"/>
      <c r="J327" s="3761"/>
      <c r="K327" s="3761"/>
      <c r="L327" s="3761"/>
      <c r="M327" s="3761"/>
      <c r="N327" s="2403">
        <f>10300/1.1</f>
        <v>9363.6363636363621</v>
      </c>
      <c r="O327" s="3761"/>
      <c r="P327" s="3761"/>
      <c r="Q327" s="3761"/>
      <c r="R327" s="3761"/>
    </row>
    <row r="328" spans="1:18" ht="35.25" customHeight="1">
      <c r="A328" s="2394"/>
      <c r="B328" s="2395" t="s">
        <v>1302</v>
      </c>
      <c r="C328" s="2394" t="s">
        <v>146</v>
      </c>
      <c r="D328" s="3748"/>
      <c r="E328" s="2426"/>
      <c r="F328" s="2426"/>
      <c r="G328" s="2403">
        <f>6800/1.1</f>
        <v>6181.8181818181811</v>
      </c>
      <c r="H328" s="2431"/>
      <c r="I328" s="3761"/>
      <c r="J328" s="3761"/>
      <c r="K328" s="3761"/>
      <c r="L328" s="3761"/>
      <c r="M328" s="3761"/>
      <c r="N328" s="2403">
        <f>6300/1.1</f>
        <v>5727.272727272727</v>
      </c>
      <c r="O328" s="3761"/>
      <c r="P328" s="3761"/>
      <c r="Q328" s="3761"/>
      <c r="R328" s="3761"/>
    </row>
    <row r="329" spans="1:18" ht="35.25" customHeight="1">
      <c r="A329" s="2394"/>
      <c r="B329" s="2371" t="s">
        <v>1303</v>
      </c>
      <c r="C329" s="2394" t="s">
        <v>146</v>
      </c>
      <c r="D329" s="3748"/>
      <c r="E329" s="2426"/>
      <c r="F329" s="2426"/>
      <c r="G329" s="2403">
        <f>11800/1.1</f>
        <v>10727.272727272726</v>
      </c>
      <c r="H329" s="2431"/>
      <c r="I329" s="3761"/>
      <c r="J329" s="3761"/>
      <c r="K329" s="3761"/>
      <c r="L329" s="3761"/>
      <c r="M329" s="3761"/>
      <c r="N329" s="2403">
        <f>11300/1.1</f>
        <v>10272.727272727272</v>
      </c>
      <c r="O329" s="3761"/>
      <c r="P329" s="3761"/>
      <c r="Q329" s="3761"/>
      <c r="R329" s="3761"/>
    </row>
    <row r="330" spans="1:18" ht="35.25" customHeight="1">
      <c r="A330" s="2394"/>
      <c r="B330" s="2395" t="s">
        <v>1304</v>
      </c>
      <c r="C330" s="2394" t="s">
        <v>146</v>
      </c>
      <c r="D330" s="3748" t="s">
        <v>1557</v>
      </c>
      <c r="E330" s="2426"/>
      <c r="F330" s="2426"/>
      <c r="G330" s="2403">
        <f>14500/1.1</f>
        <v>13181.81818181818</v>
      </c>
      <c r="H330" s="2431"/>
      <c r="I330" s="3761"/>
      <c r="J330" s="3761"/>
      <c r="K330" s="3761"/>
      <c r="L330" s="3761"/>
      <c r="M330" s="3761"/>
      <c r="N330" s="2403">
        <f>14000/1.1</f>
        <v>12727.272727272726</v>
      </c>
      <c r="O330" s="3761"/>
      <c r="P330" s="3761"/>
      <c r="Q330" s="3761"/>
      <c r="R330" s="3761"/>
    </row>
    <row r="331" spans="1:18" ht="35.25" customHeight="1">
      <c r="A331" s="2394"/>
      <c r="B331" s="2371" t="s">
        <v>1305</v>
      </c>
      <c r="C331" s="2394" t="s">
        <v>146</v>
      </c>
      <c r="D331" s="3748"/>
      <c r="E331" s="2426"/>
      <c r="F331" s="2426"/>
      <c r="G331" s="2403">
        <f>11000/1.1</f>
        <v>10000</v>
      </c>
      <c r="H331" s="2431"/>
      <c r="I331" s="3761"/>
      <c r="J331" s="3761"/>
      <c r="K331" s="3761"/>
      <c r="L331" s="3761"/>
      <c r="M331" s="3761"/>
      <c r="N331" s="2403">
        <f>10500/1.1</f>
        <v>9545.4545454545441</v>
      </c>
      <c r="O331" s="3761"/>
      <c r="P331" s="3761"/>
      <c r="Q331" s="3761"/>
      <c r="R331" s="3761"/>
    </row>
    <row r="332" spans="1:18" ht="35.25" customHeight="1">
      <c r="A332" s="2394"/>
      <c r="B332" s="2395" t="s">
        <v>1306</v>
      </c>
      <c r="C332" s="2394" t="s">
        <v>146</v>
      </c>
      <c r="D332" s="3748"/>
      <c r="E332" s="2426"/>
      <c r="F332" s="2426"/>
      <c r="G332" s="2403">
        <f>12500/1.1</f>
        <v>11363.636363636362</v>
      </c>
      <c r="H332" s="2431"/>
      <c r="I332" s="3761"/>
      <c r="J332" s="3761"/>
      <c r="K332" s="3761"/>
      <c r="L332" s="3761"/>
      <c r="M332" s="3761"/>
      <c r="N332" s="2410">
        <f>12000/1.1</f>
        <v>10909.090909090908</v>
      </c>
      <c r="O332" s="3761"/>
      <c r="P332" s="3761"/>
      <c r="Q332" s="3761"/>
      <c r="R332" s="3761"/>
    </row>
    <row r="333" spans="1:18" ht="35.25" customHeight="1">
      <c r="A333" s="2394"/>
      <c r="B333" s="2371" t="s">
        <v>1307</v>
      </c>
      <c r="C333" s="2394" t="s">
        <v>146</v>
      </c>
      <c r="D333" s="3748"/>
      <c r="E333" s="2426"/>
      <c r="F333" s="2426"/>
      <c r="G333" s="2403">
        <f>77000/1.1</f>
        <v>70000</v>
      </c>
      <c r="H333" s="2431"/>
      <c r="I333" s="3762"/>
      <c r="J333" s="3762"/>
      <c r="K333" s="3763"/>
      <c r="L333" s="3763"/>
      <c r="M333" s="3763"/>
      <c r="N333" s="2403">
        <f>75000/1.1</f>
        <v>68181.818181818177</v>
      </c>
      <c r="O333" s="3761"/>
      <c r="P333" s="3761"/>
      <c r="Q333" s="3761"/>
      <c r="R333" s="3761"/>
    </row>
    <row r="334" spans="1:18" ht="33" customHeight="1">
      <c r="A334" s="2404"/>
      <c r="B334" s="2395" t="s">
        <v>1308</v>
      </c>
      <c r="C334" s="2394" t="s">
        <v>146</v>
      </c>
      <c r="D334" s="3748"/>
      <c r="E334" s="2426"/>
      <c r="F334" s="2426"/>
      <c r="G334" s="2403">
        <f>14000/1.1</f>
        <v>12727.272727272726</v>
      </c>
      <c r="H334" s="2399"/>
      <c r="I334" s="3762"/>
      <c r="J334" s="3762"/>
      <c r="K334" s="3763"/>
      <c r="L334" s="3763"/>
      <c r="M334" s="3763"/>
      <c r="N334" s="2403">
        <f>13000/1.1</f>
        <v>11818.181818181818</v>
      </c>
      <c r="O334" s="2431"/>
      <c r="P334" s="2399"/>
      <c r="Q334" s="2399"/>
      <c r="R334" s="2399"/>
    </row>
    <row r="335" spans="1:18" ht="45.75" customHeight="1">
      <c r="A335" s="2430">
        <v>2</v>
      </c>
      <c r="B335" s="3764" t="s">
        <v>2535</v>
      </c>
      <c r="C335" s="3764"/>
      <c r="D335" s="3764"/>
      <c r="E335" s="3764"/>
      <c r="F335" s="3764"/>
      <c r="G335" s="3764"/>
      <c r="H335" s="3764"/>
      <c r="I335" s="3764"/>
      <c r="J335" s="3764"/>
      <c r="K335" s="3764"/>
      <c r="L335" s="3764"/>
      <c r="M335" s="3764"/>
      <c r="N335" s="3764"/>
      <c r="O335" s="3764"/>
      <c r="P335" s="3764"/>
      <c r="Q335" s="3764"/>
      <c r="R335" s="3764"/>
    </row>
    <row r="336" spans="1:18" ht="31.5" customHeight="1">
      <c r="A336" s="2430"/>
      <c r="B336" s="2429"/>
      <c r="C336" s="2398"/>
      <c r="D336" s="2429"/>
      <c r="E336" s="3747" t="s">
        <v>1911</v>
      </c>
      <c r="F336" s="3747"/>
      <c r="G336" s="3747"/>
      <c r="H336" s="3747"/>
      <c r="I336" s="3747"/>
      <c r="J336" s="3747"/>
      <c r="K336" s="3747"/>
      <c r="L336" s="3747"/>
      <c r="M336" s="3747"/>
      <c r="N336" s="3747"/>
      <c r="O336" s="3747"/>
      <c r="P336" s="3747"/>
      <c r="Q336" s="3747"/>
      <c r="R336" s="3747"/>
    </row>
    <row r="337" spans="1:18" ht="37.5" customHeight="1">
      <c r="A337" s="2404">
        <v>1</v>
      </c>
      <c r="B337" s="2428" t="s">
        <v>2425</v>
      </c>
      <c r="C337" s="2394" t="s">
        <v>146</v>
      </c>
      <c r="D337" s="3748" t="s">
        <v>1927</v>
      </c>
      <c r="E337" s="2429"/>
      <c r="F337" s="2429"/>
      <c r="G337" s="3755">
        <v>18951</v>
      </c>
      <c r="H337" s="3756"/>
      <c r="I337" s="3756"/>
      <c r="J337" s="3756"/>
      <c r="K337" s="3756"/>
      <c r="L337" s="3756"/>
      <c r="M337" s="3756"/>
      <c r="N337" s="3756"/>
      <c r="O337" s="3756"/>
      <c r="P337" s="3756"/>
      <c r="Q337" s="3756"/>
      <c r="R337" s="3757"/>
    </row>
    <row r="338" spans="1:18" ht="34.5" customHeight="1">
      <c r="A338" s="2404">
        <v>2</v>
      </c>
      <c r="B338" s="2428" t="s">
        <v>137</v>
      </c>
      <c r="C338" s="2394" t="s">
        <v>146</v>
      </c>
      <c r="D338" s="3748"/>
      <c r="E338" s="2429"/>
      <c r="F338" s="2429"/>
      <c r="G338" s="3755">
        <v>29700</v>
      </c>
      <c r="H338" s="3756"/>
      <c r="I338" s="3756"/>
      <c r="J338" s="3756"/>
      <c r="K338" s="3756"/>
      <c r="L338" s="3756"/>
      <c r="M338" s="3756"/>
      <c r="N338" s="3756"/>
      <c r="O338" s="3756"/>
      <c r="P338" s="3756"/>
      <c r="Q338" s="3756"/>
      <c r="R338" s="3757"/>
    </row>
    <row r="339" spans="1:18" ht="34.5" customHeight="1">
      <c r="A339" s="2404">
        <v>3</v>
      </c>
      <c r="B339" s="2428" t="s">
        <v>1915</v>
      </c>
      <c r="C339" s="2394" t="s">
        <v>146</v>
      </c>
      <c r="D339" s="3748"/>
      <c r="E339" s="2426"/>
      <c r="F339" s="2426"/>
      <c r="G339" s="3755">
        <v>29700</v>
      </c>
      <c r="H339" s="3756"/>
      <c r="I339" s="3756"/>
      <c r="J339" s="3756"/>
      <c r="K339" s="3756"/>
      <c r="L339" s="3756"/>
      <c r="M339" s="3756"/>
      <c r="N339" s="3756"/>
      <c r="O339" s="3756"/>
      <c r="P339" s="3756"/>
      <c r="Q339" s="3756"/>
      <c r="R339" s="3757"/>
    </row>
    <row r="340" spans="1:18" ht="34.5" customHeight="1">
      <c r="A340" s="2404">
        <v>4</v>
      </c>
      <c r="B340" s="2428" t="s">
        <v>2426</v>
      </c>
      <c r="C340" s="2394" t="s">
        <v>146</v>
      </c>
      <c r="D340" s="3748"/>
      <c r="E340" s="2426"/>
      <c r="F340" s="2426"/>
      <c r="G340" s="3755">
        <v>46200</v>
      </c>
      <c r="H340" s="3756"/>
      <c r="I340" s="3756"/>
      <c r="J340" s="3756"/>
      <c r="K340" s="3756"/>
      <c r="L340" s="3756"/>
      <c r="M340" s="3756"/>
      <c r="N340" s="3756"/>
      <c r="O340" s="3756"/>
      <c r="P340" s="3756"/>
      <c r="Q340" s="3756"/>
      <c r="R340" s="3757"/>
    </row>
    <row r="341" spans="1:18" ht="34.5" customHeight="1">
      <c r="A341" s="2404">
        <v>5</v>
      </c>
      <c r="B341" s="2428" t="s">
        <v>1917</v>
      </c>
      <c r="C341" s="2394" t="s">
        <v>146</v>
      </c>
      <c r="D341" s="3748"/>
      <c r="E341" s="2426"/>
      <c r="F341" s="2426"/>
      <c r="G341" s="3755">
        <v>46200</v>
      </c>
      <c r="H341" s="3756"/>
      <c r="I341" s="3756"/>
      <c r="J341" s="3756"/>
      <c r="K341" s="3756"/>
      <c r="L341" s="3756"/>
      <c r="M341" s="3756"/>
      <c r="N341" s="3756"/>
      <c r="O341" s="3756"/>
      <c r="P341" s="3756"/>
      <c r="Q341" s="3756"/>
      <c r="R341" s="3757"/>
    </row>
    <row r="342" spans="1:18" ht="34.5" customHeight="1">
      <c r="A342" s="2404">
        <v>6</v>
      </c>
      <c r="B342" s="2428" t="s">
        <v>1918</v>
      </c>
      <c r="C342" s="2394" t="s">
        <v>146</v>
      </c>
      <c r="D342" s="3748"/>
      <c r="E342" s="2426"/>
      <c r="F342" s="2426"/>
      <c r="G342" s="3755">
        <v>46200</v>
      </c>
      <c r="H342" s="3756"/>
      <c r="I342" s="3756"/>
      <c r="J342" s="3756"/>
      <c r="K342" s="3756"/>
      <c r="L342" s="3756"/>
      <c r="M342" s="3756"/>
      <c r="N342" s="3756"/>
      <c r="O342" s="3756"/>
      <c r="P342" s="3756"/>
      <c r="Q342" s="3756"/>
      <c r="R342" s="3757"/>
    </row>
    <row r="343" spans="1:18" ht="34.5" customHeight="1">
      <c r="A343" s="2404">
        <v>7</v>
      </c>
      <c r="B343" s="2428" t="s">
        <v>2427</v>
      </c>
      <c r="C343" s="2394" t="s">
        <v>146</v>
      </c>
      <c r="D343" s="3748"/>
      <c r="E343" s="2426"/>
      <c r="F343" s="2426"/>
      <c r="G343" s="3755">
        <v>53900</v>
      </c>
      <c r="H343" s="3756"/>
      <c r="I343" s="3756"/>
      <c r="J343" s="3756"/>
      <c r="K343" s="3756"/>
      <c r="L343" s="3756"/>
      <c r="M343" s="3756"/>
      <c r="N343" s="3756"/>
      <c r="O343" s="3756"/>
      <c r="P343" s="3756"/>
      <c r="Q343" s="3756"/>
      <c r="R343" s="3757"/>
    </row>
    <row r="344" spans="1:18" ht="34.5" customHeight="1">
      <c r="A344" s="2404">
        <v>8</v>
      </c>
      <c r="B344" s="2428" t="s">
        <v>2428</v>
      </c>
      <c r="C344" s="2394" t="s">
        <v>146</v>
      </c>
      <c r="D344" s="3748"/>
      <c r="E344" s="2426"/>
      <c r="F344" s="2426"/>
      <c r="G344" s="3755">
        <v>53900</v>
      </c>
      <c r="H344" s="3756"/>
      <c r="I344" s="3756"/>
      <c r="J344" s="3756"/>
      <c r="K344" s="3756"/>
      <c r="L344" s="3756"/>
      <c r="M344" s="3756"/>
      <c r="N344" s="3756"/>
      <c r="O344" s="3756"/>
      <c r="P344" s="3756"/>
      <c r="Q344" s="3756"/>
      <c r="R344" s="3757"/>
    </row>
    <row r="345" spans="1:18" ht="34.5" customHeight="1">
      <c r="A345" s="2404">
        <v>9</v>
      </c>
      <c r="B345" s="2428" t="s">
        <v>1922</v>
      </c>
      <c r="C345" s="2394" t="s">
        <v>146</v>
      </c>
      <c r="D345" s="3748" t="s">
        <v>1927</v>
      </c>
      <c r="E345" s="2426"/>
      <c r="F345" s="2426"/>
      <c r="G345" s="3755">
        <v>53900</v>
      </c>
      <c r="H345" s="3756"/>
      <c r="I345" s="3756"/>
      <c r="J345" s="3756"/>
      <c r="K345" s="3756"/>
      <c r="L345" s="3756"/>
      <c r="M345" s="3756"/>
      <c r="N345" s="3756"/>
      <c r="O345" s="3756"/>
      <c r="P345" s="3756"/>
      <c r="Q345" s="3756"/>
      <c r="R345" s="3757"/>
    </row>
    <row r="346" spans="1:18" ht="34.5" customHeight="1">
      <c r="A346" s="2404">
        <v>10</v>
      </c>
      <c r="B346" s="2428" t="s">
        <v>1920</v>
      </c>
      <c r="C346" s="2394" t="s">
        <v>146</v>
      </c>
      <c r="D346" s="3748"/>
      <c r="E346" s="2426"/>
      <c r="F346" s="2426"/>
      <c r="G346" s="3755">
        <v>53900</v>
      </c>
      <c r="H346" s="3756"/>
      <c r="I346" s="3756"/>
      <c r="J346" s="3756"/>
      <c r="K346" s="3756"/>
      <c r="L346" s="3756"/>
      <c r="M346" s="3756"/>
      <c r="N346" s="3756"/>
      <c r="O346" s="3756"/>
      <c r="P346" s="3756"/>
      <c r="Q346" s="3756"/>
      <c r="R346" s="3757"/>
    </row>
    <row r="347" spans="1:18" ht="34.5" customHeight="1">
      <c r="A347" s="2404">
        <v>11</v>
      </c>
      <c r="B347" s="2428" t="s">
        <v>2429</v>
      </c>
      <c r="C347" s="2394" t="s">
        <v>146</v>
      </c>
      <c r="D347" s="3748"/>
      <c r="E347" s="2426"/>
      <c r="F347" s="2426"/>
      <c r="G347" s="3755">
        <v>220000</v>
      </c>
      <c r="H347" s="3756"/>
      <c r="I347" s="3756"/>
      <c r="J347" s="3756"/>
      <c r="K347" s="3756"/>
      <c r="L347" s="3756"/>
      <c r="M347" s="3756"/>
      <c r="N347" s="3756"/>
      <c r="O347" s="3756"/>
      <c r="P347" s="3756"/>
      <c r="Q347" s="3756"/>
      <c r="R347" s="3757"/>
    </row>
    <row r="348" spans="1:18" ht="34.5" customHeight="1">
      <c r="A348" s="2404">
        <v>12</v>
      </c>
      <c r="B348" s="2428" t="s">
        <v>2430</v>
      </c>
      <c r="C348" s="2394" t="s">
        <v>146</v>
      </c>
      <c r="D348" s="3748"/>
      <c r="E348" s="2426"/>
      <c r="F348" s="2426"/>
      <c r="G348" s="3755">
        <v>220000</v>
      </c>
      <c r="H348" s="3756"/>
      <c r="I348" s="3756"/>
      <c r="J348" s="3756"/>
      <c r="K348" s="3756"/>
      <c r="L348" s="3756"/>
      <c r="M348" s="3756"/>
      <c r="N348" s="3756"/>
      <c r="O348" s="3756"/>
      <c r="P348" s="3756"/>
      <c r="Q348" s="3756"/>
      <c r="R348" s="3757"/>
    </row>
    <row r="349" spans="1:18" ht="34.5" customHeight="1">
      <c r="A349" s="2404">
        <v>13</v>
      </c>
      <c r="B349" s="2428" t="s">
        <v>2431</v>
      </c>
      <c r="C349" s="2394" t="s">
        <v>146</v>
      </c>
      <c r="D349" s="3748"/>
      <c r="E349" s="2426"/>
      <c r="F349" s="2426"/>
      <c r="G349" s="3755">
        <v>220000</v>
      </c>
      <c r="H349" s="3756"/>
      <c r="I349" s="3756"/>
      <c r="J349" s="3756"/>
      <c r="K349" s="3756"/>
      <c r="L349" s="3756"/>
      <c r="M349" s="3756"/>
      <c r="N349" s="3756"/>
      <c r="O349" s="3756"/>
      <c r="P349" s="3756"/>
      <c r="Q349" s="3756"/>
      <c r="R349" s="3757"/>
    </row>
    <row r="350" spans="1:18" ht="34.5" customHeight="1">
      <c r="A350" s="2404">
        <v>14</v>
      </c>
      <c r="B350" s="2428" t="s">
        <v>2432</v>
      </c>
      <c r="C350" s="2394" t="s">
        <v>146</v>
      </c>
      <c r="D350" s="3748"/>
      <c r="E350" s="2426"/>
      <c r="F350" s="2426"/>
      <c r="G350" s="3755">
        <v>220000</v>
      </c>
      <c r="H350" s="3756"/>
      <c r="I350" s="3756"/>
      <c r="J350" s="3756"/>
      <c r="K350" s="3756"/>
      <c r="L350" s="3756"/>
      <c r="M350" s="3756"/>
      <c r="N350" s="3756"/>
      <c r="O350" s="3756"/>
      <c r="P350" s="3756"/>
      <c r="Q350" s="3756"/>
      <c r="R350" s="3757"/>
    </row>
    <row r="351" spans="1:18" ht="26.25" customHeight="1">
      <c r="A351" s="2398" t="s">
        <v>1313</v>
      </c>
      <c r="B351" s="2399" t="s">
        <v>1418</v>
      </c>
      <c r="C351" s="2394"/>
      <c r="D351" s="2371"/>
      <c r="E351" s="2399"/>
      <c r="F351" s="2399"/>
      <c r="G351" s="2399"/>
      <c r="H351" s="2407"/>
      <c r="I351" s="2399"/>
      <c r="J351" s="2399"/>
      <c r="K351" s="2399"/>
      <c r="L351" s="2400"/>
      <c r="M351" s="2398"/>
      <c r="N351" s="2399"/>
      <c r="O351" s="2399"/>
      <c r="P351" s="2407"/>
      <c r="Q351" s="2407"/>
      <c r="R351" s="2407"/>
    </row>
    <row r="352" spans="1:18" ht="48.75" hidden="1" customHeight="1">
      <c r="A352" s="2404"/>
      <c r="B352" s="3744" t="s">
        <v>2261</v>
      </c>
      <c r="C352" s="3744"/>
      <c r="D352" s="3744"/>
      <c r="E352" s="3744"/>
      <c r="F352" s="3744"/>
      <c r="G352" s="3744"/>
      <c r="H352" s="3744"/>
      <c r="I352" s="3744"/>
      <c r="J352" s="3744"/>
      <c r="K352" s="3744"/>
      <c r="L352" s="3744"/>
      <c r="M352" s="3744"/>
      <c r="N352" s="3744"/>
      <c r="O352" s="3744"/>
      <c r="P352" s="3744"/>
      <c r="Q352" s="3744"/>
      <c r="R352" s="3744"/>
    </row>
    <row r="353" spans="1:18" ht="35.25" hidden="1" customHeight="1">
      <c r="A353" s="2404"/>
      <c r="B353" s="3744" t="s">
        <v>1542</v>
      </c>
      <c r="C353" s="3744"/>
      <c r="D353" s="2394"/>
      <c r="E353" s="3758" t="s">
        <v>1841</v>
      </c>
      <c r="F353" s="3758"/>
      <c r="G353" s="3758"/>
      <c r="H353" s="3758"/>
      <c r="I353" s="3758"/>
      <c r="J353" s="3758"/>
      <c r="K353" s="3758"/>
      <c r="L353" s="3758"/>
      <c r="M353" s="3758"/>
      <c r="N353" s="3758"/>
      <c r="O353" s="3758"/>
      <c r="P353" s="3758"/>
      <c r="Q353" s="3758"/>
      <c r="R353" s="3758"/>
    </row>
    <row r="354" spans="1:18" ht="25.5" hidden="1" customHeight="1">
      <c r="A354" s="2404"/>
      <c r="B354" s="2395" t="s">
        <v>1543</v>
      </c>
      <c r="C354" s="2394" t="s">
        <v>1544</v>
      </c>
      <c r="D354" s="3748" t="s">
        <v>1545</v>
      </c>
      <c r="E354" s="2403">
        <v>100009</v>
      </c>
      <c r="F354" s="2426"/>
      <c r="G354" s="2423"/>
      <c r="H354" s="2399"/>
      <c r="I354" s="2423"/>
      <c r="J354" s="2423"/>
      <c r="K354" s="2423"/>
      <c r="L354" s="2425" t="s">
        <v>11</v>
      </c>
      <c r="M354" s="2424"/>
      <c r="N354" s="2423"/>
      <c r="O354" s="2423"/>
      <c r="P354" s="2399"/>
      <c r="Q354" s="2399"/>
      <c r="R354" s="2399"/>
    </row>
    <row r="355" spans="1:18" ht="25.5" hidden="1" customHeight="1">
      <c r="A355" s="2404"/>
      <c r="B355" s="2395" t="s">
        <v>1546</v>
      </c>
      <c r="C355" s="2394" t="s">
        <v>1544</v>
      </c>
      <c r="D355" s="3748"/>
      <c r="E355" s="2403">
        <v>110356</v>
      </c>
      <c r="F355" s="2426"/>
      <c r="G355" s="2423"/>
      <c r="H355" s="2399"/>
      <c r="I355" s="2423"/>
      <c r="J355" s="2423"/>
      <c r="K355" s="2423"/>
      <c r="L355" s="2425" t="s">
        <v>11</v>
      </c>
      <c r="M355" s="2424"/>
      <c r="N355" s="2423"/>
      <c r="O355" s="2423"/>
      <c r="P355" s="2399"/>
      <c r="Q355" s="2399"/>
      <c r="R355" s="2399"/>
    </row>
    <row r="356" spans="1:18" ht="27.75" hidden="1" customHeight="1">
      <c r="A356" s="2404"/>
      <c r="B356" s="2395" t="s">
        <v>1547</v>
      </c>
      <c r="C356" s="2394" t="s">
        <v>1544</v>
      </c>
      <c r="D356" s="3748"/>
      <c r="E356" s="2403">
        <v>121056</v>
      </c>
      <c r="F356" s="2426"/>
      <c r="G356" s="2423"/>
      <c r="H356" s="2399"/>
      <c r="I356" s="2423"/>
      <c r="J356" s="2423"/>
      <c r="K356" s="2423"/>
      <c r="L356" s="2425" t="s">
        <v>11</v>
      </c>
      <c r="M356" s="2424"/>
      <c r="N356" s="2423"/>
      <c r="O356" s="2423"/>
      <c r="P356" s="2399"/>
      <c r="Q356" s="2399"/>
      <c r="R356" s="2399"/>
    </row>
    <row r="357" spans="1:18" ht="26.25" hidden="1" customHeight="1">
      <c r="A357" s="2404"/>
      <c r="B357" s="3744" t="s">
        <v>1548</v>
      </c>
      <c r="C357" s="3744"/>
      <c r="D357" s="2427"/>
      <c r="E357" s="2426"/>
      <c r="F357" s="2426"/>
      <c r="G357" s="2423"/>
      <c r="H357" s="2399"/>
      <c r="I357" s="2423"/>
      <c r="J357" s="2423"/>
      <c r="K357" s="2423"/>
      <c r="L357" s="2425" t="s">
        <v>11</v>
      </c>
      <c r="M357" s="2424"/>
      <c r="N357" s="2423"/>
      <c r="O357" s="2423"/>
      <c r="P357" s="2399"/>
      <c r="Q357" s="2399"/>
      <c r="R357" s="2399"/>
    </row>
    <row r="358" spans="1:18" ht="28.5" hidden="1" customHeight="1">
      <c r="A358" s="2404"/>
      <c r="B358" s="2395" t="s">
        <v>1546</v>
      </c>
      <c r="C358" s="2394" t="s">
        <v>1544</v>
      </c>
      <c r="D358" s="3748" t="s">
        <v>1545</v>
      </c>
      <c r="E358" s="2403">
        <v>121624</v>
      </c>
      <c r="F358" s="2426"/>
      <c r="G358" s="2423"/>
      <c r="H358" s="2399"/>
      <c r="I358" s="2423"/>
      <c r="J358" s="2423"/>
      <c r="K358" s="2423"/>
      <c r="L358" s="2425" t="s">
        <v>11</v>
      </c>
      <c r="M358" s="2424"/>
      <c r="N358" s="2423"/>
      <c r="O358" s="2423"/>
      <c r="P358" s="2399"/>
      <c r="Q358" s="2399"/>
      <c r="R358" s="2399"/>
    </row>
    <row r="359" spans="1:18" ht="37.5" hidden="1" customHeight="1">
      <c r="A359" s="2404"/>
      <c r="B359" s="2395" t="s">
        <v>1547</v>
      </c>
      <c r="C359" s="2394" t="s">
        <v>1544</v>
      </c>
      <c r="D359" s="3748"/>
      <c r="E359" s="2403">
        <v>130278</v>
      </c>
      <c r="F359" s="2426"/>
      <c r="G359" s="2423"/>
      <c r="H359" s="2399"/>
      <c r="I359" s="2423"/>
      <c r="J359" s="2423"/>
      <c r="K359" s="2423"/>
      <c r="L359" s="2425" t="s">
        <v>11</v>
      </c>
      <c r="M359" s="2424"/>
      <c r="N359" s="2423"/>
      <c r="O359" s="2423"/>
      <c r="P359" s="2399"/>
      <c r="Q359" s="2399"/>
      <c r="R359" s="2399"/>
    </row>
    <row r="360" spans="1:18" ht="30" hidden="1" customHeight="1">
      <c r="A360" s="2404"/>
      <c r="B360" s="2399" t="s">
        <v>1549</v>
      </c>
      <c r="C360" s="2394"/>
      <c r="D360" s="2394"/>
      <c r="E360" s="2403"/>
      <c r="F360" s="2426"/>
      <c r="G360" s="2423"/>
      <c r="H360" s="2399"/>
      <c r="I360" s="2423"/>
      <c r="J360" s="2423"/>
      <c r="K360" s="2423"/>
      <c r="L360" s="2425" t="s">
        <v>11</v>
      </c>
      <c r="M360" s="2424"/>
      <c r="N360" s="2423"/>
      <c r="O360" s="2423"/>
      <c r="P360" s="2399"/>
      <c r="Q360" s="2399"/>
      <c r="R360" s="2399"/>
    </row>
    <row r="361" spans="1:18" ht="22.5" hidden="1" customHeight="1">
      <c r="A361" s="2404"/>
      <c r="B361" s="2395" t="s">
        <v>1543</v>
      </c>
      <c r="C361" s="2394" t="s">
        <v>1544</v>
      </c>
      <c r="D361" s="3748" t="s">
        <v>1545</v>
      </c>
      <c r="E361" s="2403">
        <v>107171</v>
      </c>
      <c r="F361" s="2426"/>
      <c r="G361" s="2423"/>
      <c r="H361" s="2399"/>
      <c r="I361" s="2423"/>
      <c r="J361" s="2423"/>
      <c r="K361" s="2423"/>
      <c r="L361" s="2425" t="s">
        <v>11</v>
      </c>
      <c r="M361" s="2424"/>
      <c r="N361" s="2423"/>
      <c r="O361" s="2423"/>
      <c r="P361" s="2399"/>
      <c r="Q361" s="2399"/>
      <c r="R361" s="2399"/>
    </row>
    <row r="362" spans="1:18" ht="27" hidden="1" customHeight="1">
      <c r="A362" s="2404"/>
      <c r="B362" s="2395" t="s">
        <v>1546</v>
      </c>
      <c r="C362" s="2394" t="s">
        <v>1544</v>
      </c>
      <c r="D362" s="3748"/>
      <c r="E362" s="2403">
        <v>117937</v>
      </c>
      <c r="F362" s="2426"/>
      <c r="G362" s="2423"/>
      <c r="H362" s="2399"/>
      <c r="I362" s="2423"/>
      <c r="J362" s="2423"/>
      <c r="K362" s="2423"/>
      <c r="L362" s="2425" t="s">
        <v>11</v>
      </c>
      <c r="M362" s="2424"/>
      <c r="N362" s="2423"/>
      <c r="O362" s="2423"/>
      <c r="P362" s="2399"/>
      <c r="Q362" s="2399"/>
      <c r="R362" s="2399"/>
    </row>
    <row r="363" spans="1:18" ht="24" hidden="1" customHeight="1">
      <c r="A363" s="2404"/>
      <c r="B363" s="2395" t="s">
        <v>1547</v>
      </c>
      <c r="C363" s="2394" t="s">
        <v>1544</v>
      </c>
      <c r="D363" s="3748"/>
      <c r="E363" s="2403">
        <v>126591</v>
      </c>
      <c r="F363" s="2426"/>
      <c r="G363" s="2423"/>
      <c r="H363" s="2399"/>
      <c r="I363" s="2423"/>
      <c r="J363" s="2423"/>
      <c r="K363" s="2423"/>
      <c r="L363" s="2425" t="s">
        <v>11</v>
      </c>
      <c r="M363" s="2424"/>
      <c r="N363" s="2423"/>
      <c r="O363" s="2423"/>
      <c r="P363" s="2399"/>
      <c r="Q363" s="2399"/>
      <c r="R363" s="2399"/>
    </row>
    <row r="364" spans="1:18" ht="36" customHeight="1">
      <c r="A364" s="2404">
        <v>1</v>
      </c>
      <c r="B364" s="3744" t="s">
        <v>3008</v>
      </c>
      <c r="C364" s="3744"/>
      <c r="D364" s="3744"/>
      <c r="E364" s="3744"/>
      <c r="F364" s="3744"/>
      <c r="G364" s="3744"/>
      <c r="H364" s="3744"/>
      <c r="I364" s="3744"/>
      <c r="J364" s="3744"/>
      <c r="K364" s="3744"/>
      <c r="L364" s="3744"/>
      <c r="M364" s="3744"/>
      <c r="N364" s="3744"/>
      <c r="O364" s="3744"/>
      <c r="P364" s="3744"/>
      <c r="Q364" s="3744"/>
      <c r="R364" s="3744"/>
    </row>
    <row r="365" spans="1:18" ht="27" customHeight="1">
      <c r="A365" s="3759"/>
      <c r="B365" s="3760" t="s">
        <v>1420</v>
      </c>
      <c r="C365" s="3760"/>
      <c r="D365" s="3760"/>
      <c r="E365" s="3760"/>
      <c r="F365" s="3760"/>
      <c r="G365" s="3760"/>
      <c r="H365" s="3760"/>
      <c r="I365" s="3760"/>
      <c r="J365" s="3760"/>
      <c r="K365" s="3760"/>
      <c r="L365" s="3760"/>
      <c r="M365" s="3760"/>
      <c r="N365" s="3760"/>
      <c r="O365" s="3760"/>
      <c r="P365" s="3760"/>
      <c r="Q365" s="3760"/>
      <c r="R365" s="3760"/>
    </row>
    <row r="366" spans="1:18" ht="23.25" customHeight="1">
      <c r="A366" s="3759"/>
      <c r="B366" s="3760" t="s">
        <v>1853</v>
      </c>
      <c r="C366" s="3760"/>
      <c r="D366" s="3760"/>
      <c r="E366" s="3760"/>
      <c r="F366" s="3760"/>
      <c r="G366" s="3760"/>
      <c r="H366" s="3760"/>
      <c r="I366" s="3760"/>
      <c r="J366" s="3760"/>
      <c r="K366" s="3760"/>
      <c r="L366" s="3760"/>
      <c r="M366" s="3760"/>
      <c r="N366" s="3760"/>
      <c r="O366" s="3760"/>
      <c r="P366" s="3760"/>
      <c r="Q366" s="3760"/>
      <c r="R366" s="3760"/>
    </row>
    <row r="367" spans="1:18" ht="21" customHeight="1">
      <c r="A367" s="3759"/>
      <c r="B367" s="3760" t="s">
        <v>1421</v>
      </c>
      <c r="C367" s="3760"/>
      <c r="D367" s="3760"/>
      <c r="E367" s="3760"/>
      <c r="F367" s="3760"/>
      <c r="G367" s="3760"/>
      <c r="H367" s="3760"/>
      <c r="I367" s="3760"/>
      <c r="J367" s="3760"/>
      <c r="K367" s="3760"/>
      <c r="L367" s="3760"/>
      <c r="M367" s="3760"/>
      <c r="N367" s="3760"/>
      <c r="O367" s="3760"/>
      <c r="P367" s="3760"/>
      <c r="Q367" s="3760"/>
      <c r="R367" s="3760"/>
    </row>
    <row r="368" spans="1:18" ht="21" customHeight="1">
      <c r="A368" s="3759"/>
      <c r="B368" s="3760" t="s">
        <v>1423</v>
      </c>
      <c r="C368" s="3760"/>
      <c r="D368" s="3760"/>
      <c r="E368" s="3760"/>
      <c r="F368" s="3760"/>
      <c r="G368" s="3760"/>
      <c r="H368" s="3760"/>
      <c r="I368" s="3760"/>
      <c r="J368" s="3760"/>
      <c r="K368" s="3760"/>
      <c r="L368" s="3760"/>
      <c r="M368" s="3760"/>
      <c r="N368" s="3760"/>
      <c r="O368" s="3760"/>
      <c r="P368" s="3760"/>
      <c r="Q368" s="3760"/>
      <c r="R368" s="3760"/>
    </row>
    <row r="369" spans="1:18" ht="21" customHeight="1">
      <c r="A369" s="3759"/>
      <c r="B369" s="3760" t="s">
        <v>2134</v>
      </c>
      <c r="C369" s="3760"/>
      <c r="D369" s="3760"/>
      <c r="E369" s="3760"/>
      <c r="F369" s="3760"/>
      <c r="G369" s="3760"/>
      <c r="H369" s="3760"/>
      <c r="I369" s="3760"/>
      <c r="J369" s="3760"/>
      <c r="K369" s="3760"/>
      <c r="L369" s="3760"/>
      <c r="M369" s="3760"/>
      <c r="N369" s="3760"/>
      <c r="O369" s="3760"/>
      <c r="P369" s="3760"/>
      <c r="Q369" s="3760"/>
      <c r="R369" s="3760"/>
    </row>
    <row r="370" spans="1:18" ht="21" customHeight="1">
      <c r="A370" s="3759"/>
      <c r="B370" s="3760" t="s">
        <v>2135</v>
      </c>
      <c r="C370" s="3760"/>
      <c r="D370" s="3760"/>
      <c r="E370" s="3760"/>
      <c r="F370" s="3760"/>
      <c r="G370" s="3760"/>
      <c r="H370" s="3760"/>
      <c r="I370" s="3760"/>
      <c r="J370" s="3760"/>
      <c r="K370" s="3760"/>
      <c r="L370" s="3760"/>
      <c r="M370" s="3760"/>
      <c r="N370" s="3760"/>
      <c r="O370" s="3760"/>
      <c r="P370" s="3760"/>
      <c r="Q370" s="3760"/>
      <c r="R370" s="3760"/>
    </row>
    <row r="371" spans="1:18" ht="21.75" customHeight="1">
      <c r="A371" s="3759"/>
      <c r="B371" s="3760" t="s">
        <v>2136</v>
      </c>
      <c r="C371" s="3760"/>
      <c r="D371" s="3760"/>
      <c r="E371" s="3760"/>
      <c r="F371" s="3760"/>
      <c r="G371" s="3760"/>
      <c r="H371" s="3760"/>
      <c r="I371" s="3760"/>
      <c r="J371" s="3760"/>
      <c r="K371" s="3760"/>
      <c r="L371" s="3760"/>
      <c r="M371" s="3760"/>
      <c r="N371" s="3760"/>
      <c r="O371" s="3760"/>
      <c r="P371" s="3760"/>
      <c r="Q371" s="3760"/>
      <c r="R371" s="3760"/>
    </row>
    <row r="372" spans="1:18" ht="56.25" customHeight="1">
      <c r="A372" s="2394">
        <v>1</v>
      </c>
      <c r="B372" s="2395" t="s">
        <v>1854</v>
      </c>
      <c r="C372" s="2394" t="s">
        <v>741</v>
      </c>
      <c r="D372" s="2421"/>
      <c r="E372" s="2421"/>
      <c r="F372" s="2421"/>
      <c r="G372" s="3755">
        <v>66471</v>
      </c>
      <c r="H372" s="3756"/>
      <c r="I372" s="3756"/>
      <c r="J372" s="3756"/>
      <c r="K372" s="3756"/>
      <c r="L372" s="3756"/>
      <c r="M372" s="3756"/>
      <c r="N372" s="3756"/>
      <c r="O372" s="3756"/>
      <c r="P372" s="3756"/>
      <c r="Q372" s="3756"/>
      <c r="R372" s="3757"/>
    </row>
    <row r="373" spans="1:18" ht="56.25" customHeight="1">
      <c r="A373" s="2394">
        <v>2</v>
      </c>
      <c r="B373" s="2395" t="s">
        <v>1856</v>
      </c>
      <c r="C373" s="2394" t="s">
        <v>741</v>
      </c>
      <c r="D373" s="2421"/>
      <c r="E373" s="2421"/>
      <c r="F373" s="2421"/>
      <c r="G373" s="3755">
        <v>71144</v>
      </c>
      <c r="H373" s="3756"/>
      <c r="I373" s="3756"/>
      <c r="J373" s="3756"/>
      <c r="K373" s="3756"/>
      <c r="L373" s="3756"/>
      <c r="M373" s="3756"/>
      <c r="N373" s="3756"/>
      <c r="O373" s="3756"/>
      <c r="P373" s="3756"/>
      <c r="Q373" s="3756"/>
      <c r="R373" s="3757"/>
    </row>
    <row r="374" spans="1:18" ht="56.25" customHeight="1">
      <c r="A374" s="2394">
        <v>3</v>
      </c>
      <c r="B374" s="2395" t="s">
        <v>1857</v>
      </c>
      <c r="C374" s="2394" t="s">
        <v>741</v>
      </c>
      <c r="D374" s="2421"/>
      <c r="E374" s="2421"/>
      <c r="F374" s="2421"/>
      <c r="G374" s="3755">
        <v>87059</v>
      </c>
      <c r="H374" s="3756"/>
      <c r="I374" s="3756"/>
      <c r="J374" s="3756"/>
      <c r="K374" s="3756"/>
      <c r="L374" s="3756"/>
      <c r="M374" s="3756"/>
      <c r="N374" s="3756"/>
      <c r="O374" s="3756"/>
      <c r="P374" s="3756"/>
      <c r="Q374" s="3756"/>
      <c r="R374" s="3757"/>
    </row>
    <row r="375" spans="1:18" ht="56.25" customHeight="1">
      <c r="A375" s="2394">
        <v>4</v>
      </c>
      <c r="B375" s="2395" t="s">
        <v>1858</v>
      </c>
      <c r="C375" s="2394" t="s">
        <v>741</v>
      </c>
      <c r="D375" s="2421"/>
      <c r="E375" s="2421"/>
      <c r="F375" s="2421"/>
      <c r="G375" s="3755">
        <v>97497</v>
      </c>
      <c r="H375" s="3756"/>
      <c r="I375" s="3756"/>
      <c r="J375" s="3756"/>
      <c r="K375" s="3756"/>
      <c r="L375" s="3756"/>
      <c r="M375" s="3756"/>
      <c r="N375" s="3756"/>
      <c r="O375" s="3756"/>
      <c r="P375" s="3756"/>
      <c r="Q375" s="3756"/>
      <c r="R375" s="3757"/>
    </row>
    <row r="376" spans="1:18" ht="56.25" customHeight="1">
      <c r="A376" s="2394">
        <v>5</v>
      </c>
      <c r="B376" s="2395" t="s">
        <v>1859</v>
      </c>
      <c r="C376" s="2394" t="s">
        <v>741</v>
      </c>
      <c r="D376" s="2421"/>
      <c r="E376" s="2421"/>
      <c r="F376" s="2421"/>
      <c r="G376" s="3755">
        <v>106519</v>
      </c>
      <c r="H376" s="3756"/>
      <c r="I376" s="3756"/>
      <c r="J376" s="3756"/>
      <c r="K376" s="3756"/>
      <c r="L376" s="3756"/>
      <c r="M376" s="3756"/>
      <c r="N376" s="3756"/>
      <c r="O376" s="3756"/>
      <c r="P376" s="3756"/>
      <c r="Q376" s="3756"/>
      <c r="R376" s="3757"/>
    </row>
    <row r="377" spans="1:18" ht="56.25" customHeight="1">
      <c r="A377" s="2394">
        <v>6</v>
      </c>
      <c r="B377" s="2395" t="s">
        <v>1860</v>
      </c>
      <c r="C377" s="2394" t="s">
        <v>741</v>
      </c>
      <c r="D377" s="2421"/>
      <c r="E377" s="2421"/>
      <c r="F377" s="2421"/>
      <c r="G377" s="3755">
        <v>114623</v>
      </c>
      <c r="H377" s="3756"/>
      <c r="I377" s="3756"/>
      <c r="J377" s="3756"/>
      <c r="K377" s="3756"/>
      <c r="L377" s="3756"/>
      <c r="M377" s="3756"/>
      <c r="N377" s="3756"/>
      <c r="O377" s="3756"/>
      <c r="P377" s="3756"/>
      <c r="Q377" s="3756"/>
      <c r="R377" s="3757"/>
    </row>
    <row r="378" spans="1:18" ht="56.25" customHeight="1">
      <c r="A378" s="2394">
        <v>7</v>
      </c>
      <c r="B378" s="2395" t="s">
        <v>1861</v>
      </c>
      <c r="C378" s="2394" t="s">
        <v>741</v>
      </c>
      <c r="D378" s="2421"/>
      <c r="E378" s="2421"/>
      <c r="F378" s="2421"/>
      <c r="G378" s="3755">
        <v>122480</v>
      </c>
      <c r="H378" s="3756"/>
      <c r="I378" s="3756"/>
      <c r="J378" s="3756"/>
      <c r="K378" s="3756"/>
      <c r="L378" s="3756"/>
      <c r="M378" s="3756"/>
      <c r="N378" s="3756"/>
      <c r="O378" s="3756"/>
      <c r="P378" s="3756"/>
      <c r="Q378" s="3756"/>
      <c r="R378" s="3757"/>
    </row>
    <row r="379" spans="1:18" ht="56.25" customHeight="1">
      <c r="A379" s="2394">
        <v>8</v>
      </c>
      <c r="B379" s="2395" t="s">
        <v>1869</v>
      </c>
      <c r="C379" s="2394" t="s">
        <v>741</v>
      </c>
      <c r="D379" s="2421"/>
      <c r="E379" s="2421"/>
      <c r="F379" s="2421"/>
      <c r="G379" s="3755">
        <v>104056</v>
      </c>
      <c r="H379" s="3756"/>
      <c r="I379" s="3756"/>
      <c r="J379" s="3756"/>
      <c r="K379" s="3756"/>
      <c r="L379" s="3756"/>
      <c r="M379" s="3756"/>
      <c r="N379" s="3756"/>
      <c r="O379" s="3756"/>
      <c r="P379" s="3756"/>
      <c r="Q379" s="3756"/>
      <c r="R379" s="3757"/>
    </row>
    <row r="380" spans="1:18" ht="56.25" customHeight="1">
      <c r="A380" s="2394">
        <v>9</v>
      </c>
      <c r="B380" s="2395" t="s">
        <v>1870</v>
      </c>
      <c r="C380" s="2394" t="s">
        <v>741</v>
      </c>
      <c r="D380" s="2421"/>
      <c r="E380" s="2421"/>
      <c r="F380" s="2421"/>
      <c r="G380" s="3755">
        <v>113985</v>
      </c>
      <c r="H380" s="3756"/>
      <c r="I380" s="3756"/>
      <c r="J380" s="3756"/>
      <c r="K380" s="3756"/>
      <c r="L380" s="3756"/>
      <c r="M380" s="3756"/>
      <c r="N380" s="3756"/>
      <c r="O380" s="3756"/>
      <c r="P380" s="3756"/>
      <c r="Q380" s="3756"/>
      <c r="R380" s="3757"/>
    </row>
    <row r="381" spans="1:18" ht="56.25" customHeight="1">
      <c r="A381" s="2394">
        <v>10</v>
      </c>
      <c r="B381" s="2395" t="s">
        <v>1871</v>
      </c>
      <c r="C381" s="2394" t="s">
        <v>741</v>
      </c>
      <c r="D381" s="2421"/>
      <c r="E381" s="2421"/>
      <c r="F381" s="2421"/>
      <c r="G381" s="3755">
        <v>122958</v>
      </c>
      <c r="H381" s="3756"/>
      <c r="I381" s="3756"/>
      <c r="J381" s="3756"/>
      <c r="K381" s="3756"/>
      <c r="L381" s="3756"/>
      <c r="M381" s="3756"/>
      <c r="N381" s="3756"/>
      <c r="O381" s="3756"/>
      <c r="P381" s="3756"/>
      <c r="Q381" s="3756"/>
      <c r="R381" s="3757"/>
    </row>
    <row r="382" spans="1:18" ht="56.25" customHeight="1">
      <c r="A382" s="2394">
        <v>11</v>
      </c>
      <c r="B382" s="2395" t="s">
        <v>1872</v>
      </c>
      <c r="C382" s="2394" t="s">
        <v>741</v>
      </c>
      <c r="D382" s="2421"/>
      <c r="E382" s="2421"/>
      <c r="F382" s="2421"/>
      <c r="G382" s="3755">
        <v>131704</v>
      </c>
      <c r="H382" s="3756"/>
      <c r="I382" s="3756"/>
      <c r="J382" s="3756"/>
      <c r="K382" s="3756"/>
      <c r="L382" s="3756"/>
      <c r="M382" s="3756"/>
      <c r="N382" s="3756"/>
      <c r="O382" s="3756"/>
      <c r="P382" s="3756"/>
      <c r="Q382" s="3756"/>
      <c r="R382" s="3757"/>
    </row>
    <row r="383" spans="1:18" ht="56.25" customHeight="1">
      <c r="A383" s="2394">
        <v>12</v>
      </c>
      <c r="B383" s="2395" t="s">
        <v>1873</v>
      </c>
      <c r="C383" s="2394" t="s">
        <v>741</v>
      </c>
      <c r="D383" s="2421"/>
      <c r="E383" s="2421"/>
      <c r="F383" s="2421"/>
      <c r="G383" s="3755">
        <v>142655</v>
      </c>
      <c r="H383" s="3756"/>
      <c r="I383" s="3756"/>
      <c r="J383" s="3756"/>
      <c r="K383" s="3756"/>
      <c r="L383" s="3756"/>
      <c r="M383" s="3756"/>
      <c r="N383" s="3756"/>
      <c r="O383" s="3756"/>
      <c r="P383" s="3756"/>
      <c r="Q383" s="3756"/>
      <c r="R383" s="3757"/>
    </row>
    <row r="384" spans="1:18" ht="56.25" customHeight="1">
      <c r="A384" s="2394">
        <v>13</v>
      </c>
      <c r="B384" s="2422" t="s">
        <v>1874</v>
      </c>
      <c r="C384" s="2394" t="s">
        <v>741</v>
      </c>
      <c r="D384" s="2421"/>
      <c r="E384" s="2421"/>
      <c r="F384" s="2421"/>
      <c r="G384" s="3755">
        <v>76823</v>
      </c>
      <c r="H384" s="3756"/>
      <c r="I384" s="3756"/>
      <c r="J384" s="3756"/>
      <c r="K384" s="3756"/>
      <c r="L384" s="3756"/>
      <c r="M384" s="3756"/>
      <c r="N384" s="3756"/>
      <c r="O384" s="3756"/>
      <c r="P384" s="3756"/>
      <c r="Q384" s="3756"/>
      <c r="R384" s="3757"/>
    </row>
    <row r="385" spans="1:18" ht="56.25" customHeight="1">
      <c r="A385" s="2394">
        <v>14</v>
      </c>
      <c r="B385" s="2422" t="s">
        <v>1862</v>
      </c>
      <c r="C385" s="2394" t="s">
        <v>741</v>
      </c>
      <c r="D385" s="2421"/>
      <c r="E385" s="2421"/>
      <c r="F385" s="2421"/>
      <c r="G385" s="3755">
        <v>83388</v>
      </c>
      <c r="H385" s="3756"/>
      <c r="I385" s="3756"/>
      <c r="J385" s="3756"/>
      <c r="K385" s="3756"/>
      <c r="L385" s="3756"/>
      <c r="M385" s="3756"/>
      <c r="N385" s="3756"/>
      <c r="O385" s="3756"/>
      <c r="P385" s="3756"/>
      <c r="Q385" s="3756"/>
      <c r="R385" s="3757"/>
    </row>
    <row r="386" spans="1:18" ht="56.25" customHeight="1">
      <c r="A386" s="2394">
        <v>15</v>
      </c>
      <c r="B386" s="2422" t="s">
        <v>1863</v>
      </c>
      <c r="C386" s="2394" t="s">
        <v>741</v>
      </c>
      <c r="D386" s="2421"/>
      <c r="E386" s="2421"/>
      <c r="F386" s="2421"/>
      <c r="G386" s="3755">
        <v>96524</v>
      </c>
      <c r="H386" s="3756"/>
      <c r="I386" s="3756"/>
      <c r="J386" s="3756"/>
      <c r="K386" s="3756"/>
      <c r="L386" s="3756"/>
      <c r="M386" s="3756"/>
      <c r="N386" s="3756"/>
      <c r="O386" s="3756"/>
      <c r="P386" s="3756"/>
      <c r="Q386" s="3756"/>
      <c r="R386" s="3757"/>
    </row>
    <row r="387" spans="1:18" ht="54.75" customHeight="1">
      <c r="A387" s="2394">
        <v>16</v>
      </c>
      <c r="B387" s="2395" t="s">
        <v>1864</v>
      </c>
      <c r="C387" s="2394" t="s">
        <v>741</v>
      </c>
      <c r="D387" s="2421"/>
      <c r="E387" s="2421"/>
      <c r="F387" s="2421"/>
      <c r="G387" s="3755">
        <v>107010</v>
      </c>
      <c r="H387" s="3756"/>
      <c r="I387" s="3756"/>
      <c r="J387" s="3756"/>
      <c r="K387" s="3756"/>
      <c r="L387" s="3756"/>
      <c r="M387" s="3756"/>
      <c r="N387" s="3756"/>
      <c r="O387" s="3756"/>
      <c r="P387" s="3756"/>
      <c r="Q387" s="3756"/>
      <c r="R387" s="3757"/>
    </row>
    <row r="388" spans="1:18" ht="54.75" customHeight="1">
      <c r="A388" s="2394">
        <v>17</v>
      </c>
      <c r="B388" s="2395" t="s">
        <v>1865</v>
      </c>
      <c r="C388" s="2394" t="s">
        <v>741</v>
      </c>
      <c r="D388" s="2421"/>
      <c r="E388" s="2421"/>
      <c r="F388" s="2421"/>
      <c r="G388" s="3755">
        <v>117176</v>
      </c>
      <c r="H388" s="3756"/>
      <c r="I388" s="3756"/>
      <c r="J388" s="3756"/>
      <c r="K388" s="3756"/>
      <c r="L388" s="3756"/>
      <c r="M388" s="3756"/>
      <c r="N388" s="3756"/>
      <c r="O388" s="3756"/>
      <c r="P388" s="3756"/>
      <c r="Q388" s="3756"/>
      <c r="R388" s="3757"/>
    </row>
    <row r="389" spans="1:18" ht="54.75" customHeight="1">
      <c r="A389" s="2394">
        <v>18</v>
      </c>
      <c r="B389" s="2395" t="s">
        <v>1866</v>
      </c>
      <c r="C389" s="2394" t="s">
        <v>741</v>
      </c>
      <c r="D389" s="2421"/>
      <c r="E389" s="2421"/>
      <c r="F389" s="2421"/>
      <c r="G389" s="3755">
        <v>126872</v>
      </c>
      <c r="H389" s="3756"/>
      <c r="I389" s="3756"/>
      <c r="J389" s="3756"/>
      <c r="K389" s="3756"/>
      <c r="L389" s="3756"/>
      <c r="M389" s="3756"/>
      <c r="N389" s="3756"/>
      <c r="O389" s="3756"/>
      <c r="P389" s="3756"/>
      <c r="Q389" s="3756"/>
      <c r="R389" s="3757"/>
    </row>
    <row r="390" spans="1:18" ht="54.75" customHeight="1">
      <c r="A390" s="2394">
        <v>19</v>
      </c>
      <c r="B390" s="2395" t="s">
        <v>1867</v>
      </c>
      <c r="C390" s="2394" t="s">
        <v>741</v>
      </c>
      <c r="D390" s="2421"/>
      <c r="E390" s="2421"/>
      <c r="F390" s="2421"/>
      <c r="G390" s="3755">
        <v>147519</v>
      </c>
      <c r="H390" s="3756"/>
      <c r="I390" s="3756"/>
      <c r="J390" s="3756"/>
      <c r="K390" s="3756"/>
      <c r="L390" s="3756"/>
      <c r="M390" s="3756"/>
      <c r="N390" s="3756"/>
      <c r="O390" s="3756"/>
      <c r="P390" s="3756"/>
      <c r="Q390" s="3756"/>
      <c r="R390" s="3757"/>
    </row>
    <row r="391" spans="1:18" ht="54.75" customHeight="1">
      <c r="A391" s="2394">
        <v>20</v>
      </c>
      <c r="B391" s="2395" t="s">
        <v>1868</v>
      </c>
      <c r="C391" s="2394" t="s">
        <v>741</v>
      </c>
      <c r="D391" s="2421"/>
      <c r="E391" s="2421"/>
      <c r="F391" s="2421"/>
      <c r="G391" s="3755">
        <v>119631</v>
      </c>
      <c r="H391" s="3756"/>
      <c r="I391" s="3756"/>
      <c r="J391" s="3756"/>
      <c r="K391" s="3756"/>
      <c r="L391" s="3756"/>
      <c r="M391" s="3756"/>
      <c r="N391" s="3756"/>
      <c r="O391" s="3756"/>
      <c r="P391" s="3756"/>
      <c r="Q391" s="3756"/>
      <c r="R391" s="3757"/>
    </row>
    <row r="392" spans="1:18" ht="54.75" customHeight="1">
      <c r="A392" s="2394">
        <v>21</v>
      </c>
      <c r="B392" s="2395" t="s">
        <v>1875</v>
      </c>
      <c r="C392" s="2394" t="s">
        <v>741</v>
      </c>
      <c r="D392" s="2421"/>
      <c r="E392" s="2421"/>
      <c r="F392" s="2421"/>
      <c r="G392" s="3755">
        <v>132076</v>
      </c>
      <c r="H392" s="3756"/>
      <c r="I392" s="3756"/>
      <c r="J392" s="3756"/>
      <c r="K392" s="3756"/>
      <c r="L392" s="3756"/>
      <c r="M392" s="3756"/>
      <c r="N392" s="3756"/>
      <c r="O392" s="3756"/>
      <c r="P392" s="3756"/>
      <c r="Q392" s="3756"/>
      <c r="R392" s="3757"/>
    </row>
    <row r="393" spans="1:18" ht="54.75" customHeight="1">
      <c r="A393" s="2394">
        <v>22</v>
      </c>
      <c r="B393" s="2395" t="s">
        <v>1876</v>
      </c>
      <c r="C393" s="2394" t="s">
        <v>741</v>
      </c>
      <c r="D393" s="2421"/>
      <c r="E393" s="2421"/>
      <c r="F393" s="2421"/>
      <c r="G393" s="3755">
        <v>141915</v>
      </c>
      <c r="H393" s="3756"/>
      <c r="I393" s="3756"/>
      <c r="J393" s="3756"/>
      <c r="K393" s="3756"/>
      <c r="L393" s="3756"/>
      <c r="M393" s="3756"/>
      <c r="N393" s="3756"/>
      <c r="O393" s="3756"/>
      <c r="P393" s="3756"/>
      <c r="Q393" s="3756"/>
      <c r="R393" s="3757"/>
    </row>
    <row r="394" spans="1:18" ht="54.75" customHeight="1">
      <c r="A394" s="2394">
        <v>23</v>
      </c>
      <c r="B394" s="2395" t="s">
        <v>1876</v>
      </c>
      <c r="C394" s="2394" t="s">
        <v>741</v>
      </c>
      <c r="D394" s="2421"/>
      <c r="E394" s="2421"/>
      <c r="F394" s="2421"/>
      <c r="G394" s="3755">
        <v>153184</v>
      </c>
      <c r="H394" s="3756"/>
      <c r="I394" s="3756"/>
      <c r="J394" s="3756"/>
      <c r="K394" s="3756"/>
      <c r="L394" s="3756"/>
      <c r="M394" s="3756"/>
      <c r="N394" s="3756"/>
      <c r="O394" s="3756"/>
      <c r="P394" s="3756"/>
      <c r="Q394" s="3756"/>
      <c r="R394" s="3757"/>
    </row>
    <row r="395" spans="1:18" ht="54.75" customHeight="1">
      <c r="A395" s="2394">
        <v>24</v>
      </c>
      <c r="B395" s="2395" t="s">
        <v>1877</v>
      </c>
      <c r="C395" s="2394" t="s">
        <v>741</v>
      </c>
      <c r="D395" s="2421"/>
      <c r="E395" s="2421"/>
      <c r="F395" s="2421"/>
      <c r="G395" s="3755">
        <v>131588</v>
      </c>
      <c r="H395" s="3756"/>
      <c r="I395" s="3756"/>
      <c r="J395" s="3756"/>
      <c r="K395" s="3756"/>
      <c r="L395" s="3756"/>
      <c r="M395" s="3756"/>
      <c r="N395" s="3756"/>
      <c r="O395" s="3756"/>
      <c r="P395" s="3756"/>
      <c r="Q395" s="3756"/>
      <c r="R395" s="3757"/>
    </row>
    <row r="396" spans="1:18" ht="75.75" customHeight="1">
      <c r="A396" s="2394">
        <v>25</v>
      </c>
      <c r="B396" s="2395" t="s">
        <v>1878</v>
      </c>
      <c r="C396" s="2394" t="s">
        <v>741</v>
      </c>
      <c r="D396" s="2421"/>
      <c r="E396" s="2421"/>
      <c r="F396" s="2421"/>
      <c r="G396" s="3755">
        <v>146400</v>
      </c>
      <c r="H396" s="3756"/>
      <c r="I396" s="3756"/>
      <c r="J396" s="3756"/>
      <c r="K396" s="3756"/>
      <c r="L396" s="3756"/>
      <c r="M396" s="3756"/>
      <c r="N396" s="3756"/>
      <c r="O396" s="3756"/>
      <c r="P396" s="3756"/>
      <c r="Q396" s="3756"/>
      <c r="R396" s="3757"/>
    </row>
    <row r="397" spans="1:18" ht="75.75" customHeight="1">
      <c r="A397" s="2394">
        <v>26</v>
      </c>
      <c r="B397" s="2395" t="s">
        <v>1879</v>
      </c>
      <c r="C397" s="2394" t="s">
        <v>741</v>
      </c>
      <c r="D397" s="2421"/>
      <c r="E397" s="2421"/>
      <c r="F397" s="2421"/>
      <c r="G397" s="3755">
        <v>156969</v>
      </c>
      <c r="H397" s="3756"/>
      <c r="I397" s="3756"/>
      <c r="J397" s="3756"/>
      <c r="K397" s="3756"/>
      <c r="L397" s="3756"/>
      <c r="M397" s="3756"/>
      <c r="N397" s="3756"/>
      <c r="O397" s="3756"/>
      <c r="P397" s="3756"/>
      <c r="Q397" s="3756"/>
      <c r="R397" s="3757"/>
    </row>
    <row r="398" spans="1:18" ht="75.75" customHeight="1">
      <c r="A398" s="2394">
        <v>27</v>
      </c>
      <c r="B398" s="2395" t="s">
        <v>1880</v>
      </c>
      <c r="C398" s="2394" t="s">
        <v>741</v>
      </c>
      <c r="D398" s="2399"/>
      <c r="E398" s="2399"/>
      <c r="F398" s="2399"/>
      <c r="G398" s="3755">
        <v>166599</v>
      </c>
      <c r="H398" s="3756"/>
      <c r="I398" s="3756"/>
      <c r="J398" s="3756"/>
      <c r="K398" s="3756"/>
      <c r="L398" s="3756"/>
      <c r="M398" s="3756"/>
      <c r="N398" s="3756"/>
      <c r="O398" s="3756"/>
      <c r="P398" s="3756"/>
      <c r="Q398" s="3756"/>
      <c r="R398" s="3757"/>
    </row>
    <row r="399" spans="1:18" ht="54.75" customHeight="1">
      <c r="A399" s="2394">
        <v>28</v>
      </c>
      <c r="B399" s="2395" t="s">
        <v>1881</v>
      </c>
      <c r="C399" s="2394" t="s">
        <v>741</v>
      </c>
      <c r="D399" s="2399"/>
      <c r="E399" s="2399"/>
      <c r="F399" s="2399"/>
      <c r="G399" s="3755">
        <v>180708</v>
      </c>
      <c r="H399" s="3756"/>
      <c r="I399" s="3756"/>
      <c r="J399" s="3756"/>
      <c r="K399" s="3756"/>
      <c r="L399" s="3756"/>
      <c r="M399" s="3756"/>
      <c r="N399" s="3756"/>
      <c r="O399" s="3756"/>
      <c r="P399" s="3756"/>
      <c r="Q399" s="3756"/>
      <c r="R399" s="3757"/>
    </row>
    <row r="400" spans="1:18" ht="30.75" customHeight="1">
      <c r="A400" s="2398" t="s">
        <v>1379</v>
      </c>
      <c r="B400" s="2399" t="s">
        <v>1820</v>
      </c>
      <c r="C400" s="2398"/>
      <c r="D400" s="2398"/>
      <c r="E400" s="2399"/>
      <c r="F400" s="2399"/>
      <c r="G400" s="2399"/>
      <c r="H400" s="2407"/>
      <c r="I400" s="2399"/>
      <c r="J400" s="2399"/>
      <c r="K400" s="2399"/>
      <c r="L400" s="2400"/>
      <c r="M400" s="2398"/>
      <c r="N400" s="2399"/>
      <c r="O400" s="2399"/>
      <c r="P400" s="2407"/>
      <c r="Q400" s="2407"/>
      <c r="R400" s="2407"/>
    </row>
    <row r="401" spans="1:18" s="2358" customFormat="1" ht="34.5" customHeight="1">
      <c r="A401" s="2417">
        <v>1</v>
      </c>
      <c r="B401" s="3741" t="s">
        <v>3144</v>
      </c>
      <c r="C401" s="3741"/>
      <c r="D401" s="3741"/>
      <c r="E401" s="3741"/>
      <c r="F401" s="3741"/>
      <c r="G401" s="3741"/>
      <c r="H401" s="3741"/>
      <c r="I401" s="3741"/>
      <c r="J401" s="3741"/>
      <c r="K401" s="3741"/>
      <c r="L401" s="3741"/>
      <c r="M401" s="3741"/>
      <c r="N401" s="3741"/>
      <c r="O401" s="3741"/>
      <c r="P401" s="3741"/>
      <c r="Q401" s="3741"/>
      <c r="R401" s="3741"/>
    </row>
    <row r="402" spans="1:18" s="2358" customFormat="1" ht="36.75" customHeight="1">
      <c r="A402" s="2420"/>
      <c r="B402" s="2419"/>
      <c r="C402" s="2418"/>
      <c r="D402" s="3742" t="s">
        <v>3145</v>
      </c>
      <c r="E402" s="3742"/>
      <c r="F402" s="3742"/>
      <c r="G402" s="3742"/>
      <c r="H402" s="3742"/>
      <c r="I402" s="3742"/>
      <c r="J402" s="3742"/>
      <c r="K402" s="3742"/>
      <c r="L402" s="3742"/>
      <c r="M402" s="3742"/>
      <c r="N402" s="3742"/>
      <c r="O402" s="3742"/>
      <c r="P402" s="3742"/>
      <c r="Q402" s="3742"/>
      <c r="R402" s="3742"/>
    </row>
    <row r="403" spans="1:18" s="2358" customFormat="1" ht="36.75" customHeight="1">
      <c r="A403" s="2417"/>
      <c r="B403" s="2416" t="s">
        <v>1940</v>
      </c>
      <c r="C403" s="2415" t="s">
        <v>32</v>
      </c>
      <c r="D403" s="2414" t="s">
        <v>2539</v>
      </c>
      <c r="E403" s="2413"/>
      <c r="F403" s="2412"/>
      <c r="G403" s="3743">
        <v>14400</v>
      </c>
      <c r="H403" s="3743"/>
      <c r="I403" s="3743"/>
      <c r="J403" s="3743"/>
      <c r="K403" s="3743"/>
      <c r="L403" s="3743"/>
      <c r="M403" s="3743"/>
      <c r="N403" s="3743"/>
      <c r="O403" s="3743"/>
      <c r="P403" s="3743"/>
      <c r="Q403" s="3743"/>
      <c r="R403" s="3743"/>
    </row>
    <row r="404" spans="1:18" s="2358" customFormat="1" ht="36.75" customHeight="1">
      <c r="A404" s="2417"/>
      <c r="B404" s="2416" t="s">
        <v>1941</v>
      </c>
      <c r="C404" s="2415" t="s">
        <v>32</v>
      </c>
      <c r="D404" s="2414" t="s">
        <v>2539</v>
      </c>
      <c r="E404" s="2413"/>
      <c r="F404" s="2412"/>
      <c r="G404" s="3743">
        <v>16300</v>
      </c>
      <c r="H404" s="3743"/>
      <c r="I404" s="3743"/>
      <c r="J404" s="3743"/>
      <c r="K404" s="3743"/>
      <c r="L404" s="3743"/>
      <c r="M404" s="3743"/>
      <c r="N404" s="3743"/>
      <c r="O404" s="3743"/>
      <c r="P404" s="3743"/>
      <c r="Q404" s="3743"/>
      <c r="R404" s="3743"/>
    </row>
    <row r="405" spans="1:18" s="2358" customFormat="1" ht="36.75" customHeight="1">
      <c r="A405" s="2417"/>
      <c r="B405" s="2416" t="s">
        <v>1942</v>
      </c>
      <c r="C405" s="2415" t="s">
        <v>32</v>
      </c>
      <c r="D405" s="2414" t="s">
        <v>2540</v>
      </c>
      <c r="E405" s="2413"/>
      <c r="F405" s="2412"/>
      <c r="G405" s="3743">
        <v>13200</v>
      </c>
      <c r="H405" s="3743"/>
      <c r="I405" s="3743"/>
      <c r="J405" s="3743"/>
      <c r="K405" s="3743"/>
      <c r="L405" s="3743"/>
      <c r="M405" s="3743"/>
      <c r="N405" s="3743"/>
      <c r="O405" s="3743"/>
      <c r="P405" s="3743"/>
      <c r="Q405" s="3743"/>
      <c r="R405" s="3743"/>
    </row>
    <row r="406" spans="1:18" s="2358" customFormat="1" ht="36.75" customHeight="1">
      <c r="A406" s="2417"/>
      <c r="B406" s="2416" t="s">
        <v>3087</v>
      </c>
      <c r="C406" s="2415" t="s">
        <v>32</v>
      </c>
      <c r="D406" s="2414" t="s">
        <v>2540</v>
      </c>
      <c r="E406" s="2413"/>
      <c r="F406" s="2412"/>
      <c r="G406" s="3743">
        <v>14200</v>
      </c>
      <c r="H406" s="3743" t="s">
        <v>1844</v>
      </c>
      <c r="I406" s="3743"/>
      <c r="J406" s="3743"/>
      <c r="K406" s="3743"/>
      <c r="L406" s="3743"/>
      <c r="M406" s="3743"/>
      <c r="N406" s="3743"/>
      <c r="O406" s="3743"/>
      <c r="P406" s="3743"/>
      <c r="Q406" s="3743"/>
      <c r="R406" s="3743"/>
    </row>
    <row r="407" spans="1:18" s="2358" customFormat="1" ht="36.75" customHeight="1">
      <c r="A407" s="2417"/>
      <c r="B407" s="2416" t="s">
        <v>2538</v>
      </c>
      <c r="C407" s="2415" t="s">
        <v>32</v>
      </c>
      <c r="D407" s="2414" t="s">
        <v>2540</v>
      </c>
      <c r="E407" s="2413"/>
      <c r="F407" s="2412"/>
      <c r="G407" s="3743">
        <v>13700</v>
      </c>
      <c r="H407" s="3743"/>
      <c r="I407" s="3743"/>
      <c r="J407" s="3743"/>
      <c r="K407" s="3743"/>
      <c r="L407" s="3743"/>
      <c r="M407" s="3743"/>
      <c r="N407" s="3743"/>
      <c r="O407" s="3743"/>
      <c r="P407" s="3743"/>
      <c r="Q407" s="3743"/>
      <c r="R407" s="3743"/>
    </row>
    <row r="408" spans="1:18" s="2358" customFormat="1" ht="36.75" customHeight="1">
      <c r="A408" s="2417"/>
      <c r="B408" s="2416" t="s">
        <v>1947</v>
      </c>
      <c r="C408" s="2415" t="s">
        <v>32</v>
      </c>
      <c r="D408" s="2414" t="s">
        <v>2541</v>
      </c>
      <c r="E408" s="2413"/>
      <c r="F408" s="2412"/>
      <c r="G408" s="3743">
        <v>21300</v>
      </c>
      <c r="H408" s="3743"/>
      <c r="I408" s="3743"/>
      <c r="J408" s="3743"/>
      <c r="K408" s="3743"/>
      <c r="L408" s="3743"/>
      <c r="M408" s="3743"/>
      <c r="N408" s="3743"/>
      <c r="O408" s="3743"/>
      <c r="P408" s="3743"/>
      <c r="Q408" s="3743"/>
      <c r="R408" s="3743"/>
    </row>
    <row r="409" spans="1:18" ht="64.5" hidden="1" customHeight="1">
      <c r="A409" s="2398" t="s">
        <v>1379</v>
      </c>
      <c r="B409" s="3744" t="s">
        <v>1821</v>
      </c>
      <c r="C409" s="3744"/>
      <c r="D409" s="3744"/>
      <c r="E409" s="3744"/>
      <c r="F409" s="2403"/>
      <c r="G409" s="2403"/>
      <c r="H409" s="2407"/>
      <c r="I409" s="2410"/>
      <c r="J409" s="2410"/>
      <c r="K409" s="2410"/>
      <c r="L409" s="2411"/>
      <c r="M409" s="2410"/>
      <c r="N409" s="2409"/>
      <c r="O409" s="2409"/>
      <c r="P409" s="2409"/>
      <c r="Q409" s="2409"/>
      <c r="R409" s="2409"/>
    </row>
    <row r="410" spans="1:18" ht="69.75" hidden="1" customHeight="1">
      <c r="A410" s="2394"/>
      <c r="B410" s="3745" t="s">
        <v>1843</v>
      </c>
      <c r="C410" s="3745"/>
      <c r="D410" s="3745"/>
      <c r="E410" s="3745"/>
      <c r="F410" s="3745"/>
      <c r="G410" s="3745"/>
      <c r="H410" s="3745"/>
      <c r="I410" s="3745"/>
      <c r="J410" s="3745"/>
      <c r="K410" s="3745"/>
      <c r="L410" s="3745"/>
      <c r="M410" s="3745"/>
      <c r="N410" s="3745"/>
      <c r="O410" s="3745"/>
      <c r="P410" s="3745"/>
      <c r="Q410" s="3745"/>
      <c r="R410" s="3745"/>
    </row>
    <row r="411" spans="1:18" ht="34.5" hidden="1" customHeight="1">
      <c r="A411" s="2394"/>
      <c r="B411" s="2398" t="s">
        <v>1345</v>
      </c>
      <c r="C411" s="2398"/>
      <c r="D411" s="2408"/>
      <c r="E411" s="2407"/>
      <c r="F411" s="2407"/>
      <c r="G411" s="2407"/>
      <c r="H411" s="2407"/>
      <c r="I411" s="2406"/>
      <c r="J411" s="2405"/>
      <c r="K411" s="2405"/>
      <c r="L411" s="2402"/>
      <c r="M411" s="2405"/>
      <c r="N411" s="2401"/>
      <c r="O411" s="2401"/>
      <c r="P411" s="2401"/>
      <c r="Q411" s="2401"/>
      <c r="R411" s="2401"/>
    </row>
    <row r="412" spans="1:18" ht="56.25" hidden="1" customHeight="1">
      <c r="A412" s="2394"/>
      <c r="B412" s="2395" t="s">
        <v>1348</v>
      </c>
      <c r="C412" s="2394" t="s">
        <v>13</v>
      </c>
      <c r="D412" s="2394"/>
      <c r="E412" s="2403"/>
      <c r="F412" s="2403"/>
      <c r="G412" s="2403">
        <v>3805000</v>
      </c>
      <c r="H412" s="2403"/>
      <c r="I412" s="3746" t="s">
        <v>1844</v>
      </c>
      <c r="J412" s="3746"/>
      <c r="K412" s="3746"/>
      <c r="L412" s="3746"/>
      <c r="M412" s="3746"/>
      <c r="N412" s="3746"/>
      <c r="O412" s="3746"/>
      <c r="P412" s="3746"/>
      <c r="Q412" s="3746"/>
      <c r="R412" s="3746"/>
    </row>
    <row r="413" spans="1:18" ht="56.25" hidden="1" customHeight="1">
      <c r="A413" s="2394"/>
      <c r="B413" s="2395" t="s">
        <v>1349</v>
      </c>
      <c r="C413" s="2394" t="s">
        <v>13</v>
      </c>
      <c r="D413" s="2394"/>
      <c r="E413" s="2403"/>
      <c r="F413" s="2403"/>
      <c r="G413" s="2403">
        <v>3805000</v>
      </c>
      <c r="H413" s="2403"/>
      <c r="I413" s="3746" t="s">
        <v>1844</v>
      </c>
      <c r="J413" s="3746"/>
      <c r="K413" s="3746"/>
      <c r="L413" s="3746"/>
      <c r="M413" s="3746"/>
      <c r="N413" s="3746"/>
      <c r="O413" s="3746"/>
      <c r="P413" s="3746"/>
      <c r="Q413" s="3746"/>
      <c r="R413" s="3746"/>
    </row>
    <row r="414" spans="1:18" ht="56.25" hidden="1" customHeight="1">
      <c r="A414" s="2394"/>
      <c r="B414" s="2399" t="s">
        <v>1346</v>
      </c>
      <c r="C414" s="2394"/>
      <c r="D414" s="2394"/>
      <c r="E414" s="2403"/>
      <c r="F414" s="2403"/>
      <c r="G414" s="2403"/>
      <c r="H414" s="2403"/>
      <c r="I414" s="2401"/>
      <c r="J414" s="2401"/>
      <c r="K414" s="2401"/>
      <c r="L414" s="2402"/>
      <c r="M414" s="2401"/>
      <c r="N414" s="2401"/>
      <c r="O414" s="2401"/>
      <c r="P414" s="2401"/>
      <c r="Q414" s="2401"/>
      <c r="R414" s="2401"/>
    </row>
    <row r="415" spans="1:18" ht="56.25" hidden="1" customHeight="1">
      <c r="A415" s="2404"/>
      <c r="B415" s="2395" t="s">
        <v>1350</v>
      </c>
      <c r="C415" s="2394" t="s">
        <v>13</v>
      </c>
      <c r="D415" s="2394"/>
      <c r="E415" s="2403"/>
      <c r="F415" s="2403"/>
      <c r="G415" s="2403">
        <v>3065000</v>
      </c>
      <c r="H415" s="2403"/>
      <c r="I415" s="2401"/>
      <c r="J415" s="2401"/>
      <c r="K415" s="2401"/>
      <c r="L415" s="2402"/>
      <c r="M415" s="2401"/>
      <c r="N415" s="2399"/>
      <c r="O415" s="2399"/>
      <c r="P415" s="2399"/>
      <c r="Q415" s="2399"/>
      <c r="R415" s="2399"/>
    </row>
    <row r="416" spans="1:18" ht="45" customHeight="1">
      <c r="A416" s="2398" t="s">
        <v>1380</v>
      </c>
      <c r="B416" s="2399" t="s">
        <v>2515</v>
      </c>
      <c r="C416" s="2398"/>
      <c r="D416" s="2399"/>
      <c r="E416" s="2399"/>
      <c r="F416" s="2399"/>
      <c r="G416" s="2399"/>
      <c r="H416" s="2399"/>
      <c r="I416" s="2399"/>
      <c r="J416" s="2399"/>
      <c r="K416" s="2399"/>
      <c r="L416" s="2400"/>
      <c r="M416" s="2399"/>
      <c r="N416" s="2399"/>
      <c r="O416" s="2399"/>
      <c r="P416" s="2399"/>
      <c r="Q416" s="2399"/>
      <c r="R416" s="2399"/>
    </row>
    <row r="417" spans="1:18" ht="48.75" hidden="1" customHeight="1">
      <c r="A417" s="2398">
        <v>1</v>
      </c>
      <c r="B417" s="3744" t="s">
        <v>1978</v>
      </c>
      <c r="C417" s="3744"/>
      <c r="D417" s="3744"/>
      <c r="E417" s="3744"/>
      <c r="F417" s="3744"/>
      <c r="G417" s="3744"/>
      <c r="H417" s="3744"/>
      <c r="I417" s="3744"/>
      <c r="J417" s="3744"/>
      <c r="K417" s="3744"/>
      <c r="L417" s="3744"/>
      <c r="M417" s="3744"/>
      <c r="N417" s="3744"/>
      <c r="O417" s="3744"/>
      <c r="P417" s="3744"/>
      <c r="Q417" s="3744"/>
      <c r="R417" s="3744"/>
    </row>
    <row r="418" spans="1:18" ht="37.5" hidden="1" customHeight="1">
      <c r="A418" s="2394"/>
      <c r="B418" s="2399"/>
      <c r="C418" s="2398"/>
      <c r="D418" s="2397"/>
      <c r="E418" s="2396"/>
      <c r="F418" s="3747" t="s">
        <v>1515</v>
      </c>
      <c r="G418" s="3747"/>
      <c r="H418" s="3747"/>
      <c r="I418" s="3747"/>
      <c r="J418" s="3747"/>
      <c r="K418" s="3747"/>
      <c r="L418" s="3747"/>
      <c r="M418" s="3747"/>
      <c r="N418" s="3747"/>
      <c r="O418" s="3747"/>
      <c r="P418" s="3747"/>
      <c r="Q418" s="3747"/>
      <c r="R418" s="3747"/>
    </row>
    <row r="419" spans="1:18" ht="110.25" hidden="1" customHeight="1">
      <c r="A419" s="2394"/>
      <c r="B419" s="2395" t="s">
        <v>192</v>
      </c>
      <c r="C419" s="2394" t="s">
        <v>1292</v>
      </c>
      <c r="D419" s="3748" t="s">
        <v>1558</v>
      </c>
      <c r="E419" s="2393"/>
      <c r="F419" s="2393"/>
      <c r="G419" s="3749">
        <v>7930000</v>
      </c>
      <c r="H419" s="3750"/>
      <c r="I419" s="3750"/>
      <c r="J419" s="3750"/>
      <c r="K419" s="3750"/>
      <c r="L419" s="3750"/>
      <c r="M419" s="3750"/>
      <c r="N419" s="3750"/>
      <c r="O419" s="3750"/>
      <c r="P419" s="3750"/>
      <c r="Q419" s="3750"/>
      <c r="R419" s="3751"/>
    </row>
    <row r="420" spans="1:18" ht="110.25" hidden="1" customHeight="1">
      <c r="A420" s="2394"/>
      <c r="B420" s="2395" t="s">
        <v>193</v>
      </c>
      <c r="C420" s="2394" t="s">
        <v>1292</v>
      </c>
      <c r="D420" s="3748"/>
      <c r="E420" s="2393"/>
      <c r="F420" s="2393"/>
      <c r="G420" s="3749">
        <v>8490000</v>
      </c>
      <c r="H420" s="3750"/>
      <c r="I420" s="3750"/>
      <c r="J420" s="3750"/>
      <c r="K420" s="3750"/>
      <c r="L420" s="3750"/>
      <c r="M420" s="3750"/>
      <c r="N420" s="3750"/>
      <c r="O420" s="3750"/>
      <c r="P420" s="3750"/>
      <c r="Q420" s="3750"/>
      <c r="R420" s="3751"/>
    </row>
    <row r="421" spans="1:18" ht="110.25" hidden="1" customHeight="1">
      <c r="A421" s="2394"/>
      <c r="B421" s="2395" t="s">
        <v>194</v>
      </c>
      <c r="C421" s="2394" t="s">
        <v>1292</v>
      </c>
      <c r="D421" s="3748"/>
      <c r="E421" s="2393"/>
      <c r="F421" s="2393"/>
      <c r="G421" s="3749">
        <v>9600000</v>
      </c>
      <c r="H421" s="3750"/>
      <c r="I421" s="3750"/>
      <c r="J421" s="3750"/>
      <c r="K421" s="3750"/>
      <c r="L421" s="3750"/>
      <c r="M421" s="3750"/>
      <c r="N421" s="3750"/>
      <c r="O421" s="3750"/>
      <c r="P421" s="3750"/>
      <c r="Q421" s="3750"/>
      <c r="R421" s="3751"/>
    </row>
    <row r="422" spans="1:18" ht="110.25" hidden="1" customHeight="1">
      <c r="A422" s="2394"/>
      <c r="B422" s="2395" t="s">
        <v>196</v>
      </c>
      <c r="C422" s="2394" t="s">
        <v>1292</v>
      </c>
      <c r="D422" s="2394" t="s">
        <v>1558</v>
      </c>
      <c r="E422" s="2393"/>
      <c r="F422" s="2393"/>
      <c r="G422" s="3749">
        <v>10900000</v>
      </c>
      <c r="H422" s="3750"/>
      <c r="I422" s="3750"/>
      <c r="J422" s="3750"/>
      <c r="K422" s="3750"/>
      <c r="L422" s="3750"/>
      <c r="M422" s="3750"/>
      <c r="N422" s="3750"/>
      <c r="O422" s="3750"/>
      <c r="P422" s="3750"/>
      <c r="Q422" s="3750"/>
      <c r="R422" s="3751"/>
    </row>
    <row r="423" spans="1:18" ht="110.25" hidden="1" customHeight="1">
      <c r="A423" s="2394"/>
      <c r="B423" s="2395" t="s">
        <v>1979</v>
      </c>
      <c r="C423" s="2394" t="s">
        <v>1292</v>
      </c>
      <c r="D423" s="2394" t="s">
        <v>1558</v>
      </c>
      <c r="E423" s="2393"/>
      <c r="F423" s="2393"/>
      <c r="G423" s="3749">
        <v>11850000</v>
      </c>
      <c r="H423" s="3750"/>
      <c r="I423" s="3750"/>
      <c r="J423" s="3750"/>
      <c r="K423" s="3750"/>
      <c r="L423" s="3750"/>
      <c r="M423" s="3750"/>
      <c r="N423" s="3750"/>
      <c r="O423" s="3750"/>
      <c r="P423" s="3750"/>
      <c r="Q423" s="3750"/>
      <c r="R423" s="3751"/>
    </row>
    <row r="424" spans="1:18" ht="110.25" hidden="1" customHeight="1">
      <c r="A424" s="2394"/>
      <c r="B424" s="2395" t="s">
        <v>199</v>
      </c>
      <c r="C424" s="2394" t="s">
        <v>1292</v>
      </c>
      <c r="D424" s="2394" t="s">
        <v>1558</v>
      </c>
      <c r="E424" s="2393"/>
      <c r="F424" s="2393"/>
      <c r="G424" s="3749">
        <v>12200000</v>
      </c>
      <c r="H424" s="3750"/>
      <c r="I424" s="3750"/>
      <c r="J424" s="3750"/>
      <c r="K424" s="3750"/>
      <c r="L424" s="3750"/>
      <c r="M424" s="3750"/>
      <c r="N424" s="3750"/>
      <c r="O424" s="3750"/>
      <c r="P424" s="3750"/>
      <c r="Q424" s="3750"/>
      <c r="R424" s="3751"/>
    </row>
    <row r="425" spans="1:18" ht="110.25" hidden="1" customHeight="1">
      <c r="A425" s="2366"/>
      <c r="B425" s="2373" t="s">
        <v>1980</v>
      </c>
      <c r="C425" s="2366" t="s">
        <v>1292</v>
      </c>
      <c r="D425" s="2366"/>
      <c r="E425" s="2388"/>
      <c r="F425" s="2388"/>
      <c r="G425" s="3752">
        <v>13190000</v>
      </c>
      <c r="H425" s="3753"/>
      <c r="I425" s="3753"/>
      <c r="J425" s="3753"/>
      <c r="K425" s="3753"/>
      <c r="L425" s="3753"/>
      <c r="M425" s="3753"/>
      <c r="N425" s="3753"/>
      <c r="O425" s="3753"/>
      <c r="P425" s="3753"/>
      <c r="Q425" s="3753"/>
      <c r="R425" s="3754"/>
    </row>
    <row r="426" spans="1:18" ht="110.25" hidden="1" customHeight="1">
      <c r="A426" s="2366"/>
      <c r="B426" s="2373" t="s">
        <v>1981</v>
      </c>
      <c r="C426" s="2366" t="s">
        <v>1292</v>
      </c>
      <c r="D426" s="2366"/>
      <c r="E426" s="2388"/>
      <c r="F426" s="2388"/>
      <c r="G426" s="3752">
        <v>14050000</v>
      </c>
      <c r="H426" s="3753"/>
      <c r="I426" s="3753"/>
      <c r="J426" s="3753"/>
      <c r="K426" s="3753"/>
      <c r="L426" s="3753"/>
      <c r="M426" s="3753"/>
      <c r="N426" s="3753"/>
      <c r="O426" s="3753"/>
      <c r="P426" s="3753"/>
      <c r="Q426" s="3753"/>
      <c r="R426" s="3754"/>
    </row>
    <row r="427" spans="1:18" ht="110.25" hidden="1" customHeight="1">
      <c r="A427" s="2366"/>
      <c r="B427" s="3738" t="s">
        <v>200</v>
      </c>
      <c r="C427" s="3738"/>
      <c r="D427" s="3738"/>
      <c r="E427" s="3738"/>
      <c r="F427" s="3738"/>
      <c r="G427" s="2392"/>
      <c r="H427" s="2392"/>
      <c r="I427" s="2392"/>
      <c r="J427" s="2392"/>
      <c r="K427" s="2392"/>
      <c r="L427" s="2391"/>
      <c r="M427" s="2390"/>
      <c r="N427" s="2389"/>
      <c r="O427" s="2389"/>
      <c r="P427" s="2389"/>
      <c r="Q427" s="2389"/>
      <c r="R427" s="2389"/>
    </row>
    <row r="428" spans="1:18" ht="110.25" hidden="1" customHeight="1">
      <c r="A428" s="2366"/>
      <c r="B428" s="2373" t="s">
        <v>201</v>
      </c>
      <c r="C428" s="2366" t="s">
        <v>1292</v>
      </c>
      <c r="D428" s="3739" t="s">
        <v>1558</v>
      </c>
      <c r="E428" s="2388"/>
      <c r="F428" s="2388"/>
      <c r="G428" s="3752">
        <v>11760000</v>
      </c>
      <c r="H428" s="3753"/>
      <c r="I428" s="3753"/>
      <c r="J428" s="3753"/>
      <c r="K428" s="3753"/>
      <c r="L428" s="3753"/>
      <c r="M428" s="3753"/>
      <c r="N428" s="3753"/>
      <c r="O428" s="3753"/>
      <c r="P428" s="3753"/>
      <c r="Q428" s="3753"/>
      <c r="R428" s="3754"/>
    </row>
    <row r="429" spans="1:18" ht="110.25" hidden="1" customHeight="1">
      <c r="A429" s="2366"/>
      <c r="B429" s="2373" t="s">
        <v>202</v>
      </c>
      <c r="C429" s="2366" t="s">
        <v>1292</v>
      </c>
      <c r="D429" s="3739"/>
      <c r="E429" s="2388"/>
      <c r="F429" s="2388"/>
      <c r="G429" s="3752">
        <v>14900000</v>
      </c>
      <c r="H429" s="3753"/>
      <c r="I429" s="3753"/>
      <c r="J429" s="3753"/>
      <c r="K429" s="3753"/>
      <c r="L429" s="3753"/>
      <c r="M429" s="3753"/>
      <c r="N429" s="3753"/>
      <c r="O429" s="3753"/>
      <c r="P429" s="3753"/>
      <c r="Q429" s="3753"/>
      <c r="R429" s="3754"/>
    </row>
    <row r="430" spans="1:18" ht="110.25" hidden="1" customHeight="1">
      <c r="A430" s="2366"/>
      <c r="B430" s="2373" t="s">
        <v>203</v>
      </c>
      <c r="C430" s="2366" t="s">
        <v>1292</v>
      </c>
      <c r="D430" s="3739"/>
      <c r="E430" s="2388"/>
      <c r="F430" s="2388"/>
      <c r="G430" s="3752">
        <v>17600000</v>
      </c>
      <c r="H430" s="3753"/>
      <c r="I430" s="3753"/>
      <c r="J430" s="3753"/>
      <c r="K430" s="3753"/>
      <c r="L430" s="3753"/>
      <c r="M430" s="3753"/>
      <c r="N430" s="3753"/>
      <c r="O430" s="3753"/>
      <c r="P430" s="3753"/>
      <c r="Q430" s="3753"/>
      <c r="R430" s="3754"/>
    </row>
    <row r="431" spans="1:18" ht="110.25" hidden="1" customHeight="1">
      <c r="A431" s="2357"/>
      <c r="B431" s="2373" t="s">
        <v>204</v>
      </c>
      <c r="C431" s="2366" t="s">
        <v>1292</v>
      </c>
      <c r="D431" s="3739"/>
      <c r="E431" s="2388"/>
      <c r="F431" s="2388"/>
      <c r="G431" s="3752">
        <v>20690000</v>
      </c>
      <c r="H431" s="3753"/>
      <c r="I431" s="3753"/>
      <c r="J431" s="3753"/>
      <c r="K431" s="3753"/>
      <c r="L431" s="3753"/>
      <c r="M431" s="3753"/>
      <c r="N431" s="3753"/>
      <c r="O431" s="3753"/>
      <c r="P431" s="3753"/>
      <c r="Q431" s="3753"/>
      <c r="R431" s="3754"/>
    </row>
    <row r="432" spans="1:18" ht="48" customHeight="1">
      <c r="A432" s="2357">
        <v>1</v>
      </c>
      <c r="B432" s="3604" t="s">
        <v>2433</v>
      </c>
      <c r="C432" s="3604"/>
      <c r="D432" s="3604"/>
      <c r="E432" s="3604"/>
      <c r="F432" s="3604"/>
      <c r="G432" s="3604"/>
      <c r="H432" s="3604"/>
      <c r="I432" s="3604"/>
      <c r="J432" s="3604"/>
      <c r="K432" s="3604"/>
      <c r="L432" s="3604"/>
      <c r="M432" s="3604"/>
      <c r="N432" s="3604"/>
      <c r="O432" s="3604"/>
      <c r="P432" s="3604"/>
      <c r="Q432" s="3604"/>
      <c r="R432" s="3604"/>
    </row>
    <row r="433" spans="1:18" ht="30" customHeight="1">
      <c r="A433" s="2357"/>
      <c r="B433" s="2334"/>
      <c r="C433" s="2337"/>
      <c r="D433" s="3722" t="s">
        <v>1515</v>
      </c>
      <c r="E433" s="3722"/>
      <c r="F433" s="3722"/>
      <c r="G433" s="3722"/>
      <c r="H433" s="3722"/>
      <c r="I433" s="3722"/>
      <c r="J433" s="3722"/>
      <c r="K433" s="3722"/>
      <c r="L433" s="3722"/>
      <c r="M433" s="3722"/>
      <c r="N433" s="3722"/>
      <c r="O433" s="3722"/>
      <c r="P433" s="3722"/>
      <c r="Q433" s="2334"/>
      <c r="R433" s="2334"/>
    </row>
    <row r="434" spans="1:18" ht="30" customHeight="1">
      <c r="A434" s="2357" t="s">
        <v>1839</v>
      </c>
      <c r="B434" s="2334" t="s">
        <v>2458</v>
      </c>
      <c r="C434" s="2337"/>
      <c r="D434" s="2357"/>
      <c r="E434" s="2357"/>
      <c r="F434" s="2357"/>
      <c r="G434" s="2357"/>
      <c r="H434" s="2357"/>
      <c r="I434" s="2357"/>
      <c r="J434" s="2357"/>
      <c r="K434" s="2357"/>
      <c r="L434" s="2357"/>
      <c r="M434" s="2357"/>
      <c r="N434" s="2357"/>
      <c r="O434" s="2357"/>
      <c r="P434" s="2357"/>
      <c r="Q434" s="2334"/>
      <c r="R434" s="2334"/>
    </row>
    <row r="435" spans="1:18" ht="102.75" customHeight="1">
      <c r="A435" s="2357"/>
      <c r="B435" s="2373" t="s">
        <v>1950</v>
      </c>
      <c r="C435" s="2366" t="s">
        <v>1292</v>
      </c>
      <c r="D435" s="2334"/>
      <c r="E435" s="2334"/>
      <c r="F435" s="2334"/>
      <c r="G435" s="3734">
        <v>4425000</v>
      </c>
      <c r="H435" s="3735"/>
      <c r="I435" s="3735"/>
      <c r="J435" s="3735"/>
      <c r="K435" s="3735"/>
      <c r="L435" s="3735"/>
      <c r="M435" s="3735"/>
      <c r="N435" s="3735"/>
      <c r="O435" s="3735"/>
      <c r="P435" s="3735"/>
      <c r="Q435" s="3735"/>
      <c r="R435" s="3736"/>
    </row>
    <row r="436" spans="1:18" ht="102.75" customHeight="1">
      <c r="A436" s="2357"/>
      <c r="B436" s="2373" t="s">
        <v>1950</v>
      </c>
      <c r="C436" s="2366" t="s">
        <v>1292</v>
      </c>
      <c r="D436" s="2334"/>
      <c r="E436" s="2334"/>
      <c r="F436" s="2334"/>
      <c r="G436" s="3734">
        <v>5250000</v>
      </c>
      <c r="H436" s="3735"/>
      <c r="I436" s="3735"/>
      <c r="J436" s="3735"/>
      <c r="K436" s="3735"/>
      <c r="L436" s="3735"/>
      <c r="M436" s="3735"/>
      <c r="N436" s="3735"/>
      <c r="O436" s="3735"/>
      <c r="P436" s="3735"/>
      <c r="Q436" s="3735"/>
      <c r="R436" s="3736"/>
    </row>
    <row r="437" spans="1:18" ht="102.75" customHeight="1">
      <c r="A437" s="2357"/>
      <c r="B437" s="2373" t="s">
        <v>1951</v>
      </c>
      <c r="C437" s="2366" t="s">
        <v>1292</v>
      </c>
      <c r="D437" s="2334"/>
      <c r="E437" s="2334"/>
      <c r="F437" s="2334"/>
      <c r="G437" s="3734">
        <v>6375000</v>
      </c>
      <c r="H437" s="3735"/>
      <c r="I437" s="3735"/>
      <c r="J437" s="3735"/>
      <c r="K437" s="3735"/>
      <c r="L437" s="3735"/>
      <c r="M437" s="3735"/>
      <c r="N437" s="3735"/>
      <c r="O437" s="3735"/>
      <c r="P437" s="3735"/>
      <c r="Q437" s="3735"/>
      <c r="R437" s="3736"/>
    </row>
    <row r="438" spans="1:18" ht="102.75" customHeight="1">
      <c r="A438" s="2357"/>
      <c r="B438" s="2373" t="s">
        <v>1952</v>
      </c>
      <c r="C438" s="2366" t="s">
        <v>1292</v>
      </c>
      <c r="D438" s="2334"/>
      <c r="E438" s="2334"/>
      <c r="F438" s="2334"/>
      <c r="G438" s="3734">
        <v>8400000</v>
      </c>
      <c r="H438" s="3735"/>
      <c r="I438" s="3735"/>
      <c r="J438" s="3735"/>
      <c r="K438" s="3735"/>
      <c r="L438" s="3735"/>
      <c r="M438" s="3735"/>
      <c r="N438" s="3735"/>
      <c r="O438" s="3735"/>
      <c r="P438" s="3735"/>
      <c r="Q438" s="3735"/>
      <c r="R438" s="3736"/>
    </row>
    <row r="439" spans="1:18" ht="102.75" customHeight="1">
      <c r="A439" s="2357"/>
      <c r="B439" s="2373" t="s">
        <v>1953</v>
      </c>
      <c r="C439" s="2366" t="s">
        <v>1292</v>
      </c>
      <c r="D439" s="2334"/>
      <c r="E439" s="2334"/>
      <c r="F439" s="2334"/>
      <c r="G439" s="3734">
        <v>9150000</v>
      </c>
      <c r="H439" s="3735"/>
      <c r="I439" s="3735"/>
      <c r="J439" s="3735"/>
      <c r="K439" s="3735"/>
      <c r="L439" s="3735"/>
      <c r="M439" s="3735"/>
      <c r="N439" s="3735"/>
      <c r="O439" s="3735"/>
      <c r="P439" s="3735"/>
      <c r="Q439" s="3735"/>
      <c r="R439" s="3736"/>
    </row>
    <row r="440" spans="1:18" ht="102.75" customHeight="1">
      <c r="A440" s="2357"/>
      <c r="B440" s="2373" t="s">
        <v>1954</v>
      </c>
      <c r="C440" s="2366" t="s">
        <v>1292</v>
      </c>
      <c r="D440" s="2334"/>
      <c r="E440" s="2334"/>
      <c r="F440" s="2334"/>
      <c r="G440" s="3734">
        <v>9450000</v>
      </c>
      <c r="H440" s="3735"/>
      <c r="I440" s="3735"/>
      <c r="J440" s="3735"/>
      <c r="K440" s="3735"/>
      <c r="L440" s="3735"/>
      <c r="M440" s="3735"/>
      <c r="N440" s="3735"/>
      <c r="O440" s="3735"/>
      <c r="P440" s="3735"/>
      <c r="Q440" s="3735"/>
      <c r="R440" s="3736"/>
    </row>
    <row r="441" spans="1:18" ht="102.75" customHeight="1">
      <c r="A441" s="2357"/>
      <c r="B441" s="2373" t="s">
        <v>1955</v>
      </c>
      <c r="C441" s="2366" t="s">
        <v>1292</v>
      </c>
      <c r="D441" s="2334"/>
      <c r="E441" s="2334"/>
      <c r="F441" s="2334"/>
      <c r="G441" s="3734">
        <v>9760000</v>
      </c>
      <c r="H441" s="3735"/>
      <c r="I441" s="3735"/>
      <c r="J441" s="3735"/>
      <c r="K441" s="3735"/>
      <c r="L441" s="3735"/>
      <c r="M441" s="3735"/>
      <c r="N441" s="3735"/>
      <c r="O441" s="3735"/>
      <c r="P441" s="3735"/>
      <c r="Q441" s="3735"/>
      <c r="R441" s="3736"/>
    </row>
    <row r="442" spans="1:18" ht="102.75" customHeight="1">
      <c r="A442" s="2357"/>
      <c r="B442" s="2373" t="s">
        <v>1956</v>
      </c>
      <c r="C442" s="2366" t="s">
        <v>1292</v>
      </c>
      <c r="D442" s="2334"/>
      <c r="E442" s="2334"/>
      <c r="F442" s="2334"/>
      <c r="G442" s="3734">
        <v>10650000</v>
      </c>
      <c r="H442" s="3735"/>
      <c r="I442" s="3735"/>
      <c r="J442" s="3735"/>
      <c r="K442" s="3735"/>
      <c r="L442" s="3735"/>
      <c r="M442" s="3735"/>
      <c r="N442" s="3735"/>
      <c r="O442" s="3735"/>
      <c r="P442" s="3735"/>
      <c r="Q442" s="3735"/>
      <c r="R442" s="3736"/>
    </row>
    <row r="443" spans="1:18" ht="102.75" customHeight="1">
      <c r="A443" s="2357"/>
      <c r="B443" s="2373" t="s">
        <v>1957</v>
      </c>
      <c r="C443" s="2366" t="s">
        <v>1292</v>
      </c>
      <c r="D443" s="2334"/>
      <c r="E443" s="2334"/>
      <c r="F443" s="2334"/>
      <c r="G443" s="3734">
        <v>11250000</v>
      </c>
      <c r="H443" s="3735"/>
      <c r="I443" s="3735"/>
      <c r="J443" s="3735"/>
      <c r="K443" s="3735"/>
      <c r="L443" s="3735"/>
      <c r="M443" s="3735"/>
      <c r="N443" s="3735"/>
      <c r="O443" s="3735"/>
      <c r="P443" s="3735"/>
      <c r="Q443" s="3735"/>
      <c r="R443" s="3736"/>
    </row>
    <row r="444" spans="1:18" ht="102.75" customHeight="1">
      <c r="A444" s="2357"/>
      <c r="B444" s="2373" t="s">
        <v>1958</v>
      </c>
      <c r="C444" s="2366" t="s">
        <v>1292</v>
      </c>
      <c r="D444" s="2334"/>
      <c r="E444" s="2334"/>
      <c r="F444" s="2334"/>
      <c r="G444" s="3734">
        <v>12225000</v>
      </c>
      <c r="H444" s="3735"/>
      <c r="I444" s="3735"/>
      <c r="J444" s="3735"/>
      <c r="K444" s="3735"/>
      <c r="L444" s="3735"/>
      <c r="M444" s="3735"/>
      <c r="N444" s="3735"/>
      <c r="O444" s="3735"/>
      <c r="P444" s="3735"/>
      <c r="Q444" s="3735"/>
      <c r="R444" s="3736"/>
    </row>
    <row r="445" spans="1:18" ht="102.75" customHeight="1">
      <c r="A445" s="2357"/>
      <c r="B445" s="2373" t="s">
        <v>1959</v>
      </c>
      <c r="C445" s="2366" t="s">
        <v>1292</v>
      </c>
      <c r="D445" s="2334"/>
      <c r="E445" s="2334"/>
      <c r="F445" s="2334"/>
      <c r="G445" s="3734">
        <v>13040000</v>
      </c>
      <c r="H445" s="3735"/>
      <c r="I445" s="3735"/>
      <c r="J445" s="3735"/>
      <c r="K445" s="3735"/>
      <c r="L445" s="3735"/>
      <c r="M445" s="3735"/>
      <c r="N445" s="3735"/>
      <c r="O445" s="3735"/>
      <c r="P445" s="3735"/>
      <c r="Q445" s="3735"/>
      <c r="R445" s="3736"/>
    </row>
    <row r="446" spans="1:18" ht="102.75" customHeight="1">
      <c r="A446" s="2357"/>
      <c r="B446" s="2373" t="s">
        <v>1960</v>
      </c>
      <c r="C446" s="2366" t="s">
        <v>1292</v>
      </c>
      <c r="D446" s="2334"/>
      <c r="E446" s="2334"/>
      <c r="F446" s="2334"/>
      <c r="G446" s="3734">
        <v>13800000</v>
      </c>
      <c r="H446" s="3735"/>
      <c r="I446" s="3735"/>
      <c r="J446" s="3735"/>
      <c r="K446" s="3735"/>
      <c r="L446" s="3735"/>
      <c r="M446" s="3735"/>
      <c r="N446" s="3735"/>
      <c r="O446" s="3735"/>
      <c r="P446" s="3735"/>
      <c r="Q446" s="3735"/>
      <c r="R446" s="3736"/>
    </row>
    <row r="447" spans="1:18" ht="102.75" customHeight="1">
      <c r="A447" s="2357"/>
      <c r="B447" s="2373" t="s">
        <v>1961</v>
      </c>
      <c r="C447" s="2366" t="s">
        <v>1292</v>
      </c>
      <c r="D447" s="2334"/>
      <c r="E447" s="2334"/>
      <c r="F447" s="2334"/>
      <c r="G447" s="3734">
        <v>14925000</v>
      </c>
      <c r="H447" s="3735"/>
      <c r="I447" s="3735"/>
      <c r="J447" s="3735"/>
      <c r="K447" s="3735"/>
      <c r="L447" s="3735"/>
      <c r="M447" s="3735"/>
      <c r="N447" s="3735"/>
      <c r="O447" s="3735"/>
      <c r="P447" s="3735"/>
      <c r="Q447" s="3735"/>
      <c r="R447" s="3736"/>
    </row>
    <row r="448" spans="1:18" ht="102.75" customHeight="1">
      <c r="A448" s="2357"/>
      <c r="B448" s="2373" t="s">
        <v>1962</v>
      </c>
      <c r="C448" s="2366" t="s">
        <v>1292</v>
      </c>
      <c r="D448" s="2334"/>
      <c r="E448" s="2334"/>
      <c r="F448" s="2334"/>
      <c r="G448" s="3734">
        <v>15920000</v>
      </c>
      <c r="H448" s="3735"/>
      <c r="I448" s="3735"/>
      <c r="J448" s="3735"/>
      <c r="K448" s="3735"/>
      <c r="L448" s="3735"/>
      <c r="M448" s="3735"/>
      <c r="N448" s="3735"/>
      <c r="O448" s="3735"/>
      <c r="P448" s="3735"/>
      <c r="Q448" s="3735"/>
      <c r="R448" s="3736"/>
    </row>
    <row r="449" spans="1:18" ht="102.75" customHeight="1">
      <c r="A449" s="2357"/>
      <c r="B449" s="2373" t="s">
        <v>1963</v>
      </c>
      <c r="C449" s="2366" t="s">
        <v>1292</v>
      </c>
      <c r="D449" s="2334"/>
      <c r="E449" s="2334"/>
      <c r="F449" s="2334"/>
      <c r="G449" s="3734">
        <v>34350000</v>
      </c>
      <c r="H449" s="3735"/>
      <c r="I449" s="3735"/>
      <c r="J449" s="3735"/>
      <c r="K449" s="3735"/>
      <c r="L449" s="3735"/>
      <c r="M449" s="3735"/>
      <c r="N449" s="3735"/>
      <c r="O449" s="3735"/>
      <c r="P449" s="3735"/>
      <c r="Q449" s="3735"/>
      <c r="R449" s="3736"/>
    </row>
    <row r="450" spans="1:18" ht="102.75" customHeight="1">
      <c r="A450" s="2357"/>
      <c r="B450" s="2373" t="s">
        <v>1964</v>
      </c>
      <c r="C450" s="2366" t="s">
        <v>1292</v>
      </c>
      <c r="D450" s="2334"/>
      <c r="E450" s="2334"/>
      <c r="F450" s="2334"/>
      <c r="G450" s="3734">
        <v>5520000</v>
      </c>
      <c r="H450" s="3735"/>
      <c r="I450" s="3735"/>
      <c r="J450" s="3735"/>
      <c r="K450" s="3735"/>
      <c r="L450" s="3735"/>
      <c r="M450" s="3735"/>
      <c r="N450" s="3735"/>
      <c r="O450" s="3735"/>
      <c r="P450" s="3735"/>
      <c r="Q450" s="3735"/>
      <c r="R450" s="3736"/>
    </row>
    <row r="451" spans="1:18" ht="102.75" customHeight="1">
      <c r="A451" s="2357"/>
      <c r="B451" s="2373" t="s">
        <v>1965</v>
      </c>
      <c r="C451" s="2366" t="s">
        <v>1292</v>
      </c>
      <c r="D451" s="2334"/>
      <c r="E451" s="2334"/>
      <c r="F451" s="2334"/>
      <c r="G451" s="3734">
        <v>6560000</v>
      </c>
      <c r="H451" s="3735"/>
      <c r="I451" s="3735"/>
      <c r="J451" s="3735"/>
      <c r="K451" s="3735"/>
      <c r="L451" s="3735"/>
      <c r="M451" s="3735"/>
      <c r="N451" s="3735"/>
      <c r="O451" s="3735"/>
      <c r="P451" s="3735"/>
      <c r="Q451" s="3735"/>
      <c r="R451" s="3736"/>
    </row>
    <row r="452" spans="1:18" ht="102.75" customHeight="1">
      <c r="A452" s="2357"/>
      <c r="B452" s="2373" t="s">
        <v>1966</v>
      </c>
      <c r="C452" s="2366" t="s">
        <v>1292</v>
      </c>
      <c r="D452" s="2334"/>
      <c r="E452" s="2334"/>
      <c r="F452" s="2334"/>
      <c r="G452" s="3734">
        <v>7600000</v>
      </c>
      <c r="H452" s="3735"/>
      <c r="I452" s="3735"/>
      <c r="J452" s="3735"/>
      <c r="K452" s="3735"/>
      <c r="L452" s="3735"/>
      <c r="M452" s="3735"/>
      <c r="N452" s="3735"/>
      <c r="O452" s="3735"/>
      <c r="P452" s="3735"/>
      <c r="Q452" s="3735"/>
      <c r="R452" s="3736"/>
    </row>
    <row r="453" spans="1:18" ht="102.75" customHeight="1">
      <c r="A453" s="2357"/>
      <c r="B453" s="2373" t="s">
        <v>1967</v>
      </c>
      <c r="C453" s="2366" t="s">
        <v>1292</v>
      </c>
      <c r="D453" s="2334"/>
      <c r="E453" s="2334"/>
      <c r="F453" s="2334"/>
      <c r="G453" s="3734">
        <v>8800000</v>
      </c>
      <c r="H453" s="3735"/>
      <c r="I453" s="3735"/>
      <c r="J453" s="3735"/>
      <c r="K453" s="3735"/>
      <c r="L453" s="3735"/>
      <c r="M453" s="3735"/>
      <c r="N453" s="3735"/>
      <c r="O453" s="3735"/>
      <c r="P453" s="3735"/>
      <c r="Q453" s="3735"/>
      <c r="R453" s="3736"/>
    </row>
    <row r="454" spans="1:18" ht="102.75" customHeight="1">
      <c r="A454" s="2357"/>
      <c r="B454" s="2373" t="s">
        <v>1968</v>
      </c>
      <c r="C454" s="2366" t="s">
        <v>1292</v>
      </c>
      <c r="D454" s="2334"/>
      <c r="E454" s="2334"/>
      <c r="F454" s="2334"/>
      <c r="G454" s="3734">
        <v>10400000</v>
      </c>
      <c r="H454" s="3735"/>
      <c r="I454" s="3735"/>
      <c r="J454" s="3735"/>
      <c r="K454" s="3735"/>
      <c r="L454" s="3735"/>
      <c r="M454" s="3735"/>
      <c r="N454" s="3735"/>
      <c r="O454" s="3735"/>
      <c r="P454" s="3735"/>
      <c r="Q454" s="3735"/>
      <c r="R454" s="3736"/>
    </row>
    <row r="455" spans="1:18" ht="102.75" customHeight="1">
      <c r="A455" s="2357"/>
      <c r="B455" s="2373" t="s">
        <v>1969</v>
      </c>
      <c r="C455" s="2366" t="s">
        <v>1292</v>
      </c>
      <c r="D455" s="2334"/>
      <c r="E455" s="2334"/>
      <c r="F455" s="2334"/>
      <c r="G455" s="3734">
        <v>12000000</v>
      </c>
      <c r="H455" s="3735"/>
      <c r="I455" s="3735"/>
      <c r="J455" s="3735"/>
      <c r="K455" s="3735"/>
      <c r="L455" s="3735"/>
      <c r="M455" s="3735"/>
      <c r="N455" s="3735"/>
      <c r="O455" s="3735"/>
      <c r="P455" s="3735"/>
      <c r="Q455" s="3735"/>
      <c r="R455" s="3736"/>
    </row>
    <row r="456" spans="1:18" ht="102.75" customHeight="1">
      <c r="A456" s="2357"/>
      <c r="B456" s="2373" t="s">
        <v>1970</v>
      </c>
      <c r="C456" s="2366" t="s">
        <v>1292</v>
      </c>
      <c r="D456" s="2334"/>
      <c r="E456" s="2334"/>
      <c r="F456" s="2334"/>
      <c r="G456" s="3734">
        <v>14320000</v>
      </c>
      <c r="H456" s="3735"/>
      <c r="I456" s="3735"/>
      <c r="J456" s="3735"/>
      <c r="K456" s="3735"/>
      <c r="L456" s="3735"/>
      <c r="M456" s="3735"/>
      <c r="N456" s="3735"/>
      <c r="O456" s="3735"/>
      <c r="P456" s="3735"/>
      <c r="Q456" s="3735"/>
      <c r="R456" s="3736"/>
    </row>
    <row r="457" spans="1:18" ht="65.25" customHeight="1">
      <c r="A457" s="2357"/>
      <c r="B457" s="2373" t="s">
        <v>2446</v>
      </c>
      <c r="C457" s="2366" t="s">
        <v>2447</v>
      </c>
      <c r="D457" s="2334"/>
      <c r="E457" s="2334"/>
      <c r="F457" s="2334"/>
      <c r="G457" s="3734">
        <v>13600000</v>
      </c>
      <c r="H457" s="3735"/>
      <c r="I457" s="3735"/>
      <c r="J457" s="3735"/>
      <c r="K457" s="3735"/>
      <c r="L457" s="3735"/>
      <c r="M457" s="3735"/>
      <c r="N457" s="3735"/>
      <c r="O457" s="3735"/>
      <c r="P457" s="3735"/>
      <c r="Q457" s="3735"/>
      <c r="R457" s="3736"/>
    </row>
    <row r="458" spans="1:18" ht="65.25" customHeight="1">
      <c r="A458" s="2357"/>
      <c r="B458" s="2373" t="s">
        <v>2448</v>
      </c>
      <c r="C458" s="2366" t="s">
        <v>2447</v>
      </c>
      <c r="D458" s="2334"/>
      <c r="E458" s="2334"/>
      <c r="F458" s="2334"/>
      <c r="G458" s="3734">
        <v>14450000</v>
      </c>
      <c r="H458" s="3735"/>
      <c r="I458" s="3735"/>
      <c r="J458" s="3735"/>
      <c r="K458" s="3735"/>
      <c r="L458" s="3735"/>
      <c r="M458" s="3735"/>
      <c r="N458" s="3735"/>
      <c r="O458" s="3735"/>
      <c r="P458" s="3735"/>
      <c r="Q458" s="3735"/>
      <c r="R458" s="3736"/>
    </row>
    <row r="459" spans="1:18" ht="65.25" customHeight="1">
      <c r="A459" s="2357"/>
      <c r="B459" s="2373" t="s">
        <v>2449</v>
      </c>
      <c r="C459" s="2366" t="s">
        <v>2447</v>
      </c>
      <c r="D459" s="2334"/>
      <c r="E459" s="2334"/>
      <c r="F459" s="2334"/>
      <c r="G459" s="3734">
        <v>15750000</v>
      </c>
      <c r="H459" s="3735"/>
      <c r="I459" s="3735"/>
      <c r="J459" s="3735"/>
      <c r="K459" s="3735"/>
      <c r="L459" s="3735"/>
      <c r="M459" s="3735"/>
      <c r="N459" s="3735"/>
      <c r="O459" s="3735"/>
      <c r="P459" s="3735"/>
      <c r="Q459" s="3735"/>
      <c r="R459" s="3736"/>
    </row>
    <row r="460" spans="1:18" ht="65.25" customHeight="1">
      <c r="A460" s="2357"/>
      <c r="B460" s="2373" t="s">
        <v>2450</v>
      </c>
      <c r="C460" s="2366" t="s">
        <v>2447</v>
      </c>
      <c r="D460" s="2334"/>
      <c r="E460" s="2334"/>
      <c r="F460" s="2334"/>
      <c r="G460" s="3734">
        <v>20250000</v>
      </c>
      <c r="H460" s="3735"/>
      <c r="I460" s="3735"/>
      <c r="J460" s="3735"/>
      <c r="K460" s="3735"/>
      <c r="L460" s="3735"/>
      <c r="M460" s="3735"/>
      <c r="N460" s="3735"/>
      <c r="O460" s="3735"/>
      <c r="P460" s="3735"/>
      <c r="Q460" s="3735"/>
      <c r="R460" s="3736"/>
    </row>
    <row r="461" spans="1:18" ht="65.25" customHeight="1">
      <c r="A461" s="2357"/>
      <c r="B461" s="2373" t="s">
        <v>2451</v>
      </c>
      <c r="C461" s="2366" t="s">
        <v>2447</v>
      </c>
      <c r="D461" s="2334"/>
      <c r="E461" s="2334"/>
      <c r="F461" s="2334"/>
      <c r="G461" s="3734">
        <v>24750000</v>
      </c>
      <c r="H461" s="3735"/>
      <c r="I461" s="3735"/>
      <c r="J461" s="3735"/>
      <c r="K461" s="3735"/>
      <c r="L461" s="3735"/>
      <c r="M461" s="3735"/>
      <c r="N461" s="3735"/>
      <c r="O461" s="3735"/>
      <c r="P461" s="3735"/>
      <c r="Q461" s="3735"/>
      <c r="R461" s="3736"/>
    </row>
    <row r="462" spans="1:18" ht="65.25" customHeight="1">
      <c r="A462" s="2357"/>
      <c r="B462" s="2373" t="s">
        <v>2452</v>
      </c>
      <c r="C462" s="2366" t="s">
        <v>2447</v>
      </c>
      <c r="D462" s="2334"/>
      <c r="E462" s="2334"/>
      <c r="F462" s="2334"/>
      <c r="G462" s="3734">
        <v>11925000</v>
      </c>
      <c r="H462" s="3735"/>
      <c r="I462" s="3735"/>
      <c r="J462" s="3735"/>
      <c r="K462" s="3735"/>
      <c r="L462" s="3735"/>
      <c r="M462" s="3735"/>
      <c r="N462" s="3735"/>
      <c r="O462" s="3735"/>
      <c r="P462" s="3735"/>
      <c r="Q462" s="3735"/>
      <c r="R462" s="3736"/>
    </row>
    <row r="463" spans="1:18" ht="65.25" customHeight="1">
      <c r="A463" s="2357"/>
      <c r="B463" s="2373" t="s">
        <v>2453</v>
      </c>
      <c r="C463" s="2366" t="s">
        <v>2447</v>
      </c>
      <c r="D463" s="2334"/>
      <c r="E463" s="2334"/>
      <c r="F463" s="2334"/>
      <c r="G463" s="3734">
        <v>13425000</v>
      </c>
      <c r="H463" s="3735"/>
      <c r="I463" s="3735"/>
      <c r="J463" s="3735"/>
      <c r="K463" s="3735"/>
      <c r="L463" s="3735"/>
      <c r="M463" s="3735"/>
      <c r="N463" s="3735"/>
      <c r="O463" s="3735"/>
      <c r="P463" s="3735"/>
      <c r="Q463" s="3735"/>
      <c r="R463" s="3736"/>
    </row>
    <row r="464" spans="1:18" ht="65.25" customHeight="1">
      <c r="A464" s="2357"/>
      <c r="B464" s="2373" t="s">
        <v>2454</v>
      </c>
      <c r="C464" s="2366" t="s">
        <v>2447</v>
      </c>
      <c r="D464" s="2334"/>
      <c r="E464" s="2334"/>
      <c r="F464" s="2334"/>
      <c r="G464" s="3734">
        <v>14925000</v>
      </c>
      <c r="H464" s="3735"/>
      <c r="I464" s="3735"/>
      <c r="J464" s="3735"/>
      <c r="K464" s="3735"/>
      <c r="L464" s="3735"/>
      <c r="M464" s="3735"/>
      <c r="N464" s="3735"/>
      <c r="O464" s="3735"/>
      <c r="P464" s="3735"/>
      <c r="Q464" s="3735"/>
      <c r="R464" s="3736"/>
    </row>
    <row r="465" spans="1:18" ht="65.25" customHeight="1">
      <c r="A465" s="2357"/>
      <c r="B465" s="2373" t="s">
        <v>2455</v>
      </c>
      <c r="C465" s="2366" t="s">
        <v>2447</v>
      </c>
      <c r="D465" s="2334"/>
      <c r="E465" s="2334"/>
      <c r="F465" s="2334"/>
      <c r="G465" s="3734">
        <v>20250000</v>
      </c>
      <c r="H465" s="3735"/>
      <c r="I465" s="3735"/>
      <c r="J465" s="3735"/>
      <c r="K465" s="3735"/>
      <c r="L465" s="3735"/>
      <c r="M465" s="3735"/>
      <c r="N465" s="3735"/>
      <c r="O465" s="3735"/>
      <c r="P465" s="3735"/>
      <c r="Q465" s="3735"/>
      <c r="R465" s="3736"/>
    </row>
    <row r="466" spans="1:18" ht="65.25" customHeight="1">
      <c r="A466" s="2357"/>
      <c r="B466" s="2373" t="s">
        <v>2456</v>
      </c>
      <c r="C466" s="2366" t="s">
        <v>2447</v>
      </c>
      <c r="D466" s="2334"/>
      <c r="E466" s="2334"/>
      <c r="F466" s="2334"/>
      <c r="G466" s="3734">
        <v>21750000</v>
      </c>
      <c r="H466" s="3735"/>
      <c r="I466" s="3735"/>
      <c r="J466" s="3735"/>
      <c r="K466" s="3735"/>
      <c r="L466" s="3735"/>
      <c r="M466" s="3735"/>
      <c r="N466" s="3735"/>
      <c r="O466" s="3735"/>
      <c r="P466" s="3735"/>
      <c r="Q466" s="3735"/>
      <c r="R466" s="3736"/>
    </row>
    <row r="467" spans="1:18" ht="65.25" customHeight="1">
      <c r="A467" s="2357"/>
      <c r="B467" s="2373" t="s">
        <v>2457</v>
      </c>
      <c r="C467" s="2366" t="s">
        <v>2447</v>
      </c>
      <c r="D467" s="2334"/>
      <c r="E467" s="2334"/>
      <c r="F467" s="2334"/>
      <c r="G467" s="3734">
        <v>23250000</v>
      </c>
      <c r="H467" s="3735"/>
      <c r="I467" s="3735"/>
      <c r="J467" s="3735"/>
      <c r="K467" s="3735"/>
      <c r="L467" s="3735"/>
      <c r="M467" s="3735"/>
      <c r="N467" s="3735"/>
      <c r="O467" s="3735"/>
      <c r="P467" s="3735"/>
      <c r="Q467" s="3735"/>
      <c r="R467" s="3736"/>
    </row>
    <row r="468" spans="1:18" s="2351" customFormat="1" ht="37.5" customHeight="1">
      <c r="A468" s="2357" t="s">
        <v>128</v>
      </c>
      <c r="B468" s="2386" t="s">
        <v>2459</v>
      </c>
      <c r="C468" s="2357"/>
      <c r="D468" s="2334"/>
      <c r="E468" s="2334"/>
      <c r="F468" s="2334"/>
      <c r="G468" s="2334"/>
      <c r="H468" s="2334"/>
      <c r="I468" s="2334"/>
      <c r="J468" s="2334"/>
      <c r="K468" s="2387"/>
      <c r="L468" s="2027"/>
      <c r="M468" s="2334"/>
      <c r="N468" s="2334"/>
      <c r="O468" s="2334"/>
      <c r="P468" s="2334"/>
      <c r="Q468" s="2334"/>
      <c r="R468" s="2334"/>
    </row>
    <row r="469" spans="1:18" ht="41.25" customHeight="1">
      <c r="A469" s="2357"/>
      <c r="B469" s="2373" t="s">
        <v>2460</v>
      </c>
      <c r="C469" s="2366" t="s">
        <v>2447</v>
      </c>
      <c r="D469" s="3617" t="s">
        <v>2479</v>
      </c>
      <c r="E469" s="2334"/>
      <c r="F469" s="2334"/>
      <c r="G469" s="3734">
        <v>11670000</v>
      </c>
      <c r="H469" s="3735"/>
      <c r="I469" s="3735"/>
      <c r="J469" s="3735"/>
      <c r="K469" s="3735"/>
      <c r="L469" s="3735"/>
      <c r="M469" s="3735"/>
      <c r="N469" s="3735"/>
      <c r="O469" s="3735"/>
      <c r="P469" s="3735"/>
      <c r="Q469" s="3735"/>
      <c r="R469" s="3736"/>
    </row>
    <row r="470" spans="1:18" ht="41.25" customHeight="1">
      <c r="A470" s="2357"/>
      <c r="B470" s="2373" t="s">
        <v>2461</v>
      </c>
      <c r="C470" s="2366" t="s">
        <v>2447</v>
      </c>
      <c r="D470" s="3618"/>
      <c r="E470" s="2334"/>
      <c r="F470" s="2334"/>
      <c r="G470" s="3734">
        <v>14100000</v>
      </c>
      <c r="H470" s="3735"/>
      <c r="I470" s="3735"/>
      <c r="J470" s="3735"/>
      <c r="K470" s="3735"/>
      <c r="L470" s="3735"/>
      <c r="M470" s="3735"/>
      <c r="N470" s="3735"/>
      <c r="O470" s="3735"/>
      <c r="P470" s="3735"/>
      <c r="Q470" s="3735"/>
      <c r="R470" s="3736"/>
    </row>
    <row r="471" spans="1:18" ht="41.25" customHeight="1">
      <c r="A471" s="2357"/>
      <c r="B471" s="2373" t="s">
        <v>2462</v>
      </c>
      <c r="C471" s="2366" t="s">
        <v>2447</v>
      </c>
      <c r="D471" s="3618"/>
      <c r="E471" s="2334"/>
      <c r="F471" s="2334"/>
      <c r="G471" s="3734">
        <v>3900000</v>
      </c>
      <c r="H471" s="3735"/>
      <c r="I471" s="3735"/>
      <c r="J471" s="3735"/>
      <c r="K471" s="3735"/>
      <c r="L471" s="3735"/>
      <c r="M471" s="3735"/>
      <c r="N471" s="3735"/>
      <c r="O471" s="3735"/>
      <c r="P471" s="3735"/>
      <c r="Q471" s="3735"/>
      <c r="R471" s="3736"/>
    </row>
    <row r="472" spans="1:18" ht="41.25" customHeight="1">
      <c r="A472" s="2357"/>
      <c r="B472" s="2373" t="s">
        <v>2463</v>
      </c>
      <c r="C472" s="2366" t="s">
        <v>2447</v>
      </c>
      <c r="D472" s="3618"/>
      <c r="E472" s="2334"/>
      <c r="F472" s="2334"/>
      <c r="G472" s="3734">
        <v>4200000</v>
      </c>
      <c r="H472" s="3735"/>
      <c r="I472" s="3735"/>
      <c r="J472" s="3735"/>
      <c r="K472" s="3735"/>
      <c r="L472" s="3735"/>
      <c r="M472" s="3735"/>
      <c r="N472" s="3735"/>
      <c r="O472" s="3735"/>
      <c r="P472" s="3735"/>
      <c r="Q472" s="3735"/>
      <c r="R472" s="3736"/>
    </row>
    <row r="473" spans="1:18" ht="41.25" customHeight="1">
      <c r="A473" s="2357"/>
      <c r="B473" s="2373" t="s">
        <v>2464</v>
      </c>
      <c r="C473" s="2366" t="s">
        <v>2447</v>
      </c>
      <c r="D473" s="3618"/>
      <c r="E473" s="2334"/>
      <c r="F473" s="2334"/>
      <c r="G473" s="3734">
        <v>6600000</v>
      </c>
      <c r="H473" s="3735"/>
      <c r="I473" s="3735"/>
      <c r="J473" s="3735"/>
      <c r="K473" s="3735"/>
      <c r="L473" s="3735"/>
      <c r="M473" s="3735"/>
      <c r="N473" s="3735"/>
      <c r="O473" s="3735"/>
      <c r="P473" s="3735"/>
      <c r="Q473" s="3735"/>
      <c r="R473" s="3736"/>
    </row>
    <row r="474" spans="1:18" ht="41.25" customHeight="1">
      <c r="A474" s="2357"/>
      <c r="B474" s="2373" t="s">
        <v>2465</v>
      </c>
      <c r="C474" s="2366" t="s">
        <v>2447</v>
      </c>
      <c r="D474" s="3618"/>
      <c r="E474" s="2334"/>
      <c r="F474" s="2334"/>
      <c r="G474" s="3734">
        <v>8550000</v>
      </c>
      <c r="H474" s="3735"/>
      <c r="I474" s="3735"/>
      <c r="J474" s="3735"/>
      <c r="K474" s="3735"/>
      <c r="L474" s="3735"/>
      <c r="M474" s="3735"/>
      <c r="N474" s="3735"/>
      <c r="O474" s="3735"/>
      <c r="P474" s="3735"/>
      <c r="Q474" s="3735"/>
      <c r="R474" s="3736"/>
    </row>
    <row r="475" spans="1:18" ht="41.25" customHeight="1">
      <c r="A475" s="2357"/>
      <c r="B475" s="2373" t="s">
        <v>2466</v>
      </c>
      <c r="C475" s="2366" t="s">
        <v>2447</v>
      </c>
      <c r="D475" s="3618"/>
      <c r="E475" s="2334"/>
      <c r="F475" s="2334"/>
      <c r="G475" s="3734">
        <v>13350000</v>
      </c>
      <c r="H475" s="3735"/>
      <c r="I475" s="3735"/>
      <c r="J475" s="3735"/>
      <c r="K475" s="3735"/>
      <c r="L475" s="3735"/>
      <c r="M475" s="3735"/>
      <c r="N475" s="3735"/>
      <c r="O475" s="3735"/>
      <c r="P475" s="3735"/>
      <c r="Q475" s="3735"/>
      <c r="R475" s="3736"/>
    </row>
    <row r="476" spans="1:18" ht="41.25" customHeight="1">
      <c r="A476" s="2357"/>
      <c r="B476" s="2373" t="s">
        <v>2467</v>
      </c>
      <c r="C476" s="2366" t="s">
        <v>2447</v>
      </c>
      <c r="D476" s="3618"/>
      <c r="E476" s="2334"/>
      <c r="F476" s="2334"/>
      <c r="G476" s="3734">
        <v>23700000</v>
      </c>
      <c r="H476" s="3735"/>
      <c r="I476" s="3735"/>
      <c r="J476" s="3735"/>
      <c r="K476" s="3735"/>
      <c r="L476" s="3735"/>
      <c r="M476" s="3735"/>
      <c r="N476" s="3735"/>
      <c r="O476" s="3735"/>
      <c r="P476" s="3735"/>
      <c r="Q476" s="3735"/>
      <c r="R476" s="3736"/>
    </row>
    <row r="477" spans="1:18" ht="41.25" customHeight="1">
      <c r="A477" s="2357"/>
      <c r="B477" s="2373" t="s">
        <v>2468</v>
      </c>
      <c r="C477" s="2366" t="s">
        <v>2447</v>
      </c>
      <c r="D477" s="3618"/>
      <c r="E477" s="2334"/>
      <c r="F477" s="2334"/>
      <c r="G477" s="3734">
        <v>33800000</v>
      </c>
      <c r="H477" s="3735"/>
      <c r="I477" s="3735"/>
      <c r="J477" s="3735"/>
      <c r="K477" s="3735"/>
      <c r="L477" s="3735"/>
      <c r="M477" s="3735"/>
      <c r="N477" s="3735"/>
      <c r="O477" s="3735"/>
      <c r="P477" s="3735"/>
      <c r="Q477" s="3735"/>
      <c r="R477" s="3736"/>
    </row>
    <row r="478" spans="1:18" ht="41.25" customHeight="1">
      <c r="A478" s="2357"/>
      <c r="B478" s="2373" t="s">
        <v>2469</v>
      </c>
      <c r="C478" s="2366" t="s">
        <v>2447</v>
      </c>
      <c r="D478" s="3618"/>
      <c r="E478" s="2334"/>
      <c r="F478" s="2334"/>
      <c r="G478" s="3734">
        <v>9700000</v>
      </c>
      <c r="H478" s="3735"/>
      <c r="I478" s="3735"/>
      <c r="J478" s="3735"/>
      <c r="K478" s="3735"/>
      <c r="L478" s="3735"/>
      <c r="M478" s="3735"/>
      <c r="N478" s="3735"/>
      <c r="O478" s="3735"/>
      <c r="P478" s="3735"/>
      <c r="Q478" s="3735"/>
      <c r="R478" s="3736"/>
    </row>
    <row r="479" spans="1:18" ht="41.25" customHeight="1">
      <c r="A479" s="2357"/>
      <c r="B479" s="2373" t="s">
        <v>2470</v>
      </c>
      <c r="C479" s="2366" t="s">
        <v>2447</v>
      </c>
      <c r="D479" s="3619"/>
      <c r="E479" s="2334"/>
      <c r="F479" s="2334"/>
      <c r="G479" s="3734">
        <v>3750000</v>
      </c>
      <c r="H479" s="3735"/>
      <c r="I479" s="3735"/>
      <c r="J479" s="3735"/>
      <c r="K479" s="3735"/>
      <c r="L479" s="3735"/>
      <c r="M479" s="3735"/>
      <c r="N479" s="3735"/>
      <c r="O479" s="3735"/>
      <c r="P479" s="3735"/>
      <c r="Q479" s="3735"/>
      <c r="R479" s="3736"/>
    </row>
    <row r="480" spans="1:18" ht="36.75" customHeight="1">
      <c r="A480" s="2357" t="s">
        <v>1835</v>
      </c>
      <c r="B480" s="2386" t="s">
        <v>2471</v>
      </c>
      <c r="C480" s="2366"/>
      <c r="D480" s="2334"/>
      <c r="E480" s="2334"/>
      <c r="F480" s="2334"/>
      <c r="G480" s="2334"/>
      <c r="H480" s="2334"/>
      <c r="I480" s="2334"/>
      <c r="J480" s="2334"/>
      <c r="K480" s="2355"/>
      <c r="L480" s="2027"/>
      <c r="M480" s="2334"/>
      <c r="N480" s="2334"/>
      <c r="O480" s="2334"/>
      <c r="P480" s="2334"/>
      <c r="Q480" s="2334"/>
      <c r="R480" s="2334"/>
    </row>
    <row r="481" spans="1:18" ht="36.75" customHeight="1">
      <c r="A481" s="2357"/>
      <c r="B481" s="2373" t="s">
        <v>2472</v>
      </c>
      <c r="C481" s="2366" t="s">
        <v>2447</v>
      </c>
      <c r="D481" s="3617" t="s">
        <v>2479</v>
      </c>
      <c r="E481" s="2334"/>
      <c r="F481" s="2334"/>
      <c r="G481" s="3734">
        <v>2100000</v>
      </c>
      <c r="H481" s="3735"/>
      <c r="I481" s="3735"/>
      <c r="J481" s="3735"/>
      <c r="K481" s="3735"/>
      <c r="L481" s="3735"/>
      <c r="M481" s="3735"/>
      <c r="N481" s="3735"/>
      <c r="O481" s="3735"/>
      <c r="P481" s="3735"/>
      <c r="Q481" s="3735"/>
      <c r="R481" s="3736"/>
    </row>
    <row r="482" spans="1:18" ht="36.75" customHeight="1">
      <c r="A482" s="2357"/>
      <c r="B482" s="2373" t="s">
        <v>2473</v>
      </c>
      <c r="C482" s="2366" t="s">
        <v>2447</v>
      </c>
      <c r="D482" s="3618"/>
      <c r="E482" s="2334"/>
      <c r="F482" s="2334"/>
      <c r="G482" s="3734">
        <v>1400000</v>
      </c>
      <c r="H482" s="3735"/>
      <c r="I482" s="3735"/>
      <c r="J482" s="3735"/>
      <c r="K482" s="3735"/>
      <c r="L482" s="3735"/>
      <c r="M482" s="3735"/>
      <c r="N482" s="3735"/>
      <c r="O482" s="3735"/>
      <c r="P482" s="3735"/>
      <c r="Q482" s="3735"/>
      <c r="R482" s="3736"/>
    </row>
    <row r="483" spans="1:18" ht="36.75" customHeight="1">
      <c r="A483" s="2357"/>
      <c r="B483" s="2373" t="s">
        <v>2474</v>
      </c>
      <c r="C483" s="2366" t="s">
        <v>2447</v>
      </c>
      <c r="D483" s="3618"/>
      <c r="E483" s="2334"/>
      <c r="F483" s="2334"/>
      <c r="G483" s="3734">
        <v>1650000</v>
      </c>
      <c r="H483" s="3735"/>
      <c r="I483" s="3735"/>
      <c r="J483" s="3735"/>
      <c r="K483" s="3735"/>
      <c r="L483" s="3735"/>
      <c r="M483" s="3735"/>
      <c r="N483" s="3735"/>
      <c r="O483" s="3735"/>
      <c r="P483" s="3735"/>
      <c r="Q483" s="3735"/>
      <c r="R483" s="3736"/>
    </row>
    <row r="484" spans="1:18" ht="36.75" customHeight="1">
      <c r="A484" s="2357"/>
      <c r="B484" s="2373" t="s">
        <v>2475</v>
      </c>
      <c r="C484" s="2366" t="s">
        <v>2447</v>
      </c>
      <c r="D484" s="3618"/>
      <c r="E484" s="2334"/>
      <c r="F484" s="2334"/>
      <c r="G484" s="3734">
        <v>900000</v>
      </c>
      <c r="H484" s="3735"/>
      <c r="I484" s="3735"/>
      <c r="J484" s="3735"/>
      <c r="K484" s="3735"/>
      <c r="L484" s="3735"/>
      <c r="M484" s="3735"/>
      <c r="N484" s="3735"/>
      <c r="O484" s="3735"/>
      <c r="P484" s="3735"/>
      <c r="Q484" s="3735"/>
      <c r="R484" s="3736"/>
    </row>
    <row r="485" spans="1:18" ht="36.75" customHeight="1">
      <c r="A485" s="2357"/>
      <c r="B485" s="2373" t="s">
        <v>2476</v>
      </c>
      <c r="C485" s="2366" t="s">
        <v>2447</v>
      </c>
      <c r="D485" s="3618"/>
      <c r="E485" s="2334"/>
      <c r="F485" s="2334"/>
      <c r="G485" s="3734">
        <v>2850000</v>
      </c>
      <c r="H485" s="3735"/>
      <c r="I485" s="3735"/>
      <c r="J485" s="3735"/>
      <c r="K485" s="3735"/>
      <c r="L485" s="3735"/>
      <c r="M485" s="3735"/>
      <c r="N485" s="3735"/>
      <c r="O485" s="3735"/>
      <c r="P485" s="3735"/>
      <c r="Q485" s="3735"/>
      <c r="R485" s="3736"/>
    </row>
    <row r="486" spans="1:18" ht="36.75" customHeight="1">
      <c r="A486" s="2357"/>
      <c r="B486" s="2373" t="s">
        <v>2477</v>
      </c>
      <c r="C486" s="2366" t="s">
        <v>2447</v>
      </c>
      <c r="D486" s="3618"/>
      <c r="E486" s="2334"/>
      <c r="F486" s="2334"/>
      <c r="G486" s="3734">
        <v>4150000</v>
      </c>
      <c r="H486" s="3735"/>
      <c r="I486" s="3735"/>
      <c r="J486" s="3735"/>
      <c r="K486" s="3735"/>
      <c r="L486" s="3735"/>
      <c r="M486" s="3735"/>
      <c r="N486" s="3735"/>
      <c r="O486" s="3735"/>
      <c r="P486" s="3735"/>
      <c r="Q486" s="3735"/>
      <c r="R486" s="3736"/>
    </row>
    <row r="487" spans="1:18" ht="36.75" customHeight="1">
      <c r="A487" s="2357"/>
      <c r="B487" s="2373" t="s">
        <v>2478</v>
      </c>
      <c r="C487" s="2366" t="s">
        <v>2447</v>
      </c>
      <c r="D487" s="3619"/>
      <c r="E487" s="2334"/>
      <c r="F487" s="2334"/>
      <c r="G487" s="3734">
        <v>5850000</v>
      </c>
      <c r="H487" s="3735"/>
      <c r="I487" s="3735"/>
      <c r="J487" s="3735"/>
      <c r="K487" s="3735"/>
      <c r="L487" s="3735"/>
      <c r="M487" s="3735"/>
      <c r="N487" s="3735"/>
      <c r="O487" s="3735"/>
      <c r="P487" s="3735"/>
      <c r="Q487" s="3735"/>
      <c r="R487" s="3736"/>
    </row>
    <row r="488" spans="1:18" ht="49.5" customHeight="1">
      <c r="A488" s="2357">
        <v>2</v>
      </c>
      <c r="B488" s="3620" t="s">
        <v>2536</v>
      </c>
      <c r="C488" s="3620"/>
      <c r="D488" s="3620"/>
      <c r="E488" s="3620"/>
      <c r="F488" s="3620"/>
      <c r="G488" s="3620"/>
      <c r="H488" s="3620"/>
      <c r="I488" s="3620"/>
      <c r="J488" s="3620"/>
      <c r="K488" s="3620"/>
      <c r="L488" s="3620"/>
      <c r="M488" s="3620"/>
      <c r="N488" s="3620"/>
      <c r="O488" s="3620"/>
      <c r="P488" s="3620"/>
      <c r="Q488" s="3620"/>
      <c r="R488" s="3620"/>
    </row>
    <row r="489" spans="1:18" ht="31.5" customHeight="1">
      <c r="A489" s="2366"/>
      <c r="B489" s="2031"/>
      <c r="C489" s="2337"/>
      <c r="D489" s="2032"/>
      <c r="E489" s="2031"/>
      <c r="F489" s="2031"/>
      <c r="G489" s="3609" t="s">
        <v>1453</v>
      </c>
      <c r="H489" s="3609"/>
      <c r="I489" s="3609"/>
      <c r="J489" s="3609"/>
      <c r="K489" s="3609"/>
      <c r="L489" s="3609"/>
      <c r="M489" s="3609"/>
      <c r="N489" s="3609"/>
      <c r="O489" s="3609"/>
      <c r="P489" s="3609"/>
      <c r="Q489" s="3609"/>
      <c r="R489" s="3609"/>
    </row>
    <row r="490" spans="1:18" ht="205.5" customHeight="1">
      <c r="A490" s="2366"/>
      <c r="B490" s="2338" t="s">
        <v>1384</v>
      </c>
      <c r="C490" s="2366" t="s">
        <v>1292</v>
      </c>
      <c r="D490" s="2366" t="s">
        <v>1573</v>
      </c>
      <c r="E490" s="2033"/>
      <c r="F490" s="2033"/>
      <c r="G490" s="3734">
        <v>8900000</v>
      </c>
      <c r="H490" s="3735"/>
      <c r="I490" s="3735"/>
      <c r="J490" s="3735"/>
      <c r="K490" s="3735"/>
      <c r="L490" s="3735"/>
      <c r="M490" s="3735"/>
      <c r="N490" s="3735"/>
      <c r="O490" s="3735"/>
      <c r="P490" s="3735"/>
      <c r="Q490" s="3735"/>
      <c r="R490" s="3736"/>
    </row>
    <row r="491" spans="1:18" ht="205.5" customHeight="1">
      <c r="A491" s="2366"/>
      <c r="B491" s="2338" t="s">
        <v>1386</v>
      </c>
      <c r="C491" s="2366" t="s">
        <v>1292</v>
      </c>
      <c r="D491" s="2366" t="s">
        <v>1573</v>
      </c>
      <c r="E491" s="2033"/>
      <c r="F491" s="2033"/>
      <c r="G491" s="3734">
        <v>9850000</v>
      </c>
      <c r="H491" s="3735"/>
      <c r="I491" s="3735"/>
      <c r="J491" s="3735"/>
      <c r="K491" s="3735"/>
      <c r="L491" s="3735"/>
      <c r="M491" s="3735"/>
      <c r="N491" s="3735"/>
      <c r="O491" s="3735"/>
      <c r="P491" s="3735"/>
      <c r="Q491" s="3735"/>
      <c r="R491" s="3736"/>
    </row>
    <row r="492" spans="1:18" ht="205.5" customHeight="1">
      <c r="A492" s="2366"/>
      <c r="B492" s="2338" t="s">
        <v>1385</v>
      </c>
      <c r="C492" s="2366" t="s">
        <v>1292</v>
      </c>
      <c r="D492" s="2366" t="s">
        <v>1572</v>
      </c>
      <c r="E492" s="2033"/>
      <c r="F492" s="2033"/>
      <c r="G492" s="3734">
        <v>11500000</v>
      </c>
      <c r="H492" s="3735"/>
      <c r="I492" s="3735"/>
      <c r="J492" s="3735"/>
      <c r="K492" s="3735"/>
      <c r="L492" s="3735"/>
      <c r="M492" s="3735"/>
      <c r="N492" s="3735"/>
      <c r="O492" s="3735"/>
      <c r="P492" s="3735"/>
      <c r="Q492" s="3735"/>
      <c r="R492" s="3736"/>
    </row>
    <row r="493" spans="1:18" ht="205.5" customHeight="1">
      <c r="A493" s="2366"/>
      <c r="B493" s="2338" t="s">
        <v>1317</v>
      </c>
      <c r="C493" s="2366" t="s">
        <v>1292</v>
      </c>
      <c r="D493" s="2366" t="s">
        <v>1573</v>
      </c>
      <c r="E493" s="2036"/>
      <c r="F493" s="2036"/>
      <c r="G493" s="3734">
        <v>12000000</v>
      </c>
      <c r="H493" s="3735"/>
      <c r="I493" s="3735"/>
      <c r="J493" s="3735"/>
      <c r="K493" s="3735"/>
      <c r="L493" s="3735"/>
      <c r="M493" s="3735"/>
      <c r="N493" s="3735"/>
      <c r="O493" s="3735"/>
      <c r="P493" s="3735"/>
      <c r="Q493" s="3735"/>
      <c r="R493" s="3736"/>
    </row>
    <row r="494" spans="1:18" ht="205.5" customHeight="1">
      <c r="A494" s="2366"/>
      <c r="B494" s="2338" t="s">
        <v>1387</v>
      </c>
      <c r="C494" s="2366" t="s">
        <v>1292</v>
      </c>
      <c r="D494" s="2366" t="s">
        <v>1573</v>
      </c>
      <c r="E494" s="2036"/>
      <c r="F494" s="2036"/>
      <c r="G494" s="3734">
        <v>13000000</v>
      </c>
      <c r="H494" s="3735"/>
      <c r="I494" s="3735"/>
      <c r="J494" s="3735"/>
      <c r="K494" s="3735"/>
      <c r="L494" s="3735"/>
      <c r="M494" s="3735"/>
      <c r="N494" s="3735"/>
      <c r="O494" s="3735"/>
      <c r="P494" s="3735"/>
      <c r="Q494" s="3735"/>
      <c r="R494" s="3736"/>
    </row>
    <row r="495" spans="1:18" ht="205.5" customHeight="1">
      <c r="A495" s="2366"/>
      <c r="B495" s="2373" t="s">
        <v>1388</v>
      </c>
      <c r="C495" s="2366" t="s">
        <v>1292</v>
      </c>
      <c r="D495" s="2366" t="s">
        <v>1573</v>
      </c>
      <c r="E495" s="2036"/>
      <c r="F495" s="2036"/>
      <c r="G495" s="3734">
        <v>14500000</v>
      </c>
      <c r="H495" s="3735"/>
      <c r="I495" s="3735"/>
      <c r="J495" s="3735"/>
      <c r="K495" s="3735"/>
      <c r="L495" s="3735"/>
      <c r="M495" s="3735"/>
      <c r="N495" s="3735"/>
      <c r="O495" s="3735"/>
      <c r="P495" s="3735"/>
      <c r="Q495" s="3735"/>
      <c r="R495" s="3736"/>
    </row>
    <row r="496" spans="1:18" ht="205.5" customHeight="1">
      <c r="A496" s="2366"/>
      <c r="B496" s="2373" t="s">
        <v>1389</v>
      </c>
      <c r="C496" s="2366" t="s">
        <v>1292</v>
      </c>
      <c r="D496" s="2366" t="s">
        <v>1573</v>
      </c>
      <c r="E496" s="2036"/>
      <c r="F496" s="2036"/>
      <c r="G496" s="3734">
        <v>15000000</v>
      </c>
      <c r="H496" s="3735"/>
      <c r="I496" s="3735"/>
      <c r="J496" s="3735"/>
      <c r="K496" s="3735"/>
      <c r="L496" s="3735"/>
      <c r="M496" s="3735"/>
      <c r="N496" s="3735"/>
      <c r="O496" s="3735"/>
      <c r="P496" s="3735"/>
      <c r="Q496" s="3735"/>
      <c r="R496" s="3736"/>
    </row>
    <row r="497" spans="1:18" ht="205.5" customHeight="1">
      <c r="A497" s="2366"/>
      <c r="B497" s="2373" t="s">
        <v>1390</v>
      </c>
      <c r="C497" s="2366" t="s">
        <v>1292</v>
      </c>
      <c r="D497" s="2366" t="s">
        <v>1573</v>
      </c>
      <c r="E497" s="2036"/>
      <c r="F497" s="2036"/>
      <c r="G497" s="3734">
        <v>15500000</v>
      </c>
      <c r="H497" s="3735"/>
      <c r="I497" s="3735"/>
      <c r="J497" s="3735"/>
      <c r="K497" s="3735"/>
      <c r="L497" s="3735"/>
      <c r="M497" s="3735"/>
      <c r="N497" s="3735"/>
      <c r="O497" s="3735"/>
      <c r="P497" s="3735"/>
      <c r="Q497" s="3735"/>
      <c r="R497" s="3736"/>
    </row>
    <row r="498" spans="1:18" ht="207" customHeight="1">
      <c r="A498" s="2366"/>
      <c r="B498" s="2373" t="s">
        <v>1391</v>
      </c>
      <c r="C498" s="2366" t="s">
        <v>1292</v>
      </c>
      <c r="D498" s="2366" t="s">
        <v>1573</v>
      </c>
      <c r="E498" s="2036"/>
      <c r="F498" s="2036"/>
      <c r="G498" s="3734">
        <v>10065000</v>
      </c>
      <c r="H498" s="3735"/>
      <c r="I498" s="3735"/>
      <c r="J498" s="3735"/>
      <c r="K498" s="3735"/>
      <c r="L498" s="3735"/>
      <c r="M498" s="3735"/>
      <c r="N498" s="3735"/>
      <c r="O498" s="3735"/>
      <c r="P498" s="3735"/>
      <c r="Q498" s="3735"/>
      <c r="R498" s="3736"/>
    </row>
    <row r="499" spans="1:18" ht="207" customHeight="1">
      <c r="A499" s="2366"/>
      <c r="B499" s="2373" t="s">
        <v>1392</v>
      </c>
      <c r="C499" s="2366" t="s">
        <v>1292</v>
      </c>
      <c r="D499" s="2366" t="s">
        <v>1573</v>
      </c>
      <c r="E499" s="2036"/>
      <c r="F499" s="2036"/>
      <c r="G499" s="3734">
        <v>10950000</v>
      </c>
      <c r="H499" s="3735"/>
      <c r="I499" s="3735"/>
      <c r="J499" s="3735"/>
      <c r="K499" s="3735"/>
      <c r="L499" s="3735"/>
      <c r="M499" s="3735"/>
      <c r="N499" s="3735"/>
      <c r="O499" s="3735"/>
      <c r="P499" s="3735"/>
      <c r="Q499" s="3735"/>
      <c r="R499" s="3736"/>
    </row>
    <row r="500" spans="1:18" ht="207" customHeight="1">
      <c r="A500" s="2366"/>
      <c r="B500" s="2373" t="s">
        <v>1394</v>
      </c>
      <c r="C500" s="2366" t="s">
        <v>1292</v>
      </c>
      <c r="D500" s="2366" t="s">
        <v>1573</v>
      </c>
      <c r="E500" s="2036"/>
      <c r="F500" s="2036"/>
      <c r="G500" s="3734">
        <v>12200000</v>
      </c>
      <c r="H500" s="3735"/>
      <c r="I500" s="3735"/>
      <c r="J500" s="3735"/>
      <c r="K500" s="3735"/>
      <c r="L500" s="3735"/>
      <c r="M500" s="3735"/>
      <c r="N500" s="3735"/>
      <c r="O500" s="3735"/>
      <c r="P500" s="3735"/>
      <c r="Q500" s="3735"/>
      <c r="R500" s="3736"/>
    </row>
    <row r="501" spans="1:18" ht="207" customHeight="1">
      <c r="A501" s="2366"/>
      <c r="B501" s="2373" t="s">
        <v>1393</v>
      </c>
      <c r="C501" s="2366" t="s">
        <v>1292</v>
      </c>
      <c r="D501" s="2366" t="s">
        <v>1572</v>
      </c>
      <c r="E501" s="2036"/>
      <c r="F501" s="2036"/>
      <c r="G501" s="3734">
        <v>12800000</v>
      </c>
      <c r="H501" s="3735"/>
      <c r="I501" s="3735"/>
      <c r="J501" s="3735"/>
      <c r="K501" s="3735"/>
      <c r="L501" s="3735"/>
      <c r="M501" s="3735"/>
      <c r="N501" s="3735"/>
      <c r="O501" s="3735"/>
      <c r="P501" s="3735"/>
      <c r="Q501" s="3735"/>
      <c r="R501" s="3736"/>
    </row>
    <row r="502" spans="1:18" ht="207" customHeight="1">
      <c r="A502" s="2366"/>
      <c r="B502" s="2373" t="s">
        <v>1395</v>
      </c>
      <c r="C502" s="2366" t="s">
        <v>1292</v>
      </c>
      <c r="D502" s="2366" t="s">
        <v>1573</v>
      </c>
      <c r="E502" s="2036"/>
      <c r="F502" s="2036"/>
      <c r="G502" s="3734">
        <v>14080000</v>
      </c>
      <c r="H502" s="3735"/>
      <c r="I502" s="3735"/>
      <c r="J502" s="3735"/>
      <c r="K502" s="3735"/>
      <c r="L502" s="3735"/>
      <c r="M502" s="3735"/>
      <c r="N502" s="3735"/>
      <c r="O502" s="3735"/>
      <c r="P502" s="3735"/>
      <c r="Q502" s="3735"/>
      <c r="R502" s="3736"/>
    </row>
    <row r="503" spans="1:18" ht="207" customHeight="1">
      <c r="A503" s="2366"/>
      <c r="B503" s="2373" t="s">
        <v>1396</v>
      </c>
      <c r="C503" s="2366" t="s">
        <v>1292</v>
      </c>
      <c r="D503" s="2366" t="s">
        <v>1572</v>
      </c>
      <c r="E503" s="2036"/>
      <c r="F503" s="2036"/>
      <c r="G503" s="3734">
        <v>16350000</v>
      </c>
      <c r="H503" s="3735"/>
      <c r="I503" s="3735"/>
      <c r="J503" s="3735"/>
      <c r="K503" s="3735"/>
      <c r="L503" s="3735"/>
      <c r="M503" s="3735"/>
      <c r="N503" s="3735"/>
      <c r="O503" s="3735"/>
      <c r="P503" s="3735"/>
      <c r="Q503" s="3735"/>
      <c r="R503" s="3736"/>
    </row>
    <row r="504" spans="1:18" ht="207" customHeight="1">
      <c r="A504" s="2366"/>
      <c r="B504" s="2385" t="s">
        <v>1652</v>
      </c>
      <c r="C504" s="2366" t="s">
        <v>1292</v>
      </c>
      <c r="D504" s="2366" t="s">
        <v>1572</v>
      </c>
      <c r="E504" s="2036"/>
      <c r="F504" s="2036"/>
      <c r="G504" s="3734">
        <v>10065000</v>
      </c>
      <c r="H504" s="3735"/>
      <c r="I504" s="3735"/>
      <c r="J504" s="3735"/>
      <c r="K504" s="3735"/>
      <c r="L504" s="3735"/>
      <c r="M504" s="3735"/>
      <c r="N504" s="3735"/>
      <c r="O504" s="3735"/>
      <c r="P504" s="3735"/>
      <c r="Q504" s="3735"/>
      <c r="R504" s="3736"/>
    </row>
    <row r="505" spans="1:18" ht="177.75" customHeight="1">
      <c r="A505" s="2366">
        <v>16</v>
      </c>
      <c r="B505" s="2385" t="s">
        <v>1653</v>
      </c>
      <c r="C505" s="2366" t="s">
        <v>1292</v>
      </c>
      <c r="D505" s="2366" t="s">
        <v>1572</v>
      </c>
      <c r="E505" s="2036"/>
      <c r="F505" s="2036"/>
      <c r="G505" s="3734">
        <v>11000000</v>
      </c>
      <c r="H505" s="3735"/>
      <c r="I505" s="3735"/>
      <c r="J505" s="3735"/>
      <c r="K505" s="3735"/>
      <c r="L505" s="3735"/>
      <c r="M505" s="3735"/>
      <c r="N505" s="3735"/>
      <c r="O505" s="3735"/>
      <c r="P505" s="3735"/>
      <c r="Q505" s="3735"/>
      <c r="R505" s="3736"/>
    </row>
    <row r="506" spans="1:18" ht="177.75" customHeight="1">
      <c r="A506" s="2366"/>
      <c r="B506" s="2385" t="s">
        <v>1654</v>
      </c>
      <c r="C506" s="2366" t="s">
        <v>1292</v>
      </c>
      <c r="D506" s="2366" t="s">
        <v>1572</v>
      </c>
      <c r="E506" s="2036"/>
      <c r="F506" s="2036"/>
      <c r="G506" s="3734">
        <v>12500000</v>
      </c>
      <c r="H506" s="3735"/>
      <c r="I506" s="3735"/>
      <c r="J506" s="3735"/>
      <c r="K506" s="3735"/>
      <c r="L506" s="3735"/>
      <c r="M506" s="3735"/>
      <c r="N506" s="3735"/>
      <c r="O506" s="3735"/>
      <c r="P506" s="3735"/>
      <c r="Q506" s="3735"/>
      <c r="R506" s="3736"/>
    </row>
    <row r="507" spans="1:18" ht="177.75" customHeight="1">
      <c r="A507" s="2366"/>
      <c r="B507" s="2385" t="s">
        <v>1655</v>
      </c>
      <c r="C507" s="2366" t="s">
        <v>1292</v>
      </c>
      <c r="D507" s="2366" t="s">
        <v>1572</v>
      </c>
      <c r="E507" s="2036"/>
      <c r="F507" s="2036"/>
      <c r="G507" s="3734">
        <v>13500000</v>
      </c>
      <c r="H507" s="3735"/>
      <c r="I507" s="3735"/>
      <c r="J507" s="3735"/>
      <c r="K507" s="3735"/>
      <c r="L507" s="3735"/>
      <c r="M507" s="3735"/>
      <c r="N507" s="3735"/>
      <c r="O507" s="3735"/>
      <c r="P507" s="3735"/>
      <c r="Q507" s="3735"/>
      <c r="R507" s="3736"/>
    </row>
    <row r="508" spans="1:18" ht="177.75" customHeight="1">
      <c r="A508" s="2366"/>
      <c r="B508" s="2385" t="s">
        <v>1819</v>
      </c>
      <c r="C508" s="2366" t="s">
        <v>1292</v>
      </c>
      <c r="D508" s="2366" t="s">
        <v>1572</v>
      </c>
      <c r="E508" s="2036"/>
      <c r="F508" s="2036"/>
      <c r="G508" s="3734">
        <v>14500000</v>
      </c>
      <c r="H508" s="3735"/>
      <c r="I508" s="3735"/>
      <c r="J508" s="3735"/>
      <c r="K508" s="3735"/>
      <c r="L508" s="3735"/>
      <c r="M508" s="3735"/>
      <c r="N508" s="3735"/>
      <c r="O508" s="3735"/>
      <c r="P508" s="3735"/>
      <c r="Q508" s="3735"/>
      <c r="R508" s="3736"/>
    </row>
    <row r="509" spans="1:18" ht="177.75" customHeight="1">
      <c r="A509" s="2366"/>
      <c r="B509" s="2385" t="s">
        <v>1824</v>
      </c>
      <c r="C509" s="2366" t="s">
        <v>1292</v>
      </c>
      <c r="D509" s="2366" t="s">
        <v>1572</v>
      </c>
      <c r="E509" s="2036"/>
      <c r="F509" s="2036"/>
      <c r="G509" s="3734">
        <v>16800000</v>
      </c>
      <c r="H509" s="3735"/>
      <c r="I509" s="3735"/>
      <c r="J509" s="3735"/>
      <c r="K509" s="3735"/>
      <c r="L509" s="3735"/>
      <c r="M509" s="3735"/>
      <c r="N509" s="3735"/>
      <c r="O509" s="3735"/>
      <c r="P509" s="3735"/>
      <c r="Q509" s="3735"/>
      <c r="R509" s="3736"/>
    </row>
    <row r="510" spans="1:18" ht="177.75" customHeight="1">
      <c r="A510" s="2366"/>
      <c r="B510" s="2384" t="s">
        <v>1656</v>
      </c>
      <c r="C510" s="2366" t="s">
        <v>1292</v>
      </c>
      <c r="D510" s="2366" t="s">
        <v>1572</v>
      </c>
      <c r="E510" s="2036"/>
      <c r="F510" s="2036"/>
      <c r="G510" s="3734">
        <v>7500000</v>
      </c>
      <c r="H510" s="3735"/>
      <c r="I510" s="3735"/>
      <c r="J510" s="3735"/>
      <c r="K510" s="3735"/>
      <c r="L510" s="3735"/>
      <c r="M510" s="3735"/>
      <c r="N510" s="3735"/>
      <c r="O510" s="3735"/>
      <c r="P510" s="3735"/>
      <c r="Q510" s="3735"/>
      <c r="R510" s="3736"/>
    </row>
    <row r="511" spans="1:18" ht="153.75" customHeight="1">
      <c r="A511" s="2366"/>
      <c r="B511" s="2384" t="s">
        <v>1657</v>
      </c>
      <c r="C511" s="2366" t="s">
        <v>1292</v>
      </c>
      <c r="D511" s="2366" t="s">
        <v>1572</v>
      </c>
      <c r="E511" s="2036"/>
      <c r="F511" s="2036"/>
      <c r="G511" s="3734">
        <v>8200000</v>
      </c>
      <c r="H511" s="3735"/>
      <c r="I511" s="3735"/>
      <c r="J511" s="3735"/>
      <c r="K511" s="3735"/>
      <c r="L511" s="3735"/>
      <c r="M511" s="3735"/>
      <c r="N511" s="3735"/>
      <c r="O511" s="3735"/>
      <c r="P511" s="3735"/>
      <c r="Q511" s="3735"/>
      <c r="R511" s="3736"/>
    </row>
    <row r="512" spans="1:18" ht="153.75" customHeight="1">
      <c r="A512" s="2366"/>
      <c r="B512" s="2384" t="s">
        <v>1658</v>
      </c>
      <c r="C512" s="2366" t="s">
        <v>1292</v>
      </c>
      <c r="D512" s="2366" t="s">
        <v>1572</v>
      </c>
      <c r="E512" s="2036"/>
      <c r="F512" s="2036"/>
      <c r="G512" s="3734">
        <v>8800000</v>
      </c>
      <c r="H512" s="3735"/>
      <c r="I512" s="3735"/>
      <c r="J512" s="3735"/>
      <c r="K512" s="3735"/>
      <c r="L512" s="3735"/>
      <c r="M512" s="3735"/>
      <c r="N512" s="3735"/>
      <c r="O512" s="3735"/>
      <c r="P512" s="3735"/>
      <c r="Q512" s="3735"/>
      <c r="R512" s="3736"/>
    </row>
    <row r="513" spans="1:18" ht="153.75" customHeight="1">
      <c r="A513" s="2366"/>
      <c r="B513" s="2384" t="s">
        <v>1659</v>
      </c>
      <c r="C513" s="2366" t="s">
        <v>1292</v>
      </c>
      <c r="D513" s="2366" t="s">
        <v>1572</v>
      </c>
      <c r="E513" s="2036"/>
      <c r="F513" s="2036"/>
      <c r="G513" s="3734">
        <v>9300000</v>
      </c>
      <c r="H513" s="3735"/>
      <c r="I513" s="3735"/>
      <c r="J513" s="3735"/>
      <c r="K513" s="3735"/>
      <c r="L513" s="3735"/>
      <c r="M513" s="3735"/>
      <c r="N513" s="3735"/>
      <c r="O513" s="3735"/>
      <c r="P513" s="3735"/>
      <c r="Q513" s="3735"/>
      <c r="R513" s="3736"/>
    </row>
    <row r="514" spans="1:18" ht="153.75" customHeight="1">
      <c r="A514" s="2366">
        <v>28</v>
      </c>
      <c r="B514" s="2373" t="s">
        <v>1409</v>
      </c>
      <c r="C514" s="2366" t="s">
        <v>1292</v>
      </c>
      <c r="D514" s="2366" t="s">
        <v>1572</v>
      </c>
      <c r="E514" s="2036"/>
      <c r="F514" s="2036"/>
      <c r="G514" s="3734">
        <v>24000000</v>
      </c>
      <c r="H514" s="3735"/>
      <c r="I514" s="3735"/>
      <c r="J514" s="3735"/>
      <c r="K514" s="3735"/>
      <c r="L514" s="3735"/>
      <c r="M514" s="3735"/>
      <c r="N514" s="3735"/>
      <c r="O514" s="3735"/>
      <c r="P514" s="3735"/>
      <c r="Q514" s="3735"/>
      <c r="R514" s="3736"/>
    </row>
    <row r="515" spans="1:18" ht="153.75" customHeight="1">
      <c r="A515" s="2366"/>
      <c r="B515" s="2373" t="s">
        <v>1410</v>
      </c>
      <c r="C515" s="2366" t="s">
        <v>1292</v>
      </c>
      <c r="D515" s="2366" t="s">
        <v>1572</v>
      </c>
      <c r="E515" s="2036"/>
      <c r="F515" s="2036"/>
      <c r="G515" s="3734">
        <v>29500000</v>
      </c>
      <c r="H515" s="3735"/>
      <c r="I515" s="3735"/>
      <c r="J515" s="3735"/>
      <c r="K515" s="3735"/>
      <c r="L515" s="3735"/>
      <c r="M515" s="3735"/>
      <c r="N515" s="3735"/>
      <c r="O515" s="3735"/>
      <c r="P515" s="3735"/>
      <c r="Q515" s="3735"/>
      <c r="R515" s="3736"/>
    </row>
    <row r="516" spans="1:18" ht="185.25" customHeight="1">
      <c r="A516" s="2366"/>
      <c r="B516" s="2373" t="s">
        <v>1411</v>
      </c>
      <c r="C516" s="2366" t="s">
        <v>1292</v>
      </c>
      <c r="D516" s="2366" t="s">
        <v>1572</v>
      </c>
      <c r="E516" s="2036"/>
      <c r="F516" s="2036"/>
      <c r="G516" s="3734">
        <v>36200000</v>
      </c>
      <c r="H516" s="3735"/>
      <c r="I516" s="3735"/>
      <c r="J516" s="3735"/>
      <c r="K516" s="3735"/>
      <c r="L516" s="3735"/>
      <c r="M516" s="3735"/>
      <c r="N516" s="3735"/>
      <c r="O516" s="3735"/>
      <c r="P516" s="3735"/>
      <c r="Q516" s="3735"/>
      <c r="R516" s="3736"/>
    </row>
    <row r="517" spans="1:18" ht="185.25" customHeight="1">
      <c r="A517" s="2366">
        <v>31</v>
      </c>
      <c r="B517" s="2373" t="s">
        <v>1412</v>
      </c>
      <c r="C517" s="2366" t="s">
        <v>1292</v>
      </c>
      <c r="D517" s="2366" t="s">
        <v>1572</v>
      </c>
      <c r="E517" s="2036"/>
      <c r="F517" s="2036"/>
      <c r="G517" s="3734">
        <v>37350000</v>
      </c>
      <c r="H517" s="3735"/>
      <c r="I517" s="3735"/>
      <c r="J517" s="3735"/>
      <c r="K517" s="3735"/>
      <c r="L517" s="3735"/>
      <c r="M517" s="3735"/>
      <c r="N517" s="3735"/>
      <c r="O517" s="3735"/>
      <c r="P517" s="3735"/>
      <c r="Q517" s="3735"/>
      <c r="R517" s="3736"/>
    </row>
    <row r="518" spans="1:18" ht="277.5" customHeight="1">
      <c r="A518" s="2366"/>
      <c r="B518" s="2373" t="s">
        <v>1413</v>
      </c>
      <c r="C518" s="2366" t="s">
        <v>1292</v>
      </c>
      <c r="D518" s="2366" t="s">
        <v>1572</v>
      </c>
      <c r="E518" s="2036"/>
      <c r="F518" s="2036"/>
      <c r="G518" s="3734">
        <v>15700000</v>
      </c>
      <c r="H518" s="3735"/>
      <c r="I518" s="3735"/>
      <c r="J518" s="3735"/>
      <c r="K518" s="3735"/>
      <c r="L518" s="3735"/>
      <c r="M518" s="3735"/>
      <c r="N518" s="3735"/>
      <c r="O518" s="3735"/>
      <c r="P518" s="3735"/>
      <c r="Q518" s="3735"/>
      <c r="R518" s="3736"/>
    </row>
    <row r="519" spans="1:18" ht="277.5" customHeight="1">
      <c r="A519" s="2366">
        <v>33</v>
      </c>
      <c r="B519" s="2373" t="s">
        <v>1414</v>
      </c>
      <c r="C519" s="2366" t="s">
        <v>1292</v>
      </c>
      <c r="D519" s="2366" t="s">
        <v>1572</v>
      </c>
      <c r="E519" s="2036"/>
      <c r="F519" s="2036"/>
      <c r="G519" s="3734">
        <v>19750000</v>
      </c>
      <c r="H519" s="3735"/>
      <c r="I519" s="3735"/>
      <c r="J519" s="3735"/>
      <c r="K519" s="3735"/>
      <c r="L519" s="3735"/>
      <c r="M519" s="3735"/>
      <c r="N519" s="3735"/>
      <c r="O519" s="3735"/>
      <c r="P519" s="3735"/>
      <c r="Q519" s="3735"/>
      <c r="R519" s="3736"/>
    </row>
    <row r="520" spans="1:18" ht="277.5" customHeight="1">
      <c r="A520" s="2366">
        <v>34</v>
      </c>
      <c r="B520" s="2373" t="s">
        <v>1415</v>
      </c>
      <c r="C520" s="2366" t="s">
        <v>1292</v>
      </c>
      <c r="D520" s="2366" t="s">
        <v>1572</v>
      </c>
      <c r="E520" s="2036"/>
      <c r="F520" s="2036"/>
      <c r="G520" s="3734">
        <v>20350000</v>
      </c>
      <c r="H520" s="3735"/>
      <c r="I520" s="3735"/>
      <c r="J520" s="3735"/>
      <c r="K520" s="3735"/>
      <c r="L520" s="3735"/>
      <c r="M520" s="3735"/>
      <c r="N520" s="3735"/>
      <c r="O520" s="3735"/>
      <c r="P520" s="3735"/>
      <c r="Q520" s="3735"/>
      <c r="R520" s="3736"/>
    </row>
    <row r="521" spans="1:18" ht="277.5" customHeight="1">
      <c r="A521" s="2366"/>
      <c r="B521" s="2373" t="s">
        <v>1416</v>
      </c>
      <c r="C521" s="2366" t="s">
        <v>1292</v>
      </c>
      <c r="D521" s="2366" t="s">
        <v>1572</v>
      </c>
      <c r="E521" s="2036"/>
      <c r="F521" s="2036"/>
      <c r="G521" s="3734">
        <v>22350000</v>
      </c>
      <c r="H521" s="3735"/>
      <c r="I521" s="3735"/>
      <c r="J521" s="3735"/>
      <c r="K521" s="3735"/>
      <c r="L521" s="3735"/>
      <c r="M521" s="3735"/>
      <c r="N521" s="3735"/>
      <c r="O521" s="3735"/>
      <c r="P521" s="3735"/>
      <c r="Q521" s="3735"/>
      <c r="R521" s="3736"/>
    </row>
    <row r="522" spans="1:18" s="2382" customFormat="1" ht="52.5" customHeight="1">
      <c r="A522" s="2383">
        <v>3</v>
      </c>
      <c r="B522" s="3737" t="s">
        <v>3088</v>
      </c>
      <c r="C522" s="3737"/>
      <c r="D522" s="3737"/>
      <c r="E522" s="3737"/>
      <c r="F522" s="3737"/>
      <c r="G522" s="3737"/>
      <c r="H522" s="3737"/>
      <c r="I522" s="3737"/>
      <c r="J522" s="3737"/>
      <c r="K522" s="3737"/>
      <c r="L522" s="3737"/>
      <c r="M522" s="3737"/>
      <c r="N522" s="3737"/>
      <c r="O522" s="3737"/>
      <c r="P522" s="3737"/>
      <c r="Q522" s="3737"/>
      <c r="R522" s="3737"/>
    </row>
    <row r="523" spans="1:18" ht="52.5" customHeight="1">
      <c r="A523" s="2366"/>
      <c r="B523" s="3738" t="s">
        <v>1503</v>
      </c>
      <c r="C523" s="3738"/>
      <c r="D523" s="2381"/>
      <c r="E523" s="2380"/>
      <c r="F523" s="2380"/>
      <c r="G523" s="2357"/>
      <c r="H523" s="2378"/>
      <c r="I523" s="2357"/>
      <c r="J523" s="2357"/>
      <c r="K523" s="2378"/>
      <c r="L523" s="2379"/>
      <c r="M523" s="2357"/>
      <c r="N523" s="2378"/>
      <c r="O523" s="2378"/>
      <c r="P523" s="2378"/>
      <c r="Q523" s="2378"/>
      <c r="R523" s="2378"/>
    </row>
    <row r="524" spans="1:18" ht="52.5" customHeight="1">
      <c r="A524" s="2366"/>
      <c r="B524" s="2373" t="s">
        <v>1504</v>
      </c>
      <c r="C524" s="2366" t="s">
        <v>178</v>
      </c>
      <c r="D524" s="3739" t="s">
        <v>177</v>
      </c>
      <c r="E524" s="2378"/>
      <c r="F524" s="2378"/>
      <c r="G524" s="3734">
        <v>2450</v>
      </c>
      <c r="H524" s="3735"/>
      <c r="I524" s="3735"/>
      <c r="J524" s="3735"/>
      <c r="K524" s="3735"/>
      <c r="L524" s="3735"/>
      <c r="M524" s="3735"/>
      <c r="N524" s="3735"/>
      <c r="O524" s="3735"/>
      <c r="P524" s="3735"/>
      <c r="Q524" s="3735"/>
      <c r="R524" s="3736"/>
    </row>
    <row r="525" spans="1:18" ht="52.5" customHeight="1">
      <c r="A525" s="2366"/>
      <c r="B525" s="2373" t="s">
        <v>1505</v>
      </c>
      <c r="C525" s="2366" t="s">
        <v>178</v>
      </c>
      <c r="D525" s="3739"/>
      <c r="E525" s="2378"/>
      <c r="F525" s="2378"/>
      <c r="G525" s="3734">
        <v>4070</v>
      </c>
      <c r="H525" s="3735"/>
      <c r="I525" s="3735"/>
      <c r="J525" s="3735"/>
      <c r="K525" s="3735"/>
      <c r="L525" s="3735"/>
      <c r="M525" s="3735"/>
      <c r="N525" s="3735"/>
      <c r="O525" s="3735"/>
      <c r="P525" s="3735"/>
      <c r="Q525" s="3735"/>
      <c r="R525" s="3736"/>
    </row>
    <row r="526" spans="1:18" ht="52.5" customHeight="1">
      <c r="A526" s="2366"/>
      <c r="B526" s="2377" t="s">
        <v>1511</v>
      </c>
      <c r="C526" s="2366"/>
      <c r="D526" s="3739"/>
      <c r="E526" s="2372"/>
      <c r="F526" s="2372"/>
      <c r="G526" s="2372"/>
      <c r="H526" s="2372"/>
      <c r="I526" s="2372"/>
      <c r="J526" s="2372"/>
      <c r="K526" s="2378"/>
      <c r="L526" s="2375"/>
      <c r="M526" s="2374"/>
      <c r="N526" s="2372"/>
      <c r="O526" s="2372"/>
      <c r="P526" s="2372"/>
      <c r="Q526" s="2372"/>
      <c r="R526" s="2372"/>
    </row>
    <row r="527" spans="1:18" ht="52.5" customHeight="1">
      <c r="A527" s="2366"/>
      <c r="B527" s="2373" t="s">
        <v>1506</v>
      </c>
      <c r="C527" s="2366" t="s">
        <v>178</v>
      </c>
      <c r="D527" s="3739" t="s">
        <v>1564</v>
      </c>
      <c r="E527" s="2372"/>
      <c r="F527" s="2372"/>
      <c r="G527" s="3734">
        <v>4660</v>
      </c>
      <c r="H527" s="3735"/>
      <c r="I527" s="3735"/>
      <c r="J527" s="3735"/>
      <c r="K527" s="3735"/>
      <c r="L527" s="3735"/>
      <c r="M527" s="3735"/>
      <c r="N527" s="3735"/>
      <c r="O527" s="3735"/>
      <c r="P527" s="3735"/>
      <c r="Q527" s="3735"/>
      <c r="R527" s="3736"/>
    </row>
    <row r="528" spans="1:18" ht="52.5" customHeight="1">
      <c r="A528" s="2366"/>
      <c r="B528" s="2373" t="s">
        <v>1507</v>
      </c>
      <c r="C528" s="2366" t="s">
        <v>178</v>
      </c>
      <c r="D528" s="3739"/>
      <c r="E528" s="2372"/>
      <c r="F528" s="2372"/>
      <c r="G528" s="3734">
        <v>6570</v>
      </c>
      <c r="H528" s="3735"/>
      <c r="I528" s="3735"/>
      <c r="J528" s="3735"/>
      <c r="K528" s="3735"/>
      <c r="L528" s="3735"/>
      <c r="M528" s="3735"/>
      <c r="N528" s="3735"/>
      <c r="O528" s="3735"/>
      <c r="P528" s="3735"/>
      <c r="Q528" s="3735"/>
      <c r="R528" s="3736"/>
    </row>
    <row r="529" spans="1:18" ht="52.5" customHeight="1">
      <c r="A529" s="2366"/>
      <c r="B529" s="2373" t="s">
        <v>180</v>
      </c>
      <c r="C529" s="2366" t="s">
        <v>178</v>
      </c>
      <c r="D529" s="3739"/>
      <c r="E529" s="2372"/>
      <c r="F529" s="2372"/>
      <c r="G529" s="3734">
        <v>8430</v>
      </c>
      <c r="H529" s="3735"/>
      <c r="I529" s="3735"/>
      <c r="J529" s="3735"/>
      <c r="K529" s="3735"/>
      <c r="L529" s="3735"/>
      <c r="M529" s="3735"/>
      <c r="N529" s="3735"/>
      <c r="O529" s="3735"/>
      <c r="P529" s="3735"/>
      <c r="Q529" s="3735"/>
      <c r="R529" s="3736"/>
    </row>
    <row r="530" spans="1:18" ht="52.5" customHeight="1">
      <c r="A530" s="2366"/>
      <c r="B530" s="2373" t="s">
        <v>1508</v>
      </c>
      <c r="C530" s="2366" t="s">
        <v>178</v>
      </c>
      <c r="D530" s="3739"/>
      <c r="E530" s="2372"/>
      <c r="F530" s="2372"/>
      <c r="G530" s="3734">
        <v>12000</v>
      </c>
      <c r="H530" s="3735"/>
      <c r="I530" s="3735"/>
      <c r="J530" s="3735"/>
      <c r="K530" s="3735"/>
      <c r="L530" s="3735"/>
      <c r="M530" s="3735"/>
      <c r="N530" s="3735"/>
      <c r="O530" s="3735"/>
      <c r="P530" s="3735"/>
      <c r="Q530" s="3735"/>
      <c r="R530" s="3736"/>
    </row>
    <row r="531" spans="1:18" ht="52.5" customHeight="1">
      <c r="A531" s="2366"/>
      <c r="B531" s="2373" t="s">
        <v>732</v>
      </c>
      <c r="C531" s="2366" t="s">
        <v>178</v>
      </c>
      <c r="D531" s="3739"/>
      <c r="E531" s="2372"/>
      <c r="F531" s="2372"/>
      <c r="G531" s="3734">
        <v>19460</v>
      </c>
      <c r="H531" s="3735"/>
      <c r="I531" s="3735"/>
      <c r="J531" s="3735"/>
      <c r="K531" s="3735"/>
      <c r="L531" s="3735"/>
      <c r="M531" s="3735"/>
      <c r="N531" s="3735"/>
      <c r="O531" s="3735"/>
      <c r="P531" s="3735"/>
      <c r="Q531" s="3735"/>
      <c r="R531" s="3736"/>
    </row>
    <row r="532" spans="1:18" ht="52.5" customHeight="1">
      <c r="A532" s="2366"/>
      <c r="B532" s="3740" t="s">
        <v>1512</v>
      </c>
      <c r="C532" s="3740"/>
      <c r="D532" s="3740"/>
      <c r="E532" s="2372"/>
      <c r="F532" s="2372"/>
      <c r="G532" s="2372"/>
      <c r="H532" s="2372"/>
      <c r="I532" s="2372"/>
      <c r="J532" s="2372"/>
      <c r="K532" s="2372"/>
      <c r="L532" s="2375"/>
      <c r="M532" s="2374"/>
      <c r="N532" s="2372"/>
      <c r="O532" s="2372"/>
      <c r="P532" s="2372"/>
      <c r="Q532" s="2372"/>
      <c r="R532" s="2372"/>
    </row>
    <row r="533" spans="1:18" ht="52.5" customHeight="1">
      <c r="A533" s="2366"/>
      <c r="B533" s="2373" t="s">
        <v>183</v>
      </c>
      <c r="C533" s="2366" t="s">
        <v>178</v>
      </c>
      <c r="D533" s="3739" t="s">
        <v>182</v>
      </c>
      <c r="E533" s="2372"/>
      <c r="F533" s="2372"/>
      <c r="G533" s="3734">
        <v>9680</v>
      </c>
      <c r="H533" s="3735"/>
      <c r="I533" s="3735"/>
      <c r="J533" s="3735"/>
      <c r="K533" s="3735"/>
      <c r="L533" s="3735"/>
      <c r="M533" s="3735"/>
      <c r="N533" s="3735"/>
      <c r="O533" s="3735"/>
      <c r="P533" s="3735"/>
      <c r="Q533" s="3735"/>
      <c r="R533" s="3736"/>
    </row>
    <row r="534" spans="1:18" ht="52.5" customHeight="1">
      <c r="A534" s="2366"/>
      <c r="B534" s="2373" t="s">
        <v>184</v>
      </c>
      <c r="C534" s="2366" t="s">
        <v>178</v>
      </c>
      <c r="D534" s="3739"/>
      <c r="E534" s="2372"/>
      <c r="F534" s="2372"/>
      <c r="G534" s="3734">
        <v>13640</v>
      </c>
      <c r="H534" s="3735"/>
      <c r="I534" s="3735"/>
      <c r="J534" s="3735"/>
      <c r="K534" s="3735"/>
      <c r="L534" s="3735"/>
      <c r="M534" s="3735"/>
      <c r="N534" s="3735"/>
      <c r="O534" s="3735"/>
      <c r="P534" s="3735"/>
      <c r="Q534" s="3735"/>
      <c r="R534" s="3736"/>
    </row>
    <row r="535" spans="1:18" ht="52.5" customHeight="1">
      <c r="A535" s="2366"/>
      <c r="B535" s="2373" t="s">
        <v>185</v>
      </c>
      <c r="C535" s="2366" t="s">
        <v>178</v>
      </c>
      <c r="D535" s="3739"/>
      <c r="E535" s="2372"/>
      <c r="F535" s="2372"/>
      <c r="G535" s="3734">
        <v>49610</v>
      </c>
      <c r="H535" s="3735"/>
      <c r="I535" s="3735"/>
      <c r="J535" s="3735"/>
      <c r="K535" s="3735"/>
      <c r="L535" s="3735"/>
      <c r="M535" s="3735"/>
      <c r="N535" s="3735"/>
      <c r="O535" s="3735"/>
      <c r="P535" s="3735"/>
      <c r="Q535" s="3735"/>
      <c r="R535" s="3736"/>
    </row>
    <row r="536" spans="1:18" ht="52.5" customHeight="1">
      <c r="A536" s="2366"/>
      <c r="B536" s="2377" t="s">
        <v>186</v>
      </c>
      <c r="C536" s="2366"/>
      <c r="D536" s="2376"/>
      <c r="E536" s="2372"/>
      <c r="F536" s="2372"/>
      <c r="G536" s="2372"/>
      <c r="H536" s="2372"/>
      <c r="I536" s="2372"/>
      <c r="J536" s="2372"/>
      <c r="K536" s="2372"/>
      <c r="L536" s="2375"/>
      <c r="M536" s="2374"/>
      <c r="N536" s="2372"/>
      <c r="O536" s="2372"/>
      <c r="P536" s="2372"/>
      <c r="Q536" s="2372"/>
      <c r="R536" s="2372"/>
    </row>
    <row r="537" spans="1:18" ht="52.5" customHeight="1">
      <c r="A537" s="2366"/>
      <c r="B537" s="2373" t="s">
        <v>187</v>
      </c>
      <c r="C537" s="2366" t="s">
        <v>188</v>
      </c>
      <c r="D537" s="3739" t="s">
        <v>1565</v>
      </c>
      <c r="E537" s="2372"/>
      <c r="F537" s="2372"/>
      <c r="G537" s="3734">
        <v>20420</v>
      </c>
      <c r="H537" s="3735"/>
      <c r="I537" s="3735"/>
      <c r="J537" s="3735"/>
      <c r="K537" s="3735"/>
      <c r="L537" s="3735"/>
      <c r="M537" s="3735"/>
      <c r="N537" s="3735"/>
      <c r="O537" s="3735"/>
      <c r="P537" s="3735"/>
      <c r="Q537" s="3735"/>
      <c r="R537" s="3736"/>
    </row>
    <row r="538" spans="1:18" ht="52.5" customHeight="1">
      <c r="A538" s="2366"/>
      <c r="B538" s="2373" t="s">
        <v>189</v>
      </c>
      <c r="C538" s="2366" t="s">
        <v>188</v>
      </c>
      <c r="D538" s="3739"/>
      <c r="E538" s="2372"/>
      <c r="F538" s="2372"/>
      <c r="G538" s="3734">
        <v>23700</v>
      </c>
      <c r="H538" s="3735"/>
      <c r="I538" s="3735"/>
      <c r="J538" s="3735"/>
      <c r="K538" s="3735"/>
      <c r="L538" s="3735"/>
      <c r="M538" s="3735"/>
      <c r="N538" s="3735"/>
      <c r="O538" s="3735"/>
      <c r="P538" s="3735"/>
      <c r="Q538" s="3735"/>
      <c r="R538" s="3736"/>
    </row>
    <row r="539" spans="1:18" ht="52.5" customHeight="1">
      <c r="A539" s="2366"/>
      <c r="B539" s="2373" t="s">
        <v>1509</v>
      </c>
      <c r="C539" s="2366" t="s">
        <v>190</v>
      </c>
      <c r="D539" s="3739"/>
      <c r="E539" s="2372"/>
      <c r="F539" s="2372"/>
      <c r="G539" s="3734">
        <v>190880</v>
      </c>
      <c r="H539" s="3735"/>
      <c r="I539" s="3735"/>
      <c r="J539" s="3735"/>
      <c r="K539" s="3735"/>
      <c r="L539" s="3735"/>
      <c r="M539" s="3735"/>
      <c r="N539" s="3735"/>
      <c r="O539" s="3735"/>
      <c r="P539" s="3735"/>
      <c r="Q539" s="3735"/>
      <c r="R539" s="3736"/>
    </row>
    <row r="540" spans="1:18" ht="52.5" customHeight="1">
      <c r="A540" s="2350"/>
      <c r="B540" s="2373" t="s">
        <v>1510</v>
      </c>
      <c r="C540" s="2366" t="s">
        <v>190</v>
      </c>
      <c r="D540" s="3739"/>
      <c r="E540" s="2372"/>
      <c r="F540" s="2372"/>
      <c r="G540" s="3734">
        <v>265100</v>
      </c>
      <c r="H540" s="3735"/>
      <c r="I540" s="3735"/>
      <c r="J540" s="3735"/>
      <c r="K540" s="3735"/>
      <c r="L540" s="3735"/>
      <c r="M540" s="3735"/>
      <c r="N540" s="3735"/>
      <c r="O540" s="3735"/>
      <c r="P540" s="3735"/>
      <c r="Q540" s="3735"/>
      <c r="R540" s="3736"/>
    </row>
    <row r="541" spans="1:18" ht="38.25" customHeight="1">
      <c r="A541" s="2353">
        <v>4</v>
      </c>
      <c r="B541" s="3604" t="s">
        <v>2401</v>
      </c>
      <c r="C541" s="3604"/>
      <c r="D541" s="3604"/>
      <c r="E541" s="3604"/>
      <c r="F541" s="3604"/>
      <c r="G541" s="3604"/>
      <c r="H541" s="3604"/>
      <c r="I541" s="3604"/>
      <c r="J541" s="3604"/>
      <c r="K541" s="3604"/>
      <c r="L541" s="3604"/>
      <c r="M541" s="3604"/>
      <c r="N541" s="3604"/>
      <c r="O541" s="3604"/>
      <c r="P541" s="3604"/>
      <c r="Q541" s="3604"/>
      <c r="R541" s="3604"/>
    </row>
    <row r="542" spans="1:18" ht="27.75" customHeight="1">
      <c r="A542" s="2353" t="s">
        <v>1623</v>
      </c>
      <c r="B542" s="3609" t="s">
        <v>1984</v>
      </c>
      <c r="C542" s="3609"/>
      <c r="D542" s="3609"/>
      <c r="E542" s="3609"/>
      <c r="F542" s="3609"/>
      <c r="G542" s="3609"/>
      <c r="H542" s="3609"/>
      <c r="I542" s="3609"/>
      <c r="J542" s="3609"/>
      <c r="K542" s="3609"/>
      <c r="L542" s="3609"/>
      <c r="M542" s="3609"/>
      <c r="N542" s="3609"/>
      <c r="O542" s="3609"/>
      <c r="P542" s="3609"/>
      <c r="Q542" s="3609"/>
      <c r="R542" s="3609"/>
    </row>
    <row r="543" spans="1:18" ht="88.5" customHeight="1">
      <c r="A543" s="2350"/>
      <c r="B543" s="2368" t="s">
        <v>1983</v>
      </c>
      <c r="C543" s="2366" t="s">
        <v>1292</v>
      </c>
      <c r="D543" s="2334"/>
      <c r="E543" s="2334"/>
      <c r="F543" s="2334"/>
      <c r="G543" s="3734">
        <v>1920000</v>
      </c>
      <c r="H543" s="3735"/>
      <c r="I543" s="3735"/>
      <c r="J543" s="3735"/>
      <c r="K543" s="3735"/>
      <c r="L543" s="3735"/>
      <c r="M543" s="3735"/>
      <c r="N543" s="3735"/>
      <c r="O543" s="3735"/>
      <c r="P543" s="3735"/>
      <c r="Q543" s="3735"/>
      <c r="R543" s="3736"/>
    </row>
    <row r="544" spans="1:18" ht="88.5" customHeight="1">
      <c r="A544" s="2350"/>
      <c r="B544" s="2368" t="s">
        <v>1983</v>
      </c>
      <c r="C544" s="2366" t="s">
        <v>1292</v>
      </c>
      <c r="D544" s="2334"/>
      <c r="E544" s="2334"/>
      <c r="F544" s="2334"/>
      <c r="G544" s="3734">
        <v>2560000</v>
      </c>
      <c r="H544" s="3735"/>
      <c r="I544" s="3735"/>
      <c r="J544" s="3735"/>
      <c r="K544" s="3735"/>
      <c r="L544" s="3735"/>
      <c r="M544" s="3735"/>
      <c r="N544" s="3735"/>
      <c r="O544" s="3735"/>
      <c r="P544" s="3735"/>
      <c r="Q544" s="3735"/>
      <c r="R544" s="3736"/>
    </row>
    <row r="545" spans="1:18" ht="88.5" customHeight="1">
      <c r="A545" s="2350"/>
      <c r="B545" s="2054" t="s">
        <v>2066</v>
      </c>
      <c r="C545" s="2366" t="s">
        <v>1292</v>
      </c>
      <c r="D545" s="2334"/>
      <c r="E545" s="2334"/>
      <c r="F545" s="2334"/>
      <c r="G545" s="3734">
        <v>3700000</v>
      </c>
      <c r="H545" s="3735"/>
      <c r="I545" s="3735"/>
      <c r="J545" s="3735"/>
      <c r="K545" s="3735"/>
      <c r="L545" s="3735"/>
      <c r="M545" s="3735"/>
      <c r="N545" s="3735"/>
      <c r="O545" s="3735"/>
      <c r="P545" s="3735"/>
      <c r="Q545" s="3735"/>
      <c r="R545" s="3736"/>
    </row>
    <row r="546" spans="1:18" ht="88.5" customHeight="1">
      <c r="A546" s="2350"/>
      <c r="B546" s="2054" t="s">
        <v>2067</v>
      </c>
      <c r="C546" s="2366" t="s">
        <v>1292</v>
      </c>
      <c r="D546" s="2334"/>
      <c r="E546" s="2334"/>
      <c r="F546" s="2334"/>
      <c r="G546" s="3734">
        <v>4600000</v>
      </c>
      <c r="H546" s="3735"/>
      <c r="I546" s="3735"/>
      <c r="J546" s="3735"/>
      <c r="K546" s="3735"/>
      <c r="L546" s="3735"/>
      <c r="M546" s="3735"/>
      <c r="N546" s="3735"/>
      <c r="O546" s="3735"/>
      <c r="P546" s="3735"/>
      <c r="Q546" s="3735"/>
      <c r="R546" s="3736"/>
    </row>
    <row r="547" spans="1:18" ht="88.5" customHeight="1">
      <c r="A547" s="2350"/>
      <c r="B547" s="2054" t="s">
        <v>2068</v>
      </c>
      <c r="C547" s="2366" t="s">
        <v>1292</v>
      </c>
      <c r="D547" s="2334"/>
      <c r="E547" s="2334"/>
      <c r="F547" s="2334"/>
      <c r="G547" s="3734">
        <v>3040000</v>
      </c>
      <c r="H547" s="3735"/>
      <c r="I547" s="3735"/>
      <c r="J547" s="3735"/>
      <c r="K547" s="3735"/>
      <c r="L547" s="3735"/>
      <c r="M547" s="3735"/>
      <c r="N547" s="3735"/>
      <c r="O547" s="3735"/>
      <c r="P547" s="3735"/>
      <c r="Q547" s="3735"/>
      <c r="R547" s="3736"/>
    </row>
    <row r="548" spans="1:18" ht="88.5" customHeight="1">
      <c r="A548" s="2350"/>
      <c r="B548" s="2054" t="s">
        <v>2069</v>
      </c>
      <c r="C548" s="2366" t="s">
        <v>1292</v>
      </c>
      <c r="D548" s="2334"/>
      <c r="E548" s="2334"/>
      <c r="F548" s="2334"/>
      <c r="G548" s="3734">
        <v>3500000</v>
      </c>
      <c r="H548" s="3735"/>
      <c r="I548" s="3735"/>
      <c r="J548" s="3735"/>
      <c r="K548" s="3735"/>
      <c r="L548" s="3735"/>
      <c r="M548" s="3735"/>
      <c r="N548" s="3735"/>
      <c r="O548" s="3735"/>
      <c r="P548" s="3735"/>
      <c r="Q548" s="3735"/>
      <c r="R548" s="3736"/>
    </row>
    <row r="549" spans="1:18" ht="88.5" customHeight="1">
      <c r="A549" s="2350"/>
      <c r="B549" s="2054" t="s">
        <v>2070</v>
      </c>
      <c r="C549" s="2366" t="s">
        <v>1292</v>
      </c>
      <c r="D549" s="2334"/>
      <c r="E549" s="2334"/>
      <c r="F549" s="2334"/>
      <c r="G549" s="3734">
        <v>6600000</v>
      </c>
      <c r="H549" s="3735"/>
      <c r="I549" s="3735"/>
      <c r="J549" s="3735"/>
      <c r="K549" s="3735"/>
      <c r="L549" s="3735"/>
      <c r="M549" s="3735"/>
      <c r="N549" s="3735"/>
      <c r="O549" s="3735"/>
      <c r="P549" s="3735"/>
      <c r="Q549" s="3735"/>
      <c r="R549" s="3736"/>
    </row>
    <row r="550" spans="1:18" ht="88.5" customHeight="1">
      <c r="A550" s="2350"/>
      <c r="B550" s="2054" t="s">
        <v>2071</v>
      </c>
      <c r="C550" s="2366" t="s">
        <v>1292</v>
      </c>
      <c r="D550" s="2334"/>
      <c r="E550" s="2334"/>
      <c r="F550" s="2334"/>
      <c r="G550" s="3734">
        <v>18740000</v>
      </c>
      <c r="H550" s="3735"/>
      <c r="I550" s="3735"/>
      <c r="J550" s="3735"/>
      <c r="K550" s="3735"/>
      <c r="L550" s="3735"/>
      <c r="M550" s="3735"/>
      <c r="N550" s="3735"/>
      <c r="O550" s="3735"/>
      <c r="P550" s="3735"/>
      <c r="Q550" s="3735"/>
      <c r="R550" s="3736"/>
    </row>
    <row r="551" spans="1:18" ht="88.5" customHeight="1">
      <c r="A551" s="2350"/>
      <c r="B551" s="2054" t="s">
        <v>2072</v>
      </c>
      <c r="C551" s="2366" t="s">
        <v>1292</v>
      </c>
      <c r="D551" s="2334"/>
      <c r="E551" s="2334"/>
      <c r="F551" s="2334"/>
      <c r="G551" s="3734">
        <v>23020000</v>
      </c>
      <c r="H551" s="3735"/>
      <c r="I551" s="3735"/>
      <c r="J551" s="3735"/>
      <c r="K551" s="3735"/>
      <c r="L551" s="3735"/>
      <c r="M551" s="3735"/>
      <c r="N551" s="3735"/>
      <c r="O551" s="3735"/>
      <c r="P551" s="3735"/>
      <c r="Q551" s="3735"/>
      <c r="R551" s="3736"/>
    </row>
    <row r="552" spans="1:18" ht="88.5" customHeight="1">
      <c r="A552" s="2350"/>
      <c r="B552" s="2054" t="s">
        <v>2073</v>
      </c>
      <c r="C552" s="2366" t="s">
        <v>1292</v>
      </c>
      <c r="D552" s="2334"/>
      <c r="E552" s="2334"/>
      <c r="F552" s="2334"/>
      <c r="G552" s="3734">
        <v>26170000</v>
      </c>
      <c r="H552" s="3735"/>
      <c r="I552" s="3735"/>
      <c r="J552" s="3735"/>
      <c r="K552" s="3735"/>
      <c r="L552" s="3735"/>
      <c r="M552" s="3735"/>
      <c r="N552" s="3735"/>
      <c r="O552" s="3735"/>
      <c r="P552" s="3735"/>
      <c r="Q552" s="3735"/>
      <c r="R552" s="3736"/>
    </row>
    <row r="553" spans="1:18" ht="88.5" customHeight="1">
      <c r="A553" s="2350"/>
      <c r="B553" s="2054" t="s">
        <v>2074</v>
      </c>
      <c r="C553" s="2366" t="s">
        <v>1292</v>
      </c>
      <c r="D553" s="2334"/>
      <c r="E553" s="2334"/>
      <c r="F553" s="2334"/>
      <c r="G553" s="3734">
        <v>3400000</v>
      </c>
      <c r="H553" s="3735"/>
      <c r="I553" s="3735"/>
      <c r="J553" s="3735"/>
      <c r="K553" s="3735"/>
      <c r="L553" s="3735"/>
      <c r="M553" s="3735"/>
      <c r="N553" s="3735"/>
      <c r="O553" s="3735"/>
      <c r="P553" s="3735"/>
      <c r="Q553" s="3735"/>
      <c r="R553" s="3736"/>
    </row>
    <row r="554" spans="1:18" ht="88.5" customHeight="1">
      <c r="A554" s="2350"/>
      <c r="B554" s="2054" t="s">
        <v>2075</v>
      </c>
      <c r="C554" s="2366" t="s">
        <v>1292</v>
      </c>
      <c r="D554" s="2334"/>
      <c r="E554" s="2334"/>
      <c r="F554" s="2334"/>
      <c r="G554" s="3734">
        <v>3600000</v>
      </c>
      <c r="H554" s="3735"/>
      <c r="I554" s="3735"/>
      <c r="J554" s="3735"/>
      <c r="K554" s="3735"/>
      <c r="L554" s="3735"/>
      <c r="M554" s="3735"/>
      <c r="N554" s="3735"/>
      <c r="O554" s="3735"/>
      <c r="P554" s="3735"/>
      <c r="Q554" s="3735"/>
      <c r="R554" s="3736"/>
    </row>
    <row r="555" spans="1:18" ht="29.25" customHeight="1">
      <c r="A555" s="2353" t="s">
        <v>1624</v>
      </c>
      <c r="B555" s="3609" t="s">
        <v>2076</v>
      </c>
      <c r="C555" s="3609"/>
      <c r="D555" s="3609"/>
      <c r="E555" s="3609"/>
      <c r="F555" s="3609"/>
      <c r="G555" s="3609"/>
      <c r="H555" s="3609"/>
      <c r="I555" s="3609"/>
      <c r="J555" s="3609"/>
      <c r="K555" s="3609"/>
      <c r="L555" s="3609"/>
      <c r="M555" s="3609"/>
      <c r="N555" s="3609"/>
      <c r="O555" s="3609"/>
      <c r="P555" s="3609"/>
      <c r="Q555" s="3609"/>
      <c r="R555" s="3609"/>
    </row>
    <row r="556" spans="1:18" ht="104.25" customHeight="1">
      <c r="A556" s="2350"/>
      <c r="B556" s="2371" t="s">
        <v>2077</v>
      </c>
      <c r="C556" s="2366" t="s">
        <v>1292</v>
      </c>
      <c r="D556" s="2334"/>
      <c r="E556" s="2334"/>
      <c r="F556" s="2334"/>
      <c r="G556" s="3734">
        <v>6820000</v>
      </c>
      <c r="H556" s="3735"/>
      <c r="I556" s="3735"/>
      <c r="J556" s="3735"/>
      <c r="K556" s="3735"/>
      <c r="L556" s="3735"/>
      <c r="M556" s="3735"/>
      <c r="N556" s="3735"/>
      <c r="O556" s="3735"/>
      <c r="P556" s="3735"/>
      <c r="Q556" s="3735"/>
      <c r="R556" s="3736"/>
    </row>
    <row r="557" spans="1:18" ht="104.25" customHeight="1">
      <c r="A557" s="2350"/>
      <c r="B557" s="2371" t="s">
        <v>2078</v>
      </c>
      <c r="C557" s="2366" t="s">
        <v>1292</v>
      </c>
      <c r="D557" s="2334"/>
      <c r="E557" s="2334"/>
      <c r="F557" s="2334"/>
      <c r="G557" s="3734">
        <v>7150000</v>
      </c>
      <c r="H557" s="3735"/>
      <c r="I557" s="3735"/>
      <c r="J557" s="3735"/>
      <c r="K557" s="3735"/>
      <c r="L557" s="3735"/>
      <c r="M557" s="3735"/>
      <c r="N557" s="3735"/>
      <c r="O557" s="3735"/>
      <c r="P557" s="3735"/>
      <c r="Q557" s="3735"/>
      <c r="R557" s="3736"/>
    </row>
    <row r="558" spans="1:18" ht="104.25" customHeight="1">
      <c r="A558" s="2350"/>
      <c r="B558" s="2371" t="s">
        <v>2079</v>
      </c>
      <c r="C558" s="2366" t="s">
        <v>1292</v>
      </c>
      <c r="D558" s="2334"/>
      <c r="E558" s="2334"/>
      <c r="F558" s="2334"/>
      <c r="G558" s="3734">
        <v>7058700</v>
      </c>
      <c r="H558" s="3735"/>
      <c r="I558" s="3735"/>
      <c r="J558" s="3735"/>
      <c r="K558" s="3735"/>
      <c r="L558" s="3735"/>
      <c r="M558" s="3735"/>
      <c r="N558" s="3735"/>
      <c r="O558" s="3735"/>
      <c r="P558" s="3735"/>
      <c r="Q558" s="3735"/>
      <c r="R558" s="3736"/>
    </row>
    <row r="559" spans="1:18" ht="104.25" customHeight="1">
      <c r="A559" s="2350"/>
      <c r="B559" s="2371" t="s">
        <v>2080</v>
      </c>
      <c r="C559" s="2366" t="s">
        <v>1292</v>
      </c>
      <c r="D559" s="2334"/>
      <c r="E559" s="2334"/>
      <c r="F559" s="2334"/>
      <c r="G559" s="3734">
        <v>7399000</v>
      </c>
      <c r="H559" s="3735"/>
      <c r="I559" s="3735"/>
      <c r="J559" s="3735"/>
      <c r="K559" s="3735"/>
      <c r="L559" s="3735"/>
      <c r="M559" s="3735"/>
      <c r="N559" s="3735"/>
      <c r="O559" s="3735"/>
      <c r="P559" s="3735"/>
      <c r="Q559" s="3735"/>
      <c r="R559" s="3736"/>
    </row>
    <row r="560" spans="1:18" ht="104.25" customHeight="1">
      <c r="A560" s="2350"/>
      <c r="B560" s="2371" t="s">
        <v>2081</v>
      </c>
      <c r="C560" s="2366" t="s">
        <v>1292</v>
      </c>
      <c r="D560" s="2334"/>
      <c r="E560" s="2334"/>
      <c r="F560" s="2334"/>
      <c r="G560" s="3734">
        <v>7744000</v>
      </c>
      <c r="H560" s="3735"/>
      <c r="I560" s="3735"/>
      <c r="J560" s="3735"/>
      <c r="K560" s="3735"/>
      <c r="L560" s="3735"/>
      <c r="M560" s="3735"/>
      <c r="N560" s="3735"/>
      <c r="O560" s="3735"/>
      <c r="P560" s="3735"/>
      <c r="Q560" s="3735"/>
      <c r="R560" s="3736"/>
    </row>
    <row r="561" spans="1:18" ht="23.25" customHeight="1">
      <c r="A561" s="2353" t="s">
        <v>1625</v>
      </c>
      <c r="B561" s="3609" t="s">
        <v>2090</v>
      </c>
      <c r="C561" s="3609"/>
      <c r="D561" s="3609"/>
      <c r="E561" s="3609"/>
      <c r="F561" s="3609"/>
      <c r="G561" s="3609"/>
      <c r="H561" s="3609"/>
      <c r="I561" s="3609"/>
      <c r="J561" s="3609"/>
      <c r="K561" s="3609"/>
      <c r="L561" s="3609"/>
      <c r="M561" s="3609"/>
      <c r="N561" s="3609"/>
      <c r="O561" s="3609"/>
      <c r="P561" s="3609"/>
      <c r="Q561" s="3609"/>
      <c r="R561" s="3609"/>
    </row>
    <row r="562" spans="1:18" ht="84.75" customHeight="1">
      <c r="A562" s="2350"/>
      <c r="B562" s="2370" t="s">
        <v>2088</v>
      </c>
      <c r="C562" s="2366" t="s">
        <v>1292</v>
      </c>
      <c r="D562" s="2334"/>
      <c r="E562" s="2334"/>
      <c r="F562" s="2334"/>
      <c r="G562" s="3734">
        <v>6000000</v>
      </c>
      <c r="H562" s="3735"/>
      <c r="I562" s="3735"/>
      <c r="J562" s="3735"/>
      <c r="K562" s="3735"/>
      <c r="L562" s="3735"/>
      <c r="M562" s="3735"/>
      <c r="N562" s="3735"/>
      <c r="O562" s="3735"/>
      <c r="P562" s="3735"/>
      <c r="Q562" s="3735"/>
      <c r="R562" s="3736"/>
    </row>
    <row r="563" spans="1:18" ht="84.75" customHeight="1">
      <c r="A563" s="2350"/>
      <c r="B563" s="2370" t="s">
        <v>2089</v>
      </c>
      <c r="C563" s="2366" t="s">
        <v>1292</v>
      </c>
      <c r="D563" s="2334"/>
      <c r="E563" s="2334"/>
      <c r="F563" s="2334"/>
      <c r="G563" s="3734">
        <v>7000000</v>
      </c>
      <c r="H563" s="3735"/>
      <c r="I563" s="3735"/>
      <c r="J563" s="3735"/>
      <c r="K563" s="3735"/>
      <c r="L563" s="3735"/>
      <c r="M563" s="3735"/>
      <c r="N563" s="3735"/>
      <c r="O563" s="3735"/>
      <c r="P563" s="3735"/>
      <c r="Q563" s="3735"/>
      <c r="R563" s="3736"/>
    </row>
    <row r="564" spans="1:18" ht="84.75" customHeight="1">
      <c r="A564" s="2350"/>
      <c r="B564" s="2370" t="s">
        <v>2091</v>
      </c>
      <c r="C564" s="2366" t="s">
        <v>1292</v>
      </c>
      <c r="D564" s="2334"/>
      <c r="E564" s="2334"/>
      <c r="F564" s="2334"/>
      <c r="G564" s="3734">
        <v>7200000</v>
      </c>
      <c r="H564" s="3735"/>
      <c r="I564" s="3735"/>
      <c r="J564" s="3735"/>
      <c r="K564" s="3735"/>
      <c r="L564" s="3735"/>
      <c r="M564" s="3735"/>
      <c r="N564" s="3735"/>
      <c r="O564" s="3735"/>
      <c r="P564" s="3735"/>
      <c r="Q564" s="3735"/>
      <c r="R564" s="3736"/>
    </row>
    <row r="565" spans="1:18" ht="84.75" customHeight="1">
      <c r="A565" s="2350"/>
      <c r="B565" s="2370" t="s">
        <v>2092</v>
      </c>
      <c r="C565" s="2366" t="s">
        <v>1292</v>
      </c>
      <c r="D565" s="2334"/>
      <c r="E565" s="2334"/>
      <c r="F565" s="2334"/>
      <c r="G565" s="3734">
        <v>7500000</v>
      </c>
      <c r="H565" s="3735"/>
      <c r="I565" s="3735"/>
      <c r="J565" s="3735"/>
      <c r="K565" s="3735"/>
      <c r="L565" s="3735"/>
      <c r="M565" s="3735"/>
      <c r="N565" s="3735"/>
      <c r="O565" s="3735"/>
      <c r="P565" s="3735"/>
      <c r="Q565" s="3735"/>
      <c r="R565" s="3736"/>
    </row>
    <row r="566" spans="1:18" ht="84.75" customHeight="1">
      <c r="A566" s="2350"/>
      <c r="B566" s="2370" t="s">
        <v>2093</v>
      </c>
      <c r="C566" s="2366" t="s">
        <v>1292</v>
      </c>
      <c r="D566" s="2334"/>
      <c r="E566" s="2334"/>
      <c r="F566" s="2334"/>
      <c r="G566" s="3734">
        <v>9000000</v>
      </c>
      <c r="H566" s="3735"/>
      <c r="I566" s="3735"/>
      <c r="J566" s="3735"/>
      <c r="K566" s="3735"/>
      <c r="L566" s="3735"/>
      <c r="M566" s="3735"/>
      <c r="N566" s="3735"/>
      <c r="O566" s="3735"/>
      <c r="P566" s="3735"/>
      <c r="Q566" s="3735"/>
      <c r="R566" s="3736"/>
    </row>
    <row r="567" spans="1:18" ht="25.5" customHeight="1">
      <c r="A567" s="2353" t="s">
        <v>1626</v>
      </c>
      <c r="B567" s="3609" t="s">
        <v>2094</v>
      </c>
      <c r="C567" s="3609"/>
      <c r="D567" s="3609"/>
      <c r="E567" s="3609"/>
      <c r="F567" s="3609"/>
      <c r="G567" s="3609"/>
      <c r="H567" s="3609"/>
      <c r="I567" s="3609"/>
      <c r="J567" s="3609"/>
      <c r="K567" s="3609"/>
      <c r="L567" s="3609"/>
      <c r="M567" s="3609"/>
      <c r="N567" s="3609"/>
      <c r="O567" s="3609"/>
      <c r="P567" s="3609"/>
      <c r="Q567" s="3609"/>
      <c r="R567" s="3609"/>
    </row>
    <row r="568" spans="1:18" ht="102" customHeight="1">
      <c r="A568" s="2350"/>
      <c r="B568" s="2054" t="s">
        <v>2084</v>
      </c>
      <c r="C568" s="2366" t="s">
        <v>1292</v>
      </c>
      <c r="D568" s="2334"/>
      <c r="E568" s="2334"/>
      <c r="F568" s="2334"/>
      <c r="G568" s="3734">
        <v>1342000</v>
      </c>
      <c r="H568" s="3735"/>
      <c r="I568" s="3735"/>
      <c r="J568" s="3735"/>
      <c r="K568" s="3735"/>
      <c r="L568" s="3735"/>
      <c r="M568" s="3735"/>
      <c r="N568" s="3735"/>
      <c r="O568" s="3735"/>
      <c r="P568" s="3735"/>
      <c r="Q568" s="3735"/>
      <c r="R568" s="3736"/>
    </row>
    <row r="569" spans="1:18" ht="102" customHeight="1">
      <c r="A569" s="2350"/>
      <c r="B569" s="2058" t="s">
        <v>2085</v>
      </c>
      <c r="C569" s="2366" t="s">
        <v>1292</v>
      </c>
      <c r="D569" s="2334"/>
      <c r="E569" s="2334"/>
      <c r="F569" s="2334"/>
      <c r="G569" s="3734">
        <v>1406000</v>
      </c>
      <c r="H569" s="3735"/>
      <c r="I569" s="3735"/>
      <c r="J569" s="3735"/>
      <c r="K569" s="3735"/>
      <c r="L569" s="3735"/>
      <c r="M569" s="3735"/>
      <c r="N569" s="3735"/>
      <c r="O569" s="3735"/>
      <c r="P569" s="3735"/>
      <c r="Q569" s="3735"/>
      <c r="R569" s="3736"/>
    </row>
    <row r="570" spans="1:18" ht="102" customHeight="1">
      <c r="A570" s="2350"/>
      <c r="B570" s="2058" t="s">
        <v>2086</v>
      </c>
      <c r="C570" s="2366" t="s">
        <v>1292</v>
      </c>
      <c r="D570" s="2334"/>
      <c r="E570" s="2334"/>
      <c r="F570" s="2334"/>
      <c r="G570" s="3734">
        <v>2252000</v>
      </c>
      <c r="H570" s="3735"/>
      <c r="I570" s="3735"/>
      <c r="J570" s="3735"/>
      <c r="K570" s="3735"/>
      <c r="L570" s="3735"/>
      <c r="M570" s="3735"/>
      <c r="N570" s="3735"/>
      <c r="O570" s="3735"/>
      <c r="P570" s="3735"/>
      <c r="Q570" s="3735"/>
      <c r="R570" s="3736"/>
    </row>
    <row r="571" spans="1:18" ht="102" customHeight="1">
      <c r="A571" s="2350"/>
      <c r="B571" s="2370" t="s">
        <v>2092</v>
      </c>
      <c r="C571" s="2366" t="s">
        <v>1292</v>
      </c>
      <c r="D571" s="2334"/>
      <c r="E571" s="2334"/>
      <c r="F571" s="2334"/>
      <c r="G571" s="3734">
        <v>2582000</v>
      </c>
      <c r="H571" s="3735"/>
      <c r="I571" s="3735"/>
      <c r="J571" s="3735"/>
      <c r="K571" s="3735"/>
      <c r="L571" s="3735"/>
      <c r="M571" s="3735"/>
      <c r="N571" s="3735"/>
      <c r="O571" s="3735"/>
      <c r="P571" s="3735"/>
      <c r="Q571" s="3735"/>
      <c r="R571" s="3736"/>
    </row>
    <row r="572" spans="1:18" ht="102" customHeight="1">
      <c r="A572" s="2350"/>
      <c r="B572" s="2370" t="s">
        <v>2093</v>
      </c>
      <c r="C572" s="2366" t="s">
        <v>1292</v>
      </c>
      <c r="D572" s="2334"/>
      <c r="E572" s="2334"/>
      <c r="F572" s="2334"/>
      <c r="G572" s="3734">
        <v>2746000</v>
      </c>
      <c r="H572" s="3735"/>
      <c r="I572" s="3735"/>
      <c r="J572" s="3735"/>
      <c r="K572" s="3735"/>
      <c r="L572" s="3735"/>
      <c r="M572" s="3735"/>
      <c r="N572" s="3735"/>
      <c r="O572" s="3735"/>
      <c r="P572" s="3735"/>
      <c r="Q572" s="3735"/>
      <c r="R572" s="3736"/>
    </row>
    <row r="573" spans="1:18" ht="113.25" customHeight="1">
      <c r="A573" s="2350"/>
      <c r="B573" s="2058" t="s">
        <v>2087</v>
      </c>
      <c r="C573" s="2366" t="s">
        <v>1292</v>
      </c>
      <c r="D573" s="2334"/>
      <c r="E573" s="2334"/>
      <c r="F573" s="2334"/>
      <c r="G573" s="3734">
        <v>3328000</v>
      </c>
      <c r="H573" s="3735"/>
      <c r="I573" s="3735"/>
      <c r="J573" s="3735"/>
      <c r="K573" s="3735"/>
      <c r="L573" s="3735"/>
      <c r="M573" s="3735"/>
      <c r="N573" s="3735"/>
      <c r="O573" s="3735"/>
      <c r="P573" s="3735"/>
      <c r="Q573" s="3735"/>
      <c r="R573" s="3736"/>
    </row>
    <row r="574" spans="1:18" ht="35.25" customHeight="1">
      <c r="A574" s="2353" t="s">
        <v>1627</v>
      </c>
      <c r="B574" s="2334"/>
      <c r="C574" s="3722" t="s">
        <v>2095</v>
      </c>
      <c r="D574" s="3722"/>
      <c r="E574" s="3722"/>
      <c r="F574" s="3722"/>
      <c r="G574" s="3722"/>
      <c r="H574" s="3722"/>
      <c r="I574" s="3722"/>
      <c r="J574" s="3722"/>
      <c r="K574" s="3722"/>
      <c r="L574" s="3722"/>
      <c r="M574" s="3722"/>
      <c r="N574" s="3722"/>
      <c r="O574" s="3722"/>
      <c r="P574" s="3722"/>
      <c r="Q574" s="3722"/>
      <c r="R574" s="3722"/>
    </row>
    <row r="575" spans="1:18" ht="63.75" customHeight="1">
      <c r="A575" s="2350"/>
      <c r="B575" s="2369" t="s">
        <v>2096</v>
      </c>
      <c r="C575" s="2366" t="s">
        <v>1292</v>
      </c>
      <c r="D575" s="2334"/>
      <c r="E575" s="2334"/>
      <c r="F575" s="2334"/>
      <c r="G575" s="3734">
        <v>1712000</v>
      </c>
      <c r="H575" s="3735"/>
      <c r="I575" s="3735"/>
      <c r="J575" s="3735"/>
      <c r="K575" s="3735"/>
      <c r="L575" s="3735"/>
      <c r="M575" s="3735"/>
      <c r="N575" s="3735"/>
      <c r="O575" s="3735"/>
      <c r="P575" s="3735"/>
      <c r="Q575" s="3735"/>
      <c r="R575" s="3736"/>
    </row>
    <row r="576" spans="1:18" ht="63.75" customHeight="1">
      <c r="A576" s="2350"/>
      <c r="B576" s="2369" t="s">
        <v>2097</v>
      </c>
      <c r="C576" s="2366" t="s">
        <v>1292</v>
      </c>
      <c r="D576" s="2334"/>
      <c r="E576" s="2334"/>
      <c r="F576" s="2334"/>
      <c r="G576" s="3734">
        <v>2562000</v>
      </c>
      <c r="H576" s="3735"/>
      <c r="I576" s="3735"/>
      <c r="J576" s="3735"/>
      <c r="K576" s="3735"/>
      <c r="L576" s="3735"/>
      <c r="M576" s="3735"/>
      <c r="N576" s="3735"/>
      <c r="O576" s="3735"/>
      <c r="P576" s="3735"/>
      <c r="Q576" s="3735"/>
      <c r="R576" s="3736"/>
    </row>
    <row r="577" spans="1:18" ht="63.75" customHeight="1">
      <c r="A577" s="2350"/>
      <c r="B577" s="2369" t="s">
        <v>2098</v>
      </c>
      <c r="C577" s="2366" t="s">
        <v>1292</v>
      </c>
      <c r="D577" s="2334"/>
      <c r="E577" s="2334"/>
      <c r="F577" s="2334"/>
      <c r="G577" s="3734">
        <v>2604000</v>
      </c>
      <c r="H577" s="3735"/>
      <c r="I577" s="3735"/>
      <c r="J577" s="3735"/>
      <c r="K577" s="3735"/>
      <c r="L577" s="3735"/>
      <c r="M577" s="3735"/>
      <c r="N577" s="3735"/>
      <c r="O577" s="3735"/>
      <c r="P577" s="3735"/>
      <c r="Q577" s="3735"/>
      <c r="R577" s="3736"/>
    </row>
    <row r="578" spans="1:18" ht="63.75" customHeight="1">
      <c r="A578" s="2350"/>
      <c r="B578" s="2369" t="s">
        <v>2099</v>
      </c>
      <c r="C578" s="2366" t="s">
        <v>1292</v>
      </c>
      <c r="D578" s="2334"/>
      <c r="E578" s="2334"/>
      <c r="F578" s="2334"/>
      <c r="G578" s="3734">
        <v>3310000</v>
      </c>
      <c r="H578" s="3735"/>
      <c r="I578" s="3735"/>
      <c r="J578" s="3735"/>
      <c r="K578" s="3735"/>
      <c r="L578" s="3735"/>
      <c r="M578" s="3735"/>
      <c r="N578" s="3735"/>
      <c r="O578" s="3735"/>
      <c r="P578" s="3735"/>
      <c r="Q578" s="3735"/>
      <c r="R578" s="3736"/>
    </row>
    <row r="579" spans="1:18" ht="39.75" customHeight="1">
      <c r="A579" s="2353" t="s">
        <v>1995</v>
      </c>
      <c r="B579" s="2334"/>
      <c r="C579" s="3609" t="s">
        <v>2011</v>
      </c>
      <c r="D579" s="3609"/>
      <c r="E579" s="3609"/>
      <c r="F579" s="3609"/>
      <c r="G579" s="3609"/>
      <c r="H579" s="3609"/>
      <c r="I579" s="3609"/>
      <c r="J579" s="3609"/>
      <c r="K579" s="3609"/>
      <c r="L579" s="3609"/>
      <c r="M579" s="3609"/>
      <c r="N579" s="3609"/>
      <c r="O579" s="3609"/>
      <c r="P579" s="3609"/>
      <c r="Q579" s="3609"/>
      <c r="R579" s="3609"/>
    </row>
    <row r="580" spans="1:18" ht="63.75" customHeight="1">
      <c r="A580" s="2350"/>
      <c r="B580" s="2368" t="s">
        <v>2012</v>
      </c>
      <c r="C580" s="2366" t="s">
        <v>1292</v>
      </c>
      <c r="D580" s="2334"/>
      <c r="E580" s="2334"/>
      <c r="F580" s="2334"/>
      <c r="G580" s="3734">
        <v>3600000</v>
      </c>
      <c r="H580" s="3735"/>
      <c r="I580" s="3735"/>
      <c r="J580" s="3735"/>
      <c r="K580" s="3735"/>
      <c r="L580" s="3735"/>
      <c r="M580" s="3735"/>
      <c r="N580" s="3735"/>
      <c r="O580" s="3735"/>
      <c r="P580" s="3735"/>
      <c r="Q580" s="3735"/>
      <c r="R580" s="3736"/>
    </row>
    <row r="581" spans="1:18" ht="63.75" customHeight="1">
      <c r="A581" s="2350"/>
      <c r="B581" s="2368" t="s">
        <v>2013</v>
      </c>
      <c r="C581" s="2366" t="s">
        <v>1292</v>
      </c>
      <c r="D581" s="2334"/>
      <c r="E581" s="2334"/>
      <c r="F581" s="2334"/>
      <c r="G581" s="3734">
        <v>4600000</v>
      </c>
      <c r="H581" s="3735"/>
      <c r="I581" s="3735"/>
      <c r="J581" s="3735"/>
      <c r="K581" s="3735"/>
      <c r="L581" s="3735"/>
      <c r="M581" s="3735"/>
      <c r="N581" s="3735"/>
      <c r="O581" s="3735"/>
      <c r="P581" s="3735"/>
      <c r="Q581" s="3735"/>
      <c r="R581" s="3736"/>
    </row>
    <row r="582" spans="1:18" ht="63.75" customHeight="1">
      <c r="A582" s="2350"/>
      <c r="B582" s="2059" t="s">
        <v>2082</v>
      </c>
      <c r="C582" s="2366" t="s">
        <v>1292</v>
      </c>
      <c r="D582" s="2334"/>
      <c r="E582" s="2334"/>
      <c r="F582" s="2334"/>
      <c r="G582" s="3734">
        <v>6000000</v>
      </c>
      <c r="H582" s="3735"/>
      <c r="I582" s="3735"/>
      <c r="J582" s="3735"/>
      <c r="K582" s="3735"/>
      <c r="L582" s="3735"/>
      <c r="M582" s="3735"/>
      <c r="N582" s="3735"/>
      <c r="O582" s="3735"/>
      <c r="P582" s="3735"/>
      <c r="Q582" s="3735"/>
      <c r="R582" s="3736"/>
    </row>
    <row r="583" spans="1:18" ht="63.75" customHeight="1">
      <c r="A583" s="2350"/>
      <c r="B583" s="2060" t="s">
        <v>2083</v>
      </c>
      <c r="C583" s="2366" t="s">
        <v>1292</v>
      </c>
      <c r="D583" s="2334"/>
      <c r="E583" s="2334"/>
      <c r="F583" s="2334"/>
      <c r="G583" s="3734">
        <v>8000000</v>
      </c>
      <c r="H583" s="3735"/>
      <c r="I583" s="3735"/>
      <c r="J583" s="3735"/>
      <c r="K583" s="3735"/>
      <c r="L583" s="3735"/>
      <c r="M583" s="3735"/>
      <c r="N583" s="3735"/>
      <c r="O583" s="3735"/>
      <c r="P583" s="3735"/>
      <c r="Q583" s="3735"/>
      <c r="R583" s="3736"/>
    </row>
    <row r="584" spans="1:18" ht="51" customHeight="1">
      <c r="A584" s="2353">
        <v>5</v>
      </c>
      <c r="B584" s="3604" t="s">
        <v>2403</v>
      </c>
      <c r="C584" s="3604"/>
      <c r="D584" s="3604"/>
      <c r="E584" s="3604"/>
      <c r="F584" s="3604"/>
      <c r="G584" s="3604"/>
      <c r="H584" s="3604"/>
      <c r="I584" s="3604"/>
      <c r="J584" s="3604"/>
      <c r="K584" s="3604"/>
      <c r="L584" s="3604"/>
      <c r="M584" s="3604"/>
      <c r="N584" s="3604"/>
      <c r="O584" s="3604"/>
      <c r="P584" s="3604"/>
      <c r="Q584" s="3604"/>
      <c r="R584" s="3604"/>
    </row>
    <row r="585" spans="1:18" ht="63.75" hidden="1" customHeight="1">
      <c r="A585" s="2353"/>
      <c r="B585" s="3604"/>
      <c r="C585" s="3604"/>
      <c r="D585" s="3604"/>
      <c r="E585" s="3604"/>
      <c r="F585" s="3604"/>
      <c r="G585" s="3604"/>
      <c r="H585" s="3604"/>
      <c r="I585" s="3604"/>
      <c r="J585" s="3604"/>
      <c r="K585" s="3604"/>
      <c r="L585" s="3604"/>
      <c r="M585" s="3604"/>
      <c r="N585" s="3604"/>
      <c r="O585" s="3604"/>
      <c r="P585" s="3604"/>
      <c r="Q585" s="3604"/>
      <c r="R585" s="3604"/>
    </row>
    <row r="586" spans="1:18" ht="35.25" customHeight="1">
      <c r="A586" s="2353"/>
      <c r="B586" s="2334"/>
      <c r="C586" s="3722" t="s">
        <v>2139</v>
      </c>
      <c r="D586" s="3722"/>
      <c r="E586" s="3722"/>
      <c r="F586" s="3722"/>
      <c r="G586" s="3722"/>
      <c r="H586" s="3722"/>
      <c r="I586" s="3722"/>
      <c r="J586" s="3722"/>
      <c r="K586" s="3722"/>
      <c r="L586" s="3722"/>
      <c r="M586" s="3722"/>
      <c r="N586" s="3722"/>
      <c r="O586" s="3722"/>
      <c r="P586" s="3722"/>
      <c r="Q586" s="3722"/>
      <c r="R586" s="3722"/>
    </row>
    <row r="587" spans="1:18" ht="33" customHeight="1">
      <c r="A587" s="2353" t="s">
        <v>1623</v>
      </c>
      <c r="B587" s="3612" t="s">
        <v>2138</v>
      </c>
      <c r="C587" s="3613"/>
      <c r="D587" s="3613"/>
      <c r="E587" s="3613"/>
      <c r="F587" s="3614"/>
      <c r="G587" s="3606"/>
      <c r="H587" s="3607"/>
      <c r="I587" s="3607"/>
      <c r="J587" s="3607"/>
      <c r="K587" s="3607"/>
      <c r="L587" s="3607"/>
      <c r="M587" s="3607"/>
      <c r="N587" s="3607"/>
      <c r="O587" s="3607"/>
      <c r="P587" s="3607"/>
      <c r="Q587" s="3607"/>
      <c r="R587" s="3608"/>
    </row>
    <row r="588" spans="1:18" ht="27.75" customHeight="1">
      <c r="A588" s="2353"/>
      <c r="B588" s="2334"/>
      <c r="C588" s="2337"/>
      <c r="D588" s="3609" t="s">
        <v>2145</v>
      </c>
      <c r="E588" s="3609"/>
      <c r="F588" s="3609"/>
      <c r="G588" s="3606"/>
      <c r="H588" s="3607"/>
      <c r="I588" s="3607"/>
      <c r="J588" s="3607"/>
      <c r="K588" s="3607"/>
      <c r="L588" s="3607"/>
      <c r="M588" s="3607"/>
      <c r="N588" s="3607"/>
      <c r="O588" s="3607"/>
      <c r="P588" s="3607"/>
      <c r="Q588" s="3607"/>
      <c r="R588" s="3608"/>
    </row>
    <row r="589" spans="1:18" ht="63.75" customHeight="1">
      <c r="A589" s="2350"/>
      <c r="B589" s="2368" t="s">
        <v>2140</v>
      </c>
      <c r="C589" s="2366" t="s">
        <v>1292</v>
      </c>
      <c r="D589" s="3610" t="s">
        <v>2155</v>
      </c>
      <c r="E589" s="3610"/>
      <c r="F589" s="3610"/>
      <c r="G589" s="3713">
        <v>9850000</v>
      </c>
      <c r="H589" s="3713"/>
      <c r="I589" s="3713"/>
      <c r="J589" s="3713"/>
      <c r="K589" s="3713"/>
      <c r="L589" s="3713"/>
      <c r="M589" s="3713"/>
      <c r="N589" s="3713"/>
      <c r="O589" s="3713"/>
      <c r="P589" s="3713"/>
      <c r="Q589" s="3713"/>
      <c r="R589" s="3713"/>
    </row>
    <row r="590" spans="1:18" ht="63.75" customHeight="1">
      <c r="A590" s="2350"/>
      <c r="B590" s="2368" t="s">
        <v>2141</v>
      </c>
      <c r="C590" s="2366" t="s">
        <v>1292</v>
      </c>
      <c r="D590" s="3610" t="s">
        <v>2156</v>
      </c>
      <c r="E590" s="3610"/>
      <c r="F590" s="3610"/>
      <c r="G590" s="3713">
        <v>13450000</v>
      </c>
      <c r="H590" s="3713"/>
      <c r="I590" s="3713"/>
      <c r="J590" s="3713"/>
      <c r="K590" s="3713"/>
      <c r="L590" s="3713"/>
      <c r="M590" s="3713"/>
      <c r="N590" s="3713"/>
      <c r="O590" s="3713"/>
      <c r="P590" s="3713"/>
      <c r="Q590" s="3713"/>
      <c r="R590" s="3713"/>
    </row>
    <row r="591" spans="1:18" ht="63.75" customHeight="1">
      <c r="A591" s="2350"/>
      <c r="B591" s="2368" t="s">
        <v>2142</v>
      </c>
      <c r="C591" s="2366" t="s">
        <v>1292</v>
      </c>
      <c r="D591" s="3610" t="s">
        <v>2157</v>
      </c>
      <c r="E591" s="3610"/>
      <c r="F591" s="3610"/>
      <c r="G591" s="3713">
        <v>17850000</v>
      </c>
      <c r="H591" s="3713"/>
      <c r="I591" s="3713"/>
      <c r="J591" s="3713"/>
      <c r="K591" s="3713"/>
      <c r="L591" s="3713"/>
      <c r="M591" s="3713"/>
      <c r="N591" s="3713"/>
      <c r="O591" s="3713"/>
      <c r="P591" s="3713"/>
      <c r="Q591" s="3713"/>
      <c r="R591" s="3713"/>
    </row>
    <row r="592" spans="1:18" ht="63.75" customHeight="1">
      <c r="A592" s="2350"/>
      <c r="B592" s="2368" t="s">
        <v>2143</v>
      </c>
      <c r="C592" s="2366" t="s">
        <v>1292</v>
      </c>
      <c r="D592" s="3610" t="s">
        <v>2158</v>
      </c>
      <c r="E592" s="3610"/>
      <c r="F592" s="3610"/>
      <c r="G592" s="3713">
        <v>19850000</v>
      </c>
      <c r="H592" s="3713"/>
      <c r="I592" s="3713"/>
      <c r="J592" s="3713"/>
      <c r="K592" s="3713"/>
      <c r="L592" s="3713"/>
      <c r="M592" s="3713"/>
      <c r="N592" s="3713"/>
      <c r="O592" s="3713"/>
      <c r="P592" s="3713"/>
      <c r="Q592" s="3713"/>
      <c r="R592" s="3713"/>
    </row>
    <row r="593" spans="1:18" ht="63.75" customHeight="1">
      <c r="A593" s="2350"/>
      <c r="B593" s="2368" t="s">
        <v>2144</v>
      </c>
      <c r="C593" s="2366" t="s">
        <v>1292</v>
      </c>
      <c r="D593" s="3610" t="s">
        <v>2159</v>
      </c>
      <c r="E593" s="3610"/>
      <c r="F593" s="3610"/>
      <c r="G593" s="3713">
        <v>23450000</v>
      </c>
      <c r="H593" s="3713"/>
      <c r="I593" s="3713"/>
      <c r="J593" s="3713"/>
      <c r="K593" s="3713"/>
      <c r="L593" s="3713"/>
      <c r="M593" s="3713"/>
      <c r="N593" s="3713"/>
      <c r="O593" s="3713"/>
      <c r="P593" s="3713"/>
      <c r="Q593" s="3713"/>
      <c r="R593" s="3713"/>
    </row>
    <row r="594" spans="1:18" ht="35.25" customHeight="1">
      <c r="A594" s="2353" t="s">
        <v>1624</v>
      </c>
      <c r="B594" s="3604" t="s">
        <v>2262</v>
      </c>
      <c r="C594" s="3604"/>
      <c r="D594" s="3604"/>
      <c r="E594" s="3604"/>
      <c r="F594" s="2334"/>
      <c r="G594" s="3606"/>
      <c r="H594" s="3607"/>
      <c r="I594" s="3607"/>
      <c r="J594" s="3607"/>
      <c r="K594" s="3607"/>
      <c r="L594" s="3607"/>
      <c r="M594" s="3607"/>
      <c r="N594" s="3607"/>
      <c r="O594" s="3607"/>
      <c r="P594" s="3607"/>
      <c r="Q594" s="3607"/>
      <c r="R594" s="3608"/>
    </row>
    <row r="595" spans="1:18" ht="36.75" customHeight="1">
      <c r="A595" s="2353"/>
      <c r="B595" s="2334"/>
      <c r="C595" s="2337"/>
      <c r="D595" s="3609" t="s">
        <v>2145</v>
      </c>
      <c r="E595" s="3609"/>
      <c r="F595" s="3609"/>
      <c r="G595" s="3606"/>
      <c r="H595" s="3607"/>
      <c r="I595" s="3607"/>
      <c r="J595" s="3607"/>
      <c r="K595" s="3607"/>
      <c r="L595" s="3607"/>
      <c r="M595" s="3607"/>
      <c r="N595" s="3607"/>
      <c r="O595" s="3607"/>
      <c r="P595" s="3607"/>
      <c r="Q595" s="3607"/>
      <c r="R595" s="3608"/>
    </row>
    <row r="596" spans="1:18" ht="63.75" customHeight="1">
      <c r="A596" s="2350"/>
      <c r="B596" s="2368" t="s">
        <v>2230</v>
      </c>
      <c r="C596" s="2366" t="s">
        <v>1292</v>
      </c>
      <c r="D596" s="3610" t="s">
        <v>2146</v>
      </c>
      <c r="E596" s="3610"/>
      <c r="F596" s="3610"/>
      <c r="G596" s="3713">
        <v>4950000</v>
      </c>
      <c r="H596" s="3713"/>
      <c r="I596" s="3713"/>
      <c r="J596" s="3713"/>
      <c r="K596" s="3713"/>
      <c r="L596" s="3713"/>
      <c r="M596" s="3713"/>
      <c r="N596" s="3713"/>
      <c r="O596" s="3713"/>
      <c r="P596" s="3713"/>
      <c r="Q596" s="3713"/>
      <c r="R596" s="3713"/>
    </row>
    <row r="597" spans="1:18" ht="63.75" customHeight="1">
      <c r="A597" s="2350"/>
      <c r="B597" s="2368" t="s">
        <v>2231</v>
      </c>
      <c r="C597" s="2366" t="s">
        <v>1292</v>
      </c>
      <c r="D597" s="3610" t="s">
        <v>2147</v>
      </c>
      <c r="E597" s="3610"/>
      <c r="F597" s="3610"/>
      <c r="G597" s="3713">
        <v>7950000</v>
      </c>
      <c r="H597" s="3713"/>
      <c r="I597" s="3713"/>
      <c r="J597" s="3713"/>
      <c r="K597" s="3713"/>
      <c r="L597" s="3713"/>
      <c r="M597" s="3713"/>
      <c r="N597" s="3713"/>
      <c r="O597" s="3713"/>
      <c r="P597" s="3713"/>
      <c r="Q597" s="3713"/>
      <c r="R597" s="3713"/>
    </row>
    <row r="598" spans="1:18" ht="63.75" customHeight="1">
      <c r="A598" s="2350"/>
      <c r="B598" s="2368" t="s">
        <v>2232</v>
      </c>
      <c r="C598" s="2366" t="s">
        <v>1292</v>
      </c>
      <c r="D598" s="3610" t="s">
        <v>2148</v>
      </c>
      <c r="E598" s="3610"/>
      <c r="F598" s="3610"/>
      <c r="G598" s="3713">
        <v>10950000</v>
      </c>
      <c r="H598" s="3713"/>
      <c r="I598" s="3713"/>
      <c r="J598" s="3713"/>
      <c r="K598" s="3713"/>
      <c r="L598" s="3713"/>
      <c r="M598" s="3713"/>
      <c r="N598" s="3713"/>
      <c r="O598" s="3713"/>
      <c r="P598" s="3713"/>
      <c r="Q598" s="3713"/>
      <c r="R598" s="3713"/>
    </row>
    <row r="599" spans="1:18" ht="63.75" customHeight="1">
      <c r="A599" s="2350"/>
      <c r="B599" s="2368" t="s">
        <v>2233</v>
      </c>
      <c r="C599" s="2366" t="s">
        <v>1292</v>
      </c>
      <c r="D599" s="3610" t="s">
        <v>2149</v>
      </c>
      <c r="E599" s="3610"/>
      <c r="F599" s="3610"/>
      <c r="G599" s="3713">
        <v>14450000</v>
      </c>
      <c r="H599" s="3713"/>
      <c r="I599" s="3713"/>
      <c r="J599" s="3713"/>
      <c r="K599" s="3713"/>
      <c r="L599" s="3713"/>
      <c r="M599" s="3713"/>
      <c r="N599" s="3713"/>
      <c r="O599" s="3713"/>
      <c r="P599" s="3713"/>
      <c r="Q599" s="3713"/>
      <c r="R599" s="3713"/>
    </row>
    <row r="600" spans="1:18" ht="63.75" customHeight="1">
      <c r="A600" s="2350"/>
      <c r="B600" s="2368" t="s">
        <v>2234</v>
      </c>
      <c r="C600" s="2366" t="s">
        <v>1292</v>
      </c>
      <c r="D600" s="3610" t="s">
        <v>2150</v>
      </c>
      <c r="E600" s="3610"/>
      <c r="F600" s="3610"/>
      <c r="G600" s="3713">
        <v>12450000</v>
      </c>
      <c r="H600" s="3713"/>
      <c r="I600" s="3713"/>
      <c r="J600" s="3713"/>
      <c r="K600" s="3713"/>
      <c r="L600" s="3713"/>
      <c r="M600" s="3713"/>
      <c r="N600" s="3713"/>
      <c r="O600" s="3713"/>
      <c r="P600" s="3713"/>
      <c r="Q600" s="3713"/>
      <c r="R600" s="3713"/>
    </row>
    <row r="601" spans="1:18" ht="63.75" customHeight="1">
      <c r="A601" s="2350"/>
      <c r="B601" s="2368" t="s">
        <v>2235</v>
      </c>
      <c r="C601" s="2366" t="s">
        <v>1292</v>
      </c>
      <c r="D601" s="3610" t="s">
        <v>2151</v>
      </c>
      <c r="E601" s="3610"/>
      <c r="F601" s="3610"/>
      <c r="G601" s="3713">
        <v>14550000</v>
      </c>
      <c r="H601" s="3713"/>
      <c r="I601" s="3713"/>
      <c r="J601" s="3713"/>
      <c r="K601" s="3713"/>
      <c r="L601" s="3713"/>
      <c r="M601" s="3713"/>
      <c r="N601" s="3713"/>
      <c r="O601" s="3713"/>
      <c r="P601" s="3713"/>
      <c r="Q601" s="3713"/>
      <c r="R601" s="3713"/>
    </row>
    <row r="602" spans="1:18" ht="63.75" customHeight="1">
      <c r="A602" s="2350"/>
      <c r="B602" s="2368" t="s">
        <v>2236</v>
      </c>
      <c r="C602" s="2366" t="s">
        <v>1292</v>
      </c>
      <c r="D602" s="3610" t="s">
        <v>2152</v>
      </c>
      <c r="E602" s="3610"/>
      <c r="F602" s="3610"/>
      <c r="G602" s="3713">
        <v>16850000</v>
      </c>
      <c r="H602" s="3713"/>
      <c r="I602" s="3713"/>
      <c r="J602" s="3713"/>
      <c r="K602" s="3713"/>
      <c r="L602" s="3713"/>
      <c r="M602" s="3713"/>
      <c r="N602" s="3713"/>
      <c r="O602" s="3713"/>
      <c r="P602" s="3713"/>
      <c r="Q602" s="3713"/>
      <c r="R602" s="3713"/>
    </row>
    <row r="603" spans="1:18" ht="63.75" customHeight="1">
      <c r="A603" s="2350"/>
      <c r="B603" s="2368" t="s">
        <v>2237</v>
      </c>
      <c r="C603" s="2366" t="s">
        <v>1292</v>
      </c>
      <c r="D603" s="3610" t="s">
        <v>2153</v>
      </c>
      <c r="E603" s="3610"/>
      <c r="F603" s="3610"/>
      <c r="G603" s="3713">
        <v>18450000</v>
      </c>
      <c r="H603" s="3713"/>
      <c r="I603" s="3713"/>
      <c r="J603" s="3713"/>
      <c r="K603" s="3713"/>
      <c r="L603" s="3713"/>
      <c r="M603" s="3713"/>
      <c r="N603" s="3713"/>
      <c r="O603" s="3713"/>
      <c r="P603" s="3713"/>
      <c r="Q603" s="3713"/>
      <c r="R603" s="3713"/>
    </row>
    <row r="604" spans="1:18" ht="63.75" customHeight="1">
      <c r="A604" s="2350"/>
      <c r="B604" s="2368" t="s">
        <v>2238</v>
      </c>
      <c r="C604" s="2366" t="s">
        <v>1292</v>
      </c>
      <c r="D604" s="3610" t="s">
        <v>2154</v>
      </c>
      <c r="E604" s="3610"/>
      <c r="F604" s="3610"/>
      <c r="G604" s="3713">
        <v>20450000</v>
      </c>
      <c r="H604" s="3713"/>
      <c r="I604" s="3713"/>
      <c r="J604" s="3713"/>
      <c r="K604" s="3713"/>
      <c r="L604" s="3713"/>
      <c r="M604" s="3713"/>
      <c r="N604" s="3713"/>
      <c r="O604" s="3713"/>
      <c r="P604" s="3713"/>
      <c r="Q604" s="3713"/>
      <c r="R604" s="3713"/>
    </row>
    <row r="605" spans="1:18" ht="63.75" customHeight="1">
      <c r="A605" s="2350"/>
      <c r="B605" s="2368" t="s">
        <v>2239</v>
      </c>
      <c r="C605" s="2366" t="s">
        <v>1292</v>
      </c>
      <c r="D605" s="3610" t="s">
        <v>2160</v>
      </c>
      <c r="E605" s="3610"/>
      <c r="F605" s="3610"/>
      <c r="G605" s="3713">
        <v>26550000</v>
      </c>
      <c r="H605" s="3713"/>
      <c r="I605" s="3713"/>
      <c r="J605" s="3713"/>
      <c r="K605" s="3713"/>
      <c r="L605" s="3713"/>
      <c r="M605" s="3713"/>
      <c r="N605" s="3713"/>
      <c r="O605" s="3713"/>
      <c r="P605" s="3713"/>
      <c r="Q605" s="3713"/>
      <c r="R605" s="3713"/>
    </row>
    <row r="606" spans="1:18" ht="63.75" customHeight="1">
      <c r="A606" s="2350"/>
      <c r="B606" s="2368" t="s">
        <v>2240</v>
      </c>
      <c r="C606" s="2366" t="s">
        <v>1292</v>
      </c>
      <c r="D606" s="2334"/>
      <c r="E606" s="2334"/>
      <c r="F606" s="2334"/>
      <c r="G606" s="3713">
        <v>32550000</v>
      </c>
      <c r="H606" s="3713"/>
      <c r="I606" s="3713"/>
      <c r="J606" s="3713"/>
      <c r="K606" s="3713"/>
      <c r="L606" s="3713"/>
      <c r="M606" s="3713"/>
      <c r="N606" s="3713"/>
      <c r="O606" s="3713"/>
      <c r="P606" s="3713"/>
      <c r="Q606" s="3713"/>
      <c r="R606" s="3713"/>
    </row>
    <row r="607" spans="1:18" ht="29.25" customHeight="1">
      <c r="A607" s="2353" t="s">
        <v>1625</v>
      </c>
      <c r="B607" s="3604" t="s">
        <v>2161</v>
      </c>
      <c r="C607" s="3604"/>
      <c r="D607" s="3604"/>
      <c r="E607" s="3604"/>
      <c r="F607" s="2334"/>
      <c r="G607" s="3606"/>
      <c r="H607" s="3607"/>
      <c r="I607" s="3607"/>
      <c r="J607" s="3607"/>
      <c r="K607" s="3607"/>
      <c r="L607" s="3607"/>
      <c r="M607" s="3607"/>
      <c r="N607" s="3607"/>
      <c r="O607" s="3607"/>
      <c r="P607" s="3607"/>
      <c r="Q607" s="3607"/>
      <c r="R607" s="3608"/>
    </row>
    <row r="608" spans="1:18" ht="36.75" customHeight="1">
      <c r="A608" s="2350"/>
      <c r="B608" s="2334"/>
      <c r="C608" s="2337"/>
      <c r="D608" s="3609" t="s">
        <v>2145</v>
      </c>
      <c r="E608" s="3609"/>
      <c r="F608" s="3609"/>
      <c r="G608" s="3606"/>
      <c r="H608" s="3607"/>
      <c r="I608" s="3607"/>
      <c r="J608" s="3607"/>
      <c r="K608" s="3607"/>
      <c r="L608" s="3607"/>
      <c r="M608" s="3607"/>
      <c r="N608" s="3607"/>
      <c r="O608" s="3607"/>
      <c r="P608" s="3607"/>
      <c r="Q608" s="3607"/>
      <c r="R608" s="3608"/>
    </row>
    <row r="609" spans="1:18" ht="63.75" customHeight="1">
      <c r="A609" s="2350"/>
      <c r="B609" s="2368" t="s">
        <v>2241</v>
      </c>
      <c r="C609" s="2366" t="s">
        <v>1292</v>
      </c>
      <c r="D609" s="3610" t="s">
        <v>2162</v>
      </c>
      <c r="E609" s="3610"/>
      <c r="F609" s="3610"/>
      <c r="G609" s="3713">
        <v>4150000</v>
      </c>
      <c r="H609" s="3713"/>
      <c r="I609" s="3713"/>
      <c r="J609" s="3713"/>
      <c r="K609" s="3713"/>
      <c r="L609" s="3713"/>
      <c r="M609" s="3713"/>
      <c r="N609" s="3713"/>
      <c r="O609" s="3713"/>
      <c r="P609" s="3713"/>
      <c r="Q609" s="3713"/>
      <c r="R609" s="3713"/>
    </row>
    <row r="610" spans="1:18" ht="63.75" customHeight="1">
      <c r="A610" s="2350"/>
      <c r="B610" s="2368" t="s">
        <v>2242</v>
      </c>
      <c r="C610" s="2366" t="s">
        <v>1292</v>
      </c>
      <c r="D610" s="3610" t="s">
        <v>2163</v>
      </c>
      <c r="E610" s="3610"/>
      <c r="F610" s="3610"/>
      <c r="G610" s="3713">
        <v>5250000</v>
      </c>
      <c r="H610" s="3713"/>
      <c r="I610" s="3713"/>
      <c r="J610" s="3713"/>
      <c r="K610" s="3713"/>
      <c r="L610" s="3713"/>
      <c r="M610" s="3713"/>
      <c r="N610" s="3713"/>
      <c r="O610" s="3713"/>
      <c r="P610" s="3713"/>
      <c r="Q610" s="3713"/>
      <c r="R610" s="3713"/>
    </row>
    <row r="611" spans="1:18" ht="63.75" customHeight="1">
      <c r="A611" s="2350"/>
      <c r="B611" s="2368" t="s">
        <v>2243</v>
      </c>
      <c r="C611" s="2366" t="s">
        <v>1292</v>
      </c>
      <c r="D611" s="3610" t="s">
        <v>2146</v>
      </c>
      <c r="E611" s="3610"/>
      <c r="F611" s="3610"/>
      <c r="G611" s="3713">
        <v>6450000</v>
      </c>
      <c r="H611" s="3713"/>
      <c r="I611" s="3713"/>
      <c r="J611" s="3713"/>
      <c r="K611" s="3713"/>
      <c r="L611" s="3713"/>
      <c r="M611" s="3713"/>
      <c r="N611" s="3713"/>
      <c r="O611" s="3713"/>
      <c r="P611" s="3713"/>
      <c r="Q611" s="3713"/>
      <c r="R611" s="3713"/>
    </row>
    <row r="612" spans="1:18" ht="63.75" customHeight="1">
      <c r="A612" s="2350"/>
      <c r="B612" s="2368" t="s">
        <v>2244</v>
      </c>
      <c r="C612" s="2366" t="s">
        <v>1292</v>
      </c>
      <c r="D612" s="3610" t="s">
        <v>2164</v>
      </c>
      <c r="E612" s="3610"/>
      <c r="F612" s="3610"/>
      <c r="G612" s="3713">
        <v>7950000</v>
      </c>
      <c r="H612" s="3713"/>
      <c r="I612" s="3713"/>
      <c r="J612" s="3713"/>
      <c r="K612" s="3713"/>
      <c r="L612" s="3713"/>
      <c r="M612" s="3713"/>
      <c r="N612" s="3713"/>
      <c r="O612" s="3713"/>
      <c r="P612" s="3713"/>
      <c r="Q612" s="3713"/>
      <c r="R612" s="3713"/>
    </row>
    <row r="613" spans="1:18" ht="63.75" customHeight="1">
      <c r="A613" s="2350"/>
      <c r="B613" s="2368" t="s">
        <v>2245</v>
      </c>
      <c r="C613" s="2366" t="s">
        <v>1292</v>
      </c>
      <c r="D613" s="3610" t="s">
        <v>2165</v>
      </c>
      <c r="E613" s="3610"/>
      <c r="F613" s="3610"/>
      <c r="G613" s="3713">
        <v>8950000</v>
      </c>
      <c r="H613" s="3713"/>
      <c r="I613" s="3713"/>
      <c r="J613" s="3713"/>
      <c r="K613" s="3713"/>
      <c r="L613" s="3713"/>
      <c r="M613" s="3713"/>
      <c r="N613" s="3713"/>
      <c r="O613" s="3713"/>
      <c r="P613" s="3713"/>
      <c r="Q613" s="3713"/>
      <c r="R613" s="3713"/>
    </row>
    <row r="614" spans="1:18" ht="63.75" customHeight="1">
      <c r="A614" s="2350"/>
      <c r="B614" s="2368" t="s">
        <v>2246</v>
      </c>
      <c r="C614" s="2366" t="s">
        <v>1292</v>
      </c>
      <c r="D614" s="3610" t="s">
        <v>2166</v>
      </c>
      <c r="E614" s="3610"/>
      <c r="F614" s="3610"/>
      <c r="G614" s="3713">
        <v>9250000</v>
      </c>
      <c r="H614" s="3713"/>
      <c r="I614" s="3713"/>
      <c r="J614" s="3713"/>
      <c r="K614" s="3713"/>
      <c r="L614" s="3713"/>
      <c r="M614" s="3713"/>
      <c r="N614" s="3713"/>
      <c r="O614" s="3713"/>
      <c r="P614" s="3713"/>
      <c r="Q614" s="3713"/>
      <c r="R614" s="3713"/>
    </row>
    <row r="615" spans="1:18" ht="63.75" customHeight="1">
      <c r="A615" s="2350"/>
      <c r="B615" s="2368" t="s">
        <v>2247</v>
      </c>
      <c r="C615" s="2366" t="s">
        <v>1292</v>
      </c>
      <c r="D615" s="3610" t="s">
        <v>2167</v>
      </c>
      <c r="E615" s="3610"/>
      <c r="F615" s="3610"/>
      <c r="G615" s="3713">
        <v>9650000</v>
      </c>
      <c r="H615" s="3713"/>
      <c r="I615" s="3713"/>
      <c r="J615" s="3713"/>
      <c r="K615" s="3713"/>
      <c r="L615" s="3713"/>
      <c r="M615" s="3713"/>
      <c r="N615" s="3713"/>
      <c r="O615" s="3713"/>
      <c r="P615" s="3713"/>
      <c r="Q615" s="3713"/>
      <c r="R615" s="3713"/>
    </row>
    <row r="616" spans="1:18" ht="63.75" customHeight="1">
      <c r="A616" s="2350"/>
      <c r="B616" s="2368" t="s">
        <v>2248</v>
      </c>
      <c r="C616" s="2366" t="s">
        <v>1292</v>
      </c>
      <c r="D616" s="3610" t="s">
        <v>2168</v>
      </c>
      <c r="E616" s="3610"/>
      <c r="F616" s="3610"/>
      <c r="G616" s="3713">
        <v>10250000</v>
      </c>
      <c r="H616" s="3713"/>
      <c r="I616" s="3713"/>
      <c r="J616" s="3713"/>
      <c r="K616" s="3713"/>
      <c r="L616" s="3713"/>
      <c r="M616" s="3713"/>
      <c r="N616" s="3713"/>
      <c r="O616" s="3713"/>
      <c r="P616" s="3713"/>
      <c r="Q616" s="3713"/>
      <c r="R616" s="3713"/>
    </row>
    <row r="617" spans="1:18" ht="63.75" customHeight="1">
      <c r="A617" s="2350"/>
      <c r="B617" s="2368" t="s">
        <v>2249</v>
      </c>
      <c r="C617" s="2366" t="s">
        <v>1292</v>
      </c>
      <c r="D617" s="3610" t="s">
        <v>2169</v>
      </c>
      <c r="E617" s="3610"/>
      <c r="F617" s="3610"/>
      <c r="G617" s="3713">
        <v>10850000</v>
      </c>
      <c r="H617" s="3713"/>
      <c r="I617" s="3713"/>
      <c r="J617" s="3713"/>
      <c r="K617" s="3713"/>
      <c r="L617" s="3713"/>
      <c r="M617" s="3713"/>
      <c r="N617" s="3713"/>
      <c r="O617" s="3713"/>
      <c r="P617" s="3713"/>
      <c r="Q617" s="3713"/>
      <c r="R617" s="3713"/>
    </row>
    <row r="618" spans="1:18" ht="63.75" customHeight="1">
      <c r="A618" s="2350"/>
      <c r="B618" s="2368" t="s">
        <v>2250</v>
      </c>
      <c r="C618" s="2366" t="s">
        <v>1292</v>
      </c>
      <c r="D618" s="3610" t="s">
        <v>2170</v>
      </c>
      <c r="E618" s="3610"/>
      <c r="F618" s="3610"/>
      <c r="G618" s="3713">
        <v>11450000</v>
      </c>
      <c r="H618" s="3713"/>
      <c r="I618" s="3713"/>
      <c r="J618" s="3713"/>
      <c r="K618" s="3713"/>
      <c r="L618" s="3713"/>
      <c r="M618" s="3713"/>
      <c r="N618" s="3713"/>
      <c r="O618" s="3713"/>
      <c r="P618" s="3713"/>
      <c r="Q618" s="3713"/>
      <c r="R618" s="3713"/>
    </row>
    <row r="619" spans="1:18" ht="63.75" customHeight="1">
      <c r="A619" s="2350"/>
      <c r="B619" s="2368" t="s">
        <v>2251</v>
      </c>
      <c r="C619" s="2366" t="s">
        <v>1292</v>
      </c>
      <c r="D619" s="3609" t="s">
        <v>2264</v>
      </c>
      <c r="E619" s="3609"/>
      <c r="F619" s="3609"/>
      <c r="G619" s="3713">
        <v>11950000</v>
      </c>
      <c r="H619" s="3713"/>
      <c r="I619" s="3713"/>
      <c r="J619" s="3713"/>
      <c r="K619" s="3713"/>
      <c r="L619" s="3713"/>
      <c r="M619" s="3713"/>
      <c r="N619" s="3713"/>
      <c r="O619" s="3713"/>
      <c r="P619" s="3713"/>
      <c r="Q619" s="3713"/>
      <c r="R619" s="3713"/>
    </row>
    <row r="620" spans="1:18" ht="63.75" customHeight="1">
      <c r="A620" s="2350"/>
      <c r="B620" s="2368" t="s">
        <v>2252</v>
      </c>
      <c r="C620" s="2366" t="s">
        <v>1292</v>
      </c>
      <c r="D620" s="3609"/>
      <c r="E620" s="3609"/>
      <c r="F620" s="3609"/>
      <c r="G620" s="3713">
        <v>12450000</v>
      </c>
      <c r="H620" s="3713"/>
      <c r="I620" s="3713"/>
      <c r="J620" s="3713"/>
      <c r="K620" s="3713"/>
      <c r="L620" s="3713"/>
      <c r="M620" s="3713"/>
      <c r="N620" s="3713"/>
      <c r="O620" s="3713"/>
      <c r="P620" s="3713"/>
      <c r="Q620" s="3713"/>
      <c r="R620" s="3713"/>
    </row>
    <row r="621" spans="1:18" ht="63.75" customHeight="1">
      <c r="A621" s="2350"/>
      <c r="B621" s="2368" t="s">
        <v>2253</v>
      </c>
      <c r="C621" s="2366" t="s">
        <v>1292</v>
      </c>
      <c r="D621" s="3610" t="s">
        <v>2263</v>
      </c>
      <c r="E621" s="3610"/>
      <c r="F621" s="3610"/>
      <c r="G621" s="3713">
        <v>12950000</v>
      </c>
      <c r="H621" s="3713"/>
      <c r="I621" s="3713"/>
      <c r="J621" s="3713"/>
      <c r="K621" s="3713"/>
      <c r="L621" s="3713"/>
      <c r="M621" s="3713"/>
      <c r="N621" s="3713"/>
      <c r="O621" s="3713"/>
      <c r="P621" s="3713"/>
      <c r="Q621" s="3713"/>
      <c r="R621" s="3713"/>
    </row>
    <row r="622" spans="1:18" ht="63.75" customHeight="1">
      <c r="A622" s="2350"/>
      <c r="B622" s="2368" t="s">
        <v>2254</v>
      </c>
      <c r="C622" s="2366" t="s">
        <v>1292</v>
      </c>
      <c r="D622" s="3610" t="s">
        <v>2150</v>
      </c>
      <c r="E622" s="3610"/>
      <c r="F622" s="3610"/>
      <c r="G622" s="3713">
        <v>13450000</v>
      </c>
      <c r="H622" s="3713"/>
      <c r="I622" s="3713"/>
      <c r="J622" s="3713"/>
      <c r="K622" s="3713"/>
      <c r="L622" s="3713"/>
      <c r="M622" s="3713"/>
      <c r="N622" s="3713"/>
      <c r="O622" s="3713"/>
      <c r="P622" s="3713"/>
      <c r="Q622" s="3713"/>
      <c r="R622" s="3713"/>
    </row>
    <row r="623" spans="1:18" ht="63.75" customHeight="1">
      <c r="A623" s="2350"/>
      <c r="B623" s="2368" t="s">
        <v>2255</v>
      </c>
      <c r="C623" s="2366" t="s">
        <v>1292</v>
      </c>
      <c r="D623" s="3610" t="s">
        <v>2173</v>
      </c>
      <c r="E623" s="3610"/>
      <c r="F623" s="3610"/>
      <c r="G623" s="3713">
        <v>14450000</v>
      </c>
      <c r="H623" s="3713"/>
      <c r="I623" s="3713"/>
      <c r="J623" s="3713"/>
      <c r="K623" s="3713"/>
      <c r="L623" s="3713"/>
      <c r="M623" s="3713"/>
      <c r="N623" s="3713"/>
      <c r="O623" s="3713"/>
      <c r="P623" s="3713"/>
      <c r="Q623" s="3713"/>
      <c r="R623" s="3713"/>
    </row>
    <row r="624" spans="1:18" ht="63.75" customHeight="1">
      <c r="A624" s="2350"/>
      <c r="B624" s="2368" t="s">
        <v>2256</v>
      </c>
      <c r="C624" s="2366" t="s">
        <v>1292</v>
      </c>
      <c r="D624" s="3610" t="s">
        <v>2160</v>
      </c>
      <c r="E624" s="3610"/>
      <c r="F624" s="3610"/>
      <c r="G624" s="3713">
        <v>16850000</v>
      </c>
      <c r="H624" s="3713"/>
      <c r="I624" s="3713"/>
      <c r="J624" s="3713"/>
      <c r="K624" s="3713"/>
      <c r="L624" s="3713"/>
      <c r="M624" s="3713"/>
      <c r="N624" s="3713"/>
      <c r="O624" s="3713"/>
      <c r="P624" s="3713"/>
      <c r="Q624" s="3713"/>
      <c r="R624" s="3713"/>
    </row>
    <row r="625" spans="1:18" ht="63.75" customHeight="1">
      <c r="A625" s="2350"/>
      <c r="B625" s="2368" t="s">
        <v>2257</v>
      </c>
      <c r="C625" s="2366" t="s">
        <v>1292</v>
      </c>
      <c r="D625" s="3610" t="s">
        <v>2149</v>
      </c>
      <c r="E625" s="3610"/>
      <c r="F625" s="3610"/>
      <c r="G625" s="3713">
        <v>17850000</v>
      </c>
      <c r="H625" s="3713"/>
      <c r="I625" s="3713"/>
      <c r="J625" s="3713"/>
      <c r="K625" s="3713"/>
      <c r="L625" s="3713"/>
      <c r="M625" s="3713"/>
      <c r="N625" s="3713"/>
      <c r="O625" s="3713"/>
      <c r="P625" s="3713"/>
      <c r="Q625" s="3713"/>
      <c r="R625" s="3713"/>
    </row>
    <row r="626" spans="1:18" ht="102" customHeight="1">
      <c r="A626" s="2353">
        <v>6</v>
      </c>
      <c r="B626" s="3603" t="s">
        <v>3146</v>
      </c>
      <c r="C626" s="3604"/>
      <c r="D626" s="3604"/>
      <c r="E626" s="3604"/>
      <c r="F626" s="3604"/>
      <c r="G626" s="3604"/>
      <c r="H626" s="3604"/>
      <c r="I626" s="3604"/>
      <c r="J626" s="3604"/>
      <c r="K626" s="3604"/>
      <c r="L626" s="3604"/>
      <c r="M626" s="3604"/>
      <c r="N626" s="3604"/>
      <c r="O626" s="3604"/>
      <c r="P626" s="3604"/>
      <c r="Q626" s="3604"/>
      <c r="R626" s="3604"/>
    </row>
    <row r="627" spans="1:18" ht="28.5" customHeight="1">
      <c r="A627" s="2353"/>
      <c r="B627" s="2334"/>
      <c r="C627" s="3722" t="s">
        <v>2139</v>
      </c>
      <c r="D627" s="3722"/>
      <c r="E627" s="3722"/>
      <c r="F627" s="3722"/>
      <c r="G627" s="3722"/>
      <c r="H627" s="3722"/>
      <c r="I627" s="3722"/>
      <c r="J627" s="3722"/>
      <c r="K627" s="3722"/>
      <c r="L627" s="3722"/>
      <c r="M627" s="3722"/>
      <c r="N627" s="3722"/>
      <c r="O627" s="3722"/>
      <c r="P627" s="3722"/>
      <c r="Q627" s="3722"/>
      <c r="R627" s="3722"/>
    </row>
    <row r="628" spans="1:18" ht="38.25" customHeight="1">
      <c r="A628" s="2353"/>
      <c r="B628" s="3604" t="s">
        <v>2278</v>
      </c>
      <c r="C628" s="3604"/>
      <c r="D628" s="3604"/>
      <c r="E628" s="3604"/>
      <c r="F628" s="2061"/>
      <c r="G628" s="2061"/>
      <c r="H628" s="2061"/>
      <c r="I628" s="2061"/>
      <c r="J628" s="2061"/>
      <c r="K628" s="2061"/>
      <c r="L628" s="2027"/>
      <c r="M628" s="2061"/>
      <c r="N628" s="2061"/>
      <c r="O628" s="2061"/>
      <c r="P628" s="2061"/>
      <c r="Q628" s="2061"/>
      <c r="R628" s="2061"/>
    </row>
    <row r="629" spans="1:18" s="2344" customFormat="1" ht="63.75" customHeight="1">
      <c r="A629" s="2353"/>
      <c r="B629" s="2337" t="s">
        <v>2318</v>
      </c>
      <c r="C629" s="2337" t="s">
        <v>2319</v>
      </c>
      <c r="D629" s="3609" t="s">
        <v>2279</v>
      </c>
      <c r="E629" s="3609"/>
      <c r="F629" s="2337" t="s">
        <v>2280</v>
      </c>
      <c r="G629" s="3606"/>
      <c r="H629" s="3607"/>
      <c r="I629" s="3607"/>
      <c r="J629" s="3607"/>
      <c r="K629" s="3607"/>
      <c r="L629" s="3607"/>
      <c r="M629" s="3607"/>
      <c r="N629" s="3607"/>
      <c r="O629" s="3607"/>
      <c r="P629" s="3607"/>
      <c r="Q629" s="3607"/>
      <c r="R629" s="3608"/>
    </row>
    <row r="630" spans="1:18" ht="118.5" customHeight="1">
      <c r="A630" s="2353"/>
      <c r="B630" s="2338" t="s">
        <v>2281</v>
      </c>
      <c r="C630" s="2335" t="s">
        <v>563</v>
      </c>
      <c r="D630" s="3605" t="s">
        <v>2320</v>
      </c>
      <c r="E630" s="3605"/>
      <c r="F630" s="2335" t="s">
        <v>2321</v>
      </c>
      <c r="G630" s="3713">
        <v>6500000</v>
      </c>
      <c r="H630" s="3713"/>
      <c r="I630" s="3713"/>
      <c r="J630" s="3713"/>
      <c r="K630" s="3713"/>
      <c r="L630" s="3713"/>
      <c r="M630" s="3713"/>
      <c r="N630" s="3713"/>
      <c r="O630" s="3713"/>
      <c r="P630" s="3713"/>
      <c r="Q630" s="3713"/>
      <c r="R630" s="3713"/>
    </row>
    <row r="631" spans="1:18" ht="132" customHeight="1">
      <c r="A631" s="2353"/>
      <c r="B631" s="2338" t="s">
        <v>2282</v>
      </c>
      <c r="C631" s="2335" t="s">
        <v>563</v>
      </c>
      <c r="D631" s="3605"/>
      <c r="E631" s="3605"/>
      <c r="F631" s="2335" t="s">
        <v>2321</v>
      </c>
      <c r="G631" s="3713">
        <v>6875000</v>
      </c>
      <c r="H631" s="3713"/>
      <c r="I631" s="3713"/>
      <c r="J631" s="3713"/>
      <c r="K631" s="3713"/>
      <c r="L631" s="3713"/>
      <c r="M631" s="3713"/>
      <c r="N631" s="3713"/>
      <c r="O631" s="3713"/>
      <c r="P631" s="3713"/>
      <c r="Q631" s="3713"/>
      <c r="R631" s="3713"/>
    </row>
    <row r="632" spans="1:18" ht="131.25" customHeight="1">
      <c r="A632" s="2353"/>
      <c r="B632" s="2338" t="s">
        <v>2283</v>
      </c>
      <c r="C632" s="2335" t="s">
        <v>563</v>
      </c>
      <c r="D632" s="3605"/>
      <c r="E632" s="3605"/>
      <c r="F632" s="2335" t="s">
        <v>2321</v>
      </c>
      <c r="G632" s="3713">
        <v>7500000</v>
      </c>
      <c r="H632" s="3713"/>
      <c r="I632" s="3713"/>
      <c r="J632" s="3713"/>
      <c r="K632" s="3713"/>
      <c r="L632" s="3713"/>
      <c r="M632" s="3713"/>
      <c r="N632" s="3713"/>
      <c r="O632" s="3713"/>
      <c r="P632" s="3713"/>
      <c r="Q632" s="3713"/>
      <c r="R632" s="3713"/>
    </row>
    <row r="633" spans="1:18" ht="131.25" customHeight="1">
      <c r="A633" s="2353"/>
      <c r="B633" s="2338" t="s">
        <v>2284</v>
      </c>
      <c r="C633" s="2335" t="s">
        <v>563</v>
      </c>
      <c r="D633" s="3605"/>
      <c r="E633" s="3605"/>
      <c r="F633" s="2335" t="s">
        <v>2321</v>
      </c>
      <c r="G633" s="3713">
        <v>8250000</v>
      </c>
      <c r="H633" s="3713"/>
      <c r="I633" s="3713"/>
      <c r="J633" s="3713"/>
      <c r="K633" s="3713"/>
      <c r="L633" s="3713"/>
      <c r="M633" s="3713"/>
      <c r="N633" s="3713"/>
      <c r="O633" s="3713"/>
      <c r="P633" s="3713"/>
      <c r="Q633" s="3713"/>
      <c r="R633" s="3713"/>
    </row>
    <row r="634" spans="1:18" ht="123" customHeight="1">
      <c r="A634" s="2353"/>
      <c r="B634" s="2338" t="s">
        <v>2285</v>
      </c>
      <c r="C634" s="2335" t="s">
        <v>563</v>
      </c>
      <c r="D634" s="3605"/>
      <c r="E634" s="3605"/>
      <c r="F634" s="2335" t="s">
        <v>2321</v>
      </c>
      <c r="G634" s="3713">
        <v>9000000</v>
      </c>
      <c r="H634" s="3713"/>
      <c r="I634" s="3713"/>
      <c r="J634" s="3713"/>
      <c r="K634" s="3713"/>
      <c r="L634" s="3713"/>
      <c r="M634" s="3713"/>
      <c r="N634" s="3713"/>
      <c r="O634" s="3713"/>
      <c r="P634" s="3713"/>
      <c r="Q634" s="3713"/>
      <c r="R634" s="3713"/>
    </row>
    <row r="635" spans="1:18" ht="129.75" customHeight="1">
      <c r="A635" s="2353"/>
      <c r="B635" s="2338" t="s">
        <v>2286</v>
      </c>
      <c r="C635" s="2335" t="s">
        <v>563</v>
      </c>
      <c r="D635" s="3605"/>
      <c r="E635" s="3605"/>
      <c r="F635" s="2335" t="s">
        <v>2321</v>
      </c>
      <c r="G635" s="3713">
        <v>10750000</v>
      </c>
      <c r="H635" s="3713"/>
      <c r="I635" s="3713"/>
      <c r="J635" s="3713"/>
      <c r="K635" s="3713"/>
      <c r="L635" s="3713"/>
      <c r="M635" s="3713"/>
      <c r="N635" s="3713"/>
      <c r="O635" s="3713"/>
      <c r="P635" s="3713"/>
      <c r="Q635" s="3713"/>
      <c r="R635" s="3713"/>
    </row>
    <row r="636" spans="1:18" ht="129.75" customHeight="1">
      <c r="A636" s="2353"/>
      <c r="B636" s="2338" t="s">
        <v>2287</v>
      </c>
      <c r="C636" s="2335" t="s">
        <v>563</v>
      </c>
      <c r="D636" s="3605"/>
      <c r="E636" s="3605"/>
      <c r="F636" s="2335" t="s">
        <v>2321</v>
      </c>
      <c r="G636" s="3713">
        <v>11125000</v>
      </c>
      <c r="H636" s="3713"/>
      <c r="I636" s="3713"/>
      <c r="J636" s="3713"/>
      <c r="K636" s="3713"/>
      <c r="L636" s="3713"/>
      <c r="M636" s="3713"/>
      <c r="N636" s="3713"/>
      <c r="O636" s="3713"/>
      <c r="P636" s="3713"/>
      <c r="Q636" s="3713"/>
      <c r="R636" s="3713"/>
    </row>
    <row r="637" spans="1:18" ht="161.25" customHeight="1">
      <c r="A637" s="2353"/>
      <c r="B637" s="2338" t="s">
        <v>2288</v>
      </c>
      <c r="C637" s="2335" t="s">
        <v>563</v>
      </c>
      <c r="D637" s="3605"/>
      <c r="E637" s="3605"/>
      <c r="F637" s="2335" t="s">
        <v>2322</v>
      </c>
      <c r="G637" s="3713">
        <v>11625000</v>
      </c>
      <c r="H637" s="3713"/>
      <c r="I637" s="3713"/>
      <c r="J637" s="3713"/>
      <c r="K637" s="3713"/>
      <c r="L637" s="3713"/>
      <c r="M637" s="3713"/>
      <c r="N637" s="3713"/>
      <c r="O637" s="3713"/>
      <c r="P637" s="3713"/>
      <c r="Q637" s="3713"/>
      <c r="R637" s="3713"/>
    </row>
    <row r="638" spans="1:18" ht="141" customHeight="1">
      <c r="A638" s="2353"/>
      <c r="B638" s="2338" t="s">
        <v>2289</v>
      </c>
      <c r="C638" s="2335" t="s">
        <v>563</v>
      </c>
      <c r="D638" s="3605"/>
      <c r="E638" s="3605"/>
      <c r="F638" s="2335" t="s">
        <v>2322</v>
      </c>
      <c r="G638" s="3713">
        <v>12000000</v>
      </c>
      <c r="H638" s="3713"/>
      <c r="I638" s="3713"/>
      <c r="J638" s="3713"/>
      <c r="K638" s="3713"/>
      <c r="L638" s="3713">
        <v>12000000</v>
      </c>
      <c r="M638" s="3713"/>
      <c r="N638" s="3713"/>
      <c r="O638" s="3713"/>
      <c r="P638" s="3713"/>
      <c r="Q638" s="3713"/>
      <c r="R638" s="3713"/>
    </row>
    <row r="639" spans="1:18" ht="131.25" customHeight="1">
      <c r="A639" s="2353"/>
      <c r="B639" s="2338" t="s">
        <v>2290</v>
      </c>
      <c r="C639" s="2335" t="s">
        <v>563</v>
      </c>
      <c r="D639" s="3605"/>
      <c r="E639" s="3605"/>
      <c r="F639" s="2335" t="s">
        <v>2322</v>
      </c>
      <c r="G639" s="3713">
        <v>12325000</v>
      </c>
      <c r="H639" s="3713"/>
      <c r="I639" s="3713"/>
      <c r="J639" s="3713"/>
      <c r="K639" s="3713"/>
      <c r="L639" s="3713">
        <v>12325000</v>
      </c>
      <c r="M639" s="3713"/>
      <c r="N639" s="3713"/>
      <c r="O639" s="3713"/>
      <c r="P639" s="3713"/>
      <c r="Q639" s="3713"/>
      <c r="R639" s="3713"/>
    </row>
    <row r="640" spans="1:18" ht="131.25" customHeight="1">
      <c r="A640" s="2353"/>
      <c r="B640" s="2338" t="s">
        <v>2291</v>
      </c>
      <c r="C640" s="2335" t="s">
        <v>563</v>
      </c>
      <c r="D640" s="3605"/>
      <c r="E640" s="3605"/>
      <c r="F640" s="2335" t="s">
        <v>2322</v>
      </c>
      <c r="G640" s="3713">
        <v>12500000</v>
      </c>
      <c r="H640" s="3713"/>
      <c r="I640" s="3713"/>
      <c r="J640" s="3713"/>
      <c r="K640" s="3713"/>
      <c r="L640" s="3713"/>
      <c r="M640" s="3713"/>
      <c r="N640" s="3713"/>
      <c r="O640" s="3713"/>
      <c r="P640" s="3713"/>
      <c r="Q640" s="3713"/>
      <c r="R640" s="3713"/>
    </row>
    <row r="641" spans="1:18" ht="129.75" customHeight="1">
      <c r="A641" s="2353"/>
      <c r="B641" s="2338" t="s">
        <v>2292</v>
      </c>
      <c r="C641" s="2335" t="s">
        <v>563</v>
      </c>
      <c r="D641" s="3605"/>
      <c r="E641" s="3605"/>
      <c r="F641" s="2335" t="s">
        <v>2322</v>
      </c>
      <c r="G641" s="3713">
        <v>13250000</v>
      </c>
      <c r="H641" s="3713"/>
      <c r="I641" s="3713"/>
      <c r="J641" s="3713"/>
      <c r="K641" s="3713"/>
      <c r="L641" s="3713"/>
      <c r="M641" s="3713"/>
      <c r="N641" s="3713"/>
      <c r="O641" s="3713"/>
      <c r="P641" s="3713"/>
      <c r="Q641" s="3713"/>
      <c r="R641" s="3713"/>
    </row>
    <row r="642" spans="1:18" ht="131.25" customHeight="1">
      <c r="A642" s="2353"/>
      <c r="B642" s="2338" t="s">
        <v>2293</v>
      </c>
      <c r="C642" s="2335" t="s">
        <v>563</v>
      </c>
      <c r="D642" s="3605"/>
      <c r="E642" s="3605"/>
      <c r="F642" s="2335" t="s">
        <v>2322</v>
      </c>
      <c r="G642" s="3713">
        <v>13500000</v>
      </c>
      <c r="H642" s="3713"/>
      <c r="I642" s="3713"/>
      <c r="J642" s="3713"/>
      <c r="K642" s="3713"/>
      <c r="L642" s="3713"/>
      <c r="M642" s="3713"/>
      <c r="N642" s="3713"/>
      <c r="O642" s="3713"/>
      <c r="P642" s="3713"/>
      <c r="Q642" s="3713"/>
      <c r="R642" s="3713"/>
    </row>
    <row r="643" spans="1:18" ht="132.75" customHeight="1">
      <c r="A643" s="2353"/>
      <c r="B643" s="2338" t="s">
        <v>2294</v>
      </c>
      <c r="C643" s="2335" t="s">
        <v>563</v>
      </c>
      <c r="D643" s="3605"/>
      <c r="E643" s="3605"/>
      <c r="F643" s="2335" t="s">
        <v>2322</v>
      </c>
      <c r="G643" s="3713">
        <v>13750000</v>
      </c>
      <c r="H643" s="3713"/>
      <c r="I643" s="3713"/>
      <c r="J643" s="3713"/>
      <c r="K643" s="3713"/>
      <c r="L643" s="3713"/>
      <c r="M643" s="3713"/>
      <c r="N643" s="3713"/>
      <c r="O643" s="3713"/>
      <c r="P643" s="3713"/>
      <c r="Q643" s="3713"/>
      <c r="R643" s="3713"/>
    </row>
    <row r="644" spans="1:18" ht="132.75" customHeight="1">
      <c r="A644" s="2353"/>
      <c r="B644" s="2338" t="s">
        <v>2295</v>
      </c>
      <c r="C644" s="2335" t="s">
        <v>563</v>
      </c>
      <c r="D644" s="3605"/>
      <c r="E644" s="3605"/>
      <c r="F644" s="2335" t="s">
        <v>2322</v>
      </c>
      <c r="G644" s="3713">
        <v>15750000</v>
      </c>
      <c r="H644" s="3713"/>
      <c r="I644" s="3713"/>
      <c r="J644" s="3713"/>
      <c r="K644" s="3713"/>
      <c r="L644" s="3713"/>
      <c r="M644" s="3713"/>
      <c r="N644" s="3713"/>
      <c r="O644" s="3713"/>
      <c r="P644" s="3713"/>
      <c r="Q644" s="3713"/>
      <c r="R644" s="3713"/>
    </row>
    <row r="645" spans="1:18" ht="129.75" customHeight="1">
      <c r="A645" s="2353"/>
      <c r="B645" s="2338" t="s">
        <v>2296</v>
      </c>
      <c r="C645" s="2335" t="s">
        <v>563</v>
      </c>
      <c r="D645" s="3605"/>
      <c r="E645" s="3605"/>
      <c r="F645" s="2335" t="s">
        <v>2322</v>
      </c>
      <c r="G645" s="3713">
        <v>16500000</v>
      </c>
      <c r="H645" s="3713"/>
      <c r="I645" s="3713"/>
      <c r="J645" s="3713"/>
      <c r="K645" s="3713"/>
      <c r="L645" s="3713"/>
      <c r="M645" s="3713"/>
      <c r="N645" s="3713"/>
      <c r="O645" s="3713"/>
      <c r="P645" s="3713"/>
      <c r="Q645" s="3713"/>
      <c r="R645" s="3713"/>
    </row>
    <row r="646" spans="1:18" ht="120" customHeight="1">
      <c r="A646" s="2353"/>
      <c r="B646" s="2338" t="s">
        <v>2297</v>
      </c>
      <c r="C646" s="2335" t="s">
        <v>563</v>
      </c>
      <c r="D646" s="3605"/>
      <c r="E646" s="3605"/>
      <c r="F646" s="2335" t="s">
        <v>2322</v>
      </c>
      <c r="G646" s="3713">
        <v>17250000</v>
      </c>
      <c r="H646" s="3713"/>
      <c r="I646" s="3713"/>
      <c r="J646" s="3713"/>
      <c r="K646" s="3713"/>
      <c r="L646" s="3713"/>
      <c r="M646" s="3713"/>
      <c r="N646" s="3713"/>
      <c r="O646" s="3713"/>
      <c r="P646" s="3713"/>
      <c r="Q646" s="3713"/>
      <c r="R646" s="3713"/>
    </row>
    <row r="647" spans="1:18" ht="108.75" customHeight="1">
      <c r="A647" s="2353"/>
      <c r="B647" s="2338" t="s">
        <v>2298</v>
      </c>
      <c r="C647" s="2335" t="s">
        <v>563</v>
      </c>
      <c r="D647" s="3605"/>
      <c r="E647" s="3605"/>
      <c r="F647" s="2335" t="s">
        <v>2322</v>
      </c>
      <c r="G647" s="3713">
        <v>18500000</v>
      </c>
      <c r="H647" s="3713"/>
      <c r="I647" s="3713"/>
      <c r="J647" s="3713"/>
      <c r="K647" s="3713"/>
      <c r="L647" s="3713"/>
      <c r="M647" s="3713"/>
      <c r="N647" s="3713"/>
      <c r="O647" s="3713"/>
      <c r="P647" s="3713"/>
      <c r="Q647" s="3713"/>
      <c r="R647" s="3713"/>
    </row>
    <row r="648" spans="1:18" ht="108.75" customHeight="1">
      <c r="A648" s="2353"/>
      <c r="B648" s="2338" t="s">
        <v>2299</v>
      </c>
      <c r="C648" s="2335" t="s">
        <v>563</v>
      </c>
      <c r="D648" s="3605"/>
      <c r="E648" s="3605"/>
      <c r="F648" s="2335" t="s">
        <v>2322</v>
      </c>
      <c r="G648" s="3713">
        <v>20500000</v>
      </c>
      <c r="H648" s="3713"/>
      <c r="I648" s="3713"/>
      <c r="J648" s="3713"/>
      <c r="K648" s="3713"/>
      <c r="L648" s="3713"/>
      <c r="M648" s="3713"/>
      <c r="N648" s="3713"/>
      <c r="O648" s="3713"/>
      <c r="P648" s="3713"/>
      <c r="Q648" s="3713"/>
      <c r="R648" s="3713"/>
    </row>
    <row r="649" spans="1:18" ht="117" customHeight="1">
      <c r="A649" s="2353"/>
      <c r="B649" s="2338" t="s">
        <v>2300</v>
      </c>
      <c r="C649" s="2335" t="s">
        <v>563</v>
      </c>
      <c r="D649" s="3605"/>
      <c r="E649" s="3605"/>
      <c r="F649" s="2335" t="s">
        <v>2322</v>
      </c>
      <c r="G649" s="3713">
        <v>23360000</v>
      </c>
      <c r="H649" s="3713"/>
      <c r="I649" s="3713"/>
      <c r="J649" s="3713"/>
      <c r="K649" s="3713"/>
      <c r="L649" s="3713"/>
      <c r="M649" s="3713"/>
      <c r="N649" s="3713"/>
      <c r="O649" s="3713"/>
      <c r="P649" s="3713"/>
      <c r="Q649" s="3713"/>
      <c r="R649" s="3713"/>
    </row>
    <row r="650" spans="1:18" ht="122.25" customHeight="1">
      <c r="A650" s="2353"/>
      <c r="B650" s="2338" t="s">
        <v>2301</v>
      </c>
      <c r="C650" s="2335" t="s">
        <v>563</v>
      </c>
      <c r="D650" s="3605" t="s">
        <v>2320</v>
      </c>
      <c r="E650" s="3605"/>
      <c r="F650" s="2335" t="s">
        <v>2323</v>
      </c>
      <c r="G650" s="3713">
        <v>7000000</v>
      </c>
      <c r="H650" s="3713"/>
      <c r="I650" s="3713"/>
      <c r="J650" s="3713"/>
      <c r="K650" s="3713"/>
      <c r="L650" s="3713"/>
      <c r="M650" s="3713"/>
      <c r="N650" s="3713"/>
      <c r="O650" s="3713"/>
      <c r="P650" s="3713"/>
      <c r="Q650" s="3713"/>
      <c r="R650" s="3713"/>
    </row>
    <row r="651" spans="1:18" ht="122.25" customHeight="1">
      <c r="A651" s="2353"/>
      <c r="B651" s="2338" t="s">
        <v>2302</v>
      </c>
      <c r="C651" s="2335" t="s">
        <v>563</v>
      </c>
      <c r="D651" s="3605"/>
      <c r="E651" s="3605"/>
      <c r="F651" s="2335" t="s">
        <v>2324</v>
      </c>
      <c r="G651" s="3713">
        <v>9000000</v>
      </c>
      <c r="H651" s="3713"/>
      <c r="I651" s="3713"/>
      <c r="J651" s="3713"/>
      <c r="K651" s="3713"/>
      <c r="L651" s="3713"/>
      <c r="M651" s="3713"/>
      <c r="N651" s="3713"/>
      <c r="O651" s="3713"/>
      <c r="P651" s="3713"/>
      <c r="Q651" s="3713"/>
      <c r="R651" s="3713"/>
    </row>
    <row r="652" spans="1:18" ht="108" customHeight="1">
      <c r="A652" s="2353"/>
      <c r="B652" s="2338" t="s">
        <v>2303</v>
      </c>
      <c r="C652" s="2335" t="s">
        <v>563</v>
      </c>
      <c r="D652" s="3605"/>
      <c r="E652" s="3605"/>
      <c r="F652" s="2335" t="s">
        <v>2325</v>
      </c>
      <c r="G652" s="3713">
        <v>11400000</v>
      </c>
      <c r="H652" s="3713"/>
      <c r="I652" s="3713"/>
      <c r="J652" s="3713"/>
      <c r="K652" s="3713"/>
      <c r="L652" s="3713"/>
      <c r="M652" s="3713"/>
      <c r="N652" s="3713"/>
      <c r="O652" s="3713"/>
      <c r="P652" s="3713"/>
      <c r="Q652" s="3713"/>
      <c r="R652" s="3713"/>
    </row>
    <row r="653" spans="1:18" ht="108" customHeight="1">
      <c r="A653" s="2353"/>
      <c r="B653" s="2338" t="s">
        <v>2304</v>
      </c>
      <c r="C653" s="2335" t="s">
        <v>563</v>
      </c>
      <c r="D653" s="3605"/>
      <c r="E653" s="3605"/>
      <c r="F653" s="2335" t="s">
        <v>2325</v>
      </c>
      <c r="G653" s="3713">
        <v>12200000</v>
      </c>
      <c r="H653" s="3713"/>
      <c r="I653" s="3713"/>
      <c r="J653" s="3713"/>
      <c r="K653" s="3713"/>
      <c r="L653" s="3713"/>
      <c r="M653" s="3713"/>
      <c r="N653" s="3713"/>
      <c r="O653" s="3713"/>
      <c r="P653" s="3713"/>
      <c r="Q653" s="3713"/>
      <c r="R653" s="3713"/>
    </row>
    <row r="654" spans="1:18" ht="122.25" customHeight="1">
      <c r="A654" s="2353"/>
      <c r="B654" s="2338" t="s">
        <v>2305</v>
      </c>
      <c r="C654" s="2335" t="s">
        <v>563</v>
      </c>
      <c r="D654" s="3605"/>
      <c r="E654" s="3605"/>
      <c r="F654" s="2335" t="s">
        <v>2326</v>
      </c>
      <c r="G654" s="3713">
        <v>13100000</v>
      </c>
      <c r="H654" s="3713"/>
      <c r="I654" s="3713"/>
      <c r="J654" s="3713"/>
      <c r="K654" s="3713"/>
      <c r="L654" s="3713"/>
      <c r="M654" s="3713"/>
      <c r="N654" s="3713"/>
      <c r="O654" s="3713"/>
      <c r="P654" s="3713"/>
      <c r="Q654" s="3713"/>
      <c r="R654" s="3713"/>
    </row>
    <row r="655" spans="1:18" ht="122.25" customHeight="1">
      <c r="A655" s="2353"/>
      <c r="B655" s="2338" t="s">
        <v>2306</v>
      </c>
      <c r="C655" s="2335" t="s">
        <v>563</v>
      </c>
      <c r="D655" s="3605"/>
      <c r="E655" s="3605"/>
      <c r="F655" s="2335" t="s">
        <v>2326</v>
      </c>
      <c r="G655" s="3713">
        <v>13800000</v>
      </c>
      <c r="H655" s="3713"/>
      <c r="I655" s="3713"/>
      <c r="J655" s="3713"/>
      <c r="K655" s="3713"/>
      <c r="L655" s="3713"/>
      <c r="M655" s="3713"/>
      <c r="N655" s="3713"/>
      <c r="O655" s="3713"/>
      <c r="P655" s="3713"/>
      <c r="Q655" s="3713"/>
      <c r="R655" s="3713"/>
    </row>
    <row r="656" spans="1:18" ht="91.5" customHeight="1">
      <c r="A656" s="2353"/>
      <c r="B656" s="2338" t="s">
        <v>2307</v>
      </c>
      <c r="C656" s="2335" t="s">
        <v>563</v>
      </c>
      <c r="D656" s="3605"/>
      <c r="E656" s="3605"/>
      <c r="F656" s="2335" t="s">
        <v>2327</v>
      </c>
      <c r="G656" s="3713">
        <v>16200000</v>
      </c>
      <c r="H656" s="3713"/>
      <c r="I656" s="3713"/>
      <c r="J656" s="3713"/>
      <c r="K656" s="3713"/>
      <c r="L656" s="3713"/>
      <c r="M656" s="3713"/>
      <c r="N656" s="3713"/>
      <c r="O656" s="3713"/>
      <c r="P656" s="3713"/>
      <c r="Q656" s="3713"/>
      <c r="R656" s="3713"/>
    </row>
    <row r="657" spans="1:18" ht="63.75" customHeight="1">
      <c r="A657" s="2353"/>
      <c r="B657" s="2338" t="s">
        <v>2308</v>
      </c>
      <c r="C657" s="2335" t="s">
        <v>563</v>
      </c>
      <c r="D657" s="3605" t="s">
        <v>2320</v>
      </c>
      <c r="E657" s="3605"/>
      <c r="F657" s="2335" t="s">
        <v>2327</v>
      </c>
      <c r="G657" s="3713">
        <v>8220000</v>
      </c>
      <c r="H657" s="3713"/>
      <c r="I657" s="3713"/>
      <c r="J657" s="3713"/>
      <c r="K657" s="3713"/>
      <c r="L657" s="3713"/>
      <c r="M657" s="3713"/>
      <c r="N657" s="3713"/>
      <c r="O657" s="3713"/>
      <c r="P657" s="3713"/>
      <c r="Q657" s="3713"/>
      <c r="R657" s="3713"/>
    </row>
    <row r="658" spans="1:18" ht="63.75" customHeight="1">
      <c r="A658" s="2353"/>
      <c r="B658" s="2338" t="s">
        <v>2309</v>
      </c>
      <c r="C658" s="2335" t="s">
        <v>563</v>
      </c>
      <c r="D658" s="3605"/>
      <c r="E658" s="3605"/>
      <c r="F658" s="2335" t="s">
        <v>2328</v>
      </c>
      <c r="G658" s="3713">
        <v>9298000</v>
      </c>
      <c r="H658" s="3713"/>
      <c r="I658" s="3713"/>
      <c r="J658" s="3713"/>
      <c r="K658" s="3713"/>
      <c r="L658" s="3713"/>
      <c r="M658" s="3713"/>
      <c r="N658" s="3713"/>
      <c r="O658" s="3713"/>
      <c r="P658" s="3713"/>
      <c r="Q658" s="3713"/>
      <c r="R658" s="3713"/>
    </row>
    <row r="659" spans="1:18" ht="63.75" customHeight="1">
      <c r="A659" s="2353"/>
      <c r="B659" s="2338" t="s">
        <v>2310</v>
      </c>
      <c r="C659" s="2335" t="s">
        <v>563</v>
      </c>
      <c r="D659" s="3605"/>
      <c r="E659" s="3605"/>
      <c r="F659" s="2335" t="s">
        <v>2329</v>
      </c>
      <c r="G659" s="3713">
        <v>10586300</v>
      </c>
      <c r="H659" s="3713"/>
      <c r="I659" s="3713"/>
      <c r="J659" s="3713"/>
      <c r="K659" s="3713"/>
      <c r="L659" s="3713"/>
      <c r="M659" s="3713"/>
      <c r="N659" s="3713"/>
      <c r="O659" s="3713"/>
      <c r="P659" s="3713"/>
      <c r="Q659" s="3713"/>
      <c r="R659" s="3713"/>
    </row>
    <row r="660" spans="1:18" ht="63.75" customHeight="1">
      <c r="A660" s="2353"/>
      <c r="B660" s="2338" t="s">
        <v>2311</v>
      </c>
      <c r="C660" s="2335" t="s">
        <v>563</v>
      </c>
      <c r="D660" s="3605"/>
      <c r="E660" s="3605"/>
      <c r="F660" s="2335" t="s">
        <v>2330</v>
      </c>
      <c r="G660" s="3713">
        <v>15250000</v>
      </c>
      <c r="H660" s="3713"/>
      <c r="I660" s="3713"/>
      <c r="J660" s="3713"/>
      <c r="K660" s="3713"/>
      <c r="L660" s="3713"/>
      <c r="M660" s="3713"/>
      <c r="N660" s="3713"/>
      <c r="O660" s="3713"/>
      <c r="P660" s="3713"/>
      <c r="Q660" s="3713"/>
      <c r="R660" s="3713"/>
    </row>
    <row r="661" spans="1:18" ht="63.75" customHeight="1">
      <c r="A661" s="2353"/>
      <c r="B661" s="2338" t="s">
        <v>2312</v>
      </c>
      <c r="C661" s="2335" t="s">
        <v>563</v>
      </c>
      <c r="D661" s="3605"/>
      <c r="E661" s="3605"/>
      <c r="F661" s="2335" t="s">
        <v>2331</v>
      </c>
      <c r="G661" s="3713">
        <v>17950000</v>
      </c>
      <c r="H661" s="3713"/>
      <c r="I661" s="3713"/>
      <c r="J661" s="3713"/>
      <c r="K661" s="3713"/>
      <c r="L661" s="3713"/>
      <c r="M661" s="3713"/>
      <c r="N661" s="3713"/>
      <c r="O661" s="3713"/>
      <c r="P661" s="3713"/>
      <c r="Q661" s="3713"/>
      <c r="R661" s="3713"/>
    </row>
    <row r="662" spans="1:18" ht="63.75" customHeight="1">
      <c r="A662" s="2353"/>
      <c r="B662" s="2338" t="s">
        <v>2313</v>
      </c>
      <c r="C662" s="2335" t="s">
        <v>563</v>
      </c>
      <c r="D662" s="3605"/>
      <c r="E662" s="3605"/>
      <c r="F662" s="2335" t="s">
        <v>2332</v>
      </c>
      <c r="G662" s="3713">
        <v>18972500</v>
      </c>
      <c r="H662" s="3713"/>
      <c r="I662" s="3713"/>
      <c r="J662" s="3713"/>
      <c r="K662" s="3713"/>
      <c r="L662" s="3713"/>
      <c r="M662" s="3713"/>
      <c r="N662" s="3713"/>
      <c r="O662" s="3713"/>
      <c r="P662" s="3713"/>
      <c r="Q662" s="3713"/>
      <c r="R662" s="3713"/>
    </row>
    <row r="663" spans="1:18" ht="63.75" customHeight="1">
      <c r="A663" s="2353"/>
      <c r="B663" s="2338" t="s">
        <v>2314</v>
      </c>
      <c r="C663" s="2335" t="s">
        <v>563</v>
      </c>
      <c r="D663" s="3605"/>
      <c r="E663" s="3605"/>
      <c r="F663" s="2335" t="s">
        <v>2332</v>
      </c>
      <c r="G663" s="3713">
        <v>27150000</v>
      </c>
      <c r="H663" s="3713"/>
      <c r="I663" s="3713"/>
      <c r="J663" s="3713"/>
      <c r="K663" s="3713"/>
      <c r="L663" s="3713"/>
      <c r="M663" s="3713"/>
      <c r="N663" s="3713"/>
      <c r="O663" s="3713"/>
      <c r="P663" s="3713"/>
      <c r="Q663" s="3713"/>
      <c r="R663" s="3713"/>
    </row>
    <row r="664" spans="1:18" ht="63.75" customHeight="1">
      <c r="A664" s="2353"/>
      <c r="B664" s="2338" t="s">
        <v>2315</v>
      </c>
      <c r="C664" s="2335" t="s">
        <v>563</v>
      </c>
      <c r="D664" s="3605"/>
      <c r="E664" s="3605"/>
      <c r="F664" s="2335" t="s">
        <v>2333</v>
      </c>
      <c r="G664" s="3713">
        <v>30500000</v>
      </c>
      <c r="H664" s="3713"/>
      <c r="I664" s="3713"/>
      <c r="J664" s="3713"/>
      <c r="K664" s="3713"/>
      <c r="L664" s="3713"/>
      <c r="M664" s="3713"/>
      <c r="N664" s="3713"/>
      <c r="O664" s="3713"/>
      <c r="P664" s="3713"/>
      <c r="Q664" s="3713"/>
      <c r="R664" s="3713"/>
    </row>
    <row r="665" spans="1:18" ht="63.75" customHeight="1">
      <c r="A665" s="2353"/>
      <c r="B665" s="2338" t="s">
        <v>2316</v>
      </c>
      <c r="C665" s="2335" t="s">
        <v>563</v>
      </c>
      <c r="D665" s="3605"/>
      <c r="E665" s="3605"/>
      <c r="F665" s="2335" t="s">
        <v>2334</v>
      </c>
      <c r="G665" s="3713">
        <v>33500000</v>
      </c>
      <c r="H665" s="3713"/>
      <c r="I665" s="3713"/>
      <c r="J665" s="3713"/>
      <c r="K665" s="3713"/>
      <c r="L665" s="3713"/>
      <c r="M665" s="3713"/>
      <c r="N665" s="3713"/>
      <c r="O665" s="3713"/>
      <c r="P665" s="3713"/>
      <c r="Q665" s="3713"/>
      <c r="R665" s="3713"/>
    </row>
    <row r="666" spans="1:18" ht="119.25" customHeight="1">
      <c r="A666" s="2353"/>
      <c r="B666" s="2338" t="s">
        <v>2317</v>
      </c>
      <c r="C666" s="2335" t="s">
        <v>563</v>
      </c>
      <c r="D666" s="3605" t="s">
        <v>2335</v>
      </c>
      <c r="E666" s="3605"/>
      <c r="F666" s="2337"/>
      <c r="G666" s="3731" t="s">
        <v>2336</v>
      </c>
      <c r="H666" s="3732"/>
      <c r="I666" s="3732"/>
      <c r="J666" s="3732"/>
      <c r="K666" s="3732"/>
      <c r="L666" s="3732"/>
      <c r="M666" s="3732"/>
      <c r="N666" s="3732"/>
      <c r="O666" s="3732"/>
      <c r="P666" s="3732"/>
      <c r="Q666" s="3732"/>
      <c r="R666" s="3733"/>
    </row>
    <row r="667" spans="1:18" ht="183" customHeight="1">
      <c r="A667" s="2353"/>
      <c r="B667" s="2338" t="s">
        <v>2731</v>
      </c>
      <c r="C667" s="2335" t="s">
        <v>2732</v>
      </c>
      <c r="D667" s="3605" t="s">
        <v>2733</v>
      </c>
      <c r="E667" s="3605"/>
      <c r="F667" s="2337"/>
      <c r="G667" s="3713">
        <v>90000000</v>
      </c>
      <c r="H667" s="3713"/>
      <c r="I667" s="3713"/>
      <c r="J667" s="3713"/>
      <c r="K667" s="3713"/>
      <c r="L667" s="3713"/>
      <c r="M667" s="3713"/>
      <c r="N667" s="3713"/>
      <c r="O667" s="3713"/>
      <c r="P667" s="3713"/>
      <c r="Q667" s="3713"/>
      <c r="R667" s="3713"/>
    </row>
    <row r="668" spans="1:18" ht="29.25" customHeight="1">
      <c r="A668" s="2353"/>
      <c r="B668" s="3604" t="s">
        <v>2337</v>
      </c>
      <c r="C668" s="3604"/>
      <c r="D668" s="3604"/>
      <c r="E668" s="3604"/>
      <c r="F668" s="2061"/>
      <c r="G668" s="2061"/>
      <c r="H668" s="2061"/>
      <c r="I668" s="2061"/>
      <c r="J668" s="2061"/>
      <c r="K668" s="2061"/>
      <c r="L668" s="2027"/>
      <c r="M668" s="2061"/>
      <c r="N668" s="2061"/>
      <c r="O668" s="2061"/>
      <c r="P668" s="2061"/>
      <c r="Q668" s="2061"/>
      <c r="R668" s="2061"/>
    </row>
    <row r="669" spans="1:18" ht="63.75" customHeight="1">
      <c r="A669" s="2353"/>
      <c r="B669" s="2338" t="s">
        <v>2338</v>
      </c>
      <c r="C669" s="2335" t="s">
        <v>2339</v>
      </c>
      <c r="D669" s="3605" t="s">
        <v>2345</v>
      </c>
      <c r="E669" s="3605"/>
      <c r="F669" s="2335"/>
      <c r="G669" s="3713">
        <v>5220000</v>
      </c>
      <c r="H669" s="3713"/>
      <c r="I669" s="3713"/>
      <c r="J669" s="3713"/>
      <c r="K669" s="3713"/>
      <c r="L669" s="3713"/>
      <c r="M669" s="3713"/>
      <c r="N669" s="3713"/>
      <c r="O669" s="3713"/>
      <c r="P669" s="3713"/>
      <c r="Q669" s="3713"/>
      <c r="R669" s="3713"/>
    </row>
    <row r="670" spans="1:18" ht="63.75" customHeight="1">
      <c r="A670" s="2353"/>
      <c r="B670" s="2338" t="s">
        <v>2340</v>
      </c>
      <c r="C670" s="2335" t="s">
        <v>2339</v>
      </c>
      <c r="D670" s="3605" t="s">
        <v>2345</v>
      </c>
      <c r="E670" s="3605"/>
      <c r="F670" s="2335"/>
      <c r="G670" s="3713">
        <v>5920000</v>
      </c>
      <c r="H670" s="3713"/>
      <c r="I670" s="3713"/>
      <c r="J670" s="3713"/>
      <c r="K670" s="3713"/>
      <c r="L670" s="3713"/>
      <c r="M670" s="3713"/>
      <c r="N670" s="3713"/>
      <c r="O670" s="3713"/>
      <c r="P670" s="3713"/>
      <c r="Q670" s="3713"/>
      <c r="R670" s="3713"/>
    </row>
    <row r="671" spans="1:18" ht="63.75" customHeight="1">
      <c r="A671" s="2353"/>
      <c r="B671" s="2338" t="s">
        <v>2341</v>
      </c>
      <c r="C671" s="2335" t="s">
        <v>2339</v>
      </c>
      <c r="D671" s="3605" t="s">
        <v>2345</v>
      </c>
      <c r="E671" s="3605"/>
      <c r="F671" s="2335"/>
      <c r="G671" s="3713">
        <v>6310000</v>
      </c>
      <c r="H671" s="3713"/>
      <c r="I671" s="3713"/>
      <c r="J671" s="3713"/>
      <c r="K671" s="3713"/>
      <c r="L671" s="3713"/>
      <c r="M671" s="3713"/>
      <c r="N671" s="3713"/>
      <c r="O671" s="3713"/>
      <c r="P671" s="3713"/>
      <c r="Q671" s="3713"/>
      <c r="R671" s="3713"/>
    </row>
    <row r="672" spans="1:18" ht="63.75" customHeight="1">
      <c r="A672" s="2353"/>
      <c r="B672" s="2338" t="s">
        <v>2342</v>
      </c>
      <c r="C672" s="2335" t="s">
        <v>2339</v>
      </c>
      <c r="D672" s="3605" t="s">
        <v>2345</v>
      </c>
      <c r="E672" s="3605"/>
      <c r="F672" s="2335"/>
      <c r="G672" s="3713">
        <v>8600000</v>
      </c>
      <c r="H672" s="3713"/>
      <c r="I672" s="3713"/>
      <c r="J672" s="3713"/>
      <c r="K672" s="3713"/>
      <c r="L672" s="3713"/>
      <c r="M672" s="3713"/>
      <c r="N672" s="3713"/>
      <c r="O672" s="3713"/>
      <c r="P672" s="3713"/>
      <c r="Q672" s="3713"/>
      <c r="R672" s="3713"/>
    </row>
    <row r="673" spans="1:18" ht="63.75" customHeight="1">
      <c r="A673" s="2353"/>
      <c r="B673" s="2338" t="s">
        <v>2343</v>
      </c>
      <c r="C673" s="2335" t="s">
        <v>2339</v>
      </c>
      <c r="D673" s="3605" t="s">
        <v>2345</v>
      </c>
      <c r="E673" s="3605"/>
      <c r="F673" s="2335"/>
      <c r="G673" s="3713">
        <v>9400000</v>
      </c>
      <c r="H673" s="3713"/>
      <c r="I673" s="3713"/>
      <c r="J673" s="3713"/>
      <c r="K673" s="3713"/>
      <c r="L673" s="3713"/>
      <c r="M673" s="3713"/>
      <c r="N673" s="3713"/>
      <c r="O673" s="3713"/>
      <c r="P673" s="3713"/>
      <c r="Q673" s="3713"/>
      <c r="R673" s="3713"/>
    </row>
    <row r="674" spans="1:18" ht="63.75" customHeight="1">
      <c r="A674" s="2353"/>
      <c r="B674" s="2338" t="s">
        <v>2344</v>
      </c>
      <c r="C674" s="2335" t="s">
        <v>2339</v>
      </c>
      <c r="D674" s="3605" t="s">
        <v>2345</v>
      </c>
      <c r="E674" s="3605"/>
      <c r="F674" s="2335"/>
      <c r="G674" s="3713">
        <v>11700000</v>
      </c>
      <c r="H674" s="3713"/>
      <c r="I674" s="3713"/>
      <c r="J674" s="3713"/>
      <c r="K674" s="3713"/>
      <c r="L674" s="3713"/>
      <c r="M674" s="3713"/>
      <c r="N674" s="3713"/>
      <c r="O674" s="3713"/>
      <c r="P674" s="3713"/>
      <c r="Q674" s="3713"/>
      <c r="R674" s="3713"/>
    </row>
    <row r="675" spans="1:18" ht="36" customHeight="1">
      <c r="A675" s="2353"/>
      <c r="B675" s="3604" t="s">
        <v>2346</v>
      </c>
      <c r="C675" s="3604"/>
      <c r="D675" s="3604"/>
      <c r="E675" s="3604"/>
      <c r="F675" s="2061"/>
      <c r="G675" s="2061"/>
      <c r="H675" s="2061"/>
      <c r="I675" s="2061"/>
      <c r="J675" s="2061"/>
      <c r="K675" s="2061"/>
      <c r="L675" s="2027"/>
      <c r="M675" s="2061"/>
      <c r="N675" s="2061"/>
      <c r="O675" s="2061"/>
      <c r="P675" s="2061"/>
      <c r="Q675" s="2061"/>
      <c r="R675" s="2061"/>
    </row>
    <row r="676" spans="1:18" ht="63.75" customHeight="1">
      <c r="A676" s="2353"/>
      <c r="B676" s="2338" t="s">
        <v>2347</v>
      </c>
      <c r="C676" s="2335" t="s">
        <v>2339</v>
      </c>
      <c r="D676" s="3605" t="s">
        <v>2345</v>
      </c>
      <c r="E676" s="3605"/>
      <c r="F676" s="2335"/>
      <c r="G676" s="3713">
        <v>5800000</v>
      </c>
      <c r="H676" s="3713"/>
      <c r="I676" s="3713"/>
      <c r="J676" s="3713"/>
      <c r="K676" s="3713"/>
      <c r="L676" s="3713"/>
      <c r="M676" s="3713"/>
      <c r="N676" s="3713"/>
      <c r="O676" s="3713"/>
      <c r="P676" s="3713"/>
      <c r="Q676" s="3713"/>
      <c r="R676" s="3713"/>
    </row>
    <row r="677" spans="1:18" ht="63.75" customHeight="1">
      <c r="A677" s="2353"/>
      <c r="B677" s="2338" t="s">
        <v>2348</v>
      </c>
      <c r="C677" s="2335" t="s">
        <v>2339</v>
      </c>
      <c r="D677" s="3605" t="s">
        <v>2345</v>
      </c>
      <c r="E677" s="3605"/>
      <c r="F677" s="2335"/>
      <c r="G677" s="3713">
        <v>6250000</v>
      </c>
      <c r="H677" s="3713"/>
      <c r="I677" s="3713"/>
      <c r="J677" s="3713"/>
      <c r="K677" s="3713"/>
      <c r="L677" s="3713"/>
      <c r="M677" s="3713"/>
      <c r="N677" s="3713"/>
      <c r="O677" s="3713"/>
      <c r="P677" s="3713"/>
      <c r="Q677" s="3713"/>
      <c r="R677" s="3713"/>
    </row>
    <row r="678" spans="1:18" ht="63.75" customHeight="1">
      <c r="A678" s="2353"/>
      <c r="B678" s="2338" t="s">
        <v>2349</v>
      </c>
      <c r="C678" s="2335" t="s">
        <v>2339</v>
      </c>
      <c r="D678" s="3605" t="s">
        <v>2345</v>
      </c>
      <c r="E678" s="3605"/>
      <c r="F678" s="2335"/>
      <c r="G678" s="3713">
        <v>6810000</v>
      </c>
      <c r="H678" s="3713"/>
      <c r="I678" s="3713"/>
      <c r="J678" s="3713"/>
      <c r="K678" s="3713"/>
      <c r="L678" s="3713"/>
      <c r="M678" s="3713"/>
      <c r="N678" s="3713"/>
      <c r="O678" s="3713"/>
      <c r="P678" s="3713"/>
      <c r="Q678" s="3713"/>
      <c r="R678" s="3713"/>
    </row>
    <row r="679" spans="1:18" ht="63.75" customHeight="1">
      <c r="A679" s="2353"/>
      <c r="B679" s="2338" t="s">
        <v>2350</v>
      </c>
      <c r="C679" s="2335" t="s">
        <v>2339</v>
      </c>
      <c r="D679" s="3605" t="s">
        <v>2345</v>
      </c>
      <c r="E679" s="3605"/>
      <c r="F679" s="2335"/>
      <c r="G679" s="3713">
        <v>8820000</v>
      </c>
      <c r="H679" s="3713"/>
      <c r="I679" s="3713"/>
      <c r="J679" s="3713"/>
      <c r="K679" s="3713"/>
      <c r="L679" s="3713"/>
      <c r="M679" s="3713"/>
      <c r="N679" s="3713"/>
      <c r="O679" s="3713"/>
      <c r="P679" s="3713"/>
      <c r="Q679" s="3713"/>
      <c r="R679" s="3713"/>
    </row>
    <row r="680" spans="1:18" ht="63.75" customHeight="1">
      <c r="A680" s="2353"/>
      <c r="B680" s="2338" t="s">
        <v>2351</v>
      </c>
      <c r="C680" s="2335" t="s">
        <v>2339</v>
      </c>
      <c r="D680" s="3605" t="s">
        <v>2345</v>
      </c>
      <c r="E680" s="3605"/>
      <c r="F680" s="2335"/>
      <c r="G680" s="3713">
        <v>9830000</v>
      </c>
      <c r="H680" s="3713"/>
      <c r="I680" s="3713"/>
      <c r="J680" s="3713"/>
      <c r="K680" s="3713"/>
      <c r="L680" s="3713"/>
      <c r="M680" s="3713"/>
      <c r="N680" s="3713"/>
      <c r="O680" s="3713"/>
      <c r="P680" s="3713"/>
      <c r="Q680" s="3713"/>
      <c r="R680" s="3713"/>
    </row>
    <row r="681" spans="1:18" ht="63.75" customHeight="1">
      <c r="A681" s="2353"/>
      <c r="B681" s="2338" t="s">
        <v>2352</v>
      </c>
      <c r="C681" s="2335" t="s">
        <v>2339</v>
      </c>
      <c r="D681" s="3605" t="s">
        <v>2345</v>
      </c>
      <c r="E681" s="3605"/>
      <c r="F681" s="2335"/>
      <c r="G681" s="3713">
        <v>12830000</v>
      </c>
      <c r="H681" s="3713"/>
      <c r="I681" s="3713"/>
      <c r="J681" s="3713"/>
      <c r="K681" s="3713"/>
      <c r="L681" s="3713"/>
      <c r="M681" s="3713"/>
      <c r="N681" s="3713"/>
      <c r="O681" s="3713"/>
      <c r="P681" s="3713"/>
      <c r="Q681" s="3713"/>
      <c r="R681" s="3713"/>
    </row>
    <row r="682" spans="1:18" ht="63.75" customHeight="1">
      <c r="A682" s="2353"/>
      <c r="B682" s="2338" t="s">
        <v>2353</v>
      </c>
      <c r="C682" s="2335" t="s">
        <v>2354</v>
      </c>
      <c r="D682" s="3605" t="s">
        <v>2345</v>
      </c>
      <c r="E682" s="3605"/>
      <c r="F682" s="2335"/>
      <c r="G682" s="3713">
        <v>1890000</v>
      </c>
      <c r="H682" s="3713"/>
      <c r="I682" s="3713"/>
      <c r="J682" s="3713"/>
      <c r="K682" s="3713"/>
      <c r="L682" s="3713"/>
      <c r="M682" s="3713"/>
      <c r="N682" s="3713"/>
      <c r="O682" s="3713"/>
      <c r="P682" s="3713"/>
      <c r="Q682" s="3713"/>
      <c r="R682" s="3713"/>
    </row>
    <row r="683" spans="1:18" ht="63.75" customHeight="1">
      <c r="A683" s="2353"/>
      <c r="B683" s="2338" t="s">
        <v>2355</v>
      </c>
      <c r="C683" s="2335" t="s">
        <v>2354</v>
      </c>
      <c r="D683" s="3605" t="s">
        <v>2345</v>
      </c>
      <c r="E683" s="3605"/>
      <c r="F683" s="2335"/>
      <c r="G683" s="3713">
        <v>1785000</v>
      </c>
      <c r="H683" s="3713"/>
      <c r="I683" s="3713"/>
      <c r="J683" s="3713"/>
      <c r="K683" s="3713"/>
      <c r="L683" s="3713"/>
      <c r="M683" s="3713"/>
      <c r="N683" s="3713"/>
      <c r="O683" s="3713"/>
      <c r="P683" s="3713"/>
      <c r="Q683" s="3713"/>
      <c r="R683" s="3713"/>
    </row>
    <row r="684" spans="1:18" ht="63.75" customHeight="1">
      <c r="A684" s="2353"/>
      <c r="B684" s="2338" t="s">
        <v>2356</v>
      </c>
      <c r="C684" s="2335" t="s">
        <v>2354</v>
      </c>
      <c r="D684" s="3605" t="s">
        <v>2345</v>
      </c>
      <c r="E684" s="3605"/>
      <c r="F684" s="2335"/>
      <c r="G684" s="3713">
        <v>4050000</v>
      </c>
      <c r="H684" s="3713"/>
      <c r="I684" s="3713"/>
      <c r="J684" s="3713"/>
      <c r="K684" s="3713"/>
      <c r="L684" s="3713"/>
      <c r="M684" s="3713"/>
      <c r="N684" s="3713"/>
      <c r="O684" s="3713"/>
      <c r="P684" s="3713"/>
      <c r="Q684" s="3713"/>
      <c r="R684" s="3713"/>
    </row>
    <row r="685" spans="1:18" ht="63.75" customHeight="1">
      <c r="A685" s="2353"/>
      <c r="B685" s="2338" t="s">
        <v>2357</v>
      </c>
      <c r="C685" s="2335" t="s">
        <v>2354</v>
      </c>
      <c r="D685" s="3605" t="s">
        <v>2345</v>
      </c>
      <c r="E685" s="3605"/>
      <c r="F685" s="2335"/>
      <c r="G685" s="3713">
        <v>2390000</v>
      </c>
      <c r="H685" s="3713"/>
      <c r="I685" s="3713"/>
      <c r="J685" s="3713"/>
      <c r="K685" s="3713"/>
      <c r="L685" s="3713"/>
      <c r="M685" s="3713"/>
      <c r="N685" s="3713"/>
      <c r="O685" s="3713"/>
      <c r="P685" s="3713"/>
      <c r="Q685" s="3713"/>
      <c r="R685" s="3713"/>
    </row>
    <row r="686" spans="1:18" ht="63.75" customHeight="1">
      <c r="A686" s="2353"/>
      <c r="B686" s="2338" t="s">
        <v>2358</v>
      </c>
      <c r="C686" s="2335" t="s">
        <v>2354</v>
      </c>
      <c r="D686" s="3605" t="s">
        <v>2345</v>
      </c>
      <c r="E686" s="3605"/>
      <c r="F686" s="2335"/>
      <c r="G686" s="3713">
        <v>2150000</v>
      </c>
      <c r="H686" s="3713"/>
      <c r="I686" s="3713"/>
      <c r="J686" s="3713"/>
      <c r="K686" s="3713"/>
      <c r="L686" s="3713"/>
      <c r="M686" s="3713"/>
      <c r="N686" s="3713"/>
      <c r="O686" s="3713"/>
      <c r="P686" s="3713"/>
      <c r="Q686" s="3713"/>
      <c r="R686" s="3713"/>
    </row>
    <row r="687" spans="1:18" ht="63.75" customHeight="1">
      <c r="A687" s="2353"/>
      <c r="B687" s="2338" t="s">
        <v>2359</v>
      </c>
      <c r="C687" s="2335" t="s">
        <v>2354</v>
      </c>
      <c r="D687" s="3605" t="s">
        <v>2345</v>
      </c>
      <c r="E687" s="3605"/>
      <c r="F687" s="2335"/>
      <c r="G687" s="3713">
        <v>4520000</v>
      </c>
      <c r="H687" s="3713"/>
      <c r="I687" s="3713"/>
      <c r="J687" s="3713"/>
      <c r="K687" s="3713"/>
      <c r="L687" s="3713"/>
      <c r="M687" s="3713"/>
      <c r="N687" s="3713"/>
      <c r="O687" s="3713"/>
      <c r="P687" s="3713"/>
      <c r="Q687" s="3713"/>
      <c r="R687" s="3713"/>
    </row>
    <row r="688" spans="1:18" ht="33.75" customHeight="1">
      <c r="A688" s="2353"/>
      <c r="B688" s="3604" t="s">
        <v>2360</v>
      </c>
      <c r="C688" s="3604"/>
      <c r="D688" s="3604"/>
      <c r="E688" s="3604"/>
      <c r="F688" s="2061"/>
      <c r="G688" s="2061"/>
      <c r="H688" s="2061"/>
      <c r="I688" s="2061"/>
      <c r="J688" s="2061"/>
      <c r="K688" s="2061"/>
      <c r="L688" s="2027"/>
      <c r="M688" s="2061"/>
      <c r="N688" s="2061"/>
      <c r="O688" s="2061"/>
      <c r="P688" s="2061"/>
      <c r="Q688" s="2061"/>
      <c r="R688" s="2061"/>
    </row>
    <row r="689" spans="1:18" ht="63.75" customHeight="1">
      <c r="A689" s="2353"/>
      <c r="B689" s="2338" t="s">
        <v>2361</v>
      </c>
      <c r="C689" s="2335" t="s">
        <v>2362</v>
      </c>
      <c r="D689" s="3605" t="s">
        <v>2345</v>
      </c>
      <c r="E689" s="3605"/>
      <c r="F689" s="2335"/>
      <c r="G689" s="3713">
        <v>1020000</v>
      </c>
      <c r="H689" s="3713"/>
      <c r="I689" s="3713"/>
      <c r="J689" s="3713"/>
      <c r="K689" s="3713"/>
      <c r="L689" s="3713"/>
      <c r="M689" s="3713"/>
      <c r="N689" s="3713"/>
      <c r="O689" s="3713"/>
      <c r="P689" s="3713"/>
      <c r="Q689" s="3713"/>
      <c r="R689" s="3713"/>
    </row>
    <row r="690" spans="1:18" ht="31.5" customHeight="1">
      <c r="A690" s="2353"/>
      <c r="B690" s="3604" t="s">
        <v>2363</v>
      </c>
      <c r="C690" s="3604"/>
      <c r="D690" s="3604"/>
      <c r="E690" s="3604"/>
      <c r="F690" s="2061"/>
      <c r="G690" s="2061"/>
      <c r="H690" s="2061"/>
      <c r="I690" s="2061"/>
      <c r="J690" s="2061"/>
      <c r="K690" s="2061"/>
      <c r="L690" s="2027"/>
      <c r="M690" s="2061"/>
      <c r="N690" s="2061"/>
      <c r="O690" s="2061"/>
      <c r="P690" s="2061"/>
      <c r="Q690" s="2061"/>
      <c r="R690" s="2061"/>
    </row>
    <row r="691" spans="1:18" ht="63.75" customHeight="1">
      <c r="A691" s="2353"/>
      <c r="B691" s="2338" t="s">
        <v>2364</v>
      </c>
      <c r="C691" s="2335" t="s">
        <v>563</v>
      </c>
      <c r="D691" s="3605" t="s">
        <v>2345</v>
      </c>
      <c r="E691" s="3605"/>
      <c r="F691" s="2335"/>
      <c r="G691" s="3713">
        <v>670000</v>
      </c>
      <c r="H691" s="3713"/>
      <c r="I691" s="3713"/>
      <c r="J691" s="3713"/>
      <c r="K691" s="3713"/>
      <c r="L691" s="3713"/>
      <c r="M691" s="3713"/>
      <c r="N691" s="3713"/>
      <c r="O691" s="3713"/>
      <c r="P691" s="3713"/>
      <c r="Q691" s="3713"/>
      <c r="R691" s="3713"/>
    </row>
    <row r="692" spans="1:18" ht="63.75" customHeight="1">
      <c r="A692" s="2353"/>
      <c r="B692" s="2338" t="s">
        <v>2365</v>
      </c>
      <c r="C692" s="2335" t="s">
        <v>563</v>
      </c>
      <c r="D692" s="3605" t="s">
        <v>2345</v>
      </c>
      <c r="E692" s="3605"/>
      <c r="F692" s="2335"/>
      <c r="G692" s="3713">
        <v>650000</v>
      </c>
      <c r="H692" s="3713"/>
      <c r="I692" s="3713"/>
      <c r="J692" s="3713"/>
      <c r="K692" s="3713"/>
      <c r="L692" s="3713"/>
      <c r="M692" s="3713"/>
      <c r="N692" s="3713"/>
      <c r="O692" s="3713"/>
      <c r="P692" s="3713"/>
      <c r="Q692" s="3713"/>
      <c r="R692" s="3713"/>
    </row>
    <row r="693" spans="1:18" ht="63.75" customHeight="1">
      <c r="A693" s="2353"/>
      <c r="B693" s="2338" t="s">
        <v>2366</v>
      </c>
      <c r="C693" s="2335" t="s">
        <v>563</v>
      </c>
      <c r="D693" s="3605" t="s">
        <v>2345</v>
      </c>
      <c r="E693" s="3605"/>
      <c r="F693" s="2335"/>
      <c r="G693" s="3713">
        <v>630000</v>
      </c>
      <c r="H693" s="3713"/>
      <c r="I693" s="3713"/>
      <c r="J693" s="3713"/>
      <c r="K693" s="3713"/>
      <c r="L693" s="3713"/>
      <c r="M693" s="3713"/>
      <c r="N693" s="3713"/>
      <c r="O693" s="3713"/>
      <c r="P693" s="3713"/>
      <c r="Q693" s="3713"/>
      <c r="R693" s="3713"/>
    </row>
    <row r="694" spans="1:18" ht="63.75" customHeight="1">
      <c r="A694" s="2353"/>
      <c r="B694" s="2338" t="s">
        <v>2367</v>
      </c>
      <c r="C694" s="2335" t="s">
        <v>563</v>
      </c>
      <c r="D694" s="3605" t="s">
        <v>2345</v>
      </c>
      <c r="E694" s="3605"/>
      <c r="F694" s="2335"/>
      <c r="G694" s="3713">
        <v>930000</v>
      </c>
      <c r="H694" s="3713"/>
      <c r="I694" s="3713"/>
      <c r="J694" s="3713"/>
      <c r="K694" s="3713"/>
      <c r="L694" s="3713"/>
      <c r="M694" s="3713"/>
      <c r="N694" s="3713"/>
      <c r="O694" s="3713"/>
      <c r="P694" s="3713"/>
      <c r="Q694" s="3713"/>
      <c r="R694" s="3713"/>
    </row>
    <row r="695" spans="1:18" ht="63.75" customHeight="1">
      <c r="A695" s="2353"/>
      <c r="B695" s="2338" t="s">
        <v>2368</v>
      </c>
      <c r="C695" s="2335" t="s">
        <v>563</v>
      </c>
      <c r="D695" s="3605" t="s">
        <v>2345</v>
      </c>
      <c r="E695" s="3605"/>
      <c r="F695" s="2335"/>
      <c r="G695" s="3713">
        <v>970000</v>
      </c>
      <c r="H695" s="3713"/>
      <c r="I695" s="3713"/>
      <c r="J695" s="3713"/>
      <c r="K695" s="3713"/>
      <c r="L695" s="3713"/>
      <c r="M695" s="3713"/>
      <c r="N695" s="3713"/>
      <c r="O695" s="3713"/>
      <c r="P695" s="3713"/>
      <c r="Q695" s="3713"/>
      <c r="R695" s="3713"/>
    </row>
    <row r="696" spans="1:18" ht="48" customHeight="1">
      <c r="A696" s="2353">
        <v>7</v>
      </c>
      <c r="B696" s="3603" t="s">
        <v>2484</v>
      </c>
      <c r="C696" s="3604"/>
      <c r="D696" s="3604"/>
      <c r="E696" s="3604"/>
      <c r="F696" s="3604"/>
      <c r="G696" s="3604"/>
      <c r="H696" s="3604"/>
      <c r="I696" s="3604"/>
      <c r="J696" s="3604"/>
      <c r="K696" s="3604"/>
      <c r="L696" s="3604"/>
      <c r="M696" s="3604"/>
      <c r="N696" s="3604"/>
      <c r="O696" s="3604"/>
      <c r="P696" s="3604"/>
      <c r="Q696" s="3604"/>
      <c r="R696" s="3604"/>
    </row>
    <row r="697" spans="1:18" ht="17.25" customHeight="1">
      <c r="A697" s="2353"/>
      <c r="B697" s="2067"/>
      <c r="C697" s="2337"/>
      <c r="D697" s="2061"/>
      <c r="E697" s="3606" t="s">
        <v>2485</v>
      </c>
      <c r="F697" s="3607"/>
      <c r="G697" s="3607"/>
      <c r="H697" s="3607"/>
      <c r="I697" s="3607"/>
      <c r="J697" s="3607"/>
      <c r="K697" s="3607"/>
      <c r="L697" s="3607"/>
      <c r="M697" s="3607"/>
      <c r="N697" s="3607"/>
      <c r="O697" s="3607"/>
      <c r="P697" s="3607"/>
      <c r="Q697" s="3607"/>
      <c r="R697" s="3608"/>
    </row>
    <row r="698" spans="1:18" ht="16.5" customHeight="1">
      <c r="A698" s="2353"/>
      <c r="B698" s="3603" t="s">
        <v>2516</v>
      </c>
      <c r="C698" s="3604"/>
      <c r="D698" s="3604"/>
      <c r="E698" s="3604"/>
      <c r="F698" s="3604"/>
      <c r="G698" s="3604"/>
      <c r="H698" s="3604"/>
      <c r="I698" s="3604"/>
      <c r="J698" s="3604"/>
      <c r="K698" s="3604"/>
      <c r="L698" s="3604"/>
      <c r="M698" s="3604"/>
      <c r="N698" s="3604"/>
      <c r="O698" s="3604"/>
      <c r="P698" s="3604"/>
      <c r="Q698" s="3604"/>
      <c r="R698" s="3604"/>
    </row>
    <row r="699" spans="1:18" ht="23.25" customHeight="1">
      <c r="A699" s="2350"/>
      <c r="B699" s="2368" t="s">
        <v>2486</v>
      </c>
      <c r="C699" s="2366" t="s">
        <v>2491</v>
      </c>
      <c r="D699" s="2064"/>
      <c r="E699" s="3600"/>
      <c r="F699" s="3601"/>
      <c r="G699" s="3713">
        <v>5542</v>
      </c>
      <c r="H699" s="3713"/>
      <c r="I699" s="3713"/>
      <c r="J699" s="3713"/>
      <c r="K699" s="3713"/>
      <c r="L699" s="3713"/>
      <c r="M699" s="3713"/>
      <c r="N699" s="3713"/>
      <c r="O699" s="3713"/>
      <c r="P699" s="3713"/>
      <c r="Q699" s="3713"/>
      <c r="R699" s="3713"/>
    </row>
    <row r="700" spans="1:18" ht="23.25" customHeight="1">
      <c r="A700" s="2350"/>
      <c r="B700" s="2368" t="s">
        <v>2487</v>
      </c>
      <c r="C700" s="2366" t="s">
        <v>2491</v>
      </c>
      <c r="D700" s="2064"/>
      <c r="E700" s="3600"/>
      <c r="F700" s="3601"/>
      <c r="G700" s="3713">
        <v>8880</v>
      </c>
      <c r="H700" s="3713"/>
      <c r="I700" s="3713"/>
      <c r="J700" s="3713"/>
      <c r="K700" s="3713"/>
      <c r="L700" s="3713"/>
      <c r="M700" s="3713"/>
      <c r="N700" s="3713"/>
      <c r="O700" s="3713"/>
      <c r="P700" s="3713"/>
      <c r="Q700" s="3713"/>
      <c r="R700" s="3713"/>
    </row>
    <row r="701" spans="1:18" ht="23.25" customHeight="1">
      <c r="A701" s="2350"/>
      <c r="B701" s="2368" t="s">
        <v>2488</v>
      </c>
      <c r="C701" s="2366" t="s">
        <v>2491</v>
      </c>
      <c r="D701" s="2064"/>
      <c r="E701" s="3600"/>
      <c r="F701" s="3601"/>
      <c r="G701" s="3713">
        <v>13876</v>
      </c>
      <c r="H701" s="3713"/>
      <c r="I701" s="3713"/>
      <c r="J701" s="3713"/>
      <c r="K701" s="3713"/>
      <c r="L701" s="3713"/>
      <c r="M701" s="3713"/>
      <c r="N701" s="3713"/>
      <c r="O701" s="3713"/>
      <c r="P701" s="3713"/>
      <c r="Q701" s="3713"/>
      <c r="R701" s="3713"/>
    </row>
    <row r="702" spans="1:18" ht="23.25" customHeight="1">
      <c r="A702" s="2350"/>
      <c r="B702" s="2368" t="s">
        <v>2489</v>
      </c>
      <c r="C702" s="2366" t="s">
        <v>2491</v>
      </c>
      <c r="D702" s="2064"/>
      <c r="E702" s="3600"/>
      <c r="F702" s="3601"/>
      <c r="G702" s="3713">
        <v>20313</v>
      </c>
      <c r="H702" s="3713"/>
      <c r="I702" s="3713"/>
      <c r="J702" s="3713"/>
      <c r="K702" s="3713"/>
      <c r="L702" s="3713"/>
      <c r="M702" s="3713"/>
      <c r="N702" s="3713"/>
      <c r="O702" s="3713"/>
      <c r="P702" s="3713"/>
      <c r="Q702" s="3713"/>
      <c r="R702" s="3713"/>
    </row>
    <row r="703" spans="1:18" ht="23.25" customHeight="1">
      <c r="A703" s="2350"/>
      <c r="B703" s="2368" t="s">
        <v>2490</v>
      </c>
      <c r="C703" s="2366" t="s">
        <v>2491</v>
      </c>
      <c r="D703" s="2064"/>
      <c r="E703" s="3600"/>
      <c r="F703" s="3601"/>
      <c r="G703" s="3713">
        <v>34473</v>
      </c>
      <c r="H703" s="3713"/>
      <c r="I703" s="3713"/>
      <c r="J703" s="3713"/>
      <c r="K703" s="3713"/>
      <c r="L703" s="3713"/>
      <c r="M703" s="3713"/>
      <c r="N703" s="3713"/>
      <c r="O703" s="3713"/>
      <c r="P703" s="3713"/>
      <c r="Q703" s="3713"/>
      <c r="R703" s="3713"/>
    </row>
    <row r="704" spans="1:18" ht="16.5" customHeight="1">
      <c r="A704" s="2353"/>
      <c r="B704" s="3603" t="s">
        <v>2517</v>
      </c>
      <c r="C704" s="3604"/>
      <c r="D704" s="3604"/>
      <c r="E704" s="3604"/>
      <c r="F704" s="3604"/>
      <c r="G704" s="3604"/>
      <c r="H704" s="3604"/>
      <c r="I704" s="3604"/>
      <c r="J704" s="3604"/>
      <c r="K704" s="3604"/>
      <c r="L704" s="3604"/>
      <c r="M704" s="3604"/>
      <c r="N704" s="3604"/>
      <c r="O704" s="3604"/>
      <c r="P704" s="3604"/>
      <c r="Q704" s="3604"/>
      <c r="R704" s="3604"/>
    </row>
    <row r="705" spans="1:18" ht="23.25" customHeight="1">
      <c r="A705" s="2350"/>
      <c r="B705" s="2368" t="s">
        <v>2492</v>
      </c>
      <c r="C705" s="2366" t="s">
        <v>2491</v>
      </c>
      <c r="D705" s="2064"/>
      <c r="E705" s="3600"/>
      <c r="F705" s="3601"/>
      <c r="G705" s="3713">
        <v>16473</v>
      </c>
      <c r="H705" s="3713"/>
      <c r="I705" s="3713"/>
      <c r="J705" s="3713"/>
      <c r="K705" s="3713"/>
      <c r="L705" s="3713"/>
      <c r="M705" s="3713"/>
      <c r="N705" s="3713"/>
      <c r="O705" s="3713"/>
      <c r="P705" s="3713"/>
      <c r="Q705" s="3713"/>
      <c r="R705" s="3713"/>
    </row>
    <row r="706" spans="1:18" ht="23.25" customHeight="1">
      <c r="A706" s="2350"/>
      <c r="B706" s="2368" t="s">
        <v>2493</v>
      </c>
      <c r="C706" s="2366" t="s">
        <v>2491</v>
      </c>
      <c r="D706" s="2064"/>
      <c r="E706" s="3600"/>
      <c r="F706" s="3601"/>
      <c r="G706" s="3713">
        <v>23062</v>
      </c>
      <c r="H706" s="3713"/>
      <c r="I706" s="3713"/>
      <c r="J706" s="3713"/>
      <c r="K706" s="3713"/>
      <c r="L706" s="3713"/>
      <c r="M706" s="3713"/>
      <c r="N706" s="3713"/>
      <c r="O706" s="3713"/>
      <c r="P706" s="3713"/>
      <c r="Q706" s="3713"/>
      <c r="R706" s="3713"/>
    </row>
    <row r="707" spans="1:18" ht="23.25" customHeight="1">
      <c r="A707" s="2350"/>
      <c r="B707" s="2368" t="s">
        <v>2494</v>
      </c>
      <c r="C707" s="2366" t="s">
        <v>2491</v>
      </c>
      <c r="D707" s="2064"/>
      <c r="E707" s="3600"/>
      <c r="F707" s="3601"/>
      <c r="G707" s="3713">
        <v>36895</v>
      </c>
      <c r="H707" s="3713"/>
      <c r="I707" s="3713"/>
      <c r="J707" s="3713"/>
      <c r="K707" s="3713"/>
      <c r="L707" s="3713"/>
      <c r="M707" s="3713"/>
      <c r="N707" s="3713"/>
      <c r="O707" s="3713"/>
      <c r="P707" s="3713"/>
      <c r="Q707" s="3713"/>
      <c r="R707" s="3713"/>
    </row>
    <row r="708" spans="1:18" ht="23.25" customHeight="1">
      <c r="A708" s="2350"/>
      <c r="B708" s="2368" t="s">
        <v>2495</v>
      </c>
      <c r="C708" s="2366" t="s">
        <v>2491</v>
      </c>
      <c r="D708" s="2064"/>
      <c r="E708" s="3600"/>
      <c r="F708" s="3601"/>
      <c r="G708" s="3713">
        <v>56575</v>
      </c>
      <c r="H708" s="3713"/>
      <c r="I708" s="3713"/>
      <c r="J708" s="3713"/>
      <c r="K708" s="3713"/>
      <c r="L708" s="3713"/>
      <c r="M708" s="3713"/>
      <c r="N708" s="3713"/>
      <c r="O708" s="3713"/>
      <c r="P708" s="3713"/>
      <c r="Q708" s="3713"/>
      <c r="R708" s="3713"/>
    </row>
    <row r="709" spans="1:18" ht="23.25" customHeight="1">
      <c r="A709" s="2350"/>
      <c r="B709" s="2368" t="s">
        <v>2496</v>
      </c>
      <c r="C709" s="2366" t="s">
        <v>2491</v>
      </c>
      <c r="D709" s="2064"/>
      <c r="E709" s="3600"/>
      <c r="F709" s="3601"/>
      <c r="G709" s="3713">
        <v>85920</v>
      </c>
      <c r="H709" s="3713"/>
      <c r="I709" s="3713"/>
      <c r="J709" s="3713"/>
      <c r="K709" s="3713"/>
      <c r="L709" s="3713"/>
      <c r="M709" s="3713"/>
      <c r="N709" s="3713"/>
      <c r="O709" s="3713"/>
      <c r="P709" s="3713"/>
      <c r="Q709" s="3713"/>
      <c r="R709" s="3713"/>
    </row>
    <row r="710" spans="1:18" ht="16.5" customHeight="1">
      <c r="A710" s="2353"/>
      <c r="B710" s="3603" t="s">
        <v>2518</v>
      </c>
      <c r="C710" s="3604"/>
      <c r="D710" s="3604"/>
      <c r="E710" s="3604"/>
      <c r="F710" s="3604"/>
      <c r="G710" s="3604"/>
      <c r="H710" s="3604"/>
      <c r="I710" s="3604"/>
      <c r="J710" s="3604"/>
      <c r="K710" s="3604"/>
      <c r="L710" s="3604"/>
      <c r="M710" s="3604"/>
      <c r="N710" s="3604"/>
      <c r="O710" s="3604"/>
      <c r="P710" s="3604"/>
      <c r="Q710" s="3604"/>
      <c r="R710" s="3604"/>
    </row>
    <row r="711" spans="1:18" ht="23.25" customHeight="1">
      <c r="A711" s="2350"/>
      <c r="B711" s="2368" t="s">
        <v>2497</v>
      </c>
      <c r="C711" s="2366" t="s">
        <v>2491</v>
      </c>
      <c r="D711" s="2064"/>
      <c r="E711" s="3600"/>
      <c r="F711" s="3601"/>
      <c r="G711" s="3713">
        <v>25876</v>
      </c>
      <c r="H711" s="3713"/>
      <c r="I711" s="3713"/>
      <c r="J711" s="3713"/>
      <c r="K711" s="3713"/>
      <c r="L711" s="3713"/>
      <c r="M711" s="3713"/>
      <c r="N711" s="3713"/>
      <c r="O711" s="3713"/>
      <c r="P711" s="3713"/>
      <c r="Q711" s="3713"/>
      <c r="R711" s="3713"/>
    </row>
    <row r="712" spans="1:18" ht="23.25" customHeight="1">
      <c r="A712" s="2350"/>
      <c r="B712" s="2368" t="s">
        <v>2498</v>
      </c>
      <c r="C712" s="2366" t="s">
        <v>2491</v>
      </c>
      <c r="D712" s="2064"/>
      <c r="E712" s="3600"/>
      <c r="F712" s="3601"/>
      <c r="G712" s="3713">
        <v>35956</v>
      </c>
      <c r="H712" s="3713"/>
      <c r="I712" s="3713"/>
      <c r="J712" s="3713"/>
      <c r="K712" s="3713"/>
      <c r="L712" s="3713"/>
      <c r="M712" s="3713"/>
      <c r="N712" s="3713"/>
      <c r="O712" s="3713"/>
      <c r="P712" s="3713"/>
      <c r="Q712" s="3713"/>
      <c r="R712" s="3713"/>
    </row>
    <row r="713" spans="1:18" ht="23.25" customHeight="1">
      <c r="A713" s="2350"/>
      <c r="B713" s="2368" t="s">
        <v>2499</v>
      </c>
      <c r="C713" s="2366" t="s">
        <v>2491</v>
      </c>
      <c r="D713" s="2064"/>
      <c r="E713" s="3600"/>
      <c r="F713" s="3601"/>
      <c r="G713" s="3713">
        <v>49593</v>
      </c>
      <c r="H713" s="3713"/>
      <c r="I713" s="3713"/>
      <c r="J713" s="3713"/>
      <c r="K713" s="3713"/>
      <c r="L713" s="3713"/>
      <c r="M713" s="3713"/>
      <c r="N713" s="3713"/>
      <c r="O713" s="3713"/>
      <c r="P713" s="3713"/>
      <c r="Q713" s="3713"/>
      <c r="R713" s="3713"/>
    </row>
    <row r="714" spans="1:18" ht="23.25" customHeight="1">
      <c r="A714" s="2350"/>
      <c r="B714" s="2368" t="s">
        <v>2500</v>
      </c>
      <c r="C714" s="2366" t="s">
        <v>2491</v>
      </c>
      <c r="D714" s="2064"/>
      <c r="E714" s="3600"/>
      <c r="F714" s="3601"/>
      <c r="G714" s="3713">
        <v>77782</v>
      </c>
      <c r="H714" s="3713"/>
      <c r="I714" s="3713"/>
      <c r="J714" s="3713"/>
      <c r="K714" s="3713"/>
      <c r="L714" s="3713"/>
      <c r="M714" s="3713"/>
      <c r="N714" s="3713"/>
      <c r="O714" s="3713"/>
      <c r="P714" s="3713"/>
      <c r="Q714" s="3713"/>
      <c r="R714" s="3713"/>
    </row>
    <row r="715" spans="1:18" ht="23.25" customHeight="1">
      <c r="A715" s="2350"/>
      <c r="B715" s="2368" t="s">
        <v>2501</v>
      </c>
      <c r="C715" s="2366" t="s">
        <v>2491</v>
      </c>
      <c r="D715" s="2064"/>
      <c r="E715" s="3600"/>
      <c r="F715" s="3601"/>
      <c r="G715" s="3713">
        <v>118407</v>
      </c>
      <c r="H715" s="3713"/>
      <c r="I715" s="3713"/>
      <c r="J715" s="3713"/>
      <c r="K715" s="3713"/>
      <c r="L715" s="3713"/>
      <c r="M715" s="3713"/>
      <c r="N715" s="3713"/>
      <c r="O715" s="3713"/>
      <c r="P715" s="3713"/>
      <c r="Q715" s="3713"/>
      <c r="R715" s="3713"/>
    </row>
    <row r="716" spans="1:18" ht="16.5" customHeight="1">
      <c r="A716" s="2353"/>
      <c r="B716" s="3603" t="s">
        <v>2519</v>
      </c>
      <c r="C716" s="3604"/>
      <c r="D716" s="3604"/>
      <c r="E716" s="3604"/>
      <c r="F716" s="3604"/>
      <c r="G716" s="3604"/>
      <c r="H716" s="3604"/>
      <c r="I716" s="3604"/>
      <c r="J716" s="3604"/>
      <c r="K716" s="3604"/>
      <c r="L716" s="3604"/>
      <c r="M716" s="3604"/>
      <c r="N716" s="3604"/>
      <c r="O716" s="3604"/>
      <c r="P716" s="3604"/>
      <c r="Q716" s="3604"/>
      <c r="R716" s="3604"/>
    </row>
    <row r="717" spans="1:18" ht="23.25" customHeight="1">
      <c r="A717" s="2350"/>
      <c r="B717" s="2368" t="s">
        <v>2502</v>
      </c>
      <c r="C717" s="2366" t="s">
        <v>2491</v>
      </c>
      <c r="D717" s="2064"/>
      <c r="E717" s="3600"/>
      <c r="F717" s="3601"/>
      <c r="G717" s="3713">
        <v>24611</v>
      </c>
      <c r="H717" s="3713"/>
      <c r="I717" s="3713"/>
      <c r="J717" s="3713"/>
      <c r="K717" s="3713"/>
      <c r="L717" s="3713"/>
      <c r="M717" s="3713"/>
      <c r="N717" s="3713"/>
      <c r="O717" s="3713"/>
      <c r="P717" s="3713"/>
      <c r="Q717" s="3713"/>
      <c r="R717" s="3713"/>
    </row>
    <row r="718" spans="1:18" ht="23.25" customHeight="1">
      <c r="A718" s="2350"/>
      <c r="B718" s="2368" t="s">
        <v>2503</v>
      </c>
      <c r="C718" s="2366" t="s">
        <v>2491</v>
      </c>
      <c r="D718" s="2064"/>
      <c r="E718" s="3600"/>
      <c r="F718" s="3601"/>
      <c r="G718" s="3713">
        <v>35149</v>
      </c>
      <c r="H718" s="3713"/>
      <c r="I718" s="3713"/>
      <c r="J718" s="3713"/>
      <c r="K718" s="3713"/>
      <c r="L718" s="3713"/>
      <c r="M718" s="3713"/>
      <c r="N718" s="3713"/>
      <c r="O718" s="3713"/>
      <c r="P718" s="3713"/>
      <c r="Q718" s="3713"/>
      <c r="R718" s="3713"/>
    </row>
    <row r="719" spans="1:18" ht="23.25" customHeight="1">
      <c r="A719" s="2350"/>
      <c r="B719" s="2368" t="s">
        <v>2504</v>
      </c>
      <c r="C719" s="2366" t="s">
        <v>2491</v>
      </c>
      <c r="D719" s="2064"/>
      <c r="E719" s="3600"/>
      <c r="F719" s="3601"/>
      <c r="G719" s="3713">
        <v>50640</v>
      </c>
      <c r="H719" s="3713"/>
      <c r="I719" s="3713"/>
      <c r="J719" s="3713"/>
      <c r="K719" s="3713"/>
      <c r="L719" s="3713"/>
      <c r="M719" s="3713"/>
      <c r="N719" s="3713"/>
      <c r="O719" s="3713"/>
      <c r="P719" s="3713"/>
      <c r="Q719" s="3713"/>
      <c r="R719" s="3713"/>
    </row>
    <row r="720" spans="1:18" ht="23.25" customHeight="1">
      <c r="A720" s="2350"/>
      <c r="B720" s="2368" t="s">
        <v>2505</v>
      </c>
      <c r="C720" s="2366" t="s">
        <v>2491</v>
      </c>
      <c r="D720" s="2064"/>
      <c r="E720" s="3600"/>
      <c r="F720" s="3601"/>
      <c r="G720" s="3713">
        <v>70560</v>
      </c>
      <c r="H720" s="3713"/>
      <c r="I720" s="3713"/>
      <c r="J720" s="3713"/>
      <c r="K720" s="3713"/>
      <c r="L720" s="3713"/>
      <c r="M720" s="3713"/>
      <c r="N720" s="3713"/>
      <c r="O720" s="3713"/>
      <c r="P720" s="3713"/>
      <c r="Q720" s="3713"/>
      <c r="R720" s="3713"/>
    </row>
    <row r="721" spans="1:18" ht="23.25" customHeight="1">
      <c r="A721" s="2350"/>
      <c r="B721" s="2368" t="s">
        <v>2506</v>
      </c>
      <c r="C721" s="2366" t="s">
        <v>2491</v>
      </c>
      <c r="D721" s="2064"/>
      <c r="E721" s="3600"/>
      <c r="F721" s="3601"/>
      <c r="G721" s="3713">
        <v>114131</v>
      </c>
      <c r="H721" s="3713"/>
      <c r="I721" s="3713"/>
      <c r="J721" s="3713"/>
      <c r="K721" s="3713"/>
      <c r="L721" s="3713"/>
      <c r="M721" s="3713"/>
      <c r="N721" s="3713"/>
      <c r="O721" s="3713"/>
      <c r="P721" s="3713"/>
      <c r="Q721" s="3713"/>
      <c r="R721" s="3713"/>
    </row>
    <row r="722" spans="1:18" ht="16.5" customHeight="1">
      <c r="A722" s="2353"/>
      <c r="B722" s="3603" t="s">
        <v>2520</v>
      </c>
      <c r="C722" s="3604"/>
      <c r="D722" s="3604"/>
      <c r="E722" s="3604"/>
      <c r="F722" s="3604"/>
      <c r="G722" s="3604"/>
      <c r="H722" s="3604"/>
      <c r="I722" s="3604"/>
      <c r="J722" s="3604"/>
      <c r="K722" s="3604"/>
      <c r="L722" s="3604"/>
      <c r="M722" s="3604"/>
      <c r="N722" s="3604"/>
      <c r="O722" s="3604"/>
      <c r="P722" s="3604"/>
      <c r="Q722" s="3604"/>
      <c r="R722" s="3604"/>
    </row>
    <row r="723" spans="1:18" ht="23.25" customHeight="1">
      <c r="A723" s="2350"/>
      <c r="B723" s="2368" t="s">
        <v>2507</v>
      </c>
      <c r="C723" s="2366" t="s">
        <v>2491</v>
      </c>
      <c r="D723" s="2064"/>
      <c r="E723" s="3600"/>
      <c r="F723" s="3601"/>
      <c r="G723" s="3713">
        <v>44684</v>
      </c>
      <c r="H723" s="3713"/>
      <c r="I723" s="3713"/>
      <c r="J723" s="3713"/>
      <c r="K723" s="3713"/>
      <c r="L723" s="3713"/>
      <c r="M723" s="3713"/>
      <c r="N723" s="3713"/>
      <c r="O723" s="3713"/>
      <c r="P723" s="3713"/>
      <c r="Q723" s="3713"/>
      <c r="R723" s="3713"/>
    </row>
    <row r="724" spans="1:18" ht="23.25" customHeight="1">
      <c r="A724" s="2350"/>
      <c r="B724" s="2368" t="s">
        <v>2508</v>
      </c>
      <c r="C724" s="2366" t="s">
        <v>2491</v>
      </c>
      <c r="D724" s="2064"/>
      <c r="E724" s="3600"/>
      <c r="F724" s="3601"/>
      <c r="G724" s="3713">
        <v>63775</v>
      </c>
      <c r="H724" s="3713"/>
      <c r="I724" s="3713"/>
      <c r="J724" s="3713"/>
      <c r="K724" s="3713"/>
      <c r="L724" s="3713"/>
      <c r="M724" s="3713"/>
      <c r="N724" s="3713"/>
      <c r="O724" s="3713"/>
      <c r="P724" s="3713"/>
      <c r="Q724" s="3713"/>
      <c r="R724" s="3713"/>
    </row>
    <row r="725" spans="1:18" ht="23.25" customHeight="1">
      <c r="A725" s="2350"/>
      <c r="B725" s="2368" t="s">
        <v>2509</v>
      </c>
      <c r="C725" s="2366" t="s">
        <v>2491</v>
      </c>
      <c r="D725" s="2064"/>
      <c r="E725" s="3600"/>
      <c r="F725" s="3601"/>
      <c r="G725" s="3713">
        <v>88669</v>
      </c>
      <c r="H725" s="3713"/>
      <c r="I725" s="3713"/>
      <c r="J725" s="3713"/>
      <c r="K725" s="3713"/>
      <c r="L725" s="3713"/>
      <c r="M725" s="3713"/>
      <c r="N725" s="3713"/>
      <c r="O725" s="3713"/>
      <c r="P725" s="3713"/>
      <c r="Q725" s="3713"/>
      <c r="R725" s="3713"/>
    </row>
    <row r="726" spans="1:18" ht="23.25" customHeight="1">
      <c r="A726" s="2350"/>
      <c r="B726" s="2368" t="s">
        <v>2510</v>
      </c>
      <c r="C726" s="2366" t="s">
        <v>2491</v>
      </c>
      <c r="D726" s="2064"/>
      <c r="E726" s="3600"/>
      <c r="F726" s="3601"/>
      <c r="G726" s="3713">
        <v>136407</v>
      </c>
      <c r="H726" s="3713"/>
      <c r="I726" s="3713"/>
      <c r="J726" s="3713"/>
      <c r="K726" s="3713"/>
      <c r="L726" s="3713"/>
      <c r="M726" s="3713"/>
      <c r="N726" s="3713"/>
      <c r="O726" s="3713"/>
      <c r="P726" s="3713"/>
      <c r="Q726" s="3713"/>
      <c r="R726" s="3713"/>
    </row>
    <row r="727" spans="1:18" ht="23.25" customHeight="1">
      <c r="A727" s="2350"/>
      <c r="B727" s="2368" t="s">
        <v>2511</v>
      </c>
      <c r="C727" s="2366" t="s">
        <v>2491</v>
      </c>
      <c r="D727" s="2064"/>
      <c r="E727" s="3600"/>
      <c r="F727" s="3601"/>
      <c r="G727" s="3713">
        <v>205440</v>
      </c>
      <c r="H727" s="3713"/>
      <c r="I727" s="3713"/>
      <c r="J727" s="3713"/>
      <c r="K727" s="3713"/>
      <c r="L727" s="3713"/>
      <c r="M727" s="3713"/>
      <c r="N727" s="3713"/>
      <c r="O727" s="3713"/>
      <c r="P727" s="3713"/>
      <c r="Q727" s="3713"/>
      <c r="R727" s="3713"/>
    </row>
    <row r="728" spans="1:18" ht="64.5" customHeight="1">
      <c r="A728" s="2353">
        <v>8</v>
      </c>
      <c r="B728" s="3603" t="s">
        <v>2532</v>
      </c>
      <c r="C728" s="3604"/>
      <c r="D728" s="3604"/>
      <c r="E728" s="3604"/>
      <c r="F728" s="3604"/>
      <c r="G728" s="3604"/>
      <c r="H728" s="3604"/>
      <c r="I728" s="3604"/>
      <c r="J728" s="3604"/>
      <c r="K728" s="3604"/>
      <c r="L728" s="3604"/>
      <c r="M728" s="3604"/>
      <c r="N728" s="3604"/>
      <c r="O728" s="3604"/>
      <c r="P728" s="3604"/>
      <c r="Q728" s="3604"/>
      <c r="R728" s="3604"/>
    </row>
    <row r="729" spans="1:18" ht="28.5" customHeight="1">
      <c r="A729" s="2353"/>
      <c r="B729" s="2334"/>
      <c r="C729" s="3722" t="s">
        <v>2533</v>
      </c>
      <c r="D729" s="3722"/>
      <c r="E729" s="3722"/>
      <c r="F729" s="3722"/>
      <c r="G729" s="3722"/>
      <c r="H729" s="3722"/>
      <c r="I729" s="3722"/>
      <c r="J729" s="3722"/>
      <c r="K729" s="3722"/>
      <c r="L729" s="3722"/>
      <c r="M729" s="3722"/>
      <c r="N729" s="3722"/>
      <c r="O729" s="3722"/>
      <c r="P729" s="3722"/>
      <c r="Q729" s="3722"/>
      <c r="R729" s="3722"/>
    </row>
    <row r="730" spans="1:18" ht="38.25" customHeight="1">
      <c r="A730" s="2353"/>
      <c r="B730" s="2098" t="s">
        <v>2546</v>
      </c>
      <c r="C730" s="2336"/>
      <c r="D730" s="2337" t="s">
        <v>2534</v>
      </c>
      <c r="E730" s="2061"/>
      <c r="F730" s="2061"/>
      <c r="G730" s="2061"/>
      <c r="H730" s="2061"/>
      <c r="I730" s="2061"/>
      <c r="J730" s="2061"/>
      <c r="K730" s="2061"/>
      <c r="L730" s="2027"/>
      <c r="M730" s="2061"/>
      <c r="N730" s="2061"/>
      <c r="O730" s="2061"/>
      <c r="P730" s="2061"/>
      <c r="Q730" s="2061"/>
      <c r="R730" s="2061"/>
    </row>
    <row r="731" spans="1:18" s="2344" customFormat="1" ht="63" customHeight="1">
      <c r="A731" s="2353"/>
      <c r="B731" s="2338" t="s">
        <v>2543</v>
      </c>
      <c r="C731" s="2335" t="s">
        <v>2339</v>
      </c>
      <c r="D731" s="2061"/>
      <c r="E731" s="2346">
        <v>3980000</v>
      </c>
      <c r="F731" s="2337"/>
      <c r="G731" s="2346">
        <v>3980000</v>
      </c>
      <c r="H731" s="2346">
        <v>3980000</v>
      </c>
      <c r="I731" s="2346">
        <v>3980000</v>
      </c>
      <c r="J731" s="2346">
        <v>3980000</v>
      </c>
      <c r="K731" s="2346">
        <v>3980000</v>
      </c>
      <c r="L731" s="2346">
        <v>3980000</v>
      </c>
      <c r="M731" s="2346">
        <v>3980000</v>
      </c>
      <c r="N731" s="2346">
        <v>3980000</v>
      </c>
      <c r="O731" s="2346">
        <v>3980000</v>
      </c>
      <c r="P731" s="2346">
        <v>3980000</v>
      </c>
      <c r="Q731" s="2346">
        <v>3980000</v>
      </c>
      <c r="R731" s="2346">
        <v>3980000</v>
      </c>
    </row>
    <row r="732" spans="1:18" ht="63" customHeight="1">
      <c r="A732" s="2353"/>
      <c r="B732" s="2338" t="s">
        <v>2544</v>
      </c>
      <c r="C732" s="2335" t="s">
        <v>2339</v>
      </c>
      <c r="D732" s="2064"/>
      <c r="E732" s="2346">
        <v>4200000</v>
      </c>
      <c r="F732" s="2335"/>
      <c r="G732" s="2346">
        <v>4200000</v>
      </c>
      <c r="H732" s="2346">
        <v>4200000</v>
      </c>
      <c r="I732" s="2346">
        <v>4200000</v>
      </c>
      <c r="J732" s="2346">
        <v>4200000</v>
      </c>
      <c r="K732" s="2346">
        <v>4200000</v>
      </c>
      <c r="L732" s="2346">
        <v>4200000</v>
      </c>
      <c r="M732" s="2346">
        <v>4200000</v>
      </c>
      <c r="N732" s="2346">
        <v>4200000</v>
      </c>
      <c r="O732" s="2346">
        <v>4200000</v>
      </c>
      <c r="P732" s="2346">
        <v>4200000</v>
      </c>
      <c r="Q732" s="2346">
        <v>4200000</v>
      </c>
      <c r="R732" s="2346">
        <v>4200000</v>
      </c>
    </row>
    <row r="733" spans="1:18" ht="63" customHeight="1">
      <c r="A733" s="2353"/>
      <c r="B733" s="2338" t="s">
        <v>2545</v>
      </c>
      <c r="C733" s="2335" t="s">
        <v>2339</v>
      </c>
      <c r="D733" s="2064"/>
      <c r="E733" s="2346">
        <v>4450000</v>
      </c>
      <c r="F733" s="2335"/>
      <c r="G733" s="2346">
        <v>4450000</v>
      </c>
      <c r="H733" s="2346">
        <v>4450000</v>
      </c>
      <c r="I733" s="2346">
        <v>4450000</v>
      </c>
      <c r="J733" s="2346">
        <v>4450000</v>
      </c>
      <c r="K733" s="2346">
        <v>4450000</v>
      </c>
      <c r="L733" s="2346">
        <v>4450000</v>
      </c>
      <c r="M733" s="2346">
        <v>4450000</v>
      </c>
      <c r="N733" s="2346">
        <v>4450000</v>
      </c>
      <c r="O733" s="2346">
        <v>4450000</v>
      </c>
      <c r="P733" s="2346">
        <v>4450000</v>
      </c>
      <c r="Q733" s="2346">
        <v>4450000</v>
      </c>
      <c r="R733" s="2346">
        <v>4450000</v>
      </c>
    </row>
    <row r="734" spans="1:18" ht="38.25" customHeight="1">
      <c r="A734" s="2353"/>
      <c r="B734" s="2098" t="s">
        <v>2554</v>
      </c>
      <c r="C734" s="2336"/>
      <c r="D734" s="2337" t="s">
        <v>2534</v>
      </c>
      <c r="E734" s="2061"/>
      <c r="F734" s="2061"/>
      <c r="G734" s="2061"/>
      <c r="H734" s="2061"/>
      <c r="I734" s="2061"/>
      <c r="J734" s="2061"/>
      <c r="K734" s="2061"/>
      <c r="L734" s="2027"/>
      <c r="M734" s="2061"/>
      <c r="N734" s="2061"/>
      <c r="O734" s="2061"/>
      <c r="P734" s="2061"/>
      <c r="Q734" s="2061"/>
      <c r="R734" s="2061"/>
    </row>
    <row r="735" spans="1:18" ht="79.5" customHeight="1">
      <c r="A735" s="2353"/>
      <c r="B735" s="2338" t="s">
        <v>2547</v>
      </c>
      <c r="C735" s="2335" t="s">
        <v>2339</v>
      </c>
      <c r="D735" s="2064"/>
      <c r="E735" s="2346">
        <v>5540000</v>
      </c>
      <c r="F735" s="2335"/>
      <c r="G735" s="2346">
        <v>5540000</v>
      </c>
      <c r="H735" s="2346">
        <v>5540000</v>
      </c>
      <c r="I735" s="2346">
        <v>5540000</v>
      </c>
      <c r="J735" s="2346">
        <v>5540000</v>
      </c>
      <c r="K735" s="2346">
        <v>5540000</v>
      </c>
      <c r="L735" s="2346">
        <v>5540000</v>
      </c>
      <c r="M735" s="2346">
        <v>5540000</v>
      </c>
      <c r="N735" s="2346">
        <v>5540000</v>
      </c>
      <c r="O735" s="2346">
        <v>5540000</v>
      </c>
      <c r="P735" s="2346">
        <v>5540000</v>
      </c>
      <c r="Q735" s="2346">
        <v>5540000</v>
      </c>
      <c r="R735" s="2346">
        <v>5540000</v>
      </c>
    </row>
    <row r="736" spans="1:18" ht="79.5" customHeight="1">
      <c r="A736" s="2353"/>
      <c r="B736" s="2338" t="s">
        <v>2548</v>
      </c>
      <c r="C736" s="2335" t="s">
        <v>2339</v>
      </c>
      <c r="D736" s="2064"/>
      <c r="E736" s="2346">
        <v>5720000</v>
      </c>
      <c r="F736" s="2335"/>
      <c r="G736" s="2346">
        <v>5720000</v>
      </c>
      <c r="H736" s="2346">
        <v>5720000</v>
      </c>
      <c r="I736" s="2346">
        <v>5720000</v>
      </c>
      <c r="J736" s="2346">
        <v>5720000</v>
      </c>
      <c r="K736" s="2346">
        <v>5720000</v>
      </c>
      <c r="L736" s="2346">
        <v>5720000</v>
      </c>
      <c r="M736" s="2346">
        <v>5720000</v>
      </c>
      <c r="N736" s="2346">
        <v>5720000</v>
      </c>
      <c r="O736" s="2346">
        <v>5720000</v>
      </c>
      <c r="P736" s="2346">
        <v>5720000</v>
      </c>
      <c r="Q736" s="2346">
        <v>5720000</v>
      </c>
      <c r="R736" s="2346">
        <v>5720000</v>
      </c>
    </row>
    <row r="737" spans="1:18" ht="79.5" customHeight="1">
      <c r="A737" s="2353"/>
      <c r="B737" s="2338" t="s">
        <v>2549</v>
      </c>
      <c r="C737" s="2335" t="s">
        <v>2339</v>
      </c>
      <c r="D737" s="2064"/>
      <c r="E737" s="2346">
        <v>5980000</v>
      </c>
      <c r="F737" s="2335"/>
      <c r="G737" s="2346">
        <v>5980000</v>
      </c>
      <c r="H737" s="2346">
        <v>5980000</v>
      </c>
      <c r="I737" s="2346">
        <v>5980000</v>
      </c>
      <c r="J737" s="2346">
        <v>5980000</v>
      </c>
      <c r="K737" s="2346">
        <v>5980000</v>
      </c>
      <c r="L737" s="2346">
        <v>5980000</v>
      </c>
      <c r="M737" s="2346">
        <v>5980000</v>
      </c>
      <c r="N737" s="2346">
        <v>5980000</v>
      </c>
      <c r="O737" s="2346">
        <v>5980000</v>
      </c>
      <c r="P737" s="2346">
        <v>5980000</v>
      </c>
      <c r="Q737" s="2346">
        <v>5980000</v>
      </c>
      <c r="R737" s="2346">
        <v>5980000</v>
      </c>
    </row>
    <row r="738" spans="1:18" ht="79.5" customHeight="1">
      <c r="A738" s="2353"/>
      <c r="B738" s="2338" t="s">
        <v>2550</v>
      </c>
      <c r="C738" s="2335" t="s">
        <v>2339</v>
      </c>
      <c r="D738" s="2064"/>
      <c r="E738" s="2346">
        <v>6120000</v>
      </c>
      <c r="F738" s="2335"/>
      <c r="G738" s="2346">
        <v>6120000</v>
      </c>
      <c r="H738" s="2346">
        <v>6120000</v>
      </c>
      <c r="I738" s="2346">
        <v>6120000</v>
      </c>
      <c r="J738" s="2346">
        <v>6120000</v>
      </c>
      <c r="K738" s="2346">
        <v>6120000</v>
      </c>
      <c r="L738" s="2346">
        <v>6120000</v>
      </c>
      <c r="M738" s="2346">
        <v>6120000</v>
      </c>
      <c r="N738" s="2346">
        <v>6120000</v>
      </c>
      <c r="O738" s="2346">
        <v>6120000</v>
      </c>
      <c r="P738" s="2346">
        <v>6120000</v>
      </c>
      <c r="Q738" s="2346">
        <v>6120000</v>
      </c>
      <c r="R738" s="2346">
        <v>6120000</v>
      </c>
    </row>
    <row r="739" spans="1:18" ht="79.5" customHeight="1">
      <c r="A739" s="2353"/>
      <c r="B739" s="2338" t="s">
        <v>2551</v>
      </c>
      <c r="C739" s="2335" t="s">
        <v>2339</v>
      </c>
      <c r="D739" s="2064"/>
      <c r="E739" s="2346">
        <v>8156000</v>
      </c>
      <c r="F739" s="2335"/>
      <c r="G739" s="2346">
        <v>8156000</v>
      </c>
      <c r="H739" s="2346">
        <v>8156000</v>
      </c>
      <c r="I739" s="2346">
        <v>8156000</v>
      </c>
      <c r="J739" s="2346">
        <v>8156000</v>
      </c>
      <c r="K739" s="2346">
        <v>8156000</v>
      </c>
      <c r="L739" s="2346">
        <v>8156000</v>
      </c>
      <c r="M739" s="2346">
        <v>8156000</v>
      </c>
      <c r="N739" s="2346">
        <v>8156000</v>
      </c>
      <c r="O739" s="2346">
        <v>8156000</v>
      </c>
      <c r="P739" s="2346">
        <v>8156000</v>
      </c>
      <c r="Q739" s="2346">
        <v>8156000</v>
      </c>
      <c r="R739" s="2346">
        <v>8156000</v>
      </c>
    </row>
    <row r="740" spans="1:18" ht="79.5" customHeight="1">
      <c r="A740" s="2353"/>
      <c r="B740" s="2338" t="s">
        <v>2552</v>
      </c>
      <c r="C740" s="2335" t="s">
        <v>2339</v>
      </c>
      <c r="D740" s="2064"/>
      <c r="E740" s="2346">
        <v>9120000</v>
      </c>
      <c r="F740" s="2335"/>
      <c r="G740" s="2346">
        <v>9120000</v>
      </c>
      <c r="H740" s="2346">
        <v>9120000</v>
      </c>
      <c r="I740" s="2346">
        <v>9120000</v>
      </c>
      <c r="J740" s="2346">
        <v>9120000</v>
      </c>
      <c r="K740" s="2346">
        <v>9120000</v>
      </c>
      <c r="L740" s="2346">
        <v>9120000</v>
      </c>
      <c r="M740" s="2346">
        <v>9120000</v>
      </c>
      <c r="N740" s="2346">
        <v>9120000</v>
      </c>
      <c r="O740" s="2346">
        <v>9120000</v>
      </c>
      <c r="P740" s="2346">
        <v>9120000</v>
      </c>
      <c r="Q740" s="2346">
        <v>9120000</v>
      </c>
      <c r="R740" s="2346">
        <v>9120000</v>
      </c>
    </row>
    <row r="741" spans="1:18" ht="79.5" customHeight="1">
      <c r="A741" s="2353"/>
      <c r="B741" s="2338" t="s">
        <v>2553</v>
      </c>
      <c r="C741" s="2335" t="s">
        <v>2339</v>
      </c>
      <c r="D741" s="2064"/>
      <c r="E741" s="2346">
        <v>11230000</v>
      </c>
      <c r="F741" s="2335"/>
      <c r="G741" s="2346">
        <v>11230000</v>
      </c>
      <c r="H741" s="2346">
        <v>11230000</v>
      </c>
      <c r="I741" s="2346">
        <v>11230000</v>
      </c>
      <c r="J741" s="2346">
        <v>11230000</v>
      </c>
      <c r="K741" s="2346">
        <v>11230000</v>
      </c>
      <c r="L741" s="2346">
        <v>11230000</v>
      </c>
      <c r="M741" s="2346">
        <v>11230000</v>
      </c>
      <c r="N741" s="2346">
        <v>11230000</v>
      </c>
      <c r="O741" s="2346">
        <v>11230000</v>
      </c>
      <c r="P741" s="2346">
        <v>11230000</v>
      </c>
      <c r="Q741" s="2346">
        <v>11230000</v>
      </c>
      <c r="R741" s="2346">
        <v>11230000</v>
      </c>
    </row>
    <row r="742" spans="1:18" ht="61.5" customHeight="1">
      <c r="A742" s="2353"/>
      <c r="B742" s="2334" t="s">
        <v>2557</v>
      </c>
      <c r="C742" s="2335"/>
      <c r="D742" s="2341" t="s">
        <v>2534</v>
      </c>
      <c r="E742" s="2064"/>
      <c r="F742" s="2335"/>
      <c r="G742" s="2346"/>
      <c r="H742" s="2346"/>
      <c r="I742" s="2346"/>
      <c r="J742" s="2346"/>
      <c r="K742" s="2346"/>
      <c r="L742" s="2346"/>
      <c r="M742" s="2346"/>
      <c r="N742" s="2346"/>
      <c r="O742" s="2346"/>
      <c r="P742" s="2346"/>
      <c r="Q742" s="2346"/>
      <c r="R742" s="2346"/>
    </row>
    <row r="743" spans="1:18" ht="97.5" customHeight="1">
      <c r="A743" s="2353"/>
      <c r="B743" s="2338" t="s">
        <v>2555</v>
      </c>
      <c r="C743" s="2335" t="s">
        <v>2339</v>
      </c>
      <c r="D743" s="2064"/>
      <c r="E743" s="2346">
        <v>3870000</v>
      </c>
      <c r="F743" s="2346">
        <v>3870000</v>
      </c>
      <c r="G743" s="2346">
        <v>3870000</v>
      </c>
      <c r="H743" s="2346">
        <v>3870000</v>
      </c>
      <c r="I743" s="2346">
        <v>3870000</v>
      </c>
      <c r="J743" s="2346">
        <v>3870000</v>
      </c>
      <c r="K743" s="2346">
        <v>3870000</v>
      </c>
      <c r="L743" s="2346">
        <v>3870000</v>
      </c>
      <c r="M743" s="2346">
        <v>3870000</v>
      </c>
      <c r="N743" s="2346">
        <v>3870000</v>
      </c>
      <c r="O743" s="2346">
        <v>3870000</v>
      </c>
      <c r="P743" s="2346">
        <v>3870000</v>
      </c>
      <c r="Q743" s="2346">
        <v>3870000</v>
      </c>
      <c r="R743" s="2346">
        <v>3870000</v>
      </c>
    </row>
    <row r="744" spans="1:18" ht="97.5" customHeight="1">
      <c r="A744" s="2353"/>
      <c r="B744" s="2338" t="s">
        <v>2556</v>
      </c>
      <c r="C744" s="2335" t="s">
        <v>2339</v>
      </c>
      <c r="D744" s="2064"/>
      <c r="E744" s="2346">
        <v>3990000</v>
      </c>
      <c r="F744" s="2346">
        <v>3990000</v>
      </c>
      <c r="G744" s="2346">
        <v>3990000</v>
      </c>
      <c r="H744" s="2346">
        <v>3990000</v>
      </c>
      <c r="I744" s="2346">
        <v>3990000</v>
      </c>
      <c r="J744" s="2346">
        <v>3990000</v>
      </c>
      <c r="K744" s="2346">
        <v>3990000</v>
      </c>
      <c r="L744" s="2346">
        <v>3990000</v>
      </c>
      <c r="M744" s="2346">
        <v>3990000</v>
      </c>
      <c r="N744" s="2346">
        <v>3990000</v>
      </c>
      <c r="O744" s="2346">
        <v>3990000</v>
      </c>
      <c r="P744" s="2346">
        <v>3990000</v>
      </c>
      <c r="Q744" s="2346">
        <v>3990000</v>
      </c>
      <c r="R744" s="2346">
        <v>3990000</v>
      </c>
    </row>
    <row r="745" spans="1:18" ht="51.75" customHeight="1">
      <c r="A745" s="2353"/>
      <c r="B745" s="2334" t="s">
        <v>2565</v>
      </c>
      <c r="C745" s="2335"/>
      <c r="D745" s="2341" t="s">
        <v>2534</v>
      </c>
      <c r="E745" s="2064"/>
      <c r="F745" s="2064"/>
      <c r="G745" s="2064"/>
      <c r="H745" s="2064"/>
      <c r="I745" s="2064"/>
      <c r="J745" s="2064"/>
      <c r="K745" s="2064"/>
      <c r="L745" s="2064"/>
      <c r="M745" s="2064"/>
      <c r="N745" s="2064"/>
      <c r="O745" s="2064"/>
      <c r="P745" s="2064"/>
      <c r="Q745" s="2064"/>
      <c r="R745" s="2064"/>
    </row>
    <row r="746" spans="1:18" ht="70.5" customHeight="1">
      <c r="A746" s="2353"/>
      <c r="B746" s="2338" t="s">
        <v>2558</v>
      </c>
      <c r="C746" s="2335" t="s">
        <v>2339</v>
      </c>
      <c r="D746" s="2064"/>
      <c r="E746" s="2346">
        <v>3890000</v>
      </c>
      <c r="F746" s="2346"/>
      <c r="G746" s="2346">
        <v>3890000</v>
      </c>
      <c r="H746" s="2346">
        <v>3890000</v>
      </c>
      <c r="I746" s="2346">
        <v>3890000</v>
      </c>
      <c r="J746" s="2346">
        <v>3890000</v>
      </c>
      <c r="K746" s="2346">
        <v>3890000</v>
      </c>
      <c r="L746" s="2346">
        <v>3890000</v>
      </c>
      <c r="M746" s="2346">
        <v>3890000</v>
      </c>
      <c r="N746" s="2346">
        <v>3890000</v>
      </c>
      <c r="O746" s="2346">
        <v>3890000</v>
      </c>
      <c r="P746" s="2346">
        <v>3890000</v>
      </c>
      <c r="Q746" s="2346">
        <v>3890000</v>
      </c>
      <c r="R746" s="2346">
        <v>3890000</v>
      </c>
    </row>
    <row r="747" spans="1:18" ht="70.5" customHeight="1">
      <c r="A747" s="2353"/>
      <c r="B747" s="2338" t="s">
        <v>2559</v>
      </c>
      <c r="C747" s="2335" t="s">
        <v>2339</v>
      </c>
      <c r="D747" s="2064"/>
      <c r="E747" s="2346">
        <v>5920000</v>
      </c>
      <c r="F747" s="2346"/>
      <c r="G747" s="2346">
        <v>5920000</v>
      </c>
      <c r="H747" s="2346">
        <v>5920000</v>
      </c>
      <c r="I747" s="2346">
        <v>5920000</v>
      </c>
      <c r="J747" s="2346">
        <v>5920000</v>
      </c>
      <c r="K747" s="2346">
        <v>5920000</v>
      </c>
      <c r="L747" s="2346">
        <v>5920000</v>
      </c>
      <c r="M747" s="2346">
        <v>5920000</v>
      </c>
      <c r="N747" s="2346">
        <v>5920000</v>
      </c>
      <c r="O747" s="2346">
        <v>5920000</v>
      </c>
      <c r="P747" s="2346">
        <v>5920000</v>
      </c>
      <c r="Q747" s="2346">
        <v>5920000</v>
      </c>
      <c r="R747" s="2346">
        <v>5920000</v>
      </c>
    </row>
    <row r="748" spans="1:18" ht="70.5" customHeight="1">
      <c r="A748" s="2353"/>
      <c r="B748" s="2338" t="s">
        <v>2560</v>
      </c>
      <c r="C748" s="2335" t="s">
        <v>2339</v>
      </c>
      <c r="D748" s="2064"/>
      <c r="E748" s="2346">
        <v>6430000</v>
      </c>
      <c r="F748" s="2346"/>
      <c r="G748" s="2346">
        <v>6430000</v>
      </c>
      <c r="H748" s="2346">
        <v>6430000</v>
      </c>
      <c r="I748" s="2346">
        <v>6430000</v>
      </c>
      <c r="J748" s="2346">
        <v>6430000</v>
      </c>
      <c r="K748" s="2346">
        <v>6430000</v>
      </c>
      <c r="L748" s="2346">
        <v>6430000</v>
      </c>
      <c r="M748" s="2346">
        <v>6430000</v>
      </c>
      <c r="N748" s="2346">
        <v>6430000</v>
      </c>
      <c r="O748" s="2346">
        <v>6430000</v>
      </c>
      <c r="P748" s="2346">
        <v>6430000</v>
      </c>
      <c r="Q748" s="2346">
        <v>6430000</v>
      </c>
      <c r="R748" s="2346">
        <v>6430000</v>
      </c>
    </row>
    <row r="749" spans="1:18" ht="70.5" customHeight="1">
      <c r="A749" s="2353"/>
      <c r="B749" s="2338" t="s">
        <v>2561</v>
      </c>
      <c r="C749" s="2335" t="s">
        <v>2339</v>
      </c>
      <c r="D749" s="2064"/>
      <c r="E749" s="2346">
        <v>6770000</v>
      </c>
      <c r="F749" s="2346"/>
      <c r="G749" s="2346">
        <v>6770000</v>
      </c>
      <c r="H749" s="2346">
        <v>6770000</v>
      </c>
      <c r="I749" s="2346">
        <v>6770000</v>
      </c>
      <c r="J749" s="2346">
        <v>6770000</v>
      </c>
      <c r="K749" s="2346">
        <v>6770000</v>
      </c>
      <c r="L749" s="2346">
        <v>6770000</v>
      </c>
      <c r="M749" s="2346">
        <v>6770000</v>
      </c>
      <c r="N749" s="2346">
        <v>6770000</v>
      </c>
      <c r="O749" s="2346">
        <v>6770000</v>
      </c>
      <c r="P749" s="2346">
        <v>6770000</v>
      </c>
      <c r="Q749" s="2346">
        <v>6770000</v>
      </c>
      <c r="R749" s="2346">
        <v>6770000</v>
      </c>
    </row>
    <row r="750" spans="1:18" ht="70.5" customHeight="1">
      <c r="A750" s="2353"/>
      <c r="B750" s="2338" t="s">
        <v>2562</v>
      </c>
      <c r="C750" s="2335" t="s">
        <v>2339</v>
      </c>
      <c r="D750" s="2064"/>
      <c r="E750" s="2346">
        <v>8780000</v>
      </c>
      <c r="F750" s="2346"/>
      <c r="G750" s="2346">
        <v>8780000</v>
      </c>
      <c r="H750" s="2346">
        <v>8780000</v>
      </c>
      <c r="I750" s="2346">
        <v>8780000</v>
      </c>
      <c r="J750" s="2346">
        <v>8780000</v>
      </c>
      <c r="K750" s="2346">
        <v>8780000</v>
      </c>
      <c r="L750" s="2346">
        <v>8780000</v>
      </c>
      <c r="M750" s="2346">
        <v>8780000</v>
      </c>
      <c r="N750" s="2346">
        <v>8780000</v>
      </c>
      <c r="O750" s="2346">
        <v>8780000</v>
      </c>
      <c r="P750" s="2346">
        <v>8780000</v>
      </c>
      <c r="Q750" s="2346">
        <v>8780000</v>
      </c>
      <c r="R750" s="2346">
        <v>8780000</v>
      </c>
    </row>
    <row r="751" spans="1:18" ht="70.5" customHeight="1">
      <c r="A751" s="2353"/>
      <c r="B751" s="2338" t="s">
        <v>2563</v>
      </c>
      <c r="C751" s="2335" t="s">
        <v>2339</v>
      </c>
      <c r="D751" s="2064"/>
      <c r="E751" s="2346">
        <v>9890000</v>
      </c>
      <c r="F751" s="2346"/>
      <c r="G751" s="2346">
        <v>9890000</v>
      </c>
      <c r="H751" s="2346">
        <v>9890000</v>
      </c>
      <c r="I751" s="2346">
        <v>9890000</v>
      </c>
      <c r="J751" s="2346">
        <v>9890000</v>
      </c>
      <c r="K751" s="2346">
        <v>9890000</v>
      </c>
      <c r="L751" s="2346">
        <v>9890000</v>
      </c>
      <c r="M751" s="2346">
        <v>9890000</v>
      </c>
      <c r="N751" s="2346">
        <v>9890000</v>
      </c>
      <c r="O751" s="2346">
        <v>9890000</v>
      </c>
      <c r="P751" s="2346">
        <v>9890000</v>
      </c>
      <c r="Q751" s="2346">
        <v>9890000</v>
      </c>
      <c r="R751" s="2346">
        <v>9890000</v>
      </c>
    </row>
    <row r="752" spans="1:18" ht="70.5" customHeight="1">
      <c r="A752" s="2353"/>
      <c r="B752" s="2338" t="s">
        <v>2564</v>
      </c>
      <c r="C752" s="2335" t="s">
        <v>2339</v>
      </c>
      <c r="D752" s="2064"/>
      <c r="E752" s="2346">
        <v>11760000</v>
      </c>
      <c r="F752" s="2346"/>
      <c r="G752" s="2346">
        <v>11760000</v>
      </c>
      <c r="H752" s="2346">
        <v>11760000</v>
      </c>
      <c r="I752" s="2346">
        <v>11760000</v>
      </c>
      <c r="J752" s="2346">
        <v>11760000</v>
      </c>
      <c r="K752" s="2346">
        <v>11760000</v>
      </c>
      <c r="L752" s="2346">
        <v>11760000</v>
      </c>
      <c r="M752" s="2346">
        <v>11760000</v>
      </c>
      <c r="N752" s="2346">
        <v>11760000</v>
      </c>
      <c r="O752" s="2346">
        <v>11760000</v>
      </c>
      <c r="P752" s="2346">
        <v>11760000</v>
      </c>
      <c r="Q752" s="2346">
        <v>11760000</v>
      </c>
      <c r="R752" s="2346">
        <v>11760000</v>
      </c>
    </row>
    <row r="753" spans="1:18" ht="37.5" customHeight="1">
      <c r="A753" s="2353"/>
      <c r="B753" s="2334" t="s">
        <v>2586</v>
      </c>
      <c r="C753" s="2335"/>
      <c r="D753" s="2341" t="s">
        <v>2534</v>
      </c>
      <c r="E753" s="2346"/>
      <c r="F753" s="2346"/>
      <c r="G753" s="2346"/>
      <c r="H753" s="2346"/>
      <c r="I753" s="2346"/>
      <c r="J753" s="2346"/>
      <c r="K753" s="2346"/>
      <c r="L753" s="2346"/>
      <c r="M753" s="2346"/>
      <c r="N753" s="2346"/>
      <c r="O753" s="2346"/>
      <c r="P753" s="2346"/>
      <c r="Q753" s="2346"/>
      <c r="R753" s="2346"/>
    </row>
    <row r="754" spans="1:18" ht="70.5" customHeight="1">
      <c r="A754" s="2353"/>
      <c r="B754" s="2338" t="s">
        <v>2566</v>
      </c>
      <c r="C754" s="2335" t="s">
        <v>2362</v>
      </c>
      <c r="D754" s="2064"/>
      <c r="E754" s="2346">
        <v>2059250</v>
      </c>
      <c r="F754" s="2346"/>
      <c r="G754" s="2346">
        <v>2059250</v>
      </c>
      <c r="H754" s="2346">
        <v>2059250</v>
      </c>
      <c r="I754" s="2346">
        <v>2059250</v>
      </c>
      <c r="J754" s="2346">
        <v>2059250</v>
      </c>
      <c r="K754" s="2346">
        <v>2059250</v>
      </c>
      <c r="L754" s="2346">
        <v>2059250</v>
      </c>
      <c r="M754" s="2346">
        <v>2059250</v>
      </c>
      <c r="N754" s="2346">
        <v>2059250</v>
      </c>
      <c r="O754" s="2346">
        <v>2059250</v>
      </c>
      <c r="P754" s="2346">
        <v>2059250</v>
      </c>
      <c r="Q754" s="2346">
        <v>2059250</v>
      </c>
      <c r="R754" s="2346">
        <v>2059250</v>
      </c>
    </row>
    <row r="755" spans="1:18" ht="70.5" customHeight="1">
      <c r="A755" s="2353"/>
      <c r="B755" s="2338" t="s">
        <v>2567</v>
      </c>
      <c r="C755" s="2335" t="s">
        <v>2362</v>
      </c>
      <c r="D755" s="2064"/>
      <c r="E755" s="2346">
        <v>1955300</v>
      </c>
      <c r="F755" s="2346"/>
      <c r="G755" s="2346">
        <v>1955300</v>
      </c>
      <c r="H755" s="2346">
        <v>1955300</v>
      </c>
      <c r="I755" s="2346">
        <v>1955300</v>
      </c>
      <c r="J755" s="2346">
        <v>1955300</v>
      </c>
      <c r="K755" s="2346">
        <v>1955300</v>
      </c>
      <c r="L755" s="2346">
        <v>1955300</v>
      </c>
      <c r="M755" s="2346">
        <v>1955300</v>
      </c>
      <c r="N755" s="2346">
        <v>1955300</v>
      </c>
      <c r="O755" s="2346">
        <v>1955300</v>
      </c>
      <c r="P755" s="2346">
        <v>1955300</v>
      </c>
      <c r="Q755" s="2346">
        <v>1955300</v>
      </c>
      <c r="R755" s="2346">
        <v>1955300</v>
      </c>
    </row>
    <row r="756" spans="1:18" ht="70.5" customHeight="1">
      <c r="A756" s="2353"/>
      <c r="B756" s="2338" t="s">
        <v>2568</v>
      </c>
      <c r="C756" s="2335" t="s">
        <v>2362</v>
      </c>
      <c r="D756" s="2064"/>
      <c r="E756" s="2346">
        <v>2186300</v>
      </c>
      <c r="F756" s="2346"/>
      <c r="G756" s="2346">
        <v>2186300</v>
      </c>
      <c r="H756" s="2346">
        <v>2186300</v>
      </c>
      <c r="I756" s="2346">
        <v>2186300</v>
      </c>
      <c r="J756" s="2346">
        <v>2186300</v>
      </c>
      <c r="K756" s="2346">
        <v>2186300</v>
      </c>
      <c r="L756" s="2346">
        <v>2186300</v>
      </c>
      <c r="M756" s="2346">
        <v>2186300</v>
      </c>
      <c r="N756" s="2346">
        <v>2186300</v>
      </c>
      <c r="O756" s="2346">
        <v>2186300</v>
      </c>
      <c r="P756" s="2346">
        <v>2186300</v>
      </c>
      <c r="Q756" s="2346">
        <v>2186300</v>
      </c>
      <c r="R756" s="2346">
        <v>2186300</v>
      </c>
    </row>
    <row r="757" spans="1:18" ht="70.5" customHeight="1">
      <c r="A757" s="2353"/>
      <c r="B757" s="2338" t="s">
        <v>2569</v>
      </c>
      <c r="C757" s="2335" t="s">
        <v>2362</v>
      </c>
      <c r="D757" s="2064"/>
      <c r="E757" s="2346">
        <v>2117000</v>
      </c>
      <c r="F757" s="2346"/>
      <c r="G757" s="2346">
        <v>2117000</v>
      </c>
      <c r="H757" s="2346">
        <v>2117000</v>
      </c>
      <c r="I757" s="2346">
        <v>2117000</v>
      </c>
      <c r="J757" s="2346">
        <v>2117000</v>
      </c>
      <c r="K757" s="2346">
        <v>2117000</v>
      </c>
      <c r="L757" s="2346">
        <v>2117000</v>
      </c>
      <c r="M757" s="2346">
        <v>2117000</v>
      </c>
      <c r="N757" s="2346">
        <v>2117000</v>
      </c>
      <c r="O757" s="2346">
        <v>2117000</v>
      </c>
      <c r="P757" s="2346">
        <v>2117000</v>
      </c>
      <c r="Q757" s="2346">
        <v>2117000</v>
      </c>
      <c r="R757" s="2346">
        <v>2117000</v>
      </c>
    </row>
    <row r="758" spans="1:18" ht="70.5" customHeight="1">
      <c r="A758" s="2353"/>
      <c r="B758" s="2338" t="s">
        <v>2570</v>
      </c>
      <c r="C758" s="2335" t="s">
        <v>2362</v>
      </c>
      <c r="D758" s="2064"/>
      <c r="E758" s="2346">
        <v>2070800</v>
      </c>
      <c r="F758" s="2346"/>
      <c r="G758" s="2346">
        <v>2070800</v>
      </c>
      <c r="H758" s="2346">
        <v>2070800</v>
      </c>
      <c r="I758" s="2346">
        <v>2070800</v>
      </c>
      <c r="J758" s="2346">
        <v>2070800</v>
      </c>
      <c r="K758" s="2346">
        <v>2070800</v>
      </c>
      <c r="L758" s="2346">
        <v>2070800</v>
      </c>
      <c r="M758" s="2346">
        <v>2070800</v>
      </c>
      <c r="N758" s="2346">
        <v>2070800</v>
      </c>
      <c r="O758" s="2346">
        <v>2070800</v>
      </c>
      <c r="P758" s="2346">
        <v>2070800</v>
      </c>
      <c r="Q758" s="2346">
        <v>2070800</v>
      </c>
      <c r="R758" s="2346">
        <v>2070800</v>
      </c>
    </row>
    <row r="759" spans="1:18" ht="70.5" customHeight="1">
      <c r="A759" s="2353"/>
      <c r="B759" s="2338" t="s">
        <v>2571</v>
      </c>
      <c r="C759" s="2335" t="s">
        <v>2362</v>
      </c>
      <c r="D759" s="2064"/>
      <c r="E759" s="2346">
        <v>2278700</v>
      </c>
      <c r="F759" s="2346"/>
      <c r="G759" s="2346">
        <v>2278700</v>
      </c>
      <c r="H759" s="2346">
        <v>2278700</v>
      </c>
      <c r="I759" s="2346">
        <v>2278700</v>
      </c>
      <c r="J759" s="2346">
        <v>2278700</v>
      </c>
      <c r="K759" s="2346">
        <v>2278700</v>
      </c>
      <c r="L759" s="2346">
        <v>2278700</v>
      </c>
      <c r="M759" s="2346">
        <v>2278700</v>
      </c>
      <c r="N759" s="2346">
        <v>2278700</v>
      </c>
      <c r="O759" s="2346">
        <v>2278700</v>
      </c>
      <c r="P759" s="2346">
        <v>2278700</v>
      </c>
      <c r="Q759" s="2346">
        <v>2278700</v>
      </c>
      <c r="R759" s="2346">
        <v>2278700</v>
      </c>
    </row>
    <row r="760" spans="1:18" ht="70.5" customHeight="1">
      <c r="A760" s="2353"/>
      <c r="B760" s="2338" t="s">
        <v>2572</v>
      </c>
      <c r="C760" s="2335" t="s">
        <v>2362</v>
      </c>
      <c r="D760" s="2064"/>
      <c r="E760" s="2346">
        <v>2180525</v>
      </c>
      <c r="F760" s="2346"/>
      <c r="G760" s="2346">
        <v>2180525</v>
      </c>
      <c r="H760" s="2346">
        <v>2180525</v>
      </c>
      <c r="I760" s="2346">
        <v>2180525</v>
      </c>
      <c r="J760" s="2346">
        <v>2180525</v>
      </c>
      <c r="K760" s="2346">
        <v>2180525</v>
      </c>
      <c r="L760" s="2346">
        <v>2180525</v>
      </c>
      <c r="M760" s="2346">
        <v>2180525</v>
      </c>
      <c r="N760" s="2346">
        <v>2180525</v>
      </c>
      <c r="O760" s="2346">
        <v>2180525</v>
      </c>
      <c r="P760" s="2346">
        <v>2180525</v>
      </c>
      <c r="Q760" s="2346">
        <v>2180525</v>
      </c>
      <c r="R760" s="2346">
        <v>2180525</v>
      </c>
    </row>
    <row r="761" spans="1:18" ht="70.5" customHeight="1">
      <c r="A761" s="2353"/>
      <c r="B761" s="2338" t="s">
        <v>2573</v>
      </c>
      <c r="C761" s="2335" t="s">
        <v>2362</v>
      </c>
      <c r="D761" s="2064"/>
      <c r="E761" s="2346">
        <v>2093900</v>
      </c>
      <c r="F761" s="2346"/>
      <c r="G761" s="2346">
        <v>2093900</v>
      </c>
      <c r="H761" s="2346">
        <v>2093900</v>
      </c>
      <c r="I761" s="2346">
        <v>2093900</v>
      </c>
      <c r="J761" s="2346">
        <v>2093900</v>
      </c>
      <c r="K761" s="2346">
        <v>2093900</v>
      </c>
      <c r="L761" s="2346">
        <v>2093900</v>
      </c>
      <c r="M761" s="2346">
        <v>2093900</v>
      </c>
      <c r="N761" s="2346">
        <v>2093900</v>
      </c>
      <c r="O761" s="2346">
        <v>2093900</v>
      </c>
      <c r="P761" s="2346">
        <v>2093900</v>
      </c>
      <c r="Q761" s="2346">
        <v>2093900</v>
      </c>
      <c r="R761" s="2346">
        <v>2093900</v>
      </c>
    </row>
    <row r="762" spans="1:18" ht="70.5" customHeight="1">
      <c r="A762" s="2353"/>
      <c r="B762" s="2338" t="s">
        <v>2574</v>
      </c>
      <c r="C762" s="2335" t="s">
        <v>2362</v>
      </c>
      <c r="D762" s="2064"/>
      <c r="E762" s="2346">
        <v>2117000</v>
      </c>
      <c r="F762" s="2346"/>
      <c r="G762" s="2346">
        <v>2117000</v>
      </c>
      <c r="H762" s="2346">
        <v>2117000</v>
      </c>
      <c r="I762" s="2346">
        <v>2117000</v>
      </c>
      <c r="J762" s="2346">
        <v>2117000</v>
      </c>
      <c r="K762" s="2346">
        <v>2117000</v>
      </c>
      <c r="L762" s="2346">
        <v>2117000</v>
      </c>
      <c r="M762" s="2346">
        <v>2117000</v>
      </c>
      <c r="N762" s="2346">
        <v>2117000</v>
      </c>
      <c r="O762" s="2346">
        <v>2117000</v>
      </c>
      <c r="P762" s="2346">
        <v>2117000</v>
      </c>
      <c r="Q762" s="2346">
        <v>2117000</v>
      </c>
      <c r="R762" s="2346">
        <v>2117000</v>
      </c>
    </row>
    <row r="763" spans="1:18" ht="70.5" customHeight="1">
      <c r="A763" s="2353"/>
      <c r="B763" s="2338" t="s">
        <v>2575</v>
      </c>
      <c r="C763" s="2335" t="s">
        <v>2362</v>
      </c>
      <c r="D763" s="2064"/>
      <c r="E763" s="2346">
        <v>2694500</v>
      </c>
      <c r="F763" s="2346"/>
      <c r="G763" s="2346">
        <v>2694500</v>
      </c>
      <c r="H763" s="2346">
        <v>2694500</v>
      </c>
      <c r="I763" s="2346">
        <v>2694500</v>
      </c>
      <c r="J763" s="2346">
        <v>2694500</v>
      </c>
      <c r="K763" s="2346">
        <v>2694500</v>
      </c>
      <c r="L763" s="2346">
        <v>2694500</v>
      </c>
      <c r="M763" s="2346">
        <v>2694500</v>
      </c>
      <c r="N763" s="2346">
        <v>2694500</v>
      </c>
      <c r="O763" s="2346">
        <v>2694500</v>
      </c>
      <c r="P763" s="2346">
        <v>2694500</v>
      </c>
      <c r="Q763" s="2346">
        <v>2694500</v>
      </c>
      <c r="R763" s="2346">
        <v>2694500</v>
      </c>
    </row>
    <row r="764" spans="1:18" ht="70.5" customHeight="1">
      <c r="A764" s="2353"/>
      <c r="B764" s="2338" t="s">
        <v>2576</v>
      </c>
      <c r="C764" s="2335" t="s">
        <v>2362</v>
      </c>
      <c r="D764" s="2064"/>
      <c r="E764" s="2346">
        <v>2636750</v>
      </c>
      <c r="F764" s="2346"/>
      <c r="G764" s="2346">
        <v>2636750</v>
      </c>
      <c r="H764" s="2346">
        <v>2636750</v>
      </c>
      <c r="I764" s="2346">
        <v>2636750</v>
      </c>
      <c r="J764" s="2346">
        <v>2636750</v>
      </c>
      <c r="K764" s="2346">
        <v>2636750</v>
      </c>
      <c r="L764" s="2346">
        <v>2636750</v>
      </c>
      <c r="M764" s="2346">
        <v>2636750</v>
      </c>
      <c r="N764" s="2346">
        <v>2636750</v>
      </c>
      <c r="O764" s="2346">
        <v>2636750</v>
      </c>
      <c r="P764" s="2346">
        <v>2636750</v>
      </c>
      <c r="Q764" s="2346">
        <v>2636750</v>
      </c>
      <c r="R764" s="2346">
        <v>2636750</v>
      </c>
    </row>
    <row r="765" spans="1:18" ht="70.5" customHeight="1">
      <c r="A765" s="2353"/>
      <c r="B765" s="2338" t="s">
        <v>2577</v>
      </c>
      <c r="C765" s="2335" t="s">
        <v>2362</v>
      </c>
      <c r="D765" s="2064"/>
      <c r="E765" s="2346">
        <v>2752250</v>
      </c>
      <c r="F765" s="2346"/>
      <c r="G765" s="2346">
        <v>2752250</v>
      </c>
      <c r="H765" s="2346">
        <v>2752250</v>
      </c>
      <c r="I765" s="2346">
        <v>2752250</v>
      </c>
      <c r="J765" s="2346">
        <v>2752250</v>
      </c>
      <c r="K765" s="2346">
        <v>2752250</v>
      </c>
      <c r="L765" s="2346">
        <v>2752250</v>
      </c>
      <c r="M765" s="2346">
        <v>2752250</v>
      </c>
      <c r="N765" s="2346">
        <v>2752250</v>
      </c>
      <c r="O765" s="2346">
        <v>2752250</v>
      </c>
      <c r="P765" s="2346">
        <v>2752250</v>
      </c>
      <c r="Q765" s="2346">
        <v>2752250</v>
      </c>
      <c r="R765" s="2346">
        <v>2752250</v>
      </c>
    </row>
    <row r="766" spans="1:18" ht="70.5" customHeight="1">
      <c r="A766" s="2353"/>
      <c r="B766" s="2338" t="s">
        <v>2578</v>
      </c>
      <c r="C766" s="2335" t="s">
        <v>2362</v>
      </c>
      <c r="D766" s="2064"/>
      <c r="E766" s="2346">
        <v>2555900</v>
      </c>
      <c r="F766" s="2346"/>
      <c r="G766" s="2346">
        <v>2555900</v>
      </c>
      <c r="H766" s="2346">
        <v>2555900</v>
      </c>
      <c r="I766" s="2346">
        <v>2555900</v>
      </c>
      <c r="J766" s="2346">
        <v>2555900</v>
      </c>
      <c r="K766" s="2346">
        <v>2555900</v>
      </c>
      <c r="L766" s="2346">
        <v>2555900</v>
      </c>
      <c r="M766" s="2346">
        <v>2555900</v>
      </c>
      <c r="N766" s="2346">
        <v>2555900</v>
      </c>
      <c r="O766" s="2346">
        <v>2555900</v>
      </c>
      <c r="P766" s="2346">
        <v>2555900</v>
      </c>
      <c r="Q766" s="2346">
        <v>2555900</v>
      </c>
      <c r="R766" s="2346">
        <v>2555900</v>
      </c>
    </row>
    <row r="767" spans="1:18" ht="70.5" customHeight="1">
      <c r="A767" s="2353"/>
      <c r="B767" s="2338" t="s">
        <v>2579</v>
      </c>
      <c r="C767" s="2335" t="s">
        <v>2362</v>
      </c>
      <c r="D767" s="2064"/>
      <c r="E767" s="2346">
        <v>2313350</v>
      </c>
      <c r="F767" s="2346"/>
      <c r="G767" s="2346">
        <v>2313350</v>
      </c>
      <c r="H767" s="2346">
        <v>2313350</v>
      </c>
      <c r="I767" s="2346">
        <v>2313350</v>
      </c>
      <c r="J767" s="2346">
        <v>2313350</v>
      </c>
      <c r="K767" s="2346">
        <v>2313350</v>
      </c>
      <c r="L767" s="2346">
        <v>2313350</v>
      </c>
      <c r="M767" s="2346">
        <v>2313350</v>
      </c>
      <c r="N767" s="2346">
        <v>2313350</v>
      </c>
      <c r="O767" s="2346">
        <v>2313350</v>
      </c>
      <c r="P767" s="2346">
        <v>2313350</v>
      </c>
      <c r="Q767" s="2346">
        <v>2313350</v>
      </c>
      <c r="R767" s="2346">
        <v>2313350</v>
      </c>
    </row>
    <row r="768" spans="1:18" ht="70.5" customHeight="1">
      <c r="A768" s="2353"/>
      <c r="B768" s="2338" t="s">
        <v>2580</v>
      </c>
      <c r="C768" s="2335" t="s">
        <v>2362</v>
      </c>
      <c r="D768" s="2064"/>
      <c r="E768" s="2346">
        <v>2579000</v>
      </c>
      <c r="F768" s="2346"/>
      <c r="G768" s="2346">
        <v>2579000</v>
      </c>
      <c r="H768" s="2346">
        <v>2579000</v>
      </c>
      <c r="I768" s="2346">
        <v>2579000</v>
      </c>
      <c r="J768" s="2346">
        <v>2579000</v>
      </c>
      <c r="K768" s="2346">
        <v>2579000</v>
      </c>
      <c r="L768" s="2346">
        <v>2579000</v>
      </c>
      <c r="M768" s="2346">
        <v>2579000</v>
      </c>
      <c r="N768" s="2346">
        <v>2579000</v>
      </c>
      <c r="O768" s="2346">
        <v>2579000</v>
      </c>
      <c r="P768" s="2346">
        <v>2579000</v>
      </c>
      <c r="Q768" s="2346">
        <v>2579000</v>
      </c>
      <c r="R768" s="2346">
        <v>2579000</v>
      </c>
    </row>
    <row r="769" spans="1:18" ht="70.5" customHeight="1">
      <c r="A769" s="2353"/>
      <c r="B769" s="2338" t="s">
        <v>2581</v>
      </c>
      <c r="C769" s="2335" t="s">
        <v>2362</v>
      </c>
      <c r="D769" s="2064"/>
      <c r="E769" s="2346">
        <v>2555900</v>
      </c>
      <c r="F769" s="2346"/>
      <c r="G769" s="2346">
        <v>2555900</v>
      </c>
      <c r="H769" s="2346">
        <v>2555900</v>
      </c>
      <c r="I769" s="2346">
        <v>2555900</v>
      </c>
      <c r="J769" s="2346">
        <v>2555900</v>
      </c>
      <c r="K769" s="2346">
        <v>2555900</v>
      </c>
      <c r="L769" s="2346">
        <v>2555900</v>
      </c>
      <c r="M769" s="2346">
        <v>2555900</v>
      </c>
      <c r="N769" s="2346">
        <v>2555900</v>
      </c>
      <c r="O769" s="2346">
        <v>2555900</v>
      </c>
      <c r="P769" s="2346">
        <v>2555900</v>
      </c>
      <c r="Q769" s="2346">
        <v>2555900</v>
      </c>
      <c r="R769" s="2346">
        <v>2555900</v>
      </c>
    </row>
    <row r="770" spans="1:18" ht="70.5" customHeight="1">
      <c r="A770" s="2353"/>
      <c r="B770" s="2338" t="s">
        <v>2582</v>
      </c>
      <c r="C770" s="2335" t="s">
        <v>2362</v>
      </c>
      <c r="D770" s="2064"/>
      <c r="E770" s="2346">
        <v>2555900</v>
      </c>
      <c r="F770" s="2346"/>
      <c r="G770" s="2346">
        <v>2555900</v>
      </c>
      <c r="H770" s="2346">
        <v>2555900</v>
      </c>
      <c r="I770" s="2346">
        <v>2555900</v>
      </c>
      <c r="J770" s="2346">
        <v>2555900</v>
      </c>
      <c r="K770" s="2346">
        <v>2555900</v>
      </c>
      <c r="L770" s="2346">
        <v>2555900</v>
      </c>
      <c r="M770" s="2346">
        <v>2555900</v>
      </c>
      <c r="N770" s="2346">
        <v>2555900</v>
      </c>
      <c r="O770" s="2346">
        <v>2555900</v>
      </c>
      <c r="P770" s="2346">
        <v>2555900</v>
      </c>
      <c r="Q770" s="2346">
        <v>2555900</v>
      </c>
      <c r="R770" s="2346">
        <v>2555900</v>
      </c>
    </row>
    <row r="771" spans="1:18" ht="70.5" customHeight="1">
      <c r="A771" s="2353"/>
      <c r="B771" s="2338" t="s">
        <v>2583</v>
      </c>
      <c r="C771" s="2335" t="s">
        <v>2362</v>
      </c>
      <c r="D771" s="2064"/>
      <c r="E771" s="2346">
        <v>2648300</v>
      </c>
      <c r="F771" s="2346"/>
      <c r="G771" s="2346">
        <v>2648300</v>
      </c>
      <c r="H771" s="2346">
        <v>2648300</v>
      </c>
      <c r="I771" s="2346">
        <v>2648300</v>
      </c>
      <c r="J771" s="2346">
        <v>2648300</v>
      </c>
      <c r="K771" s="2346">
        <v>2648300</v>
      </c>
      <c r="L771" s="2346">
        <v>2648300</v>
      </c>
      <c r="M771" s="2346">
        <v>2648300</v>
      </c>
      <c r="N771" s="2346">
        <v>2648300</v>
      </c>
      <c r="O771" s="2346">
        <v>2648300</v>
      </c>
      <c r="P771" s="2346">
        <v>2648300</v>
      </c>
      <c r="Q771" s="2346">
        <v>2648300</v>
      </c>
      <c r="R771" s="2346">
        <v>2648300</v>
      </c>
    </row>
    <row r="772" spans="1:18" ht="70.5" customHeight="1">
      <c r="A772" s="2353"/>
      <c r="B772" s="2338" t="s">
        <v>2584</v>
      </c>
      <c r="C772" s="2335" t="s">
        <v>2362</v>
      </c>
      <c r="D772" s="2064"/>
      <c r="E772" s="2346">
        <v>2567450</v>
      </c>
      <c r="F772" s="2346"/>
      <c r="G772" s="2346">
        <v>2567450</v>
      </c>
      <c r="H772" s="2346">
        <v>2567450</v>
      </c>
      <c r="I772" s="2346">
        <v>2567450</v>
      </c>
      <c r="J772" s="2346">
        <v>2567450</v>
      </c>
      <c r="K772" s="2346">
        <v>2567450</v>
      </c>
      <c r="L772" s="2346">
        <v>2567450</v>
      </c>
      <c r="M772" s="2346">
        <v>2567450</v>
      </c>
      <c r="N772" s="2346">
        <v>2567450</v>
      </c>
      <c r="O772" s="2346">
        <v>2567450</v>
      </c>
      <c r="P772" s="2346">
        <v>2567450</v>
      </c>
      <c r="Q772" s="2346">
        <v>2567450</v>
      </c>
      <c r="R772" s="2346">
        <v>2567450</v>
      </c>
    </row>
    <row r="773" spans="1:18" ht="70.5" customHeight="1">
      <c r="A773" s="2353"/>
      <c r="B773" s="2338" t="s">
        <v>2585</v>
      </c>
      <c r="C773" s="2335" t="s">
        <v>2362</v>
      </c>
      <c r="D773" s="2064"/>
      <c r="E773" s="2346">
        <v>2694500</v>
      </c>
      <c r="F773" s="2346"/>
      <c r="G773" s="2346">
        <v>2694500</v>
      </c>
      <c r="H773" s="2346">
        <v>2694500</v>
      </c>
      <c r="I773" s="2346">
        <v>2694500</v>
      </c>
      <c r="J773" s="2346">
        <v>2694500</v>
      </c>
      <c r="K773" s="2346">
        <v>2694500</v>
      </c>
      <c r="L773" s="2346">
        <v>2694500</v>
      </c>
      <c r="M773" s="2346">
        <v>2694500</v>
      </c>
      <c r="N773" s="2346">
        <v>2694500</v>
      </c>
      <c r="O773" s="2346">
        <v>2694500</v>
      </c>
      <c r="P773" s="2346">
        <v>2694500</v>
      </c>
      <c r="Q773" s="2346">
        <v>2694500</v>
      </c>
      <c r="R773" s="2346">
        <v>2694500</v>
      </c>
    </row>
    <row r="774" spans="1:18" ht="70.5" customHeight="1">
      <c r="A774" s="2353"/>
      <c r="B774" s="2338" t="s">
        <v>2587</v>
      </c>
      <c r="C774" s="2335" t="s">
        <v>2362</v>
      </c>
      <c r="D774" s="2064" t="s">
        <v>2534</v>
      </c>
      <c r="E774" s="2346">
        <v>19040000</v>
      </c>
      <c r="F774" s="2346"/>
      <c r="G774" s="2346">
        <v>19040000</v>
      </c>
      <c r="H774" s="2346">
        <v>19040000</v>
      </c>
      <c r="I774" s="2346">
        <v>19040000</v>
      </c>
      <c r="J774" s="2346">
        <v>19040000</v>
      </c>
      <c r="K774" s="2346">
        <v>19040000</v>
      </c>
      <c r="L774" s="2346">
        <v>19040000</v>
      </c>
      <c r="M774" s="2346">
        <v>19040000</v>
      </c>
      <c r="N774" s="2346">
        <v>19040000</v>
      </c>
      <c r="O774" s="2346">
        <v>19040000</v>
      </c>
      <c r="P774" s="2346">
        <v>19040000</v>
      </c>
      <c r="Q774" s="2346">
        <v>19040000</v>
      </c>
      <c r="R774" s="2346">
        <v>19040000</v>
      </c>
    </row>
    <row r="775" spans="1:18" ht="70.5" customHeight="1">
      <c r="A775" s="2353"/>
      <c r="B775" s="2338" t="s">
        <v>2588</v>
      </c>
      <c r="C775" s="2335" t="s">
        <v>2362</v>
      </c>
      <c r="D775" s="2064" t="s">
        <v>2534</v>
      </c>
      <c r="E775" s="2346">
        <v>31700000</v>
      </c>
      <c r="F775" s="2346"/>
      <c r="G775" s="2346">
        <v>31700000</v>
      </c>
      <c r="H775" s="2346">
        <v>31700000</v>
      </c>
      <c r="I775" s="2346">
        <v>31700000</v>
      </c>
      <c r="J775" s="2346">
        <v>31700000</v>
      </c>
      <c r="K775" s="2346">
        <v>31700000</v>
      </c>
      <c r="L775" s="2346">
        <v>31700000</v>
      </c>
      <c r="M775" s="2346">
        <v>31700000</v>
      </c>
      <c r="N775" s="2346">
        <v>31700000</v>
      </c>
      <c r="O775" s="2346">
        <v>31700000</v>
      </c>
      <c r="P775" s="2346">
        <v>31700000</v>
      </c>
      <c r="Q775" s="2346">
        <v>31700000</v>
      </c>
      <c r="R775" s="2346">
        <v>31700000</v>
      </c>
    </row>
    <row r="776" spans="1:18" ht="30" customHeight="1">
      <c r="A776" s="2353"/>
      <c r="B776" s="2334" t="s">
        <v>2606</v>
      </c>
      <c r="C776" s="2335"/>
      <c r="D776" s="2064"/>
      <c r="E776" s="2346"/>
      <c r="F776" s="2346"/>
      <c r="G776" s="2346"/>
      <c r="H776" s="2346"/>
      <c r="I776" s="2346"/>
      <c r="J776" s="2346"/>
      <c r="K776" s="2346"/>
      <c r="L776" s="2346"/>
      <c r="M776" s="2346"/>
      <c r="N776" s="2346"/>
      <c r="O776" s="2346"/>
      <c r="P776" s="2346"/>
      <c r="Q776" s="2346"/>
      <c r="R776" s="2346"/>
    </row>
    <row r="777" spans="1:18" ht="30" customHeight="1">
      <c r="A777" s="2353"/>
      <c r="B777" s="2338" t="s">
        <v>2589</v>
      </c>
      <c r="C777" s="2335" t="s">
        <v>2362</v>
      </c>
      <c r="D777" s="2064" t="s">
        <v>2534</v>
      </c>
      <c r="E777" s="2346">
        <v>11472500</v>
      </c>
      <c r="F777" s="2346"/>
      <c r="G777" s="2346">
        <v>11472500</v>
      </c>
      <c r="H777" s="2346">
        <v>11472500</v>
      </c>
      <c r="I777" s="2346">
        <v>11472500</v>
      </c>
      <c r="J777" s="2346">
        <v>11472500</v>
      </c>
      <c r="K777" s="2346">
        <v>11472500</v>
      </c>
      <c r="L777" s="2346">
        <v>11472500</v>
      </c>
      <c r="M777" s="2346">
        <v>11472500</v>
      </c>
      <c r="N777" s="2346">
        <v>11472500</v>
      </c>
      <c r="O777" s="2346">
        <v>11472500</v>
      </c>
      <c r="P777" s="2346">
        <v>11472500</v>
      </c>
      <c r="Q777" s="2346">
        <v>11472500</v>
      </c>
      <c r="R777" s="2346">
        <v>11472500</v>
      </c>
    </row>
    <row r="778" spans="1:18" ht="30" customHeight="1">
      <c r="A778" s="2353"/>
      <c r="B778" s="2338" t="s">
        <v>2590</v>
      </c>
      <c r="C778" s="2335" t="s">
        <v>2362</v>
      </c>
      <c r="D778" s="2064" t="s">
        <v>2534</v>
      </c>
      <c r="E778" s="2346">
        <v>12627500</v>
      </c>
      <c r="F778" s="2346"/>
      <c r="G778" s="2346">
        <v>12627500</v>
      </c>
      <c r="H778" s="2346">
        <v>12627500</v>
      </c>
      <c r="I778" s="2346">
        <v>12627500</v>
      </c>
      <c r="J778" s="2346">
        <v>12627500</v>
      </c>
      <c r="K778" s="2346">
        <v>12627500</v>
      </c>
      <c r="L778" s="2346">
        <v>12627500</v>
      </c>
      <c r="M778" s="2346">
        <v>12627500</v>
      </c>
      <c r="N778" s="2346">
        <v>12627500</v>
      </c>
      <c r="O778" s="2346">
        <v>12627500</v>
      </c>
      <c r="P778" s="2346">
        <v>12627500</v>
      </c>
      <c r="Q778" s="2346">
        <v>12627500</v>
      </c>
      <c r="R778" s="2346">
        <v>12627500</v>
      </c>
    </row>
    <row r="779" spans="1:18" ht="30" customHeight="1">
      <c r="A779" s="2353"/>
      <c r="B779" s="2338" t="s">
        <v>2591</v>
      </c>
      <c r="C779" s="2335" t="s">
        <v>2362</v>
      </c>
      <c r="D779" s="2064" t="s">
        <v>2534</v>
      </c>
      <c r="E779" s="2346">
        <v>13782500</v>
      </c>
      <c r="F779" s="2346"/>
      <c r="G779" s="2346">
        <v>13782500</v>
      </c>
      <c r="H779" s="2346">
        <v>13782500</v>
      </c>
      <c r="I779" s="2346">
        <v>13782500</v>
      </c>
      <c r="J779" s="2346">
        <v>13782500</v>
      </c>
      <c r="K779" s="2346">
        <v>13782500</v>
      </c>
      <c r="L779" s="2346">
        <v>13782500</v>
      </c>
      <c r="M779" s="2346">
        <v>13782500</v>
      </c>
      <c r="N779" s="2346">
        <v>13782500</v>
      </c>
      <c r="O779" s="2346">
        <v>13782500</v>
      </c>
      <c r="P779" s="2346">
        <v>13782500</v>
      </c>
      <c r="Q779" s="2346">
        <v>13782500</v>
      </c>
      <c r="R779" s="2346">
        <v>13782500</v>
      </c>
    </row>
    <row r="780" spans="1:18" ht="30" customHeight="1">
      <c r="A780" s="2353"/>
      <c r="B780" s="2334" t="s">
        <v>2607</v>
      </c>
      <c r="C780" s="2335"/>
      <c r="D780" s="2064"/>
      <c r="E780" s="2346"/>
      <c r="F780" s="2346"/>
      <c r="G780" s="2346"/>
      <c r="H780" s="2346"/>
      <c r="I780" s="2346"/>
      <c r="J780" s="2346"/>
      <c r="K780" s="2346"/>
      <c r="L780" s="2346"/>
      <c r="M780" s="2346"/>
      <c r="N780" s="2346"/>
      <c r="O780" s="2346"/>
      <c r="P780" s="2346"/>
      <c r="Q780" s="2346"/>
      <c r="R780" s="2346"/>
    </row>
    <row r="781" spans="1:18" ht="30" customHeight="1">
      <c r="A781" s="2353"/>
      <c r="B781" s="2338" t="s">
        <v>2592</v>
      </c>
      <c r="C781" s="2335" t="s">
        <v>2362</v>
      </c>
      <c r="D781" s="2064"/>
      <c r="E781" s="2346">
        <v>4543000</v>
      </c>
      <c r="F781" s="2346"/>
      <c r="G781" s="2346">
        <v>4543000</v>
      </c>
      <c r="H781" s="2346">
        <v>4543000</v>
      </c>
      <c r="I781" s="2346">
        <v>4543000</v>
      </c>
      <c r="J781" s="2346">
        <v>4543000</v>
      </c>
      <c r="K781" s="2346">
        <v>4543000</v>
      </c>
      <c r="L781" s="2346">
        <v>4543000</v>
      </c>
      <c r="M781" s="2346">
        <v>4543000</v>
      </c>
      <c r="N781" s="2346">
        <v>4543000</v>
      </c>
      <c r="O781" s="2346">
        <v>4543000</v>
      </c>
      <c r="P781" s="2346">
        <v>4543000</v>
      </c>
      <c r="Q781" s="2346">
        <v>4543000</v>
      </c>
      <c r="R781" s="2346">
        <v>4543000</v>
      </c>
    </row>
    <row r="782" spans="1:18" ht="52.5" customHeight="1">
      <c r="A782" s="2353"/>
      <c r="B782" s="2338" t="s">
        <v>2593</v>
      </c>
      <c r="C782" s="2335" t="s">
        <v>2362</v>
      </c>
      <c r="D782" s="2064"/>
      <c r="E782" s="2346">
        <v>3272000</v>
      </c>
      <c r="F782" s="2346"/>
      <c r="G782" s="2346">
        <v>3272000</v>
      </c>
      <c r="H782" s="2346">
        <v>3272000</v>
      </c>
      <c r="I782" s="2346">
        <v>3272000</v>
      </c>
      <c r="J782" s="2346">
        <v>3272000</v>
      </c>
      <c r="K782" s="2346">
        <v>3272000</v>
      </c>
      <c r="L782" s="2346">
        <v>3272000</v>
      </c>
      <c r="M782" s="2346">
        <v>3272000</v>
      </c>
      <c r="N782" s="2346">
        <v>3272000</v>
      </c>
      <c r="O782" s="2346">
        <v>3272000</v>
      </c>
      <c r="P782" s="2346">
        <v>3272000</v>
      </c>
      <c r="Q782" s="2346">
        <v>3272000</v>
      </c>
      <c r="R782" s="2346">
        <v>3272000</v>
      </c>
    </row>
    <row r="783" spans="1:18" ht="52.5" customHeight="1">
      <c r="A783" s="2353"/>
      <c r="B783" s="2338" t="s">
        <v>2594</v>
      </c>
      <c r="C783" s="2335" t="s">
        <v>2362</v>
      </c>
      <c r="D783" s="2064"/>
      <c r="E783" s="2346">
        <v>3676000</v>
      </c>
      <c r="F783" s="2346"/>
      <c r="G783" s="2346">
        <v>3676000</v>
      </c>
      <c r="H783" s="2346">
        <v>3676000</v>
      </c>
      <c r="I783" s="2346">
        <v>3676000</v>
      </c>
      <c r="J783" s="2346">
        <v>3676000</v>
      </c>
      <c r="K783" s="2346">
        <v>3676000</v>
      </c>
      <c r="L783" s="2346">
        <v>3676000</v>
      </c>
      <c r="M783" s="2346">
        <v>3676000</v>
      </c>
      <c r="N783" s="2346">
        <v>3676000</v>
      </c>
      <c r="O783" s="2346">
        <v>3676000</v>
      </c>
      <c r="P783" s="2346">
        <v>3676000</v>
      </c>
      <c r="Q783" s="2346">
        <v>3676000</v>
      </c>
      <c r="R783" s="2346">
        <v>3676000</v>
      </c>
    </row>
    <row r="784" spans="1:18" ht="52.5" customHeight="1">
      <c r="A784" s="2353"/>
      <c r="B784" s="2338" t="s">
        <v>2595</v>
      </c>
      <c r="C784" s="2335" t="s">
        <v>2362</v>
      </c>
      <c r="D784" s="2064"/>
      <c r="E784" s="2346">
        <v>3561000</v>
      </c>
      <c r="F784" s="2346"/>
      <c r="G784" s="2346">
        <v>3561000</v>
      </c>
      <c r="H784" s="2346">
        <v>3561000</v>
      </c>
      <c r="I784" s="2346">
        <v>3561000</v>
      </c>
      <c r="J784" s="2346">
        <v>3561000</v>
      </c>
      <c r="K784" s="2346">
        <v>3561000</v>
      </c>
      <c r="L784" s="2346">
        <v>3561000</v>
      </c>
      <c r="M784" s="2346">
        <v>3561000</v>
      </c>
      <c r="N784" s="2346">
        <v>3561000</v>
      </c>
      <c r="O784" s="2346">
        <v>3561000</v>
      </c>
      <c r="P784" s="2346">
        <v>3561000</v>
      </c>
      <c r="Q784" s="2346">
        <v>3561000</v>
      </c>
      <c r="R784" s="2346">
        <v>3561000</v>
      </c>
    </row>
    <row r="785" spans="1:18" ht="52.5" customHeight="1">
      <c r="A785" s="2353"/>
      <c r="B785" s="2338" t="s">
        <v>2596</v>
      </c>
      <c r="C785" s="2335" t="s">
        <v>2362</v>
      </c>
      <c r="D785" s="2064"/>
      <c r="E785" s="2346">
        <v>3561000</v>
      </c>
      <c r="F785" s="2346"/>
      <c r="G785" s="2346">
        <v>3561000</v>
      </c>
      <c r="H785" s="2346">
        <v>3561000</v>
      </c>
      <c r="I785" s="2346">
        <v>3561000</v>
      </c>
      <c r="J785" s="2346">
        <v>3561000</v>
      </c>
      <c r="K785" s="2346">
        <v>3561000</v>
      </c>
      <c r="L785" s="2346">
        <v>3561000</v>
      </c>
      <c r="M785" s="2346">
        <v>3561000</v>
      </c>
      <c r="N785" s="2346">
        <v>3561000</v>
      </c>
      <c r="O785" s="2346">
        <v>3561000</v>
      </c>
      <c r="P785" s="2346">
        <v>3561000</v>
      </c>
      <c r="Q785" s="2346">
        <v>3561000</v>
      </c>
      <c r="R785" s="2346">
        <v>3561000</v>
      </c>
    </row>
    <row r="786" spans="1:18" ht="52.5" customHeight="1">
      <c r="A786" s="2353"/>
      <c r="B786" s="2338" t="s">
        <v>2597</v>
      </c>
      <c r="C786" s="2335" t="s">
        <v>2362</v>
      </c>
      <c r="D786" s="2064"/>
      <c r="E786" s="2346">
        <v>3388000</v>
      </c>
      <c r="F786" s="2346"/>
      <c r="G786" s="2346">
        <v>3388000</v>
      </c>
      <c r="H786" s="2346">
        <v>3388000</v>
      </c>
      <c r="I786" s="2346">
        <v>3388000</v>
      </c>
      <c r="J786" s="2346">
        <v>3388000</v>
      </c>
      <c r="K786" s="2346">
        <v>3388000</v>
      </c>
      <c r="L786" s="2346">
        <v>3388000</v>
      </c>
      <c r="M786" s="2346">
        <v>3388000</v>
      </c>
      <c r="N786" s="2346">
        <v>3388000</v>
      </c>
      <c r="O786" s="2346">
        <v>3388000</v>
      </c>
      <c r="P786" s="2346">
        <v>3388000</v>
      </c>
      <c r="Q786" s="2346">
        <v>3388000</v>
      </c>
      <c r="R786" s="2346">
        <v>3388000</v>
      </c>
    </row>
    <row r="787" spans="1:18" ht="30" customHeight="1">
      <c r="A787" s="2353"/>
      <c r="B787" s="2334" t="s">
        <v>2608</v>
      </c>
      <c r="C787" s="2335"/>
      <c r="D787" s="2064"/>
      <c r="E787" s="2346"/>
      <c r="F787" s="2346"/>
      <c r="G787" s="2346"/>
      <c r="H787" s="2346"/>
      <c r="I787" s="2346"/>
      <c r="J787" s="2346"/>
      <c r="K787" s="2346"/>
      <c r="L787" s="2346"/>
      <c r="M787" s="2346"/>
      <c r="N787" s="2346"/>
      <c r="O787" s="2346"/>
      <c r="P787" s="2346"/>
      <c r="Q787" s="2346"/>
      <c r="R787" s="2346"/>
    </row>
    <row r="788" spans="1:18" ht="30" customHeight="1">
      <c r="A788" s="2353"/>
      <c r="B788" s="2338" t="s">
        <v>2598</v>
      </c>
      <c r="C788" s="2335" t="s">
        <v>2362</v>
      </c>
      <c r="D788" s="2064"/>
      <c r="E788" s="2346">
        <v>1775000</v>
      </c>
      <c r="F788" s="2346"/>
      <c r="G788" s="2346">
        <v>1775000</v>
      </c>
      <c r="H788" s="2346">
        <v>1775000</v>
      </c>
      <c r="I788" s="2346">
        <v>1775000</v>
      </c>
      <c r="J788" s="2346">
        <v>1775000</v>
      </c>
      <c r="K788" s="2346">
        <v>1775000</v>
      </c>
      <c r="L788" s="2346">
        <v>1775000</v>
      </c>
      <c r="M788" s="2346">
        <v>1775000</v>
      </c>
      <c r="N788" s="2346">
        <v>1775000</v>
      </c>
      <c r="O788" s="2346">
        <v>1775000</v>
      </c>
      <c r="P788" s="2346">
        <v>1775000</v>
      </c>
      <c r="Q788" s="2346">
        <v>1775000</v>
      </c>
      <c r="R788" s="2346">
        <v>1775000</v>
      </c>
    </row>
    <row r="789" spans="1:18" ht="30" customHeight="1">
      <c r="A789" s="2353"/>
      <c r="B789" s="2338" t="s">
        <v>2599</v>
      </c>
      <c r="C789" s="2335" t="s">
        <v>2362</v>
      </c>
      <c r="D789" s="2064"/>
      <c r="E789" s="2346">
        <v>2525000</v>
      </c>
      <c r="F789" s="2346"/>
      <c r="G789" s="2346">
        <v>2525000</v>
      </c>
      <c r="H789" s="2346">
        <v>2525000</v>
      </c>
      <c r="I789" s="2346">
        <v>2525000</v>
      </c>
      <c r="J789" s="2346">
        <v>2525000</v>
      </c>
      <c r="K789" s="2346">
        <v>2525000</v>
      </c>
      <c r="L789" s="2346">
        <v>2525000</v>
      </c>
      <c r="M789" s="2346">
        <v>2525000</v>
      </c>
      <c r="N789" s="2346">
        <v>2525000</v>
      </c>
      <c r="O789" s="2346">
        <v>2525000</v>
      </c>
      <c r="P789" s="2346">
        <v>2525000</v>
      </c>
      <c r="Q789" s="2346">
        <v>2525000</v>
      </c>
      <c r="R789" s="2346">
        <v>2525000</v>
      </c>
    </row>
    <row r="790" spans="1:18" ht="30" customHeight="1">
      <c r="A790" s="2353"/>
      <c r="B790" s="2338" t="s">
        <v>2600</v>
      </c>
      <c r="C790" s="2335" t="s">
        <v>2362</v>
      </c>
      <c r="D790" s="2064"/>
      <c r="E790" s="2346">
        <v>1475000</v>
      </c>
      <c r="F790" s="2346"/>
      <c r="G790" s="2346">
        <v>1475000</v>
      </c>
      <c r="H790" s="2346">
        <v>1475000</v>
      </c>
      <c r="I790" s="2346">
        <v>1475000</v>
      </c>
      <c r="J790" s="2346">
        <v>1475000</v>
      </c>
      <c r="K790" s="2346">
        <v>1475000</v>
      </c>
      <c r="L790" s="2346">
        <v>1475000</v>
      </c>
      <c r="M790" s="2346">
        <v>1475000</v>
      </c>
      <c r="N790" s="2346">
        <v>1475000</v>
      </c>
      <c r="O790" s="2346">
        <v>1475000</v>
      </c>
      <c r="P790" s="2346">
        <v>1475000</v>
      </c>
      <c r="Q790" s="2346">
        <v>1475000</v>
      </c>
      <c r="R790" s="2346">
        <v>1475000</v>
      </c>
    </row>
    <row r="791" spans="1:18" ht="30" customHeight="1">
      <c r="A791" s="2353"/>
      <c r="B791" s="2338" t="s">
        <v>2601</v>
      </c>
      <c r="C791" s="2335" t="s">
        <v>2362</v>
      </c>
      <c r="D791" s="2064"/>
      <c r="E791" s="2346">
        <v>1850000</v>
      </c>
      <c r="F791" s="2346"/>
      <c r="G791" s="2346">
        <v>1850000</v>
      </c>
      <c r="H791" s="2346">
        <v>1850000</v>
      </c>
      <c r="I791" s="2346">
        <v>1850000</v>
      </c>
      <c r="J791" s="2346">
        <v>1850000</v>
      </c>
      <c r="K791" s="2346">
        <v>1850000</v>
      </c>
      <c r="L791" s="2346">
        <v>1850000</v>
      </c>
      <c r="M791" s="2346">
        <v>1850000</v>
      </c>
      <c r="N791" s="2346">
        <v>1850000</v>
      </c>
      <c r="O791" s="2346">
        <v>1850000</v>
      </c>
      <c r="P791" s="2346">
        <v>1850000</v>
      </c>
      <c r="Q791" s="2346">
        <v>1850000</v>
      </c>
      <c r="R791" s="2346">
        <v>1850000</v>
      </c>
    </row>
    <row r="792" spans="1:18" ht="30" customHeight="1">
      <c r="A792" s="2353"/>
      <c r="B792" s="2338" t="s">
        <v>2602</v>
      </c>
      <c r="C792" s="2335" t="s">
        <v>2362</v>
      </c>
      <c r="D792" s="2064"/>
      <c r="E792" s="2346">
        <v>2400000</v>
      </c>
      <c r="F792" s="2346"/>
      <c r="G792" s="2346">
        <v>2400000</v>
      </c>
      <c r="H792" s="2346">
        <v>2400000</v>
      </c>
      <c r="I792" s="2346">
        <v>2400000</v>
      </c>
      <c r="J792" s="2346">
        <v>2400000</v>
      </c>
      <c r="K792" s="2346">
        <v>2400000</v>
      </c>
      <c r="L792" s="2346">
        <v>2400000</v>
      </c>
      <c r="M792" s="2346">
        <v>2400000</v>
      </c>
      <c r="N792" s="2346">
        <v>2400000</v>
      </c>
      <c r="O792" s="2346">
        <v>2400000</v>
      </c>
      <c r="P792" s="2346">
        <v>2400000</v>
      </c>
      <c r="Q792" s="2346">
        <v>2400000</v>
      </c>
      <c r="R792" s="2346">
        <v>2400000</v>
      </c>
    </row>
    <row r="793" spans="1:18" ht="30" customHeight="1">
      <c r="A793" s="2353"/>
      <c r="B793" s="2338" t="s">
        <v>2603</v>
      </c>
      <c r="C793" s="2335" t="s">
        <v>2362</v>
      </c>
      <c r="D793" s="2064"/>
      <c r="E793" s="2346">
        <v>2067500</v>
      </c>
      <c r="F793" s="2346"/>
      <c r="G793" s="2346">
        <v>2067500</v>
      </c>
      <c r="H793" s="2346">
        <v>2067500</v>
      </c>
      <c r="I793" s="2346">
        <v>2067500</v>
      </c>
      <c r="J793" s="2346">
        <v>2067500</v>
      </c>
      <c r="K793" s="2346">
        <v>2067500</v>
      </c>
      <c r="L793" s="2346">
        <v>2067500</v>
      </c>
      <c r="M793" s="2346">
        <v>2067500</v>
      </c>
      <c r="N793" s="2346">
        <v>2067500</v>
      </c>
      <c r="O793" s="2346">
        <v>2067500</v>
      </c>
      <c r="P793" s="2346">
        <v>2067500</v>
      </c>
      <c r="Q793" s="2346">
        <v>2067500</v>
      </c>
      <c r="R793" s="2346">
        <v>2067500</v>
      </c>
    </row>
    <row r="794" spans="1:18" ht="30" customHeight="1">
      <c r="A794" s="2353"/>
      <c r="B794" s="2338" t="s">
        <v>2604</v>
      </c>
      <c r="C794" s="2335" t="s">
        <v>2362</v>
      </c>
      <c r="D794" s="2064"/>
      <c r="E794" s="2346">
        <v>1475000</v>
      </c>
      <c r="F794" s="2346"/>
      <c r="G794" s="2346">
        <v>1475000</v>
      </c>
      <c r="H794" s="2346">
        <v>1475000</v>
      </c>
      <c r="I794" s="2346">
        <v>1475000</v>
      </c>
      <c r="J794" s="2346">
        <v>1475000</v>
      </c>
      <c r="K794" s="2346">
        <v>1475000</v>
      </c>
      <c r="L794" s="2346">
        <v>1475000</v>
      </c>
      <c r="M794" s="2346">
        <v>1475000</v>
      </c>
      <c r="N794" s="2346">
        <v>1475000</v>
      </c>
      <c r="O794" s="2346">
        <v>1475000</v>
      </c>
      <c r="P794" s="2346">
        <v>1475000</v>
      </c>
      <c r="Q794" s="2346">
        <v>1475000</v>
      </c>
      <c r="R794" s="2346">
        <v>1475000</v>
      </c>
    </row>
    <row r="795" spans="1:18" ht="30" customHeight="1">
      <c r="A795" s="2353"/>
      <c r="B795" s="2338" t="s">
        <v>2605</v>
      </c>
      <c r="C795" s="2335" t="s">
        <v>2362</v>
      </c>
      <c r="D795" s="2064"/>
      <c r="E795" s="2346">
        <v>1490000</v>
      </c>
      <c r="F795" s="2346"/>
      <c r="G795" s="2346">
        <v>1490000</v>
      </c>
      <c r="H795" s="2346">
        <v>1490000</v>
      </c>
      <c r="I795" s="2346">
        <v>1490000</v>
      </c>
      <c r="J795" s="2346">
        <v>1490000</v>
      </c>
      <c r="K795" s="2346">
        <v>1490000</v>
      </c>
      <c r="L795" s="2346">
        <v>1490000</v>
      </c>
      <c r="M795" s="2346">
        <v>1490000</v>
      </c>
      <c r="N795" s="2346">
        <v>1490000</v>
      </c>
      <c r="O795" s="2346">
        <v>1490000</v>
      </c>
      <c r="P795" s="2346">
        <v>1490000</v>
      </c>
      <c r="Q795" s="2346">
        <v>1490000</v>
      </c>
      <c r="R795" s="2346">
        <v>1490000</v>
      </c>
    </row>
    <row r="796" spans="1:18" ht="47.25" customHeight="1">
      <c r="A796" s="2353"/>
      <c r="B796" s="2334" t="s">
        <v>2664</v>
      </c>
      <c r="C796" s="2335"/>
      <c r="D796" s="2064"/>
      <c r="E796" s="2346"/>
      <c r="F796" s="2346"/>
      <c r="G796" s="2346"/>
      <c r="H796" s="2346"/>
      <c r="I796" s="2346"/>
      <c r="J796" s="2346"/>
      <c r="K796" s="2346"/>
      <c r="L796" s="2346"/>
      <c r="M796" s="2346"/>
      <c r="N796" s="2346"/>
      <c r="O796" s="2346"/>
      <c r="P796" s="2346"/>
      <c r="Q796" s="2346"/>
      <c r="R796" s="2346"/>
    </row>
    <row r="797" spans="1:18" ht="33" customHeight="1">
      <c r="A797" s="2353"/>
      <c r="B797" s="2338" t="s">
        <v>2609</v>
      </c>
      <c r="C797" s="2335" t="s">
        <v>2362</v>
      </c>
      <c r="D797" s="2064"/>
      <c r="E797" s="2346">
        <v>973000</v>
      </c>
      <c r="F797" s="2346"/>
      <c r="G797" s="2346">
        <v>973000</v>
      </c>
      <c r="H797" s="2346">
        <v>973000</v>
      </c>
      <c r="I797" s="2346">
        <v>973000</v>
      </c>
      <c r="J797" s="2346">
        <v>973000</v>
      </c>
      <c r="K797" s="2346">
        <v>973000</v>
      </c>
      <c r="L797" s="2346">
        <v>973000</v>
      </c>
      <c r="M797" s="2346">
        <v>973000</v>
      </c>
      <c r="N797" s="2346">
        <v>973000</v>
      </c>
      <c r="O797" s="2346">
        <v>973000</v>
      </c>
      <c r="P797" s="2346">
        <v>973000</v>
      </c>
      <c r="Q797" s="2346">
        <v>973000</v>
      </c>
      <c r="R797" s="2346">
        <v>973000</v>
      </c>
    </row>
    <row r="798" spans="1:18" ht="33" customHeight="1">
      <c r="A798" s="2353"/>
      <c r="B798" s="2338" t="s">
        <v>2610</v>
      </c>
      <c r="C798" s="2335" t="s">
        <v>2362</v>
      </c>
      <c r="D798" s="2064"/>
      <c r="E798" s="2346">
        <v>1028000</v>
      </c>
      <c r="F798" s="2346"/>
      <c r="G798" s="2346">
        <v>1028000</v>
      </c>
      <c r="H798" s="2346">
        <v>1028000</v>
      </c>
      <c r="I798" s="2346">
        <v>1028000</v>
      </c>
      <c r="J798" s="2346">
        <v>1028000</v>
      </c>
      <c r="K798" s="2346">
        <v>1028000</v>
      </c>
      <c r="L798" s="2346">
        <v>1028000</v>
      </c>
      <c r="M798" s="2346">
        <v>1028000</v>
      </c>
      <c r="N798" s="2346">
        <v>1028000</v>
      </c>
      <c r="O798" s="2346">
        <v>1028000</v>
      </c>
      <c r="P798" s="2346">
        <v>1028000</v>
      </c>
      <c r="Q798" s="2346">
        <v>1028000</v>
      </c>
      <c r="R798" s="2346">
        <v>1028000</v>
      </c>
    </row>
    <row r="799" spans="1:18" ht="33" customHeight="1">
      <c r="A799" s="2353"/>
      <c r="B799" s="2338" t="s">
        <v>2611</v>
      </c>
      <c r="C799" s="2335" t="s">
        <v>2362</v>
      </c>
      <c r="D799" s="2064"/>
      <c r="E799" s="2346">
        <v>1050000</v>
      </c>
      <c r="F799" s="2346"/>
      <c r="G799" s="2346">
        <v>1050000</v>
      </c>
      <c r="H799" s="2346">
        <v>1050000</v>
      </c>
      <c r="I799" s="2346">
        <v>1050000</v>
      </c>
      <c r="J799" s="2346">
        <v>1050000</v>
      </c>
      <c r="K799" s="2346">
        <v>1050000</v>
      </c>
      <c r="L799" s="2346">
        <v>1050000</v>
      </c>
      <c r="M799" s="2346">
        <v>1050000</v>
      </c>
      <c r="N799" s="2346">
        <v>1050000</v>
      </c>
      <c r="O799" s="2346">
        <v>1050000</v>
      </c>
      <c r="P799" s="2346">
        <v>1050000</v>
      </c>
      <c r="Q799" s="2346">
        <v>1050000</v>
      </c>
      <c r="R799" s="2346">
        <v>1050000</v>
      </c>
    </row>
    <row r="800" spans="1:18" ht="33" customHeight="1">
      <c r="A800" s="2353"/>
      <c r="B800" s="2338" t="s">
        <v>2612</v>
      </c>
      <c r="C800" s="2335" t="s">
        <v>2362</v>
      </c>
      <c r="D800" s="2064"/>
      <c r="E800" s="2346">
        <v>1072000</v>
      </c>
      <c r="F800" s="2346"/>
      <c r="G800" s="2346">
        <v>1072000</v>
      </c>
      <c r="H800" s="2346">
        <v>1072000</v>
      </c>
      <c r="I800" s="2346">
        <v>1072000</v>
      </c>
      <c r="J800" s="2346">
        <v>1072000</v>
      </c>
      <c r="K800" s="2346">
        <v>1072000</v>
      </c>
      <c r="L800" s="2346">
        <v>1072000</v>
      </c>
      <c r="M800" s="2346">
        <v>1072000</v>
      </c>
      <c r="N800" s="2346">
        <v>1072000</v>
      </c>
      <c r="O800" s="2346">
        <v>1072000</v>
      </c>
      <c r="P800" s="2346">
        <v>1072000</v>
      </c>
      <c r="Q800" s="2346">
        <v>1072000</v>
      </c>
      <c r="R800" s="2346">
        <v>1072000</v>
      </c>
    </row>
    <row r="801" spans="1:18" ht="33" customHeight="1">
      <c r="A801" s="2353"/>
      <c r="B801" s="2338" t="s">
        <v>2613</v>
      </c>
      <c r="C801" s="2335" t="s">
        <v>2362</v>
      </c>
      <c r="D801" s="2064"/>
      <c r="E801" s="2346">
        <v>1094000</v>
      </c>
      <c r="F801" s="2346"/>
      <c r="G801" s="2346">
        <v>1094000</v>
      </c>
      <c r="H801" s="2346">
        <v>1094000</v>
      </c>
      <c r="I801" s="2346">
        <v>1094000</v>
      </c>
      <c r="J801" s="2346">
        <v>1094000</v>
      </c>
      <c r="K801" s="2346">
        <v>1094000</v>
      </c>
      <c r="L801" s="2346">
        <v>1094000</v>
      </c>
      <c r="M801" s="2346">
        <v>1094000</v>
      </c>
      <c r="N801" s="2346">
        <v>1094000</v>
      </c>
      <c r="O801" s="2346">
        <v>1094000</v>
      </c>
      <c r="P801" s="2346">
        <v>1094000</v>
      </c>
      <c r="Q801" s="2346">
        <v>1094000</v>
      </c>
      <c r="R801" s="2346">
        <v>1094000</v>
      </c>
    </row>
    <row r="802" spans="1:18" ht="33" customHeight="1">
      <c r="A802" s="2353"/>
      <c r="B802" s="2338" t="s">
        <v>2614</v>
      </c>
      <c r="C802" s="2335" t="s">
        <v>2362</v>
      </c>
      <c r="D802" s="2064"/>
      <c r="E802" s="2346">
        <v>1116000</v>
      </c>
      <c r="F802" s="2346"/>
      <c r="G802" s="2346">
        <v>1116000</v>
      </c>
      <c r="H802" s="2346">
        <v>1116000</v>
      </c>
      <c r="I802" s="2346">
        <v>1116000</v>
      </c>
      <c r="J802" s="2346">
        <v>1116000</v>
      </c>
      <c r="K802" s="2346">
        <v>1116000</v>
      </c>
      <c r="L802" s="2346">
        <v>1116000</v>
      </c>
      <c r="M802" s="2346">
        <v>1116000</v>
      </c>
      <c r="N802" s="2346">
        <v>1116000</v>
      </c>
      <c r="O802" s="2346">
        <v>1116000</v>
      </c>
      <c r="P802" s="2346">
        <v>1116000</v>
      </c>
      <c r="Q802" s="2346">
        <v>1116000</v>
      </c>
      <c r="R802" s="2346">
        <v>1116000</v>
      </c>
    </row>
    <row r="803" spans="1:18" ht="33" customHeight="1">
      <c r="A803" s="2353"/>
      <c r="B803" s="2338" t="s">
        <v>2615</v>
      </c>
      <c r="C803" s="2335" t="s">
        <v>2362</v>
      </c>
      <c r="D803" s="2064"/>
      <c r="E803" s="2346">
        <v>1028000</v>
      </c>
      <c r="F803" s="2346"/>
      <c r="G803" s="2346">
        <v>1028000</v>
      </c>
      <c r="H803" s="2346">
        <v>1028000</v>
      </c>
      <c r="I803" s="2346">
        <v>1028000</v>
      </c>
      <c r="J803" s="2346">
        <v>1028000</v>
      </c>
      <c r="K803" s="2346">
        <v>1028000</v>
      </c>
      <c r="L803" s="2346">
        <v>1028000</v>
      </c>
      <c r="M803" s="2346">
        <v>1028000</v>
      </c>
      <c r="N803" s="2346">
        <v>1028000</v>
      </c>
      <c r="O803" s="2346">
        <v>1028000</v>
      </c>
      <c r="P803" s="2346">
        <v>1028000</v>
      </c>
      <c r="Q803" s="2346">
        <v>1028000</v>
      </c>
      <c r="R803" s="2346">
        <v>1028000</v>
      </c>
    </row>
    <row r="804" spans="1:18" ht="33" customHeight="1">
      <c r="A804" s="2353"/>
      <c r="B804" s="2338" t="s">
        <v>2616</v>
      </c>
      <c r="C804" s="2335" t="s">
        <v>2362</v>
      </c>
      <c r="D804" s="2064"/>
      <c r="E804" s="2346">
        <v>1116000</v>
      </c>
      <c r="F804" s="2346"/>
      <c r="G804" s="2346">
        <v>1116000</v>
      </c>
      <c r="H804" s="2346">
        <v>1116000</v>
      </c>
      <c r="I804" s="2346">
        <v>1116000</v>
      </c>
      <c r="J804" s="2346">
        <v>1116000</v>
      </c>
      <c r="K804" s="2346">
        <v>1116000</v>
      </c>
      <c r="L804" s="2346">
        <v>1116000</v>
      </c>
      <c r="M804" s="2346">
        <v>1116000</v>
      </c>
      <c r="N804" s="2346">
        <v>1116000</v>
      </c>
      <c r="O804" s="2346">
        <v>1116000</v>
      </c>
      <c r="P804" s="2346">
        <v>1116000</v>
      </c>
      <c r="Q804" s="2346">
        <v>1116000</v>
      </c>
      <c r="R804" s="2346">
        <v>1116000</v>
      </c>
    </row>
    <row r="805" spans="1:18" ht="33" customHeight="1">
      <c r="A805" s="2353"/>
      <c r="B805" s="2338" t="s">
        <v>2617</v>
      </c>
      <c r="C805" s="2335" t="s">
        <v>2362</v>
      </c>
      <c r="D805" s="2064"/>
      <c r="E805" s="2346">
        <v>2325000</v>
      </c>
      <c r="F805" s="2346"/>
      <c r="G805" s="2346">
        <v>2325000</v>
      </c>
      <c r="H805" s="2346">
        <v>2325000</v>
      </c>
      <c r="I805" s="2346">
        <v>2325000</v>
      </c>
      <c r="J805" s="2346">
        <v>2325000</v>
      </c>
      <c r="K805" s="2346">
        <v>2325000</v>
      </c>
      <c r="L805" s="2346">
        <v>2325000</v>
      </c>
      <c r="M805" s="2346">
        <v>2325000</v>
      </c>
      <c r="N805" s="2346">
        <v>2325000</v>
      </c>
      <c r="O805" s="2346">
        <v>2325000</v>
      </c>
      <c r="P805" s="2346">
        <v>2325000</v>
      </c>
      <c r="Q805" s="2346">
        <v>2325000</v>
      </c>
      <c r="R805" s="2346">
        <v>2325000</v>
      </c>
    </row>
    <row r="806" spans="1:18" ht="33" customHeight="1">
      <c r="A806" s="2353"/>
      <c r="B806" s="2338" t="s">
        <v>2618</v>
      </c>
      <c r="C806" s="2335" t="s">
        <v>2362</v>
      </c>
      <c r="D806" s="2064"/>
      <c r="E806" s="2346">
        <v>1655000</v>
      </c>
      <c r="F806" s="2346"/>
      <c r="G806" s="2346">
        <v>1655000</v>
      </c>
      <c r="H806" s="2346">
        <v>1655000</v>
      </c>
      <c r="I806" s="2346">
        <v>1655000</v>
      </c>
      <c r="J806" s="2346">
        <v>1655000</v>
      </c>
      <c r="K806" s="2346">
        <v>1655000</v>
      </c>
      <c r="L806" s="2346">
        <v>1655000</v>
      </c>
      <c r="M806" s="2346">
        <v>1655000</v>
      </c>
      <c r="N806" s="2346">
        <v>1655000</v>
      </c>
      <c r="O806" s="2346">
        <v>1655000</v>
      </c>
      <c r="P806" s="2346">
        <v>1655000</v>
      </c>
      <c r="Q806" s="2346">
        <v>1655000</v>
      </c>
      <c r="R806" s="2346">
        <v>1655000</v>
      </c>
    </row>
    <row r="807" spans="1:18" ht="33" customHeight="1">
      <c r="A807" s="2353"/>
      <c r="B807" s="2338" t="s">
        <v>2619</v>
      </c>
      <c r="C807" s="2335" t="s">
        <v>2362</v>
      </c>
      <c r="D807" s="2064"/>
      <c r="E807" s="2346">
        <v>1215000</v>
      </c>
      <c r="F807" s="2346"/>
      <c r="G807" s="2346">
        <v>1215000</v>
      </c>
      <c r="H807" s="2346">
        <v>1215000</v>
      </c>
      <c r="I807" s="2346">
        <v>1215000</v>
      </c>
      <c r="J807" s="2346">
        <v>1215000</v>
      </c>
      <c r="K807" s="2346">
        <v>1215000</v>
      </c>
      <c r="L807" s="2346">
        <v>1215000</v>
      </c>
      <c r="M807" s="2346">
        <v>1215000</v>
      </c>
      <c r="N807" s="2346">
        <v>1215000</v>
      </c>
      <c r="O807" s="2346">
        <v>1215000</v>
      </c>
      <c r="P807" s="2346">
        <v>1215000</v>
      </c>
      <c r="Q807" s="2346">
        <v>1215000</v>
      </c>
      <c r="R807" s="2346">
        <v>1215000</v>
      </c>
    </row>
    <row r="808" spans="1:18" ht="39" customHeight="1">
      <c r="A808" s="2353"/>
      <c r="B808" s="2334" t="s">
        <v>2665</v>
      </c>
      <c r="C808" s="2335"/>
      <c r="D808" s="2064"/>
      <c r="E808" s="2346"/>
      <c r="F808" s="2346"/>
      <c r="G808" s="2346"/>
      <c r="H808" s="2346"/>
      <c r="I808" s="2346"/>
      <c r="J808" s="2346"/>
      <c r="K808" s="2346"/>
      <c r="L808" s="2346"/>
      <c r="M808" s="2346"/>
      <c r="N808" s="2346"/>
      <c r="O808" s="2346"/>
      <c r="P808" s="2346"/>
      <c r="Q808" s="2346"/>
      <c r="R808" s="2346"/>
    </row>
    <row r="809" spans="1:18" ht="296.25" customHeight="1">
      <c r="A809" s="2353"/>
      <c r="B809" s="2338" t="s">
        <v>2666</v>
      </c>
      <c r="C809" s="2335"/>
      <c r="D809" s="2341" t="s">
        <v>2534</v>
      </c>
      <c r="E809" s="2346"/>
      <c r="F809" s="2346"/>
      <c r="G809" s="2346"/>
      <c r="H809" s="2346"/>
      <c r="I809" s="2346"/>
      <c r="J809" s="2346"/>
      <c r="K809" s="2346"/>
      <c r="L809" s="2346"/>
      <c r="M809" s="2346"/>
      <c r="N809" s="2346"/>
      <c r="O809" s="2346"/>
      <c r="P809" s="2346"/>
      <c r="Q809" s="2346"/>
      <c r="R809" s="2346"/>
    </row>
    <row r="810" spans="1:18" ht="36" customHeight="1">
      <c r="A810" s="2353"/>
      <c r="B810" s="2338" t="s">
        <v>2620</v>
      </c>
      <c r="C810" s="2335" t="s">
        <v>205</v>
      </c>
      <c r="D810" s="2064"/>
      <c r="E810" s="2346">
        <v>1150000</v>
      </c>
      <c r="F810" s="2346"/>
      <c r="G810" s="2346">
        <v>1150000</v>
      </c>
      <c r="H810" s="2346">
        <v>1150000</v>
      </c>
      <c r="I810" s="2346">
        <v>1150000</v>
      </c>
      <c r="J810" s="2346">
        <v>1150000</v>
      </c>
      <c r="K810" s="2346">
        <v>1150000</v>
      </c>
      <c r="L810" s="2346">
        <v>1150000</v>
      </c>
      <c r="M810" s="2346">
        <v>1150000</v>
      </c>
      <c r="N810" s="2346">
        <v>1150000</v>
      </c>
      <c r="O810" s="2346">
        <v>1150000</v>
      </c>
      <c r="P810" s="2346">
        <v>1150000</v>
      </c>
      <c r="Q810" s="2346">
        <v>1150000</v>
      </c>
      <c r="R810" s="2346">
        <v>1150000</v>
      </c>
    </row>
    <row r="811" spans="1:18" ht="36" customHeight="1">
      <c r="A811" s="2353"/>
      <c r="B811" s="2338" t="s">
        <v>2621</v>
      </c>
      <c r="C811" s="2335" t="s">
        <v>205</v>
      </c>
      <c r="D811" s="2064"/>
      <c r="E811" s="2346">
        <v>1300000</v>
      </c>
      <c r="F811" s="2346"/>
      <c r="G811" s="2346">
        <v>1300000</v>
      </c>
      <c r="H811" s="2346">
        <v>1300000</v>
      </c>
      <c r="I811" s="2346">
        <v>1300000</v>
      </c>
      <c r="J811" s="2346">
        <v>1300000</v>
      </c>
      <c r="K811" s="2346">
        <v>1300000</v>
      </c>
      <c r="L811" s="2346">
        <v>1300000</v>
      </c>
      <c r="M811" s="2346">
        <v>1300000</v>
      </c>
      <c r="N811" s="2346">
        <v>1300000</v>
      </c>
      <c r="O811" s="2346">
        <v>1300000</v>
      </c>
      <c r="P811" s="2346">
        <v>1300000</v>
      </c>
      <c r="Q811" s="2346">
        <v>1300000</v>
      </c>
      <c r="R811" s="2346">
        <v>1300000</v>
      </c>
    </row>
    <row r="812" spans="1:18" ht="36" customHeight="1">
      <c r="A812" s="2353"/>
      <c r="B812" s="2338" t="s">
        <v>2622</v>
      </c>
      <c r="C812" s="2335" t="s">
        <v>205</v>
      </c>
      <c r="D812" s="2064"/>
      <c r="E812" s="2346">
        <v>1500000</v>
      </c>
      <c r="F812" s="2346"/>
      <c r="G812" s="2346">
        <v>1500000</v>
      </c>
      <c r="H812" s="2346">
        <v>1500000</v>
      </c>
      <c r="I812" s="2346">
        <v>1500000</v>
      </c>
      <c r="J812" s="2346">
        <v>1500000</v>
      </c>
      <c r="K812" s="2346">
        <v>1500000</v>
      </c>
      <c r="L812" s="2346">
        <v>1500000</v>
      </c>
      <c r="M812" s="2346">
        <v>1500000</v>
      </c>
      <c r="N812" s="2346">
        <v>1500000</v>
      </c>
      <c r="O812" s="2346">
        <v>1500000</v>
      </c>
      <c r="P812" s="2346">
        <v>1500000</v>
      </c>
      <c r="Q812" s="2346">
        <v>1500000</v>
      </c>
      <c r="R812" s="2346">
        <v>1500000</v>
      </c>
    </row>
    <row r="813" spans="1:18" ht="36" customHeight="1">
      <c r="A813" s="2353"/>
      <c r="B813" s="2338" t="s">
        <v>2623</v>
      </c>
      <c r="C813" s="2335" t="s">
        <v>205</v>
      </c>
      <c r="D813" s="2064"/>
      <c r="E813" s="2346">
        <v>1700000</v>
      </c>
      <c r="F813" s="2346"/>
      <c r="G813" s="2346">
        <v>1700000</v>
      </c>
      <c r="H813" s="2346">
        <v>1700000</v>
      </c>
      <c r="I813" s="2346">
        <v>1700000</v>
      </c>
      <c r="J813" s="2346">
        <v>1700000</v>
      </c>
      <c r="K813" s="2346">
        <v>1700000</v>
      </c>
      <c r="L813" s="2346">
        <v>1700000</v>
      </c>
      <c r="M813" s="2346">
        <v>1700000</v>
      </c>
      <c r="N813" s="2346">
        <v>1700000</v>
      </c>
      <c r="O813" s="2346">
        <v>1700000</v>
      </c>
      <c r="P813" s="2346">
        <v>1700000</v>
      </c>
      <c r="Q813" s="2346">
        <v>1700000</v>
      </c>
      <c r="R813" s="2346">
        <v>1700000</v>
      </c>
    </row>
    <row r="814" spans="1:18" ht="36" customHeight="1">
      <c r="A814" s="2353"/>
      <c r="B814" s="2338" t="s">
        <v>2624</v>
      </c>
      <c r="C814" s="2335" t="s">
        <v>205</v>
      </c>
      <c r="D814" s="2064"/>
      <c r="E814" s="2346">
        <v>2000000</v>
      </c>
      <c r="F814" s="2346"/>
      <c r="G814" s="2346">
        <v>2000000</v>
      </c>
      <c r="H814" s="2346">
        <v>2000000</v>
      </c>
      <c r="I814" s="2346">
        <v>2000000</v>
      </c>
      <c r="J814" s="2346">
        <v>2000000</v>
      </c>
      <c r="K814" s="2346">
        <v>2000000</v>
      </c>
      <c r="L814" s="2346">
        <v>2000000</v>
      </c>
      <c r="M814" s="2346">
        <v>2000000</v>
      </c>
      <c r="N814" s="2346">
        <v>2000000</v>
      </c>
      <c r="O814" s="2346">
        <v>2000000</v>
      </c>
      <c r="P814" s="2346">
        <v>2000000</v>
      </c>
      <c r="Q814" s="2346">
        <v>2000000</v>
      </c>
      <c r="R814" s="2346">
        <v>2000000</v>
      </c>
    </row>
    <row r="815" spans="1:18" ht="36" customHeight="1">
      <c r="A815" s="2353"/>
      <c r="B815" s="2338" t="s">
        <v>2625</v>
      </c>
      <c r="C815" s="2335" t="s">
        <v>205</v>
      </c>
      <c r="D815" s="2064"/>
      <c r="E815" s="2346">
        <v>2200000</v>
      </c>
      <c r="F815" s="2346"/>
      <c r="G815" s="2346">
        <v>2200000</v>
      </c>
      <c r="H815" s="2346">
        <v>2200000</v>
      </c>
      <c r="I815" s="2346">
        <v>2200000</v>
      </c>
      <c r="J815" s="2346">
        <v>2200000</v>
      </c>
      <c r="K815" s="2346">
        <v>2200000</v>
      </c>
      <c r="L815" s="2346">
        <v>2200000</v>
      </c>
      <c r="M815" s="2346">
        <v>2200000</v>
      </c>
      <c r="N815" s="2346">
        <v>2200000</v>
      </c>
      <c r="O815" s="2346">
        <v>2200000</v>
      </c>
      <c r="P815" s="2346">
        <v>2200000</v>
      </c>
      <c r="Q815" s="2346">
        <v>2200000</v>
      </c>
      <c r="R815" s="2346">
        <v>2200000</v>
      </c>
    </row>
    <row r="816" spans="1:18" ht="36" customHeight="1">
      <c r="A816" s="2353"/>
      <c r="B816" s="2338" t="s">
        <v>2626</v>
      </c>
      <c r="C816" s="2335" t="s">
        <v>205</v>
      </c>
      <c r="D816" s="2064"/>
      <c r="E816" s="2346">
        <v>2500000</v>
      </c>
      <c r="F816" s="2346"/>
      <c r="G816" s="2346">
        <v>2500000</v>
      </c>
      <c r="H816" s="2346">
        <v>2500000</v>
      </c>
      <c r="I816" s="2346">
        <v>2500000</v>
      </c>
      <c r="J816" s="2346">
        <v>2500000</v>
      </c>
      <c r="K816" s="2346">
        <v>2500000</v>
      </c>
      <c r="L816" s="2346">
        <v>2500000</v>
      </c>
      <c r="M816" s="2346">
        <v>2500000</v>
      </c>
      <c r="N816" s="2346">
        <v>2500000</v>
      </c>
      <c r="O816" s="2346">
        <v>2500000</v>
      </c>
      <c r="P816" s="2346">
        <v>2500000</v>
      </c>
      <c r="Q816" s="2346">
        <v>2500000</v>
      </c>
      <c r="R816" s="2346">
        <v>2500000</v>
      </c>
    </row>
    <row r="817" spans="1:18" ht="186" customHeight="1">
      <c r="A817" s="2353"/>
      <c r="B817" s="2338" t="s">
        <v>2667</v>
      </c>
      <c r="C817" s="2335"/>
      <c r="D817" s="2064" t="s">
        <v>2534</v>
      </c>
      <c r="E817" s="2346"/>
      <c r="F817" s="2346"/>
      <c r="G817" s="2346"/>
      <c r="H817" s="2346"/>
      <c r="I817" s="2346"/>
      <c r="J817" s="2346"/>
      <c r="K817" s="2346"/>
      <c r="L817" s="2346"/>
      <c r="M817" s="2346"/>
      <c r="N817" s="2346"/>
      <c r="O817" s="2346"/>
      <c r="P817" s="2346"/>
      <c r="Q817" s="2346"/>
      <c r="R817" s="2346"/>
    </row>
    <row r="818" spans="1:18" ht="48.75" customHeight="1">
      <c r="A818" s="2353"/>
      <c r="B818" s="2338" t="s">
        <v>2627</v>
      </c>
      <c r="C818" s="2335" t="s">
        <v>2362</v>
      </c>
      <c r="D818" s="2064"/>
      <c r="E818" s="2346">
        <v>3650000</v>
      </c>
      <c r="F818" s="2346"/>
      <c r="G818" s="2346">
        <v>3650000</v>
      </c>
      <c r="H818" s="2346">
        <v>3650000</v>
      </c>
      <c r="I818" s="2346">
        <v>3650000</v>
      </c>
      <c r="J818" s="2346">
        <v>3650000</v>
      </c>
      <c r="K818" s="2346">
        <v>3650000</v>
      </c>
      <c r="L818" s="2346">
        <v>3650000</v>
      </c>
      <c r="M818" s="2346">
        <v>3650000</v>
      </c>
      <c r="N818" s="2346">
        <v>3650000</v>
      </c>
      <c r="O818" s="2346">
        <v>3650000</v>
      </c>
      <c r="P818" s="2346">
        <v>3650000</v>
      </c>
      <c r="Q818" s="2346">
        <v>3650000</v>
      </c>
      <c r="R818" s="2346">
        <v>3650000</v>
      </c>
    </row>
    <row r="819" spans="1:18" ht="48.75" customHeight="1">
      <c r="A819" s="2353"/>
      <c r="B819" s="2338" t="s">
        <v>2628</v>
      </c>
      <c r="C819" s="2335" t="s">
        <v>2362</v>
      </c>
      <c r="D819" s="2064"/>
      <c r="E819" s="2346">
        <v>4875000</v>
      </c>
      <c r="F819" s="2346"/>
      <c r="G819" s="2346">
        <v>4875000</v>
      </c>
      <c r="H819" s="2346">
        <v>4875000</v>
      </c>
      <c r="I819" s="2346">
        <v>4875000</v>
      </c>
      <c r="J819" s="2346">
        <v>4875000</v>
      </c>
      <c r="K819" s="2346">
        <v>4875000</v>
      </c>
      <c r="L819" s="2346">
        <v>4875000</v>
      </c>
      <c r="M819" s="2346">
        <v>4875000</v>
      </c>
      <c r="N819" s="2346">
        <v>4875000</v>
      </c>
      <c r="O819" s="2346">
        <v>4875000</v>
      </c>
      <c r="P819" s="2346">
        <v>4875000</v>
      </c>
      <c r="Q819" s="2346">
        <v>4875000</v>
      </c>
      <c r="R819" s="2346">
        <v>4875000</v>
      </c>
    </row>
    <row r="820" spans="1:18" ht="150.75" customHeight="1">
      <c r="A820" s="2353"/>
      <c r="B820" s="2338" t="s">
        <v>2668</v>
      </c>
      <c r="C820" s="2335"/>
      <c r="D820" s="2341" t="s">
        <v>2534</v>
      </c>
      <c r="E820" s="2346"/>
      <c r="F820" s="2346"/>
      <c r="G820" s="2346"/>
      <c r="H820" s="2346"/>
      <c r="I820" s="2346"/>
      <c r="J820" s="2346"/>
      <c r="K820" s="2346"/>
      <c r="L820" s="2346"/>
      <c r="M820" s="2346"/>
      <c r="N820" s="2346"/>
      <c r="O820" s="2346"/>
      <c r="P820" s="2346"/>
      <c r="Q820" s="2346"/>
      <c r="R820" s="2346"/>
    </row>
    <row r="821" spans="1:18" ht="45.75" customHeight="1">
      <c r="A821" s="2353"/>
      <c r="B821" s="2338" t="s">
        <v>2629</v>
      </c>
      <c r="C821" s="2335" t="s">
        <v>2362</v>
      </c>
      <c r="D821" s="2064"/>
      <c r="E821" s="2346">
        <v>7325000</v>
      </c>
      <c r="F821" s="2346"/>
      <c r="G821" s="2346">
        <v>7325000</v>
      </c>
      <c r="H821" s="2346">
        <v>7325000</v>
      </c>
      <c r="I821" s="2346">
        <v>7325000</v>
      </c>
      <c r="J821" s="2346">
        <v>7325000</v>
      </c>
      <c r="K821" s="2346">
        <v>7325000</v>
      </c>
      <c r="L821" s="2346">
        <v>7325000</v>
      </c>
      <c r="M821" s="2346">
        <v>7325000</v>
      </c>
      <c r="N821" s="2346">
        <v>7325000</v>
      </c>
      <c r="O821" s="2346">
        <v>7325000</v>
      </c>
      <c r="P821" s="2346">
        <v>7325000</v>
      </c>
      <c r="Q821" s="2346">
        <v>7325000</v>
      </c>
      <c r="R821" s="2346">
        <v>7325000</v>
      </c>
    </row>
    <row r="822" spans="1:18" ht="45.75" customHeight="1">
      <c r="A822" s="2353"/>
      <c r="B822" s="2338" t="s">
        <v>2630</v>
      </c>
      <c r="C822" s="2335" t="s">
        <v>2362</v>
      </c>
      <c r="D822" s="2064"/>
      <c r="E822" s="2346">
        <v>8200000</v>
      </c>
      <c r="F822" s="2346"/>
      <c r="G822" s="2346">
        <v>8200000</v>
      </c>
      <c r="H822" s="2346">
        <v>8200000</v>
      </c>
      <c r="I822" s="2346">
        <v>8200000</v>
      </c>
      <c r="J822" s="2346">
        <v>8200000</v>
      </c>
      <c r="K822" s="2346">
        <v>8200000</v>
      </c>
      <c r="L822" s="2346">
        <v>8200000</v>
      </c>
      <c r="M822" s="2346">
        <v>8200000</v>
      </c>
      <c r="N822" s="2346">
        <v>8200000</v>
      </c>
      <c r="O822" s="2346">
        <v>8200000</v>
      </c>
      <c r="P822" s="2346">
        <v>8200000</v>
      </c>
      <c r="Q822" s="2346">
        <v>8200000</v>
      </c>
      <c r="R822" s="2346">
        <v>8200000</v>
      </c>
    </row>
    <row r="823" spans="1:18" ht="183" customHeight="1">
      <c r="A823" s="2353"/>
      <c r="B823" s="2338" t="s">
        <v>2669</v>
      </c>
      <c r="C823" s="2335"/>
      <c r="D823" s="2341" t="s">
        <v>2534</v>
      </c>
      <c r="E823" s="2346"/>
      <c r="F823" s="2346"/>
      <c r="G823" s="2346"/>
      <c r="H823" s="2346"/>
      <c r="I823" s="2346"/>
      <c r="J823" s="2346"/>
      <c r="K823" s="2346"/>
      <c r="L823" s="2346"/>
      <c r="M823" s="2346"/>
      <c r="N823" s="2346"/>
      <c r="O823" s="2346"/>
      <c r="P823" s="2346"/>
      <c r="Q823" s="2346"/>
      <c r="R823" s="2346"/>
    </row>
    <row r="824" spans="1:18" ht="34.5" customHeight="1">
      <c r="A824" s="2353"/>
      <c r="B824" s="2338" t="s">
        <v>2631</v>
      </c>
      <c r="C824" s="2335" t="s">
        <v>2362</v>
      </c>
      <c r="D824" s="2064"/>
      <c r="E824" s="2346">
        <v>7150000</v>
      </c>
      <c r="F824" s="2346"/>
      <c r="G824" s="2346">
        <v>7150000</v>
      </c>
      <c r="H824" s="2346">
        <v>7150000</v>
      </c>
      <c r="I824" s="2346">
        <v>7150000</v>
      </c>
      <c r="J824" s="2346">
        <v>7150000</v>
      </c>
      <c r="K824" s="2346">
        <v>7150000</v>
      </c>
      <c r="L824" s="2346">
        <v>7150000</v>
      </c>
      <c r="M824" s="2346">
        <v>7150000</v>
      </c>
      <c r="N824" s="2346">
        <v>7150000</v>
      </c>
      <c r="O824" s="2346">
        <v>7150000</v>
      </c>
      <c r="P824" s="2346">
        <v>7150000</v>
      </c>
      <c r="Q824" s="2346">
        <v>7150000</v>
      </c>
      <c r="R824" s="2346">
        <v>7150000</v>
      </c>
    </row>
    <row r="825" spans="1:18" ht="34.5" customHeight="1">
      <c r="A825" s="2353"/>
      <c r="B825" s="2338" t="s">
        <v>2632</v>
      </c>
      <c r="C825" s="2335" t="s">
        <v>2362</v>
      </c>
      <c r="D825" s="2064"/>
      <c r="E825" s="2346">
        <v>7325000</v>
      </c>
      <c r="F825" s="2346"/>
      <c r="G825" s="2346">
        <v>7325000</v>
      </c>
      <c r="H825" s="2346">
        <v>7325000</v>
      </c>
      <c r="I825" s="2346">
        <v>7325000</v>
      </c>
      <c r="J825" s="2346">
        <v>7325000</v>
      </c>
      <c r="K825" s="2346">
        <v>7325000</v>
      </c>
      <c r="L825" s="2346">
        <v>7325000</v>
      </c>
      <c r="M825" s="2346">
        <v>7325000</v>
      </c>
      <c r="N825" s="2346">
        <v>7325000</v>
      </c>
      <c r="O825" s="2346">
        <v>7325000</v>
      </c>
      <c r="P825" s="2346">
        <v>7325000</v>
      </c>
      <c r="Q825" s="2346">
        <v>7325000</v>
      </c>
      <c r="R825" s="2346">
        <v>7325000</v>
      </c>
    </row>
    <row r="826" spans="1:18" ht="34.5" customHeight="1">
      <c r="A826" s="2353"/>
      <c r="B826" s="2338" t="s">
        <v>2633</v>
      </c>
      <c r="C826" s="2335" t="s">
        <v>2362</v>
      </c>
      <c r="D826" s="2064"/>
      <c r="E826" s="2346">
        <v>7550000</v>
      </c>
      <c r="F826" s="2346"/>
      <c r="G826" s="2346">
        <v>7550000</v>
      </c>
      <c r="H826" s="2346">
        <v>7550000</v>
      </c>
      <c r="I826" s="2346">
        <v>7550000</v>
      </c>
      <c r="J826" s="2346">
        <v>7550000</v>
      </c>
      <c r="K826" s="2346">
        <v>7550000</v>
      </c>
      <c r="L826" s="2346">
        <v>7550000</v>
      </c>
      <c r="M826" s="2346">
        <v>7550000</v>
      </c>
      <c r="N826" s="2346">
        <v>7550000</v>
      </c>
      <c r="O826" s="2346">
        <v>7550000</v>
      </c>
      <c r="P826" s="2346">
        <v>7550000</v>
      </c>
      <c r="Q826" s="2346">
        <v>7550000</v>
      </c>
      <c r="R826" s="2346">
        <v>7550000</v>
      </c>
    </row>
    <row r="827" spans="1:18" ht="168" customHeight="1">
      <c r="A827" s="2353"/>
      <c r="B827" s="2338" t="s">
        <v>2670</v>
      </c>
      <c r="C827" s="2335"/>
      <c r="D827" s="2341" t="s">
        <v>2534</v>
      </c>
      <c r="E827" s="2346"/>
      <c r="F827" s="2346"/>
      <c r="G827" s="2346"/>
      <c r="H827" s="2346"/>
      <c r="I827" s="2346"/>
      <c r="J827" s="2346"/>
      <c r="K827" s="2346"/>
      <c r="L827" s="2346"/>
      <c r="M827" s="2346"/>
      <c r="N827" s="2346"/>
      <c r="O827" s="2346"/>
      <c r="P827" s="2346"/>
      <c r="Q827" s="2346"/>
      <c r="R827" s="2346"/>
    </row>
    <row r="828" spans="1:18" ht="38.25" customHeight="1">
      <c r="A828" s="2353"/>
      <c r="B828" s="2338" t="s">
        <v>2634</v>
      </c>
      <c r="C828" s="2335" t="s">
        <v>2362</v>
      </c>
      <c r="D828" s="2064"/>
      <c r="E828" s="2346">
        <v>10300000</v>
      </c>
      <c r="F828" s="2346"/>
      <c r="G828" s="2346">
        <v>10300000</v>
      </c>
      <c r="H828" s="2346">
        <v>10300000</v>
      </c>
      <c r="I828" s="2346">
        <v>10300000</v>
      </c>
      <c r="J828" s="2346">
        <v>10300000</v>
      </c>
      <c r="K828" s="2346">
        <v>10300000</v>
      </c>
      <c r="L828" s="2346">
        <v>10300000</v>
      </c>
      <c r="M828" s="2346">
        <v>10300000</v>
      </c>
      <c r="N828" s="2346">
        <v>10300000</v>
      </c>
      <c r="O828" s="2346">
        <v>10300000</v>
      </c>
      <c r="P828" s="2346">
        <v>10300000</v>
      </c>
      <c r="Q828" s="2346">
        <v>10300000</v>
      </c>
      <c r="R828" s="2346">
        <v>10300000</v>
      </c>
    </row>
    <row r="829" spans="1:18" ht="38.25" customHeight="1">
      <c r="A829" s="2353"/>
      <c r="B829" s="2338" t="s">
        <v>2635</v>
      </c>
      <c r="C829" s="2335" t="s">
        <v>2362</v>
      </c>
      <c r="D829" s="2064"/>
      <c r="E829" s="2346">
        <v>11000000</v>
      </c>
      <c r="F829" s="2346"/>
      <c r="G829" s="2346">
        <v>11000000</v>
      </c>
      <c r="H829" s="2346">
        <v>11000000</v>
      </c>
      <c r="I829" s="2346">
        <v>11000000</v>
      </c>
      <c r="J829" s="2346">
        <v>11000000</v>
      </c>
      <c r="K829" s="2346">
        <v>11000000</v>
      </c>
      <c r="L829" s="2346">
        <v>11000000</v>
      </c>
      <c r="M829" s="2346">
        <v>11000000</v>
      </c>
      <c r="N829" s="2346">
        <v>11000000</v>
      </c>
      <c r="O829" s="2346">
        <v>11000000</v>
      </c>
      <c r="P829" s="2346">
        <v>11000000</v>
      </c>
      <c r="Q829" s="2346">
        <v>11000000</v>
      </c>
      <c r="R829" s="2346">
        <v>11000000</v>
      </c>
    </row>
    <row r="830" spans="1:18" ht="182.25" customHeight="1">
      <c r="A830" s="2353"/>
      <c r="B830" s="2338" t="s">
        <v>2671</v>
      </c>
      <c r="C830" s="2335"/>
      <c r="D830" s="2064"/>
      <c r="E830" s="2346"/>
      <c r="F830" s="2346"/>
      <c r="G830" s="2346"/>
      <c r="H830" s="2346"/>
      <c r="I830" s="2346"/>
      <c r="J830" s="2346"/>
      <c r="K830" s="2346"/>
      <c r="L830" s="2346"/>
      <c r="M830" s="2346"/>
      <c r="N830" s="2346"/>
      <c r="O830" s="2346"/>
      <c r="P830" s="2346"/>
      <c r="Q830" s="2346"/>
      <c r="R830" s="2346"/>
    </row>
    <row r="831" spans="1:18" ht="37.5" customHeight="1">
      <c r="A831" s="2353"/>
      <c r="B831" s="2338" t="s">
        <v>2636</v>
      </c>
      <c r="C831" s="2335" t="s">
        <v>2362</v>
      </c>
      <c r="D831" s="2064"/>
      <c r="E831" s="2346">
        <v>7500000</v>
      </c>
      <c r="F831" s="2346"/>
      <c r="G831" s="2346">
        <v>7500000</v>
      </c>
      <c r="H831" s="2346">
        <v>7500000</v>
      </c>
      <c r="I831" s="2346">
        <v>7500000</v>
      </c>
      <c r="J831" s="2346">
        <v>7500000</v>
      </c>
      <c r="K831" s="2346">
        <v>7500000</v>
      </c>
      <c r="L831" s="2346">
        <v>7500000</v>
      </c>
      <c r="M831" s="2346">
        <v>7500000</v>
      </c>
      <c r="N831" s="2346">
        <v>7500000</v>
      </c>
      <c r="O831" s="2346">
        <v>7500000</v>
      </c>
      <c r="P831" s="2346">
        <v>7500000</v>
      </c>
      <c r="Q831" s="2346">
        <v>7500000</v>
      </c>
      <c r="R831" s="2346">
        <v>7500000</v>
      </c>
    </row>
    <row r="832" spans="1:18" ht="37.5" customHeight="1">
      <c r="A832" s="2353"/>
      <c r="B832" s="2338" t="s">
        <v>2637</v>
      </c>
      <c r="C832" s="2335" t="s">
        <v>2362</v>
      </c>
      <c r="D832" s="2064"/>
      <c r="E832" s="2346">
        <v>7675000</v>
      </c>
      <c r="F832" s="2346"/>
      <c r="G832" s="2346">
        <v>7675000</v>
      </c>
      <c r="H832" s="2346">
        <v>7675000</v>
      </c>
      <c r="I832" s="2346">
        <v>7675000</v>
      </c>
      <c r="J832" s="2346">
        <v>7675000</v>
      </c>
      <c r="K832" s="2346">
        <v>7675000</v>
      </c>
      <c r="L832" s="2346">
        <v>7675000</v>
      </c>
      <c r="M832" s="2346">
        <v>7675000</v>
      </c>
      <c r="N832" s="2346">
        <v>7675000</v>
      </c>
      <c r="O832" s="2346">
        <v>7675000</v>
      </c>
      <c r="P832" s="2346">
        <v>7675000</v>
      </c>
      <c r="Q832" s="2346">
        <v>7675000</v>
      </c>
      <c r="R832" s="2346">
        <v>7675000</v>
      </c>
    </row>
    <row r="833" spans="1:18" ht="37.5" customHeight="1">
      <c r="A833" s="2353"/>
      <c r="B833" s="2338" t="s">
        <v>2638</v>
      </c>
      <c r="C833" s="2335" t="s">
        <v>2362</v>
      </c>
      <c r="D833" s="2064"/>
      <c r="E833" s="2346">
        <v>8025000</v>
      </c>
      <c r="F833" s="2346"/>
      <c r="G833" s="2346">
        <v>8025000</v>
      </c>
      <c r="H833" s="2346">
        <v>8025000</v>
      </c>
      <c r="I833" s="2346">
        <v>8025000</v>
      </c>
      <c r="J833" s="2346">
        <v>8025000</v>
      </c>
      <c r="K833" s="2346">
        <v>8025000</v>
      </c>
      <c r="L833" s="2346">
        <v>8025000</v>
      </c>
      <c r="M833" s="2346">
        <v>8025000</v>
      </c>
      <c r="N833" s="2346">
        <v>8025000</v>
      </c>
      <c r="O833" s="2346">
        <v>8025000</v>
      </c>
      <c r="P833" s="2346">
        <v>8025000</v>
      </c>
      <c r="Q833" s="2346">
        <v>8025000</v>
      </c>
      <c r="R833" s="2346">
        <v>8025000</v>
      </c>
    </row>
    <row r="834" spans="1:18" ht="209.25" customHeight="1">
      <c r="A834" s="2353"/>
      <c r="B834" s="2338" t="s">
        <v>2672</v>
      </c>
      <c r="C834" s="2335"/>
      <c r="D834" s="2341" t="s">
        <v>2534</v>
      </c>
      <c r="E834" s="2346"/>
      <c r="F834" s="2346"/>
      <c r="G834" s="2346"/>
      <c r="H834" s="2346"/>
      <c r="I834" s="2346"/>
      <c r="J834" s="2346"/>
      <c r="K834" s="2346"/>
      <c r="L834" s="2346"/>
      <c r="M834" s="2346"/>
      <c r="N834" s="2346"/>
      <c r="O834" s="2346"/>
      <c r="P834" s="2346"/>
      <c r="Q834" s="2346"/>
      <c r="R834" s="2346"/>
    </row>
    <row r="835" spans="1:18" ht="33.75" customHeight="1">
      <c r="A835" s="2353"/>
      <c r="B835" s="2338" t="s">
        <v>2639</v>
      </c>
      <c r="C835" s="2335" t="s">
        <v>2362</v>
      </c>
      <c r="D835" s="2064"/>
      <c r="E835" s="2346">
        <v>9425000</v>
      </c>
      <c r="F835" s="2346"/>
      <c r="G835" s="2346">
        <v>9425000</v>
      </c>
      <c r="H835" s="2346">
        <v>9425000</v>
      </c>
      <c r="I835" s="2346">
        <v>9425000</v>
      </c>
      <c r="J835" s="2346">
        <v>9425000</v>
      </c>
      <c r="K835" s="2346">
        <v>9425000</v>
      </c>
      <c r="L835" s="2346">
        <v>9425000</v>
      </c>
      <c r="M835" s="2346">
        <v>9425000</v>
      </c>
      <c r="N835" s="2346">
        <v>9425000</v>
      </c>
      <c r="O835" s="2346">
        <v>9425000</v>
      </c>
      <c r="P835" s="2346">
        <v>9425000</v>
      </c>
      <c r="Q835" s="2346">
        <v>9425000</v>
      </c>
      <c r="R835" s="2346">
        <v>9425000</v>
      </c>
    </row>
    <row r="836" spans="1:18" ht="33.75" customHeight="1">
      <c r="A836" s="2353"/>
      <c r="B836" s="2338" t="s">
        <v>2640</v>
      </c>
      <c r="C836" s="2335" t="s">
        <v>2362</v>
      </c>
      <c r="D836" s="2064"/>
      <c r="E836" s="2346">
        <v>9600000</v>
      </c>
      <c r="F836" s="2346"/>
      <c r="G836" s="2346">
        <v>9600000</v>
      </c>
      <c r="H836" s="2346">
        <v>9600000</v>
      </c>
      <c r="I836" s="2346">
        <v>9600000</v>
      </c>
      <c r="J836" s="2346">
        <v>9600000</v>
      </c>
      <c r="K836" s="2346">
        <v>9600000</v>
      </c>
      <c r="L836" s="2346">
        <v>9600000</v>
      </c>
      <c r="M836" s="2346">
        <v>9600000</v>
      </c>
      <c r="N836" s="2346">
        <v>9600000</v>
      </c>
      <c r="O836" s="2346">
        <v>9600000</v>
      </c>
      <c r="P836" s="2346">
        <v>9600000</v>
      </c>
      <c r="Q836" s="2346">
        <v>9600000</v>
      </c>
      <c r="R836" s="2346">
        <v>9600000</v>
      </c>
    </row>
    <row r="837" spans="1:18" ht="199.5" customHeight="1">
      <c r="A837" s="2353"/>
      <c r="B837" s="2338" t="s">
        <v>2673</v>
      </c>
      <c r="C837" s="2335"/>
      <c r="D837" s="2341" t="s">
        <v>2534</v>
      </c>
      <c r="E837" s="2346"/>
      <c r="F837" s="2346"/>
      <c r="G837" s="2346"/>
      <c r="H837" s="2346"/>
      <c r="I837" s="2346"/>
      <c r="J837" s="2346"/>
      <c r="K837" s="2346"/>
      <c r="L837" s="2346"/>
      <c r="M837" s="2346"/>
      <c r="N837" s="2346"/>
      <c r="O837" s="2346"/>
      <c r="P837" s="2346"/>
      <c r="Q837" s="2346"/>
      <c r="R837" s="2346"/>
    </row>
    <row r="838" spans="1:18" ht="44.25" customHeight="1">
      <c r="A838" s="2353"/>
      <c r="B838" s="2338" t="s">
        <v>2641</v>
      </c>
      <c r="C838" s="2335" t="s">
        <v>2362</v>
      </c>
      <c r="D838" s="2064"/>
      <c r="E838" s="2346">
        <v>9250000</v>
      </c>
      <c r="F838" s="2346"/>
      <c r="G838" s="2346">
        <v>9250000</v>
      </c>
      <c r="H838" s="2346">
        <v>9250000</v>
      </c>
      <c r="I838" s="2346">
        <v>9250000</v>
      </c>
      <c r="J838" s="2346">
        <v>9250000</v>
      </c>
      <c r="K838" s="2346">
        <v>9250000</v>
      </c>
      <c r="L838" s="2346">
        <v>9250000</v>
      </c>
      <c r="M838" s="2346">
        <v>9250000</v>
      </c>
      <c r="N838" s="2346">
        <v>9250000</v>
      </c>
      <c r="O838" s="2346">
        <v>9250000</v>
      </c>
      <c r="P838" s="2346">
        <v>9250000</v>
      </c>
      <c r="Q838" s="2346">
        <v>9250000</v>
      </c>
      <c r="R838" s="2346">
        <v>9250000</v>
      </c>
    </row>
    <row r="839" spans="1:18" ht="44.25" customHeight="1">
      <c r="A839" s="2353"/>
      <c r="B839" s="2338" t="s">
        <v>2642</v>
      </c>
      <c r="C839" s="2335" t="s">
        <v>2362</v>
      </c>
      <c r="D839" s="2064"/>
      <c r="E839" s="2346">
        <v>9425000</v>
      </c>
      <c r="F839" s="2346"/>
      <c r="G839" s="2346">
        <v>9425000</v>
      </c>
      <c r="H839" s="2346">
        <v>9425000</v>
      </c>
      <c r="I839" s="2346">
        <v>9425000</v>
      </c>
      <c r="J839" s="2346">
        <v>9425000</v>
      </c>
      <c r="K839" s="2346">
        <v>9425000</v>
      </c>
      <c r="L839" s="2346">
        <v>9425000</v>
      </c>
      <c r="M839" s="2346">
        <v>9425000</v>
      </c>
      <c r="N839" s="2346">
        <v>9425000</v>
      </c>
      <c r="O839" s="2346">
        <v>9425000</v>
      </c>
      <c r="P839" s="2346">
        <v>9425000</v>
      </c>
      <c r="Q839" s="2346">
        <v>9425000</v>
      </c>
      <c r="R839" s="2346">
        <v>9425000</v>
      </c>
    </row>
    <row r="840" spans="1:18" ht="44.25" customHeight="1">
      <c r="A840" s="2353"/>
      <c r="B840" s="2338" t="s">
        <v>2643</v>
      </c>
      <c r="C840" s="2335" t="s">
        <v>2362</v>
      </c>
      <c r="D840" s="2064"/>
      <c r="E840" s="2346">
        <v>9600000</v>
      </c>
      <c r="F840" s="2346"/>
      <c r="G840" s="2346">
        <v>9600000</v>
      </c>
      <c r="H840" s="2346">
        <v>9600000</v>
      </c>
      <c r="I840" s="2346">
        <v>9600000</v>
      </c>
      <c r="J840" s="2346">
        <v>9600000</v>
      </c>
      <c r="K840" s="2346">
        <v>9600000</v>
      </c>
      <c r="L840" s="2346">
        <v>9600000</v>
      </c>
      <c r="M840" s="2346">
        <v>9600000</v>
      </c>
      <c r="N840" s="2346">
        <v>9600000</v>
      </c>
      <c r="O840" s="2346">
        <v>9600000</v>
      </c>
      <c r="P840" s="2346">
        <v>9600000</v>
      </c>
      <c r="Q840" s="2346">
        <v>9600000</v>
      </c>
      <c r="R840" s="2346">
        <v>9600000</v>
      </c>
    </row>
    <row r="841" spans="1:18" ht="193.5" customHeight="1">
      <c r="A841" s="2353"/>
      <c r="B841" s="2338" t="s">
        <v>2674</v>
      </c>
      <c r="C841" s="2335"/>
      <c r="D841" s="2341" t="s">
        <v>2534</v>
      </c>
      <c r="E841" s="2346"/>
      <c r="F841" s="2346"/>
      <c r="G841" s="2346"/>
      <c r="H841" s="2346"/>
      <c r="I841" s="2346"/>
      <c r="J841" s="2346"/>
      <c r="K841" s="2346"/>
      <c r="L841" s="2346"/>
      <c r="M841" s="2346"/>
      <c r="N841" s="2346"/>
      <c r="O841" s="2346"/>
      <c r="P841" s="2346"/>
      <c r="Q841" s="2346"/>
      <c r="R841" s="2346"/>
    </row>
    <row r="842" spans="1:18" ht="36" customHeight="1">
      <c r="A842" s="2353"/>
      <c r="B842" s="2338" t="s">
        <v>2644</v>
      </c>
      <c r="C842" s="2335" t="s">
        <v>2362</v>
      </c>
      <c r="D842" s="2064"/>
      <c r="E842" s="2346">
        <v>7675000</v>
      </c>
      <c r="F842" s="2346"/>
      <c r="G842" s="2346">
        <v>7675000</v>
      </c>
      <c r="H842" s="2346">
        <v>7675000</v>
      </c>
      <c r="I842" s="2346">
        <v>7675000</v>
      </c>
      <c r="J842" s="2346">
        <v>7675000</v>
      </c>
      <c r="K842" s="2346">
        <v>7675000</v>
      </c>
      <c r="L842" s="2346">
        <v>7675000</v>
      </c>
      <c r="M842" s="2346">
        <v>7675000</v>
      </c>
      <c r="N842" s="2346">
        <v>7675000</v>
      </c>
      <c r="O842" s="2346">
        <v>7675000</v>
      </c>
      <c r="P842" s="2346">
        <v>7675000</v>
      </c>
      <c r="Q842" s="2346">
        <v>7675000</v>
      </c>
      <c r="R842" s="2346">
        <v>7675000</v>
      </c>
    </row>
    <row r="843" spans="1:18" ht="36" customHeight="1">
      <c r="A843" s="2353"/>
      <c r="B843" s="2338" t="s">
        <v>2645</v>
      </c>
      <c r="C843" s="2335" t="s">
        <v>2362</v>
      </c>
      <c r="D843" s="2064"/>
      <c r="E843" s="2346">
        <v>7850000</v>
      </c>
      <c r="F843" s="2346"/>
      <c r="G843" s="2346">
        <v>7850000</v>
      </c>
      <c r="H843" s="2346">
        <v>7850000</v>
      </c>
      <c r="I843" s="2346">
        <v>7850000</v>
      </c>
      <c r="J843" s="2346">
        <v>7850000</v>
      </c>
      <c r="K843" s="2346">
        <v>7850000</v>
      </c>
      <c r="L843" s="2346">
        <v>7850000</v>
      </c>
      <c r="M843" s="2346">
        <v>7850000</v>
      </c>
      <c r="N843" s="2346">
        <v>7850000</v>
      </c>
      <c r="O843" s="2346">
        <v>7850000</v>
      </c>
      <c r="P843" s="2346">
        <v>7850000</v>
      </c>
      <c r="Q843" s="2346">
        <v>7850000</v>
      </c>
      <c r="R843" s="2346">
        <v>7850000</v>
      </c>
    </row>
    <row r="844" spans="1:18" ht="36" customHeight="1">
      <c r="A844" s="2353"/>
      <c r="B844" s="2338" t="s">
        <v>2646</v>
      </c>
      <c r="C844" s="2335" t="s">
        <v>2362</v>
      </c>
      <c r="D844" s="2064"/>
      <c r="E844" s="2346">
        <v>8025000</v>
      </c>
      <c r="F844" s="2346"/>
      <c r="G844" s="2346">
        <v>8025000</v>
      </c>
      <c r="H844" s="2346">
        <v>8025000</v>
      </c>
      <c r="I844" s="2346">
        <v>8025000</v>
      </c>
      <c r="J844" s="2346">
        <v>8025000</v>
      </c>
      <c r="K844" s="2346">
        <v>8025000</v>
      </c>
      <c r="L844" s="2346">
        <v>8025000</v>
      </c>
      <c r="M844" s="2346">
        <v>8025000</v>
      </c>
      <c r="N844" s="2346">
        <v>8025000</v>
      </c>
      <c r="O844" s="2346">
        <v>8025000</v>
      </c>
      <c r="P844" s="2346">
        <v>8025000</v>
      </c>
      <c r="Q844" s="2346">
        <v>8025000</v>
      </c>
      <c r="R844" s="2346">
        <v>8025000</v>
      </c>
    </row>
    <row r="845" spans="1:18" ht="183" customHeight="1">
      <c r="A845" s="2353"/>
      <c r="B845" s="2338" t="s">
        <v>2675</v>
      </c>
      <c r="C845" s="2335"/>
      <c r="D845" s="2341" t="s">
        <v>2534</v>
      </c>
      <c r="E845" s="2346"/>
      <c r="F845" s="2346"/>
      <c r="G845" s="2346"/>
      <c r="H845" s="2346"/>
      <c r="I845" s="2346"/>
      <c r="J845" s="2346"/>
      <c r="K845" s="2346"/>
      <c r="L845" s="2346"/>
      <c r="M845" s="2346"/>
      <c r="N845" s="2346"/>
      <c r="O845" s="2346"/>
      <c r="P845" s="2346"/>
      <c r="Q845" s="2346"/>
      <c r="R845" s="2346"/>
    </row>
    <row r="846" spans="1:18" ht="38.25" customHeight="1">
      <c r="A846" s="2353"/>
      <c r="B846" s="2338" t="s">
        <v>2647</v>
      </c>
      <c r="C846" s="2335" t="s">
        <v>2362</v>
      </c>
      <c r="D846" s="2064"/>
      <c r="E846" s="2346">
        <v>6800000</v>
      </c>
      <c r="F846" s="2346"/>
      <c r="G846" s="2346">
        <v>6800000</v>
      </c>
      <c r="H846" s="2346">
        <v>6800000</v>
      </c>
      <c r="I846" s="2346">
        <v>6800000</v>
      </c>
      <c r="J846" s="2346">
        <v>6800000</v>
      </c>
      <c r="K846" s="2346">
        <v>6800000</v>
      </c>
      <c r="L846" s="2346">
        <v>6800000</v>
      </c>
      <c r="M846" s="2346">
        <v>6800000</v>
      </c>
      <c r="N846" s="2346">
        <v>6800000</v>
      </c>
      <c r="O846" s="2346">
        <v>6800000</v>
      </c>
      <c r="P846" s="2346">
        <v>6800000</v>
      </c>
      <c r="Q846" s="2346">
        <v>6800000</v>
      </c>
      <c r="R846" s="2346">
        <v>6800000</v>
      </c>
    </row>
    <row r="847" spans="1:18" ht="38.25" customHeight="1">
      <c r="A847" s="2353"/>
      <c r="B847" s="2338" t="s">
        <v>2648</v>
      </c>
      <c r="C847" s="2335" t="s">
        <v>2362</v>
      </c>
      <c r="D847" s="2064"/>
      <c r="E847" s="2346">
        <v>6975000</v>
      </c>
      <c r="F847" s="2346"/>
      <c r="G847" s="2346">
        <v>6975000</v>
      </c>
      <c r="H847" s="2346">
        <v>6975000</v>
      </c>
      <c r="I847" s="2346">
        <v>6975000</v>
      </c>
      <c r="J847" s="2346">
        <v>6975000</v>
      </c>
      <c r="K847" s="2346">
        <v>6975000</v>
      </c>
      <c r="L847" s="2346">
        <v>6975000</v>
      </c>
      <c r="M847" s="2346">
        <v>6975000</v>
      </c>
      <c r="N847" s="2346">
        <v>6975000</v>
      </c>
      <c r="O847" s="2346">
        <v>6975000</v>
      </c>
      <c r="P847" s="2346">
        <v>6975000</v>
      </c>
      <c r="Q847" s="2346">
        <v>6975000</v>
      </c>
      <c r="R847" s="2346">
        <v>6975000</v>
      </c>
    </row>
    <row r="848" spans="1:18" ht="38.25" customHeight="1">
      <c r="A848" s="2353"/>
      <c r="B848" s="2338" t="s">
        <v>2649</v>
      </c>
      <c r="C848" s="2335" t="s">
        <v>2362</v>
      </c>
      <c r="D848" s="2064"/>
      <c r="E848" s="2346">
        <v>7150000</v>
      </c>
      <c r="F848" s="2346"/>
      <c r="G848" s="2346">
        <v>7150000</v>
      </c>
      <c r="H848" s="2346">
        <v>7150000</v>
      </c>
      <c r="I848" s="2346">
        <v>7150000</v>
      </c>
      <c r="J848" s="2346">
        <v>7150000</v>
      </c>
      <c r="K848" s="2346">
        <v>7150000</v>
      </c>
      <c r="L848" s="2346">
        <v>7150000</v>
      </c>
      <c r="M848" s="2346">
        <v>7150000</v>
      </c>
      <c r="N848" s="2346">
        <v>7150000</v>
      </c>
      <c r="O848" s="2346">
        <v>7150000</v>
      </c>
      <c r="P848" s="2346">
        <v>7150000</v>
      </c>
      <c r="Q848" s="2346">
        <v>7150000</v>
      </c>
      <c r="R848" s="2346">
        <v>7150000</v>
      </c>
    </row>
    <row r="849" spans="1:18" ht="163.5" customHeight="1">
      <c r="A849" s="2353"/>
      <c r="B849" s="2338" t="s">
        <v>2676</v>
      </c>
      <c r="C849" s="2335"/>
      <c r="D849" s="2341" t="s">
        <v>2534</v>
      </c>
      <c r="E849" s="2346"/>
      <c r="F849" s="2346"/>
      <c r="G849" s="2346"/>
      <c r="H849" s="2346"/>
      <c r="I849" s="2346"/>
      <c r="J849" s="2346"/>
      <c r="K849" s="2346"/>
      <c r="L849" s="2346"/>
      <c r="M849" s="2346"/>
      <c r="N849" s="2346"/>
      <c r="O849" s="2346"/>
      <c r="P849" s="2346"/>
      <c r="Q849" s="2346"/>
      <c r="R849" s="2346"/>
    </row>
    <row r="850" spans="1:18" ht="39" customHeight="1">
      <c r="A850" s="2353"/>
      <c r="B850" s="2338" t="s">
        <v>2650</v>
      </c>
      <c r="C850" s="2335" t="s">
        <v>2362</v>
      </c>
      <c r="D850" s="2064"/>
      <c r="E850" s="2346">
        <v>9425000</v>
      </c>
      <c r="F850" s="2346"/>
      <c r="G850" s="2346">
        <v>9425000</v>
      </c>
      <c r="H850" s="2346">
        <v>9425000</v>
      </c>
      <c r="I850" s="2346">
        <v>9425000</v>
      </c>
      <c r="J850" s="2346">
        <v>9425000</v>
      </c>
      <c r="K850" s="2346">
        <v>9425000</v>
      </c>
      <c r="L850" s="2346">
        <v>9425000</v>
      </c>
      <c r="M850" s="2346">
        <v>9425000</v>
      </c>
      <c r="N850" s="2346">
        <v>9425000</v>
      </c>
      <c r="O850" s="2346">
        <v>9425000</v>
      </c>
      <c r="P850" s="2346">
        <v>9425000</v>
      </c>
      <c r="Q850" s="2346">
        <v>9425000</v>
      </c>
      <c r="R850" s="2346">
        <v>9425000</v>
      </c>
    </row>
    <row r="851" spans="1:18" ht="39" customHeight="1">
      <c r="A851" s="2353"/>
      <c r="B851" s="2338" t="s">
        <v>2651</v>
      </c>
      <c r="C851" s="2335" t="s">
        <v>2362</v>
      </c>
      <c r="D851" s="2064"/>
      <c r="E851" s="2346">
        <v>10650000</v>
      </c>
      <c r="F851" s="2346"/>
      <c r="G851" s="2346">
        <v>10650000</v>
      </c>
      <c r="H851" s="2346">
        <v>10650000</v>
      </c>
      <c r="I851" s="2346">
        <v>10650000</v>
      </c>
      <c r="J851" s="2346">
        <v>10650000</v>
      </c>
      <c r="K851" s="2346">
        <v>10650000</v>
      </c>
      <c r="L851" s="2346">
        <v>10650000</v>
      </c>
      <c r="M851" s="2346">
        <v>10650000</v>
      </c>
      <c r="N851" s="2346">
        <v>10650000</v>
      </c>
      <c r="O851" s="2346">
        <v>10650000</v>
      </c>
      <c r="P851" s="2346">
        <v>10650000</v>
      </c>
      <c r="Q851" s="2346">
        <v>10650000</v>
      </c>
      <c r="R851" s="2346">
        <v>10650000</v>
      </c>
    </row>
    <row r="852" spans="1:18" ht="39" customHeight="1">
      <c r="A852" s="2353"/>
      <c r="B852" s="2338" t="s">
        <v>2652</v>
      </c>
      <c r="C852" s="2335" t="s">
        <v>2362</v>
      </c>
      <c r="D852" s="2064"/>
      <c r="E852" s="2346">
        <v>11550000</v>
      </c>
      <c r="F852" s="2346"/>
      <c r="G852" s="2346">
        <v>11550000</v>
      </c>
      <c r="H852" s="2346">
        <v>11550000</v>
      </c>
      <c r="I852" s="2346">
        <v>11550000</v>
      </c>
      <c r="J852" s="2346">
        <v>11550000</v>
      </c>
      <c r="K852" s="2346">
        <v>11550000</v>
      </c>
      <c r="L852" s="2346">
        <v>11550000</v>
      </c>
      <c r="M852" s="2346">
        <v>11550000</v>
      </c>
      <c r="N852" s="2346">
        <v>11550000</v>
      </c>
      <c r="O852" s="2346">
        <v>11550000</v>
      </c>
      <c r="P852" s="2346">
        <v>11550000</v>
      </c>
      <c r="Q852" s="2346">
        <v>11550000</v>
      </c>
      <c r="R852" s="2346">
        <v>11550000</v>
      </c>
    </row>
    <row r="853" spans="1:18" ht="191.25" customHeight="1">
      <c r="A853" s="2353"/>
      <c r="B853" s="2338" t="s">
        <v>2677</v>
      </c>
      <c r="C853" s="2335"/>
      <c r="D853" s="2064"/>
      <c r="E853" s="2346"/>
      <c r="F853" s="2346"/>
      <c r="G853" s="2346"/>
      <c r="H853" s="2346"/>
      <c r="I853" s="2346"/>
      <c r="J853" s="2346"/>
      <c r="K853" s="2346"/>
      <c r="L853" s="2346"/>
      <c r="M853" s="2346"/>
      <c r="N853" s="2346"/>
      <c r="O853" s="2346"/>
      <c r="P853" s="2346"/>
      <c r="Q853" s="2346"/>
      <c r="R853" s="2346"/>
    </row>
    <row r="854" spans="1:18" ht="27" customHeight="1">
      <c r="A854" s="2353"/>
      <c r="B854" s="2338" t="s">
        <v>2653</v>
      </c>
      <c r="C854" s="2335" t="s">
        <v>2362</v>
      </c>
      <c r="D854" s="2064"/>
      <c r="E854" s="2346">
        <v>8350000</v>
      </c>
      <c r="F854" s="2346"/>
      <c r="G854" s="2346">
        <v>8350000</v>
      </c>
      <c r="H854" s="2346">
        <v>8350000</v>
      </c>
      <c r="I854" s="2346">
        <v>8350000</v>
      </c>
      <c r="J854" s="2346">
        <v>8350000</v>
      </c>
      <c r="K854" s="2346">
        <v>8350000</v>
      </c>
      <c r="L854" s="2346">
        <v>8350000</v>
      </c>
      <c r="M854" s="2346">
        <v>8350000</v>
      </c>
      <c r="N854" s="2346">
        <v>8350000</v>
      </c>
      <c r="O854" s="2346">
        <v>8350000</v>
      </c>
      <c r="P854" s="2346">
        <v>8350000</v>
      </c>
      <c r="Q854" s="2346">
        <v>8350000</v>
      </c>
      <c r="R854" s="2346">
        <v>8350000</v>
      </c>
    </row>
    <row r="855" spans="1:18" ht="27" customHeight="1">
      <c r="A855" s="2353"/>
      <c r="B855" s="2338" t="s">
        <v>2654</v>
      </c>
      <c r="C855" s="2335" t="s">
        <v>2362</v>
      </c>
      <c r="D855" s="2064"/>
      <c r="E855" s="2346">
        <v>9650000</v>
      </c>
      <c r="F855" s="2346"/>
      <c r="G855" s="2346">
        <v>9650000</v>
      </c>
      <c r="H855" s="2346">
        <v>9650000</v>
      </c>
      <c r="I855" s="2346">
        <v>9650000</v>
      </c>
      <c r="J855" s="2346">
        <v>9650000</v>
      </c>
      <c r="K855" s="2346">
        <v>9650000</v>
      </c>
      <c r="L855" s="2346">
        <v>9650000</v>
      </c>
      <c r="M855" s="2346">
        <v>9650000</v>
      </c>
      <c r="N855" s="2346">
        <v>9650000</v>
      </c>
      <c r="O855" s="2346">
        <v>9650000</v>
      </c>
      <c r="P855" s="2346">
        <v>9650000</v>
      </c>
      <c r="Q855" s="2346">
        <v>9650000</v>
      </c>
      <c r="R855" s="2346">
        <v>9650000</v>
      </c>
    </row>
    <row r="856" spans="1:18" ht="27" customHeight="1">
      <c r="A856" s="2353"/>
      <c r="B856" s="2338" t="s">
        <v>2655</v>
      </c>
      <c r="C856" s="2335" t="s">
        <v>2362</v>
      </c>
      <c r="D856" s="2064"/>
      <c r="E856" s="2346">
        <v>10550000</v>
      </c>
      <c r="F856" s="2346"/>
      <c r="G856" s="2346">
        <v>10550000</v>
      </c>
      <c r="H856" s="2346">
        <v>10550000</v>
      </c>
      <c r="I856" s="2346">
        <v>10550000</v>
      </c>
      <c r="J856" s="2346">
        <v>10550000</v>
      </c>
      <c r="K856" s="2346">
        <v>10550000</v>
      </c>
      <c r="L856" s="2346">
        <v>10550000</v>
      </c>
      <c r="M856" s="2346">
        <v>10550000</v>
      </c>
      <c r="N856" s="2346">
        <v>10550000</v>
      </c>
      <c r="O856" s="2346">
        <v>10550000</v>
      </c>
      <c r="P856" s="2346">
        <v>10550000</v>
      </c>
      <c r="Q856" s="2346">
        <v>10550000</v>
      </c>
      <c r="R856" s="2346">
        <v>10550000</v>
      </c>
    </row>
    <row r="857" spans="1:18" ht="51" customHeight="1">
      <c r="A857" s="2353"/>
      <c r="B857" s="2334" t="s">
        <v>2678</v>
      </c>
      <c r="C857" s="2335"/>
      <c r="D857" s="2064"/>
      <c r="E857" s="2346"/>
      <c r="F857" s="2346"/>
      <c r="G857" s="2346"/>
      <c r="H857" s="2346"/>
      <c r="I857" s="2346"/>
      <c r="J857" s="2346"/>
      <c r="K857" s="2346"/>
      <c r="L857" s="2346"/>
      <c r="M857" s="2346"/>
      <c r="N857" s="2346"/>
      <c r="O857" s="2346"/>
      <c r="P857" s="2346"/>
      <c r="Q857" s="2346"/>
      <c r="R857" s="2346"/>
    </row>
    <row r="858" spans="1:18" ht="228.75" customHeight="1">
      <c r="A858" s="2353"/>
      <c r="B858" s="2338" t="s">
        <v>2679</v>
      </c>
      <c r="C858" s="2335"/>
      <c r="D858" s="2341" t="s">
        <v>2534</v>
      </c>
      <c r="E858" s="2346"/>
      <c r="F858" s="2346"/>
      <c r="G858" s="2346"/>
      <c r="H858" s="2346"/>
      <c r="I858" s="2346"/>
      <c r="J858" s="2346"/>
      <c r="K858" s="2346"/>
      <c r="L858" s="2346"/>
      <c r="M858" s="2346"/>
      <c r="N858" s="2346"/>
      <c r="O858" s="2346"/>
      <c r="P858" s="2346"/>
      <c r="Q858" s="2346"/>
      <c r="R858" s="2346"/>
    </row>
    <row r="859" spans="1:18" ht="39" customHeight="1">
      <c r="A859" s="2353"/>
      <c r="B859" s="2338" t="s">
        <v>2656</v>
      </c>
      <c r="C859" s="2335" t="s">
        <v>2362</v>
      </c>
      <c r="D859" s="2064"/>
      <c r="E859" s="2346">
        <v>5700000</v>
      </c>
      <c r="F859" s="2346"/>
      <c r="G859" s="2346">
        <v>5700000</v>
      </c>
      <c r="H859" s="2346">
        <v>5700000</v>
      </c>
      <c r="I859" s="2346">
        <v>5700000</v>
      </c>
      <c r="J859" s="2346">
        <v>5700000</v>
      </c>
      <c r="K859" s="2346">
        <v>5700000</v>
      </c>
      <c r="L859" s="2346">
        <v>5700000</v>
      </c>
      <c r="M859" s="2346">
        <v>5700000</v>
      </c>
      <c r="N859" s="2346">
        <v>5700000</v>
      </c>
      <c r="O859" s="2346">
        <v>5700000</v>
      </c>
      <c r="P859" s="2346">
        <v>5700000</v>
      </c>
      <c r="Q859" s="2346">
        <v>5700000</v>
      </c>
      <c r="R859" s="2346">
        <v>5700000</v>
      </c>
    </row>
    <row r="860" spans="1:18" ht="39" customHeight="1">
      <c r="A860" s="2353"/>
      <c r="B860" s="2338" t="s">
        <v>2657</v>
      </c>
      <c r="C860" s="2335" t="s">
        <v>2362</v>
      </c>
      <c r="D860" s="2064"/>
      <c r="E860" s="2346">
        <v>6000000</v>
      </c>
      <c r="F860" s="2346"/>
      <c r="G860" s="2346">
        <v>6000000</v>
      </c>
      <c r="H860" s="2346">
        <v>6000000</v>
      </c>
      <c r="I860" s="2346">
        <v>6000000</v>
      </c>
      <c r="J860" s="2346">
        <v>6000000</v>
      </c>
      <c r="K860" s="2346">
        <v>6000000</v>
      </c>
      <c r="L860" s="2346">
        <v>6000000</v>
      </c>
      <c r="M860" s="2346">
        <v>6000000</v>
      </c>
      <c r="N860" s="2346">
        <v>6000000</v>
      </c>
      <c r="O860" s="2346">
        <v>6000000</v>
      </c>
      <c r="P860" s="2346">
        <v>6000000</v>
      </c>
      <c r="Q860" s="2346">
        <v>6000000</v>
      </c>
      <c r="R860" s="2346">
        <v>6000000</v>
      </c>
    </row>
    <row r="861" spans="1:18" ht="39" customHeight="1">
      <c r="A861" s="2353"/>
      <c r="B861" s="2338" t="s">
        <v>2658</v>
      </c>
      <c r="C861" s="2335" t="s">
        <v>2362</v>
      </c>
      <c r="D861" s="2064"/>
      <c r="E861" s="2346">
        <v>7000000</v>
      </c>
      <c r="F861" s="2346"/>
      <c r="G861" s="2346">
        <v>7000000</v>
      </c>
      <c r="H861" s="2346">
        <v>7000000</v>
      </c>
      <c r="I861" s="2346">
        <v>7000000</v>
      </c>
      <c r="J861" s="2346">
        <v>7000000</v>
      </c>
      <c r="K861" s="2346">
        <v>7000000</v>
      </c>
      <c r="L861" s="2346">
        <v>7000000</v>
      </c>
      <c r="M861" s="2346">
        <v>7000000</v>
      </c>
      <c r="N861" s="2346">
        <v>7000000</v>
      </c>
      <c r="O861" s="2346">
        <v>7000000</v>
      </c>
      <c r="P861" s="2346">
        <v>7000000</v>
      </c>
      <c r="Q861" s="2346">
        <v>7000000</v>
      </c>
      <c r="R861" s="2346">
        <v>7000000</v>
      </c>
    </row>
    <row r="862" spans="1:18" ht="194.25" customHeight="1">
      <c r="A862" s="2353"/>
      <c r="B862" s="2338" t="s">
        <v>2680</v>
      </c>
      <c r="C862" s="2335"/>
      <c r="D862" s="2341" t="s">
        <v>2534</v>
      </c>
      <c r="E862" s="2346"/>
      <c r="F862" s="2346"/>
      <c r="G862" s="2346"/>
      <c r="H862" s="2346"/>
      <c r="I862" s="2346"/>
      <c r="J862" s="2346"/>
      <c r="K862" s="2346"/>
      <c r="L862" s="2346"/>
      <c r="M862" s="2346"/>
      <c r="N862" s="2346"/>
      <c r="O862" s="2346"/>
      <c r="P862" s="2346"/>
      <c r="Q862" s="2346"/>
      <c r="R862" s="2346"/>
    </row>
    <row r="863" spans="1:18" ht="33" customHeight="1">
      <c r="A863" s="2353"/>
      <c r="B863" s="2338" t="s">
        <v>2659</v>
      </c>
      <c r="C863" s="2335" t="s">
        <v>2362</v>
      </c>
      <c r="D863" s="2064"/>
      <c r="E863" s="2346">
        <v>5430000</v>
      </c>
      <c r="F863" s="2346"/>
      <c r="G863" s="2346">
        <v>5430000</v>
      </c>
      <c r="H863" s="2346">
        <v>5430000</v>
      </c>
      <c r="I863" s="2346">
        <v>5430000</v>
      </c>
      <c r="J863" s="2346">
        <v>5430000</v>
      </c>
      <c r="K863" s="2346">
        <v>5430000</v>
      </c>
      <c r="L863" s="2346">
        <v>5430000</v>
      </c>
      <c r="M863" s="2346">
        <v>5430000</v>
      </c>
      <c r="N863" s="2346">
        <v>5430000</v>
      </c>
      <c r="O863" s="2346">
        <v>5430000</v>
      </c>
      <c r="P863" s="2346">
        <v>5430000</v>
      </c>
      <c r="Q863" s="2346">
        <v>5430000</v>
      </c>
      <c r="R863" s="2346">
        <v>5430000</v>
      </c>
    </row>
    <row r="864" spans="1:18" ht="33" customHeight="1">
      <c r="A864" s="2353"/>
      <c r="B864" s="2338" t="s">
        <v>2660</v>
      </c>
      <c r="C864" s="2335" t="s">
        <v>2362</v>
      </c>
      <c r="D864" s="2064"/>
      <c r="E864" s="2346">
        <v>6450000</v>
      </c>
      <c r="F864" s="2346"/>
      <c r="G864" s="2346">
        <v>6450000</v>
      </c>
      <c r="H864" s="2346">
        <v>6450000</v>
      </c>
      <c r="I864" s="2346">
        <v>6450000</v>
      </c>
      <c r="J864" s="2346">
        <v>6450000</v>
      </c>
      <c r="K864" s="2346">
        <v>6450000</v>
      </c>
      <c r="L864" s="2346">
        <v>6450000</v>
      </c>
      <c r="M864" s="2346">
        <v>6450000</v>
      </c>
      <c r="N864" s="2346">
        <v>6450000</v>
      </c>
      <c r="O864" s="2346">
        <v>6450000</v>
      </c>
      <c r="P864" s="2346">
        <v>6450000</v>
      </c>
      <c r="Q864" s="2346">
        <v>6450000</v>
      </c>
      <c r="R864" s="2346">
        <v>6450000</v>
      </c>
    </row>
    <row r="865" spans="1:18" ht="48" customHeight="1">
      <c r="A865" s="2353"/>
      <c r="B865" s="2334" t="s">
        <v>2681</v>
      </c>
      <c r="C865" s="2335"/>
      <c r="D865" s="2341" t="s">
        <v>2534</v>
      </c>
      <c r="E865" s="2346"/>
      <c r="F865" s="2346"/>
      <c r="G865" s="2346"/>
      <c r="H865" s="2346"/>
      <c r="I865" s="2346"/>
      <c r="J865" s="2346"/>
      <c r="K865" s="2346"/>
      <c r="L865" s="2346"/>
      <c r="M865" s="2346"/>
      <c r="N865" s="2346"/>
      <c r="O865" s="2346"/>
      <c r="P865" s="2346"/>
      <c r="Q865" s="2346"/>
      <c r="R865" s="2346"/>
    </row>
    <row r="866" spans="1:18" ht="70.5" customHeight="1">
      <c r="A866" s="2353"/>
      <c r="B866" s="2338" t="s">
        <v>2661</v>
      </c>
      <c r="C866" s="2335" t="s">
        <v>563</v>
      </c>
      <c r="D866" s="2064"/>
      <c r="E866" s="2346">
        <v>836000</v>
      </c>
      <c r="F866" s="2346"/>
      <c r="G866" s="2346">
        <v>836000</v>
      </c>
      <c r="H866" s="2346">
        <v>836000</v>
      </c>
      <c r="I866" s="2346">
        <v>836000</v>
      </c>
      <c r="J866" s="2346">
        <v>836000</v>
      </c>
      <c r="K866" s="2346">
        <v>836000</v>
      </c>
      <c r="L866" s="2346">
        <v>836000</v>
      </c>
      <c r="M866" s="2346">
        <v>836000</v>
      </c>
      <c r="N866" s="2346">
        <v>836000</v>
      </c>
      <c r="O866" s="2346">
        <v>836000</v>
      </c>
      <c r="P866" s="2346">
        <v>836000</v>
      </c>
      <c r="Q866" s="2346">
        <v>836000</v>
      </c>
      <c r="R866" s="2346">
        <v>836000</v>
      </c>
    </row>
    <row r="867" spans="1:18" ht="70.5" customHeight="1">
      <c r="A867" s="2353"/>
      <c r="B867" s="2338" t="s">
        <v>2662</v>
      </c>
      <c r="C867" s="2335" t="s">
        <v>563</v>
      </c>
      <c r="D867" s="2064"/>
      <c r="E867" s="2346">
        <v>1564000</v>
      </c>
      <c r="F867" s="2346"/>
      <c r="G867" s="2346">
        <v>1564000</v>
      </c>
      <c r="H867" s="2346">
        <v>1564000</v>
      </c>
      <c r="I867" s="2346">
        <v>1564000</v>
      </c>
      <c r="J867" s="2346">
        <v>1564000</v>
      </c>
      <c r="K867" s="2346">
        <v>1564000</v>
      </c>
      <c r="L867" s="2346">
        <v>1564000</v>
      </c>
      <c r="M867" s="2346">
        <v>1564000</v>
      </c>
      <c r="N867" s="2346">
        <v>1564000</v>
      </c>
      <c r="O867" s="2346">
        <v>1564000</v>
      </c>
      <c r="P867" s="2346">
        <v>1564000</v>
      </c>
      <c r="Q867" s="2346">
        <v>1564000</v>
      </c>
      <c r="R867" s="2346">
        <v>1564000</v>
      </c>
    </row>
    <row r="868" spans="1:18" ht="113.25" customHeight="1">
      <c r="A868" s="2353"/>
      <c r="B868" s="2338" t="s">
        <v>2663</v>
      </c>
      <c r="C868" s="2335" t="s">
        <v>563</v>
      </c>
      <c r="D868" s="2064"/>
      <c r="E868" s="2346">
        <v>3000000</v>
      </c>
      <c r="F868" s="2346"/>
      <c r="G868" s="2346">
        <v>3000000</v>
      </c>
      <c r="H868" s="2346">
        <v>3000000</v>
      </c>
      <c r="I868" s="2346">
        <v>3000000</v>
      </c>
      <c r="J868" s="2346">
        <v>3000000</v>
      </c>
      <c r="K868" s="2346">
        <v>3000000</v>
      </c>
      <c r="L868" s="2346">
        <v>3000000</v>
      </c>
      <c r="M868" s="2346">
        <v>3000000</v>
      </c>
      <c r="N868" s="2346">
        <v>3000000</v>
      </c>
      <c r="O868" s="2346">
        <v>3000000</v>
      </c>
      <c r="P868" s="2346">
        <v>3000000</v>
      </c>
      <c r="Q868" s="2346">
        <v>3000000</v>
      </c>
      <c r="R868" s="2346">
        <v>3000000</v>
      </c>
    </row>
    <row r="869" spans="1:18" ht="34.5" customHeight="1">
      <c r="A869" s="2353"/>
      <c r="B869" s="2334" t="s">
        <v>2693</v>
      </c>
      <c r="C869" s="2335"/>
      <c r="D869" s="2341" t="s">
        <v>2534</v>
      </c>
      <c r="E869" s="2346"/>
      <c r="F869" s="2346"/>
      <c r="G869" s="2346"/>
      <c r="H869" s="2346"/>
      <c r="I869" s="2346"/>
      <c r="J869" s="2346"/>
      <c r="K869" s="2346"/>
      <c r="L869" s="2346"/>
      <c r="M869" s="2346"/>
      <c r="N869" s="2346"/>
      <c r="O869" s="2346"/>
      <c r="P869" s="2346"/>
      <c r="Q869" s="2346"/>
      <c r="R869" s="2346"/>
    </row>
    <row r="870" spans="1:18" ht="48" customHeight="1">
      <c r="A870" s="2353"/>
      <c r="B870" s="2338" t="s">
        <v>2682</v>
      </c>
      <c r="C870" s="2335" t="s">
        <v>2683</v>
      </c>
      <c r="D870" s="2341"/>
      <c r="E870" s="2346">
        <v>2120000</v>
      </c>
      <c r="F870" s="2346"/>
      <c r="G870" s="2346">
        <v>2120000</v>
      </c>
      <c r="H870" s="2346">
        <v>2120000</v>
      </c>
      <c r="I870" s="2346">
        <v>2120000</v>
      </c>
      <c r="J870" s="2346">
        <v>2120000</v>
      </c>
      <c r="K870" s="2346">
        <v>2120000</v>
      </c>
      <c r="L870" s="2346">
        <v>2120000</v>
      </c>
      <c r="M870" s="2346">
        <v>2120000</v>
      </c>
      <c r="N870" s="2346">
        <v>2120000</v>
      </c>
      <c r="O870" s="2346">
        <v>2120000</v>
      </c>
      <c r="P870" s="2346">
        <v>2120000</v>
      </c>
      <c r="Q870" s="2346">
        <v>2120000</v>
      </c>
      <c r="R870" s="2346">
        <v>2120000</v>
      </c>
    </row>
    <row r="871" spans="1:18" ht="108" customHeight="1">
      <c r="A871" s="2353"/>
      <c r="B871" s="2338" t="s">
        <v>2684</v>
      </c>
      <c r="C871" s="2335" t="s">
        <v>563</v>
      </c>
      <c r="D871" s="2341"/>
      <c r="E871" s="2346">
        <v>5950000</v>
      </c>
      <c r="F871" s="2346"/>
      <c r="G871" s="2346">
        <v>5950000</v>
      </c>
      <c r="H871" s="2346">
        <v>5950000</v>
      </c>
      <c r="I871" s="2346">
        <v>5950000</v>
      </c>
      <c r="J871" s="2346">
        <v>5950000</v>
      </c>
      <c r="K871" s="2346">
        <v>5950000</v>
      </c>
      <c r="L871" s="2346">
        <v>5950000</v>
      </c>
      <c r="M871" s="2346">
        <v>5950000</v>
      </c>
      <c r="N871" s="2346">
        <v>5950000</v>
      </c>
      <c r="O871" s="2346">
        <v>5950000</v>
      </c>
      <c r="P871" s="2346">
        <v>5950000</v>
      </c>
      <c r="Q871" s="2346">
        <v>5950000</v>
      </c>
      <c r="R871" s="2346">
        <v>5950000</v>
      </c>
    </row>
    <row r="872" spans="1:18" ht="31.5" customHeight="1">
      <c r="A872" s="2353"/>
      <c r="B872" s="2338" t="s">
        <v>2685</v>
      </c>
      <c r="C872" s="2335" t="s">
        <v>2362</v>
      </c>
      <c r="D872" s="2341"/>
      <c r="E872" s="2346">
        <v>2460000</v>
      </c>
      <c r="F872" s="2346"/>
      <c r="G872" s="2346">
        <v>2460000</v>
      </c>
      <c r="H872" s="2346">
        <v>2460000</v>
      </c>
      <c r="I872" s="2346">
        <v>2460000</v>
      </c>
      <c r="J872" s="2346">
        <v>2460000</v>
      </c>
      <c r="K872" s="2346">
        <v>2460000</v>
      </c>
      <c r="L872" s="2346">
        <v>2460000</v>
      </c>
      <c r="M872" s="2346">
        <v>2460000</v>
      </c>
      <c r="N872" s="2346">
        <v>2460000</v>
      </c>
      <c r="O872" s="2346">
        <v>2460000</v>
      </c>
      <c r="P872" s="2346">
        <v>2460000</v>
      </c>
      <c r="Q872" s="2346">
        <v>2460000</v>
      </c>
      <c r="R872" s="2346">
        <v>2460000</v>
      </c>
    </row>
    <row r="873" spans="1:18" ht="31.5" customHeight="1">
      <c r="A873" s="2353"/>
      <c r="B873" s="2338" t="s">
        <v>2686</v>
      </c>
      <c r="C873" s="2335" t="s">
        <v>2362</v>
      </c>
      <c r="D873" s="2341"/>
      <c r="E873" s="2346">
        <v>2340000</v>
      </c>
      <c r="F873" s="2346"/>
      <c r="G873" s="2346">
        <v>2340000</v>
      </c>
      <c r="H873" s="2346">
        <v>2340000</v>
      </c>
      <c r="I873" s="2346">
        <v>2340000</v>
      </c>
      <c r="J873" s="2346">
        <v>2340000</v>
      </c>
      <c r="K873" s="2346">
        <v>2340000</v>
      </c>
      <c r="L873" s="2346">
        <v>2340000</v>
      </c>
      <c r="M873" s="2346">
        <v>2340000</v>
      </c>
      <c r="N873" s="2346">
        <v>2340000</v>
      </c>
      <c r="O873" s="2346">
        <v>2340000</v>
      </c>
      <c r="P873" s="2346">
        <v>2340000</v>
      </c>
      <c r="Q873" s="2346">
        <v>2340000</v>
      </c>
      <c r="R873" s="2346">
        <v>2340000</v>
      </c>
    </row>
    <row r="874" spans="1:18" ht="31.5" customHeight="1">
      <c r="A874" s="2353"/>
      <c r="B874" s="2338" t="s">
        <v>2687</v>
      </c>
      <c r="C874" s="2335" t="s">
        <v>2362</v>
      </c>
      <c r="D874" s="2341"/>
      <c r="E874" s="2346">
        <v>3600000</v>
      </c>
      <c r="F874" s="2346"/>
      <c r="G874" s="2346">
        <v>3600000</v>
      </c>
      <c r="H874" s="2346">
        <v>3600000</v>
      </c>
      <c r="I874" s="2346">
        <v>3600000</v>
      </c>
      <c r="J874" s="2346">
        <v>3600000</v>
      </c>
      <c r="K874" s="2346">
        <v>3600000</v>
      </c>
      <c r="L874" s="2346">
        <v>3600000</v>
      </c>
      <c r="M874" s="2346">
        <v>3600000</v>
      </c>
      <c r="N874" s="2346">
        <v>3600000</v>
      </c>
      <c r="O874" s="2346">
        <v>3600000</v>
      </c>
      <c r="P874" s="2346">
        <v>3600000</v>
      </c>
      <c r="Q874" s="2346">
        <v>3600000</v>
      </c>
      <c r="R874" s="2346">
        <v>3600000</v>
      </c>
    </row>
    <row r="875" spans="1:18" ht="24.75" customHeight="1">
      <c r="A875" s="2353"/>
      <c r="B875" s="2334" t="s">
        <v>2694</v>
      </c>
      <c r="C875" s="2335"/>
      <c r="D875" s="2341"/>
      <c r="E875" s="2346"/>
      <c r="F875" s="2346"/>
      <c r="G875" s="2346"/>
      <c r="H875" s="2346"/>
      <c r="I875" s="2346"/>
      <c r="J875" s="2346"/>
      <c r="K875" s="2346"/>
      <c r="L875" s="2346"/>
      <c r="M875" s="2346"/>
      <c r="N875" s="2346"/>
      <c r="O875" s="2346"/>
      <c r="P875" s="2346"/>
      <c r="Q875" s="2346"/>
      <c r="R875" s="2346"/>
    </row>
    <row r="876" spans="1:18" ht="30" customHeight="1">
      <c r="A876" s="2353"/>
      <c r="B876" s="2338" t="s">
        <v>2688</v>
      </c>
      <c r="C876" s="2335" t="s">
        <v>2362</v>
      </c>
      <c r="D876" s="2341" t="s">
        <v>2534</v>
      </c>
      <c r="E876" s="2346">
        <v>1045000</v>
      </c>
      <c r="F876" s="2346"/>
      <c r="G876" s="2346">
        <v>1045000</v>
      </c>
      <c r="H876" s="2346">
        <v>1045000</v>
      </c>
      <c r="I876" s="2346">
        <v>1045000</v>
      </c>
      <c r="J876" s="2346">
        <v>1045000</v>
      </c>
      <c r="K876" s="2346">
        <v>1045000</v>
      </c>
      <c r="L876" s="2346">
        <v>1045000</v>
      </c>
      <c r="M876" s="2346">
        <v>1045000</v>
      </c>
      <c r="N876" s="2346">
        <v>1045000</v>
      </c>
      <c r="O876" s="2346">
        <v>1045000</v>
      </c>
      <c r="P876" s="2346">
        <v>1045000</v>
      </c>
      <c r="Q876" s="2346">
        <v>1045000</v>
      </c>
      <c r="R876" s="2346">
        <v>1045000</v>
      </c>
    </row>
    <row r="877" spans="1:18" ht="30" customHeight="1">
      <c r="A877" s="2353"/>
      <c r="B877" s="2338" t="s">
        <v>2689</v>
      </c>
      <c r="C877" s="2335" t="s">
        <v>2362</v>
      </c>
      <c r="D877" s="2341" t="s">
        <v>2534</v>
      </c>
      <c r="E877" s="2346">
        <v>1086000</v>
      </c>
      <c r="F877" s="2346"/>
      <c r="G877" s="2346">
        <v>1086000</v>
      </c>
      <c r="H877" s="2346">
        <v>1086000</v>
      </c>
      <c r="I877" s="2346">
        <v>1086000</v>
      </c>
      <c r="J877" s="2346">
        <v>1086000</v>
      </c>
      <c r="K877" s="2346">
        <v>1086000</v>
      </c>
      <c r="L877" s="2346">
        <v>1086000</v>
      </c>
      <c r="M877" s="2346">
        <v>1086000</v>
      </c>
      <c r="N877" s="2346">
        <v>1086000</v>
      </c>
      <c r="O877" s="2346">
        <v>1086000</v>
      </c>
      <c r="P877" s="2346">
        <v>1086000</v>
      </c>
      <c r="Q877" s="2346">
        <v>1086000</v>
      </c>
      <c r="R877" s="2346">
        <v>1086000</v>
      </c>
    </row>
    <row r="878" spans="1:18" ht="30" customHeight="1">
      <c r="A878" s="2353"/>
      <c r="B878" s="2338" t="s">
        <v>2690</v>
      </c>
      <c r="C878" s="2335" t="s">
        <v>2362</v>
      </c>
      <c r="D878" s="2341" t="s">
        <v>2534</v>
      </c>
      <c r="E878" s="2346">
        <v>853000</v>
      </c>
      <c r="F878" s="2346"/>
      <c r="G878" s="2346">
        <v>853000</v>
      </c>
      <c r="H878" s="2346">
        <v>853000</v>
      </c>
      <c r="I878" s="2346">
        <v>853000</v>
      </c>
      <c r="J878" s="2346">
        <v>853000</v>
      </c>
      <c r="K878" s="2346">
        <v>853000</v>
      </c>
      <c r="L878" s="2346">
        <v>853000</v>
      </c>
      <c r="M878" s="2346">
        <v>853000</v>
      </c>
      <c r="N878" s="2346">
        <v>853000</v>
      </c>
      <c r="O878" s="2346">
        <v>853000</v>
      </c>
      <c r="P878" s="2346">
        <v>853000</v>
      </c>
      <c r="Q878" s="2346">
        <v>853000</v>
      </c>
      <c r="R878" s="2346">
        <v>853000</v>
      </c>
    </row>
    <row r="879" spans="1:18" ht="30" customHeight="1">
      <c r="A879" s="2353"/>
      <c r="B879" s="2338" t="s">
        <v>2691</v>
      </c>
      <c r="C879" s="2335" t="s">
        <v>2362</v>
      </c>
      <c r="D879" s="2341" t="s">
        <v>2534</v>
      </c>
      <c r="E879" s="2346">
        <v>802000</v>
      </c>
      <c r="F879" s="2346"/>
      <c r="G879" s="2346">
        <v>802000</v>
      </c>
      <c r="H879" s="2346">
        <v>802000</v>
      </c>
      <c r="I879" s="2346">
        <v>802000</v>
      </c>
      <c r="J879" s="2346">
        <v>802000</v>
      </c>
      <c r="K879" s="2346">
        <v>802000</v>
      </c>
      <c r="L879" s="2346">
        <v>802000</v>
      </c>
      <c r="M879" s="2346">
        <v>802000</v>
      </c>
      <c r="N879" s="2346">
        <v>802000</v>
      </c>
      <c r="O879" s="2346">
        <v>802000</v>
      </c>
      <c r="P879" s="2346">
        <v>802000</v>
      </c>
      <c r="Q879" s="2346">
        <v>802000</v>
      </c>
      <c r="R879" s="2346">
        <v>802000</v>
      </c>
    </row>
    <row r="880" spans="1:18" ht="30" customHeight="1">
      <c r="A880" s="2353"/>
      <c r="B880" s="2338" t="s">
        <v>2367</v>
      </c>
      <c r="C880" s="2335" t="s">
        <v>2362</v>
      </c>
      <c r="D880" s="2341" t="s">
        <v>2534</v>
      </c>
      <c r="E880" s="2346">
        <v>1067000</v>
      </c>
      <c r="F880" s="2346"/>
      <c r="G880" s="2346">
        <v>1067000</v>
      </c>
      <c r="H880" s="2346">
        <v>1067000</v>
      </c>
      <c r="I880" s="2346">
        <v>1067000</v>
      </c>
      <c r="J880" s="2346">
        <v>1067000</v>
      </c>
      <c r="K880" s="2346">
        <v>1067000</v>
      </c>
      <c r="L880" s="2346">
        <v>1067000</v>
      </c>
      <c r="M880" s="2346">
        <v>1067000</v>
      </c>
      <c r="N880" s="2346">
        <v>1067000</v>
      </c>
      <c r="O880" s="2346">
        <v>1067000</v>
      </c>
      <c r="P880" s="2346">
        <v>1067000</v>
      </c>
      <c r="Q880" s="2346">
        <v>1067000</v>
      </c>
      <c r="R880" s="2346">
        <v>1067000</v>
      </c>
    </row>
    <row r="881" spans="1:18" ht="30" customHeight="1">
      <c r="A881" s="2353"/>
      <c r="B881" s="2338" t="s">
        <v>2692</v>
      </c>
      <c r="C881" s="2335" t="s">
        <v>2362</v>
      </c>
      <c r="D881" s="2341" t="s">
        <v>2534</v>
      </c>
      <c r="E881" s="2346">
        <v>2582000</v>
      </c>
      <c r="F881" s="2346"/>
      <c r="G881" s="2346">
        <v>2582000</v>
      </c>
      <c r="H881" s="2346">
        <v>2582000</v>
      </c>
      <c r="I881" s="2346">
        <v>2582000</v>
      </c>
      <c r="J881" s="2346">
        <v>2582000</v>
      </c>
      <c r="K881" s="2346">
        <v>2582000</v>
      </c>
      <c r="L881" s="2346">
        <v>2582000</v>
      </c>
      <c r="M881" s="2346">
        <v>2582000</v>
      </c>
      <c r="N881" s="2346">
        <v>2582000</v>
      </c>
      <c r="O881" s="2346">
        <v>2582000</v>
      </c>
      <c r="P881" s="2346">
        <v>2582000</v>
      </c>
      <c r="Q881" s="2346">
        <v>2582000</v>
      </c>
      <c r="R881" s="2346">
        <v>2582000</v>
      </c>
    </row>
    <row r="882" spans="1:18" ht="48" customHeight="1">
      <c r="A882" s="2353">
        <v>9</v>
      </c>
      <c r="B882" s="3603" t="s">
        <v>3037</v>
      </c>
      <c r="C882" s="3604"/>
      <c r="D882" s="3604"/>
      <c r="E882" s="3604"/>
      <c r="F882" s="3604"/>
      <c r="G882" s="3604"/>
      <c r="H882" s="3604"/>
      <c r="I882" s="3604"/>
      <c r="J882" s="3604"/>
      <c r="K882" s="3604"/>
      <c r="L882" s="3604"/>
      <c r="M882" s="3604"/>
      <c r="N882" s="3604"/>
      <c r="O882" s="3604"/>
      <c r="P882" s="3604"/>
      <c r="Q882" s="3604"/>
      <c r="R882" s="3604"/>
    </row>
    <row r="883" spans="1:18" ht="17.25" customHeight="1">
      <c r="A883" s="2353"/>
      <c r="B883" s="2067"/>
      <c r="C883" s="2337"/>
      <c r="D883" s="2061"/>
      <c r="E883" s="3606" t="s">
        <v>3078</v>
      </c>
      <c r="F883" s="3607"/>
      <c r="G883" s="3607"/>
      <c r="H883" s="3607"/>
      <c r="I883" s="3607"/>
      <c r="J883" s="3607"/>
      <c r="K883" s="3607"/>
      <c r="L883" s="3607"/>
      <c r="M883" s="3607"/>
      <c r="N883" s="3607"/>
      <c r="O883" s="3607"/>
      <c r="P883" s="3607"/>
      <c r="Q883" s="3607"/>
      <c r="R883" s="3608"/>
    </row>
    <row r="884" spans="1:18" ht="16.5" customHeight="1">
      <c r="A884" s="2353"/>
      <c r="B884" s="3603" t="s">
        <v>2516</v>
      </c>
      <c r="C884" s="3604"/>
      <c r="D884" s="3604"/>
      <c r="E884" s="3604"/>
      <c r="F884" s="3604"/>
      <c r="G884" s="3604"/>
      <c r="H884" s="3604"/>
      <c r="I884" s="3604"/>
      <c r="J884" s="3604"/>
      <c r="K884" s="3604"/>
      <c r="L884" s="3604"/>
      <c r="M884" s="3604"/>
      <c r="N884" s="3604"/>
      <c r="O884" s="3604"/>
      <c r="P884" s="3604"/>
      <c r="Q884" s="3604"/>
      <c r="R884" s="3604"/>
    </row>
    <row r="885" spans="1:18" ht="23.25" customHeight="1">
      <c r="A885" s="2350">
        <v>1</v>
      </c>
      <c r="B885" s="2367" t="s">
        <v>3038</v>
      </c>
      <c r="C885" s="2366" t="s">
        <v>2491</v>
      </c>
      <c r="D885" s="2335" t="s">
        <v>739</v>
      </c>
      <c r="E885" s="3600"/>
      <c r="F885" s="3601"/>
      <c r="G885" s="3713">
        <v>4100</v>
      </c>
      <c r="H885" s="3713"/>
      <c r="I885" s="3713"/>
      <c r="J885" s="3713"/>
      <c r="K885" s="3713"/>
      <c r="L885" s="3713"/>
      <c r="M885" s="3713"/>
      <c r="N885" s="3713"/>
      <c r="O885" s="3713"/>
      <c r="P885" s="3713"/>
      <c r="Q885" s="3713"/>
      <c r="R885" s="3713"/>
    </row>
    <row r="886" spans="1:18" ht="23.25" customHeight="1">
      <c r="A886" s="2350">
        <v>2</v>
      </c>
      <c r="B886" s="2367" t="s">
        <v>3039</v>
      </c>
      <c r="C886" s="2366" t="s">
        <v>2491</v>
      </c>
      <c r="D886" s="2335" t="s">
        <v>739</v>
      </c>
      <c r="E886" s="3600"/>
      <c r="F886" s="3601"/>
      <c r="G886" s="3713">
        <v>5770</v>
      </c>
      <c r="H886" s="3713"/>
      <c r="I886" s="3713"/>
      <c r="J886" s="3713"/>
      <c r="K886" s="3713"/>
      <c r="L886" s="3713"/>
      <c r="M886" s="3713"/>
      <c r="N886" s="3713"/>
      <c r="O886" s="3713"/>
      <c r="P886" s="3713"/>
      <c r="Q886" s="3713"/>
      <c r="R886" s="3713"/>
    </row>
    <row r="887" spans="1:18" ht="23.25" customHeight="1">
      <c r="A887" s="2350">
        <v>3</v>
      </c>
      <c r="B887" s="2367" t="s">
        <v>3040</v>
      </c>
      <c r="C887" s="2366" t="s">
        <v>2491</v>
      </c>
      <c r="D887" s="2335" t="s">
        <v>739</v>
      </c>
      <c r="E887" s="3600"/>
      <c r="F887" s="3601"/>
      <c r="G887" s="3713">
        <v>7410</v>
      </c>
      <c r="H887" s="3713"/>
      <c r="I887" s="3713"/>
      <c r="J887" s="3713"/>
      <c r="K887" s="3713"/>
      <c r="L887" s="3713"/>
      <c r="M887" s="3713"/>
      <c r="N887" s="3713"/>
      <c r="O887" s="3713"/>
      <c r="P887" s="3713"/>
      <c r="Q887" s="3713"/>
      <c r="R887" s="3713"/>
    </row>
    <row r="888" spans="1:18" ht="23.25" customHeight="1">
      <c r="A888" s="2350">
        <v>4</v>
      </c>
      <c r="B888" s="2367" t="s">
        <v>3041</v>
      </c>
      <c r="C888" s="2366" t="s">
        <v>2491</v>
      </c>
      <c r="D888" s="2335" t="s">
        <v>739</v>
      </c>
      <c r="E888" s="3600"/>
      <c r="F888" s="3601"/>
      <c r="G888" s="3713">
        <v>10550</v>
      </c>
      <c r="H888" s="3713"/>
      <c r="I888" s="3713"/>
      <c r="J888" s="3713"/>
      <c r="K888" s="3713"/>
      <c r="L888" s="3713"/>
      <c r="M888" s="3713"/>
      <c r="N888" s="3713"/>
      <c r="O888" s="3713"/>
      <c r="P888" s="3713"/>
      <c r="Q888" s="3713"/>
      <c r="R888" s="3713"/>
    </row>
    <row r="889" spans="1:18" ht="23.25" customHeight="1">
      <c r="A889" s="2350">
        <v>5</v>
      </c>
      <c r="B889" s="2367" t="s">
        <v>3042</v>
      </c>
      <c r="C889" s="2366" t="s">
        <v>2491</v>
      </c>
      <c r="D889" s="2335" t="s">
        <v>739</v>
      </c>
      <c r="E889" s="3600"/>
      <c r="F889" s="3601"/>
      <c r="G889" s="3713">
        <v>17100</v>
      </c>
      <c r="H889" s="3713"/>
      <c r="I889" s="3713"/>
      <c r="J889" s="3713"/>
      <c r="K889" s="3713"/>
      <c r="L889" s="3713"/>
      <c r="M889" s="3713"/>
      <c r="N889" s="3713"/>
      <c r="O889" s="3713"/>
      <c r="P889" s="3713"/>
      <c r="Q889" s="3713"/>
      <c r="R889" s="3713"/>
    </row>
    <row r="890" spans="1:18" ht="23.25" customHeight="1">
      <c r="A890" s="2350">
        <v>6</v>
      </c>
      <c r="B890" s="2367" t="s">
        <v>3043</v>
      </c>
      <c r="C890" s="2366" t="s">
        <v>2491</v>
      </c>
      <c r="D890" s="2335" t="s">
        <v>739</v>
      </c>
      <c r="E890" s="3600"/>
      <c r="F890" s="3601"/>
      <c r="G890" s="3713">
        <v>6800</v>
      </c>
      <c r="H890" s="3713"/>
      <c r="I890" s="3713"/>
      <c r="J890" s="3713"/>
      <c r="K890" s="3713"/>
      <c r="L890" s="3713"/>
      <c r="M890" s="3713"/>
      <c r="N890" s="3713"/>
      <c r="O890" s="3713"/>
      <c r="P890" s="3713"/>
      <c r="Q890" s="3713"/>
      <c r="R890" s="3713"/>
    </row>
    <row r="891" spans="1:18" ht="23.25" customHeight="1">
      <c r="A891" s="2350">
        <v>7</v>
      </c>
      <c r="B891" s="2367" t="s">
        <v>3044</v>
      </c>
      <c r="C891" s="2366" t="s">
        <v>2491</v>
      </c>
      <c r="D891" s="2335" t="s">
        <v>739</v>
      </c>
      <c r="E891" s="3600"/>
      <c r="F891" s="3601"/>
      <c r="G891" s="3713">
        <v>8500</v>
      </c>
      <c r="H891" s="3713"/>
      <c r="I891" s="3713"/>
      <c r="J891" s="3713"/>
      <c r="K891" s="3713"/>
      <c r="L891" s="3713"/>
      <c r="M891" s="3713"/>
      <c r="N891" s="3713"/>
      <c r="O891" s="3713"/>
      <c r="P891" s="3713"/>
      <c r="Q891" s="3713"/>
      <c r="R891" s="3713"/>
    </row>
    <row r="892" spans="1:18" ht="23.25" customHeight="1">
      <c r="A892" s="2350">
        <v>8</v>
      </c>
      <c r="B892" s="2367" t="s">
        <v>3045</v>
      </c>
      <c r="C892" s="2366" t="s">
        <v>2491</v>
      </c>
      <c r="D892" s="2335" t="s">
        <v>739</v>
      </c>
      <c r="E892" s="3600"/>
      <c r="F892" s="3601"/>
      <c r="G892" s="3713">
        <v>11980</v>
      </c>
      <c r="H892" s="3713"/>
      <c r="I892" s="3713"/>
      <c r="J892" s="3713"/>
      <c r="K892" s="3713"/>
      <c r="L892" s="3713"/>
      <c r="M892" s="3713"/>
      <c r="N892" s="3713"/>
      <c r="O892" s="3713"/>
      <c r="P892" s="3713"/>
      <c r="Q892" s="3713"/>
      <c r="R892" s="3713"/>
    </row>
    <row r="893" spans="1:18" ht="23.25" customHeight="1">
      <c r="A893" s="2350">
        <v>9</v>
      </c>
      <c r="B893" s="2367" t="s">
        <v>3046</v>
      </c>
      <c r="C893" s="2366" t="s">
        <v>2491</v>
      </c>
      <c r="D893" s="2335" t="s">
        <v>739</v>
      </c>
      <c r="E893" s="3600"/>
      <c r="F893" s="3601"/>
      <c r="G893" s="3713">
        <v>19300</v>
      </c>
      <c r="H893" s="3713"/>
      <c r="I893" s="3713"/>
      <c r="J893" s="3713"/>
      <c r="K893" s="3713"/>
      <c r="L893" s="3713"/>
      <c r="M893" s="3713"/>
      <c r="N893" s="3713"/>
      <c r="O893" s="3713"/>
      <c r="P893" s="3713"/>
      <c r="Q893" s="3713"/>
      <c r="R893" s="3713"/>
    </row>
    <row r="894" spans="1:18" ht="23.25" customHeight="1">
      <c r="A894" s="2350">
        <v>10</v>
      </c>
      <c r="B894" s="2367" t="s">
        <v>3047</v>
      </c>
      <c r="C894" s="2366" t="s">
        <v>2491</v>
      </c>
      <c r="D894" s="2335" t="s">
        <v>739</v>
      </c>
      <c r="E894" s="3600"/>
      <c r="F894" s="3601"/>
      <c r="G894" s="3713">
        <v>29180</v>
      </c>
      <c r="H894" s="3713"/>
      <c r="I894" s="3713"/>
      <c r="J894" s="3713"/>
      <c r="K894" s="3713"/>
      <c r="L894" s="3713"/>
      <c r="M894" s="3713"/>
      <c r="N894" s="3713"/>
      <c r="O894" s="3713"/>
      <c r="P894" s="3713"/>
      <c r="Q894" s="3713"/>
      <c r="R894" s="3713"/>
    </row>
    <row r="895" spans="1:18" ht="23.25" customHeight="1">
      <c r="A895" s="2350">
        <v>11</v>
      </c>
      <c r="B895" s="2367" t="s">
        <v>3048</v>
      </c>
      <c r="C895" s="2366" t="s">
        <v>2491</v>
      </c>
      <c r="D895" s="2335" t="s">
        <v>739</v>
      </c>
      <c r="E895" s="3600"/>
      <c r="F895" s="3601"/>
      <c r="G895" s="3713">
        <v>43620</v>
      </c>
      <c r="H895" s="3713"/>
      <c r="I895" s="3713"/>
      <c r="J895" s="3713"/>
      <c r="K895" s="3713"/>
      <c r="L895" s="3713"/>
      <c r="M895" s="3713"/>
      <c r="N895" s="3713"/>
      <c r="O895" s="3713"/>
      <c r="P895" s="3713"/>
      <c r="Q895" s="3713"/>
      <c r="R895" s="3713"/>
    </row>
    <row r="896" spans="1:18" ht="23.25" customHeight="1">
      <c r="A896" s="2350">
        <v>12</v>
      </c>
      <c r="B896" s="2367" t="s">
        <v>3049</v>
      </c>
      <c r="C896" s="2366" t="s">
        <v>2491</v>
      </c>
      <c r="D896" s="2335" t="s">
        <v>739</v>
      </c>
      <c r="E896" s="3600"/>
      <c r="F896" s="3601"/>
      <c r="G896" s="3713">
        <v>7610</v>
      </c>
      <c r="H896" s="3713"/>
      <c r="I896" s="3713"/>
      <c r="J896" s="3713"/>
      <c r="K896" s="3713"/>
      <c r="L896" s="3713"/>
      <c r="M896" s="3713"/>
      <c r="N896" s="3713"/>
      <c r="O896" s="3713"/>
      <c r="P896" s="3713"/>
      <c r="Q896" s="3713"/>
      <c r="R896" s="3713"/>
    </row>
    <row r="897" spans="1:18" ht="23.25" customHeight="1">
      <c r="A897" s="2350">
        <v>13</v>
      </c>
      <c r="B897" s="2367" t="s">
        <v>3050</v>
      </c>
      <c r="C897" s="2366" t="s">
        <v>2491</v>
      </c>
      <c r="D897" s="2335" t="s">
        <v>739</v>
      </c>
      <c r="E897" s="3600"/>
      <c r="F897" s="3601"/>
      <c r="G897" s="3713">
        <v>9400</v>
      </c>
      <c r="H897" s="3713"/>
      <c r="I897" s="3713"/>
      <c r="J897" s="3713"/>
      <c r="K897" s="3713"/>
      <c r="L897" s="3713"/>
      <c r="M897" s="3713"/>
      <c r="N897" s="3713"/>
      <c r="O897" s="3713"/>
      <c r="P897" s="3713"/>
      <c r="Q897" s="3713"/>
      <c r="R897" s="3713"/>
    </row>
    <row r="898" spans="1:18" ht="23.25" customHeight="1">
      <c r="A898" s="2350">
        <v>14</v>
      </c>
      <c r="B898" s="2367" t="s">
        <v>3051</v>
      </c>
      <c r="C898" s="2366" t="s">
        <v>2491</v>
      </c>
      <c r="D898" s="2335" t="s">
        <v>739</v>
      </c>
      <c r="E898" s="3600"/>
      <c r="F898" s="3601"/>
      <c r="G898" s="3713">
        <v>13220</v>
      </c>
      <c r="H898" s="3713"/>
      <c r="I898" s="3713"/>
      <c r="J898" s="3713"/>
      <c r="K898" s="3713"/>
      <c r="L898" s="3713"/>
      <c r="M898" s="3713"/>
      <c r="N898" s="3713"/>
      <c r="O898" s="3713"/>
      <c r="P898" s="3713"/>
      <c r="Q898" s="3713"/>
      <c r="R898" s="3713"/>
    </row>
    <row r="899" spans="1:18" ht="23.25" customHeight="1">
      <c r="A899" s="2350">
        <v>15</v>
      </c>
      <c r="B899" s="2367" t="s">
        <v>3052</v>
      </c>
      <c r="C899" s="2366" t="s">
        <v>2491</v>
      </c>
      <c r="D899" s="2335" t="s">
        <v>739</v>
      </c>
      <c r="E899" s="3600"/>
      <c r="F899" s="3601"/>
      <c r="G899" s="3713">
        <v>21030</v>
      </c>
      <c r="H899" s="3713"/>
      <c r="I899" s="3713"/>
      <c r="J899" s="3713"/>
      <c r="K899" s="3713"/>
      <c r="L899" s="3713"/>
      <c r="M899" s="3713"/>
      <c r="N899" s="3713"/>
      <c r="O899" s="3713"/>
      <c r="P899" s="3713"/>
      <c r="Q899" s="3713"/>
      <c r="R899" s="3713"/>
    </row>
    <row r="900" spans="1:18" ht="23.25" customHeight="1">
      <c r="A900" s="2350">
        <v>16</v>
      </c>
      <c r="B900" s="2367" t="s">
        <v>3053</v>
      </c>
      <c r="C900" s="2366" t="s">
        <v>2491</v>
      </c>
      <c r="D900" s="2335" t="s">
        <v>739</v>
      </c>
      <c r="E900" s="3600"/>
      <c r="F900" s="3601"/>
      <c r="G900" s="3713">
        <v>31450</v>
      </c>
      <c r="H900" s="3713"/>
      <c r="I900" s="3713"/>
      <c r="J900" s="3713"/>
      <c r="K900" s="3713"/>
      <c r="L900" s="3713"/>
      <c r="M900" s="3713"/>
      <c r="N900" s="3713"/>
      <c r="O900" s="3713"/>
      <c r="P900" s="3713"/>
      <c r="Q900" s="3713"/>
      <c r="R900" s="3713"/>
    </row>
    <row r="901" spans="1:18" ht="23.25" customHeight="1">
      <c r="A901" s="2350">
        <v>17</v>
      </c>
      <c r="B901" s="2367" t="s">
        <v>3054</v>
      </c>
      <c r="C901" s="2366" t="s">
        <v>2491</v>
      </c>
      <c r="D901" s="2335" t="s">
        <v>739</v>
      </c>
      <c r="E901" s="3600"/>
      <c r="F901" s="3601"/>
      <c r="G901" s="3713">
        <v>46590</v>
      </c>
      <c r="H901" s="3713"/>
      <c r="I901" s="3713"/>
      <c r="J901" s="3713"/>
      <c r="K901" s="3713"/>
      <c r="L901" s="3713"/>
      <c r="M901" s="3713"/>
      <c r="N901" s="3713"/>
      <c r="O901" s="3713"/>
      <c r="P901" s="3713"/>
      <c r="Q901" s="3713"/>
      <c r="R901" s="3713"/>
    </row>
    <row r="902" spans="1:18" ht="23.25" customHeight="1">
      <c r="A902" s="2350">
        <v>18</v>
      </c>
      <c r="B902" s="2367" t="s">
        <v>3055</v>
      </c>
      <c r="C902" s="2366" t="s">
        <v>2491</v>
      </c>
      <c r="D902" s="2335" t="s">
        <v>739</v>
      </c>
      <c r="E902" s="3600"/>
      <c r="F902" s="3601"/>
      <c r="G902" s="3713">
        <v>10280</v>
      </c>
      <c r="H902" s="3713"/>
      <c r="I902" s="3713"/>
      <c r="J902" s="3713"/>
      <c r="K902" s="3713"/>
      <c r="L902" s="3713"/>
      <c r="M902" s="3713"/>
      <c r="N902" s="3713"/>
      <c r="O902" s="3713"/>
      <c r="P902" s="3713"/>
      <c r="Q902" s="3713"/>
      <c r="R902" s="3713"/>
    </row>
    <row r="903" spans="1:18" ht="23.25" customHeight="1">
      <c r="A903" s="2350">
        <v>19</v>
      </c>
      <c r="B903" s="2367" t="s">
        <v>3056</v>
      </c>
      <c r="C903" s="2366" t="s">
        <v>2491</v>
      </c>
      <c r="D903" s="2335" t="s">
        <v>739</v>
      </c>
      <c r="E903" s="3600"/>
      <c r="F903" s="3601"/>
      <c r="G903" s="3713">
        <v>12770</v>
      </c>
      <c r="H903" s="3713"/>
      <c r="I903" s="3713"/>
      <c r="J903" s="3713"/>
      <c r="K903" s="3713"/>
      <c r="L903" s="3713"/>
      <c r="M903" s="3713"/>
      <c r="N903" s="3713"/>
      <c r="O903" s="3713"/>
      <c r="P903" s="3713"/>
      <c r="Q903" s="3713"/>
      <c r="R903" s="3713"/>
    </row>
    <row r="904" spans="1:18" ht="23.25" customHeight="1">
      <c r="A904" s="2350">
        <v>20</v>
      </c>
      <c r="B904" s="2367" t="s">
        <v>3057</v>
      </c>
      <c r="C904" s="2366" t="s">
        <v>2491</v>
      </c>
      <c r="D904" s="2335" t="s">
        <v>739</v>
      </c>
      <c r="E904" s="3600"/>
      <c r="F904" s="3601"/>
      <c r="G904" s="3713">
        <v>18590</v>
      </c>
      <c r="H904" s="3713"/>
      <c r="I904" s="3713"/>
      <c r="J904" s="3713"/>
      <c r="K904" s="3713"/>
      <c r="L904" s="3713"/>
      <c r="M904" s="3713"/>
      <c r="N904" s="3713"/>
      <c r="O904" s="3713"/>
      <c r="P904" s="3713"/>
      <c r="Q904" s="3713"/>
      <c r="R904" s="3713"/>
    </row>
    <row r="905" spans="1:18" ht="23.25" customHeight="1">
      <c r="A905" s="2350">
        <v>21</v>
      </c>
      <c r="B905" s="2367" t="s">
        <v>3058</v>
      </c>
      <c r="C905" s="2366" t="s">
        <v>2491</v>
      </c>
      <c r="D905" s="2335" t="s">
        <v>739</v>
      </c>
      <c r="E905" s="3600"/>
      <c r="F905" s="3601"/>
      <c r="G905" s="3713">
        <v>29420</v>
      </c>
      <c r="H905" s="3713"/>
      <c r="I905" s="3713"/>
      <c r="J905" s="3713"/>
      <c r="K905" s="3713"/>
      <c r="L905" s="3713"/>
      <c r="M905" s="3713"/>
      <c r="N905" s="3713"/>
      <c r="O905" s="3713"/>
      <c r="P905" s="3713"/>
      <c r="Q905" s="3713"/>
      <c r="R905" s="3713"/>
    </row>
    <row r="906" spans="1:18" ht="23.25" customHeight="1">
      <c r="A906" s="2350">
        <v>22</v>
      </c>
      <c r="B906" s="2367" t="s">
        <v>3059</v>
      </c>
      <c r="C906" s="2366" t="s">
        <v>2491</v>
      </c>
      <c r="D906" s="2335" t="s">
        <v>739</v>
      </c>
      <c r="E906" s="3600"/>
      <c r="F906" s="3601"/>
      <c r="G906" s="3713">
        <v>44050</v>
      </c>
      <c r="H906" s="3713"/>
      <c r="I906" s="3713"/>
      <c r="J906" s="3713"/>
      <c r="K906" s="3713"/>
      <c r="L906" s="3713"/>
      <c r="M906" s="3713"/>
      <c r="N906" s="3713"/>
      <c r="O906" s="3713"/>
      <c r="P906" s="3713"/>
      <c r="Q906" s="3713"/>
      <c r="R906" s="3713"/>
    </row>
    <row r="907" spans="1:18" ht="23.25" customHeight="1">
      <c r="A907" s="2350">
        <v>23</v>
      </c>
      <c r="B907" s="2367" t="s">
        <v>3060</v>
      </c>
      <c r="C907" s="2366" t="s">
        <v>2491</v>
      </c>
      <c r="D907" s="2335" t="s">
        <v>739</v>
      </c>
      <c r="E907" s="3600"/>
      <c r="F907" s="3601"/>
      <c r="G907" s="3713">
        <v>66710</v>
      </c>
      <c r="H907" s="3713"/>
      <c r="I907" s="3713"/>
      <c r="J907" s="3713"/>
      <c r="K907" s="3713"/>
      <c r="L907" s="3713"/>
      <c r="M907" s="3713"/>
      <c r="N907" s="3713"/>
      <c r="O907" s="3713"/>
      <c r="P907" s="3713"/>
      <c r="Q907" s="3713"/>
      <c r="R907" s="3713"/>
    </row>
    <row r="908" spans="1:18" ht="23.25" customHeight="1">
      <c r="A908" s="2350">
        <v>24</v>
      </c>
      <c r="B908" s="2367" t="s">
        <v>3061</v>
      </c>
      <c r="C908" s="2366" t="s">
        <v>2491</v>
      </c>
      <c r="D908" s="2335" t="s">
        <v>739</v>
      </c>
      <c r="E908" s="3600"/>
      <c r="F908" s="3601"/>
      <c r="G908" s="3713">
        <v>13190</v>
      </c>
      <c r="H908" s="3713"/>
      <c r="I908" s="3713"/>
      <c r="J908" s="3713"/>
      <c r="K908" s="3713"/>
      <c r="L908" s="3713"/>
      <c r="M908" s="3713"/>
      <c r="N908" s="3713"/>
      <c r="O908" s="3713"/>
      <c r="P908" s="3713"/>
      <c r="Q908" s="3713"/>
      <c r="R908" s="3713"/>
    </row>
    <row r="909" spans="1:18" ht="23.25" customHeight="1">
      <c r="A909" s="2350">
        <v>25</v>
      </c>
      <c r="B909" s="2367" t="s">
        <v>3062</v>
      </c>
      <c r="C909" s="2366" t="s">
        <v>2491</v>
      </c>
      <c r="D909" s="2335" t="s">
        <v>739</v>
      </c>
      <c r="E909" s="3600"/>
      <c r="F909" s="3601"/>
      <c r="G909" s="3713">
        <v>16700</v>
      </c>
      <c r="H909" s="3713"/>
      <c r="I909" s="3713"/>
      <c r="J909" s="3713"/>
      <c r="K909" s="3713"/>
      <c r="L909" s="3713"/>
      <c r="M909" s="3713"/>
      <c r="N909" s="3713"/>
      <c r="O909" s="3713"/>
      <c r="P909" s="3713"/>
      <c r="Q909" s="3713"/>
      <c r="R909" s="3713"/>
    </row>
    <row r="910" spans="1:18" ht="23.25" customHeight="1">
      <c r="A910" s="2350">
        <v>26</v>
      </c>
      <c r="B910" s="2367" t="s">
        <v>3063</v>
      </c>
      <c r="C910" s="2366" t="s">
        <v>2491</v>
      </c>
      <c r="D910" s="2335" t="s">
        <v>739</v>
      </c>
      <c r="E910" s="3600"/>
      <c r="F910" s="3601"/>
      <c r="G910" s="3713">
        <v>24140</v>
      </c>
      <c r="H910" s="3713"/>
      <c r="I910" s="3713"/>
      <c r="J910" s="3713"/>
      <c r="K910" s="3713"/>
      <c r="L910" s="3713"/>
      <c r="M910" s="3713"/>
      <c r="N910" s="3713"/>
      <c r="O910" s="3713"/>
      <c r="P910" s="3713"/>
      <c r="Q910" s="3713"/>
      <c r="R910" s="3713"/>
    </row>
    <row r="911" spans="1:18" ht="23.25" customHeight="1">
      <c r="A911" s="2350">
        <v>27</v>
      </c>
      <c r="B911" s="2367" t="s">
        <v>3064</v>
      </c>
      <c r="C911" s="2366" t="s">
        <v>2491</v>
      </c>
      <c r="D911" s="2335" t="s">
        <v>739</v>
      </c>
      <c r="E911" s="3600"/>
      <c r="F911" s="3601"/>
      <c r="G911" s="3713">
        <v>37930</v>
      </c>
      <c r="H911" s="3713"/>
      <c r="I911" s="3713"/>
      <c r="J911" s="3713"/>
      <c r="K911" s="3713"/>
      <c r="L911" s="3713"/>
      <c r="M911" s="3713"/>
      <c r="N911" s="3713"/>
      <c r="O911" s="3713"/>
      <c r="P911" s="3713"/>
      <c r="Q911" s="3713"/>
      <c r="R911" s="3713"/>
    </row>
    <row r="912" spans="1:18" ht="23.25" customHeight="1">
      <c r="A912" s="2350">
        <v>28</v>
      </c>
      <c r="B912" s="2367" t="s">
        <v>3065</v>
      </c>
      <c r="C912" s="2366" t="s">
        <v>2491</v>
      </c>
      <c r="D912" s="2335" t="s">
        <v>739</v>
      </c>
      <c r="E912" s="3600"/>
      <c r="F912" s="3601"/>
      <c r="G912" s="3713">
        <v>57600</v>
      </c>
      <c r="H912" s="3713"/>
      <c r="I912" s="3713"/>
      <c r="J912" s="3713"/>
      <c r="K912" s="3713"/>
      <c r="L912" s="3713"/>
      <c r="M912" s="3713"/>
      <c r="N912" s="3713"/>
      <c r="O912" s="3713"/>
      <c r="P912" s="3713"/>
      <c r="Q912" s="3713"/>
      <c r="R912" s="3713"/>
    </row>
    <row r="913" spans="1:18" ht="23.25" customHeight="1">
      <c r="A913" s="2350">
        <v>29</v>
      </c>
      <c r="B913" s="2367" t="s">
        <v>3066</v>
      </c>
      <c r="C913" s="2366" t="s">
        <v>2491</v>
      </c>
      <c r="D913" s="2335" t="s">
        <v>739</v>
      </c>
      <c r="E913" s="3600"/>
      <c r="F913" s="3601"/>
      <c r="G913" s="3713">
        <v>86880</v>
      </c>
      <c r="H913" s="3713"/>
      <c r="I913" s="3713"/>
      <c r="J913" s="3713"/>
      <c r="K913" s="3713"/>
      <c r="L913" s="3713"/>
      <c r="M913" s="3713"/>
      <c r="N913" s="3713"/>
      <c r="O913" s="3713"/>
      <c r="P913" s="3713"/>
      <c r="Q913" s="3713"/>
      <c r="R913" s="3713"/>
    </row>
    <row r="914" spans="1:18" ht="23.25" customHeight="1">
      <c r="A914" s="2350">
        <v>30</v>
      </c>
      <c r="B914" s="2367" t="s">
        <v>3067</v>
      </c>
      <c r="C914" s="2366" t="s">
        <v>2491</v>
      </c>
      <c r="D914" s="2335" t="s">
        <v>739</v>
      </c>
      <c r="E914" s="3600"/>
      <c r="F914" s="3601"/>
      <c r="G914" s="3713">
        <v>5490</v>
      </c>
      <c r="H914" s="3713"/>
      <c r="I914" s="3713"/>
      <c r="J914" s="3713"/>
      <c r="K914" s="3713"/>
      <c r="L914" s="3713"/>
      <c r="M914" s="3713"/>
      <c r="N914" s="3713"/>
      <c r="O914" s="3713"/>
      <c r="P914" s="3713"/>
      <c r="Q914" s="3713"/>
      <c r="R914" s="3713"/>
    </row>
    <row r="915" spans="1:18" ht="23.25" customHeight="1">
      <c r="A915" s="2350">
        <v>31</v>
      </c>
      <c r="B915" s="2367" t="s">
        <v>3068</v>
      </c>
      <c r="C915" s="2366" t="s">
        <v>2491</v>
      </c>
      <c r="D915" s="2335" t="s">
        <v>739</v>
      </c>
      <c r="E915" s="3600"/>
      <c r="F915" s="3601"/>
      <c r="G915" s="3713">
        <v>8950</v>
      </c>
      <c r="H915" s="3713"/>
      <c r="I915" s="3713"/>
      <c r="J915" s="3713"/>
      <c r="K915" s="3713"/>
      <c r="L915" s="3713"/>
      <c r="M915" s="3713"/>
      <c r="N915" s="3713"/>
      <c r="O915" s="3713"/>
      <c r="P915" s="3713"/>
      <c r="Q915" s="3713"/>
      <c r="R915" s="3713"/>
    </row>
    <row r="916" spans="1:18" ht="23.25" customHeight="1">
      <c r="A916" s="2350">
        <v>32</v>
      </c>
      <c r="B916" s="2367" t="s">
        <v>3069</v>
      </c>
      <c r="C916" s="2366" t="s">
        <v>2491</v>
      </c>
      <c r="D916" s="2335" t="s">
        <v>739</v>
      </c>
      <c r="E916" s="3600"/>
      <c r="F916" s="3601"/>
      <c r="G916" s="3713">
        <v>13540</v>
      </c>
      <c r="H916" s="3713"/>
      <c r="I916" s="3713"/>
      <c r="J916" s="3713"/>
      <c r="K916" s="3713"/>
      <c r="L916" s="3713"/>
      <c r="M916" s="3713"/>
      <c r="N916" s="3713"/>
      <c r="O916" s="3713"/>
      <c r="P916" s="3713"/>
      <c r="Q916" s="3713"/>
      <c r="R916" s="3713"/>
    </row>
    <row r="917" spans="1:18" ht="23.25" customHeight="1">
      <c r="A917" s="2350">
        <v>33</v>
      </c>
      <c r="B917" s="2367" t="s">
        <v>3070</v>
      </c>
      <c r="C917" s="2366" t="s">
        <v>2491</v>
      </c>
      <c r="D917" s="2335" t="s">
        <v>739</v>
      </c>
      <c r="E917" s="3600"/>
      <c r="F917" s="3601"/>
      <c r="G917" s="3713">
        <v>19910</v>
      </c>
      <c r="H917" s="3713"/>
      <c r="I917" s="3713"/>
      <c r="J917" s="3713"/>
      <c r="K917" s="3713"/>
      <c r="L917" s="3713"/>
      <c r="M917" s="3713"/>
      <c r="N917" s="3713"/>
      <c r="O917" s="3713"/>
      <c r="P917" s="3713"/>
      <c r="Q917" s="3713"/>
      <c r="R917" s="3713"/>
    </row>
    <row r="918" spans="1:18" ht="23.25" customHeight="1">
      <c r="A918" s="2350">
        <v>34</v>
      </c>
      <c r="B918" s="2367" t="s">
        <v>3071</v>
      </c>
      <c r="C918" s="2366" t="s">
        <v>2491</v>
      </c>
      <c r="D918" s="2335" t="s">
        <v>739</v>
      </c>
      <c r="E918" s="3600"/>
      <c r="F918" s="3601"/>
      <c r="G918" s="3713">
        <v>32930</v>
      </c>
      <c r="H918" s="3713"/>
      <c r="I918" s="3713"/>
      <c r="J918" s="3713"/>
      <c r="K918" s="3713"/>
      <c r="L918" s="3713"/>
      <c r="M918" s="3713"/>
      <c r="N918" s="3713"/>
      <c r="O918" s="3713"/>
      <c r="P918" s="3713"/>
      <c r="Q918" s="3713"/>
      <c r="R918" s="3713"/>
    </row>
    <row r="919" spans="1:18" ht="23.25" customHeight="1">
      <c r="A919" s="2350">
        <v>35</v>
      </c>
      <c r="B919" s="2367" t="s">
        <v>3072</v>
      </c>
      <c r="C919" s="2366" t="s">
        <v>2491</v>
      </c>
      <c r="D919" s="2335" t="s">
        <v>739</v>
      </c>
      <c r="E919" s="3600"/>
      <c r="F919" s="3601"/>
      <c r="G919" s="3713">
        <v>52030</v>
      </c>
      <c r="H919" s="3713"/>
      <c r="I919" s="3713"/>
      <c r="J919" s="3713"/>
      <c r="K919" s="3713"/>
      <c r="L919" s="3713"/>
      <c r="M919" s="3713"/>
      <c r="N919" s="3713"/>
      <c r="O919" s="3713"/>
      <c r="P919" s="3713"/>
      <c r="Q919" s="3713"/>
      <c r="R919" s="3713"/>
    </row>
    <row r="920" spans="1:18" ht="23.25" customHeight="1">
      <c r="A920" s="2350">
        <v>36</v>
      </c>
      <c r="B920" s="2367" t="s">
        <v>3073</v>
      </c>
      <c r="C920" s="2366" t="s">
        <v>2491</v>
      </c>
      <c r="D920" s="2335" t="s">
        <v>739</v>
      </c>
      <c r="E920" s="3600"/>
      <c r="F920" s="3601"/>
      <c r="G920" s="3713">
        <v>81590</v>
      </c>
      <c r="H920" s="3713"/>
      <c r="I920" s="3713"/>
      <c r="J920" s="3713"/>
      <c r="K920" s="3713"/>
      <c r="L920" s="3713"/>
      <c r="M920" s="3713"/>
      <c r="N920" s="3713"/>
      <c r="O920" s="3713"/>
      <c r="P920" s="3713"/>
      <c r="Q920" s="3713"/>
      <c r="R920" s="3713"/>
    </row>
    <row r="921" spans="1:18" ht="23.25" customHeight="1">
      <c r="A921" s="2350">
        <v>37</v>
      </c>
      <c r="B921" s="2367" t="s">
        <v>3074</v>
      </c>
      <c r="C921" s="2366" t="s">
        <v>2491</v>
      </c>
      <c r="D921" s="2335" t="s">
        <v>739</v>
      </c>
      <c r="E921" s="3600"/>
      <c r="F921" s="3601"/>
      <c r="G921" s="3713">
        <v>112840</v>
      </c>
      <c r="H921" s="3713"/>
      <c r="I921" s="3713"/>
      <c r="J921" s="3713"/>
      <c r="K921" s="3713"/>
      <c r="L921" s="3713"/>
      <c r="M921" s="3713"/>
      <c r="N921" s="3713"/>
      <c r="O921" s="3713"/>
      <c r="P921" s="3713"/>
      <c r="Q921" s="3713"/>
      <c r="R921" s="3713"/>
    </row>
    <row r="922" spans="1:18" ht="23.25" customHeight="1">
      <c r="A922" s="2350">
        <v>38</v>
      </c>
      <c r="B922" s="2367" t="s">
        <v>3075</v>
      </c>
      <c r="C922" s="2366" t="s">
        <v>2491</v>
      </c>
      <c r="D922" s="2335" t="s">
        <v>739</v>
      </c>
      <c r="E922" s="3600"/>
      <c r="F922" s="3601"/>
      <c r="G922" s="3713">
        <v>154390</v>
      </c>
      <c r="H922" s="3713"/>
      <c r="I922" s="3713"/>
      <c r="J922" s="3713"/>
      <c r="K922" s="3713"/>
      <c r="L922" s="3713"/>
      <c r="M922" s="3713"/>
      <c r="N922" s="3713"/>
      <c r="O922" s="3713"/>
      <c r="P922" s="3713"/>
      <c r="Q922" s="3713"/>
      <c r="R922" s="3713"/>
    </row>
    <row r="923" spans="1:18" ht="23.25" customHeight="1">
      <c r="A923" s="2350">
        <v>39</v>
      </c>
      <c r="B923" s="2367" t="s">
        <v>3076</v>
      </c>
      <c r="C923" s="2366" t="s">
        <v>2491</v>
      </c>
      <c r="D923" s="2335" t="s">
        <v>739</v>
      </c>
      <c r="E923" s="3600"/>
      <c r="F923" s="3601"/>
      <c r="G923" s="3713">
        <v>220290</v>
      </c>
      <c r="H923" s="3713"/>
      <c r="I923" s="3713"/>
      <c r="J923" s="3713"/>
      <c r="K923" s="3713"/>
      <c r="L923" s="3713"/>
      <c r="M923" s="3713"/>
      <c r="N923" s="3713"/>
      <c r="O923" s="3713"/>
      <c r="P923" s="3713"/>
      <c r="Q923" s="3713"/>
      <c r="R923" s="3713"/>
    </row>
    <row r="924" spans="1:18" ht="23.25" customHeight="1">
      <c r="A924" s="2350">
        <v>40</v>
      </c>
      <c r="B924" s="2367" t="s">
        <v>3077</v>
      </c>
      <c r="C924" s="2366" t="s">
        <v>2491</v>
      </c>
      <c r="D924" s="2335" t="s">
        <v>739</v>
      </c>
      <c r="E924" s="3600"/>
      <c r="F924" s="3601"/>
      <c r="G924" s="3713">
        <v>304650</v>
      </c>
      <c r="H924" s="3713"/>
      <c r="I924" s="3713"/>
      <c r="J924" s="3713"/>
      <c r="K924" s="3713"/>
      <c r="L924" s="3713"/>
      <c r="M924" s="3713"/>
      <c r="N924" s="3713"/>
      <c r="O924" s="3713"/>
      <c r="P924" s="3713"/>
      <c r="Q924" s="3713"/>
      <c r="R924" s="3713"/>
    </row>
    <row r="925" spans="1:18" ht="21" customHeight="1">
      <c r="A925" s="2353" t="s">
        <v>1419</v>
      </c>
      <c r="B925" s="3603" t="s">
        <v>2817</v>
      </c>
      <c r="C925" s="3604"/>
      <c r="D925" s="3604"/>
      <c r="E925" s="3604"/>
      <c r="F925" s="3604"/>
      <c r="G925" s="3604"/>
      <c r="H925" s="3604"/>
      <c r="I925" s="3604"/>
      <c r="J925" s="3604"/>
      <c r="K925" s="3604"/>
      <c r="L925" s="3604"/>
      <c r="M925" s="3604"/>
      <c r="N925" s="3604"/>
      <c r="O925" s="3604"/>
      <c r="P925" s="3604"/>
      <c r="Q925" s="3604"/>
      <c r="R925" s="3604"/>
    </row>
    <row r="926" spans="1:18" ht="54" customHeight="1">
      <c r="A926" s="2353">
        <v>1</v>
      </c>
      <c r="B926" s="3603" t="s">
        <v>2735</v>
      </c>
      <c r="C926" s="3604"/>
      <c r="D926" s="3604"/>
      <c r="E926" s="3604"/>
      <c r="F926" s="3604"/>
      <c r="G926" s="3604"/>
      <c r="H926" s="3604"/>
      <c r="I926" s="3604"/>
      <c r="J926" s="3604"/>
      <c r="K926" s="3604"/>
      <c r="L926" s="3604"/>
      <c r="M926" s="3604"/>
      <c r="N926" s="3604"/>
      <c r="O926" s="3604"/>
      <c r="P926" s="3604"/>
      <c r="Q926" s="3604"/>
      <c r="R926" s="3604"/>
    </row>
    <row r="927" spans="1:18" ht="28.5" customHeight="1">
      <c r="A927" s="2353"/>
      <c r="B927" s="2334"/>
      <c r="C927" s="3722" t="s">
        <v>2736</v>
      </c>
      <c r="D927" s="3722"/>
      <c r="E927" s="3722"/>
      <c r="F927" s="3722"/>
      <c r="G927" s="3722"/>
      <c r="H927" s="3722"/>
      <c r="I927" s="3722"/>
      <c r="J927" s="3722"/>
      <c r="K927" s="3722"/>
      <c r="L927" s="3722"/>
      <c r="M927" s="3722"/>
      <c r="N927" s="3722"/>
      <c r="O927" s="3722"/>
      <c r="P927" s="3722"/>
      <c r="Q927" s="3722"/>
      <c r="R927" s="3722"/>
    </row>
    <row r="928" spans="1:18" s="2351" customFormat="1" ht="174.75" customHeight="1">
      <c r="A928" s="2353" t="s">
        <v>1839</v>
      </c>
      <c r="B928" s="2334" t="s">
        <v>2737</v>
      </c>
      <c r="C928" s="2337"/>
      <c r="D928" s="2184"/>
      <c r="E928" s="2352"/>
      <c r="F928" s="2352"/>
      <c r="G928" s="2352"/>
      <c r="H928" s="2352"/>
      <c r="I928" s="2352"/>
      <c r="J928" s="2352"/>
      <c r="K928" s="2352"/>
      <c r="L928" s="2352"/>
      <c r="M928" s="2352"/>
      <c r="N928" s="2352"/>
      <c r="O928" s="2352"/>
      <c r="P928" s="2352"/>
      <c r="Q928" s="2352"/>
      <c r="R928" s="2352"/>
    </row>
    <row r="929" spans="1:18" s="2360" customFormat="1" ht="43.5" customHeight="1">
      <c r="A929" s="2362"/>
      <c r="B929" s="2189" t="s">
        <v>2738</v>
      </c>
      <c r="C929" s="2190"/>
      <c r="D929" s="2191"/>
      <c r="E929" s="2361"/>
      <c r="F929" s="2361"/>
      <c r="G929" s="2361"/>
      <c r="H929" s="2361"/>
      <c r="I929" s="2361"/>
      <c r="J929" s="2361"/>
      <c r="K929" s="2361"/>
      <c r="L929" s="2361"/>
      <c r="M929" s="2361"/>
      <c r="N929" s="2361"/>
      <c r="O929" s="2361"/>
      <c r="P929" s="2361"/>
      <c r="Q929" s="2361"/>
      <c r="R929" s="2361"/>
    </row>
    <row r="930" spans="1:18" ht="64.5" customHeight="1">
      <c r="A930" s="2353"/>
      <c r="B930" s="2363" t="s">
        <v>2739</v>
      </c>
      <c r="C930" s="2348" t="s">
        <v>2746</v>
      </c>
      <c r="D930" s="3728" t="s">
        <v>2745</v>
      </c>
      <c r="E930" s="2346"/>
      <c r="F930" s="2346"/>
      <c r="G930" s="3713">
        <v>1600000</v>
      </c>
      <c r="H930" s="3713"/>
      <c r="I930" s="3713"/>
      <c r="J930" s="3713"/>
      <c r="K930" s="3713"/>
      <c r="L930" s="3713"/>
      <c r="M930" s="3713"/>
      <c r="N930" s="3713"/>
      <c r="O930" s="3713"/>
      <c r="P930" s="3713"/>
      <c r="Q930" s="3713"/>
      <c r="R930" s="3713"/>
    </row>
    <row r="931" spans="1:18" ht="64.5" customHeight="1">
      <c r="A931" s="2353"/>
      <c r="B931" s="2363" t="s">
        <v>2999</v>
      </c>
      <c r="C931" s="2348" t="s">
        <v>2746</v>
      </c>
      <c r="D931" s="3729"/>
      <c r="E931" s="2346"/>
      <c r="F931" s="2346"/>
      <c r="G931" s="3713">
        <v>1900000</v>
      </c>
      <c r="H931" s="3713"/>
      <c r="I931" s="3713"/>
      <c r="J931" s="3713"/>
      <c r="K931" s="3713"/>
      <c r="L931" s="3713"/>
      <c r="M931" s="3713"/>
      <c r="N931" s="3713"/>
      <c r="O931" s="3713"/>
      <c r="P931" s="3713"/>
      <c r="Q931" s="3713"/>
      <c r="R931" s="3713"/>
    </row>
    <row r="932" spans="1:18" ht="64.5" customHeight="1">
      <c r="A932" s="2353"/>
      <c r="B932" s="2363" t="s">
        <v>2741</v>
      </c>
      <c r="C932" s="2348" t="s">
        <v>2746</v>
      </c>
      <c r="D932" s="3729"/>
      <c r="E932" s="2346"/>
      <c r="F932" s="2346"/>
      <c r="G932" s="3713">
        <v>1800000</v>
      </c>
      <c r="H932" s="3713"/>
      <c r="I932" s="3713"/>
      <c r="J932" s="3713"/>
      <c r="K932" s="3713"/>
      <c r="L932" s="3713"/>
      <c r="M932" s="3713"/>
      <c r="N932" s="3713"/>
      <c r="O932" s="3713"/>
      <c r="P932" s="3713"/>
      <c r="Q932" s="3713"/>
      <c r="R932" s="3713"/>
    </row>
    <row r="933" spans="1:18" ht="64.5" customHeight="1">
      <c r="A933" s="2353"/>
      <c r="B933" s="2363" t="s">
        <v>2742</v>
      </c>
      <c r="C933" s="2348" t="s">
        <v>563</v>
      </c>
      <c r="D933" s="3729"/>
      <c r="E933" s="2346"/>
      <c r="F933" s="2346"/>
      <c r="G933" s="3713">
        <v>460000</v>
      </c>
      <c r="H933" s="3713"/>
      <c r="I933" s="3713"/>
      <c r="J933" s="3713"/>
      <c r="K933" s="3713"/>
      <c r="L933" s="3713"/>
      <c r="M933" s="3713"/>
      <c r="N933" s="3713"/>
      <c r="O933" s="3713"/>
      <c r="P933" s="3713"/>
      <c r="Q933" s="3713"/>
      <c r="R933" s="3713"/>
    </row>
    <row r="934" spans="1:18" ht="64.5" customHeight="1">
      <c r="A934" s="2353"/>
      <c r="B934" s="2363" t="s">
        <v>2743</v>
      </c>
      <c r="C934" s="2348" t="s">
        <v>563</v>
      </c>
      <c r="D934" s="3729"/>
      <c r="E934" s="2346"/>
      <c r="F934" s="2346"/>
      <c r="G934" s="3713">
        <v>360000</v>
      </c>
      <c r="H934" s="3713"/>
      <c r="I934" s="3713"/>
      <c r="J934" s="3713"/>
      <c r="K934" s="3713"/>
      <c r="L934" s="3713"/>
      <c r="M934" s="3713"/>
      <c r="N934" s="3713"/>
      <c r="O934" s="3713"/>
      <c r="P934" s="3713"/>
      <c r="Q934" s="3713"/>
      <c r="R934" s="3713"/>
    </row>
    <row r="935" spans="1:18" ht="64.5" customHeight="1">
      <c r="A935" s="2353"/>
      <c r="B935" s="2363" t="s">
        <v>2744</v>
      </c>
      <c r="C935" s="2348" t="s">
        <v>563</v>
      </c>
      <c r="D935" s="3730"/>
      <c r="E935" s="2346"/>
      <c r="F935" s="2346"/>
      <c r="G935" s="3713">
        <v>700000</v>
      </c>
      <c r="H935" s="3713"/>
      <c r="I935" s="3713"/>
      <c r="J935" s="3713"/>
      <c r="K935" s="3713"/>
      <c r="L935" s="3713"/>
      <c r="M935" s="3713"/>
      <c r="N935" s="3713"/>
      <c r="O935" s="3713"/>
      <c r="P935" s="3713"/>
      <c r="Q935" s="3713"/>
      <c r="R935" s="3713"/>
    </row>
    <row r="936" spans="1:18" s="2360" customFormat="1" ht="43.5" customHeight="1">
      <c r="A936" s="2362"/>
      <c r="B936" s="2189" t="s">
        <v>2747</v>
      </c>
      <c r="C936" s="2190"/>
      <c r="D936" s="2191"/>
      <c r="E936" s="2361"/>
      <c r="F936" s="2361"/>
      <c r="G936" s="2361"/>
      <c r="H936" s="2361"/>
      <c r="I936" s="2361"/>
      <c r="J936" s="2361"/>
      <c r="K936" s="2361"/>
      <c r="L936" s="2361"/>
      <c r="M936" s="2361"/>
      <c r="N936" s="2361"/>
      <c r="O936" s="2361"/>
      <c r="P936" s="2361"/>
      <c r="Q936" s="2361"/>
      <c r="R936" s="2361"/>
    </row>
    <row r="937" spans="1:18" ht="64.5" customHeight="1">
      <c r="A937" s="2353"/>
      <c r="B937" s="2363" t="s">
        <v>2748</v>
      </c>
      <c r="C937" s="2348" t="s">
        <v>2746</v>
      </c>
      <c r="D937" s="3728" t="s">
        <v>2745</v>
      </c>
      <c r="E937" s="2346"/>
      <c r="F937" s="2346"/>
      <c r="G937" s="3713">
        <v>2060000</v>
      </c>
      <c r="H937" s="3713"/>
      <c r="I937" s="3713"/>
      <c r="J937" s="3713"/>
      <c r="K937" s="3713"/>
      <c r="L937" s="3713"/>
      <c r="M937" s="3713"/>
      <c r="N937" s="3713"/>
      <c r="O937" s="3713"/>
      <c r="P937" s="3713"/>
      <c r="Q937" s="3713"/>
      <c r="R937" s="3713"/>
    </row>
    <row r="938" spans="1:18" ht="64.5" customHeight="1">
      <c r="A938" s="2353"/>
      <c r="B938" s="2363" t="s">
        <v>2749</v>
      </c>
      <c r="C938" s="2348" t="s">
        <v>563</v>
      </c>
      <c r="D938" s="3729"/>
      <c r="E938" s="2346"/>
      <c r="F938" s="2346"/>
      <c r="G938" s="3713">
        <v>920000</v>
      </c>
      <c r="H938" s="3713"/>
      <c r="I938" s="3713"/>
      <c r="J938" s="3713"/>
      <c r="K938" s="3713"/>
      <c r="L938" s="3713"/>
      <c r="M938" s="3713"/>
      <c r="N938" s="3713"/>
      <c r="O938" s="3713"/>
      <c r="P938" s="3713"/>
      <c r="Q938" s="3713"/>
      <c r="R938" s="3713"/>
    </row>
    <row r="939" spans="1:18" ht="64.5" customHeight="1">
      <c r="A939" s="2353"/>
      <c r="B939" s="2363" t="s">
        <v>2750</v>
      </c>
      <c r="C939" s="2348" t="s">
        <v>563</v>
      </c>
      <c r="D939" s="3730"/>
      <c r="E939" s="2346"/>
      <c r="F939" s="2346"/>
      <c r="G939" s="3713">
        <v>1150000</v>
      </c>
      <c r="H939" s="3713"/>
      <c r="I939" s="3713"/>
      <c r="J939" s="3713"/>
      <c r="K939" s="3713"/>
      <c r="L939" s="3713"/>
      <c r="M939" s="3713"/>
      <c r="N939" s="3713"/>
      <c r="O939" s="3713"/>
      <c r="P939" s="3713"/>
      <c r="Q939" s="3713"/>
      <c r="R939" s="3713"/>
    </row>
    <row r="940" spans="1:18" s="2360" customFormat="1" ht="43.5" customHeight="1">
      <c r="A940" s="2362"/>
      <c r="B940" s="2189" t="s">
        <v>2751</v>
      </c>
      <c r="C940" s="2190"/>
      <c r="D940" s="2191"/>
      <c r="E940" s="2361"/>
      <c r="F940" s="2361"/>
      <c r="G940" s="2361"/>
      <c r="H940" s="2361"/>
      <c r="I940" s="2361"/>
      <c r="J940" s="2361"/>
      <c r="K940" s="2361"/>
      <c r="L940" s="2361"/>
      <c r="M940" s="2361"/>
      <c r="N940" s="2361"/>
      <c r="O940" s="2361"/>
      <c r="P940" s="2361"/>
      <c r="Q940" s="2361"/>
      <c r="R940" s="2361"/>
    </row>
    <row r="941" spans="1:18" ht="64.5" customHeight="1">
      <c r="A941" s="2353"/>
      <c r="B941" s="2363" t="s">
        <v>2752</v>
      </c>
      <c r="C941" s="2348" t="s">
        <v>2746</v>
      </c>
      <c r="D941" s="3728" t="s">
        <v>2745</v>
      </c>
      <c r="E941" s="2346"/>
      <c r="F941" s="2346"/>
      <c r="G941" s="3713">
        <v>1850000</v>
      </c>
      <c r="H941" s="3713"/>
      <c r="I941" s="3713"/>
      <c r="J941" s="3713"/>
      <c r="K941" s="3713"/>
      <c r="L941" s="3713"/>
      <c r="M941" s="3713"/>
      <c r="N941" s="3713"/>
      <c r="O941" s="3713"/>
      <c r="P941" s="3713"/>
      <c r="Q941" s="3713"/>
      <c r="R941" s="3713"/>
    </row>
    <row r="942" spans="1:18" ht="64.5" customHeight="1">
      <c r="A942" s="2353"/>
      <c r="B942" s="2363" t="s">
        <v>2753</v>
      </c>
      <c r="C942" s="2348" t="s">
        <v>2746</v>
      </c>
      <c r="D942" s="3729"/>
      <c r="E942" s="2346"/>
      <c r="F942" s="2346"/>
      <c r="G942" s="3713">
        <v>1850000</v>
      </c>
      <c r="H942" s="3713"/>
      <c r="I942" s="3713"/>
      <c r="J942" s="3713"/>
      <c r="K942" s="3713"/>
      <c r="L942" s="3713"/>
      <c r="M942" s="3713"/>
      <c r="N942" s="3713"/>
      <c r="O942" s="3713"/>
      <c r="P942" s="3713"/>
      <c r="Q942" s="3713"/>
      <c r="R942" s="3713"/>
    </row>
    <row r="943" spans="1:18" ht="64.5" customHeight="1">
      <c r="A943" s="2353"/>
      <c r="B943" s="2363" t="s">
        <v>2754</v>
      </c>
      <c r="C943" s="2348" t="s">
        <v>563</v>
      </c>
      <c r="D943" s="3729"/>
      <c r="E943" s="2346"/>
      <c r="F943" s="2346"/>
      <c r="G943" s="3713">
        <v>250000</v>
      </c>
      <c r="H943" s="3713"/>
      <c r="I943" s="3713"/>
      <c r="J943" s="3713"/>
      <c r="K943" s="3713"/>
      <c r="L943" s="3713"/>
      <c r="M943" s="3713"/>
      <c r="N943" s="3713"/>
      <c r="O943" s="3713"/>
      <c r="P943" s="3713"/>
      <c r="Q943" s="3713"/>
      <c r="R943" s="3713"/>
    </row>
    <row r="944" spans="1:18" s="2360" customFormat="1" ht="43.5" customHeight="1">
      <c r="A944" s="2362"/>
      <c r="B944" s="2363" t="s">
        <v>2755</v>
      </c>
      <c r="C944" s="2348" t="s">
        <v>563</v>
      </c>
      <c r="D944" s="3730"/>
      <c r="E944" s="2361"/>
      <c r="F944" s="2361"/>
      <c r="G944" s="3713">
        <v>400000</v>
      </c>
      <c r="H944" s="3713"/>
      <c r="I944" s="3713"/>
      <c r="J944" s="3713"/>
      <c r="K944" s="3713"/>
      <c r="L944" s="3713"/>
      <c r="M944" s="3713"/>
      <c r="N944" s="3713"/>
      <c r="O944" s="3713"/>
      <c r="P944" s="3713"/>
      <c r="Q944" s="3713"/>
      <c r="R944" s="3713"/>
    </row>
    <row r="945" spans="1:18" s="2360" customFormat="1" ht="43.5" customHeight="1">
      <c r="A945" s="2362"/>
      <c r="B945" s="2189" t="s">
        <v>2756</v>
      </c>
      <c r="C945" s="2190"/>
      <c r="D945" s="2191"/>
      <c r="E945" s="2361"/>
      <c r="F945" s="2361"/>
      <c r="G945" s="2361"/>
      <c r="H945" s="2361"/>
      <c r="I945" s="2361"/>
      <c r="J945" s="2361"/>
      <c r="K945" s="2361"/>
      <c r="L945" s="2361"/>
      <c r="M945" s="2361"/>
      <c r="N945" s="2361"/>
      <c r="O945" s="2361"/>
      <c r="P945" s="2361"/>
      <c r="Q945" s="2361"/>
      <c r="R945" s="2361"/>
    </row>
    <row r="946" spans="1:18" ht="64.5" customHeight="1">
      <c r="A946" s="2353"/>
      <c r="B946" s="2363" t="s">
        <v>2757</v>
      </c>
      <c r="C946" s="2348" t="s">
        <v>2746</v>
      </c>
      <c r="D946" s="2348" t="s">
        <v>2745</v>
      </c>
      <c r="E946" s="2346"/>
      <c r="F946" s="2346"/>
      <c r="G946" s="3713">
        <v>2350000</v>
      </c>
      <c r="H946" s="3713"/>
      <c r="I946" s="3713"/>
      <c r="J946" s="3713"/>
      <c r="K946" s="3713"/>
      <c r="L946" s="3713"/>
      <c r="M946" s="3713"/>
      <c r="N946" s="3713"/>
      <c r="O946" s="3713"/>
      <c r="P946" s="3713"/>
      <c r="Q946" s="3713"/>
      <c r="R946" s="3713"/>
    </row>
    <row r="947" spans="1:18" s="2351" customFormat="1" ht="174.75" customHeight="1">
      <c r="A947" s="2353" t="s">
        <v>2758</v>
      </c>
      <c r="B947" s="2334" t="s">
        <v>2759</v>
      </c>
      <c r="C947" s="2337"/>
      <c r="D947" s="2184"/>
      <c r="E947" s="2352"/>
      <c r="F947" s="2352"/>
      <c r="G947" s="2352"/>
      <c r="H947" s="2352"/>
      <c r="I947" s="2352"/>
      <c r="J947" s="2352"/>
      <c r="K947" s="2352"/>
      <c r="L947" s="2352"/>
      <c r="M947" s="2352"/>
      <c r="N947" s="2352"/>
      <c r="O947" s="2352"/>
      <c r="P947" s="2352"/>
      <c r="Q947" s="2352"/>
      <c r="R947" s="2352"/>
    </row>
    <row r="948" spans="1:18" s="2360" customFormat="1" ht="43.5" customHeight="1">
      <c r="A948" s="2362"/>
      <c r="B948" s="2189" t="s">
        <v>2760</v>
      </c>
      <c r="C948" s="2190"/>
      <c r="D948" s="2191"/>
      <c r="E948" s="2361"/>
      <c r="F948" s="2361"/>
      <c r="G948" s="2361"/>
      <c r="H948" s="2361"/>
      <c r="I948" s="2361"/>
      <c r="J948" s="2361"/>
      <c r="K948" s="2361"/>
      <c r="L948" s="2361"/>
      <c r="M948" s="2361"/>
      <c r="N948" s="2361"/>
      <c r="O948" s="2361"/>
      <c r="P948" s="2361"/>
      <c r="Q948" s="2361"/>
      <c r="R948" s="2361"/>
    </row>
    <row r="949" spans="1:18" ht="64.5" customHeight="1">
      <c r="A949" s="2353"/>
      <c r="B949" s="2363" t="s">
        <v>2761</v>
      </c>
      <c r="C949" s="2348" t="s">
        <v>2746</v>
      </c>
      <c r="D949" s="3728" t="s">
        <v>2745</v>
      </c>
      <c r="E949" s="2346"/>
      <c r="F949" s="2346"/>
      <c r="G949" s="3713">
        <v>1660000</v>
      </c>
      <c r="H949" s="3713"/>
      <c r="I949" s="3713"/>
      <c r="J949" s="3713"/>
      <c r="K949" s="3713"/>
      <c r="L949" s="3713"/>
      <c r="M949" s="3713"/>
      <c r="N949" s="3713"/>
      <c r="O949" s="3713"/>
      <c r="P949" s="3713"/>
      <c r="Q949" s="3713"/>
      <c r="R949" s="3713"/>
    </row>
    <row r="950" spans="1:18" ht="64.5" customHeight="1">
      <c r="A950" s="2353"/>
      <c r="B950" s="2363" t="s">
        <v>2762</v>
      </c>
      <c r="C950" s="2348" t="s">
        <v>2746</v>
      </c>
      <c r="D950" s="3729"/>
      <c r="E950" s="2346"/>
      <c r="F950" s="2346"/>
      <c r="G950" s="3713">
        <v>2300000</v>
      </c>
      <c r="H950" s="3713"/>
      <c r="I950" s="3713"/>
      <c r="J950" s="3713"/>
      <c r="K950" s="3713"/>
      <c r="L950" s="3713"/>
      <c r="M950" s="3713"/>
      <c r="N950" s="3713"/>
      <c r="O950" s="3713"/>
      <c r="P950" s="3713"/>
      <c r="Q950" s="3713"/>
      <c r="R950" s="3713"/>
    </row>
    <row r="951" spans="1:18" s="2360" customFormat="1" ht="43.5" customHeight="1">
      <c r="A951" s="2362"/>
      <c r="B951" s="2363" t="s">
        <v>2763</v>
      </c>
      <c r="C951" s="2348" t="s">
        <v>563</v>
      </c>
      <c r="D951" s="3729"/>
      <c r="E951" s="2361"/>
      <c r="F951" s="2361"/>
      <c r="G951" s="3713">
        <v>1300000</v>
      </c>
      <c r="H951" s="3713"/>
      <c r="I951" s="3713"/>
      <c r="J951" s="3713"/>
      <c r="K951" s="3713"/>
      <c r="L951" s="3713"/>
      <c r="M951" s="3713"/>
      <c r="N951" s="3713"/>
      <c r="O951" s="3713"/>
      <c r="P951" s="3713"/>
      <c r="Q951" s="3713"/>
      <c r="R951" s="3713"/>
    </row>
    <row r="952" spans="1:18" ht="64.5" customHeight="1">
      <c r="A952" s="2353"/>
      <c r="B952" s="2363" t="s">
        <v>2764</v>
      </c>
      <c r="C952" s="2348" t="s">
        <v>563</v>
      </c>
      <c r="D952" s="3729"/>
      <c r="E952" s="2346"/>
      <c r="F952" s="2346"/>
      <c r="G952" s="3713">
        <v>2100000</v>
      </c>
      <c r="H952" s="3713"/>
      <c r="I952" s="3713"/>
      <c r="J952" s="3713"/>
      <c r="K952" s="3713"/>
      <c r="L952" s="3713"/>
      <c r="M952" s="3713"/>
      <c r="N952" s="3713"/>
      <c r="O952" s="3713"/>
      <c r="P952" s="3713"/>
      <c r="Q952" s="3713"/>
      <c r="R952" s="3713"/>
    </row>
    <row r="953" spans="1:18" ht="64.5" customHeight="1">
      <c r="A953" s="2353"/>
      <c r="B953" s="2363" t="s">
        <v>2765</v>
      </c>
      <c r="C953" s="2348" t="s">
        <v>563</v>
      </c>
      <c r="D953" s="3729"/>
      <c r="E953" s="2346"/>
      <c r="F953" s="2346"/>
      <c r="G953" s="3713">
        <v>5000000</v>
      </c>
      <c r="H953" s="3713"/>
      <c r="I953" s="3713"/>
      <c r="J953" s="3713"/>
      <c r="K953" s="3713"/>
      <c r="L953" s="3713"/>
      <c r="M953" s="3713"/>
      <c r="N953" s="3713"/>
      <c r="O953" s="3713"/>
      <c r="P953" s="3713"/>
      <c r="Q953" s="3713"/>
      <c r="R953" s="3713"/>
    </row>
    <row r="954" spans="1:18" ht="64.5" customHeight="1">
      <c r="A954" s="2353"/>
      <c r="B954" s="2363" t="s">
        <v>2766</v>
      </c>
      <c r="C954" s="2348" t="s">
        <v>2746</v>
      </c>
      <c r="D954" s="3729"/>
      <c r="E954" s="2346"/>
      <c r="F954" s="2346"/>
      <c r="G954" s="3713">
        <v>1950000</v>
      </c>
      <c r="H954" s="3713"/>
      <c r="I954" s="3713"/>
      <c r="J954" s="3713"/>
      <c r="K954" s="3713"/>
      <c r="L954" s="3713"/>
      <c r="M954" s="3713"/>
      <c r="N954" s="3713"/>
      <c r="O954" s="3713"/>
      <c r="P954" s="3713"/>
      <c r="Q954" s="3713"/>
      <c r="R954" s="3713"/>
    </row>
    <row r="955" spans="1:18" ht="64.5" customHeight="1">
      <c r="A955" s="2353"/>
      <c r="B955" s="2363" t="s">
        <v>2767</v>
      </c>
      <c r="C955" s="2348" t="s">
        <v>563</v>
      </c>
      <c r="D955" s="3729"/>
      <c r="E955" s="2346"/>
      <c r="F955" s="2346"/>
      <c r="G955" s="3713">
        <v>390000</v>
      </c>
      <c r="H955" s="3713"/>
      <c r="I955" s="3713"/>
      <c r="J955" s="3713"/>
      <c r="K955" s="3713"/>
      <c r="L955" s="3713"/>
      <c r="M955" s="3713"/>
      <c r="N955" s="3713"/>
      <c r="O955" s="3713"/>
      <c r="P955" s="3713"/>
      <c r="Q955" s="3713"/>
      <c r="R955" s="3713"/>
    </row>
    <row r="956" spans="1:18" ht="64.5" customHeight="1">
      <c r="A956" s="2353"/>
      <c r="B956" s="2363" t="s">
        <v>2768</v>
      </c>
      <c r="C956" s="2348" t="s">
        <v>563</v>
      </c>
      <c r="D956" s="3729"/>
      <c r="E956" s="2346"/>
      <c r="F956" s="2346"/>
      <c r="G956" s="3713">
        <v>730000</v>
      </c>
      <c r="H956" s="3713"/>
      <c r="I956" s="3713"/>
      <c r="J956" s="3713"/>
      <c r="K956" s="3713"/>
      <c r="L956" s="3713"/>
      <c r="M956" s="3713"/>
      <c r="N956" s="3713"/>
      <c r="O956" s="3713"/>
      <c r="P956" s="3713"/>
      <c r="Q956" s="3713"/>
      <c r="R956" s="3713"/>
    </row>
    <row r="957" spans="1:18" ht="64.5" customHeight="1">
      <c r="A957" s="2353"/>
      <c r="B957" s="2363" t="s">
        <v>2769</v>
      </c>
      <c r="C957" s="2348" t="s">
        <v>563</v>
      </c>
      <c r="D957" s="3729"/>
      <c r="E957" s="2346"/>
      <c r="F957" s="2346"/>
      <c r="G957" s="3713">
        <v>1350000</v>
      </c>
      <c r="H957" s="3713"/>
      <c r="I957" s="3713"/>
      <c r="J957" s="3713"/>
      <c r="K957" s="3713"/>
      <c r="L957" s="3713"/>
      <c r="M957" s="3713"/>
      <c r="N957" s="3713"/>
      <c r="O957" s="3713"/>
      <c r="P957" s="3713"/>
      <c r="Q957" s="3713"/>
      <c r="R957" s="3713"/>
    </row>
    <row r="958" spans="1:18" s="2360" customFormat="1" ht="43.5" customHeight="1">
      <c r="A958" s="2362"/>
      <c r="B958" s="2189" t="s">
        <v>2770</v>
      </c>
      <c r="C958" s="2190"/>
      <c r="D958" s="2191"/>
      <c r="E958" s="2361"/>
      <c r="F958" s="2361"/>
      <c r="G958" s="2361"/>
      <c r="H958" s="2361"/>
      <c r="I958" s="2361"/>
      <c r="J958" s="2361"/>
      <c r="K958" s="2361"/>
      <c r="L958" s="2361"/>
      <c r="M958" s="2361"/>
      <c r="N958" s="2361"/>
      <c r="O958" s="2361"/>
      <c r="P958" s="2361"/>
      <c r="Q958" s="2361"/>
      <c r="R958" s="2361"/>
    </row>
    <row r="959" spans="1:18" ht="64.5" customHeight="1">
      <c r="A959" s="2353"/>
      <c r="B959" s="2363" t="s">
        <v>2771</v>
      </c>
      <c r="C959" s="2348" t="s">
        <v>2746</v>
      </c>
      <c r="D959" s="3726" t="s">
        <v>2745</v>
      </c>
      <c r="E959" s="2346"/>
      <c r="F959" s="2346"/>
      <c r="G959" s="3713">
        <v>2000000</v>
      </c>
      <c r="H959" s="3713"/>
      <c r="I959" s="3713"/>
      <c r="J959" s="3713"/>
      <c r="K959" s="3713"/>
      <c r="L959" s="3713"/>
      <c r="M959" s="3713"/>
      <c r="N959" s="3713"/>
      <c r="O959" s="3713"/>
      <c r="P959" s="3713"/>
      <c r="Q959" s="3713"/>
      <c r="R959" s="3713"/>
    </row>
    <row r="960" spans="1:18" ht="64.5" customHeight="1">
      <c r="A960" s="2353"/>
      <c r="B960" s="2363" t="s">
        <v>2772</v>
      </c>
      <c r="C960" s="2348" t="s">
        <v>2746</v>
      </c>
      <c r="D960" s="3727"/>
      <c r="E960" s="2346"/>
      <c r="F960" s="2346"/>
      <c r="G960" s="3713">
        <v>2000000</v>
      </c>
      <c r="H960" s="3713"/>
      <c r="I960" s="3713"/>
      <c r="J960" s="3713"/>
      <c r="K960" s="3713"/>
      <c r="L960" s="3713"/>
      <c r="M960" s="3713"/>
      <c r="N960" s="3713"/>
      <c r="O960" s="3713"/>
      <c r="P960" s="3713"/>
      <c r="Q960" s="3713"/>
      <c r="R960" s="3713"/>
    </row>
    <row r="961" spans="1:18" ht="64.5" customHeight="1">
      <c r="A961" s="2353"/>
      <c r="B961" s="2363" t="s">
        <v>2773</v>
      </c>
      <c r="C961" s="2348" t="s">
        <v>563</v>
      </c>
      <c r="D961" s="3727"/>
      <c r="E961" s="2346"/>
      <c r="F961" s="2346"/>
      <c r="G961" s="3713">
        <v>1900000</v>
      </c>
      <c r="H961" s="3713"/>
      <c r="I961" s="3713"/>
      <c r="J961" s="3713"/>
      <c r="K961" s="3713"/>
      <c r="L961" s="3713"/>
      <c r="M961" s="3713"/>
      <c r="N961" s="3713"/>
      <c r="O961" s="3713"/>
      <c r="P961" s="3713"/>
      <c r="Q961" s="3713"/>
      <c r="R961" s="3713"/>
    </row>
    <row r="962" spans="1:18" ht="64.5" customHeight="1">
      <c r="A962" s="2353"/>
      <c r="B962" s="2363" t="s">
        <v>2774</v>
      </c>
      <c r="C962" s="2348" t="s">
        <v>563</v>
      </c>
      <c r="D962" s="3727"/>
      <c r="E962" s="2346"/>
      <c r="F962" s="2346"/>
      <c r="G962" s="3713">
        <v>1900000</v>
      </c>
      <c r="H962" s="3713"/>
      <c r="I962" s="3713"/>
      <c r="J962" s="3713"/>
      <c r="K962" s="3713"/>
      <c r="L962" s="3713"/>
      <c r="M962" s="3713"/>
      <c r="N962" s="3713"/>
      <c r="O962" s="3713"/>
      <c r="P962" s="3713"/>
      <c r="Q962" s="3713"/>
      <c r="R962" s="3713"/>
    </row>
    <row r="963" spans="1:18" ht="64.5" customHeight="1">
      <c r="A963" s="2353"/>
      <c r="B963" s="2363" t="s">
        <v>2775</v>
      </c>
      <c r="C963" s="2348" t="s">
        <v>2746</v>
      </c>
      <c r="D963" s="3727"/>
      <c r="E963" s="2346"/>
      <c r="F963" s="2346"/>
      <c r="G963" s="3713">
        <v>2000000</v>
      </c>
      <c r="H963" s="3713"/>
      <c r="I963" s="3713"/>
      <c r="J963" s="3713"/>
      <c r="K963" s="3713"/>
      <c r="L963" s="3713"/>
      <c r="M963" s="3713"/>
      <c r="N963" s="3713"/>
      <c r="O963" s="3713"/>
      <c r="P963" s="3713"/>
      <c r="Q963" s="3713"/>
      <c r="R963" s="3713"/>
    </row>
    <row r="964" spans="1:18" ht="64.5" customHeight="1">
      <c r="A964" s="2353"/>
      <c r="B964" s="2363" t="s">
        <v>2776</v>
      </c>
      <c r="C964" s="2348" t="s">
        <v>563</v>
      </c>
      <c r="D964" s="3727"/>
      <c r="E964" s="2346"/>
      <c r="F964" s="2346"/>
      <c r="G964" s="3713">
        <v>1900000</v>
      </c>
      <c r="H964" s="3713"/>
      <c r="I964" s="3713"/>
      <c r="J964" s="3713"/>
      <c r="K964" s="3713"/>
      <c r="L964" s="3713"/>
      <c r="M964" s="3713"/>
      <c r="N964" s="3713"/>
      <c r="O964" s="3713"/>
      <c r="P964" s="3713"/>
      <c r="Q964" s="3713"/>
      <c r="R964" s="3713"/>
    </row>
    <row r="965" spans="1:18" ht="64.5" customHeight="1">
      <c r="A965" s="2353"/>
      <c r="B965" s="2363" t="s">
        <v>2777</v>
      </c>
      <c r="C965" s="2348" t="s">
        <v>563</v>
      </c>
      <c r="D965" s="3727"/>
      <c r="E965" s="2346"/>
      <c r="F965" s="2346"/>
      <c r="G965" s="3713">
        <v>1900000</v>
      </c>
      <c r="H965" s="3713"/>
      <c r="I965" s="3713"/>
      <c r="J965" s="3713"/>
      <c r="K965" s="3713"/>
      <c r="L965" s="3713"/>
      <c r="M965" s="3713"/>
      <c r="N965" s="3713"/>
      <c r="O965" s="3713"/>
      <c r="P965" s="3713"/>
      <c r="Q965" s="3713"/>
      <c r="R965" s="3713"/>
    </row>
    <row r="966" spans="1:18" ht="64.5" customHeight="1">
      <c r="A966" s="2353"/>
      <c r="B966" s="2365" t="s">
        <v>2778</v>
      </c>
      <c r="C966" s="2348"/>
      <c r="E966" s="2346"/>
      <c r="F966" s="2346"/>
      <c r="G966" s="3713"/>
      <c r="H966" s="3713"/>
      <c r="I966" s="3713"/>
      <c r="J966" s="3713"/>
      <c r="K966" s="3713"/>
      <c r="L966" s="3713"/>
      <c r="M966" s="3713"/>
      <c r="N966" s="3713"/>
      <c r="O966" s="3713"/>
      <c r="P966" s="3713"/>
      <c r="Q966" s="3713"/>
      <c r="R966" s="3713"/>
    </row>
    <row r="967" spans="1:18" ht="64.5" customHeight="1">
      <c r="A967" s="2353"/>
      <c r="B967" s="2363" t="s">
        <v>2779</v>
      </c>
      <c r="C967" s="2348" t="s">
        <v>2746</v>
      </c>
      <c r="D967" s="2364" t="s">
        <v>2745</v>
      </c>
      <c r="E967" s="2346"/>
      <c r="F967" s="2346"/>
      <c r="G967" s="3713">
        <v>2800000</v>
      </c>
      <c r="H967" s="3713"/>
      <c r="I967" s="3713"/>
      <c r="J967" s="3713"/>
      <c r="K967" s="3713"/>
      <c r="L967" s="3713"/>
      <c r="M967" s="3713"/>
      <c r="N967" s="3713"/>
      <c r="O967" s="3713"/>
      <c r="P967" s="3713"/>
      <c r="Q967" s="3713"/>
      <c r="R967" s="3713"/>
    </row>
    <row r="968" spans="1:18" s="2351" customFormat="1" ht="134.25" customHeight="1">
      <c r="A968" s="2353" t="s">
        <v>1835</v>
      </c>
      <c r="B968" s="2334" t="s">
        <v>2780</v>
      </c>
      <c r="C968" s="2337"/>
      <c r="D968" s="2184"/>
      <c r="E968" s="2352"/>
      <c r="F968" s="2352"/>
      <c r="G968" s="2352"/>
      <c r="H968" s="2352"/>
      <c r="I968" s="2352"/>
      <c r="J968" s="2352"/>
      <c r="K968" s="2352"/>
      <c r="L968" s="2352"/>
      <c r="M968" s="2352"/>
      <c r="N968" s="2352"/>
      <c r="O968" s="2352"/>
      <c r="P968" s="2352"/>
      <c r="Q968" s="2352"/>
      <c r="R968" s="2352"/>
    </row>
    <row r="969" spans="1:18" ht="64.5" customHeight="1">
      <c r="A969" s="2353"/>
      <c r="B969" s="2363" t="s">
        <v>2781</v>
      </c>
      <c r="C969" s="2348" t="s">
        <v>2746</v>
      </c>
      <c r="D969" s="3726" t="s">
        <v>2745</v>
      </c>
      <c r="E969" s="2346"/>
      <c r="F969" s="2346"/>
      <c r="G969" s="3713">
        <v>1950000</v>
      </c>
      <c r="H969" s="3713"/>
      <c r="I969" s="3713"/>
      <c r="J969" s="3713"/>
      <c r="K969" s="3713"/>
      <c r="L969" s="3713"/>
      <c r="M969" s="3713"/>
      <c r="N969" s="3713"/>
      <c r="O969" s="3713"/>
      <c r="P969" s="3713"/>
      <c r="Q969" s="3713"/>
      <c r="R969" s="3713"/>
    </row>
    <row r="970" spans="1:18" ht="64.5" customHeight="1">
      <c r="A970" s="2353"/>
      <c r="B970" s="2363" t="s">
        <v>2782</v>
      </c>
      <c r="C970" s="2348" t="s">
        <v>2746</v>
      </c>
      <c r="D970" s="3727"/>
      <c r="E970" s="2346"/>
      <c r="F970" s="2346"/>
      <c r="G970" s="3713">
        <v>1900000</v>
      </c>
      <c r="H970" s="3713"/>
      <c r="I970" s="3713"/>
      <c r="J970" s="3713"/>
      <c r="K970" s="3713"/>
      <c r="L970" s="3713"/>
      <c r="M970" s="3713"/>
      <c r="N970" s="3713"/>
      <c r="O970" s="3713"/>
      <c r="P970" s="3713"/>
      <c r="Q970" s="3713"/>
      <c r="R970" s="3713"/>
    </row>
    <row r="971" spans="1:18" ht="64.5" customHeight="1">
      <c r="A971" s="2353"/>
      <c r="B971" s="2363" t="s">
        <v>2783</v>
      </c>
      <c r="C971" s="2348" t="s">
        <v>2746</v>
      </c>
      <c r="D971" s="3727"/>
      <c r="E971" s="2346"/>
      <c r="F971" s="2346"/>
      <c r="G971" s="3713">
        <v>1850000</v>
      </c>
      <c r="H971" s="3713"/>
      <c r="I971" s="3713"/>
      <c r="J971" s="3713"/>
      <c r="K971" s="3713"/>
      <c r="L971" s="3713"/>
      <c r="M971" s="3713"/>
      <c r="N971" s="3713"/>
      <c r="O971" s="3713"/>
      <c r="P971" s="3713"/>
      <c r="Q971" s="3713"/>
      <c r="R971" s="3713"/>
    </row>
    <row r="972" spans="1:18" ht="64.5" customHeight="1">
      <c r="A972" s="2353"/>
      <c r="B972" s="2363" t="s">
        <v>2784</v>
      </c>
      <c r="C972" s="2348" t="s">
        <v>2746</v>
      </c>
      <c r="D972" s="3727"/>
      <c r="E972" s="2346"/>
      <c r="F972" s="2346"/>
      <c r="G972" s="3713">
        <v>1680000</v>
      </c>
      <c r="H972" s="3713"/>
      <c r="I972" s="3713"/>
      <c r="J972" s="3713"/>
      <c r="K972" s="3713"/>
      <c r="L972" s="3713"/>
      <c r="M972" s="3713"/>
      <c r="N972" s="3713"/>
      <c r="O972" s="3713"/>
      <c r="P972" s="3713"/>
      <c r="Q972" s="3713"/>
      <c r="R972" s="3713"/>
    </row>
    <row r="973" spans="1:18" ht="64.5" customHeight="1">
      <c r="A973" s="2353"/>
      <c r="B973" s="2363" t="s">
        <v>2785</v>
      </c>
      <c r="C973" s="2348" t="s">
        <v>563</v>
      </c>
      <c r="D973" s="3727"/>
      <c r="E973" s="2346"/>
      <c r="F973" s="2346"/>
      <c r="G973" s="3713">
        <v>390000</v>
      </c>
      <c r="H973" s="3713"/>
      <c r="I973" s="3713"/>
      <c r="J973" s="3713"/>
      <c r="K973" s="3713"/>
      <c r="L973" s="3713"/>
      <c r="M973" s="3713"/>
      <c r="N973" s="3713"/>
      <c r="O973" s="3713"/>
      <c r="P973" s="3713"/>
      <c r="Q973" s="3713"/>
      <c r="R973" s="3713"/>
    </row>
    <row r="974" spans="1:18" ht="64.5" customHeight="1">
      <c r="A974" s="2353"/>
      <c r="B974" s="2363" t="s">
        <v>2786</v>
      </c>
      <c r="C974" s="2348" t="s">
        <v>563</v>
      </c>
      <c r="D974" s="3727"/>
      <c r="E974" s="2346"/>
      <c r="F974" s="2346"/>
      <c r="G974" s="3713">
        <v>730000</v>
      </c>
      <c r="H974" s="3713"/>
      <c r="I974" s="3713"/>
      <c r="J974" s="3713"/>
      <c r="K974" s="3713"/>
      <c r="L974" s="3713"/>
      <c r="M974" s="3713"/>
      <c r="N974" s="3713"/>
      <c r="O974" s="3713"/>
      <c r="P974" s="3713"/>
      <c r="Q974" s="3713"/>
      <c r="R974" s="3713"/>
    </row>
    <row r="975" spans="1:18" ht="64.5" customHeight="1">
      <c r="A975" s="2353"/>
      <c r="B975" s="2363" t="s">
        <v>2787</v>
      </c>
      <c r="C975" s="2348" t="s">
        <v>563</v>
      </c>
      <c r="D975" s="3727"/>
      <c r="E975" s="2346"/>
      <c r="F975" s="2346"/>
      <c r="G975" s="3713">
        <v>800000</v>
      </c>
      <c r="H975" s="3713"/>
      <c r="I975" s="3713"/>
      <c r="J975" s="3713"/>
      <c r="K975" s="3713"/>
      <c r="L975" s="3713"/>
      <c r="M975" s="3713"/>
      <c r="N975" s="3713"/>
      <c r="O975" s="3713"/>
      <c r="P975" s="3713"/>
      <c r="Q975" s="3713"/>
      <c r="R975" s="3713"/>
    </row>
    <row r="976" spans="1:18" ht="64.5" customHeight="1">
      <c r="A976" s="2353"/>
      <c r="B976" s="2363" t="s">
        <v>2788</v>
      </c>
      <c r="C976" s="2348" t="s">
        <v>563</v>
      </c>
      <c r="D976" s="3727"/>
      <c r="E976" s="2346"/>
      <c r="F976" s="2346"/>
      <c r="G976" s="3713">
        <v>1300000</v>
      </c>
      <c r="H976" s="3713"/>
      <c r="I976" s="3713"/>
      <c r="J976" s="3713"/>
      <c r="K976" s="3713"/>
      <c r="L976" s="3713"/>
      <c r="M976" s="3713"/>
      <c r="N976" s="3713"/>
      <c r="O976" s="3713"/>
      <c r="P976" s="3713"/>
      <c r="Q976" s="3713"/>
      <c r="R976" s="3713"/>
    </row>
    <row r="977" spans="1:18" ht="64.5" customHeight="1">
      <c r="A977" s="2353"/>
      <c r="B977" s="2363" t="s">
        <v>2789</v>
      </c>
      <c r="C977" s="2348" t="s">
        <v>563</v>
      </c>
      <c r="D977" s="3727"/>
      <c r="E977" s="2346"/>
      <c r="F977" s="2346"/>
      <c r="G977" s="3713">
        <v>400000</v>
      </c>
      <c r="H977" s="3713"/>
      <c r="I977" s="3713"/>
      <c r="J977" s="3713"/>
      <c r="K977" s="3713"/>
      <c r="L977" s="3713"/>
      <c r="M977" s="3713"/>
      <c r="N977" s="3713"/>
      <c r="O977" s="3713"/>
      <c r="P977" s="3713"/>
      <c r="Q977" s="3713"/>
      <c r="R977" s="3713"/>
    </row>
    <row r="978" spans="1:18" ht="64.5" customHeight="1">
      <c r="A978" s="2353"/>
      <c r="B978" s="2363" t="s">
        <v>2790</v>
      </c>
      <c r="C978" s="2348" t="s">
        <v>563</v>
      </c>
      <c r="D978" s="3727"/>
      <c r="E978" s="2346"/>
      <c r="F978" s="2346"/>
      <c r="G978" s="3713">
        <v>700000</v>
      </c>
      <c r="H978" s="3713"/>
      <c r="I978" s="3713"/>
      <c r="J978" s="3713"/>
      <c r="K978" s="3713"/>
      <c r="L978" s="3713"/>
      <c r="M978" s="3713"/>
      <c r="N978" s="3713"/>
      <c r="O978" s="3713"/>
      <c r="P978" s="3713"/>
      <c r="Q978" s="3713"/>
      <c r="R978" s="3713"/>
    </row>
    <row r="979" spans="1:18" s="2351" customFormat="1" ht="132" customHeight="1">
      <c r="A979" s="2353" t="s">
        <v>1832</v>
      </c>
      <c r="B979" s="2334" t="s">
        <v>2791</v>
      </c>
      <c r="C979" s="2337"/>
      <c r="D979" s="2184"/>
      <c r="E979" s="2352"/>
      <c r="F979" s="2352"/>
      <c r="G979" s="2352"/>
      <c r="H979" s="2352"/>
      <c r="I979" s="2352"/>
      <c r="J979" s="2352"/>
      <c r="K979" s="2352"/>
      <c r="L979" s="2352"/>
      <c r="M979" s="2352"/>
      <c r="N979" s="2352"/>
      <c r="O979" s="2352"/>
      <c r="P979" s="2352"/>
      <c r="Q979" s="2352"/>
      <c r="R979" s="2352"/>
    </row>
    <row r="980" spans="1:18" ht="83.25" customHeight="1">
      <c r="A980" s="2353"/>
      <c r="B980" s="2363" t="s">
        <v>2792</v>
      </c>
      <c r="C980" s="2348" t="s">
        <v>2746</v>
      </c>
      <c r="D980" s="3726" t="s">
        <v>2745</v>
      </c>
      <c r="E980" s="2346"/>
      <c r="F980" s="2346"/>
      <c r="G980" s="3713">
        <v>2900000</v>
      </c>
      <c r="H980" s="3713"/>
      <c r="I980" s="3713"/>
      <c r="J980" s="3713"/>
      <c r="K980" s="3713"/>
      <c r="L980" s="3713"/>
      <c r="M980" s="3713"/>
      <c r="N980" s="3713"/>
      <c r="O980" s="3713"/>
      <c r="P980" s="3713"/>
      <c r="Q980" s="3713"/>
      <c r="R980" s="3713"/>
    </row>
    <row r="981" spans="1:18" ht="64.5" customHeight="1">
      <c r="A981" s="2353"/>
      <c r="B981" s="2363" t="s">
        <v>2793</v>
      </c>
      <c r="C981" s="2348" t="s">
        <v>563</v>
      </c>
      <c r="D981" s="3727"/>
      <c r="E981" s="2346"/>
      <c r="F981" s="2346"/>
      <c r="G981" s="3713">
        <v>4500000</v>
      </c>
      <c r="H981" s="3713"/>
      <c r="I981" s="3713"/>
      <c r="J981" s="3713"/>
      <c r="K981" s="3713"/>
      <c r="L981" s="3713"/>
      <c r="M981" s="3713"/>
      <c r="N981" s="3713"/>
      <c r="O981" s="3713"/>
      <c r="P981" s="3713"/>
      <c r="Q981" s="3713"/>
      <c r="R981" s="3713"/>
    </row>
    <row r="982" spans="1:18" ht="64.5" customHeight="1">
      <c r="A982" s="2353"/>
      <c r="B982" s="2363" t="s">
        <v>2794</v>
      </c>
      <c r="C982" s="2348" t="s">
        <v>563</v>
      </c>
      <c r="D982" s="3727"/>
      <c r="E982" s="2346"/>
      <c r="F982" s="2346"/>
      <c r="G982" s="3713">
        <v>8000000</v>
      </c>
      <c r="H982" s="3713"/>
      <c r="I982" s="3713"/>
      <c r="J982" s="3713"/>
      <c r="K982" s="3713"/>
      <c r="L982" s="3713"/>
      <c r="M982" s="3713"/>
      <c r="N982" s="3713"/>
      <c r="O982" s="3713"/>
      <c r="P982" s="3713"/>
      <c r="Q982" s="3713"/>
      <c r="R982" s="3713"/>
    </row>
    <row r="983" spans="1:18" s="2351" customFormat="1" ht="142.5" customHeight="1">
      <c r="A983" s="2353" t="s">
        <v>1312</v>
      </c>
      <c r="B983" s="2334" t="s">
        <v>2795</v>
      </c>
      <c r="C983" s="2337"/>
      <c r="D983" s="2184"/>
      <c r="E983" s="2352"/>
      <c r="F983" s="2352"/>
      <c r="G983" s="2352"/>
      <c r="H983" s="2352"/>
      <c r="I983" s="2352"/>
      <c r="J983" s="2352"/>
      <c r="K983" s="2352"/>
      <c r="L983" s="2352"/>
      <c r="M983" s="2352"/>
      <c r="N983" s="2352"/>
      <c r="O983" s="2352"/>
      <c r="P983" s="2352"/>
      <c r="Q983" s="2352"/>
      <c r="R983" s="2352"/>
    </row>
    <row r="984" spans="1:18" ht="64.5" customHeight="1">
      <c r="A984" s="2353"/>
      <c r="B984" s="2363" t="s">
        <v>2796</v>
      </c>
      <c r="C984" s="2348" t="s">
        <v>2746</v>
      </c>
      <c r="D984" s="3726" t="s">
        <v>2745</v>
      </c>
      <c r="E984" s="2346"/>
      <c r="F984" s="2346"/>
      <c r="G984" s="3713">
        <v>2200000</v>
      </c>
      <c r="H984" s="3713"/>
      <c r="I984" s="3713"/>
      <c r="J984" s="3713"/>
      <c r="K984" s="3713"/>
      <c r="L984" s="3713"/>
      <c r="M984" s="3713"/>
      <c r="N984" s="3713"/>
      <c r="O984" s="3713"/>
      <c r="P984" s="3713"/>
      <c r="Q984" s="3713"/>
      <c r="R984" s="3713"/>
    </row>
    <row r="985" spans="1:18" ht="64.5" customHeight="1">
      <c r="A985" s="2353"/>
      <c r="B985" s="2363" t="s">
        <v>2797</v>
      </c>
      <c r="C985" s="2348" t="s">
        <v>563</v>
      </c>
      <c r="D985" s="3727"/>
      <c r="E985" s="2346"/>
      <c r="F985" s="2346"/>
      <c r="G985" s="3713">
        <v>2900000</v>
      </c>
      <c r="H985" s="3713"/>
      <c r="I985" s="3713"/>
      <c r="J985" s="3713"/>
      <c r="K985" s="3713"/>
      <c r="L985" s="3713"/>
      <c r="M985" s="3713"/>
      <c r="N985" s="3713"/>
      <c r="O985" s="3713"/>
      <c r="P985" s="3713"/>
      <c r="Q985" s="3713"/>
      <c r="R985" s="3713"/>
    </row>
    <row r="986" spans="1:18" ht="64.5" customHeight="1">
      <c r="A986" s="2353"/>
      <c r="B986" s="2363" t="s">
        <v>2798</v>
      </c>
      <c r="C986" s="2348" t="s">
        <v>563</v>
      </c>
      <c r="D986" s="3727"/>
      <c r="E986" s="2346"/>
      <c r="F986" s="2346"/>
      <c r="G986" s="3713">
        <v>4500000</v>
      </c>
      <c r="H986" s="3713"/>
      <c r="I986" s="3713"/>
      <c r="J986" s="3713"/>
      <c r="K986" s="3713"/>
      <c r="L986" s="3713"/>
      <c r="M986" s="3713"/>
      <c r="N986" s="3713"/>
      <c r="O986" s="3713"/>
      <c r="P986" s="3713"/>
      <c r="Q986" s="3713"/>
      <c r="R986" s="3713"/>
    </row>
    <row r="987" spans="1:18" s="2351" customFormat="1" ht="142.5" customHeight="1">
      <c r="A987" s="2353" t="s">
        <v>1313</v>
      </c>
      <c r="B987" s="2334" t="s">
        <v>2799</v>
      </c>
      <c r="C987" s="2337"/>
      <c r="D987" s="2184"/>
      <c r="E987" s="2352"/>
      <c r="F987" s="2352"/>
      <c r="G987" s="2352"/>
      <c r="H987" s="2352"/>
      <c r="I987" s="2352"/>
      <c r="J987" s="2352"/>
      <c r="K987" s="2352"/>
      <c r="L987" s="2352"/>
      <c r="M987" s="2352"/>
      <c r="N987" s="2352"/>
      <c r="O987" s="2352"/>
      <c r="P987" s="2352"/>
      <c r="Q987" s="2352"/>
      <c r="R987" s="2352"/>
    </row>
    <row r="988" spans="1:18" ht="29.25" customHeight="1">
      <c r="A988" s="2353"/>
      <c r="B988" s="2363" t="s">
        <v>2800</v>
      </c>
      <c r="C988" s="2348" t="s">
        <v>2746</v>
      </c>
      <c r="D988" s="3726" t="s">
        <v>2745</v>
      </c>
      <c r="E988" s="2346"/>
      <c r="F988" s="2346"/>
      <c r="G988" s="3713">
        <v>2130000</v>
      </c>
      <c r="H988" s="3713"/>
      <c r="I988" s="3713"/>
      <c r="J988" s="3713"/>
      <c r="K988" s="3713"/>
      <c r="L988" s="3713"/>
      <c r="M988" s="3713"/>
      <c r="N988" s="3713"/>
      <c r="O988" s="3713"/>
      <c r="P988" s="3713"/>
      <c r="Q988" s="3713"/>
      <c r="R988" s="3713"/>
    </row>
    <row r="989" spans="1:18" ht="29.25" customHeight="1">
      <c r="A989" s="2353"/>
      <c r="B989" s="2363" t="s">
        <v>2801</v>
      </c>
      <c r="C989" s="2348" t="s">
        <v>2746</v>
      </c>
      <c r="D989" s="3727"/>
      <c r="E989" s="2346"/>
      <c r="F989" s="2346"/>
      <c r="G989" s="3713">
        <v>1980000</v>
      </c>
      <c r="H989" s="3713"/>
      <c r="I989" s="3713"/>
      <c r="J989" s="3713"/>
      <c r="K989" s="3713"/>
      <c r="L989" s="3713"/>
      <c r="M989" s="3713"/>
      <c r="N989" s="3713"/>
      <c r="O989" s="3713"/>
      <c r="P989" s="3713"/>
      <c r="Q989" s="3713"/>
      <c r="R989" s="3713"/>
    </row>
    <row r="990" spans="1:18" ht="29.25" customHeight="1">
      <c r="A990" s="2353"/>
      <c r="B990" s="2363" t="s">
        <v>2802</v>
      </c>
      <c r="C990" s="2348" t="s">
        <v>2746</v>
      </c>
      <c r="D990" s="3727"/>
      <c r="E990" s="2346"/>
      <c r="F990" s="2346"/>
      <c r="G990" s="3713">
        <v>2300000</v>
      </c>
      <c r="H990" s="3713"/>
      <c r="I990" s="3713"/>
      <c r="J990" s="3713"/>
      <c r="K990" s="3713"/>
      <c r="L990" s="3713"/>
      <c r="M990" s="3713"/>
      <c r="N990" s="3713"/>
      <c r="O990" s="3713"/>
      <c r="P990" s="3713"/>
      <c r="Q990" s="3713"/>
      <c r="R990" s="3713"/>
    </row>
    <row r="991" spans="1:18" ht="29.25" customHeight="1">
      <c r="A991" s="2353"/>
      <c r="B991" s="2363" t="s">
        <v>2803</v>
      </c>
      <c r="C991" s="2348" t="s">
        <v>2746</v>
      </c>
      <c r="D991" s="3727"/>
      <c r="E991" s="2346"/>
      <c r="F991" s="2346"/>
      <c r="G991" s="3713">
        <v>2485000</v>
      </c>
      <c r="H991" s="3713"/>
      <c r="I991" s="3713"/>
      <c r="J991" s="3713"/>
      <c r="K991" s="3713"/>
      <c r="L991" s="3713"/>
      <c r="M991" s="3713"/>
      <c r="N991" s="3713"/>
      <c r="O991" s="3713"/>
      <c r="P991" s="3713"/>
      <c r="Q991" s="3713"/>
      <c r="R991" s="3713"/>
    </row>
    <row r="992" spans="1:18" ht="29.25" customHeight="1">
      <c r="A992" s="2353"/>
      <c r="B992" s="2363" t="s">
        <v>2804</v>
      </c>
      <c r="C992" s="2348" t="s">
        <v>2746</v>
      </c>
      <c r="D992" s="3727"/>
      <c r="E992" s="2346"/>
      <c r="F992" s="2346"/>
      <c r="G992" s="3713">
        <v>2880000</v>
      </c>
      <c r="H992" s="3713"/>
      <c r="I992" s="3713"/>
      <c r="J992" s="3713"/>
      <c r="K992" s="3713"/>
      <c r="L992" s="3713"/>
      <c r="M992" s="3713"/>
      <c r="N992" s="3713"/>
      <c r="O992" s="3713"/>
      <c r="P992" s="3713"/>
      <c r="Q992" s="3713"/>
      <c r="R992" s="3713"/>
    </row>
    <row r="993" spans="1:18" ht="29.25" customHeight="1">
      <c r="A993" s="2353"/>
      <c r="B993" s="2363" t="s">
        <v>2805</v>
      </c>
      <c r="C993" s="2348" t="s">
        <v>2746</v>
      </c>
      <c r="D993" s="3727"/>
      <c r="E993" s="2346"/>
      <c r="F993" s="2346"/>
      <c r="G993" s="3713">
        <v>2670000</v>
      </c>
      <c r="H993" s="3713"/>
      <c r="I993" s="3713"/>
      <c r="J993" s="3713"/>
      <c r="K993" s="3713"/>
      <c r="L993" s="3713"/>
      <c r="M993" s="3713"/>
      <c r="N993" s="3713"/>
      <c r="O993" s="3713"/>
      <c r="P993" s="3713"/>
      <c r="Q993" s="3713"/>
      <c r="R993" s="3713"/>
    </row>
    <row r="994" spans="1:18" ht="29.25" customHeight="1">
      <c r="A994" s="2353"/>
      <c r="B994" s="2363" t="s">
        <v>2806</v>
      </c>
      <c r="C994" s="2348" t="s">
        <v>2746</v>
      </c>
      <c r="D994" s="3727"/>
      <c r="E994" s="2346"/>
      <c r="F994" s="2346"/>
      <c r="G994" s="3713">
        <v>2940000</v>
      </c>
      <c r="H994" s="3713"/>
      <c r="I994" s="3713"/>
      <c r="J994" s="3713"/>
      <c r="K994" s="3713"/>
      <c r="L994" s="3713"/>
      <c r="M994" s="3713"/>
      <c r="N994" s="3713"/>
      <c r="O994" s="3713"/>
      <c r="P994" s="3713"/>
      <c r="Q994" s="3713"/>
      <c r="R994" s="3713"/>
    </row>
    <row r="995" spans="1:18" s="2351" customFormat="1" ht="79.5" customHeight="1">
      <c r="A995" s="2353" t="s">
        <v>1379</v>
      </c>
      <c r="B995" s="2334" t="s">
        <v>2807</v>
      </c>
      <c r="C995" s="2337"/>
      <c r="D995" s="2184"/>
      <c r="E995" s="2352"/>
      <c r="F995" s="2352"/>
      <c r="G995" s="2352"/>
      <c r="H995" s="2352"/>
      <c r="I995" s="2352"/>
      <c r="J995" s="2352"/>
      <c r="K995" s="2352"/>
      <c r="L995" s="2352"/>
      <c r="M995" s="2352"/>
      <c r="N995" s="2352"/>
      <c r="O995" s="2352"/>
      <c r="P995" s="2352"/>
      <c r="Q995" s="2352"/>
      <c r="R995" s="2352"/>
    </row>
    <row r="996" spans="1:18" ht="29.25" customHeight="1">
      <c r="A996" s="2353"/>
      <c r="B996" s="2363" t="s">
        <v>2808</v>
      </c>
      <c r="C996" s="2348" t="s">
        <v>2746</v>
      </c>
      <c r="D996" s="2346"/>
      <c r="E996" s="2346"/>
      <c r="F996" s="2346"/>
      <c r="G996" s="3713">
        <v>4885000</v>
      </c>
      <c r="H996" s="3713"/>
      <c r="I996" s="3713"/>
      <c r="J996" s="3713"/>
      <c r="K996" s="3713"/>
      <c r="L996" s="3713"/>
      <c r="M996" s="3713"/>
      <c r="N996" s="3713"/>
      <c r="O996" s="3713"/>
      <c r="P996" s="3713"/>
      <c r="Q996" s="3713"/>
      <c r="R996" s="3713"/>
    </row>
    <row r="997" spans="1:18" ht="29.25" customHeight="1">
      <c r="A997" s="2353"/>
      <c r="B997" s="2363" t="s">
        <v>2809</v>
      </c>
      <c r="C997" s="2348" t="s">
        <v>2746</v>
      </c>
      <c r="D997" s="2346"/>
      <c r="E997" s="2346"/>
      <c r="F997" s="2346"/>
      <c r="G997" s="3713">
        <v>5545000</v>
      </c>
      <c r="H997" s="3713"/>
      <c r="I997" s="3713"/>
      <c r="J997" s="3713"/>
      <c r="K997" s="3713"/>
      <c r="L997" s="3713"/>
      <c r="M997" s="3713"/>
      <c r="N997" s="3713"/>
      <c r="O997" s="3713"/>
      <c r="P997" s="3713"/>
      <c r="Q997" s="3713"/>
      <c r="R997" s="3713"/>
    </row>
    <row r="998" spans="1:18" ht="29.25" customHeight="1">
      <c r="A998" s="2353"/>
      <c r="B998" s="2363" t="s">
        <v>2810</v>
      </c>
      <c r="C998" s="2348" t="s">
        <v>2746</v>
      </c>
      <c r="D998" s="2346"/>
      <c r="E998" s="2346"/>
      <c r="F998" s="2346"/>
      <c r="G998" s="3713">
        <v>8515000</v>
      </c>
      <c r="H998" s="3713"/>
      <c r="I998" s="3713"/>
      <c r="J998" s="3713"/>
      <c r="K998" s="3713"/>
      <c r="L998" s="3713"/>
      <c r="M998" s="3713"/>
      <c r="N998" s="3713"/>
      <c r="O998" s="3713"/>
      <c r="P998" s="3713"/>
      <c r="Q998" s="3713"/>
      <c r="R998" s="3713"/>
    </row>
    <row r="999" spans="1:18" ht="29.25" customHeight="1">
      <c r="A999" s="2353"/>
      <c r="B999" s="2363" t="s">
        <v>2811</v>
      </c>
      <c r="C999" s="2348" t="s">
        <v>2746</v>
      </c>
      <c r="D999" s="2346"/>
      <c r="E999" s="2346"/>
      <c r="F999" s="2346"/>
      <c r="G999" s="3713">
        <v>9285000</v>
      </c>
      <c r="H999" s="3713"/>
      <c r="I999" s="3713"/>
      <c r="J999" s="3713"/>
      <c r="K999" s="3713"/>
      <c r="L999" s="3713"/>
      <c r="M999" s="3713"/>
      <c r="N999" s="3713"/>
      <c r="O999" s="3713"/>
      <c r="P999" s="3713"/>
      <c r="Q999" s="3713"/>
      <c r="R999" s="3713"/>
    </row>
    <row r="1000" spans="1:18" ht="29.25" customHeight="1">
      <c r="A1000" s="2353"/>
      <c r="B1000" s="2363" t="s">
        <v>2812</v>
      </c>
      <c r="C1000" s="2348" t="s">
        <v>2746</v>
      </c>
      <c r="D1000" s="2346"/>
      <c r="E1000" s="2346"/>
      <c r="F1000" s="2346"/>
      <c r="G1000" s="3713">
        <v>3675000</v>
      </c>
      <c r="H1000" s="3713"/>
      <c r="I1000" s="3713"/>
      <c r="J1000" s="3713"/>
      <c r="K1000" s="3713"/>
      <c r="L1000" s="3713"/>
      <c r="M1000" s="3713"/>
      <c r="N1000" s="3713"/>
      <c r="O1000" s="3713"/>
      <c r="P1000" s="3713"/>
      <c r="Q1000" s="3713"/>
      <c r="R1000" s="3713"/>
    </row>
    <row r="1001" spans="1:18" ht="29.25" customHeight="1">
      <c r="A1001" s="2353"/>
      <c r="B1001" s="2363" t="s">
        <v>2813</v>
      </c>
      <c r="C1001" s="2348" t="s">
        <v>2746</v>
      </c>
      <c r="D1001" s="2346"/>
      <c r="E1001" s="2346"/>
      <c r="F1001" s="2346"/>
      <c r="G1001" s="3713">
        <v>4775000</v>
      </c>
      <c r="H1001" s="3713"/>
      <c r="I1001" s="3713"/>
      <c r="J1001" s="3713"/>
      <c r="K1001" s="3713"/>
      <c r="L1001" s="3713"/>
      <c r="M1001" s="3713"/>
      <c r="N1001" s="3713"/>
      <c r="O1001" s="3713"/>
      <c r="P1001" s="3713"/>
      <c r="Q1001" s="3713"/>
      <c r="R1001" s="3713"/>
    </row>
    <row r="1002" spans="1:18" ht="54" customHeight="1">
      <c r="A1002" s="2353">
        <v>2</v>
      </c>
      <c r="B1002" s="3603" t="s">
        <v>2818</v>
      </c>
      <c r="C1002" s="3604"/>
      <c r="D1002" s="3604"/>
      <c r="E1002" s="3604"/>
      <c r="F1002" s="3604"/>
      <c r="G1002" s="3604"/>
      <c r="H1002" s="3604"/>
      <c r="I1002" s="3604"/>
      <c r="J1002" s="3604"/>
      <c r="K1002" s="3604"/>
      <c r="L1002" s="3604"/>
      <c r="M1002" s="3604"/>
      <c r="N1002" s="3604"/>
      <c r="O1002" s="3604"/>
      <c r="P1002" s="3604"/>
      <c r="Q1002" s="3604"/>
      <c r="R1002" s="3604"/>
    </row>
    <row r="1003" spans="1:18" ht="28.5" customHeight="1">
      <c r="A1003" s="2353"/>
      <c r="B1003" s="2334"/>
      <c r="C1003" s="3722" t="s">
        <v>2819</v>
      </c>
      <c r="D1003" s="3722"/>
      <c r="E1003" s="3722"/>
      <c r="F1003" s="3722"/>
      <c r="G1003" s="3722"/>
      <c r="H1003" s="3722"/>
      <c r="I1003" s="3722"/>
      <c r="J1003" s="3722"/>
      <c r="K1003" s="3722"/>
      <c r="L1003" s="3722"/>
      <c r="M1003" s="3722"/>
      <c r="N1003" s="3722"/>
      <c r="O1003" s="3722"/>
      <c r="P1003" s="3722"/>
      <c r="Q1003" s="3722"/>
      <c r="R1003" s="3722"/>
    </row>
    <row r="1004" spans="1:18" s="2351" customFormat="1" ht="51.75" customHeight="1">
      <c r="A1004" s="2353" t="s">
        <v>1623</v>
      </c>
      <c r="B1004" s="3612" t="s">
        <v>3000</v>
      </c>
      <c r="C1004" s="3613"/>
      <c r="D1004" s="3613"/>
      <c r="E1004" s="3613"/>
      <c r="F1004" s="3614"/>
      <c r="G1004" s="2352"/>
      <c r="H1004" s="2352"/>
      <c r="I1004" s="2352"/>
      <c r="J1004" s="2352"/>
      <c r="K1004" s="2352"/>
      <c r="L1004" s="2352"/>
      <c r="M1004" s="2352"/>
      <c r="N1004" s="2352"/>
      <c r="O1004" s="2352"/>
      <c r="P1004" s="2352"/>
      <c r="Q1004" s="2352"/>
      <c r="R1004" s="2352"/>
    </row>
    <row r="1005" spans="1:18" ht="64.5" customHeight="1">
      <c r="A1005" s="2353"/>
      <c r="B1005" s="2356" t="s">
        <v>2820</v>
      </c>
      <c r="C1005" s="2348" t="s">
        <v>2821</v>
      </c>
      <c r="D1005" s="3689" t="s">
        <v>2826</v>
      </c>
      <c r="E1005" s="2346"/>
      <c r="F1005" s="2346"/>
      <c r="G1005" s="3713">
        <v>2847805</v>
      </c>
      <c r="H1005" s="3713"/>
      <c r="I1005" s="3713"/>
      <c r="J1005" s="3713"/>
      <c r="K1005" s="3713"/>
      <c r="L1005" s="3713"/>
      <c r="M1005" s="3713"/>
      <c r="N1005" s="3713"/>
      <c r="O1005" s="3713"/>
      <c r="P1005" s="3713"/>
      <c r="Q1005" s="3713"/>
      <c r="R1005" s="3713"/>
    </row>
    <row r="1006" spans="1:18" ht="104.25" customHeight="1">
      <c r="A1006" s="2353"/>
      <c r="B1006" s="2356" t="s">
        <v>2822</v>
      </c>
      <c r="C1006" s="2348" t="s">
        <v>2821</v>
      </c>
      <c r="D1006" s="3690"/>
      <c r="E1006" s="2346"/>
      <c r="F1006" s="2346"/>
      <c r="G1006" s="3713">
        <v>3570650</v>
      </c>
      <c r="H1006" s="3713"/>
      <c r="I1006" s="3713"/>
      <c r="J1006" s="3713"/>
      <c r="K1006" s="3713"/>
      <c r="L1006" s="3713"/>
      <c r="M1006" s="3713"/>
      <c r="N1006" s="3713"/>
      <c r="O1006" s="3713"/>
      <c r="P1006" s="3713"/>
      <c r="Q1006" s="3713"/>
      <c r="R1006" s="3713"/>
    </row>
    <row r="1007" spans="1:18" ht="104.25" customHeight="1">
      <c r="A1007" s="2353"/>
      <c r="B1007" s="2356" t="s">
        <v>2823</v>
      </c>
      <c r="C1007" s="2348" t="s">
        <v>2821</v>
      </c>
      <c r="D1007" s="3690"/>
      <c r="E1007" s="2346"/>
      <c r="F1007" s="2346"/>
      <c r="G1007" s="3713">
        <v>3565927</v>
      </c>
      <c r="H1007" s="3713"/>
      <c r="I1007" s="3713"/>
      <c r="J1007" s="3713"/>
      <c r="K1007" s="3713"/>
      <c r="L1007" s="3713"/>
      <c r="M1007" s="3713"/>
      <c r="N1007" s="3713"/>
      <c r="O1007" s="3713"/>
      <c r="P1007" s="3713"/>
      <c r="Q1007" s="3713"/>
      <c r="R1007" s="3713"/>
    </row>
    <row r="1008" spans="1:18" ht="104.25" customHeight="1">
      <c r="A1008" s="2353"/>
      <c r="B1008" s="2356" t="s">
        <v>2824</v>
      </c>
      <c r="C1008" s="2348" t="s">
        <v>2821</v>
      </c>
      <c r="D1008" s="3690"/>
      <c r="E1008" s="2346"/>
      <c r="F1008" s="2346"/>
      <c r="G1008" s="3713">
        <v>4190137</v>
      </c>
      <c r="H1008" s="3713"/>
      <c r="I1008" s="3713"/>
      <c r="J1008" s="3713"/>
      <c r="K1008" s="3713"/>
      <c r="L1008" s="3713"/>
      <c r="M1008" s="3713"/>
      <c r="N1008" s="3713"/>
      <c r="O1008" s="3713"/>
      <c r="P1008" s="3713"/>
      <c r="Q1008" s="3713"/>
      <c r="R1008" s="3713"/>
    </row>
    <row r="1009" spans="1:18" ht="104.25" customHeight="1">
      <c r="A1009" s="2353"/>
      <c r="B1009" s="2356" t="s">
        <v>2825</v>
      </c>
      <c r="C1009" s="2348" t="s">
        <v>2821</v>
      </c>
      <c r="D1009" s="3690"/>
      <c r="E1009" s="2346"/>
      <c r="F1009" s="2346"/>
      <c r="G1009" s="3713">
        <v>3946831</v>
      </c>
      <c r="H1009" s="3713"/>
      <c r="I1009" s="3713"/>
      <c r="J1009" s="3713"/>
      <c r="K1009" s="3713"/>
      <c r="L1009" s="3713"/>
      <c r="M1009" s="3713"/>
      <c r="N1009" s="3713"/>
      <c r="O1009" s="3713"/>
      <c r="P1009" s="3713"/>
      <c r="Q1009" s="3713"/>
      <c r="R1009" s="3713"/>
    </row>
    <row r="1010" spans="1:18" s="2351" customFormat="1" ht="51.75" customHeight="1">
      <c r="A1010" s="2353" t="s">
        <v>1624</v>
      </c>
      <c r="B1010" s="3612" t="s">
        <v>3001</v>
      </c>
      <c r="C1010" s="3613"/>
      <c r="D1010" s="3613"/>
      <c r="E1010" s="3613"/>
      <c r="F1010" s="3614"/>
      <c r="G1010" s="2352"/>
      <c r="H1010" s="2352"/>
      <c r="I1010" s="2352"/>
      <c r="J1010" s="2352"/>
      <c r="K1010" s="2352"/>
      <c r="L1010" s="2352"/>
      <c r="M1010" s="2352"/>
      <c r="N1010" s="2352"/>
      <c r="O1010" s="2352"/>
      <c r="P1010" s="2352"/>
      <c r="Q1010" s="2352"/>
      <c r="R1010" s="2352"/>
    </row>
    <row r="1011" spans="1:18" ht="77.25" customHeight="1">
      <c r="A1011" s="2353"/>
      <c r="B1011" s="2356" t="s">
        <v>2827</v>
      </c>
      <c r="C1011" s="2348" t="s">
        <v>2821</v>
      </c>
      <c r="D1011" s="3723" t="s">
        <v>2826</v>
      </c>
      <c r="E1011" s="2346"/>
      <c r="F1011" s="2346"/>
      <c r="G1011" s="3713">
        <v>3620789</v>
      </c>
      <c r="H1011" s="3713"/>
      <c r="I1011" s="3713"/>
      <c r="J1011" s="3713"/>
      <c r="K1011" s="3713"/>
      <c r="L1011" s="3713"/>
      <c r="M1011" s="3713"/>
      <c r="N1011" s="3713"/>
      <c r="O1011" s="3713"/>
      <c r="P1011" s="3713"/>
      <c r="Q1011" s="3713"/>
      <c r="R1011" s="3713"/>
    </row>
    <row r="1012" spans="1:18" s="2360" customFormat="1" ht="128.25" customHeight="1">
      <c r="A1012" s="2362"/>
      <c r="B1012" s="2356" t="s">
        <v>2828</v>
      </c>
      <c r="C1012" s="2348" t="s">
        <v>2821</v>
      </c>
      <c r="D1012" s="3724"/>
      <c r="E1012" s="2346"/>
      <c r="F1012" s="2346"/>
      <c r="G1012" s="3713">
        <v>6174888</v>
      </c>
      <c r="H1012" s="3713"/>
      <c r="I1012" s="3713"/>
      <c r="J1012" s="3713"/>
      <c r="K1012" s="3713"/>
      <c r="L1012" s="3713"/>
      <c r="M1012" s="3713"/>
      <c r="N1012" s="3713"/>
      <c r="O1012" s="3713"/>
      <c r="P1012" s="3713"/>
      <c r="Q1012" s="3713"/>
      <c r="R1012" s="3713"/>
    </row>
    <row r="1013" spans="1:18" ht="99.75" customHeight="1">
      <c r="A1013" s="2353"/>
      <c r="B1013" s="2356" t="s">
        <v>2829</v>
      </c>
      <c r="C1013" s="2348" t="s">
        <v>2821</v>
      </c>
      <c r="D1013" s="3724"/>
      <c r="E1013" s="2346"/>
      <c r="F1013" s="2346"/>
      <c r="G1013" s="3713">
        <v>6144948</v>
      </c>
      <c r="H1013" s="3713"/>
      <c r="I1013" s="3713"/>
      <c r="J1013" s="3713"/>
      <c r="K1013" s="3713"/>
      <c r="L1013" s="3713"/>
      <c r="M1013" s="3713"/>
      <c r="N1013" s="3713"/>
      <c r="O1013" s="3713"/>
      <c r="P1013" s="3713"/>
      <c r="Q1013" s="3713"/>
      <c r="R1013" s="3713"/>
    </row>
    <row r="1014" spans="1:18" ht="98.25" customHeight="1">
      <c r="A1014" s="2353"/>
      <c r="B1014" s="2356" t="s">
        <v>2830</v>
      </c>
      <c r="C1014" s="2348" t="s">
        <v>2821</v>
      </c>
      <c r="D1014" s="3724"/>
      <c r="E1014" s="2346"/>
      <c r="F1014" s="2346"/>
      <c r="G1014" s="3713">
        <v>6241344</v>
      </c>
      <c r="H1014" s="3713"/>
      <c r="I1014" s="3713"/>
      <c r="J1014" s="3713"/>
      <c r="K1014" s="3713"/>
      <c r="L1014" s="3713"/>
      <c r="M1014" s="3713"/>
      <c r="N1014" s="3713"/>
      <c r="O1014" s="3713"/>
      <c r="P1014" s="3713"/>
      <c r="Q1014" s="3713"/>
      <c r="R1014" s="3713"/>
    </row>
    <row r="1015" spans="1:18" ht="97.5" customHeight="1">
      <c r="A1015" s="2353"/>
      <c r="B1015" s="2356" t="s">
        <v>2831</v>
      </c>
      <c r="C1015" s="2348" t="s">
        <v>2821</v>
      </c>
      <c r="D1015" s="3725"/>
      <c r="E1015" s="2346"/>
      <c r="F1015" s="2346"/>
      <c r="G1015" s="3713">
        <v>6590730</v>
      </c>
      <c r="H1015" s="3713"/>
      <c r="I1015" s="3713"/>
      <c r="J1015" s="3713"/>
      <c r="K1015" s="3713"/>
      <c r="L1015" s="3713"/>
      <c r="M1015" s="3713"/>
      <c r="N1015" s="3713"/>
      <c r="O1015" s="3713"/>
      <c r="P1015" s="3713"/>
      <c r="Q1015" s="3713"/>
      <c r="R1015" s="3713"/>
    </row>
    <row r="1016" spans="1:18" s="2351" customFormat="1" ht="51.75" customHeight="1">
      <c r="A1016" s="2353" t="s">
        <v>1625</v>
      </c>
      <c r="B1016" s="3612" t="s">
        <v>3002</v>
      </c>
      <c r="C1016" s="3613"/>
      <c r="D1016" s="3613"/>
      <c r="E1016" s="3613"/>
      <c r="F1016" s="3614"/>
      <c r="G1016" s="2352"/>
      <c r="H1016" s="2352"/>
      <c r="I1016" s="2352"/>
      <c r="J1016" s="2352"/>
      <c r="K1016" s="2352"/>
      <c r="L1016" s="2352"/>
      <c r="M1016" s="2352"/>
      <c r="N1016" s="2352"/>
      <c r="O1016" s="2352"/>
      <c r="P1016" s="2352"/>
      <c r="Q1016" s="2352"/>
      <c r="R1016" s="2352"/>
    </row>
    <row r="1017" spans="1:18" ht="64.5" customHeight="1">
      <c r="A1017" s="2353"/>
      <c r="B1017" s="2356" t="s">
        <v>2832</v>
      </c>
      <c r="C1017" s="2348" t="s">
        <v>2821</v>
      </c>
      <c r="D1017" s="3723" t="s">
        <v>2838</v>
      </c>
      <c r="E1017" s="2346"/>
      <c r="F1017" s="2346"/>
      <c r="G1017" s="3713">
        <v>3799395</v>
      </c>
      <c r="H1017" s="3713"/>
      <c r="I1017" s="3713"/>
      <c r="J1017" s="3713"/>
      <c r="K1017" s="3713"/>
      <c r="L1017" s="3713"/>
      <c r="M1017" s="3713"/>
      <c r="N1017" s="3713"/>
      <c r="O1017" s="3713"/>
      <c r="P1017" s="3713"/>
      <c r="Q1017" s="3713"/>
      <c r="R1017" s="3713"/>
    </row>
    <row r="1018" spans="1:18" ht="106.5" customHeight="1">
      <c r="A1018" s="2353"/>
      <c r="B1018" s="2356" t="s">
        <v>2833</v>
      </c>
      <c r="C1018" s="2348" t="s">
        <v>2821</v>
      </c>
      <c r="D1018" s="3724"/>
      <c r="E1018" s="2346"/>
      <c r="F1018" s="2346"/>
      <c r="G1018" s="3713">
        <v>5299149</v>
      </c>
      <c r="H1018" s="3713"/>
      <c r="I1018" s="3713"/>
      <c r="J1018" s="3713"/>
      <c r="K1018" s="3713"/>
      <c r="L1018" s="3713"/>
      <c r="M1018" s="3713"/>
      <c r="N1018" s="3713"/>
      <c r="O1018" s="3713"/>
      <c r="P1018" s="3713"/>
      <c r="Q1018" s="3713"/>
      <c r="R1018" s="3713"/>
    </row>
    <row r="1019" spans="1:18" ht="89.25" customHeight="1">
      <c r="A1019" s="2353"/>
      <c r="B1019" s="2356" t="s">
        <v>2834</v>
      </c>
      <c r="C1019" s="2348" t="s">
        <v>2821</v>
      </c>
      <c r="D1019" s="3724"/>
      <c r="E1019" s="2346"/>
      <c r="F1019" s="2346"/>
      <c r="G1019" s="3713">
        <v>5248593</v>
      </c>
      <c r="H1019" s="3713"/>
      <c r="I1019" s="3713"/>
      <c r="J1019" s="3713"/>
      <c r="K1019" s="3713"/>
      <c r="L1019" s="3713"/>
      <c r="M1019" s="3713"/>
      <c r="N1019" s="3713"/>
      <c r="O1019" s="3713"/>
      <c r="P1019" s="3713"/>
      <c r="Q1019" s="3713"/>
      <c r="R1019" s="3713"/>
    </row>
    <row r="1020" spans="1:18" s="2360" customFormat="1" ht="100.5" customHeight="1">
      <c r="A1020" s="2362"/>
      <c r="B1020" s="2356" t="s">
        <v>2835</v>
      </c>
      <c r="C1020" s="2348" t="s">
        <v>2821</v>
      </c>
      <c r="D1020" s="3724"/>
      <c r="E1020" s="2361"/>
      <c r="F1020" s="2361"/>
      <c r="G1020" s="3713">
        <v>5770815</v>
      </c>
      <c r="H1020" s="3713"/>
      <c r="I1020" s="3713"/>
      <c r="J1020" s="3713"/>
      <c r="K1020" s="3713"/>
      <c r="L1020" s="3713"/>
      <c r="M1020" s="3713"/>
      <c r="N1020" s="3713"/>
      <c r="O1020" s="3713"/>
      <c r="P1020" s="3713"/>
      <c r="Q1020" s="3713"/>
      <c r="R1020" s="3713"/>
    </row>
    <row r="1021" spans="1:18" s="2360" customFormat="1" ht="119.25" customHeight="1">
      <c r="A1021" s="2362"/>
      <c r="B1021" s="2356" t="s">
        <v>2836</v>
      </c>
      <c r="C1021" s="2348" t="s">
        <v>2821</v>
      </c>
      <c r="D1021" s="3724"/>
      <c r="E1021" s="2361"/>
      <c r="F1021" s="2361"/>
      <c r="G1021" s="3713">
        <v>5875805</v>
      </c>
      <c r="H1021" s="3713"/>
      <c r="I1021" s="3713"/>
      <c r="J1021" s="3713"/>
      <c r="K1021" s="3713"/>
      <c r="L1021" s="3713"/>
      <c r="M1021" s="3713"/>
      <c r="N1021" s="3713"/>
      <c r="O1021" s="3713"/>
      <c r="P1021" s="3713"/>
      <c r="Q1021" s="3713"/>
      <c r="R1021" s="3713"/>
    </row>
    <row r="1022" spans="1:18" ht="104.25" customHeight="1">
      <c r="A1022" s="2353"/>
      <c r="B1022" s="2356" t="s">
        <v>2837</v>
      </c>
      <c r="C1022" s="2348" t="s">
        <v>2821</v>
      </c>
      <c r="D1022" s="3725"/>
      <c r="E1022" s="2346"/>
      <c r="F1022" s="2346"/>
      <c r="G1022" s="3713">
        <v>5832521</v>
      </c>
      <c r="H1022" s="3713"/>
      <c r="I1022" s="3713"/>
      <c r="J1022" s="3713"/>
      <c r="K1022" s="3713"/>
      <c r="L1022" s="3713"/>
      <c r="M1022" s="3713"/>
      <c r="N1022" s="3713"/>
      <c r="O1022" s="3713"/>
      <c r="P1022" s="3713"/>
      <c r="Q1022" s="3713"/>
      <c r="R1022" s="3713"/>
    </row>
    <row r="1023" spans="1:18" s="2358" customFormat="1" ht="54" customHeight="1">
      <c r="A1023" s="2359">
        <v>3</v>
      </c>
      <c r="B1023" s="3710" t="s">
        <v>3091</v>
      </c>
      <c r="C1023" s="3711"/>
      <c r="D1023" s="3711"/>
      <c r="E1023" s="3711"/>
      <c r="F1023" s="3711"/>
      <c r="G1023" s="3711"/>
      <c r="H1023" s="3711"/>
      <c r="I1023" s="3711"/>
      <c r="J1023" s="3711"/>
      <c r="K1023" s="3711"/>
      <c r="L1023" s="3711"/>
      <c r="M1023" s="3711"/>
      <c r="N1023" s="3711"/>
      <c r="O1023" s="3711"/>
      <c r="P1023" s="3711"/>
      <c r="Q1023" s="3711"/>
      <c r="R1023" s="3711"/>
    </row>
    <row r="1024" spans="1:18" ht="28.5" customHeight="1">
      <c r="A1024" s="2353"/>
      <c r="B1024" s="2334"/>
      <c r="C1024" s="3722" t="s">
        <v>3092</v>
      </c>
      <c r="D1024" s="3722"/>
      <c r="E1024" s="3722"/>
      <c r="F1024" s="3722"/>
      <c r="G1024" s="3722"/>
      <c r="H1024" s="3722"/>
      <c r="I1024" s="3722"/>
      <c r="J1024" s="3722"/>
      <c r="K1024" s="3722"/>
      <c r="L1024" s="3722"/>
      <c r="M1024" s="3722"/>
      <c r="N1024" s="3722"/>
      <c r="O1024" s="3722"/>
      <c r="P1024" s="3722"/>
      <c r="Q1024" s="3722"/>
      <c r="R1024" s="3722"/>
    </row>
    <row r="1025" spans="1:18" ht="75.75" customHeight="1">
      <c r="A1025" s="2353"/>
      <c r="B1025" s="2356" t="s">
        <v>3093</v>
      </c>
      <c r="C1025" s="2348" t="s">
        <v>2821</v>
      </c>
      <c r="D1025" s="3689" t="s">
        <v>3111</v>
      </c>
      <c r="E1025" s="2346"/>
      <c r="F1025" s="2346"/>
      <c r="G1025" s="3713">
        <v>2815000</v>
      </c>
      <c r="H1025" s="3713"/>
      <c r="I1025" s="3713"/>
      <c r="J1025" s="3713"/>
      <c r="K1025" s="3713"/>
      <c r="L1025" s="3713"/>
      <c r="M1025" s="3713"/>
      <c r="N1025" s="3713"/>
      <c r="O1025" s="3713"/>
      <c r="P1025" s="3713"/>
      <c r="Q1025" s="3713"/>
      <c r="R1025" s="3713"/>
    </row>
    <row r="1026" spans="1:18" ht="76.5" customHeight="1">
      <c r="A1026" s="2353"/>
      <c r="B1026" s="2356" t="s">
        <v>3094</v>
      </c>
      <c r="C1026" s="2348" t="s">
        <v>2821</v>
      </c>
      <c r="D1026" s="3690"/>
      <c r="E1026" s="2346"/>
      <c r="F1026" s="2346"/>
      <c r="G1026" s="3713">
        <v>2570000</v>
      </c>
      <c r="H1026" s="3713"/>
      <c r="I1026" s="3713"/>
      <c r="J1026" s="3713"/>
      <c r="K1026" s="3713"/>
      <c r="L1026" s="3713"/>
      <c r="M1026" s="3713"/>
      <c r="N1026" s="3713"/>
      <c r="O1026" s="3713"/>
      <c r="P1026" s="3713"/>
      <c r="Q1026" s="3713"/>
      <c r="R1026" s="3713"/>
    </row>
    <row r="1027" spans="1:18" ht="104.25" customHeight="1">
      <c r="A1027" s="2353"/>
      <c r="B1027" s="2356" t="s">
        <v>3095</v>
      </c>
      <c r="C1027" s="2348" t="s">
        <v>2821</v>
      </c>
      <c r="D1027" s="3690"/>
      <c r="E1027" s="2346"/>
      <c r="F1027" s="2346"/>
      <c r="G1027" s="3713">
        <v>2230000</v>
      </c>
      <c r="H1027" s="3713"/>
      <c r="I1027" s="3713"/>
      <c r="J1027" s="3713"/>
      <c r="K1027" s="3713"/>
      <c r="L1027" s="3713"/>
      <c r="M1027" s="3713"/>
      <c r="N1027" s="3713"/>
      <c r="O1027" s="3713"/>
      <c r="P1027" s="3713"/>
      <c r="Q1027" s="3713"/>
      <c r="R1027" s="3713"/>
    </row>
    <row r="1028" spans="1:18" ht="104.25" customHeight="1">
      <c r="A1028" s="2353"/>
      <c r="B1028" s="2356" t="s">
        <v>3096</v>
      </c>
      <c r="C1028" s="2348" t="s">
        <v>2821</v>
      </c>
      <c r="D1028" s="3690"/>
      <c r="E1028" s="2346"/>
      <c r="F1028" s="2346"/>
      <c r="G1028" s="3713">
        <v>2815000</v>
      </c>
      <c r="H1028" s="3713"/>
      <c r="I1028" s="3713"/>
      <c r="J1028" s="3713"/>
      <c r="K1028" s="3713"/>
      <c r="L1028" s="3713"/>
      <c r="M1028" s="3713"/>
      <c r="N1028" s="3713"/>
      <c r="O1028" s="3713"/>
      <c r="P1028" s="3713"/>
      <c r="Q1028" s="3713"/>
      <c r="R1028" s="3713"/>
    </row>
    <row r="1029" spans="1:18" ht="104.25" customHeight="1">
      <c r="A1029" s="2353"/>
      <c r="B1029" s="2356" t="s">
        <v>3097</v>
      </c>
      <c r="C1029" s="2348" t="s">
        <v>2821</v>
      </c>
      <c r="D1029" s="3690"/>
      <c r="E1029" s="2346"/>
      <c r="F1029" s="2346"/>
      <c r="G1029" s="3713">
        <v>2570000</v>
      </c>
      <c r="H1029" s="3713"/>
      <c r="I1029" s="3713"/>
      <c r="J1029" s="3713"/>
      <c r="K1029" s="3713"/>
      <c r="L1029" s="3713"/>
      <c r="M1029" s="3713"/>
      <c r="N1029" s="3713"/>
      <c r="O1029" s="3713"/>
      <c r="P1029" s="3713"/>
      <c r="Q1029" s="3713"/>
      <c r="R1029" s="3713"/>
    </row>
    <row r="1030" spans="1:18" ht="104.25" customHeight="1">
      <c r="A1030" s="2353"/>
      <c r="B1030" s="2356" t="s">
        <v>3098</v>
      </c>
      <c r="C1030" s="2348" t="s">
        <v>2821</v>
      </c>
      <c r="D1030" s="3690"/>
      <c r="E1030" s="2346"/>
      <c r="F1030" s="2346"/>
      <c r="G1030" s="3713">
        <v>2150000</v>
      </c>
      <c r="H1030" s="3713"/>
      <c r="I1030" s="3713"/>
      <c r="J1030" s="3713"/>
      <c r="K1030" s="3713"/>
      <c r="L1030" s="3713"/>
      <c r="M1030" s="3713"/>
      <c r="N1030" s="3713"/>
      <c r="O1030" s="3713"/>
      <c r="P1030" s="3713"/>
      <c r="Q1030" s="3713"/>
      <c r="R1030" s="3713"/>
    </row>
    <row r="1031" spans="1:18" ht="104.25" customHeight="1">
      <c r="A1031" s="2353"/>
      <c r="B1031" s="2356" t="s">
        <v>3099</v>
      </c>
      <c r="C1031" s="2348" t="s">
        <v>2821</v>
      </c>
      <c r="D1031" s="3690"/>
      <c r="E1031" s="2346"/>
      <c r="F1031" s="2346"/>
      <c r="G1031" s="3713">
        <v>2700000</v>
      </c>
      <c r="H1031" s="3713"/>
      <c r="I1031" s="3713"/>
      <c r="J1031" s="3713"/>
      <c r="K1031" s="3713"/>
      <c r="L1031" s="3713"/>
      <c r="M1031" s="3713"/>
      <c r="N1031" s="3713"/>
      <c r="O1031" s="3713"/>
      <c r="P1031" s="3713"/>
      <c r="Q1031" s="3713"/>
      <c r="R1031" s="3713"/>
    </row>
    <row r="1032" spans="1:18" ht="77.25" customHeight="1">
      <c r="A1032" s="2353"/>
      <c r="B1032" s="2356" t="s">
        <v>3100</v>
      </c>
      <c r="C1032" s="2348" t="s">
        <v>2821</v>
      </c>
      <c r="D1032" s="3690"/>
      <c r="E1032" s="2346"/>
      <c r="F1032" s="2346"/>
      <c r="G1032" s="3713">
        <v>2470000</v>
      </c>
      <c r="H1032" s="3713"/>
      <c r="I1032" s="3713"/>
      <c r="J1032" s="3713"/>
      <c r="K1032" s="3713"/>
      <c r="L1032" s="3713"/>
      <c r="M1032" s="3713"/>
      <c r="N1032" s="3713"/>
      <c r="O1032" s="3713"/>
      <c r="P1032" s="3713"/>
      <c r="Q1032" s="3713"/>
      <c r="R1032" s="3713"/>
    </row>
    <row r="1033" spans="1:18" s="2360" customFormat="1" ht="128.25" customHeight="1">
      <c r="A1033" s="2353"/>
      <c r="B1033" s="2356" t="s">
        <v>3101</v>
      </c>
      <c r="C1033" s="2348" t="s">
        <v>2821</v>
      </c>
      <c r="D1033" s="3690"/>
      <c r="E1033" s="2346"/>
      <c r="F1033" s="2346"/>
      <c r="G1033" s="3713">
        <v>2180000</v>
      </c>
      <c r="H1033" s="3713"/>
      <c r="I1033" s="3713"/>
      <c r="J1033" s="3713"/>
      <c r="K1033" s="3713"/>
      <c r="L1033" s="3713"/>
      <c r="M1033" s="3713"/>
      <c r="N1033" s="3713"/>
      <c r="O1033" s="3713"/>
      <c r="P1033" s="3713"/>
      <c r="Q1033" s="3713"/>
      <c r="R1033" s="3713"/>
    </row>
    <row r="1034" spans="1:18" ht="99.75" customHeight="1">
      <c r="A1034" s="2353"/>
      <c r="B1034" s="2356" t="s">
        <v>3102</v>
      </c>
      <c r="C1034" s="2348" t="s">
        <v>2821</v>
      </c>
      <c r="D1034" s="3690"/>
      <c r="E1034" s="2346"/>
      <c r="F1034" s="2346"/>
      <c r="G1034" s="3713">
        <v>1900000</v>
      </c>
      <c r="H1034" s="3713"/>
      <c r="I1034" s="3713"/>
      <c r="J1034" s="3713"/>
      <c r="K1034" s="3713"/>
      <c r="L1034" s="3713"/>
      <c r="M1034" s="3713"/>
      <c r="N1034" s="3713"/>
      <c r="O1034" s="3713"/>
      <c r="P1034" s="3713"/>
      <c r="Q1034" s="3713"/>
      <c r="R1034" s="3713"/>
    </row>
    <row r="1035" spans="1:18" ht="98.25" customHeight="1">
      <c r="A1035" s="2353"/>
      <c r="B1035" s="2356" t="s">
        <v>3103</v>
      </c>
      <c r="C1035" s="2348" t="s">
        <v>2821</v>
      </c>
      <c r="D1035" s="3690"/>
      <c r="E1035" s="2346"/>
      <c r="F1035" s="2346"/>
      <c r="G1035" s="3713">
        <v>1800000</v>
      </c>
      <c r="H1035" s="3713"/>
      <c r="I1035" s="3713"/>
      <c r="J1035" s="3713"/>
      <c r="K1035" s="3713"/>
      <c r="L1035" s="3713"/>
      <c r="M1035" s="3713"/>
      <c r="N1035" s="3713"/>
      <c r="O1035" s="3713"/>
      <c r="P1035" s="3713"/>
      <c r="Q1035" s="3713"/>
      <c r="R1035" s="3713"/>
    </row>
    <row r="1036" spans="1:18" ht="97.5" customHeight="1">
      <c r="A1036" s="2353"/>
      <c r="B1036" s="2356" t="s">
        <v>3104</v>
      </c>
      <c r="C1036" s="2348" t="s">
        <v>2821</v>
      </c>
      <c r="D1036" s="3690"/>
      <c r="E1036" s="2346"/>
      <c r="F1036" s="2346"/>
      <c r="G1036" s="3713">
        <v>1800000</v>
      </c>
      <c r="H1036" s="3713"/>
      <c r="I1036" s="3713"/>
      <c r="J1036" s="3713"/>
      <c r="K1036" s="3713"/>
      <c r="L1036" s="3713"/>
      <c r="M1036" s="3713"/>
      <c r="N1036" s="3713"/>
      <c r="O1036" s="3713"/>
      <c r="P1036" s="3713"/>
      <c r="Q1036" s="3713"/>
      <c r="R1036" s="3713"/>
    </row>
    <row r="1037" spans="1:18" ht="64.5" customHeight="1">
      <c r="A1037" s="2353"/>
      <c r="B1037" s="2356" t="s">
        <v>3105</v>
      </c>
      <c r="C1037" s="2348" t="s">
        <v>2821</v>
      </c>
      <c r="D1037" s="3690"/>
      <c r="E1037" s="2346"/>
      <c r="F1037" s="2346"/>
      <c r="G1037" s="3713">
        <v>1500000</v>
      </c>
      <c r="H1037" s="3713"/>
      <c r="I1037" s="3713"/>
      <c r="J1037" s="3713"/>
      <c r="K1037" s="3713"/>
      <c r="L1037" s="3713"/>
      <c r="M1037" s="3713"/>
      <c r="N1037" s="3713"/>
      <c r="O1037" s="3713"/>
      <c r="P1037" s="3713"/>
      <c r="Q1037" s="3713"/>
      <c r="R1037" s="3713"/>
    </row>
    <row r="1038" spans="1:18" ht="106.5" customHeight="1">
      <c r="A1038" s="2353"/>
      <c r="B1038" s="2356" t="s">
        <v>3106</v>
      </c>
      <c r="C1038" s="2348" t="s">
        <v>2821</v>
      </c>
      <c r="D1038" s="3690"/>
      <c r="E1038" s="2346"/>
      <c r="F1038" s="2346"/>
      <c r="G1038" s="3713">
        <v>2750000</v>
      </c>
      <c r="H1038" s="3713"/>
      <c r="I1038" s="3713"/>
      <c r="J1038" s="3713"/>
      <c r="K1038" s="3713"/>
      <c r="L1038" s="3713"/>
      <c r="M1038" s="3713"/>
      <c r="N1038" s="3713"/>
      <c r="O1038" s="3713"/>
      <c r="P1038" s="3713"/>
      <c r="Q1038" s="3713"/>
      <c r="R1038" s="3713"/>
    </row>
    <row r="1039" spans="1:18" ht="89.25" customHeight="1">
      <c r="A1039" s="2353"/>
      <c r="B1039" s="2356" t="s">
        <v>3107</v>
      </c>
      <c r="C1039" s="2348" t="s">
        <v>2821</v>
      </c>
      <c r="D1039" s="3690"/>
      <c r="E1039" s="2346"/>
      <c r="F1039" s="2346"/>
      <c r="G1039" s="3713">
        <v>2300000</v>
      </c>
      <c r="H1039" s="3713"/>
      <c r="I1039" s="3713"/>
      <c r="J1039" s="3713"/>
      <c r="K1039" s="3713"/>
      <c r="L1039" s="3713"/>
      <c r="M1039" s="3713"/>
      <c r="N1039" s="3713"/>
      <c r="O1039" s="3713"/>
      <c r="P1039" s="3713"/>
      <c r="Q1039" s="3713"/>
      <c r="R1039" s="3713"/>
    </row>
    <row r="1040" spans="1:18" s="2360" customFormat="1" ht="100.5" customHeight="1">
      <c r="A1040" s="2353"/>
      <c r="B1040" s="2356" t="s">
        <v>3108</v>
      </c>
      <c r="C1040" s="2348" t="s">
        <v>2821</v>
      </c>
      <c r="D1040" s="3690"/>
      <c r="E1040" s="2361"/>
      <c r="F1040" s="2361"/>
      <c r="G1040" s="3713">
        <v>2900000</v>
      </c>
      <c r="H1040" s="3713"/>
      <c r="I1040" s="3713"/>
      <c r="J1040" s="3713"/>
      <c r="K1040" s="3713"/>
      <c r="L1040" s="3713"/>
      <c r="M1040" s="3713"/>
      <c r="N1040" s="3713"/>
      <c r="O1040" s="3713"/>
      <c r="P1040" s="3713"/>
      <c r="Q1040" s="3713"/>
      <c r="R1040" s="3713"/>
    </row>
    <row r="1041" spans="1:18" s="2360" customFormat="1" ht="119.25" customHeight="1">
      <c r="A1041" s="2353"/>
      <c r="B1041" s="2356" t="s">
        <v>3109</v>
      </c>
      <c r="C1041" s="2348" t="s">
        <v>2821</v>
      </c>
      <c r="D1041" s="3690"/>
      <c r="E1041" s="2361"/>
      <c r="F1041" s="2361"/>
      <c r="G1041" s="3713">
        <v>3000000</v>
      </c>
      <c r="H1041" s="3713"/>
      <c r="I1041" s="3713"/>
      <c r="J1041" s="3713"/>
      <c r="K1041" s="3713"/>
      <c r="L1041" s="3713"/>
      <c r="M1041" s="3713"/>
      <c r="N1041" s="3713"/>
      <c r="O1041" s="3713"/>
      <c r="P1041" s="3713"/>
      <c r="Q1041" s="3713"/>
      <c r="R1041" s="3713"/>
    </row>
    <row r="1042" spans="1:18" ht="104.25" customHeight="1">
      <c r="A1042" s="2353"/>
      <c r="B1042" s="2356" t="s">
        <v>3110</v>
      </c>
      <c r="C1042" s="2348" t="s">
        <v>2821</v>
      </c>
      <c r="D1042" s="3712"/>
      <c r="E1042" s="2346"/>
      <c r="F1042" s="2346"/>
      <c r="G1042" s="3713">
        <v>3350000</v>
      </c>
      <c r="H1042" s="3713"/>
      <c r="I1042" s="3713"/>
      <c r="J1042" s="3713"/>
      <c r="K1042" s="3713"/>
      <c r="L1042" s="3713"/>
      <c r="M1042" s="3713"/>
      <c r="N1042" s="3713"/>
      <c r="O1042" s="3713"/>
      <c r="P1042" s="3713"/>
      <c r="Q1042" s="3713"/>
      <c r="R1042" s="3713"/>
    </row>
    <row r="1043" spans="1:18" s="2358" customFormat="1" ht="54" customHeight="1">
      <c r="A1043" s="2359">
        <v>4</v>
      </c>
      <c r="B1043" s="3710" t="s">
        <v>3114</v>
      </c>
      <c r="C1043" s="3711"/>
      <c r="D1043" s="3711"/>
      <c r="E1043" s="3711"/>
      <c r="F1043" s="3711"/>
      <c r="G1043" s="3711"/>
      <c r="H1043" s="3711"/>
      <c r="I1043" s="3711"/>
      <c r="J1043" s="3711"/>
      <c r="K1043" s="3711"/>
      <c r="L1043" s="3711"/>
      <c r="M1043" s="3711"/>
      <c r="N1043" s="3711"/>
      <c r="O1043" s="3711"/>
      <c r="P1043" s="3711"/>
      <c r="Q1043" s="3711"/>
      <c r="R1043" s="3711"/>
    </row>
    <row r="1044" spans="1:18" ht="28.5" customHeight="1">
      <c r="A1044" s="2353"/>
      <c r="B1044" s="2334"/>
      <c r="C1044" s="3722" t="s">
        <v>3115</v>
      </c>
      <c r="D1044" s="3722"/>
      <c r="E1044" s="3722"/>
      <c r="F1044" s="3722"/>
      <c r="G1044" s="3722"/>
      <c r="H1044" s="3722"/>
      <c r="I1044" s="3722"/>
      <c r="J1044" s="3722"/>
      <c r="K1044" s="3722"/>
      <c r="L1044" s="3722"/>
      <c r="M1044" s="3722"/>
      <c r="N1044" s="3722"/>
      <c r="O1044" s="3722"/>
      <c r="P1044" s="3722"/>
      <c r="Q1044" s="3722"/>
      <c r="R1044" s="3722"/>
    </row>
    <row r="1045" spans="1:18" ht="28.5" customHeight="1">
      <c r="A1045" s="2353" t="s">
        <v>1623</v>
      </c>
      <c r="B1045" s="3606" t="s">
        <v>3116</v>
      </c>
      <c r="C1045" s="3607"/>
      <c r="D1045" s="3608"/>
      <c r="E1045" s="2357"/>
      <c r="F1045" s="2357"/>
      <c r="G1045" s="2357"/>
      <c r="H1045" s="2357"/>
      <c r="I1045" s="2357"/>
      <c r="J1045" s="2357"/>
      <c r="K1045" s="2357"/>
      <c r="L1045" s="2357"/>
      <c r="M1045" s="2357"/>
      <c r="N1045" s="2357"/>
      <c r="O1045" s="2357"/>
      <c r="P1045" s="2357"/>
      <c r="Q1045" s="2357"/>
      <c r="R1045" s="2357"/>
    </row>
    <row r="1046" spans="1:18" ht="28.5" customHeight="1">
      <c r="A1046" s="2353" t="s">
        <v>1839</v>
      </c>
      <c r="B1046" s="3612" t="s">
        <v>3117</v>
      </c>
      <c r="C1046" s="3613"/>
      <c r="D1046" s="3613"/>
      <c r="E1046" s="3613"/>
      <c r="F1046" s="3613"/>
      <c r="G1046" s="3613"/>
      <c r="H1046" s="3613"/>
      <c r="I1046" s="3613"/>
      <c r="J1046" s="3613"/>
      <c r="K1046" s="3613"/>
      <c r="L1046" s="3613"/>
      <c r="M1046" s="3613"/>
      <c r="N1046" s="3613"/>
      <c r="O1046" s="3613"/>
      <c r="P1046" s="3613"/>
      <c r="Q1046" s="3613"/>
      <c r="R1046" s="3614"/>
    </row>
    <row r="1047" spans="1:18" ht="49.5" customHeight="1">
      <c r="A1047" s="2353"/>
      <c r="B1047" s="2356" t="s">
        <v>3118</v>
      </c>
      <c r="C1047" s="2348" t="s">
        <v>543</v>
      </c>
      <c r="D1047" s="3694" t="s">
        <v>3121</v>
      </c>
      <c r="E1047" s="2346"/>
      <c r="F1047" s="2346"/>
      <c r="G1047" s="2355">
        <v>98000</v>
      </c>
      <c r="H1047" s="2355"/>
      <c r="I1047" s="2355"/>
      <c r="J1047" s="2355"/>
      <c r="K1047" s="2355"/>
      <c r="L1047" s="2355"/>
      <c r="M1047" s="2355"/>
      <c r="N1047" s="2355"/>
      <c r="O1047" s="2355"/>
      <c r="P1047" s="2355"/>
      <c r="Q1047" s="2355"/>
      <c r="R1047" s="2355"/>
    </row>
    <row r="1048" spans="1:18" ht="37.5" customHeight="1">
      <c r="A1048" s="2353"/>
      <c r="B1048" s="2356" t="s">
        <v>3120</v>
      </c>
      <c r="C1048" s="2348" t="s">
        <v>543</v>
      </c>
      <c r="D1048" s="3694"/>
      <c r="E1048" s="2346"/>
      <c r="F1048" s="2346"/>
      <c r="G1048" s="2355">
        <v>118000</v>
      </c>
      <c r="H1048" s="2355"/>
      <c r="I1048" s="2355"/>
      <c r="J1048" s="2355"/>
      <c r="K1048" s="2355"/>
      <c r="L1048" s="2355"/>
      <c r="M1048" s="2355"/>
      <c r="N1048" s="2355"/>
      <c r="O1048" s="2355"/>
      <c r="P1048" s="2355"/>
      <c r="Q1048" s="2355"/>
      <c r="R1048" s="2355"/>
    </row>
    <row r="1049" spans="1:18" ht="28.5" customHeight="1">
      <c r="A1049" s="2353" t="s">
        <v>128</v>
      </c>
      <c r="B1049" s="3612" t="s">
        <v>3119</v>
      </c>
      <c r="C1049" s="3613"/>
      <c r="D1049" s="3613"/>
      <c r="E1049" s="3613"/>
      <c r="F1049" s="3613"/>
      <c r="G1049" s="3613"/>
      <c r="H1049" s="3613"/>
      <c r="I1049" s="3613"/>
      <c r="J1049" s="3613"/>
      <c r="K1049" s="3613"/>
      <c r="L1049" s="3613"/>
      <c r="M1049" s="3613"/>
      <c r="N1049" s="3613"/>
      <c r="O1049" s="3613"/>
      <c r="P1049" s="3613"/>
      <c r="Q1049" s="3613"/>
      <c r="R1049" s="3614"/>
    </row>
    <row r="1050" spans="1:18" ht="49.5" customHeight="1">
      <c r="A1050" s="2353"/>
      <c r="B1050" s="2330" t="s">
        <v>3118</v>
      </c>
      <c r="C1050" s="2348" t="s">
        <v>543</v>
      </c>
      <c r="D1050" s="3694" t="s">
        <v>3121</v>
      </c>
      <c r="E1050" s="2346"/>
      <c r="F1050" s="2346"/>
      <c r="G1050" s="2355">
        <v>101000</v>
      </c>
      <c r="H1050" s="2355"/>
      <c r="I1050" s="2355"/>
      <c r="J1050" s="2355"/>
      <c r="K1050" s="2355"/>
      <c r="L1050" s="2355"/>
      <c r="M1050" s="2355"/>
      <c r="N1050" s="2355"/>
      <c r="O1050" s="2355"/>
      <c r="P1050" s="2355"/>
      <c r="Q1050" s="2355"/>
      <c r="R1050" s="2355"/>
    </row>
    <row r="1051" spans="1:18" ht="37.5" customHeight="1">
      <c r="A1051" s="2353"/>
      <c r="B1051" s="2331" t="s">
        <v>3120</v>
      </c>
      <c r="C1051" s="2348" t="s">
        <v>543</v>
      </c>
      <c r="D1051" s="3694"/>
      <c r="E1051" s="2346"/>
      <c r="F1051" s="2346"/>
      <c r="G1051" s="2355">
        <v>121000</v>
      </c>
      <c r="H1051" s="2355"/>
      <c r="I1051" s="2355"/>
      <c r="J1051" s="2355"/>
      <c r="K1051" s="2355"/>
      <c r="L1051" s="2355"/>
      <c r="M1051" s="2355"/>
      <c r="N1051" s="2355"/>
      <c r="O1051" s="2355"/>
      <c r="P1051" s="2355"/>
      <c r="Q1051" s="2355"/>
      <c r="R1051" s="2355"/>
    </row>
    <row r="1052" spans="1:18" ht="28.5" customHeight="1">
      <c r="A1052" s="2353" t="s">
        <v>1624</v>
      </c>
      <c r="B1052" s="3606" t="s">
        <v>3122</v>
      </c>
      <c r="C1052" s="3607"/>
      <c r="D1052" s="3608"/>
      <c r="E1052" s="2357"/>
      <c r="F1052" s="2357"/>
      <c r="G1052" s="2357"/>
      <c r="H1052" s="2357"/>
      <c r="I1052" s="2357"/>
      <c r="J1052" s="2357"/>
      <c r="K1052" s="2357"/>
      <c r="L1052" s="2357"/>
      <c r="M1052" s="2357"/>
      <c r="N1052" s="2357"/>
      <c r="O1052" s="2357"/>
      <c r="P1052" s="2357"/>
      <c r="Q1052" s="2357"/>
      <c r="R1052" s="2357"/>
    </row>
    <row r="1053" spans="1:18" ht="39" customHeight="1">
      <c r="A1053" s="2353" t="s">
        <v>1839</v>
      </c>
      <c r="B1053" s="3612" t="s">
        <v>3123</v>
      </c>
      <c r="C1053" s="3613"/>
      <c r="D1053" s="3613"/>
      <c r="E1053" s="3613"/>
      <c r="F1053" s="3613"/>
      <c r="G1053" s="3613"/>
      <c r="H1053" s="3613"/>
      <c r="I1053" s="3613"/>
      <c r="J1053" s="3613"/>
      <c r="K1053" s="3613"/>
      <c r="L1053" s="3613"/>
      <c r="M1053" s="3613"/>
      <c r="N1053" s="3613"/>
      <c r="O1053" s="3613"/>
      <c r="P1053" s="3613"/>
      <c r="Q1053" s="3613"/>
      <c r="R1053" s="3614"/>
    </row>
    <row r="1054" spans="1:18" ht="49.5" customHeight="1">
      <c r="A1054" s="2353"/>
      <c r="B1054" s="2356" t="s">
        <v>3118</v>
      </c>
      <c r="C1054" s="2348" t="s">
        <v>123</v>
      </c>
      <c r="D1054" s="3694" t="s">
        <v>3121</v>
      </c>
      <c r="E1054" s="2346"/>
      <c r="F1054" s="2346"/>
      <c r="G1054" s="2355">
        <v>2150000</v>
      </c>
      <c r="H1054" s="3716" t="s">
        <v>3124</v>
      </c>
      <c r="I1054" s="3717"/>
      <c r="J1054" s="3717"/>
      <c r="K1054" s="3717"/>
      <c r="L1054" s="3717"/>
      <c r="M1054" s="3717"/>
      <c r="N1054" s="3717"/>
      <c r="O1054" s="3717"/>
      <c r="P1054" s="3717"/>
      <c r="Q1054" s="3717"/>
      <c r="R1054" s="3718"/>
    </row>
    <row r="1055" spans="1:18" ht="37.5" customHeight="1">
      <c r="A1055" s="2353"/>
      <c r="B1055" s="2356" t="s">
        <v>3120</v>
      </c>
      <c r="C1055" s="2348" t="s">
        <v>123</v>
      </c>
      <c r="D1055" s="3694"/>
      <c r="E1055" s="2346"/>
      <c r="F1055" s="2346"/>
      <c r="G1055" s="2355">
        <v>2400000</v>
      </c>
      <c r="H1055" s="3719"/>
      <c r="I1055" s="3720"/>
      <c r="J1055" s="3720"/>
      <c r="K1055" s="3720"/>
      <c r="L1055" s="3720"/>
      <c r="M1055" s="3720"/>
      <c r="N1055" s="3720"/>
      <c r="O1055" s="3720"/>
      <c r="P1055" s="3720"/>
      <c r="Q1055" s="3720"/>
      <c r="R1055" s="3721"/>
    </row>
    <row r="1056" spans="1:18" ht="39" customHeight="1">
      <c r="A1056" s="2353" t="s">
        <v>128</v>
      </c>
      <c r="B1056" s="3612" t="s">
        <v>3125</v>
      </c>
      <c r="C1056" s="3613"/>
      <c r="D1056" s="3613"/>
      <c r="E1056" s="3613"/>
      <c r="F1056" s="3613"/>
      <c r="G1056" s="3613"/>
      <c r="H1056" s="3613"/>
      <c r="I1056" s="3613"/>
      <c r="J1056" s="3613"/>
      <c r="K1056" s="3613"/>
      <c r="L1056" s="3613"/>
      <c r="M1056" s="3613"/>
      <c r="N1056" s="3613"/>
      <c r="O1056" s="3613"/>
      <c r="P1056" s="3613"/>
      <c r="Q1056" s="3613"/>
      <c r="R1056" s="3614"/>
    </row>
    <row r="1057" spans="1:18" ht="49.5" customHeight="1">
      <c r="A1057" s="2353"/>
      <c r="B1057" s="2356" t="s">
        <v>3118</v>
      </c>
      <c r="C1057" s="2348" t="s">
        <v>123</v>
      </c>
      <c r="D1057" s="3694" t="s">
        <v>3121</v>
      </c>
      <c r="E1057" s="2346"/>
      <c r="F1057" s="2346"/>
      <c r="G1057" s="2355">
        <v>2200000</v>
      </c>
      <c r="H1057" s="3716" t="s">
        <v>3124</v>
      </c>
      <c r="I1057" s="3717"/>
      <c r="J1057" s="3717"/>
      <c r="K1057" s="3717"/>
      <c r="L1057" s="3717"/>
      <c r="M1057" s="3717"/>
      <c r="N1057" s="3717"/>
      <c r="O1057" s="3717"/>
      <c r="P1057" s="3717"/>
      <c r="Q1057" s="3717"/>
      <c r="R1057" s="3718"/>
    </row>
    <row r="1058" spans="1:18" ht="37.5" customHeight="1">
      <c r="A1058" s="2353"/>
      <c r="B1058" s="2356" t="s">
        <v>3120</v>
      </c>
      <c r="C1058" s="2348" t="s">
        <v>123</v>
      </c>
      <c r="D1058" s="3694"/>
      <c r="E1058" s="2346"/>
      <c r="F1058" s="2346"/>
      <c r="G1058" s="2355">
        <v>2450000</v>
      </c>
      <c r="H1058" s="3719"/>
      <c r="I1058" s="3720"/>
      <c r="J1058" s="3720"/>
      <c r="K1058" s="3720"/>
      <c r="L1058" s="3720"/>
      <c r="M1058" s="3720"/>
      <c r="N1058" s="3720"/>
      <c r="O1058" s="3720"/>
      <c r="P1058" s="3720"/>
      <c r="Q1058" s="3720"/>
      <c r="R1058" s="3721"/>
    </row>
    <row r="1059" spans="1:18" ht="39" customHeight="1">
      <c r="A1059" s="2353" t="s">
        <v>1835</v>
      </c>
      <c r="B1059" s="3612" t="s">
        <v>3126</v>
      </c>
      <c r="C1059" s="3613"/>
      <c r="D1059" s="3613"/>
      <c r="E1059" s="3613"/>
      <c r="F1059" s="3613"/>
      <c r="G1059" s="3613"/>
      <c r="H1059" s="3613"/>
      <c r="I1059" s="3613"/>
      <c r="J1059" s="3613"/>
      <c r="K1059" s="3613"/>
      <c r="L1059" s="3613"/>
      <c r="M1059" s="3613"/>
      <c r="N1059" s="3613"/>
      <c r="O1059" s="3613"/>
      <c r="P1059" s="3613"/>
      <c r="Q1059" s="3613"/>
      <c r="R1059" s="3614"/>
    </row>
    <row r="1060" spans="1:18" ht="49.5" customHeight="1">
      <c r="A1060" s="2353"/>
      <c r="B1060" s="2356" t="s">
        <v>3118</v>
      </c>
      <c r="C1060" s="2348" t="s">
        <v>123</v>
      </c>
      <c r="D1060" s="3694" t="s">
        <v>3121</v>
      </c>
      <c r="E1060" s="2346"/>
      <c r="F1060" s="2346"/>
      <c r="G1060" s="2355">
        <v>2250000</v>
      </c>
      <c r="H1060" s="3716" t="s">
        <v>3124</v>
      </c>
      <c r="I1060" s="3717"/>
      <c r="J1060" s="3717"/>
      <c r="K1060" s="3717"/>
      <c r="L1060" s="3717"/>
      <c r="M1060" s="3717"/>
      <c r="N1060" s="3717"/>
      <c r="O1060" s="3717"/>
      <c r="P1060" s="3717"/>
      <c r="Q1060" s="3717"/>
      <c r="R1060" s="3718"/>
    </row>
    <row r="1061" spans="1:18" ht="37.5" customHeight="1">
      <c r="A1061" s="2353"/>
      <c r="B1061" s="2356" t="s">
        <v>3120</v>
      </c>
      <c r="C1061" s="2348" t="s">
        <v>123</v>
      </c>
      <c r="D1061" s="3694"/>
      <c r="E1061" s="2346"/>
      <c r="F1061" s="2346"/>
      <c r="G1061" s="2355">
        <v>2500000</v>
      </c>
      <c r="H1061" s="3719"/>
      <c r="I1061" s="3720"/>
      <c r="J1061" s="3720"/>
      <c r="K1061" s="3720"/>
      <c r="L1061" s="3720"/>
      <c r="M1061" s="3720"/>
      <c r="N1061" s="3720"/>
      <c r="O1061" s="3720"/>
      <c r="P1061" s="3720"/>
      <c r="Q1061" s="3720"/>
      <c r="R1061" s="3721"/>
    </row>
    <row r="1062" spans="1:18" ht="39" customHeight="1">
      <c r="A1062" s="2353" t="s">
        <v>1832</v>
      </c>
      <c r="B1062" s="3612" t="s">
        <v>3127</v>
      </c>
      <c r="C1062" s="3613"/>
      <c r="D1062" s="3613"/>
      <c r="E1062" s="3613"/>
      <c r="F1062" s="3613"/>
      <c r="G1062" s="3613"/>
      <c r="H1062" s="3613"/>
      <c r="I1062" s="3613"/>
      <c r="J1062" s="3613"/>
      <c r="K1062" s="3613"/>
      <c r="L1062" s="3613"/>
      <c r="M1062" s="3613"/>
      <c r="N1062" s="3613"/>
      <c r="O1062" s="3613"/>
      <c r="P1062" s="3613"/>
      <c r="Q1062" s="3613"/>
      <c r="R1062" s="3614"/>
    </row>
    <row r="1063" spans="1:18" ht="49.5" customHeight="1">
      <c r="A1063" s="2353"/>
      <c r="B1063" s="2356" t="s">
        <v>3118</v>
      </c>
      <c r="C1063" s="2348" t="s">
        <v>123</v>
      </c>
      <c r="D1063" s="3694" t="s">
        <v>3121</v>
      </c>
      <c r="E1063" s="2346"/>
      <c r="F1063" s="2346"/>
      <c r="G1063" s="2355">
        <v>1900000</v>
      </c>
      <c r="H1063" s="3716" t="s">
        <v>3124</v>
      </c>
      <c r="I1063" s="3717"/>
      <c r="J1063" s="3717"/>
      <c r="K1063" s="3717"/>
      <c r="L1063" s="3717"/>
      <c r="M1063" s="3717"/>
      <c r="N1063" s="3717"/>
      <c r="O1063" s="3717"/>
      <c r="P1063" s="3717"/>
      <c r="Q1063" s="3717"/>
      <c r="R1063" s="3718"/>
    </row>
    <row r="1064" spans="1:18" ht="37.5" customHeight="1">
      <c r="A1064" s="2353"/>
      <c r="B1064" s="2356" t="s">
        <v>3120</v>
      </c>
      <c r="C1064" s="2348" t="s">
        <v>123</v>
      </c>
      <c r="D1064" s="3694"/>
      <c r="E1064" s="2346"/>
      <c r="F1064" s="2346"/>
      <c r="G1064" s="2355">
        <v>2250000</v>
      </c>
      <c r="H1064" s="3719"/>
      <c r="I1064" s="3720"/>
      <c r="J1064" s="3720"/>
      <c r="K1064" s="3720"/>
      <c r="L1064" s="3720"/>
      <c r="M1064" s="3720"/>
      <c r="N1064" s="3720"/>
      <c r="O1064" s="3720"/>
      <c r="P1064" s="3720"/>
      <c r="Q1064" s="3720"/>
      <c r="R1064" s="3721"/>
    </row>
    <row r="1065" spans="1:18" ht="39" customHeight="1">
      <c r="A1065" s="2353" t="s">
        <v>1312</v>
      </c>
      <c r="B1065" s="3612" t="s">
        <v>3128</v>
      </c>
      <c r="C1065" s="3613"/>
      <c r="D1065" s="3613"/>
      <c r="E1065" s="3613"/>
      <c r="F1065" s="3613"/>
      <c r="G1065" s="3613"/>
      <c r="H1065" s="3613"/>
      <c r="I1065" s="3613"/>
      <c r="J1065" s="3613"/>
      <c r="K1065" s="3613"/>
      <c r="L1065" s="3613"/>
      <c r="M1065" s="3613"/>
      <c r="N1065" s="3613"/>
      <c r="O1065" s="3613"/>
      <c r="P1065" s="3613"/>
      <c r="Q1065" s="3613"/>
      <c r="R1065" s="3614"/>
    </row>
    <row r="1066" spans="1:18" ht="49.5" customHeight="1">
      <c r="A1066" s="2353"/>
      <c r="B1066" s="2356" t="s">
        <v>3118</v>
      </c>
      <c r="C1066" s="2348" t="s">
        <v>123</v>
      </c>
      <c r="D1066" s="3694" t="s">
        <v>3121</v>
      </c>
      <c r="E1066" s="2346"/>
      <c r="F1066" s="2346"/>
      <c r="G1066" s="2355">
        <v>1950000</v>
      </c>
      <c r="H1066" s="3716" t="s">
        <v>3124</v>
      </c>
      <c r="I1066" s="3717"/>
      <c r="J1066" s="3717"/>
      <c r="K1066" s="3717"/>
      <c r="L1066" s="3717"/>
      <c r="M1066" s="3717"/>
      <c r="N1066" s="3717"/>
      <c r="O1066" s="3717"/>
      <c r="P1066" s="3717"/>
      <c r="Q1066" s="3717"/>
      <c r="R1066" s="3718"/>
    </row>
    <row r="1067" spans="1:18" ht="37.5" customHeight="1">
      <c r="A1067" s="2353"/>
      <c r="B1067" s="2356" t="s">
        <v>3120</v>
      </c>
      <c r="C1067" s="2348" t="s">
        <v>123</v>
      </c>
      <c r="D1067" s="3694"/>
      <c r="E1067" s="2346"/>
      <c r="F1067" s="2346"/>
      <c r="G1067" s="2355">
        <v>2300000</v>
      </c>
      <c r="H1067" s="3719"/>
      <c r="I1067" s="3720"/>
      <c r="J1067" s="3720"/>
      <c r="K1067" s="3720"/>
      <c r="L1067" s="3720"/>
      <c r="M1067" s="3720"/>
      <c r="N1067" s="3720"/>
      <c r="O1067" s="3720"/>
      <c r="P1067" s="3720"/>
      <c r="Q1067" s="3720"/>
      <c r="R1067" s="3721"/>
    </row>
    <row r="1068" spans="1:18" ht="39" customHeight="1">
      <c r="A1068" s="2353" t="s">
        <v>1313</v>
      </c>
      <c r="B1068" s="3612" t="s">
        <v>3128</v>
      </c>
      <c r="C1068" s="3613"/>
      <c r="D1068" s="3613"/>
      <c r="E1068" s="3613"/>
      <c r="F1068" s="3613"/>
      <c r="G1068" s="3613"/>
      <c r="H1068" s="3613"/>
      <c r="I1068" s="3613"/>
      <c r="J1068" s="3613"/>
      <c r="K1068" s="3613"/>
      <c r="L1068" s="3613"/>
      <c r="M1068" s="3613"/>
      <c r="N1068" s="3613"/>
      <c r="O1068" s="3613"/>
      <c r="P1068" s="3613"/>
      <c r="Q1068" s="3613"/>
      <c r="R1068" s="3614"/>
    </row>
    <row r="1069" spans="1:18" ht="49.5" customHeight="1">
      <c r="A1069" s="2353"/>
      <c r="B1069" s="2356" t="s">
        <v>3118</v>
      </c>
      <c r="C1069" s="2348" t="s">
        <v>123</v>
      </c>
      <c r="D1069" s="3694" t="s">
        <v>3121</v>
      </c>
      <c r="E1069" s="2346"/>
      <c r="F1069" s="2346"/>
      <c r="G1069" s="2355">
        <v>2000000</v>
      </c>
      <c r="H1069" s="3716" t="s">
        <v>3124</v>
      </c>
      <c r="I1069" s="3717"/>
      <c r="J1069" s="3717"/>
      <c r="K1069" s="3717"/>
      <c r="L1069" s="3717"/>
      <c r="M1069" s="3717"/>
      <c r="N1069" s="3717"/>
      <c r="O1069" s="3717"/>
      <c r="P1069" s="3717"/>
      <c r="Q1069" s="3717"/>
      <c r="R1069" s="3718"/>
    </row>
    <row r="1070" spans="1:18" ht="37.5" customHeight="1">
      <c r="A1070" s="2353"/>
      <c r="B1070" s="2356" t="s">
        <v>3120</v>
      </c>
      <c r="C1070" s="2348" t="s">
        <v>123</v>
      </c>
      <c r="D1070" s="3694"/>
      <c r="E1070" s="2346"/>
      <c r="F1070" s="2346"/>
      <c r="G1070" s="2355">
        <v>2350000</v>
      </c>
      <c r="H1070" s="3719"/>
      <c r="I1070" s="3720"/>
      <c r="J1070" s="3720"/>
      <c r="K1070" s="3720"/>
      <c r="L1070" s="3720"/>
      <c r="M1070" s="3720"/>
      <c r="N1070" s="3720"/>
      <c r="O1070" s="3720"/>
      <c r="P1070" s="3720"/>
      <c r="Q1070" s="3720"/>
      <c r="R1070" s="3721"/>
    </row>
    <row r="1071" spans="1:18" ht="39" customHeight="1">
      <c r="A1071" s="2353" t="s">
        <v>1625</v>
      </c>
      <c r="B1071" s="3606" t="s">
        <v>3129</v>
      </c>
      <c r="C1071" s="3607"/>
      <c r="D1071" s="3608"/>
      <c r="E1071" s="2357"/>
      <c r="F1071" s="2357"/>
      <c r="G1071" s="2357"/>
      <c r="H1071" s="2357"/>
      <c r="I1071" s="2357"/>
      <c r="J1071" s="2357"/>
      <c r="K1071" s="2357"/>
      <c r="L1071" s="2357"/>
      <c r="M1071" s="2357"/>
      <c r="N1071" s="2357"/>
      <c r="O1071" s="2357"/>
      <c r="P1071" s="2357"/>
      <c r="Q1071" s="2357"/>
      <c r="R1071" s="2357"/>
    </row>
    <row r="1072" spans="1:18" ht="39" customHeight="1">
      <c r="A1072" s="2353" t="s">
        <v>1839</v>
      </c>
      <c r="B1072" s="3612" t="s">
        <v>3130</v>
      </c>
      <c r="C1072" s="3613"/>
      <c r="D1072" s="3613"/>
      <c r="E1072" s="3613"/>
      <c r="F1072" s="3613"/>
      <c r="G1072" s="3613"/>
      <c r="H1072" s="3613"/>
      <c r="I1072" s="3613"/>
      <c r="J1072" s="3613"/>
      <c r="K1072" s="3613"/>
      <c r="L1072" s="3613"/>
      <c r="M1072" s="3613"/>
      <c r="N1072" s="3613"/>
      <c r="O1072" s="3613"/>
      <c r="P1072" s="3613"/>
      <c r="Q1072" s="3613"/>
      <c r="R1072" s="3614"/>
    </row>
    <row r="1073" spans="1:18" ht="49.5" customHeight="1">
      <c r="A1073" s="2353"/>
      <c r="B1073" s="2356" t="s">
        <v>3118</v>
      </c>
      <c r="C1073" s="2348" t="s">
        <v>123</v>
      </c>
      <c r="D1073" s="3694" t="s">
        <v>3121</v>
      </c>
      <c r="E1073" s="2346"/>
      <c r="F1073" s="2346"/>
      <c r="G1073" s="2355">
        <v>1600000</v>
      </c>
      <c r="H1073" s="3716" t="s">
        <v>3124</v>
      </c>
      <c r="I1073" s="3717"/>
      <c r="J1073" s="3717"/>
      <c r="K1073" s="3717"/>
      <c r="L1073" s="3717"/>
      <c r="M1073" s="3717"/>
      <c r="N1073" s="3717"/>
      <c r="O1073" s="3717"/>
      <c r="P1073" s="3717"/>
      <c r="Q1073" s="3717"/>
      <c r="R1073" s="3718"/>
    </row>
    <row r="1074" spans="1:18" ht="37.5" customHeight="1">
      <c r="A1074" s="2353"/>
      <c r="B1074" s="2356" t="s">
        <v>3120</v>
      </c>
      <c r="C1074" s="2348" t="s">
        <v>123</v>
      </c>
      <c r="D1074" s="3694"/>
      <c r="E1074" s="2346"/>
      <c r="F1074" s="2346"/>
      <c r="G1074" s="2355">
        <v>1950000</v>
      </c>
      <c r="H1074" s="3719"/>
      <c r="I1074" s="3720"/>
      <c r="J1074" s="3720"/>
      <c r="K1074" s="3720"/>
      <c r="L1074" s="3720"/>
      <c r="M1074" s="3720"/>
      <c r="N1074" s="3720"/>
      <c r="O1074" s="3720"/>
      <c r="P1074" s="3720"/>
      <c r="Q1074" s="3720"/>
      <c r="R1074" s="3721"/>
    </row>
    <row r="1075" spans="1:18" ht="39" customHeight="1">
      <c r="A1075" s="2353" t="s">
        <v>128</v>
      </c>
      <c r="B1075" s="3612" t="s">
        <v>3131</v>
      </c>
      <c r="C1075" s="3613"/>
      <c r="D1075" s="3613"/>
      <c r="E1075" s="3613"/>
      <c r="F1075" s="3613"/>
      <c r="G1075" s="3613"/>
      <c r="H1075" s="3613"/>
      <c r="I1075" s="3613"/>
      <c r="J1075" s="3613"/>
      <c r="K1075" s="3613"/>
      <c r="L1075" s="3613"/>
      <c r="M1075" s="3613"/>
      <c r="N1075" s="3613"/>
      <c r="O1075" s="3613"/>
      <c r="P1075" s="3613"/>
      <c r="Q1075" s="3613"/>
      <c r="R1075" s="3614"/>
    </row>
    <row r="1076" spans="1:18" ht="49.5" customHeight="1">
      <c r="A1076" s="2353"/>
      <c r="B1076" s="2356" t="s">
        <v>3118</v>
      </c>
      <c r="C1076" s="2348" t="s">
        <v>123</v>
      </c>
      <c r="D1076" s="3694" t="s">
        <v>3121</v>
      </c>
      <c r="E1076" s="2346"/>
      <c r="F1076" s="2346"/>
      <c r="G1076" s="2355">
        <v>1700000</v>
      </c>
      <c r="H1076" s="3716" t="s">
        <v>3124</v>
      </c>
      <c r="I1076" s="3717"/>
      <c r="J1076" s="3717"/>
      <c r="K1076" s="3717"/>
      <c r="L1076" s="3717"/>
      <c r="M1076" s="3717"/>
      <c r="N1076" s="3717"/>
      <c r="O1076" s="3717"/>
      <c r="P1076" s="3717"/>
      <c r="Q1076" s="3717"/>
      <c r="R1076" s="3718"/>
    </row>
    <row r="1077" spans="1:18" ht="37.5" customHeight="1">
      <c r="A1077" s="2353"/>
      <c r="B1077" s="2356" t="s">
        <v>3120</v>
      </c>
      <c r="C1077" s="2348" t="s">
        <v>123</v>
      </c>
      <c r="D1077" s="3694"/>
      <c r="E1077" s="2346"/>
      <c r="F1077" s="2346"/>
      <c r="G1077" s="2355">
        <v>2050000</v>
      </c>
      <c r="H1077" s="3719"/>
      <c r="I1077" s="3720"/>
      <c r="J1077" s="3720"/>
      <c r="K1077" s="3720"/>
      <c r="L1077" s="3720"/>
      <c r="M1077" s="3720"/>
      <c r="N1077" s="3720"/>
      <c r="O1077" s="3720"/>
      <c r="P1077" s="3720"/>
      <c r="Q1077" s="3720"/>
      <c r="R1077" s="3721"/>
    </row>
    <row r="1078" spans="1:18" ht="39" customHeight="1">
      <c r="A1078" s="2353" t="s">
        <v>1626</v>
      </c>
      <c r="B1078" s="3606" t="s">
        <v>3132</v>
      </c>
      <c r="C1078" s="3607"/>
      <c r="D1078" s="3608"/>
      <c r="E1078" s="2357"/>
      <c r="F1078" s="2357"/>
      <c r="G1078" s="2357"/>
      <c r="H1078" s="2357"/>
      <c r="I1078" s="2357"/>
      <c r="J1078" s="2357"/>
      <c r="K1078" s="2357"/>
      <c r="L1078" s="2357"/>
      <c r="M1078" s="2357"/>
      <c r="N1078" s="2357"/>
      <c r="O1078" s="2357"/>
      <c r="P1078" s="2357"/>
      <c r="Q1078" s="2357"/>
      <c r="R1078" s="2357"/>
    </row>
    <row r="1079" spans="1:18" ht="39" customHeight="1">
      <c r="A1079" s="2353" t="s">
        <v>1839</v>
      </c>
      <c r="B1079" s="3612" t="s">
        <v>3133</v>
      </c>
      <c r="C1079" s="3613"/>
      <c r="D1079" s="3613"/>
      <c r="E1079" s="3613"/>
      <c r="F1079" s="3613"/>
      <c r="G1079" s="3613"/>
      <c r="H1079" s="3613"/>
      <c r="I1079" s="3613"/>
      <c r="J1079" s="3613"/>
      <c r="K1079" s="3613"/>
      <c r="L1079" s="3613"/>
      <c r="M1079" s="3613"/>
      <c r="N1079" s="3613"/>
      <c r="O1079" s="3613"/>
      <c r="P1079" s="3613"/>
      <c r="Q1079" s="3613"/>
      <c r="R1079" s="3614"/>
    </row>
    <row r="1080" spans="1:18" ht="49.5" customHeight="1">
      <c r="A1080" s="2353"/>
      <c r="B1080" s="2356" t="s">
        <v>3118</v>
      </c>
      <c r="C1080" s="2348" t="s">
        <v>123</v>
      </c>
      <c r="D1080" s="3694" t="s">
        <v>3121</v>
      </c>
      <c r="E1080" s="2346"/>
      <c r="F1080" s="2346"/>
      <c r="G1080" s="2355">
        <v>1850000</v>
      </c>
      <c r="H1080" s="3716" t="s">
        <v>3124</v>
      </c>
      <c r="I1080" s="3717"/>
      <c r="J1080" s="3717"/>
      <c r="K1080" s="3717"/>
      <c r="L1080" s="3717"/>
      <c r="M1080" s="3717"/>
      <c r="N1080" s="3717"/>
      <c r="O1080" s="3717"/>
      <c r="P1080" s="3717"/>
      <c r="Q1080" s="3717"/>
      <c r="R1080" s="3718"/>
    </row>
    <row r="1081" spans="1:18" ht="37.5" customHeight="1">
      <c r="A1081" s="2353"/>
      <c r="B1081" s="2356" t="s">
        <v>3120</v>
      </c>
      <c r="C1081" s="2348" t="s">
        <v>123</v>
      </c>
      <c r="D1081" s="3694"/>
      <c r="E1081" s="2346"/>
      <c r="F1081" s="2346"/>
      <c r="G1081" s="2355">
        <v>2200000</v>
      </c>
      <c r="H1081" s="3719"/>
      <c r="I1081" s="3720"/>
      <c r="J1081" s="3720"/>
      <c r="K1081" s="3720"/>
      <c r="L1081" s="3720"/>
      <c r="M1081" s="3720"/>
      <c r="N1081" s="3720"/>
      <c r="O1081" s="3720"/>
      <c r="P1081" s="3720"/>
      <c r="Q1081" s="3720"/>
      <c r="R1081" s="3721"/>
    </row>
    <row r="1082" spans="1:18" ht="39" customHeight="1">
      <c r="A1082" s="2353" t="s">
        <v>128</v>
      </c>
      <c r="B1082" s="3612" t="s">
        <v>3134</v>
      </c>
      <c r="C1082" s="3613"/>
      <c r="D1082" s="3613"/>
      <c r="E1082" s="3613"/>
      <c r="F1082" s="3613"/>
      <c r="G1082" s="3613"/>
      <c r="H1082" s="3613"/>
      <c r="I1082" s="3613"/>
      <c r="J1082" s="3613"/>
      <c r="K1082" s="3613"/>
      <c r="L1082" s="3613"/>
      <c r="M1082" s="3613"/>
      <c r="N1082" s="3613"/>
      <c r="O1082" s="3613"/>
      <c r="P1082" s="3613"/>
      <c r="Q1082" s="3613"/>
      <c r="R1082" s="3614"/>
    </row>
    <row r="1083" spans="1:18" ht="49.5" customHeight="1">
      <c r="A1083" s="2353"/>
      <c r="B1083" s="2356" t="s">
        <v>3118</v>
      </c>
      <c r="C1083" s="2348" t="s">
        <v>123</v>
      </c>
      <c r="D1083" s="3694" t="s">
        <v>3121</v>
      </c>
      <c r="E1083" s="2346"/>
      <c r="F1083" s="2346"/>
      <c r="G1083" s="2355">
        <v>1900000</v>
      </c>
      <c r="H1083" s="3716" t="s">
        <v>3124</v>
      </c>
      <c r="I1083" s="3717"/>
      <c r="J1083" s="3717"/>
      <c r="K1083" s="3717"/>
      <c r="L1083" s="3717"/>
      <c r="M1083" s="3717"/>
      <c r="N1083" s="3717"/>
      <c r="O1083" s="3717"/>
      <c r="P1083" s="3717"/>
      <c r="Q1083" s="3717"/>
      <c r="R1083" s="3718"/>
    </row>
    <row r="1084" spans="1:18" ht="37.5" customHeight="1">
      <c r="A1084" s="2353"/>
      <c r="B1084" s="2356" t="s">
        <v>3120</v>
      </c>
      <c r="C1084" s="2348" t="s">
        <v>123</v>
      </c>
      <c r="D1084" s="3694"/>
      <c r="E1084" s="2346"/>
      <c r="F1084" s="2346"/>
      <c r="G1084" s="2355">
        <v>2250000</v>
      </c>
      <c r="H1084" s="3719"/>
      <c r="I1084" s="3720"/>
      <c r="J1084" s="3720"/>
      <c r="K1084" s="3720"/>
      <c r="L1084" s="3720"/>
      <c r="M1084" s="3720"/>
      <c r="N1084" s="3720"/>
      <c r="O1084" s="3720"/>
      <c r="P1084" s="3720"/>
      <c r="Q1084" s="3720"/>
      <c r="R1084" s="3721"/>
    </row>
    <row r="1085" spans="1:18" ht="39" customHeight="1">
      <c r="A1085" s="2353" t="s">
        <v>1627</v>
      </c>
      <c r="B1085" s="3606" t="s">
        <v>3135</v>
      </c>
      <c r="C1085" s="3607"/>
      <c r="D1085" s="3608"/>
      <c r="E1085" s="2357"/>
      <c r="F1085" s="2357"/>
      <c r="G1085" s="2357"/>
      <c r="H1085" s="2357"/>
      <c r="I1085" s="2357"/>
      <c r="J1085" s="2357"/>
      <c r="K1085" s="2357"/>
      <c r="L1085" s="2357"/>
      <c r="M1085" s="2357"/>
      <c r="N1085" s="2357"/>
      <c r="O1085" s="2357"/>
      <c r="P1085" s="2357"/>
      <c r="Q1085" s="2357"/>
      <c r="R1085" s="2357"/>
    </row>
    <row r="1086" spans="1:18" ht="39" customHeight="1">
      <c r="A1086" s="2353" t="s">
        <v>1839</v>
      </c>
      <c r="B1086" s="3612" t="s">
        <v>3136</v>
      </c>
      <c r="C1086" s="3613"/>
      <c r="D1086" s="3613"/>
      <c r="E1086" s="3613"/>
      <c r="F1086" s="3613"/>
      <c r="G1086" s="3613"/>
      <c r="H1086" s="3613"/>
      <c r="I1086" s="3613"/>
      <c r="J1086" s="3613"/>
      <c r="K1086" s="3613"/>
      <c r="L1086" s="3613"/>
      <c r="M1086" s="3613"/>
      <c r="N1086" s="3613"/>
      <c r="O1086" s="3613"/>
      <c r="P1086" s="3613"/>
      <c r="Q1086" s="3613"/>
      <c r="R1086" s="3614"/>
    </row>
    <row r="1087" spans="1:18" ht="49.5" customHeight="1">
      <c r="A1087" s="2353"/>
      <c r="B1087" s="2356" t="s">
        <v>3118</v>
      </c>
      <c r="C1087" s="2348" t="s">
        <v>123</v>
      </c>
      <c r="D1087" s="3694" t="s">
        <v>3121</v>
      </c>
      <c r="E1087" s="2346"/>
      <c r="F1087" s="2346"/>
      <c r="G1087" s="2355">
        <v>2350000</v>
      </c>
      <c r="H1087" s="3716" t="s">
        <v>3124</v>
      </c>
      <c r="I1087" s="3717"/>
      <c r="J1087" s="3717"/>
      <c r="K1087" s="3717"/>
      <c r="L1087" s="3717"/>
      <c r="M1087" s="3717"/>
      <c r="N1087" s="3717"/>
      <c r="O1087" s="3717"/>
      <c r="P1087" s="3717"/>
      <c r="Q1087" s="3717"/>
      <c r="R1087" s="3718"/>
    </row>
    <row r="1088" spans="1:18" ht="37.5" customHeight="1">
      <c r="A1088" s="2353"/>
      <c r="B1088" s="2356" t="s">
        <v>3120</v>
      </c>
      <c r="C1088" s="2348" t="s">
        <v>123</v>
      </c>
      <c r="D1088" s="3694"/>
      <c r="E1088" s="2346"/>
      <c r="F1088" s="2346"/>
      <c r="G1088" s="2355">
        <v>2600000</v>
      </c>
      <c r="H1088" s="3719"/>
      <c r="I1088" s="3720"/>
      <c r="J1088" s="3720"/>
      <c r="K1088" s="3720"/>
      <c r="L1088" s="3720"/>
      <c r="M1088" s="3720"/>
      <c r="N1088" s="3720"/>
      <c r="O1088" s="3720"/>
      <c r="P1088" s="3720"/>
      <c r="Q1088" s="3720"/>
      <c r="R1088" s="3721"/>
    </row>
    <row r="1089" spans="1:18" ht="39" customHeight="1">
      <c r="A1089" s="2353" t="s">
        <v>128</v>
      </c>
      <c r="B1089" s="3612" t="s">
        <v>3137</v>
      </c>
      <c r="C1089" s="3613"/>
      <c r="D1089" s="3613"/>
      <c r="E1089" s="3613"/>
      <c r="F1089" s="3613"/>
      <c r="G1089" s="3613"/>
      <c r="H1089" s="3613"/>
      <c r="I1089" s="3613"/>
      <c r="J1089" s="3613"/>
      <c r="K1089" s="3613"/>
      <c r="L1089" s="3613"/>
      <c r="M1089" s="3613"/>
      <c r="N1089" s="3613"/>
      <c r="O1089" s="3613"/>
      <c r="P1089" s="3613"/>
      <c r="Q1089" s="3613"/>
      <c r="R1089" s="3614"/>
    </row>
    <row r="1090" spans="1:18" ht="49.5" customHeight="1">
      <c r="A1090" s="2353"/>
      <c r="B1090" s="2356" t="s">
        <v>3118</v>
      </c>
      <c r="C1090" s="2348" t="s">
        <v>123</v>
      </c>
      <c r="D1090" s="3694" t="s">
        <v>3121</v>
      </c>
      <c r="E1090" s="2346"/>
      <c r="F1090" s="2346"/>
      <c r="G1090" s="2355">
        <v>2400000</v>
      </c>
      <c r="H1090" s="3716" t="s">
        <v>3124</v>
      </c>
      <c r="I1090" s="3717"/>
      <c r="J1090" s="3717"/>
      <c r="K1090" s="3717"/>
      <c r="L1090" s="3717"/>
      <c r="M1090" s="3717"/>
      <c r="N1090" s="3717"/>
      <c r="O1090" s="3717"/>
      <c r="P1090" s="3717"/>
      <c r="Q1090" s="3717"/>
      <c r="R1090" s="3718"/>
    </row>
    <row r="1091" spans="1:18" ht="37.5" customHeight="1">
      <c r="A1091" s="2353"/>
      <c r="B1091" s="2356" t="s">
        <v>3120</v>
      </c>
      <c r="C1091" s="2348" t="s">
        <v>123</v>
      </c>
      <c r="D1091" s="3694"/>
      <c r="E1091" s="2346"/>
      <c r="F1091" s="2346"/>
      <c r="G1091" s="2355">
        <v>2650000</v>
      </c>
      <c r="H1091" s="3719"/>
      <c r="I1091" s="3720"/>
      <c r="J1091" s="3720"/>
      <c r="K1091" s="3720"/>
      <c r="L1091" s="3720"/>
      <c r="M1091" s="3720"/>
      <c r="N1091" s="3720"/>
      <c r="O1091" s="3720"/>
      <c r="P1091" s="3720"/>
      <c r="Q1091" s="3720"/>
      <c r="R1091" s="3721"/>
    </row>
    <row r="1092" spans="1:18" ht="39" customHeight="1">
      <c r="A1092" s="2353" t="s">
        <v>1835</v>
      </c>
      <c r="B1092" s="3612" t="s">
        <v>3138</v>
      </c>
      <c r="C1092" s="3613"/>
      <c r="D1092" s="3613"/>
      <c r="E1092" s="3613"/>
      <c r="F1092" s="3613"/>
      <c r="G1092" s="3613"/>
      <c r="H1092" s="3613"/>
      <c r="I1092" s="3613"/>
      <c r="J1092" s="3613"/>
      <c r="K1092" s="3613"/>
      <c r="L1092" s="3613"/>
      <c r="M1092" s="3613"/>
      <c r="N1092" s="3613"/>
      <c r="O1092" s="3613"/>
      <c r="P1092" s="3613"/>
      <c r="Q1092" s="3613"/>
      <c r="R1092" s="3614"/>
    </row>
    <row r="1093" spans="1:18" ht="49.5" customHeight="1">
      <c r="A1093" s="2353"/>
      <c r="B1093" s="2356" t="s">
        <v>3118</v>
      </c>
      <c r="C1093" s="2348" t="s">
        <v>123</v>
      </c>
      <c r="D1093" s="3694" t="s">
        <v>3121</v>
      </c>
      <c r="E1093" s="2346"/>
      <c r="F1093" s="2346"/>
      <c r="G1093" s="2355">
        <v>2450000</v>
      </c>
      <c r="H1093" s="3716" t="s">
        <v>3124</v>
      </c>
      <c r="I1093" s="3717"/>
      <c r="J1093" s="3717"/>
      <c r="K1093" s="3717"/>
      <c r="L1093" s="3717"/>
      <c r="M1093" s="3717"/>
      <c r="N1093" s="3717"/>
      <c r="O1093" s="3717"/>
      <c r="P1093" s="3717"/>
      <c r="Q1093" s="3717"/>
      <c r="R1093" s="3718"/>
    </row>
    <row r="1094" spans="1:18" ht="37.5" customHeight="1">
      <c r="A1094" s="2353"/>
      <c r="B1094" s="2356" t="s">
        <v>3120</v>
      </c>
      <c r="C1094" s="2348" t="s">
        <v>123</v>
      </c>
      <c r="D1094" s="3694"/>
      <c r="E1094" s="2346"/>
      <c r="F1094" s="2346"/>
      <c r="G1094" s="2355">
        <v>2700000</v>
      </c>
      <c r="H1094" s="3719"/>
      <c r="I1094" s="3720"/>
      <c r="J1094" s="3720"/>
      <c r="K1094" s="3720"/>
      <c r="L1094" s="3720"/>
      <c r="M1094" s="3720"/>
      <c r="N1094" s="3720"/>
      <c r="O1094" s="3720"/>
      <c r="P1094" s="3720"/>
      <c r="Q1094" s="3720"/>
      <c r="R1094" s="3721"/>
    </row>
    <row r="1095" spans="1:18" ht="38.25" customHeight="1">
      <c r="A1095" s="2353" t="s">
        <v>1501</v>
      </c>
      <c r="B1095" s="3603" t="s">
        <v>2842</v>
      </c>
      <c r="C1095" s="3604"/>
      <c r="D1095" s="3604"/>
      <c r="E1095" s="3604"/>
      <c r="F1095" s="3604"/>
      <c r="G1095" s="3604"/>
      <c r="H1095" s="3604"/>
      <c r="I1095" s="3604"/>
      <c r="J1095" s="3604"/>
      <c r="K1095" s="3604"/>
      <c r="L1095" s="3604"/>
      <c r="M1095" s="3604"/>
      <c r="N1095" s="3604"/>
      <c r="O1095" s="3604"/>
      <c r="P1095" s="3604"/>
      <c r="Q1095" s="3604"/>
      <c r="R1095" s="3604"/>
    </row>
    <row r="1096" spans="1:18" ht="54" customHeight="1">
      <c r="A1096" s="2353">
        <v>1</v>
      </c>
      <c r="B1096" s="3603" t="s">
        <v>2841</v>
      </c>
      <c r="C1096" s="3604"/>
      <c r="D1096" s="3604"/>
      <c r="E1096" s="3604"/>
      <c r="F1096" s="3604"/>
      <c r="G1096" s="3604"/>
      <c r="H1096" s="3604"/>
      <c r="I1096" s="3604"/>
      <c r="J1096" s="3604"/>
      <c r="K1096" s="3604"/>
      <c r="L1096" s="3604"/>
      <c r="M1096" s="3604"/>
      <c r="N1096" s="3604"/>
      <c r="O1096" s="3604"/>
      <c r="P1096" s="3604"/>
      <c r="Q1096" s="3604"/>
      <c r="R1096" s="3604"/>
    </row>
    <row r="1097" spans="1:18" ht="28.5" customHeight="1">
      <c r="A1097" s="2353"/>
      <c r="B1097" s="2334"/>
      <c r="C1097" s="3722" t="s">
        <v>2843</v>
      </c>
      <c r="D1097" s="3722"/>
      <c r="E1097" s="3722"/>
      <c r="F1097" s="3722"/>
      <c r="G1097" s="3722"/>
      <c r="H1097" s="3722"/>
      <c r="I1097" s="3722"/>
      <c r="J1097" s="3722"/>
      <c r="K1097" s="3722"/>
      <c r="L1097" s="3722"/>
      <c r="M1097" s="3722"/>
      <c r="N1097" s="3722"/>
      <c r="O1097" s="3722"/>
      <c r="P1097" s="3722"/>
      <c r="Q1097" s="3722"/>
      <c r="R1097" s="3722"/>
    </row>
    <row r="1098" spans="1:18" s="2351" customFormat="1" ht="31.5" customHeight="1">
      <c r="A1098" s="2353"/>
      <c r="B1098" s="3612" t="s">
        <v>3003</v>
      </c>
      <c r="C1098" s="3613"/>
      <c r="D1098" s="3613"/>
      <c r="E1098" s="3613"/>
      <c r="F1098" s="3614"/>
      <c r="G1098" s="2352"/>
      <c r="H1098" s="2352"/>
      <c r="I1098" s="2352"/>
      <c r="J1098" s="2352"/>
      <c r="K1098" s="2352"/>
      <c r="L1098" s="2352"/>
      <c r="M1098" s="2352"/>
      <c r="N1098" s="2352"/>
      <c r="O1098" s="2352"/>
      <c r="P1098" s="2352"/>
      <c r="Q1098" s="2352"/>
      <c r="R1098" s="2352"/>
    </row>
    <row r="1099" spans="1:18" s="2351" customFormat="1" ht="31.5" customHeight="1">
      <c r="A1099" s="2353"/>
      <c r="B1099" s="3612" t="s">
        <v>2845</v>
      </c>
      <c r="C1099" s="3613"/>
      <c r="D1099" s="3613"/>
      <c r="E1099" s="3613"/>
      <c r="F1099" s="3614"/>
      <c r="G1099" s="2352"/>
      <c r="H1099" s="2352"/>
      <c r="I1099" s="2352"/>
      <c r="J1099" s="2352"/>
      <c r="K1099" s="2352"/>
      <c r="L1099" s="2352"/>
      <c r="M1099" s="2352"/>
      <c r="N1099" s="2352"/>
      <c r="O1099" s="2352"/>
      <c r="P1099" s="2352"/>
      <c r="Q1099" s="2352"/>
      <c r="R1099" s="2352"/>
    </row>
    <row r="1100" spans="1:18" ht="42.75" customHeight="1">
      <c r="A1100" s="2350">
        <v>1</v>
      </c>
      <c r="B1100" s="2354" t="s">
        <v>2846</v>
      </c>
      <c r="C1100" s="2348" t="s">
        <v>2491</v>
      </c>
      <c r="D1100" s="2199" t="s">
        <v>2847</v>
      </c>
      <c r="E1100" s="2346">
        <v>8800</v>
      </c>
      <c r="F1100" s="2346"/>
      <c r="G1100" s="3713"/>
      <c r="H1100" s="3713"/>
      <c r="I1100" s="3713"/>
      <c r="J1100" s="3713"/>
      <c r="K1100" s="3713"/>
      <c r="L1100" s="3713"/>
      <c r="M1100" s="3713"/>
      <c r="N1100" s="3713"/>
      <c r="O1100" s="3713"/>
      <c r="P1100" s="3713"/>
      <c r="Q1100" s="3713"/>
      <c r="R1100" s="3713"/>
    </row>
    <row r="1101" spans="1:18" ht="42.75" customHeight="1">
      <c r="A1101" s="2350">
        <v>2</v>
      </c>
      <c r="B1101" s="2354" t="s">
        <v>2846</v>
      </c>
      <c r="C1101" s="2348" t="s">
        <v>2491</v>
      </c>
      <c r="D1101" s="2199" t="s">
        <v>2848</v>
      </c>
      <c r="E1101" s="2346">
        <v>12400</v>
      </c>
      <c r="F1101" s="2346"/>
      <c r="G1101" s="3713"/>
      <c r="H1101" s="3713"/>
      <c r="I1101" s="3713"/>
      <c r="J1101" s="3713"/>
      <c r="K1101" s="3713"/>
      <c r="L1101" s="3713"/>
      <c r="M1101" s="3713"/>
      <c r="N1101" s="3713"/>
      <c r="O1101" s="3713"/>
      <c r="P1101" s="3713"/>
      <c r="Q1101" s="3713"/>
      <c r="R1101" s="3713"/>
    </row>
    <row r="1102" spans="1:18" ht="42.75" customHeight="1">
      <c r="A1102" s="2350">
        <v>3</v>
      </c>
      <c r="B1102" s="2354" t="s">
        <v>2846</v>
      </c>
      <c r="C1102" s="2348" t="s">
        <v>2491</v>
      </c>
      <c r="D1102" s="2199" t="s">
        <v>2849</v>
      </c>
      <c r="E1102" s="2346">
        <v>17500</v>
      </c>
      <c r="F1102" s="2346"/>
      <c r="G1102" s="3713"/>
      <c r="H1102" s="3713"/>
      <c r="I1102" s="3713"/>
      <c r="J1102" s="3713"/>
      <c r="K1102" s="3713"/>
      <c r="L1102" s="3713"/>
      <c r="M1102" s="3713"/>
      <c r="N1102" s="3713"/>
      <c r="O1102" s="3713"/>
      <c r="P1102" s="3713"/>
      <c r="Q1102" s="3713"/>
      <c r="R1102" s="3713"/>
    </row>
    <row r="1103" spans="1:18" ht="42.75" customHeight="1">
      <c r="A1103" s="2350">
        <v>4</v>
      </c>
      <c r="B1103" s="2354" t="s">
        <v>2846</v>
      </c>
      <c r="C1103" s="2348" t="s">
        <v>2491</v>
      </c>
      <c r="D1103" s="2199" t="s">
        <v>2850</v>
      </c>
      <c r="E1103" s="2346">
        <v>23200</v>
      </c>
      <c r="F1103" s="2346"/>
      <c r="G1103" s="3713"/>
      <c r="H1103" s="3713"/>
      <c r="I1103" s="3713"/>
      <c r="J1103" s="3713"/>
      <c r="K1103" s="3713"/>
      <c r="L1103" s="3713"/>
      <c r="M1103" s="3713"/>
      <c r="N1103" s="3713"/>
      <c r="O1103" s="3713"/>
      <c r="P1103" s="3713"/>
      <c r="Q1103" s="3713"/>
      <c r="R1103" s="3713"/>
    </row>
    <row r="1104" spans="1:18" ht="42.75" customHeight="1">
      <c r="A1104" s="2350">
        <v>5</v>
      </c>
      <c r="B1104" s="2354" t="s">
        <v>2846</v>
      </c>
      <c r="C1104" s="2348" t="s">
        <v>2491</v>
      </c>
      <c r="D1104" s="2199" t="s">
        <v>2851</v>
      </c>
      <c r="E1104" s="2346">
        <v>31800</v>
      </c>
      <c r="F1104" s="2346"/>
      <c r="G1104" s="3713"/>
      <c r="H1104" s="3713"/>
      <c r="I1104" s="3713"/>
      <c r="J1104" s="3713"/>
      <c r="K1104" s="3713"/>
      <c r="L1104" s="3713"/>
      <c r="M1104" s="3713"/>
      <c r="N1104" s="3713"/>
      <c r="O1104" s="3713"/>
      <c r="P1104" s="3713"/>
      <c r="Q1104" s="3713"/>
      <c r="R1104" s="3713"/>
    </row>
    <row r="1105" spans="1:18" ht="42.75" customHeight="1">
      <c r="A1105" s="2350">
        <v>6</v>
      </c>
      <c r="B1105" s="2354" t="s">
        <v>2846</v>
      </c>
      <c r="C1105" s="2348" t="s">
        <v>2491</v>
      </c>
      <c r="D1105" s="2199" t="s">
        <v>2852</v>
      </c>
      <c r="E1105" s="2346">
        <v>30100</v>
      </c>
      <c r="F1105" s="2346"/>
      <c r="G1105" s="3713"/>
      <c r="H1105" s="3713"/>
      <c r="I1105" s="3713"/>
      <c r="J1105" s="3713"/>
      <c r="K1105" s="3713"/>
      <c r="L1105" s="3713"/>
      <c r="M1105" s="3713"/>
      <c r="N1105" s="3713"/>
      <c r="O1105" s="3713"/>
      <c r="P1105" s="3713"/>
      <c r="Q1105" s="3713"/>
      <c r="R1105" s="3713"/>
    </row>
    <row r="1106" spans="1:18" ht="42.75" customHeight="1">
      <c r="A1106" s="2350">
        <v>7</v>
      </c>
      <c r="B1106" s="2354" t="s">
        <v>2846</v>
      </c>
      <c r="C1106" s="2348" t="s">
        <v>2491</v>
      </c>
      <c r="D1106" s="2199" t="s">
        <v>2853</v>
      </c>
      <c r="E1106" s="2346">
        <v>37000</v>
      </c>
      <c r="F1106" s="2346"/>
      <c r="G1106" s="3713"/>
      <c r="H1106" s="3713"/>
      <c r="I1106" s="3713"/>
      <c r="J1106" s="3713"/>
      <c r="K1106" s="3713"/>
      <c r="L1106" s="3713"/>
      <c r="M1106" s="3713"/>
      <c r="N1106" s="3713"/>
      <c r="O1106" s="3713"/>
      <c r="P1106" s="3713"/>
      <c r="Q1106" s="3713"/>
      <c r="R1106" s="3713"/>
    </row>
    <row r="1107" spans="1:18" ht="42.75" customHeight="1">
      <c r="A1107" s="2350">
        <v>8</v>
      </c>
      <c r="B1107" s="2354" t="s">
        <v>2846</v>
      </c>
      <c r="C1107" s="2348" t="s">
        <v>2491</v>
      </c>
      <c r="D1107" s="2199" t="s">
        <v>2854</v>
      </c>
      <c r="E1107" s="2346">
        <v>31900</v>
      </c>
      <c r="F1107" s="2346"/>
      <c r="G1107" s="3713"/>
      <c r="H1107" s="3713"/>
      <c r="I1107" s="3713"/>
      <c r="J1107" s="3713"/>
      <c r="K1107" s="3713"/>
      <c r="L1107" s="3713"/>
      <c r="M1107" s="3713"/>
      <c r="N1107" s="3713"/>
      <c r="O1107" s="3713"/>
      <c r="P1107" s="3713"/>
      <c r="Q1107" s="3713"/>
      <c r="R1107" s="3713"/>
    </row>
    <row r="1108" spans="1:18" ht="42.75" customHeight="1">
      <c r="A1108" s="2350">
        <v>9</v>
      </c>
      <c r="B1108" s="2354" t="s">
        <v>2846</v>
      </c>
      <c r="C1108" s="2348" t="s">
        <v>2491</v>
      </c>
      <c r="D1108" s="2199" t="s">
        <v>2855</v>
      </c>
      <c r="E1108" s="2346">
        <v>44000</v>
      </c>
      <c r="F1108" s="2346"/>
      <c r="G1108" s="3713"/>
      <c r="H1108" s="3713"/>
      <c r="I1108" s="3713"/>
      <c r="J1108" s="3713"/>
      <c r="K1108" s="3713"/>
      <c r="L1108" s="3713"/>
      <c r="M1108" s="3713"/>
      <c r="N1108" s="3713"/>
      <c r="O1108" s="3713"/>
      <c r="P1108" s="3713"/>
      <c r="Q1108" s="3713"/>
      <c r="R1108" s="3713"/>
    </row>
    <row r="1109" spans="1:18" ht="42.75" customHeight="1">
      <c r="A1109" s="2350">
        <v>10</v>
      </c>
      <c r="B1109" s="2354" t="s">
        <v>2846</v>
      </c>
      <c r="C1109" s="2348" t="s">
        <v>2491</v>
      </c>
      <c r="D1109" s="2199" t="s">
        <v>2856</v>
      </c>
      <c r="E1109" s="2346">
        <v>54200</v>
      </c>
      <c r="F1109" s="2346"/>
      <c r="G1109" s="3713"/>
      <c r="H1109" s="3713"/>
      <c r="I1109" s="3713"/>
      <c r="J1109" s="3713"/>
      <c r="K1109" s="3713"/>
      <c r="L1109" s="3713"/>
      <c r="M1109" s="3713"/>
      <c r="N1109" s="3713"/>
      <c r="O1109" s="3713"/>
      <c r="P1109" s="3713"/>
      <c r="Q1109" s="3713"/>
      <c r="R1109" s="3713"/>
    </row>
    <row r="1110" spans="1:18" ht="42.75" customHeight="1">
      <c r="A1110" s="2350">
        <v>11</v>
      </c>
      <c r="B1110" s="2354" t="s">
        <v>2846</v>
      </c>
      <c r="C1110" s="2348" t="s">
        <v>2491</v>
      </c>
      <c r="D1110" s="2199" t="s">
        <v>2857</v>
      </c>
      <c r="E1110" s="2346">
        <v>68900</v>
      </c>
      <c r="F1110" s="2346"/>
      <c r="G1110" s="3713"/>
      <c r="H1110" s="3713"/>
      <c r="I1110" s="3713"/>
      <c r="J1110" s="3713"/>
      <c r="K1110" s="3713"/>
      <c r="L1110" s="3713"/>
      <c r="M1110" s="3713"/>
      <c r="N1110" s="3713"/>
      <c r="O1110" s="3713"/>
      <c r="P1110" s="3713"/>
      <c r="Q1110" s="3713"/>
      <c r="R1110" s="3713"/>
    </row>
    <row r="1111" spans="1:18" ht="42.75" customHeight="1">
      <c r="A1111" s="2350">
        <v>12</v>
      </c>
      <c r="B1111" s="2354" t="s">
        <v>2846</v>
      </c>
      <c r="C1111" s="2348" t="s">
        <v>2491</v>
      </c>
      <c r="D1111" s="2199" t="s">
        <v>2858</v>
      </c>
      <c r="E1111" s="2346">
        <v>89100</v>
      </c>
      <c r="F1111" s="2346"/>
      <c r="G1111" s="3713"/>
      <c r="H1111" s="3713"/>
      <c r="I1111" s="3713"/>
      <c r="J1111" s="3713"/>
      <c r="K1111" s="3713"/>
      <c r="L1111" s="3713"/>
      <c r="M1111" s="3713"/>
      <c r="N1111" s="3713"/>
      <c r="O1111" s="3713"/>
      <c r="P1111" s="3713"/>
      <c r="Q1111" s="3713"/>
      <c r="R1111" s="3713"/>
    </row>
    <row r="1112" spans="1:18" ht="42.75" customHeight="1">
      <c r="A1112" s="2350">
        <v>13</v>
      </c>
      <c r="B1112" s="2354" t="s">
        <v>2846</v>
      </c>
      <c r="C1112" s="2348" t="s">
        <v>2491</v>
      </c>
      <c r="D1112" s="2199" t="s">
        <v>2859</v>
      </c>
      <c r="E1112" s="2346">
        <v>114300</v>
      </c>
      <c r="F1112" s="2346"/>
      <c r="G1112" s="3713"/>
      <c r="H1112" s="3713"/>
      <c r="I1112" s="3713"/>
      <c r="J1112" s="3713"/>
      <c r="K1112" s="3713"/>
      <c r="L1112" s="3713"/>
      <c r="M1112" s="3713"/>
      <c r="N1112" s="3713"/>
      <c r="O1112" s="3713"/>
      <c r="P1112" s="3713"/>
      <c r="Q1112" s="3713"/>
      <c r="R1112" s="3713"/>
    </row>
    <row r="1113" spans="1:18" ht="42.75" customHeight="1">
      <c r="A1113" s="2350">
        <v>14</v>
      </c>
      <c r="B1113" s="2354" t="s">
        <v>2846</v>
      </c>
      <c r="C1113" s="2348" t="s">
        <v>2491</v>
      </c>
      <c r="D1113" s="2199" t="s">
        <v>2860</v>
      </c>
      <c r="E1113" s="2346">
        <v>146400</v>
      </c>
      <c r="F1113" s="2346"/>
      <c r="G1113" s="3713"/>
      <c r="H1113" s="3713"/>
      <c r="I1113" s="3713"/>
      <c r="J1113" s="3713"/>
      <c r="K1113" s="3713"/>
      <c r="L1113" s="3713"/>
      <c r="M1113" s="3713"/>
      <c r="N1113" s="3713"/>
      <c r="O1113" s="3713"/>
      <c r="P1113" s="3713"/>
      <c r="Q1113" s="3713"/>
      <c r="R1113" s="3713"/>
    </row>
    <row r="1114" spans="1:18" ht="42.75" customHeight="1">
      <c r="A1114" s="2350">
        <v>15</v>
      </c>
      <c r="B1114" s="2354" t="s">
        <v>2846</v>
      </c>
      <c r="C1114" s="2348" t="s">
        <v>2491</v>
      </c>
      <c r="D1114" s="2199" t="s">
        <v>2861</v>
      </c>
      <c r="E1114" s="2346">
        <v>164000</v>
      </c>
      <c r="F1114" s="2346"/>
      <c r="G1114" s="3713"/>
      <c r="H1114" s="3713"/>
      <c r="I1114" s="3713"/>
      <c r="J1114" s="3713"/>
      <c r="K1114" s="3713"/>
      <c r="L1114" s="3713"/>
      <c r="M1114" s="3713"/>
      <c r="N1114" s="3713"/>
      <c r="O1114" s="3713"/>
      <c r="P1114" s="3713"/>
      <c r="Q1114" s="3713"/>
      <c r="R1114" s="3713"/>
    </row>
    <row r="1115" spans="1:18" ht="42.75" customHeight="1">
      <c r="A1115" s="2350">
        <v>16</v>
      </c>
      <c r="B1115" s="2354" t="s">
        <v>2846</v>
      </c>
      <c r="C1115" s="2348" t="s">
        <v>2491</v>
      </c>
      <c r="D1115" s="2199" t="s">
        <v>2862</v>
      </c>
      <c r="E1115" s="2346">
        <v>256800</v>
      </c>
      <c r="F1115" s="2346"/>
      <c r="G1115" s="3713"/>
      <c r="H1115" s="3713"/>
      <c r="I1115" s="3713"/>
      <c r="J1115" s="3713"/>
      <c r="K1115" s="3713"/>
      <c r="L1115" s="3713"/>
      <c r="M1115" s="3713"/>
      <c r="N1115" s="3713"/>
      <c r="O1115" s="3713"/>
      <c r="P1115" s="3713"/>
      <c r="Q1115" s="3713"/>
      <c r="R1115" s="3713"/>
    </row>
    <row r="1116" spans="1:18" ht="42.75" customHeight="1">
      <c r="A1116" s="2350">
        <v>17</v>
      </c>
      <c r="B1116" s="2354" t="s">
        <v>2846</v>
      </c>
      <c r="C1116" s="2348" t="s">
        <v>2491</v>
      </c>
      <c r="D1116" s="2199" t="s">
        <v>2863</v>
      </c>
      <c r="E1116" s="2346">
        <v>234900</v>
      </c>
      <c r="F1116" s="2346"/>
      <c r="G1116" s="3713"/>
      <c r="H1116" s="3713"/>
      <c r="I1116" s="3713"/>
      <c r="J1116" s="3713"/>
      <c r="K1116" s="3713"/>
      <c r="L1116" s="3713"/>
      <c r="M1116" s="3713"/>
      <c r="N1116" s="3713"/>
      <c r="O1116" s="3713"/>
      <c r="P1116" s="3713"/>
      <c r="Q1116" s="3713"/>
      <c r="R1116" s="3713"/>
    </row>
    <row r="1117" spans="1:18" ht="42.75" customHeight="1">
      <c r="A1117" s="2350">
        <v>18</v>
      </c>
      <c r="B1117" s="2354" t="s">
        <v>2846</v>
      </c>
      <c r="C1117" s="2348" t="s">
        <v>2491</v>
      </c>
      <c r="D1117" s="2199" t="s">
        <v>2864</v>
      </c>
      <c r="E1117" s="2346">
        <v>320100</v>
      </c>
      <c r="F1117" s="2346"/>
      <c r="G1117" s="3713"/>
      <c r="H1117" s="3713"/>
      <c r="I1117" s="3713"/>
      <c r="J1117" s="3713"/>
      <c r="K1117" s="3713"/>
      <c r="L1117" s="3713"/>
      <c r="M1117" s="3713"/>
      <c r="N1117" s="3713"/>
      <c r="O1117" s="3713"/>
      <c r="P1117" s="3713"/>
      <c r="Q1117" s="3713"/>
      <c r="R1117" s="3713"/>
    </row>
    <row r="1118" spans="1:18" ht="42.75" customHeight="1">
      <c r="A1118" s="2350">
        <v>19</v>
      </c>
      <c r="B1118" s="2354" t="s">
        <v>2846</v>
      </c>
      <c r="C1118" s="2348" t="s">
        <v>2491</v>
      </c>
      <c r="D1118" s="2199" t="s">
        <v>2865</v>
      </c>
      <c r="E1118" s="2346">
        <v>381000</v>
      </c>
      <c r="F1118" s="2346"/>
      <c r="G1118" s="3713"/>
      <c r="H1118" s="3713"/>
      <c r="I1118" s="3713"/>
      <c r="J1118" s="3713"/>
      <c r="K1118" s="3713"/>
      <c r="L1118" s="3713"/>
      <c r="M1118" s="3713"/>
      <c r="N1118" s="3713"/>
      <c r="O1118" s="3713"/>
      <c r="P1118" s="3713"/>
      <c r="Q1118" s="3713"/>
      <c r="R1118" s="3713"/>
    </row>
    <row r="1119" spans="1:18" ht="42.75" customHeight="1">
      <c r="A1119" s="2350">
        <v>20</v>
      </c>
      <c r="B1119" s="2354" t="s">
        <v>2846</v>
      </c>
      <c r="C1119" s="2348" t="s">
        <v>2491</v>
      </c>
      <c r="D1119" s="2199" t="s">
        <v>2866</v>
      </c>
      <c r="E1119" s="2346">
        <v>497500</v>
      </c>
      <c r="F1119" s="2346"/>
      <c r="G1119" s="3713"/>
      <c r="H1119" s="3713"/>
      <c r="I1119" s="3713"/>
      <c r="J1119" s="3713"/>
      <c r="K1119" s="3713"/>
      <c r="L1119" s="3713"/>
      <c r="M1119" s="3713"/>
      <c r="N1119" s="3713"/>
      <c r="O1119" s="3713"/>
      <c r="P1119" s="3713"/>
      <c r="Q1119" s="3713"/>
      <c r="R1119" s="3713"/>
    </row>
    <row r="1120" spans="1:18" s="2351" customFormat="1" ht="31.5" customHeight="1">
      <c r="A1120" s="2353"/>
      <c r="B1120" s="3612" t="s">
        <v>2867</v>
      </c>
      <c r="C1120" s="3613"/>
      <c r="D1120" s="3613"/>
      <c r="E1120" s="3613"/>
      <c r="F1120" s="3614"/>
      <c r="G1120" s="2352"/>
      <c r="H1120" s="2352"/>
      <c r="I1120" s="2352"/>
      <c r="J1120" s="2352"/>
      <c r="K1120" s="2352"/>
      <c r="L1120" s="2352"/>
      <c r="M1120" s="2352"/>
      <c r="N1120" s="2352"/>
      <c r="O1120" s="2352"/>
      <c r="P1120" s="2352"/>
      <c r="Q1120" s="2352"/>
      <c r="R1120" s="2352"/>
    </row>
    <row r="1121" spans="1:18" s="2351" customFormat="1" ht="31.5" customHeight="1">
      <c r="A1121" s="2353"/>
      <c r="B1121" s="3612" t="s">
        <v>2868</v>
      </c>
      <c r="C1121" s="3613"/>
      <c r="D1121" s="3613"/>
      <c r="E1121" s="3613"/>
      <c r="F1121" s="3614"/>
      <c r="G1121" s="2352"/>
      <c r="H1121" s="2352"/>
      <c r="I1121" s="2352"/>
      <c r="J1121" s="2352"/>
      <c r="K1121" s="2352"/>
      <c r="L1121" s="2352"/>
      <c r="M1121" s="2352"/>
      <c r="N1121" s="2352"/>
      <c r="O1121" s="2352"/>
      <c r="P1121" s="2352"/>
      <c r="Q1121" s="2352"/>
      <c r="R1121" s="2352"/>
    </row>
    <row r="1122" spans="1:18" ht="25.5" customHeight="1">
      <c r="A1122" s="2350">
        <v>21</v>
      </c>
      <c r="B1122" s="2349" t="s">
        <v>2869</v>
      </c>
      <c r="C1122" s="2348" t="s">
        <v>2491</v>
      </c>
      <c r="D1122" s="2347" t="s">
        <v>2870</v>
      </c>
      <c r="E1122" s="2346">
        <v>35000</v>
      </c>
      <c r="F1122" s="2346"/>
      <c r="G1122" s="3713"/>
      <c r="H1122" s="3713"/>
      <c r="I1122" s="3713"/>
      <c r="J1122" s="3713"/>
      <c r="K1122" s="3713"/>
      <c r="L1122" s="3713"/>
      <c r="M1122" s="3713"/>
      <c r="N1122" s="3713"/>
      <c r="O1122" s="3713"/>
      <c r="P1122" s="3713"/>
      <c r="Q1122" s="3713"/>
      <c r="R1122" s="3713"/>
    </row>
    <row r="1123" spans="1:18" ht="25.5" customHeight="1">
      <c r="A1123" s="2350">
        <v>22</v>
      </c>
      <c r="B1123" s="2349" t="s">
        <v>2869</v>
      </c>
      <c r="C1123" s="2348" t="s">
        <v>2491</v>
      </c>
      <c r="D1123" s="2347" t="s">
        <v>2871</v>
      </c>
      <c r="E1123" s="2346">
        <v>53200</v>
      </c>
      <c r="F1123" s="2346"/>
      <c r="G1123" s="3713"/>
      <c r="H1123" s="3713"/>
      <c r="I1123" s="3713"/>
      <c r="J1123" s="3713"/>
      <c r="K1123" s="3713"/>
      <c r="L1123" s="3713"/>
      <c r="M1123" s="3713"/>
      <c r="N1123" s="3713"/>
      <c r="O1123" s="3713"/>
      <c r="P1123" s="3713"/>
      <c r="Q1123" s="3713"/>
      <c r="R1123" s="3713"/>
    </row>
    <row r="1124" spans="1:18" ht="25.5" customHeight="1">
      <c r="A1124" s="2350">
        <v>23</v>
      </c>
      <c r="B1124" s="2349" t="s">
        <v>2869</v>
      </c>
      <c r="C1124" s="2348" t="s">
        <v>2491</v>
      </c>
      <c r="D1124" s="2347" t="s">
        <v>2872</v>
      </c>
      <c r="E1124" s="2346">
        <v>48600</v>
      </c>
      <c r="F1124" s="2346"/>
      <c r="G1124" s="3713"/>
      <c r="H1124" s="3713"/>
      <c r="I1124" s="3713"/>
      <c r="J1124" s="3713"/>
      <c r="K1124" s="3713"/>
      <c r="L1124" s="3713"/>
      <c r="M1124" s="3713"/>
      <c r="N1124" s="3713"/>
      <c r="O1124" s="3713"/>
      <c r="P1124" s="3713"/>
      <c r="Q1124" s="3713"/>
      <c r="R1124" s="3713"/>
    </row>
    <row r="1125" spans="1:18" ht="25.5" customHeight="1">
      <c r="A1125" s="2350">
        <v>24</v>
      </c>
      <c r="B1125" s="2349" t="s">
        <v>2869</v>
      </c>
      <c r="C1125" s="2348" t="s">
        <v>2491</v>
      </c>
      <c r="D1125" s="2347" t="s">
        <v>2873</v>
      </c>
      <c r="E1125" s="2346">
        <v>76300</v>
      </c>
      <c r="F1125" s="2346"/>
      <c r="G1125" s="3713"/>
      <c r="H1125" s="3713"/>
      <c r="I1125" s="3713"/>
      <c r="J1125" s="3713"/>
      <c r="K1125" s="3713"/>
      <c r="L1125" s="3713"/>
      <c r="M1125" s="3713"/>
      <c r="N1125" s="3713"/>
      <c r="O1125" s="3713"/>
      <c r="P1125" s="3713"/>
      <c r="Q1125" s="3713"/>
      <c r="R1125" s="3713"/>
    </row>
    <row r="1126" spans="1:18" ht="25.5" customHeight="1">
      <c r="A1126" s="2350">
        <v>25</v>
      </c>
      <c r="B1126" s="2349" t="s">
        <v>2869</v>
      </c>
      <c r="C1126" s="2348" t="s">
        <v>2491</v>
      </c>
      <c r="D1126" s="2347" t="s">
        <v>2874</v>
      </c>
      <c r="E1126" s="2346">
        <v>70800</v>
      </c>
      <c r="F1126" s="2346"/>
      <c r="G1126" s="3713"/>
      <c r="H1126" s="3713"/>
      <c r="I1126" s="3713"/>
      <c r="J1126" s="3713"/>
      <c r="K1126" s="3713"/>
      <c r="L1126" s="3713"/>
      <c r="M1126" s="3713"/>
      <c r="N1126" s="3713"/>
      <c r="O1126" s="3713"/>
      <c r="P1126" s="3713"/>
      <c r="Q1126" s="3713"/>
      <c r="R1126" s="3713"/>
    </row>
    <row r="1127" spans="1:18" ht="25.5" customHeight="1">
      <c r="A1127" s="2350">
        <v>26</v>
      </c>
      <c r="B1127" s="2349" t="s">
        <v>2869</v>
      </c>
      <c r="C1127" s="2348" t="s">
        <v>2491</v>
      </c>
      <c r="D1127" s="2347" t="s">
        <v>2875</v>
      </c>
      <c r="E1127" s="2346">
        <v>109100</v>
      </c>
      <c r="F1127" s="2346"/>
      <c r="G1127" s="3713"/>
      <c r="H1127" s="3713"/>
      <c r="I1127" s="3713"/>
      <c r="J1127" s="3713"/>
      <c r="K1127" s="3713"/>
      <c r="L1127" s="3713"/>
      <c r="M1127" s="3713"/>
      <c r="N1127" s="3713"/>
      <c r="O1127" s="3713"/>
      <c r="P1127" s="3713"/>
      <c r="Q1127" s="3713"/>
      <c r="R1127" s="3713"/>
    </row>
    <row r="1128" spans="1:18" ht="25.5" customHeight="1">
      <c r="A1128" s="2350">
        <v>27</v>
      </c>
      <c r="B1128" s="2349" t="s">
        <v>2869</v>
      </c>
      <c r="C1128" s="2348" t="s">
        <v>2491</v>
      </c>
      <c r="D1128" s="2347" t="s">
        <v>2876</v>
      </c>
      <c r="E1128" s="2346">
        <v>94200</v>
      </c>
      <c r="F1128" s="2346"/>
      <c r="G1128" s="3713"/>
      <c r="H1128" s="3713"/>
      <c r="I1128" s="3713"/>
      <c r="J1128" s="3713"/>
      <c r="K1128" s="3713"/>
      <c r="L1128" s="3713"/>
      <c r="M1128" s="3713"/>
      <c r="N1128" s="3713"/>
      <c r="O1128" s="3713"/>
      <c r="P1128" s="3713"/>
      <c r="Q1128" s="3713"/>
      <c r="R1128" s="3713"/>
    </row>
    <row r="1129" spans="1:18" ht="25.5" customHeight="1">
      <c r="A1129" s="2350">
        <v>28</v>
      </c>
      <c r="B1129" s="2349" t="s">
        <v>2869</v>
      </c>
      <c r="C1129" s="2348" t="s">
        <v>2491</v>
      </c>
      <c r="D1129" s="2347" t="s">
        <v>2877</v>
      </c>
      <c r="E1129" s="2346">
        <v>150300</v>
      </c>
      <c r="F1129" s="2346"/>
      <c r="G1129" s="3713"/>
      <c r="H1129" s="3713"/>
      <c r="I1129" s="3713"/>
      <c r="J1129" s="3713"/>
      <c r="K1129" s="3713"/>
      <c r="L1129" s="3713"/>
      <c r="M1129" s="3713"/>
      <c r="N1129" s="3713"/>
      <c r="O1129" s="3713"/>
      <c r="P1129" s="3713"/>
      <c r="Q1129" s="3713"/>
      <c r="R1129" s="3713"/>
    </row>
    <row r="1130" spans="1:18" ht="25.5" customHeight="1">
      <c r="A1130" s="2350">
        <v>29</v>
      </c>
      <c r="B1130" s="2349" t="s">
        <v>2869</v>
      </c>
      <c r="C1130" s="2348" t="s">
        <v>2491</v>
      </c>
      <c r="D1130" s="2347" t="s">
        <v>2878</v>
      </c>
      <c r="E1130" s="2346">
        <v>116400</v>
      </c>
      <c r="F1130" s="2346"/>
      <c r="G1130" s="3713"/>
      <c r="H1130" s="3713"/>
      <c r="I1130" s="3713"/>
      <c r="J1130" s="3713"/>
      <c r="K1130" s="3713"/>
      <c r="L1130" s="3713"/>
      <c r="M1130" s="3713"/>
      <c r="N1130" s="3713"/>
      <c r="O1130" s="3713"/>
      <c r="P1130" s="3713"/>
      <c r="Q1130" s="3713"/>
      <c r="R1130" s="3713"/>
    </row>
    <row r="1131" spans="1:18" ht="25.5" customHeight="1">
      <c r="A1131" s="2350">
        <v>30</v>
      </c>
      <c r="B1131" s="2349" t="s">
        <v>2869</v>
      </c>
      <c r="C1131" s="2348" t="s">
        <v>2491</v>
      </c>
      <c r="D1131" s="2347" t="s">
        <v>2879</v>
      </c>
      <c r="E1131" s="2346">
        <v>175100</v>
      </c>
      <c r="F1131" s="2346"/>
      <c r="G1131" s="3713"/>
      <c r="H1131" s="3713"/>
      <c r="I1131" s="3713"/>
      <c r="J1131" s="3713"/>
      <c r="K1131" s="3713"/>
      <c r="L1131" s="3713"/>
      <c r="M1131" s="3713"/>
      <c r="N1131" s="3713"/>
      <c r="O1131" s="3713"/>
      <c r="P1131" s="3713"/>
      <c r="Q1131" s="3713"/>
      <c r="R1131" s="3713"/>
    </row>
    <row r="1132" spans="1:18" ht="25.5" customHeight="1">
      <c r="A1132" s="2350">
        <v>31</v>
      </c>
      <c r="B1132" s="2349" t="s">
        <v>2869</v>
      </c>
      <c r="C1132" s="2348" t="s">
        <v>2491</v>
      </c>
      <c r="D1132" s="2347" t="s">
        <v>2880</v>
      </c>
      <c r="E1132" s="2346">
        <v>194000</v>
      </c>
      <c r="F1132" s="2346"/>
      <c r="G1132" s="3713"/>
      <c r="H1132" s="3713"/>
      <c r="I1132" s="3713"/>
      <c r="J1132" s="3713"/>
      <c r="K1132" s="3713"/>
      <c r="L1132" s="3713"/>
      <c r="M1132" s="3713"/>
      <c r="N1132" s="3713"/>
      <c r="O1132" s="3713"/>
      <c r="P1132" s="3713"/>
      <c r="Q1132" s="3713"/>
      <c r="R1132" s="3713"/>
    </row>
    <row r="1133" spans="1:18" ht="25.5" customHeight="1">
      <c r="A1133" s="2350">
        <v>32</v>
      </c>
      <c r="B1133" s="2349" t="s">
        <v>2869</v>
      </c>
      <c r="C1133" s="2348" t="s">
        <v>2491</v>
      </c>
      <c r="D1133" s="2347" t="s">
        <v>2881</v>
      </c>
      <c r="E1133" s="2346">
        <v>229400</v>
      </c>
      <c r="F1133" s="2346"/>
      <c r="G1133" s="3713"/>
      <c r="H1133" s="3713"/>
      <c r="I1133" s="3713"/>
      <c r="J1133" s="3713"/>
      <c r="K1133" s="3713"/>
      <c r="L1133" s="3713"/>
      <c r="M1133" s="3713"/>
      <c r="N1133" s="3713"/>
      <c r="O1133" s="3713"/>
      <c r="P1133" s="3713"/>
      <c r="Q1133" s="3713"/>
      <c r="R1133" s="3713"/>
    </row>
    <row r="1134" spans="1:18" ht="25.5" customHeight="1">
      <c r="A1134" s="2350">
        <v>33</v>
      </c>
      <c r="B1134" s="2349" t="s">
        <v>2869</v>
      </c>
      <c r="C1134" s="2348" t="s">
        <v>2491</v>
      </c>
      <c r="D1134" s="2347" t="s">
        <v>2882</v>
      </c>
      <c r="E1134" s="2346">
        <v>181900</v>
      </c>
      <c r="F1134" s="2346"/>
      <c r="G1134" s="3713"/>
      <c r="H1134" s="3713"/>
      <c r="I1134" s="3713"/>
      <c r="J1134" s="3713"/>
      <c r="K1134" s="3713"/>
      <c r="L1134" s="3713"/>
      <c r="M1134" s="3713"/>
      <c r="N1134" s="3713"/>
      <c r="O1134" s="3713"/>
      <c r="P1134" s="3713"/>
      <c r="Q1134" s="3713"/>
      <c r="R1134" s="3713"/>
    </row>
    <row r="1135" spans="1:18" ht="25.5" customHeight="1">
      <c r="A1135" s="2350">
        <v>34</v>
      </c>
      <c r="B1135" s="2349" t="s">
        <v>2869</v>
      </c>
      <c r="C1135" s="2348" t="s">
        <v>2491</v>
      </c>
      <c r="D1135" s="2347" t="s">
        <v>2883</v>
      </c>
      <c r="E1135" s="2346">
        <v>222100</v>
      </c>
      <c r="F1135" s="2346"/>
      <c r="G1135" s="3713"/>
      <c r="H1135" s="3713"/>
      <c r="I1135" s="3713"/>
      <c r="J1135" s="3713"/>
      <c r="K1135" s="3713"/>
      <c r="L1135" s="3713"/>
      <c r="M1135" s="3713"/>
      <c r="N1135" s="3713"/>
      <c r="O1135" s="3713"/>
      <c r="P1135" s="3713"/>
      <c r="Q1135" s="3713"/>
      <c r="R1135" s="3713"/>
    </row>
    <row r="1136" spans="1:18" ht="25.5" customHeight="1">
      <c r="A1136" s="2350">
        <v>35</v>
      </c>
      <c r="B1136" s="2349" t="s">
        <v>2869</v>
      </c>
      <c r="C1136" s="2348" t="s">
        <v>2491</v>
      </c>
      <c r="D1136" s="2347" t="s">
        <v>2884</v>
      </c>
      <c r="E1136" s="2346">
        <v>287400</v>
      </c>
      <c r="F1136" s="2346"/>
      <c r="G1136" s="3713"/>
      <c r="H1136" s="3713"/>
      <c r="I1136" s="3713"/>
      <c r="J1136" s="3713"/>
      <c r="K1136" s="3713"/>
      <c r="L1136" s="3713"/>
      <c r="M1136" s="3713"/>
      <c r="N1136" s="3713"/>
      <c r="O1136" s="3713"/>
      <c r="P1136" s="3713"/>
      <c r="Q1136" s="3713"/>
      <c r="R1136" s="3713"/>
    </row>
    <row r="1137" spans="1:18" ht="25.5" customHeight="1">
      <c r="A1137" s="2350">
        <v>36</v>
      </c>
      <c r="B1137" s="2349" t="s">
        <v>2869</v>
      </c>
      <c r="C1137" s="2348" t="s">
        <v>2491</v>
      </c>
      <c r="D1137" s="2347" t="s">
        <v>2885</v>
      </c>
      <c r="E1137" s="2346">
        <v>338600</v>
      </c>
      <c r="F1137" s="2346"/>
      <c r="G1137" s="3713"/>
      <c r="H1137" s="3713"/>
      <c r="I1137" s="3713"/>
      <c r="J1137" s="3713"/>
      <c r="K1137" s="3713"/>
      <c r="L1137" s="3713"/>
      <c r="M1137" s="3713"/>
      <c r="N1137" s="3713"/>
      <c r="O1137" s="3713"/>
      <c r="P1137" s="3713"/>
      <c r="Q1137" s="3713"/>
      <c r="R1137" s="3713"/>
    </row>
    <row r="1138" spans="1:18" ht="25.5" customHeight="1">
      <c r="A1138" s="2350">
        <v>37</v>
      </c>
      <c r="B1138" s="2349" t="s">
        <v>2869</v>
      </c>
      <c r="C1138" s="2348" t="s">
        <v>2491</v>
      </c>
      <c r="D1138" s="2347" t="s">
        <v>2886</v>
      </c>
      <c r="E1138" s="2346">
        <v>222200</v>
      </c>
      <c r="F1138" s="2346"/>
      <c r="G1138" s="3713"/>
      <c r="H1138" s="3713"/>
      <c r="I1138" s="3713"/>
      <c r="J1138" s="3713"/>
      <c r="K1138" s="3713"/>
      <c r="L1138" s="3713"/>
      <c r="M1138" s="3713"/>
      <c r="N1138" s="3713"/>
      <c r="O1138" s="3713"/>
      <c r="P1138" s="3713"/>
      <c r="Q1138" s="3713"/>
      <c r="R1138" s="3713"/>
    </row>
    <row r="1139" spans="1:18" ht="25.5" customHeight="1">
      <c r="A1139" s="2350">
        <v>38</v>
      </c>
      <c r="B1139" s="2349" t="s">
        <v>2869</v>
      </c>
      <c r="C1139" s="2348" t="s">
        <v>2491</v>
      </c>
      <c r="D1139" s="2347" t="s">
        <v>2887</v>
      </c>
      <c r="E1139" s="2346">
        <v>358600</v>
      </c>
      <c r="F1139" s="2346"/>
      <c r="G1139" s="3713"/>
      <c r="H1139" s="3713"/>
      <c r="I1139" s="3713"/>
      <c r="J1139" s="3713"/>
      <c r="K1139" s="3713"/>
      <c r="L1139" s="3713"/>
      <c r="M1139" s="3713"/>
      <c r="N1139" s="3713"/>
      <c r="O1139" s="3713"/>
      <c r="P1139" s="3713"/>
      <c r="Q1139" s="3713"/>
      <c r="R1139" s="3713"/>
    </row>
    <row r="1140" spans="1:18" ht="25.5" customHeight="1">
      <c r="A1140" s="2350">
        <v>39</v>
      </c>
      <c r="B1140" s="2349" t="s">
        <v>2869</v>
      </c>
      <c r="C1140" s="2348" t="s">
        <v>2491</v>
      </c>
      <c r="D1140" s="2347" t="s">
        <v>2888</v>
      </c>
      <c r="E1140" s="2346">
        <v>299800</v>
      </c>
      <c r="F1140" s="2346"/>
      <c r="G1140" s="3713"/>
      <c r="H1140" s="3713"/>
      <c r="I1140" s="3713"/>
      <c r="J1140" s="3713"/>
      <c r="K1140" s="3713"/>
      <c r="L1140" s="3713"/>
      <c r="M1140" s="3713"/>
      <c r="N1140" s="3713"/>
      <c r="O1140" s="3713"/>
      <c r="P1140" s="3713"/>
      <c r="Q1140" s="3713"/>
      <c r="R1140" s="3713"/>
    </row>
    <row r="1141" spans="1:18" ht="25.5" customHeight="1">
      <c r="A1141" s="2350">
        <v>40</v>
      </c>
      <c r="B1141" s="2349" t="s">
        <v>2869</v>
      </c>
      <c r="C1141" s="2348" t="s">
        <v>2491</v>
      </c>
      <c r="D1141" s="2347" t="s">
        <v>2889</v>
      </c>
      <c r="E1141" s="2346">
        <v>348700</v>
      </c>
      <c r="F1141" s="2346"/>
      <c r="G1141" s="3713"/>
      <c r="H1141" s="3713"/>
      <c r="I1141" s="3713"/>
      <c r="J1141" s="3713"/>
      <c r="K1141" s="3713"/>
      <c r="L1141" s="3713"/>
      <c r="M1141" s="3713"/>
      <c r="N1141" s="3713"/>
      <c r="O1141" s="3713"/>
      <c r="P1141" s="3713"/>
      <c r="Q1141" s="3713"/>
      <c r="R1141" s="3713"/>
    </row>
    <row r="1142" spans="1:18" ht="25.5" customHeight="1">
      <c r="A1142" s="2350">
        <v>41</v>
      </c>
      <c r="B1142" s="2349" t="s">
        <v>2869</v>
      </c>
      <c r="C1142" s="2348" t="s">
        <v>2491</v>
      </c>
      <c r="D1142" s="2347" t="s">
        <v>2890</v>
      </c>
      <c r="E1142" s="2346">
        <v>445000</v>
      </c>
      <c r="F1142" s="2346"/>
      <c r="G1142" s="3713"/>
      <c r="H1142" s="3713"/>
      <c r="I1142" s="3713"/>
      <c r="J1142" s="3713"/>
      <c r="K1142" s="3713"/>
      <c r="L1142" s="3713"/>
      <c r="M1142" s="3713"/>
      <c r="N1142" s="3713"/>
      <c r="O1142" s="3713"/>
      <c r="P1142" s="3713"/>
      <c r="Q1142" s="3713"/>
      <c r="R1142" s="3713"/>
    </row>
    <row r="1143" spans="1:18" ht="25.5" customHeight="1">
      <c r="A1143" s="2350">
        <v>42</v>
      </c>
      <c r="B1143" s="2349" t="s">
        <v>2869</v>
      </c>
      <c r="C1143" s="2348" t="s">
        <v>2491</v>
      </c>
      <c r="D1143" s="2347" t="s">
        <v>2891</v>
      </c>
      <c r="E1143" s="2346">
        <v>525600</v>
      </c>
      <c r="F1143" s="2346"/>
      <c r="G1143" s="3713"/>
      <c r="H1143" s="3713"/>
      <c r="I1143" s="3713"/>
      <c r="J1143" s="3713"/>
      <c r="K1143" s="3713"/>
      <c r="L1143" s="3713"/>
      <c r="M1143" s="3713"/>
      <c r="N1143" s="3713"/>
      <c r="O1143" s="3713"/>
      <c r="P1143" s="3713"/>
      <c r="Q1143" s="3713"/>
      <c r="R1143" s="3713"/>
    </row>
    <row r="1144" spans="1:18" ht="25.5" customHeight="1">
      <c r="A1144" s="2350">
        <v>43</v>
      </c>
      <c r="B1144" s="2349" t="s">
        <v>2869</v>
      </c>
      <c r="C1144" s="2348" t="s">
        <v>2491</v>
      </c>
      <c r="D1144" s="2347" t="s">
        <v>2892</v>
      </c>
      <c r="E1144" s="2346">
        <v>365400</v>
      </c>
      <c r="F1144" s="2346"/>
      <c r="G1144" s="3713"/>
      <c r="H1144" s="3713"/>
      <c r="I1144" s="3713"/>
      <c r="J1144" s="3713"/>
      <c r="K1144" s="3713"/>
      <c r="L1144" s="3713"/>
      <c r="M1144" s="3713"/>
      <c r="N1144" s="3713"/>
      <c r="O1144" s="3713"/>
      <c r="P1144" s="3713"/>
      <c r="Q1144" s="3713"/>
      <c r="R1144" s="3713"/>
    </row>
    <row r="1145" spans="1:18" ht="25.5" customHeight="1">
      <c r="A1145" s="2350">
        <v>44</v>
      </c>
      <c r="B1145" s="2349" t="s">
        <v>2869</v>
      </c>
      <c r="C1145" s="2348" t="s">
        <v>2491</v>
      </c>
      <c r="D1145" s="2347" t="s">
        <v>2893</v>
      </c>
      <c r="E1145" s="2346">
        <v>562500</v>
      </c>
      <c r="F1145" s="2346"/>
      <c r="G1145" s="3713"/>
      <c r="H1145" s="3713"/>
      <c r="I1145" s="3713"/>
      <c r="J1145" s="3713"/>
      <c r="K1145" s="3713"/>
      <c r="L1145" s="3713"/>
      <c r="M1145" s="3713"/>
      <c r="N1145" s="3713"/>
      <c r="O1145" s="3713"/>
      <c r="P1145" s="3713"/>
      <c r="Q1145" s="3713"/>
      <c r="R1145" s="3713"/>
    </row>
    <row r="1146" spans="1:18" ht="25.5" customHeight="1">
      <c r="A1146" s="2350">
        <v>45</v>
      </c>
      <c r="B1146" s="2349" t="s">
        <v>2869</v>
      </c>
      <c r="C1146" s="2348" t="s">
        <v>2491</v>
      </c>
      <c r="D1146" s="2347" t="s">
        <v>2894</v>
      </c>
      <c r="E1146" s="2346">
        <v>663500</v>
      </c>
      <c r="F1146" s="2346"/>
      <c r="G1146" s="3713"/>
      <c r="H1146" s="3713"/>
      <c r="I1146" s="3713"/>
      <c r="J1146" s="3713"/>
      <c r="K1146" s="3713"/>
      <c r="L1146" s="3713"/>
      <c r="M1146" s="3713"/>
      <c r="N1146" s="3713"/>
      <c r="O1146" s="3713"/>
      <c r="P1146" s="3713"/>
      <c r="Q1146" s="3713"/>
      <c r="R1146" s="3713"/>
    </row>
    <row r="1147" spans="1:18" ht="25.5" customHeight="1">
      <c r="A1147" s="2350">
        <v>46</v>
      </c>
      <c r="B1147" s="2349" t="s">
        <v>2869</v>
      </c>
      <c r="C1147" s="2348" t="s">
        <v>2491</v>
      </c>
      <c r="D1147" s="2347" t="s">
        <v>2895</v>
      </c>
      <c r="E1147" s="2346">
        <v>480700</v>
      </c>
      <c r="F1147" s="2346"/>
      <c r="G1147" s="3713"/>
      <c r="H1147" s="3713"/>
      <c r="I1147" s="3713"/>
      <c r="J1147" s="3713"/>
      <c r="K1147" s="3713"/>
      <c r="L1147" s="3713"/>
      <c r="M1147" s="3713"/>
      <c r="N1147" s="3713"/>
      <c r="O1147" s="3713"/>
      <c r="P1147" s="3713"/>
      <c r="Q1147" s="3713"/>
      <c r="R1147" s="3713"/>
    </row>
    <row r="1148" spans="1:18" ht="25.5" customHeight="1">
      <c r="A1148" s="2350">
        <v>47</v>
      </c>
      <c r="B1148" s="2349" t="s">
        <v>2869</v>
      </c>
      <c r="C1148" s="2348" t="s">
        <v>2491</v>
      </c>
      <c r="D1148" s="2347" t="s">
        <v>2896</v>
      </c>
      <c r="E1148" s="2346">
        <v>560800</v>
      </c>
      <c r="F1148" s="2346"/>
      <c r="G1148" s="3713"/>
      <c r="H1148" s="3713"/>
      <c r="I1148" s="3713"/>
      <c r="J1148" s="3713"/>
      <c r="K1148" s="3713"/>
      <c r="L1148" s="3713"/>
      <c r="M1148" s="3713"/>
      <c r="N1148" s="3713"/>
      <c r="O1148" s="3713"/>
      <c r="P1148" s="3713"/>
      <c r="Q1148" s="3713"/>
      <c r="R1148" s="3713"/>
    </row>
    <row r="1149" spans="1:18" ht="25.5" customHeight="1">
      <c r="A1149" s="2350">
        <v>48</v>
      </c>
      <c r="B1149" s="2349" t="s">
        <v>2869</v>
      </c>
      <c r="C1149" s="2348" t="s">
        <v>2491</v>
      </c>
      <c r="D1149" s="2347" t="s">
        <v>2897</v>
      </c>
      <c r="E1149" s="2346">
        <v>725000</v>
      </c>
      <c r="F1149" s="2346"/>
      <c r="G1149" s="3713"/>
      <c r="H1149" s="3713"/>
      <c r="I1149" s="3713"/>
      <c r="J1149" s="3713"/>
      <c r="K1149" s="3713"/>
      <c r="L1149" s="3713"/>
      <c r="M1149" s="3713"/>
      <c r="N1149" s="3713"/>
      <c r="O1149" s="3713"/>
      <c r="P1149" s="3713"/>
      <c r="Q1149" s="3713"/>
      <c r="R1149" s="3713"/>
    </row>
    <row r="1150" spans="1:18" ht="25.5" customHeight="1">
      <c r="A1150" s="2350">
        <v>49</v>
      </c>
      <c r="B1150" s="2349" t="s">
        <v>2869</v>
      </c>
      <c r="C1150" s="2348" t="s">
        <v>2491</v>
      </c>
      <c r="D1150" s="2347" t="s">
        <v>2898</v>
      </c>
      <c r="E1150" s="2346">
        <v>812000</v>
      </c>
      <c r="F1150" s="2346"/>
      <c r="G1150" s="3713"/>
      <c r="H1150" s="3713"/>
      <c r="I1150" s="3713"/>
      <c r="J1150" s="3713"/>
      <c r="K1150" s="3713"/>
      <c r="L1150" s="3713"/>
      <c r="M1150" s="3713"/>
      <c r="N1150" s="3713"/>
      <c r="O1150" s="3713"/>
      <c r="P1150" s="3713"/>
      <c r="Q1150" s="3713"/>
      <c r="R1150" s="3713"/>
    </row>
    <row r="1151" spans="1:18" ht="25.5" customHeight="1">
      <c r="A1151" s="2350">
        <v>50</v>
      </c>
      <c r="B1151" s="2349" t="s">
        <v>2869</v>
      </c>
      <c r="C1151" s="2348" t="s">
        <v>2491</v>
      </c>
      <c r="D1151" s="2347" t="s">
        <v>2899</v>
      </c>
      <c r="E1151" s="2346">
        <v>571800</v>
      </c>
      <c r="F1151" s="2346"/>
      <c r="G1151" s="3713"/>
      <c r="H1151" s="3713"/>
      <c r="I1151" s="3713"/>
      <c r="J1151" s="3713"/>
      <c r="K1151" s="3713"/>
      <c r="L1151" s="3713"/>
      <c r="M1151" s="3713"/>
      <c r="N1151" s="3713"/>
      <c r="O1151" s="3713"/>
      <c r="P1151" s="3713"/>
      <c r="Q1151" s="3713"/>
      <c r="R1151" s="3713"/>
    </row>
    <row r="1152" spans="1:18" ht="25.5" customHeight="1">
      <c r="A1152" s="2350">
        <v>51</v>
      </c>
      <c r="B1152" s="2349" t="s">
        <v>2869</v>
      </c>
      <c r="C1152" s="2348" t="s">
        <v>2491</v>
      </c>
      <c r="D1152" s="2347" t="s">
        <v>2900</v>
      </c>
      <c r="E1152" s="2346">
        <v>865300</v>
      </c>
      <c r="F1152" s="2346"/>
      <c r="G1152" s="3713"/>
      <c r="H1152" s="3713"/>
      <c r="I1152" s="3713"/>
      <c r="J1152" s="3713"/>
      <c r="K1152" s="3713"/>
      <c r="L1152" s="3713"/>
      <c r="M1152" s="3713"/>
      <c r="N1152" s="3713"/>
      <c r="O1152" s="3713"/>
      <c r="P1152" s="3713"/>
      <c r="Q1152" s="3713"/>
      <c r="R1152" s="3713"/>
    </row>
    <row r="1153" spans="1:18" ht="25.5" customHeight="1">
      <c r="A1153" s="2350">
        <v>52</v>
      </c>
      <c r="B1153" s="2349" t="s">
        <v>2869</v>
      </c>
      <c r="C1153" s="2348" t="s">
        <v>2491</v>
      </c>
      <c r="D1153" s="2347" t="s">
        <v>2901</v>
      </c>
      <c r="E1153" s="2346">
        <v>717400</v>
      </c>
      <c r="F1153" s="2346"/>
      <c r="G1153" s="3713"/>
      <c r="H1153" s="3713"/>
      <c r="I1153" s="3713"/>
      <c r="J1153" s="3713"/>
      <c r="K1153" s="3713"/>
      <c r="L1153" s="3713"/>
      <c r="M1153" s="3713"/>
      <c r="N1153" s="3713"/>
      <c r="O1153" s="3713"/>
      <c r="P1153" s="3713"/>
      <c r="Q1153" s="3713"/>
      <c r="R1153" s="3713"/>
    </row>
    <row r="1154" spans="1:18" ht="25.5" customHeight="1">
      <c r="A1154" s="2350">
        <v>53</v>
      </c>
      <c r="B1154" s="2349" t="s">
        <v>2869</v>
      </c>
      <c r="C1154" s="2348" t="s">
        <v>2491</v>
      </c>
      <c r="D1154" s="2347" t="s">
        <v>2902</v>
      </c>
      <c r="E1154" s="2346">
        <v>811700</v>
      </c>
      <c r="F1154" s="2346"/>
      <c r="G1154" s="3713"/>
      <c r="H1154" s="3713"/>
      <c r="I1154" s="3713"/>
      <c r="J1154" s="3713"/>
      <c r="K1154" s="3713"/>
      <c r="L1154" s="3713"/>
      <c r="M1154" s="3713"/>
      <c r="N1154" s="3713"/>
      <c r="O1154" s="3713"/>
      <c r="P1154" s="3713"/>
      <c r="Q1154" s="3713"/>
      <c r="R1154" s="3713"/>
    </row>
    <row r="1155" spans="1:18" ht="25.5" customHeight="1">
      <c r="A1155" s="2350">
        <v>54</v>
      </c>
      <c r="B1155" s="2349" t="s">
        <v>2869</v>
      </c>
      <c r="C1155" s="2348" t="s">
        <v>2491</v>
      </c>
      <c r="D1155" s="2347" t="s">
        <v>2903</v>
      </c>
      <c r="E1155" s="2346">
        <v>860800</v>
      </c>
      <c r="F1155" s="2346"/>
      <c r="G1155" s="3713"/>
      <c r="H1155" s="3713"/>
      <c r="I1155" s="3713"/>
      <c r="J1155" s="3713"/>
      <c r="K1155" s="3713"/>
      <c r="L1155" s="3713"/>
      <c r="M1155" s="3713"/>
      <c r="N1155" s="3713"/>
      <c r="O1155" s="3713"/>
      <c r="P1155" s="3713"/>
      <c r="Q1155" s="3713"/>
      <c r="R1155" s="3713"/>
    </row>
    <row r="1156" spans="1:18" ht="25.5" customHeight="1">
      <c r="A1156" s="2350">
        <v>55</v>
      </c>
      <c r="B1156" s="2349" t="s">
        <v>2869</v>
      </c>
      <c r="C1156" s="2348" t="s">
        <v>2491</v>
      </c>
      <c r="D1156" s="2347" t="s">
        <v>2904</v>
      </c>
      <c r="E1156" s="2346">
        <v>1081300</v>
      </c>
      <c r="F1156" s="2346"/>
      <c r="G1156" s="3713"/>
      <c r="H1156" s="3713"/>
      <c r="I1156" s="3713"/>
      <c r="J1156" s="3713"/>
      <c r="K1156" s="3713"/>
      <c r="L1156" s="3713"/>
      <c r="M1156" s="3713"/>
      <c r="N1156" s="3713"/>
      <c r="O1156" s="3713"/>
      <c r="P1156" s="3713"/>
      <c r="Q1156" s="3713"/>
      <c r="R1156" s="3713"/>
    </row>
    <row r="1157" spans="1:18" ht="25.5" customHeight="1">
      <c r="A1157" s="2350">
        <v>56</v>
      </c>
      <c r="B1157" s="2349" t="s">
        <v>2869</v>
      </c>
      <c r="C1157" s="2348" t="s">
        <v>2491</v>
      </c>
      <c r="D1157" s="2347" t="s">
        <v>2905</v>
      </c>
      <c r="E1157" s="2346">
        <v>1287100</v>
      </c>
      <c r="F1157" s="2346"/>
      <c r="G1157" s="3713"/>
      <c r="H1157" s="3713"/>
      <c r="I1157" s="3713"/>
      <c r="J1157" s="3713"/>
      <c r="K1157" s="3713"/>
      <c r="L1157" s="3713"/>
      <c r="M1157" s="3713"/>
      <c r="N1157" s="3713"/>
      <c r="O1157" s="3713"/>
      <c r="P1157" s="3713"/>
      <c r="Q1157" s="3713"/>
      <c r="R1157" s="3713"/>
    </row>
    <row r="1158" spans="1:18" ht="25.5" customHeight="1">
      <c r="A1158" s="2350">
        <v>57</v>
      </c>
      <c r="B1158" s="2349" t="s">
        <v>2869</v>
      </c>
      <c r="C1158" s="2348" t="s">
        <v>2491</v>
      </c>
      <c r="D1158" s="2347" t="s">
        <v>2906</v>
      </c>
      <c r="E1158" s="2346">
        <v>1115000</v>
      </c>
      <c r="F1158" s="2346"/>
      <c r="G1158" s="3713"/>
      <c r="H1158" s="3713"/>
      <c r="I1158" s="3713"/>
      <c r="J1158" s="3713"/>
      <c r="K1158" s="3713"/>
      <c r="L1158" s="3713"/>
      <c r="M1158" s="3713"/>
      <c r="N1158" s="3713"/>
      <c r="O1158" s="3713"/>
      <c r="P1158" s="3713"/>
      <c r="Q1158" s="3713"/>
      <c r="R1158" s="3713"/>
    </row>
    <row r="1159" spans="1:18" ht="25.5" customHeight="1">
      <c r="A1159" s="2350">
        <v>58</v>
      </c>
      <c r="B1159" s="2349" t="s">
        <v>2869</v>
      </c>
      <c r="C1159" s="2348" t="s">
        <v>2491</v>
      </c>
      <c r="D1159" s="2347" t="s">
        <v>2907</v>
      </c>
      <c r="E1159" s="2346">
        <v>1446800</v>
      </c>
      <c r="F1159" s="2346"/>
      <c r="G1159" s="3713"/>
      <c r="H1159" s="3713"/>
      <c r="I1159" s="3713"/>
      <c r="J1159" s="3713"/>
      <c r="K1159" s="3713"/>
      <c r="L1159" s="3713"/>
      <c r="M1159" s="3713"/>
      <c r="N1159" s="3713"/>
      <c r="O1159" s="3713"/>
      <c r="P1159" s="3713"/>
      <c r="Q1159" s="3713"/>
      <c r="R1159" s="3713"/>
    </row>
    <row r="1160" spans="1:18" ht="25.5" customHeight="1">
      <c r="A1160" s="2350">
        <v>59</v>
      </c>
      <c r="B1160" s="2349" t="s">
        <v>2869</v>
      </c>
      <c r="C1160" s="2348" t="s">
        <v>2491</v>
      </c>
      <c r="D1160" s="2347" t="s">
        <v>2908</v>
      </c>
      <c r="E1160" s="2346">
        <v>1779400</v>
      </c>
      <c r="F1160" s="2346"/>
      <c r="G1160" s="3713"/>
      <c r="H1160" s="3713"/>
      <c r="I1160" s="3713"/>
      <c r="J1160" s="3713"/>
      <c r="K1160" s="3713"/>
      <c r="L1160" s="3713"/>
      <c r="M1160" s="3713"/>
      <c r="N1160" s="3713"/>
      <c r="O1160" s="3713"/>
      <c r="P1160" s="3713"/>
      <c r="Q1160" s="3713"/>
      <c r="R1160" s="3713"/>
    </row>
    <row r="1161" spans="1:18" ht="25.5" customHeight="1">
      <c r="A1161" s="2350">
        <v>60</v>
      </c>
      <c r="B1161" s="2349" t="s">
        <v>2869</v>
      </c>
      <c r="C1161" s="2348" t="s">
        <v>2491</v>
      </c>
      <c r="D1161" s="2347" t="s">
        <v>2909</v>
      </c>
      <c r="E1161" s="2346">
        <v>1416500</v>
      </c>
      <c r="F1161" s="2346"/>
      <c r="G1161" s="3713"/>
      <c r="H1161" s="3713"/>
      <c r="I1161" s="3713"/>
      <c r="J1161" s="3713"/>
      <c r="K1161" s="3713"/>
      <c r="L1161" s="3713"/>
      <c r="M1161" s="3713"/>
      <c r="N1161" s="3713"/>
      <c r="O1161" s="3713"/>
      <c r="P1161" s="3713"/>
      <c r="Q1161" s="3713"/>
      <c r="R1161" s="3713"/>
    </row>
    <row r="1162" spans="1:18" ht="25.5" customHeight="1">
      <c r="A1162" s="2350">
        <v>61</v>
      </c>
      <c r="B1162" s="2349" t="s">
        <v>2869</v>
      </c>
      <c r="C1162" s="2348" t="s">
        <v>2491</v>
      </c>
      <c r="D1162" s="2347" t="s">
        <v>2910</v>
      </c>
      <c r="E1162" s="2346">
        <v>1833800</v>
      </c>
      <c r="F1162" s="2346"/>
      <c r="G1162" s="3713"/>
      <c r="H1162" s="3713"/>
      <c r="I1162" s="3713"/>
      <c r="J1162" s="3713"/>
      <c r="K1162" s="3713"/>
      <c r="L1162" s="3713"/>
      <c r="M1162" s="3713"/>
      <c r="N1162" s="3713"/>
      <c r="O1162" s="3713"/>
      <c r="P1162" s="3713"/>
      <c r="Q1162" s="3713"/>
      <c r="R1162" s="3713"/>
    </row>
    <row r="1163" spans="1:18" ht="25.5" customHeight="1">
      <c r="A1163" s="2350">
        <v>62</v>
      </c>
      <c r="B1163" s="2349" t="s">
        <v>2869</v>
      </c>
      <c r="C1163" s="2348" t="s">
        <v>2491</v>
      </c>
      <c r="D1163" s="2347" t="s">
        <v>2911</v>
      </c>
      <c r="E1163" s="2346">
        <v>2081000</v>
      </c>
      <c r="F1163" s="2346"/>
      <c r="G1163" s="3713"/>
      <c r="H1163" s="3713"/>
      <c r="I1163" s="3713"/>
      <c r="J1163" s="3713"/>
      <c r="K1163" s="3713"/>
      <c r="L1163" s="3713"/>
      <c r="M1163" s="3713"/>
      <c r="N1163" s="3713"/>
      <c r="O1163" s="3713"/>
      <c r="P1163" s="3713"/>
      <c r="Q1163" s="3713"/>
      <c r="R1163" s="3713"/>
    </row>
    <row r="1164" spans="1:18" s="2351" customFormat="1" ht="31.5" customHeight="1">
      <c r="A1164" s="2353"/>
      <c r="B1164" s="3612" t="s">
        <v>2912</v>
      </c>
      <c r="C1164" s="3613"/>
      <c r="D1164" s="3613"/>
      <c r="E1164" s="3613"/>
      <c r="F1164" s="3614"/>
      <c r="G1164" s="2352"/>
      <c r="H1164" s="2352"/>
      <c r="I1164" s="2352"/>
      <c r="J1164" s="2352"/>
      <c r="K1164" s="2352"/>
      <c r="L1164" s="2352"/>
      <c r="M1164" s="2352"/>
      <c r="N1164" s="2352"/>
      <c r="O1164" s="2352"/>
      <c r="P1164" s="2352"/>
      <c r="Q1164" s="2352"/>
      <c r="R1164" s="2352"/>
    </row>
    <row r="1165" spans="1:18" ht="25.5" customHeight="1">
      <c r="A1165" s="2350">
        <v>63</v>
      </c>
      <c r="B1165" s="2349" t="s">
        <v>2913</v>
      </c>
      <c r="C1165" s="2348" t="s">
        <v>2491</v>
      </c>
      <c r="D1165" s="2347" t="s">
        <v>2914</v>
      </c>
      <c r="E1165" s="2346">
        <v>9790</v>
      </c>
      <c r="F1165" s="2346"/>
      <c r="G1165" s="3713"/>
      <c r="H1165" s="3713"/>
      <c r="I1165" s="3713"/>
      <c r="J1165" s="3713"/>
      <c r="K1165" s="3713"/>
      <c r="L1165" s="3713"/>
      <c r="M1165" s="3713"/>
      <c r="N1165" s="3713"/>
      <c r="O1165" s="3713"/>
      <c r="P1165" s="3713"/>
      <c r="Q1165" s="3713"/>
      <c r="R1165" s="3713"/>
    </row>
    <row r="1166" spans="1:18" ht="25.5" customHeight="1">
      <c r="A1166" s="2350">
        <v>64</v>
      </c>
      <c r="B1166" s="2349" t="s">
        <v>2913</v>
      </c>
      <c r="C1166" s="2348" t="s">
        <v>2491</v>
      </c>
      <c r="D1166" s="2347" t="s">
        <v>2915</v>
      </c>
      <c r="E1166" s="2346">
        <v>11690</v>
      </c>
      <c r="F1166" s="2346"/>
      <c r="G1166" s="3713"/>
      <c r="H1166" s="3713"/>
      <c r="I1166" s="3713"/>
      <c r="J1166" s="3713"/>
      <c r="K1166" s="3713"/>
      <c r="L1166" s="3713"/>
      <c r="M1166" s="3713"/>
      <c r="N1166" s="3713"/>
      <c r="O1166" s="3713"/>
      <c r="P1166" s="3713"/>
      <c r="Q1166" s="3713"/>
      <c r="R1166" s="3713"/>
    </row>
    <row r="1167" spans="1:18" ht="25.5" customHeight="1">
      <c r="A1167" s="2350">
        <v>65</v>
      </c>
      <c r="B1167" s="2349" t="s">
        <v>2913</v>
      </c>
      <c r="C1167" s="2348" t="s">
        <v>2491</v>
      </c>
      <c r="D1167" s="2347" t="s">
        <v>2916</v>
      </c>
      <c r="E1167" s="2346">
        <v>13690</v>
      </c>
      <c r="F1167" s="2346"/>
      <c r="G1167" s="3713"/>
      <c r="H1167" s="3713"/>
      <c r="I1167" s="3713"/>
      <c r="J1167" s="3713"/>
      <c r="K1167" s="3713"/>
      <c r="L1167" s="3713"/>
      <c r="M1167" s="3713"/>
      <c r="N1167" s="3713"/>
      <c r="O1167" s="3713"/>
      <c r="P1167" s="3713"/>
      <c r="Q1167" s="3713"/>
      <c r="R1167" s="3713"/>
    </row>
    <row r="1168" spans="1:18" ht="25.5" customHeight="1">
      <c r="A1168" s="2350">
        <v>66</v>
      </c>
      <c r="B1168" s="2349" t="s">
        <v>2913</v>
      </c>
      <c r="C1168" s="2348" t="s">
        <v>2491</v>
      </c>
      <c r="D1168" s="2347" t="s">
        <v>2917</v>
      </c>
      <c r="E1168" s="2346">
        <v>13140</v>
      </c>
      <c r="F1168" s="2346"/>
      <c r="G1168" s="3713"/>
      <c r="H1168" s="3713"/>
      <c r="I1168" s="3713"/>
      <c r="J1168" s="3713"/>
      <c r="K1168" s="3713"/>
      <c r="L1168" s="3713"/>
      <c r="M1168" s="3713"/>
      <c r="N1168" s="3713"/>
      <c r="O1168" s="3713"/>
      <c r="P1168" s="3713"/>
      <c r="Q1168" s="3713"/>
      <c r="R1168" s="3713"/>
    </row>
    <row r="1169" spans="1:18" ht="25.5" customHeight="1">
      <c r="A1169" s="2350">
        <v>67</v>
      </c>
      <c r="B1169" s="2349" t="s">
        <v>2913</v>
      </c>
      <c r="C1169" s="2348" t="s">
        <v>2491</v>
      </c>
      <c r="D1169" s="2347" t="s">
        <v>2918</v>
      </c>
      <c r="E1169" s="2346">
        <v>18760</v>
      </c>
      <c r="F1169" s="2346"/>
      <c r="G1169" s="3713"/>
      <c r="H1169" s="3713"/>
      <c r="I1169" s="3713"/>
      <c r="J1169" s="3713"/>
      <c r="K1169" s="3713"/>
      <c r="L1169" s="3713"/>
      <c r="M1169" s="3713"/>
      <c r="N1169" s="3713"/>
      <c r="O1169" s="3713"/>
      <c r="P1169" s="3713"/>
      <c r="Q1169" s="3713"/>
      <c r="R1169" s="3713"/>
    </row>
    <row r="1170" spans="1:18" ht="25.5" customHeight="1">
      <c r="A1170" s="2350">
        <v>68</v>
      </c>
      <c r="B1170" s="2349" t="s">
        <v>2913</v>
      </c>
      <c r="C1170" s="2348" t="s">
        <v>2491</v>
      </c>
      <c r="D1170" s="2347" t="s">
        <v>2919</v>
      </c>
      <c r="E1170" s="2346">
        <v>20030</v>
      </c>
      <c r="F1170" s="2346"/>
      <c r="G1170" s="3713"/>
      <c r="H1170" s="3713"/>
      <c r="I1170" s="3713"/>
      <c r="J1170" s="3713"/>
      <c r="K1170" s="3713"/>
      <c r="L1170" s="3713"/>
      <c r="M1170" s="3713"/>
      <c r="N1170" s="3713"/>
      <c r="O1170" s="3713"/>
      <c r="P1170" s="3713"/>
      <c r="Q1170" s="3713"/>
      <c r="R1170" s="3713"/>
    </row>
    <row r="1171" spans="1:18" ht="25.5" customHeight="1">
      <c r="A1171" s="2350">
        <v>69</v>
      </c>
      <c r="B1171" s="2349" t="s">
        <v>2913</v>
      </c>
      <c r="C1171" s="2348" t="s">
        <v>2491</v>
      </c>
      <c r="D1171" s="2347" t="s">
        <v>2920</v>
      </c>
      <c r="E1171" s="2346">
        <v>24200</v>
      </c>
      <c r="F1171" s="2346"/>
      <c r="G1171" s="3713"/>
      <c r="H1171" s="3713"/>
      <c r="I1171" s="3713"/>
      <c r="J1171" s="3713"/>
      <c r="K1171" s="3713"/>
      <c r="L1171" s="3713"/>
      <c r="M1171" s="3713"/>
      <c r="N1171" s="3713"/>
      <c r="O1171" s="3713"/>
      <c r="P1171" s="3713"/>
      <c r="Q1171" s="3713"/>
      <c r="R1171" s="3713"/>
    </row>
    <row r="1172" spans="1:18" ht="25.5" customHeight="1">
      <c r="A1172" s="2350">
        <v>70</v>
      </c>
      <c r="B1172" s="2349" t="s">
        <v>2913</v>
      </c>
      <c r="C1172" s="2348" t="s">
        <v>2491</v>
      </c>
      <c r="D1172" s="2347" t="s">
        <v>2921</v>
      </c>
      <c r="E1172" s="2346">
        <v>29090</v>
      </c>
      <c r="F1172" s="2346"/>
      <c r="G1172" s="3713"/>
      <c r="H1172" s="3713"/>
      <c r="I1172" s="3713"/>
      <c r="J1172" s="3713"/>
      <c r="K1172" s="3713"/>
      <c r="L1172" s="3713"/>
      <c r="M1172" s="3713"/>
      <c r="N1172" s="3713"/>
      <c r="O1172" s="3713"/>
      <c r="P1172" s="3713"/>
      <c r="Q1172" s="3713"/>
      <c r="R1172" s="3713"/>
    </row>
    <row r="1173" spans="1:18" ht="25.5" customHeight="1">
      <c r="A1173" s="2350">
        <v>71</v>
      </c>
      <c r="B1173" s="2349" t="s">
        <v>2913</v>
      </c>
      <c r="C1173" s="2348" t="s">
        <v>2491</v>
      </c>
      <c r="D1173" s="2347" t="s">
        <v>2922</v>
      </c>
      <c r="E1173" s="2346">
        <v>25740</v>
      </c>
      <c r="F1173" s="2346"/>
      <c r="G1173" s="3713"/>
      <c r="H1173" s="3713"/>
      <c r="I1173" s="3713"/>
      <c r="J1173" s="3713"/>
      <c r="K1173" s="3713"/>
      <c r="L1173" s="3713"/>
      <c r="M1173" s="3713"/>
      <c r="N1173" s="3713"/>
      <c r="O1173" s="3713"/>
      <c r="P1173" s="3713"/>
      <c r="Q1173" s="3713"/>
      <c r="R1173" s="3713"/>
    </row>
    <row r="1174" spans="1:18" ht="25.5" customHeight="1">
      <c r="A1174" s="2350">
        <v>72</v>
      </c>
      <c r="B1174" s="2349" t="s">
        <v>2913</v>
      </c>
      <c r="C1174" s="2348" t="s">
        <v>2491</v>
      </c>
      <c r="D1174" s="2347" t="s">
        <v>2923</v>
      </c>
      <c r="E1174" s="2346">
        <v>30730</v>
      </c>
      <c r="F1174" s="2346"/>
      <c r="G1174" s="3713"/>
      <c r="H1174" s="3713"/>
      <c r="I1174" s="3713"/>
      <c r="J1174" s="3713"/>
      <c r="K1174" s="3713"/>
      <c r="L1174" s="3713"/>
      <c r="M1174" s="3713"/>
      <c r="N1174" s="3713"/>
      <c r="O1174" s="3713"/>
      <c r="P1174" s="3713"/>
      <c r="Q1174" s="3713"/>
      <c r="R1174" s="3713"/>
    </row>
    <row r="1175" spans="1:18" ht="25.5" customHeight="1">
      <c r="A1175" s="2350">
        <v>73</v>
      </c>
      <c r="B1175" s="2349" t="s">
        <v>2913</v>
      </c>
      <c r="C1175" s="2348" t="s">
        <v>2491</v>
      </c>
      <c r="D1175" s="2347" t="s">
        <v>2924</v>
      </c>
      <c r="E1175" s="2346">
        <v>45140</v>
      </c>
      <c r="F1175" s="2346"/>
      <c r="G1175" s="3713"/>
      <c r="H1175" s="3713"/>
      <c r="I1175" s="3713"/>
      <c r="J1175" s="3713"/>
      <c r="K1175" s="3713"/>
      <c r="L1175" s="3713"/>
      <c r="M1175" s="3713"/>
      <c r="N1175" s="3713"/>
      <c r="O1175" s="3713"/>
      <c r="P1175" s="3713"/>
      <c r="Q1175" s="3713"/>
      <c r="R1175" s="3713"/>
    </row>
    <row r="1176" spans="1:18" ht="25.5" customHeight="1">
      <c r="A1176" s="2350">
        <v>74</v>
      </c>
      <c r="B1176" s="2349" t="s">
        <v>2913</v>
      </c>
      <c r="C1176" s="2348" t="s">
        <v>2491</v>
      </c>
      <c r="D1176" s="2347" t="s">
        <v>2925</v>
      </c>
      <c r="E1176" s="2346">
        <v>39970</v>
      </c>
      <c r="F1176" s="2346"/>
      <c r="G1176" s="3713"/>
      <c r="H1176" s="3713"/>
      <c r="I1176" s="3713"/>
      <c r="J1176" s="3713"/>
      <c r="K1176" s="3713"/>
      <c r="L1176" s="3713"/>
      <c r="M1176" s="3713"/>
      <c r="N1176" s="3713"/>
      <c r="O1176" s="3713"/>
      <c r="P1176" s="3713"/>
      <c r="Q1176" s="3713"/>
      <c r="R1176" s="3713"/>
    </row>
    <row r="1177" spans="1:18" ht="25.5" customHeight="1">
      <c r="A1177" s="2350">
        <v>75</v>
      </c>
      <c r="B1177" s="2349" t="s">
        <v>2913</v>
      </c>
      <c r="C1177" s="2348" t="s">
        <v>2491</v>
      </c>
      <c r="D1177" s="2347" t="s">
        <v>2926</v>
      </c>
      <c r="E1177" s="2346">
        <v>49130</v>
      </c>
      <c r="F1177" s="2346"/>
      <c r="G1177" s="3713"/>
      <c r="H1177" s="3713"/>
      <c r="I1177" s="3713"/>
      <c r="J1177" s="3713"/>
      <c r="K1177" s="3713"/>
      <c r="L1177" s="3713"/>
      <c r="M1177" s="3713"/>
      <c r="N1177" s="3713"/>
      <c r="O1177" s="3713"/>
      <c r="P1177" s="3713"/>
      <c r="Q1177" s="3713"/>
      <c r="R1177" s="3713"/>
    </row>
    <row r="1178" spans="1:18" ht="25.5" customHeight="1">
      <c r="A1178" s="2350">
        <v>76</v>
      </c>
      <c r="B1178" s="2349" t="s">
        <v>2913</v>
      </c>
      <c r="C1178" s="2348" t="s">
        <v>2491</v>
      </c>
      <c r="D1178" s="2347" t="s">
        <v>2927</v>
      </c>
      <c r="E1178" s="2346">
        <v>59550</v>
      </c>
      <c r="F1178" s="2346"/>
      <c r="G1178" s="3713"/>
      <c r="H1178" s="3713"/>
      <c r="I1178" s="3713"/>
      <c r="J1178" s="3713"/>
      <c r="K1178" s="3713"/>
      <c r="L1178" s="3713"/>
      <c r="M1178" s="3713"/>
      <c r="N1178" s="3713"/>
      <c r="O1178" s="3713"/>
      <c r="P1178" s="3713"/>
      <c r="Q1178" s="3713"/>
      <c r="R1178" s="3713"/>
    </row>
    <row r="1179" spans="1:18" ht="25.5" customHeight="1">
      <c r="A1179" s="2350">
        <v>77</v>
      </c>
      <c r="B1179" s="2349" t="s">
        <v>2913</v>
      </c>
      <c r="C1179" s="2348" t="s">
        <v>2491</v>
      </c>
      <c r="D1179" s="2347" t="s">
        <v>2928</v>
      </c>
      <c r="E1179" s="2346">
        <v>70970</v>
      </c>
      <c r="F1179" s="2346"/>
      <c r="G1179" s="3713"/>
      <c r="H1179" s="3713"/>
      <c r="I1179" s="3713"/>
      <c r="J1179" s="3713"/>
      <c r="K1179" s="3713"/>
      <c r="L1179" s="3713"/>
      <c r="M1179" s="3713"/>
      <c r="N1179" s="3713"/>
      <c r="O1179" s="3713"/>
      <c r="P1179" s="3713"/>
      <c r="Q1179" s="3713"/>
      <c r="R1179" s="3713"/>
    </row>
    <row r="1180" spans="1:18" ht="25.5" customHeight="1">
      <c r="A1180" s="2350">
        <v>78</v>
      </c>
      <c r="B1180" s="2349" t="s">
        <v>2913</v>
      </c>
      <c r="C1180" s="2348" t="s">
        <v>2491</v>
      </c>
      <c r="D1180" s="2347" t="s">
        <v>2929</v>
      </c>
      <c r="E1180" s="2346">
        <v>56830</v>
      </c>
      <c r="F1180" s="2346"/>
      <c r="G1180" s="3713"/>
      <c r="H1180" s="3713"/>
      <c r="I1180" s="3713"/>
      <c r="J1180" s="3713"/>
      <c r="K1180" s="3713"/>
      <c r="L1180" s="3713"/>
      <c r="M1180" s="3713"/>
      <c r="N1180" s="3713"/>
      <c r="O1180" s="3713"/>
      <c r="P1180" s="3713"/>
      <c r="Q1180" s="3713"/>
      <c r="R1180" s="3713"/>
    </row>
    <row r="1181" spans="1:18" ht="25.5" customHeight="1">
      <c r="A1181" s="2350">
        <v>79</v>
      </c>
      <c r="B1181" s="2349" t="s">
        <v>2913</v>
      </c>
      <c r="C1181" s="2348" t="s">
        <v>2491</v>
      </c>
      <c r="D1181" s="2347" t="s">
        <v>2930</v>
      </c>
      <c r="E1181" s="2346">
        <v>70060</v>
      </c>
      <c r="F1181" s="2346"/>
      <c r="G1181" s="3713"/>
      <c r="H1181" s="3713"/>
      <c r="I1181" s="3713"/>
      <c r="J1181" s="3713"/>
      <c r="K1181" s="3713"/>
      <c r="L1181" s="3713"/>
      <c r="M1181" s="3713"/>
      <c r="N1181" s="3713"/>
      <c r="O1181" s="3713"/>
      <c r="P1181" s="3713"/>
      <c r="Q1181" s="3713"/>
      <c r="R1181" s="3713"/>
    </row>
    <row r="1182" spans="1:18" ht="25.5" customHeight="1">
      <c r="A1182" s="2350">
        <v>80</v>
      </c>
      <c r="B1182" s="2349" t="s">
        <v>2913</v>
      </c>
      <c r="C1182" s="2348" t="s">
        <v>2491</v>
      </c>
      <c r="D1182" s="2347" t="s">
        <v>2931</v>
      </c>
      <c r="E1182" s="2346">
        <v>100790</v>
      </c>
      <c r="F1182" s="2346"/>
      <c r="G1182" s="3713"/>
      <c r="H1182" s="3713"/>
      <c r="I1182" s="3713"/>
      <c r="J1182" s="3713"/>
      <c r="K1182" s="3713"/>
      <c r="L1182" s="3713"/>
      <c r="M1182" s="3713"/>
      <c r="N1182" s="3713"/>
      <c r="O1182" s="3713"/>
      <c r="P1182" s="3713"/>
      <c r="Q1182" s="3713"/>
      <c r="R1182" s="3713"/>
    </row>
    <row r="1183" spans="1:18" ht="25.5" customHeight="1">
      <c r="A1183" s="2350">
        <v>81</v>
      </c>
      <c r="B1183" s="2349" t="s">
        <v>2913</v>
      </c>
      <c r="C1183" s="2348" t="s">
        <v>2491</v>
      </c>
      <c r="D1183" s="2347" t="s">
        <v>2932</v>
      </c>
      <c r="E1183" s="2346">
        <v>89730</v>
      </c>
      <c r="F1183" s="2346"/>
      <c r="G1183" s="3713"/>
      <c r="H1183" s="3713"/>
      <c r="I1183" s="3713"/>
      <c r="J1183" s="3713"/>
      <c r="K1183" s="3713"/>
      <c r="L1183" s="3713"/>
      <c r="M1183" s="3713"/>
      <c r="N1183" s="3713"/>
      <c r="O1183" s="3713"/>
      <c r="P1183" s="3713"/>
      <c r="Q1183" s="3713"/>
      <c r="R1183" s="3713"/>
    </row>
    <row r="1184" spans="1:18" ht="25.5" customHeight="1">
      <c r="A1184" s="2350">
        <v>82</v>
      </c>
      <c r="B1184" s="2349" t="s">
        <v>2913</v>
      </c>
      <c r="C1184" s="2348" t="s">
        <v>2491</v>
      </c>
      <c r="D1184" s="2347" t="s">
        <v>2933</v>
      </c>
      <c r="E1184" s="2346">
        <v>99430</v>
      </c>
      <c r="F1184" s="2346"/>
      <c r="G1184" s="3713"/>
      <c r="H1184" s="3713"/>
      <c r="I1184" s="3713"/>
      <c r="J1184" s="3713"/>
      <c r="K1184" s="3713"/>
      <c r="L1184" s="3713"/>
      <c r="M1184" s="3713"/>
      <c r="N1184" s="3713"/>
      <c r="O1184" s="3713"/>
      <c r="P1184" s="3713"/>
      <c r="Q1184" s="3713"/>
      <c r="R1184" s="3713"/>
    </row>
    <row r="1185" spans="1:18" ht="25.5" customHeight="1">
      <c r="A1185" s="2350">
        <v>83</v>
      </c>
      <c r="B1185" s="2349" t="s">
        <v>2913</v>
      </c>
      <c r="C1185" s="2348" t="s">
        <v>2491</v>
      </c>
      <c r="D1185" s="2347" t="s">
        <v>2934</v>
      </c>
      <c r="E1185" s="2346">
        <v>120460</v>
      </c>
      <c r="F1185" s="2346"/>
      <c r="G1185" s="3713"/>
      <c r="H1185" s="3713"/>
      <c r="I1185" s="3713"/>
      <c r="J1185" s="3713"/>
      <c r="K1185" s="3713"/>
      <c r="L1185" s="3713"/>
      <c r="M1185" s="3713"/>
      <c r="N1185" s="3713"/>
      <c r="O1185" s="3713"/>
      <c r="P1185" s="3713"/>
      <c r="Q1185" s="3713"/>
      <c r="R1185" s="3713"/>
    </row>
    <row r="1186" spans="1:18" ht="25.5" customHeight="1">
      <c r="A1186" s="2350">
        <v>84</v>
      </c>
      <c r="B1186" s="2349" t="s">
        <v>2913</v>
      </c>
      <c r="C1186" s="2348" t="s">
        <v>2491</v>
      </c>
      <c r="D1186" s="2347" t="s">
        <v>2935</v>
      </c>
      <c r="E1186" s="2346">
        <v>150640</v>
      </c>
      <c r="F1186" s="2346"/>
      <c r="G1186" s="3713"/>
      <c r="H1186" s="3713"/>
      <c r="I1186" s="3713"/>
      <c r="J1186" s="3713"/>
      <c r="K1186" s="3713"/>
      <c r="L1186" s="3713"/>
      <c r="M1186" s="3713"/>
      <c r="N1186" s="3713"/>
      <c r="O1186" s="3713"/>
      <c r="P1186" s="3713"/>
      <c r="Q1186" s="3713"/>
      <c r="R1186" s="3713"/>
    </row>
    <row r="1187" spans="1:18" ht="25.5" customHeight="1">
      <c r="A1187" s="2350">
        <v>85</v>
      </c>
      <c r="B1187" s="2349" t="s">
        <v>2913</v>
      </c>
      <c r="C1187" s="2348" t="s">
        <v>2491</v>
      </c>
      <c r="D1187" s="2347" t="s">
        <v>2936</v>
      </c>
      <c r="E1187" s="2346">
        <v>180000</v>
      </c>
      <c r="F1187" s="2346"/>
      <c r="G1187" s="3713"/>
      <c r="H1187" s="3713"/>
      <c r="I1187" s="3713"/>
      <c r="J1187" s="3713"/>
      <c r="K1187" s="3713"/>
      <c r="L1187" s="3713"/>
      <c r="M1187" s="3713"/>
      <c r="N1187" s="3713"/>
      <c r="O1187" s="3713"/>
      <c r="P1187" s="3713"/>
      <c r="Q1187" s="3713"/>
      <c r="R1187" s="3713"/>
    </row>
    <row r="1188" spans="1:18" ht="25.5" customHeight="1">
      <c r="A1188" s="2350">
        <v>86</v>
      </c>
      <c r="B1188" s="2349" t="s">
        <v>2913</v>
      </c>
      <c r="C1188" s="2348" t="s">
        <v>2491</v>
      </c>
      <c r="D1188" s="2347" t="s">
        <v>2937</v>
      </c>
      <c r="E1188" s="2346">
        <v>155530</v>
      </c>
      <c r="F1188" s="2346"/>
      <c r="G1188" s="3713"/>
      <c r="H1188" s="3713"/>
      <c r="I1188" s="3713"/>
      <c r="J1188" s="3713"/>
      <c r="K1188" s="3713"/>
      <c r="L1188" s="3713"/>
      <c r="M1188" s="3713"/>
      <c r="N1188" s="3713"/>
      <c r="O1188" s="3713"/>
      <c r="P1188" s="3713"/>
      <c r="Q1188" s="3713"/>
      <c r="R1188" s="3713"/>
    </row>
    <row r="1189" spans="1:18" ht="25.5" customHeight="1">
      <c r="A1189" s="2350">
        <v>87</v>
      </c>
      <c r="B1189" s="2349" t="s">
        <v>2913</v>
      </c>
      <c r="C1189" s="2348" t="s">
        <v>2491</v>
      </c>
      <c r="D1189" s="2347" t="s">
        <v>2938</v>
      </c>
      <c r="E1189" s="2346">
        <v>190150</v>
      </c>
      <c r="F1189" s="2346"/>
      <c r="G1189" s="3713"/>
      <c r="H1189" s="3713"/>
      <c r="I1189" s="3713"/>
      <c r="J1189" s="3713"/>
      <c r="K1189" s="3713"/>
      <c r="L1189" s="3713"/>
      <c r="M1189" s="3713"/>
      <c r="N1189" s="3713"/>
      <c r="O1189" s="3713"/>
      <c r="P1189" s="3713"/>
      <c r="Q1189" s="3713"/>
      <c r="R1189" s="3713"/>
    </row>
    <row r="1190" spans="1:18" ht="25.5" customHeight="1">
      <c r="A1190" s="2350">
        <v>88</v>
      </c>
      <c r="B1190" s="2349" t="s">
        <v>2913</v>
      </c>
      <c r="C1190" s="2348" t="s">
        <v>2491</v>
      </c>
      <c r="D1190" s="2347" t="s">
        <v>2939</v>
      </c>
      <c r="E1190" s="2346">
        <v>231760</v>
      </c>
      <c r="F1190" s="2346"/>
      <c r="G1190" s="3713"/>
      <c r="H1190" s="3713"/>
      <c r="I1190" s="3713"/>
      <c r="J1190" s="3713"/>
      <c r="K1190" s="3713"/>
      <c r="L1190" s="3713"/>
      <c r="M1190" s="3713"/>
      <c r="N1190" s="3713"/>
      <c r="O1190" s="3713"/>
      <c r="P1190" s="3713"/>
      <c r="Q1190" s="3713"/>
      <c r="R1190" s="3713"/>
    </row>
    <row r="1191" spans="1:18" ht="25.5" customHeight="1">
      <c r="A1191" s="2350">
        <v>89</v>
      </c>
      <c r="B1191" s="2349" t="s">
        <v>2913</v>
      </c>
      <c r="C1191" s="2348" t="s">
        <v>2491</v>
      </c>
      <c r="D1191" s="2347" t="s">
        <v>2940</v>
      </c>
      <c r="E1191" s="2346">
        <v>193690</v>
      </c>
      <c r="F1191" s="2346"/>
      <c r="G1191" s="3713"/>
      <c r="H1191" s="3713"/>
      <c r="I1191" s="3713"/>
      <c r="J1191" s="3713"/>
      <c r="K1191" s="3713"/>
      <c r="L1191" s="3713"/>
      <c r="M1191" s="3713"/>
      <c r="N1191" s="3713"/>
      <c r="O1191" s="3713"/>
      <c r="P1191" s="3713"/>
      <c r="Q1191" s="3713"/>
      <c r="R1191" s="3713"/>
    </row>
    <row r="1192" spans="1:18" ht="25.5" customHeight="1">
      <c r="A1192" s="2350">
        <v>90</v>
      </c>
      <c r="B1192" s="2349" t="s">
        <v>2913</v>
      </c>
      <c r="C1192" s="2348" t="s">
        <v>2491</v>
      </c>
      <c r="D1192" s="2347" t="s">
        <v>2941</v>
      </c>
      <c r="E1192" s="2346">
        <v>237380</v>
      </c>
      <c r="F1192" s="2346"/>
      <c r="G1192" s="3713"/>
      <c r="H1192" s="3713"/>
      <c r="I1192" s="3713"/>
      <c r="J1192" s="3713"/>
      <c r="K1192" s="3713"/>
      <c r="L1192" s="3713"/>
      <c r="M1192" s="3713"/>
      <c r="N1192" s="3713"/>
      <c r="O1192" s="3713"/>
      <c r="P1192" s="3713"/>
      <c r="Q1192" s="3713"/>
      <c r="R1192" s="3713"/>
    </row>
    <row r="1193" spans="1:18" ht="25.5" customHeight="1">
      <c r="A1193" s="2350">
        <v>91</v>
      </c>
      <c r="B1193" s="2349" t="s">
        <v>2913</v>
      </c>
      <c r="C1193" s="2348" t="s">
        <v>2491</v>
      </c>
      <c r="D1193" s="2347" t="s">
        <v>2942</v>
      </c>
      <c r="E1193" s="2346">
        <v>287500</v>
      </c>
      <c r="F1193" s="2346"/>
      <c r="G1193" s="3713"/>
      <c r="H1193" s="3713"/>
      <c r="I1193" s="3713"/>
      <c r="J1193" s="3713"/>
      <c r="K1193" s="3713"/>
      <c r="L1193" s="3713"/>
      <c r="M1193" s="3713"/>
      <c r="N1193" s="3713"/>
      <c r="O1193" s="3713"/>
      <c r="P1193" s="3713"/>
      <c r="Q1193" s="3713"/>
      <c r="R1193" s="3713"/>
    </row>
    <row r="1194" spans="1:18" ht="25.5" customHeight="1">
      <c r="A1194" s="2350">
        <v>92</v>
      </c>
      <c r="B1194" s="2349" t="s">
        <v>2913</v>
      </c>
      <c r="C1194" s="2348" t="s">
        <v>2491</v>
      </c>
      <c r="D1194" s="2347" t="s">
        <v>2943</v>
      </c>
      <c r="E1194" s="2346">
        <v>206290</v>
      </c>
      <c r="F1194" s="2346"/>
      <c r="G1194" s="3713"/>
      <c r="H1194" s="3713"/>
      <c r="I1194" s="3713"/>
      <c r="J1194" s="3713"/>
      <c r="K1194" s="3713"/>
      <c r="L1194" s="3713"/>
      <c r="M1194" s="3713"/>
      <c r="N1194" s="3713"/>
      <c r="O1194" s="3713"/>
      <c r="P1194" s="3713"/>
      <c r="Q1194" s="3713"/>
      <c r="R1194" s="3713"/>
    </row>
    <row r="1195" spans="1:18" ht="25.5" customHeight="1">
      <c r="A1195" s="2350">
        <v>93</v>
      </c>
      <c r="B1195" s="2349" t="s">
        <v>2913</v>
      </c>
      <c r="C1195" s="2348" t="s">
        <v>2491</v>
      </c>
      <c r="D1195" s="2347" t="s">
        <v>2944</v>
      </c>
      <c r="E1195" s="2346">
        <v>254330</v>
      </c>
      <c r="F1195" s="2346"/>
      <c r="G1195" s="3713"/>
      <c r="H1195" s="3713"/>
      <c r="I1195" s="3713"/>
      <c r="J1195" s="3713"/>
      <c r="K1195" s="3713"/>
      <c r="L1195" s="3713"/>
      <c r="M1195" s="3713"/>
      <c r="N1195" s="3713"/>
      <c r="O1195" s="3713"/>
      <c r="P1195" s="3713"/>
      <c r="Q1195" s="3713"/>
      <c r="R1195" s="3713"/>
    </row>
    <row r="1196" spans="1:18" ht="25.5" customHeight="1">
      <c r="A1196" s="2350">
        <v>94</v>
      </c>
      <c r="B1196" s="2349" t="s">
        <v>2913</v>
      </c>
      <c r="C1196" s="2348" t="s">
        <v>2491</v>
      </c>
      <c r="D1196" s="2347" t="s">
        <v>2945</v>
      </c>
      <c r="E1196" s="2346">
        <v>311970</v>
      </c>
      <c r="F1196" s="2346"/>
      <c r="G1196" s="3713"/>
      <c r="H1196" s="3713"/>
      <c r="I1196" s="3713"/>
      <c r="J1196" s="3713"/>
      <c r="K1196" s="3713"/>
      <c r="L1196" s="3713"/>
      <c r="M1196" s="3713"/>
      <c r="N1196" s="3713"/>
      <c r="O1196" s="3713"/>
      <c r="P1196" s="3713"/>
      <c r="Q1196" s="3713"/>
      <c r="R1196" s="3713"/>
    </row>
    <row r="1197" spans="1:18" ht="25.5" customHeight="1">
      <c r="A1197" s="2350">
        <v>95</v>
      </c>
      <c r="B1197" s="2349" t="s">
        <v>2913</v>
      </c>
      <c r="C1197" s="2348" t="s">
        <v>2491</v>
      </c>
      <c r="D1197" s="2347" t="s">
        <v>2946</v>
      </c>
      <c r="E1197" s="2346">
        <v>392730</v>
      </c>
      <c r="F1197" s="2346"/>
      <c r="G1197" s="3713"/>
      <c r="H1197" s="3713"/>
      <c r="I1197" s="3713"/>
      <c r="J1197" s="3713"/>
      <c r="K1197" s="3713"/>
      <c r="L1197" s="3713"/>
      <c r="M1197" s="3713"/>
      <c r="N1197" s="3713"/>
      <c r="O1197" s="3713"/>
      <c r="P1197" s="3713"/>
      <c r="Q1197" s="3713"/>
      <c r="R1197" s="3713"/>
    </row>
    <row r="1198" spans="1:18" ht="25.5" customHeight="1">
      <c r="A1198" s="2350">
        <v>96</v>
      </c>
      <c r="B1198" s="2349" t="s">
        <v>2913</v>
      </c>
      <c r="C1198" s="2348" t="s">
        <v>2491</v>
      </c>
      <c r="D1198" s="2347" t="s">
        <v>2947</v>
      </c>
      <c r="E1198" s="2346">
        <v>320130</v>
      </c>
      <c r="F1198" s="2346"/>
      <c r="G1198" s="3713"/>
      <c r="H1198" s="3713"/>
      <c r="I1198" s="3713"/>
      <c r="J1198" s="3713"/>
      <c r="K1198" s="3713"/>
      <c r="L1198" s="3713"/>
      <c r="M1198" s="3713"/>
      <c r="N1198" s="3713"/>
      <c r="O1198" s="3713"/>
      <c r="P1198" s="3713"/>
      <c r="Q1198" s="3713"/>
      <c r="R1198" s="3713"/>
    </row>
    <row r="1199" spans="1:18" ht="25.5" customHeight="1">
      <c r="A1199" s="2350">
        <v>97</v>
      </c>
      <c r="B1199" s="2349" t="s">
        <v>2913</v>
      </c>
      <c r="C1199" s="2348" t="s">
        <v>2491</v>
      </c>
      <c r="D1199" s="2347" t="s">
        <v>2948</v>
      </c>
      <c r="E1199" s="2346">
        <v>492160</v>
      </c>
      <c r="F1199" s="2346"/>
      <c r="G1199" s="3713"/>
      <c r="H1199" s="3713"/>
      <c r="I1199" s="3713"/>
      <c r="J1199" s="3713"/>
      <c r="K1199" s="3713"/>
      <c r="L1199" s="3713"/>
      <c r="M1199" s="3713"/>
      <c r="N1199" s="3713"/>
      <c r="O1199" s="3713"/>
      <c r="P1199" s="3713"/>
      <c r="Q1199" s="3713"/>
      <c r="R1199" s="3713"/>
    </row>
    <row r="1200" spans="1:18" ht="25.5" customHeight="1">
      <c r="A1200" s="2350">
        <v>98</v>
      </c>
      <c r="B1200" s="2349" t="s">
        <v>2913</v>
      </c>
      <c r="C1200" s="2348" t="s">
        <v>2491</v>
      </c>
      <c r="D1200" s="2347" t="s">
        <v>2949</v>
      </c>
      <c r="E1200" s="2346">
        <v>586050</v>
      </c>
      <c r="F1200" s="2346"/>
      <c r="G1200" s="3713"/>
      <c r="H1200" s="3713"/>
      <c r="I1200" s="3713"/>
      <c r="J1200" s="3713"/>
      <c r="K1200" s="3713"/>
      <c r="L1200" s="3713"/>
      <c r="M1200" s="3713"/>
      <c r="N1200" s="3713"/>
      <c r="O1200" s="3713"/>
      <c r="P1200" s="3713"/>
      <c r="Q1200" s="3713"/>
      <c r="R1200" s="3713"/>
    </row>
    <row r="1201" spans="1:18" ht="25.5" customHeight="1">
      <c r="A1201" s="2350">
        <v>99</v>
      </c>
      <c r="B1201" s="2349" t="s">
        <v>2913</v>
      </c>
      <c r="C1201" s="2348" t="s">
        <v>2491</v>
      </c>
      <c r="D1201" s="2347" t="s">
        <v>2950</v>
      </c>
      <c r="E1201" s="2346">
        <v>502310</v>
      </c>
      <c r="F1201" s="2346"/>
      <c r="G1201" s="3713"/>
      <c r="H1201" s="3713"/>
      <c r="I1201" s="3713"/>
      <c r="J1201" s="3713"/>
      <c r="K1201" s="3713"/>
      <c r="L1201" s="3713"/>
      <c r="M1201" s="3713"/>
      <c r="N1201" s="3713"/>
      <c r="O1201" s="3713"/>
      <c r="P1201" s="3713"/>
      <c r="Q1201" s="3713"/>
      <c r="R1201" s="3713"/>
    </row>
    <row r="1202" spans="1:18" ht="25.5" customHeight="1">
      <c r="A1202" s="2350">
        <v>100</v>
      </c>
      <c r="B1202" s="2349" t="s">
        <v>2913</v>
      </c>
      <c r="C1202" s="2348" t="s">
        <v>2491</v>
      </c>
      <c r="D1202" s="2347" t="s">
        <v>2951</v>
      </c>
      <c r="E1202" s="2346">
        <v>604910</v>
      </c>
      <c r="F1202" s="2346"/>
      <c r="G1202" s="3713"/>
      <c r="H1202" s="3713"/>
      <c r="I1202" s="3713"/>
      <c r="J1202" s="3713"/>
      <c r="K1202" s="3713"/>
      <c r="L1202" s="3713"/>
      <c r="M1202" s="3713"/>
      <c r="N1202" s="3713"/>
      <c r="O1202" s="3713"/>
      <c r="P1202" s="3713"/>
      <c r="Q1202" s="3713"/>
      <c r="R1202" s="3713"/>
    </row>
    <row r="1203" spans="1:18" ht="25.5" customHeight="1">
      <c r="A1203" s="2350">
        <v>101</v>
      </c>
      <c r="B1203" s="2349" t="s">
        <v>2913</v>
      </c>
      <c r="C1203" s="2348" t="s">
        <v>2491</v>
      </c>
      <c r="D1203" s="2347" t="s">
        <v>2952</v>
      </c>
      <c r="E1203" s="2346">
        <v>740860</v>
      </c>
      <c r="F1203" s="2346"/>
      <c r="G1203" s="3713"/>
      <c r="H1203" s="3713"/>
      <c r="I1203" s="3713"/>
      <c r="J1203" s="3713"/>
      <c r="K1203" s="3713"/>
      <c r="L1203" s="3713"/>
      <c r="M1203" s="3713"/>
      <c r="N1203" s="3713"/>
      <c r="O1203" s="3713"/>
      <c r="P1203" s="3713"/>
      <c r="Q1203" s="3713"/>
      <c r="R1203" s="3713"/>
    </row>
    <row r="1204" spans="1:18" ht="25.5" customHeight="1">
      <c r="A1204" s="2350">
        <v>102</v>
      </c>
      <c r="B1204" s="2349" t="s">
        <v>2913</v>
      </c>
      <c r="C1204" s="2348" t="s">
        <v>2491</v>
      </c>
      <c r="D1204" s="2347" t="s">
        <v>2953</v>
      </c>
      <c r="E1204" s="2346">
        <v>497500</v>
      </c>
      <c r="F1204" s="2346"/>
      <c r="G1204" s="3713"/>
      <c r="H1204" s="3713"/>
      <c r="I1204" s="3713"/>
      <c r="J1204" s="3713"/>
      <c r="K1204" s="3713"/>
      <c r="L1204" s="3713"/>
      <c r="M1204" s="3713"/>
      <c r="N1204" s="3713"/>
      <c r="O1204" s="3713"/>
      <c r="P1204" s="3713"/>
      <c r="Q1204" s="3713"/>
      <c r="R1204" s="3713"/>
    </row>
    <row r="1205" spans="1:18" ht="25.5" customHeight="1">
      <c r="A1205" s="2350">
        <v>103</v>
      </c>
      <c r="B1205" s="2349" t="s">
        <v>2913</v>
      </c>
      <c r="C1205" s="2348" t="s">
        <v>2491</v>
      </c>
      <c r="D1205" s="2347" t="s">
        <v>2954</v>
      </c>
      <c r="E1205" s="2346">
        <v>612970</v>
      </c>
      <c r="F1205" s="2346"/>
      <c r="G1205" s="3713"/>
      <c r="H1205" s="3713"/>
      <c r="I1205" s="3713"/>
      <c r="J1205" s="3713"/>
      <c r="K1205" s="3713"/>
      <c r="L1205" s="3713"/>
      <c r="M1205" s="3713"/>
      <c r="N1205" s="3713"/>
      <c r="O1205" s="3713"/>
      <c r="P1205" s="3713"/>
      <c r="Q1205" s="3713"/>
      <c r="R1205" s="3713"/>
    </row>
    <row r="1206" spans="1:18" ht="25.5" customHeight="1">
      <c r="A1206" s="2350">
        <v>104</v>
      </c>
      <c r="B1206" s="2349" t="s">
        <v>2913</v>
      </c>
      <c r="C1206" s="2348" t="s">
        <v>2491</v>
      </c>
      <c r="D1206" s="2347" t="s">
        <v>2955</v>
      </c>
      <c r="E1206" s="2346">
        <v>749470</v>
      </c>
      <c r="F1206" s="2346"/>
      <c r="G1206" s="3713"/>
      <c r="H1206" s="3713"/>
      <c r="I1206" s="3713"/>
      <c r="J1206" s="3713"/>
      <c r="K1206" s="3713"/>
      <c r="L1206" s="3713"/>
      <c r="M1206" s="3713"/>
      <c r="N1206" s="3713"/>
      <c r="O1206" s="3713"/>
      <c r="P1206" s="3713"/>
      <c r="Q1206" s="3713"/>
      <c r="R1206" s="3713"/>
    </row>
    <row r="1207" spans="1:18" ht="25.5" customHeight="1">
      <c r="A1207" s="2350">
        <v>105</v>
      </c>
      <c r="B1207" s="2349" t="s">
        <v>2913</v>
      </c>
      <c r="C1207" s="2348" t="s">
        <v>2491</v>
      </c>
      <c r="D1207" s="2347" t="s">
        <v>2956</v>
      </c>
      <c r="E1207" s="2346">
        <v>933830</v>
      </c>
      <c r="F1207" s="2346"/>
      <c r="G1207" s="3713"/>
      <c r="H1207" s="3713"/>
      <c r="I1207" s="3713"/>
      <c r="J1207" s="3713"/>
      <c r="K1207" s="3713"/>
      <c r="L1207" s="3713"/>
      <c r="M1207" s="3713"/>
      <c r="N1207" s="3713"/>
      <c r="O1207" s="3713"/>
      <c r="P1207" s="3713"/>
      <c r="Q1207" s="3713"/>
      <c r="R1207" s="3713"/>
    </row>
    <row r="1208" spans="1:18" ht="25.5" customHeight="1">
      <c r="A1208" s="2350">
        <v>106</v>
      </c>
      <c r="B1208" s="2349" t="s">
        <v>2913</v>
      </c>
      <c r="C1208" s="2348" t="s">
        <v>2491</v>
      </c>
      <c r="D1208" s="2347" t="s">
        <v>2957</v>
      </c>
      <c r="E1208" s="2346">
        <v>786720</v>
      </c>
      <c r="F1208" s="2346"/>
      <c r="G1208" s="3713"/>
      <c r="H1208" s="3713"/>
      <c r="I1208" s="3713"/>
      <c r="J1208" s="3713"/>
      <c r="K1208" s="3713"/>
      <c r="L1208" s="3713"/>
      <c r="M1208" s="3713"/>
      <c r="N1208" s="3713"/>
      <c r="O1208" s="3713"/>
      <c r="P1208" s="3713"/>
      <c r="Q1208" s="3713"/>
      <c r="R1208" s="3713"/>
    </row>
    <row r="1209" spans="1:18" ht="25.5" customHeight="1">
      <c r="A1209" s="2350">
        <v>107</v>
      </c>
      <c r="B1209" s="2349" t="s">
        <v>2913</v>
      </c>
      <c r="C1209" s="2348" t="s">
        <v>2491</v>
      </c>
      <c r="D1209" s="2347" t="s">
        <v>2958</v>
      </c>
      <c r="E1209" s="2346">
        <v>979510</v>
      </c>
      <c r="F1209" s="2346"/>
      <c r="G1209" s="3713"/>
      <c r="H1209" s="3713"/>
      <c r="I1209" s="3713"/>
      <c r="J1209" s="3713"/>
      <c r="K1209" s="3713"/>
      <c r="L1209" s="3713"/>
      <c r="M1209" s="3713"/>
      <c r="N1209" s="3713"/>
      <c r="O1209" s="3713"/>
      <c r="P1209" s="3713"/>
      <c r="Q1209" s="3713"/>
      <c r="R1209" s="3713"/>
    </row>
    <row r="1210" spans="1:18" ht="25.5" customHeight="1">
      <c r="A1210" s="2350">
        <v>108</v>
      </c>
      <c r="B1210" s="2349" t="s">
        <v>2913</v>
      </c>
      <c r="C1210" s="2348" t="s">
        <v>2491</v>
      </c>
      <c r="D1210" s="2347" t="s">
        <v>2959</v>
      </c>
      <c r="E1210" s="2346">
        <v>1189150</v>
      </c>
      <c r="F1210" s="2346"/>
      <c r="G1210" s="3713"/>
      <c r="H1210" s="3713"/>
      <c r="I1210" s="3713"/>
      <c r="J1210" s="3713"/>
      <c r="K1210" s="3713"/>
      <c r="L1210" s="3713"/>
      <c r="M1210" s="3713"/>
      <c r="N1210" s="3713"/>
      <c r="O1210" s="3713"/>
      <c r="P1210" s="3713"/>
      <c r="Q1210" s="3713"/>
      <c r="R1210" s="3713"/>
    </row>
    <row r="1211" spans="1:18" ht="25.5" customHeight="1">
      <c r="A1211" s="2350">
        <v>109</v>
      </c>
      <c r="B1211" s="2349" t="s">
        <v>2913</v>
      </c>
      <c r="C1211" s="2348" t="s">
        <v>2491</v>
      </c>
      <c r="D1211" s="2347" t="s">
        <v>2960</v>
      </c>
      <c r="E1211" s="2346">
        <v>999270</v>
      </c>
      <c r="F1211" s="2346"/>
      <c r="G1211" s="3713"/>
      <c r="H1211" s="3713"/>
      <c r="I1211" s="3713"/>
      <c r="J1211" s="3713"/>
      <c r="K1211" s="3713"/>
      <c r="L1211" s="3713"/>
      <c r="M1211" s="3713"/>
      <c r="N1211" s="3713"/>
      <c r="O1211" s="3713"/>
      <c r="P1211" s="3713"/>
      <c r="Q1211" s="3713"/>
      <c r="R1211" s="3713"/>
    </row>
    <row r="1212" spans="1:18" ht="25.5" customHeight="1">
      <c r="A1212" s="2350">
        <v>110</v>
      </c>
      <c r="B1212" s="2349" t="s">
        <v>2913</v>
      </c>
      <c r="C1212" s="2348" t="s">
        <v>2491</v>
      </c>
      <c r="D1212" s="2347" t="s">
        <v>2961</v>
      </c>
      <c r="E1212" s="2346">
        <v>1231750</v>
      </c>
      <c r="F1212" s="2346"/>
      <c r="G1212" s="3713"/>
      <c r="H1212" s="3713"/>
      <c r="I1212" s="3713"/>
      <c r="J1212" s="3713"/>
      <c r="K1212" s="3713"/>
      <c r="L1212" s="3713"/>
      <c r="M1212" s="3713"/>
      <c r="N1212" s="3713"/>
      <c r="O1212" s="3713"/>
      <c r="P1212" s="3713"/>
      <c r="Q1212" s="3713"/>
      <c r="R1212" s="3713"/>
    </row>
    <row r="1213" spans="1:18" ht="25.5" customHeight="1">
      <c r="A1213" s="2350">
        <v>111</v>
      </c>
      <c r="B1213" s="2349" t="s">
        <v>2913</v>
      </c>
      <c r="C1213" s="2348" t="s">
        <v>2491</v>
      </c>
      <c r="D1213" s="2347" t="s">
        <v>2962</v>
      </c>
      <c r="E1213" s="2346">
        <v>1511180</v>
      </c>
      <c r="F1213" s="2346"/>
      <c r="G1213" s="3713"/>
      <c r="H1213" s="3713"/>
      <c r="I1213" s="3713"/>
      <c r="J1213" s="3713"/>
      <c r="K1213" s="3713"/>
      <c r="L1213" s="3713"/>
      <c r="M1213" s="3713"/>
      <c r="N1213" s="3713"/>
      <c r="O1213" s="3713"/>
      <c r="P1213" s="3713"/>
      <c r="Q1213" s="3713"/>
      <c r="R1213" s="3713"/>
    </row>
    <row r="1214" spans="1:18" ht="25.5" customHeight="1">
      <c r="A1214" s="2350">
        <v>112</v>
      </c>
      <c r="B1214" s="2349" t="s">
        <v>2913</v>
      </c>
      <c r="C1214" s="2348" t="s">
        <v>2491</v>
      </c>
      <c r="D1214" s="2347" t="s">
        <v>2963</v>
      </c>
      <c r="E1214" s="2346">
        <v>2222590</v>
      </c>
      <c r="F1214" s="2346"/>
      <c r="G1214" s="3713"/>
      <c r="H1214" s="3713"/>
      <c r="I1214" s="3713"/>
      <c r="J1214" s="3713"/>
      <c r="K1214" s="3713"/>
      <c r="L1214" s="3713"/>
      <c r="M1214" s="3713"/>
      <c r="N1214" s="3713"/>
      <c r="O1214" s="3713"/>
      <c r="P1214" s="3713"/>
      <c r="Q1214" s="3713"/>
      <c r="R1214" s="3713"/>
    </row>
    <row r="1215" spans="1:18" ht="25.5" customHeight="1">
      <c r="A1215" s="2350">
        <v>113</v>
      </c>
      <c r="B1215" s="2349" t="s">
        <v>2913</v>
      </c>
      <c r="C1215" s="2348" t="s">
        <v>2491</v>
      </c>
      <c r="D1215" s="2347" t="s">
        <v>2964</v>
      </c>
      <c r="E1215" s="2346">
        <v>1260660</v>
      </c>
      <c r="F1215" s="2346"/>
      <c r="G1215" s="3713"/>
      <c r="H1215" s="3713"/>
      <c r="I1215" s="3713"/>
      <c r="J1215" s="3713"/>
      <c r="K1215" s="3713"/>
      <c r="L1215" s="3713"/>
      <c r="M1215" s="3713"/>
      <c r="N1215" s="3713"/>
      <c r="O1215" s="3713"/>
      <c r="P1215" s="3713"/>
      <c r="Q1215" s="3713"/>
      <c r="R1215" s="3713"/>
    </row>
    <row r="1216" spans="1:18" ht="25.5" customHeight="1">
      <c r="A1216" s="2350">
        <v>114</v>
      </c>
      <c r="B1216" s="2349" t="s">
        <v>2913</v>
      </c>
      <c r="C1216" s="2348" t="s">
        <v>2491</v>
      </c>
      <c r="D1216" s="2347" t="s">
        <v>2965</v>
      </c>
      <c r="E1216" s="2346">
        <v>1579610</v>
      </c>
      <c r="F1216" s="2346"/>
      <c r="G1216" s="3713"/>
      <c r="H1216" s="3713"/>
      <c r="I1216" s="3713"/>
      <c r="J1216" s="3713"/>
      <c r="K1216" s="3713"/>
      <c r="L1216" s="3713"/>
      <c r="M1216" s="3713"/>
      <c r="N1216" s="3713"/>
      <c r="O1216" s="3713"/>
      <c r="P1216" s="3713"/>
      <c r="Q1216" s="3713"/>
      <c r="R1216" s="3713"/>
    </row>
    <row r="1217" spans="1:18" ht="25.5" customHeight="1">
      <c r="A1217" s="2350">
        <v>115</v>
      </c>
      <c r="B1217" s="2349" t="s">
        <v>2913</v>
      </c>
      <c r="C1217" s="2348" t="s">
        <v>2491</v>
      </c>
      <c r="D1217" s="2347" t="s">
        <v>2966</v>
      </c>
      <c r="E1217" s="2346">
        <v>1920220</v>
      </c>
      <c r="F1217" s="2346"/>
      <c r="G1217" s="3713"/>
      <c r="H1217" s="3713"/>
      <c r="I1217" s="3713"/>
      <c r="J1217" s="3713"/>
      <c r="K1217" s="3713"/>
      <c r="L1217" s="3713"/>
      <c r="M1217" s="3713"/>
      <c r="N1217" s="3713"/>
      <c r="O1217" s="3713"/>
      <c r="P1217" s="3713"/>
      <c r="Q1217" s="3713"/>
      <c r="R1217" s="3713"/>
    </row>
    <row r="1218" spans="1:18" ht="25.5" customHeight="1">
      <c r="A1218" s="2350">
        <v>116</v>
      </c>
      <c r="B1218" s="2349" t="s">
        <v>2913</v>
      </c>
      <c r="C1218" s="2348" t="s">
        <v>2491</v>
      </c>
      <c r="D1218" s="2347" t="s">
        <v>2967</v>
      </c>
      <c r="E1218" s="2346">
        <v>2319380</v>
      </c>
      <c r="F1218" s="2346"/>
      <c r="G1218" s="3713"/>
      <c r="H1218" s="3713"/>
      <c r="I1218" s="3713"/>
      <c r="J1218" s="3713"/>
      <c r="K1218" s="3713"/>
      <c r="L1218" s="3713"/>
      <c r="M1218" s="3713"/>
      <c r="N1218" s="3713"/>
      <c r="O1218" s="3713"/>
      <c r="P1218" s="3713"/>
      <c r="Q1218" s="3713"/>
      <c r="R1218" s="3713"/>
    </row>
    <row r="1219" spans="1:18" ht="25.5" customHeight="1">
      <c r="A1219" s="2350">
        <v>117</v>
      </c>
      <c r="B1219" s="2349" t="s">
        <v>2913</v>
      </c>
      <c r="C1219" s="2348" t="s">
        <v>2491</v>
      </c>
      <c r="D1219" s="2347" t="s">
        <v>2968</v>
      </c>
      <c r="E1219" s="2346">
        <v>1611060</v>
      </c>
      <c r="F1219" s="2346"/>
      <c r="G1219" s="3713"/>
      <c r="H1219" s="3713"/>
      <c r="I1219" s="3713"/>
      <c r="J1219" s="3713"/>
      <c r="K1219" s="3713"/>
      <c r="L1219" s="3713"/>
      <c r="M1219" s="3713"/>
      <c r="N1219" s="3713"/>
      <c r="O1219" s="3713"/>
      <c r="P1219" s="3713"/>
      <c r="Q1219" s="3713"/>
      <c r="R1219" s="3713"/>
    </row>
    <row r="1220" spans="1:18" ht="25.5" customHeight="1">
      <c r="A1220" s="2350">
        <v>118</v>
      </c>
      <c r="B1220" s="2349" t="s">
        <v>2913</v>
      </c>
      <c r="C1220" s="2348" t="s">
        <v>2491</v>
      </c>
      <c r="D1220" s="2347" t="s">
        <v>2969</v>
      </c>
      <c r="E1220" s="2346">
        <v>1982760</v>
      </c>
      <c r="F1220" s="2346"/>
      <c r="G1220" s="3713"/>
      <c r="H1220" s="3713"/>
      <c r="I1220" s="3713"/>
      <c r="J1220" s="3713"/>
      <c r="K1220" s="3713"/>
      <c r="L1220" s="3713"/>
      <c r="M1220" s="3713"/>
      <c r="N1220" s="3713"/>
      <c r="O1220" s="3713"/>
      <c r="P1220" s="3713"/>
      <c r="Q1220" s="3713"/>
      <c r="R1220" s="3713"/>
    </row>
    <row r="1221" spans="1:18" ht="25.5" customHeight="1">
      <c r="A1221" s="2350">
        <v>119</v>
      </c>
      <c r="B1221" s="2349" t="s">
        <v>2913</v>
      </c>
      <c r="C1221" s="2348" t="s">
        <v>2491</v>
      </c>
      <c r="D1221" s="2347" t="s">
        <v>2970</v>
      </c>
      <c r="E1221" s="2346">
        <v>2426430</v>
      </c>
      <c r="F1221" s="2346"/>
      <c r="G1221" s="3713"/>
      <c r="H1221" s="3713"/>
      <c r="I1221" s="3713"/>
      <c r="J1221" s="3713"/>
      <c r="K1221" s="3713"/>
      <c r="L1221" s="3713"/>
      <c r="M1221" s="3713"/>
      <c r="N1221" s="3713"/>
      <c r="O1221" s="3713"/>
      <c r="P1221" s="3713"/>
      <c r="Q1221" s="3713"/>
      <c r="R1221" s="3713"/>
    </row>
    <row r="1222" spans="1:18" ht="25.5" customHeight="1">
      <c r="A1222" s="2350">
        <v>120</v>
      </c>
      <c r="B1222" s="2349" t="s">
        <v>2913</v>
      </c>
      <c r="C1222" s="2348" t="s">
        <v>2491</v>
      </c>
      <c r="D1222" s="2347" t="s">
        <v>2971</v>
      </c>
      <c r="E1222" s="2346">
        <v>2932540</v>
      </c>
      <c r="F1222" s="2346"/>
      <c r="G1222" s="3713"/>
      <c r="H1222" s="3713"/>
      <c r="I1222" s="3713"/>
      <c r="J1222" s="3713"/>
      <c r="K1222" s="3713"/>
      <c r="L1222" s="3713"/>
      <c r="M1222" s="3713"/>
      <c r="N1222" s="3713"/>
      <c r="O1222" s="3713"/>
      <c r="P1222" s="3713"/>
      <c r="Q1222" s="3713"/>
      <c r="R1222" s="3713"/>
    </row>
    <row r="1223" spans="1:18" ht="25.5" customHeight="1">
      <c r="A1223" s="2350">
        <v>121</v>
      </c>
      <c r="B1223" s="2349" t="s">
        <v>2913</v>
      </c>
      <c r="C1223" s="2348" t="s">
        <v>2491</v>
      </c>
      <c r="D1223" s="2347" t="s">
        <v>2972</v>
      </c>
      <c r="E1223" s="2346">
        <v>1962010</v>
      </c>
      <c r="F1223" s="2346"/>
      <c r="G1223" s="3713"/>
      <c r="H1223" s="3713"/>
      <c r="I1223" s="3713"/>
      <c r="J1223" s="3713"/>
      <c r="K1223" s="3713"/>
      <c r="L1223" s="3713"/>
      <c r="M1223" s="3713"/>
      <c r="N1223" s="3713"/>
      <c r="O1223" s="3713"/>
      <c r="P1223" s="3713"/>
      <c r="Q1223" s="3713"/>
      <c r="R1223" s="3713"/>
    </row>
    <row r="1224" spans="1:18" ht="25.5" customHeight="1">
      <c r="A1224" s="2350">
        <v>122</v>
      </c>
      <c r="B1224" s="2349" t="s">
        <v>2913</v>
      </c>
      <c r="C1224" s="2348" t="s">
        <v>2491</v>
      </c>
      <c r="D1224" s="2347" t="s">
        <v>2973</v>
      </c>
      <c r="E1224" s="2346">
        <v>2459690</v>
      </c>
      <c r="F1224" s="2346"/>
      <c r="G1224" s="3713"/>
      <c r="H1224" s="3713"/>
      <c r="I1224" s="3713"/>
      <c r="J1224" s="3713"/>
      <c r="K1224" s="3713"/>
      <c r="L1224" s="3713"/>
      <c r="M1224" s="3713"/>
      <c r="N1224" s="3713"/>
      <c r="O1224" s="3713"/>
      <c r="P1224" s="3713"/>
      <c r="Q1224" s="3713"/>
      <c r="R1224" s="3713"/>
    </row>
    <row r="1225" spans="1:18" ht="25.5" customHeight="1">
      <c r="A1225" s="2350">
        <v>123</v>
      </c>
      <c r="B1225" s="2349" t="s">
        <v>2913</v>
      </c>
      <c r="C1225" s="2348" t="s">
        <v>2491</v>
      </c>
      <c r="D1225" s="2347" t="s">
        <v>2974</v>
      </c>
      <c r="E1225" s="2346">
        <v>3017380</v>
      </c>
      <c r="F1225" s="2346"/>
      <c r="G1225" s="3713"/>
      <c r="H1225" s="3713"/>
      <c r="I1225" s="3713"/>
      <c r="J1225" s="3713"/>
      <c r="K1225" s="3713"/>
      <c r="L1225" s="3713"/>
      <c r="M1225" s="3713"/>
      <c r="N1225" s="3713"/>
      <c r="O1225" s="3713"/>
      <c r="P1225" s="3713"/>
      <c r="Q1225" s="3713"/>
      <c r="R1225" s="3713"/>
    </row>
    <row r="1226" spans="1:18" ht="25.5" customHeight="1">
      <c r="A1226" s="2350">
        <v>124</v>
      </c>
      <c r="B1226" s="2349" t="s">
        <v>2913</v>
      </c>
      <c r="C1226" s="2348" t="s">
        <v>2491</v>
      </c>
      <c r="D1226" s="2347" t="s">
        <v>2975</v>
      </c>
      <c r="E1226" s="2346">
        <v>3649560</v>
      </c>
      <c r="F1226" s="2346"/>
      <c r="G1226" s="3713"/>
      <c r="H1226" s="3713"/>
      <c r="I1226" s="3713"/>
      <c r="J1226" s="3713"/>
      <c r="K1226" s="3713"/>
      <c r="L1226" s="3713"/>
      <c r="M1226" s="3713"/>
      <c r="N1226" s="3713"/>
      <c r="O1226" s="3713"/>
      <c r="P1226" s="3713"/>
      <c r="Q1226" s="3713"/>
      <c r="R1226" s="3713"/>
    </row>
    <row r="1227" spans="1:18" ht="25.5" customHeight="1">
      <c r="A1227" s="2350">
        <v>125</v>
      </c>
      <c r="B1227" s="2349" t="s">
        <v>2913</v>
      </c>
      <c r="C1227" s="2348" t="s">
        <v>2491</v>
      </c>
      <c r="D1227" s="2347" t="s">
        <v>2976</v>
      </c>
      <c r="E1227" s="2346">
        <v>2694620</v>
      </c>
      <c r="F1227" s="2346"/>
      <c r="G1227" s="3713"/>
      <c r="H1227" s="3713"/>
      <c r="I1227" s="3713"/>
      <c r="J1227" s="3713"/>
      <c r="K1227" s="3713"/>
      <c r="L1227" s="3713"/>
      <c r="M1227" s="3713"/>
      <c r="N1227" s="3713"/>
      <c r="O1227" s="3713"/>
      <c r="P1227" s="3713"/>
      <c r="Q1227" s="3713"/>
      <c r="R1227" s="3713"/>
    </row>
    <row r="1228" spans="1:18" ht="25.5" customHeight="1">
      <c r="A1228" s="2350">
        <v>126</v>
      </c>
      <c r="B1228" s="2349" t="s">
        <v>2913</v>
      </c>
      <c r="C1228" s="2348" t="s">
        <v>2491</v>
      </c>
      <c r="D1228" s="2347" t="s">
        <v>2977</v>
      </c>
      <c r="E1228" s="2346">
        <v>3322730</v>
      </c>
      <c r="F1228" s="2346"/>
      <c r="G1228" s="3713"/>
      <c r="H1228" s="3713"/>
      <c r="I1228" s="3713"/>
      <c r="J1228" s="3713"/>
      <c r="K1228" s="3713"/>
      <c r="L1228" s="3713"/>
      <c r="M1228" s="3713"/>
      <c r="N1228" s="3713"/>
      <c r="O1228" s="3713"/>
      <c r="P1228" s="3713"/>
      <c r="Q1228" s="3713"/>
      <c r="R1228" s="3713"/>
    </row>
    <row r="1229" spans="1:18" ht="25.5" customHeight="1">
      <c r="A1229" s="2350">
        <v>127</v>
      </c>
      <c r="B1229" s="2349" t="s">
        <v>2913</v>
      </c>
      <c r="C1229" s="2348" t="s">
        <v>2491</v>
      </c>
      <c r="D1229" s="2347" t="s">
        <v>2978</v>
      </c>
      <c r="E1229" s="2346">
        <v>4079540</v>
      </c>
      <c r="F1229" s="2346"/>
      <c r="G1229" s="3713"/>
      <c r="H1229" s="3713"/>
      <c r="I1229" s="3713"/>
      <c r="J1229" s="3713"/>
      <c r="K1229" s="3713"/>
      <c r="L1229" s="3713"/>
      <c r="M1229" s="3713"/>
      <c r="N1229" s="3713"/>
      <c r="O1229" s="3713"/>
      <c r="P1229" s="3713"/>
      <c r="Q1229" s="3713"/>
      <c r="R1229" s="3713"/>
    </row>
    <row r="1230" spans="1:18" ht="25.5" customHeight="1">
      <c r="A1230" s="2350">
        <v>128</v>
      </c>
      <c r="B1230" s="2349" t="s">
        <v>2913</v>
      </c>
      <c r="C1230" s="2348" t="s">
        <v>2491</v>
      </c>
      <c r="D1230" s="2347" t="s">
        <v>2979</v>
      </c>
      <c r="E1230" s="2346">
        <v>6014630</v>
      </c>
      <c r="F1230" s="2346"/>
      <c r="G1230" s="3713"/>
      <c r="H1230" s="3713"/>
      <c r="I1230" s="3713"/>
      <c r="J1230" s="3713"/>
      <c r="K1230" s="3713"/>
      <c r="L1230" s="3713"/>
      <c r="M1230" s="3713"/>
      <c r="N1230" s="3713"/>
      <c r="O1230" s="3713"/>
      <c r="P1230" s="3713"/>
      <c r="Q1230" s="3713"/>
      <c r="R1230" s="3713"/>
    </row>
    <row r="1231" spans="1:18" ht="25.5" customHeight="1">
      <c r="A1231" s="2350">
        <v>129</v>
      </c>
      <c r="B1231" s="2349" t="s">
        <v>2913</v>
      </c>
      <c r="C1231" s="2348" t="s">
        <v>2491</v>
      </c>
      <c r="D1231" s="2347" t="s">
        <v>2980</v>
      </c>
      <c r="E1231" s="2346">
        <v>3414270</v>
      </c>
      <c r="F1231" s="2346"/>
      <c r="G1231" s="3713"/>
      <c r="H1231" s="3713"/>
      <c r="I1231" s="3713"/>
      <c r="J1231" s="3713"/>
      <c r="K1231" s="3713"/>
      <c r="L1231" s="3713"/>
      <c r="M1231" s="3713"/>
      <c r="N1231" s="3713"/>
      <c r="O1231" s="3713"/>
      <c r="P1231" s="3713"/>
      <c r="Q1231" s="3713"/>
      <c r="R1231" s="3713"/>
    </row>
    <row r="1232" spans="1:18" ht="25.5" customHeight="1">
      <c r="A1232" s="2350">
        <v>130</v>
      </c>
      <c r="B1232" s="2349" t="s">
        <v>2913</v>
      </c>
      <c r="C1232" s="2348" t="s">
        <v>2491</v>
      </c>
      <c r="D1232" s="2347" t="s">
        <v>2981</v>
      </c>
      <c r="E1232" s="2346">
        <v>4198280</v>
      </c>
      <c r="F1232" s="2346"/>
      <c r="G1232" s="3713"/>
      <c r="H1232" s="3713"/>
      <c r="I1232" s="3713"/>
      <c r="J1232" s="3713"/>
      <c r="K1232" s="3713"/>
      <c r="L1232" s="3713"/>
      <c r="M1232" s="3713"/>
      <c r="N1232" s="3713"/>
      <c r="O1232" s="3713"/>
      <c r="P1232" s="3713"/>
      <c r="Q1232" s="3713"/>
      <c r="R1232" s="3713"/>
    </row>
    <row r="1233" spans="1:18" ht="25.5" customHeight="1">
      <c r="A1233" s="2350">
        <v>131</v>
      </c>
      <c r="B1233" s="2349" t="s">
        <v>2913</v>
      </c>
      <c r="C1233" s="2348" t="s">
        <v>2491</v>
      </c>
      <c r="D1233" s="2347" t="s">
        <v>2982</v>
      </c>
      <c r="E1233" s="2346">
        <v>5167180</v>
      </c>
      <c r="F1233" s="2346"/>
      <c r="G1233" s="3713"/>
      <c r="H1233" s="3713"/>
      <c r="I1233" s="3713"/>
      <c r="J1233" s="3713"/>
      <c r="K1233" s="3713"/>
      <c r="L1233" s="3713"/>
      <c r="M1233" s="3713"/>
      <c r="N1233" s="3713"/>
      <c r="O1233" s="3713"/>
      <c r="P1233" s="3713"/>
      <c r="Q1233" s="3713"/>
      <c r="R1233" s="3713"/>
    </row>
    <row r="1234" spans="1:18" ht="25.5" customHeight="1">
      <c r="A1234" s="2350">
        <v>132</v>
      </c>
      <c r="B1234" s="2349" t="s">
        <v>2913</v>
      </c>
      <c r="C1234" s="2348" t="s">
        <v>2491</v>
      </c>
      <c r="D1234" s="2347" t="s">
        <v>2983</v>
      </c>
      <c r="E1234" s="2346">
        <v>7145770</v>
      </c>
      <c r="F1234" s="2346"/>
      <c r="G1234" s="3713"/>
      <c r="H1234" s="3713"/>
      <c r="I1234" s="3713"/>
      <c r="J1234" s="3713"/>
      <c r="K1234" s="3713"/>
      <c r="L1234" s="3713"/>
      <c r="M1234" s="3713"/>
      <c r="N1234" s="3713"/>
      <c r="O1234" s="3713"/>
      <c r="P1234" s="3713"/>
      <c r="Q1234" s="3713"/>
      <c r="R1234" s="3713"/>
    </row>
    <row r="1235" spans="1:18" ht="25.5" customHeight="1">
      <c r="A1235" s="2350">
        <v>133</v>
      </c>
      <c r="B1235" s="2349" t="s">
        <v>2913</v>
      </c>
      <c r="C1235" s="2348" t="s">
        <v>2491</v>
      </c>
      <c r="D1235" s="2347" t="s">
        <v>2984</v>
      </c>
      <c r="E1235" s="2346">
        <v>4346920</v>
      </c>
      <c r="F1235" s="2346"/>
      <c r="G1235" s="3713"/>
      <c r="H1235" s="3713"/>
      <c r="I1235" s="3713"/>
      <c r="J1235" s="3713"/>
      <c r="K1235" s="3713"/>
      <c r="L1235" s="3713"/>
      <c r="M1235" s="3713"/>
      <c r="N1235" s="3713"/>
      <c r="O1235" s="3713"/>
      <c r="P1235" s="3713"/>
      <c r="Q1235" s="3713"/>
      <c r="R1235" s="3713"/>
    </row>
    <row r="1236" spans="1:18" ht="25.5" customHeight="1">
      <c r="A1236" s="2350">
        <v>134</v>
      </c>
      <c r="B1236" s="2349" t="s">
        <v>2913</v>
      </c>
      <c r="C1236" s="2348" t="s">
        <v>2491</v>
      </c>
      <c r="D1236" s="2347" t="s">
        <v>2985</v>
      </c>
      <c r="E1236" s="2346">
        <v>5352980</v>
      </c>
      <c r="F1236" s="2346"/>
      <c r="G1236" s="3713"/>
      <c r="H1236" s="3713"/>
      <c r="I1236" s="3713"/>
      <c r="J1236" s="3713"/>
      <c r="K1236" s="3713"/>
      <c r="L1236" s="3713"/>
      <c r="M1236" s="3713"/>
      <c r="N1236" s="3713"/>
      <c r="O1236" s="3713"/>
      <c r="P1236" s="3713"/>
      <c r="Q1236" s="3713"/>
      <c r="R1236" s="3713"/>
    </row>
    <row r="1237" spans="1:18" ht="25.5" customHeight="1">
      <c r="A1237" s="2350">
        <v>135</v>
      </c>
      <c r="B1237" s="2349" t="s">
        <v>2913</v>
      </c>
      <c r="C1237" s="2348" t="s">
        <v>2491</v>
      </c>
      <c r="D1237" s="2347" t="s">
        <v>2986</v>
      </c>
      <c r="E1237" s="2346">
        <v>6566600</v>
      </c>
      <c r="F1237" s="2346"/>
      <c r="G1237" s="3713"/>
      <c r="H1237" s="3713"/>
      <c r="I1237" s="3713"/>
      <c r="J1237" s="3713"/>
      <c r="K1237" s="3713"/>
      <c r="L1237" s="3713"/>
      <c r="M1237" s="3713"/>
      <c r="N1237" s="3713"/>
      <c r="O1237" s="3713"/>
      <c r="P1237" s="3713"/>
      <c r="Q1237" s="3713"/>
      <c r="R1237" s="3713"/>
    </row>
    <row r="1238" spans="1:18" ht="25.5" customHeight="1">
      <c r="A1238" s="2350">
        <v>136</v>
      </c>
      <c r="B1238" s="2349" t="s">
        <v>2913</v>
      </c>
      <c r="C1238" s="2348" t="s">
        <v>2491</v>
      </c>
      <c r="D1238" s="2347" t="s">
        <v>2987</v>
      </c>
      <c r="E1238" s="2346">
        <v>5505250</v>
      </c>
      <c r="F1238" s="2346"/>
      <c r="G1238" s="3713"/>
      <c r="H1238" s="3713"/>
      <c r="I1238" s="3713"/>
      <c r="J1238" s="3713"/>
      <c r="K1238" s="3713"/>
      <c r="L1238" s="3713"/>
      <c r="M1238" s="3713"/>
      <c r="N1238" s="3713"/>
      <c r="O1238" s="3713"/>
      <c r="P1238" s="3713"/>
      <c r="Q1238" s="3713"/>
      <c r="R1238" s="3713"/>
    </row>
    <row r="1239" spans="1:18" ht="25.5" customHeight="1">
      <c r="A1239" s="2350">
        <v>137</v>
      </c>
      <c r="B1239" s="2349" t="s">
        <v>2913</v>
      </c>
      <c r="C1239" s="2348" t="s">
        <v>2491</v>
      </c>
      <c r="D1239" s="2347" t="s">
        <v>2988</v>
      </c>
      <c r="E1239" s="2346">
        <v>6785040</v>
      </c>
      <c r="F1239" s="2346"/>
      <c r="G1239" s="3713"/>
      <c r="H1239" s="3713"/>
      <c r="I1239" s="3713"/>
      <c r="J1239" s="3713"/>
      <c r="K1239" s="3713"/>
      <c r="L1239" s="3713"/>
      <c r="M1239" s="3713"/>
      <c r="N1239" s="3713"/>
      <c r="O1239" s="3713"/>
      <c r="P1239" s="3713"/>
      <c r="Q1239" s="3713"/>
      <c r="R1239" s="3713"/>
    </row>
    <row r="1240" spans="1:18" ht="25.5" customHeight="1">
      <c r="A1240" s="2350">
        <v>138</v>
      </c>
      <c r="B1240" s="2349" t="s">
        <v>2913</v>
      </c>
      <c r="C1240" s="2348" t="s">
        <v>2491</v>
      </c>
      <c r="D1240" s="2347" t="s">
        <v>2989</v>
      </c>
      <c r="E1240" s="2346">
        <v>8326760</v>
      </c>
      <c r="F1240" s="2346"/>
      <c r="G1240" s="3713"/>
      <c r="H1240" s="3713"/>
      <c r="I1240" s="3713"/>
      <c r="J1240" s="3713"/>
      <c r="K1240" s="3713"/>
      <c r="L1240" s="3713"/>
      <c r="M1240" s="3713"/>
      <c r="N1240" s="3713"/>
      <c r="O1240" s="3713"/>
      <c r="P1240" s="3713"/>
      <c r="Q1240" s="3713"/>
      <c r="R1240" s="3713"/>
    </row>
    <row r="1241" spans="1:18" ht="25.5" customHeight="1">
      <c r="A1241" s="2350">
        <v>139</v>
      </c>
      <c r="B1241" s="2349" t="s">
        <v>2913</v>
      </c>
      <c r="C1241" s="2348" t="s">
        <v>2491</v>
      </c>
      <c r="D1241" s="2347" t="s">
        <v>2990</v>
      </c>
      <c r="E1241" s="2346">
        <v>6962690</v>
      </c>
      <c r="F1241" s="2346"/>
      <c r="G1241" s="3713"/>
      <c r="H1241" s="3713"/>
      <c r="I1241" s="3713"/>
      <c r="J1241" s="3713"/>
      <c r="K1241" s="3713"/>
      <c r="L1241" s="3713"/>
      <c r="M1241" s="3713"/>
      <c r="N1241" s="3713"/>
      <c r="O1241" s="3713"/>
      <c r="P1241" s="3713"/>
      <c r="Q1241" s="3713"/>
      <c r="R1241" s="3713"/>
    </row>
    <row r="1242" spans="1:18" ht="25.5" customHeight="1">
      <c r="A1242" s="2350">
        <v>140</v>
      </c>
      <c r="B1242" s="2349" t="s">
        <v>2913</v>
      </c>
      <c r="C1242" s="2348" t="s">
        <v>2491</v>
      </c>
      <c r="D1242" s="2347" t="s">
        <v>2991</v>
      </c>
      <c r="E1242" s="2346">
        <v>8585080</v>
      </c>
      <c r="F1242" s="2346"/>
      <c r="G1242" s="3713"/>
      <c r="H1242" s="3713"/>
      <c r="I1242" s="3713"/>
      <c r="J1242" s="3713"/>
      <c r="K1242" s="3713"/>
      <c r="L1242" s="3713"/>
      <c r="M1242" s="3713"/>
      <c r="N1242" s="3713"/>
      <c r="O1242" s="3713"/>
      <c r="P1242" s="3713"/>
      <c r="Q1242" s="3713"/>
      <c r="R1242" s="3713"/>
    </row>
    <row r="1243" spans="1:18" ht="25.5" customHeight="1">
      <c r="A1243" s="2350">
        <v>141</v>
      </c>
      <c r="B1243" s="2349" t="s">
        <v>2913</v>
      </c>
      <c r="C1243" s="2348" t="s">
        <v>2491</v>
      </c>
      <c r="D1243" s="2347" t="s">
        <v>2992</v>
      </c>
      <c r="E1243" s="2346">
        <v>10532850</v>
      </c>
      <c r="F1243" s="2346"/>
      <c r="G1243" s="3713"/>
      <c r="H1243" s="3713"/>
      <c r="I1243" s="3713"/>
      <c r="J1243" s="3713"/>
      <c r="K1243" s="3713"/>
      <c r="L1243" s="3713"/>
      <c r="M1243" s="3713"/>
      <c r="N1243" s="3713"/>
      <c r="O1243" s="3713"/>
      <c r="P1243" s="3713"/>
      <c r="Q1243" s="3713"/>
      <c r="R1243" s="3713"/>
    </row>
    <row r="1244" spans="1:18" ht="25.5" customHeight="1">
      <c r="A1244" s="2350">
        <v>142</v>
      </c>
      <c r="B1244" s="2349" t="s">
        <v>2913</v>
      </c>
      <c r="C1244" s="2348" t="s">
        <v>2491</v>
      </c>
      <c r="D1244" s="2347" t="s">
        <v>2993</v>
      </c>
      <c r="E1244" s="2346">
        <v>8591420</v>
      </c>
      <c r="F1244" s="2346"/>
      <c r="G1244" s="3713"/>
      <c r="H1244" s="3713"/>
      <c r="I1244" s="3713"/>
      <c r="J1244" s="3713"/>
      <c r="K1244" s="3713"/>
      <c r="L1244" s="3713"/>
      <c r="M1244" s="3713"/>
      <c r="N1244" s="3713"/>
      <c r="O1244" s="3713"/>
      <c r="P1244" s="3713"/>
      <c r="Q1244" s="3713"/>
      <c r="R1244" s="3713"/>
    </row>
    <row r="1245" spans="1:18" ht="25.5" customHeight="1">
      <c r="A1245" s="2350">
        <v>143</v>
      </c>
      <c r="B1245" s="2349" t="s">
        <v>2913</v>
      </c>
      <c r="C1245" s="2348" t="s">
        <v>2491</v>
      </c>
      <c r="D1245" s="2347" t="s">
        <v>2994</v>
      </c>
      <c r="E1245" s="2346">
        <v>10607170</v>
      </c>
      <c r="F1245" s="2346"/>
      <c r="G1245" s="3713"/>
      <c r="H1245" s="3713"/>
      <c r="I1245" s="3713"/>
      <c r="J1245" s="3713"/>
      <c r="K1245" s="3713"/>
      <c r="L1245" s="3713"/>
      <c r="M1245" s="3713"/>
      <c r="N1245" s="3713"/>
      <c r="O1245" s="3713"/>
      <c r="P1245" s="3713"/>
      <c r="Q1245" s="3713"/>
      <c r="R1245" s="3713"/>
    </row>
    <row r="1246" spans="1:18" ht="25.5" customHeight="1">
      <c r="A1246" s="2350">
        <v>144</v>
      </c>
      <c r="B1246" s="2349" t="s">
        <v>2913</v>
      </c>
      <c r="C1246" s="2348" t="s">
        <v>2491</v>
      </c>
      <c r="D1246" s="2347" t="s">
        <v>2995</v>
      </c>
      <c r="E1246" s="2346">
        <v>13017190</v>
      </c>
      <c r="F1246" s="2346"/>
      <c r="G1246" s="3713"/>
      <c r="H1246" s="3713"/>
      <c r="I1246" s="3713"/>
      <c r="J1246" s="3713"/>
      <c r="K1246" s="3713"/>
      <c r="L1246" s="3713"/>
      <c r="M1246" s="3713"/>
      <c r="N1246" s="3713"/>
      <c r="O1246" s="3713"/>
      <c r="P1246" s="3713"/>
      <c r="Q1246" s="3713"/>
      <c r="R1246" s="3713"/>
    </row>
  </sheetData>
  <mergeCells count="1213">
    <mergeCell ref="G39:R39"/>
    <mergeCell ref="B1:R1"/>
    <mergeCell ref="A2:R2"/>
    <mergeCell ref="B3:R3"/>
    <mergeCell ref="P4:R4"/>
    <mergeCell ref="A5:A6"/>
    <mergeCell ref="B5:B6"/>
    <mergeCell ref="C5:C6"/>
    <mergeCell ref="D5:D6"/>
    <mergeCell ref="E5:R5"/>
    <mergeCell ref="A9:A10"/>
    <mergeCell ref="B9:R9"/>
    <mergeCell ref="B10:R10"/>
    <mergeCell ref="B11:R11"/>
    <mergeCell ref="G12:R12"/>
    <mergeCell ref="B14:R14"/>
    <mergeCell ref="G36:R36"/>
    <mergeCell ref="G37:R37"/>
    <mergeCell ref="B55:D55"/>
    <mergeCell ref="G55:R55"/>
    <mergeCell ref="G56:R56"/>
    <mergeCell ref="G57:R57"/>
    <mergeCell ref="G44:R44"/>
    <mergeCell ref="G45:R45"/>
    <mergeCell ref="G46:R46"/>
    <mergeCell ref="D47:D52"/>
    <mergeCell ref="G47:R47"/>
    <mergeCell ref="G48:R48"/>
    <mergeCell ref="G15:R15"/>
    <mergeCell ref="D16:D17"/>
    <mergeCell ref="B18:R18"/>
    <mergeCell ref="G19:R19"/>
    <mergeCell ref="B21:R21"/>
    <mergeCell ref="G22:R22"/>
    <mergeCell ref="B24:C24"/>
    <mergeCell ref="B25:R25"/>
    <mergeCell ref="E26:R26"/>
    <mergeCell ref="F27:R27"/>
    <mergeCell ref="F28:R28"/>
    <mergeCell ref="F29:R29"/>
    <mergeCell ref="F30:R30"/>
    <mergeCell ref="F31:R31"/>
    <mergeCell ref="B32:C32"/>
    <mergeCell ref="G32:R32"/>
    <mergeCell ref="B33:R33"/>
    <mergeCell ref="B34:D34"/>
    <mergeCell ref="G34:R34"/>
    <mergeCell ref="B53:R53"/>
    <mergeCell ref="B54:D54"/>
    <mergeCell ref="G38:R38"/>
    <mergeCell ref="G66:R66"/>
    <mergeCell ref="G67:R67"/>
    <mergeCell ref="G68:R68"/>
    <mergeCell ref="G58:R58"/>
    <mergeCell ref="G59:R59"/>
    <mergeCell ref="B60:D60"/>
    <mergeCell ref="D61:D63"/>
    <mergeCell ref="G61:R61"/>
    <mergeCell ref="G62:R62"/>
    <mergeCell ref="G63:R63"/>
    <mergeCell ref="B71:D71"/>
    <mergeCell ref="F71:P71"/>
    <mergeCell ref="D73:D75"/>
    <mergeCell ref="G73:R73"/>
    <mergeCell ref="G74:R74"/>
    <mergeCell ref="G75:R75"/>
    <mergeCell ref="G40:R40"/>
    <mergeCell ref="G41:R41"/>
    <mergeCell ref="G42:R42"/>
    <mergeCell ref="G43:R43"/>
    <mergeCell ref="B69:R69"/>
    <mergeCell ref="B70:R70"/>
    <mergeCell ref="B64:D64"/>
    <mergeCell ref="L64:R64"/>
    <mergeCell ref="D65:D68"/>
    <mergeCell ref="G65:R65"/>
    <mergeCell ref="G49:R49"/>
    <mergeCell ref="G50:R50"/>
    <mergeCell ref="G51:R51"/>
    <mergeCell ref="G52:R52"/>
    <mergeCell ref="D35:D46"/>
    <mergeCell ref="G35:R35"/>
    <mergeCell ref="B107:C107"/>
    <mergeCell ref="D77:D78"/>
    <mergeCell ref="G77:R77"/>
    <mergeCell ref="G78:R78"/>
    <mergeCell ref="G79:R79"/>
    <mergeCell ref="B80:C80"/>
    <mergeCell ref="D81:D83"/>
    <mergeCell ref="G81:R81"/>
    <mergeCell ref="G82:R82"/>
    <mergeCell ref="G83:R83"/>
    <mergeCell ref="D84:D86"/>
    <mergeCell ref="G84:R84"/>
    <mergeCell ref="G85:R85"/>
    <mergeCell ref="G86:R86"/>
    <mergeCell ref="D87:D91"/>
    <mergeCell ref="G87:R87"/>
    <mergeCell ref="G88:R88"/>
    <mergeCell ref="G89:R89"/>
    <mergeCell ref="G90:R90"/>
    <mergeCell ref="G91:R91"/>
    <mergeCell ref="B92:C92"/>
    <mergeCell ref="D93:D94"/>
    <mergeCell ref="G93:R93"/>
    <mergeCell ref="G94:R94"/>
    <mergeCell ref="D95:D97"/>
    <mergeCell ref="G95:R95"/>
    <mergeCell ref="G96:R96"/>
    <mergeCell ref="G97:R97"/>
    <mergeCell ref="B98:C98"/>
    <mergeCell ref="D99:D102"/>
    <mergeCell ref="G99:R99"/>
    <mergeCell ref="G100:R100"/>
    <mergeCell ref="G101:R101"/>
    <mergeCell ref="B102:C102"/>
    <mergeCell ref="D103:D106"/>
    <mergeCell ref="G103:R103"/>
    <mergeCell ref="G104:R104"/>
    <mergeCell ref="G105:R105"/>
    <mergeCell ref="G106:R106"/>
    <mergeCell ref="B137:R137"/>
    <mergeCell ref="D108:D112"/>
    <mergeCell ref="G108:R108"/>
    <mergeCell ref="G109:R109"/>
    <mergeCell ref="B110:C110"/>
    <mergeCell ref="G111:R111"/>
    <mergeCell ref="G112:R112"/>
    <mergeCell ref="B113:R113"/>
    <mergeCell ref="E114:R114"/>
    <mergeCell ref="B115:E115"/>
    <mergeCell ref="D116:D117"/>
    <mergeCell ref="F116:R116"/>
    <mergeCell ref="F117:R117"/>
    <mergeCell ref="D118:D119"/>
    <mergeCell ref="F118:R118"/>
    <mergeCell ref="F119:R119"/>
    <mergeCell ref="B120:E120"/>
    <mergeCell ref="D121:D122"/>
    <mergeCell ref="F121:R121"/>
    <mergeCell ref="F122:R122"/>
    <mergeCell ref="D123:D124"/>
    <mergeCell ref="F123:R123"/>
    <mergeCell ref="F124:R124"/>
    <mergeCell ref="B125:E125"/>
    <mergeCell ref="D126:D127"/>
    <mergeCell ref="F126:R126"/>
    <mergeCell ref="F127:R127"/>
    <mergeCell ref="F128:R128"/>
    <mergeCell ref="B129:E129"/>
    <mergeCell ref="D130:D131"/>
    <mergeCell ref="F130:R130"/>
    <mergeCell ref="F131:R131"/>
    <mergeCell ref="B132:E132"/>
    <mergeCell ref="D133:D136"/>
    <mergeCell ref="F133:R133"/>
    <mergeCell ref="F134:R134"/>
    <mergeCell ref="F135:R135"/>
    <mergeCell ref="F136:R136"/>
    <mergeCell ref="B173:R173"/>
    <mergeCell ref="F174:Q174"/>
    <mergeCell ref="B138:D138"/>
    <mergeCell ref="E138:R138"/>
    <mergeCell ref="D139:D141"/>
    <mergeCell ref="G139:R139"/>
    <mergeCell ref="G140:R140"/>
    <mergeCell ref="G141:R141"/>
    <mergeCell ref="D142:D143"/>
    <mergeCell ref="G142:R142"/>
    <mergeCell ref="G143:R143"/>
    <mergeCell ref="G144:R144"/>
    <mergeCell ref="D145:D146"/>
    <mergeCell ref="G145:R145"/>
    <mergeCell ref="G146:R146"/>
    <mergeCell ref="D147:D148"/>
    <mergeCell ref="G147:R147"/>
    <mergeCell ref="G148:R148"/>
    <mergeCell ref="D149:D150"/>
    <mergeCell ref="G149:R149"/>
    <mergeCell ref="G150:R150"/>
    <mergeCell ref="B151:D151"/>
    <mergeCell ref="D152:D153"/>
    <mergeCell ref="G152:R152"/>
    <mergeCell ref="G153:R153"/>
    <mergeCell ref="D154:D155"/>
    <mergeCell ref="G154:R154"/>
    <mergeCell ref="G155:R155"/>
    <mergeCell ref="G156:R156"/>
    <mergeCell ref="B158:R158"/>
    <mergeCell ref="B159:D159"/>
    <mergeCell ref="E159:R159"/>
    <mergeCell ref="D160:D162"/>
    <mergeCell ref="B163:C163"/>
    <mergeCell ref="D164:D166"/>
    <mergeCell ref="B168:D168"/>
    <mergeCell ref="B170:D170"/>
    <mergeCell ref="B172:R172"/>
    <mergeCell ref="G213:R213"/>
    <mergeCell ref="G214:R214"/>
    <mergeCell ref="B215:R215"/>
    <mergeCell ref="F216:R216"/>
    <mergeCell ref="A217:A219"/>
    <mergeCell ref="B217:B219"/>
    <mergeCell ref="D217:D219"/>
    <mergeCell ref="G176:R176"/>
    <mergeCell ref="G177:R177"/>
    <mergeCell ref="G178:R178"/>
    <mergeCell ref="G180:R180"/>
    <mergeCell ref="G181:R181"/>
    <mergeCell ref="G182:R182"/>
    <mergeCell ref="G183:R183"/>
    <mergeCell ref="G186:R186"/>
    <mergeCell ref="G187:R187"/>
    <mergeCell ref="G189:R189"/>
    <mergeCell ref="G190:R190"/>
    <mergeCell ref="F191:Q191"/>
    <mergeCell ref="G192:R192"/>
    <mergeCell ref="B193:R193"/>
    <mergeCell ref="B194:C194"/>
    <mergeCell ref="F194:R194"/>
    <mergeCell ref="D195:D196"/>
    <mergeCell ref="G195:R195"/>
    <mergeCell ref="G196:R196"/>
    <mergeCell ref="G197:R197"/>
    <mergeCell ref="G198:R198"/>
    <mergeCell ref="G199:R199"/>
    <mergeCell ref="G200:R200"/>
    <mergeCell ref="G201:R201"/>
    <mergeCell ref="D202:D203"/>
    <mergeCell ref="G202:R202"/>
    <mergeCell ref="G203:R203"/>
    <mergeCell ref="F204:R204"/>
    <mergeCell ref="D205:D207"/>
    <mergeCell ref="G205:R205"/>
    <mergeCell ref="G206:R206"/>
    <mergeCell ref="G207:R207"/>
    <mergeCell ref="D209:D211"/>
    <mergeCell ref="G209:R209"/>
    <mergeCell ref="G210:R210"/>
    <mergeCell ref="G211:R211"/>
    <mergeCell ref="A273:A275"/>
    <mergeCell ref="B273:B275"/>
    <mergeCell ref="D273:D275"/>
    <mergeCell ref="A220:A222"/>
    <mergeCell ref="B220:B222"/>
    <mergeCell ref="D220:D222"/>
    <mergeCell ref="A223:A225"/>
    <mergeCell ref="B223:B225"/>
    <mergeCell ref="D223:D225"/>
    <mergeCell ref="A226:A228"/>
    <mergeCell ref="B226:B228"/>
    <mergeCell ref="D226:D230"/>
    <mergeCell ref="D234:D236"/>
    <mergeCell ref="A235:A236"/>
    <mergeCell ref="B235:B236"/>
    <mergeCell ref="A237:A241"/>
    <mergeCell ref="B237:B241"/>
    <mergeCell ref="D237:D241"/>
    <mergeCell ref="A242:A245"/>
    <mergeCell ref="B242:B245"/>
    <mergeCell ref="D242:D245"/>
    <mergeCell ref="A246:A248"/>
    <mergeCell ref="B246:B248"/>
    <mergeCell ref="A250:A251"/>
    <mergeCell ref="B250:B251"/>
    <mergeCell ref="D250:D253"/>
    <mergeCell ref="A252:A253"/>
    <mergeCell ref="B252:B253"/>
    <mergeCell ref="A255:A256"/>
    <mergeCell ref="B255:B256"/>
    <mergeCell ref="D255:D258"/>
    <mergeCell ref="A257:A258"/>
    <mergeCell ref="A260:A261"/>
    <mergeCell ref="B260:B261"/>
    <mergeCell ref="D260:D263"/>
    <mergeCell ref="A262:A263"/>
    <mergeCell ref="B262:B263"/>
    <mergeCell ref="D265:D268"/>
    <mergeCell ref="A266:A267"/>
    <mergeCell ref="B266:B267"/>
    <mergeCell ref="G315:R315"/>
    <mergeCell ref="G287:R287"/>
    <mergeCell ref="B276:R276"/>
    <mergeCell ref="G277:R277"/>
    <mergeCell ref="G278:R278"/>
    <mergeCell ref="G279:R279"/>
    <mergeCell ref="G280:R280"/>
    <mergeCell ref="G281:R281"/>
    <mergeCell ref="B288:R288"/>
    <mergeCell ref="G290:R290"/>
    <mergeCell ref="G291:R291"/>
    <mergeCell ref="G292:R292"/>
    <mergeCell ref="G293:R293"/>
    <mergeCell ref="G282:R282"/>
    <mergeCell ref="G283:R283"/>
    <mergeCell ref="G284:R284"/>
    <mergeCell ref="G285:R285"/>
    <mergeCell ref="G286:R286"/>
    <mergeCell ref="G294:R294"/>
    <mergeCell ref="G295:R295"/>
    <mergeCell ref="G296:R296"/>
    <mergeCell ref="G297:R297"/>
    <mergeCell ref="B298:R298"/>
    <mergeCell ref="D299:R299"/>
    <mergeCell ref="G301:R301"/>
    <mergeCell ref="G302:R302"/>
    <mergeCell ref="G303:R303"/>
    <mergeCell ref="G304:R304"/>
    <mergeCell ref="G305:R305"/>
    <mergeCell ref="G307:R307"/>
    <mergeCell ref="G308:R308"/>
    <mergeCell ref="G309:R309"/>
    <mergeCell ref="G311:R311"/>
    <mergeCell ref="G312:R312"/>
    <mergeCell ref="G313:R313"/>
    <mergeCell ref="B364:R364"/>
    <mergeCell ref="A365:A371"/>
    <mergeCell ref="B365:R365"/>
    <mergeCell ref="B366:R366"/>
    <mergeCell ref="B367:R367"/>
    <mergeCell ref="B368:R368"/>
    <mergeCell ref="B369:R369"/>
    <mergeCell ref="B370:R370"/>
    <mergeCell ref="B371:R371"/>
    <mergeCell ref="G316:R316"/>
    <mergeCell ref="G317:R317"/>
    <mergeCell ref="B319:R319"/>
    <mergeCell ref="D320:D321"/>
    <mergeCell ref="I320:M332"/>
    <mergeCell ref="O320:R333"/>
    <mergeCell ref="D322:D323"/>
    <mergeCell ref="D324:D326"/>
    <mergeCell ref="D327:D329"/>
    <mergeCell ref="D330:D334"/>
    <mergeCell ref="I333:M333"/>
    <mergeCell ref="I334:M334"/>
    <mergeCell ref="B335:R335"/>
    <mergeCell ref="E336:R336"/>
    <mergeCell ref="D337:D344"/>
    <mergeCell ref="G337:R337"/>
    <mergeCell ref="G338:R338"/>
    <mergeCell ref="G339:R339"/>
    <mergeCell ref="G340:R340"/>
    <mergeCell ref="G341:R341"/>
    <mergeCell ref="G342:R342"/>
    <mergeCell ref="G343:R343"/>
    <mergeCell ref="G344:R344"/>
    <mergeCell ref="D345:D350"/>
    <mergeCell ref="G345:R345"/>
    <mergeCell ref="G346:R346"/>
    <mergeCell ref="G347:R347"/>
    <mergeCell ref="G348:R348"/>
    <mergeCell ref="G349:R349"/>
    <mergeCell ref="G350:R350"/>
    <mergeCell ref="B352:R352"/>
    <mergeCell ref="B353:C353"/>
    <mergeCell ref="E353:R353"/>
    <mergeCell ref="D354:D356"/>
    <mergeCell ref="B357:C357"/>
    <mergeCell ref="D358:D359"/>
    <mergeCell ref="D361:D363"/>
    <mergeCell ref="G408:R408"/>
    <mergeCell ref="G372:R372"/>
    <mergeCell ref="G373:R373"/>
    <mergeCell ref="G374:R374"/>
    <mergeCell ref="G375:R375"/>
    <mergeCell ref="G376:R376"/>
    <mergeCell ref="G377:R377"/>
    <mergeCell ref="G378:R378"/>
    <mergeCell ref="G379:R379"/>
    <mergeCell ref="G380:R380"/>
    <mergeCell ref="G381:R381"/>
    <mergeCell ref="G382:R382"/>
    <mergeCell ref="G383:R383"/>
    <mergeCell ref="G384:R384"/>
    <mergeCell ref="G385:R385"/>
    <mergeCell ref="G386:R386"/>
    <mergeCell ref="G387:R387"/>
    <mergeCell ref="G388:R388"/>
    <mergeCell ref="G389:R389"/>
    <mergeCell ref="G390:R390"/>
    <mergeCell ref="G391:R391"/>
    <mergeCell ref="G392:R392"/>
    <mergeCell ref="G393:R393"/>
    <mergeCell ref="G394:R394"/>
    <mergeCell ref="G395:R395"/>
    <mergeCell ref="G396:R396"/>
    <mergeCell ref="G397:R397"/>
    <mergeCell ref="G398:R398"/>
    <mergeCell ref="G399:R399"/>
    <mergeCell ref="B401:R401"/>
    <mergeCell ref="D402:R402"/>
    <mergeCell ref="G403:R403"/>
    <mergeCell ref="G404:R404"/>
    <mergeCell ref="G405:R405"/>
    <mergeCell ref="G406:R406"/>
    <mergeCell ref="G407:R407"/>
    <mergeCell ref="G450:R450"/>
    <mergeCell ref="B409:E409"/>
    <mergeCell ref="B410:R410"/>
    <mergeCell ref="I412:R412"/>
    <mergeCell ref="I413:R413"/>
    <mergeCell ref="B417:R417"/>
    <mergeCell ref="F418:R418"/>
    <mergeCell ref="D419:D421"/>
    <mergeCell ref="G419:R419"/>
    <mergeCell ref="G420:R420"/>
    <mergeCell ref="G421:R421"/>
    <mergeCell ref="G422:R422"/>
    <mergeCell ref="G423:R423"/>
    <mergeCell ref="G424:R424"/>
    <mergeCell ref="G425:R425"/>
    <mergeCell ref="G426:R426"/>
    <mergeCell ref="B427:F427"/>
    <mergeCell ref="D428:D431"/>
    <mergeCell ref="G428:R428"/>
    <mergeCell ref="G429:R429"/>
    <mergeCell ref="G430:R430"/>
    <mergeCell ref="G431:R431"/>
    <mergeCell ref="B432:R432"/>
    <mergeCell ref="D433:P433"/>
    <mergeCell ref="G435:R435"/>
    <mergeCell ref="G436:R436"/>
    <mergeCell ref="G437:R437"/>
    <mergeCell ref="G438:R438"/>
    <mergeCell ref="G439:R439"/>
    <mergeCell ref="G440:R440"/>
    <mergeCell ref="G441:R441"/>
    <mergeCell ref="G442:R442"/>
    <mergeCell ref="G443:R443"/>
    <mergeCell ref="G444:R444"/>
    <mergeCell ref="G445:R445"/>
    <mergeCell ref="G446:R446"/>
    <mergeCell ref="G447:R447"/>
    <mergeCell ref="G448:R448"/>
    <mergeCell ref="G449:R449"/>
    <mergeCell ref="G451:R451"/>
    <mergeCell ref="G452:R452"/>
    <mergeCell ref="G453:R453"/>
    <mergeCell ref="G454:R454"/>
    <mergeCell ref="G455:R455"/>
    <mergeCell ref="G456:R456"/>
    <mergeCell ref="G457:R457"/>
    <mergeCell ref="G458:R458"/>
    <mergeCell ref="G459:R459"/>
    <mergeCell ref="G460:R460"/>
    <mergeCell ref="G461:R461"/>
    <mergeCell ref="G462:R462"/>
    <mergeCell ref="G463:R463"/>
    <mergeCell ref="G464:R464"/>
    <mergeCell ref="G465:R465"/>
    <mergeCell ref="G466:R466"/>
    <mergeCell ref="G467:R467"/>
    <mergeCell ref="G511:R511"/>
    <mergeCell ref="G473:R473"/>
    <mergeCell ref="G474:R474"/>
    <mergeCell ref="G475:R475"/>
    <mergeCell ref="G476:R476"/>
    <mergeCell ref="G477:R477"/>
    <mergeCell ref="G478:R478"/>
    <mergeCell ref="G479:R479"/>
    <mergeCell ref="G494:R494"/>
    <mergeCell ref="G495:R495"/>
    <mergeCell ref="G496:R496"/>
    <mergeCell ref="G497:R497"/>
    <mergeCell ref="G498:R498"/>
    <mergeCell ref="G499:R499"/>
    <mergeCell ref="G500:R500"/>
    <mergeCell ref="G501:R501"/>
    <mergeCell ref="G502:R502"/>
    <mergeCell ref="G503:R503"/>
    <mergeCell ref="D481:D487"/>
    <mergeCell ref="G481:R481"/>
    <mergeCell ref="G482:R482"/>
    <mergeCell ref="G483:R483"/>
    <mergeCell ref="G484:R484"/>
    <mergeCell ref="G485:R485"/>
    <mergeCell ref="G486:R486"/>
    <mergeCell ref="G487:R487"/>
    <mergeCell ref="B488:R488"/>
    <mergeCell ref="G489:R489"/>
    <mergeCell ref="G490:R490"/>
    <mergeCell ref="G491:R491"/>
    <mergeCell ref="G492:R492"/>
    <mergeCell ref="G493:R493"/>
    <mergeCell ref="D469:D479"/>
    <mergeCell ref="G469:R469"/>
    <mergeCell ref="G470:R470"/>
    <mergeCell ref="G471:R471"/>
    <mergeCell ref="G472:R472"/>
    <mergeCell ref="G504:R504"/>
    <mergeCell ref="G505:R505"/>
    <mergeCell ref="G506:R506"/>
    <mergeCell ref="G507:R507"/>
    <mergeCell ref="G508:R508"/>
    <mergeCell ref="G509:R509"/>
    <mergeCell ref="G510:R510"/>
    <mergeCell ref="G512:R512"/>
    <mergeCell ref="G513:R513"/>
    <mergeCell ref="G514:R514"/>
    <mergeCell ref="G515:R515"/>
    <mergeCell ref="G516:R516"/>
    <mergeCell ref="G517:R517"/>
    <mergeCell ref="G518:R518"/>
    <mergeCell ref="G519:R519"/>
    <mergeCell ref="G520:R520"/>
    <mergeCell ref="G521:R521"/>
    <mergeCell ref="B522:R522"/>
    <mergeCell ref="B523:C523"/>
    <mergeCell ref="D524:D526"/>
    <mergeCell ref="G524:R524"/>
    <mergeCell ref="G525:R525"/>
    <mergeCell ref="D527:D531"/>
    <mergeCell ref="G527:R527"/>
    <mergeCell ref="G528:R528"/>
    <mergeCell ref="G529:R529"/>
    <mergeCell ref="G530:R530"/>
    <mergeCell ref="G531:R531"/>
    <mergeCell ref="G570:R570"/>
    <mergeCell ref="B532:D532"/>
    <mergeCell ref="D533:D535"/>
    <mergeCell ref="G533:R533"/>
    <mergeCell ref="G534:R534"/>
    <mergeCell ref="G535:R535"/>
    <mergeCell ref="D537:D540"/>
    <mergeCell ref="G537:R537"/>
    <mergeCell ref="G538:R538"/>
    <mergeCell ref="G539:R539"/>
    <mergeCell ref="G540:R540"/>
    <mergeCell ref="B541:R541"/>
    <mergeCell ref="B542:R542"/>
    <mergeCell ref="G543:R543"/>
    <mergeCell ref="G544:R544"/>
    <mergeCell ref="G545:R545"/>
    <mergeCell ref="G546:R546"/>
    <mergeCell ref="G547:R547"/>
    <mergeCell ref="G548:R548"/>
    <mergeCell ref="G549:R549"/>
    <mergeCell ref="G550:R550"/>
    <mergeCell ref="G551:R551"/>
    <mergeCell ref="G552:R552"/>
    <mergeCell ref="G553:R553"/>
    <mergeCell ref="G554:R554"/>
    <mergeCell ref="B555:R555"/>
    <mergeCell ref="G556:R556"/>
    <mergeCell ref="G557:R557"/>
    <mergeCell ref="G558:R558"/>
    <mergeCell ref="G559:R559"/>
    <mergeCell ref="G560:R560"/>
    <mergeCell ref="B561:R561"/>
    <mergeCell ref="G562:R562"/>
    <mergeCell ref="G563:R563"/>
    <mergeCell ref="G564:R564"/>
    <mergeCell ref="G565:R565"/>
    <mergeCell ref="G566:R566"/>
    <mergeCell ref="B567:R567"/>
    <mergeCell ref="G568:R568"/>
    <mergeCell ref="G569:R569"/>
    <mergeCell ref="G571:R571"/>
    <mergeCell ref="G572:R572"/>
    <mergeCell ref="G573:R573"/>
    <mergeCell ref="C574:R574"/>
    <mergeCell ref="G575:R575"/>
    <mergeCell ref="G576:R576"/>
    <mergeCell ref="G577:R577"/>
    <mergeCell ref="G578:R578"/>
    <mergeCell ref="C579:R579"/>
    <mergeCell ref="G580:R580"/>
    <mergeCell ref="G581:R581"/>
    <mergeCell ref="G582:R582"/>
    <mergeCell ref="G583:R583"/>
    <mergeCell ref="B584:R584"/>
    <mergeCell ref="B585:R585"/>
    <mergeCell ref="C586:R586"/>
    <mergeCell ref="B587:F587"/>
    <mergeCell ref="G587:R587"/>
    <mergeCell ref="D588:F588"/>
    <mergeCell ref="G588:R588"/>
    <mergeCell ref="D589:F589"/>
    <mergeCell ref="G589:R589"/>
    <mergeCell ref="D590:F590"/>
    <mergeCell ref="G590:R590"/>
    <mergeCell ref="D591:F591"/>
    <mergeCell ref="G591:R591"/>
    <mergeCell ref="D592:F592"/>
    <mergeCell ref="G592:R592"/>
    <mergeCell ref="D593:F593"/>
    <mergeCell ref="G593:R593"/>
    <mergeCell ref="B594:E594"/>
    <mergeCell ref="G594:R594"/>
    <mergeCell ref="D619:F620"/>
    <mergeCell ref="D595:F595"/>
    <mergeCell ref="G595:R595"/>
    <mergeCell ref="D596:F596"/>
    <mergeCell ref="G596:R596"/>
    <mergeCell ref="D597:F597"/>
    <mergeCell ref="G597:R597"/>
    <mergeCell ref="D598:F598"/>
    <mergeCell ref="G598:R598"/>
    <mergeCell ref="D599:F599"/>
    <mergeCell ref="G599:R599"/>
    <mergeCell ref="D600:F600"/>
    <mergeCell ref="G600:R600"/>
    <mergeCell ref="D601:F601"/>
    <mergeCell ref="G601:R601"/>
    <mergeCell ref="D602:F602"/>
    <mergeCell ref="G602:R602"/>
    <mergeCell ref="D603:F603"/>
    <mergeCell ref="G603:R603"/>
    <mergeCell ref="G646:R646"/>
    <mergeCell ref="D604:F604"/>
    <mergeCell ref="G604:R604"/>
    <mergeCell ref="D605:F605"/>
    <mergeCell ref="G605:R605"/>
    <mergeCell ref="D625:F625"/>
    <mergeCell ref="G625:R625"/>
    <mergeCell ref="G606:R606"/>
    <mergeCell ref="B607:E607"/>
    <mergeCell ref="G607:R607"/>
    <mergeCell ref="D608:F608"/>
    <mergeCell ref="G608:R608"/>
    <mergeCell ref="D609:F609"/>
    <mergeCell ref="G609:R609"/>
    <mergeCell ref="D610:F610"/>
    <mergeCell ref="G610:R610"/>
    <mergeCell ref="D611:F611"/>
    <mergeCell ref="G611:R611"/>
    <mergeCell ref="D612:F612"/>
    <mergeCell ref="G612:R612"/>
    <mergeCell ref="D613:F613"/>
    <mergeCell ref="G613:R613"/>
    <mergeCell ref="D614:F614"/>
    <mergeCell ref="G614:R614"/>
    <mergeCell ref="D615:F615"/>
    <mergeCell ref="G615:R615"/>
    <mergeCell ref="D616:F616"/>
    <mergeCell ref="G616:R616"/>
    <mergeCell ref="D617:F617"/>
    <mergeCell ref="G617:R617"/>
    <mergeCell ref="D618:F618"/>
    <mergeCell ref="G618:R618"/>
    <mergeCell ref="G664:R664"/>
    <mergeCell ref="G619:R619"/>
    <mergeCell ref="G620:R620"/>
    <mergeCell ref="D621:F621"/>
    <mergeCell ref="G621:R621"/>
    <mergeCell ref="D622:F622"/>
    <mergeCell ref="G622:R622"/>
    <mergeCell ref="D623:F623"/>
    <mergeCell ref="G623:R623"/>
    <mergeCell ref="D624:F624"/>
    <mergeCell ref="G624:R624"/>
    <mergeCell ref="B626:R626"/>
    <mergeCell ref="C627:R627"/>
    <mergeCell ref="B628:E628"/>
    <mergeCell ref="D629:E629"/>
    <mergeCell ref="D630:E649"/>
    <mergeCell ref="G630:R630"/>
    <mergeCell ref="G631:R631"/>
    <mergeCell ref="G632:R632"/>
    <mergeCell ref="G633:R633"/>
    <mergeCell ref="G634:R634"/>
    <mergeCell ref="G635:R635"/>
    <mergeCell ref="G636:R636"/>
    <mergeCell ref="G637:R637"/>
    <mergeCell ref="G638:R638"/>
    <mergeCell ref="G639:R639"/>
    <mergeCell ref="G640:R640"/>
    <mergeCell ref="G641:R641"/>
    <mergeCell ref="G642:R642"/>
    <mergeCell ref="G643:R643"/>
    <mergeCell ref="G644:R644"/>
    <mergeCell ref="G645:R645"/>
    <mergeCell ref="B675:E675"/>
    <mergeCell ref="D676:E676"/>
    <mergeCell ref="G676:R676"/>
    <mergeCell ref="D677:E677"/>
    <mergeCell ref="G677:R677"/>
    <mergeCell ref="D678:E678"/>
    <mergeCell ref="G678:R678"/>
    <mergeCell ref="D679:E679"/>
    <mergeCell ref="G679:R679"/>
    <mergeCell ref="D680:E680"/>
    <mergeCell ref="G680:R680"/>
    <mergeCell ref="D681:E681"/>
    <mergeCell ref="G629:R629"/>
    <mergeCell ref="G647:R647"/>
    <mergeCell ref="G648:R648"/>
    <mergeCell ref="G649:R649"/>
    <mergeCell ref="D650:E656"/>
    <mergeCell ref="G650:R650"/>
    <mergeCell ref="G651:R651"/>
    <mergeCell ref="G652:R652"/>
    <mergeCell ref="G653:R653"/>
    <mergeCell ref="G654:R654"/>
    <mergeCell ref="G655:R655"/>
    <mergeCell ref="G656:R656"/>
    <mergeCell ref="D657:E665"/>
    <mergeCell ref="G657:R657"/>
    <mergeCell ref="G658:R658"/>
    <mergeCell ref="G659:R659"/>
    <mergeCell ref="G660:R660"/>
    <mergeCell ref="G661:R661"/>
    <mergeCell ref="G662:R662"/>
    <mergeCell ref="G663:R663"/>
    <mergeCell ref="G665:R665"/>
    <mergeCell ref="D666:E666"/>
    <mergeCell ref="G666:R666"/>
    <mergeCell ref="D667:E667"/>
    <mergeCell ref="G667:R667"/>
    <mergeCell ref="B668:E668"/>
    <mergeCell ref="D669:E669"/>
    <mergeCell ref="G669:R669"/>
    <mergeCell ref="D670:E670"/>
    <mergeCell ref="G670:R670"/>
    <mergeCell ref="D671:E671"/>
    <mergeCell ref="G671:R671"/>
    <mergeCell ref="D672:E672"/>
    <mergeCell ref="G672:R672"/>
    <mergeCell ref="D673:E673"/>
    <mergeCell ref="G673:R673"/>
    <mergeCell ref="D674:E674"/>
    <mergeCell ref="G674:R674"/>
    <mergeCell ref="G681:R681"/>
    <mergeCell ref="D682:E682"/>
    <mergeCell ref="G682:R682"/>
    <mergeCell ref="D683:E683"/>
    <mergeCell ref="G683:R683"/>
    <mergeCell ref="D685:E685"/>
    <mergeCell ref="G685:R685"/>
    <mergeCell ref="D686:E686"/>
    <mergeCell ref="G686:R686"/>
    <mergeCell ref="D687:E687"/>
    <mergeCell ref="G687:R687"/>
    <mergeCell ref="B688:E688"/>
    <mergeCell ref="D689:E689"/>
    <mergeCell ref="G689:R689"/>
    <mergeCell ref="B690:E690"/>
    <mergeCell ref="D691:E691"/>
    <mergeCell ref="G691:R691"/>
    <mergeCell ref="D684:E684"/>
    <mergeCell ref="G684:R684"/>
    <mergeCell ref="D692:E692"/>
    <mergeCell ref="G692:R692"/>
    <mergeCell ref="D693:E693"/>
    <mergeCell ref="G693:R693"/>
    <mergeCell ref="D694:E694"/>
    <mergeCell ref="G694:R694"/>
    <mergeCell ref="B716:R716"/>
    <mergeCell ref="E717:F717"/>
    <mergeCell ref="G717:R717"/>
    <mergeCell ref="D695:E695"/>
    <mergeCell ref="G695:R695"/>
    <mergeCell ref="B696:R696"/>
    <mergeCell ref="E697:R697"/>
    <mergeCell ref="B698:R698"/>
    <mergeCell ref="E699:F699"/>
    <mergeCell ref="G699:R699"/>
    <mergeCell ref="E700:F700"/>
    <mergeCell ref="G700:R700"/>
    <mergeCell ref="E701:F701"/>
    <mergeCell ref="G701:R701"/>
    <mergeCell ref="E702:F702"/>
    <mergeCell ref="G702:R702"/>
    <mergeCell ref="E703:F703"/>
    <mergeCell ref="G703:R703"/>
    <mergeCell ref="B704:R704"/>
    <mergeCell ref="E705:F705"/>
    <mergeCell ref="G705:R705"/>
    <mergeCell ref="E706:F706"/>
    <mergeCell ref="G706:R706"/>
    <mergeCell ref="E707:F707"/>
    <mergeCell ref="G707:R707"/>
    <mergeCell ref="E708:F708"/>
    <mergeCell ref="G708:R708"/>
    <mergeCell ref="E709:F709"/>
    <mergeCell ref="G709:R709"/>
    <mergeCell ref="B710:R710"/>
    <mergeCell ref="E711:F711"/>
    <mergeCell ref="G711:R711"/>
    <mergeCell ref="E712:F712"/>
    <mergeCell ref="G712:R712"/>
    <mergeCell ref="E713:F713"/>
    <mergeCell ref="G713:R713"/>
    <mergeCell ref="E714:F714"/>
    <mergeCell ref="G714:R714"/>
    <mergeCell ref="E715:F715"/>
    <mergeCell ref="G715:R715"/>
    <mergeCell ref="E891:F891"/>
    <mergeCell ref="G891:R891"/>
    <mergeCell ref="E718:F718"/>
    <mergeCell ref="G718:R718"/>
    <mergeCell ref="E719:F719"/>
    <mergeCell ref="G719:R719"/>
    <mergeCell ref="E720:F720"/>
    <mergeCell ref="G720:R720"/>
    <mergeCell ref="E721:F721"/>
    <mergeCell ref="G721:R721"/>
    <mergeCell ref="B722:R722"/>
    <mergeCell ref="E723:F723"/>
    <mergeCell ref="G723:R723"/>
    <mergeCell ref="E724:F724"/>
    <mergeCell ref="G724:R724"/>
    <mergeCell ref="E725:F725"/>
    <mergeCell ref="G725:R725"/>
    <mergeCell ref="E726:F726"/>
    <mergeCell ref="G726:R726"/>
    <mergeCell ref="E727:F727"/>
    <mergeCell ref="G727:R727"/>
    <mergeCell ref="B728:R728"/>
    <mergeCell ref="C729:R729"/>
    <mergeCell ref="B882:R882"/>
    <mergeCell ref="E883:R883"/>
    <mergeCell ref="B884:R884"/>
    <mergeCell ref="E885:F885"/>
    <mergeCell ref="G885:R885"/>
    <mergeCell ref="E886:F886"/>
    <mergeCell ref="G886:R886"/>
    <mergeCell ref="E887:F887"/>
    <mergeCell ref="G887:R887"/>
    <mergeCell ref="E888:F888"/>
    <mergeCell ref="G888:R888"/>
    <mergeCell ref="E889:F889"/>
    <mergeCell ref="G889:R889"/>
    <mergeCell ref="E890:F890"/>
    <mergeCell ref="G890:R890"/>
    <mergeCell ref="E892:F892"/>
    <mergeCell ref="G892:R892"/>
    <mergeCell ref="E893:F893"/>
    <mergeCell ref="G893:R893"/>
    <mergeCell ref="E894:F894"/>
    <mergeCell ref="G894:R894"/>
    <mergeCell ref="E895:F895"/>
    <mergeCell ref="G895:R895"/>
    <mergeCell ref="E896:F896"/>
    <mergeCell ref="G896:R896"/>
    <mergeCell ref="E897:F897"/>
    <mergeCell ref="G897:R897"/>
    <mergeCell ref="E898:F898"/>
    <mergeCell ref="G898:R898"/>
    <mergeCell ref="E899:F899"/>
    <mergeCell ref="G899:R899"/>
    <mergeCell ref="E900:F900"/>
    <mergeCell ref="G900:R900"/>
    <mergeCell ref="E901:F901"/>
    <mergeCell ref="G901:R901"/>
    <mergeCell ref="E902:F902"/>
    <mergeCell ref="G902:R902"/>
    <mergeCell ref="E903:F903"/>
    <mergeCell ref="G903:R903"/>
    <mergeCell ref="E904:F904"/>
    <mergeCell ref="G904:R904"/>
    <mergeCell ref="E905:F905"/>
    <mergeCell ref="G905:R905"/>
    <mergeCell ref="E906:F906"/>
    <mergeCell ref="G906:R906"/>
    <mergeCell ref="E907:F907"/>
    <mergeCell ref="G907:R907"/>
    <mergeCell ref="E908:F908"/>
    <mergeCell ref="G908:R908"/>
    <mergeCell ref="E909:F909"/>
    <mergeCell ref="G909:R909"/>
    <mergeCell ref="E910:F910"/>
    <mergeCell ref="G910:R910"/>
    <mergeCell ref="E911:F911"/>
    <mergeCell ref="G911:R911"/>
    <mergeCell ref="E912:F912"/>
    <mergeCell ref="G912:R912"/>
    <mergeCell ref="E913:F913"/>
    <mergeCell ref="G913:R913"/>
    <mergeCell ref="E914:F914"/>
    <mergeCell ref="G914:R914"/>
    <mergeCell ref="E915:F915"/>
    <mergeCell ref="G915:R915"/>
    <mergeCell ref="E916:F916"/>
    <mergeCell ref="G916:R916"/>
    <mergeCell ref="E917:F917"/>
    <mergeCell ref="G917:R917"/>
    <mergeCell ref="E918:F918"/>
    <mergeCell ref="G918:R918"/>
    <mergeCell ref="E919:F919"/>
    <mergeCell ref="G919:R919"/>
    <mergeCell ref="E920:F920"/>
    <mergeCell ref="G920:R920"/>
    <mergeCell ref="E921:F921"/>
    <mergeCell ref="G921:R921"/>
    <mergeCell ref="E922:F922"/>
    <mergeCell ref="G922:R922"/>
    <mergeCell ref="E923:F923"/>
    <mergeCell ref="G923:R923"/>
    <mergeCell ref="E924:F924"/>
    <mergeCell ref="G924:R924"/>
    <mergeCell ref="B925:R925"/>
    <mergeCell ref="B926:R926"/>
    <mergeCell ref="C927:R927"/>
    <mergeCell ref="D930:D935"/>
    <mergeCell ref="G930:R930"/>
    <mergeCell ref="G931:R931"/>
    <mergeCell ref="G932:R932"/>
    <mergeCell ref="G933:R933"/>
    <mergeCell ref="G934:R934"/>
    <mergeCell ref="G935:R935"/>
    <mergeCell ref="D937:D939"/>
    <mergeCell ref="G937:R937"/>
    <mergeCell ref="G938:R938"/>
    <mergeCell ref="G939:R939"/>
    <mergeCell ref="D941:D944"/>
    <mergeCell ref="G941:R941"/>
    <mergeCell ref="G942:R942"/>
    <mergeCell ref="G943:R943"/>
    <mergeCell ref="G944:R944"/>
    <mergeCell ref="G946:R946"/>
    <mergeCell ref="D949:D957"/>
    <mergeCell ref="G949:R949"/>
    <mergeCell ref="G950:R950"/>
    <mergeCell ref="G951:R951"/>
    <mergeCell ref="G952:R952"/>
    <mergeCell ref="G953:R953"/>
    <mergeCell ref="G954:R954"/>
    <mergeCell ref="G955:R955"/>
    <mergeCell ref="G956:R956"/>
    <mergeCell ref="G996:R996"/>
    <mergeCell ref="G997:R997"/>
    <mergeCell ref="G998:R998"/>
    <mergeCell ref="G999:R999"/>
    <mergeCell ref="G957:R957"/>
    <mergeCell ref="D959:D965"/>
    <mergeCell ref="G959:R959"/>
    <mergeCell ref="G960:R960"/>
    <mergeCell ref="G961:R961"/>
    <mergeCell ref="G962:R962"/>
    <mergeCell ref="G963:R963"/>
    <mergeCell ref="G964:R964"/>
    <mergeCell ref="G965:R965"/>
    <mergeCell ref="G966:R966"/>
    <mergeCell ref="G967:R967"/>
    <mergeCell ref="D969:D978"/>
    <mergeCell ref="G969:R969"/>
    <mergeCell ref="G970:R970"/>
    <mergeCell ref="G971:R971"/>
    <mergeCell ref="G972:R972"/>
    <mergeCell ref="G973:R973"/>
    <mergeCell ref="G974:R974"/>
    <mergeCell ref="G975:R975"/>
    <mergeCell ref="B1016:F1016"/>
    <mergeCell ref="D1017:D1022"/>
    <mergeCell ref="G1017:R1017"/>
    <mergeCell ref="G1018:R1018"/>
    <mergeCell ref="G1019:R1019"/>
    <mergeCell ref="G1020:R1020"/>
    <mergeCell ref="G1021:R1021"/>
    <mergeCell ref="G1022:R1022"/>
    <mergeCell ref="B1023:R1023"/>
    <mergeCell ref="C1024:R1024"/>
    <mergeCell ref="D1025:D1042"/>
    <mergeCell ref="G1025:R1025"/>
    <mergeCell ref="G1026:R1026"/>
    <mergeCell ref="G976:R976"/>
    <mergeCell ref="G977:R977"/>
    <mergeCell ref="G978:R978"/>
    <mergeCell ref="D980:D982"/>
    <mergeCell ref="G980:R980"/>
    <mergeCell ref="G981:R981"/>
    <mergeCell ref="G982:R982"/>
    <mergeCell ref="D984:D986"/>
    <mergeCell ref="G984:R984"/>
    <mergeCell ref="G985:R985"/>
    <mergeCell ref="G986:R986"/>
    <mergeCell ref="D988:D994"/>
    <mergeCell ref="G988:R988"/>
    <mergeCell ref="G989:R989"/>
    <mergeCell ref="G990:R990"/>
    <mergeCell ref="G991:R991"/>
    <mergeCell ref="G992:R992"/>
    <mergeCell ref="G993:R993"/>
    <mergeCell ref="G994:R994"/>
    <mergeCell ref="G1000:R1000"/>
    <mergeCell ref="G1001:R1001"/>
    <mergeCell ref="B1002:R1002"/>
    <mergeCell ref="C1003:R1003"/>
    <mergeCell ref="B1004:F1004"/>
    <mergeCell ref="D1005:D1009"/>
    <mergeCell ref="G1005:R1005"/>
    <mergeCell ref="G1006:R1006"/>
    <mergeCell ref="G1007:R1007"/>
    <mergeCell ref="G1008:R1008"/>
    <mergeCell ref="G1009:R1009"/>
    <mergeCell ref="B1010:F1010"/>
    <mergeCell ref="D1011:D1015"/>
    <mergeCell ref="G1011:R1011"/>
    <mergeCell ref="G1012:R1012"/>
    <mergeCell ref="G1013:R1013"/>
    <mergeCell ref="G1014:R1014"/>
    <mergeCell ref="G1015:R1015"/>
    <mergeCell ref="G1027:R1027"/>
    <mergeCell ref="G1028:R1028"/>
    <mergeCell ref="G1029:R1029"/>
    <mergeCell ref="G1030:R1030"/>
    <mergeCell ref="G1031:R1031"/>
    <mergeCell ref="G1032:R1032"/>
    <mergeCell ref="G1033:R1033"/>
    <mergeCell ref="G1034:R1034"/>
    <mergeCell ref="G1035:R1035"/>
    <mergeCell ref="G1036:R1036"/>
    <mergeCell ref="G1037:R1037"/>
    <mergeCell ref="G1038:R1038"/>
    <mergeCell ref="G1039:R1039"/>
    <mergeCell ref="G1040:R1040"/>
    <mergeCell ref="G1041:R1041"/>
    <mergeCell ref="G1042:R1042"/>
    <mergeCell ref="B1082:R1082"/>
    <mergeCell ref="D1076:D1077"/>
    <mergeCell ref="H1076:R1077"/>
    <mergeCell ref="B1078:D1078"/>
    <mergeCell ref="B1079:R1079"/>
    <mergeCell ref="D1080:D1081"/>
    <mergeCell ref="H1080:R1081"/>
    <mergeCell ref="B1043:R1043"/>
    <mergeCell ref="D1083:D1084"/>
    <mergeCell ref="H1083:R1084"/>
    <mergeCell ref="C1044:R1044"/>
    <mergeCell ref="B1045:D1045"/>
    <mergeCell ref="B1046:R1046"/>
    <mergeCell ref="D1047:D1048"/>
    <mergeCell ref="B1049:R1049"/>
    <mergeCell ref="D1050:D1051"/>
    <mergeCell ref="B1052:D1052"/>
    <mergeCell ref="B1053:R1053"/>
    <mergeCell ref="D1054:D1055"/>
    <mergeCell ref="H1054:R1055"/>
    <mergeCell ref="B1056:R1056"/>
    <mergeCell ref="D1057:D1058"/>
    <mergeCell ref="H1057:R1058"/>
    <mergeCell ref="B1059:R1059"/>
    <mergeCell ref="D1060:D1061"/>
    <mergeCell ref="H1060:R1061"/>
    <mergeCell ref="B1062:R1062"/>
    <mergeCell ref="D1063:D1064"/>
    <mergeCell ref="H1063:R1064"/>
    <mergeCell ref="B1065:R1065"/>
    <mergeCell ref="D1066:D1067"/>
    <mergeCell ref="H1066:R1067"/>
    <mergeCell ref="B1068:R1068"/>
    <mergeCell ref="D1069:D1070"/>
    <mergeCell ref="H1069:R1070"/>
    <mergeCell ref="B1071:D1071"/>
    <mergeCell ref="B1072:R1072"/>
    <mergeCell ref="D1073:D1074"/>
    <mergeCell ref="H1073:R1074"/>
    <mergeCell ref="B1075:R1075"/>
    <mergeCell ref="B1121:F1121"/>
    <mergeCell ref="B1085:D1085"/>
    <mergeCell ref="B1086:R1086"/>
    <mergeCell ref="D1087:D1088"/>
    <mergeCell ref="H1087:R1088"/>
    <mergeCell ref="B1089:R1089"/>
    <mergeCell ref="D1090:D1091"/>
    <mergeCell ref="H1090:R1091"/>
    <mergeCell ref="B1092:R1092"/>
    <mergeCell ref="D1093:D1094"/>
    <mergeCell ref="H1093:R1094"/>
    <mergeCell ref="B1095:R1095"/>
    <mergeCell ref="B1096:R1096"/>
    <mergeCell ref="C1097:R1097"/>
    <mergeCell ref="B1098:F1098"/>
    <mergeCell ref="B1099:F1099"/>
    <mergeCell ref="G1100:R1100"/>
    <mergeCell ref="G1101:R1101"/>
    <mergeCell ref="G1102:R1102"/>
    <mergeCell ref="G1103:R1103"/>
    <mergeCell ref="G1104:R1104"/>
    <mergeCell ref="G1105:R1105"/>
    <mergeCell ref="G1106:R1106"/>
    <mergeCell ref="G1107:R1107"/>
    <mergeCell ref="G1108:R1108"/>
    <mergeCell ref="G1109:R1109"/>
    <mergeCell ref="G1110:R1110"/>
    <mergeCell ref="G1111:R1111"/>
    <mergeCell ref="G1112:R1112"/>
    <mergeCell ref="G1113:R1113"/>
    <mergeCell ref="G1114:R1114"/>
    <mergeCell ref="G1115:R1115"/>
    <mergeCell ref="G1116:R1116"/>
    <mergeCell ref="G1117:R1117"/>
    <mergeCell ref="G1118:R1118"/>
    <mergeCell ref="G1119:R1119"/>
    <mergeCell ref="B1120:F1120"/>
    <mergeCell ref="G1157:R1157"/>
    <mergeCell ref="G1122:R1122"/>
    <mergeCell ref="G1123:R1123"/>
    <mergeCell ref="G1124:R1124"/>
    <mergeCell ref="G1125:R1125"/>
    <mergeCell ref="G1126:R1126"/>
    <mergeCell ref="G1127:R1127"/>
    <mergeCell ref="G1128:R1128"/>
    <mergeCell ref="G1129:R1129"/>
    <mergeCell ref="G1130:R1130"/>
    <mergeCell ref="G1131:R1131"/>
    <mergeCell ref="G1132:R1132"/>
    <mergeCell ref="G1133:R1133"/>
    <mergeCell ref="G1134:R1134"/>
    <mergeCell ref="G1135:R1135"/>
    <mergeCell ref="G1136:R1136"/>
    <mergeCell ref="G1137:R1137"/>
    <mergeCell ref="G1138:R1138"/>
    <mergeCell ref="G1139:R1139"/>
    <mergeCell ref="G1140:R1140"/>
    <mergeCell ref="G1141:R1141"/>
    <mergeCell ref="G1142:R1142"/>
    <mergeCell ref="G1143:R1143"/>
    <mergeCell ref="G1144:R1144"/>
    <mergeCell ref="G1145:R1145"/>
    <mergeCell ref="G1146:R1146"/>
    <mergeCell ref="G1147:R1147"/>
    <mergeCell ref="G1148:R1148"/>
    <mergeCell ref="G1149:R1149"/>
    <mergeCell ref="G1150:R1150"/>
    <mergeCell ref="G1151:R1151"/>
    <mergeCell ref="G1152:R1152"/>
    <mergeCell ref="G1153:R1153"/>
    <mergeCell ref="G1154:R1154"/>
    <mergeCell ref="G1155:R1155"/>
    <mergeCell ref="G1156:R1156"/>
    <mergeCell ref="G1193:R1193"/>
    <mergeCell ref="G1158:R1158"/>
    <mergeCell ref="G1159:R1159"/>
    <mergeCell ref="G1160:R1160"/>
    <mergeCell ref="G1161:R1161"/>
    <mergeCell ref="G1162:R1162"/>
    <mergeCell ref="G1163:R1163"/>
    <mergeCell ref="B1164:F1164"/>
    <mergeCell ref="G1165:R1165"/>
    <mergeCell ref="G1166:R1166"/>
    <mergeCell ref="G1167:R1167"/>
    <mergeCell ref="G1168:R1168"/>
    <mergeCell ref="G1169:R1169"/>
    <mergeCell ref="G1170:R1170"/>
    <mergeCell ref="G1171:R1171"/>
    <mergeCell ref="G1172:R1172"/>
    <mergeCell ref="G1173:R1173"/>
    <mergeCell ref="G1174:R1174"/>
    <mergeCell ref="G1175:R1175"/>
    <mergeCell ref="G1176:R1176"/>
    <mergeCell ref="G1177:R1177"/>
    <mergeCell ref="G1178:R1178"/>
    <mergeCell ref="G1179:R1179"/>
    <mergeCell ref="G1243:R1243"/>
    <mergeCell ref="G1244:R1244"/>
    <mergeCell ref="G1245:R1245"/>
    <mergeCell ref="G1220:R1220"/>
    <mergeCell ref="G1221:R1221"/>
    <mergeCell ref="G1222:R1222"/>
    <mergeCell ref="G1223:R1223"/>
    <mergeCell ref="G1224:R1224"/>
    <mergeCell ref="G1225:R1225"/>
    <mergeCell ref="G1226:R1226"/>
    <mergeCell ref="G1227:R1227"/>
    <mergeCell ref="G1228:R1228"/>
    <mergeCell ref="G1229:R1229"/>
    <mergeCell ref="G1240:R1240"/>
    <mergeCell ref="G1241:R1241"/>
    <mergeCell ref="G1230:R1230"/>
    <mergeCell ref="G1231:R1231"/>
    <mergeCell ref="G1232:R1232"/>
    <mergeCell ref="G1180:R1180"/>
    <mergeCell ref="G1181:R1181"/>
    <mergeCell ref="G1182:R1182"/>
    <mergeCell ref="G1183:R1183"/>
    <mergeCell ref="G1184:R1184"/>
    <mergeCell ref="G1185:R1185"/>
    <mergeCell ref="G1186:R1186"/>
    <mergeCell ref="G1187:R1187"/>
    <mergeCell ref="G1188:R1188"/>
    <mergeCell ref="G1189:R1189"/>
    <mergeCell ref="G1190:R1190"/>
    <mergeCell ref="G1191:R1191"/>
    <mergeCell ref="G1192:R1192"/>
    <mergeCell ref="G1242:R1242"/>
    <mergeCell ref="G1233:R1233"/>
    <mergeCell ref="G1234:R1234"/>
    <mergeCell ref="G1235:R1235"/>
    <mergeCell ref="G1246:R1246"/>
    <mergeCell ref="G289:R289"/>
    <mergeCell ref="G1236:R1236"/>
    <mergeCell ref="G1237:R1237"/>
    <mergeCell ref="G1238:R1238"/>
    <mergeCell ref="G1239:R1239"/>
    <mergeCell ref="G1194:R1194"/>
    <mergeCell ref="G1195:R1195"/>
    <mergeCell ref="G1196:R1196"/>
    <mergeCell ref="G1197:R1197"/>
    <mergeCell ref="G1198:R1198"/>
    <mergeCell ref="G1199:R1199"/>
    <mergeCell ref="G1200:R1200"/>
    <mergeCell ref="G1201:R1201"/>
    <mergeCell ref="G1202:R1202"/>
    <mergeCell ref="G1203:R1203"/>
    <mergeCell ref="G1204:R1204"/>
    <mergeCell ref="G1205:R1205"/>
    <mergeCell ref="G1214:R1214"/>
    <mergeCell ref="G1215:R1215"/>
    <mergeCell ref="G1216:R1216"/>
    <mergeCell ref="G1217:R1217"/>
    <mergeCell ref="G1206:R1206"/>
    <mergeCell ref="G1207:R1207"/>
    <mergeCell ref="G1208:R1208"/>
    <mergeCell ref="G1209:R1209"/>
    <mergeCell ref="G1210:R1210"/>
    <mergeCell ref="G1211:R1211"/>
    <mergeCell ref="G1212:R1212"/>
    <mergeCell ref="G1213:R1213"/>
    <mergeCell ref="G1218:R1218"/>
    <mergeCell ref="G1219:R1219"/>
  </mergeCells>
  <conditionalFormatting sqref="B178">
    <cfRule type="duplicateValues" dxfId="52" priority="12"/>
  </conditionalFormatting>
  <conditionalFormatting sqref="B178">
    <cfRule type="duplicateValues" dxfId="51" priority="11"/>
  </conditionalFormatting>
  <conditionalFormatting sqref="B182:B183">
    <cfRule type="duplicateValues" dxfId="50" priority="10"/>
  </conditionalFormatting>
  <conditionalFormatting sqref="B182">
    <cfRule type="duplicateValues" dxfId="49" priority="9"/>
  </conditionalFormatting>
  <conditionalFormatting sqref="B183">
    <cfRule type="duplicateValues" dxfId="48" priority="8"/>
  </conditionalFormatting>
  <conditionalFormatting sqref="B180">
    <cfRule type="duplicateValues" dxfId="47" priority="7"/>
  </conditionalFormatting>
  <conditionalFormatting sqref="B181">
    <cfRule type="duplicateValues" dxfId="46" priority="6"/>
  </conditionalFormatting>
  <conditionalFormatting sqref="B186">
    <cfRule type="duplicateValues" dxfId="45" priority="5"/>
  </conditionalFormatting>
  <conditionalFormatting sqref="B187">
    <cfRule type="duplicateValues" dxfId="44" priority="4"/>
  </conditionalFormatting>
  <conditionalFormatting sqref="B189">
    <cfRule type="duplicateValues" dxfId="43" priority="3"/>
  </conditionalFormatting>
  <conditionalFormatting sqref="B190">
    <cfRule type="duplicateValues" dxfId="42" priority="2"/>
  </conditionalFormatting>
  <conditionalFormatting sqref="B192">
    <cfRule type="duplicateValues" dxfId="41" priority="1"/>
  </conditionalFormatting>
  <conditionalFormatting sqref="B176:B177">
    <cfRule type="duplicateValues" dxfId="40" priority="13"/>
  </conditionalFormatting>
  <printOptions horizontalCentered="1"/>
  <pageMargins left="0.7" right="0.7" top="0.75" bottom="0.75" header="0.3" footer="0.3"/>
  <pageSetup paperSize="9" scale="40" orientation="landscape" r:id="rId1"/>
  <headerFooter>
    <oddFooter>Page &amp;P&amp;R&amp;F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K7240"/>
  <sheetViews>
    <sheetView showWhiteSpace="0" view="pageLayout" topLeftCell="A253" zoomScale="90" zoomScalePageLayoutView="90" workbookViewId="0">
      <selection activeCell="B256" sqref="B256"/>
    </sheetView>
  </sheetViews>
  <sheetFormatPr defaultColWidth="8.7109375" defaultRowHeight="15"/>
  <cols>
    <col min="1" max="1" width="7" style="144" customWidth="1"/>
    <col min="2" max="2" width="27.85546875" style="194" customWidth="1"/>
    <col min="3" max="3" width="7.85546875" style="144" customWidth="1"/>
    <col min="4" max="4" width="15.7109375" style="144" customWidth="1"/>
    <col min="5" max="5" width="10.85546875" style="144" customWidth="1"/>
    <col min="6" max="6" width="7.28515625" style="144" customWidth="1"/>
    <col min="7" max="7" width="11.85546875" style="188" customWidth="1"/>
    <col min="8" max="8" width="8.7109375" style="271"/>
    <col min="9" max="9" width="8.7109375" style="188"/>
    <col min="10" max="12" width="8.7109375" style="144"/>
    <col min="13" max="13" width="13" style="357" customWidth="1"/>
    <col min="14" max="14" width="9.7109375" style="144" customWidth="1"/>
    <col min="15" max="16" width="8.7109375" style="144"/>
    <col min="17" max="17" width="8.7109375" style="188"/>
    <col min="18" max="18" width="8.7109375" style="271"/>
    <col min="19" max="16384" width="8.7109375" style="144"/>
  </cols>
  <sheetData>
    <row r="1" spans="1:18" ht="18.75">
      <c r="A1" s="143"/>
      <c r="B1" s="2853" t="s">
        <v>1606</v>
      </c>
      <c r="C1" s="2853"/>
      <c r="D1" s="2853"/>
      <c r="E1" s="2853"/>
      <c r="F1" s="2853"/>
      <c r="G1" s="2853"/>
      <c r="H1" s="2853"/>
      <c r="I1" s="2853"/>
      <c r="J1" s="2853"/>
      <c r="K1" s="2853"/>
      <c r="L1" s="2853"/>
      <c r="M1" s="2853"/>
      <c r="N1" s="2853"/>
      <c r="O1" s="2853"/>
      <c r="P1" s="2853"/>
      <c r="Q1" s="2853"/>
      <c r="R1" s="2853"/>
    </row>
    <row r="2" spans="1:18" ht="18.75">
      <c r="A2" s="2854" t="s">
        <v>1608</v>
      </c>
      <c r="B2" s="2855"/>
      <c r="C2" s="2855"/>
      <c r="D2" s="2855"/>
      <c r="E2" s="2855"/>
      <c r="F2" s="2855"/>
      <c r="G2" s="2855"/>
      <c r="H2" s="2855"/>
      <c r="I2" s="2855"/>
      <c r="J2" s="2855"/>
      <c r="K2" s="2855"/>
      <c r="L2" s="2855"/>
      <c r="M2" s="2855"/>
      <c r="N2" s="2855"/>
      <c r="O2" s="2855"/>
      <c r="P2" s="2855"/>
      <c r="Q2" s="2855"/>
      <c r="R2" s="2855"/>
    </row>
    <row r="3" spans="1:18" ht="16.5">
      <c r="A3" s="145"/>
      <c r="B3" s="2856" t="s">
        <v>1607</v>
      </c>
      <c r="C3" s="2856"/>
      <c r="D3" s="2856"/>
      <c r="E3" s="2856"/>
      <c r="F3" s="2856"/>
      <c r="G3" s="2856"/>
      <c r="H3" s="2856"/>
      <c r="I3" s="2856"/>
      <c r="J3" s="2856"/>
      <c r="K3" s="2856"/>
      <c r="L3" s="2856"/>
      <c r="M3" s="2856"/>
      <c r="N3" s="2856"/>
      <c r="O3" s="2856"/>
      <c r="P3" s="2856"/>
      <c r="Q3" s="2856"/>
      <c r="R3" s="2856"/>
    </row>
    <row r="4" spans="1:18" ht="16.5">
      <c r="A4" s="145"/>
      <c r="B4" s="675"/>
      <c r="C4" s="675"/>
      <c r="D4" s="675"/>
      <c r="E4" s="675"/>
      <c r="F4" s="675"/>
      <c r="G4" s="675"/>
      <c r="H4" s="675"/>
      <c r="I4" s="675"/>
      <c r="J4" s="675"/>
      <c r="K4" s="675"/>
      <c r="L4" s="675"/>
      <c r="M4" s="675"/>
      <c r="N4" s="675"/>
      <c r="O4" s="675"/>
      <c r="P4" s="2846" t="s">
        <v>1609</v>
      </c>
      <c r="Q4" s="2846"/>
      <c r="R4" s="2846"/>
    </row>
    <row r="5" spans="1:18" ht="15.75">
      <c r="A5" s="2857" t="s">
        <v>0</v>
      </c>
      <c r="B5" s="2859" t="s">
        <v>1605</v>
      </c>
      <c r="C5" s="2861" t="s">
        <v>1289</v>
      </c>
      <c r="D5" s="2847" t="s">
        <v>1521</v>
      </c>
      <c r="E5" s="2863" t="s">
        <v>1326</v>
      </c>
      <c r="F5" s="2863"/>
      <c r="G5" s="2863"/>
      <c r="H5" s="2863"/>
      <c r="I5" s="2863"/>
      <c r="J5" s="2863"/>
      <c r="K5" s="2863"/>
      <c r="L5" s="2863"/>
      <c r="M5" s="2863"/>
      <c r="N5" s="2863"/>
      <c r="O5" s="2863"/>
      <c r="P5" s="2863"/>
      <c r="Q5" s="2863"/>
      <c r="R5" s="2863"/>
    </row>
    <row r="6" spans="1:18" ht="78.75">
      <c r="A6" s="2858"/>
      <c r="B6" s="2860"/>
      <c r="C6" s="2862"/>
      <c r="D6" s="2848"/>
      <c r="E6" s="146" t="s">
        <v>1341</v>
      </c>
      <c r="F6" s="146" t="s">
        <v>1342</v>
      </c>
      <c r="G6" s="391" t="s">
        <v>1280</v>
      </c>
      <c r="H6" s="390" t="s">
        <v>1295</v>
      </c>
      <c r="I6" s="392" t="s">
        <v>1281</v>
      </c>
      <c r="J6" s="147" t="s">
        <v>1283</v>
      </c>
      <c r="K6" s="146" t="s">
        <v>1282</v>
      </c>
      <c r="L6" s="147" t="s">
        <v>1279</v>
      </c>
      <c r="M6" s="147" t="s">
        <v>1284</v>
      </c>
      <c r="N6" s="147" t="s">
        <v>1285</v>
      </c>
      <c r="O6" s="147" t="s">
        <v>1286</v>
      </c>
      <c r="P6" s="147" t="s">
        <v>1523</v>
      </c>
      <c r="Q6" s="386" t="s">
        <v>1287</v>
      </c>
      <c r="R6" s="390" t="s">
        <v>1288</v>
      </c>
    </row>
    <row r="7" spans="1:18" ht="25.5" customHeight="1">
      <c r="A7" s="156">
        <v>1</v>
      </c>
      <c r="B7" s="550">
        <v>2</v>
      </c>
      <c r="C7" s="156">
        <v>3</v>
      </c>
      <c r="D7" s="624">
        <v>4</v>
      </c>
      <c r="E7" s="192">
        <v>5</v>
      </c>
      <c r="F7" s="156">
        <v>6</v>
      </c>
      <c r="G7" s="156">
        <v>7</v>
      </c>
      <c r="H7" s="550">
        <v>8</v>
      </c>
      <c r="I7" s="156">
        <v>9</v>
      </c>
      <c r="J7" s="156">
        <v>10</v>
      </c>
      <c r="K7" s="550">
        <v>11</v>
      </c>
      <c r="L7" s="156">
        <v>12</v>
      </c>
      <c r="M7" s="156">
        <v>13</v>
      </c>
      <c r="N7" s="550">
        <v>14</v>
      </c>
      <c r="O7" s="156">
        <v>15</v>
      </c>
      <c r="P7" s="156">
        <v>16</v>
      </c>
      <c r="Q7" s="550">
        <v>17</v>
      </c>
      <c r="R7" s="156">
        <v>18</v>
      </c>
    </row>
    <row r="8" spans="1:18" ht="21.75" customHeight="1">
      <c r="A8" s="2800" t="s">
        <v>1293</v>
      </c>
      <c r="B8" s="2876"/>
      <c r="C8" s="2876"/>
      <c r="D8" s="2876"/>
      <c r="E8" s="2876"/>
      <c r="F8" s="2876"/>
      <c r="G8" s="2876"/>
      <c r="H8" s="2876"/>
      <c r="I8" s="2876"/>
      <c r="J8" s="2876"/>
      <c r="K8" s="2876"/>
      <c r="L8" s="2876"/>
      <c r="M8" s="2876"/>
      <c r="N8" s="2876"/>
      <c r="O8" s="2876"/>
      <c r="P8" s="2876"/>
      <c r="Q8" s="2876"/>
      <c r="R8" s="2876"/>
    </row>
    <row r="9" spans="1:18" ht="36" customHeight="1">
      <c r="A9" s="148">
        <v>1</v>
      </c>
      <c r="B9" s="2877" t="s">
        <v>1499</v>
      </c>
      <c r="C9" s="2878"/>
      <c r="D9" s="2878"/>
      <c r="E9" s="2878"/>
      <c r="F9" s="2878"/>
      <c r="G9" s="2878"/>
      <c r="H9" s="2878"/>
      <c r="I9" s="2878"/>
      <c r="J9" s="2878"/>
      <c r="K9" s="2878"/>
      <c r="L9" s="2878"/>
      <c r="M9" s="2878"/>
      <c r="N9" s="2878"/>
      <c r="O9" s="2878"/>
      <c r="P9" s="2878"/>
      <c r="Q9" s="2878"/>
      <c r="R9" s="2878"/>
    </row>
    <row r="10" spans="1:18" ht="15" customHeight="1">
      <c r="A10" s="2842"/>
      <c r="B10" s="2879" t="s">
        <v>263</v>
      </c>
      <c r="C10" s="149"/>
      <c r="D10" s="627"/>
      <c r="E10" s="149"/>
      <c r="F10" s="149"/>
      <c r="G10" s="2837" t="s">
        <v>1309</v>
      </c>
      <c r="H10" s="2837"/>
      <c r="I10" s="2837"/>
      <c r="J10" s="2837"/>
      <c r="K10" s="2837"/>
      <c r="L10" s="2837"/>
      <c r="M10" s="2837"/>
      <c r="N10" s="2837"/>
      <c r="O10" s="2837"/>
      <c r="P10" s="2837"/>
      <c r="Q10" s="2837"/>
      <c r="R10" s="2837"/>
    </row>
    <row r="11" spans="1:18" ht="75.75" customHeight="1">
      <c r="A11" s="2843"/>
      <c r="B11" s="2880"/>
      <c r="C11" s="163" t="s">
        <v>28</v>
      </c>
      <c r="D11" s="628" t="s">
        <v>1552</v>
      </c>
      <c r="E11" s="165"/>
      <c r="F11" s="265"/>
      <c r="G11" s="162">
        <v>79500</v>
      </c>
      <c r="H11" s="165"/>
      <c r="I11" s="265"/>
      <c r="J11" s="161">
        <v>79500</v>
      </c>
      <c r="K11" s="161"/>
      <c r="L11" s="161"/>
      <c r="M11" s="351"/>
      <c r="N11" s="161">
        <v>79500</v>
      </c>
      <c r="O11" s="161">
        <v>79500</v>
      </c>
      <c r="P11" s="161">
        <v>79500</v>
      </c>
      <c r="Q11" s="162">
        <v>79500</v>
      </c>
      <c r="R11" s="165">
        <v>79500</v>
      </c>
    </row>
    <row r="12" spans="1:18" ht="92.25" customHeight="1">
      <c r="A12" s="2842">
        <v>2</v>
      </c>
      <c r="B12" s="2844" t="s">
        <v>1381</v>
      </c>
      <c r="C12" s="2845"/>
      <c r="D12" s="2845"/>
      <c r="E12" s="2845"/>
      <c r="F12" s="2845"/>
      <c r="G12" s="2845"/>
      <c r="H12" s="2845"/>
      <c r="I12" s="2845"/>
      <c r="J12" s="2845"/>
      <c r="K12" s="2845"/>
      <c r="L12" s="2845"/>
      <c r="M12" s="2845"/>
      <c r="N12" s="2845"/>
      <c r="O12" s="2845"/>
      <c r="P12" s="2845"/>
      <c r="Q12" s="2845"/>
      <c r="R12" s="2845"/>
    </row>
    <row r="13" spans="1:18" ht="39" customHeight="1">
      <c r="A13" s="2843"/>
      <c r="B13" s="2849" t="s">
        <v>1358</v>
      </c>
      <c r="C13" s="2850"/>
      <c r="D13" s="2850"/>
      <c r="E13" s="2850"/>
      <c r="F13" s="2850"/>
      <c r="G13" s="2850"/>
      <c r="H13" s="2850"/>
      <c r="I13" s="2850"/>
      <c r="J13" s="2850"/>
      <c r="K13" s="2850"/>
      <c r="L13" s="2850"/>
      <c r="M13" s="2850"/>
      <c r="N13" s="2850"/>
      <c r="O13" s="2850"/>
      <c r="P13" s="2850"/>
      <c r="Q13" s="2850"/>
      <c r="R13" s="2850"/>
    </row>
    <row r="14" spans="1:18" ht="30.75" customHeight="1">
      <c r="A14" s="148">
        <v>3</v>
      </c>
      <c r="B14" s="2864" t="s">
        <v>1417</v>
      </c>
      <c r="C14" s="2865"/>
      <c r="D14" s="2865"/>
      <c r="E14" s="2865"/>
      <c r="F14" s="2865"/>
      <c r="G14" s="2865"/>
      <c r="H14" s="2865"/>
      <c r="I14" s="2865"/>
      <c r="J14" s="2865"/>
      <c r="K14" s="2865"/>
      <c r="L14" s="2865"/>
      <c r="M14" s="2865"/>
      <c r="N14" s="2865"/>
      <c r="O14" s="2865"/>
      <c r="P14" s="2865"/>
      <c r="Q14" s="2865"/>
      <c r="R14" s="2865"/>
    </row>
    <row r="15" spans="1:18">
      <c r="A15" s="148"/>
      <c r="B15" s="153"/>
      <c r="C15" s="153"/>
      <c r="D15" s="629"/>
      <c r="E15" s="153"/>
      <c r="F15" s="153"/>
      <c r="G15" s="2837" t="s">
        <v>1359</v>
      </c>
      <c r="H15" s="2837"/>
      <c r="I15" s="2837"/>
      <c r="J15" s="2837"/>
      <c r="K15" s="2837"/>
      <c r="L15" s="2837"/>
      <c r="M15" s="2837"/>
      <c r="N15" s="2837"/>
      <c r="O15" s="2837"/>
      <c r="P15" s="2837"/>
      <c r="Q15" s="2837"/>
      <c r="R15" s="2837"/>
    </row>
    <row r="16" spans="1:18" ht="38.25" customHeight="1">
      <c r="A16" s="151"/>
      <c r="B16" s="485" t="s">
        <v>1522</v>
      </c>
      <c r="C16" s="486" t="s">
        <v>28</v>
      </c>
      <c r="D16" s="630" t="s">
        <v>1553</v>
      </c>
      <c r="E16" s="487"/>
      <c r="F16" s="488"/>
      <c r="G16" s="489">
        <v>81818.181818181809</v>
      </c>
      <c r="H16" s="490"/>
      <c r="I16" s="491"/>
      <c r="J16" s="490">
        <v>81818.181818181809</v>
      </c>
      <c r="K16" s="490">
        <v>81818.181818181809</v>
      </c>
      <c r="L16" s="491"/>
      <c r="M16" s="492">
        <v>81818.181818181809</v>
      </c>
      <c r="N16" s="490">
        <v>81818.181818181809</v>
      </c>
      <c r="O16" s="490">
        <v>81818.181818181809</v>
      </c>
      <c r="P16" s="490">
        <v>81818.181818181809</v>
      </c>
      <c r="Q16" s="489">
        <v>81818.181818181809</v>
      </c>
      <c r="R16" s="490"/>
    </row>
    <row r="17" spans="1:18" ht="15.75">
      <c r="A17" s="155" t="s">
        <v>128</v>
      </c>
      <c r="B17" s="2866" t="s">
        <v>1294</v>
      </c>
      <c r="C17" s="2867"/>
      <c r="D17" s="631"/>
      <c r="E17" s="493"/>
      <c r="F17" s="494"/>
      <c r="G17" s="2868"/>
      <c r="H17" s="2869"/>
      <c r="I17" s="2869"/>
      <c r="J17" s="2869"/>
      <c r="K17" s="2869"/>
      <c r="L17" s="2869"/>
      <c r="M17" s="2869"/>
      <c r="N17" s="2869"/>
      <c r="O17" s="2869"/>
      <c r="P17" s="2869"/>
      <c r="Q17" s="2869"/>
      <c r="R17" s="2869"/>
    </row>
    <row r="18" spans="1:18" ht="36.75" customHeight="1">
      <c r="A18" s="156">
        <v>1</v>
      </c>
      <c r="B18" s="2870" t="s">
        <v>1489</v>
      </c>
      <c r="C18" s="2871"/>
      <c r="D18" s="2871"/>
      <c r="E18" s="2872"/>
      <c r="F18" s="2872"/>
      <c r="G18" s="2871"/>
      <c r="H18" s="2871"/>
      <c r="I18" s="2871"/>
      <c r="J18" s="2871"/>
      <c r="K18" s="2871"/>
      <c r="L18" s="2871"/>
      <c r="M18" s="2871"/>
      <c r="N18" s="2871"/>
      <c r="O18" s="2871"/>
      <c r="P18" s="2871"/>
      <c r="Q18" s="2871"/>
      <c r="R18" s="2873"/>
    </row>
    <row r="19" spans="1:18" ht="30" customHeight="1">
      <c r="A19" s="266"/>
      <c r="B19" s="499" t="s">
        <v>1168</v>
      </c>
      <c r="C19" s="500"/>
      <c r="D19" s="500"/>
      <c r="E19" s="499"/>
      <c r="F19" s="500"/>
      <c r="G19" s="2874" t="s">
        <v>1360</v>
      </c>
      <c r="H19" s="2837"/>
      <c r="I19" s="2837"/>
      <c r="J19" s="2837"/>
      <c r="K19" s="2837"/>
      <c r="L19" s="2837"/>
      <c r="M19" s="2837"/>
      <c r="N19" s="2837"/>
      <c r="O19" s="2837"/>
      <c r="P19" s="2837"/>
      <c r="Q19" s="2837"/>
      <c r="R19" s="2837"/>
    </row>
    <row r="20" spans="1:18" ht="46.5" customHeight="1">
      <c r="A20" s="157"/>
      <c r="B20" s="247" t="s">
        <v>1201</v>
      </c>
      <c r="C20" s="150" t="s">
        <v>1327</v>
      </c>
      <c r="D20" s="632" t="s">
        <v>1560</v>
      </c>
      <c r="E20" s="427"/>
      <c r="F20" s="427"/>
      <c r="G20" s="159"/>
      <c r="H20" s="159"/>
      <c r="I20" s="159"/>
      <c r="J20" s="159"/>
      <c r="K20" s="159"/>
      <c r="L20" s="159"/>
      <c r="M20" s="337">
        <v>418182</v>
      </c>
      <c r="N20" s="159"/>
      <c r="O20" s="159"/>
      <c r="P20" s="159"/>
      <c r="Q20" s="159"/>
      <c r="R20" s="398"/>
    </row>
    <row r="21" spans="1:18" ht="63" customHeight="1">
      <c r="A21" s="157"/>
      <c r="B21" s="247" t="s">
        <v>1169</v>
      </c>
      <c r="C21" s="150" t="s">
        <v>1327</v>
      </c>
      <c r="D21" s="632" t="s">
        <v>1560</v>
      </c>
      <c r="E21" s="175"/>
      <c r="F21" s="175"/>
      <c r="G21" s="159"/>
      <c r="H21" s="159"/>
      <c r="I21" s="159"/>
      <c r="J21" s="159"/>
      <c r="K21" s="159"/>
      <c r="L21" s="159"/>
      <c r="M21" s="337">
        <v>445455</v>
      </c>
      <c r="N21" s="159"/>
      <c r="O21" s="159"/>
      <c r="P21" s="159"/>
      <c r="Q21" s="159"/>
      <c r="R21" s="398"/>
    </row>
    <row r="22" spans="1:18" ht="37.5" customHeight="1">
      <c r="A22" s="157"/>
      <c r="B22" s="248"/>
      <c r="C22" s="150"/>
      <c r="D22" s="633"/>
      <c r="E22" s="503"/>
      <c r="F22" s="175"/>
      <c r="G22" s="2875" t="s">
        <v>1360</v>
      </c>
      <c r="H22" s="2837"/>
      <c r="I22" s="2837"/>
      <c r="J22" s="2837"/>
      <c r="K22" s="2837"/>
      <c r="L22" s="2837"/>
      <c r="M22" s="2837"/>
      <c r="N22" s="2837"/>
      <c r="O22" s="2837"/>
      <c r="P22" s="2837"/>
      <c r="Q22" s="2837"/>
      <c r="R22" s="2837"/>
    </row>
    <row r="23" spans="1:18" ht="48.75" customHeight="1">
      <c r="A23" s="305"/>
      <c r="B23" s="245" t="s">
        <v>1170</v>
      </c>
      <c r="C23" s="262" t="s">
        <v>1327</v>
      </c>
      <c r="D23" s="634" t="s">
        <v>1560</v>
      </c>
      <c r="E23" s="422"/>
      <c r="F23" s="423"/>
      <c r="G23" s="424"/>
      <c r="H23" s="169"/>
      <c r="I23" s="169"/>
      <c r="J23" s="169"/>
      <c r="K23" s="169"/>
      <c r="L23" s="169"/>
      <c r="M23" s="334">
        <v>600000</v>
      </c>
      <c r="N23" s="169"/>
      <c r="O23" s="169"/>
      <c r="P23" s="169"/>
      <c r="Q23" s="169"/>
      <c r="R23" s="398"/>
    </row>
    <row r="24" spans="1:18" ht="46.5" customHeight="1">
      <c r="A24" s="157"/>
      <c r="B24" s="244" t="s">
        <v>1171</v>
      </c>
      <c r="C24" s="163" t="s">
        <v>1327</v>
      </c>
      <c r="D24" s="359" t="s">
        <v>1560</v>
      </c>
      <c r="E24" s="425"/>
      <c r="F24" s="173"/>
      <c r="G24" s="426"/>
      <c r="H24" s="159"/>
      <c r="I24" s="159"/>
      <c r="J24" s="159"/>
      <c r="K24" s="159"/>
      <c r="L24" s="159"/>
      <c r="M24" s="337">
        <v>660000</v>
      </c>
      <c r="N24" s="159"/>
      <c r="O24" s="159"/>
      <c r="P24" s="159"/>
      <c r="Q24" s="159"/>
      <c r="R24" s="398"/>
    </row>
    <row r="25" spans="1:18" ht="18" customHeight="1">
      <c r="A25" s="157"/>
      <c r="B25" s="504" t="s">
        <v>1172</v>
      </c>
      <c r="C25" s="505"/>
      <c r="D25" s="506"/>
      <c r="E25" s="505"/>
      <c r="F25" s="505"/>
      <c r="G25" s="2851"/>
      <c r="H25" s="2851"/>
      <c r="I25" s="2851"/>
      <c r="J25" s="2851"/>
      <c r="K25" s="2851"/>
      <c r="L25" s="2851"/>
      <c r="M25" s="2851"/>
      <c r="N25" s="2851"/>
      <c r="O25" s="2851"/>
      <c r="P25" s="2851"/>
      <c r="Q25" s="2851"/>
      <c r="R25" s="2851"/>
    </row>
    <row r="26" spans="1:18" ht="64.7" customHeight="1">
      <c r="A26" s="157"/>
      <c r="B26" s="245" t="s">
        <v>1173</v>
      </c>
      <c r="C26" s="163" t="s">
        <v>1327</v>
      </c>
      <c r="D26" s="359" t="s">
        <v>1560</v>
      </c>
      <c r="E26" s="175"/>
      <c r="F26" s="427"/>
      <c r="G26" s="159"/>
      <c r="H26" s="159"/>
      <c r="I26" s="159"/>
      <c r="J26" s="159"/>
      <c r="K26" s="159"/>
      <c r="L26" s="159"/>
      <c r="M26" s="337">
        <v>369091</v>
      </c>
      <c r="N26" s="159"/>
      <c r="O26" s="159"/>
      <c r="P26" s="159"/>
      <c r="Q26" s="159"/>
      <c r="R26" s="398"/>
    </row>
    <row r="27" spans="1:18" ht="64.7" customHeight="1">
      <c r="A27" s="157"/>
      <c r="B27" s="243" t="s">
        <v>1177</v>
      </c>
      <c r="C27" s="163" t="s">
        <v>1327</v>
      </c>
      <c r="D27" s="634" t="s">
        <v>1560</v>
      </c>
      <c r="E27" s="174"/>
      <c r="F27" s="175"/>
      <c r="G27" s="159"/>
      <c r="H27" s="159"/>
      <c r="I27" s="159"/>
      <c r="J27" s="159"/>
      <c r="K27" s="159"/>
      <c r="L27" s="159"/>
      <c r="M27" s="337">
        <v>360000</v>
      </c>
      <c r="N27" s="159"/>
      <c r="O27" s="159"/>
      <c r="P27" s="159"/>
      <c r="Q27" s="159"/>
      <c r="R27" s="398"/>
    </row>
    <row r="28" spans="1:18" ht="28.5">
      <c r="A28" s="157"/>
      <c r="B28" s="164" t="s">
        <v>1175</v>
      </c>
      <c r="C28" s="150"/>
      <c r="D28" s="217"/>
      <c r="E28" s="174"/>
      <c r="F28" s="175"/>
      <c r="G28" s="2851"/>
      <c r="H28" s="2851"/>
      <c r="I28" s="2851"/>
      <c r="J28" s="2851"/>
      <c r="K28" s="2851"/>
      <c r="L28" s="2851"/>
      <c r="M28" s="2851"/>
      <c r="N28" s="2851"/>
      <c r="O28" s="2851"/>
      <c r="P28" s="2851"/>
      <c r="Q28" s="2851"/>
      <c r="R28" s="2851"/>
    </row>
    <row r="29" spans="1:18" ht="36" customHeight="1">
      <c r="A29" s="157"/>
      <c r="B29" s="243" t="s">
        <v>1176</v>
      </c>
      <c r="C29" s="163" t="s">
        <v>1327</v>
      </c>
      <c r="D29" s="2822" t="s">
        <v>1560</v>
      </c>
      <c r="E29" s="175"/>
      <c r="F29" s="175"/>
      <c r="G29" s="159"/>
      <c r="H29" s="159"/>
      <c r="I29" s="159"/>
      <c r="J29" s="159"/>
      <c r="K29" s="159"/>
      <c r="L29" s="159"/>
      <c r="M29" s="337">
        <v>301818</v>
      </c>
      <c r="N29" s="159"/>
      <c r="O29" s="159"/>
      <c r="P29" s="159"/>
      <c r="Q29" s="159"/>
      <c r="R29" s="398"/>
    </row>
    <row r="30" spans="1:18" ht="64.7" customHeight="1">
      <c r="A30" s="157"/>
      <c r="B30" s="244" t="s">
        <v>1174</v>
      </c>
      <c r="C30" s="163" t="s">
        <v>1327</v>
      </c>
      <c r="D30" s="2823"/>
      <c r="E30" s="175"/>
      <c r="F30" s="175"/>
      <c r="G30" s="159"/>
      <c r="H30" s="159"/>
      <c r="I30" s="159"/>
      <c r="J30" s="159"/>
      <c r="K30" s="159"/>
      <c r="L30" s="159"/>
      <c r="M30" s="337">
        <v>247273</v>
      </c>
      <c r="N30" s="159"/>
      <c r="O30" s="159"/>
      <c r="P30" s="159"/>
      <c r="Q30" s="159"/>
      <c r="R30" s="398"/>
    </row>
    <row r="31" spans="1:18" ht="15.75">
      <c r="A31" s="167"/>
      <c r="B31" s="2829" t="s">
        <v>1178</v>
      </c>
      <c r="C31" s="2829"/>
      <c r="D31" s="2829"/>
      <c r="E31" s="2829"/>
      <c r="F31" s="2830"/>
      <c r="G31" s="2830"/>
      <c r="H31" s="2830"/>
      <c r="I31" s="2830"/>
      <c r="J31" s="2830"/>
      <c r="K31" s="2830"/>
      <c r="L31" s="2830"/>
      <c r="M31" s="2830"/>
      <c r="N31" s="2830"/>
      <c r="O31" s="2830"/>
      <c r="P31" s="2830"/>
      <c r="Q31" s="2830"/>
      <c r="R31" s="2830"/>
    </row>
    <row r="32" spans="1:18" ht="37.5" customHeight="1">
      <c r="A32" s="157"/>
      <c r="B32" s="246" t="s">
        <v>1179</v>
      </c>
      <c r="C32" s="163" t="s">
        <v>1327</v>
      </c>
      <c r="D32" s="634" t="s">
        <v>1560</v>
      </c>
      <c r="E32" s="2813"/>
      <c r="F32" s="334"/>
      <c r="G32" s="169"/>
      <c r="H32" s="169"/>
      <c r="I32" s="169"/>
      <c r="J32" s="169"/>
      <c r="K32" s="169"/>
      <c r="L32" s="169"/>
      <c r="M32" s="2816">
        <v>128182</v>
      </c>
      <c r="N32" s="169"/>
      <c r="O32" s="169"/>
      <c r="P32" s="169"/>
      <c r="Q32" s="169"/>
      <c r="R32" s="420"/>
    </row>
    <row r="33" spans="1:18" ht="40.5" customHeight="1">
      <c r="A33" s="157"/>
      <c r="B33" s="246" t="s">
        <v>1180</v>
      </c>
      <c r="C33" s="150" t="s">
        <v>1327</v>
      </c>
      <c r="D33" s="634" t="s">
        <v>1560</v>
      </c>
      <c r="E33" s="2815"/>
      <c r="F33" s="401"/>
      <c r="G33" s="179"/>
      <c r="H33" s="179"/>
      <c r="I33" s="179"/>
      <c r="J33" s="179"/>
      <c r="K33" s="179"/>
      <c r="L33" s="179"/>
      <c r="M33" s="2818"/>
      <c r="N33" s="179"/>
      <c r="O33" s="179"/>
      <c r="P33" s="179"/>
      <c r="Q33" s="179"/>
      <c r="R33" s="421"/>
    </row>
    <row r="34" spans="1:18" ht="49.5" customHeight="1">
      <c r="A34" s="157"/>
      <c r="B34" s="246" t="s">
        <v>1550</v>
      </c>
      <c r="C34" s="163" t="s">
        <v>1327</v>
      </c>
      <c r="D34" s="634" t="s">
        <v>1560</v>
      </c>
      <c r="E34" s="2813"/>
      <c r="F34" s="334"/>
      <c r="G34" s="300"/>
      <c r="H34" s="300"/>
      <c r="I34" s="300"/>
      <c r="J34" s="300"/>
      <c r="K34" s="300"/>
      <c r="L34" s="300"/>
      <c r="M34" s="2816">
        <v>161818</v>
      </c>
      <c r="N34" s="300"/>
      <c r="O34" s="300"/>
      <c r="P34" s="300"/>
      <c r="Q34" s="300"/>
      <c r="R34" s="415"/>
    </row>
    <row r="35" spans="1:18" ht="42" customHeight="1">
      <c r="A35" s="157"/>
      <c r="B35" s="246" t="s">
        <v>1551</v>
      </c>
      <c r="C35" s="163" t="s">
        <v>1327</v>
      </c>
      <c r="D35" s="634" t="s">
        <v>1560</v>
      </c>
      <c r="E35" s="2815"/>
      <c r="F35" s="401"/>
      <c r="G35" s="299"/>
      <c r="H35" s="299"/>
      <c r="I35" s="299"/>
      <c r="J35" s="299"/>
      <c r="K35" s="299"/>
      <c r="L35" s="299"/>
      <c r="M35" s="2818"/>
      <c r="N35" s="299"/>
      <c r="O35" s="299"/>
      <c r="P35" s="299"/>
      <c r="Q35" s="299"/>
      <c r="R35" s="417"/>
    </row>
    <row r="36" spans="1:18" ht="39.75" customHeight="1">
      <c r="A36" s="157"/>
      <c r="B36" s="246" t="s">
        <v>1181</v>
      </c>
      <c r="C36" s="150" t="s">
        <v>1327</v>
      </c>
      <c r="D36" s="634" t="s">
        <v>1560</v>
      </c>
      <c r="E36" s="174"/>
      <c r="F36" s="175"/>
      <c r="G36" s="175"/>
      <c r="H36" s="175"/>
      <c r="I36" s="175"/>
      <c r="J36" s="175"/>
      <c r="K36" s="175"/>
      <c r="L36" s="175"/>
      <c r="M36" s="337">
        <v>181818</v>
      </c>
      <c r="N36" s="175"/>
      <c r="O36" s="175"/>
      <c r="P36" s="175"/>
      <c r="Q36" s="175"/>
      <c r="R36" s="428"/>
    </row>
    <row r="37" spans="1:18" ht="42.75" customHeight="1">
      <c r="A37" s="157"/>
      <c r="B37" s="246" t="s">
        <v>1182</v>
      </c>
      <c r="C37" s="150" t="s">
        <v>1327</v>
      </c>
      <c r="D37" s="634" t="s">
        <v>1560</v>
      </c>
      <c r="E37" s="174"/>
      <c r="F37" s="159"/>
      <c r="G37" s="159"/>
      <c r="H37" s="159"/>
      <c r="I37" s="159"/>
      <c r="J37" s="159"/>
      <c r="K37" s="159"/>
      <c r="L37" s="159"/>
      <c r="M37" s="337">
        <v>196364</v>
      </c>
      <c r="N37" s="159"/>
      <c r="O37" s="159"/>
      <c r="P37" s="159"/>
      <c r="Q37" s="159"/>
      <c r="R37" s="398"/>
    </row>
    <row r="38" spans="1:18" ht="52.5" customHeight="1">
      <c r="A38" s="157"/>
      <c r="B38" s="246" t="s">
        <v>1183</v>
      </c>
      <c r="C38" s="163" t="s">
        <v>1327</v>
      </c>
      <c r="D38" s="634" t="s">
        <v>1560</v>
      </c>
      <c r="E38" s="162"/>
      <c r="F38" s="301"/>
      <c r="G38" s="301"/>
      <c r="H38" s="301"/>
      <c r="I38" s="302"/>
      <c r="J38" s="302"/>
      <c r="K38" s="302"/>
      <c r="L38" s="302"/>
      <c r="M38" s="335">
        <v>295455</v>
      </c>
      <c r="N38" s="302"/>
      <c r="O38" s="302"/>
      <c r="P38" s="302"/>
      <c r="Q38" s="301"/>
      <c r="R38" s="429"/>
    </row>
    <row r="39" spans="1:18" ht="15.75">
      <c r="A39" s="167"/>
      <c r="B39" s="293" t="s">
        <v>1184</v>
      </c>
      <c r="C39" s="172"/>
      <c r="D39" s="298"/>
      <c r="E39" s="175"/>
      <c r="F39" s="175"/>
      <c r="G39" s="2836" t="s">
        <v>1360</v>
      </c>
      <c r="H39" s="2837"/>
      <c r="I39" s="2837"/>
      <c r="J39" s="2837"/>
      <c r="K39" s="2837"/>
      <c r="L39" s="2837"/>
      <c r="M39" s="2837"/>
      <c r="N39" s="2837"/>
      <c r="O39" s="2837"/>
      <c r="P39" s="2837"/>
      <c r="Q39" s="2837"/>
      <c r="R39" s="2837"/>
    </row>
    <row r="40" spans="1:18">
      <c r="A40" s="360"/>
      <c r="E40" s="301"/>
      <c r="F40" s="302"/>
      <c r="G40" s="301"/>
      <c r="H40" s="301"/>
      <c r="I40" s="301"/>
      <c r="J40" s="301"/>
      <c r="K40" s="301"/>
      <c r="L40" s="301"/>
      <c r="M40" s="430"/>
      <c r="N40" s="301"/>
      <c r="O40" s="301"/>
      <c r="P40" s="301"/>
      <c r="Q40" s="301"/>
      <c r="R40" s="301"/>
    </row>
    <row r="41" spans="1:18" ht="30.75" customHeight="1">
      <c r="A41" s="305"/>
      <c r="B41" s="246" t="s">
        <v>1185</v>
      </c>
      <c r="C41" s="150" t="s">
        <v>1327</v>
      </c>
      <c r="D41" s="2825" t="s">
        <v>1560</v>
      </c>
      <c r="E41" s="166"/>
      <c r="F41" s="301"/>
      <c r="G41" s="291"/>
      <c r="H41" s="289"/>
      <c r="I41" s="291"/>
      <c r="J41" s="291"/>
      <c r="K41" s="291"/>
      <c r="L41" s="291"/>
      <c r="M41" s="334">
        <v>148182</v>
      </c>
      <c r="N41" s="291"/>
      <c r="O41" s="291"/>
      <c r="P41" s="291"/>
      <c r="Q41" s="291"/>
      <c r="R41" s="433"/>
    </row>
    <row r="42" spans="1:18" ht="43.5" customHeight="1">
      <c r="A42" s="157"/>
      <c r="B42" s="246" t="s">
        <v>1186</v>
      </c>
      <c r="C42" s="163" t="s">
        <v>1327</v>
      </c>
      <c r="D42" s="2826"/>
      <c r="E42" s="2813"/>
      <c r="F42" s="334"/>
      <c r="G42" s="301"/>
      <c r="H42" s="302"/>
      <c r="I42" s="301"/>
      <c r="J42" s="301"/>
      <c r="K42" s="301"/>
      <c r="L42" s="301"/>
      <c r="M42" s="2816">
        <v>131818</v>
      </c>
      <c r="N42" s="301"/>
      <c r="O42" s="301"/>
      <c r="P42" s="301"/>
      <c r="Q42" s="301"/>
      <c r="R42" s="429"/>
    </row>
    <row r="43" spans="1:18" ht="36.75" customHeight="1">
      <c r="A43" s="157"/>
      <c r="B43" s="246" t="s">
        <v>1187</v>
      </c>
      <c r="C43" s="163" t="s">
        <v>1327</v>
      </c>
      <c r="D43" s="2827"/>
      <c r="E43" s="2839"/>
      <c r="F43" s="335"/>
      <c r="G43" s="427"/>
      <c r="H43" s="427"/>
      <c r="I43" s="302"/>
      <c r="J43" s="302"/>
      <c r="K43" s="302"/>
      <c r="L43" s="302"/>
      <c r="M43" s="2817"/>
      <c r="N43" s="302"/>
      <c r="O43" s="302"/>
      <c r="P43" s="302"/>
      <c r="Q43" s="302"/>
      <c r="R43" s="428"/>
    </row>
    <row r="44" spans="1:18" ht="32.25" customHeight="1">
      <c r="A44" s="157"/>
      <c r="B44" s="186" t="s">
        <v>1339</v>
      </c>
      <c r="C44" s="163" t="s">
        <v>1327</v>
      </c>
      <c r="D44" s="2825" t="s">
        <v>1560</v>
      </c>
      <c r="E44" s="431"/>
      <c r="F44" s="173"/>
      <c r="G44" s="301"/>
      <c r="H44" s="175"/>
      <c r="I44" s="301"/>
      <c r="J44" s="301"/>
      <c r="K44" s="301"/>
      <c r="L44" s="301"/>
      <c r="M44" s="334">
        <v>140909</v>
      </c>
      <c r="N44" s="301"/>
      <c r="O44" s="301"/>
      <c r="P44" s="301"/>
      <c r="Q44" s="301"/>
      <c r="R44" s="176"/>
    </row>
    <row r="45" spans="1:18" ht="30">
      <c r="A45" s="157"/>
      <c r="B45" s="246" t="s">
        <v>1340</v>
      </c>
      <c r="C45" s="163" t="s">
        <v>1327</v>
      </c>
      <c r="D45" s="2826"/>
      <c r="E45" s="174"/>
      <c r="F45" s="175"/>
      <c r="G45" s="175"/>
      <c r="H45" s="175"/>
      <c r="I45" s="175"/>
      <c r="J45" s="175"/>
      <c r="K45" s="175"/>
      <c r="L45" s="175"/>
      <c r="M45" s="337">
        <v>158182</v>
      </c>
      <c r="N45" s="175"/>
      <c r="O45" s="175"/>
      <c r="P45" s="175"/>
      <c r="Q45" s="175"/>
      <c r="R45" s="176"/>
    </row>
    <row r="46" spans="1:18" ht="36.75" customHeight="1">
      <c r="A46" s="157"/>
      <c r="B46" s="246" t="s">
        <v>1188</v>
      </c>
      <c r="C46" s="163" t="s">
        <v>1327</v>
      </c>
      <c r="D46" s="2827"/>
      <c r="E46" s="2813"/>
      <c r="F46" s="334"/>
      <c r="G46" s="301"/>
      <c r="H46" s="301"/>
      <c r="I46" s="302"/>
      <c r="J46" s="302"/>
      <c r="K46" s="302"/>
      <c r="L46" s="302"/>
      <c r="M46" s="2817">
        <v>196364</v>
      </c>
      <c r="N46" s="302"/>
      <c r="O46" s="302"/>
      <c r="P46" s="302"/>
      <c r="Q46" s="302"/>
      <c r="R46" s="176"/>
    </row>
    <row r="47" spans="1:18" ht="50.25" customHeight="1">
      <c r="A47" s="157"/>
      <c r="B47" s="246" t="s">
        <v>1189</v>
      </c>
      <c r="C47" s="163" t="s">
        <v>1327</v>
      </c>
      <c r="D47" s="2825" t="s">
        <v>1560</v>
      </c>
      <c r="E47" s="2815"/>
      <c r="F47" s="335"/>
      <c r="G47" s="427"/>
      <c r="H47" s="427"/>
      <c r="I47" s="302"/>
      <c r="J47" s="302"/>
      <c r="K47" s="302"/>
      <c r="L47" s="302"/>
      <c r="M47" s="2817"/>
      <c r="N47" s="302"/>
      <c r="O47" s="302"/>
      <c r="P47" s="302"/>
      <c r="Q47" s="302"/>
      <c r="R47" s="176"/>
    </row>
    <row r="48" spans="1:18" ht="32.25" customHeight="1">
      <c r="A48" s="157"/>
      <c r="B48" s="246" t="s">
        <v>1190</v>
      </c>
      <c r="C48" s="432" t="s">
        <v>1327</v>
      </c>
      <c r="D48" s="2826"/>
      <c r="E48" s="301"/>
      <c r="F48" s="425"/>
      <c r="G48" s="301"/>
      <c r="H48" s="175"/>
      <c r="I48" s="301"/>
      <c r="J48" s="301"/>
      <c r="K48" s="301"/>
      <c r="L48" s="301"/>
      <c r="M48" s="334">
        <v>218182</v>
      </c>
      <c r="N48" s="301"/>
      <c r="O48" s="301"/>
      <c r="P48" s="301"/>
      <c r="Q48" s="301"/>
      <c r="R48" s="176"/>
    </row>
    <row r="49" spans="1:18" ht="30.75" customHeight="1">
      <c r="A49" s="157"/>
      <c r="B49" s="246" t="s">
        <v>1191</v>
      </c>
      <c r="C49" s="432" t="s">
        <v>1327</v>
      </c>
      <c r="D49" s="2827"/>
      <c r="E49" s="175"/>
      <c r="F49" s="175"/>
      <c r="G49" s="175"/>
      <c r="H49" s="175"/>
      <c r="I49" s="175"/>
      <c r="J49" s="175"/>
      <c r="K49" s="175"/>
      <c r="L49" s="175"/>
      <c r="M49" s="337">
        <v>240000</v>
      </c>
      <c r="N49" s="175"/>
      <c r="O49" s="175"/>
      <c r="P49" s="175"/>
      <c r="Q49" s="175"/>
      <c r="R49" s="176"/>
    </row>
    <row r="50" spans="1:18" ht="45.75" customHeight="1">
      <c r="A50" s="157"/>
      <c r="B50" s="246" t="s">
        <v>1193</v>
      </c>
      <c r="C50" s="358" t="s">
        <v>1327</v>
      </c>
      <c r="D50" s="2825" t="s">
        <v>1560</v>
      </c>
      <c r="E50" s="159"/>
      <c r="F50" s="337"/>
      <c r="G50" s="298"/>
      <c r="H50" s="298"/>
      <c r="I50" s="298"/>
      <c r="J50" s="298"/>
      <c r="K50" s="298"/>
      <c r="L50" s="298"/>
      <c r="M50" s="337">
        <v>250000</v>
      </c>
      <c r="N50" s="298"/>
      <c r="O50" s="298"/>
      <c r="P50" s="298"/>
      <c r="Q50" s="298"/>
      <c r="R50" s="418"/>
    </row>
    <row r="51" spans="1:18" ht="42.75" customHeight="1">
      <c r="A51" s="157"/>
      <c r="B51" s="246" t="s">
        <v>1192</v>
      </c>
      <c r="C51" s="358" t="s">
        <v>1327</v>
      </c>
      <c r="D51" s="2826"/>
      <c r="E51" s="159"/>
      <c r="F51" s="401"/>
      <c r="G51" s="178"/>
      <c r="H51" s="298"/>
      <c r="I51" s="178"/>
      <c r="J51" s="178"/>
      <c r="K51" s="178"/>
      <c r="L51" s="178"/>
      <c r="M51" s="337">
        <v>250000</v>
      </c>
      <c r="N51" s="178"/>
      <c r="O51" s="178"/>
      <c r="P51" s="178"/>
      <c r="Q51" s="178"/>
      <c r="R51" s="418"/>
    </row>
    <row r="52" spans="1:18" ht="45.75" customHeight="1">
      <c r="A52" s="157"/>
      <c r="B52" s="247" t="s">
        <v>1194</v>
      </c>
      <c r="C52" s="358" t="s">
        <v>1327</v>
      </c>
      <c r="D52" s="2827"/>
      <c r="E52" s="169"/>
      <c r="F52" s="334"/>
      <c r="G52" s="300"/>
      <c r="H52" s="300"/>
      <c r="I52" s="298"/>
      <c r="J52" s="298"/>
      <c r="K52" s="298"/>
      <c r="L52" s="298"/>
      <c r="M52" s="337">
        <v>233636</v>
      </c>
      <c r="N52" s="298"/>
      <c r="O52" s="298"/>
      <c r="P52" s="298"/>
      <c r="Q52" s="298"/>
      <c r="R52" s="418"/>
    </row>
    <row r="53" spans="1:18" ht="39.75" customHeight="1">
      <c r="A53" s="157"/>
      <c r="B53" s="247" t="s">
        <v>1195</v>
      </c>
      <c r="C53" s="150" t="s">
        <v>1327</v>
      </c>
      <c r="D53" s="2825" t="s">
        <v>1560</v>
      </c>
      <c r="E53" s="159"/>
      <c r="F53" s="337"/>
      <c r="G53" s="298"/>
      <c r="H53" s="298"/>
      <c r="I53" s="299"/>
      <c r="J53" s="299"/>
      <c r="K53" s="299"/>
      <c r="L53" s="299"/>
      <c r="M53" s="337">
        <v>233636</v>
      </c>
      <c r="N53" s="299"/>
      <c r="O53" s="299"/>
      <c r="P53" s="299"/>
      <c r="Q53" s="298"/>
      <c r="R53" s="418"/>
    </row>
    <row r="54" spans="1:18" ht="38.25" customHeight="1">
      <c r="A54" s="157"/>
      <c r="B54" s="248" t="s">
        <v>1196</v>
      </c>
      <c r="C54" s="150" t="s">
        <v>1327</v>
      </c>
      <c r="D54" s="2826"/>
      <c r="E54" s="159"/>
      <c r="F54" s="337"/>
      <c r="G54" s="298"/>
      <c r="H54" s="298"/>
      <c r="I54" s="299"/>
      <c r="J54" s="299"/>
      <c r="K54" s="299"/>
      <c r="L54" s="299"/>
      <c r="M54" s="337">
        <v>233636</v>
      </c>
      <c r="N54" s="299"/>
      <c r="O54" s="299"/>
      <c r="P54" s="299"/>
      <c r="Q54" s="299"/>
      <c r="R54" s="418"/>
    </row>
    <row r="55" spans="1:18" ht="45" customHeight="1">
      <c r="A55" s="157"/>
      <c r="B55" s="247" t="s">
        <v>1197</v>
      </c>
      <c r="C55" s="163" t="s">
        <v>1327</v>
      </c>
      <c r="D55" s="2827"/>
      <c r="E55" s="159"/>
      <c r="F55" s="159"/>
      <c r="G55" s="298"/>
      <c r="H55" s="298"/>
      <c r="I55" s="299"/>
      <c r="J55" s="299"/>
      <c r="K55" s="299"/>
      <c r="L55" s="299"/>
      <c r="M55" s="337">
        <v>233636</v>
      </c>
      <c r="N55" s="299"/>
      <c r="O55" s="299"/>
      <c r="P55" s="299"/>
      <c r="Q55" s="299"/>
      <c r="R55" s="418"/>
    </row>
    <row r="56" spans="1:18" ht="29.25" customHeight="1">
      <c r="A56" s="157"/>
      <c r="B56" s="246" t="s">
        <v>1198</v>
      </c>
      <c r="C56" s="163" t="s">
        <v>1327</v>
      </c>
      <c r="D56" s="2825" t="s">
        <v>1560</v>
      </c>
      <c r="E56" s="159"/>
      <c r="F56" s="337"/>
      <c r="G56" s="298"/>
      <c r="H56" s="298"/>
      <c r="I56" s="300"/>
      <c r="J56" s="300"/>
      <c r="K56" s="300"/>
      <c r="L56" s="300"/>
      <c r="M56" s="169">
        <v>233636</v>
      </c>
      <c r="N56" s="300"/>
      <c r="O56" s="300"/>
      <c r="P56" s="300"/>
      <c r="Q56" s="300"/>
      <c r="R56" s="418"/>
    </row>
    <row r="57" spans="1:18" ht="45.75" customHeight="1">
      <c r="A57" s="157"/>
      <c r="B57" s="246" t="s">
        <v>1199</v>
      </c>
      <c r="C57" s="150" t="s">
        <v>1327</v>
      </c>
      <c r="D57" s="2826"/>
      <c r="E57" s="267"/>
      <c r="F57" s="401"/>
      <c r="G57" s="298"/>
      <c r="H57" s="298"/>
      <c r="I57" s="298"/>
      <c r="J57" s="298"/>
      <c r="K57" s="298"/>
      <c r="L57" s="298"/>
      <c r="M57" s="159"/>
      <c r="N57" s="298"/>
      <c r="O57" s="298"/>
      <c r="P57" s="298"/>
      <c r="Q57" s="298"/>
      <c r="R57" s="415"/>
    </row>
    <row r="58" spans="1:18" ht="44.25" customHeight="1">
      <c r="A58" s="157"/>
      <c r="B58" s="246" t="s">
        <v>1200</v>
      </c>
      <c r="C58" s="150" t="s">
        <v>1327</v>
      </c>
      <c r="D58" s="2827"/>
      <c r="E58" s="158"/>
      <c r="F58" s="337"/>
      <c r="G58" s="298"/>
      <c r="H58" s="298"/>
      <c r="I58" s="299"/>
      <c r="J58" s="299"/>
      <c r="K58" s="299"/>
      <c r="L58" s="299"/>
      <c r="M58" s="179"/>
      <c r="N58" s="299"/>
      <c r="O58" s="299"/>
      <c r="P58" s="299"/>
      <c r="Q58" s="299"/>
      <c r="R58" s="418"/>
    </row>
    <row r="59" spans="1:18" ht="33" customHeight="1">
      <c r="A59" s="157"/>
      <c r="B59" s="248"/>
      <c r="C59" s="163"/>
      <c r="D59" s="635"/>
      <c r="E59" s="507"/>
      <c r="F59" s="337"/>
      <c r="G59" s="2836" t="s">
        <v>1360</v>
      </c>
      <c r="H59" s="2837"/>
      <c r="I59" s="2837"/>
      <c r="J59" s="2837"/>
      <c r="K59" s="2837"/>
      <c r="L59" s="2837"/>
      <c r="M59" s="2837"/>
      <c r="N59" s="2837"/>
      <c r="O59" s="2837"/>
      <c r="P59" s="2837"/>
      <c r="Q59" s="2837"/>
      <c r="R59" s="2838"/>
    </row>
    <row r="60" spans="1:18" ht="61.5" customHeight="1">
      <c r="A60" s="157"/>
      <c r="B60" s="186" t="s">
        <v>1202</v>
      </c>
      <c r="C60" s="163" t="s">
        <v>1327</v>
      </c>
      <c r="D60" s="2825" t="s">
        <v>1560</v>
      </c>
      <c r="E60" s="175"/>
      <c r="F60" s="427"/>
      <c r="G60" s="298"/>
      <c r="H60" s="298"/>
      <c r="I60" s="300"/>
      <c r="J60" s="300"/>
      <c r="K60" s="300"/>
      <c r="L60" s="300"/>
      <c r="M60" s="334">
        <v>244545</v>
      </c>
      <c r="N60" s="300"/>
      <c r="O60" s="300"/>
      <c r="P60" s="300"/>
      <c r="Q60" s="298"/>
      <c r="R60" s="418"/>
    </row>
    <row r="61" spans="1:18" ht="39.75" customHeight="1">
      <c r="A61" s="157"/>
      <c r="B61" s="246" t="s">
        <v>1203</v>
      </c>
      <c r="C61" s="163" t="s">
        <v>1327</v>
      </c>
      <c r="D61" s="2826"/>
      <c r="E61" s="2813"/>
      <c r="F61" s="334"/>
      <c r="G61" s="300"/>
      <c r="H61" s="300"/>
      <c r="I61" s="300"/>
      <c r="J61" s="300"/>
      <c r="K61" s="300"/>
      <c r="L61" s="300"/>
      <c r="M61" s="2816">
        <v>247273</v>
      </c>
      <c r="N61" s="300"/>
      <c r="O61" s="300"/>
      <c r="P61" s="300"/>
      <c r="Q61" s="300"/>
      <c r="R61" s="415"/>
    </row>
    <row r="62" spans="1:18" ht="36" customHeight="1">
      <c r="A62" s="157"/>
      <c r="B62" s="246" t="s">
        <v>1204</v>
      </c>
      <c r="C62" s="163" t="s">
        <v>1327</v>
      </c>
      <c r="D62" s="2827"/>
      <c r="E62" s="2814"/>
      <c r="F62" s="335"/>
      <c r="G62" s="178"/>
      <c r="H62" s="178"/>
      <c r="I62" s="178"/>
      <c r="J62" s="178"/>
      <c r="K62" s="178"/>
      <c r="L62" s="178"/>
      <c r="M62" s="2817"/>
      <c r="N62" s="178"/>
      <c r="O62" s="178"/>
      <c r="P62" s="178"/>
      <c r="Q62" s="178"/>
      <c r="R62" s="416"/>
    </row>
    <row r="63" spans="1:18" ht="57.6" customHeight="1">
      <c r="A63" s="157"/>
      <c r="B63" s="246" t="s">
        <v>1205</v>
      </c>
      <c r="C63" s="163" t="s">
        <v>1327</v>
      </c>
      <c r="D63" s="2825" t="s">
        <v>1560</v>
      </c>
      <c r="E63" s="2815"/>
      <c r="F63" s="401"/>
      <c r="G63" s="299"/>
      <c r="H63" s="299"/>
      <c r="I63" s="299"/>
      <c r="J63" s="299"/>
      <c r="K63" s="299"/>
      <c r="L63" s="299"/>
      <c r="M63" s="2818"/>
      <c r="N63" s="299"/>
      <c r="O63" s="299"/>
      <c r="P63" s="299"/>
      <c r="Q63" s="299"/>
      <c r="R63" s="417"/>
    </row>
    <row r="64" spans="1:18" ht="51" customHeight="1">
      <c r="A64" s="157"/>
      <c r="B64" s="246" t="s">
        <v>1206</v>
      </c>
      <c r="C64" s="163" t="s">
        <v>1327</v>
      </c>
      <c r="D64" s="2826"/>
      <c r="E64" s="169"/>
      <c r="F64" s="334"/>
      <c r="G64" s="300"/>
      <c r="H64" s="300"/>
      <c r="I64" s="300"/>
      <c r="J64" s="300"/>
      <c r="K64" s="300"/>
      <c r="L64" s="300"/>
      <c r="M64" s="334">
        <v>258182</v>
      </c>
      <c r="N64" s="300"/>
      <c r="O64" s="300"/>
      <c r="P64" s="300"/>
      <c r="Q64" s="300"/>
      <c r="R64" s="415"/>
    </row>
    <row r="65" spans="1:18" ht="48.75" customHeight="1">
      <c r="A65" s="157"/>
      <c r="B65" s="246" t="s">
        <v>1207</v>
      </c>
      <c r="C65" s="150" t="s">
        <v>1327</v>
      </c>
      <c r="D65" s="2827"/>
      <c r="E65" s="179"/>
      <c r="F65" s="401"/>
      <c r="G65" s="299"/>
      <c r="H65" s="299"/>
      <c r="I65" s="299"/>
      <c r="J65" s="299"/>
      <c r="K65" s="299"/>
      <c r="L65" s="299"/>
      <c r="M65" s="401"/>
      <c r="N65" s="299"/>
      <c r="O65" s="299"/>
      <c r="P65" s="299"/>
      <c r="Q65" s="299"/>
      <c r="R65" s="417"/>
    </row>
    <row r="66" spans="1:18" ht="44.25" customHeight="1">
      <c r="A66" s="157"/>
      <c r="B66" s="246" t="s">
        <v>1208</v>
      </c>
      <c r="C66" s="163" t="s">
        <v>1327</v>
      </c>
      <c r="D66" s="2825" t="s">
        <v>1560</v>
      </c>
      <c r="E66" s="168"/>
      <c r="F66" s="334"/>
      <c r="G66" s="300"/>
      <c r="H66" s="300"/>
      <c r="I66" s="178"/>
      <c r="J66" s="178"/>
      <c r="K66" s="178"/>
      <c r="L66" s="178"/>
      <c r="M66" s="2816">
        <v>258182</v>
      </c>
      <c r="N66" s="178"/>
      <c r="O66" s="178"/>
      <c r="P66" s="178"/>
      <c r="Q66" s="178"/>
      <c r="R66" s="415"/>
    </row>
    <row r="67" spans="1:18" ht="35.25" customHeight="1">
      <c r="A67" s="157"/>
      <c r="B67" s="246" t="s">
        <v>1209</v>
      </c>
      <c r="C67" s="163" t="s">
        <v>1327</v>
      </c>
      <c r="D67" s="2826"/>
      <c r="E67" s="267"/>
      <c r="F67" s="401"/>
      <c r="G67" s="299"/>
      <c r="H67" s="299"/>
      <c r="I67" s="299"/>
      <c r="J67" s="299"/>
      <c r="K67" s="299"/>
      <c r="L67" s="299"/>
      <c r="M67" s="2818"/>
      <c r="N67" s="299"/>
      <c r="O67" s="299"/>
      <c r="P67" s="299"/>
      <c r="Q67" s="299"/>
      <c r="R67" s="417"/>
    </row>
    <row r="68" spans="1:18" ht="37.5" customHeight="1">
      <c r="A68" s="157"/>
      <c r="B68" s="247" t="s">
        <v>1210</v>
      </c>
      <c r="C68" s="150" t="s">
        <v>1327</v>
      </c>
      <c r="D68" s="2827"/>
      <c r="E68" s="158"/>
      <c r="F68" s="337"/>
      <c r="G68" s="298"/>
      <c r="H68" s="298"/>
      <c r="I68" s="298"/>
      <c r="J68" s="298"/>
      <c r="K68" s="298"/>
      <c r="L68" s="298"/>
      <c r="M68" s="337">
        <v>286364</v>
      </c>
      <c r="N68" s="298"/>
      <c r="O68" s="298"/>
      <c r="P68" s="298"/>
      <c r="Q68" s="298"/>
      <c r="R68" s="418"/>
    </row>
    <row r="69" spans="1:18" ht="46.5" customHeight="1">
      <c r="A69" s="157"/>
      <c r="B69" s="246" t="s">
        <v>1361</v>
      </c>
      <c r="C69" s="150" t="s">
        <v>1327</v>
      </c>
      <c r="D69" s="2825" t="s">
        <v>1560</v>
      </c>
      <c r="E69" s="168"/>
      <c r="F69" s="334"/>
      <c r="G69" s="300"/>
      <c r="H69" s="300"/>
      <c r="I69" s="300"/>
      <c r="J69" s="300"/>
      <c r="K69" s="300"/>
      <c r="L69" s="300"/>
      <c r="M69" s="2816">
        <v>286364</v>
      </c>
      <c r="N69" s="300"/>
      <c r="O69" s="300"/>
      <c r="P69" s="300"/>
      <c r="Q69" s="300"/>
      <c r="R69" s="415"/>
    </row>
    <row r="70" spans="1:18" ht="34.5" customHeight="1">
      <c r="A70" s="157"/>
      <c r="B70" s="247" t="s">
        <v>1211</v>
      </c>
      <c r="C70" s="163" t="s">
        <v>1327</v>
      </c>
      <c r="D70" s="2826"/>
      <c r="E70" s="419"/>
      <c r="F70" s="335"/>
      <c r="G70" s="178"/>
      <c r="H70" s="178"/>
      <c r="I70" s="178"/>
      <c r="J70" s="178"/>
      <c r="K70" s="178"/>
      <c r="L70" s="178"/>
      <c r="M70" s="2817"/>
      <c r="N70" s="178"/>
      <c r="O70" s="178"/>
      <c r="P70" s="178"/>
      <c r="Q70" s="178"/>
      <c r="R70" s="416"/>
    </row>
    <row r="71" spans="1:18" ht="49.5" customHeight="1">
      <c r="A71" s="157"/>
      <c r="B71" s="247" t="s">
        <v>1212</v>
      </c>
      <c r="C71" s="150" t="s">
        <v>1327</v>
      </c>
      <c r="D71" s="2827"/>
      <c r="E71" s="267"/>
      <c r="F71" s="401"/>
      <c r="G71" s="299"/>
      <c r="H71" s="299"/>
      <c r="I71" s="299"/>
      <c r="J71" s="299"/>
      <c r="K71" s="299"/>
      <c r="L71" s="299"/>
      <c r="M71" s="2818"/>
      <c r="N71" s="299"/>
      <c r="O71" s="299"/>
      <c r="P71" s="299"/>
      <c r="Q71" s="299"/>
      <c r="R71" s="417"/>
    </row>
    <row r="72" spans="1:18" ht="49.5" customHeight="1">
      <c r="A72" s="157"/>
      <c r="B72" s="246" t="s">
        <v>1213</v>
      </c>
      <c r="C72" s="150" t="s">
        <v>1327</v>
      </c>
      <c r="D72" s="2825" t="s">
        <v>1560</v>
      </c>
      <c r="E72" s="175"/>
      <c r="F72" s="175"/>
      <c r="G72" s="300"/>
      <c r="H72" s="300"/>
      <c r="I72" s="300"/>
      <c r="J72" s="300"/>
      <c r="K72" s="300"/>
      <c r="L72" s="300"/>
      <c r="M72" s="334">
        <v>289091</v>
      </c>
      <c r="N72" s="300"/>
      <c r="O72" s="300"/>
      <c r="P72" s="300"/>
      <c r="Q72" s="300"/>
      <c r="R72" s="415"/>
    </row>
    <row r="73" spans="1:18" ht="49.5" customHeight="1">
      <c r="A73" s="157"/>
      <c r="B73" s="246" t="s">
        <v>1214</v>
      </c>
      <c r="C73" s="163" t="s">
        <v>1327</v>
      </c>
      <c r="D73" s="2826"/>
      <c r="E73" s="168"/>
      <c r="F73" s="334"/>
      <c r="G73" s="300"/>
      <c r="H73" s="300"/>
      <c r="I73" s="300"/>
      <c r="J73" s="300"/>
      <c r="K73" s="300"/>
      <c r="L73" s="300"/>
      <c r="M73" s="334">
        <v>309091</v>
      </c>
      <c r="N73" s="300"/>
      <c r="O73" s="300"/>
      <c r="P73" s="300"/>
      <c r="Q73" s="300"/>
      <c r="R73" s="418"/>
    </row>
    <row r="74" spans="1:18" ht="29.25" customHeight="1">
      <c r="A74" s="157"/>
      <c r="B74" s="246"/>
      <c r="C74" s="150"/>
      <c r="D74" s="234"/>
      <c r="E74" s="159"/>
      <c r="F74" s="337"/>
      <c r="G74" s="2835" t="s">
        <v>1360</v>
      </c>
      <c r="H74" s="2835"/>
      <c r="I74" s="2835"/>
      <c r="J74" s="2835"/>
      <c r="K74" s="2835"/>
      <c r="L74" s="2835"/>
      <c r="M74" s="2835"/>
      <c r="N74" s="2835"/>
      <c r="O74" s="2835"/>
      <c r="P74" s="2835"/>
      <c r="Q74" s="2835"/>
      <c r="R74" s="2836"/>
    </row>
    <row r="75" spans="1:18" ht="40.5" customHeight="1">
      <c r="A75" s="157"/>
      <c r="B75" s="246" t="s">
        <v>1215</v>
      </c>
      <c r="C75" s="163" t="s">
        <v>1327</v>
      </c>
      <c r="D75" s="2825" t="s">
        <v>1560</v>
      </c>
      <c r="E75" s="158"/>
      <c r="F75" s="337"/>
      <c r="G75" s="298"/>
      <c r="H75" s="298"/>
      <c r="I75" s="298"/>
      <c r="J75" s="298"/>
      <c r="K75" s="298"/>
      <c r="L75" s="298"/>
      <c r="M75" s="337">
        <v>309091</v>
      </c>
      <c r="N75" s="298"/>
      <c r="O75" s="298"/>
      <c r="P75" s="298"/>
      <c r="Q75" s="298"/>
      <c r="R75" s="418"/>
    </row>
    <row r="76" spans="1:18" ht="44.25" customHeight="1">
      <c r="A76" s="157"/>
      <c r="B76" s="246" t="s">
        <v>1216</v>
      </c>
      <c r="C76" s="150" t="s">
        <v>1327</v>
      </c>
      <c r="D76" s="2827"/>
      <c r="E76" s="174"/>
      <c r="F76" s="175"/>
      <c r="G76" s="300"/>
      <c r="H76" s="298"/>
      <c r="I76" s="300"/>
      <c r="J76" s="300"/>
      <c r="K76" s="300"/>
      <c r="L76" s="300"/>
      <c r="M76" s="334">
        <v>328182</v>
      </c>
      <c r="N76" s="300"/>
      <c r="O76" s="300"/>
      <c r="P76" s="300"/>
      <c r="Q76" s="300"/>
      <c r="R76" s="418"/>
    </row>
    <row r="77" spans="1:18" ht="36.75" customHeight="1">
      <c r="A77" s="157"/>
      <c r="B77" s="186" t="s">
        <v>1217</v>
      </c>
      <c r="C77" s="163" t="s">
        <v>1327</v>
      </c>
      <c r="D77" s="2825" t="s">
        <v>1559</v>
      </c>
      <c r="E77" s="2813"/>
      <c r="F77" s="334"/>
      <c r="G77" s="300"/>
      <c r="H77" s="300"/>
      <c r="I77" s="300"/>
      <c r="J77" s="300"/>
      <c r="K77" s="300"/>
      <c r="L77" s="300"/>
      <c r="M77" s="2816">
        <v>314545</v>
      </c>
      <c r="N77" s="300"/>
      <c r="O77" s="300"/>
      <c r="P77" s="300"/>
      <c r="Q77" s="300"/>
      <c r="R77" s="415"/>
    </row>
    <row r="78" spans="1:18" ht="40.5" customHeight="1">
      <c r="A78" s="157"/>
      <c r="B78" s="186" t="s">
        <v>1218</v>
      </c>
      <c r="C78" s="163" t="s">
        <v>1327</v>
      </c>
      <c r="D78" s="2827"/>
      <c r="E78" s="2815"/>
      <c r="F78" s="401"/>
      <c r="G78" s="434"/>
      <c r="H78" s="299"/>
      <c r="I78" s="299"/>
      <c r="J78" s="178"/>
      <c r="K78" s="178"/>
      <c r="L78" s="178"/>
      <c r="M78" s="2817"/>
      <c r="N78" s="178"/>
      <c r="O78" s="178"/>
      <c r="P78" s="178"/>
      <c r="Q78" s="178"/>
      <c r="R78" s="417"/>
    </row>
    <row r="79" spans="1:18" ht="38.25" customHeight="1">
      <c r="A79" s="157"/>
      <c r="B79" s="186" t="s">
        <v>1219</v>
      </c>
      <c r="C79" s="163" t="s">
        <v>1327</v>
      </c>
      <c r="D79" s="2825" t="s">
        <v>1559</v>
      </c>
      <c r="E79" s="168"/>
      <c r="F79" s="337"/>
      <c r="G79" s="298"/>
      <c r="H79" s="298"/>
      <c r="I79" s="300"/>
      <c r="J79" s="300"/>
      <c r="K79" s="300"/>
      <c r="L79" s="300"/>
      <c r="M79" s="334">
        <v>344545</v>
      </c>
      <c r="N79" s="300"/>
      <c r="O79" s="300"/>
      <c r="P79" s="300"/>
      <c r="Q79" s="300"/>
      <c r="R79" s="418"/>
    </row>
    <row r="80" spans="1:18" ht="45.75" customHeight="1">
      <c r="A80" s="157"/>
      <c r="B80" s="186" t="s">
        <v>1220</v>
      </c>
      <c r="C80" s="150" t="s">
        <v>1327</v>
      </c>
      <c r="D80" s="2827"/>
      <c r="E80" s="158"/>
      <c r="F80" s="337"/>
      <c r="G80" s="298"/>
      <c r="H80" s="298"/>
      <c r="I80" s="298"/>
      <c r="J80" s="298"/>
      <c r="K80" s="298"/>
      <c r="L80" s="298"/>
      <c r="M80" s="337">
        <v>344545</v>
      </c>
      <c r="N80" s="298"/>
      <c r="O80" s="298"/>
      <c r="P80" s="298"/>
      <c r="Q80" s="298"/>
      <c r="R80" s="418"/>
    </row>
    <row r="81" spans="1:119" ht="48.75" customHeight="1">
      <c r="A81" s="157"/>
      <c r="B81" s="186" t="s">
        <v>1221</v>
      </c>
      <c r="C81" s="262" t="s">
        <v>1327</v>
      </c>
      <c r="D81" s="2825" t="s">
        <v>1560</v>
      </c>
      <c r="E81" s="419"/>
      <c r="F81" s="335"/>
      <c r="G81" s="508"/>
      <c r="H81" s="509"/>
      <c r="I81" s="508"/>
      <c r="J81" s="508"/>
      <c r="K81" s="508"/>
      <c r="L81" s="508"/>
      <c r="M81" s="2831">
        <v>344545</v>
      </c>
      <c r="N81" s="508"/>
      <c r="O81" s="508"/>
      <c r="P81" s="508"/>
      <c r="Q81" s="508"/>
      <c r="R81" s="510"/>
    </row>
    <row r="82" spans="1:119" ht="36.75" customHeight="1">
      <c r="A82" s="157"/>
      <c r="B82" s="186" t="s">
        <v>1222</v>
      </c>
      <c r="C82" s="163" t="s">
        <v>1327</v>
      </c>
      <c r="D82" s="2827"/>
      <c r="E82" s="419"/>
      <c r="F82" s="335"/>
      <c r="G82" s="508"/>
      <c r="H82" s="508"/>
      <c r="I82" s="508"/>
      <c r="J82" s="508"/>
      <c r="K82" s="508"/>
      <c r="L82" s="508"/>
      <c r="M82" s="2832"/>
      <c r="N82" s="508"/>
      <c r="O82" s="508"/>
      <c r="P82" s="508"/>
      <c r="Q82" s="508"/>
      <c r="R82" s="511"/>
    </row>
    <row r="83" spans="1:119" ht="15.75">
      <c r="A83" s="2902" t="s">
        <v>1223</v>
      </c>
      <c r="B83" s="2902"/>
      <c r="C83" s="172"/>
      <c r="D83" s="178"/>
      <c r="E83" s="170"/>
      <c r="F83" s="300"/>
      <c r="G83" s="509"/>
      <c r="H83" s="509"/>
      <c r="I83" s="509"/>
      <c r="J83" s="509"/>
      <c r="K83" s="509"/>
      <c r="L83" s="509"/>
      <c r="M83" s="512"/>
      <c r="N83" s="509"/>
      <c r="O83" s="509"/>
      <c r="P83" s="509"/>
      <c r="Q83" s="509"/>
      <c r="R83" s="510"/>
    </row>
    <row r="84" spans="1:119">
      <c r="A84" s="181"/>
      <c r="B84" s="2903" t="s">
        <v>1224</v>
      </c>
      <c r="C84" s="2903"/>
      <c r="D84" s="636"/>
      <c r="E84" s="170"/>
      <c r="F84" s="300"/>
      <c r="G84" s="2904"/>
      <c r="H84" s="2904"/>
      <c r="I84" s="2904"/>
      <c r="J84" s="2904"/>
      <c r="K84" s="2904"/>
      <c r="L84" s="2904"/>
      <c r="M84" s="2904"/>
      <c r="N84" s="2904"/>
      <c r="O84" s="2904"/>
      <c r="P84" s="2904"/>
      <c r="Q84" s="2904"/>
      <c r="R84" s="2905"/>
    </row>
    <row r="85" spans="1:119" ht="45" customHeight="1">
      <c r="A85" s="157"/>
      <c r="B85" s="248" t="s">
        <v>1225</v>
      </c>
      <c r="C85" s="150" t="s">
        <v>1327</v>
      </c>
      <c r="D85" s="2795" t="s">
        <v>1560</v>
      </c>
      <c r="E85" s="168"/>
      <c r="F85" s="169"/>
      <c r="G85" s="509"/>
      <c r="H85" s="509"/>
      <c r="I85" s="509"/>
      <c r="J85" s="509"/>
      <c r="K85" s="509"/>
      <c r="L85" s="509"/>
      <c r="M85" s="513">
        <v>244545</v>
      </c>
      <c r="N85" s="509"/>
      <c r="O85" s="509"/>
      <c r="P85" s="509"/>
      <c r="Q85" s="509"/>
      <c r="R85" s="510"/>
    </row>
    <row r="86" spans="1:119" ht="54.75" customHeight="1">
      <c r="A86" s="157"/>
      <c r="B86" s="248" t="s">
        <v>1226</v>
      </c>
      <c r="C86" s="150" t="s">
        <v>1327</v>
      </c>
      <c r="D86" s="2796"/>
      <c r="E86" s="168"/>
      <c r="F86" s="169"/>
      <c r="G86" s="509"/>
      <c r="H86" s="509"/>
      <c r="I86" s="509"/>
      <c r="J86" s="509"/>
      <c r="K86" s="509"/>
      <c r="L86" s="509"/>
      <c r="M86" s="512"/>
      <c r="N86" s="509"/>
      <c r="O86" s="509"/>
      <c r="P86" s="509"/>
      <c r="Q86" s="509"/>
      <c r="R86" s="510"/>
    </row>
    <row r="87" spans="1:119" ht="30.75" customHeight="1">
      <c r="A87" s="157"/>
      <c r="B87" s="248" t="s">
        <v>1227</v>
      </c>
      <c r="C87" s="150" t="s">
        <v>1327</v>
      </c>
      <c r="D87" s="2795" t="s">
        <v>1560</v>
      </c>
      <c r="E87" s="419"/>
      <c r="F87" s="502"/>
      <c r="G87" s="508"/>
      <c r="H87" s="508"/>
      <c r="I87" s="508"/>
      <c r="J87" s="508"/>
      <c r="K87" s="508"/>
      <c r="L87" s="508"/>
      <c r="M87" s="514">
        <v>244545</v>
      </c>
      <c r="N87" s="508"/>
      <c r="O87" s="508"/>
      <c r="P87" s="508"/>
      <c r="Q87" s="508"/>
      <c r="R87" s="511"/>
    </row>
    <row r="88" spans="1:119" ht="30.75" customHeight="1">
      <c r="A88" s="157"/>
      <c r="B88" s="248" t="s">
        <v>1228</v>
      </c>
      <c r="C88" s="150" t="s">
        <v>1327</v>
      </c>
      <c r="D88" s="2828"/>
      <c r="E88" s="419"/>
      <c r="F88" s="502"/>
      <c r="G88" s="508"/>
      <c r="H88" s="508"/>
      <c r="I88" s="508"/>
      <c r="J88" s="508"/>
      <c r="K88" s="508"/>
      <c r="L88" s="508"/>
      <c r="M88" s="515"/>
      <c r="N88" s="508"/>
      <c r="O88" s="508"/>
      <c r="P88" s="508"/>
      <c r="Q88" s="508"/>
      <c r="R88" s="511"/>
    </row>
    <row r="89" spans="1:119" ht="38.25" customHeight="1">
      <c r="A89" s="157"/>
      <c r="B89" s="248" t="s">
        <v>1229</v>
      </c>
      <c r="C89" s="150" t="s">
        <v>1327</v>
      </c>
      <c r="D89" s="2796"/>
      <c r="E89" s="419"/>
      <c r="F89" s="502"/>
      <c r="G89" s="508"/>
      <c r="H89" s="508"/>
      <c r="I89" s="508"/>
      <c r="J89" s="508"/>
      <c r="K89" s="508"/>
      <c r="L89" s="508"/>
      <c r="M89" s="515"/>
      <c r="N89" s="508"/>
      <c r="O89" s="508"/>
      <c r="P89" s="508"/>
      <c r="Q89" s="508"/>
      <c r="R89" s="511"/>
    </row>
    <row r="90" spans="1:119" ht="45.75" customHeight="1">
      <c r="A90" s="157"/>
      <c r="B90" s="186" t="s">
        <v>1230</v>
      </c>
      <c r="C90" s="150" t="s">
        <v>1327</v>
      </c>
      <c r="D90" s="2795" t="s">
        <v>1560</v>
      </c>
      <c r="E90" s="168"/>
      <c r="F90" s="169"/>
      <c r="G90" s="300"/>
      <c r="H90" s="300"/>
      <c r="I90" s="300"/>
      <c r="J90" s="300"/>
      <c r="K90" s="300"/>
      <c r="L90" s="300"/>
      <c r="M90" s="2831">
        <v>244545</v>
      </c>
      <c r="N90" s="300"/>
      <c r="O90" s="300"/>
      <c r="P90" s="300"/>
      <c r="Q90" s="300"/>
      <c r="R90" s="415"/>
      <c r="S90" s="188"/>
      <c r="T90" s="188"/>
      <c r="U90" s="188"/>
      <c r="V90" s="188"/>
      <c r="W90" s="188"/>
      <c r="X90" s="188"/>
      <c r="Y90" s="188"/>
      <c r="Z90" s="188"/>
      <c r="AA90" s="188"/>
      <c r="AB90" s="188"/>
      <c r="AC90" s="188"/>
      <c r="AD90" s="188"/>
      <c r="AE90" s="188"/>
      <c r="AF90" s="188"/>
      <c r="AG90" s="188"/>
      <c r="AH90" s="188"/>
      <c r="AI90" s="188"/>
      <c r="AJ90" s="188"/>
      <c r="AK90" s="188"/>
      <c r="AL90" s="188"/>
      <c r="AM90" s="188"/>
    </row>
    <row r="91" spans="1:119" ht="57.6" customHeight="1">
      <c r="A91" s="157"/>
      <c r="B91" s="186" t="s">
        <v>1362</v>
      </c>
      <c r="C91" s="150" t="s">
        <v>1327</v>
      </c>
      <c r="D91" s="2796"/>
      <c r="E91" s="419"/>
      <c r="F91" s="502"/>
      <c r="G91" s="178"/>
      <c r="H91" s="178"/>
      <c r="I91" s="178"/>
      <c r="J91" s="178"/>
      <c r="K91" s="178"/>
      <c r="L91" s="178"/>
      <c r="M91" s="2832"/>
      <c r="N91" s="178"/>
      <c r="O91" s="178"/>
      <c r="P91" s="178"/>
      <c r="Q91" s="178"/>
      <c r="R91" s="416"/>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row>
    <row r="92" spans="1:119" ht="33.75" customHeight="1">
      <c r="A92" s="157"/>
      <c r="B92" s="186"/>
      <c r="C92" s="150"/>
      <c r="D92" s="234"/>
      <c r="E92" s="158"/>
      <c r="F92" s="159"/>
      <c r="G92" s="2835" t="s">
        <v>1360</v>
      </c>
      <c r="H92" s="2835"/>
      <c r="I92" s="2835"/>
      <c r="J92" s="2835"/>
      <c r="K92" s="2835"/>
      <c r="L92" s="2835"/>
      <c r="M92" s="2835"/>
      <c r="N92" s="2835"/>
      <c r="O92" s="2835"/>
      <c r="P92" s="2835"/>
      <c r="Q92" s="2835"/>
      <c r="R92" s="2836"/>
      <c r="S92" s="188"/>
      <c r="T92" s="188"/>
      <c r="U92" s="188"/>
      <c r="V92" s="188"/>
      <c r="W92" s="188"/>
      <c r="X92" s="188"/>
      <c r="Y92" s="188"/>
      <c r="Z92" s="188"/>
      <c r="AA92" s="188"/>
      <c r="AB92" s="188"/>
      <c r="AC92" s="188"/>
      <c r="AD92" s="188"/>
      <c r="AE92" s="188"/>
      <c r="AF92" s="188"/>
      <c r="AG92" s="188"/>
      <c r="AH92" s="188"/>
      <c r="AI92" s="188"/>
      <c r="AJ92" s="188"/>
      <c r="AK92" s="188"/>
      <c r="AL92" s="188"/>
      <c r="AM92" s="188"/>
    </row>
    <row r="93" spans="1:119" ht="35.25" customHeight="1">
      <c r="A93" s="157"/>
      <c r="B93" s="186" t="s">
        <v>1363</v>
      </c>
      <c r="C93" s="150" t="s">
        <v>1327</v>
      </c>
      <c r="D93" s="2795" t="s">
        <v>1560</v>
      </c>
      <c r="E93" s="419"/>
      <c r="F93" s="502"/>
      <c r="G93" s="178"/>
      <c r="H93" s="178"/>
      <c r="I93" s="178"/>
      <c r="J93" s="178"/>
      <c r="K93" s="178"/>
      <c r="L93" s="178"/>
      <c r="M93" s="514">
        <v>244545</v>
      </c>
      <c r="N93" s="178"/>
      <c r="O93" s="178"/>
      <c r="P93" s="178"/>
      <c r="Q93" s="178"/>
      <c r="R93" s="416"/>
    </row>
    <row r="94" spans="1:119" ht="33" customHeight="1">
      <c r="A94" s="157"/>
      <c r="B94" s="182" t="s">
        <v>1490</v>
      </c>
      <c r="C94" s="150" t="s">
        <v>1327</v>
      </c>
      <c r="D94" s="2796"/>
      <c r="E94" s="166"/>
      <c r="F94" s="301"/>
      <c r="G94" s="509"/>
      <c r="H94" s="509"/>
      <c r="I94" s="509"/>
      <c r="J94" s="509"/>
      <c r="K94" s="509"/>
      <c r="L94" s="509"/>
      <c r="M94" s="2831">
        <v>260909</v>
      </c>
      <c r="N94" s="509"/>
      <c r="O94" s="509"/>
      <c r="P94" s="509"/>
      <c r="Q94" s="509"/>
      <c r="R94" s="510"/>
    </row>
    <row r="95" spans="1:119" ht="33" customHeight="1">
      <c r="A95" s="157"/>
      <c r="B95" s="182" t="s">
        <v>1491</v>
      </c>
      <c r="C95" s="150" t="s">
        <v>1327</v>
      </c>
      <c r="D95" s="2795" t="s">
        <v>1560</v>
      </c>
      <c r="E95" s="516"/>
      <c r="F95" s="302"/>
      <c r="G95" s="508"/>
      <c r="H95" s="508"/>
      <c r="I95" s="508"/>
      <c r="J95" s="508"/>
      <c r="K95" s="508"/>
      <c r="L95" s="508"/>
      <c r="M95" s="2832"/>
      <c r="N95" s="508"/>
      <c r="O95" s="508"/>
      <c r="P95" s="508"/>
      <c r="Q95" s="508"/>
      <c r="R95" s="511"/>
    </row>
    <row r="96" spans="1:119" ht="33" customHeight="1">
      <c r="A96" s="157"/>
      <c r="B96" s="182" t="s">
        <v>1492</v>
      </c>
      <c r="C96" s="150" t="s">
        <v>1327</v>
      </c>
      <c r="D96" s="2828"/>
      <c r="E96" s="516"/>
      <c r="F96" s="302"/>
      <c r="G96" s="508"/>
      <c r="H96" s="508"/>
      <c r="I96" s="508"/>
      <c r="J96" s="508"/>
      <c r="K96" s="508"/>
      <c r="L96" s="508"/>
      <c r="M96" s="2832"/>
      <c r="N96" s="508"/>
      <c r="O96" s="508"/>
      <c r="P96" s="508"/>
      <c r="Q96" s="508"/>
      <c r="R96" s="511"/>
    </row>
    <row r="97" spans="1:18" ht="33" customHeight="1">
      <c r="A97" s="157"/>
      <c r="B97" s="182" t="s">
        <v>1493</v>
      </c>
      <c r="C97" s="150" t="s">
        <v>1327</v>
      </c>
      <c r="D97" s="2828"/>
      <c r="E97" s="516"/>
      <c r="F97" s="302"/>
      <c r="G97" s="508"/>
      <c r="H97" s="508"/>
      <c r="I97" s="508"/>
      <c r="J97" s="508"/>
      <c r="K97" s="508"/>
      <c r="L97" s="508"/>
      <c r="M97" s="2832"/>
      <c r="N97" s="508"/>
      <c r="O97" s="508"/>
      <c r="P97" s="508"/>
      <c r="Q97" s="508"/>
      <c r="R97" s="511"/>
    </row>
    <row r="98" spans="1:18" ht="30.75" customHeight="1">
      <c r="A98" s="157"/>
      <c r="B98" s="182" t="s">
        <v>1494</v>
      </c>
      <c r="C98" s="163" t="s">
        <v>1327</v>
      </c>
      <c r="D98" s="2796"/>
      <c r="E98" s="516"/>
      <c r="F98" s="302"/>
      <c r="G98" s="508"/>
      <c r="H98" s="508"/>
      <c r="I98" s="508"/>
      <c r="J98" s="508"/>
      <c r="K98" s="508"/>
      <c r="L98" s="508"/>
      <c r="M98" s="2832"/>
      <c r="N98" s="508"/>
      <c r="O98" s="508"/>
      <c r="P98" s="508"/>
      <c r="Q98" s="508"/>
      <c r="R98" s="511"/>
    </row>
    <row r="99" spans="1:18" ht="15.75">
      <c r="A99" s="183"/>
      <c r="B99" s="2833" t="s">
        <v>1231</v>
      </c>
      <c r="C99" s="2834"/>
      <c r="D99" s="637"/>
      <c r="E99" s="170"/>
      <c r="F99" s="300"/>
      <c r="G99" s="300"/>
      <c r="H99" s="300"/>
      <c r="I99" s="300"/>
      <c r="J99" s="300"/>
      <c r="K99" s="300"/>
      <c r="L99" s="300"/>
      <c r="M99" s="353"/>
      <c r="N99" s="300"/>
      <c r="O99" s="300"/>
      <c r="P99" s="300"/>
      <c r="Q99" s="300"/>
      <c r="R99" s="415"/>
    </row>
    <row r="100" spans="1:18" ht="30" customHeight="1">
      <c r="A100" s="157"/>
      <c r="B100" s="184" t="s">
        <v>1232</v>
      </c>
      <c r="C100" s="160" t="s">
        <v>1327</v>
      </c>
      <c r="D100" s="638"/>
      <c r="E100" s="166"/>
      <c r="F100" s="301"/>
      <c r="G100" s="300"/>
      <c r="H100" s="300"/>
      <c r="I100" s="300"/>
      <c r="J100" s="300"/>
      <c r="K100" s="300"/>
      <c r="L100" s="300"/>
      <c r="M100" s="334">
        <v>148182</v>
      </c>
      <c r="N100" s="300"/>
      <c r="O100" s="300"/>
      <c r="P100" s="300"/>
      <c r="Q100" s="300"/>
      <c r="R100" s="415"/>
    </row>
    <row r="101" spans="1:18" ht="30.75" customHeight="1">
      <c r="A101" s="157"/>
      <c r="B101" s="182" t="s">
        <v>1233</v>
      </c>
      <c r="C101" s="150" t="s">
        <v>1327</v>
      </c>
      <c r="D101" s="2795" t="s">
        <v>1560</v>
      </c>
      <c r="E101" s="166"/>
      <c r="F101" s="301"/>
      <c r="G101" s="300"/>
      <c r="H101" s="300"/>
      <c r="I101" s="300"/>
      <c r="J101" s="300"/>
      <c r="K101" s="300"/>
      <c r="L101" s="300"/>
      <c r="M101" s="334">
        <v>128182</v>
      </c>
      <c r="N101" s="300"/>
      <c r="O101" s="300"/>
      <c r="P101" s="300"/>
      <c r="Q101" s="300"/>
      <c r="R101" s="415"/>
    </row>
    <row r="102" spans="1:18" ht="33.75" customHeight="1">
      <c r="A102" s="157"/>
      <c r="B102" s="182" t="s">
        <v>1364</v>
      </c>
      <c r="C102" s="150" t="s">
        <v>1327</v>
      </c>
      <c r="D102" s="2828"/>
      <c r="E102" s="168"/>
      <c r="F102" s="334"/>
      <c r="G102" s="300"/>
      <c r="H102" s="300"/>
      <c r="I102" s="300"/>
      <c r="J102" s="300"/>
      <c r="K102" s="300"/>
      <c r="L102" s="300"/>
      <c r="M102" s="334">
        <v>136364</v>
      </c>
      <c r="N102" s="300"/>
      <c r="O102" s="300"/>
      <c r="P102" s="300"/>
      <c r="Q102" s="300"/>
      <c r="R102" s="415"/>
    </row>
    <row r="103" spans="1:18" ht="47.25" customHeight="1">
      <c r="A103" s="157"/>
      <c r="B103" s="186" t="s">
        <v>1365</v>
      </c>
      <c r="C103" s="150" t="s">
        <v>1327</v>
      </c>
      <c r="D103" s="2796"/>
      <c r="E103" s="168"/>
      <c r="F103" s="334"/>
      <c r="G103" s="300"/>
      <c r="H103" s="300"/>
      <c r="I103" s="300"/>
      <c r="J103" s="300"/>
      <c r="K103" s="300"/>
      <c r="L103" s="300"/>
      <c r="M103" s="2816">
        <v>136364</v>
      </c>
      <c r="N103" s="300"/>
      <c r="O103" s="300"/>
      <c r="P103" s="300"/>
      <c r="Q103" s="300"/>
      <c r="R103" s="415"/>
    </row>
    <row r="104" spans="1:18" ht="34.5" customHeight="1">
      <c r="A104" s="157"/>
      <c r="B104" s="186" t="s">
        <v>1367</v>
      </c>
      <c r="C104" s="150" t="s">
        <v>1327</v>
      </c>
      <c r="D104" s="2795" t="s">
        <v>1560</v>
      </c>
      <c r="E104" s="419"/>
      <c r="F104" s="335"/>
      <c r="G104" s="178"/>
      <c r="H104" s="178"/>
      <c r="I104" s="178"/>
      <c r="J104" s="178"/>
      <c r="K104" s="178"/>
      <c r="L104" s="178"/>
      <c r="M104" s="2817"/>
      <c r="N104" s="178"/>
      <c r="O104" s="178"/>
      <c r="P104" s="178"/>
      <c r="Q104" s="178"/>
      <c r="R104" s="416"/>
    </row>
    <row r="105" spans="1:18" ht="33" customHeight="1">
      <c r="A105" s="157"/>
      <c r="B105" s="249" t="s">
        <v>1366</v>
      </c>
      <c r="C105" s="163" t="s">
        <v>1327</v>
      </c>
      <c r="D105" s="2796"/>
      <c r="E105" s="419"/>
      <c r="F105" s="335"/>
      <c r="G105" s="178"/>
      <c r="H105" s="178"/>
      <c r="I105" s="178"/>
      <c r="J105" s="178"/>
      <c r="K105" s="178"/>
      <c r="L105" s="178"/>
      <c r="M105" s="2817"/>
      <c r="N105" s="178"/>
      <c r="O105" s="178"/>
      <c r="P105" s="178"/>
      <c r="Q105" s="178"/>
      <c r="R105" s="416"/>
    </row>
    <row r="106" spans="1:18">
      <c r="A106" s="183"/>
      <c r="B106" s="2906" t="s">
        <v>1234</v>
      </c>
      <c r="C106" s="2907"/>
      <c r="D106" s="639"/>
      <c r="E106" s="170"/>
      <c r="F106" s="300"/>
      <c r="G106" s="300"/>
      <c r="H106" s="300"/>
      <c r="I106" s="300"/>
      <c r="J106" s="300"/>
      <c r="K106" s="300"/>
      <c r="L106" s="300"/>
      <c r="M106" s="334"/>
      <c r="N106" s="300"/>
      <c r="O106" s="300"/>
      <c r="P106" s="300"/>
      <c r="Q106" s="300"/>
      <c r="R106" s="415"/>
    </row>
    <row r="107" spans="1:18" ht="31.5">
      <c r="A107" s="183"/>
      <c r="B107" s="387" t="s">
        <v>1315</v>
      </c>
      <c r="C107" s="180"/>
      <c r="D107" s="171"/>
      <c r="E107" s="170"/>
      <c r="F107" s="300"/>
      <c r="G107" s="2908"/>
      <c r="H107" s="2908"/>
      <c r="I107" s="2908"/>
      <c r="J107" s="2908"/>
      <c r="K107" s="2908"/>
      <c r="L107" s="2908"/>
      <c r="M107" s="2908"/>
      <c r="N107" s="2908"/>
      <c r="O107" s="2908"/>
      <c r="P107" s="2908"/>
      <c r="Q107" s="2908"/>
      <c r="R107" s="2909"/>
    </row>
    <row r="108" spans="1:18" ht="60">
      <c r="A108" s="183"/>
      <c r="B108" s="248" t="s">
        <v>1316</v>
      </c>
      <c r="C108" s="150" t="s">
        <v>1327</v>
      </c>
      <c r="D108" s="633" t="s">
        <v>1560</v>
      </c>
      <c r="E108" s="166"/>
      <c r="F108" s="301"/>
      <c r="G108" s="300"/>
      <c r="H108" s="300"/>
      <c r="I108" s="300"/>
      <c r="J108" s="300"/>
      <c r="K108" s="300"/>
      <c r="L108" s="300"/>
      <c r="M108" s="334">
        <v>378182</v>
      </c>
      <c r="N108" s="300"/>
      <c r="O108" s="300"/>
      <c r="P108" s="300"/>
      <c r="Q108" s="300"/>
      <c r="R108" s="415"/>
    </row>
    <row r="109" spans="1:18" ht="31.5">
      <c r="A109" s="183"/>
      <c r="B109" s="187" t="s">
        <v>1495</v>
      </c>
      <c r="C109" s="180"/>
      <c r="D109" s="299"/>
      <c r="E109" s="170"/>
      <c r="F109" s="300"/>
      <c r="G109" s="300"/>
      <c r="H109" s="300"/>
      <c r="I109" s="300"/>
      <c r="J109" s="300"/>
      <c r="K109" s="300"/>
      <c r="L109" s="300"/>
      <c r="M109" s="334"/>
      <c r="N109" s="300"/>
      <c r="O109" s="300"/>
      <c r="P109" s="300"/>
      <c r="Q109" s="300"/>
      <c r="R109" s="415"/>
    </row>
    <row r="110" spans="1:18" ht="45">
      <c r="A110" s="183"/>
      <c r="B110" s="248" t="s">
        <v>1496</v>
      </c>
      <c r="C110" s="150" t="s">
        <v>1327</v>
      </c>
      <c r="D110" s="2795" t="s">
        <v>1560</v>
      </c>
      <c r="E110" s="170"/>
      <c r="F110" s="300"/>
      <c r="G110" s="300"/>
      <c r="H110" s="300"/>
      <c r="I110" s="300"/>
      <c r="J110" s="300"/>
      <c r="K110" s="300"/>
      <c r="L110" s="300"/>
      <c r="M110" s="2816">
        <v>362727</v>
      </c>
      <c r="N110" s="300"/>
      <c r="O110" s="300"/>
      <c r="P110" s="300"/>
      <c r="Q110" s="300"/>
      <c r="R110" s="415"/>
    </row>
    <row r="111" spans="1:18" ht="45">
      <c r="A111" s="183"/>
      <c r="B111" s="248" t="s">
        <v>1497</v>
      </c>
      <c r="C111" s="150" t="s">
        <v>1327</v>
      </c>
      <c r="D111" s="2796"/>
      <c r="E111" s="517"/>
      <c r="F111" s="188"/>
      <c r="H111" s="188"/>
      <c r="J111" s="188"/>
      <c r="K111" s="188"/>
      <c r="L111" s="188"/>
      <c r="M111" s="2817"/>
      <c r="N111" s="188"/>
      <c r="O111" s="188"/>
      <c r="P111" s="188"/>
      <c r="R111" s="369"/>
    </row>
    <row r="112" spans="1:18" ht="30">
      <c r="A112" s="183"/>
      <c r="B112" s="248" t="s">
        <v>1498</v>
      </c>
      <c r="C112" s="150" t="s">
        <v>1327</v>
      </c>
      <c r="D112" s="234" t="s">
        <v>1559</v>
      </c>
      <c r="E112" s="288"/>
      <c r="F112" s="289"/>
      <c r="G112" s="289"/>
      <c r="H112" s="289"/>
      <c r="I112" s="289"/>
      <c r="J112" s="289"/>
      <c r="K112" s="289"/>
      <c r="L112" s="289"/>
      <c r="M112" s="337">
        <v>434545</v>
      </c>
      <c r="N112" s="289"/>
      <c r="O112" s="289"/>
      <c r="P112" s="289"/>
      <c r="Q112" s="289"/>
      <c r="R112" s="154"/>
    </row>
    <row r="113" spans="1:18" ht="34.5" customHeight="1">
      <c r="A113" s="157"/>
      <c r="B113" s="2910" t="s">
        <v>1568</v>
      </c>
      <c r="C113" s="2911"/>
      <c r="D113" s="2911"/>
      <c r="E113" s="2912"/>
      <c r="F113" s="2912"/>
      <c r="G113" s="2912"/>
      <c r="H113" s="2912"/>
      <c r="I113" s="2912"/>
      <c r="J113" s="2912"/>
      <c r="K113" s="2912"/>
      <c r="L113" s="2912"/>
      <c r="M113" s="2912"/>
      <c r="N113" s="2912"/>
      <c r="O113" s="2912"/>
      <c r="P113" s="2912"/>
      <c r="Q113" s="2912"/>
      <c r="R113" s="2913"/>
    </row>
    <row r="114" spans="1:18" ht="15.75">
      <c r="A114" s="191"/>
      <c r="B114" s="547"/>
      <c r="C114" s="551"/>
      <c r="D114" s="640"/>
      <c r="E114" s="478"/>
      <c r="F114" s="479"/>
      <c r="G114" s="2840" t="s">
        <v>1516</v>
      </c>
      <c r="H114" s="2840"/>
      <c r="I114" s="2840"/>
      <c r="J114" s="2840"/>
      <c r="K114" s="2840"/>
      <c r="L114" s="2840"/>
      <c r="M114" s="2840"/>
      <c r="N114" s="2840"/>
      <c r="O114" s="2840"/>
      <c r="P114" s="2840"/>
      <c r="Q114" s="2840"/>
      <c r="R114" s="2841"/>
    </row>
    <row r="115" spans="1:18" ht="15.75" customHeight="1">
      <c r="A115" s="191"/>
      <c r="B115" s="2792" t="s">
        <v>1455</v>
      </c>
      <c r="C115" s="2793"/>
      <c r="D115" s="2794"/>
      <c r="E115" s="535"/>
      <c r="F115" s="470"/>
      <c r="G115" s="2835"/>
      <c r="H115" s="2835"/>
      <c r="I115" s="2835"/>
      <c r="J115" s="2835"/>
      <c r="K115" s="2835"/>
      <c r="L115" s="2835"/>
      <c r="M115" s="2835"/>
      <c r="N115" s="2835"/>
      <c r="O115" s="2835"/>
      <c r="P115" s="2835"/>
      <c r="Q115" s="2835"/>
      <c r="R115" s="2836"/>
    </row>
    <row r="116" spans="1:18" ht="31.5" customHeight="1">
      <c r="A116" s="191"/>
      <c r="B116" s="2895" t="s">
        <v>1456</v>
      </c>
      <c r="C116" s="2896"/>
      <c r="D116" s="518"/>
      <c r="E116" s="519"/>
      <c r="F116" s="519"/>
      <c r="G116" s="2852"/>
      <c r="H116" s="2852"/>
      <c r="I116" s="2852"/>
      <c r="J116" s="2852"/>
      <c r="K116" s="2852"/>
      <c r="L116" s="2852"/>
      <c r="M116" s="2852"/>
      <c r="N116" s="2852"/>
      <c r="O116" s="2852"/>
      <c r="P116" s="2852"/>
      <c r="Q116" s="2852"/>
      <c r="R116" s="2852"/>
    </row>
    <row r="117" spans="1:18" ht="30" customHeight="1">
      <c r="A117" s="191"/>
      <c r="B117" s="274" t="s">
        <v>1457</v>
      </c>
      <c r="C117" s="150" t="s">
        <v>1327</v>
      </c>
      <c r="D117" s="2795" t="s">
        <v>1561</v>
      </c>
      <c r="E117" s="521"/>
      <c r="F117" s="286"/>
      <c r="G117" s="471"/>
      <c r="H117" s="471"/>
      <c r="I117" s="471"/>
      <c r="J117" s="471"/>
      <c r="K117" s="471"/>
      <c r="L117" s="471"/>
      <c r="M117" s="522">
        <v>380749</v>
      </c>
      <c r="N117" s="471"/>
      <c r="O117" s="471"/>
      <c r="P117" s="471"/>
      <c r="Q117" s="471"/>
      <c r="R117" s="523"/>
    </row>
    <row r="118" spans="1:18" ht="30">
      <c r="A118" s="191"/>
      <c r="B118" s="274" t="s">
        <v>1458</v>
      </c>
      <c r="C118" s="150" t="s">
        <v>1327</v>
      </c>
      <c r="D118" s="2828"/>
      <c r="E118" s="283"/>
      <c r="F118" s="272"/>
      <c r="G118" s="468"/>
      <c r="H118" s="468"/>
      <c r="I118" s="468"/>
      <c r="J118" s="468"/>
      <c r="K118" s="468"/>
      <c r="L118" s="468"/>
      <c r="M118" s="443">
        <v>327273</v>
      </c>
      <c r="N118" s="468"/>
      <c r="O118" s="468"/>
      <c r="P118" s="468"/>
      <c r="Q118" s="468"/>
      <c r="R118" s="520"/>
    </row>
    <row r="119" spans="1:18" ht="30">
      <c r="A119" s="183"/>
      <c r="B119" s="274" t="s">
        <v>1459</v>
      </c>
      <c r="C119" s="150" t="s">
        <v>1327</v>
      </c>
      <c r="D119" s="2828"/>
      <c r="E119" s="273"/>
      <c r="F119" s="525"/>
      <c r="G119" s="525"/>
      <c r="H119" s="525"/>
      <c r="I119" s="525"/>
      <c r="J119" s="525"/>
      <c r="K119" s="525"/>
      <c r="L119" s="525"/>
      <c r="M119" s="526">
        <v>268449.19786096271</v>
      </c>
      <c r="N119" s="525"/>
      <c r="O119" s="525"/>
      <c r="P119" s="525"/>
      <c r="Q119" s="525"/>
      <c r="R119" s="527"/>
    </row>
    <row r="120" spans="1:18" ht="30">
      <c r="A120" s="183"/>
      <c r="B120" s="274" t="s">
        <v>1460</v>
      </c>
      <c r="C120" s="163" t="s">
        <v>1327</v>
      </c>
      <c r="D120" s="2828"/>
      <c r="E120" s="273"/>
      <c r="F120" s="525"/>
      <c r="G120" s="525"/>
      <c r="H120" s="525"/>
      <c r="I120" s="525"/>
      <c r="J120" s="525"/>
      <c r="K120" s="525"/>
      <c r="L120" s="525"/>
      <c r="M120" s="526">
        <v>268449.19786096271</v>
      </c>
      <c r="N120" s="525"/>
      <c r="O120" s="525"/>
      <c r="P120" s="525"/>
      <c r="Q120" s="525"/>
      <c r="R120" s="527"/>
    </row>
    <row r="121" spans="1:18" ht="15.75">
      <c r="A121" s="183"/>
      <c r="B121" s="2892" t="s">
        <v>1461</v>
      </c>
      <c r="C121" s="2893"/>
      <c r="D121" s="2893"/>
      <c r="E121" s="2898"/>
      <c r="F121" s="2898"/>
      <c r="G121" s="2898"/>
      <c r="H121" s="2898"/>
      <c r="I121" s="2898"/>
      <c r="J121" s="2898"/>
      <c r="K121" s="2898"/>
      <c r="L121" s="467"/>
      <c r="M121" s="383"/>
      <c r="N121" s="383"/>
      <c r="O121" s="383"/>
      <c r="P121" s="383"/>
      <c r="Q121" s="383"/>
      <c r="R121" s="529"/>
    </row>
    <row r="122" spans="1:18" ht="18">
      <c r="A122" s="183"/>
      <c r="B122" s="528" t="s">
        <v>1457</v>
      </c>
      <c r="C122" s="160" t="s">
        <v>1327</v>
      </c>
      <c r="D122" s="2828" t="s">
        <v>1561</v>
      </c>
      <c r="E122" s="464"/>
      <c r="F122" s="465"/>
      <c r="G122" s="465"/>
      <c r="H122" s="383"/>
      <c r="I122" s="465"/>
      <c r="J122" s="465"/>
      <c r="K122" s="465"/>
      <c r="L122" s="467"/>
      <c r="M122" s="522">
        <v>323636</v>
      </c>
      <c r="N122" s="383"/>
      <c r="O122" s="383"/>
      <c r="P122" s="383"/>
      <c r="Q122" s="383"/>
      <c r="R122" s="529"/>
    </row>
    <row r="123" spans="1:18" ht="30">
      <c r="A123" s="183"/>
      <c r="B123" s="275" t="s">
        <v>1458</v>
      </c>
      <c r="C123" s="150" t="s">
        <v>1327</v>
      </c>
      <c r="D123" s="2828"/>
      <c r="E123" s="464"/>
      <c r="F123" s="465"/>
      <c r="G123" s="465"/>
      <c r="H123" s="383"/>
      <c r="I123" s="465"/>
      <c r="J123" s="465"/>
      <c r="K123" s="465"/>
      <c r="L123" s="467"/>
      <c r="M123" s="522">
        <v>278182</v>
      </c>
      <c r="N123" s="383"/>
      <c r="O123" s="383"/>
      <c r="P123" s="383"/>
      <c r="Q123" s="383"/>
      <c r="R123" s="529"/>
    </row>
    <row r="124" spans="1:18" ht="30">
      <c r="A124" s="183"/>
      <c r="B124" s="275" t="s">
        <v>1462</v>
      </c>
      <c r="C124" s="160" t="s">
        <v>1327</v>
      </c>
      <c r="D124" s="2828"/>
      <c r="E124" s="273"/>
      <c r="F124" s="525"/>
      <c r="G124" s="383"/>
      <c r="H124" s="383"/>
      <c r="I124" s="383"/>
      <c r="J124" s="383"/>
      <c r="K124" s="383"/>
      <c r="L124" s="383"/>
      <c r="M124" s="451">
        <v>228181.818181818</v>
      </c>
      <c r="N124" s="383"/>
      <c r="O124" s="383"/>
      <c r="P124" s="383"/>
      <c r="Q124" s="383"/>
      <c r="R124" s="529"/>
    </row>
    <row r="125" spans="1:18" ht="30">
      <c r="A125" s="183"/>
      <c r="B125" s="275" t="s">
        <v>1460</v>
      </c>
      <c r="C125" s="150" t="s">
        <v>1327</v>
      </c>
      <c r="D125" s="2796"/>
      <c r="E125" s="273"/>
      <c r="F125" s="525"/>
      <c r="G125" s="383"/>
      <c r="H125" s="383"/>
      <c r="I125" s="383"/>
      <c r="J125" s="383"/>
      <c r="K125" s="383"/>
      <c r="L125" s="383"/>
      <c r="M125" s="451">
        <v>228181.818181818</v>
      </c>
      <c r="N125" s="383"/>
      <c r="O125" s="383"/>
      <c r="P125" s="383"/>
      <c r="Q125" s="383"/>
      <c r="R125" s="529"/>
    </row>
    <row r="126" spans="1:18" ht="15.75" customHeight="1">
      <c r="A126" s="183"/>
      <c r="B126" s="2787" t="s">
        <v>1463</v>
      </c>
      <c r="C126" s="2897"/>
      <c r="D126" s="530"/>
      <c r="E126" s="533"/>
      <c r="F126" s="534"/>
      <c r="G126" s="2890"/>
      <c r="H126" s="2890"/>
      <c r="I126" s="2890"/>
      <c r="J126" s="2890"/>
      <c r="K126" s="2890"/>
      <c r="L126" s="2890"/>
      <c r="M126" s="2890"/>
      <c r="N126" s="2890"/>
      <c r="O126" s="2890"/>
      <c r="P126" s="2890"/>
      <c r="Q126" s="2890"/>
      <c r="R126" s="2891"/>
    </row>
    <row r="127" spans="1:18" ht="28.5">
      <c r="A127" s="183"/>
      <c r="B127" s="278" t="s">
        <v>1464</v>
      </c>
      <c r="C127" s="150" t="s">
        <v>1327</v>
      </c>
      <c r="D127" s="2795" t="s">
        <v>1562</v>
      </c>
      <c r="E127" s="273"/>
      <c r="F127" s="525"/>
      <c r="G127" s="383"/>
      <c r="H127" s="383"/>
      <c r="I127" s="383"/>
      <c r="J127" s="383"/>
      <c r="K127" s="383"/>
      <c r="L127" s="383"/>
      <c r="M127" s="451">
        <v>268449.19786096271</v>
      </c>
      <c r="N127" s="383"/>
      <c r="O127" s="383"/>
      <c r="P127" s="383"/>
      <c r="Q127" s="383"/>
      <c r="R127" s="529"/>
    </row>
    <row r="128" spans="1:18" ht="28.5">
      <c r="A128" s="183"/>
      <c r="B128" s="292" t="s">
        <v>1465</v>
      </c>
      <c r="C128" s="150" t="s">
        <v>1327</v>
      </c>
      <c r="D128" s="2796"/>
      <c r="E128" s="284"/>
      <c r="F128" s="277"/>
      <c r="G128" s="277"/>
      <c r="H128" s="277"/>
      <c r="I128" s="277"/>
      <c r="J128" s="277"/>
      <c r="K128" s="277"/>
      <c r="L128" s="277"/>
      <c r="M128" s="447">
        <v>268449.19786096271</v>
      </c>
      <c r="N128" s="277"/>
      <c r="O128" s="277"/>
      <c r="P128" s="277"/>
      <c r="Q128" s="277"/>
      <c r="R128" s="448"/>
    </row>
    <row r="129" spans="1:18" ht="15.75">
      <c r="A129" s="183"/>
      <c r="B129" s="2892" t="s">
        <v>1466</v>
      </c>
      <c r="C129" s="2893"/>
      <c r="D129" s="2893"/>
      <c r="E129" s="2894"/>
      <c r="F129" s="2894"/>
      <c r="G129" s="2894"/>
      <c r="H129" s="2894"/>
      <c r="I129" s="2894"/>
      <c r="J129" s="2894"/>
      <c r="K129" s="2894"/>
      <c r="L129" s="2852"/>
      <c r="M129" s="2852"/>
      <c r="N129" s="2852"/>
      <c r="O129" s="2852"/>
      <c r="P129" s="2852"/>
      <c r="Q129" s="2852"/>
      <c r="R129" s="2852"/>
    </row>
    <row r="130" spans="1:18" ht="28.5">
      <c r="A130" s="183"/>
      <c r="B130" s="278" t="s">
        <v>1464</v>
      </c>
      <c r="C130" s="160" t="s">
        <v>1327</v>
      </c>
      <c r="D130" s="2795" t="s">
        <v>1562</v>
      </c>
      <c r="E130" s="444"/>
      <c r="F130" s="445"/>
      <c r="G130" s="277"/>
      <c r="H130" s="277"/>
      <c r="I130" s="277"/>
      <c r="J130" s="277"/>
      <c r="K130" s="277"/>
      <c r="L130" s="277"/>
      <c r="M130" s="446">
        <v>228181.818181818</v>
      </c>
      <c r="N130" s="277"/>
      <c r="O130" s="277"/>
      <c r="P130" s="277"/>
      <c r="Q130" s="277"/>
      <c r="R130" s="448"/>
    </row>
    <row r="131" spans="1:18" ht="28.5">
      <c r="A131" s="191"/>
      <c r="B131" s="279" t="s">
        <v>1465</v>
      </c>
      <c r="C131" s="150" t="s">
        <v>1327</v>
      </c>
      <c r="D131" s="2796"/>
      <c r="E131" s="273"/>
      <c r="F131" s="525"/>
      <c r="G131" s="383"/>
      <c r="H131" s="383"/>
      <c r="I131" s="383"/>
      <c r="J131" s="383"/>
      <c r="K131" s="383"/>
      <c r="L131" s="383"/>
      <c r="M131" s="526">
        <v>228181.818181818</v>
      </c>
      <c r="N131" s="383"/>
      <c r="O131" s="383"/>
      <c r="P131" s="383"/>
      <c r="Q131" s="383"/>
      <c r="R131" s="529"/>
    </row>
    <row r="132" spans="1:18" ht="15.75" customHeight="1">
      <c r="A132" s="191"/>
      <c r="B132" s="2792" t="s">
        <v>1467</v>
      </c>
      <c r="C132" s="2793"/>
      <c r="D132" s="2793"/>
      <c r="E132" s="536"/>
      <c r="F132" s="537"/>
      <c r="G132" s="300"/>
      <c r="H132" s="383"/>
      <c r="I132" s="300"/>
      <c r="J132" s="300"/>
      <c r="K132" s="300"/>
      <c r="L132" s="300"/>
      <c r="M132" s="353"/>
      <c r="N132" s="300"/>
      <c r="O132" s="300"/>
      <c r="P132" s="300"/>
      <c r="Q132" s="300"/>
      <c r="R132" s="529"/>
    </row>
    <row r="133" spans="1:18" ht="15.75">
      <c r="A133" s="191"/>
      <c r="B133" s="2892" t="s">
        <v>1468</v>
      </c>
      <c r="C133" s="2893"/>
      <c r="D133" s="530"/>
      <c r="E133" s="521"/>
      <c r="F133" s="286"/>
      <c r="G133" s="286"/>
      <c r="H133" s="383"/>
      <c r="I133" s="286"/>
      <c r="J133" s="286"/>
      <c r="K133" s="286"/>
      <c r="L133" s="471"/>
      <c r="M133" s="353"/>
      <c r="N133" s="300"/>
      <c r="O133" s="300"/>
      <c r="P133" s="300"/>
      <c r="Q133" s="300"/>
      <c r="R133" s="529"/>
    </row>
    <row r="134" spans="1:18" ht="28.5">
      <c r="A134" s="191"/>
      <c r="B134" s="278" t="s">
        <v>1469</v>
      </c>
      <c r="C134" s="150" t="s">
        <v>1327</v>
      </c>
      <c r="D134" s="2795" t="s">
        <v>1562</v>
      </c>
      <c r="E134" s="273"/>
      <c r="F134" s="525"/>
      <c r="G134" s="525"/>
      <c r="H134" s="383"/>
      <c r="I134" s="383"/>
      <c r="J134" s="383"/>
      <c r="K134" s="383"/>
      <c r="L134" s="383"/>
      <c r="M134" s="526">
        <v>247059</v>
      </c>
      <c r="N134" s="383"/>
      <c r="O134" s="383"/>
      <c r="P134" s="383"/>
      <c r="Q134" s="383"/>
      <c r="R134" s="529"/>
    </row>
    <row r="135" spans="1:18" ht="28.5">
      <c r="A135" s="191"/>
      <c r="B135" s="280" t="s">
        <v>1470</v>
      </c>
      <c r="C135" s="262" t="s">
        <v>1327</v>
      </c>
      <c r="D135" s="2796"/>
      <c r="E135" s="444"/>
      <c r="F135" s="445"/>
      <c r="G135" s="445"/>
      <c r="H135" s="277"/>
      <c r="I135" s="445"/>
      <c r="J135" s="445"/>
      <c r="K135" s="445"/>
      <c r="L135" s="445"/>
      <c r="M135" s="446">
        <v>247059</v>
      </c>
      <c r="N135" s="445"/>
      <c r="O135" s="445"/>
      <c r="P135" s="445"/>
      <c r="Q135" s="445"/>
      <c r="R135" s="448"/>
    </row>
    <row r="136" spans="1:18" ht="15.75" customHeight="1">
      <c r="A136" s="191"/>
      <c r="B136" s="2892" t="s">
        <v>1471</v>
      </c>
      <c r="C136" s="2893"/>
      <c r="D136" s="2893"/>
      <c r="E136" s="533"/>
      <c r="F136" s="534"/>
      <c r="G136" s="534"/>
      <c r="H136" s="534"/>
      <c r="I136" s="534"/>
      <c r="J136" s="534"/>
      <c r="K136" s="534"/>
      <c r="L136" s="2890"/>
      <c r="M136" s="2890"/>
      <c r="N136" s="2890"/>
      <c r="O136" s="2890"/>
      <c r="P136" s="2890"/>
      <c r="Q136" s="2890"/>
      <c r="R136" s="2891"/>
    </row>
    <row r="137" spans="1:18" ht="28.5">
      <c r="A137" s="191"/>
      <c r="B137" s="281" t="s">
        <v>1469</v>
      </c>
      <c r="C137" s="160" t="s">
        <v>1327</v>
      </c>
      <c r="D137" s="2795" t="s">
        <v>1562</v>
      </c>
      <c r="E137" s="444"/>
      <c r="F137" s="445"/>
      <c r="G137" s="277"/>
      <c r="H137" s="277"/>
      <c r="I137" s="277"/>
      <c r="J137" s="277"/>
      <c r="K137" s="277"/>
      <c r="L137" s="277"/>
      <c r="M137" s="446">
        <v>210000</v>
      </c>
      <c r="N137" s="445"/>
      <c r="O137" s="445"/>
      <c r="P137" s="445"/>
      <c r="Q137" s="445"/>
      <c r="R137" s="449"/>
    </row>
    <row r="138" spans="1:18" ht="28.5">
      <c r="A138" s="191"/>
      <c r="B138" s="282" t="s">
        <v>1470</v>
      </c>
      <c r="C138" s="163" t="s">
        <v>1327</v>
      </c>
      <c r="D138" s="2796"/>
      <c r="E138" s="273"/>
      <c r="F138" s="525"/>
      <c r="G138" s="383"/>
      <c r="H138" s="383"/>
      <c r="I138" s="383"/>
      <c r="J138" s="383"/>
      <c r="K138" s="383"/>
      <c r="L138" s="383"/>
      <c r="M138" s="526">
        <v>210000</v>
      </c>
      <c r="N138" s="525"/>
      <c r="O138" s="525"/>
      <c r="P138" s="525"/>
      <c r="Q138" s="525"/>
      <c r="R138" s="527"/>
    </row>
    <row r="139" spans="1:18" ht="15.75" customHeight="1">
      <c r="A139" s="191"/>
      <c r="B139" s="532" t="s">
        <v>1472</v>
      </c>
      <c r="C139" s="530"/>
      <c r="D139" s="530"/>
      <c r="E139" s="533"/>
      <c r="F139" s="537"/>
      <c r="G139" s="300"/>
      <c r="H139" s="383"/>
      <c r="I139" s="300"/>
      <c r="J139" s="300"/>
      <c r="K139" s="300"/>
      <c r="L139" s="300"/>
      <c r="M139" s="353"/>
      <c r="N139" s="383"/>
      <c r="O139" s="383"/>
      <c r="P139" s="383"/>
      <c r="Q139" s="383"/>
      <c r="R139" s="529"/>
    </row>
    <row r="140" spans="1:18">
      <c r="A140" s="191"/>
      <c r="B140" s="289"/>
      <c r="C140" s="272"/>
      <c r="D140" s="272"/>
      <c r="E140" s="283"/>
      <c r="F140" s="272"/>
      <c r="G140" s="272"/>
      <c r="H140" s="277"/>
      <c r="I140" s="272"/>
      <c r="J140" s="272"/>
      <c r="K140" s="272"/>
      <c r="L140" s="466"/>
      <c r="M140" s="354"/>
      <c r="N140" s="277"/>
      <c r="O140" s="277"/>
      <c r="P140" s="277"/>
      <c r="Q140" s="277"/>
      <c r="R140" s="448"/>
    </row>
    <row r="141" spans="1:18" ht="25.5" customHeight="1">
      <c r="A141" s="191"/>
      <c r="B141" s="2899" t="s">
        <v>1473</v>
      </c>
      <c r="C141" s="2900"/>
      <c r="D141" s="2901"/>
      <c r="E141" s="288"/>
      <c r="F141" s="289"/>
      <c r="G141" s="2790" t="s">
        <v>1516</v>
      </c>
      <c r="H141" s="2790"/>
      <c r="I141" s="2790"/>
      <c r="J141" s="2790"/>
      <c r="K141" s="2790"/>
      <c r="L141" s="2790"/>
      <c r="M141" s="2790"/>
      <c r="N141" s="2790"/>
      <c r="O141" s="2790"/>
      <c r="P141" s="2790"/>
      <c r="Q141" s="2790"/>
      <c r="R141" s="154"/>
    </row>
    <row r="142" spans="1:18" ht="37.5" customHeight="1">
      <c r="A142" s="191"/>
      <c r="B142" s="278" t="s">
        <v>1474</v>
      </c>
      <c r="C142" s="150" t="s">
        <v>1327</v>
      </c>
      <c r="D142" s="538" t="s">
        <v>1562</v>
      </c>
      <c r="E142" s="469"/>
      <c r="F142" s="383"/>
      <c r="G142" s="383"/>
      <c r="H142" s="383"/>
      <c r="I142" s="383"/>
      <c r="J142" s="383"/>
      <c r="K142" s="383"/>
      <c r="L142" s="383"/>
      <c r="M142" s="451">
        <v>316577</v>
      </c>
      <c r="N142" s="383"/>
      <c r="O142" s="383"/>
      <c r="P142" s="383"/>
      <c r="Q142" s="383"/>
      <c r="R142" s="529"/>
    </row>
    <row r="143" spans="1:18" ht="36">
      <c r="A143" s="191"/>
      <c r="B143" s="278" t="s">
        <v>1475</v>
      </c>
      <c r="C143" s="150" t="s">
        <v>1327</v>
      </c>
      <c r="D143" s="538" t="s">
        <v>1562</v>
      </c>
      <c r="E143" s="469"/>
      <c r="F143" s="383"/>
      <c r="G143" s="383"/>
      <c r="H143" s="383"/>
      <c r="I143" s="383"/>
      <c r="J143" s="383"/>
      <c r="K143" s="383"/>
      <c r="L143" s="383"/>
      <c r="M143" s="451">
        <v>263101.60427807452</v>
      </c>
      <c r="N143" s="383"/>
      <c r="O143" s="383"/>
      <c r="P143" s="383"/>
      <c r="Q143" s="383"/>
      <c r="R143" s="529"/>
    </row>
    <row r="144" spans="1:18" ht="15" customHeight="1">
      <c r="A144" s="191"/>
      <c r="B144" s="539" t="s">
        <v>1476</v>
      </c>
      <c r="C144" s="540"/>
      <c r="D144" s="540"/>
      <c r="E144" s="541"/>
      <c r="F144" s="542"/>
      <c r="G144" s="542"/>
      <c r="H144" s="542"/>
      <c r="I144" s="542"/>
      <c r="J144" s="542"/>
      <c r="K144" s="542"/>
      <c r="L144" s="467"/>
      <c r="M144" s="450"/>
      <c r="N144" s="383"/>
      <c r="O144" s="383"/>
      <c r="P144" s="300"/>
      <c r="Q144" s="300"/>
      <c r="R144" s="415"/>
    </row>
    <row r="145" spans="1:167" ht="28.5">
      <c r="A145" s="191"/>
      <c r="B145" s="281" t="s">
        <v>1477</v>
      </c>
      <c r="C145" s="160" t="s">
        <v>1327</v>
      </c>
      <c r="D145" s="2795" t="s">
        <v>1562</v>
      </c>
      <c r="E145" s="469"/>
      <c r="F145" s="383"/>
      <c r="G145" s="383"/>
      <c r="H145" s="300"/>
      <c r="I145" s="383"/>
      <c r="J145" s="383"/>
      <c r="K145" s="383"/>
      <c r="L145" s="383"/>
      <c r="M145" s="451">
        <v>269091</v>
      </c>
      <c r="N145" s="300"/>
      <c r="O145" s="300"/>
      <c r="P145" s="300"/>
      <c r="Q145" s="300"/>
      <c r="R145" s="415"/>
    </row>
    <row r="146" spans="1:167" ht="28.5">
      <c r="A146" s="191"/>
      <c r="B146" s="282" t="s">
        <v>1475</v>
      </c>
      <c r="C146" s="163" t="s">
        <v>1327</v>
      </c>
      <c r="D146" s="2796"/>
      <c r="E146" s="469"/>
      <c r="F146" s="383"/>
      <c r="G146" s="383"/>
      <c r="H146" s="383"/>
      <c r="I146" s="383"/>
      <c r="J146" s="383"/>
      <c r="K146" s="383"/>
      <c r="L146" s="383"/>
      <c r="M146" s="451">
        <v>223636.36363636362</v>
      </c>
      <c r="N146" s="300"/>
      <c r="O146" s="300"/>
      <c r="P146" s="383"/>
      <c r="Q146" s="383"/>
      <c r="R146" s="529"/>
    </row>
    <row r="147" spans="1:167" ht="42.6" customHeight="1">
      <c r="A147" s="191"/>
      <c r="B147" s="539" t="s">
        <v>1478</v>
      </c>
      <c r="C147" s="540"/>
      <c r="D147" s="540"/>
      <c r="E147" s="541"/>
      <c r="F147" s="542"/>
      <c r="G147" s="542"/>
      <c r="H147" s="542"/>
      <c r="I147" s="542"/>
      <c r="J147" s="542"/>
      <c r="K147" s="542"/>
      <c r="L147" s="467"/>
      <c r="M147" s="512"/>
      <c r="N147" s="300"/>
      <c r="O147" s="383"/>
      <c r="P147" s="383"/>
      <c r="Q147" s="383"/>
      <c r="R147" s="529"/>
    </row>
    <row r="148" spans="1:167" ht="26.25" customHeight="1">
      <c r="A148" s="191"/>
      <c r="B148" s="282" t="s">
        <v>1479</v>
      </c>
      <c r="C148" s="160" t="s">
        <v>1327</v>
      </c>
      <c r="D148" s="2795" t="s">
        <v>1562</v>
      </c>
      <c r="E148" s="469"/>
      <c r="F148" s="383"/>
      <c r="G148" s="383"/>
      <c r="H148" s="383"/>
      <c r="I148" s="383"/>
      <c r="J148" s="383"/>
      <c r="K148" s="383"/>
      <c r="L148" s="383"/>
      <c r="M148" s="451">
        <v>316577</v>
      </c>
      <c r="N148" s="383"/>
      <c r="O148" s="383"/>
      <c r="P148" s="383"/>
      <c r="Q148" s="383"/>
      <c r="R148" s="529"/>
    </row>
    <row r="149" spans="1:167" ht="31.5" customHeight="1">
      <c r="A149" s="191"/>
      <c r="B149" s="278" t="s">
        <v>1480</v>
      </c>
      <c r="C149" s="150" t="s">
        <v>1327</v>
      </c>
      <c r="D149" s="2796"/>
      <c r="E149" s="290"/>
      <c r="F149" s="526"/>
      <c r="G149" s="526"/>
      <c r="H149" s="526"/>
      <c r="I149" s="526"/>
      <c r="J149" s="526"/>
      <c r="K149" s="526"/>
      <c r="L149" s="526"/>
      <c r="M149" s="526">
        <v>263102</v>
      </c>
      <c r="N149" s="526"/>
      <c r="O149" s="526"/>
      <c r="P149" s="526"/>
      <c r="Q149" s="526"/>
      <c r="R149" s="543"/>
    </row>
    <row r="150" spans="1:167" ht="28.7" customHeight="1">
      <c r="A150" s="191"/>
      <c r="B150" s="539" t="s">
        <v>1481</v>
      </c>
      <c r="C150" s="540"/>
      <c r="D150" s="540"/>
      <c r="E150" s="521"/>
      <c r="F150" s="286"/>
      <c r="G150" s="286"/>
      <c r="H150" s="286"/>
      <c r="I150" s="286"/>
      <c r="J150" s="286"/>
      <c r="K150" s="286"/>
      <c r="L150" s="467"/>
      <c r="M150" s="512"/>
      <c r="N150" s="383"/>
      <c r="O150" s="383"/>
      <c r="P150" s="383"/>
      <c r="Q150" s="383"/>
      <c r="R150" s="529"/>
    </row>
    <row r="151" spans="1:167" ht="29.25" customHeight="1">
      <c r="A151" s="191"/>
      <c r="B151" s="282" t="s">
        <v>1479</v>
      </c>
      <c r="C151" s="150" t="s">
        <v>1327</v>
      </c>
      <c r="D151" s="2795" t="s">
        <v>1562</v>
      </c>
      <c r="E151" s="469"/>
      <c r="F151" s="383"/>
      <c r="G151" s="383"/>
      <c r="H151" s="383"/>
      <c r="I151" s="383"/>
      <c r="J151" s="383"/>
      <c r="K151" s="383"/>
      <c r="L151" s="383"/>
      <c r="M151" s="451">
        <v>269091</v>
      </c>
      <c r="N151" s="383"/>
      <c r="O151" s="383"/>
      <c r="P151" s="383"/>
      <c r="Q151" s="383"/>
      <c r="R151" s="529"/>
    </row>
    <row r="152" spans="1:167" ht="31.5" customHeight="1">
      <c r="A152" s="191"/>
      <c r="B152" s="278" t="s">
        <v>1482</v>
      </c>
      <c r="C152" s="150" t="s">
        <v>1327</v>
      </c>
      <c r="D152" s="2796"/>
      <c r="E152" s="284"/>
      <c r="F152" s="277"/>
      <c r="G152" s="277"/>
      <c r="H152" s="277"/>
      <c r="I152" s="277"/>
      <c r="J152" s="277"/>
      <c r="K152" s="277"/>
      <c r="L152" s="277"/>
      <c r="M152" s="447">
        <v>223636</v>
      </c>
      <c r="N152" s="277"/>
      <c r="O152" s="277"/>
      <c r="P152" s="277"/>
      <c r="Q152" s="277"/>
      <c r="R152" s="448"/>
    </row>
    <row r="153" spans="1:167" ht="15.75" customHeight="1">
      <c r="A153" s="191"/>
      <c r="B153" s="2787" t="s">
        <v>1483</v>
      </c>
      <c r="C153" s="2788"/>
      <c r="D153" s="2788"/>
      <c r="E153" s="533"/>
      <c r="F153" s="534"/>
      <c r="G153" s="534"/>
      <c r="H153" s="534"/>
      <c r="I153" s="534"/>
      <c r="J153" s="534"/>
      <c r="K153" s="534"/>
      <c r="L153" s="534"/>
      <c r="M153" s="534"/>
      <c r="N153" s="534"/>
      <c r="O153" s="534"/>
      <c r="P153" s="534"/>
      <c r="Q153" s="534"/>
      <c r="R153" s="544"/>
      <c r="S153" s="531"/>
    </row>
    <row r="154" spans="1:167" ht="50.25" customHeight="1">
      <c r="A154" s="191"/>
      <c r="B154" s="283" t="s">
        <v>1484</v>
      </c>
      <c r="C154" s="272"/>
      <c r="D154" s="272"/>
      <c r="E154" s="521"/>
      <c r="F154" s="286"/>
      <c r="G154" s="286"/>
      <c r="H154" s="383"/>
      <c r="I154" s="286"/>
      <c r="J154" s="286"/>
      <c r="K154" s="286"/>
      <c r="L154" s="383"/>
      <c r="M154" s="435"/>
      <c r="N154" s="383"/>
      <c r="O154" s="383"/>
      <c r="P154" s="383"/>
      <c r="Q154" s="383"/>
      <c r="R154" s="529"/>
    </row>
    <row r="155" spans="1:167" ht="25.5">
      <c r="A155" s="191"/>
      <c r="B155" s="287" t="s">
        <v>1485</v>
      </c>
      <c r="C155" s="150" t="s">
        <v>1327</v>
      </c>
      <c r="D155" s="2795" t="s">
        <v>1562</v>
      </c>
      <c r="E155" s="290"/>
      <c r="F155" s="291"/>
      <c r="G155" s="291"/>
      <c r="H155" s="383"/>
      <c r="I155" s="291"/>
      <c r="J155" s="291"/>
      <c r="K155" s="291"/>
      <c r="L155" s="467"/>
      <c r="M155" s="451">
        <v>434225</v>
      </c>
      <c r="N155" s="383"/>
      <c r="O155" s="383"/>
      <c r="P155" s="383"/>
      <c r="Q155" s="383"/>
      <c r="R155" s="529"/>
    </row>
    <row r="156" spans="1:167" ht="30.75" customHeight="1">
      <c r="A156" s="191"/>
      <c r="B156" s="287" t="s">
        <v>1569</v>
      </c>
      <c r="C156" s="150" t="s">
        <v>1327</v>
      </c>
      <c r="D156" s="2796"/>
      <c r="E156" s="290"/>
      <c r="F156" s="291"/>
      <c r="G156" s="291"/>
      <c r="H156" s="383"/>
      <c r="I156" s="291"/>
      <c r="J156" s="291"/>
      <c r="K156" s="291"/>
      <c r="L156" s="467"/>
      <c r="M156" s="451">
        <v>380749</v>
      </c>
      <c r="N156" s="383"/>
      <c r="O156" s="383"/>
      <c r="P156" s="383"/>
      <c r="Q156" s="383"/>
      <c r="R156" s="529"/>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row>
    <row r="157" spans="1:167" ht="30.75" customHeight="1">
      <c r="A157" s="191"/>
      <c r="B157" s="287" t="s">
        <v>1570</v>
      </c>
      <c r="C157" s="150" t="s">
        <v>1327</v>
      </c>
      <c r="D157" s="641"/>
      <c r="E157" s="290"/>
      <c r="F157" s="291"/>
      <c r="G157" s="291"/>
      <c r="H157" s="383"/>
      <c r="I157" s="291"/>
      <c r="J157" s="291"/>
      <c r="K157" s="291"/>
      <c r="L157" s="467"/>
      <c r="M157" s="451">
        <v>380749</v>
      </c>
      <c r="N157" s="383"/>
      <c r="O157" s="383"/>
      <c r="P157" s="383"/>
      <c r="Q157" s="383"/>
      <c r="R157" s="529"/>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row>
    <row r="158" spans="1:167" ht="28.5" customHeight="1">
      <c r="A158" s="191"/>
      <c r="B158" s="287" t="s">
        <v>1486</v>
      </c>
      <c r="C158" s="150" t="s">
        <v>1327</v>
      </c>
      <c r="D158" s="2795" t="s">
        <v>1562</v>
      </c>
      <c r="E158" s="290"/>
      <c r="F158" s="291"/>
      <c r="G158" s="291"/>
      <c r="H158" s="383"/>
      <c r="I158" s="291"/>
      <c r="J158" s="291"/>
      <c r="K158" s="291"/>
      <c r="L158" s="467"/>
      <c r="M158" s="451">
        <v>327273</v>
      </c>
      <c r="N158" s="383"/>
      <c r="O158" s="383"/>
      <c r="P158" s="383"/>
      <c r="Q158" s="383"/>
      <c r="R158" s="529"/>
      <c r="S158" s="188"/>
      <c r="T158" s="188"/>
      <c r="U158" s="188"/>
      <c r="V158" s="188"/>
      <c r="W158" s="188"/>
      <c r="X158" s="188"/>
      <c r="Y158" s="188"/>
      <c r="Z158" s="188"/>
      <c r="AA158" s="188"/>
      <c r="AB158" s="188"/>
      <c r="AC158" s="188"/>
      <c r="AD158" s="188"/>
      <c r="AE158" s="188"/>
      <c r="AF158" s="188"/>
    </row>
    <row r="159" spans="1:167" ht="27.75" customHeight="1">
      <c r="A159" s="191"/>
      <c r="B159" s="287" t="s">
        <v>1487</v>
      </c>
      <c r="C159" s="150" t="s">
        <v>1327</v>
      </c>
      <c r="D159" s="2796"/>
      <c r="E159" s="290"/>
      <c r="F159" s="291"/>
      <c r="G159" s="291"/>
      <c r="H159" s="383"/>
      <c r="I159" s="291"/>
      <c r="J159" s="291"/>
      <c r="K159" s="291"/>
      <c r="L159" s="467"/>
      <c r="M159" s="451">
        <v>268449</v>
      </c>
      <c r="N159" s="383"/>
      <c r="O159" s="383"/>
      <c r="P159" s="383"/>
      <c r="Q159" s="383"/>
      <c r="R159" s="529"/>
      <c r="S159" s="188"/>
      <c r="T159" s="188"/>
      <c r="U159" s="188"/>
      <c r="V159" s="188"/>
      <c r="W159" s="188"/>
      <c r="X159" s="188"/>
      <c r="Y159" s="188"/>
      <c r="Z159" s="188"/>
      <c r="AA159" s="188"/>
      <c r="AB159" s="188"/>
      <c r="AC159" s="188"/>
      <c r="AD159" s="188"/>
      <c r="AE159" s="188"/>
      <c r="AF159" s="188"/>
    </row>
    <row r="160" spans="1:167" ht="28.5" customHeight="1">
      <c r="A160" s="191"/>
      <c r="B160" s="539" t="s">
        <v>1488</v>
      </c>
      <c r="C160" s="160"/>
      <c r="D160" s="638"/>
      <c r="E160" s="290"/>
      <c r="F160" s="291"/>
      <c r="G160" s="291"/>
      <c r="H160" s="383"/>
      <c r="I160" s="291"/>
      <c r="J160" s="291"/>
      <c r="K160" s="291"/>
      <c r="L160" s="467"/>
      <c r="M160" s="383"/>
      <c r="N160" s="383"/>
      <c r="O160" s="383"/>
      <c r="P160" s="383"/>
      <c r="Q160" s="383"/>
      <c r="R160" s="529"/>
      <c r="S160" s="188"/>
      <c r="T160" s="188"/>
      <c r="U160" s="188"/>
      <c r="V160" s="188"/>
      <c r="W160" s="188"/>
      <c r="X160" s="188"/>
      <c r="Y160" s="188"/>
      <c r="Z160" s="188"/>
      <c r="AA160" s="188"/>
      <c r="AB160" s="188"/>
      <c r="AC160" s="188"/>
      <c r="AD160" s="188"/>
      <c r="AE160" s="188"/>
      <c r="AF160" s="188"/>
    </row>
    <row r="161" spans="1:32" ht="30.75" customHeight="1">
      <c r="A161" s="191"/>
      <c r="B161" s="287" t="s">
        <v>1485</v>
      </c>
      <c r="C161" s="160"/>
      <c r="D161" s="2795" t="s">
        <v>1562</v>
      </c>
      <c r="E161" s="290"/>
      <c r="F161" s="291"/>
      <c r="G161" s="291"/>
      <c r="H161" s="383"/>
      <c r="I161" s="291"/>
      <c r="J161" s="291"/>
      <c r="K161" s="291"/>
      <c r="L161" s="467"/>
      <c r="M161" s="451">
        <v>369091</v>
      </c>
      <c r="N161" s="383"/>
      <c r="O161" s="383"/>
      <c r="P161" s="383"/>
      <c r="Q161" s="383"/>
      <c r="R161" s="529"/>
      <c r="S161" s="188"/>
      <c r="T161" s="188"/>
      <c r="U161" s="188"/>
      <c r="V161" s="188"/>
      <c r="W161" s="188"/>
      <c r="X161" s="188"/>
      <c r="Y161" s="188"/>
      <c r="Z161" s="188"/>
      <c r="AA161" s="188"/>
      <c r="AB161" s="188"/>
      <c r="AC161" s="188"/>
      <c r="AD161" s="188"/>
      <c r="AE161" s="188"/>
      <c r="AF161" s="188"/>
    </row>
    <row r="162" spans="1:32" ht="28.5" customHeight="1">
      <c r="A162" s="191"/>
      <c r="B162" s="287" t="s">
        <v>1569</v>
      </c>
      <c r="C162" s="150" t="s">
        <v>1327</v>
      </c>
      <c r="D162" s="2796"/>
      <c r="E162" s="290"/>
      <c r="F162" s="291"/>
      <c r="G162" s="291"/>
      <c r="H162" s="383"/>
      <c r="I162" s="291"/>
      <c r="J162" s="291"/>
      <c r="K162" s="291"/>
      <c r="L162" s="467"/>
      <c r="M162" s="451">
        <v>323636</v>
      </c>
      <c r="N162" s="383"/>
      <c r="O162" s="383"/>
      <c r="P162" s="525"/>
      <c r="Q162" s="525"/>
      <c r="R162" s="529"/>
      <c r="S162" s="188"/>
      <c r="T162" s="188"/>
      <c r="U162" s="188"/>
      <c r="V162" s="188"/>
      <c r="W162" s="188"/>
      <c r="X162" s="188"/>
      <c r="Y162" s="188"/>
      <c r="Z162" s="188"/>
      <c r="AA162" s="188"/>
      <c r="AB162" s="188"/>
      <c r="AC162" s="188"/>
      <c r="AD162" s="188"/>
      <c r="AE162" s="188"/>
      <c r="AF162" s="188"/>
    </row>
    <row r="163" spans="1:32" ht="28.5" customHeight="1">
      <c r="A163" s="191"/>
      <c r="B163" s="287" t="s">
        <v>1570</v>
      </c>
      <c r="C163" s="150" t="s">
        <v>1327</v>
      </c>
      <c r="D163" s="2795" t="s">
        <v>1562</v>
      </c>
      <c r="E163" s="290"/>
      <c r="F163" s="291"/>
      <c r="G163" s="291"/>
      <c r="H163" s="383"/>
      <c r="I163" s="291"/>
      <c r="J163" s="291"/>
      <c r="K163" s="291"/>
      <c r="L163" s="467"/>
      <c r="M163" s="451">
        <v>323636</v>
      </c>
      <c r="N163" s="383"/>
      <c r="O163" s="383"/>
      <c r="P163" s="525"/>
      <c r="Q163" s="525"/>
      <c r="R163" s="529"/>
      <c r="S163" s="188"/>
      <c r="T163" s="188"/>
      <c r="U163" s="188"/>
      <c r="V163" s="188"/>
      <c r="W163" s="188"/>
      <c r="X163" s="188"/>
      <c r="Y163" s="188"/>
      <c r="Z163" s="188"/>
      <c r="AA163" s="188"/>
      <c r="AB163" s="188"/>
      <c r="AC163" s="188"/>
      <c r="AD163" s="188"/>
      <c r="AE163" s="188"/>
      <c r="AF163" s="188"/>
    </row>
    <row r="164" spans="1:32" ht="25.5" customHeight="1">
      <c r="A164" s="191"/>
      <c r="B164" s="287" t="s">
        <v>1486</v>
      </c>
      <c r="C164" s="160" t="s">
        <v>1327</v>
      </c>
      <c r="D164" s="2828"/>
      <c r="E164" s="469"/>
      <c r="F164" s="383"/>
      <c r="G164" s="383"/>
      <c r="H164" s="383"/>
      <c r="I164" s="383"/>
      <c r="J164" s="383"/>
      <c r="K164" s="383"/>
      <c r="L164" s="383"/>
      <c r="M164" s="451">
        <v>278182</v>
      </c>
      <c r="N164" s="525"/>
      <c r="O164" s="525"/>
      <c r="P164" s="525"/>
      <c r="Q164" s="525"/>
      <c r="R164" s="529"/>
      <c r="S164" s="188"/>
      <c r="T164" s="188"/>
      <c r="U164" s="188"/>
      <c r="V164" s="188"/>
      <c r="W164" s="188"/>
      <c r="X164" s="188"/>
      <c r="Y164" s="188"/>
      <c r="Z164" s="188"/>
      <c r="AA164" s="188"/>
      <c r="AB164" s="188"/>
      <c r="AC164" s="188"/>
      <c r="AD164" s="188"/>
      <c r="AE164" s="188"/>
      <c r="AF164" s="188"/>
    </row>
    <row r="165" spans="1:32" ht="25.5" customHeight="1">
      <c r="A165" s="271"/>
      <c r="B165" s="287" t="s">
        <v>1487</v>
      </c>
      <c r="C165" s="150" t="s">
        <v>1327</v>
      </c>
      <c r="D165" s="2796"/>
      <c r="E165" s="284"/>
      <c r="F165" s="277"/>
      <c r="G165" s="277"/>
      <c r="H165" s="298"/>
      <c r="I165" s="277"/>
      <c r="J165" s="277"/>
      <c r="K165" s="277"/>
      <c r="L165" s="277"/>
      <c r="M165" s="447">
        <v>228182</v>
      </c>
      <c r="N165" s="445"/>
      <c r="O165" s="445"/>
      <c r="P165" s="298"/>
      <c r="Q165" s="298"/>
      <c r="R165" s="418"/>
    </row>
    <row r="166" spans="1:32" ht="57.6" customHeight="1">
      <c r="A166" s="456">
        <v>3</v>
      </c>
      <c r="B166" s="2800" t="s">
        <v>1574</v>
      </c>
      <c r="C166" s="2801"/>
      <c r="D166" s="2801"/>
      <c r="E166" s="2801"/>
      <c r="F166" s="2801"/>
      <c r="G166" s="2801"/>
      <c r="H166" s="2801"/>
      <c r="I166" s="2801"/>
      <c r="J166" s="2801"/>
      <c r="K166" s="2801"/>
      <c r="L166" s="2801"/>
      <c r="M166" s="2801"/>
      <c r="N166" s="2801"/>
      <c r="O166" s="2801"/>
      <c r="P166" s="2801"/>
      <c r="Q166" s="2801"/>
      <c r="R166" s="2802"/>
    </row>
    <row r="167" spans="1:32" ht="27" customHeight="1">
      <c r="A167" s="456">
        <v>1</v>
      </c>
      <c r="B167" s="499" t="s">
        <v>1575</v>
      </c>
      <c r="C167" s="500"/>
      <c r="D167" s="501"/>
      <c r="E167" s="500"/>
      <c r="F167" s="501"/>
      <c r="G167" s="387"/>
      <c r="H167" s="2789"/>
      <c r="I167" s="2790"/>
      <c r="J167" s="2790"/>
      <c r="K167" s="2790"/>
      <c r="L167" s="2790"/>
      <c r="M167" s="2790"/>
      <c r="N167" s="2790"/>
      <c r="O167" s="2790"/>
      <c r="P167" s="2790"/>
      <c r="Q167" s="2790"/>
      <c r="R167" s="2791"/>
    </row>
    <row r="168" spans="1:32" ht="48" customHeight="1">
      <c r="A168" s="456"/>
      <c r="B168" s="247" t="s">
        <v>1576</v>
      </c>
      <c r="C168" s="150" t="s">
        <v>1327</v>
      </c>
      <c r="D168" s="217" t="s">
        <v>1559</v>
      </c>
      <c r="E168" s="189"/>
      <c r="F168" s="189"/>
      <c r="G168" s="451">
        <v>384000</v>
      </c>
      <c r="H168" s="545"/>
      <c r="I168" s="546"/>
      <c r="J168" s="546"/>
      <c r="K168" s="546"/>
      <c r="L168" s="546"/>
      <c r="M168" s="546"/>
      <c r="N168" s="546"/>
      <c r="O168" s="546"/>
      <c r="P168" s="546"/>
      <c r="Q168" s="547"/>
      <c r="R168" s="548"/>
    </row>
    <row r="169" spans="1:32" ht="48.75" customHeight="1">
      <c r="A169" s="456"/>
      <c r="B169" s="247" t="s">
        <v>1577</v>
      </c>
      <c r="C169" s="150" t="s">
        <v>1327</v>
      </c>
      <c r="D169" s="217" t="s">
        <v>1559</v>
      </c>
      <c r="E169" s="189"/>
      <c r="F169" s="189"/>
      <c r="G169" s="451">
        <v>632000</v>
      </c>
      <c r="H169" s="545"/>
      <c r="I169" s="546"/>
      <c r="J169" s="546"/>
      <c r="K169" s="546"/>
      <c r="L169" s="546"/>
      <c r="M169" s="546"/>
      <c r="N169" s="546"/>
      <c r="O169" s="546"/>
      <c r="P169" s="546"/>
      <c r="Q169" s="547"/>
      <c r="R169" s="548"/>
    </row>
    <row r="170" spans="1:32" ht="48.75" customHeight="1">
      <c r="A170" s="456"/>
      <c r="B170" s="247" t="s">
        <v>1578</v>
      </c>
      <c r="C170" s="160" t="s">
        <v>1327</v>
      </c>
      <c r="D170" s="217" t="s">
        <v>1559</v>
      </c>
      <c r="E170" s="189"/>
      <c r="F170" s="189"/>
      <c r="G170" s="451">
        <v>908000</v>
      </c>
      <c r="H170" s="545"/>
      <c r="I170" s="546"/>
      <c r="J170" s="546"/>
      <c r="K170" s="546"/>
      <c r="L170" s="546"/>
      <c r="M170" s="546"/>
      <c r="N170" s="546"/>
      <c r="O170" s="546"/>
      <c r="P170" s="546"/>
      <c r="Q170" s="547"/>
      <c r="R170" s="548"/>
    </row>
    <row r="171" spans="1:32" ht="42.75" customHeight="1">
      <c r="A171" s="288"/>
      <c r="B171" s="247" t="s">
        <v>1579</v>
      </c>
      <c r="C171" s="160" t="s">
        <v>1327</v>
      </c>
      <c r="D171" s="217" t="s">
        <v>1559</v>
      </c>
      <c r="E171" s="285"/>
      <c r="F171" s="285"/>
      <c r="G171" s="451">
        <v>603000</v>
      </c>
      <c r="H171" s="170"/>
      <c r="I171" s="383"/>
      <c r="J171" s="383"/>
      <c r="K171" s="383"/>
      <c r="L171" s="383"/>
      <c r="M171" s="451"/>
      <c r="N171" s="525"/>
      <c r="O171" s="525"/>
      <c r="P171" s="300"/>
      <c r="Q171" s="300"/>
      <c r="R171" s="415"/>
    </row>
    <row r="172" spans="1:32" ht="59.25" customHeight="1">
      <c r="A172" s="288"/>
      <c r="B172" s="247" t="s">
        <v>1580</v>
      </c>
      <c r="C172" s="160" t="s">
        <v>1327</v>
      </c>
      <c r="D172" s="217" t="s">
        <v>1559</v>
      </c>
      <c r="E172" s="285"/>
      <c r="F172" s="285"/>
      <c r="G172" s="451">
        <v>295000</v>
      </c>
      <c r="H172" s="170"/>
      <c r="I172" s="383"/>
      <c r="J172" s="383"/>
      <c r="K172" s="383"/>
      <c r="L172" s="383"/>
      <c r="M172" s="451"/>
      <c r="N172" s="525"/>
      <c r="O172" s="525"/>
      <c r="P172" s="300"/>
      <c r="Q172" s="300"/>
      <c r="R172" s="415"/>
    </row>
    <row r="173" spans="1:32" ht="24.75" customHeight="1">
      <c r="A173" s="456">
        <v>2</v>
      </c>
      <c r="B173" s="2888" t="s">
        <v>1581</v>
      </c>
      <c r="C173" s="2889"/>
      <c r="D173" s="2889"/>
      <c r="E173" s="277"/>
      <c r="F173" s="277"/>
      <c r="G173" s="451"/>
      <c r="H173" s="170"/>
      <c r="I173" s="383"/>
      <c r="J173" s="383"/>
      <c r="K173" s="383"/>
      <c r="L173" s="383"/>
      <c r="M173" s="451"/>
      <c r="N173" s="525"/>
      <c r="O173" s="525"/>
      <c r="P173" s="300"/>
      <c r="Q173" s="300"/>
      <c r="R173" s="415"/>
    </row>
    <row r="174" spans="1:32" ht="50.25" customHeight="1">
      <c r="A174" s="288"/>
      <c r="B174" s="247" t="s">
        <v>1582</v>
      </c>
      <c r="C174" s="150" t="s">
        <v>1327</v>
      </c>
      <c r="D174" s="217" t="s">
        <v>1559</v>
      </c>
      <c r="E174" s="189"/>
      <c r="F174" s="189"/>
      <c r="G174" s="451">
        <v>254000</v>
      </c>
      <c r="H174" s="170"/>
      <c r="I174" s="383"/>
      <c r="J174" s="383"/>
      <c r="K174" s="383"/>
      <c r="L174" s="383"/>
      <c r="M174" s="451"/>
      <c r="N174" s="525"/>
      <c r="O174" s="525"/>
      <c r="P174" s="300"/>
      <c r="Q174" s="300"/>
      <c r="R174" s="415"/>
    </row>
    <row r="175" spans="1:32" ht="45" customHeight="1">
      <c r="A175" s="288"/>
      <c r="B175" s="247" t="s">
        <v>1583</v>
      </c>
      <c r="C175" s="150" t="s">
        <v>1327</v>
      </c>
      <c r="D175" s="217" t="s">
        <v>1559</v>
      </c>
      <c r="E175" s="189"/>
      <c r="F175" s="189"/>
      <c r="G175" s="451">
        <v>233000</v>
      </c>
      <c r="H175" s="170"/>
      <c r="I175" s="383"/>
      <c r="J175" s="383"/>
      <c r="K175" s="383"/>
      <c r="L175" s="383"/>
      <c r="M175" s="451"/>
      <c r="N175" s="525"/>
      <c r="O175" s="525"/>
      <c r="P175" s="300"/>
      <c r="Q175" s="300"/>
      <c r="R175" s="415"/>
    </row>
    <row r="176" spans="1:32" ht="42.75" customHeight="1">
      <c r="A176" s="288"/>
      <c r="B176" s="247" t="s">
        <v>1584</v>
      </c>
      <c r="C176" s="150" t="s">
        <v>1327</v>
      </c>
      <c r="D176" s="217" t="s">
        <v>1559</v>
      </c>
      <c r="E176" s="189"/>
      <c r="F176" s="189"/>
      <c r="G176" s="451">
        <v>254000</v>
      </c>
      <c r="H176" s="170"/>
      <c r="I176" s="383"/>
      <c r="J176" s="383"/>
      <c r="K176" s="383"/>
      <c r="L176" s="383"/>
      <c r="M176" s="451"/>
      <c r="N176" s="525"/>
      <c r="O176" s="525"/>
      <c r="P176" s="300"/>
      <c r="Q176" s="300"/>
      <c r="R176" s="415"/>
    </row>
    <row r="177" spans="1:18" ht="51.75" customHeight="1">
      <c r="A177" s="288"/>
      <c r="B177" s="247" t="s">
        <v>1585</v>
      </c>
      <c r="C177" s="150" t="s">
        <v>1327</v>
      </c>
      <c r="D177" s="217" t="s">
        <v>1559</v>
      </c>
      <c r="E177" s="189"/>
      <c r="F177" s="189"/>
      <c r="G177" s="451">
        <v>398000</v>
      </c>
      <c r="H177" s="170"/>
      <c r="I177" s="383"/>
      <c r="J177" s="383"/>
      <c r="K177" s="383"/>
      <c r="L177" s="383"/>
      <c r="M177" s="451"/>
      <c r="N177" s="525"/>
      <c r="O177" s="525"/>
      <c r="P177" s="300"/>
      <c r="Q177" s="300"/>
      <c r="R177" s="415"/>
    </row>
    <row r="178" spans="1:18" ht="48.75" customHeight="1">
      <c r="A178" s="288"/>
      <c r="B178" s="247" t="s">
        <v>1586</v>
      </c>
      <c r="C178" s="150" t="s">
        <v>1327</v>
      </c>
      <c r="D178" s="217" t="s">
        <v>1559</v>
      </c>
      <c r="E178" s="189"/>
      <c r="F178" s="189"/>
      <c r="G178" s="451">
        <v>582000</v>
      </c>
      <c r="H178" s="170"/>
      <c r="I178" s="383"/>
      <c r="J178" s="383"/>
      <c r="K178" s="383"/>
      <c r="L178" s="383"/>
      <c r="M178" s="451"/>
      <c r="N178" s="525"/>
      <c r="O178" s="525"/>
      <c r="P178" s="300"/>
      <c r="Q178" s="300"/>
      <c r="R178" s="415"/>
    </row>
    <row r="179" spans="1:18" ht="27" customHeight="1">
      <c r="A179" s="456">
        <v>3</v>
      </c>
      <c r="B179" s="2888" t="s">
        <v>1587</v>
      </c>
      <c r="C179" s="2889"/>
      <c r="D179" s="2889"/>
      <c r="E179" s="277"/>
      <c r="F179" s="277"/>
      <c r="G179" s="447"/>
      <c r="H179" s="170"/>
      <c r="I179" s="383"/>
      <c r="J179" s="383"/>
      <c r="K179" s="383"/>
      <c r="L179" s="383"/>
      <c r="M179" s="451"/>
      <c r="N179" s="525"/>
      <c r="O179" s="525"/>
      <c r="P179" s="300"/>
      <c r="Q179" s="300"/>
      <c r="R179" s="415"/>
    </row>
    <row r="180" spans="1:18" ht="40.5" customHeight="1">
      <c r="A180" s="456"/>
      <c r="B180" s="247" t="s">
        <v>1588</v>
      </c>
      <c r="C180" s="150" t="s">
        <v>1327</v>
      </c>
      <c r="D180" s="217" t="s">
        <v>1559</v>
      </c>
      <c r="E180" s="189"/>
      <c r="F180" s="189"/>
      <c r="G180" s="451">
        <v>395000</v>
      </c>
      <c r="H180" s="170"/>
      <c r="I180" s="383"/>
      <c r="J180" s="383"/>
      <c r="K180" s="383"/>
      <c r="L180" s="383"/>
      <c r="M180" s="451"/>
      <c r="N180" s="525"/>
      <c r="O180" s="525"/>
      <c r="P180" s="300"/>
      <c r="Q180" s="300"/>
      <c r="R180" s="415"/>
    </row>
    <row r="181" spans="1:18" ht="40.5" customHeight="1">
      <c r="A181" s="456"/>
      <c r="B181" s="247" t="s">
        <v>1589</v>
      </c>
      <c r="C181" s="150" t="s">
        <v>1327</v>
      </c>
      <c r="D181" s="217" t="s">
        <v>1559</v>
      </c>
      <c r="E181" s="189"/>
      <c r="F181" s="189"/>
      <c r="G181" s="549">
        <v>558000</v>
      </c>
      <c r="H181" s="185"/>
      <c r="I181" s="277"/>
      <c r="J181" s="277"/>
      <c r="K181" s="277"/>
      <c r="L181" s="277"/>
      <c r="M181" s="447"/>
      <c r="N181" s="445"/>
      <c r="O181" s="445"/>
      <c r="P181" s="298"/>
      <c r="Q181" s="298"/>
      <c r="R181" s="418"/>
    </row>
    <row r="182" spans="1:18" ht="46.5" customHeight="1">
      <c r="A182" s="456"/>
      <c r="B182" s="247" t="s">
        <v>1590</v>
      </c>
      <c r="C182" s="150" t="s">
        <v>1327</v>
      </c>
      <c r="D182" s="217" t="s">
        <v>1559</v>
      </c>
      <c r="E182" s="189"/>
      <c r="F182" s="189"/>
      <c r="G182" s="451">
        <v>1047000</v>
      </c>
      <c r="H182" s="177"/>
      <c r="I182" s="276"/>
      <c r="J182" s="276"/>
      <c r="K182" s="276"/>
      <c r="L182" s="276"/>
      <c r="M182" s="452"/>
      <c r="N182" s="524"/>
      <c r="O182" s="524"/>
      <c r="P182" s="178"/>
      <c r="Q182" s="178"/>
      <c r="R182" s="416"/>
    </row>
    <row r="183" spans="1:18" ht="22.5" customHeight="1">
      <c r="A183" s="456">
        <v>4</v>
      </c>
      <c r="B183" s="2888" t="s">
        <v>1591</v>
      </c>
      <c r="C183" s="2889"/>
      <c r="D183" s="2889"/>
      <c r="E183" s="480"/>
      <c r="F183" s="480"/>
      <c r="G183" s="447"/>
      <c r="H183" s="185"/>
      <c r="I183" s="277"/>
      <c r="J183" s="277"/>
      <c r="K183" s="277"/>
      <c r="L183" s="277"/>
      <c r="M183" s="447"/>
      <c r="N183" s="445"/>
      <c r="O183" s="445"/>
      <c r="P183" s="298"/>
      <c r="Q183" s="298"/>
      <c r="R183" s="418"/>
    </row>
    <row r="184" spans="1:18" ht="40.5" customHeight="1">
      <c r="A184" s="456"/>
      <c r="B184" s="247" t="s">
        <v>1592</v>
      </c>
      <c r="C184" s="150" t="s">
        <v>1327</v>
      </c>
      <c r="D184" s="217" t="s">
        <v>1559</v>
      </c>
      <c r="E184" s="189"/>
      <c r="F184" s="189"/>
      <c r="G184" s="549">
        <v>133000</v>
      </c>
      <c r="H184" s="170"/>
      <c r="I184" s="383"/>
      <c r="J184" s="383"/>
      <c r="K184" s="383"/>
      <c r="L184" s="383"/>
      <c r="M184" s="451"/>
      <c r="N184" s="525"/>
      <c r="O184" s="525"/>
      <c r="P184" s="300"/>
      <c r="Q184" s="300"/>
      <c r="R184" s="415"/>
    </row>
    <row r="185" spans="1:18" ht="40.5" customHeight="1">
      <c r="A185" s="456"/>
      <c r="B185" s="247" t="s">
        <v>1593</v>
      </c>
      <c r="C185" s="150" t="s">
        <v>1327</v>
      </c>
      <c r="D185" s="217" t="s">
        <v>1559</v>
      </c>
      <c r="E185" s="189"/>
      <c r="F185" s="189"/>
      <c r="G185" s="549">
        <v>147000</v>
      </c>
      <c r="H185" s="170"/>
      <c r="I185" s="383"/>
      <c r="J185" s="383"/>
      <c r="K185" s="383"/>
      <c r="L185" s="383"/>
      <c r="M185" s="451"/>
      <c r="N185" s="525"/>
      <c r="O185" s="525"/>
      <c r="P185" s="300"/>
      <c r="Q185" s="300"/>
      <c r="R185" s="415"/>
    </row>
    <row r="186" spans="1:18" ht="40.5" customHeight="1">
      <c r="A186" s="456"/>
      <c r="B186" s="247" t="s">
        <v>1594</v>
      </c>
      <c r="C186" s="150" t="s">
        <v>1327</v>
      </c>
      <c r="D186" s="217" t="s">
        <v>1559</v>
      </c>
      <c r="E186" s="189"/>
      <c r="F186" s="189"/>
      <c r="G186" s="549">
        <v>289000</v>
      </c>
      <c r="H186" s="170"/>
      <c r="I186" s="383"/>
      <c r="J186" s="383"/>
      <c r="K186" s="383"/>
      <c r="L186" s="383"/>
      <c r="M186" s="451"/>
      <c r="N186" s="525"/>
      <c r="O186" s="525"/>
      <c r="P186" s="300"/>
      <c r="Q186" s="300"/>
      <c r="R186" s="415"/>
    </row>
    <row r="187" spans="1:18" ht="27.75" customHeight="1">
      <c r="A187" s="456">
        <v>5</v>
      </c>
      <c r="B187" s="2888" t="s">
        <v>1595</v>
      </c>
      <c r="C187" s="2889"/>
      <c r="D187" s="2889"/>
      <c r="E187" s="480"/>
      <c r="F187" s="480"/>
      <c r="G187" s="451"/>
      <c r="H187" s="170"/>
      <c r="I187" s="383"/>
      <c r="J187" s="383"/>
      <c r="K187" s="383"/>
      <c r="L187" s="383"/>
      <c r="M187" s="451"/>
      <c r="N187" s="525"/>
      <c r="O187" s="525"/>
      <c r="P187" s="300"/>
      <c r="Q187" s="300"/>
      <c r="R187" s="415"/>
    </row>
    <row r="188" spans="1:18" ht="40.5" customHeight="1">
      <c r="A188" s="456"/>
      <c r="B188" s="247" t="s">
        <v>1596</v>
      </c>
      <c r="C188" s="150" t="s">
        <v>1327</v>
      </c>
      <c r="D188" s="217" t="s">
        <v>1559</v>
      </c>
      <c r="E188" s="189"/>
      <c r="F188" s="189"/>
      <c r="G188" s="549">
        <v>245000</v>
      </c>
      <c r="H188" s="170"/>
      <c r="I188" s="383"/>
      <c r="J188" s="383"/>
      <c r="K188" s="383"/>
      <c r="L188" s="383"/>
      <c r="M188" s="451"/>
      <c r="N188" s="525"/>
      <c r="O188" s="525"/>
      <c r="P188" s="300"/>
      <c r="Q188" s="300"/>
      <c r="R188" s="415"/>
    </row>
    <row r="189" spans="1:18" ht="40.5" customHeight="1">
      <c r="A189" s="456"/>
      <c r="B189" s="247" t="s">
        <v>1597</v>
      </c>
      <c r="C189" s="150" t="s">
        <v>1327</v>
      </c>
      <c r="D189" s="217" t="s">
        <v>1559</v>
      </c>
      <c r="E189" s="189"/>
      <c r="F189" s="189"/>
      <c r="G189" s="549">
        <v>238000</v>
      </c>
      <c r="H189" s="170"/>
      <c r="I189" s="383"/>
      <c r="J189" s="383"/>
      <c r="K189" s="383"/>
      <c r="L189" s="383"/>
      <c r="M189" s="451"/>
      <c r="N189" s="525"/>
      <c r="O189" s="525"/>
      <c r="P189" s="300"/>
      <c r="Q189" s="300"/>
      <c r="R189" s="415"/>
    </row>
    <row r="190" spans="1:18" ht="40.5" customHeight="1">
      <c r="A190" s="456"/>
      <c r="B190" s="247" t="s">
        <v>1598</v>
      </c>
      <c r="C190" s="150" t="s">
        <v>1327</v>
      </c>
      <c r="D190" s="217" t="s">
        <v>1559</v>
      </c>
      <c r="E190" s="189"/>
      <c r="F190" s="189"/>
      <c r="G190" s="549">
        <v>276000</v>
      </c>
      <c r="H190" s="170"/>
      <c r="I190" s="383"/>
      <c r="J190" s="383"/>
      <c r="K190" s="383"/>
      <c r="L190" s="383"/>
      <c r="M190" s="451"/>
      <c r="N190" s="525"/>
      <c r="O190" s="525"/>
      <c r="P190" s="300"/>
      <c r="Q190" s="300"/>
      <c r="R190" s="415"/>
    </row>
    <row r="191" spans="1:18" ht="23.25" customHeight="1">
      <c r="A191" s="456">
        <v>6</v>
      </c>
      <c r="B191" s="2888" t="s">
        <v>1599</v>
      </c>
      <c r="C191" s="2889"/>
      <c r="D191" s="2889"/>
      <c r="E191" s="480"/>
      <c r="F191" s="480"/>
      <c r="G191" s="451"/>
      <c r="H191" s="170"/>
      <c r="I191" s="383"/>
      <c r="J191" s="383"/>
      <c r="K191" s="383"/>
      <c r="L191" s="383"/>
      <c r="M191" s="451"/>
      <c r="N191" s="525"/>
      <c r="O191" s="525"/>
      <c r="P191" s="300"/>
      <c r="Q191" s="300"/>
      <c r="R191" s="415"/>
    </row>
    <row r="192" spans="1:18" ht="45" customHeight="1">
      <c r="A192" s="456"/>
      <c r="B192" s="247" t="s">
        <v>1600</v>
      </c>
      <c r="C192" s="150" t="s">
        <v>1327</v>
      </c>
      <c r="D192" s="217" t="s">
        <v>1559</v>
      </c>
      <c r="E192" s="189"/>
      <c r="F192" s="189"/>
      <c r="G192" s="549">
        <v>315000</v>
      </c>
      <c r="H192" s="170"/>
      <c r="I192" s="383"/>
      <c r="J192" s="383"/>
      <c r="K192" s="383"/>
      <c r="L192" s="383"/>
      <c r="M192" s="451"/>
      <c r="N192" s="525"/>
      <c r="O192" s="525"/>
      <c r="P192" s="300"/>
      <c r="Q192" s="300"/>
      <c r="R192" s="415"/>
    </row>
    <row r="193" spans="1:18" ht="46.5" customHeight="1">
      <c r="A193" s="456"/>
      <c r="B193" s="247" t="s">
        <v>1601</v>
      </c>
      <c r="C193" s="150" t="s">
        <v>1327</v>
      </c>
      <c r="D193" s="217" t="s">
        <v>1559</v>
      </c>
      <c r="E193" s="189"/>
      <c r="F193" s="189"/>
      <c r="G193" s="549">
        <v>306000</v>
      </c>
      <c r="H193" s="170"/>
      <c r="I193" s="383"/>
      <c r="J193" s="383"/>
      <c r="K193" s="383"/>
      <c r="L193" s="383"/>
      <c r="M193" s="451"/>
      <c r="N193" s="525"/>
      <c r="O193" s="525"/>
      <c r="P193" s="300"/>
      <c r="Q193" s="300"/>
      <c r="R193" s="415"/>
    </row>
    <row r="194" spans="1:18" ht="40.5" customHeight="1">
      <c r="A194" s="456"/>
      <c r="B194" s="247" t="s">
        <v>1602</v>
      </c>
      <c r="C194" s="150" t="s">
        <v>1327</v>
      </c>
      <c r="D194" s="217" t="s">
        <v>1559</v>
      </c>
      <c r="E194" s="189"/>
      <c r="F194" s="189"/>
      <c r="G194" s="549">
        <v>237000</v>
      </c>
      <c r="H194" s="170"/>
      <c r="I194" s="383"/>
      <c r="J194" s="383"/>
      <c r="K194" s="383"/>
      <c r="L194" s="383"/>
      <c r="M194" s="451"/>
      <c r="N194" s="525"/>
      <c r="O194" s="525"/>
      <c r="P194" s="300"/>
      <c r="Q194" s="300"/>
      <c r="R194" s="415"/>
    </row>
    <row r="195" spans="1:18" ht="47.25" customHeight="1">
      <c r="A195" s="456"/>
      <c r="B195" s="247" t="s">
        <v>1603</v>
      </c>
      <c r="C195" s="150" t="s">
        <v>1327</v>
      </c>
      <c r="D195" s="217" t="s">
        <v>1559</v>
      </c>
      <c r="E195" s="189"/>
      <c r="F195" s="189"/>
      <c r="G195" s="549">
        <v>255000</v>
      </c>
      <c r="H195" s="185"/>
      <c r="I195" s="277"/>
      <c r="J195" s="277"/>
      <c r="K195" s="277"/>
      <c r="L195" s="277"/>
      <c r="M195" s="447"/>
      <c r="N195" s="445"/>
      <c r="O195" s="445"/>
      <c r="P195" s="298"/>
      <c r="Q195" s="298"/>
      <c r="R195" s="418"/>
    </row>
    <row r="196" spans="1:18" ht="59.25" customHeight="1">
      <c r="A196" s="288"/>
      <c r="B196" s="247" t="s">
        <v>1604</v>
      </c>
      <c r="C196" s="150" t="s">
        <v>1327</v>
      </c>
      <c r="D196" s="217" t="s">
        <v>1559</v>
      </c>
      <c r="E196" s="189"/>
      <c r="F196" s="189"/>
      <c r="G196" s="549">
        <v>470000</v>
      </c>
      <c r="H196" s="185"/>
      <c r="I196" s="277"/>
      <c r="J196" s="277"/>
      <c r="K196" s="277"/>
      <c r="L196" s="277"/>
      <c r="M196" s="447"/>
      <c r="N196" s="445"/>
      <c r="O196" s="445"/>
      <c r="P196" s="298"/>
      <c r="Q196" s="298"/>
      <c r="R196" s="418"/>
    </row>
    <row r="197" spans="1:18" ht="39" customHeight="1">
      <c r="A197" s="192"/>
      <c r="B197" s="323" t="s">
        <v>1310</v>
      </c>
      <c r="C197" s="298"/>
      <c r="D197" s="298"/>
      <c r="E197" s="298"/>
      <c r="F197" s="298"/>
      <c r="G197" s="298"/>
      <c r="H197" s="323"/>
      <c r="I197" s="298"/>
      <c r="J197" s="298"/>
      <c r="K197" s="298"/>
      <c r="L197" s="298"/>
      <c r="M197" s="453"/>
      <c r="N197" s="298"/>
      <c r="O197" s="298"/>
      <c r="P197" s="324"/>
      <c r="Q197" s="324"/>
      <c r="R197" s="293"/>
    </row>
    <row r="198" spans="1:18" ht="45.75" customHeight="1">
      <c r="A198" s="156">
        <v>1</v>
      </c>
      <c r="B198" s="2800" t="s">
        <v>1500</v>
      </c>
      <c r="C198" s="2801"/>
      <c r="D198" s="2801"/>
      <c r="E198" s="2801"/>
      <c r="F198" s="2801"/>
      <c r="G198" s="2801"/>
      <c r="H198" s="2801"/>
      <c r="I198" s="2801"/>
      <c r="J198" s="2801"/>
      <c r="K198" s="2801"/>
      <c r="L198" s="2801"/>
      <c r="M198" s="2801"/>
      <c r="N198" s="2801"/>
      <c r="O198" s="2801"/>
      <c r="P198" s="2801"/>
      <c r="Q198" s="2801"/>
      <c r="R198" s="2802"/>
    </row>
    <row r="199" spans="1:18" ht="30" customHeight="1">
      <c r="A199" s="157"/>
      <c r="B199" s="193"/>
      <c r="C199" s="193"/>
      <c r="D199" s="642"/>
      <c r="E199" s="2789" t="s">
        <v>1382</v>
      </c>
      <c r="F199" s="2790"/>
      <c r="G199" s="2790"/>
      <c r="H199" s="2790"/>
      <c r="I199" s="2790"/>
      <c r="J199" s="2790"/>
      <c r="K199" s="2790"/>
      <c r="L199" s="2790"/>
      <c r="M199" s="2790"/>
      <c r="N199" s="2790"/>
      <c r="O199" s="2790"/>
      <c r="P199" s="2790"/>
      <c r="Q199" s="2790"/>
      <c r="R199" s="2791"/>
    </row>
    <row r="200" spans="1:18" ht="64.7" customHeight="1">
      <c r="A200" s="322">
        <v>1</v>
      </c>
      <c r="B200" s="406" t="s">
        <v>1328</v>
      </c>
      <c r="C200" s="370" t="s">
        <v>32</v>
      </c>
      <c r="D200" s="2807" t="s">
        <v>1524</v>
      </c>
      <c r="E200" s="458"/>
      <c r="F200" s="459"/>
      <c r="G200" s="2803">
        <v>29700</v>
      </c>
      <c r="H200" s="2803"/>
      <c r="I200" s="2803"/>
      <c r="J200" s="2803"/>
      <c r="K200" s="2803"/>
      <c r="L200" s="2803"/>
      <c r="M200" s="2803"/>
      <c r="N200" s="2803"/>
      <c r="O200" s="2803"/>
      <c r="P200" s="2803"/>
      <c r="Q200" s="2803"/>
      <c r="R200" s="2804"/>
    </row>
    <row r="201" spans="1:18" ht="64.7" customHeight="1">
      <c r="A201" s="157">
        <v>2</v>
      </c>
      <c r="B201" s="407" t="s">
        <v>1329</v>
      </c>
      <c r="C201" s="152" t="s">
        <v>32</v>
      </c>
      <c r="D201" s="2808"/>
      <c r="E201" s="458"/>
      <c r="F201" s="459"/>
      <c r="G201" s="2803">
        <v>29800</v>
      </c>
      <c r="H201" s="2803"/>
      <c r="I201" s="2803"/>
      <c r="J201" s="2803"/>
      <c r="K201" s="2803"/>
      <c r="L201" s="2803"/>
      <c r="M201" s="2803"/>
      <c r="N201" s="2803"/>
      <c r="O201" s="2803"/>
      <c r="P201" s="2803"/>
      <c r="Q201" s="2803"/>
      <c r="R201" s="2804"/>
    </row>
    <row r="202" spans="1:18" ht="64.7" customHeight="1">
      <c r="A202" s="157">
        <v>3</v>
      </c>
      <c r="B202" s="407" t="s">
        <v>1330</v>
      </c>
      <c r="C202" s="152" t="s">
        <v>32</v>
      </c>
      <c r="D202" s="2808"/>
      <c r="E202" s="458"/>
      <c r="F202" s="459"/>
      <c r="G202" s="2803">
        <v>28600</v>
      </c>
      <c r="H202" s="2803"/>
      <c r="I202" s="2803"/>
      <c r="J202" s="2803"/>
      <c r="K202" s="2803"/>
      <c r="L202" s="2803"/>
      <c r="M202" s="2803"/>
      <c r="N202" s="2803"/>
      <c r="O202" s="2803"/>
      <c r="P202" s="2803"/>
      <c r="Q202" s="2803"/>
      <c r="R202" s="2804"/>
    </row>
    <row r="203" spans="1:18" ht="64.7" customHeight="1">
      <c r="A203" s="157">
        <v>4</v>
      </c>
      <c r="B203" s="407" t="s">
        <v>1368</v>
      </c>
      <c r="C203" s="152" t="s">
        <v>32</v>
      </c>
      <c r="D203" s="2808"/>
      <c r="E203" s="458"/>
      <c r="F203" s="459"/>
      <c r="G203" s="2803">
        <v>28600</v>
      </c>
      <c r="H203" s="2805"/>
      <c r="I203" s="2805"/>
      <c r="J203" s="2805"/>
      <c r="K203" s="2805"/>
      <c r="L203" s="2805"/>
      <c r="M203" s="2805"/>
      <c r="N203" s="2805"/>
      <c r="O203" s="2805"/>
      <c r="P203" s="2805"/>
      <c r="Q203" s="2805"/>
      <c r="R203" s="2806"/>
    </row>
    <row r="204" spans="1:18" ht="64.7" customHeight="1">
      <c r="A204" s="157">
        <v>5</v>
      </c>
      <c r="B204" s="407" t="s">
        <v>1369</v>
      </c>
      <c r="C204" s="152" t="s">
        <v>32</v>
      </c>
      <c r="D204" s="2809"/>
      <c r="E204" s="458"/>
      <c r="F204" s="459"/>
      <c r="G204" s="2803">
        <v>28800</v>
      </c>
      <c r="H204" s="2803"/>
      <c r="I204" s="2803"/>
      <c r="J204" s="2803"/>
      <c r="K204" s="2803"/>
      <c r="L204" s="2803"/>
      <c r="M204" s="2803"/>
      <c r="N204" s="2803"/>
      <c r="O204" s="2803"/>
      <c r="P204" s="2803"/>
      <c r="Q204" s="2803"/>
      <c r="R204" s="2804"/>
    </row>
    <row r="205" spans="1:18" ht="64.7" customHeight="1">
      <c r="A205" s="157">
        <v>6</v>
      </c>
      <c r="B205" s="407" t="s">
        <v>1331</v>
      </c>
      <c r="C205" s="152" t="s">
        <v>32</v>
      </c>
      <c r="D205" s="2810" t="s">
        <v>1524</v>
      </c>
      <c r="E205" s="458"/>
      <c r="F205" s="459"/>
      <c r="G205" s="2803">
        <v>32000</v>
      </c>
      <c r="H205" s="2803"/>
      <c r="I205" s="2803"/>
      <c r="J205" s="2803"/>
      <c r="K205" s="2803"/>
      <c r="L205" s="2803"/>
      <c r="M205" s="2803"/>
      <c r="N205" s="2803"/>
      <c r="O205" s="2803"/>
      <c r="P205" s="2803"/>
      <c r="Q205" s="2803"/>
      <c r="R205" s="2804"/>
    </row>
    <row r="206" spans="1:18" ht="64.7" customHeight="1">
      <c r="A206" s="157">
        <v>7</v>
      </c>
      <c r="B206" s="408" t="s">
        <v>1332</v>
      </c>
      <c r="C206" s="152" t="s">
        <v>32</v>
      </c>
      <c r="D206" s="2811"/>
      <c r="E206" s="458"/>
      <c r="F206" s="459"/>
      <c r="G206" s="2803">
        <v>29600</v>
      </c>
      <c r="H206" s="2803"/>
      <c r="I206" s="2803"/>
      <c r="J206" s="2803"/>
      <c r="K206" s="2803"/>
      <c r="L206" s="2803"/>
      <c r="M206" s="2803"/>
      <c r="N206" s="2803"/>
      <c r="O206" s="2803"/>
      <c r="P206" s="2803"/>
      <c r="Q206" s="2803"/>
      <c r="R206" s="2804"/>
    </row>
    <row r="207" spans="1:18" ht="64.7" customHeight="1">
      <c r="A207" s="322">
        <v>8</v>
      </c>
      <c r="B207" s="409" t="s">
        <v>1333</v>
      </c>
      <c r="C207" s="152" t="s">
        <v>32</v>
      </c>
      <c r="D207" s="2811"/>
      <c r="E207" s="458"/>
      <c r="F207" s="459"/>
      <c r="G207" s="2803">
        <v>34900</v>
      </c>
      <c r="H207" s="2803"/>
      <c r="I207" s="2803"/>
      <c r="J207" s="2803"/>
      <c r="K207" s="2803"/>
      <c r="L207" s="2803"/>
      <c r="M207" s="2803"/>
      <c r="N207" s="2803"/>
      <c r="O207" s="2803"/>
      <c r="P207" s="2803"/>
      <c r="Q207" s="2803"/>
      <c r="R207" s="2804"/>
    </row>
    <row r="208" spans="1:18" ht="64.7" customHeight="1">
      <c r="A208" s="157">
        <v>9</v>
      </c>
      <c r="B208" s="410" t="s">
        <v>1334</v>
      </c>
      <c r="C208" s="152" t="s">
        <v>32</v>
      </c>
      <c r="D208" s="2811"/>
      <c r="E208" s="458"/>
      <c r="F208" s="459"/>
      <c r="G208" s="2803">
        <v>34100</v>
      </c>
      <c r="H208" s="2803"/>
      <c r="I208" s="2803"/>
      <c r="J208" s="2803"/>
      <c r="K208" s="2803"/>
      <c r="L208" s="2803"/>
      <c r="M208" s="2803"/>
      <c r="N208" s="2803"/>
      <c r="O208" s="2803"/>
      <c r="P208" s="2803"/>
      <c r="Q208" s="2803"/>
      <c r="R208" s="2804"/>
    </row>
    <row r="209" spans="1:18" ht="64.7" customHeight="1">
      <c r="A209" s="157">
        <v>10</v>
      </c>
      <c r="B209" s="408" t="s">
        <v>1335</v>
      </c>
      <c r="C209" s="152" t="s">
        <v>32</v>
      </c>
      <c r="D209" s="2811"/>
      <c r="E209" s="458"/>
      <c r="F209" s="459"/>
      <c r="G209" s="2803">
        <v>34100</v>
      </c>
      <c r="H209" s="2803"/>
      <c r="I209" s="2803"/>
      <c r="J209" s="2803"/>
      <c r="K209" s="2803"/>
      <c r="L209" s="2803"/>
      <c r="M209" s="2803"/>
      <c r="N209" s="2803"/>
      <c r="O209" s="2803"/>
      <c r="P209" s="2803"/>
      <c r="Q209" s="2803"/>
      <c r="R209" s="2804"/>
    </row>
    <row r="210" spans="1:18" ht="64.7" customHeight="1">
      <c r="A210" s="157">
        <v>11</v>
      </c>
      <c r="B210" s="612" t="s">
        <v>1336</v>
      </c>
      <c r="C210" s="152" t="s">
        <v>32</v>
      </c>
      <c r="D210" s="2812"/>
      <c r="E210" s="461"/>
      <c r="F210" s="462"/>
      <c r="G210" s="2883">
        <v>39600</v>
      </c>
      <c r="H210" s="2883"/>
      <c r="I210" s="2883"/>
      <c r="J210" s="2883"/>
      <c r="K210" s="2883"/>
      <c r="L210" s="2883"/>
      <c r="M210" s="2883"/>
      <c r="N210" s="2883"/>
      <c r="O210" s="2883"/>
      <c r="P210" s="2883"/>
      <c r="Q210" s="2883"/>
      <c r="R210" s="2884"/>
    </row>
    <row r="211" spans="1:18" ht="64.7" customHeight="1">
      <c r="A211" s="157">
        <v>12</v>
      </c>
      <c r="B211" s="400" t="s">
        <v>1337</v>
      </c>
      <c r="C211" s="399" t="s">
        <v>32</v>
      </c>
      <c r="D211" s="2810" t="s">
        <v>1525</v>
      </c>
      <c r="E211" s="613"/>
      <c r="F211" s="352"/>
      <c r="G211" s="2881">
        <v>35100</v>
      </c>
      <c r="H211" s="2881"/>
      <c r="I211" s="2881"/>
      <c r="J211" s="2881"/>
      <c r="K211" s="2881"/>
      <c r="L211" s="2881"/>
      <c r="M211" s="2881"/>
      <c r="N211" s="2881"/>
      <c r="O211" s="2881"/>
      <c r="P211" s="2881"/>
      <c r="Q211" s="2881"/>
      <c r="R211" s="2882"/>
    </row>
    <row r="212" spans="1:18" ht="64.7" customHeight="1">
      <c r="A212" s="157">
        <v>13</v>
      </c>
      <c r="B212" s="411" t="s">
        <v>1338</v>
      </c>
      <c r="C212" s="152" t="s">
        <v>32</v>
      </c>
      <c r="D212" s="2812"/>
      <c r="E212" s="461"/>
      <c r="F212" s="462"/>
      <c r="G212" s="2883">
        <v>29900</v>
      </c>
      <c r="H212" s="2883"/>
      <c r="I212" s="2883"/>
      <c r="J212" s="2883"/>
      <c r="K212" s="2883"/>
      <c r="L212" s="2883"/>
      <c r="M212" s="2883"/>
      <c r="N212" s="2883"/>
      <c r="O212" s="2883"/>
      <c r="P212" s="2883"/>
      <c r="Q212" s="2883"/>
      <c r="R212" s="2884"/>
    </row>
    <row r="213" spans="1:18" ht="53.25" customHeight="1">
      <c r="A213" s="157"/>
      <c r="B213" s="2800" t="s">
        <v>1526</v>
      </c>
      <c r="C213" s="2801"/>
      <c r="D213" s="2801"/>
      <c r="E213" s="2962"/>
      <c r="F213" s="2963"/>
      <c r="G213" s="2963"/>
      <c r="H213" s="2963"/>
      <c r="I213" s="2963"/>
      <c r="J213" s="2963"/>
      <c r="K213" s="2963"/>
      <c r="L213" s="2963"/>
      <c r="M213" s="2963"/>
      <c r="N213" s="2963"/>
      <c r="O213" s="2963"/>
      <c r="P213" s="2963"/>
      <c r="Q213" s="2963"/>
      <c r="R213" s="2964"/>
    </row>
    <row r="214" spans="1:18" ht="34.5" customHeight="1">
      <c r="A214" s="156">
        <v>1</v>
      </c>
      <c r="B214" s="403" t="s">
        <v>1527</v>
      </c>
      <c r="C214" s="402"/>
      <c r="D214" s="643"/>
      <c r="E214" s="461"/>
      <c r="F214" s="458"/>
      <c r="G214" s="459"/>
      <c r="H214" s="459"/>
      <c r="I214" s="459"/>
      <c r="J214" s="459"/>
      <c r="K214" s="459"/>
      <c r="L214" s="459"/>
      <c r="M214" s="459"/>
      <c r="N214" s="459"/>
      <c r="O214" s="459"/>
      <c r="P214" s="459"/>
      <c r="Q214" s="459"/>
      <c r="R214" s="460"/>
    </row>
    <row r="215" spans="1:18" ht="46.5" customHeight="1">
      <c r="A215" s="157"/>
      <c r="B215" s="400" t="s">
        <v>1528</v>
      </c>
      <c r="C215" s="152" t="s">
        <v>32</v>
      </c>
      <c r="D215" s="2885" t="s">
        <v>1529</v>
      </c>
      <c r="E215" s="461">
        <v>26364</v>
      </c>
      <c r="F215" s="458"/>
      <c r="G215" s="459"/>
      <c r="H215" s="459"/>
      <c r="I215" s="459"/>
      <c r="J215" s="459"/>
      <c r="K215" s="459"/>
      <c r="L215" s="459"/>
      <c r="M215" s="459"/>
      <c r="N215" s="459"/>
      <c r="O215" s="459"/>
      <c r="P215" s="459"/>
      <c r="Q215" s="459"/>
      <c r="R215" s="460"/>
    </row>
    <row r="216" spans="1:18" ht="46.5" customHeight="1">
      <c r="A216" s="157"/>
      <c r="B216" s="400" t="s">
        <v>1530</v>
      </c>
      <c r="C216" s="152" t="s">
        <v>32</v>
      </c>
      <c r="D216" s="2886"/>
      <c r="E216" s="461">
        <v>26182</v>
      </c>
      <c r="F216" s="458"/>
      <c r="G216" s="459"/>
      <c r="H216" s="459"/>
      <c r="I216" s="459"/>
      <c r="J216" s="459"/>
      <c r="K216" s="459"/>
      <c r="L216" s="459"/>
      <c r="M216" s="459"/>
      <c r="N216" s="459"/>
      <c r="O216" s="459"/>
      <c r="P216" s="459"/>
      <c r="Q216" s="459"/>
      <c r="R216" s="460"/>
    </row>
    <row r="217" spans="1:18" ht="46.5" customHeight="1">
      <c r="A217" s="157"/>
      <c r="B217" s="400" t="s">
        <v>1531</v>
      </c>
      <c r="C217" s="152" t="s">
        <v>32</v>
      </c>
      <c r="D217" s="2887"/>
      <c r="E217" s="461">
        <v>26364</v>
      </c>
      <c r="F217" s="458"/>
      <c r="G217" s="459"/>
      <c r="H217" s="459"/>
      <c r="I217" s="459"/>
      <c r="J217" s="459"/>
      <c r="K217" s="459"/>
      <c r="L217" s="459"/>
      <c r="M217" s="459"/>
      <c r="N217" s="459"/>
      <c r="O217" s="459"/>
      <c r="P217" s="459"/>
      <c r="Q217" s="459"/>
      <c r="R217" s="460"/>
    </row>
    <row r="218" spans="1:18" ht="28.5" customHeight="1">
      <c r="A218" s="156">
        <v>2</v>
      </c>
      <c r="B218" s="403" t="s">
        <v>1532</v>
      </c>
      <c r="C218" s="152"/>
      <c r="D218" s="643"/>
      <c r="E218" s="461"/>
      <c r="F218" s="458"/>
      <c r="G218" s="459"/>
      <c r="H218" s="459"/>
      <c r="I218" s="459"/>
      <c r="J218" s="459"/>
      <c r="K218" s="459"/>
      <c r="L218" s="459"/>
      <c r="M218" s="459"/>
      <c r="N218" s="459"/>
      <c r="O218" s="459"/>
      <c r="P218" s="459"/>
      <c r="Q218" s="459"/>
      <c r="R218" s="460"/>
    </row>
    <row r="219" spans="1:18" ht="46.5" customHeight="1">
      <c r="A219" s="157"/>
      <c r="B219" s="400" t="s">
        <v>1533</v>
      </c>
      <c r="C219" s="405" t="s">
        <v>32</v>
      </c>
      <c r="D219" s="2885" t="s">
        <v>1529</v>
      </c>
      <c r="E219" s="458">
        <v>29545</v>
      </c>
      <c r="F219" s="458"/>
      <c r="G219" s="459"/>
      <c r="H219" s="459"/>
      <c r="I219" s="459"/>
      <c r="J219" s="459"/>
      <c r="K219" s="459"/>
      <c r="L219" s="459"/>
      <c r="M219" s="459"/>
      <c r="N219" s="459"/>
      <c r="O219" s="459"/>
      <c r="P219" s="459"/>
      <c r="Q219" s="459"/>
      <c r="R219" s="460"/>
    </row>
    <row r="220" spans="1:18" ht="46.5" customHeight="1">
      <c r="A220" s="157"/>
      <c r="B220" s="400" t="s">
        <v>1534</v>
      </c>
      <c r="C220" s="405" t="s">
        <v>32</v>
      </c>
      <c r="D220" s="2886"/>
      <c r="E220" s="461">
        <v>26364</v>
      </c>
      <c r="F220" s="458"/>
      <c r="G220" s="459"/>
      <c r="H220" s="459"/>
      <c r="I220" s="459"/>
      <c r="J220" s="459"/>
      <c r="K220" s="459"/>
      <c r="L220" s="459"/>
      <c r="M220" s="459"/>
      <c r="N220" s="459"/>
      <c r="O220" s="459"/>
      <c r="P220" s="459"/>
      <c r="Q220" s="459"/>
      <c r="R220" s="460"/>
    </row>
    <row r="221" spans="1:18" ht="46.5" customHeight="1">
      <c r="A221" s="157"/>
      <c r="B221" s="400" t="s">
        <v>1535</v>
      </c>
      <c r="C221" s="405" t="s">
        <v>32</v>
      </c>
      <c r="D221" s="2886"/>
      <c r="E221" s="461">
        <v>29818</v>
      </c>
      <c r="F221" s="458"/>
      <c r="G221" s="459"/>
      <c r="H221" s="459"/>
      <c r="I221" s="459"/>
      <c r="J221" s="459"/>
      <c r="K221" s="459"/>
      <c r="L221" s="459"/>
      <c r="M221" s="459"/>
      <c r="N221" s="459"/>
      <c r="O221" s="459"/>
      <c r="P221" s="459"/>
      <c r="Q221" s="459"/>
      <c r="R221" s="460"/>
    </row>
    <row r="222" spans="1:18" ht="46.5" customHeight="1">
      <c r="A222" s="157"/>
      <c r="B222" s="400" t="s">
        <v>1536</v>
      </c>
      <c r="C222" s="402" t="s">
        <v>32</v>
      </c>
      <c r="D222" s="2887"/>
      <c r="E222" s="461">
        <v>29818</v>
      </c>
      <c r="F222" s="458"/>
      <c r="G222" s="459"/>
      <c r="H222" s="459"/>
      <c r="I222" s="459"/>
      <c r="J222" s="459"/>
      <c r="K222" s="459"/>
      <c r="L222" s="459"/>
      <c r="M222" s="459"/>
      <c r="N222" s="459"/>
      <c r="O222" s="459"/>
      <c r="P222" s="459"/>
      <c r="Q222" s="459"/>
      <c r="R222" s="460"/>
    </row>
    <row r="223" spans="1:18" ht="33" customHeight="1">
      <c r="A223" s="156">
        <v>3</v>
      </c>
      <c r="B223" s="403" t="s">
        <v>1537</v>
      </c>
      <c r="C223" s="402"/>
      <c r="D223" s="643"/>
      <c r="E223" s="461"/>
      <c r="F223" s="458"/>
      <c r="G223" s="459"/>
      <c r="H223" s="459"/>
      <c r="I223" s="459"/>
      <c r="J223" s="459"/>
      <c r="K223" s="459"/>
      <c r="L223" s="459"/>
      <c r="M223" s="459"/>
      <c r="N223" s="459"/>
      <c r="O223" s="459"/>
      <c r="P223" s="459"/>
      <c r="Q223" s="459"/>
      <c r="R223" s="460"/>
    </row>
    <row r="224" spans="1:18" ht="35.25" customHeight="1">
      <c r="A224" s="157"/>
      <c r="B224" s="404" t="s">
        <v>1538</v>
      </c>
      <c r="C224" s="402" t="s">
        <v>32</v>
      </c>
      <c r="D224" s="643" t="s">
        <v>1539</v>
      </c>
      <c r="E224" s="461">
        <v>36364</v>
      </c>
      <c r="F224" s="458"/>
      <c r="G224" s="459"/>
      <c r="H224" s="459"/>
      <c r="I224" s="459"/>
      <c r="J224" s="459"/>
      <c r="K224" s="459"/>
      <c r="L224" s="459"/>
      <c r="M224" s="459"/>
      <c r="N224" s="459"/>
      <c r="O224" s="459"/>
      <c r="P224" s="459"/>
      <c r="Q224" s="459"/>
      <c r="R224" s="460"/>
    </row>
    <row r="225" spans="1:18" ht="39" customHeight="1">
      <c r="A225" s="156">
        <v>4</v>
      </c>
      <c r="B225" s="403" t="s">
        <v>1540</v>
      </c>
      <c r="C225" s="402"/>
      <c r="D225" s="643"/>
      <c r="E225" s="461"/>
      <c r="F225" s="458"/>
      <c r="G225" s="459"/>
      <c r="H225" s="459"/>
      <c r="I225" s="459"/>
      <c r="J225" s="459"/>
      <c r="K225" s="459"/>
      <c r="L225" s="459"/>
      <c r="M225" s="459"/>
      <c r="N225" s="459"/>
      <c r="O225" s="459"/>
      <c r="P225" s="459"/>
      <c r="Q225" s="459"/>
      <c r="R225" s="460"/>
    </row>
    <row r="226" spans="1:18" ht="38.25" customHeight="1">
      <c r="A226" s="157"/>
      <c r="B226" s="400" t="s">
        <v>1541</v>
      </c>
      <c r="C226" s="402" t="s">
        <v>32</v>
      </c>
      <c r="D226" s="643" t="s">
        <v>1554</v>
      </c>
      <c r="E226" s="461">
        <v>19727</v>
      </c>
      <c r="F226" s="461"/>
      <c r="G226" s="462"/>
      <c r="H226" s="462"/>
      <c r="I226" s="462"/>
      <c r="J226" s="462"/>
      <c r="K226" s="462"/>
      <c r="L226" s="462"/>
      <c r="M226" s="462"/>
      <c r="N226" s="462"/>
      <c r="O226" s="462"/>
      <c r="P226" s="462"/>
      <c r="Q226" s="462"/>
      <c r="R226" s="463"/>
    </row>
    <row r="227" spans="1:18" ht="38.25" customHeight="1">
      <c r="A227" s="288"/>
      <c r="B227" s="2800" t="s">
        <v>1311</v>
      </c>
      <c r="C227" s="2801"/>
      <c r="D227" s="2801"/>
      <c r="E227" s="2801"/>
      <c r="F227" s="2801"/>
      <c r="G227" s="2801"/>
      <c r="H227" s="2801"/>
      <c r="I227" s="2801"/>
      <c r="J227" s="2801"/>
      <c r="K227" s="2801"/>
      <c r="L227" s="2801"/>
      <c r="M227" s="2801"/>
      <c r="N227" s="2801"/>
      <c r="O227" s="2801"/>
      <c r="P227" s="2801"/>
      <c r="Q227" s="2801"/>
      <c r="R227" s="2802"/>
    </row>
    <row r="228" spans="1:18" ht="42.75" customHeight="1">
      <c r="A228" s="156">
        <v>1</v>
      </c>
      <c r="B228" s="2800" t="s">
        <v>1517</v>
      </c>
      <c r="C228" s="2801"/>
      <c r="D228" s="2801"/>
      <c r="E228" s="2801"/>
      <c r="F228" s="2801"/>
      <c r="G228" s="2801"/>
      <c r="H228" s="2801"/>
      <c r="I228" s="2801"/>
      <c r="J228" s="2801"/>
      <c r="K228" s="2801"/>
      <c r="L228" s="2801"/>
      <c r="M228" s="2801"/>
      <c r="N228" s="2801"/>
      <c r="O228" s="2801"/>
      <c r="P228" s="2801"/>
      <c r="Q228" s="2801"/>
      <c r="R228" s="2802"/>
    </row>
    <row r="229" spans="1:18" ht="30.75" customHeight="1">
      <c r="A229" s="191"/>
      <c r="B229" s="625"/>
      <c r="C229" s="658"/>
      <c r="D229" s="659"/>
      <c r="E229" s="658"/>
      <c r="F229" s="660"/>
      <c r="G229" s="2960" t="s">
        <v>1370</v>
      </c>
      <c r="H229" s="2960"/>
      <c r="I229" s="2960"/>
      <c r="J229" s="2960"/>
      <c r="K229" s="2960"/>
      <c r="L229" s="2960"/>
      <c r="M229" s="2960"/>
      <c r="N229" s="2960"/>
      <c r="O229" s="2960"/>
      <c r="P229" s="2960"/>
      <c r="Q229" s="2960"/>
      <c r="R229" s="2961"/>
    </row>
    <row r="230" spans="1:18" ht="17.25" customHeight="1">
      <c r="A230" s="552"/>
      <c r="B230" s="457" t="s">
        <v>1277</v>
      </c>
      <c r="C230" s="555"/>
      <c r="D230" s="555"/>
      <c r="E230" s="462"/>
      <c r="F230" s="458"/>
      <c r="G230" s="459"/>
      <c r="H230" s="258"/>
      <c r="I230" s="459"/>
      <c r="J230" s="459"/>
      <c r="K230" s="459"/>
      <c r="L230" s="459"/>
      <c r="M230" s="459"/>
      <c r="N230" s="459"/>
      <c r="O230" s="459"/>
      <c r="P230" s="258"/>
      <c r="Q230" s="258"/>
      <c r="R230" s="557"/>
    </row>
    <row r="231" spans="1:18" ht="38.25" customHeight="1">
      <c r="A231" s="181"/>
      <c r="B231" s="553" t="s">
        <v>1235</v>
      </c>
      <c r="C231" s="554" t="s">
        <v>111</v>
      </c>
      <c r="D231" s="2798" t="s">
        <v>1552</v>
      </c>
      <c r="E231" s="556"/>
      <c r="F231" s="214"/>
      <c r="G231" s="258"/>
      <c r="H231" s="258"/>
      <c r="I231" s="258"/>
      <c r="J231" s="258"/>
      <c r="K231" s="258"/>
      <c r="L231" s="258"/>
      <c r="M231" s="614">
        <v>1101136</v>
      </c>
      <c r="N231" s="258"/>
      <c r="O231" s="258"/>
      <c r="P231" s="258"/>
      <c r="Q231" s="258"/>
      <c r="R231" s="557"/>
    </row>
    <row r="232" spans="1:18" ht="33.75" customHeight="1">
      <c r="A232" s="181"/>
      <c r="B232" s="201" t="s">
        <v>1236</v>
      </c>
      <c r="C232" s="198" t="s">
        <v>111</v>
      </c>
      <c r="D232" s="2799"/>
      <c r="E232" s="199"/>
      <c r="F232" s="214"/>
      <c r="G232" s="258"/>
      <c r="H232" s="258"/>
      <c r="I232" s="258"/>
      <c r="J232" s="258"/>
      <c r="K232" s="258"/>
      <c r="L232" s="258"/>
      <c r="M232" s="614">
        <v>1363864</v>
      </c>
      <c r="N232" s="258"/>
      <c r="O232" s="258"/>
      <c r="P232" s="258"/>
      <c r="Q232" s="258"/>
      <c r="R232" s="557"/>
    </row>
    <row r="233" spans="1:18" ht="36" customHeight="1">
      <c r="A233" s="181"/>
      <c r="B233" s="201" t="s">
        <v>1237</v>
      </c>
      <c r="C233" s="190" t="s">
        <v>111</v>
      </c>
      <c r="D233" s="2797" t="s">
        <v>1552</v>
      </c>
      <c r="E233" s="203"/>
      <c r="F233" s="559"/>
      <c r="G233" s="560"/>
      <c r="H233" s="258"/>
      <c r="I233" s="560"/>
      <c r="J233" s="560"/>
      <c r="K233" s="560"/>
      <c r="L233" s="560"/>
      <c r="M233" s="614">
        <v>1273864</v>
      </c>
      <c r="N233" s="258"/>
      <c r="O233" s="258"/>
      <c r="P233" s="258"/>
      <c r="Q233" s="258"/>
      <c r="R233" s="557"/>
    </row>
    <row r="234" spans="1:18" ht="35.25" customHeight="1">
      <c r="A234" s="167"/>
      <c r="B234" s="204" t="s">
        <v>1238</v>
      </c>
      <c r="C234" s="190" t="s">
        <v>111</v>
      </c>
      <c r="D234" s="2799"/>
      <c r="E234" s="203"/>
      <c r="F234" s="559"/>
      <c r="G234" s="560"/>
      <c r="H234" s="562"/>
      <c r="I234" s="560"/>
      <c r="J234" s="560"/>
      <c r="K234" s="560"/>
      <c r="L234" s="560"/>
      <c r="M234" s="614">
        <v>1928409</v>
      </c>
      <c r="N234" s="258"/>
      <c r="O234" s="258"/>
      <c r="P234" s="562"/>
      <c r="Q234" s="562"/>
      <c r="R234" s="563"/>
    </row>
    <row r="235" spans="1:18" ht="15.75">
      <c r="A235" s="157"/>
      <c r="B235" s="297" t="s">
        <v>1276</v>
      </c>
      <c r="C235" s="172"/>
      <c r="D235" s="172"/>
      <c r="E235" s="185"/>
      <c r="F235" s="170"/>
      <c r="G235" s="562"/>
      <c r="H235" s="258"/>
      <c r="I235" s="562"/>
      <c r="J235" s="562"/>
      <c r="K235" s="562"/>
      <c r="L235" s="562"/>
      <c r="M235" s="509"/>
      <c r="N235" s="562"/>
      <c r="O235" s="562"/>
      <c r="P235" s="258"/>
      <c r="Q235" s="258"/>
      <c r="R235" s="557"/>
    </row>
    <row r="236" spans="1:18" ht="30">
      <c r="A236" s="157"/>
      <c r="B236" s="201" t="s">
        <v>1250</v>
      </c>
      <c r="C236" s="198" t="s">
        <v>111</v>
      </c>
      <c r="D236" s="2797" t="s">
        <v>1552</v>
      </c>
      <c r="E236" s="199"/>
      <c r="F236" s="214"/>
      <c r="G236" s="258"/>
      <c r="H236" s="564"/>
      <c r="I236" s="258"/>
      <c r="J236" s="258"/>
      <c r="K236" s="258"/>
      <c r="L236" s="258"/>
      <c r="M236" s="614">
        <v>2358928.5714285728</v>
      </c>
      <c r="N236" s="258"/>
      <c r="O236" s="258"/>
      <c r="P236" s="564"/>
      <c r="Q236" s="564"/>
      <c r="R236" s="565"/>
    </row>
    <row r="237" spans="1:18" ht="30" customHeight="1">
      <c r="A237" s="157"/>
      <c r="B237" s="201" t="s">
        <v>1251</v>
      </c>
      <c r="C237" s="198" t="s">
        <v>111</v>
      </c>
      <c r="D237" s="2798"/>
      <c r="E237" s="205"/>
      <c r="F237" s="208"/>
      <c r="G237" s="564"/>
      <c r="H237" s="209"/>
      <c r="I237" s="564"/>
      <c r="J237" s="564"/>
      <c r="K237" s="564"/>
      <c r="L237" s="564"/>
      <c r="M237" s="564">
        <v>2811818.1818181816</v>
      </c>
      <c r="N237" s="564"/>
      <c r="O237" s="564"/>
      <c r="P237" s="209"/>
      <c r="Q237" s="209"/>
      <c r="R237" s="567"/>
    </row>
    <row r="238" spans="1:18" ht="32.25" customHeight="1">
      <c r="A238" s="157"/>
      <c r="B238" s="207" t="s">
        <v>1248</v>
      </c>
      <c r="C238" s="198" t="s">
        <v>111</v>
      </c>
      <c r="D238" s="2798"/>
      <c r="E238" s="205"/>
      <c r="F238" s="208"/>
      <c r="G238" s="209"/>
      <c r="H238" s="209"/>
      <c r="I238" s="209"/>
      <c r="J238" s="209"/>
      <c r="K238" s="209"/>
      <c r="L238" s="209"/>
      <c r="M238" s="564">
        <v>3354675.3246753272</v>
      </c>
      <c r="N238" s="209"/>
      <c r="O238" s="209"/>
      <c r="P238" s="209"/>
      <c r="Q238" s="209"/>
      <c r="R238" s="567"/>
    </row>
    <row r="239" spans="1:18" ht="47.25">
      <c r="A239" s="167"/>
      <c r="B239" s="204" t="s">
        <v>1249</v>
      </c>
      <c r="C239" s="198" t="s">
        <v>111</v>
      </c>
      <c r="D239" s="2799"/>
      <c r="E239" s="205"/>
      <c r="F239" s="208"/>
      <c r="G239" s="209"/>
      <c r="H239" s="568"/>
      <c r="I239" s="209"/>
      <c r="J239" s="209"/>
      <c r="K239" s="209"/>
      <c r="L239" s="209"/>
      <c r="M239" s="564">
        <v>2048181.8181818181</v>
      </c>
      <c r="N239" s="209"/>
      <c r="O239" s="209"/>
      <c r="P239" s="568"/>
      <c r="Q239" s="568"/>
      <c r="R239" s="569"/>
    </row>
    <row r="240" spans="1:18" ht="23.25" customHeight="1">
      <c r="A240" s="167"/>
      <c r="B240" s="297" t="s">
        <v>1093</v>
      </c>
      <c r="C240" s="195"/>
      <c r="D240" s="195"/>
      <c r="E240" s="212"/>
      <c r="F240" s="570"/>
      <c r="G240" s="568"/>
      <c r="H240" s="568"/>
      <c r="I240" s="568"/>
      <c r="J240" s="568"/>
      <c r="K240" s="568"/>
      <c r="L240" s="568"/>
      <c r="M240" s="615"/>
      <c r="N240" s="568"/>
      <c r="O240" s="568"/>
      <c r="P240" s="568"/>
      <c r="Q240" s="568"/>
      <c r="R240" s="569"/>
    </row>
    <row r="241" spans="1:19" ht="23.25" customHeight="1">
      <c r="A241" s="157"/>
      <c r="B241" s="211" t="s">
        <v>1241</v>
      </c>
      <c r="C241" s="195"/>
      <c r="D241" s="195"/>
      <c r="E241" s="212"/>
      <c r="F241" s="570"/>
      <c r="G241" s="568"/>
      <c r="H241" s="209"/>
      <c r="I241" s="568"/>
      <c r="J241" s="568"/>
      <c r="K241" s="568"/>
      <c r="L241" s="568"/>
      <c r="M241" s="615"/>
      <c r="N241" s="568"/>
      <c r="O241" s="568"/>
      <c r="P241" s="209"/>
      <c r="Q241" s="209"/>
      <c r="R241" s="567"/>
    </row>
    <row r="242" spans="1:19" ht="33" customHeight="1">
      <c r="A242" s="157"/>
      <c r="B242" s="201" t="s">
        <v>1242</v>
      </c>
      <c r="C242" s="150" t="s">
        <v>28</v>
      </c>
      <c r="D242" s="190"/>
      <c r="E242" s="205"/>
      <c r="F242" s="208"/>
      <c r="G242" s="209"/>
      <c r="H242" s="209"/>
      <c r="I242" s="209"/>
      <c r="J242" s="209"/>
      <c r="K242" s="209"/>
      <c r="L242" s="209"/>
      <c r="M242" s="564">
        <v>405455</v>
      </c>
      <c r="N242" s="209"/>
      <c r="O242" s="209"/>
      <c r="P242" s="209"/>
      <c r="Q242" s="209"/>
      <c r="R242" s="567"/>
    </row>
    <row r="243" spans="1:19" ht="37.5" customHeight="1">
      <c r="A243" s="157"/>
      <c r="B243" s="201" t="s">
        <v>1243</v>
      </c>
      <c r="C243" s="150" t="s">
        <v>28</v>
      </c>
      <c r="D243" s="190"/>
      <c r="E243" s="205"/>
      <c r="F243" s="205"/>
      <c r="G243" s="210"/>
      <c r="H243" s="338"/>
      <c r="I243" s="210"/>
      <c r="J243" s="210"/>
      <c r="K243" s="210"/>
      <c r="L243" s="210"/>
      <c r="M243" s="206">
        <v>307272.72727272724</v>
      </c>
      <c r="N243" s="210"/>
      <c r="O243" s="210"/>
      <c r="P243" s="338"/>
      <c r="Q243" s="338"/>
      <c r="R243" s="571"/>
    </row>
    <row r="244" spans="1:19" ht="26.25" customHeight="1">
      <c r="A244" s="157"/>
      <c r="B244" s="211" t="s">
        <v>1245</v>
      </c>
      <c r="C244" s="195"/>
      <c r="D244" s="195"/>
      <c r="E244" s="212"/>
      <c r="F244" s="212"/>
      <c r="G244" s="338"/>
      <c r="H244" s="210"/>
      <c r="I244" s="338"/>
      <c r="J244" s="338"/>
      <c r="K244" s="338"/>
      <c r="L244" s="338"/>
      <c r="M244" s="338"/>
      <c r="N244" s="338"/>
      <c r="O244" s="338"/>
      <c r="P244" s="210"/>
      <c r="Q244" s="210"/>
      <c r="R244" s="566"/>
    </row>
    <row r="245" spans="1:19" ht="37.5" customHeight="1">
      <c r="A245" s="157"/>
      <c r="B245" s="250" t="s">
        <v>1244</v>
      </c>
      <c r="C245" s="150" t="s">
        <v>28</v>
      </c>
      <c r="D245" s="190"/>
      <c r="E245" s="205"/>
      <c r="F245" s="208"/>
      <c r="G245" s="209"/>
      <c r="H245" s="209"/>
      <c r="I245" s="209"/>
      <c r="J245" s="209"/>
      <c r="K245" s="209"/>
      <c r="L245" s="209"/>
      <c r="M245" s="564">
        <v>540000</v>
      </c>
      <c r="N245" s="209"/>
      <c r="O245" s="209"/>
      <c r="P245" s="209"/>
      <c r="Q245" s="209"/>
      <c r="R245" s="567"/>
    </row>
    <row r="246" spans="1:19" ht="32.25" customHeight="1">
      <c r="A246" s="157"/>
      <c r="B246" s="201" t="s">
        <v>1371</v>
      </c>
      <c r="C246" s="150" t="s">
        <v>28</v>
      </c>
      <c r="D246" s="190"/>
      <c r="E246" s="205"/>
      <c r="F246" s="208"/>
      <c r="G246" s="209"/>
      <c r="H246" s="213"/>
      <c r="I246" s="209"/>
      <c r="J246" s="209"/>
      <c r="K246" s="209"/>
      <c r="L246" s="209"/>
      <c r="M246" s="564">
        <v>518182</v>
      </c>
      <c r="N246" s="209"/>
      <c r="O246" s="209"/>
      <c r="P246" s="213"/>
      <c r="Q246" s="213"/>
      <c r="R246" s="572"/>
    </row>
    <row r="247" spans="1:19" ht="27" customHeight="1">
      <c r="A247" s="157"/>
      <c r="B247" s="297" t="s">
        <v>1278</v>
      </c>
      <c r="C247" s="195"/>
      <c r="D247" s="195"/>
      <c r="E247" s="212"/>
      <c r="F247" s="212"/>
      <c r="G247" s="2960" t="s">
        <v>1370</v>
      </c>
      <c r="H247" s="2960"/>
      <c r="I247" s="2960"/>
      <c r="J247" s="2960"/>
      <c r="K247" s="2960"/>
      <c r="L247" s="2960"/>
      <c r="M247" s="2960"/>
      <c r="N247" s="2960"/>
      <c r="O247" s="2960"/>
      <c r="P247" s="2960"/>
      <c r="Q247" s="2960"/>
      <c r="R247" s="2961"/>
    </row>
    <row r="248" spans="1:19" ht="35.25" customHeight="1">
      <c r="A248" s="157"/>
      <c r="B248" s="204" t="s">
        <v>1247</v>
      </c>
      <c r="C248" s="190" t="s">
        <v>111</v>
      </c>
      <c r="D248" s="190" t="s">
        <v>1552</v>
      </c>
      <c r="E248" s="199"/>
      <c r="F248" s="556"/>
      <c r="G248" s="573"/>
      <c r="H248" s="573"/>
      <c r="I248" s="573"/>
      <c r="J248" s="573"/>
      <c r="K248" s="573"/>
      <c r="L248" s="573"/>
      <c r="M248" s="616">
        <v>2380227</v>
      </c>
      <c r="N248" s="573"/>
      <c r="O248" s="573"/>
      <c r="P248" s="573"/>
      <c r="Q248" s="573"/>
      <c r="R248" s="611"/>
    </row>
    <row r="249" spans="1:19" ht="30">
      <c r="A249" s="157"/>
      <c r="B249" s="201" t="s">
        <v>1246</v>
      </c>
      <c r="C249" s="190" t="s">
        <v>111</v>
      </c>
      <c r="D249" s="626" t="s">
        <v>1552</v>
      </c>
      <c r="E249" s="199"/>
      <c r="F249" s="199"/>
      <c r="G249" s="241"/>
      <c r="H249" s="241"/>
      <c r="I249" s="241"/>
      <c r="J249" s="241"/>
      <c r="K249" s="241"/>
      <c r="L249" s="241"/>
      <c r="M249" s="577">
        <v>2913864</v>
      </c>
      <c r="N249" s="241"/>
      <c r="O249" s="241"/>
      <c r="P249" s="241"/>
      <c r="Q249" s="241"/>
      <c r="R249" s="574"/>
    </row>
    <row r="250" spans="1:19" ht="27.75" customHeight="1">
      <c r="A250" s="157"/>
      <c r="B250" s="201" t="s">
        <v>1239</v>
      </c>
      <c r="C250" s="190" t="s">
        <v>111</v>
      </c>
      <c r="D250" s="190" t="s">
        <v>1552</v>
      </c>
      <c r="E250" s="199"/>
      <c r="F250" s="199"/>
      <c r="G250" s="241"/>
      <c r="H250" s="241"/>
      <c r="I250" s="241"/>
      <c r="J250" s="241"/>
      <c r="K250" s="241"/>
      <c r="L250" s="241"/>
      <c r="M250" s="577">
        <v>866000</v>
      </c>
      <c r="N250" s="241"/>
      <c r="O250" s="241"/>
      <c r="P250" s="241"/>
      <c r="Q250" s="241"/>
      <c r="R250" s="574"/>
    </row>
    <row r="251" spans="1:19" ht="33" customHeight="1">
      <c r="A251" s="271"/>
      <c r="B251" s="190" t="s">
        <v>1240</v>
      </c>
      <c r="C251" s="190" t="s">
        <v>111</v>
      </c>
      <c r="D251" s="190" t="s">
        <v>1552</v>
      </c>
      <c r="E251" s="199"/>
      <c r="F251" s="199"/>
      <c r="G251" s="241"/>
      <c r="H251" s="331"/>
      <c r="I251" s="241"/>
      <c r="J251" s="241"/>
      <c r="K251" s="241"/>
      <c r="L251" s="241"/>
      <c r="M251" s="577">
        <v>4377273</v>
      </c>
      <c r="N251" s="241"/>
      <c r="O251" s="241"/>
      <c r="P251" s="339"/>
      <c r="Q251" s="339"/>
      <c r="R251" s="575"/>
    </row>
    <row r="252" spans="1:19" ht="35.25" customHeight="1">
      <c r="A252" s="192">
        <v>2</v>
      </c>
      <c r="B252" s="2800" t="s">
        <v>1513</v>
      </c>
      <c r="C252" s="2801"/>
      <c r="D252" s="2801"/>
      <c r="E252" s="2914"/>
      <c r="F252" s="2914"/>
      <c r="G252" s="2914"/>
      <c r="H252" s="2914"/>
      <c r="I252" s="2914"/>
      <c r="J252" s="2914"/>
      <c r="K252" s="2914"/>
      <c r="L252" s="2914"/>
      <c r="M252" s="2914"/>
      <c r="N252" s="2914"/>
      <c r="O252" s="2914"/>
      <c r="P252" s="2914"/>
      <c r="Q252" s="2914"/>
      <c r="R252" s="2915"/>
    </row>
    <row r="253" spans="1:19" ht="30.75" customHeight="1">
      <c r="A253" s="157"/>
      <c r="B253" s="2789" t="s">
        <v>1318</v>
      </c>
      <c r="C253" s="2791"/>
      <c r="D253" s="500"/>
      <c r="E253" s="576"/>
      <c r="F253" s="2917" t="s">
        <v>1372</v>
      </c>
      <c r="G253" s="2917"/>
      <c r="H253" s="2917"/>
      <c r="I253" s="2917"/>
      <c r="J253" s="2917"/>
      <c r="K253" s="2917"/>
      <c r="L253" s="2917"/>
      <c r="M253" s="2917"/>
      <c r="N253" s="2917"/>
      <c r="O253" s="2917"/>
      <c r="P253" s="2917"/>
      <c r="Q253" s="2917"/>
      <c r="R253" s="2918"/>
      <c r="S253" s="188"/>
    </row>
    <row r="254" spans="1:19" ht="27" customHeight="1">
      <c r="A254" s="157"/>
      <c r="B254" s="196" t="s">
        <v>1252</v>
      </c>
      <c r="C254" s="216" t="s">
        <v>32</v>
      </c>
      <c r="D254" s="2797" t="s">
        <v>1552</v>
      </c>
      <c r="E254" s="558"/>
      <c r="F254" s="199"/>
      <c r="G254" s="577"/>
      <c r="H254" s="259"/>
      <c r="I254" s="200"/>
      <c r="J254" s="200"/>
      <c r="K254" s="200"/>
      <c r="L254" s="200"/>
      <c r="M254" s="577">
        <v>77000</v>
      </c>
      <c r="N254" s="200"/>
      <c r="O254" s="200"/>
      <c r="P254" s="259"/>
      <c r="Q254" s="259"/>
      <c r="R254" s="578"/>
      <c r="S254" s="188"/>
    </row>
    <row r="255" spans="1:19" ht="45">
      <c r="A255" s="157"/>
      <c r="B255" s="197" t="s">
        <v>1253</v>
      </c>
      <c r="C255" s="150" t="s">
        <v>32</v>
      </c>
      <c r="D255" s="2799"/>
      <c r="E255" s="203"/>
      <c r="F255" s="203"/>
      <c r="G255" s="577"/>
      <c r="H255" s="260"/>
      <c r="I255" s="259"/>
      <c r="J255" s="259"/>
      <c r="K255" s="259"/>
      <c r="L255" s="259"/>
      <c r="M255" s="577">
        <v>23000</v>
      </c>
      <c r="N255" s="259"/>
      <c r="O255" s="259"/>
      <c r="P255" s="260"/>
      <c r="Q255" s="260"/>
      <c r="R255" s="579"/>
    </row>
    <row r="256" spans="1:19" ht="32.25" customHeight="1">
      <c r="A256" s="157"/>
      <c r="B256" s="197" t="s">
        <v>1373</v>
      </c>
      <c r="C256" s="150" t="s">
        <v>32</v>
      </c>
      <c r="D256" s="2797" t="s">
        <v>1552</v>
      </c>
      <c r="E256" s="203"/>
      <c r="F256" s="203"/>
      <c r="G256" s="577"/>
      <c r="H256" s="259"/>
      <c r="I256" s="260"/>
      <c r="J256" s="260"/>
      <c r="K256" s="260"/>
      <c r="L256" s="260"/>
      <c r="M256" s="577">
        <v>24000</v>
      </c>
      <c r="N256" s="260"/>
      <c r="O256" s="260"/>
      <c r="P256" s="259"/>
      <c r="Q256" s="259"/>
      <c r="R256" s="578"/>
    </row>
    <row r="257" spans="1:18" ht="31.5" customHeight="1">
      <c r="A257" s="157"/>
      <c r="B257" s="197" t="s">
        <v>1254</v>
      </c>
      <c r="C257" s="150" t="s">
        <v>32</v>
      </c>
      <c r="D257" s="2798"/>
      <c r="E257" s="203"/>
      <c r="F257" s="203"/>
      <c r="G257" s="577"/>
      <c r="H257" s="259"/>
      <c r="I257" s="259"/>
      <c r="J257" s="259"/>
      <c r="K257" s="259"/>
      <c r="L257" s="259"/>
      <c r="M257" s="577">
        <v>103000</v>
      </c>
      <c r="N257" s="259"/>
      <c r="O257" s="259"/>
      <c r="P257" s="259"/>
      <c r="Q257" s="259"/>
      <c r="R257" s="578"/>
    </row>
    <row r="258" spans="1:18" ht="31.5" customHeight="1">
      <c r="A258" s="157"/>
      <c r="B258" s="197" t="s">
        <v>1255</v>
      </c>
      <c r="C258" s="150" t="s">
        <v>32</v>
      </c>
      <c r="D258" s="2799"/>
      <c r="E258" s="203"/>
      <c r="F258" s="203"/>
      <c r="G258" s="577"/>
      <c r="H258" s="477"/>
      <c r="I258" s="259"/>
      <c r="J258" s="259"/>
      <c r="K258" s="259"/>
      <c r="L258" s="259"/>
      <c r="M258" s="577">
        <v>127000</v>
      </c>
      <c r="N258" s="259"/>
      <c r="O258" s="259"/>
      <c r="P258" s="477"/>
      <c r="Q258" s="477"/>
      <c r="R258" s="580"/>
    </row>
    <row r="259" spans="1:18" ht="30.75" customHeight="1">
      <c r="A259" s="157"/>
      <c r="B259" s="297" t="s">
        <v>1277</v>
      </c>
      <c r="C259" s="2981" t="s">
        <v>1518</v>
      </c>
      <c r="D259" s="2982"/>
      <c r="E259" s="2982"/>
      <c r="F259" s="2983"/>
      <c r="G259" s="2984"/>
      <c r="H259" s="2984"/>
      <c r="I259" s="2984"/>
      <c r="J259" s="2984"/>
      <c r="K259" s="2984"/>
      <c r="L259" s="2984"/>
      <c r="M259" s="2984"/>
      <c r="N259" s="2984"/>
      <c r="O259" s="2984"/>
      <c r="P259" s="2984"/>
      <c r="Q259" s="2984"/>
      <c r="R259" s="2984"/>
    </row>
    <row r="260" spans="1:18" ht="38.25" customHeight="1">
      <c r="A260" s="157"/>
      <c r="B260" s="196" t="s">
        <v>1319</v>
      </c>
      <c r="C260" s="216" t="s">
        <v>111</v>
      </c>
      <c r="D260" s="2797" t="s">
        <v>1552</v>
      </c>
      <c r="E260" s="271"/>
      <c r="F260" s="203"/>
      <c r="G260" s="203"/>
      <c r="H260" s="330"/>
      <c r="I260" s="330"/>
      <c r="J260" s="330"/>
      <c r="K260" s="330"/>
      <c r="L260" s="330"/>
      <c r="M260" s="577">
        <v>1220000</v>
      </c>
      <c r="N260" s="330"/>
      <c r="O260" s="330"/>
      <c r="P260" s="330"/>
      <c r="Q260" s="330"/>
      <c r="R260" s="581"/>
    </row>
    <row r="261" spans="1:18" ht="30" customHeight="1">
      <c r="A261" s="157"/>
      <c r="B261" s="196" t="s">
        <v>1321</v>
      </c>
      <c r="C261" s="216" t="s">
        <v>111</v>
      </c>
      <c r="D261" s="2798"/>
      <c r="E261" s="271"/>
      <c r="F261" s="203"/>
      <c r="G261" s="203"/>
      <c r="H261" s="330"/>
      <c r="I261" s="330"/>
      <c r="J261" s="330"/>
      <c r="K261" s="330"/>
      <c r="L261" s="330"/>
      <c r="M261" s="577">
        <v>893000</v>
      </c>
      <c r="N261" s="330"/>
      <c r="O261" s="330"/>
      <c r="P261" s="330"/>
      <c r="Q261" s="330"/>
      <c r="R261" s="581"/>
    </row>
    <row r="262" spans="1:18" ht="37.5" customHeight="1">
      <c r="A262" s="157"/>
      <c r="B262" s="196" t="s">
        <v>1320</v>
      </c>
      <c r="C262" s="216" t="s">
        <v>111</v>
      </c>
      <c r="D262" s="2799"/>
      <c r="E262" s="271"/>
      <c r="F262" s="203"/>
      <c r="G262" s="203"/>
      <c r="H262" s="330"/>
      <c r="I262" s="330"/>
      <c r="J262" s="330"/>
      <c r="K262" s="330"/>
      <c r="L262" s="330"/>
      <c r="M262" s="577">
        <v>610000</v>
      </c>
      <c r="N262" s="330"/>
      <c r="O262" s="330"/>
      <c r="P262" s="330"/>
      <c r="Q262" s="330"/>
      <c r="R262" s="581"/>
    </row>
    <row r="263" spans="1:18" ht="33" customHeight="1">
      <c r="A263" s="157"/>
      <c r="B263" s="297" t="s">
        <v>1276</v>
      </c>
      <c r="C263" s="216"/>
      <c r="D263" s="190"/>
      <c r="E263" s="271"/>
      <c r="F263" s="203"/>
      <c r="G263" s="203"/>
      <c r="H263" s="330"/>
      <c r="I263" s="330"/>
      <c r="J263" s="330"/>
      <c r="K263" s="330"/>
      <c r="L263" s="330"/>
      <c r="M263" s="577"/>
      <c r="N263" s="330"/>
      <c r="O263" s="330"/>
      <c r="P263" s="330"/>
      <c r="Q263" s="330"/>
      <c r="R263" s="581"/>
    </row>
    <row r="264" spans="1:18" ht="30" customHeight="1">
      <c r="A264" s="157"/>
      <c r="B264" s="196" t="s">
        <v>1374</v>
      </c>
      <c r="C264" s="216" t="s">
        <v>111</v>
      </c>
      <c r="D264" s="2797" t="s">
        <v>1552</v>
      </c>
      <c r="E264" s="271"/>
      <c r="F264" s="203"/>
      <c r="G264" s="203"/>
      <c r="H264" s="330"/>
      <c r="I264" s="330"/>
      <c r="J264" s="330"/>
      <c r="K264" s="330"/>
      <c r="L264" s="330"/>
      <c r="M264" s="577">
        <v>3096000</v>
      </c>
      <c r="N264" s="330"/>
      <c r="O264" s="330"/>
      <c r="P264" s="330"/>
      <c r="Q264" s="330"/>
      <c r="R264" s="581"/>
    </row>
    <row r="265" spans="1:18" ht="30">
      <c r="A265" s="157"/>
      <c r="B265" s="196" t="s">
        <v>1375</v>
      </c>
      <c r="C265" s="216" t="s">
        <v>111</v>
      </c>
      <c r="D265" s="2798"/>
      <c r="E265" s="271"/>
      <c r="F265" s="203"/>
      <c r="G265" s="203"/>
      <c r="H265" s="330"/>
      <c r="I265" s="330"/>
      <c r="J265" s="330"/>
      <c r="K265" s="330"/>
      <c r="L265" s="330"/>
      <c r="M265" s="577">
        <v>1850000</v>
      </c>
      <c r="N265" s="330"/>
      <c r="O265" s="330"/>
      <c r="P265" s="330"/>
      <c r="Q265" s="330"/>
      <c r="R265" s="581"/>
    </row>
    <row r="266" spans="1:18" ht="28.5" customHeight="1">
      <c r="A266" s="157"/>
      <c r="B266" s="196" t="s">
        <v>1376</v>
      </c>
      <c r="C266" s="216" t="s">
        <v>111</v>
      </c>
      <c r="D266" s="2799"/>
      <c r="E266" s="271"/>
      <c r="F266" s="203"/>
      <c r="G266" s="203"/>
      <c r="H266" s="330"/>
      <c r="I266" s="330"/>
      <c r="J266" s="330"/>
      <c r="K266" s="330"/>
      <c r="L266" s="330"/>
      <c r="M266" s="577">
        <v>1305000</v>
      </c>
      <c r="N266" s="330"/>
      <c r="O266" s="330"/>
      <c r="P266" s="330"/>
      <c r="Q266" s="330"/>
      <c r="R266" s="581"/>
    </row>
    <row r="267" spans="1:18" ht="29.25" customHeight="1">
      <c r="A267" s="157"/>
      <c r="B267" s="297" t="s">
        <v>1079</v>
      </c>
      <c r="C267" s="172"/>
      <c r="D267" s="172"/>
      <c r="E267" s="271"/>
      <c r="F267" s="2916" t="s">
        <v>1372</v>
      </c>
      <c r="G267" s="2917"/>
      <c r="H267" s="2917"/>
      <c r="I267" s="2917"/>
      <c r="J267" s="2917"/>
      <c r="K267" s="2917"/>
      <c r="L267" s="2917"/>
      <c r="M267" s="2917"/>
      <c r="N267" s="2917"/>
      <c r="O267" s="2917"/>
      <c r="P267" s="2917"/>
      <c r="Q267" s="2917"/>
      <c r="R267" s="2918"/>
    </row>
    <row r="268" spans="1:18" ht="30">
      <c r="A268" s="157"/>
      <c r="B268" s="196" t="s">
        <v>1322</v>
      </c>
      <c r="C268" s="216" t="s">
        <v>111</v>
      </c>
      <c r="D268" s="190" t="s">
        <v>1552</v>
      </c>
      <c r="E268" s="271"/>
      <c r="F268" s="203"/>
      <c r="G268" s="203"/>
      <c r="H268" s="330"/>
      <c r="I268" s="330"/>
      <c r="J268" s="330"/>
      <c r="K268" s="330"/>
      <c r="L268" s="330"/>
      <c r="M268" s="577">
        <v>1529000</v>
      </c>
      <c r="N268" s="330"/>
      <c r="O268" s="330"/>
      <c r="P268" s="330"/>
      <c r="Q268" s="330"/>
      <c r="R268" s="581"/>
    </row>
    <row r="269" spans="1:18" ht="32.25" customHeight="1">
      <c r="A269" s="157"/>
      <c r="B269" s="217" t="s">
        <v>1323</v>
      </c>
      <c r="C269" s="216" t="s">
        <v>111</v>
      </c>
      <c r="D269" s="190" t="s">
        <v>1552</v>
      </c>
      <c r="E269" s="271"/>
      <c r="F269" s="203"/>
      <c r="G269" s="203"/>
      <c r="H269" s="330"/>
      <c r="I269" s="330"/>
      <c r="J269" s="330"/>
      <c r="K269" s="330"/>
      <c r="L269" s="330"/>
      <c r="M269" s="577">
        <v>952000</v>
      </c>
      <c r="N269" s="330"/>
      <c r="O269" s="330"/>
      <c r="P269" s="330"/>
      <c r="Q269" s="330"/>
      <c r="R269" s="581"/>
    </row>
    <row r="270" spans="1:18" ht="21.75" customHeight="1">
      <c r="A270" s="157"/>
      <c r="B270" s="297" t="s">
        <v>1093</v>
      </c>
      <c r="C270" s="216"/>
      <c r="D270" s="481"/>
      <c r="E270" s="271"/>
      <c r="F270" s="203"/>
      <c r="G270" s="203"/>
      <c r="H270" s="330"/>
      <c r="I270" s="330"/>
      <c r="J270" s="330"/>
      <c r="K270" s="330"/>
      <c r="L270" s="330"/>
      <c r="M270" s="577"/>
      <c r="N270" s="330"/>
      <c r="O270" s="330"/>
      <c r="P270" s="330"/>
      <c r="Q270" s="330"/>
      <c r="R270" s="581"/>
    </row>
    <row r="271" spans="1:18" ht="28.5" customHeight="1">
      <c r="A271" s="157"/>
      <c r="B271" s="196" t="s">
        <v>1325</v>
      </c>
      <c r="C271" s="216" t="s">
        <v>28</v>
      </c>
      <c r="D271" s="190"/>
      <c r="E271" s="271"/>
      <c r="F271" s="203"/>
      <c r="G271" s="203"/>
      <c r="H271" s="330"/>
      <c r="I271" s="330"/>
      <c r="J271" s="330"/>
      <c r="K271" s="330"/>
      <c r="L271" s="330"/>
      <c r="M271" s="577">
        <v>253000</v>
      </c>
      <c r="N271" s="330"/>
      <c r="O271" s="330"/>
      <c r="P271" s="330"/>
      <c r="Q271" s="330"/>
      <c r="R271" s="581"/>
    </row>
    <row r="272" spans="1:18" ht="34.5" customHeight="1">
      <c r="A272" s="271"/>
      <c r="B272" s="196" t="s">
        <v>1324</v>
      </c>
      <c r="C272" s="216" t="s">
        <v>28</v>
      </c>
      <c r="D272" s="481"/>
      <c r="E272" s="271"/>
      <c r="F272" s="203"/>
      <c r="G272" s="203"/>
      <c r="H272" s="331"/>
      <c r="I272" s="330"/>
      <c r="J272" s="330"/>
      <c r="K272" s="330"/>
      <c r="L272" s="330"/>
      <c r="M272" s="577">
        <v>321500</v>
      </c>
      <c r="N272" s="330"/>
      <c r="O272" s="330"/>
      <c r="P272" s="331"/>
      <c r="Q272" s="331"/>
      <c r="R272" s="582"/>
    </row>
    <row r="273" spans="1:18" ht="34.5" customHeight="1">
      <c r="A273" s="156">
        <v>5</v>
      </c>
      <c r="B273" s="2985" t="s">
        <v>1377</v>
      </c>
      <c r="C273" s="2986"/>
      <c r="D273" s="2986"/>
      <c r="E273" s="2986"/>
      <c r="F273" s="2986"/>
      <c r="G273" s="2986"/>
      <c r="H273" s="2986"/>
      <c r="I273" s="2986"/>
      <c r="J273" s="2986"/>
      <c r="K273" s="2986"/>
      <c r="L273" s="2986"/>
      <c r="M273" s="2986"/>
      <c r="N273" s="2986"/>
      <c r="O273" s="2986"/>
      <c r="P273" s="2986"/>
      <c r="Q273" s="2986"/>
      <c r="R273" s="2987"/>
    </row>
    <row r="274" spans="1:18" ht="29.25" customHeight="1">
      <c r="A274" s="181"/>
      <c r="B274" s="297" t="s">
        <v>240</v>
      </c>
      <c r="C274" s="150"/>
      <c r="D274" s="217"/>
      <c r="E274" s="202"/>
      <c r="F274" s="202"/>
      <c r="G274" s="2992" t="s">
        <v>1383</v>
      </c>
      <c r="H274" s="2917"/>
      <c r="I274" s="2917"/>
      <c r="J274" s="2917"/>
      <c r="K274" s="2917"/>
      <c r="L274" s="2917"/>
      <c r="M274" s="2917"/>
      <c r="N274" s="2917"/>
      <c r="O274" s="2917"/>
      <c r="P274" s="2917"/>
      <c r="Q274" s="2917"/>
      <c r="R274" s="2918"/>
    </row>
    <row r="275" spans="1:18" ht="30">
      <c r="A275" s="181"/>
      <c r="B275" s="196" t="s">
        <v>1256</v>
      </c>
      <c r="C275" s="150" t="s">
        <v>1353</v>
      </c>
      <c r="D275" s="2919" t="s">
        <v>1552</v>
      </c>
      <c r="E275" s="202"/>
      <c r="F275" s="203"/>
      <c r="G275" s="288"/>
      <c r="H275" s="330"/>
      <c r="I275" s="330"/>
      <c r="J275" s="330"/>
      <c r="K275" s="330"/>
      <c r="L275" s="330"/>
      <c r="M275" s="577">
        <v>1035000</v>
      </c>
      <c r="N275" s="330"/>
      <c r="O275" s="330"/>
      <c r="P275" s="330"/>
      <c r="Q275" s="330"/>
      <c r="R275" s="581"/>
    </row>
    <row r="276" spans="1:18" ht="30">
      <c r="A276" s="181"/>
      <c r="B276" s="196" t="s">
        <v>1257</v>
      </c>
      <c r="C276" s="150" t="s">
        <v>1353</v>
      </c>
      <c r="D276" s="2920"/>
      <c r="E276" s="202"/>
      <c r="F276" s="203"/>
      <c r="G276" s="288"/>
      <c r="H276" s="330"/>
      <c r="I276" s="330"/>
      <c r="J276" s="330"/>
      <c r="K276" s="330"/>
      <c r="L276" s="330"/>
      <c r="M276" s="577">
        <v>830000</v>
      </c>
      <c r="N276" s="330"/>
      <c r="O276" s="330"/>
      <c r="P276" s="330"/>
      <c r="Q276" s="330"/>
      <c r="R276" s="581"/>
    </row>
    <row r="277" spans="1:18" ht="30">
      <c r="A277" s="181"/>
      <c r="B277" s="196" t="s">
        <v>1258</v>
      </c>
      <c r="C277" s="150" t="s">
        <v>1353</v>
      </c>
      <c r="D277" s="2822" t="s">
        <v>1552</v>
      </c>
      <c r="E277" s="202"/>
      <c r="F277" s="203"/>
      <c r="G277" s="288"/>
      <c r="H277" s="330"/>
      <c r="I277" s="330"/>
      <c r="J277" s="330"/>
      <c r="K277" s="330"/>
      <c r="L277" s="330"/>
      <c r="M277" s="577">
        <v>698000</v>
      </c>
      <c r="N277" s="330"/>
      <c r="O277" s="330"/>
      <c r="P277" s="330"/>
      <c r="Q277" s="330"/>
      <c r="R277" s="581"/>
    </row>
    <row r="278" spans="1:18" ht="30">
      <c r="A278" s="181"/>
      <c r="B278" s="196" t="s">
        <v>1259</v>
      </c>
      <c r="C278" s="150" t="s">
        <v>1354</v>
      </c>
      <c r="D278" s="2824"/>
      <c r="E278" s="202"/>
      <c r="F278" s="203"/>
      <c r="G278" s="288"/>
      <c r="H278" s="330"/>
      <c r="I278" s="330"/>
      <c r="J278" s="330"/>
      <c r="K278" s="330"/>
      <c r="L278" s="330"/>
      <c r="M278" s="577">
        <v>2345000</v>
      </c>
      <c r="N278" s="330"/>
      <c r="O278" s="330"/>
      <c r="P278" s="330"/>
      <c r="Q278" s="330"/>
      <c r="R278" s="581"/>
    </row>
    <row r="279" spans="1:18" ht="30">
      <c r="A279" s="181"/>
      <c r="B279" s="196" t="s">
        <v>1260</v>
      </c>
      <c r="C279" s="150" t="s">
        <v>1354</v>
      </c>
      <c r="D279" s="2823"/>
      <c r="E279" s="202"/>
      <c r="F279" s="203"/>
      <c r="G279" s="288"/>
      <c r="H279" s="330"/>
      <c r="I279" s="330"/>
      <c r="J279" s="330"/>
      <c r="K279" s="330"/>
      <c r="L279" s="330"/>
      <c r="M279" s="577">
        <v>1176000</v>
      </c>
      <c r="N279" s="330"/>
      <c r="O279" s="330"/>
      <c r="P279" s="330"/>
      <c r="Q279" s="330"/>
      <c r="R279" s="581"/>
    </row>
    <row r="280" spans="1:18" ht="15.75">
      <c r="A280" s="181"/>
      <c r="B280" s="297" t="s">
        <v>241</v>
      </c>
      <c r="C280" s="150"/>
      <c r="D280" s="359"/>
      <c r="E280" s="202"/>
      <c r="F280" s="203"/>
      <c r="G280" s="288"/>
      <c r="H280" s="330"/>
      <c r="I280" s="330"/>
      <c r="J280" s="330"/>
      <c r="K280" s="330"/>
      <c r="L280" s="330"/>
      <c r="M280" s="330"/>
      <c r="N280" s="330"/>
      <c r="O280" s="330"/>
      <c r="P280" s="330"/>
      <c r="Q280" s="330"/>
      <c r="R280" s="581"/>
    </row>
    <row r="281" spans="1:18" ht="30">
      <c r="A281" s="181"/>
      <c r="B281" s="196" t="s">
        <v>1261</v>
      </c>
      <c r="C281" s="150" t="s">
        <v>1353</v>
      </c>
      <c r="D281" s="2822" t="s">
        <v>1552</v>
      </c>
      <c r="E281" s="202"/>
      <c r="F281" s="203"/>
      <c r="G281" s="288"/>
      <c r="H281" s="330"/>
      <c r="I281" s="330"/>
      <c r="J281" s="330"/>
      <c r="K281" s="330"/>
      <c r="L281" s="330"/>
      <c r="M281" s="577">
        <v>877000</v>
      </c>
      <c r="N281" s="330"/>
      <c r="O281" s="330"/>
      <c r="P281" s="330"/>
      <c r="Q281" s="330"/>
      <c r="R281" s="581"/>
    </row>
    <row r="282" spans="1:18">
      <c r="A282" s="181"/>
      <c r="B282" s="196" t="s">
        <v>1262</v>
      </c>
      <c r="C282" s="150" t="s">
        <v>1353</v>
      </c>
      <c r="D282" s="2824"/>
      <c r="E282" s="202"/>
      <c r="F282" s="203"/>
      <c r="G282" s="288"/>
      <c r="H282" s="330"/>
      <c r="I282" s="330"/>
      <c r="J282" s="330"/>
      <c r="K282" s="330"/>
      <c r="L282" s="330"/>
      <c r="M282" s="577">
        <v>687000</v>
      </c>
      <c r="N282" s="330"/>
      <c r="O282" s="330"/>
      <c r="P282" s="330"/>
      <c r="Q282" s="330"/>
      <c r="R282" s="581"/>
    </row>
    <row r="283" spans="1:18">
      <c r="A283" s="181"/>
      <c r="B283" s="196" t="s">
        <v>1263</v>
      </c>
      <c r="C283" s="150" t="s">
        <v>1354</v>
      </c>
      <c r="D283" s="2823"/>
      <c r="E283" s="202"/>
      <c r="F283" s="203"/>
      <c r="G283" s="288"/>
      <c r="H283" s="473"/>
      <c r="I283" s="330"/>
      <c r="J283" s="330"/>
      <c r="K283" s="330"/>
      <c r="L283" s="330"/>
      <c r="M283" s="577">
        <v>2194000</v>
      </c>
      <c r="N283" s="330"/>
      <c r="O283" s="330"/>
      <c r="P283" s="473"/>
      <c r="Q283" s="473"/>
      <c r="R283" s="561"/>
    </row>
    <row r="284" spans="1:18" ht="15.75">
      <c r="A284" s="157"/>
      <c r="B284" s="297" t="s">
        <v>1274</v>
      </c>
      <c r="C284" s="303"/>
      <c r="D284" s="303"/>
      <c r="E284" s="303"/>
      <c r="F284" s="178"/>
      <c r="G284" s="288"/>
      <c r="H284" s="330"/>
      <c r="I284" s="473"/>
      <c r="J284" s="473"/>
      <c r="K284" s="473"/>
      <c r="L284" s="473"/>
      <c r="M284" s="617"/>
      <c r="N284" s="473"/>
      <c r="O284" s="473"/>
      <c r="P284" s="330"/>
      <c r="Q284" s="330"/>
      <c r="R284" s="581"/>
    </row>
    <row r="285" spans="1:18" ht="30">
      <c r="A285" s="157"/>
      <c r="B285" s="197" t="s">
        <v>1264</v>
      </c>
      <c r="C285" s="150" t="s">
        <v>1354</v>
      </c>
      <c r="D285" s="2822" t="s">
        <v>1552</v>
      </c>
      <c r="E285" s="202"/>
      <c r="F285" s="203"/>
      <c r="G285" s="288"/>
      <c r="H285" s="330"/>
      <c r="I285" s="330"/>
      <c r="J285" s="330"/>
      <c r="K285" s="330"/>
      <c r="L285" s="330"/>
      <c r="M285" s="577">
        <v>1870000</v>
      </c>
      <c r="N285" s="330"/>
      <c r="O285" s="330"/>
      <c r="P285" s="330"/>
      <c r="Q285" s="330"/>
      <c r="R285" s="581"/>
    </row>
    <row r="286" spans="1:18" ht="30">
      <c r="A286" s="157"/>
      <c r="B286" s="197" t="s">
        <v>1265</v>
      </c>
      <c r="C286" s="150" t="s">
        <v>1354</v>
      </c>
      <c r="D286" s="2823"/>
      <c r="E286" s="202"/>
      <c r="F286" s="203"/>
      <c r="G286" s="288"/>
      <c r="H286" s="330"/>
      <c r="I286" s="330"/>
      <c r="J286" s="330"/>
      <c r="K286" s="330"/>
      <c r="L286" s="330"/>
      <c r="M286" s="577">
        <v>1427000</v>
      </c>
      <c r="N286" s="330"/>
      <c r="O286" s="330"/>
      <c r="P286" s="330"/>
      <c r="Q286" s="330"/>
      <c r="R286" s="581"/>
    </row>
    <row r="287" spans="1:18" ht="15.75">
      <c r="A287" s="157"/>
      <c r="B287" s="297" t="s">
        <v>1275</v>
      </c>
      <c r="C287" s="150"/>
      <c r="D287" s="217"/>
      <c r="E287" s="202"/>
      <c r="F287" s="203"/>
      <c r="G287" s="288"/>
      <c r="H287" s="330"/>
      <c r="I287" s="330"/>
      <c r="J287" s="330"/>
      <c r="K287" s="330"/>
      <c r="L287" s="330"/>
      <c r="M287" s="577"/>
      <c r="N287" s="330"/>
      <c r="O287" s="330"/>
      <c r="P287" s="330"/>
      <c r="Q287" s="330"/>
      <c r="R287" s="581"/>
    </row>
    <row r="288" spans="1:18" ht="30">
      <c r="A288" s="157"/>
      <c r="B288" s="221" t="s">
        <v>1266</v>
      </c>
      <c r="C288" s="358" t="s">
        <v>1354</v>
      </c>
      <c r="D288" s="217"/>
      <c r="E288" s="202"/>
      <c r="F288" s="203"/>
      <c r="G288" s="288"/>
      <c r="H288" s="330"/>
      <c r="I288" s="330"/>
      <c r="J288" s="330"/>
      <c r="K288" s="330"/>
      <c r="L288" s="330"/>
      <c r="M288" s="577">
        <v>1594000</v>
      </c>
      <c r="N288" s="330"/>
      <c r="O288" s="330"/>
      <c r="P288" s="330"/>
      <c r="Q288" s="330"/>
      <c r="R288" s="581"/>
    </row>
    <row r="289" spans="1:18" ht="30">
      <c r="A289" s="157"/>
      <c r="B289" s="197" t="s">
        <v>1267</v>
      </c>
      <c r="C289" s="358" t="s">
        <v>1354</v>
      </c>
      <c r="D289" s="217"/>
      <c r="E289" s="202"/>
      <c r="F289" s="203"/>
      <c r="G289" s="288"/>
      <c r="H289" s="330"/>
      <c r="I289" s="330"/>
      <c r="J289" s="330"/>
      <c r="K289" s="330"/>
      <c r="L289" s="330"/>
      <c r="M289" s="577">
        <v>1755000</v>
      </c>
      <c r="N289" s="330"/>
      <c r="O289" s="330"/>
      <c r="P289" s="330"/>
      <c r="Q289" s="330"/>
      <c r="R289" s="581"/>
    </row>
    <row r="290" spans="1:18" ht="30">
      <c r="A290" s="157"/>
      <c r="B290" s="197" t="s">
        <v>1268</v>
      </c>
      <c r="C290" s="436" t="s">
        <v>1355</v>
      </c>
      <c r="D290" s="217"/>
      <c r="E290" s="202"/>
      <c r="F290" s="203"/>
      <c r="G290" s="288"/>
      <c r="H290" s="330"/>
      <c r="I290" s="330"/>
      <c r="J290" s="330"/>
      <c r="K290" s="330"/>
      <c r="L290" s="330"/>
      <c r="M290" s="577">
        <v>1595000</v>
      </c>
      <c r="N290" s="330"/>
      <c r="O290" s="330"/>
      <c r="P290" s="330"/>
      <c r="Q290" s="330"/>
      <c r="R290" s="581"/>
    </row>
    <row r="291" spans="1:18" ht="30">
      <c r="A291" s="157"/>
      <c r="B291" s="197" t="s">
        <v>1269</v>
      </c>
      <c r="C291" s="333" t="s">
        <v>1356</v>
      </c>
      <c r="D291" s="217"/>
      <c r="E291" s="202"/>
      <c r="F291" s="203"/>
      <c r="G291" s="288"/>
      <c r="H291" s="330"/>
      <c r="I291" s="330"/>
      <c r="J291" s="330"/>
      <c r="K291" s="330"/>
      <c r="L291" s="330"/>
      <c r="M291" s="577">
        <v>556000</v>
      </c>
      <c r="N291" s="330"/>
      <c r="O291" s="330"/>
      <c r="P291" s="330"/>
      <c r="Q291" s="330"/>
      <c r="R291" s="581"/>
    </row>
    <row r="292" spans="1:18">
      <c r="A292" s="157"/>
      <c r="B292" s="215" t="s">
        <v>1273</v>
      </c>
      <c r="C292" s="195"/>
      <c r="D292" s="195"/>
      <c r="E292" s="202"/>
      <c r="F292" s="203"/>
      <c r="G292" s="288"/>
      <c r="H292" s="330"/>
      <c r="I292" s="330"/>
      <c r="J292" s="330"/>
      <c r="K292" s="330"/>
      <c r="L292" s="330"/>
      <c r="M292" s="577"/>
      <c r="N292" s="330"/>
      <c r="O292" s="330"/>
      <c r="P292" s="330"/>
      <c r="Q292" s="330"/>
      <c r="R292" s="581"/>
    </row>
    <row r="293" spans="1:18" ht="57.6" customHeight="1">
      <c r="A293" s="157"/>
      <c r="B293" s="197" t="s">
        <v>1270</v>
      </c>
      <c r="C293" s="150" t="s">
        <v>1357</v>
      </c>
      <c r="D293" s="2822" t="s">
        <v>1563</v>
      </c>
      <c r="E293" s="202"/>
      <c r="F293" s="203"/>
      <c r="G293" s="288"/>
      <c r="H293" s="330"/>
      <c r="I293" s="330"/>
      <c r="J293" s="330"/>
      <c r="K293" s="330"/>
      <c r="L293" s="330"/>
      <c r="M293" s="577">
        <v>293000</v>
      </c>
      <c r="N293" s="330"/>
      <c r="O293" s="330"/>
      <c r="P293" s="330"/>
      <c r="Q293" s="330"/>
      <c r="R293" s="581"/>
    </row>
    <row r="294" spans="1:18" ht="30" customHeight="1">
      <c r="A294" s="157"/>
      <c r="B294" s="197" t="s">
        <v>1271</v>
      </c>
      <c r="C294" s="150" t="s">
        <v>1357</v>
      </c>
      <c r="D294" s="2824"/>
      <c r="E294" s="202"/>
      <c r="F294" s="203"/>
      <c r="G294" s="288"/>
      <c r="H294" s="330"/>
      <c r="I294" s="330"/>
      <c r="J294" s="330"/>
      <c r="K294" s="330"/>
      <c r="L294" s="330"/>
      <c r="M294" s="577">
        <v>195000</v>
      </c>
      <c r="N294" s="330"/>
      <c r="O294" s="330"/>
      <c r="P294" s="330"/>
      <c r="Q294" s="330"/>
      <c r="R294" s="581"/>
    </row>
    <row r="295" spans="1:18" ht="15.75">
      <c r="A295" s="156"/>
      <c r="B295" s="197" t="s">
        <v>1272</v>
      </c>
      <c r="C295" s="150" t="s">
        <v>1357</v>
      </c>
      <c r="D295" s="2823"/>
      <c r="E295" s="202"/>
      <c r="F295" s="203"/>
      <c r="G295" s="288"/>
      <c r="H295" s="324"/>
      <c r="I295" s="330"/>
      <c r="J295" s="330"/>
      <c r="K295" s="330"/>
      <c r="L295" s="330"/>
      <c r="M295" s="577">
        <v>162000</v>
      </c>
      <c r="N295" s="330"/>
      <c r="O295" s="330"/>
      <c r="P295" s="324"/>
      <c r="Q295" s="324"/>
      <c r="R295" s="293"/>
    </row>
    <row r="296" spans="1:18" ht="35.25" customHeight="1">
      <c r="A296" s="156" t="s">
        <v>1312</v>
      </c>
      <c r="B296" s="323" t="s">
        <v>1296</v>
      </c>
      <c r="C296" s="324"/>
      <c r="D296" s="500"/>
      <c r="E296" s="323"/>
      <c r="F296" s="324"/>
      <c r="G296" s="324"/>
      <c r="H296" s="325"/>
      <c r="I296" s="324"/>
      <c r="J296" s="324"/>
      <c r="K296" s="324"/>
      <c r="L296" s="324"/>
      <c r="M296" s="336"/>
      <c r="N296" s="324"/>
      <c r="O296" s="324"/>
      <c r="P296" s="325"/>
      <c r="Q296" s="325"/>
      <c r="R296" s="395"/>
    </row>
    <row r="297" spans="1:18" ht="41.25" customHeight="1">
      <c r="A297" s="191"/>
      <c r="B297" s="2800" t="s">
        <v>1378</v>
      </c>
      <c r="C297" s="2801"/>
      <c r="D297" s="2801"/>
      <c r="E297" s="2962"/>
      <c r="F297" s="2962"/>
      <c r="G297" s="2962"/>
      <c r="H297" s="2962"/>
      <c r="I297" s="2962"/>
      <c r="J297" s="2962"/>
      <c r="K297" s="2962"/>
      <c r="L297" s="2962"/>
      <c r="M297" s="2962"/>
      <c r="N297" s="2962"/>
      <c r="O297" s="2962"/>
      <c r="P297" s="2962"/>
      <c r="Q297" s="2962"/>
      <c r="R297" s="2988"/>
    </row>
    <row r="298" spans="1:18" ht="23.25" customHeight="1">
      <c r="A298" s="157"/>
      <c r="B298" s="189" t="s">
        <v>1297</v>
      </c>
      <c r="C298" s="150" t="s">
        <v>146</v>
      </c>
      <c r="D298" s="2822" t="s">
        <v>1557</v>
      </c>
      <c r="E298" s="218"/>
      <c r="F298" s="218"/>
      <c r="G298" s="219">
        <f>27000/1.1</f>
        <v>24545.454545454544</v>
      </c>
      <c r="H298" s="389"/>
      <c r="I298" s="2921" t="s">
        <v>1519</v>
      </c>
      <c r="J298" s="2922"/>
      <c r="K298" s="2922"/>
      <c r="L298" s="2922"/>
      <c r="M298" s="2923"/>
      <c r="N298" s="218">
        <f>26500/1.1</f>
        <v>24090.909090909088</v>
      </c>
      <c r="O298" s="2921" t="s">
        <v>1520</v>
      </c>
      <c r="P298" s="2922"/>
      <c r="Q298" s="2922"/>
      <c r="R298" s="2923"/>
    </row>
    <row r="299" spans="1:18" ht="24" customHeight="1">
      <c r="A299" s="157"/>
      <c r="B299" s="224" t="s">
        <v>1298</v>
      </c>
      <c r="C299" s="160" t="s">
        <v>146</v>
      </c>
      <c r="D299" s="2823"/>
      <c r="E299" s="225"/>
      <c r="F299" s="225"/>
      <c r="G299" s="226">
        <f>15500/1.1</f>
        <v>14090.90909090909</v>
      </c>
      <c r="H299" s="218"/>
      <c r="I299" s="2924"/>
      <c r="J299" s="2925"/>
      <c r="K299" s="2925"/>
      <c r="L299" s="2925"/>
      <c r="M299" s="2926"/>
      <c r="N299" s="227">
        <f>15000/1.1</f>
        <v>13636.363636363636</v>
      </c>
      <c r="O299" s="2924"/>
      <c r="P299" s="2925"/>
      <c r="Q299" s="2925"/>
      <c r="R299" s="2926"/>
    </row>
    <row r="300" spans="1:18" ht="28.5" customHeight="1">
      <c r="A300" s="157"/>
      <c r="B300" s="189" t="s">
        <v>1299</v>
      </c>
      <c r="C300" s="150" t="s">
        <v>146</v>
      </c>
      <c r="D300" s="2822" t="s">
        <v>1557</v>
      </c>
      <c r="E300" s="218"/>
      <c r="F300" s="218"/>
      <c r="G300" s="223">
        <f>9500/1.1</f>
        <v>8636.363636363636</v>
      </c>
      <c r="H300" s="222"/>
      <c r="I300" s="2927"/>
      <c r="J300" s="2928"/>
      <c r="K300" s="2928"/>
      <c r="L300" s="2928"/>
      <c r="M300" s="2929"/>
      <c r="N300" s="222">
        <f>9000/1.1</f>
        <v>8181.8181818181811</v>
      </c>
      <c r="O300" s="2927"/>
      <c r="P300" s="2928"/>
      <c r="Q300" s="2928"/>
      <c r="R300" s="2929"/>
    </row>
    <row r="301" spans="1:18" ht="18.75" customHeight="1">
      <c r="A301" s="157"/>
      <c r="B301" s="217" t="s">
        <v>136</v>
      </c>
      <c r="C301" s="150" t="s">
        <v>146</v>
      </c>
      <c r="D301" s="2823"/>
      <c r="E301" s="218"/>
      <c r="F301" s="218"/>
      <c r="G301" s="219">
        <f>29000/1.1</f>
        <v>26363.63636363636</v>
      </c>
      <c r="H301" s="218"/>
      <c r="I301" s="661"/>
      <c r="J301" s="662"/>
      <c r="K301" s="662"/>
      <c r="L301" s="662"/>
      <c r="M301" s="663"/>
      <c r="N301" s="220">
        <f>28000/1.1</f>
        <v>25454.545454545452</v>
      </c>
      <c r="O301" s="661"/>
      <c r="P301" s="662"/>
      <c r="Q301" s="662"/>
      <c r="R301" s="663"/>
    </row>
    <row r="302" spans="1:18" ht="15" customHeight="1">
      <c r="A302" s="157"/>
      <c r="B302" s="217" t="s">
        <v>1300</v>
      </c>
      <c r="C302" s="150" t="s">
        <v>146</v>
      </c>
      <c r="D302" s="2822" t="s">
        <v>1557</v>
      </c>
      <c r="E302" s="218"/>
      <c r="F302" s="218"/>
      <c r="G302" s="344">
        <f>52000/1.1</f>
        <v>47272.727272727272</v>
      </c>
      <c r="H302" s="389"/>
      <c r="I302" s="2930" t="s">
        <v>1519</v>
      </c>
      <c r="J302" s="2931"/>
      <c r="K302" s="2931"/>
      <c r="L302" s="2931"/>
      <c r="M302" s="2932"/>
      <c r="N302" s="263">
        <f>51000/1.1</f>
        <v>46363.63636363636</v>
      </c>
      <c r="O302" s="327"/>
      <c r="P302" s="295"/>
      <c r="Q302" s="295"/>
      <c r="R302" s="394"/>
    </row>
    <row r="303" spans="1:18">
      <c r="A303" s="157"/>
      <c r="B303" s="217" t="s">
        <v>539</v>
      </c>
      <c r="C303" s="150" t="s">
        <v>146</v>
      </c>
      <c r="D303" s="2824"/>
      <c r="E303" s="218"/>
      <c r="F303" s="218"/>
      <c r="G303" s="219">
        <f>75000/1.1</f>
        <v>68181.818181818177</v>
      </c>
      <c r="H303" s="389"/>
      <c r="I303" s="2930"/>
      <c r="J303" s="2931"/>
      <c r="K303" s="2931"/>
      <c r="L303" s="2931"/>
      <c r="M303" s="2932"/>
      <c r="N303" s="219">
        <f>74000/1.1</f>
        <v>67272.727272727265</v>
      </c>
      <c r="O303" s="2921" t="s">
        <v>1520</v>
      </c>
      <c r="P303" s="2922"/>
      <c r="Q303" s="2922"/>
      <c r="R303" s="2923"/>
    </row>
    <row r="304" spans="1:18">
      <c r="A304" s="157"/>
      <c r="B304" s="217" t="s">
        <v>135</v>
      </c>
      <c r="C304" s="150" t="s">
        <v>146</v>
      </c>
      <c r="D304" s="2823"/>
      <c r="E304" s="218"/>
      <c r="F304" s="218"/>
      <c r="G304" s="226">
        <f>100000/1.1</f>
        <v>90909.090909090897</v>
      </c>
      <c r="H304" s="389"/>
      <c r="I304" s="2930"/>
      <c r="J304" s="2931"/>
      <c r="K304" s="2931"/>
      <c r="L304" s="2931"/>
      <c r="M304" s="2932"/>
      <c r="N304" s="219">
        <f>100000/1.1</f>
        <v>90909.090909090897</v>
      </c>
      <c r="O304" s="2924"/>
      <c r="P304" s="2925"/>
      <c r="Q304" s="2925"/>
      <c r="R304" s="2926"/>
    </row>
    <row r="305" spans="1:18">
      <c r="A305" s="157"/>
      <c r="B305" s="217" t="s">
        <v>1301</v>
      </c>
      <c r="C305" s="150" t="s">
        <v>146</v>
      </c>
      <c r="D305" s="2822" t="s">
        <v>1557</v>
      </c>
      <c r="E305" s="218"/>
      <c r="F305" s="218"/>
      <c r="G305" s="219">
        <f>8500/1.1</f>
        <v>7727.272727272727</v>
      </c>
      <c r="H305" s="389"/>
      <c r="I305" s="2930"/>
      <c r="J305" s="2931"/>
      <c r="K305" s="2931"/>
      <c r="L305" s="2931"/>
      <c r="M305" s="2932"/>
      <c r="N305" s="219">
        <f>8200/1.1</f>
        <v>7454.545454545454</v>
      </c>
      <c r="O305" s="2927"/>
      <c r="P305" s="2928"/>
      <c r="Q305" s="2928"/>
      <c r="R305" s="2929"/>
    </row>
    <row r="306" spans="1:18">
      <c r="A306" s="157"/>
      <c r="B306" s="217" t="s">
        <v>1302</v>
      </c>
      <c r="C306" s="150" t="s">
        <v>146</v>
      </c>
      <c r="D306" s="2824"/>
      <c r="E306" s="218"/>
      <c r="F306" s="218"/>
      <c r="G306" s="219">
        <f>5000/1.1</f>
        <v>4545.454545454545</v>
      </c>
      <c r="H306" s="389"/>
      <c r="I306" s="2930"/>
      <c r="J306" s="2931"/>
      <c r="K306" s="2931"/>
      <c r="L306" s="2931"/>
      <c r="M306" s="2932"/>
      <c r="N306" s="264">
        <f>4500/1.1</f>
        <v>4090.9090909090905</v>
      </c>
      <c r="O306" s="327"/>
      <c r="P306" s="295"/>
      <c r="Q306" s="295"/>
      <c r="R306" s="394"/>
    </row>
    <row r="307" spans="1:18">
      <c r="A307" s="157"/>
      <c r="B307" s="217" t="s">
        <v>1303</v>
      </c>
      <c r="C307" s="150" t="s">
        <v>146</v>
      </c>
      <c r="D307" s="2823"/>
      <c r="E307" s="218"/>
      <c r="F307" s="218"/>
      <c r="G307" s="219">
        <f>9000/1.1</f>
        <v>8181.8181818181811</v>
      </c>
      <c r="H307" s="389"/>
      <c r="I307" s="2930"/>
      <c r="J307" s="2931"/>
      <c r="K307" s="2931"/>
      <c r="L307" s="2931"/>
      <c r="M307" s="2932"/>
      <c r="N307" s="219">
        <f>8700/1.1</f>
        <v>7909.0909090909081</v>
      </c>
      <c r="O307" s="327"/>
      <c r="P307" s="295"/>
      <c r="Q307" s="295"/>
      <c r="R307" s="394"/>
    </row>
    <row r="308" spans="1:18">
      <c r="A308" s="157"/>
      <c r="B308" s="217" t="s">
        <v>1304</v>
      </c>
      <c r="C308" s="150" t="s">
        <v>146</v>
      </c>
      <c r="D308" s="2822" t="s">
        <v>1557</v>
      </c>
      <c r="E308" s="218"/>
      <c r="F308" s="218"/>
      <c r="G308" s="219">
        <f>12000/1.1</f>
        <v>10909.090909090908</v>
      </c>
      <c r="H308" s="389"/>
      <c r="I308" s="2930"/>
      <c r="J308" s="2931"/>
      <c r="K308" s="2931"/>
      <c r="L308" s="2931"/>
      <c r="M308" s="2932"/>
      <c r="N308" s="225">
        <f>11500/1.1</f>
        <v>10454.545454545454</v>
      </c>
      <c r="O308" s="327"/>
      <c r="P308" s="295"/>
      <c r="Q308" s="295"/>
      <c r="R308" s="394"/>
    </row>
    <row r="309" spans="1:18" ht="17.25" customHeight="1">
      <c r="A309" s="157"/>
      <c r="B309" s="217" t="s">
        <v>1305</v>
      </c>
      <c r="C309" s="150" t="s">
        <v>146</v>
      </c>
      <c r="D309" s="2824"/>
      <c r="E309" s="218"/>
      <c r="F309" s="218"/>
      <c r="G309" s="219">
        <f>8500/1.1</f>
        <v>7727.272727272727</v>
      </c>
      <c r="H309" s="389"/>
      <c r="I309" s="2930"/>
      <c r="J309" s="2931"/>
      <c r="K309" s="2938"/>
      <c r="L309" s="2938"/>
      <c r="M309" s="2939"/>
      <c r="N309" s="220">
        <f>8000/1.1</f>
        <v>7272.7272727272721</v>
      </c>
      <c r="O309" s="327"/>
      <c r="P309" s="295"/>
      <c r="Q309" s="295"/>
      <c r="R309" s="394"/>
    </row>
    <row r="310" spans="1:18" ht="21" customHeight="1">
      <c r="A310" s="157"/>
      <c r="B310" s="217" t="s">
        <v>1306</v>
      </c>
      <c r="C310" s="150" t="s">
        <v>146</v>
      </c>
      <c r="D310" s="2824"/>
      <c r="E310" s="218"/>
      <c r="F310" s="218"/>
      <c r="G310" s="223">
        <f>10000/1.1</f>
        <v>9090.9090909090901</v>
      </c>
      <c r="H310" s="389"/>
      <c r="I310" s="2930"/>
      <c r="J310" s="2931"/>
      <c r="K310" s="2938"/>
      <c r="L310" s="2938"/>
      <c r="M310" s="2939"/>
      <c r="N310" s="345">
        <f>9500/1.1</f>
        <v>8636.363636363636</v>
      </c>
      <c r="O310" s="295"/>
      <c r="P310" s="295"/>
      <c r="Q310" s="295"/>
      <c r="R310" s="394"/>
    </row>
    <row r="311" spans="1:18" ht="18.75" customHeight="1">
      <c r="A311" s="157"/>
      <c r="B311" s="217" t="s">
        <v>1307</v>
      </c>
      <c r="C311" s="150" t="s">
        <v>146</v>
      </c>
      <c r="D311" s="2824"/>
      <c r="E311" s="218"/>
      <c r="F311" s="218"/>
      <c r="G311" s="219">
        <f>66000/1.1</f>
        <v>59999.999999999993</v>
      </c>
      <c r="H311" s="389"/>
      <c r="I311" s="2930"/>
      <c r="J311" s="2931"/>
      <c r="K311" s="2938"/>
      <c r="L311" s="2938"/>
      <c r="M311" s="2939"/>
      <c r="N311" s="218">
        <f>65000/1.1</f>
        <v>59090.909090909088</v>
      </c>
      <c r="O311" s="295"/>
      <c r="P311" s="295"/>
      <c r="Q311" s="295"/>
      <c r="R311" s="394"/>
    </row>
    <row r="312" spans="1:18" ht="33.75" customHeight="1">
      <c r="A312" s="271"/>
      <c r="B312" s="217" t="s">
        <v>1308</v>
      </c>
      <c r="C312" s="150" t="s">
        <v>146</v>
      </c>
      <c r="D312" s="2823"/>
      <c r="E312" s="218"/>
      <c r="F312" s="218"/>
      <c r="G312" s="223">
        <f>9000/1.1</f>
        <v>8181.8181818181811</v>
      </c>
      <c r="H312" s="387"/>
      <c r="I312" s="2940"/>
      <c r="J312" s="2941"/>
      <c r="K312" s="2942"/>
      <c r="L312" s="2942"/>
      <c r="M312" s="2943"/>
      <c r="N312" s="228">
        <f>8500/1.1</f>
        <v>7727.272727272727</v>
      </c>
      <c r="O312" s="328"/>
      <c r="P312" s="332"/>
      <c r="Q312" s="332"/>
      <c r="R312" s="187"/>
    </row>
    <row r="313" spans="1:18" ht="33.75" customHeight="1">
      <c r="A313" s="156" t="s">
        <v>1313</v>
      </c>
      <c r="B313" s="323" t="s">
        <v>1418</v>
      </c>
      <c r="C313" s="324"/>
      <c r="D313" s="500"/>
      <c r="E313" s="324"/>
      <c r="F313" s="324"/>
      <c r="G313" s="324"/>
      <c r="H313" s="325"/>
      <c r="I313" s="324"/>
      <c r="J313" s="324"/>
      <c r="K313" s="324"/>
      <c r="L313" s="324"/>
      <c r="M313" s="336"/>
      <c r="N313" s="324"/>
      <c r="O313" s="324"/>
      <c r="P313" s="325"/>
      <c r="Q313" s="325"/>
      <c r="R313" s="395"/>
    </row>
    <row r="314" spans="1:18" ht="33.75" customHeight="1">
      <c r="A314" s="2936"/>
      <c r="B314" s="2951" t="s">
        <v>1514</v>
      </c>
      <c r="C314" s="2952"/>
      <c r="D314" s="2952"/>
      <c r="E314" s="2952"/>
      <c r="F314" s="2952"/>
      <c r="G314" s="2952"/>
      <c r="H314" s="2952"/>
      <c r="I314" s="2952"/>
      <c r="J314" s="2952"/>
      <c r="K314" s="2952"/>
      <c r="L314" s="2952"/>
      <c r="M314" s="2952"/>
      <c r="N314" s="2952"/>
      <c r="O314" s="2952"/>
      <c r="P314" s="2952"/>
      <c r="Q314" s="2952"/>
      <c r="R314" s="2957"/>
    </row>
    <row r="315" spans="1:18" ht="20.25" customHeight="1">
      <c r="A315" s="2937"/>
      <c r="B315" s="2989" t="s">
        <v>1420</v>
      </c>
      <c r="C315" s="2990"/>
      <c r="D315" s="2990"/>
      <c r="E315" s="2990"/>
      <c r="F315" s="2990"/>
      <c r="G315" s="2990"/>
      <c r="H315" s="2990"/>
      <c r="I315" s="2990"/>
      <c r="J315" s="2990"/>
      <c r="K315" s="2990"/>
      <c r="L315" s="2990"/>
      <c r="M315" s="2990"/>
      <c r="N315" s="2990"/>
      <c r="O315" s="2990"/>
      <c r="P315" s="2990"/>
      <c r="Q315" s="2990"/>
      <c r="R315" s="2991"/>
    </row>
    <row r="316" spans="1:18" ht="18" customHeight="1">
      <c r="A316" s="2937"/>
      <c r="B316" s="2946" t="s">
        <v>1422</v>
      </c>
      <c r="C316" s="2947"/>
      <c r="D316" s="2947"/>
      <c r="E316" s="2947"/>
      <c r="F316" s="2947"/>
      <c r="G316" s="2947"/>
      <c r="H316" s="2947"/>
      <c r="I316" s="2947"/>
      <c r="J316" s="2947"/>
      <c r="K316" s="2947"/>
      <c r="L316" s="2947"/>
      <c r="M316" s="2947"/>
      <c r="N316" s="2947"/>
      <c r="O316" s="2947"/>
      <c r="P316" s="2947"/>
      <c r="Q316" s="2947"/>
      <c r="R316" s="2948"/>
    </row>
    <row r="317" spans="1:18" ht="18" customHeight="1">
      <c r="A317" s="2934"/>
      <c r="B317" s="2958" t="s">
        <v>1421</v>
      </c>
      <c r="C317" s="2959"/>
      <c r="D317" s="2959"/>
      <c r="E317" s="2959"/>
      <c r="F317" s="2959"/>
      <c r="G317" s="2959"/>
      <c r="H317" s="2959"/>
      <c r="I317" s="2959"/>
      <c r="J317" s="2959"/>
      <c r="K317" s="2959"/>
      <c r="L317" s="2959"/>
      <c r="M317" s="2959"/>
      <c r="N317" s="2959"/>
      <c r="O317" s="295"/>
      <c r="P317" s="326"/>
      <c r="Q317" s="326"/>
      <c r="R317" s="397"/>
    </row>
    <row r="318" spans="1:18" ht="15" customHeight="1">
      <c r="A318" s="2935"/>
      <c r="B318" s="2949" t="s">
        <v>1423</v>
      </c>
      <c r="C318" s="2950"/>
      <c r="D318" s="2950"/>
      <c r="E318" s="2950"/>
      <c r="F318" s="2950"/>
      <c r="G318" s="2950"/>
      <c r="H318" s="2950"/>
      <c r="I318" s="2950"/>
      <c r="J318" s="2950"/>
      <c r="K318" s="2950"/>
      <c r="L318" s="2950"/>
      <c r="M318" s="2950"/>
      <c r="N318" s="2950"/>
      <c r="O318" s="2950"/>
      <c r="P318" s="343"/>
      <c r="Q318" s="343"/>
      <c r="R318" s="396"/>
    </row>
    <row r="319" spans="1:18" ht="22.5" customHeight="1">
      <c r="A319" s="157"/>
      <c r="B319" s="288"/>
      <c r="C319" s="270"/>
      <c r="D319" s="270"/>
      <c r="E319" s="584"/>
      <c r="F319" s="2917" t="s">
        <v>1452</v>
      </c>
      <c r="G319" s="2917"/>
      <c r="H319" s="2917"/>
      <c r="I319" s="2917"/>
      <c r="J319" s="2917"/>
      <c r="K319" s="2917"/>
      <c r="L319" s="2917"/>
      <c r="M319" s="2917"/>
      <c r="N319" s="2917"/>
      <c r="O319" s="2917"/>
      <c r="P319" s="2917"/>
      <c r="Q319" s="2917"/>
      <c r="R319" s="2917"/>
    </row>
    <row r="320" spans="1:18" ht="57.6" customHeight="1">
      <c r="A320" s="157"/>
      <c r="B320" s="318" t="s">
        <v>1424</v>
      </c>
      <c r="C320" s="150" t="s">
        <v>178</v>
      </c>
      <c r="D320" s="2819" t="s">
        <v>1555</v>
      </c>
      <c r="E320" s="219"/>
      <c r="F320" s="220"/>
      <c r="G320" s="159"/>
      <c r="H320" s="159"/>
      <c r="I320" s="159"/>
      <c r="J320" s="159"/>
      <c r="K320" s="159"/>
      <c r="L320" s="159"/>
      <c r="M320" s="355">
        <f>88775.94/1.1</f>
        <v>80705.399999999994</v>
      </c>
      <c r="N320" s="159"/>
      <c r="O320" s="159"/>
      <c r="P320" s="159"/>
      <c r="Q320" s="159"/>
      <c r="R320" s="398"/>
    </row>
    <row r="321" spans="1:18" ht="57.6" customHeight="1">
      <c r="A321" s="157"/>
      <c r="B321" s="318" t="s">
        <v>1425</v>
      </c>
      <c r="C321" s="150" t="s">
        <v>178</v>
      </c>
      <c r="D321" s="2821"/>
      <c r="E321" s="219"/>
      <c r="F321" s="220"/>
      <c r="G321" s="159"/>
      <c r="H321" s="159"/>
      <c r="I321" s="159"/>
      <c r="J321" s="159"/>
      <c r="K321" s="159"/>
      <c r="L321" s="159"/>
      <c r="M321" s="355">
        <f>98988.12/1.1</f>
        <v>89989.199999999983</v>
      </c>
      <c r="N321" s="159"/>
      <c r="O321" s="159"/>
      <c r="P321" s="159"/>
      <c r="Q321" s="159"/>
      <c r="R321" s="398"/>
    </row>
    <row r="322" spans="1:18" ht="57.6" customHeight="1">
      <c r="A322" s="157"/>
      <c r="B322" s="318" t="s">
        <v>1426</v>
      </c>
      <c r="C322" s="150" t="s">
        <v>178</v>
      </c>
      <c r="D322" s="2819" t="s">
        <v>1555</v>
      </c>
      <c r="E322" s="219"/>
      <c r="F322" s="220"/>
      <c r="G322" s="159"/>
      <c r="H322" s="159"/>
      <c r="I322" s="159"/>
      <c r="J322" s="159"/>
      <c r="K322" s="159"/>
      <c r="L322" s="159"/>
      <c r="M322" s="355">
        <f>120588.16/1.1</f>
        <v>109625.59999999999</v>
      </c>
      <c r="N322" s="159"/>
      <c r="O322" s="159"/>
      <c r="P322" s="159"/>
      <c r="Q322" s="159"/>
      <c r="R322" s="398"/>
    </row>
    <row r="323" spans="1:18" ht="57.6" customHeight="1">
      <c r="A323" s="157"/>
      <c r="B323" s="318" t="s">
        <v>1427</v>
      </c>
      <c r="C323" s="150" t="s">
        <v>178</v>
      </c>
      <c r="D323" s="2820"/>
      <c r="E323" s="219"/>
      <c r="F323" s="220"/>
      <c r="G323" s="159"/>
      <c r="H323" s="159"/>
      <c r="I323" s="159"/>
      <c r="J323" s="159"/>
      <c r="K323" s="159"/>
      <c r="L323" s="159"/>
      <c r="M323" s="355">
        <f>135870.24/1.1</f>
        <v>123518.39999999998</v>
      </c>
      <c r="N323" s="159"/>
      <c r="O323" s="159"/>
      <c r="P323" s="159"/>
      <c r="Q323" s="159"/>
      <c r="R323" s="398"/>
    </row>
    <row r="324" spans="1:18" ht="57.6" customHeight="1">
      <c r="A324" s="157"/>
      <c r="B324" s="319" t="s">
        <v>1428</v>
      </c>
      <c r="C324" s="150" t="s">
        <v>178</v>
      </c>
      <c r="D324" s="2821"/>
      <c r="E324" s="219"/>
      <c r="F324" s="220"/>
      <c r="G324" s="159"/>
      <c r="H324" s="159"/>
      <c r="I324" s="159"/>
      <c r="J324" s="159"/>
      <c r="K324" s="159"/>
      <c r="L324" s="159"/>
      <c r="M324" s="355">
        <f>148977.62/1.1</f>
        <v>135434.19999999998</v>
      </c>
      <c r="N324" s="159"/>
      <c r="O324" s="159"/>
      <c r="P324" s="159"/>
      <c r="Q324" s="159"/>
      <c r="R324" s="398"/>
    </row>
    <row r="325" spans="1:18" ht="57.6" customHeight="1">
      <c r="A325" s="157"/>
      <c r="B325" s="319" t="s">
        <v>1429</v>
      </c>
      <c r="C325" s="150" t="s">
        <v>178</v>
      </c>
      <c r="D325" s="2933" t="s">
        <v>1555</v>
      </c>
      <c r="E325" s="219"/>
      <c r="F325" s="220"/>
      <c r="G325" s="159"/>
      <c r="H325" s="159"/>
      <c r="I325" s="159"/>
      <c r="J325" s="159"/>
      <c r="K325" s="159"/>
      <c r="L325" s="159"/>
      <c r="M325" s="618">
        <f>161568/1.1</f>
        <v>146880</v>
      </c>
      <c r="N325" s="159"/>
      <c r="O325" s="159"/>
      <c r="P325" s="159"/>
      <c r="Q325" s="159"/>
      <c r="R325" s="398"/>
    </row>
    <row r="326" spans="1:18" ht="57.6" customHeight="1">
      <c r="A326" s="157"/>
      <c r="B326" s="319" t="s">
        <v>1430</v>
      </c>
      <c r="C326" s="150" t="s">
        <v>178</v>
      </c>
      <c r="D326" s="2934"/>
      <c r="E326" s="219"/>
      <c r="F326" s="220"/>
      <c r="G326" s="159"/>
      <c r="H326" s="159"/>
      <c r="I326" s="159"/>
      <c r="J326" s="159"/>
      <c r="K326" s="159"/>
      <c r="L326" s="159"/>
      <c r="M326" s="618">
        <f>173641.38/1.1</f>
        <v>157855.79999999999</v>
      </c>
      <c r="N326" s="159"/>
      <c r="O326" s="159"/>
      <c r="P326" s="159"/>
      <c r="Q326" s="159"/>
      <c r="R326" s="398"/>
    </row>
    <row r="327" spans="1:18" ht="33.75" customHeight="1">
      <c r="A327" s="157"/>
      <c r="B327" s="319" t="s">
        <v>1431</v>
      </c>
      <c r="C327" s="150" t="s">
        <v>178</v>
      </c>
      <c r="D327" s="2934"/>
      <c r="E327" s="219"/>
      <c r="F327" s="220"/>
      <c r="G327" s="159"/>
      <c r="H327" s="159"/>
      <c r="I327" s="159"/>
      <c r="J327" s="159"/>
      <c r="K327" s="159"/>
      <c r="L327" s="159"/>
      <c r="M327" s="618">
        <f>139786.24/1.1</f>
        <v>127078.39999999998</v>
      </c>
      <c r="N327" s="159"/>
      <c r="O327" s="159"/>
      <c r="P327" s="159"/>
      <c r="Q327" s="159"/>
      <c r="R327" s="398"/>
    </row>
    <row r="328" spans="1:18" ht="33.75" customHeight="1">
      <c r="A328" s="157"/>
      <c r="B328" s="319" t="s">
        <v>1432</v>
      </c>
      <c r="C328" s="150" t="s">
        <v>178</v>
      </c>
      <c r="D328" s="2935"/>
      <c r="E328" s="219"/>
      <c r="F328" s="220"/>
      <c r="G328" s="159"/>
      <c r="H328" s="159"/>
      <c r="I328" s="159"/>
      <c r="J328" s="159"/>
      <c r="K328" s="159"/>
      <c r="L328" s="159"/>
      <c r="M328" s="618">
        <f>153410.62/1.1</f>
        <v>139464.19999999998</v>
      </c>
      <c r="N328" s="159"/>
      <c r="O328" s="159"/>
      <c r="P328" s="159"/>
      <c r="Q328" s="159"/>
      <c r="R328" s="398"/>
    </row>
    <row r="329" spans="1:18" ht="35.25" customHeight="1">
      <c r="A329" s="157"/>
      <c r="B329" s="319" t="s">
        <v>1433</v>
      </c>
      <c r="C329" s="150" t="s">
        <v>178</v>
      </c>
      <c r="D329" s="359"/>
      <c r="E329" s="219"/>
      <c r="F329" s="220"/>
      <c r="G329" s="159"/>
      <c r="H329" s="159"/>
      <c r="I329" s="159"/>
      <c r="J329" s="159"/>
      <c r="K329" s="159"/>
      <c r="L329" s="159"/>
      <c r="M329" s="618">
        <f>166518/1.1</f>
        <v>151380</v>
      </c>
      <c r="N329" s="159"/>
      <c r="O329" s="159"/>
      <c r="P329" s="159"/>
      <c r="Q329" s="159"/>
      <c r="R329" s="398"/>
    </row>
    <row r="330" spans="1:18" ht="33.75" customHeight="1">
      <c r="A330" s="157"/>
      <c r="B330" s="319" t="s">
        <v>1434</v>
      </c>
      <c r="C330" s="150" t="s">
        <v>178</v>
      </c>
      <c r="D330" s="2819" t="s">
        <v>1555</v>
      </c>
      <c r="E330" s="219"/>
      <c r="F330" s="220"/>
      <c r="G330" s="159"/>
      <c r="H330" s="159"/>
      <c r="I330" s="159"/>
      <c r="J330" s="159"/>
      <c r="K330" s="159"/>
      <c r="L330" s="159"/>
      <c r="M330" s="618">
        <f>179108.38/1.1</f>
        <v>162825.79999999999</v>
      </c>
      <c r="N330" s="159"/>
      <c r="O330" s="159"/>
      <c r="P330" s="159"/>
      <c r="Q330" s="159"/>
      <c r="R330" s="398"/>
    </row>
    <row r="331" spans="1:18" ht="33.75" customHeight="1">
      <c r="A331" s="157"/>
      <c r="B331" s="319" t="s">
        <v>1435</v>
      </c>
      <c r="C331" s="150" t="s">
        <v>178</v>
      </c>
      <c r="D331" s="2820"/>
      <c r="E331" s="219"/>
      <c r="F331" s="220"/>
      <c r="G331" s="159"/>
      <c r="H331" s="159"/>
      <c r="I331" s="159"/>
      <c r="J331" s="159"/>
      <c r="K331" s="159"/>
      <c r="L331" s="159"/>
      <c r="M331" s="618">
        <f>194173.76/1.1</f>
        <v>176521.60000000001</v>
      </c>
      <c r="N331" s="159"/>
      <c r="O331" s="159"/>
      <c r="P331" s="159"/>
      <c r="Q331" s="159"/>
      <c r="R331" s="398"/>
    </row>
    <row r="332" spans="1:18" ht="33.75" customHeight="1">
      <c r="A332" s="157"/>
      <c r="B332" s="320" t="s">
        <v>1436</v>
      </c>
      <c r="C332" s="150" t="s">
        <v>178</v>
      </c>
      <c r="D332" s="2820"/>
      <c r="E332" s="219"/>
      <c r="F332" s="220"/>
      <c r="G332" s="159"/>
      <c r="H332" s="159"/>
      <c r="I332" s="159"/>
      <c r="J332" s="159"/>
      <c r="K332" s="159"/>
      <c r="L332" s="159"/>
      <c r="M332" s="618">
        <f>95756.32/1.1</f>
        <v>87051.199999999997</v>
      </c>
      <c r="N332" s="159"/>
      <c r="O332" s="159"/>
      <c r="P332" s="159"/>
      <c r="Q332" s="159"/>
      <c r="R332" s="398"/>
    </row>
    <row r="333" spans="1:18" ht="33.75" customHeight="1">
      <c r="A333" s="157"/>
      <c r="B333" s="320" t="s">
        <v>1437</v>
      </c>
      <c r="C333" s="150" t="s">
        <v>178</v>
      </c>
      <c r="D333" s="2820"/>
      <c r="E333" s="219"/>
      <c r="F333" s="220"/>
      <c r="G333" s="159"/>
      <c r="H333" s="159"/>
      <c r="I333" s="159"/>
      <c r="J333" s="159"/>
      <c r="K333" s="159"/>
      <c r="L333" s="159"/>
      <c r="M333" s="618">
        <f>109457.7/1.1</f>
        <v>99506.999999999985</v>
      </c>
      <c r="N333" s="159"/>
      <c r="O333" s="159"/>
      <c r="P333" s="159"/>
      <c r="Q333" s="159"/>
      <c r="R333" s="398"/>
    </row>
    <row r="334" spans="1:18" ht="33.75" customHeight="1">
      <c r="A334" s="157"/>
      <c r="B334" s="320" t="s">
        <v>1438</v>
      </c>
      <c r="C334" s="150" t="s">
        <v>178</v>
      </c>
      <c r="D334" s="2821"/>
      <c r="E334" s="219"/>
      <c r="F334" s="220"/>
      <c r="G334" s="159"/>
      <c r="H334" s="159"/>
      <c r="I334" s="159"/>
      <c r="J334" s="159"/>
      <c r="K334" s="159"/>
      <c r="L334" s="159"/>
      <c r="M334" s="618">
        <f>126569.08/1.1</f>
        <v>115062.79999999999</v>
      </c>
      <c r="N334" s="159"/>
      <c r="O334" s="159"/>
      <c r="P334" s="159"/>
      <c r="Q334" s="159"/>
      <c r="R334" s="398"/>
    </row>
    <row r="335" spans="1:18" ht="33.75" customHeight="1">
      <c r="A335" s="157"/>
      <c r="B335" s="320" t="s">
        <v>1439</v>
      </c>
      <c r="C335" s="150" t="s">
        <v>178</v>
      </c>
      <c r="D335" s="2819" t="s">
        <v>1555</v>
      </c>
      <c r="E335" s="219"/>
      <c r="F335" s="220"/>
      <c r="G335" s="159"/>
      <c r="H335" s="159"/>
      <c r="I335" s="159"/>
      <c r="J335" s="159"/>
      <c r="K335" s="159"/>
      <c r="L335" s="159"/>
      <c r="M335" s="618">
        <f>141059.16/1.1</f>
        <v>128235.59999999999</v>
      </c>
      <c r="N335" s="159"/>
      <c r="O335" s="159"/>
      <c r="P335" s="159"/>
      <c r="Q335" s="159"/>
      <c r="R335" s="398"/>
    </row>
    <row r="336" spans="1:18" ht="33.75" customHeight="1">
      <c r="A336" s="157"/>
      <c r="B336" s="320" t="s">
        <v>1440</v>
      </c>
      <c r="C336" s="150" t="s">
        <v>178</v>
      </c>
      <c r="D336" s="2820"/>
      <c r="E336" s="219"/>
      <c r="F336" s="220"/>
      <c r="G336" s="159"/>
      <c r="H336" s="159"/>
      <c r="I336" s="159"/>
      <c r="J336" s="159"/>
      <c r="K336" s="159"/>
      <c r="L336" s="159"/>
      <c r="M336" s="618">
        <f>154953.04/1.1</f>
        <v>140866.4</v>
      </c>
      <c r="N336" s="159"/>
      <c r="O336" s="159"/>
      <c r="P336" s="159"/>
      <c r="Q336" s="159"/>
      <c r="R336" s="398"/>
    </row>
    <row r="337" spans="1:18" ht="33.75" customHeight="1">
      <c r="A337" s="157"/>
      <c r="B337" s="320" t="s">
        <v>1441</v>
      </c>
      <c r="C337" s="150" t="s">
        <v>178</v>
      </c>
      <c r="D337" s="2820"/>
      <c r="E337" s="219"/>
      <c r="F337" s="220"/>
      <c r="G337" s="159"/>
      <c r="H337" s="159"/>
      <c r="I337" s="159"/>
      <c r="J337" s="159"/>
      <c r="K337" s="159"/>
      <c r="L337" s="159"/>
      <c r="M337" s="618">
        <f>168329.92/1.1</f>
        <v>153027.20000000001</v>
      </c>
      <c r="N337" s="159"/>
      <c r="O337" s="159"/>
      <c r="P337" s="159"/>
      <c r="Q337" s="159"/>
      <c r="R337" s="398"/>
    </row>
    <row r="338" spans="1:18" ht="33.75" customHeight="1">
      <c r="A338" s="157"/>
      <c r="B338" s="320" t="s">
        <v>1442</v>
      </c>
      <c r="C338" s="150" t="s">
        <v>178</v>
      </c>
      <c r="D338" s="2820"/>
      <c r="E338" s="219"/>
      <c r="F338" s="220"/>
      <c r="G338" s="159"/>
      <c r="H338" s="159"/>
      <c r="I338" s="159"/>
      <c r="J338" s="159"/>
      <c r="K338" s="159"/>
      <c r="L338" s="159"/>
      <c r="M338" s="618">
        <f>196513.68/1.1</f>
        <v>178648.8</v>
      </c>
      <c r="N338" s="159"/>
      <c r="O338" s="159"/>
      <c r="P338" s="159"/>
      <c r="Q338" s="159"/>
      <c r="R338" s="398"/>
    </row>
    <row r="339" spans="1:18" ht="33.75" customHeight="1">
      <c r="A339" s="157"/>
      <c r="B339" s="320" t="s">
        <v>1443</v>
      </c>
      <c r="C339" s="150" t="s">
        <v>178</v>
      </c>
      <c r="D339" s="2821"/>
      <c r="E339" s="219"/>
      <c r="F339" s="220"/>
      <c r="G339" s="159"/>
      <c r="H339" s="159"/>
      <c r="I339" s="159"/>
      <c r="J339" s="159"/>
      <c r="K339" s="159"/>
      <c r="L339" s="159"/>
      <c r="M339" s="618">
        <f>145230.36/1.1</f>
        <v>132027.59999999998</v>
      </c>
      <c r="N339" s="159"/>
      <c r="O339" s="159"/>
      <c r="P339" s="159"/>
      <c r="Q339" s="159"/>
      <c r="R339" s="398"/>
    </row>
    <row r="340" spans="1:18" ht="48.75" customHeight="1">
      <c r="A340" s="157"/>
      <c r="B340" s="320" t="s">
        <v>1444</v>
      </c>
      <c r="C340" s="358" t="s">
        <v>178</v>
      </c>
      <c r="D340" s="482" t="s">
        <v>1555</v>
      </c>
      <c r="E340" s="219"/>
      <c r="F340" s="220"/>
      <c r="G340" s="159"/>
      <c r="H340" s="159"/>
      <c r="I340" s="159"/>
      <c r="J340" s="159"/>
      <c r="K340" s="159"/>
      <c r="L340" s="159"/>
      <c r="M340" s="618">
        <f>160785.24/1.1</f>
        <v>146168.4</v>
      </c>
      <c r="N340" s="159"/>
      <c r="O340" s="159"/>
      <c r="P340" s="159"/>
      <c r="Q340" s="159"/>
      <c r="R340" s="398"/>
    </row>
    <row r="341" spans="1:18" ht="57.6" customHeight="1">
      <c r="A341" s="157"/>
      <c r="B341" s="320" t="s">
        <v>1445</v>
      </c>
      <c r="C341" s="358" t="s">
        <v>178</v>
      </c>
      <c r="D341" s="482" t="s">
        <v>1555</v>
      </c>
      <c r="E341" s="219"/>
      <c r="F341" s="220"/>
      <c r="G341" s="159"/>
      <c r="H341" s="159"/>
      <c r="I341" s="159"/>
      <c r="J341" s="159"/>
      <c r="K341" s="159"/>
      <c r="L341" s="159"/>
      <c r="M341" s="618">
        <f>173469.12/1.1</f>
        <v>157699.19999999998</v>
      </c>
      <c r="N341" s="159"/>
      <c r="O341" s="159"/>
      <c r="P341" s="159"/>
      <c r="Q341" s="159"/>
      <c r="R341" s="398"/>
    </row>
    <row r="342" spans="1:18" ht="57.6" customHeight="1">
      <c r="A342" s="359"/>
      <c r="B342" s="320" t="s">
        <v>1446</v>
      </c>
      <c r="C342" s="242" t="s">
        <v>178</v>
      </c>
      <c r="D342" s="482" t="s">
        <v>1555</v>
      </c>
      <c r="E342" s="219"/>
      <c r="F342" s="220"/>
      <c r="G342" s="159"/>
      <c r="H342" s="159"/>
      <c r="I342" s="159"/>
      <c r="J342" s="159"/>
      <c r="K342" s="159"/>
      <c r="L342" s="159"/>
      <c r="M342" s="355">
        <f>187731.5/1.1</f>
        <v>170665</v>
      </c>
      <c r="N342" s="159"/>
      <c r="O342" s="159"/>
      <c r="P342" s="159"/>
      <c r="Q342" s="159"/>
      <c r="R342" s="398"/>
    </row>
    <row r="343" spans="1:18" ht="57.6" customHeight="1">
      <c r="A343" s="157"/>
      <c r="B343" s="320" t="s">
        <v>1447</v>
      </c>
      <c r="C343" s="150" t="s">
        <v>178</v>
      </c>
      <c r="D343" s="585" t="s">
        <v>1555</v>
      </c>
      <c r="E343" s="219"/>
      <c r="F343" s="220"/>
      <c r="G343" s="159"/>
      <c r="H343" s="159"/>
      <c r="I343" s="159"/>
      <c r="J343" s="159"/>
      <c r="K343" s="159"/>
      <c r="L343" s="159"/>
      <c r="M343" s="355">
        <f>152755.2576/1.1</f>
        <v>138868.416</v>
      </c>
      <c r="N343" s="159"/>
      <c r="O343" s="159"/>
      <c r="P343" s="159"/>
      <c r="Q343" s="159"/>
      <c r="R343" s="398"/>
    </row>
    <row r="344" spans="1:18" ht="57.6" customHeight="1">
      <c r="A344" s="157"/>
      <c r="B344" s="320" t="s">
        <v>1448</v>
      </c>
      <c r="C344" s="150" t="s">
        <v>178</v>
      </c>
      <c r="D344" s="359" t="s">
        <v>1555</v>
      </c>
      <c r="E344" s="219"/>
      <c r="F344" s="220"/>
      <c r="G344" s="159"/>
      <c r="H344" s="159"/>
      <c r="I344" s="159"/>
      <c r="J344" s="159"/>
      <c r="K344" s="159"/>
      <c r="L344" s="159"/>
      <c r="M344" s="618">
        <f>169948.5216/1.1</f>
        <v>154498.65599999999</v>
      </c>
      <c r="N344" s="159"/>
      <c r="O344" s="159"/>
      <c r="P344" s="159"/>
      <c r="Q344" s="159"/>
      <c r="R344" s="398"/>
    </row>
    <row r="345" spans="1:18" ht="57.6" customHeight="1">
      <c r="A345" s="157"/>
      <c r="B345" s="320" t="s">
        <v>1449</v>
      </c>
      <c r="C345" s="150" t="s">
        <v>178</v>
      </c>
      <c r="D345" s="2933" t="s">
        <v>1556</v>
      </c>
      <c r="E345" s="219"/>
      <c r="F345" s="220"/>
      <c r="G345" s="159"/>
      <c r="H345" s="159"/>
      <c r="I345" s="159"/>
      <c r="J345" s="159"/>
      <c r="K345" s="159"/>
      <c r="L345" s="159"/>
      <c r="M345" s="618">
        <f>184315.6656/1.1</f>
        <v>167559.696</v>
      </c>
      <c r="N345" s="159"/>
      <c r="O345" s="159"/>
      <c r="P345" s="159"/>
      <c r="Q345" s="159"/>
      <c r="R345" s="398"/>
    </row>
    <row r="346" spans="1:18" ht="57.6" customHeight="1">
      <c r="A346" s="157"/>
      <c r="B346" s="320" t="s">
        <v>1450</v>
      </c>
      <c r="C346" s="150" t="s">
        <v>178</v>
      </c>
      <c r="D346" s="2935"/>
      <c r="E346" s="219"/>
      <c r="F346" s="220"/>
      <c r="G346" s="159"/>
      <c r="H346" s="159"/>
      <c r="I346" s="159"/>
      <c r="J346" s="159"/>
      <c r="K346" s="159"/>
      <c r="L346" s="159"/>
      <c r="M346" s="618">
        <f>197745.68/1.1</f>
        <v>179768.8</v>
      </c>
      <c r="N346" s="159"/>
      <c r="O346" s="159"/>
      <c r="P346" s="159"/>
      <c r="Q346" s="159"/>
      <c r="R346" s="398"/>
    </row>
    <row r="347" spans="1:18" ht="57.6" customHeight="1">
      <c r="A347" s="271"/>
      <c r="B347" s="320" t="s">
        <v>1451</v>
      </c>
      <c r="C347" s="150" t="s">
        <v>178</v>
      </c>
      <c r="D347" s="664"/>
      <c r="E347" s="219"/>
      <c r="F347" s="220"/>
      <c r="G347" s="159"/>
      <c r="H347" s="324"/>
      <c r="I347" s="159"/>
      <c r="J347" s="159"/>
      <c r="K347" s="159"/>
      <c r="L347" s="159"/>
      <c r="M347" s="355">
        <f>212827.56/1.1</f>
        <v>193479.59999999998</v>
      </c>
      <c r="N347" s="159"/>
      <c r="O347" s="159"/>
      <c r="P347" s="324"/>
      <c r="Q347" s="324"/>
      <c r="R347" s="293"/>
    </row>
    <row r="348" spans="1:18" ht="60" customHeight="1">
      <c r="A348" s="271"/>
      <c r="B348" s="2800" t="s">
        <v>1526</v>
      </c>
      <c r="C348" s="2801"/>
      <c r="D348" s="2801"/>
      <c r="E348" s="2962"/>
      <c r="F348" s="2963"/>
      <c r="G348" s="2963"/>
      <c r="H348" s="2963"/>
      <c r="I348" s="2963"/>
      <c r="J348" s="2963"/>
      <c r="K348" s="2963"/>
      <c r="L348" s="2963"/>
      <c r="M348" s="2963"/>
      <c r="N348" s="2963"/>
      <c r="O348" s="2963"/>
      <c r="P348" s="2963"/>
      <c r="Q348" s="2963"/>
      <c r="R348" s="2964"/>
    </row>
    <row r="349" spans="1:18" ht="33.75" customHeight="1">
      <c r="A349" s="271"/>
      <c r="B349" s="413" t="s">
        <v>1542</v>
      </c>
      <c r="C349" s="150"/>
      <c r="D349" s="217"/>
      <c r="E349" s="219"/>
      <c r="F349" s="219"/>
      <c r="G349" s="159"/>
      <c r="H349" s="324"/>
      <c r="I349" s="159"/>
      <c r="J349" s="159"/>
      <c r="K349" s="159"/>
      <c r="L349" s="159"/>
      <c r="M349" s="355"/>
      <c r="N349" s="159"/>
      <c r="O349" s="159"/>
      <c r="P349" s="324"/>
      <c r="Q349" s="324"/>
      <c r="R349" s="293"/>
    </row>
    <row r="350" spans="1:18" ht="33.75" customHeight="1">
      <c r="A350" s="271"/>
      <c r="B350" s="320" t="s">
        <v>1543</v>
      </c>
      <c r="C350" s="150" t="s">
        <v>1544</v>
      </c>
      <c r="D350" s="2825" t="s">
        <v>1545</v>
      </c>
      <c r="E350" s="223">
        <v>121364</v>
      </c>
      <c r="F350" s="219"/>
      <c r="G350" s="159"/>
      <c r="H350" s="324"/>
      <c r="I350" s="159"/>
      <c r="J350" s="159"/>
      <c r="K350" s="159"/>
      <c r="L350" s="159"/>
      <c r="M350" s="355"/>
      <c r="N350" s="159"/>
      <c r="O350" s="159"/>
      <c r="P350" s="324"/>
      <c r="Q350" s="324"/>
      <c r="R350" s="293"/>
    </row>
    <row r="351" spans="1:18" ht="33.75" customHeight="1">
      <c r="A351" s="271"/>
      <c r="B351" s="320" t="s">
        <v>1546</v>
      </c>
      <c r="C351" s="150" t="s">
        <v>1544</v>
      </c>
      <c r="D351" s="2826"/>
      <c r="E351" s="223">
        <v>132545</v>
      </c>
      <c r="F351" s="219"/>
      <c r="G351" s="159"/>
      <c r="H351" s="324"/>
      <c r="I351" s="159"/>
      <c r="J351" s="159"/>
      <c r="K351" s="159"/>
      <c r="L351" s="159"/>
      <c r="M351" s="355"/>
      <c r="N351" s="159"/>
      <c r="O351" s="159"/>
      <c r="P351" s="324"/>
      <c r="Q351" s="324"/>
      <c r="R351" s="293"/>
    </row>
    <row r="352" spans="1:18" ht="33.75" customHeight="1">
      <c r="A352" s="271"/>
      <c r="B352" s="320" t="s">
        <v>1547</v>
      </c>
      <c r="C352" s="150" t="s">
        <v>1544</v>
      </c>
      <c r="D352" s="2827"/>
      <c r="E352" s="223">
        <v>142705</v>
      </c>
      <c r="F352" s="219"/>
      <c r="G352" s="159"/>
      <c r="H352" s="324"/>
      <c r="I352" s="159"/>
      <c r="J352" s="159"/>
      <c r="K352" s="159"/>
      <c r="L352" s="159"/>
      <c r="M352" s="355"/>
      <c r="N352" s="159"/>
      <c r="O352" s="159"/>
      <c r="P352" s="324"/>
      <c r="Q352" s="324"/>
      <c r="R352" s="293"/>
    </row>
    <row r="353" spans="1:18" ht="33.75" customHeight="1">
      <c r="A353" s="271"/>
      <c r="B353" s="413" t="s">
        <v>1548</v>
      </c>
      <c r="C353" s="150"/>
      <c r="E353" s="219"/>
      <c r="F353" s="219"/>
      <c r="G353" s="159"/>
      <c r="H353" s="324"/>
      <c r="I353" s="159"/>
      <c r="J353" s="159"/>
      <c r="K353" s="159"/>
      <c r="L353" s="159"/>
      <c r="M353" s="355"/>
      <c r="N353" s="159"/>
      <c r="O353" s="159"/>
      <c r="P353" s="324"/>
      <c r="Q353" s="324"/>
      <c r="R353" s="293"/>
    </row>
    <row r="354" spans="1:18" ht="33.75" customHeight="1">
      <c r="A354" s="271"/>
      <c r="B354" s="320" t="s">
        <v>1546</v>
      </c>
      <c r="C354" s="150" t="s">
        <v>1544</v>
      </c>
      <c r="D354" s="2825" t="s">
        <v>1545</v>
      </c>
      <c r="E354" s="223">
        <v>135327</v>
      </c>
      <c r="F354" s="219"/>
      <c r="G354" s="159"/>
      <c r="H354" s="324"/>
      <c r="I354" s="159"/>
      <c r="J354" s="159"/>
      <c r="K354" s="159"/>
      <c r="L354" s="159"/>
      <c r="M354" s="355"/>
      <c r="N354" s="159"/>
      <c r="O354" s="159"/>
      <c r="P354" s="324"/>
      <c r="Q354" s="324"/>
      <c r="R354" s="293"/>
    </row>
    <row r="355" spans="1:18" ht="33.75" customHeight="1">
      <c r="A355" s="271"/>
      <c r="B355" s="320" t="s">
        <v>1547</v>
      </c>
      <c r="C355" s="150" t="s">
        <v>1544</v>
      </c>
      <c r="D355" s="2827"/>
      <c r="E355" s="223">
        <v>145255</v>
      </c>
      <c r="F355" s="219"/>
      <c r="G355" s="159"/>
      <c r="H355" s="324"/>
      <c r="I355" s="159"/>
      <c r="J355" s="159"/>
      <c r="K355" s="159"/>
      <c r="L355" s="159"/>
      <c r="M355" s="355"/>
      <c r="N355" s="159"/>
      <c r="O355" s="159"/>
      <c r="P355" s="324"/>
      <c r="Q355" s="324"/>
      <c r="R355" s="293"/>
    </row>
    <row r="356" spans="1:18" ht="33.75" customHeight="1">
      <c r="A356" s="271"/>
      <c r="B356" s="413" t="s">
        <v>1549</v>
      </c>
      <c r="C356" s="412"/>
      <c r="D356" s="644"/>
      <c r="E356" s="228"/>
      <c r="F356" s="219"/>
      <c r="G356" s="159"/>
      <c r="H356" s="324"/>
      <c r="I356" s="159"/>
      <c r="J356" s="159"/>
      <c r="K356" s="159"/>
      <c r="L356" s="159"/>
      <c r="M356" s="355"/>
      <c r="N356" s="159"/>
      <c r="O356" s="159"/>
      <c r="P356" s="324"/>
      <c r="Q356" s="324"/>
      <c r="R356" s="293"/>
    </row>
    <row r="357" spans="1:18" ht="33.75" customHeight="1">
      <c r="A357" s="271"/>
      <c r="B357" s="320" t="s">
        <v>1543</v>
      </c>
      <c r="C357" s="150" t="s">
        <v>1544</v>
      </c>
      <c r="D357" s="2825" t="s">
        <v>1545</v>
      </c>
      <c r="E357" s="223">
        <v>122436</v>
      </c>
      <c r="F357" s="219"/>
      <c r="G357" s="159"/>
      <c r="H357" s="324"/>
      <c r="I357" s="159"/>
      <c r="J357" s="159"/>
      <c r="K357" s="159"/>
      <c r="L357" s="159"/>
      <c r="M357" s="355"/>
      <c r="N357" s="159"/>
      <c r="O357" s="159"/>
      <c r="P357" s="324"/>
      <c r="Q357" s="324"/>
      <c r="R357" s="293"/>
    </row>
    <row r="358" spans="1:18" ht="33.75" customHeight="1">
      <c r="A358" s="271"/>
      <c r="B358" s="320" t="s">
        <v>1546</v>
      </c>
      <c r="C358" s="150" t="s">
        <v>1544</v>
      </c>
      <c r="D358" s="2826"/>
      <c r="E358" s="223">
        <v>132382</v>
      </c>
      <c r="F358" s="219"/>
      <c r="G358" s="159"/>
      <c r="H358" s="324"/>
      <c r="I358" s="159"/>
      <c r="J358" s="159"/>
      <c r="K358" s="159"/>
      <c r="L358" s="159"/>
      <c r="M358" s="355"/>
      <c r="N358" s="159"/>
      <c r="O358" s="159"/>
      <c r="P358" s="324"/>
      <c r="Q358" s="324"/>
      <c r="R358" s="293"/>
    </row>
    <row r="359" spans="1:18" ht="33.75" customHeight="1">
      <c r="A359" s="271"/>
      <c r="B359" s="320" t="s">
        <v>1547</v>
      </c>
      <c r="C359" s="150" t="s">
        <v>1544</v>
      </c>
      <c r="D359" s="2827"/>
      <c r="E359" s="223">
        <v>142345</v>
      </c>
      <c r="F359" s="219"/>
      <c r="G359" s="159"/>
      <c r="H359" s="547"/>
      <c r="I359" s="159"/>
      <c r="J359" s="159"/>
      <c r="K359" s="159"/>
      <c r="L359" s="159"/>
      <c r="M359" s="355"/>
      <c r="N359" s="159"/>
      <c r="O359" s="159"/>
      <c r="P359" s="324"/>
      <c r="Q359" s="324"/>
      <c r="R359" s="548"/>
    </row>
    <row r="360" spans="1:18" ht="33.75" customHeight="1">
      <c r="A360" s="155" t="s">
        <v>1379</v>
      </c>
      <c r="B360" s="387" t="s">
        <v>1290</v>
      </c>
      <c r="C360" s="324"/>
      <c r="D360" s="500"/>
      <c r="E360" s="324"/>
      <c r="F360" s="332"/>
      <c r="G360" s="332"/>
      <c r="H360" s="325"/>
      <c r="I360" s="332"/>
      <c r="J360" s="332"/>
      <c r="K360" s="332"/>
      <c r="L360" s="332"/>
      <c r="M360" s="356"/>
      <c r="N360" s="332"/>
      <c r="O360" s="332"/>
      <c r="P360" s="583"/>
      <c r="Q360" s="583"/>
      <c r="R360" s="325"/>
    </row>
    <row r="361" spans="1:18" ht="36.75" customHeight="1">
      <c r="A361" s="304"/>
      <c r="B361" s="2951" t="s">
        <v>1454</v>
      </c>
      <c r="C361" s="2952"/>
      <c r="D361" s="2952"/>
      <c r="E361" s="2952"/>
      <c r="F361" s="2952"/>
      <c r="G361" s="2952"/>
      <c r="H361" s="2953"/>
      <c r="I361" s="2953"/>
      <c r="J361" s="2953"/>
      <c r="K361" s="2953"/>
      <c r="L361" s="2953"/>
      <c r="M361" s="2953"/>
      <c r="N361" s="2953"/>
      <c r="O361" s="2953"/>
      <c r="P361" s="2953"/>
      <c r="Q361" s="2953"/>
      <c r="R361" s="2954"/>
    </row>
    <row r="362" spans="1:18" ht="40.5" customHeight="1">
      <c r="A362" s="271"/>
      <c r="B362" s="609" t="s">
        <v>1351</v>
      </c>
      <c r="C362" s="610" t="s">
        <v>13</v>
      </c>
      <c r="D362" s="645"/>
      <c r="E362" s="229"/>
      <c r="F362" s="229"/>
      <c r="G362" s="385">
        <v>14636364</v>
      </c>
      <c r="H362" s="223"/>
      <c r="I362" s="2955" t="s">
        <v>1352</v>
      </c>
      <c r="J362" s="2955"/>
      <c r="K362" s="2955"/>
      <c r="L362" s="2955"/>
      <c r="M362" s="2955"/>
      <c r="N362" s="2955"/>
      <c r="O362" s="2955"/>
      <c r="P362" s="2955"/>
      <c r="Q362" s="2955"/>
      <c r="R362" s="2956"/>
    </row>
    <row r="363" spans="1:18" ht="21" customHeight="1">
      <c r="A363" s="155" t="s">
        <v>1380</v>
      </c>
      <c r="B363" s="251" t="s">
        <v>1343</v>
      </c>
      <c r="C363" s="230"/>
      <c r="D363" s="646"/>
      <c r="E363" s="231"/>
      <c r="F363" s="231"/>
      <c r="G363" s="231"/>
      <c r="H363" s="347"/>
      <c r="I363" s="294"/>
      <c r="J363" s="294"/>
      <c r="K363" s="294"/>
      <c r="L363" s="294"/>
      <c r="M363" s="294"/>
      <c r="N363" s="294"/>
      <c r="O363" s="294"/>
      <c r="P363" s="583"/>
      <c r="Q363" s="583"/>
      <c r="R363" s="347"/>
    </row>
    <row r="364" spans="1:18" ht="58.5" customHeight="1">
      <c r="A364" s="157"/>
      <c r="B364" s="2951" t="s">
        <v>1344</v>
      </c>
      <c r="C364" s="2952"/>
      <c r="D364" s="2952"/>
      <c r="E364" s="2952"/>
      <c r="F364" s="2952"/>
      <c r="G364" s="2952"/>
      <c r="H364" s="2952"/>
      <c r="I364" s="2952"/>
      <c r="J364" s="2952"/>
      <c r="K364" s="2952"/>
      <c r="L364" s="2952"/>
      <c r="M364" s="2952"/>
      <c r="N364" s="2952"/>
      <c r="O364" s="2952"/>
      <c r="P364" s="2952"/>
      <c r="Q364" s="2952"/>
      <c r="R364" s="2957"/>
    </row>
    <row r="365" spans="1:18" ht="20.25" customHeight="1">
      <c r="A365" s="157"/>
      <c r="B365" s="346" t="s">
        <v>1345</v>
      </c>
      <c r="C365" s="347"/>
      <c r="D365" s="647"/>
      <c r="E365" s="347"/>
      <c r="F365" s="347"/>
      <c r="G365" s="384"/>
      <c r="H365" s="388"/>
      <c r="I365" s="288"/>
      <c r="J365" s="260"/>
      <c r="K365" s="260"/>
      <c r="L365" s="260"/>
      <c r="M365" s="260"/>
      <c r="N365" s="260"/>
      <c r="O365" s="260"/>
      <c r="P365" s="260"/>
      <c r="Q365" s="260"/>
      <c r="R365" s="579"/>
    </row>
    <row r="366" spans="1:18" ht="35.25" customHeight="1">
      <c r="A366" s="157"/>
      <c r="B366" s="240" t="s">
        <v>1348</v>
      </c>
      <c r="C366" s="232" t="s">
        <v>13</v>
      </c>
      <c r="D366" s="671"/>
      <c r="E366" s="222"/>
      <c r="F366" s="222"/>
      <c r="G366" s="223">
        <v>3745000</v>
      </c>
      <c r="H366" s="222"/>
      <c r="I366" s="2784" t="s">
        <v>1314</v>
      </c>
      <c r="J366" s="2785"/>
      <c r="K366" s="2785"/>
      <c r="L366" s="2785"/>
      <c r="M366" s="2785"/>
      <c r="N366" s="2785"/>
      <c r="O366" s="2785"/>
      <c r="P366" s="2785"/>
      <c r="Q366" s="2785"/>
      <c r="R366" s="2786"/>
    </row>
    <row r="367" spans="1:18" ht="29.25" customHeight="1">
      <c r="A367" s="157"/>
      <c r="B367" s="217" t="s">
        <v>1349</v>
      </c>
      <c r="C367" s="233" t="s">
        <v>13</v>
      </c>
      <c r="D367" s="645"/>
      <c r="E367" s="222"/>
      <c r="F367" s="222"/>
      <c r="G367" s="223">
        <v>3745000</v>
      </c>
      <c r="H367" s="222"/>
      <c r="I367" s="665"/>
      <c r="J367" s="666"/>
      <c r="K367" s="666"/>
      <c r="L367" s="666"/>
      <c r="M367" s="666"/>
      <c r="N367" s="666"/>
      <c r="O367" s="666"/>
      <c r="P367" s="666"/>
      <c r="Q367" s="666"/>
      <c r="R367" s="667"/>
    </row>
    <row r="368" spans="1:18" ht="33" customHeight="1">
      <c r="A368" s="157"/>
      <c r="B368" s="261" t="s">
        <v>1346</v>
      </c>
      <c r="C368" s="233"/>
      <c r="D368" s="645"/>
      <c r="E368" s="222"/>
      <c r="F368" s="222"/>
      <c r="G368" s="223"/>
      <c r="H368" s="222"/>
      <c r="I368" s="665"/>
      <c r="J368" s="666"/>
      <c r="K368" s="666"/>
      <c r="L368" s="666"/>
      <c r="M368" s="666"/>
      <c r="N368" s="666"/>
      <c r="O368" s="666"/>
      <c r="P368" s="666"/>
      <c r="Q368" s="666"/>
      <c r="R368" s="667"/>
    </row>
    <row r="369" spans="1:18" ht="47.25" customHeight="1">
      <c r="A369" s="271"/>
      <c r="B369" s="234" t="s">
        <v>1350</v>
      </c>
      <c r="C369" s="235" t="s">
        <v>13</v>
      </c>
      <c r="D369" s="648"/>
      <c r="E369" s="223"/>
      <c r="F369" s="223"/>
      <c r="G369" s="223">
        <v>2535000</v>
      </c>
      <c r="H369" s="222"/>
      <c r="I369" s="668"/>
      <c r="J369" s="669"/>
      <c r="K369" s="669"/>
      <c r="L369" s="669"/>
      <c r="M369" s="669"/>
      <c r="N369" s="669"/>
      <c r="O369" s="669"/>
      <c r="P369" s="669"/>
      <c r="Q369" s="669"/>
      <c r="R369" s="670"/>
    </row>
    <row r="370" spans="1:18" ht="34.5" customHeight="1">
      <c r="A370" s="155" t="s">
        <v>1419</v>
      </c>
      <c r="B370" s="2800" t="s">
        <v>1291</v>
      </c>
      <c r="C370" s="2801"/>
      <c r="D370" s="2801"/>
      <c r="E370" s="2801"/>
      <c r="F370" s="2801"/>
      <c r="G370" s="2801"/>
      <c r="H370" s="2801"/>
      <c r="I370" s="2801"/>
      <c r="J370" s="2801"/>
      <c r="K370" s="2801"/>
      <c r="L370" s="2801"/>
      <c r="M370" s="2801"/>
      <c r="N370" s="2801"/>
      <c r="O370" s="2801"/>
      <c r="P370" s="2801"/>
      <c r="Q370" s="2801"/>
      <c r="R370" s="2801"/>
    </row>
    <row r="371" spans="1:18" ht="36.75" customHeight="1">
      <c r="A371" s="156"/>
      <c r="B371" s="2800" t="s">
        <v>1347</v>
      </c>
      <c r="C371" s="2801"/>
      <c r="D371" s="2801"/>
      <c r="E371" s="2801"/>
      <c r="F371" s="2801"/>
      <c r="G371" s="2801"/>
      <c r="H371" s="2801"/>
      <c r="I371" s="2801"/>
      <c r="J371" s="2801"/>
      <c r="K371" s="2801"/>
      <c r="L371" s="2801"/>
      <c r="M371" s="2801"/>
      <c r="N371" s="2801"/>
      <c r="O371" s="2801"/>
      <c r="P371" s="2801"/>
      <c r="Q371" s="2801"/>
      <c r="R371" s="2802"/>
    </row>
    <row r="372" spans="1:18" ht="27" customHeight="1">
      <c r="A372" s="322"/>
      <c r="B372" s="348"/>
      <c r="C372" s="349"/>
      <c r="D372" s="649"/>
      <c r="E372" s="474"/>
      <c r="F372" s="475"/>
      <c r="G372" s="2960" t="s">
        <v>1515</v>
      </c>
      <c r="H372" s="2960"/>
      <c r="I372" s="2960"/>
      <c r="J372" s="2960"/>
      <c r="K372" s="2960"/>
      <c r="L372" s="2960"/>
      <c r="M372" s="2960"/>
      <c r="N372" s="2960"/>
      <c r="O372" s="2960"/>
      <c r="P372" s="2960"/>
      <c r="Q372" s="2960"/>
      <c r="R372" s="2961"/>
    </row>
    <row r="373" spans="1:18" ht="45.75" customHeight="1">
      <c r="A373" s="157"/>
      <c r="B373" s="217" t="s">
        <v>192</v>
      </c>
      <c r="C373" s="372" t="s">
        <v>1292</v>
      </c>
      <c r="D373" s="2819" t="s">
        <v>1558</v>
      </c>
      <c r="E373" s="376"/>
      <c r="F373" s="377"/>
      <c r="G373" s="2883">
        <v>7425000</v>
      </c>
      <c r="H373" s="2883"/>
      <c r="I373" s="2883"/>
      <c r="J373" s="2883"/>
      <c r="K373" s="2883"/>
      <c r="L373" s="2883"/>
      <c r="M373" s="2883"/>
      <c r="N373" s="2883"/>
      <c r="O373" s="2883"/>
      <c r="P373" s="2883"/>
      <c r="Q373" s="2883"/>
      <c r="R373" s="2884"/>
    </row>
    <row r="374" spans="1:18" ht="69.75" customHeight="1">
      <c r="A374" s="157"/>
      <c r="B374" s="252" t="s">
        <v>193</v>
      </c>
      <c r="C374" s="373" t="s">
        <v>1292</v>
      </c>
      <c r="D374" s="2820"/>
      <c r="E374" s="376"/>
      <c r="F374" s="377"/>
      <c r="G374" s="2883">
        <v>7830000</v>
      </c>
      <c r="H374" s="2883"/>
      <c r="I374" s="2883"/>
      <c r="J374" s="2883"/>
      <c r="K374" s="2883"/>
      <c r="L374" s="2883"/>
      <c r="M374" s="2883"/>
      <c r="N374" s="2883"/>
      <c r="O374" s="2883"/>
      <c r="P374" s="2883"/>
      <c r="Q374" s="2883"/>
      <c r="R374" s="2884"/>
    </row>
    <row r="375" spans="1:18" ht="90">
      <c r="A375" s="157"/>
      <c r="B375" s="253" t="s">
        <v>194</v>
      </c>
      <c r="C375" s="374" t="s">
        <v>1292</v>
      </c>
      <c r="D375" s="2821"/>
      <c r="E375" s="376"/>
      <c r="F375" s="377"/>
      <c r="G375" s="2883">
        <v>8640000</v>
      </c>
      <c r="H375" s="2883"/>
      <c r="I375" s="2883"/>
      <c r="J375" s="2883"/>
      <c r="K375" s="2883"/>
      <c r="L375" s="2883"/>
      <c r="M375" s="2883"/>
      <c r="N375" s="2883"/>
      <c r="O375" s="2883"/>
      <c r="P375" s="2883"/>
      <c r="Q375" s="2883"/>
      <c r="R375" s="2884"/>
    </row>
    <row r="376" spans="1:18" ht="90" customHeight="1">
      <c r="A376" s="157"/>
      <c r="B376" s="253" t="s">
        <v>195</v>
      </c>
      <c r="C376" s="374" t="s">
        <v>1292</v>
      </c>
      <c r="D376" s="585" t="s">
        <v>1558</v>
      </c>
      <c r="E376" s="376"/>
      <c r="F376" s="377"/>
      <c r="G376" s="2883">
        <v>8775000</v>
      </c>
      <c r="H376" s="2883"/>
      <c r="I376" s="2883"/>
      <c r="J376" s="2883"/>
      <c r="K376" s="2883"/>
      <c r="L376" s="2883"/>
      <c r="M376" s="2883"/>
      <c r="N376" s="2883"/>
      <c r="O376" s="2883"/>
      <c r="P376" s="2883"/>
      <c r="Q376" s="2883"/>
      <c r="R376" s="2884"/>
    </row>
    <row r="377" spans="1:18" ht="90">
      <c r="A377" s="157"/>
      <c r="B377" s="253" t="s">
        <v>196</v>
      </c>
      <c r="C377" s="374" t="s">
        <v>1292</v>
      </c>
      <c r="D377" s="359" t="s">
        <v>1558</v>
      </c>
      <c r="E377" s="376"/>
      <c r="F377" s="377"/>
      <c r="G377" s="2883">
        <v>8910000</v>
      </c>
      <c r="H377" s="2883"/>
      <c r="I377" s="2883"/>
      <c r="J377" s="2883"/>
      <c r="K377" s="2883"/>
      <c r="L377" s="2883"/>
      <c r="M377" s="2883"/>
      <c r="N377" s="2883"/>
      <c r="O377" s="2883"/>
      <c r="P377" s="2883"/>
      <c r="Q377" s="2883"/>
      <c r="R377" s="2884"/>
    </row>
    <row r="378" spans="1:18" ht="90">
      <c r="A378" s="157"/>
      <c r="B378" s="253" t="s">
        <v>197</v>
      </c>
      <c r="C378" s="374" t="s">
        <v>1292</v>
      </c>
      <c r="D378" s="650" t="s">
        <v>1558</v>
      </c>
      <c r="E378" s="376"/>
      <c r="F378" s="377"/>
      <c r="G378" s="2883">
        <v>9045000</v>
      </c>
      <c r="H378" s="2883"/>
      <c r="I378" s="2883"/>
      <c r="J378" s="2883"/>
      <c r="K378" s="2883"/>
      <c r="L378" s="2883"/>
      <c r="M378" s="2883"/>
      <c r="N378" s="2883"/>
      <c r="O378" s="2883"/>
      <c r="P378" s="2883"/>
      <c r="Q378" s="2883"/>
      <c r="R378" s="2884"/>
    </row>
    <row r="379" spans="1:18" ht="90">
      <c r="A379" s="157"/>
      <c r="B379" s="254" t="s">
        <v>198</v>
      </c>
      <c r="C379" s="375" t="s">
        <v>1292</v>
      </c>
      <c r="D379" s="650" t="s">
        <v>1558</v>
      </c>
      <c r="E379" s="588"/>
      <c r="F379" s="589"/>
      <c r="G379" s="2803">
        <v>9490000</v>
      </c>
      <c r="H379" s="2803"/>
      <c r="I379" s="2803"/>
      <c r="J379" s="2803"/>
      <c r="K379" s="2803"/>
      <c r="L379" s="2803"/>
      <c r="M379" s="2803"/>
      <c r="N379" s="2803"/>
      <c r="O379" s="2803"/>
      <c r="P379" s="2803"/>
      <c r="Q379" s="2803"/>
      <c r="R379" s="2804"/>
    </row>
    <row r="380" spans="1:18" ht="15" customHeight="1">
      <c r="A380" s="157"/>
      <c r="B380" s="590" t="s">
        <v>199</v>
      </c>
      <c r="C380" s="363" t="s">
        <v>1292</v>
      </c>
      <c r="D380" s="651"/>
      <c r="E380" s="588"/>
      <c r="F380" s="589"/>
      <c r="G380" s="2803">
        <v>10260000</v>
      </c>
      <c r="H380" s="2803"/>
      <c r="I380" s="2803"/>
      <c r="J380" s="2803"/>
      <c r="K380" s="2803"/>
      <c r="L380" s="2803"/>
      <c r="M380" s="2803"/>
      <c r="N380" s="2803"/>
      <c r="O380" s="2803"/>
      <c r="P380" s="2803"/>
      <c r="Q380" s="2803"/>
      <c r="R380" s="2804"/>
    </row>
    <row r="381" spans="1:18" ht="34.5" customHeight="1">
      <c r="A381" s="191"/>
      <c r="B381" s="2965" t="s">
        <v>200</v>
      </c>
      <c r="C381" s="2966"/>
      <c r="D381" s="2966"/>
      <c r="E381" s="2966"/>
      <c r="F381" s="2966"/>
      <c r="G381" s="350"/>
      <c r="H381" s="350"/>
      <c r="I381" s="350"/>
      <c r="J381" s="350"/>
      <c r="K381" s="350"/>
      <c r="L381" s="350"/>
      <c r="M381" s="476"/>
      <c r="N381" s="350"/>
      <c r="O381" s="350"/>
      <c r="P381" s="350"/>
      <c r="Q381" s="350"/>
      <c r="R381" s="587"/>
    </row>
    <row r="382" spans="1:18" ht="32.25" customHeight="1">
      <c r="A382" s="157"/>
      <c r="B382" s="252" t="s">
        <v>201</v>
      </c>
      <c r="C382" s="365" t="s">
        <v>1292</v>
      </c>
      <c r="D382" s="2979" t="s">
        <v>1558</v>
      </c>
      <c r="E382" s="236"/>
      <c r="F382" s="586"/>
      <c r="G382" s="2977">
        <v>10760000</v>
      </c>
      <c r="H382" s="2977"/>
      <c r="I382" s="2977"/>
      <c r="J382" s="2977"/>
      <c r="K382" s="2977"/>
      <c r="L382" s="2977"/>
      <c r="M382" s="2977"/>
      <c r="N382" s="2977"/>
      <c r="O382" s="2977"/>
      <c r="P382" s="2977"/>
      <c r="Q382" s="2977"/>
      <c r="R382" s="2978"/>
    </row>
    <row r="383" spans="1:18" ht="60">
      <c r="A383" s="157"/>
      <c r="B383" s="253" t="s">
        <v>202</v>
      </c>
      <c r="C383" s="235" t="s">
        <v>1292</v>
      </c>
      <c r="D383" s="2979"/>
      <c r="E383" s="237"/>
      <c r="F383" s="377"/>
      <c r="G383" s="2883">
        <v>14250000</v>
      </c>
      <c r="H383" s="2883"/>
      <c r="I383" s="2883"/>
      <c r="J383" s="2883"/>
      <c r="K383" s="2883"/>
      <c r="L383" s="2883"/>
      <c r="M383" s="2883"/>
      <c r="N383" s="2883"/>
      <c r="O383" s="2883"/>
      <c r="P383" s="2883"/>
      <c r="Q383" s="2883"/>
      <c r="R383" s="2884"/>
    </row>
    <row r="384" spans="1:18" ht="60">
      <c r="A384" s="157"/>
      <c r="B384" s="254" t="s">
        <v>203</v>
      </c>
      <c r="C384" s="235" t="s">
        <v>1292</v>
      </c>
      <c r="D384" s="2979"/>
      <c r="E384" s="237"/>
      <c r="F384" s="377"/>
      <c r="G384" s="2883">
        <v>15600000</v>
      </c>
      <c r="H384" s="2883"/>
      <c r="I384" s="2883"/>
      <c r="J384" s="2883"/>
      <c r="K384" s="2883"/>
      <c r="L384" s="2883"/>
      <c r="M384" s="2883"/>
      <c r="N384" s="2883"/>
      <c r="O384" s="2883"/>
      <c r="P384" s="2883"/>
      <c r="Q384" s="2883"/>
      <c r="R384" s="2884"/>
    </row>
    <row r="385" spans="1:18" ht="57.6" customHeight="1">
      <c r="A385" s="329"/>
      <c r="B385" s="217" t="s">
        <v>204</v>
      </c>
      <c r="C385" s="361" t="s">
        <v>1292</v>
      </c>
      <c r="D385" s="2980"/>
      <c r="E385" s="371"/>
      <c r="F385" s="377"/>
      <c r="G385" s="2883">
        <v>17100000</v>
      </c>
      <c r="H385" s="2883"/>
      <c r="I385" s="2883"/>
      <c r="J385" s="2883"/>
      <c r="K385" s="2883"/>
      <c r="L385" s="2883"/>
      <c r="M385" s="2883"/>
      <c r="N385" s="2883"/>
      <c r="O385" s="2883"/>
      <c r="P385" s="2883"/>
      <c r="Q385" s="2883"/>
      <c r="R385" s="2884"/>
    </row>
    <row r="386" spans="1:18" ht="34.5" customHeight="1">
      <c r="A386" s="329"/>
      <c r="B386" s="2974" t="s">
        <v>1571</v>
      </c>
      <c r="C386" s="2975"/>
      <c r="D386" s="2975"/>
      <c r="E386" s="2975"/>
      <c r="F386" s="2975"/>
      <c r="G386" s="2975"/>
      <c r="H386" s="2975"/>
      <c r="I386" s="2975"/>
      <c r="J386" s="2975"/>
      <c r="K386" s="2975"/>
      <c r="L386" s="2975"/>
      <c r="M386" s="2975"/>
      <c r="N386" s="2975"/>
      <c r="O386" s="2975"/>
      <c r="P386" s="2975"/>
      <c r="Q386" s="2975"/>
      <c r="R386" s="2976"/>
    </row>
    <row r="387" spans="1:18" ht="31.5" customHeight="1">
      <c r="A387" s="191"/>
      <c r="B387" s="414"/>
      <c r="C387" s="296"/>
      <c r="D387" s="652"/>
      <c r="E387" s="414"/>
      <c r="F387" s="296"/>
      <c r="G387" s="2969" t="s">
        <v>1453</v>
      </c>
      <c r="H387" s="2969"/>
      <c r="I387" s="2969"/>
      <c r="J387" s="2969"/>
      <c r="K387" s="2969"/>
      <c r="L387" s="2969"/>
      <c r="M387" s="2969"/>
      <c r="N387" s="2969"/>
      <c r="O387" s="2969"/>
      <c r="P387" s="2969"/>
      <c r="Q387" s="2969"/>
      <c r="R387" s="2970"/>
    </row>
    <row r="388" spans="1:18" ht="141.75">
      <c r="A388" s="191">
        <v>1</v>
      </c>
      <c r="B388" s="257" t="s">
        <v>1384</v>
      </c>
      <c r="C388" s="361" t="s">
        <v>1292</v>
      </c>
      <c r="D388" s="634" t="s">
        <v>1573</v>
      </c>
      <c r="E388" s="672"/>
      <c r="F388" s="673"/>
      <c r="G388" s="673"/>
      <c r="H388" s="673"/>
      <c r="I388" s="673"/>
      <c r="J388" s="673"/>
      <c r="K388" s="673"/>
      <c r="L388" s="673"/>
      <c r="M388" s="454">
        <v>8900000</v>
      </c>
      <c r="N388" s="673"/>
      <c r="O388" s="673"/>
      <c r="P388" s="673"/>
      <c r="Q388" s="673"/>
      <c r="R388" s="674"/>
    </row>
    <row r="389" spans="1:18" ht="114.75" customHeight="1">
      <c r="A389" s="191">
        <v>2</v>
      </c>
      <c r="B389" s="256" t="s">
        <v>1386</v>
      </c>
      <c r="C389" s="235" t="s">
        <v>1292</v>
      </c>
      <c r="D389" s="634" t="s">
        <v>1573</v>
      </c>
      <c r="E389" s="601"/>
      <c r="F389" s="591"/>
      <c r="G389" s="591"/>
      <c r="H389" s="591"/>
      <c r="I389" s="591"/>
      <c r="J389" s="591"/>
      <c r="K389" s="591"/>
      <c r="L389" s="591"/>
      <c r="M389" s="455">
        <v>9850000</v>
      </c>
      <c r="N389" s="591"/>
      <c r="O389" s="591"/>
      <c r="P389" s="591"/>
      <c r="Q389" s="591"/>
      <c r="R389" s="592"/>
    </row>
    <row r="390" spans="1:18" ht="93.75" customHeight="1">
      <c r="A390" s="191">
        <v>3</v>
      </c>
      <c r="B390" s="255" t="s">
        <v>1385</v>
      </c>
      <c r="C390" s="235" t="s">
        <v>1292</v>
      </c>
      <c r="D390" s="634" t="s">
        <v>1572</v>
      </c>
      <c r="E390" s="601"/>
      <c r="F390" s="591"/>
      <c r="G390" s="591"/>
      <c r="H390" s="364"/>
      <c r="I390" s="591"/>
      <c r="J390" s="591"/>
      <c r="K390" s="591"/>
      <c r="L390" s="591"/>
      <c r="M390" s="619">
        <v>11500000</v>
      </c>
      <c r="N390" s="591"/>
      <c r="O390" s="591"/>
      <c r="P390" s="364"/>
      <c r="Q390" s="364"/>
      <c r="R390" s="595"/>
    </row>
    <row r="391" spans="1:18" ht="110.25">
      <c r="A391" s="191">
        <v>4</v>
      </c>
      <c r="B391" s="256" t="s">
        <v>1317</v>
      </c>
      <c r="C391" s="235" t="s">
        <v>1292</v>
      </c>
      <c r="D391" s="634" t="s">
        <v>1573</v>
      </c>
      <c r="E391" s="379"/>
      <c r="F391" s="364"/>
      <c r="G391" s="364"/>
      <c r="H391" s="364"/>
      <c r="I391" s="364"/>
      <c r="J391" s="364"/>
      <c r="K391" s="364"/>
      <c r="L391" s="364"/>
      <c r="M391" s="619">
        <v>12000000</v>
      </c>
      <c r="N391" s="364"/>
      <c r="O391" s="364"/>
      <c r="P391" s="364"/>
      <c r="Q391" s="364"/>
      <c r="R391" s="595"/>
    </row>
    <row r="392" spans="1:18" ht="141.75">
      <c r="A392" s="191">
        <v>5</v>
      </c>
      <c r="B392" s="257" t="s">
        <v>1387</v>
      </c>
      <c r="C392" s="235" t="s">
        <v>1292</v>
      </c>
      <c r="D392" s="634" t="s">
        <v>1573</v>
      </c>
      <c r="E392" s="378"/>
      <c r="F392" s="239"/>
      <c r="G392" s="239"/>
      <c r="H392" s="239"/>
      <c r="I392" s="239"/>
      <c r="J392" s="239"/>
      <c r="K392" s="239"/>
      <c r="L392" s="239"/>
      <c r="M392" s="620">
        <v>13000000</v>
      </c>
      <c r="N392" s="239"/>
      <c r="O392" s="239"/>
      <c r="P392" s="239"/>
      <c r="Q392" s="239"/>
      <c r="R392" s="594"/>
    </row>
    <row r="393" spans="1:18" ht="120">
      <c r="A393" s="191">
        <v>6</v>
      </c>
      <c r="B393" s="248" t="s">
        <v>1388</v>
      </c>
      <c r="C393" s="483" t="s">
        <v>1292</v>
      </c>
      <c r="D393" s="359" t="s">
        <v>1573</v>
      </c>
      <c r="E393" s="599"/>
      <c r="F393" s="599"/>
      <c r="G393" s="366"/>
      <c r="H393" s="366"/>
      <c r="I393" s="366"/>
      <c r="J393" s="366"/>
      <c r="K393" s="366"/>
      <c r="L393" s="366"/>
      <c r="M393" s="621">
        <v>14500000</v>
      </c>
      <c r="N393" s="366"/>
      <c r="O393" s="366"/>
      <c r="P393" s="366"/>
      <c r="Q393" s="366"/>
      <c r="R393" s="600"/>
    </row>
    <row r="394" spans="1:18" ht="15.75">
      <c r="A394" s="191"/>
      <c r="B394" s="257"/>
      <c r="C394" s="235"/>
      <c r="D394" s="648"/>
      <c r="E394" s="238"/>
      <c r="F394" s="238"/>
      <c r="G394" s="2969" t="s">
        <v>1453</v>
      </c>
      <c r="H394" s="2969"/>
      <c r="I394" s="2969"/>
      <c r="J394" s="2969"/>
      <c r="K394" s="2969"/>
      <c r="L394" s="2969"/>
      <c r="M394" s="2969"/>
      <c r="N394" s="2969"/>
      <c r="O394" s="2969"/>
      <c r="P394" s="2969"/>
      <c r="Q394" s="2969"/>
      <c r="R394" s="2969"/>
    </row>
    <row r="395" spans="1:18" ht="120">
      <c r="A395" s="191">
        <v>7</v>
      </c>
      <c r="B395" s="248" t="s">
        <v>1389</v>
      </c>
      <c r="C395" s="235" t="s">
        <v>1292</v>
      </c>
      <c r="D395" s="634" t="s">
        <v>1573</v>
      </c>
      <c r="E395" s="378"/>
      <c r="F395" s="379"/>
      <c r="G395" s="364"/>
      <c r="H395" s="364"/>
      <c r="I395" s="364"/>
      <c r="J395" s="364"/>
      <c r="K395" s="364"/>
      <c r="L395" s="364"/>
      <c r="M395" s="619">
        <v>15000000</v>
      </c>
      <c r="N395" s="364"/>
      <c r="O395" s="364"/>
      <c r="P395" s="364"/>
      <c r="Q395" s="364"/>
      <c r="R395" s="595"/>
    </row>
    <row r="396" spans="1:18" ht="120">
      <c r="A396" s="191">
        <v>8</v>
      </c>
      <c r="B396" s="248" t="s">
        <v>1390</v>
      </c>
      <c r="C396" s="235" t="s">
        <v>1292</v>
      </c>
      <c r="D396" s="634" t="s">
        <v>1573</v>
      </c>
      <c r="E396" s="378"/>
      <c r="F396" s="379"/>
      <c r="G396" s="364"/>
      <c r="H396" s="364"/>
      <c r="I396" s="364"/>
      <c r="J396" s="364"/>
      <c r="K396" s="364"/>
      <c r="L396" s="364"/>
      <c r="M396" s="619">
        <v>15500000</v>
      </c>
      <c r="N396" s="364"/>
      <c r="O396" s="364"/>
      <c r="P396" s="364"/>
      <c r="Q396" s="364"/>
      <c r="R396" s="595"/>
    </row>
    <row r="397" spans="1:18" ht="165">
      <c r="A397" s="191">
        <v>9</v>
      </c>
      <c r="B397" s="268" t="s">
        <v>1391</v>
      </c>
      <c r="C397" s="235" t="s">
        <v>1292</v>
      </c>
      <c r="D397" s="634" t="s">
        <v>1573</v>
      </c>
      <c r="E397" s="378"/>
      <c r="F397" s="378"/>
      <c r="G397" s="239"/>
      <c r="H397" s="239"/>
      <c r="I397" s="239"/>
      <c r="J397" s="239"/>
      <c r="K397" s="239"/>
      <c r="L397" s="239"/>
      <c r="M397" s="620">
        <v>10065000</v>
      </c>
      <c r="N397" s="239"/>
      <c r="O397" s="239"/>
      <c r="P397" s="239"/>
      <c r="Q397" s="239"/>
      <c r="R397" s="594"/>
    </row>
    <row r="398" spans="1:18" ht="165">
      <c r="A398" s="191">
        <v>10</v>
      </c>
      <c r="B398" s="268" t="s">
        <v>1392</v>
      </c>
      <c r="C398" s="235" t="s">
        <v>1292</v>
      </c>
      <c r="D398" s="634" t="s">
        <v>1573</v>
      </c>
      <c r="E398" s="378"/>
      <c r="F398" s="379"/>
      <c r="G398" s="364"/>
      <c r="H398" s="364"/>
      <c r="I398" s="364"/>
      <c r="J398" s="364"/>
      <c r="K398" s="364"/>
      <c r="L398" s="364"/>
      <c r="M398" s="455">
        <v>10950000</v>
      </c>
      <c r="N398" s="364"/>
      <c r="O398" s="364"/>
      <c r="P398" s="364"/>
      <c r="Q398" s="364"/>
      <c r="R398" s="595"/>
    </row>
    <row r="399" spans="1:18" ht="165">
      <c r="A399" s="341">
        <v>11</v>
      </c>
      <c r="B399" s="269" t="s">
        <v>1394</v>
      </c>
      <c r="C399" s="363" t="s">
        <v>1292</v>
      </c>
      <c r="D399" s="634" t="s">
        <v>1573</v>
      </c>
      <c r="E399" s="379"/>
      <c r="F399" s="379"/>
      <c r="G399" s="364"/>
      <c r="H399" s="364"/>
      <c r="I399" s="364"/>
      <c r="J399" s="364"/>
      <c r="K399" s="364"/>
      <c r="L399" s="364"/>
      <c r="M399" s="619">
        <v>12200000</v>
      </c>
      <c r="N399" s="364"/>
      <c r="O399" s="364"/>
      <c r="P399" s="364"/>
      <c r="Q399" s="364"/>
      <c r="R399" s="595"/>
    </row>
    <row r="400" spans="1:18" ht="165">
      <c r="A400" s="191">
        <v>12</v>
      </c>
      <c r="B400" s="268" t="s">
        <v>1393</v>
      </c>
      <c r="C400" s="361" t="s">
        <v>1292</v>
      </c>
      <c r="D400" s="634" t="s">
        <v>1572</v>
      </c>
      <c r="E400" s="378"/>
      <c r="F400" s="379"/>
      <c r="G400" s="364"/>
      <c r="H400" s="364"/>
      <c r="I400" s="364"/>
      <c r="J400" s="364"/>
      <c r="K400" s="364"/>
      <c r="L400" s="364"/>
      <c r="M400" s="619">
        <v>12800000</v>
      </c>
      <c r="N400" s="364"/>
      <c r="O400" s="364"/>
      <c r="P400" s="364"/>
      <c r="Q400" s="364"/>
      <c r="R400" s="595"/>
    </row>
    <row r="401" spans="1:18" ht="165">
      <c r="A401" s="191">
        <v>13</v>
      </c>
      <c r="B401" s="268" t="s">
        <v>1395</v>
      </c>
      <c r="C401" s="235" t="s">
        <v>1292</v>
      </c>
      <c r="D401" s="634" t="s">
        <v>1573</v>
      </c>
      <c r="E401" s="238"/>
      <c r="F401" s="378"/>
      <c r="G401" s="239"/>
      <c r="H401" s="239"/>
      <c r="I401" s="239"/>
      <c r="J401" s="239"/>
      <c r="K401" s="239"/>
      <c r="L401" s="239"/>
      <c r="M401" s="620">
        <v>14080000</v>
      </c>
      <c r="N401" s="239"/>
      <c r="O401" s="239"/>
      <c r="P401" s="239"/>
      <c r="Q401" s="239"/>
      <c r="R401" s="594"/>
    </row>
    <row r="402" spans="1:18" ht="165">
      <c r="A402" s="191">
        <v>14</v>
      </c>
      <c r="B402" s="248" t="s">
        <v>1396</v>
      </c>
      <c r="C402" s="235" t="s">
        <v>1292</v>
      </c>
      <c r="D402" s="634" t="s">
        <v>1572</v>
      </c>
      <c r="E402" s="379"/>
      <c r="F402" s="364"/>
      <c r="G402" s="364"/>
      <c r="H402" s="364"/>
      <c r="I402" s="364"/>
      <c r="J402" s="364"/>
      <c r="K402" s="364"/>
      <c r="L402" s="364"/>
      <c r="M402" s="619">
        <v>16350000</v>
      </c>
      <c r="N402" s="364"/>
      <c r="O402" s="364"/>
      <c r="P402" s="364"/>
      <c r="Q402" s="364"/>
      <c r="R402" s="595"/>
    </row>
    <row r="403" spans="1:18" ht="76.5">
      <c r="A403" s="191">
        <v>15</v>
      </c>
      <c r="B403" s="248" t="s">
        <v>1397</v>
      </c>
      <c r="C403" s="235" t="s">
        <v>1292</v>
      </c>
      <c r="D403" s="634" t="s">
        <v>1572</v>
      </c>
      <c r="E403" s="379"/>
      <c r="F403" s="364"/>
      <c r="G403" s="364"/>
      <c r="H403" s="364"/>
      <c r="I403" s="364"/>
      <c r="J403" s="364"/>
      <c r="K403" s="364"/>
      <c r="L403" s="364"/>
      <c r="M403" s="619">
        <v>7500000</v>
      </c>
      <c r="N403" s="364"/>
      <c r="O403" s="364"/>
      <c r="P403" s="364"/>
      <c r="Q403" s="364"/>
      <c r="R403" s="595"/>
    </row>
    <row r="404" spans="1:18" ht="76.5">
      <c r="A404" s="191">
        <v>16</v>
      </c>
      <c r="B404" s="248" t="s">
        <v>1398</v>
      </c>
      <c r="C404" s="235" t="s">
        <v>1292</v>
      </c>
      <c r="D404" s="634" t="s">
        <v>1572</v>
      </c>
      <c r="E404" s="379"/>
      <c r="F404" s="364"/>
      <c r="G404" s="364"/>
      <c r="H404" s="364"/>
      <c r="I404" s="364"/>
      <c r="J404" s="364"/>
      <c r="K404" s="364"/>
      <c r="L404" s="364"/>
      <c r="M404" s="619">
        <v>8200000</v>
      </c>
      <c r="N404" s="364"/>
      <c r="O404" s="364"/>
      <c r="P404" s="364"/>
      <c r="Q404" s="364"/>
      <c r="R404" s="595"/>
    </row>
    <row r="405" spans="1:18" ht="76.5">
      <c r="A405" s="191">
        <v>17</v>
      </c>
      <c r="B405" s="248" t="s">
        <v>1399</v>
      </c>
      <c r="C405" s="235" t="s">
        <v>1292</v>
      </c>
      <c r="D405" s="634" t="s">
        <v>1572</v>
      </c>
      <c r="E405" s="379"/>
      <c r="F405" s="364"/>
      <c r="G405" s="364"/>
      <c r="H405" s="364"/>
      <c r="I405" s="364"/>
      <c r="J405" s="364"/>
      <c r="K405" s="364"/>
      <c r="L405" s="364"/>
      <c r="M405" s="619">
        <v>8800000</v>
      </c>
      <c r="N405" s="364"/>
      <c r="O405" s="364"/>
      <c r="P405" s="364"/>
      <c r="Q405" s="364"/>
      <c r="R405" s="595"/>
    </row>
    <row r="406" spans="1:18" ht="76.5">
      <c r="A406" s="191">
        <v>18</v>
      </c>
      <c r="B406" s="248" t="s">
        <v>1400</v>
      </c>
      <c r="C406" s="235" t="s">
        <v>1292</v>
      </c>
      <c r="D406" s="634" t="s">
        <v>1572</v>
      </c>
      <c r="E406" s="379"/>
      <c r="F406" s="364"/>
      <c r="G406" s="364"/>
      <c r="H406" s="364"/>
      <c r="I406" s="364"/>
      <c r="J406" s="364"/>
      <c r="K406" s="364"/>
      <c r="L406" s="364"/>
      <c r="M406" s="619">
        <v>9300000</v>
      </c>
      <c r="N406" s="364"/>
      <c r="O406" s="364"/>
      <c r="P406" s="364"/>
      <c r="Q406" s="364"/>
      <c r="R406" s="595"/>
    </row>
    <row r="407" spans="1:18" ht="76.5">
      <c r="A407" s="191">
        <v>20</v>
      </c>
      <c r="B407" s="248" t="s">
        <v>1401</v>
      </c>
      <c r="C407" s="235" t="s">
        <v>1292</v>
      </c>
      <c r="D407" s="634" t="s">
        <v>1572</v>
      </c>
      <c r="E407" s="379"/>
      <c r="F407" s="364"/>
      <c r="G407" s="364"/>
      <c r="H407" s="364"/>
      <c r="I407" s="364"/>
      <c r="J407" s="364"/>
      <c r="K407" s="364"/>
      <c r="L407" s="364"/>
      <c r="M407" s="619">
        <v>10200000</v>
      </c>
      <c r="N407" s="364"/>
      <c r="O407" s="364"/>
      <c r="P407" s="364"/>
      <c r="Q407" s="364"/>
      <c r="R407" s="595"/>
    </row>
    <row r="408" spans="1:18" ht="76.5">
      <c r="A408" s="191">
        <v>21</v>
      </c>
      <c r="B408" s="248" t="s">
        <v>1402</v>
      </c>
      <c r="C408" s="235" t="s">
        <v>1292</v>
      </c>
      <c r="D408" s="634" t="s">
        <v>1572</v>
      </c>
      <c r="E408" s="378"/>
      <c r="F408" s="239"/>
      <c r="G408" s="239"/>
      <c r="H408" s="239"/>
      <c r="I408" s="239"/>
      <c r="J408" s="239"/>
      <c r="K408" s="239"/>
      <c r="L408" s="239"/>
      <c r="M408" s="620">
        <v>11500000</v>
      </c>
      <c r="N408" s="239"/>
      <c r="O408" s="239"/>
      <c r="P408" s="239"/>
      <c r="Q408" s="239"/>
      <c r="R408" s="594"/>
    </row>
    <row r="409" spans="1:18" ht="76.5">
      <c r="A409" s="191">
        <v>22</v>
      </c>
      <c r="B409" s="248" t="s">
        <v>1403</v>
      </c>
      <c r="C409" s="235" t="s">
        <v>1292</v>
      </c>
      <c r="D409" s="634" t="s">
        <v>1572</v>
      </c>
      <c r="E409" s="378"/>
      <c r="F409" s="239"/>
      <c r="G409" s="239"/>
      <c r="H409" s="239"/>
      <c r="I409" s="239"/>
      <c r="J409" s="239"/>
      <c r="K409" s="239"/>
      <c r="L409" s="239"/>
      <c r="M409" s="454">
        <v>12500000</v>
      </c>
      <c r="N409" s="239"/>
      <c r="O409" s="239"/>
      <c r="P409" s="239"/>
      <c r="Q409" s="239"/>
      <c r="R409" s="594"/>
    </row>
    <row r="410" spans="1:18" ht="76.5">
      <c r="A410" s="191">
        <v>23</v>
      </c>
      <c r="B410" s="248" t="s">
        <v>1404</v>
      </c>
      <c r="C410" s="235" t="s">
        <v>1292</v>
      </c>
      <c r="D410" s="634" t="s">
        <v>1572</v>
      </c>
      <c r="E410" s="378"/>
      <c r="F410" s="239"/>
      <c r="G410" s="239"/>
      <c r="H410" s="239"/>
      <c r="I410" s="239"/>
      <c r="J410" s="239"/>
      <c r="K410" s="239"/>
      <c r="L410" s="239"/>
      <c r="M410" s="454">
        <v>13000000</v>
      </c>
      <c r="N410" s="239"/>
      <c r="O410" s="239"/>
      <c r="P410" s="239"/>
      <c r="Q410" s="239"/>
      <c r="R410" s="594"/>
    </row>
    <row r="411" spans="1:18" ht="180">
      <c r="A411" s="191">
        <v>24</v>
      </c>
      <c r="B411" s="321" t="s">
        <v>1405</v>
      </c>
      <c r="C411" s="235" t="s">
        <v>1292</v>
      </c>
      <c r="D411" s="634" t="s">
        <v>1572</v>
      </c>
      <c r="E411" s="379"/>
      <c r="F411" s="364"/>
      <c r="G411" s="364"/>
      <c r="H411" s="364"/>
      <c r="I411" s="364"/>
      <c r="J411" s="364"/>
      <c r="K411" s="364"/>
      <c r="L411" s="364"/>
      <c r="M411" s="455">
        <v>24000000</v>
      </c>
      <c r="N411" s="364"/>
      <c r="O411" s="364"/>
      <c r="P411" s="364"/>
      <c r="Q411" s="364"/>
      <c r="R411" s="595"/>
    </row>
    <row r="412" spans="1:18" ht="180">
      <c r="A412" s="341">
        <v>25</v>
      </c>
      <c r="B412" s="367" t="s">
        <v>1406</v>
      </c>
      <c r="C412" s="363" t="s">
        <v>1292</v>
      </c>
      <c r="D412" s="634" t="s">
        <v>1572</v>
      </c>
      <c r="E412" s="378"/>
      <c r="F412" s="239"/>
      <c r="G412" s="239"/>
      <c r="H412" s="239"/>
      <c r="I412" s="239"/>
      <c r="J412" s="239"/>
      <c r="K412" s="239"/>
      <c r="L412" s="239"/>
      <c r="M412" s="454">
        <v>29500000</v>
      </c>
      <c r="N412" s="239"/>
      <c r="O412" s="239"/>
      <c r="P412" s="239"/>
      <c r="Q412" s="239"/>
      <c r="R412" s="594"/>
    </row>
    <row r="413" spans="1:18" ht="15.75">
      <c r="A413" s="191"/>
      <c r="B413" s="381"/>
      <c r="C413" s="380"/>
      <c r="D413" s="648"/>
      <c r="E413" s="2967" t="s">
        <v>1453</v>
      </c>
      <c r="F413" s="2967"/>
      <c r="G413" s="2967"/>
      <c r="H413" s="2967"/>
      <c r="I413" s="2967"/>
      <c r="J413" s="2967"/>
      <c r="K413" s="2967"/>
      <c r="L413" s="2967"/>
      <c r="M413" s="2967"/>
      <c r="N413" s="2967"/>
      <c r="O413" s="2967"/>
      <c r="P413" s="2967"/>
      <c r="Q413" s="2968"/>
      <c r="R413" s="596"/>
    </row>
    <row r="414" spans="1:18" ht="180">
      <c r="A414" s="342">
        <v>26</v>
      </c>
      <c r="B414" s="368" t="s">
        <v>1407</v>
      </c>
      <c r="C414" s="365" t="s">
        <v>1292</v>
      </c>
      <c r="D414" s="634" t="s">
        <v>1572</v>
      </c>
      <c r="E414" s="378"/>
      <c r="F414" s="239"/>
      <c r="G414" s="239"/>
      <c r="H414" s="239"/>
      <c r="I414" s="239"/>
      <c r="J414" s="239"/>
      <c r="K414" s="239"/>
      <c r="L414" s="239"/>
      <c r="M414" s="620">
        <v>36200000</v>
      </c>
      <c r="N414" s="239"/>
      <c r="O414" s="239"/>
      <c r="P414" s="239"/>
      <c r="Q414" s="239"/>
      <c r="R414" s="594"/>
    </row>
    <row r="415" spans="1:18" ht="180">
      <c r="A415" s="191">
        <v>27</v>
      </c>
      <c r="B415" s="321" t="s">
        <v>1408</v>
      </c>
      <c r="C415" s="235" t="s">
        <v>1292</v>
      </c>
      <c r="D415" s="634" t="s">
        <v>1572</v>
      </c>
      <c r="E415" s="597"/>
      <c r="F415" s="593"/>
      <c r="G415" s="593"/>
      <c r="H415" s="593"/>
      <c r="I415" s="593"/>
      <c r="J415" s="593"/>
      <c r="K415" s="593"/>
      <c r="L415" s="593"/>
      <c r="M415" s="622">
        <v>37350000</v>
      </c>
      <c r="N415" s="593"/>
      <c r="O415" s="593"/>
      <c r="P415" s="593"/>
      <c r="Q415" s="593"/>
      <c r="R415" s="598"/>
    </row>
    <row r="416" spans="1:18" ht="150">
      <c r="A416" s="191">
        <v>28</v>
      </c>
      <c r="B416" s="321" t="s">
        <v>1409</v>
      </c>
      <c r="C416" s="235" t="s">
        <v>1292</v>
      </c>
      <c r="D416" s="634" t="s">
        <v>1572</v>
      </c>
      <c r="E416" s="379"/>
      <c r="F416" s="364"/>
      <c r="G416" s="364"/>
      <c r="H416" s="364"/>
      <c r="I416" s="364"/>
      <c r="J416" s="364"/>
      <c r="K416" s="364"/>
      <c r="L416" s="364"/>
      <c r="M416" s="619">
        <v>24000000</v>
      </c>
      <c r="N416" s="364"/>
      <c r="O416" s="364"/>
      <c r="P416" s="364"/>
      <c r="Q416" s="364"/>
      <c r="R416" s="595"/>
    </row>
    <row r="417" spans="1:18" ht="150">
      <c r="A417" s="191">
        <v>29</v>
      </c>
      <c r="B417" s="321" t="s">
        <v>1410</v>
      </c>
      <c r="C417" s="235" t="s">
        <v>1292</v>
      </c>
      <c r="D417" s="634" t="s">
        <v>1572</v>
      </c>
      <c r="E417" s="379"/>
      <c r="F417" s="364"/>
      <c r="G417" s="364"/>
      <c r="H417" s="364"/>
      <c r="I417" s="364"/>
      <c r="J417" s="364"/>
      <c r="K417" s="364"/>
      <c r="L417" s="364"/>
      <c r="M417" s="619">
        <v>29500000</v>
      </c>
      <c r="N417" s="364"/>
      <c r="O417" s="364"/>
      <c r="P417" s="364"/>
      <c r="Q417" s="364"/>
      <c r="R417" s="595"/>
    </row>
    <row r="418" spans="1:18" ht="15.75">
      <c r="A418" s="191"/>
      <c r="B418" s="321"/>
      <c r="C418" s="235"/>
      <c r="D418" s="648"/>
      <c r="E418" s="378"/>
      <c r="F418" s="239"/>
      <c r="G418" s="2969" t="s">
        <v>1453</v>
      </c>
      <c r="H418" s="2969"/>
      <c r="I418" s="2969"/>
      <c r="J418" s="2969"/>
      <c r="K418" s="2969"/>
      <c r="L418" s="2969"/>
      <c r="M418" s="2969"/>
      <c r="N418" s="2969"/>
      <c r="O418" s="2969"/>
      <c r="P418" s="2969"/>
      <c r="Q418" s="2969"/>
      <c r="R418" s="2970"/>
    </row>
    <row r="419" spans="1:18" ht="150">
      <c r="A419" s="191">
        <v>30</v>
      </c>
      <c r="B419" s="321" t="s">
        <v>1411</v>
      </c>
      <c r="C419" s="235" t="s">
        <v>1292</v>
      </c>
      <c r="D419" s="634" t="s">
        <v>1572</v>
      </c>
      <c r="E419" s="378"/>
      <c r="F419" s="239"/>
      <c r="G419" s="239"/>
      <c r="H419" s="239"/>
      <c r="I419" s="239"/>
      <c r="J419" s="239"/>
      <c r="K419" s="239"/>
      <c r="L419" s="239"/>
      <c r="M419" s="620">
        <v>36200000</v>
      </c>
      <c r="N419" s="239"/>
      <c r="O419" s="239"/>
      <c r="P419" s="239"/>
      <c r="Q419" s="239"/>
      <c r="R419" s="594"/>
    </row>
    <row r="420" spans="1:18" ht="150">
      <c r="A420" s="191">
        <v>31</v>
      </c>
      <c r="B420" s="321" t="s">
        <v>1412</v>
      </c>
      <c r="C420" s="235" t="s">
        <v>1292</v>
      </c>
      <c r="D420" s="634" t="s">
        <v>1572</v>
      </c>
      <c r="E420" s="379"/>
      <c r="F420" s="364"/>
      <c r="G420" s="364"/>
      <c r="H420" s="364"/>
      <c r="I420" s="364"/>
      <c r="J420" s="364"/>
      <c r="K420" s="364"/>
      <c r="L420" s="364"/>
      <c r="M420" s="455">
        <v>37350000</v>
      </c>
      <c r="N420" s="364"/>
      <c r="O420" s="364"/>
      <c r="P420" s="364"/>
      <c r="Q420" s="364"/>
      <c r="R420" s="595"/>
    </row>
    <row r="421" spans="1:18" ht="195">
      <c r="A421" s="191">
        <v>32</v>
      </c>
      <c r="B421" s="321" t="s">
        <v>1413</v>
      </c>
      <c r="C421" s="235" t="s">
        <v>1292</v>
      </c>
      <c r="D421" s="634" t="s">
        <v>1572</v>
      </c>
      <c r="E421" s="379"/>
      <c r="F421" s="364"/>
      <c r="G421" s="364"/>
      <c r="H421" s="364"/>
      <c r="I421" s="364"/>
      <c r="J421" s="364"/>
      <c r="K421" s="364"/>
      <c r="L421" s="364"/>
      <c r="M421" s="619">
        <v>15700000</v>
      </c>
      <c r="N421" s="364"/>
      <c r="O421" s="364"/>
      <c r="P421" s="364"/>
      <c r="Q421" s="364"/>
      <c r="R421" s="595"/>
    </row>
    <row r="422" spans="1:18" ht="195">
      <c r="A422" s="191">
        <v>33</v>
      </c>
      <c r="B422" s="321" t="s">
        <v>1414</v>
      </c>
      <c r="C422" s="235" t="s">
        <v>1292</v>
      </c>
      <c r="D422" s="634" t="s">
        <v>1572</v>
      </c>
      <c r="E422" s="378"/>
      <c r="F422" s="239"/>
      <c r="G422" s="239"/>
      <c r="H422" s="239"/>
      <c r="I422" s="239"/>
      <c r="J422" s="239"/>
      <c r="K422" s="239"/>
      <c r="L422" s="239"/>
      <c r="M422" s="620">
        <v>19750000</v>
      </c>
      <c r="N422" s="239"/>
      <c r="O422" s="239"/>
      <c r="P422" s="239"/>
      <c r="Q422" s="239"/>
      <c r="R422" s="594"/>
    </row>
    <row r="423" spans="1:18" ht="195">
      <c r="A423" s="157">
        <v>34</v>
      </c>
      <c r="B423" s="321" t="s">
        <v>1415</v>
      </c>
      <c r="C423" s="361" t="s">
        <v>1292</v>
      </c>
      <c r="D423" s="634" t="s">
        <v>1572</v>
      </c>
      <c r="E423" s="379"/>
      <c r="F423" s="364"/>
      <c r="G423" s="364"/>
      <c r="H423" s="364"/>
      <c r="I423" s="364"/>
      <c r="J423" s="364"/>
      <c r="K423" s="364"/>
      <c r="L423" s="364"/>
      <c r="M423" s="455">
        <v>20350000</v>
      </c>
      <c r="N423" s="364"/>
      <c r="O423" s="364"/>
      <c r="P423" s="364"/>
      <c r="Q423" s="364"/>
      <c r="R423" s="595"/>
    </row>
    <row r="424" spans="1:18" ht="195">
      <c r="A424" s="382">
        <v>35</v>
      </c>
      <c r="B424" s="321" t="s">
        <v>1416</v>
      </c>
      <c r="C424" s="235" t="s">
        <v>1292</v>
      </c>
      <c r="D424" s="634" t="s">
        <v>1572</v>
      </c>
      <c r="E424" s="379"/>
      <c r="F424" s="364"/>
      <c r="G424" s="364"/>
      <c r="H424" s="602"/>
      <c r="I424" s="364"/>
      <c r="J424" s="364"/>
      <c r="K424" s="364"/>
      <c r="L424" s="364"/>
      <c r="M424" s="455">
        <v>22350000</v>
      </c>
      <c r="N424" s="364"/>
      <c r="O424" s="364"/>
      <c r="P424" s="602"/>
      <c r="Q424" s="602"/>
      <c r="R424" s="603"/>
    </row>
    <row r="425" spans="1:18" ht="42.75" customHeight="1">
      <c r="A425" s="362" t="s">
        <v>1501</v>
      </c>
      <c r="B425" s="306" t="s">
        <v>1502</v>
      </c>
      <c r="C425" s="307"/>
      <c r="D425" s="298"/>
      <c r="E425" s="604"/>
      <c r="F425" s="307"/>
      <c r="G425" s="307"/>
      <c r="H425" s="340"/>
      <c r="I425" s="307"/>
      <c r="J425" s="307"/>
      <c r="K425" s="307"/>
      <c r="L425" s="307"/>
      <c r="M425" s="308"/>
      <c r="N425" s="307"/>
      <c r="O425" s="307"/>
      <c r="P425" s="340"/>
      <c r="Q425" s="340"/>
      <c r="R425" s="605"/>
    </row>
    <row r="426" spans="1:18" ht="45" customHeight="1">
      <c r="A426" s="309"/>
      <c r="B426" s="2971" t="s">
        <v>1567</v>
      </c>
      <c r="C426" s="2972"/>
      <c r="D426" s="2972"/>
      <c r="E426" s="2973"/>
      <c r="F426" s="2973"/>
      <c r="G426" s="2973"/>
      <c r="H426" s="2973"/>
      <c r="I426" s="2973"/>
      <c r="J426" s="2973"/>
      <c r="K426" s="2973"/>
      <c r="L426" s="2973"/>
      <c r="M426" s="2973"/>
      <c r="N426" s="2973"/>
      <c r="O426" s="2973"/>
      <c r="P426" s="2973"/>
      <c r="Q426" s="2973"/>
      <c r="R426" s="2973"/>
    </row>
    <row r="427" spans="1:18">
      <c r="A427" s="309"/>
      <c r="B427" s="2944" t="s">
        <v>1503</v>
      </c>
      <c r="C427" s="2945"/>
      <c r="D427" s="653"/>
      <c r="E427" s="185"/>
      <c r="F427" s="298"/>
      <c r="G427" s="472"/>
      <c r="H427" s="495"/>
      <c r="I427" s="472"/>
      <c r="J427" s="472"/>
      <c r="K427" s="472"/>
      <c r="L427" s="472"/>
      <c r="M427" s="472"/>
      <c r="N427" s="472"/>
      <c r="O427" s="472"/>
      <c r="P427" s="495"/>
      <c r="Q427" s="495"/>
      <c r="R427" s="608"/>
    </row>
    <row r="428" spans="1:18" ht="15.75">
      <c r="A428" s="309"/>
      <c r="B428" s="496" t="s">
        <v>1504</v>
      </c>
      <c r="C428" s="497" t="s">
        <v>178</v>
      </c>
      <c r="D428" s="628" t="s">
        <v>177</v>
      </c>
      <c r="E428" s="498"/>
      <c r="F428" s="495"/>
      <c r="G428" s="495"/>
      <c r="H428" s="495"/>
      <c r="I428" s="495"/>
      <c r="J428" s="495"/>
      <c r="K428" s="495"/>
      <c r="L428" s="495"/>
      <c r="M428" s="620">
        <v>2450</v>
      </c>
      <c r="N428" s="495"/>
      <c r="O428" s="495"/>
      <c r="P428" s="495"/>
      <c r="Q428" s="495"/>
      <c r="R428" s="608"/>
    </row>
    <row r="429" spans="1:18" ht="15.75">
      <c r="A429" s="309"/>
      <c r="B429" s="310" t="s">
        <v>1505</v>
      </c>
      <c r="C429" s="317" t="s">
        <v>178</v>
      </c>
      <c r="D429" s="654"/>
      <c r="E429" s="607"/>
      <c r="F429" s="606"/>
      <c r="G429" s="606"/>
      <c r="H429" s="315"/>
      <c r="I429" s="606"/>
      <c r="J429" s="606"/>
      <c r="K429" s="606"/>
      <c r="L429" s="606"/>
      <c r="M429" s="623">
        <v>4070</v>
      </c>
      <c r="N429" s="606"/>
      <c r="O429" s="606"/>
      <c r="P429" s="315"/>
      <c r="Q429" s="315"/>
      <c r="R429" s="484"/>
    </row>
    <row r="430" spans="1:18" ht="30">
      <c r="A430" s="309"/>
      <c r="B430" s="311" t="s">
        <v>1511</v>
      </c>
      <c r="C430" s="312"/>
      <c r="D430" s="655" t="s">
        <v>1564</v>
      </c>
      <c r="E430" s="314"/>
      <c r="F430" s="315"/>
      <c r="G430" s="315"/>
      <c r="H430" s="315"/>
      <c r="I430" s="315"/>
      <c r="J430" s="315"/>
      <c r="K430" s="315"/>
      <c r="L430" s="315"/>
      <c r="M430" s="315"/>
      <c r="N430" s="315"/>
      <c r="O430" s="315"/>
      <c r="P430" s="315"/>
      <c r="Q430" s="315"/>
      <c r="R430" s="484"/>
    </row>
    <row r="431" spans="1:18" ht="30">
      <c r="A431" s="309"/>
      <c r="B431" s="313" t="s">
        <v>1506</v>
      </c>
      <c r="C431" s="312" t="s">
        <v>178</v>
      </c>
      <c r="D431" s="655" t="s">
        <v>1564</v>
      </c>
      <c r="E431" s="314"/>
      <c r="F431" s="315"/>
      <c r="G431" s="315"/>
      <c r="H431" s="315"/>
      <c r="I431" s="315"/>
      <c r="J431" s="315"/>
      <c r="K431" s="315"/>
      <c r="L431" s="315"/>
      <c r="M431" s="623">
        <v>4660</v>
      </c>
      <c r="N431" s="315"/>
      <c r="O431" s="315"/>
      <c r="P431" s="315"/>
      <c r="Q431" s="315"/>
      <c r="R431" s="484"/>
    </row>
    <row r="432" spans="1:18" ht="30">
      <c r="A432" s="309"/>
      <c r="B432" s="313" t="s">
        <v>1507</v>
      </c>
      <c r="C432" s="312" t="s">
        <v>178</v>
      </c>
      <c r="D432" s="655" t="s">
        <v>1564</v>
      </c>
      <c r="E432" s="314"/>
      <c r="F432" s="315"/>
      <c r="G432" s="315"/>
      <c r="H432" s="315"/>
      <c r="I432" s="315"/>
      <c r="J432" s="315"/>
      <c r="K432" s="315"/>
      <c r="L432" s="315"/>
      <c r="M432" s="623">
        <v>6570</v>
      </c>
      <c r="N432" s="315"/>
      <c r="O432" s="315"/>
      <c r="P432" s="315"/>
      <c r="Q432" s="315"/>
      <c r="R432" s="484"/>
    </row>
    <row r="433" spans="1:18" ht="15.75">
      <c r="A433" s="309"/>
      <c r="B433" s="313" t="s">
        <v>180</v>
      </c>
      <c r="C433" s="312" t="s">
        <v>178</v>
      </c>
      <c r="D433" s="655" t="s">
        <v>1564</v>
      </c>
      <c r="E433" s="314"/>
      <c r="F433" s="315"/>
      <c r="G433" s="315"/>
      <c r="H433" s="315"/>
      <c r="I433" s="315"/>
      <c r="J433" s="315"/>
      <c r="K433" s="315"/>
      <c r="L433" s="315"/>
      <c r="M433" s="623">
        <v>8430</v>
      </c>
      <c r="N433" s="315"/>
      <c r="O433" s="315"/>
      <c r="P433" s="315"/>
      <c r="Q433" s="315"/>
      <c r="R433" s="484"/>
    </row>
    <row r="434" spans="1:18" ht="30">
      <c r="A434" s="309"/>
      <c r="B434" s="313" t="s">
        <v>1508</v>
      </c>
      <c r="C434" s="312" t="s">
        <v>178</v>
      </c>
      <c r="D434" s="655" t="s">
        <v>1564</v>
      </c>
      <c r="E434" s="314"/>
      <c r="F434" s="315"/>
      <c r="G434" s="315"/>
      <c r="H434" s="315"/>
      <c r="I434" s="315"/>
      <c r="J434" s="315"/>
      <c r="K434" s="315"/>
      <c r="L434" s="315"/>
      <c r="M434" s="623">
        <v>12000</v>
      </c>
      <c r="N434" s="315"/>
      <c r="O434" s="315"/>
      <c r="P434" s="315"/>
      <c r="Q434" s="315"/>
      <c r="R434" s="484"/>
    </row>
    <row r="435" spans="1:18" ht="30">
      <c r="A435" s="316"/>
      <c r="B435" s="313" t="s">
        <v>732</v>
      </c>
      <c r="C435" s="312" t="s">
        <v>178</v>
      </c>
      <c r="D435" s="655" t="s">
        <v>1564</v>
      </c>
      <c r="E435" s="314"/>
      <c r="F435" s="315"/>
      <c r="G435" s="315"/>
      <c r="H435" s="315"/>
      <c r="I435" s="315"/>
      <c r="J435" s="315"/>
      <c r="K435" s="315"/>
      <c r="L435" s="315"/>
      <c r="M435" s="623">
        <v>19460</v>
      </c>
      <c r="N435" s="315"/>
      <c r="O435" s="315"/>
      <c r="P435" s="315"/>
      <c r="Q435" s="315"/>
      <c r="R435" s="484"/>
    </row>
    <row r="436" spans="1:18" ht="30">
      <c r="A436" s="309"/>
      <c r="B436" s="311" t="s">
        <v>1512</v>
      </c>
      <c r="C436" s="312"/>
      <c r="D436" s="656"/>
      <c r="E436" s="314"/>
      <c r="F436" s="315"/>
      <c r="G436" s="315"/>
      <c r="H436" s="315"/>
      <c r="I436" s="315"/>
      <c r="J436" s="315"/>
      <c r="K436" s="315"/>
      <c r="L436" s="315"/>
      <c r="M436" s="315"/>
      <c r="N436" s="315"/>
      <c r="O436" s="315"/>
      <c r="P436" s="315"/>
      <c r="Q436" s="315"/>
      <c r="R436" s="484"/>
    </row>
    <row r="437" spans="1:18" ht="30">
      <c r="A437" s="309"/>
      <c r="B437" s="313" t="s">
        <v>183</v>
      </c>
      <c r="C437" s="437" t="s">
        <v>178</v>
      </c>
      <c r="D437" s="657" t="s">
        <v>182</v>
      </c>
      <c r="E437" s="314"/>
      <c r="F437" s="315"/>
      <c r="G437" s="315"/>
      <c r="H437" s="315"/>
      <c r="I437" s="315"/>
      <c r="J437" s="315"/>
      <c r="K437" s="315"/>
      <c r="L437" s="315"/>
      <c r="M437" s="623">
        <v>9680</v>
      </c>
      <c r="N437" s="315"/>
      <c r="O437" s="315"/>
      <c r="P437" s="315"/>
      <c r="Q437" s="315"/>
      <c r="R437" s="484"/>
    </row>
    <row r="438" spans="1:18" ht="30">
      <c r="A438" s="309"/>
      <c r="B438" s="313" t="s">
        <v>184</v>
      </c>
      <c r="C438" s="437" t="s">
        <v>178</v>
      </c>
      <c r="D438" s="657" t="s">
        <v>182</v>
      </c>
      <c r="E438" s="314"/>
      <c r="F438" s="315"/>
      <c r="G438" s="315"/>
      <c r="H438" s="315"/>
      <c r="I438" s="315"/>
      <c r="J438" s="315"/>
      <c r="K438" s="315"/>
      <c r="L438" s="315"/>
      <c r="M438" s="623">
        <v>13640</v>
      </c>
      <c r="N438" s="315"/>
      <c r="O438" s="315"/>
      <c r="P438" s="315"/>
      <c r="Q438" s="315"/>
      <c r="R438" s="484"/>
    </row>
    <row r="439" spans="1:18" ht="30">
      <c r="A439" s="309"/>
      <c r="B439" s="313" t="s">
        <v>185</v>
      </c>
      <c r="C439" s="437" t="s">
        <v>178</v>
      </c>
      <c r="D439" s="657" t="s">
        <v>182</v>
      </c>
      <c r="E439" s="314"/>
      <c r="F439" s="315"/>
      <c r="G439" s="315"/>
      <c r="H439" s="315"/>
      <c r="I439" s="315"/>
      <c r="J439" s="315"/>
      <c r="K439" s="315"/>
      <c r="L439" s="315"/>
      <c r="M439" s="623">
        <v>49610</v>
      </c>
      <c r="N439" s="315"/>
      <c r="O439" s="315"/>
      <c r="P439" s="315"/>
      <c r="Q439" s="315"/>
      <c r="R439" s="484"/>
    </row>
    <row r="440" spans="1:18" ht="15.75">
      <c r="A440" s="309"/>
      <c r="B440" s="311" t="s">
        <v>186</v>
      </c>
      <c r="C440" s="312"/>
      <c r="D440" s="655"/>
      <c r="E440" s="314"/>
      <c r="F440" s="315"/>
      <c r="G440" s="315"/>
      <c r="H440" s="315"/>
      <c r="I440" s="315"/>
      <c r="J440" s="315"/>
      <c r="K440" s="315"/>
      <c r="L440" s="315"/>
      <c r="M440" s="315"/>
      <c r="N440" s="315"/>
      <c r="O440" s="315"/>
      <c r="P440" s="315"/>
      <c r="Q440" s="315"/>
      <c r="R440" s="484"/>
    </row>
    <row r="441" spans="1:18" ht="39">
      <c r="A441" s="309"/>
      <c r="B441" s="438" t="s">
        <v>187</v>
      </c>
      <c r="C441" s="437" t="s">
        <v>188</v>
      </c>
      <c r="D441" s="655" t="s">
        <v>1565</v>
      </c>
      <c r="E441" s="314"/>
      <c r="F441" s="315"/>
      <c r="G441" s="315"/>
      <c r="H441" s="315"/>
      <c r="I441" s="315"/>
      <c r="J441" s="315"/>
      <c r="K441" s="315"/>
      <c r="L441" s="315"/>
      <c r="M441" s="623">
        <v>20420</v>
      </c>
      <c r="N441" s="315"/>
      <c r="O441" s="315"/>
      <c r="P441" s="315"/>
      <c r="Q441" s="315"/>
      <c r="R441" s="484"/>
    </row>
    <row r="442" spans="1:18" ht="39">
      <c r="A442" s="309"/>
      <c r="B442" s="438" t="s">
        <v>189</v>
      </c>
      <c r="C442" s="437" t="s">
        <v>188</v>
      </c>
      <c r="D442" s="655" t="s">
        <v>1565</v>
      </c>
      <c r="E442" s="314"/>
      <c r="F442" s="315"/>
      <c r="G442" s="315"/>
      <c r="H442" s="315"/>
      <c r="I442" s="315"/>
      <c r="J442" s="315"/>
      <c r="K442" s="315"/>
      <c r="L442" s="315"/>
      <c r="M442" s="623">
        <v>23700</v>
      </c>
      <c r="N442" s="315"/>
      <c r="O442" s="315"/>
      <c r="P442" s="315"/>
      <c r="Q442" s="315"/>
      <c r="R442" s="484"/>
    </row>
    <row r="443" spans="1:18" ht="39">
      <c r="A443" s="309"/>
      <c r="B443" s="439" t="s">
        <v>1509</v>
      </c>
      <c r="C443" s="441" t="s">
        <v>190</v>
      </c>
      <c r="D443" s="655" t="s">
        <v>1566</v>
      </c>
      <c r="E443" s="314"/>
      <c r="F443" s="315"/>
      <c r="G443" s="315"/>
      <c r="H443" s="315"/>
      <c r="I443" s="315"/>
      <c r="J443" s="315"/>
      <c r="K443" s="315"/>
      <c r="L443" s="315"/>
      <c r="M443" s="623">
        <v>190880</v>
      </c>
      <c r="N443" s="315"/>
      <c r="O443" s="315"/>
      <c r="P443" s="315"/>
      <c r="Q443" s="315"/>
      <c r="R443" s="484"/>
    </row>
    <row r="444" spans="1:18" ht="39">
      <c r="A444" s="271"/>
      <c r="B444" s="440" t="s">
        <v>1510</v>
      </c>
      <c r="C444" s="442" t="s">
        <v>190</v>
      </c>
      <c r="D444" s="655" t="s">
        <v>1566</v>
      </c>
      <c r="E444" s="314"/>
      <c r="F444" s="315"/>
      <c r="G444" s="315"/>
      <c r="H444" s="289"/>
      <c r="I444" s="315"/>
      <c r="J444" s="315"/>
      <c r="K444" s="315"/>
      <c r="L444" s="315"/>
      <c r="M444" s="623">
        <v>265100</v>
      </c>
      <c r="N444" s="315"/>
      <c r="O444" s="315"/>
      <c r="P444" s="289"/>
      <c r="Q444" s="289"/>
      <c r="R444" s="154"/>
    </row>
    <row r="445" spans="1:18">
      <c r="H445" s="188"/>
      <c r="J445" s="188"/>
      <c r="K445" s="188"/>
      <c r="L445" s="188"/>
      <c r="M445" s="393"/>
      <c r="N445" s="188"/>
      <c r="O445" s="188"/>
      <c r="P445" s="188"/>
      <c r="R445" s="188"/>
    </row>
    <row r="446" spans="1:18">
      <c r="H446" s="188"/>
      <c r="J446" s="188"/>
      <c r="K446" s="188"/>
      <c r="L446" s="188"/>
      <c r="M446" s="393"/>
      <c r="N446" s="188"/>
      <c r="O446" s="188"/>
      <c r="P446" s="188"/>
      <c r="R446" s="188"/>
    </row>
    <row r="447" spans="1:18">
      <c r="H447" s="188"/>
      <c r="J447" s="188"/>
      <c r="K447" s="188"/>
      <c r="L447" s="188"/>
      <c r="M447" s="393"/>
      <c r="N447" s="188"/>
      <c r="O447" s="188"/>
      <c r="P447" s="188"/>
      <c r="R447" s="188"/>
    </row>
    <row r="448" spans="1:18">
      <c r="H448" s="188"/>
      <c r="J448" s="188"/>
      <c r="K448" s="188"/>
      <c r="L448" s="188"/>
      <c r="M448" s="393"/>
      <c r="N448" s="188"/>
      <c r="O448" s="188"/>
      <c r="P448" s="188"/>
      <c r="R448" s="188"/>
    </row>
    <row r="449" spans="8:18">
      <c r="H449" s="188"/>
      <c r="J449" s="188"/>
      <c r="K449" s="188"/>
      <c r="L449" s="188"/>
      <c r="M449" s="393"/>
      <c r="N449" s="188"/>
      <c r="O449" s="188"/>
      <c r="P449" s="188"/>
      <c r="R449" s="188"/>
    </row>
    <row r="450" spans="8:18">
      <c r="H450" s="188"/>
      <c r="J450" s="188"/>
      <c r="K450" s="188"/>
      <c r="L450" s="188"/>
      <c r="M450" s="393"/>
      <c r="N450" s="188"/>
      <c r="O450" s="188"/>
      <c r="P450" s="188"/>
      <c r="R450" s="188"/>
    </row>
    <row r="451" spans="8:18">
      <c r="H451" s="188"/>
      <c r="J451" s="188"/>
      <c r="K451" s="188"/>
      <c r="L451" s="188"/>
      <c r="M451" s="393"/>
      <c r="N451" s="188"/>
      <c r="O451" s="188"/>
      <c r="P451" s="188"/>
      <c r="R451" s="188"/>
    </row>
    <row r="452" spans="8:18">
      <c r="H452" s="188"/>
      <c r="J452" s="188"/>
      <c r="K452" s="188"/>
      <c r="L452" s="188"/>
      <c r="M452" s="393"/>
      <c r="N452" s="188"/>
      <c r="O452" s="188"/>
      <c r="P452" s="188"/>
      <c r="R452" s="188"/>
    </row>
    <row r="453" spans="8:18">
      <c r="H453" s="188"/>
      <c r="J453" s="188"/>
      <c r="K453" s="188"/>
      <c r="L453" s="188"/>
      <c r="M453" s="393"/>
      <c r="N453" s="188"/>
      <c r="O453" s="188"/>
      <c r="P453" s="188"/>
      <c r="R453" s="188"/>
    </row>
    <row r="454" spans="8:18">
      <c r="H454" s="188"/>
      <c r="J454" s="188"/>
      <c r="K454" s="188"/>
      <c r="L454" s="188"/>
      <c r="M454" s="393"/>
      <c r="N454" s="188"/>
      <c r="O454" s="188"/>
      <c r="P454" s="188"/>
      <c r="R454" s="188"/>
    </row>
    <row r="455" spans="8:18">
      <c r="H455" s="188"/>
      <c r="J455" s="188"/>
      <c r="K455" s="188"/>
      <c r="L455" s="188"/>
      <c r="M455" s="393"/>
      <c r="N455" s="188"/>
      <c r="O455" s="188"/>
      <c r="P455" s="188"/>
      <c r="R455" s="188"/>
    </row>
    <row r="456" spans="8:18">
      <c r="H456" s="188"/>
      <c r="J456" s="188"/>
      <c r="K456" s="188"/>
      <c r="L456" s="188"/>
      <c r="M456" s="393"/>
      <c r="N456" s="188"/>
      <c r="O456" s="188"/>
      <c r="P456" s="188"/>
      <c r="R456" s="188"/>
    </row>
    <row r="457" spans="8:18">
      <c r="H457" s="188"/>
      <c r="J457" s="188"/>
      <c r="K457" s="188"/>
      <c r="L457" s="188"/>
      <c r="M457" s="393"/>
      <c r="N457" s="188"/>
      <c r="O457" s="188"/>
      <c r="P457" s="188"/>
      <c r="R457" s="188"/>
    </row>
    <row r="458" spans="8:18">
      <c r="H458" s="188"/>
      <c r="J458" s="188"/>
      <c r="K458" s="188"/>
      <c r="L458" s="188"/>
      <c r="M458" s="393"/>
      <c r="N458" s="188"/>
      <c r="O458" s="188"/>
      <c r="P458" s="188"/>
      <c r="R458" s="188"/>
    </row>
    <row r="459" spans="8:18">
      <c r="H459" s="188"/>
      <c r="J459" s="188"/>
      <c r="K459" s="188"/>
      <c r="L459" s="188"/>
      <c r="M459" s="393"/>
      <c r="N459" s="188"/>
      <c r="O459" s="188"/>
      <c r="P459" s="188"/>
      <c r="R459" s="188"/>
    </row>
    <row r="460" spans="8:18">
      <c r="H460" s="188"/>
      <c r="J460" s="188"/>
      <c r="K460" s="188"/>
      <c r="L460" s="188"/>
      <c r="M460" s="393"/>
      <c r="N460" s="188"/>
      <c r="O460" s="188"/>
      <c r="P460" s="188"/>
      <c r="R460" s="188"/>
    </row>
    <row r="461" spans="8:18">
      <c r="H461" s="188"/>
      <c r="J461" s="188"/>
      <c r="K461" s="188"/>
      <c r="L461" s="188"/>
      <c r="M461" s="393"/>
      <c r="N461" s="188"/>
      <c r="O461" s="188"/>
      <c r="P461" s="188"/>
      <c r="R461" s="188"/>
    </row>
    <row r="462" spans="8:18">
      <c r="H462" s="188"/>
      <c r="J462" s="188"/>
      <c r="K462" s="188"/>
      <c r="L462" s="188"/>
      <c r="M462" s="393"/>
      <c r="N462" s="188"/>
      <c r="O462" s="188"/>
      <c r="P462" s="188"/>
      <c r="R462" s="188"/>
    </row>
    <row r="463" spans="8:18">
      <c r="H463" s="188"/>
      <c r="J463" s="188"/>
      <c r="K463" s="188"/>
      <c r="L463" s="188"/>
      <c r="M463" s="393"/>
      <c r="N463" s="188"/>
      <c r="O463" s="188"/>
      <c r="P463" s="188"/>
      <c r="R463" s="188"/>
    </row>
    <row r="464" spans="8:18">
      <c r="H464" s="188"/>
      <c r="J464" s="188"/>
      <c r="K464" s="188"/>
      <c r="L464" s="188"/>
      <c r="M464" s="393"/>
      <c r="N464" s="188"/>
      <c r="O464" s="188"/>
      <c r="P464" s="188"/>
      <c r="R464" s="188"/>
    </row>
    <row r="465" spans="8:18">
      <c r="H465" s="188"/>
      <c r="J465" s="188"/>
      <c r="K465" s="188"/>
      <c r="L465" s="188"/>
      <c r="M465" s="393"/>
      <c r="N465" s="188"/>
      <c r="O465" s="188"/>
      <c r="P465" s="188"/>
      <c r="R465" s="188"/>
    </row>
    <row r="466" spans="8:18">
      <c r="H466" s="188"/>
      <c r="J466" s="188"/>
      <c r="K466" s="188"/>
      <c r="L466" s="188"/>
      <c r="M466" s="393"/>
      <c r="N466" s="188"/>
      <c r="O466" s="188"/>
      <c r="P466" s="188"/>
      <c r="R466" s="188"/>
    </row>
    <row r="467" spans="8:18">
      <c r="H467" s="188"/>
      <c r="J467" s="188"/>
      <c r="K467" s="188"/>
      <c r="L467" s="188"/>
      <c r="M467" s="393"/>
      <c r="N467" s="188"/>
      <c r="O467" s="188"/>
      <c r="P467" s="188"/>
      <c r="R467" s="188"/>
    </row>
    <row r="468" spans="8:18">
      <c r="H468" s="188"/>
      <c r="J468" s="188"/>
      <c r="K468" s="188"/>
      <c r="L468" s="188"/>
      <c r="M468" s="393"/>
      <c r="N468" s="188"/>
      <c r="O468" s="188"/>
      <c r="P468" s="188"/>
      <c r="R468" s="188"/>
    </row>
    <row r="469" spans="8:18">
      <c r="H469" s="188"/>
      <c r="J469" s="188"/>
      <c r="K469" s="188"/>
      <c r="L469" s="188"/>
      <c r="M469" s="393"/>
      <c r="N469" s="188"/>
      <c r="O469" s="188"/>
      <c r="P469" s="188"/>
      <c r="R469" s="188"/>
    </row>
    <row r="470" spans="8:18">
      <c r="H470" s="188"/>
      <c r="J470" s="188"/>
      <c r="K470" s="188"/>
      <c r="L470" s="188"/>
      <c r="M470" s="393"/>
      <c r="N470" s="188"/>
      <c r="O470" s="188"/>
      <c r="P470" s="188"/>
      <c r="R470" s="188"/>
    </row>
    <row r="471" spans="8:18">
      <c r="H471" s="188"/>
      <c r="J471" s="188"/>
      <c r="K471" s="188"/>
      <c r="L471" s="188"/>
      <c r="M471" s="393"/>
      <c r="N471" s="188"/>
      <c r="O471" s="188"/>
      <c r="P471" s="188"/>
      <c r="R471" s="188"/>
    </row>
    <row r="472" spans="8:18">
      <c r="H472" s="188"/>
      <c r="J472" s="188"/>
      <c r="K472" s="188"/>
      <c r="L472" s="188"/>
      <c r="M472" s="393"/>
      <c r="N472" s="188"/>
      <c r="O472" s="188"/>
      <c r="P472" s="188"/>
      <c r="R472" s="188"/>
    </row>
    <row r="473" spans="8:18">
      <c r="H473" s="188"/>
      <c r="J473" s="188"/>
      <c r="K473" s="188"/>
      <c r="L473" s="188"/>
      <c r="M473" s="393"/>
      <c r="N473" s="188"/>
      <c r="O473" s="188"/>
      <c r="P473" s="188"/>
      <c r="R473" s="188"/>
    </row>
    <row r="474" spans="8:18">
      <c r="H474" s="188"/>
      <c r="J474" s="188"/>
      <c r="K474" s="188"/>
      <c r="L474" s="188"/>
      <c r="M474" s="393"/>
      <c r="N474" s="188"/>
      <c r="O474" s="188"/>
      <c r="P474" s="188"/>
      <c r="R474" s="188"/>
    </row>
    <row r="475" spans="8:18">
      <c r="H475" s="188"/>
      <c r="J475" s="188"/>
      <c r="K475" s="188"/>
      <c r="L475" s="188"/>
      <c r="M475" s="393"/>
      <c r="N475" s="188"/>
      <c r="O475" s="188"/>
      <c r="P475" s="188"/>
      <c r="R475" s="188"/>
    </row>
    <row r="476" spans="8:18">
      <c r="H476" s="188"/>
      <c r="J476" s="188"/>
      <c r="K476" s="188"/>
      <c r="L476" s="188"/>
      <c r="M476" s="393"/>
      <c r="N476" s="188"/>
      <c r="O476" s="188"/>
      <c r="P476" s="188"/>
      <c r="R476" s="188"/>
    </row>
    <row r="477" spans="8:18">
      <c r="H477" s="188"/>
      <c r="J477" s="188"/>
      <c r="K477" s="188"/>
      <c r="L477" s="188"/>
      <c r="M477" s="393"/>
      <c r="N477" s="188"/>
      <c r="O477" s="188"/>
      <c r="P477" s="188"/>
      <c r="R477" s="188"/>
    </row>
    <row r="478" spans="8:18">
      <c r="H478" s="188"/>
      <c r="J478" s="188"/>
      <c r="K478" s="188"/>
      <c r="L478" s="188"/>
      <c r="M478" s="393"/>
      <c r="N478" s="188"/>
      <c r="O478" s="188"/>
      <c r="P478" s="188"/>
      <c r="R478" s="188"/>
    </row>
    <row r="479" spans="8:18">
      <c r="H479" s="188"/>
      <c r="J479" s="188"/>
      <c r="K479" s="188"/>
      <c r="L479" s="188"/>
      <c r="M479" s="393"/>
      <c r="N479" s="188"/>
      <c r="O479" s="188"/>
      <c r="P479" s="188"/>
      <c r="R479" s="188"/>
    </row>
    <row r="480" spans="8:18">
      <c r="H480" s="188"/>
      <c r="J480" s="188"/>
      <c r="K480" s="188"/>
      <c r="L480" s="188"/>
      <c r="M480" s="393"/>
      <c r="N480" s="188"/>
      <c r="O480" s="188"/>
      <c r="P480" s="188"/>
      <c r="R480" s="188"/>
    </row>
    <row r="481" spans="6:18">
      <c r="H481" s="188"/>
      <c r="J481" s="188"/>
      <c r="K481" s="188"/>
      <c r="L481" s="188"/>
      <c r="M481" s="393"/>
      <c r="N481" s="188"/>
      <c r="O481" s="188"/>
      <c r="P481" s="188"/>
      <c r="R481" s="188"/>
    </row>
    <row r="482" spans="6:18">
      <c r="H482" s="188"/>
      <c r="J482" s="188"/>
      <c r="K482" s="188"/>
      <c r="L482" s="188"/>
      <c r="M482" s="393"/>
      <c r="N482" s="188"/>
      <c r="O482" s="188"/>
      <c r="P482" s="188"/>
      <c r="R482" s="188"/>
    </row>
    <row r="483" spans="6:18">
      <c r="F483" s="188"/>
      <c r="H483" s="188"/>
      <c r="J483" s="188"/>
      <c r="K483" s="188"/>
      <c r="L483" s="393"/>
      <c r="M483" s="188"/>
      <c r="N483" s="188"/>
      <c r="O483" s="188"/>
      <c r="P483" s="188"/>
      <c r="R483" s="144"/>
    </row>
    <row r="484" spans="6:18">
      <c r="F484" s="188"/>
      <c r="H484" s="188"/>
      <c r="J484" s="188"/>
      <c r="K484" s="188"/>
      <c r="L484" s="393"/>
      <c r="M484" s="188"/>
      <c r="N484" s="188"/>
      <c r="O484" s="188"/>
      <c r="P484" s="188"/>
      <c r="R484" s="144"/>
    </row>
    <row r="485" spans="6:18">
      <c r="F485" s="188"/>
      <c r="H485" s="188"/>
      <c r="J485" s="188"/>
      <c r="K485" s="188"/>
      <c r="L485" s="393"/>
      <c r="M485" s="188"/>
      <c r="N485" s="188"/>
      <c r="O485" s="188"/>
      <c r="P485" s="188"/>
      <c r="R485" s="144"/>
    </row>
    <row r="486" spans="6:18">
      <c r="F486" s="188"/>
      <c r="H486" s="188"/>
      <c r="J486" s="188"/>
      <c r="K486" s="188"/>
      <c r="L486" s="393"/>
      <c r="M486" s="188"/>
      <c r="N486" s="188"/>
      <c r="O486" s="188"/>
      <c r="P486" s="188"/>
      <c r="R486" s="144"/>
    </row>
    <row r="487" spans="6:18">
      <c r="F487" s="188"/>
      <c r="H487" s="188"/>
      <c r="J487" s="188"/>
      <c r="K487" s="188"/>
      <c r="L487" s="393"/>
      <c r="M487" s="188"/>
      <c r="N487" s="188"/>
      <c r="O487" s="188"/>
      <c r="P487" s="188"/>
      <c r="R487" s="144"/>
    </row>
    <row r="488" spans="6:18">
      <c r="F488" s="188"/>
      <c r="H488" s="188"/>
      <c r="J488" s="188"/>
      <c r="K488" s="188"/>
      <c r="L488" s="393"/>
      <c r="M488" s="188"/>
      <c r="N488" s="188"/>
      <c r="O488" s="188"/>
      <c r="P488" s="188"/>
      <c r="R488" s="144"/>
    </row>
    <row r="489" spans="6:18">
      <c r="F489" s="188"/>
      <c r="H489" s="188"/>
      <c r="J489" s="188"/>
      <c r="K489" s="188"/>
      <c r="L489" s="393"/>
      <c r="M489" s="188"/>
      <c r="N489" s="188"/>
      <c r="O489" s="188"/>
      <c r="P489" s="188"/>
      <c r="R489" s="144"/>
    </row>
    <row r="490" spans="6:18">
      <c r="F490" s="188"/>
      <c r="H490" s="188"/>
      <c r="J490" s="188"/>
      <c r="K490" s="188"/>
      <c r="L490" s="393"/>
      <c r="M490" s="188"/>
      <c r="N490" s="188"/>
      <c r="O490" s="188"/>
      <c r="P490" s="188"/>
      <c r="R490" s="144"/>
    </row>
    <row r="491" spans="6:18">
      <c r="F491" s="188"/>
      <c r="H491" s="188"/>
      <c r="J491" s="188"/>
      <c r="K491" s="188"/>
      <c r="L491" s="393"/>
      <c r="M491" s="188"/>
      <c r="N491" s="188"/>
      <c r="O491" s="188"/>
      <c r="P491" s="188"/>
      <c r="R491" s="144"/>
    </row>
    <row r="492" spans="6:18">
      <c r="F492" s="188"/>
      <c r="H492" s="188"/>
      <c r="J492" s="188"/>
      <c r="K492" s="188"/>
      <c r="L492" s="393"/>
      <c r="M492" s="188"/>
      <c r="N492" s="188"/>
      <c r="O492" s="188"/>
      <c r="P492" s="188"/>
      <c r="R492" s="144"/>
    </row>
    <row r="493" spans="6:18">
      <c r="H493" s="188"/>
      <c r="J493" s="188"/>
      <c r="K493" s="188"/>
      <c r="L493" s="188"/>
      <c r="M493" s="393"/>
      <c r="N493" s="188"/>
      <c r="O493" s="188"/>
      <c r="P493" s="188"/>
      <c r="R493" s="188"/>
    </row>
    <row r="494" spans="6:18">
      <c r="H494" s="188"/>
      <c r="J494" s="188"/>
      <c r="K494" s="188"/>
      <c r="L494" s="188"/>
      <c r="M494" s="393"/>
      <c r="N494" s="188"/>
      <c r="O494" s="188"/>
      <c r="P494" s="188"/>
      <c r="R494" s="188"/>
    </row>
    <row r="495" spans="6:18">
      <c r="H495" s="188"/>
      <c r="J495" s="188"/>
      <c r="K495" s="188"/>
      <c r="L495" s="188"/>
      <c r="M495" s="393"/>
      <c r="N495" s="188"/>
      <c r="O495" s="188"/>
      <c r="P495" s="188"/>
      <c r="R495" s="188"/>
    </row>
    <row r="496" spans="6:18">
      <c r="H496" s="188"/>
      <c r="J496" s="188"/>
      <c r="K496" s="188"/>
      <c r="L496" s="188"/>
      <c r="M496" s="393"/>
      <c r="N496" s="188"/>
      <c r="O496" s="188"/>
      <c r="P496" s="188"/>
      <c r="R496" s="188"/>
    </row>
    <row r="497" spans="8:18">
      <c r="H497" s="188"/>
      <c r="J497" s="188"/>
      <c r="K497" s="188"/>
      <c r="L497" s="188"/>
      <c r="M497" s="393"/>
      <c r="N497" s="188"/>
      <c r="O497" s="188"/>
      <c r="P497" s="188"/>
      <c r="R497" s="188"/>
    </row>
    <row r="498" spans="8:18">
      <c r="H498" s="188"/>
      <c r="J498" s="188"/>
      <c r="K498" s="188"/>
      <c r="L498" s="188"/>
      <c r="M498" s="393"/>
      <c r="N498" s="188"/>
      <c r="O498" s="188"/>
      <c r="P498" s="188"/>
      <c r="R498" s="188"/>
    </row>
    <row r="499" spans="8:18">
      <c r="H499" s="188"/>
      <c r="J499" s="188"/>
      <c r="K499" s="188"/>
      <c r="L499" s="188"/>
      <c r="M499" s="393"/>
      <c r="N499" s="188"/>
      <c r="O499" s="188"/>
      <c r="P499" s="188"/>
      <c r="R499" s="188"/>
    </row>
    <row r="500" spans="8:18">
      <c r="H500" s="188"/>
      <c r="J500" s="188"/>
      <c r="K500" s="188"/>
      <c r="L500" s="188"/>
      <c r="M500" s="393"/>
      <c r="N500" s="188"/>
      <c r="O500" s="188"/>
      <c r="P500" s="188"/>
      <c r="R500" s="188"/>
    </row>
    <row r="501" spans="8:18">
      <c r="H501" s="188"/>
      <c r="J501" s="188"/>
      <c r="K501" s="188"/>
      <c r="L501" s="188"/>
      <c r="M501" s="393"/>
      <c r="N501" s="188"/>
      <c r="O501" s="188"/>
      <c r="P501" s="188"/>
      <c r="R501" s="188"/>
    </row>
    <row r="502" spans="8:18">
      <c r="H502" s="188"/>
      <c r="J502" s="188"/>
      <c r="K502" s="188"/>
      <c r="L502" s="188"/>
      <c r="M502" s="393"/>
      <c r="N502" s="188"/>
      <c r="O502" s="188"/>
      <c r="P502" s="188"/>
      <c r="R502" s="188"/>
    </row>
    <row r="503" spans="8:18">
      <c r="H503" s="188"/>
      <c r="J503" s="188"/>
      <c r="K503" s="188"/>
      <c r="L503" s="188"/>
      <c r="M503" s="393"/>
      <c r="N503" s="188"/>
      <c r="O503" s="188"/>
      <c r="P503" s="188"/>
      <c r="R503" s="188"/>
    </row>
    <row r="504" spans="8:18">
      <c r="H504" s="188"/>
      <c r="J504" s="188"/>
      <c r="K504" s="188"/>
      <c r="L504" s="188"/>
      <c r="M504" s="393"/>
      <c r="N504" s="188"/>
      <c r="O504" s="188"/>
      <c r="P504" s="188"/>
      <c r="R504" s="188"/>
    </row>
    <row r="505" spans="8:18">
      <c r="H505" s="188"/>
      <c r="J505" s="188"/>
      <c r="K505" s="188"/>
      <c r="L505" s="188"/>
      <c r="M505" s="393"/>
      <c r="N505" s="188"/>
      <c r="O505" s="188"/>
      <c r="P505" s="188"/>
      <c r="R505" s="188"/>
    </row>
    <row r="506" spans="8:18">
      <c r="H506" s="188"/>
      <c r="J506" s="188"/>
      <c r="K506" s="188"/>
      <c r="L506" s="188"/>
      <c r="M506" s="393"/>
      <c r="N506" s="188"/>
      <c r="O506" s="188"/>
      <c r="P506" s="188"/>
      <c r="R506" s="188"/>
    </row>
    <row r="507" spans="8:18">
      <c r="H507" s="188"/>
      <c r="J507" s="188"/>
      <c r="K507" s="188"/>
      <c r="L507" s="188"/>
      <c r="M507" s="393"/>
      <c r="N507" s="188"/>
      <c r="O507" s="188"/>
      <c r="P507" s="188"/>
      <c r="R507" s="188"/>
    </row>
    <row r="508" spans="8:18">
      <c r="H508" s="188"/>
      <c r="J508" s="188"/>
      <c r="K508" s="188"/>
      <c r="L508" s="188"/>
      <c r="M508" s="393"/>
      <c r="N508" s="188"/>
      <c r="O508" s="188"/>
      <c r="P508" s="188"/>
      <c r="R508" s="188"/>
    </row>
    <row r="509" spans="8:18">
      <c r="H509" s="188"/>
      <c r="J509" s="188"/>
      <c r="K509" s="188"/>
      <c r="L509" s="188"/>
      <c r="M509" s="393"/>
      <c r="N509" s="188"/>
      <c r="O509" s="188"/>
      <c r="P509" s="188"/>
      <c r="R509" s="188"/>
    </row>
    <row r="510" spans="8:18">
      <c r="H510" s="188"/>
      <c r="J510" s="188"/>
      <c r="K510" s="188"/>
      <c r="L510" s="188"/>
      <c r="M510" s="393"/>
      <c r="N510" s="188"/>
      <c r="O510" s="188"/>
      <c r="P510" s="188"/>
      <c r="R510" s="188"/>
    </row>
    <row r="511" spans="8:18">
      <c r="H511" s="188"/>
      <c r="J511" s="188"/>
      <c r="K511" s="188"/>
      <c r="L511" s="188"/>
      <c r="M511" s="393"/>
      <c r="N511" s="188"/>
      <c r="O511" s="188"/>
      <c r="P511" s="188"/>
      <c r="R511" s="188"/>
    </row>
    <row r="512" spans="8:18">
      <c r="H512" s="188"/>
      <c r="J512" s="188"/>
      <c r="K512" s="188"/>
      <c r="L512" s="188"/>
      <c r="M512" s="393"/>
      <c r="N512" s="188"/>
      <c r="O512" s="188"/>
      <c r="P512" s="188"/>
      <c r="R512" s="188"/>
    </row>
    <row r="513" spans="8:18">
      <c r="H513" s="188"/>
      <c r="J513" s="188"/>
      <c r="K513" s="188"/>
      <c r="L513" s="188"/>
      <c r="M513" s="393"/>
      <c r="N513" s="188"/>
      <c r="O513" s="188"/>
      <c r="P513" s="188"/>
      <c r="R513" s="188"/>
    </row>
    <row r="514" spans="8:18">
      <c r="H514" s="188"/>
      <c r="J514" s="188"/>
      <c r="K514" s="188"/>
      <c r="L514" s="188"/>
      <c r="M514" s="393"/>
      <c r="N514" s="188"/>
      <c r="O514" s="188"/>
      <c r="P514" s="188"/>
      <c r="R514" s="188"/>
    </row>
    <row r="515" spans="8:18">
      <c r="H515" s="188"/>
      <c r="J515" s="188"/>
      <c r="K515" s="188"/>
      <c r="L515" s="188"/>
      <c r="M515" s="393"/>
      <c r="N515" s="188"/>
      <c r="O515" s="188"/>
      <c r="P515" s="188"/>
      <c r="R515" s="188"/>
    </row>
    <row r="516" spans="8:18">
      <c r="H516" s="188"/>
      <c r="J516" s="188"/>
      <c r="K516" s="188"/>
      <c r="L516" s="188"/>
      <c r="M516" s="393"/>
      <c r="N516" s="188"/>
      <c r="O516" s="188"/>
      <c r="P516" s="188"/>
      <c r="R516" s="188"/>
    </row>
    <row r="517" spans="8:18">
      <c r="H517" s="188"/>
      <c r="J517" s="188"/>
      <c r="K517" s="188"/>
      <c r="L517" s="188"/>
      <c r="M517" s="393"/>
      <c r="N517" s="188"/>
      <c r="O517" s="188"/>
      <c r="P517" s="188"/>
      <c r="R517" s="188"/>
    </row>
    <row r="518" spans="8:18">
      <c r="H518" s="188"/>
      <c r="J518" s="188"/>
      <c r="K518" s="188"/>
      <c r="L518" s="188"/>
      <c r="M518" s="393"/>
      <c r="N518" s="188"/>
      <c r="O518" s="188"/>
      <c r="P518" s="188"/>
      <c r="R518" s="188"/>
    </row>
    <row r="519" spans="8:18">
      <c r="H519" s="188"/>
      <c r="J519" s="188"/>
      <c r="K519" s="188"/>
      <c r="L519" s="188"/>
      <c r="M519" s="393"/>
      <c r="N519" s="188"/>
      <c r="O519" s="188"/>
      <c r="P519" s="188"/>
      <c r="R519" s="188"/>
    </row>
    <row r="520" spans="8:18">
      <c r="H520" s="188"/>
      <c r="J520" s="188"/>
      <c r="K520" s="188"/>
      <c r="L520" s="188"/>
      <c r="M520" s="393"/>
      <c r="N520" s="188"/>
      <c r="O520" s="188"/>
      <c r="P520" s="188"/>
      <c r="R520" s="188"/>
    </row>
    <row r="521" spans="8:18">
      <c r="H521" s="188"/>
      <c r="J521" s="188"/>
      <c r="K521" s="188"/>
      <c r="L521" s="188"/>
      <c r="M521" s="393"/>
      <c r="N521" s="188"/>
      <c r="O521" s="188"/>
      <c r="P521" s="188"/>
      <c r="R521" s="188"/>
    </row>
    <row r="522" spans="8:18">
      <c r="H522" s="188"/>
      <c r="J522" s="188"/>
      <c r="K522" s="188"/>
      <c r="L522" s="188"/>
      <c r="M522" s="393"/>
      <c r="N522" s="188"/>
      <c r="O522" s="188"/>
      <c r="P522" s="188"/>
      <c r="R522" s="188"/>
    </row>
    <row r="523" spans="8:18">
      <c r="H523" s="188"/>
      <c r="J523" s="188"/>
      <c r="K523" s="188"/>
      <c r="L523" s="188"/>
      <c r="M523" s="393"/>
      <c r="N523" s="188"/>
      <c r="O523" s="188"/>
      <c r="P523" s="188"/>
      <c r="R523" s="188"/>
    </row>
    <row r="524" spans="8:18">
      <c r="H524" s="188"/>
      <c r="J524" s="188"/>
      <c r="K524" s="188"/>
      <c r="L524" s="188"/>
      <c r="M524" s="393"/>
      <c r="N524" s="188"/>
      <c r="O524" s="188"/>
      <c r="P524" s="188"/>
      <c r="R524" s="188"/>
    </row>
    <row r="525" spans="8:18">
      <c r="H525" s="188"/>
      <c r="J525" s="188"/>
      <c r="K525" s="188"/>
      <c r="L525" s="188"/>
      <c r="M525" s="393"/>
      <c r="N525" s="188"/>
      <c r="O525" s="188"/>
      <c r="P525" s="188"/>
      <c r="R525" s="188"/>
    </row>
    <row r="526" spans="8:18">
      <c r="H526" s="188"/>
      <c r="J526" s="188"/>
      <c r="K526" s="188"/>
      <c r="L526" s="188"/>
      <c r="M526" s="393"/>
      <c r="N526" s="188"/>
      <c r="O526" s="188"/>
      <c r="P526" s="188"/>
      <c r="R526" s="188"/>
    </row>
    <row r="527" spans="8:18">
      <c r="H527" s="188"/>
      <c r="J527" s="188"/>
      <c r="K527" s="188"/>
      <c r="L527" s="188"/>
      <c r="M527" s="393"/>
      <c r="N527" s="188"/>
      <c r="O527" s="188"/>
      <c r="P527" s="188"/>
      <c r="R527" s="188"/>
    </row>
    <row r="528" spans="8:18">
      <c r="H528" s="188"/>
      <c r="J528" s="188"/>
      <c r="K528" s="188"/>
      <c r="L528" s="188"/>
      <c r="M528" s="393"/>
      <c r="N528" s="188"/>
      <c r="O528" s="188"/>
      <c r="P528" s="188"/>
      <c r="R528" s="188"/>
    </row>
    <row r="529" spans="8:18">
      <c r="H529" s="188"/>
      <c r="J529" s="188"/>
      <c r="K529" s="188"/>
      <c r="L529" s="188"/>
      <c r="M529" s="393"/>
      <c r="N529" s="188"/>
      <c r="O529" s="188"/>
      <c r="P529" s="188"/>
      <c r="R529" s="188"/>
    </row>
    <row r="530" spans="8:18">
      <c r="H530" s="188"/>
      <c r="J530" s="188"/>
      <c r="K530" s="188"/>
      <c r="L530" s="188"/>
      <c r="M530" s="393"/>
      <c r="N530" s="188"/>
      <c r="O530" s="188"/>
      <c r="P530" s="188"/>
      <c r="R530" s="188"/>
    </row>
    <row r="531" spans="8:18">
      <c r="H531" s="188"/>
      <c r="J531" s="188"/>
      <c r="K531" s="188"/>
      <c r="L531" s="188"/>
      <c r="M531" s="393"/>
      <c r="N531" s="188"/>
      <c r="O531" s="188"/>
      <c r="P531" s="188"/>
      <c r="R531" s="188"/>
    </row>
    <row r="532" spans="8:18">
      <c r="H532" s="188"/>
      <c r="J532" s="188"/>
      <c r="K532" s="188"/>
      <c r="L532" s="188"/>
      <c r="M532" s="393"/>
      <c r="N532" s="188"/>
      <c r="O532" s="188"/>
      <c r="P532" s="188"/>
      <c r="R532" s="188"/>
    </row>
    <row r="533" spans="8:18">
      <c r="H533" s="188"/>
      <c r="J533" s="188"/>
      <c r="K533" s="188"/>
      <c r="L533" s="188"/>
      <c r="M533" s="393"/>
      <c r="N533" s="188"/>
      <c r="O533" s="188"/>
      <c r="P533" s="188"/>
      <c r="R533" s="188"/>
    </row>
    <row r="534" spans="8:18">
      <c r="H534" s="188"/>
      <c r="J534" s="188"/>
      <c r="K534" s="188"/>
      <c r="L534" s="188"/>
      <c r="M534" s="393"/>
      <c r="N534" s="188"/>
      <c r="O534" s="188"/>
      <c r="P534" s="188"/>
      <c r="R534" s="188"/>
    </row>
    <row r="535" spans="8:18">
      <c r="H535" s="188"/>
      <c r="J535" s="188"/>
      <c r="K535" s="188"/>
      <c r="L535" s="188"/>
      <c r="M535" s="393"/>
      <c r="N535" s="188"/>
      <c r="O535" s="188"/>
      <c r="P535" s="188"/>
      <c r="R535" s="188"/>
    </row>
    <row r="536" spans="8:18">
      <c r="H536" s="188"/>
      <c r="J536" s="188"/>
      <c r="K536" s="188"/>
      <c r="L536" s="188"/>
      <c r="M536" s="393"/>
      <c r="N536" s="188"/>
      <c r="O536" s="188"/>
      <c r="P536" s="188"/>
      <c r="R536" s="188"/>
    </row>
    <row r="537" spans="8:18">
      <c r="H537" s="188"/>
      <c r="J537" s="188"/>
      <c r="K537" s="188"/>
      <c r="L537" s="188"/>
      <c r="M537" s="393"/>
      <c r="N537" s="188"/>
      <c r="O537" s="188"/>
      <c r="P537" s="188"/>
      <c r="R537" s="188"/>
    </row>
    <row r="538" spans="8:18">
      <c r="H538" s="188"/>
      <c r="J538" s="188"/>
      <c r="K538" s="188"/>
      <c r="L538" s="188"/>
      <c r="M538" s="393"/>
      <c r="N538" s="188"/>
      <c r="O538" s="188"/>
      <c r="P538" s="188"/>
      <c r="R538" s="188"/>
    </row>
    <row r="539" spans="8:18">
      <c r="H539" s="188"/>
      <c r="J539" s="188"/>
      <c r="K539" s="188"/>
      <c r="L539" s="188"/>
      <c r="M539" s="393"/>
      <c r="N539" s="188"/>
      <c r="O539" s="188"/>
      <c r="P539" s="188"/>
      <c r="R539" s="188"/>
    </row>
    <row r="540" spans="8:18">
      <c r="H540" s="188"/>
      <c r="J540" s="188"/>
      <c r="K540" s="188"/>
      <c r="L540" s="188"/>
      <c r="M540" s="393"/>
      <c r="N540" s="188"/>
      <c r="O540" s="188"/>
      <c r="P540" s="188"/>
      <c r="R540" s="188"/>
    </row>
    <row r="541" spans="8:18">
      <c r="H541" s="188"/>
      <c r="J541" s="188"/>
      <c r="K541" s="188"/>
      <c r="L541" s="188"/>
      <c r="M541" s="393"/>
      <c r="N541" s="188"/>
      <c r="O541" s="188"/>
      <c r="P541" s="188"/>
      <c r="R541" s="188"/>
    </row>
    <row r="542" spans="8:18">
      <c r="H542" s="188"/>
      <c r="J542" s="188"/>
      <c r="K542" s="188"/>
      <c r="L542" s="188"/>
      <c r="M542" s="393"/>
      <c r="N542" s="188"/>
      <c r="O542" s="188"/>
      <c r="P542" s="188"/>
      <c r="R542" s="188"/>
    </row>
    <row r="543" spans="8:18">
      <c r="H543" s="188"/>
      <c r="J543" s="188"/>
      <c r="K543" s="188"/>
      <c r="L543" s="188"/>
      <c r="M543" s="393"/>
      <c r="N543" s="188"/>
      <c r="O543" s="188"/>
      <c r="P543" s="188"/>
      <c r="R543" s="188"/>
    </row>
    <row r="544" spans="8:18">
      <c r="H544" s="188"/>
      <c r="J544" s="188"/>
      <c r="K544" s="188"/>
      <c r="L544" s="188"/>
      <c r="M544" s="393"/>
      <c r="N544" s="188"/>
      <c r="O544" s="188"/>
      <c r="P544" s="188"/>
      <c r="R544" s="188"/>
    </row>
    <row r="545" spans="8:18">
      <c r="H545" s="188"/>
      <c r="J545" s="188"/>
      <c r="K545" s="188"/>
      <c r="L545" s="188"/>
      <c r="M545" s="393"/>
      <c r="N545" s="188"/>
      <c r="O545" s="188"/>
      <c r="P545" s="188"/>
      <c r="R545" s="188"/>
    </row>
    <row r="546" spans="8:18">
      <c r="H546" s="188"/>
      <c r="J546" s="188"/>
      <c r="K546" s="188"/>
      <c r="L546" s="188"/>
      <c r="M546" s="393"/>
      <c r="N546" s="188"/>
      <c r="O546" s="188"/>
      <c r="P546" s="188"/>
      <c r="R546" s="188"/>
    </row>
    <row r="547" spans="8:18">
      <c r="H547" s="188"/>
      <c r="J547" s="188"/>
      <c r="K547" s="188"/>
      <c r="L547" s="188"/>
      <c r="M547" s="393"/>
      <c r="N547" s="188"/>
      <c r="O547" s="188"/>
      <c r="P547" s="188"/>
      <c r="R547" s="188"/>
    </row>
    <row r="548" spans="8:18">
      <c r="H548" s="188"/>
      <c r="J548" s="188"/>
      <c r="K548" s="188"/>
      <c r="L548" s="188"/>
      <c r="M548" s="393"/>
      <c r="N548" s="188"/>
      <c r="O548" s="188"/>
      <c r="P548" s="188"/>
      <c r="R548" s="188"/>
    </row>
    <row r="549" spans="8:18">
      <c r="H549" s="188"/>
      <c r="J549" s="188"/>
      <c r="K549" s="188"/>
      <c r="L549" s="188"/>
      <c r="M549" s="393"/>
      <c r="N549" s="188"/>
      <c r="O549" s="188"/>
      <c r="P549" s="188"/>
      <c r="R549" s="188"/>
    </row>
    <row r="550" spans="8:18">
      <c r="H550" s="188"/>
      <c r="J550" s="188"/>
      <c r="K550" s="188"/>
      <c r="L550" s="188"/>
      <c r="M550" s="393"/>
      <c r="N550" s="188"/>
      <c r="O550" s="188"/>
      <c r="P550" s="188"/>
      <c r="R550" s="188"/>
    </row>
    <row r="551" spans="8:18">
      <c r="H551" s="188"/>
      <c r="J551" s="188"/>
      <c r="K551" s="188"/>
      <c r="L551" s="188"/>
      <c r="M551" s="393"/>
      <c r="N551" s="188"/>
      <c r="O551" s="188"/>
      <c r="P551" s="188"/>
      <c r="R551" s="188"/>
    </row>
    <row r="552" spans="8:18">
      <c r="H552" s="188"/>
      <c r="J552" s="188"/>
      <c r="K552" s="188"/>
      <c r="L552" s="188"/>
      <c r="M552" s="393"/>
      <c r="N552" s="188"/>
      <c r="O552" s="188"/>
      <c r="P552" s="188"/>
      <c r="R552" s="188"/>
    </row>
    <row r="553" spans="8:18">
      <c r="H553" s="188"/>
      <c r="J553" s="188"/>
      <c r="K553" s="188"/>
      <c r="L553" s="188"/>
      <c r="M553" s="393"/>
      <c r="N553" s="188"/>
      <c r="O553" s="188"/>
      <c r="P553" s="188"/>
      <c r="R553" s="188"/>
    </row>
    <row r="554" spans="8:18">
      <c r="H554" s="188"/>
      <c r="J554" s="188"/>
      <c r="K554" s="188"/>
      <c r="L554" s="188"/>
      <c r="M554" s="393"/>
      <c r="N554" s="188"/>
      <c r="O554" s="188"/>
      <c r="P554" s="188"/>
      <c r="R554" s="188"/>
    </row>
    <row r="555" spans="8:18">
      <c r="H555" s="188"/>
      <c r="J555" s="188"/>
      <c r="K555" s="188"/>
      <c r="L555" s="188"/>
      <c r="M555" s="393"/>
      <c r="N555" s="188"/>
      <c r="O555" s="188"/>
      <c r="P555" s="188"/>
      <c r="R555" s="188"/>
    </row>
    <row r="556" spans="8:18">
      <c r="H556" s="188"/>
      <c r="J556" s="188"/>
      <c r="K556" s="188"/>
      <c r="L556" s="188"/>
      <c r="M556" s="393"/>
      <c r="N556" s="188"/>
      <c r="O556" s="188"/>
      <c r="P556" s="188"/>
      <c r="R556" s="188"/>
    </row>
    <row r="557" spans="8:18">
      <c r="H557" s="188"/>
      <c r="J557" s="188"/>
      <c r="K557" s="188"/>
      <c r="L557" s="188"/>
      <c r="M557" s="393"/>
      <c r="N557" s="188"/>
      <c r="O557" s="188"/>
      <c r="P557" s="188"/>
      <c r="R557" s="188"/>
    </row>
    <row r="558" spans="8:18">
      <c r="H558" s="188"/>
      <c r="J558" s="188"/>
      <c r="K558" s="188"/>
      <c r="L558" s="188"/>
      <c r="M558" s="393"/>
      <c r="N558" s="188"/>
      <c r="O558" s="188"/>
      <c r="P558" s="188"/>
      <c r="R558" s="188"/>
    </row>
    <row r="559" spans="8:18">
      <c r="H559" s="188"/>
      <c r="J559" s="188"/>
      <c r="K559" s="188"/>
      <c r="L559" s="188"/>
      <c r="M559" s="393"/>
      <c r="N559" s="188"/>
      <c r="O559" s="188"/>
      <c r="P559" s="188"/>
      <c r="R559" s="188"/>
    </row>
    <row r="560" spans="8:18">
      <c r="H560" s="188"/>
      <c r="J560" s="188"/>
      <c r="K560" s="188"/>
      <c r="L560" s="188"/>
      <c r="M560" s="393"/>
      <c r="N560" s="188"/>
      <c r="O560" s="188"/>
      <c r="P560" s="188"/>
      <c r="R560" s="188"/>
    </row>
    <row r="561" spans="8:18">
      <c r="H561" s="188"/>
      <c r="J561" s="188"/>
      <c r="K561" s="188"/>
      <c r="L561" s="188"/>
      <c r="M561" s="393"/>
      <c r="N561" s="188"/>
      <c r="O561" s="188"/>
      <c r="P561" s="188"/>
      <c r="R561" s="188"/>
    </row>
    <row r="562" spans="8:18">
      <c r="H562" s="188"/>
      <c r="J562" s="188"/>
      <c r="K562" s="188"/>
      <c r="L562" s="188"/>
      <c r="M562" s="393"/>
      <c r="N562" s="188"/>
      <c r="O562" s="188"/>
      <c r="P562" s="188"/>
      <c r="R562" s="188"/>
    </row>
    <row r="563" spans="8:18">
      <c r="H563" s="188"/>
      <c r="J563" s="188"/>
      <c r="K563" s="188"/>
      <c r="L563" s="188"/>
      <c r="M563" s="393"/>
      <c r="N563" s="188"/>
      <c r="O563" s="188"/>
      <c r="P563" s="188"/>
      <c r="R563" s="188"/>
    </row>
    <row r="564" spans="8:18">
      <c r="H564" s="188"/>
      <c r="J564" s="188"/>
      <c r="K564" s="188"/>
      <c r="L564" s="188"/>
      <c r="M564" s="393"/>
      <c r="N564" s="188"/>
      <c r="O564" s="188"/>
      <c r="P564" s="188"/>
      <c r="R564" s="188"/>
    </row>
    <row r="565" spans="8:18">
      <c r="H565" s="188"/>
      <c r="J565" s="188"/>
      <c r="K565" s="188"/>
      <c r="L565" s="188"/>
      <c r="M565" s="393"/>
      <c r="N565" s="188"/>
      <c r="O565" s="188"/>
      <c r="P565" s="188"/>
      <c r="R565" s="188"/>
    </row>
    <row r="566" spans="8:18">
      <c r="H566" s="188"/>
      <c r="J566" s="188"/>
      <c r="K566" s="188"/>
      <c r="L566" s="188"/>
      <c r="M566" s="393"/>
      <c r="N566" s="188"/>
      <c r="O566" s="188"/>
      <c r="P566" s="188"/>
      <c r="R566" s="188"/>
    </row>
    <row r="567" spans="8:18">
      <c r="H567" s="188"/>
      <c r="J567" s="188"/>
      <c r="K567" s="188"/>
      <c r="L567" s="188"/>
      <c r="M567" s="393"/>
      <c r="N567" s="188"/>
      <c r="O567" s="188"/>
      <c r="P567" s="188"/>
      <c r="R567" s="188"/>
    </row>
    <row r="568" spans="8:18">
      <c r="H568" s="188"/>
      <c r="J568" s="188"/>
      <c r="K568" s="188"/>
      <c r="L568" s="188"/>
      <c r="M568" s="393"/>
      <c r="N568" s="188"/>
      <c r="O568" s="188"/>
      <c r="P568" s="188"/>
      <c r="R568" s="188"/>
    </row>
    <row r="569" spans="8:18">
      <c r="H569" s="188"/>
      <c r="J569" s="188"/>
      <c r="K569" s="188"/>
      <c r="L569" s="188"/>
      <c r="M569" s="393"/>
      <c r="N569" s="188"/>
      <c r="O569" s="188"/>
      <c r="P569" s="188"/>
      <c r="R569" s="188"/>
    </row>
    <row r="570" spans="8:18">
      <c r="H570" s="188"/>
      <c r="J570" s="188"/>
      <c r="K570" s="188"/>
      <c r="L570" s="188"/>
      <c r="M570" s="393"/>
      <c r="N570" s="188"/>
      <c r="O570" s="188"/>
      <c r="P570" s="188"/>
      <c r="R570" s="188"/>
    </row>
    <row r="571" spans="8:18">
      <c r="H571" s="188"/>
      <c r="J571" s="188"/>
      <c r="K571" s="188"/>
      <c r="L571" s="188"/>
      <c r="M571" s="393"/>
      <c r="N571" s="188"/>
      <c r="O571" s="188"/>
      <c r="P571" s="188"/>
      <c r="R571" s="188"/>
    </row>
    <row r="572" spans="8:18">
      <c r="H572" s="188"/>
      <c r="J572" s="188"/>
      <c r="K572" s="188"/>
      <c r="L572" s="188"/>
      <c r="M572" s="393"/>
      <c r="N572" s="188"/>
      <c r="O572" s="188"/>
      <c r="P572" s="188"/>
      <c r="R572" s="188"/>
    </row>
    <row r="573" spans="8:18">
      <c r="H573" s="188"/>
      <c r="J573" s="188"/>
      <c r="K573" s="188"/>
      <c r="L573" s="188"/>
      <c r="M573" s="393"/>
      <c r="N573" s="188"/>
      <c r="O573" s="188"/>
      <c r="P573" s="188"/>
      <c r="R573" s="188"/>
    </row>
    <row r="574" spans="8:18">
      <c r="H574" s="188"/>
      <c r="J574" s="188"/>
      <c r="K574" s="188"/>
      <c r="L574" s="188"/>
      <c r="M574" s="393"/>
      <c r="N574" s="188"/>
      <c r="O574" s="188"/>
      <c r="P574" s="188"/>
      <c r="R574" s="188"/>
    </row>
    <row r="575" spans="8:18">
      <c r="H575" s="188"/>
      <c r="J575" s="188"/>
      <c r="K575" s="188"/>
      <c r="L575" s="188"/>
      <c r="M575" s="393"/>
      <c r="N575" s="188"/>
      <c r="O575" s="188"/>
      <c r="P575" s="188"/>
      <c r="R575" s="188"/>
    </row>
    <row r="576" spans="8:18">
      <c r="H576" s="188"/>
      <c r="J576" s="188"/>
      <c r="K576" s="188"/>
      <c r="L576" s="188"/>
      <c r="M576" s="393"/>
      <c r="N576" s="188"/>
      <c r="O576" s="188"/>
      <c r="P576" s="188"/>
      <c r="R576" s="188"/>
    </row>
    <row r="577" spans="8:18">
      <c r="H577" s="188"/>
      <c r="J577" s="188"/>
      <c r="K577" s="188"/>
      <c r="L577" s="188"/>
      <c r="M577" s="393"/>
      <c r="N577" s="188"/>
      <c r="O577" s="188"/>
      <c r="P577" s="188"/>
      <c r="R577" s="188"/>
    </row>
    <row r="578" spans="8:18">
      <c r="H578" s="188"/>
      <c r="J578" s="188"/>
      <c r="K578" s="188"/>
      <c r="L578" s="188"/>
      <c r="M578" s="393"/>
      <c r="N578" s="188"/>
      <c r="O578" s="188"/>
      <c r="P578" s="188"/>
      <c r="R578" s="188"/>
    </row>
    <row r="579" spans="8:18">
      <c r="H579" s="188"/>
      <c r="J579" s="188"/>
      <c r="K579" s="188"/>
      <c r="L579" s="188"/>
      <c r="M579" s="393"/>
      <c r="N579" s="188"/>
      <c r="O579" s="188"/>
      <c r="P579" s="188"/>
      <c r="R579" s="188"/>
    </row>
    <row r="580" spans="8:18">
      <c r="H580" s="188"/>
      <c r="J580" s="188"/>
      <c r="K580" s="188"/>
      <c r="L580" s="188"/>
      <c r="M580" s="393"/>
      <c r="N580" s="188"/>
      <c r="O580" s="188"/>
      <c r="P580" s="188"/>
      <c r="R580" s="188"/>
    </row>
    <row r="581" spans="8:18">
      <c r="H581" s="188"/>
      <c r="J581" s="188"/>
      <c r="K581" s="188"/>
      <c r="L581" s="188"/>
      <c r="M581" s="393"/>
      <c r="N581" s="188"/>
      <c r="O581" s="188"/>
      <c r="P581" s="188"/>
      <c r="R581" s="188"/>
    </row>
    <row r="582" spans="8:18">
      <c r="H582" s="188"/>
      <c r="J582" s="188"/>
      <c r="K582" s="188"/>
      <c r="L582" s="188"/>
      <c r="M582" s="393"/>
      <c r="N582" s="188"/>
      <c r="O582" s="188"/>
      <c r="P582" s="188"/>
      <c r="R582" s="188"/>
    </row>
    <row r="583" spans="8:18">
      <c r="H583" s="188"/>
      <c r="J583" s="188"/>
      <c r="K583" s="188"/>
      <c r="L583" s="188"/>
      <c r="M583" s="393"/>
      <c r="N583" s="188"/>
      <c r="O583" s="188"/>
      <c r="P583" s="188"/>
      <c r="R583" s="188"/>
    </row>
    <row r="584" spans="8:18">
      <c r="H584" s="188"/>
      <c r="J584" s="188"/>
      <c r="K584" s="188"/>
      <c r="L584" s="188"/>
      <c r="M584" s="393"/>
      <c r="N584" s="188"/>
      <c r="O584" s="188"/>
      <c r="P584" s="188"/>
      <c r="R584" s="188"/>
    </row>
    <row r="585" spans="8:18">
      <c r="H585" s="188"/>
      <c r="J585" s="188"/>
      <c r="K585" s="188"/>
      <c r="L585" s="188"/>
      <c r="M585" s="393"/>
      <c r="N585" s="188"/>
      <c r="O585" s="188"/>
      <c r="P585" s="188"/>
      <c r="R585" s="188"/>
    </row>
    <row r="586" spans="8:18">
      <c r="H586" s="188"/>
      <c r="J586" s="188"/>
      <c r="K586" s="188"/>
      <c r="L586" s="188"/>
      <c r="M586" s="393"/>
      <c r="N586" s="188"/>
      <c r="O586" s="188"/>
      <c r="P586" s="188"/>
      <c r="R586" s="188"/>
    </row>
    <row r="587" spans="8:18">
      <c r="H587" s="188"/>
      <c r="J587" s="188"/>
      <c r="K587" s="188"/>
      <c r="L587" s="188"/>
      <c r="M587" s="393"/>
      <c r="N587" s="188"/>
      <c r="O587" s="188"/>
      <c r="P587" s="188"/>
      <c r="R587" s="188"/>
    </row>
    <row r="588" spans="8:18">
      <c r="H588" s="188"/>
      <c r="J588" s="188"/>
      <c r="K588" s="188"/>
      <c r="L588" s="188"/>
      <c r="M588" s="393"/>
      <c r="N588" s="188"/>
      <c r="O588" s="188"/>
      <c r="P588" s="188"/>
      <c r="R588" s="188"/>
    </row>
    <row r="589" spans="8:18">
      <c r="H589" s="188"/>
      <c r="J589" s="188"/>
      <c r="K589" s="188"/>
      <c r="L589" s="188"/>
      <c r="M589" s="393"/>
      <c r="N589" s="188"/>
      <c r="O589" s="188"/>
      <c r="P589" s="188"/>
      <c r="R589" s="188"/>
    </row>
    <row r="590" spans="8:18">
      <c r="H590" s="188"/>
      <c r="J590" s="188"/>
      <c r="K590" s="188"/>
      <c r="L590" s="188"/>
      <c r="M590" s="393"/>
      <c r="N590" s="188"/>
      <c r="O590" s="188"/>
      <c r="P590" s="188"/>
      <c r="R590" s="188"/>
    </row>
    <row r="591" spans="8:18">
      <c r="H591" s="188"/>
      <c r="J591" s="188"/>
      <c r="K591" s="188"/>
      <c r="L591" s="188"/>
      <c r="M591" s="393"/>
      <c r="N591" s="188"/>
      <c r="O591" s="188"/>
      <c r="P591" s="188"/>
      <c r="R591" s="188"/>
    </row>
    <row r="592" spans="8:18">
      <c r="H592" s="188"/>
      <c r="J592" s="188"/>
      <c r="K592" s="188"/>
      <c r="L592" s="188"/>
      <c r="M592" s="393"/>
      <c r="N592" s="188"/>
      <c r="O592" s="188"/>
      <c r="P592" s="188"/>
      <c r="R592" s="188"/>
    </row>
    <row r="593" spans="8:18">
      <c r="H593" s="188"/>
      <c r="J593" s="188"/>
      <c r="K593" s="188"/>
      <c r="L593" s="188"/>
      <c r="M593" s="393"/>
      <c r="N593" s="188"/>
      <c r="O593" s="188"/>
      <c r="P593" s="188"/>
      <c r="R593" s="188"/>
    </row>
    <row r="594" spans="8:18">
      <c r="H594" s="188"/>
      <c r="J594" s="188"/>
      <c r="K594" s="188"/>
      <c r="L594" s="188"/>
      <c r="M594" s="393"/>
      <c r="N594" s="188"/>
      <c r="O594" s="188"/>
      <c r="P594" s="188"/>
      <c r="R594" s="188"/>
    </row>
    <row r="595" spans="8:18">
      <c r="H595" s="188"/>
      <c r="J595" s="188"/>
      <c r="K595" s="188"/>
      <c r="L595" s="188"/>
      <c r="M595" s="393"/>
      <c r="N595" s="188"/>
      <c r="O595" s="188"/>
      <c r="P595" s="188"/>
      <c r="R595" s="188"/>
    </row>
    <row r="596" spans="8:18">
      <c r="H596" s="188"/>
      <c r="J596" s="188"/>
      <c r="K596" s="188"/>
      <c r="L596" s="188"/>
      <c r="M596" s="393"/>
      <c r="N596" s="188"/>
      <c r="O596" s="188"/>
      <c r="P596" s="188"/>
      <c r="R596" s="188"/>
    </row>
    <row r="597" spans="8:18">
      <c r="H597" s="188"/>
      <c r="J597" s="188"/>
      <c r="K597" s="188"/>
      <c r="L597" s="188"/>
      <c r="M597" s="393"/>
      <c r="N597" s="188"/>
      <c r="O597" s="188"/>
      <c r="P597" s="188"/>
      <c r="R597" s="188"/>
    </row>
    <row r="598" spans="8:18">
      <c r="H598" s="188"/>
      <c r="J598" s="188"/>
      <c r="K598" s="188"/>
      <c r="L598" s="188"/>
      <c r="M598" s="393"/>
      <c r="N598" s="188"/>
      <c r="O598" s="188"/>
      <c r="P598" s="188"/>
      <c r="R598" s="188"/>
    </row>
    <row r="599" spans="8:18">
      <c r="H599" s="188"/>
      <c r="J599" s="188"/>
      <c r="K599" s="188"/>
      <c r="L599" s="188"/>
      <c r="M599" s="393"/>
      <c r="N599" s="188"/>
      <c r="O599" s="188"/>
      <c r="P599" s="188"/>
      <c r="R599" s="188"/>
    </row>
    <row r="600" spans="8:18">
      <c r="H600" s="188"/>
      <c r="J600" s="188"/>
      <c r="K600" s="188"/>
      <c r="L600" s="188"/>
      <c r="M600" s="393"/>
      <c r="N600" s="188"/>
      <c r="O600" s="188"/>
      <c r="P600" s="188"/>
      <c r="R600" s="188"/>
    </row>
    <row r="601" spans="8:18">
      <c r="H601" s="188"/>
      <c r="J601" s="188"/>
      <c r="K601" s="188"/>
      <c r="L601" s="188"/>
      <c r="M601" s="393"/>
      <c r="N601" s="188"/>
      <c r="O601" s="188"/>
      <c r="P601" s="188"/>
      <c r="R601" s="188"/>
    </row>
    <row r="602" spans="8:18">
      <c r="H602" s="188"/>
      <c r="J602" s="188"/>
      <c r="K602" s="188"/>
      <c r="L602" s="188"/>
      <c r="M602" s="393"/>
      <c r="N602" s="188"/>
      <c r="O602" s="188"/>
      <c r="P602" s="188"/>
      <c r="R602" s="188"/>
    </row>
    <row r="603" spans="8:18">
      <c r="H603" s="188"/>
      <c r="J603" s="188"/>
      <c r="K603" s="188"/>
      <c r="L603" s="188"/>
      <c r="M603" s="393"/>
      <c r="N603" s="188"/>
      <c r="O603" s="188"/>
      <c r="P603" s="188"/>
      <c r="R603" s="188"/>
    </row>
    <row r="604" spans="8:18">
      <c r="H604" s="188"/>
      <c r="J604" s="188"/>
      <c r="K604" s="188"/>
      <c r="L604" s="188"/>
      <c r="M604" s="393"/>
      <c r="N604" s="188"/>
      <c r="O604" s="188"/>
      <c r="P604" s="188"/>
      <c r="R604" s="188"/>
    </row>
    <row r="605" spans="8:18">
      <c r="H605" s="188"/>
      <c r="J605" s="188"/>
      <c r="K605" s="188"/>
      <c r="L605" s="188"/>
      <c r="M605" s="393"/>
      <c r="N605" s="188"/>
      <c r="O605" s="188"/>
      <c r="P605" s="188"/>
      <c r="R605" s="188"/>
    </row>
    <row r="606" spans="8:18">
      <c r="H606" s="188"/>
      <c r="J606" s="188"/>
      <c r="K606" s="188"/>
      <c r="L606" s="188"/>
      <c r="M606" s="393"/>
      <c r="N606" s="188"/>
      <c r="O606" s="188"/>
      <c r="P606" s="188"/>
      <c r="R606" s="188"/>
    </row>
    <row r="607" spans="8:18">
      <c r="H607" s="188"/>
      <c r="J607" s="188"/>
      <c r="K607" s="188"/>
      <c r="L607" s="188"/>
      <c r="M607" s="393"/>
      <c r="N607" s="188"/>
      <c r="O607" s="188"/>
      <c r="P607" s="188"/>
      <c r="R607" s="188"/>
    </row>
    <row r="608" spans="8:18">
      <c r="H608" s="188"/>
      <c r="J608" s="188"/>
      <c r="K608" s="188"/>
      <c r="L608" s="188"/>
      <c r="M608" s="393"/>
      <c r="N608" s="188"/>
      <c r="O608" s="188"/>
      <c r="P608" s="188"/>
      <c r="R608" s="188"/>
    </row>
    <row r="609" spans="8:18">
      <c r="H609" s="188"/>
      <c r="J609" s="188"/>
      <c r="K609" s="188"/>
      <c r="L609" s="188"/>
      <c r="M609" s="393"/>
      <c r="N609" s="188"/>
      <c r="O609" s="188"/>
      <c r="P609" s="188"/>
      <c r="R609" s="188"/>
    </row>
    <row r="610" spans="8:18">
      <c r="H610" s="188"/>
      <c r="J610" s="188"/>
      <c r="K610" s="188"/>
      <c r="L610" s="188"/>
      <c r="M610" s="393"/>
      <c r="N610" s="188"/>
      <c r="O610" s="188"/>
      <c r="P610" s="188"/>
      <c r="R610" s="188"/>
    </row>
    <row r="611" spans="8:18">
      <c r="H611" s="188"/>
      <c r="J611" s="188"/>
      <c r="K611" s="188"/>
      <c r="L611" s="188"/>
      <c r="M611" s="393"/>
      <c r="N611" s="188"/>
      <c r="O611" s="188"/>
      <c r="P611" s="188"/>
      <c r="R611" s="188"/>
    </row>
    <row r="612" spans="8:18">
      <c r="H612" s="188"/>
      <c r="J612" s="188"/>
      <c r="K612" s="188"/>
      <c r="L612" s="188"/>
      <c r="M612" s="393"/>
      <c r="N612" s="188"/>
      <c r="O612" s="188"/>
      <c r="P612" s="188"/>
      <c r="R612" s="188"/>
    </row>
    <row r="613" spans="8:18">
      <c r="H613" s="188"/>
      <c r="J613" s="188"/>
      <c r="K613" s="188"/>
      <c r="L613" s="188"/>
      <c r="M613" s="393"/>
      <c r="N613" s="188"/>
      <c r="O613" s="188"/>
      <c r="P613" s="188"/>
      <c r="R613" s="188"/>
    </row>
    <row r="614" spans="8:18">
      <c r="H614" s="188"/>
      <c r="J614" s="188"/>
      <c r="K614" s="188"/>
      <c r="L614" s="188"/>
      <c r="M614" s="393"/>
      <c r="N614" s="188"/>
      <c r="O614" s="188"/>
      <c r="P614" s="188"/>
      <c r="R614" s="188"/>
    </row>
    <row r="615" spans="8:18">
      <c r="H615" s="188"/>
      <c r="J615" s="188"/>
      <c r="K615" s="188"/>
      <c r="L615" s="188"/>
      <c r="M615" s="393"/>
      <c r="N615" s="188"/>
      <c r="O615" s="188"/>
      <c r="P615" s="188"/>
      <c r="R615" s="188"/>
    </row>
    <row r="616" spans="8:18">
      <c r="H616" s="188"/>
      <c r="J616" s="188"/>
      <c r="K616" s="188"/>
      <c r="L616" s="188"/>
      <c r="M616" s="393"/>
      <c r="N616" s="188"/>
      <c r="O616" s="188"/>
      <c r="P616" s="188"/>
      <c r="R616" s="188"/>
    </row>
    <row r="617" spans="8:18">
      <c r="H617" s="188"/>
      <c r="J617" s="188"/>
      <c r="K617" s="188"/>
      <c r="L617" s="188"/>
      <c r="M617" s="393"/>
      <c r="N617" s="188"/>
      <c r="O617" s="188"/>
      <c r="P617" s="188"/>
      <c r="R617" s="188"/>
    </row>
    <row r="618" spans="8:18">
      <c r="H618" s="188"/>
      <c r="J618" s="188"/>
      <c r="K618" s="188"/>
      <c r="L618" s="188"/>
      <c r="M618" s="393"/>
      <c r="N618" s="188"/>
      <c r="O618" s="188"/>
      <c r="P618" s="188"/>
      <c r="R618" s="188"/>
    </row>
    <row r="619" spans="8:18">
      <c r="H619" s="188"/>
      <c r="J619" s="188"/>
      <c r="K619" s="188"/>
      <c r="L619" s="188"/>
      <c r="M619" s="393"/>
      <c r="N619" s="188"/>
      <c r="O619" s="188"/>
      <c r="P619" s="188"/>
      <c r="R619" s="188"/>
    </row>
    <row r="620" spans="8:18">
      <c r="H620" s="188"/>
      <c r="J620" s="188"/>
      <c r="K620" s="188"/>
      <c r="L620" s="188"/>
      <c r="M620" s="393"/>
      <c r="N620" s="188"/>
      <c r="O620" s="188"/>
      <c r="P620" s="188"/>
      <c r="R620" s="188"/>
    </row>
    <row r="621" spans="8:18">
      <c r="H621" s="188"/>
      <c r="J621" s="188"/>
      <c r="K621" s="188"/>
      <c r="L621" s="188"/>
      <c r="M621" s="393"/>
      <c r="N621" s="188"/>
      <c r="O621" s="188"/>
      <c r="P621" s="188"/>
      <c r="R621" s="188"/>
    </row>
    <row r="622" spans="8:18">
      <c r="H622" s="188"/>
      <c r="J622" s="188"/>
      <c r="K622" s="188"/>
      <c r="L622" s="188"/>
      <c r="M622" s="393"/>
      <c r="N622" s="188"/>
      <c r="O622" s="188"/>
      <c r="P622" s="188"/>
      <c r="R622" s="188"/>
    </row>
    <row r="623" spans="8:18">
      <c r="H623" s="188"/>
      <c r="J623" s="188"/>
      <c r="K623" s="188"/>
      <c r="L623" s="188"/>
      <c r="M623" s="393"/>
      <c r="N623" s="188"/>
      <c r="O623" s="188"/>
      <c r="P623" s="188"/>
      <c r="R623" s="188"/>
    </row>
    <row r="624" spans="8:18">
      <c r="H624" s="188"/>
      <c r="J624" s="188"/>
      <c r="K624" s="188"/>
      <c r="L624" s="188"/>
      <c r="M624" s="393"/>
      <c r="N624" s="188"/>
      <c r="O624" s="188"/>
      <c r="P624" s="188"/>
      <c r="R624" s="188"/>
    </row>
    <row r="625" spans="8:18">
      <c r="H625" s="188"/>
      <c r="J625" s="188"/>
      <c r="K625" s="188"/>
      <c r="L625" s="188"/>
      <c r="M625" s="393"/>
      <c r="N625" s="188"/>
      <c r="O625" s="188"/>
      <c r="P625" s="188"/>
      <c r="R625" s="188"/>
    </row>
    <row r="626" spans="8:18">
      <c r="H626" s="188"/>
      <c r="J626" s="188"/>
      <c r="K626" s="188"/>
      <c r="L626" s="188"/>
      <c r="M626" s="393"/>
      <c r="N626" s="188"/>
      <c r="O626" s="188"/>
      <c r="P626" s="188"/>
      <c r="R626" s="188"/>
    </row>
    <row r="627" spans="8:18">
      <c r="H627" s="188"/>
      <c r="J627" s="188"/>
      <c r="K627" s="188"/>
      <c r="L627" s="188"/>
      <c r="M627" s="393"/>
      <c r="N627" s="188"/>
      <c r="O627" s="188"/>
      <c r="P627" s="188"/>
      <c r="R627" s="188"/>
    </row>
    <row r="628" spans="8:18">
      <c r="H628" s="188"/>
      <c r="J628" s="188"/>
      <c r="K628" s="188"/>
      <c r="L628" s="188"/>
      <c r="M628" s="393"/>
      <c r="N628" s="188"/>
      <c r="O628" s="188"/>
      <c r="P628" s="188"/>
      <c r="R628" s="188"/>
    </row>
    <row r="629" spans="8:18">
      <c r="H629" s="188"/>
      <c r="J629" s="188"/>
      <c r="K629" s="188"/>
      <c r="L629" s="188"/>
      <c r="M629" s="393"/>
      <c r="N629" s="188"/>
      <c r="O629" s="188"/>
      <c r="P629" s="188"/>
      <c r="R629" s="188"/>
    </row>
    <row r="630" spans="8:18">
      <c r="H630" s="188"/>
      <c r="J630" s="188"/>
      <c r="K630" s="188"/>
      <c r="L630" s="188"/>
      <c r="M630" s="393"/>
      <c r="N630" s="188"/>
      <c r="O630" s="188"/>
      <c r="P630" s="188"/>
      <c r="R630" s="188"/>
    </row>
    <row r="631" spans="8:18">
      <c r="H631" s="188"/>
      <c r="J631" s="188"/>
      <c r="K631" s="188"/>
      <c r="L631" s="188"/>
      <c r="M631" s="393"/>
      <c r="N631" s="188"/>
      <c r="O631" s="188"/>
      <c r="P631" s="188"/>
      <c r="R631" s="188"/>
    </row>
    <row r="632" spans="8:18">
      <c r="H632" s="188"/>
      <c r="J632" s="188"/>
      <c r="K632" s="188"/>
      <c r="L632" s="188"/>
      <c r="M632" s="393"/>
      <c r="N632" s="188"/>
      <c r="O632" s="188"/>
      <c r="P632" s="188"/>
      <c r="R632" s="188"/>
    </row>
    <row r="633" spans="8:18">
      <c r="H633" s="188"/>
      <c r="J633" s="188"/>
      <c r="K633" s="188"/>
      <c r="L633" s="188"/>
      <c r="M633" s="393"/>
      <c r="N633" s="188"/>
      <c r="O633" s="188"/>
      <c r="P633" s="188"/>
      <c r="R633" s="188"/>
    </row>
    <row r="634" spans="8:18">
      <c r="H634" s="188"/>
      <c r="J634" s="188"/>
      <c r="K634" s="188"/>
      <c r="L634" s="188"/>
      <c r="M634" s="393"/>
      <c r="N634" s="188"/>
      <c r="O634" s="188"/>
      <c r="P634" s="188"/>
      <c r="R634" s="188"/>
    </row>
    <row r="635" spans="8:18">
      <c r="H635" s="188"/>
      <c r="J635" s="188"/>
      <c r="K635" s="188"/>
      <c r="L635" s="188"/>
      <c r="M635" s="393"/>
      <c r="N635" s="188"/>
      <c r="O635" s="188"/>
      <c r="P635" s="188"/>
      <c r="R635" s="188"/>
    </row>
    <row r="636" spans="8:18">
      <c r="H636" s="188"/>
      <c r="J636" s="188"/>
      <c r="K636" s="188"/>
      <c r="L636" s="188"/>
      <c r="M636" s="393"/>
      <c r="N636" s="188"/>
      <c r="O636" s="188"/>
      <c r="P636" s="188"/>
      <c r="R636" s="188"/>
    </row>
    <row r="637" spans="8:18">
      <c r="H637" s="188"/>
      <c r="J637" s="188"/>
      <c r="K637" s="188"/>
      <c r="L637" s="188"/>
      <c r="M637" s="393"/>
      <c r="N637" s="188"/>
      <c r="O637" s="188"/>
      <c r="P637" s="188"/>
      <c r="R637" s="188"/>
    </row>
    <row r="638" spans="8:18">
      <c r="H638" s="188"/>
      <c r="J638" s="188"/>
      <c r="K638" s="188"/>
      <c r="L638" s="188"/>
      <c r="M638" s="393"/>
      <c r="N638" s="188"/>
      <c r="O638" s="188"/>
      <c r="P638" s="188"/>
      <c r="R638" s="188"/>
    </row>
    <row r="639" spans="8:18">
      <c r="H639" s="188"/>
      <c r="J639" s="188"/>
      <c r="K639" s="188"/>
      <c r="L639" s="188"/>
      <c r="M639" s="393"/>
      <c r="N639" s="188"/>
      <c r="O639" s="188"/>
      <c r="P639" s="188"/>
      <c r="R639" s="188"/>
    </row>
    <row r="640" spans="8:18">
      <c r="H640" s="188"/>
      <c r="J640" s="188"/>
      <c r="K640" s="188"/>
      <c r="L640" s="188"/>
      <c r="M640" s="393"/>
      <c r="N640" s="188"/>
      <c r="O640" s="188"/>
      <c r="P640" s="188"/>
      <c r="R640" s="188"/>
    </row>
    <row r="641" spans="8:18">
      <c r="H641" s="188"/>
      <c r="J641" s="188"/>
      <c r="K641" s="188"/>
      <c r="L641" s="188"/>
      <c r="M641" s="393"/>
      <c r="N641" s="188"/>
      <c r="O641" s="188"/>
      <c r="P641" s="188"/>
      <c r="R641" s="188"/>
    </row>
    <row r="642" spans="8:18">
      <c r="H642" s="188"/>
      <c r="J642" s="188"/>
      <c r="K642" s="188"/>
      <c r="L642" s="188"/>
      <c r="M642" s="393"/>
      <c r="N642" s="188"/>
      <c r="O642" s="188"/>
      <c r="P642" s="188"/>
      <c r="R642" s="188"/>
    </row>
    <row r="643" spans="8:18">
      <c r="H643" s="188"/>
      <c r="J643" s="188"/>
      <c r="K643" s="188"/>
      <c r="L643" s="188"/>
      <c r="M643" s="393"/>
      <c r="N643" s="188"/>
      <c r="O643" s="188"/>
      <c r="P643" s="188"/>
      <c r="R643" s="188"/>
    </row>
    <row r="644" spans="8:18">
      <c r="H644" s="188"/>
      <c r="J644" s="188"/>
      <c r="K644" s="188"/>
      <c r="L644" s="188"/>
      <c r="M644" s="393"/>
      <c r="N644" s="188"/>
      <c r="O644" s="188"/>
      <c r="P644" s="188"/>
      <c r="R644" s="188"/>
    </row>
    <row r="645" spans="8:18">
      <c r="H645" s="188"/>
      <c r="J645" s="188"/>
      <c r="K645" s="188"/>
      <c r="L645" s="188"/>
      <c r="M645" s="393"/>
      <c r="N645" s="188"/>
      <c r="O645" s="188"/>
      <c r="P645" s="188"/>
      <c r="R645" s="188"/>
    </row>
    <row r="646" spans="8:18">
      <c r="H646" s="188"/>
      <c r="J646" s="188"/>
      <c r="K646" s="188"/>
      <c r="L646" s="188"/>
      <c r="M646" s="393"/>
      <c r="N646" s="188"/>
      <c r="O646" s="188"/>
      <c r="P646" s="188"/>
      <c r="R646" s="188"/>
    </row>
    <row r="647" spans="8:18">
      <c r="H647" s="188"/>
      <c r="J647" s="188"/>
      <c r="K647" s="188"/>
      <c r="L647" s="188"/>
      <c r="M647" s="393"/>
      <c r="N647" s="188"/>
      <c r="O647" s="188"/>
      <c r="P647" s="188"/>
      <c r="R647" s="188"/>
    </row>
    <row r="648" spans="8:18">
      <c r="H648" s="188"/>
      <c r="J648" s="188"/>
      <c r="K648" s="188"/>
      <c r="L648" s="188"/>
      <c r="M648" s="393"/>
      <c r="N648" s="188"/>
      <c r="O648" s="188"/>
      <c r="P648" s="188"/>
      <c r="R648" s="188"/>
    </row>
    <row r="649" spans="8:18">
      <c r="H649" s="188"/>
      <c r="J649" s="188"/>
      <c r="K649" s="188"/>
      <c r="L649" s="188"/>
      <c r="M649" s="393"/>
      <c r="N649" s="188"/>
      <c r="O649" s="188"/>
      <c r="P649" s="188"/>
      <c r="R649" s="188"/>
    </row>
    <row r="650" spans="8:18">
      <c r="H650" s="188"/>
      <c r="J650" s="188"/>
      <c r="K650" s="188"/>
      <c r="L650" s="188"/>
      <c r="M650" s="393"/>
      <c r="N650" s="188"/>
      <c r="O650" s="188"/>
      <c r="P650" s="188"/>
      <c r="R650" s="188"/>
    </row>
    <row r="651" spans="8:18">
      <c r="H651" s="188"/>
      <c r="J651" s="188"/>
      <c r="K651" s="188"/>
      <c r="L651" s="188"/>
      <c r="M651" s="393"/>
      <c r="N651" s="188"/>
      <c r="O651" s="188"/>
      <c r="P651" s="188"/>
      <c r="R651" s="188"/>
    </row>
    <row r="652" spans="8:18">
      <c r="H652" s="188"/>
      <c r="J652" s="188"/>
      <c r="K652" s="188"/>
      <c r="L652" s="188"/>
      <c r="M652" s="393"/>
      <c r="N652" s="188"/>
      <c r="O652" s="188"/>
      <c r="P652" s="188"/>
      <c r="R652" s="188"/>
    </row>
    <row r="653" spans="8:18">
      <c r="H653" s="188"/>
      <c r="J653" s="188"/>
      <c r="K653" s="188"/>
      <c r="L653" s="188"/>
      <c r="M653" s="393"/>
      <c r="N653" s="188"/>
      <c r="O653" s="188"/>
      <c r="P653" s="188"/>
      <c r="R653" s="188"/>
    </row>
    <row r="654" spans="8:18">
      <c r="H654" s="188"/>
      <c r="J654" s="188"/>
      <c r="K654" s="188"/>
      <c r="L654" s="188"/>
      <c r="M654" s="393"/>
      <c r="N654" s="188"/>
      <c r="O654" s="188"/>
      <c r="P654" s="188"/>
      <c r="R654" s="188"/>
    </row>
    <row r="655" spans="8:18">
      <c r="H655" s="188"/>
      <c r="J655" s="188"/>
      <c r="K655" s="188"/>
      <c r="L655" s="188"/>
      <c r="M655" s="393"/>
      <c r="N655" s="188"/>
      <c r="O655" s="188"/>
      <c r="P655" s="188"/>
      <c r="R655" s="188"/>
    </row>
    <row r="656" spans="8:18">
      <c r="H656" s="188"/>
      <c r="J656" s="188"/>
      <c r="K656" s="188"/>
      <c r="L656" s="188"/>
      <c r="M656" s="393"/>
      <c r="N656" s="188"/>
      <c r="O656" s="188"/>
      <c r="P656" s="188"/>
      <c r="R656" s="188"/>
    </row>
    <row r="657" spans="8:18">
      <c r="H657" s="188"/>
      <c r="J657" s="188"/>
      <c r="K657" s="188"/>
      <c r="L657" s="188"/>
      <c r="M657" s="393"/>
      <c r="N657" s="188"/>
      <c r="O657" s="188"/>
      <c r="P657" s="188"/>
      <c r="R657" s="188"/>
    </row>
    <row r="658" spans="8:18">
      <c r="H658" s="188"/>
      <c r="J658" s="188"/>
      <c r="K658" s="188"/>
      <c r="L658" s="188"/>
      <c r="M658" s="393"/>
      <c r="N658" s="188"/>
      <c r="O658" s="188"/>
      <c r="P658" s="188"/>
      <c r="R658" s="188"/>
    </row>
    <row r="659" spans="8:18">
      <c r="H659" s="188"/>
      <c r="J659" s="188"/>
      <c r="K659" s="188"/>
      <c r="L659" s="188"/>
      <c r="M659" s="393"/>
      <c r="N659" s="188"/>
      <c r="O659" s="188"/>
      <c r="P659" s="188"/>
      <c r="R659" s="188"/>
    </row>
    <row r="660" spans="8:18">
      <c r="H660" s="188"/>
      <c r="J660" s="188"/>
      <c r="K660" s="188"/>
      <c r="L660" s="188"/>
      <c r="M660" s="393"/>
      <c r="N660" s="188"/>
      <c r="O660" s="188"/>
      <c r="P660" s="188"/>
      <c r="R660" s="188"/>
    </row>
    <row r="661" spans="8:18">
      <c r="H661" s="188"/>
      <c r="J661" s="188"/>
      <c r="K661" s="188"/>
      <c r="L661" s="188"/>
      <c r="M661" s="393"/>
      <c r="N661" s="188"/>
      <c r="O661" s="188"/>
      <c r="P661" s="188"/>
      <c r="R661" s="188"/>
    </row>
    <row r="662" spans="8:18">
      <c r="H662" s="188"/>
      <c r="J662" s="188"/>
      <c r="K662" s="188"/>
      <c r="L662" s="188"/>
      <c r="M662" s="393"/>
      <c r="N662" s="188"/>
      <c r="O662" s="188"/>
      <c r="P662" s="188"/>
      <c r="R662" s="188"/>
    </row>
    <row r="663" spans="8:18">
      <c r="H663" s="188"/>
      <c r="J663" s="188"/>
      <c r="K663" s="188"/>
      <c r="L663" s="188"/>
      <c r="M663" s="393"/>
      <c r="N663" s="188"/>
      <c r="O663" s="188"/>
      <c r="P663" s="188"/>
      <c r="R663" s="188"/>
    </row>
    <row r="664" spans="8:18">
      <c r="H664" s="188"/>
      <c r="J664" s="188"/>
      <c r="K664" s="188"/>
      <c r="L664" s="188"/>
      <c r="M664" s="393"/>
      <c r="N664" s="188"/>
      <c r="O664" s="188"/>
      <c r="P664" s="188"/>
      <c r="R664" s="188"/>
    </row>
    <row r="665" spans="8:18">
      <c r="H665" s="188"/>
      <c r="J665" s="188"/>
      <c r="K665" s="188"/>
      <c r="L665" s="188"/>
      <c r="M665" s="393"/>
      <c r="N665" s="188"/>
      <c r="O665" s="188"/>
      <c r="P665" s="188"/>
      <c r="R665" s="188"/>
    </row>
    <row r="666" spans="8:18">
      <c r="H666" s="188"/>
      <c r="J666" s="188"/>
      <c r="K666" s="188"/>
      <c r="L666" s="188"/>
      <c r="M666" s="393"/>
      <c r="N666" s="188"/>
      <c r="O666" s="188"/>
      <c r="P666" s="188"/>
      <c r="R666" s="188"/>
    </row>
    <row r="667" spans="8:18">
      <c r="H667" s="188"/>
      <c r="J667" s="188"/>
      <c r="K667" s="188"/>
      <c r="L667" s="188"/>
      <c r="M667" s="393"/>
      <c r="N667" s="188"/>
      <c r="O667" s="188"/>
      <c r="P667" s="188"/>
      <c r="R667" s="188"/>
    </row>
    <row r="668" spans="8:18">
      <c r="H668" s="188"/>
      <c r="J668" s="188"/>
      <c r="K668" s="188"/>
      <c r="L668" s="188"/>
      <c r="M668" s="393"/>
      <c r="N668" s="188"/>
      <c r="O668" s="188"/>
      <c r="P668" s="188"/>
      <c r="R668" s="188"/>
    </row>
    <row r="669" spans="8:18">
      <c r="H669" s="188"/>
      <c r="J669" s="188"/>
      <c r="K669" s="188"/>
      <c r="L669" s="188"/>
      <c r="M669" s="393"/>
      <c r="N669" s="188"/>
      <c r="O669" s="188"/>
      <c r="P669" s="188"/>
      <c r="R669" s="188"/>
    </row>
    <row r="670" spans="8:18">
      <c r="H670" s="188"/>
      <c r="J670" s="188"/>
      <c r="K670" s="188"/>
      <c r="L670" s="188"/>
      <c r="M670" s="393"/>
      <c r="N670" s="188"/>
      <c r="O670" s="188"/>
      <c r="P670" s="188"/>
      <c r="R670" s="188"/>
    </row>
    <row r="671" spans="8:18">
      <c r="H671" s="188"/>
      <c r="J671" s="188"/>
      <c r="K671" s="188"/>
      <c r="L671" s="188"/>
      <c r="M671" s="393"/>
      <c r="N671" s="188"/>
      <c r="O671" s="188"/>
      <c r="P671" s="188"/>
      <c r="R671" s="188"/>
    </row>
    <row r="672" spans="8:18">
      <c r="H672" s="188"/>
      <c r="J672" s="188"/>
      <c r="K672" s="188"/>
      <c r="L672" s="188"/>
      <c r="M672" s="393"/>
      <c r="N672" s="188"/>
      <c r="O672" s="188"/>
      <c r="P672" s="188"/>
      <c r="R672" s="188"/>
    </row>
    <row r="673" spans="8:18">
      <c r="H673" s="188"/>
      <c r="J673" s="188"/>
      <c r="K673" s="188"/>
      <c r="L673" s="188"/>
      <c r="M673" s="393"/>
      <c r="N673" s="188"/>
      <c r="O673" s="188"/>
      <c r="P673" s="188"/>
      <c r="R673" s="188"/>
    </row>
    <row r="674" spans="8:18">
      <c r="H674" s="188"/>
      <c r="J674" s="188"/>
      <c r="K674" s="188"/>
      <c r="L674" s="188"/>
      <c r="M674" s="393"/>
      <c r="N674" s="188"/>
      <c r="O674" s="188"/>
      <c r="P674" s="188"/>
      <c r="R674" s="188"/>
    </row>
    <row r="675" spans="8:18">
      <c r="H675" s="188"/>
      <c r="J675" s="188"/>
      <c r="K675" s="188"/>
      <c r="L675" s="188"/>
      <c r="M675" s="393"/>
      <c r="N675" s="188"/>
      <c r="O675" s="188"/>
      <c r="P675" s="188"/>
      <c r="R675" s="188"/>
    </row>
    <row r="676" spans="8:18">
      <c r="H676" s="188"/>
      <c r="J676" s="188"/>
      <c r="K676" s="188"/>
      <c r="L676" s="188"/>
      <c r="M676" s="393"/>
      <c r="N676" s="188"/>
      <c r="O676" s="188"/>
      <c r="P676" s="188"/>
      <c r="R676" s="188"/>
    </row>
    <row r="677" spans="8:18">
      <c r="H677" s="188"/>
      <c r="J677" s="188"/>
      <c r="K677" s="188"/>
      <c r="L677" s="188"/>
      <c r="M677" s="393"/>
      <c r="N677" s="188"/>
      <c r="O677" s="188"/>
      <c r="P677" s="188"/>
      <c r="R677" s="188"/>
    </row>
    <row r="678" spans="8:18">
      <c r="H678" s="188"/>
      <c r="J678" s="188"/>
      <c r="K678" s="188"/>
      <c r="L678" s="188"/>
      <c r="M678" s="393"/>
      <c r="N678" s="188"/>
      <c r="O678" s="188"/>
      <c r="P678" s="188"/>
      <c r="R678" s="188"/>
    </row>
    <row r="679" spans="8:18">
      <c r="H679" s="188"/>
      <c r="J679" s="188"/>
      <c r="K679" s="188"/>
      <c r="L679" s="188"/>
      <c r="M679" s="393"/>
      <c r="N679" s="188"/>
      <c r="O679" s="188"/>
      <c r="P679" s="188"/>
      <c r="R679" s="188"/>
    </row>
    <row r="680" spans="8:18">
      <c r="H680" s="188"/>
      <c r="J680" s="188"/>
      <c r="K680" s="188"/>
      <c r="L680" s="188"/>
      <c r="M680" s="393"/>
      <c r="N680" s="188"/>
      <c r="O680" s="188"/>
      <c r="P680" s="188"/>
      <c r="R680" s="188"/>
    </row>
    <row r="681" spans="8:18">
      <c r="H681" s="188"/>
      <c r="J681" s="188"/>
      <c r="K681" s="188"/>
      <c r="L681" s="188"/>
      <c r="M681" s="393"/>
      <c r="N681" s="188"/>
      <c r="O681" s="188"/>
      <c r="P681" s="188"/>
      <c r="R681" s="188"/>
    </row>
    <row r="682" spans="8:18">
      <c r="H682" s="188"/>
      <c r="J682" s="188"/>
      <c r="K682" s="188"/>
      <c r="L682" s="188"/>
      <c r="M682" s="393"/>
      <c r="N682" s="188"/>
      <c r="O682" s="188"/>
      <c r="P682" s="188"/>
      <c r="R682" s="188"/>
    </row>
    <row r="683" spans="8:18">
      <c r="H683" s="188"/>
      <c r="J683" s="188"/>
      <c r="K683" s="188"/>
      <c r="L683" s="188"/>
      <c r="M683" s="393"/>
      <c r="N683" s="188"/>
      <c r="O683" s="188"/>
      <c r="P683" s="188"/>
      <c r="R683" s="188"/>
    </row>
    <row r="684" spans="8:18">
      <c r="H684" s="188"/>
      <c r="J684" s="188"/>
      <c r="K684" s="188"/>
      <c r="L684" s="188"/>
      <c r="M684" s="393"/>
      <c r="N684" s="188"/>
      <c r="O684" s="188"/>
      <c r="P684" s="188"/>
      <c r="R684" s="188"/>
    </row>
    <row r="685" spans="8:18">
      <c r="H685" s="188"/>
      <c r="J685" s="188"/>
      <c r="K685" s="188"/>
      <c r="L685" s="188"/>
      <c r="M685" s="393"/>
      <c r="N685" s="188"/>
      <c r="O685" s="188"/>
      <c r="P685" s="188"/>
      <c r="R685" s="188"/>
    </row>
    <row r="686" spans="8:18">
      <c r="H686" s="188"/>
      <c r="J686" s="188"/>
      <c r="K686" s="188"/>
      <c r="L686" s="188"/>
      <c r="M686" s="393"/>
      <c r="N686" s="188"/>
      <c r="O686" s="188"/>
      <c r="P686" s="188"/>
      <c r="R686" s="188"/>
    </row>
    <row r="687" spans="8:18">
      <c r="H687" s="188"/>
      <c r="J687" s="188"/>
      <c r="K687" s="188"/>
      <c r="L687" s="188"/>
      <c r="M687" s="393"/>
      <c r="N687" s="188"/>
      <c r="O687" s="188"/>
      <c r="P687" s="188"/>
      <c r="R687" s="188"/>
    </row>
    <row r="688" spans="8:18">
      <c r="H688" s="188"/>
      <c r="J688" s="188"/>
      <c r="K688" s="188"/>
      <c r="L688" s="188"/>
      <c r="M688" s="393"/>
      <c r="N688" s="188"/>
      <c r="O688" s="188"/>
      <c r="P688" s="188"/>
      <c r="R688" s="188"/>
    </row>
    <row r="689" spans="8:18">
      <c r="H689" s="188"/>
      <c r="J689" s="188"/>
      <c r="K689" s="188"/>
      <c r="L689" s="188"/>
      <c r="M689" s="393"/>
      <c r="N689" s="188"/>
      <c r="O689" s="188"/>
      <c r="P689" s="188"/>
      <c r="R689" s="188"/>
    </row>
    <row r="690" spans="8:18">
      <c r="H690" s="188"/>
      <c r="J690" s="188"/>
      <c r="K690" s="188"/>
      <c r="L690" s="188"/>
      <c r="M690" s="393"/>
      <c r="N690" s="188"/>
      <c r="O690" s="188"/>
      <c r="P690" s="188"/>
      <c r="R690" s="188"/>
    </row>
    <row r="691" spans="8:18">
      <c r="H691" s="188"/>
      <c r="J691" s="188"/>
      <c r="K691" s="188"/>
      <c r="L691" s="188"/>
      <c r="M691" s="393"/>
      <c r="N691" s="188"/>
      <c r="O691" s="188"/>
      <c r="P691" s="188"/>
      <c r="R691" s="188"/>
    </row>
    <row r="692" spans="8:18">
      <c r="H692" s="188"/>
      <c r="J692" s="188"/>
      <c r="K692" s="188"/>
      <c r="L692" s="188"/>
      <c r="M692" s="393"/>
      <c r="N692" s="188"/>
      <c r="O692" s="188"/>
      <c r="P692" s="188"/>
      <c r="R692" s="188"/>
    </row>
    <row r="693" spans="8:18">
      <c r="H693" s="188"/>
      <c r="J693" s="188"/>
      <c r="K693" s="188"/>
      <c r="L693" s="188"/>
      <c r="M693" s="393"/>
      <c r="N693" s="188"/>
      <c r="O693" s="188"/>
      <c r="P693" s="188"/>
      <c r="R693" s="188"/>
    </row>
    <row r="694" spans="8:18">
      <c r="H694" s="188"/>
      <c r="J694" s="188"/>
      <c r="K694" s="188"/>
      <c r="L694" s="188"/>
      <c r="M694" s="393"/>
      <c r="N694" s="188"/>
      <c r="O694" s="188"/>
      <c r="P694" s="188"/>
      <c r="R694" s="188"/>
    </row>
    <row r="695" spans="8:18">
      <c r="H695" s="188"/>
      <c r="J695" s="188"/>
      <c r="K695" s="188"/>
      <c r="L695" s="188"/>
      <c r="M695" s="393"/>
      <c r="N695" s="188"/>
      <c r="O695" s="188"/>
      <c r="P695" s="188"/>
      <c r="R695" s="188"/>
    </row>
    <row r="696" spans="8:18">
      <c r="H696" s="188"/>
      <c r="J696" s="188"/>
      <c r="K696" s="188"/>
      <c r="L696" s="188"/>
      <c r="M696" s="393"/>
      <c r="N696" s="188"/>
      <c r="O696" s="188"/>
      <c r="P696" s="188"/>
      <c r="R696" s="188"/>
    </row>
    <row r="697" spans="8:18">
      <c r="H697" s="188"/>
      <c r="J697" s="188"/>
      <c r="K697" s="188"/>
      <c r="L697" s="188"/>
      <c r="M697" s="393"/>
      <c r="N697" s="188"/>
      <c r="O697" s="188"/>
      <c r="P697" s="188"/>
      <c r="R697" s="188"/>
    </row>
    <row r="698" spans="8:18">
      <c r="H698" s="188"/>
      <c r="J698" s="188"/>
      <c r="K698" s="188"/>
      <c r="L698" s="188"/>
      <c r="M698" s="393"/>
      <c r="N698" s="188"/>
      <c r="O698" s="188"/>
      <c r="P698" s="188"/>
      <c r="R698" s="188"/>
    </row>
    <row r="699" spans="8:18">
      <c r="H699" s="188"/>
      <c r="J699" s="188"/>
      <c r="K699" s="188"/>
      <c r="L699" s="188"/>
      <c r="M699" s="393"/>
      <c r="N699" s="188"/>
      <c r="O699" s="188"/>
      <c r="P699" s="188"/>
      <c r="R699" s="188"/>
    </row>
    <row r="700" spans="8:18">
      <c r="H700" s="188"/>
      <c r="J700" s="188"/>
      <c r="K700" s="188"/>
      <c r="L700" s="188"/>
      <c r="M700" s="393"/>
      <c r="N700" s="188"/>
      <c r="O700" s="188"/>
      <c r="P700" s="188"/>
      <c r="R700" s="188"/>
    </row>
    <row r="701" spans="8:18">
      <c r="H701" s="188"/>
      <c r="J701" s="188"/>
      <c r="K701" s="188"/>
      <c r="L701" s="188"/>
      <c r="M701" s="393"/>
      <c r="N701" s="188"/>
      <c r="O701" s="188"/>
      <c r="P701" s="188"/>
      <c r="R701" s="188"/>
    </row>
    <row r="702" spans="8:18">
      <c r="H702" s="188"/>
      <c r="J702" s="188"/>
      <c r="K702" s="188"/>
      <c r="L702" s="188"/>
      <c r="M702" s="393"/>
      <c r="N702" s="188"/>
      <c r="O702" s="188"/>
      <c r="P702" s="188"/>
      <c r="R702" s="188"/>
    </row>
    <row r="703" spans="8:18">
      <c r="H703" s="188"/>
      <c r="J703" s="188"/>
      <c r="K703" s="188"/>
      <c r="L703" s="188"/>
      <c r="M703" s="393"/>
      <c r="N703" s="188"/>
      <c r="O703" s="188"/>
      <c r="P703" s="188"/>
      <c r="R703" s="188"/>
    </row>
    <row r="704" spans="8:18">
      <c r="H704" s="188"/>
      <c r="J704" s="188"/>
      <c r="K704" s="188"/>
      <c r="L704" s="188"/>
      <c r="M704" s="393"/>
      <c r="N704" s="188"/>
      <c r="O704" s="188"/>
      <c r="P704" s="188"/>
      <c r="R704" s="188"/>
    </row>
    <row r="705" spans="8:18">
      <c r="H705" s="188"/>
      <c r="J705" s="188"/>
      <c r="K705" s="188"/>
      <c r="L705" s="188"/>
      <c r="M705" s="393"/>
      <c r="N705" s="188"/>
      <c r="O705" s="188"/>
      <c r="P705" s="188"/>
      <c r="R705" s="188"/>
    </row>
    <row r="706" spans="8:18">
      <c r="H706" s="188"/>
      <c r="J706" s="188"/>
      <c r="K706" s="188"/>
      <c r="L706" s="188"/>
      <c r="M706" s="393"/>
      <c r="N706" s="188"/>
      <c r="O706" s="188"/>
      <c r="P706" s="188"/>
      <c r="R706" s="188"/>
    </row>
    <row r="707" spans="8:18">
      <c r="H707" s="188"/>
      <c r="J707" s="188"/>
      <c r="K707" s="188"/>
      <c r="L707" s="188"/>
      <c r="M707" s="393"/>
      <c r="N707" s="188"/>
      <c r="O707" s="188"/>
      <c r="P707" s="188"/>
      <c r="R707" s="188"/>
    </row>
    <row r="708" spans="8:18">
      <c r="H708" s="188"/>
      <c r="J708" s="188"/>
      <c r="K708" s="188"/>
      <c r="L708" s="188"/>
      <c r="M708" s="393"/>
      <c r="N708" s="188"/>
      <c r="O708" s="188"/>
      <c r="P708" s="188"/>
      <c r="R708" s="188"/>
    </row>
    <row r="709" spans="8:18">
      <c r="H709" s="188"/>
      <c r="J709" s="188"/>
      <c r="K709" s="188"/>
      <c r="L709" s="188"/>
      <c r="M709" s="393"/>
      <c r="N709" s="188"/>
      <c r="O709" s="188"/>
      <c r="P709" s="188"/>
      <c r="R709" s="188"/>
    </row>
    <row r="710" spans="8:18">
      <c r="H710" s="188"/>
      <c r="J710" s="188"/>
      <c r="K710" s="188"/>
      <c r="L710" s="188"/>
      <c r="M710" s="393"/>
      <c r="N710" s="188"/>
      <c r="O710" s="188"/>
      <c r="P710" s="188"/>
      <c r="R710" s="188"/>
    </row>
    <row r="711" spans="8:18">
      <c r="H711" s="188"/>
      <c r="J711" s="188"/>
      <c r="K711" s="188"/>
      <c r="L711" s="188"/>
      <c r="M711" s="393"/>
      <c r="N711" s="188"/>
      <c r="O711" s="188"/>
      <c r="P711" s="188"/>
      <c r="R711" s="188"/>
    </row>
    <row r="712" spans="8:18">
      <c r="H712" s="188"/>
      <c r="J712" s="188"/>
      <c r="K712" s="188"/>
      <c r="L712" s="188"/>
      <c r="M712" s="393"/>
      <c r="N712" s="188"/>
      <c r="O712" s="188"/>
      <c r="P712" s="188"/>
      <c r="R712" s="188"/>
    </row>
    <row r="713" spans="8:18">
      <c r="H713" s="188"/>
      <c r="J713" s="188"/>
      <c r="K713" s="188"/>
      <c r="L713" s="188"/>
      <c r="M713" s="393"/>
      <c r="N713" s="188"/>
      <c r="O713" s="188"/>
      <c r="P713" s="188"/>
      <c r="R713" s="188"/>
    </row>
    <row r="714" spans="8:18">
      <c r="H714" s="188"/>
      <c r="J714" s="188"/>
      <c r="K714" s="188"/>
      <c r="L714" s="188"/>
      <c r="M714" s="393"/>
      <c r="N714" s="188"/>
      <c r="O714" s="188"/>
      <c r="P714" s="188"/>
      <c r="R714" s="188"/>
    </row>
    <row r="715" spans="8:18">
      <c r="H715" s="188"/>
      <c r="J715" s="188"/>
      <c r="K715" s="188"/>
      <c r="L715" s="188"/>
      <c r="M715" s="393"/>
      <c r="N715" s="188"/>
      <c r="O715" s="188"/>
      <c r="P715" s="188"/>
      <c r="R715" s="188"/>
    </row>
    <row r="716" spans="8:18">
      <c r="H716" s="188"/>
      <c r="J716" s="188"/>
      <c r="K716" s="188"/>
      <c r="L716" s="188"/>
      <c r="M716" s="393"/>
      <c r="N716" s="188"/>
      <c r="O716" s="188"/>
      <c r="P716" s="188"/>
      <c r="R716" s="188"/>
    </row>
    <row r="717" spans="8:18">
      <c r="H717" s="188"/>
      <c r="J717" s="188"/>
      <c r="K717" s="188"/>
      <c r="L717" s="188"/>
      <c r="M717" s="393"/>
      <c r="N717" s="188"/>
      <c r="O717" s="188"/>
      <c r="P717" s="188"/>
      <c r="R717" s="188"/>
    </row>
    <row r="718" spans="8:18">
      <c r="H718" s="188"/>
      <c r="J718" s="188"/>
      <c r="K718" s="188"/>
      <c r="L718" s="188"/>
      <c r="M718" s="393"/>
      <c r="N718" s="188"/>
      <c r="O718" s="188"/>
      <c r="P718" s="188"/>
      <c r="R718" s="188"/>
    </row>
    <row r="719" spans="8:18">
      <c r="H719" s="188"/>
      <c r="J719" s="188"/>
      <c r="K719" s="188"/>
      <c r="L719" s="188"/>
      <c r="M719" s="393"/>
      <c r="N719" s="188"/>
      <c r="O719" s="188"/>
      <c r="P719" s="188"/>
      <c r="R719" s="188"/>
    </row>
    <row r="720" spans="8:18">
      <c r="H720" s="188"/>
      <c r="J720" s="188"/>
      <c r="K720" s="188"/>
      <c r="L720" s="188"/>
      <c r="M720" s="393"/>
      <c r="N720" s="188"/>
      <c r="O720" s="188"/>
      <c r="P720" s="188"/>
      <c r="R720" s="188"/>
    </row>
    <row r="721" spans="8:18">
      <c r="H721" s="188"/>
      <c r="J721" s="188"/>
      <c r="K721" s="188"/>
      <c r="L721" s="188"/>
      <c r="M721" s="393"/>
      <c r="N721" s="188"/>
      <c r="O721" s="188"/>
      <c r="P721" s="188"/>
      <c r="R721" s="188"/>
    </row>
    <row r="722" spans="8:18">
      <c r="H722" s="188"/>
      <c r="J722" s="188"/>
      <c r="K722" s="188"/>
      <c r="L722" s="188"/>
      <c r="M722" s="393"/>
      <c r="N722" s="188"/>
      <c r="O722" s="188"/>
      <c r="P722" s="188"/>
      <c r="R722" s="188"/>
    </row>
    <row r="723" spans="8:18">
      <c r="H723" s="188"/>
      <c r="J723" s="188"/>
      <c r="K723" s="188"/>
      <c r="L723" s="188"/>
      <c r="M723" s="393"/>
      <c r="N723" s="188"/>
      <c r="O723" s="188"/>
      <c r="P723" s="188"/>
      <c r="R723" s="188"/>
    </row>
    <row r="724" spans="8:18">
      <c r="H724" s="188"/>
      <c r="J724" s="188"/>
      <c r="K724" s="188"/>
      <c r="L724" s="188"/>
      <c r="M724" s="393"/>
      <c r="N724" s="188"/>
      <c r="O724" s="188"/>
      <c r="P724" s="188"/>
      <c r="R724" s="188"/>
    </row>
    <row r="725" spans="8:18">
      <c r="H725" s="188"/>
      <c r="J725" s="188"/>
      <c r="K725" s="188"/>
      <c r="L725" s="188"/>
      <c r="M725" s="393"/>
      <c r="N725" s="188"/>
      <c r="O725" s="188"/>
      <c r="P725" s="188"/>
      <c r="R725" s="188"/>
    </row>
    <row r="726" spans="8:18">
      <c r="H726" s="188"/>
      <c r="J726" s="188"/>
      <c r="K726" s="188"/>
      <c r="L726" s="188"/>
      <c r="M726" s="393"/>
      <c r="N726" s="188"/>
      <c r="O726" s="188"/>
      <c r="P726" s="188"/>
      <c r="R726" s="188"/>
    </row>
    <row r="727" spans="8:18">
      <c r="H727" s="188"/>
      <c r="J727" s="188"/>
      <c r="K727" s="188"/>
      <c r="L727" s="188"/>
      <c r="M727" s="393"/>
      <c r="N727" s="188"/>
      <c r="O727" s="188"/>
      <c r="P727" s="188"/>
      <c r="R727" s="188"/>
    </row>
    <row r="728" spans="8:18">
      <c r="H728" s="188"/>
      <c r="J728" s="188"/>
      <c r="K728" s="188"/>
      <c r="L728" s="188"/>
      <c r="M728" s="393"/>
      <c r="N728" s="188"/>
      <c r="O728" s="188"/>
      <c r="P728" s="188"/>
      <c r="R728" s="188"/>
    </row>
    <row r="729" spans="8:18">
      <c r="H729" s="188"/>
      <c r="J729" s="188"/>
      <c r="K729" s="188"/>
      <c r="L729" s="188"/>
      <c r="M729" s="393"/>
      <c r="N729" s="188"/>
      <c r="O729" s="188"/>
      <c r="P729" s="188"/>
      <c r="R729" s="188"/>
    </row>
    <row r="730" spans="8:18">
      <c r="H730" s="188"/>
      <c r="J730" s="188"/>
      <c r="K730" s="188"/>
      <c r="L730" s="188"/>
      <c r="M730" s="393"/>
      <c r="N730" s="188"/>
      <c r="O730" s="188"/>
      <c r="P730" s="188"/>
      <c r="R730" s="188"/>
    </row>
    <row r="731" spans="8:18">
      <c r="H731" s="188"/>
      <c r="J731" s="188"/>
      <c r="K731" s="188"/>
      <c r="L731" s="188"/>
      <c r="M731" s="393"/>
      <c r="N731" s="188"/>
      <c r="O731" s="188"/>
      <c r="P731" s="188"/>
      <c r="R731" s="188"/>
    </row>
    <row r="732" spans="8:18">
      <c r="H732" s="188"/>
      <c r="J732" s="188"/>
      <c r="K732" s="188"/>
      <c r="L732" s="188"/>
      <c r="M732" s="393"/>
      <c r="N732" s="188"/>
      <c r="O732" s="188"/>
      <c r="P732" s="188"/>
      <c r="R732" s="188"/>
    </row>
    <row r="733" spans="8:18">
      <c r="H733" s="188"/>
      <c r="J733" s="188"/>
      <c r="K733" s="188"/>
      <c r="L733" s="188"/>
      <c r="M733" s="393"/>
      <c r="N733" s="188"/>
      <c r="O733" s="188"/>
      <c r="P733" s="188"/>
      <c r="R733" s="188"/>
    </row>
    <row r="734" spans="8:18">
      <c r="H734" s="188"/>
      <c r="J734" s="188"/>
      <c r="K734" s="188"/>
      <c r="L734" s="188"/>
      <c r="M734" s="393"/>
      <c r="N734" s="188"/>
      <c r="O734" s="188"/>
      <c r="P734" s="188"/>
      <c r="R734" s="188"/>
    </row>
    <row r="735" spans="8:18">
      <c r="H735" s="188"/>
      <c r="J735" s="188"/>
      <c r="K735" s="188"/>
      <c r="L735" s="188"/>
      <c r="M735" s="393"/>
      <c r="N735" s="188"/>
      <c r="O735" s="188"/>
      <c r="P735" s="188"/>
      <c r="R735" s="188"/>
    </row>
    <row r="736" spans="8:18">
      <c r="H736" s="188"/>
      <c r="J736" s="188"/>
      <c r="K736" s="188"/>
      <c r="L736" s="188"/>
      <c r="M736" s="393"/>
      <c r="N736" s="188"/>
      <c r="O736" s="188"/>
      <c r="P736" s="188"/>
      <c r="R736" s="188"/>
    </row>
    <row r="737" spans="8:18">
      <c r="H737" s="188"/>
      <c r="J737" s="188"/>
      <c r="K737" s="188"/>
      <c r="L737" s="188"/>
      <c r="M737" s="393"/>
      <c r="N737" s="188"/>
      <c r="O737" s="188"/>
      <c r="P737" s="188"/>
      <c r="R737" s="188"/>
    </row>
    <row r="738" spans="8:18">
      <c r="H738" s="188"/>
      <c r="J738" s="188"/>
      <c r="K738" s="188"/>
      <c r="L738" s="188"/>
      <c r="M738" s="393"/>
      <c r="N738" s="188"/>
      <c r="O738" s="188"/>
      <c r="P738" s="188"/>
      <c r="R738" s="188"/>
    </row>
    <row r="739" spans="8:18">
      <c r="H739" s="188"/>
      <c r="J739" s="188"/>
      <c r="K739" s="188"/>
      <c r="L739" s="188"/>
      <c r="M739" s="393"/>
      <c r="N739" s="188"/>
      <c r="O739" s="188"/>
      <c r="P739" s="188"/>
      <c r="R739" s="188"/>
    </row>
    <row r="740" spans="8:18">
      <c r="H740" s="188"/>
      <c r="J740" s="188"/>
      <c r="K740" s="188"/>
      <c r="L740" s="188"/>
      <c r="M740" s="393"/>
      <c r="N740" s="188"/>
      <c r="O740" s="188"/>
      <c r="P740" s="188"/>
      <c r="R740" s="188"/>
    </row>
    <row r="741" spans="8:18">
      <c r="H741" s="188"/>
      <c r="J741" s="188"/>
      <c r="K741" s="188"/>
      <c r="L741" s="188"/>
      <c r="M741" s="393"/>
      <c r="N741" s="188"/>
      <c r="O741" s="188"/>
      <c r="P741" s="188"/>
      <c r="R741" s="188"/>
    </row>
    <row r="742" spans="8:18">
      <c r="H742" s="188"/>
      <c r="J742" s="188"/>
      <c r="K742" s="188"/>
      <c r="L742" s="188"/>
      <c r="M742" s="393"/>
      <c r="N742" s="188"/>
      <c r="O742" s="188"/>
      <c r="P742" s="188"/>
      <c r="R742" s="188"/>
    </row>
    <row r="743" spans="8:18">
      <c r="H743" s="188"/>
      <c r="J743" s="188"/>
      <c r="K743" s="188"/>
      <c r="L743" s="188"/>
      <c r="M743" s="393"/>
      <c r="N743" s="188"/>
      <c r="O743" s="188"/>
      <c r="P743" s="188"/>
      <c r="R743" s="188"/>
    </row>
    <row r="744" spans="8:18">
      <c r="H744" s="188"/>
      <c r="J744" s="188"/>
      <c r="K744" s="188"/>
      <c r="L744" s="188"/>
      <c r="M744" s="393"/>
      <c r="N744" s="188"/>
      <c r="O744" s="188"/>
      <c r="P744" s="188"/>
      <c r="R744" s="188"/>
    </row>
    <row r="745" spans="8:18">
      <c r="H745" s="188"/>
      <c r="J745" s="188"/>
      <c r="K745" s="188"/>
      <c r="L745" s="188"/>
      <c r="M745" s="393"/>
      <c r="N745" s="188"/>
      <c r="O745" s="188"/>
      <c r="P745" s="188"/>
      <c r="R745" s="188"/>
    </row>
    <row r="746" spans="8:18">
      <c r="H746" s="188"/>
      <c r="J746" s="188"/>
      <c r="K746" s="188"/>
      <c r="L746" s="188"/>
      <c r="M746" s="393"/>
      <c r="N746" s="188"/>
      <c r="O746" s="188"/>
      <c r="P746" s="188"/>
      <c r="R746" s="188"/>
    </row>
    <row r="747" spans="8:18">
      <c r="H747" s="188"/>
      <c r="J747" s="188"/>
      <c r="K747" s="188"/>
      <c r="L747" s="188"/>
      <c r="M747" s="393"/>
      <c r="N747" s="188"/>
      <c r="O747" s="188"/>
      <c r="P747" s="188"/>
      <c r="R747" s="188"/>
    </row>
    <row r="748" spans="8:18">
      <c r="H748" s="188"/>
      <c r="J748" s="188"/>
      <c r="K748" s="188"/>
      <c r="L748" s="188"/>
      <c r="M748" s="393"/>
      <c r="N748" s="188"/>
      <c r="O748" s="188"/>
      <c r="P748" s="188"/>
      <c r="R748" s="188"/>
    </row>
    <row r="749" spans="8:18">
      <c r="H749" s="188"/>
      <c r="J749" s="188"/>
      <c r="K749" s="188"/>
      <c r="L749" s="188"/>
      <c r="M749" s="393"/>
      <c r="N749" s="188"/>
      <c r="O749" s="188"/>
      <c r="P749" s="188"/>
      <c r="R749" s="188"/>
    </row>
    <row r="750" spans="8:18">
      <c r="H750" s="188"/>
      <c r="J750" s="188"/>
      <c r="K750" s="188"/>
      <c r="L750" s="188"/>
      <c r="M750" s="393"/>
      <c r="N750" s="188"/>
      <c r="O750" s="188"/>
      <c r="P750" s="188"/>
      <c r="R750" s="188"/>
    </row>
    <row r="751" spans="8:18">
      <c r="H751" s="188"/>
      <c r="J751" s="188"/>
      <c r="K751" s="188"/>
      <c r="L751" s="188"/>
      <c r="M751" s="393"/>
      <c r="N751" s="188"/>
      <c r="O751" s="188"/>
      <c r="P751" s="188"/>
      <c r="R751" s="188"/>
    </row>
    <row r="752" spans="8:18">
      <c r="H752" s="188"/>
      <c r="J752" s="188"/>
      <c r="K752" s="188"/>
      <c r="L752" s="188"/>
      <c r="M752" s="393"/>
      <c r="N752" s="188"/>
      <c r="O752" s="188"/>
      <c r="P752" s="188"/>
      <c r="R752" s="188"/>
    </row>
    <row r="753" spans="8:18">
      <c r="H753" s="188"/>
      <c r="J753" s="188"/>
      <c r="K753" s="188"/>
      <c r="L753" s="188"/>
      <c r="M753" s="393"/>
      <c r="N753" s="188"/>
      <c r="O753" s="188"/>
      <c r="P753" s="188"/>
      <c r="R753" s="188"/>
    </row>
    <row r="754" spans="8:18">
      <c r="H754" s="188"/>
      <c r="J754" s="188"/>
      <c r="K754" s="188"/>
      <c r="L754" s="188"/>
      <c r="M754" s="393"/>
      <c r="N754" s="188"/>
      <c r="O754" s="188"/>
      <c r="P754" s="188"/>
      <c r="R754" s="188"/>
    </row>
    <row r="755" spans="8:18">
      <c r="H755" s="188"/>
      <c r="J755" s="188"/>
      <c r="K755" s="188"/>
      <c r="L755" s="188"/>
      <c r="M755" s="393"/>
      <c r="N755" s="188"/>
      <c r="O755" s="188"/>
      <c r="P755" s="188"/>
      <c r="R755" s="188"/>
    </row>
    <row r="756" spans="8:18">
      <c r="H756" s="188"/>
      <c r="J756" s="188"/>
      <c r="K756" s="188"/>
      <c r="L756" s="188"/>
      <c r="M756" s="393"/>
      <c r="N756" s="188"/>
      <c r="O756" s="188"/>
      <c r="P756" s="188"/>
      <c r="R756" s="188"/>
    </row>
    <row r="757" spans="8:18">
      <c r="H757" s="188"/>
      <c r="J757" s="188"/>
      <c r="K757" s="188"/>
      <c r="L757" s="188"/>
      <c r="M757" s="393"/>
      <c r="N757" s="188"/>
      <c r="O757" s="188"/>
      <c r="P757" s="188"/>
      <c r="R757" s="188"/>
    </row>
    <row r="758" spans="8:18">
      <c r="H758" s="188"/>
      <c r="J758" s="188"/>
      <c r="K758" s="188"/>
      <c r="L758" s="188"/>
      <c r="M758" s="393"/>
      <c r="N758" s="188"/>
      <c r="O758" s="188"/>
      <c r="P758" s="188"/>
      <c r="R758" s="188"/>
    </row>
    <row r="759" spans="8:18">
      <c r="H759" s="188"/>
      <c r="J759" s="188"/>
      <c r="K759" s="188"/>
      <c r="L759" s="188"/>
      <c r="M759" s="393"/>
      <c r="N759" s="188"/>
      <c r="O759" s="188"/>
      <c r="P759" s="188"/>
      <c r="R759" s="188"/>
    </row>
    <row r="760" spans="8:18">
      <c r="H760" s="188"/>
      <c r="J760" s="188"/>
      <c r="K760" s="188"/>
      <c r="L760" s="188"/>
      <c r="M760" s="393"/>
      <c r="N760" s="188"/>
      <c r="O760" s="188"/>
      <c r="P760" s="188"/>
      <c r="R760" s="188"/>
    </row>
    <row r="761" spans="8:18">
      <c r="H761" s="188"/>
      <c r="J761" s="188"/>
      <c r="K761" s="188"/>
      <c r="L761" s="188"/>
      <c r="M761" s="393"/>
      <c r="N761" s="188"/>
      <c r="O761" s="188"/>
      <c r="P761" s="188"/>
      <c r="R761" s="188"/>
    </row>
    <row r="762" spans="8:18">
      <c r="H762" s="188"/>
      <c r="J762" s="188"/>
      <c r="K762" s="188"/>
      <c r="L762" s="188"/>
      <c r="M762" s="393"/>
      <c r="N762" s="188"/>
      <c r="O762" s="188"/>
      <c r="P762" s="188"/>
      <c r="R762" s="188"/>
    </row>
    <row r="763" spans="8:18">
      <c r="H763" s="188"/>
      <c r="J763" s="188"/>
      <c r="K763" s="188"/>
      <c r="L763" s="188"/>
      <c r="M763" s="393"/>
      <c r="N763" s="188"/>
      <c r="O763" s="188"/>
      <c r="P763" s="188"/>
      <c r="R763" s="188"/>
    </row>
    <row r="764" spans="8:18">
      <c r="H764" s="188"/>
      <c r="J764" s="188"/>
      <c r="K764" s="188"/>
      <c r="L764" s="188"/>
      <c r="M764" s="393"/>
      <c r="N764" s="188"/>
      <c r="O764" s="188"/>
      <c r="P764" s="188"/>
      <c r="R764" s="188"/>
    </row>
    <row r="765" spans="8:18">
      <c r="H765" s="188"/>
      <c r="J765" s="188"/>
      <c r="K765" s="188"/>
      <c r="L765" s="188"/>
      <c r="M765" s="393"/>
      <c r="N765" s="188"/>
      <c r="O765" s="188"/>
      <c r="P765" s="188"/>
      <c r="R765" s="188"/>
    </row>
    <row r="766" spans="8:18">
      <c r="H766" s="188"/>
      <c r="J766" s="188"/>
      <c r="K766" s="188"/>
      <c r="L766" s="188"/>
      <c r="M766" s="393"/>
      <c r="N766" s="188"/>
      <c r="O766" s="188"/>
      <c r="P766" s="188"/>
      <c r="R766" s="188"/>
    </row>
    <row r="767" spans="8:18">
      <c r="H767" s="188"/>
      <c r="J767" s="188"/>
      <c r="K767" s="188"/>
      <c r="L767" s="188"/>
      <c r="M767" s="393"/>
      <c r="N767" s="188"/>
      <c r="O767" s="188"/>
      <c r="P767" s="188"/>
      <c r="R767" s="188"/>
    </row>
    <row r="768" spans="8:18">
      <c r="H768" s="188"/>
      <c r="J768" s="188"/>
      <c r="K768" s="188"/>
      <c r="L768" s="188"/>
      <c r="M768" s="393"/>
      <c r="N768" s="188"/>
      <c r="O768" s="188"/>
      <c r="P768" s="188"/>
      <c r="R768" s="188"/>
    </row>
    <row r="769" spans="8:18">
      <c r="H769" s="188"/>
      <c r="J769" s="188"/>
      <c r="K769" s="188"/>
      <c r="L769" s="188"/>
      <c r="M769" s="393"/>
      <c r="N769" s="188"/>
      <c r="O769" s="188"/>
      <c r="P769" s="188"/>
      <c r="R769" s="188"/>
    </row>
    <row r="770" spans="8:18">
      <c r="H770" s="188"/>
      <c r="J770" s="188"/>
      <c r="K770" s="188"/>
      <c r="L770" s="188"/>
      <c r="M770" s="393"/>
      <c r="N770" s="188"/>
      <c r="O770" s="188"/>
      <c r="P770" s="188"/>
      <c r="R770" s="188"/>
    </row>
    <row r="771" spans="8:18">
      <c r="H771" s="188"/>
      <c r="J771" s="188"/>
      <c r="K771" s="188"/>
      <c r="L771" s="188"/>
      <c r="M771" s="393"/>
      <c r="N771" s="188"/>
      <c r="O771" s="188"/>
      <c r="P771" s="188"/>
      <c r="R771" s="188"/>
    </row>
    <row r="772" spans="8:18">
      <c r="H772" s="188"/>
      <c r="J772" s="188"/>
      <c r="K772" s="188"/>
      <c r="L772" s="188"/>
      <c r="M772" s="393"/>
      <c r="N772" s="188"/>
      <c r="O772" s="188"/>
      <c r="P772" s="188"/>
      <c r="R772" s="188"/>
    </row>
    <row r="773" spans="8:18">
      <c r="H773" s="188"/>
      <c r="J773" s="188"/>
      <c r="K773" s="188"/>
      <c r="L773" s="188"/>
      <c r="M773" s="393"/>
      <c r="N773" s="188"/>
      <c r="O773" s="188"/>
      <c r="P773" s="188"/>
      <c r="R773" s="188"/>
    </row>
    <row r="774" spans="8:18">
      <c r="H774" s="188"/>
      <c r="J774" s="188"/>
      <c r="K774" s="188"/>
      <c r="L774" s="188"/>
      <c r="M774" s="393"/>
      <c r="N774" s="188"/>
      <c r="O774" s="188"/>
      <c r="P774" s="188"/>
      <c r="R774" s="188"/>
    </row>
    <row r="775" spans="8:18">
      <c r="H775" s="188"/>
      <c r="J775" s="188"/>
      <c r="K775" s="188"/>
      <c r="L775" s="188"/>
      <c r="M775" s="393"/>
      <c r="N775" s="188"/>
      <c r="O775" s="188"/>
      <c r="P775" s="188"/>
      <c r="R775" s="188"/>
    </row>
    <row r="776" spans="8:18">
      <c r="H776" s="188"/>
      <c r="J776" s="188"/>
      <c r="K776" s="188"/>
      <c r="L776" s="188"/>
      <c r="M776" s="393"/>
      <c r="N776" s="188"/>
      <c r="O776" s="188"/>
      <c r="P776" s="188"/>
      <c r="R776" s="188"/>
    </row>
    <row r="777" spans="8:18">
      <c r="H777" s="188"/>
      <c r="J777" s="188"/>
      <c r="K777" s="188"/>
      <c r="L777" s="188"/>
      <c r="M777" s="393"/>
      <c r="N777" s="188"/>
      <c r="O777" s="188"/>
      <c r="P777" s="188"/>
      <c r="R777" s="188"/>
    </row>
    <row r="778" spans="8:18">
      <c r="H778" s="188"/>
      <c r="J778" s="188"/>
      <c r="K778" s="188"/>
      <c r="L778" s="188"/>
      <c r="M778" s="393"/>
      <c r="N778" s="188"/>
      <c r="O778" s="188"/>
      <c r="P778" s="188"/>
      <c r="R778" s="188"/>
    </row>
    <row r="779" spans="8:18">
      <c r="H779" s="188"/>
      <c r="J779" s="188"/>
      <c r="K779" s="188"/>
      <c r="L779" s="188"/>
      <c r="M779" s="393"/>
      <c r="N779" s="188"/>
      <c r="O779" s="188"/>
      <c r="P779" s="188"/>
      <c r="R779" s="188"/>
    </row>
    <row r="780" spans="8:18">
      <c r="H780" s="188"/>
      <c r="J780" s="188"/>
      <c r="K780" s="188"/>
      <c r="L780" s="188"/>
      <c r="M780" s="393"/>
      <c r="N780" s="188"/>
      <c r="O780" s="188"/>
      <c r="P780" s="188"/>
      <c r="R780" s="188"/>
    </row>
    <row r="781" spans="8:18">
      <c r="H781" s="188"/>
      <c r="J781" s="188"/>
      <c r="K781" s="188"/>
      <c r="L781" s="188"/>
      <c r="M781" s="393"/>
      <c r="N781" s="188"/>
      <c r="O781" s="188"/>
      <c r="P781" s="188"/>
      <c r="R781" s="188"/>
    </row>
    <row r="782" spans="8:18">
      <c r="H782" s="188"/>
      <c r="J782" s="188"/>
      <c r="K782" s="188"/>
      <c r="L782" s="188"/>
      <c r="M782" s="393"/>
      <c r="N782" s="188"/>
      <c r="O782" s="188"/>
      <c r="P782" s="188"/>
      <c r="R782" s="188"/>
    </row>
    <row r="783" spans="8:18">
      <c r="H783" s="188"/>
      <c r="J783" s="188"/>
      <c r="K783" s="188"/>
      <c r="L783" s="188"/>
      <c r="M783" s="393"/>
      <c r="N783" s="188"/>
      <c r="O783" s="188"/>
      <c r="P783" s="188"/>
      <c r="R783" s="188"/>
    </row>
    <row r="784" spans="8:18">
      <c r="H784" s="188"/>
      <c r="J784" s="188"/>
      <c r="K784" s="188"/>
      <c r="L784" s="188"/>
      <c r="M784" s="393"/>
      <c r="N784" s="188"/>
      <c r="O784" s="188"/>
      <c r="P784" s="188"/>
      <c r="R784" s="188"/>
    </row>
    <row r="785" spans="8:18">
      <c r="H785" s="188"/>
      <c r="J785" s="188"/>
      <c r="K785" s="188"/>
      <c r="L785" s="188"/>
      <c r="M785" s="393"/>
      <c r="N785" s="188"/>
      <c r="O785" s="188"/>
      <c r="P785" s="188"/>
      <c r="R785" s="188"/>
    </row>
    <row r="786" spans="8:18">
      <c r="H786" s="188"/>
      <c r="J786" s="188"/>
      <c r="K786" s="188"/>
      <c r="L786" s="188"/>
      <c r="M786" s="393"/>
      <c r="N786" s="188"/>
      <c r="O786" s="188"/>
      <c r="P786" s="188"/>
      <c r="R786" s="188"/>
    </row>
    <row r="787" spans="8:18">
      <c r="H787" s="188"/>
      <c r="J787" s="188"/>
      <c r="K787" s="188"/>
      <c r="L787" s="188"/>
      <c r="M787" s="393"/>
      <c r="N787" s="188"/>
      <c r="O787" s="188"/>
      <c r="P787" s="188"/>
      <c r="R787" s="188"/>
    </row>
    <row r="788" spans="8:18">
      <c r="H788" s="188"/>
      <c r="J788" s="188"/>
      <c r="K788" s="188"/>
      <c r="L788" s="188"/>
      <c r="M788" s="393"/>
      <c r="N788" s="188"/>
      <c r="O788" s="188"/>
      <c r="P788" s="188"/>
      <c r="R788" s="188"/>
    </row>
    <row r="789" spans="8:18">
      <c r="H789" s="188"/>
      <c r="J789" s="188"/>
      <c r="K789" s="188"/>
      <c r="L789" s="188"/>
      <c r="M789" s="393"/>
      <c r="N789" s="188"/>
      <c r="O789" s="188"/>
      <c r="P789" s="188"/>
      <c r="R789" s="188"/>
    </row>
    <row r="790" spans="8:18">
      <c r="H790" s="188"/>
      <c r="J790" s="188"/>
      <c r="K790" s="188"/>
      <c r="L790" s="188"/>
      <c r="M790" s="393"/>
      <c r="N790" s="188"/>
      <c r="O790" s="188"/>
      <c r="P790" s="188"/>
      <c r="R790" s="188"/>
    </row>
    <row r="791" spans="8:18">
      <c r="H791" s="188"/>
      <c r="J791" s="188"/>
      <c r="K791" s="188"/>
      <c r="L791" s="188"/>
      <c r="M791" s="393"/>
      <c r="N791" s="188"/>
      <c r="O791" s="188"/>
      <c r="P791" s="188"/>
      <c r="R791" s="188"/>
    </row>
    <row r="792" spans="8:18">
      <c r="H792" s="188"/>
      <c r="J792" s="188"/>
      <c r="K792" s="188"/>
      <c r="L792" s="188"/>
      <c r="M792" s="393"/>
      <c r="N792" s="188"/>
      <c r="O792" s="188"/>
      <c r="P792" s="188"/>
      <c r="R792" s="188"/>
    </row>
    <row r="793" spans="8:18">
      <c r="H793" s="188"/>
      <c r="J793" s="188"/>
      <c r="K793" s="188"/>
      <c r="L793" s="188"/>
      <c r="M793" s="393"/>
      <c r="N793" s="188"/>
      <c r="O793" s="188"/>
      <c r="P793" s="188"/>
      <c r="R793" s="188"/>
    </row>
    <row r="794" spans="8:18">
      <c r="H794" s="188"/>
      <c r="J794" s="188"/>
      <c r="K794" s="188"/>
      <c r="L794" s="188"/>
      <c r="M794" s="393"/>
      <c r="N794" s="188"/>
      <c r="O794" s="188"/>
      <c r="P794" s="188"/>
      <c r="R794" s="188"/>
    </row>
    <row r="795" spans="8:18">
      <c r="H795" s="188"/>
      <c r="J795" s="188"/>
      <c r="K795" s="188"/>
      <c r="L795" s="188"/>
      <c r="M795" s="393"/>
      <c r="N795" s="188"/>
      <c r="O795" s="188"/>
      <c r="P795" s="188"/>
      <c r="R795" s="188"/>
    </row>
    <row r="796" spans="8:18">
      <c r="H796" s="188"/>
      <c r="J796" s="188"/>
      <c r="K796" s="188"/>
      <c r="L796" s="188"/>
      <c r="M796" s="393"/>
      <c r="N796" s="188"/>
      <c r="O796" s="188"/>
      <c r="P796" s="188"/>
      <c r="R796" s="188"/>
    </row>
    <row r="797" spans="8:18">
      <c r="H797" s="188"/>
      <c r="J797" s="188"/>
      <c r="K797" s="188"/>
      <c r="L797" s="188"/>
      <c r="M797" s="393"/>
      <c r="N797" s="188"/>
      <c r="O797" s="188"/>
      <c r="P797" s="188"/>
      <c r="R797" s="188"/>
    </row>
    <row r="798" spans="8:18">
      <c r="H798" s="188"/>
      <c r="J798" s="188"/>
      <c r="K798" s="188"/>
      <c r="L798" s="188"/>
      <c r="M798" s="393"/>
      <c r="N798" s="188"/>
      <c r="O798" s="188"/>
      <c r="P798" s="188"/>
      <c r="R798" s="188"/>
    </row>
    <row r="799" spans="8:18">
      <c r="H799" s="188"/>
      <c r="J799" s="188"/>
      <c r="K799" s="188"/>
      <c r="L799" s="188"/>
      <c r="M799" s="393"/>
      <c r="N799" s="188"/>
      <c r="O799" s="188"/>
      <c r="P799" s="188"/>
      <c r="R799" s="188"/>
    </row>
    <row r="800" spans="8:18">
      <c r="H800" s="188"/>
      <c r="J800" s="188"/>
      <c r="K800" s="188"/>
      <c r="L800" s="188"/>
      <c r="M800" s="393"/>
      <c r="N800" s="188"/>
      <c r="O800" s="188"/>
      <c r="P800" s="188"/>
      <c r="R800" s="188"/>
    </row>
    <row r="801" spans="8:18">
      <c r="H801" s="188"/>
      <c r="J801" s="188"/>
      <c r="K801" s="188"/>
      <c r="L801" s="188"/>
      <c r="M801" s="393"/>
      <c r="N801" s="188"/>
      <c r="O801" s="188"/>
      <c r="P801" s="188"/>
      <c r="R801" s="188"/>
    </row>
    <row r="802" spans="8:18">
      <c r="H802" s="188"/>
      <c r="J802" s="188"/>
      <c r="K802" s="188"/>
      <c r="L802" s="188"/>
      <c r="M802" s="393"/>
      <c r="N802" s="188"/>
      <c r="O802" s="188"/>
      <c r="P802" s="188"/>
      <c r="R802" s="188"/>
    </row>
    <row r="803" spans="8:18">
      <c r="H803" s="188"/>
      <c r="J803" s="188"/>
      <c r="K803" s="188"/>
      <c r="L803" s="188"/>
      <c r="M803" s="393"/>
      <c r="N803" s="188"/>
      <c r="O803" s="188"/>
      <c r="P803" s="188"/>
      <c r="R803" s="188"/>
    </row>
    <row r="804" spans="8:18">
      <c r="H804" s="188"/>
      <c r="J804" s="188"/>
      <c r="K804" s="188"/>
      <c r="L804" s="188"/>
      <c r="M804" s="393"/>
      <c r="N804" s="188"/>
      <c r="O804" s="188"/>
      <c r="P804" s="188"/>
      <c r="R804" s="188"/>
    </row>
    <row r="805" spans="8:18">
      <c r="H805" s="188"/>
      <c r="J805" s="188"/>
      <c r="K805" s="188"/>
      <c r="L805" s="188"/>
      <c r="M805" s="393"/>
      <c r="N805" s="188"/>
      <c r="O805" s="188"/>
      <c r="P805" s="188"/>
      <c r="R805" s="188"/>
    </row>
    <row r="806" spans="8:18">
      <c r="H806" s="188"/>
      <c r="J806" s="188"/>
      <c r="K806" s="188"/>
      <c r="L806" s="188"/>
      <c r="M806" s="393"/>
      <c r="N806" s="188"/>
      <c r="O806" s="188"/>
      <c r="P806" s="188"/>
      <c r="R806" s="188"/>
    </row>
    <row r="807" spans="8:18">
      <c r="H807" s="188"/>
      <c r="J807" s="188"/>
      <c r="K807" s="188"/>
      <c r="L807" s="188"/>
      <c r="M807" s="393"/>
      <c r="N807" s="188"/>
      <c r="O807" s="188"/>
      <c r="P807" s="188"/>
      <c r="R807" s="188"/>
    </row>
    <row r="808" spans="8:18">
      <c r="H808" s="188"/>
      <c r="J808" s="188"/>
      <c r="K808" s="188"/>
      <c r="L808" s="188"/>
      <c r="M808" s="393"/>
      <c r="N808" s="188"/>
      <c r="O808" s="188"/>
      <c r="P808" s="188"/>
      <c r="R808" s="188"/>
    </row>
    <row r="809" spans="8:18">
      <c r="H809" s="188"/>
      <c r="J809" s="188"/>
      <c r="K809" s="188"/>
      <c r="L809" s="188"/>
      <c r="M809" s="393"/>
      <c r="N809" s="188"/>
      <c r="O809" s="188"/>
      <c r="P809" s="188"/>
      <c r="R809" s="188"/>
    </row>
    <row r="810" spans="8:18">
      <c r="H810" s="188"/>
      <c r="J810" s="188"/>
      <c r="K810" s="188"/>
      <c r="L810" s="188"/>
      <c r="M810" s="393"/>
      <c r="N810" s="188"/>
      <c r="O810" s="188"/>
      <c r="P810" s="188"/>
      <c r="R810" s="188"/>
    </row>
    <row r="811" spans="8:18">
      <c r="H811" s="188"/>
      <c r="J811" s="188"/>
      <c r="K811" s="188"/>
      <c r="L811" s="188"/>
      <c r="M811" s="393"/>
      <c r="N811" s="188"/>
      <c r="O811" s="188"/>
      <c r="P811" s="188"/>
      <c r="R811" s="188"/>
    </row>
    <row r="812" spans="8:18">
      <c r="H812" s="188"/>
      <c r="J812" s="188"/>
      <c r="K812" s="188"/>
      <c r="L812" s="188"/>
      <c r="M812" s="393"/>
      <c r="N812" s="188"/>
      <c r="O812" s="188"/>
      <c r="P812" s="188"/>
      <c r="R812" s="188"/>
    </row>
    <row r="813" spans="8:18">
      <c r="H813" s="188"/>
      <c r="J813" s="188"/>
      <c r="K813" s="188"/>
      <c r="L813" s="188"/>
      <c r="M813" s="393"/>
      <c r="N813" s="188"/>
      <c r="O813" s="188"/>
      <c r="P813" s="188"/>
      <c r="R813" s="188"/>
    </row>
    <row r="814" spans="8:18">
      <c r="H814" s="188"/>
      <c r="J814" s="188"/>
      <c r="K814" s="188"/>
      <c r="L814" s="188"/>
      <c r="M814" s="393"/>
      <c r="N814" s="188"/>
      <c r="O814" s="188"/>
      <c r="P814" s="188"/>
      <c r="R814" s="188"/>
    </row>
    <row r="815" spans="8:18">
      <c r="H815" s="188"/>
      <c r="J815" s="188"/>
      <c r="K815" s="188"/>
      <c r="L815" s="188"/>
      <c r="M815" s="393"/>
      <c r="N815" s="188"/>
      <c r="O815" s="188"/>
      <c r="P815" s="188"/>
      <c r="R815" s="188"/>
    </row>
    <row r="816" spans="8:18">
      <c r="H816" s="188"/>
      <c r="J816" s="188"/>
      <c r="K816" s="188"/>
      <c r="L816" s="188"/>
      <c r="M816" s="393"/>
      <c r="N816" s="188"/>
      <c r="O816" s="188"/>
      <c r="P816" s="188"/>
      <c r="R816" s="188"/>
    </row>
    <row r="817" spans="8:18">
      <c r="H817" s="188"/>
      <c r="J817" s="188"/>
      <c r="K817" s="188"/>
      <c r="L817" s="188"/>
      <c r="M817" s="393"/>
      <c r="N817" s="188"/>
      <c r="O817" s="188"/>
      <c r="P817" s="188"/>
      <c r="R817" s="188"/>
    </row>
    <row r="818" spans="8:18">
      <c r="H818" s="188"/>
      <c r="J818" s="188"/>
      <c r="K818" s="188"/>
      <c r="L818" s="188"/>
      <c r="M818" s="393"/>
      <c r="N818" s="188"/>
      <c r="O818" s="188"/>
      <c r="P818" s="188"/>
      <c r="R818" s="188"/>
    </row>
    <row r="819" spans="8:18">
      <c r="H819" s="188"/>
      <c r="J819" s="188"/>
      <c r="K819" s="188"/>
      <c r="L819" s="188"/>
      <c r="M819" s="393"/>
      <c r="N819" s="188"/>
      <c r="O819" s="188"/>
      <c r="P819" s="188"/>
      <c r="R819" s="188"/>
    </row>
    <row r="820" spans="8:18">
      <c r="H820" s="188"/>
      <c r="J820" s="188"/>
      <c r="K820" s="188"/>
      <c r="L820" s="188"/>
      <c r="M820" s="393"/>
      <c r="N820" s="188"/>
      <c r="O820" s="188"/>
      <c r="P820" s="188"/>
      <c r="R820" s="188"/>
    </row>
    <row r="821" spans="8:18">
      <c r="H821" s="188"/>
      <c r="J821" s="188"/>
      <c r="K821" s="188"/>
      <c r="L821" s="188"/>
      <c r="M821" s="393"/>
      <c r="N821" s="188"/>
      <c r="O821" s="188"/>
      <c r="P821" s="188"/>
      <c r="R821" s="188"/>
    </row>
    <row r="822" spans="8:18">
      <c r="H822" s="188"/>
      <c r="J822" s="188"/>
      <c r="K822" s="188"/>
      <c r="L822" s="188"/>
      <c r="M822" s="393"/>
      <c r="N822" s="188"/>
      <c r="O822" s="188"/>
      <c r="P822" s="188"/>
      <c r="R822" s="188"/>
    </row>
    <row r="823" spans="8:18">
      <c r="H823" s="188"/>
      <c r="J823" s="188"/>
      <c r="K823" s="188"/>
      <c r="L823" s="188"/>
      <c r="M823" s="393"/>
      <c r="N823" s="188"/>
      <c r="O823" s="188"/>
      <c r="P823" s="188"/>
      <c r="R823" s="188"/>
    </row>
    <row r="824" spans="8:18">
      <c r="H824" s="188"/>
      <c r="J824" s="188"/>
      <c r="K824" s="188"/>
      <c r="L824" s="188"/>
      <c r="M824" s="393"/>
      <c r="N824" s="188"/>
      <c r="O824" s="188"/>
      <c r="P824" s="188"/>
      <c r="R824" s="188"/>
    </row>
    <row r="825" spans="8:18">
      <c r="H825" s="188"/>
      <c r="J825" s="188"/>
      <c r="K825" s="188"/>
      <c r="L825" s="188"/>
      <c r="M825" s="393"/>
      <c r="N825" s="188"/>
      <c r="O825" s="188"/>
      <c r="P825" s="188"/>
      <c r="R825" s="188"/>
    </row>
    <row r="826" spans="8:18">
      <c r="H826" s="188"/>
      <c r="J826" s="188"/>
      <c r="K826" s="188"/>
      <c r="L826" s="188"/>
      <c r="M826" s="393"/>
      <c r="N826" s="188"/>
      <c r="O826" s="188"/>
      <c r="P826" s="188"/>
      <c r="R826" s="188"/>
    </row>
    <row r="827" spans="8:18">
      <c r="H827" s="188"/>
      <c r="J827" s="188"/>
      <c r="K827" s="188"/>
      <c r="L827" s="188"/>
      <c r="M827" s="393"/>
      <c r="N827" s="188"/>
      <c r="O827" s="188"/>
      <c r="P827" s="188"/>
      <c r="R827" s="188"/>
    </row>
    <row r="828" spans="8:18">
      <c r="H828" s="188"/>
      <c r="J828" s="188"/>
      <c r="K828" s="188"/>
      <c r="L828" s="188"/>
      <c r="M828" s="393"/>
      <c r="N828" s="188"/>
      <c r="O828" s="188"/>
      <c r="P828" s="188"/>
      <c r="R828" s="188"/>
    </row>
    <row r="829" spans="8:18">
      <c r="H829" s="188"/>
      <c r="J829" s="188"/>
      <c r="K829" s="188"/>
      <c r="L829" s="188"/>
      <c r="M829" s="393"/>
      <c r="N829" s="188"/>
      <c r="O829" s="188"/>
      <c r="P829" s="188"/>
      <c r="R829" s="188"/>
    </row>
    <row r="830" spans="8:18">
      <c r="H830" s="188"/>
      <c r="J830" s="188"/>
      <c r="K830" s="188"/>
      <c r="L830" s="188"/>
      <c r="M830" s="393"/>
      <c r="N830" s="188"/>
      <c r="O830" s="188"/>
      <c r="P830" s="188"/>
      <c r="R830" s="188"/>
    </row>
    <row r="831" spans="8:18">
      <c r="H831" s="188"/>
      <c r="J831" s="188"/>
      <c r="K831" s="188"/>
      <c r="L831" s="188"/>
      <c r="M831" s="393"/>
      <c r="N831" s="188"/>
      <c r="O831" s="188"/>
      <c r="P831" s="188"/>
      <c r="R831" s="188"/>
    </row>
    <row r="832" spans="8:18">
      <c r="H832" s="188"/>
      <c r="J832" s="188"/>
      <c r="K832" s="188"/>
      <c r="L832" s="188"/>
      <c r="M832" s="393"/>
      <c r="N832" s="188"/>
      <c r="O832" s="188"/>
      <c r="P832" s="188"/>
      <c r="R832" s="188"/>
    </row>
    <row r="833" spans="8:18">
      <c r="H833" s="188"/>
      <c r="J833" s="188"/>
      <c r="K833" s="188"/>
      <c r="L833" s="188"/>
      <c r="M833" s="393"/>
      <c r="N833" s="188"/>
      <c r="O833" s="188"/>
      <c r="P833" s="188"/>
      <c r="R833" s="188"/>
    </row>
    <row r="834" spans="8:18">
      <c r="H834" s="188"/>
      <c r="J834" s="188"/>
      <c r="K834" s="188"/>
      <c r="L834" s="188"/>
      <c r="M834" s="393"/>
      <c r="N834" s="188"/>
      <c r="O834" s="188"/>
      <c r="P834" s="188"/>
      <c r="R834" s="188"/>
    </row>
    <row r="835" spans="8:18">
      <c r="H835" s="188"/>
      <c r="J835" s="188"/>
      <c r="K835" s="188"/>
      <c r="L835" s="188"/>
      <c r="M835" s="393"/>
      <c r="N835" s="188"/>
      <c r="O835" s="188"/>
      <c r="P835" s="188"/>
      <c r="R835" s="188"/>
    </row>
    <row r="836" spans="8:18">
      <c r="H836" s="188"/>
      <c r="J836" s="188"/>
      <c r="K836" s="188"/>
      <c r="L836" s="188"/>
      <c r="M836" s="393"/>
      <c r="N836" s="188"/>
      <c r="O836" s="188"/>
      <c r="P836" s="188"/>
      <c r="R836" s="188"/>
    </row>
    <row r="837" spans="8:18">
      <c r="H837" s="188"/>
      <c r="J837" s="188"/>
      <c r="K837" s="188"/>
      <c r="L837" s="188"/>
      <c r="M837" s="393"/>
      <c r="N837" s="188"/>
      <c r="O837" s="188"/>
      <c r="P837" s="188"/>
      <c r="R837" s="188"/>
    </row>
    <row r="838" spans="8:18">
      <c r="H838" s="188"/>
      <c r="J838" s="188"/>
      <c r="K838" s="188"/>
      <c r="L838" s="188"/>
      <c r="M838" s="393"/>
      <c r="N838" s="188"/>
      <c r="O838" s="188"/>
      <c r="P838" s="188"/>
      <c r="R838" s="188"/>
    </row>
    <row r="839" spans="8:18">
      <c r="H839" s="188"/>
      <c r="J839" s="188"/>
      <c r="K839" s="188"/>
      <c r="L839" s="188"/>
      <c r="M839" s="393"/>
      <c r="N839" s="188"/>
      <c r="O839" s="188"/>
      <c r="P839" s="188"/>
      <c r="R839" s="188"/>
    </row>
    <row r="840" spans="8:18">
      <c r="H840" s="188"/>
      <c r="J840" s="188"/>
      <c r="K840" s="188"/>
      <c r="L840" s="188"/>
      <c r="M840" s="393"/>
      <c r="N840" s="188"/>
      <c r="O840" s="188"/>
      <c r="P840" s="188"/>
      <c r="R840" s="188"/>
    </row>
    <row r="841" spans="8:18">
      <c r="H841" s="188"/>
      <c r="J841" s="188"/>
      <c r="K841" s="188"/>
      <c r="L841" s="188"/>
      <c r="M841" s="393"/>
      <c r="N841" s="188"/>
      <c r="O841" s="188"/>
      <c r="P841" s="188"/>
      <c r="R841" s="188"/>
    </row>
    <row r="842" spans="8:18">
      <c r="H842" s="188"/>
      <c r="J842" s="188"/>
      <c r="K842" s="188"/>
      <c r="L842" s="188"/>
      <c r="M842" s="393"/>
      <c r="N842" s="188"/>
      <c r="O842" s="188"/>
      <c r="P842" s="188"/>
      <c r="R842" s="188"/>
    </row>
    <row r="843" spans="8:18">
      <c r="H843" s="188"/>
      <c r="J843" s="188"/>
      <c r="K843" s="188"/>
      <c r="L843" s="188"/>
      <c r="M843" s="393"/>
      <c r="N843" s="188"/>
      <c r="O843" s="188"/>
      <c r="P843" s="188"/>
      <c r="R843" s="188"/>
    </row>
    <row r="844" spans="8:18">
      <c r="H844" s="188"/>
      <c r="J844" s="188"/>
      <c r="K844" s="188"/>
      <c r="L844" s="188"/>
      <c r="M844" s="393"/>
      <c r="N844" s="188"/>
      <c r="O844" s="188"/>
      <c r="P844" s="188"/>
      <c r="R844" s="188"/>
    </row>
    <row r="845" spans="8:18">
      <c r="H845" s="188"/>
      <c r="J845" s="188"/>
      <c r="K845" s="188"/>
      <c r="L845" s="188"/>
      <c r="M845" s="393"/>
      <c r="N845" s="188"/>
      <c r="O845" s="188"/>
      <c r="P845" s="188"/>
      <c r="R845" s="188"/>
    </row>
    <row r="846" spans="8:18">
      <c r="H846" s="188"/>
      <c r="J846" s="188"/>
      <c r="K846" s="188"/>
      <c r="L846" s="188"/>
      <c r="M846" s="393"/>
      <c r="N846" s="188"/>
      <c r="O846" s="188"/>
      <c r="P846" s="188"/>
      <c r="R846" s="188"/>
    </row>
    <row r="847" spans="8:18">
      <c r="H847" s="188"/>
      <c r="J847" s="188"/>
      <c r="K847" s="188"/>
      <c r="L847" s="188"/>
      <c r="M847" s="393"/>
      <c r="N847" s="188"/>
      <c r="O847" s="188"/>
      <c r="P847" s="188"/>
      <c r="R847" s="188"/>
    </row>
    <row r="848" spans="8:18">
      <c r="H848" s="188"/>
      <c r="J848" s="188"/>
      <c r="K848" s="188"/>
      <c r="L848" s="188"/>
      <c r="M848" s="393"/>
      <c r="N848" s="188"/>
      <c r="O848" s="188"/>
      <c r="P848" s="188"/>
      <c r="R848" s="188"/>
    </row>
    <row r="849" spans="8:18">
      <c r="H849" s="188"/>
      <c r="J849" s="188"/>
      <c r="K849" s="188"/>
      <c r="L849" s="188"/>
      <c r="M849" s="393"/>
      <c r="N849" s="188"/>
      <c r="O849" s="188"/>
      <c r="P849" s="188"/>
      <c r="R849" s="188"/>
    </row>
    <row r="850" spans="8:18">
      <c r="H850" s="188"/>
      <c r="J850" s="188"/>
      <c r="K850" s="188"/>
      <c r="L850" s="188"/>
      <c r="M850" s="393"/>
      <c r="N850" s="188"/>
      <c r="O850" s="188"/>
      <c r="P850" s="188"/>
      <c r="R850" s="188"/>
    </row>
    <row r="851" spans="8:18">
      <c r="H851" s="188"/>
      <c r="J851" s="188"/>
      <c r="K851" s="188"/>
      <c r="L851" s="188"/>
      <c r="M851" s="393"/>
      <c r="N851" s="188"/>
      <c r="O851" s="188"/>
      <c r="P851" s="188"/>
      <c r="R851" s="188"/>
    </row>
    <row r="852" spans="8:18">
      <c r="H852" s="188"/>
      <c r="J852" s="188"/>
      <c r="K852" s="188"/>
      <c r="L852" s="188"/>
      <c r="M852" s="393"/>
      <c r="N852" s="188"/>
      <c r="O852" s="188"/>
      <c r="P852" s="188"/>
      <c r="R852" s="188"/>
    </row>
    <row r="853" spans="8:18">
      <c r="H853" s="188"/>
      <c r="J853" s="188"/>
      <c r="K853" s="188"/>
      <c r="L853" s="188"/>
      <c r="M853" s="393"/>
      <c r="N853" s="188"/>
      <c r="O853" s="188"/>
      <c r="P853" s="188"/>
      <c r="R853" s="188"/>
    </row>
    <row r="854" spans="8:18">
      <c r="H854" s="188"/>
      <c r="J854" s="188"/>
      <c r="K854" s="188"/>
      <c r="L854" s="188"/>
      <c r="M854" s="393"/>
      <c r="N854" s="188"/>
      <c r="O854" s="188"/>
      <c r="P854" s="188"/>
      <c r="R854" s="188"/>
    </row>
    <row r="855" spans="8:18">
      <c r="H855" s="188"/>
      <c r="J855" s="188"/>
      <c r="K855" s="188"/>
      <c r="L855" s="188"/>
      <c r="M855" s="393"/>
      <c r="N855" s="188"/>
      <c r="O855" s="188"/>
      <c r="P855" s="188"/>
      <c r="R855" s="188"/>
    </row>
    <row r="856" spans="8:18">
      <c r="H856" s="188"/>
      <c r="J856" s="188"/>
      <c r="K856" s="188"/>
      <c r="L856" s="188"/>
      <c r="M856" s="393"/>
      <c r="N856" s="188"/>
      <c r="O856" s="188"/>
      <c r="P856" s="188"/>
      <c r="R856" s="188"/>
    </row>
    <row r="857" spans="8:18">
      <c r="H857" s="188"/>
      <c r="J857" s="188"/>
      <c r="K857" s="188"/>
      <c r="L857" s="188"/>
      <c r="M857" s="393"/>
      <c r="N857" s="188"/>
      <c r="O857" s="188"/>
      <c r="P857" s="188"/>
      <c r="R857" s="188"/>
    </row>
    <row r="858" spans="8:18">
      <c r="H858" s="188"/>
      <c r="J858" s="188"/>
      <c r="K858" s="188"/>
      <c r="L858" s="188"/>
      <c r="M858" s="393"/>
      <c r="N858" s="188"/>
      <c r="O858" s="188"/>
      <c r="P858" s="188"/>
      <c r="R858" s="188"/>
    </row>
    <row r="859" spans="8:18">
      <c r="H859" s="188"/>
      <c r="J859" s="188"/>
      <c r="K859" s="188"/>
      <c r="L859" s="188"/>
      <c r="M859" s="393"/>
      <c r="N859" s="188"/>
      <c r="O859" s="188"/>
      <c r="P859" s="188"/>
      <c r="R859" s="188"/>
    </row>
    <row r="860" spans="8:18">
      <c r="H860" s="188"/>
      <c r="J860" s="188"/>
      <c r="K860" s="188"/>
      <c r="L860" s="188"/>
      <c r="M860" s="393"/>
      <c r="N860" s="188"/>
      <c r="O860" s="188"/>
      <c r="P860" s="188"/>
      <c r="R860" s="188"/>
    </row>
    <row r="861" spans="8:18">
      <c r="H861" s="188"/>
      <c r="J861" s="188"/>
      <c r="K861" s="188"/>
      <c r="L861" s="188"/>
      <c r="M861" s="393"/>
      <c r="N861" s="188"/>
      <c r="O861" s="188"/>
      <c r="P861" s="188"/>
      <c r="R861" s="188"/>
    </row>
    <row r="862" spans="8:18">
      <c r="H862" s="188"/>
      <c r="J862" s="188"/>
      <c r="K862" s="188"/>
      <c r="L862" s="188"/>
      <c r="M862" s="393"/>
      <c r="N862" s="188"/>
      <c r="O862" s="188"/>
      <c r="P862" s="188"/>
      <c r="R862" s="188"/>
    </row>
    <row r="863" spans="8:18">
      <c r="H863" s="188"/>
      <c r="J863" s="188"/>
      <c r="K863" s="188"/>
      <c r="L863" s="188"/>
      <c r="M863" s="393"/>
      <c r="N863" s="188"/>
      <c r="O863" s="188"/>
      <c r="P863" s="188"/>
      <c r="R863" s="188"/>
    </row>
    <row r="864" spans="8:18">
      <c r="H864" s="188"/>
      <c r="J864" s="188"/>
      <c r="K864" s="188"/>
      <c r="L864" s="188"/>
      <c r="M864" s="393"/>
      <c r="N864" s="188"/>
      <c r="O864" s="188"/>
      <c r="P864" s="188"/>
      <c r="R864" s="188"/>
    </row>
    <row r="865" spans="8:18">
      <c r="H865" s="188"/>
      <c r="J865" s="188"/>
      <c r="K865" s="188"/>
      <c r="L865" s="188"/>
      <c r="M865" s="393"/>
      <c r="N865" s="188"/>
      <c r="O865" s="188"/>
      <c r="P865" s="188"/>
      <c r="R865" s="188"/>
    </row>
    <row r="866" spans="8:18">
      <c r="H866" s="188"/>
      <c r="J866" s="188"/>
      <c r="K866" s="188"/>
      <c r="L866" s="188"/>
      <c r="M866" s="393"/>
      <c r="N866" s="188"/>
      <c r="O866" s="188"/>
      <c r="P866" s="188"/>
      <c r="R866" s="188"/>
    </row>
    <row r="867" spans="8:18">
      <c r="H867" s="188"/>
      <c r="J867" s="188"/>
      <c r="K867" s="188"/>
      <c r="L867" s="188"/>
      <c r="M867" s="393"/>
      <c r="N867" s="188"/>
      <c r="O867" s="188"/>
      <c r="P867" s="188"/>
      <c r="R867" s="188"/>
    </row>
    <row r="868" spans="8:18">
      <c r="H868" s="188"/>
      <c r="J868" s="188"/>
      <c r="K868" s="188"/>
      <c r="L868" s="188"/>
      <c r="M868" s="393"/>
      <c r="N868" s="188"/>
      <c r="O868" s="188"/>
      <c r="P868" s="188"/>
      <c r="R868" s="188"/>
    </row>
    <row r="869" spans="8:18">
      <c r="H869" s="188"/>
      <c r="J869" s="188"/>
      <c r="K869" s="188"/>
      <c r="L869" s="188"/>
      <c r="M869" s="393"/>
      <c r="N869" s="188"/>
      <c r="O869" s="188"/>
      <c r="P869" s="188"/>
      <c r="R869" s="188"/>
    </row>
    <row r="870" spans="8:18">
      <c r="H870" s="188"/>
      <c r="J870" s="188"/>
      <c r="K870" s="188"/>
      <c r="L870" s="188"/>
      <c r="M870" s="393"/>
      <c r="N870" s="188"/>
      <c r="O870" s="188"/>
      <c r="P870" s="188"/>
      <c r="R870" s="188"/>
    </row>
    <row r="871" spans="8:18">
      <c r="H871" s="188"/>
      <c r="J871" s="188"/>
      <c r="K871" s="188"/>
      <c r="L871" s="188"/>
      <c r="M871" s="393"/>
      <c r="N871" s="188"/>
      <c r="O871" s="188"/>
      <c r="P871" s="188"/>
      <c r="R871" s="188"/>
    </row>
    <row r="872" spans="8:18">
      <c r="H872" s="188"/>
      <c r="J872" s="188"/>
      <c r="K872" s="188"/>
      <c r="L872" s="188"/>
      <c r="M872" s="393"/>
      <c r="N872" s="188"/>
      <c r="O872" s="188"/>
      <c r="P872" s="188"/>
      <c r="R872" s="188"/>
    </row>
    <row r="873" spans="8:18">
      <c r="H873" s="188"/>
      <c r="J873" s="188"/>
      <c r="K873" s="188"/>
      <c r="L873" s="188"/>
      <c r="M873" s="393"/>
      <c r="N873" s="188"/>
      <c r="O873" s="188"/>
      <c r="P873" s="188"/>
      <c r="R873" s="188"/>
    </row>
    <row r="874" spans="8:18">
      <c r="H874" s="188"/>
      <c r="J874" s="188"/>
      <c r="K874" s="188"/>
      <c r="L874" s="188"/>
      <c r="M874" s="393"/>
      <c r="N874" s="188"/>
      <c r="O874" s="188"/>
      <c r="P874" s="188"/>
      <c r="R874" s="188"/>
    </row>
    <row r="875" spans="8:18">
      <c r="H875" s="188"/>
      <c r="J875" s="188"/>
      <c r="K875" s="188"/>
      <c r="L875" s="188"/>
      <c r="M875" s="393"/>
      <c r="N875" s="188"/>
      <c r="O875" s="188"/>
      <c r="P875" s="188"/>
      <c r="R875" s="188"/>
    </row>
    <row r="876" spans="8:18">
      <c r="H876" s="188"/>
      <c r="J876" s="188"/>
      <c r="K876" s="188"/>
      <c r="L876" s="188"/>
      <c r="M876" s="393"/>
      <c r="N876" s="188"/>
      <c r="O876" s="188"/>
      <c r="P876" s="188"/>
      <c r="R876" s="188"/>
    </row>
    <row r="877" spans="8:18">
      <c r="H877" s="188"/>
      <c r="J877" s="188"/>
      <c r="K877" s="188"/>
      <c r="L877" s="188"/>
      <c r="M877" s="393"/>
      <c r="N877" s="188"/>
      <c r="O877" s="188"/>
      <c r="P877" s="188"/>
      <c r="R877" s="188"/>
    </row>
    <row r="878" spans="8:18">
      <c r="H878" s="188"/>
      <c r="J878" s="188"/>
      <c r="K878" s="188"/>
      <c r="L878" s="188"/>
      <c r="M878" s="393"/>
      <c r="N878" s="188"/>
      <c r="O878" s="188"/>
      <c r="P878" s="188"/>
      <c r="R878" s="188"/>
    </row>
    <row r="879" spans="8:18">
      <c r="H879" s="188"/>
      <c r="J879" s="188"/>
      <c r="K879" s="188"/>
      <c r="L879" s="188"/>
      <c r="M879" s="393"/>
      <c r="N879" s="188"/>
      <c r="O879" s="188"/>
      <c r="P879" s="188"/>
      <c r="R879" s="188"/>
    </row>
    <row r="880" spans="8:18">
      <c r="H880" s="188"/>
      <c r="J880" s="188"/>
      <c r="K880" s="188"/>
      <c r="L880" s="188"/>
      <c r="M880" s="393"/>
      <c r="N880" s="188"/>
      <c r="O880" s="188"/>
      <c r="P880" s="188"/>
      <c r="R880" s="188"/>
    </row>
    <row r="881" spans="8:18">
      <c r="H881" s="188"/>
      <c r="J881" s="188"/>
      <c r="K881" s="188"/>
      <c r="L881" s="188"/>
      <c r="M881" s="393"/>
      <c r="N881" s="188"/>
      <c r="O881" s="188"/>
      <c r="P881" s="188"/>
      <c r="R881" s="188"/>
    </row>
    <row r="882" spans="8:18">
      <c r="H882" s="188"/>
      <c r="J882" s="188"/>
      <c r="K882" s="188"/>
      <c r="L882" s="188"/>
      <c r="M882" s="393"/>
      <c r="N882" s="188"/>
      <c r="O882" s="188"/>
      <c r="P882" s="188"/>
      <c r="R882" s="188"/>
    </row>
    <row r="883" spans="8:18">
      <c r="H883" s="188"/>
      <c r="J883" s="188"/>
      <c r="K883" s="188"/>
      <c r="L883" s="188"/>
      <c r="M883" s="393"/>
      <c r="N883" s="188"/>
      <c r="O883" s="188"/>
      <c r="P883" s="188"/>
      <c r="R883" s="188"/>
    </row>
    <row r="884" spans="8:18">
      <c r="H884" s="188"/>
      <c r="J884" s="188"/>
      <c r="K884" s="188"/>
      <c r="L884" s="188"/>
      <c r="M884" s="393"/>
      <c r="N884" s="188"/>
      <c r="O884" s="188"/>
      <c r="P884" s="188"/>
      <c r="R884" s="188"/>
    </row>
    <row r="885" spans="8:18">
      <c r="H885" s="188"/>
      <c r="J885" s="188"/>
      <c r="K885" s="188"/>
      <c r="L885" s="188"/>
      <c r="M885" s="393"/>
      <c r="N885" s="188"/>
      <c r="O885" s="188"/>
      <c r="P885" s="188"/>
      <c r="R885" s="188"/>
    </row>
    <row r="886" spans="8:18">
      <c r="H886" s="188"/>
      <c r="J886" s="188"/>
      <c r="K886" s="188"/>
      <c r="L886" s="188"/>
      <c r="M886" s="393"/>
      <c r="N886" s="188"/>
      <c r="O886" s="188"/>
      <c r="P886" s="188"/>
      <c r="R886" s="188"/>
    </row>
    <row r="887" spans="8:18">
      <c r="H887" s="188"/>
      <c r="J887" s="188"/>
      <c r="K887" s="188"/>
      <c r="L887" s="188"/>
      <c r="M887" s="393"/>
      <c r="N887" s="188"/>
      <c r="O887" s="188"/>
      <c r="P887" s="188"/>
      <c r="R887" s="188"/>
    </row>
    <row r="888" spans="8:18">
      <c r="H888" s="188"/>
      <c r="J888" s="188"/>
      <c r="K888" s="188"/>
      <c r="L888" s="188"/>
      <c r="M888" s="393"/>
      <c r="N888" s="188"/>
      <c r="O888" s="188"/>
      <c r="P888" s="188"/>
      <c r="R888" s="188"/>
    </row>
    <row r="889" spans="8:18">
      <c r="H889" s="188"/>
      <c r="J889" s="188"/>
      <c r="K889" s="188"/>
      <c r="L889" s="188"/>
      <c r="M889" s="393"/>
      <c r="N889" s="188"/>
      <c r="O889" s="188"/>
      <c r="P889" s="188"/>
      <c r="R889" s="188"/>
    </row>
    <row r="890" spans="8:18">
      <c r="H890" s="188"/>
      <c r="J890" s="188"/>
      <c r="K890" s="188"/>
      <c r="L890" s="188"/>
      <c r="M890" s="393"/>
      <c r="N890" s="188"/>
      <c r="O890" s="188"/>
      <c r="P890" s="188"/>
      <c r="R890" s="188"/>
    </row>
    <row r="891" spans="8:18">
      <c r="H891" s="188"/>
      <c r="J891" s="188"/>
      <c r="K891" s="188"/>
      <c r="L891" s="188"/>
      <c r="M891" s="393"/>
      <c r="N891" s="188"/>
      <c r="O891" s="188"/>
      <c r="P891" s="188"/>
      <c r="R891" s="188"/>
    </row>
    <row r="892" spans="8:18">
      <c r="H892" s="188"/>
      <c r="J892" s="188"/>
      <c r="K892" s="188"/>
      <c r="L892" s="188"/>
      <c r="M892" s="393"/>
      <c r="N892" s="188"/>
      <c r="O892" s="188"/>
      <c r="P892" s="188"/>
      <c r="R892" s="188"/>
    </row>
    <row r="893" spans="8:18">
      <c r="H893" s="188"/>
      <c r="J893" s="188"/>
      <c r="K893" s="188"/>
      <c r="L893" s="188"/>
      <c r="M893" s="393"/>
      <c r="N893" s="188"/>
      <c r="O893" s="188"/>
      <c r="P893" s="188"/>
      <c r="R893" s="188"/>
    </row>
    <row r="894" spans="8:18">
      <c r="H894" s="188"/>
      <c r="J894" s="188"/>
      <c r="K894" s="188"/>
      <c r="L894" s="188"/>
      <c r="M894" s="393"/>
      <c r="N894" s="188"/>
      <c r="O894" s="188"/>
      <c r="P894" s="188"/>
      <c r="R894" s="188"/>
    </row>
    <row r="895" spans="8:18">
      <c r="H895" s="188"/>
      <c r="J895" s="188"/>
      <c r="K895" s="188"/>
      <c r="L895" s="188"/>
      <c r="M895" s="393"/>
      <c r="N895" s="188"/>
      <c r="O895" s="188"/>
      <c r="P895" s="188"/>
      <c r="R895" s="188"/>
    </row>
    <row r="896" spans="8:18">
      <c r="H896" s="188"/>
      <c r="J896" s="188"/>
      <c r="K896" s="188"/>
      <c r="L896" s="188"/>
      <c r="M896" s="393"/>
      <c r="N896" s="188"/>
      <c r="O896" s="188"/>
      <c r="P896" s="188"/>
      <c r="R896" s="188"/>
    </row>
    <row r="897" spans="8:18">
      <c r="H897" s="188"/>
      <c r="J897" s="188"/>
      <c r="K897" s="188"/>
      <c r="L897" s="188"/>
      <c r="M897" s="393"/>
      <c r="N897" s="188"/>
      <c r="O897" s="188"/>
      <c r="P897" s="188"/>
      <c r="R897" s="188"/>
    </row>
    <row r="898" spans="8:18">
      <c r="H898" s="188"/>
      <c r="J898" s="188"/>
      <c r="K898" s="188"/>
      <c r="L898" s="188"/>
      <c r="M898" s="393"/>
      <c r="N898" s="188"/>
      <c r="O898" s="188"/>
      <c r="P898" s="188"/>
      <c r="R898" s="188"/>
    </row>
    <row r="899" spans="8:18">
      <c r="H899" s="188"/>
      <c r="J899" s="188"/>
      <c r="K899" s="188"/>
      <c r="L899" s="188"/>
      <c r="M899" s="393"/>
      <c r="N899" s="188"/>
      <c r="O899" s="188"/>
      <c r="P899" s="188"/>
      <c r="R899" s="188"/>
    </row>
    <row r="900" spans="8:18">
      <c r="H900" s="188"/>
      <c r="J900" s="188"/>
      <c r="K900" s="188"/>
      <c r="L900" s="188"/>
      <c r="M900" s="393"/>
      <c r="N900" s="188"/>
      <c r="O900" s="188"/>
      <c r="P900" s="188"/>
      <c r="R900" s="188"/>
    </row>
    <row r="901" spans="8:18">
      <c r="H901" s="188"/>
      <c r="J901" s="188"/>
      <c r="K901" s="188"/>
      <c r="L901" s="188"/>
      <c r="M901" s="393"/>
      <c r="N901" s="188"/>
      <c r="O901" s="188"/>
      <c r="P901" s="188"/>
      <c r="R901" s="188"/>
    </row>
    <row r="902" spans="8:18">
      <c r="H902" s="188"/>
      <c r="J902" s="188"/>
      <c r="K902" s="188"/>
      <c r="L902" s="188"/>
      <c r="M902" s="393"/>
      <c r="N902" s="188"/>
      <c r="O902" s="188"/>
      <c r="P902" s="188"/>
      <c r="R902" s="188"/>
    </row>
    <row r="903" spans="8:18">
      <c r="H903" s="188"/>
      <c r="J903" s="188"/>
      <c r="K903" s="188"/>
      <c r="L903" s="188"/>
      <c r="M903" s="393"/>
      <c r="N903" s="188"/>
      <c r="O903" s="188"/>
      <c r="P903" s="188"/>
      <c r="R903" s="188"/>
    </row>
    <row r="904" spans="8:18">
      <c r="H904" s="188"/>
      <c r="J904" s="188"/>
      <c r="K904" s="188"/>
      <c r="L904" s="188"/>
      <c r="M904" s="393"/>
      <c r="N904" s="188"/>
      <c r="O904" s="188"/>
      <c r="P904" s="188"/>
      <c r="R904" s="188"/>
    </row>
    <row r="905" spans="8:18">
      <c r="H905" s="188"/>
      <c r="J905" s="188"/>
      <c r="K905" s="188"/>
      <c r="L905" s="188"/>
      <c r="M905" s="393"/>
      <c r="N905" s="188"/>
      <c r="O905" s="188"/>
      <c r="P905" s="188"/>
      <c r="R905" s="188"/>
    </row>
    <row r="906" spans="8:18">
      <c r="H906" s="188"/>
      <c r="J906" s="188"/>
      <c r="K906" s="188"/>
      <c r="L906" s="188"/>
      <c r="M906" s="393"/>
      <c r="N906" s="188"/>
      <c r="O906" s="188"/>
      <c r="P906" s="188"/>
      <c r="R906" s="188"/>
    </row>
    <row r="907" spans="8:18">
      <c r="H907" s="188"/>
      <c r="J907" s="188"/>
      <c r="K907" s="188"/>
      <c r="L907" s="188"/>
      <c r="M907" s="393"/>
      <c r="N907" s="188"/>
      <c r="O907" s="188"/>
      <c r="P907" s="188"/>
      <c r="R907" s="188"/>
    </row>
    <row r="908" spans="8:18">
      <c r="H908" s="188"/>
      <c r="J908" s="188"/>
      <c r="K908" s="188"/>
      <c r="L908" s="188"/>
      <c r="M908" s="393"/>
      <c r="N908" s="188"/>
      <c r="O908" s="188"/>
      <c r="P908" s="188"/>
      <c r="R908" s="188"/>
    </row>
    <row r="909" spans="8:18">
      <c r="H909" s="188"/>
      <c r="J909" s="188"/>
      <c r="K909" s="188"/>
      <c r="L909" s="188"/>
      <c r="M909" s="393"/>
      <c r="N909" s="188"/>
      <c r="O909" s="188"/>
      <c r="P909" s="188"/>
      <c r="R909" s="188"/>
    </row>
    <row r="910" spans="8:18">
      <c r="H910" s="188"/>
      <c r="J910" s="188"/>
      <c r="K910" s="188"/>
      <c r="L910" s="188"/>
      <c r="M910" s="393"/>
      <c r="N910" s="188"/>
      <c r="O910" s="188"/>
      <c r="P910" s="188"/>
      <c r="R910" s="188"/>
    </row>
    <row r="911" spans="8:18">
      <c r="H911" s="188"/>
      <c r="J911" s="188"/>
      <c r="K911" s="188"/>
      <c r="L911" s="188"/>
      <c r="M911" s="393"/>
      <c r="N911" s="188"/>
      <c r="O911" s="188"/>
      <c r="P911" s="188"/>
      <c r="R911" s="188"/>
    </row>
    <row r="912" spans="8:18">
      <c r="H912" s="188"/>
      <c r="J912" s="188"/>
      <c r="K912" s="188"/>
      <c r="L912" s="188"/>
      <c r="M912" s="393"/>
      <c r="N912" s="188"/>
      <c r="O912" s="188"/>
      <c r="P912" s="188"/>
      <c r="R912" s="188"/>
    </row>
    <row r="913" spans="8:18">
      <c r="H913" s="188"/>
      <c r="J913" s="188"/>
      <c r="K913" s="188"/>
      <c r="L913" s="188"/>
      <c r="M913" s="393"/>
      <c r="N913" s="188"/>
      <c r="O913" s="188"/>
      <c r="P913" s="188"/>
      <c r="R913" s="188"/>
    </row>
    <row r="914" spans="8:18">
      <c r="H914" s="188"/>
      <c r="J914" s="188"/>
      <c r="K914" s="188"/>
      <c r="L914" s="188"/>
      <c r="M914" s="393"/>
      <c r="N914" s="188"/>
      <c r="O914" s="188"/>
      <c r="P914" s="188"/>
      <c r="R914" s="188"/>
    </row>
    <row r="915" spans="8:18">
      <c r="H915" s="188"/>
      <c r="J915" s="188"/>
      <c r="K915" s="188"/>
      <c r="L915" s="188"/>
      <c r="M915" s="393"/>
      <c r="N915" s="188"/>
      <c r="O915" s="188"/>
      <c r="P915" s="188"/>
      <c r="R915" s="188"/>
    </row>
    <row r="916" spans="8:18">
      <c r="H916" s="188"/>
      <c r="J916" s="188"/>
      <c r="K916" s="188"/>
      <c r="L916" s="188"/>
      <c r="M916" s="393"/>
      <c r="N916" s="188"/>
      <c r="O916" s="188"/>
      <c r="P916" s="188"/>
      <c r="R916" s="188"/>
    </row>
    <row r="917" spans="8:18">
      <c r="H917" s="188"/>
      <c r="J917" s="188"/>
      <c r="K917" s="188"/>
      <c r="L917" s="188"/>
      <c r="M917" s="393"/>
      <c r="N917" s="188"/>
      <c r="O917" s="188"/>
      <c r="P917" s="188"/>
      <c r="R917" s="188"/>
    </row>
    <row r="918" spans="8:18">
      <c r="H918" s="188"/>
      <c r="J918" s="188"/>
      <c r="K918" s="188"/>
      <c r="L918" s="188"/>
      <c r="M918" s="393"/>
      <c r="N918" s="188"/>
      <c r="O918" s="188"/>
      <c r="P918" s="188"/>
      <c r="R918" s="188"/>
    </row>
    <row r="919" spans="8:18">
      <c r="H919" s="188"/>
      <c r="J919" s="188"/>
      <c r="K919" s="188"/>
      <c r="L919" s="188"/>
      <c r="M919" s="393"/>
      <c r="N919" s="188"/>
      <c r="O919" s="188"/>
      <c r="P919" s="188"/>
      <c r="R919" s="188"/>
    </row>
    <row r="920" spans="8:18">
      <c r="H920" s="188"/>
      <c r="J920" s="188"/>
      <c r="K920" s="188"/>
      <c r="L920" s="188"/>
      <c r="M920" s="393"/>
      <c r="N920" s="188"/>
      <c r="O920" s="188"/>
      <c r="P920" s="188"/>
      <c r="R920" s="188"/>
    </row>
    <row r="921" spans="8:18">
      <c r="H921" s="188"/>
      <c r="J921" s="188"/>
      <c r="K921" s="188"/>
      <c r="L921" s="188"/>
      <c r="M921" s="393"/>
      <c r="N921" s="188"/>
      <c r="O921" s="188"/>
      <c r="P921" s="188"/>
      <c r="R921" s="188"/>
    </row>
    <row r="922" spans="8:18">
      <c r="H922" s="188"/>
      <c r="J922" s="188"/>
      <c r="K922" s="188"/>
      <c r="L922" s="188"/>
      <c r="M922" s="393"/>
      <c r="N922" s="188"/>
      <c r="O922" s="188"/>
      <c r="P922" s="188"/>
      <c r="R922" s="188"/>
    </row>
    <row r="923" spans="8:18">
      <c r="H923" s="188"/>
      <c r="J923" s="188"/>
      <c r="K923" s="188"/>
      <c r="L923" s="188"/>
      <c r="M923" s="393"/>
      <c r="N923" s="188"/>
      <c r="O923" s="188"/>
      <c r="P923" s="188"/>
      <c r="R923" s="188"/>
    </row>
    <row r="924" spans="8:18">
      <c r="H924" s="188"/>
      <c r="J924" s="188"/>
      <c r="K924" s="188"/>
      <c r="L924" s="188"/>
      <c r="M924" s="393"/>
      <c r="N924" s="188"/>
      <c r="O924" s="188"/>
      <c r="P924" s="188"/>
      <c r="R924" s="188"/>
    </row>
    <row r="925" spans="8:18">
      <c r="H925" s="188"/>
      <c r="J925" s="188"/>
      <c r="K925" s="188"/>
      <c r="L925" s="188"/>
      <c r="M925" s="393"/>
      <c r="N925" s="188"/>
      <c r="O925" s="188"/>
      <c r="P925" s="188"/>
      <c r="R925" s="188"/>
    </row>
    <row r="926" spans="8:18">
      <c r="H926" s="188"/>
      <c r="J926" s="188"/>
      <c r="K926" s="188"/>
      <c r="L926" s="188"/>
      <c r="M926" s="393"/>
      <c r="N926" s="188"/>
      <c r="O926" s="188"/>
      <c r="P926" s="188"/>
      <c r="R926" s="188"/>
    </row>
    <row r="927" spans="8:18">
      <c r="H927" s="188"/>
      <c r="J927" s="188"/>
      <c r="K927" s="188"/>
      <c r="L927" s="188"/>
      <c r="M927" s="393"/>
      <c r="N927" s="188"/>
      <c r="O927" s="188"/>
      <c r="P927" s="188"/>
      <c r="R927" s="188"/>
    </row>
    <row r="928" spans="8:18">
      <c r="H928" s="188"/>
      <c r="J928" s="188"/>
      <c r="K928" s="188"/>
      <c r="L928" s="188"/>
      <c r="M928" s="393"/>
      <c r="N928" s="188"/>
      <c r="O928" s="188"/>
      <c r="P928" s="188"/>
      <c r="R928" s="188"/>
    </row>
    <row r="929" spans="8:18">
      <c r="H929" s="188"/>
      <c r="J929" s="188"/>
      <c r="K929" s="188"/>
      <c r="L929" s="188"/>
      <c r="M929" s="393"/>
      <c r="N929" s="188"/>
      <c r="O929" s="188"/>
      <c r="P929" s="188"/>
      <c r="R929" s="188"/>
    </row>
    <row r="930" spans="8:18">
      <c r="H930" s="188"/>
      <c r="J930" s="188"/>
      <c r="K930" s="188"/>
      <c r="L930" s="188"/>
      <c r="M930" s="393"/>
      <c r="N930" s="188"/>
      <c r="O930" s="188"/>
      <c r="P930" s="188"/>
      <c r="R930" s="188"/>
    </row>
    <row r="931" spans="8:18">
      <c r="H931" s="188"/>
      <c r="J931" s="188"/>
      <c r="K931" s="188"/>
      <c r="L931" s="188"/>
      <c r="M931" s="393"/>
      <c r="N931" s="188"/>
      <c r="O931" s="188"/>
      <c r="P931" s="188"/>
      <c r="R931" s="188"/>
    </row>
    <row r="932" spans="8:18">
      <c r="H932" s="188"/>
      <c r="J932" s="188"/>
      <c r="K932" s="188"/>
      <c r="L932" s="188"/>
      <c r="M932" s="393"/>
      <c r="N932" s="188"/>
      <c r="O932" s="188"/>
      <c r="P932" s="188"/>
      <c r="R932" s="188"/>
    </row>
    <row r="933" spans="8:18">
      <c r="H933" s="188"/>
      <c r="J933" s="188"/>
      <c r="K933" s="188"/>
      <c r="L933" s="188"/>
      <c r="M933" s="393"/>
      <c r="N933" s="188"/>
      <c r="O933" s="188"/>
      <c r="P933" s="188"/>
      <c r="R933" s="188"/>
    </row>
    <row r="934" spans="8:18">
      <c r="H934" s="188"/>
      <c r="J934" s="188"/>
      <c r="K934" s="188"/>
      <c r="L934" s="188"/>
      <c r="M934" s="393"/>
      <c r="N934" s="188"/>
      <c r="O934" s="188"/>
      <c r="P934" s="188"/>
      <c r="R934" s="188"/>
    </row>
    <row r="935" spans="8:18">
      <c r="H935" s="188"/>
      <c r="J935" s="188"/>
      <c r="K935" s="188"/>
      <c r="L935" s="188"/>
      <c r="M935" s="393"/>
      <c r="N935" s="188"/>
      <c r="O935" s="188"/>
      <c r="P935" s="188"/>
      <c r="R935" s="188"/>
    </row>
    <row r="936" spans="8:18">
      <c r="H936" s="188"/>
      <c r="J936" s="188"/>
      <c r="K936" s="188"/>
      <c r="L936" s="188"/>
      <c r="M936" s="393"/>
      <c r="N936" s="188"/>
      <c r="O936" s="188"/>
      <c r="P936" s="188"/>
      <c r="R936" s="188"/>
    </row>
    <row r="937" spans="8:18">
      <c r="H937" s="188"/>
      <c r="J937" s="188"/>
      <c r="K937" s="188"/>
      <c r="L937" s="188"/>
      <c r="M937" s="393"/>
      <c r="N937" s="188"/>
      <c r="O937" s="188"/>
      <c r="P937" s="188"/>
      <c r="R937" s="188"/>
    </row>
    <row r="938" spans="8:18">
      <c r="H938" s="188"/>
      <c r="J938" s="188"/>
      <c r="K938" s="188"/>
      <c r="L938" s="188"/>
      <c r="M938" s="393"/>
      <c r="N938" s="188"/>
      <c r="O938" s="188"/>
      <c r="P938" s="188"/>
      <c r="R938" s="188"/>
    </row>
    <row r="939" spans="8:18">
      <c r="H939" s="188"/>
      <c r="J939" s="188"/>
      <c r="K939" s="188"/>
      <c r="L939" s="188"/>
      <c r="M939" s="393"/>
      <c r="N939" s="188"/>
      <c r="O939" s="188"/>
      <c r="P939" s="188"/>
      <c r="R939" s="188"/>
    </row>
    <row r="940" spans="8:18">
      <c r="H940" s="188"/>
      <c r="J940" s="188"/>
      <c r="K940" s="188"/>
      <c r="L940" s="188"/>
      <c r="M940" s="393"/>
      <c r="N940" s="188"/>
      <c r="O940" s="188"/>
      <c r="P940" s="188"/>
      <c r="R940" s="188"/>
    </row>
    <row r="941" spans="8:18">
      <c r="H941" s="188"/>
      <c r="J941" s="188"/>
      <c r="K941" s="188"/>
      <c r="L941" s="188"/>
      <c r="M941" s="393"/>
      <c r="N941" s="188"/>
      <c r="O941" s="188"/>
      <c r="P941" s="188"/>
      <c r="R941" s="188"/>
    </row>
    <row r="942" spans="8:18">
      <c r="H942" s="188"/>
      <c r="J942" s="188"/>
      <c r="K942" s="188"/>
      <c r="L942" s="188"/>
      <c r="M942" s="393"/>
      <c r="N942" s="188"/>
      <c r="O942" s="188"/>
      <c r="P942" s="188"/>
      <c r="R942" s="188"/>
    </row>
    <row r="943" spans="8:18">
      <c r="H943" s="188"/>
      <c r="J943" s="188"/>
      <c r="K943" s="188"/>
      <c r="L943" s="188"/>
      <c r="M943" s="393"/>
      <c r="N943" s="188"/>
      <c r="O943" s="188"/>
      <c r="P943" s="188"/>
      <c r="R943" s="188"/>
    </row>
    <row r="944" spans="8:18">
      <c r="H944" s="188"/>
      <c r="J944" s="188"/>
      <c r="K944" s="188"/>
      <c r="L944" s="188"/>
      <c r="M944" s="393"/>
      <c r="N944" s="188"/>
      <c r="O944" s="188"/>
      <c r="P944" s="188"/>
      <c r="R944" s="188"/>
    </row>
    <row r="945" spans="8:18">
      <c r="H945" s="188"/>
      <c r="J945" s="188"/>
      <c r="K945" s="188"/>
      <c r="L945" s="188"/>
      <c r="M945" s="393"/>
      <c r="N945" s="188"/>
      <c r="O945" s="188"/>
      <c r="P945" s="188"/>
      <c r="R945" s="188"/>
    </row>
    <row r="946" spans="8:18">
      <c r="H946" s="188"/>
      <c r="J946" s="188"/>
      <c r="K946" s="188"/>
      <c r="L946" s="188"/>
      <c r="M946" s="393"/>
      <c r="N946" s="188"/>
      <c r="O946" s="188"/>
      <c r="P946" s="188"/>
      <c r="R946" s="188"/>
    </row>
    <row r="947" spans="8:18">
      <c r="H947" s="188"/>
      <c r="J947" s="188"/>
      <c r="K947" s="188"/>
      <c r="L947" s="188"/>
      <c r="M947" s="393"/>
      <c r="N947" s="188"/>
      <c r="O947" s="188"/>
      <c r="P947" s="188"/>
      <c r="R947" s="188"/>
    </row>
    <row r="948" spans="8:18">
      <c r="H948" s="188"/>
      <c r="J948" s="188"/>
      <c r="K948" s="188"/>
      <c r="L948" s="188"/>
      <c r="M948" s="393"/>
      <c r="N948" s="188"/>
      <c r="O948" s="188"/>
      <c r="P948" s="188"/>
      <c r="R948" s="188"/>
    </row>
    <row r="949" spans="8:18">
      <c r="H949" s="188"/>
      <c r="J949" s="188"/>
      <c r="K949" s="188"/>
      <c r="L949" s="188"/>
      <c r="M949" s="393"/>
      <c r="N949" s="188"/>
      <c r="O949" s="188"/>
      <c r="P949" s="188"/>
      <c r="R949" s="188"/>
    </row>
    <row r="950" spans="8:18">
      <c r="H950" s="188"/>
      <c r="J950" s="188"/>
      <c r="K950" s="188"/>
      <c r="L950" s="188"/>
      <c r="M950" s="393"/>
      <c r="N950" s="188"/>
      <c r="O950" s="188"/>
      <c r="P950" s="188"/>
      <c r="R950" s="188"/>
    </row>
    <row r="951" spans="8:18">
      <c r="H951" s="188"/>
      <c r="J951" s="188"/>
      <c r="K951" s="188"/>
      <c r="L951" s="188"/>
      <c r="M951" s="393"/>
      <c r="N951" s="188"/>
      <c r="O951" s="188"/>
      <c r="P951" s="188"/>
      <c r="R951" s="188"/>
    </row>
    <row r="952" spans="8:18">
      <c r="H952" s="188"/>
      <c r="J952" s="188"/>
      <c r="K952" s="188"/>
      <c r="L952" s="188"/>
      <c r="M952" s="393"/>
      <c r="N952" s="188"/>
      <c r="O952" s="188"/>
      <c r="P952" s="188"/>
      <c r="R952" s="188"/>
    </row>
    <row r="953" spans="8:18">
      <c r="H953" s="188"/>
      <c r="J953" s="188"/>
      <c r="K953" s="188"/>
      <c r="L953" s="188"/>
      <c r="M953" s="393"/>
      <c r="N953" s="188"/>
      <c r="O953" s="188"/>
      <c r="P953" s="188"/>
      <c r="R953" s="188"/>
    </row>
    <row r="954" spans="8:18">
      <c r="H954" s="188"/>
      <c r="J954" s="188"/>
      <c r="K954" s="188"/>
      <c r="L954" s="188"/>
      <c r="M954" s="393"/>
      <c r="N954" s="188"/>
      <c r="O954" s="188"/>
      <c r="P954" s="188"/>
      <c r="R954" s="188"/>
    </row>
    <row r="955" spans="8:18">
      <c r="H955" s="188"/>
      <c r="J955" s="188"/>
      <c r="K955" s="188"/>
      <c r="L955" s="188"/>
      <c r="M955" s="393"/>
      <c r="N955" s="188"/>
      <c r="O955" s="188"/>
      <c r="P955" s="188"/>
      <c r="R955" s="188"/>
    </row>
    <row r="956" spans="8:18">
      <c r="H956" s="188"/>
      <c r="J956" s="188"/>
      <c r="K956" s="188"/>
      <c r="L956" s="188"/>
      <c r="M956" s="393"/>
      <c r="N956" s="188"/>
      <c r="O956" s="188"/>
      <c r="P956" s="188"/>
      <c r="R956" s="188"/>
    </row>
    <row r="957" spans="8:18">
      <c r="H957" s="188"/>
      <c r="J957" s="188"/>
      <c r="K957" s="188"/>
      <c r="L957" s="188"/>
      <c r="M957" s="393"/>
      <c r="N957" s="188"/>
      <c r="O957" s="188"/>
      <c r="P957" s="188"/>
      <c r="R957" s="188"/>
    </row>
    <row r="958" spans="8:18">
      <c r="H958" s="188"/>
      <c r="J958" s="188"/>
      <c r="K958" s="188"/>
      <c r="L958" s="188"/>
      <c r="M958" s="393"/>
      <c r="N958" s="188"/>
      <c r="O958" s="188"/>
      <c r="P958" s="188"/>
      <c r="R958" s="188"/>
    </row>
    <row r="959" spans="8:18">
      <c r="H959" s="188"/>
      <c r="J959" s="188"/>
      <c r="K959" s="188"/>
      <c r="L959" s="188"/>
      <c r="M959" s="393"/>
      <c r="N959" s="188"/>
      <c r="O959" s="188"/>
      <c r="P959" s="188"/>
      <c r="R959" s="188"/>
    </row>
    <row r="960" spans="8:18">
      <c r="H960" s="188"/>
      <c r="J960" s="188"/>
      <c r="K960" s="188"/>
      <c r="L960" s="188"/>
      <c r="M960" s="393"/>
      <c r="N960" s="188"/>
      <c r="O960" s="188"/>
      <c r="P960" s="188"/>
      <c r="R960" s="188"/>
    </row>
    <row r="961" spans="8:18">
      <c r="H961" s="188"/>
      <c r="J961" s="188"/>
      <c r="K961" s="188"/>
      <c r="L961" s="188"/>
      <c r="M961" s="393"/>
      <c r="N961" s="188"/>
      <c r="O961" s="188"/>
      <c r="P961" s="188"/>
      <c r="R961" s="188"/>
    </row>
    <row r="962" spans="8:18">
      <c r="H962" s="188"/>
      <c r="J962" s="188"/>
      <c r="K962" s="188"/>
      <c r="L962" s="188"/>
      <c r="M962" s="393"/>
      <c r="N962" s="188"/>
      <c r="O962" s="188"/>
      <c r="P962" s="188"/>
      <c r="R962" s="188"/>
    </row>
    <row r="963" spans="8:18">
      <c r="H963" s="188"/>
      <c r="J963" s="188"/>
      <c r="K963" s="188"/>
      <c r="L963" s="188"/>
      <c r="M963" s="393"/>
      <c r="N963" s="188"/>
      <c r="O963" s="188"/>
      <c r="P963" s="188"/>
      <c r="R963" s="188"/>
    </row>
    <row r="964" spans="8:18">
      <c r="H964" s="188"/>
      <c r="J964" s="188"/>
      <c r="K964" s="188"/>
      <c r="L964" s="188"/>
      <c r="M964" s="393"/>
      <c r="N964" s="188"/>
      <c r="O964" s="188"/>
      <c r="P964" s="188"/>
      <c r="R964" s="188"/>
    </row>
    <row r="965" spans="8:18">
      <c r="H965" s="188"/>
      <c r="J965" s="188"/>
      <c r="K965" s="188"/>
      <c r="L965" s="188"/>
      <c r="M965" s="393"/>
      <c r="N965" s="188"/>
      <c r="O965" s="188"/>
      <c r="P965" s="188"/>
      <c r="R965" s="188"/>
    </row>
    <row r="966" spans="8:18">
      <c r="H966" s="188"/>
      <c r="J966" s="188"/>
      <c r="K966" s="188"/>
      <c r="L966" s="188"/>
      <c r="M966" s="393"/>
      <c r="N966" s="188"/>
      <c r="O966" s="188"/>
      <c r="P966" s="188"/>
      <c r="R966" s="188"/>
    </row>
    <row r="967" spans="8:18">
      <c r="H967" s="188"/>
      <c r="J967" s="188"/>
      <c r="K967" s="188"/>
      <c r="L967" s="188"/>
      <c r="M967" s="393"/>
      <c r="N967" s="188"/>
      <c r="O967" s="188"/>
      <c r="P967" s="188"/>
      <c r="R967" s="188"/>
    </row>
    <row r="968" spans="8:18">
      <c r="H968" s="188"/>
      <c r="J968" s="188"/>
      <c r="K968" s="188"/>
      <c r="L968" s="188"/>
      <c r="M968" s="393"/>
      <c r="N968" s="188"/>
      <c r="O968" s="188"/>
      <c r="P968" s="188"/>
      <c r="R968" s="188"/>
    </row>
    <row r="969" spans="8:18">
      <c r="H969" s="188"/>
      <c r="J969" s="188"/>
      <c r="K969" s="188"/>
      <c r="L969" s="188"/>
      <c r="M969" s="393"/>
      <c r="N969" s="188"/>
      <c r="O969" s="188"/>
      <c r="P969" s="188"/>
      <c r="R969" s="188"/>
    </row>
    <row r="970" spans="8:18">
      <c r="H970" s="188"/>
      <c r="J970" s="188"/>
      <c r="K970" s="188"/>
      <c r="L970" s="188"/>
      <c r="M970" s="393"/>
      <c r="N970" s="188"/>
      <c r="O970" s="188"/>
      <c r="P970" s="188"/>
      <c r="R970" s="188"/>
    </row>
    <row r="971" spans="8:18">
      <c r="H971" s="188"/>
      <c r="J971" s="188"/>
      <c r="K971" s="188"/>
      <c r="L971" s="188"/>
      <c r="M971" s="393"/>
      <c r="N971" s="188"/>
      <c r="O971" s="188"/>
      <c r="P971" s="188"/>
      <c r="R971" s="188"/>
    </row>
    <row r="972" spans="8:18">
      <c r="H972" s="188"/>
      <c r="J972" s="188"/>
      <c r="K972" s="188"/>
      <c r="L972" s="188"/>
      <c r="M972" s="393"/>
      <c r="N972" s="188"/>
      <c r="O972" s="188"/>
      <c r="P972" s="188"/>
      <c r="R972" s="188"/>
    </row>
    <row r="973" spans="8:18">
      <c r="H973" s="188"/>
      <c r="J973" s="188"/>
      <c r="K973" s="188"/>
      <c r="L973" s="188"/>
      <c r="M973" s="393"/>
      <c r="N973" s="188"/>
      <c r="O973" s="188"/>
      <c r="P973" s="188"/>
      <c r="R973" s="188"/>
    </row>
    <row r="974" spans="8:18">
      <c r="H974" s="188"/>
      <c r="J974" s="188"/>
      <c r="K974" s="188"/>
      <c r="L974" s="188"/>
      <c r="M974" s="393"/>
      <c r="N974" s="188"/>
      <c r="O974" s="188"/>
      <c r="P974" s="188"/>
      <c r="R974" s="188"/>
    </row>
    <row r="975" spans="8:18">
      <c r="H975" s="188"/>
      <c r="J975" s="188"/>
      <c r="K975" s="188"/>
      <c r="L975" s="188"/>
      <c r="M975" s="393"/>
      <c r="N975" s="188"/>
      <c r="O975" s="188"/>
      <c r="P975" s="188"/>
      <c r="R975" s="188"/>
    </row>
    <row r="976" spans="8:18">
      <c r="H976" s="188"/>
      <c r="J976" s="188"/>
      <c r="K976" s="188"/>
      <c r="L976" s="188"/>
      <c r="M976" s="393"/>
      <c r="N976" s="188"/>
      <c r="O976" s="188"/>
      <c r="P976" s="188"/>
      <c r="R976" s="188"/>
    </row>
    <row r="977" spans="8:18">
      <c r="H977" s="188"/>
      <c r="J977" s="188"/>
      <c r="K977" s="188"/>
      <c r="L977" s="188"/>
      <c r="M977" s="393"/>
      <c r="N977" s="188"/>
      <c r="O977" s="188"/>
      <c r="P977" s="188"/>
      <c r="R977" s="188"/>
    </row>
    <row r="978" spans="8:18">
      <c r="H978" s="188"/>
      <c r="J978" s="188"/>
      <c r="K978" s="188"/>
      <c r="L978" s="188"/>
      <c r="M978" s="393"/>
      <c r="N978" s="188"/>
      <c r="O978" s="188"/>
      <c r="P978" s="188"/>
      <c r="R978" s="188"/>
    </row>
    <row r="979" spans="8:18">
      <c r="H979" s="188"/>
      <c r="J979" s="188"/>
      <c r="K979" s="188"/>
      <c r="L979" s="188"/>
      <c r="M979" s="393"/>
      <c r="N979" s="188"/>
      <c r="O979" s="188"/>
      <c r="P979" s="188"/>
      <c r="R979" s="188"/>
    </row>
    <row r="980" spans="8:18">
      <c r="H980" s="188"/>
      <c r="J980" s="188"/>
      <c r="K980" s="188"/>
      <c r="L980" s="188"/>
      <c r="M980" s="393"/>
      <c r="N980" s="188"/>
      <c r="O980" s="188"/>
      <c r="P980" s="188"/>
      <c r="R980" s="188"/>
    </row>
    <row r="981" spans="8:18">
      <c r="H981" s="188"/>
      <c r="J981" s="188"/>
      <c r="K981" s="188"/>
      <c r="L981" s="188"/>
      <c r="M981" s="393"/>
      <c r="N981" s="188"/>
      <c r="O981" s="188"/>
      <c r="P981" s="188"/>
      <c r="R981" s="188"/>
    </row>
    <row r="982" spans="8:18">
      <c r="H982" s="188"/>
      <c r="J982" s="188"/>
      <c r="K982" s="188"/>
      <c r="L982" s="188"/>
      <c r="M982" s="393"/>
      <c r="N982" s="188"/>
      <c r="O982" s="188"/>
      <c r="P982" s="188"/>
      <c r="R982" s="188"/>
    </row>
    <row r="983" spans="8:18">
      <c r="H983" s="188"/>
      <c r="J983" s="188"/>
      <c r="K983" s="188"/>
      <c r="L983" s="188"/>
      <c r="M983" s="393"/>
      <c r="N983" s="188"/>
      <c r="O983" s="188"/>
      <c r="P983" s="188"/>
      <c r="R983" s="188"/>
    </row>
    <row r="984" spans="8:18">
      <c r="H984" s="188"/>
      <c r="J984" s="188"/>
      <c r="K984" s="188"/>
      <c r="L984" s="188"/>
      <c r="M984" s="393"/>
      <c r="N984" s="188"/>
      <c r="O984" s="188"/>
      <c r="P984" s="188"/>
      <c r="R984" s="188"/>
    </row>
    <row r="985" spans="8:18">
      <c r="H985" s="188"/>
      <c r="J985" s="188"/>
      <c r="K985" s="188"/>
      <c r="L985" s="188"/>
      <c r="M985" s="393"/>
      <c r="N985" s="188"/>
      <c r="O985" s="188"/>
      <c r="P985" s="188"/>
      <c r="R985" s="188"/>
    </row>
    <row r="986" spans="8:18">
      <c r="H986" s="188"/>
      <c r="J986" s="188"/>
      <c r="K986" s="188"/>
      <c r="L986" s="188"/>
      <c r="M986" s="393"/>
      <c r="N986" s="188"/>
      <c r="O986" s="188"/>
      <c r="P986" s="188"/>
      <c r="R986" s="188"/>
    </row>
    <row r="987" spans="8:18">
      <c r="H987" s="188"/>
      <c r="J987" s="188"/>
      <c r="K987" s="188"/>
      <c r="L987" s="188"/>
      <c r="M987" s="393"/>
      <c r="N987" s="188"/>
      <c r="O987" s="188"/>
      <c r="P987" s="188"/>
      <c r="R987" s="188"/>
    </row>
    <row r="988" spans="8:18">
      <c r="H988" s="188"/>
      <c r="J988" s="188"/>
      <c r="K988" s="188"/>
      <c r="L988" s="188"/>
      <c r="M988" s="393"/>
      <c r="N988" s="188"/>
      <c r="O988" s="188"/>
      <c r="P988" s="188"/>
      <c r="R988" s="188"/>
    </row>
    <row r="989" spans="8:18">
      <c r="H989" s="188"/>
      <c r="J989" s="188"/>
      <c r="K989" s="188"/>
      <c r="L989" s="188"/>
      <c r="M989" s="393"/>
      <c r="N989" s="188"/>
      <c r="O989" s="188"/>
      <c r="P989" s="188"/>
      <c r="R989" s="188"/>
    </row>
    <row r="990" spans="8:18">
      <c r="H990" s="188"/>
      <c r="J990" s="188"/>
      <c r="K990" s="188"/>
      <c r="L990" s="188"/>
      <c r="M990" s="393"/>
      <c r="N990" s="188"/>
      <c r="O990" s="188"/>
      <c r="P990" s="188"/>
      <c r="R990" s="188"/>
    </row>
    <row r="991" spans="8:18">
      <c r="H991" s="188"/>
      <c r="J991" s="188"/>
      <c r="K991" s="188"/>
      <c r="L991" s="188"/>
      <c r="M991" s="393"/>
      <c r="N991" s="188"/>
      <c r="O991" s="188"/>
      <c r="P991" s="188"/>
      <c r="R991" s="188"/>
    </row>
    <row r="992" spans="8:18">
      <c r="H992" s="188"/>
      <c r="J992" s="188"/>
      <c r="K992" s="188"/>
      <c r="L992" s="188"/>
      <c r="M992" s="393"/>
      <c r="N992" s="188"/>
      <c r="O992" s="188"/>
      <c r="P992" s="188"/>
      <c r="R992" s="188"/>
    </row>
    <row r="993" spans="8:18">
      <c r="H993" s="188"/>
      <c r="J993" s="188"/>
      <c r="K993" s="188"/>
      <c r="L993" s="188"/>
      <c r="M993" s="393"/>
      <c r="N993" s="188"/>
      <c r="O993" s="188"/>
      <c r="P993" s="188"/>
      <c r="R993" s="188"/>
    </row>
    <row r="994" spans="8:18">
      <c r="H994" s="188"/>
      <c r="J994" s="188"/>
      <c r="K994" s="188"/>
      <c r="L994" s="188"/>
      <c r="M994" s="393"/>
      <c r="N994" s="188"/>
      <c r="O994" s="188"/>
      <c r="P994" s="188"/>
      <c r="R994" s="188"/>
    </row>
    <row r="995" spans="8:18">
      <c r="H995" s="188"/>
      <c r="J995" s="188"/>
      <c r="K995" s="188"/>
      <c r="L995" s="188"/>
      <c r="M995" s="393"/>
      <c r="N995" s="188"/>
      <c r="O995" s="188"/>
      <c r="P995" s="188"/>
      <c r="R995" s="188"/>
    </row>
    <row r="996" spans="8:18">
      <c r="H996" s="188"/>
      <c r="J996" s="188"/>
      <c r="K996" s="188"/>
      <c r="L996" s="188"/>
      <c r="M996" s="393"/>
      <c r="N996" s="188"/>
      <c r="O996" s="188"/>
      <c r="P996" s="188"/>
      <c r="R996" s="188"/>
    </row>
    <row r="997" spans="8:18">
      <c r="H997" s="188"/>
      <c r="J997" s="188"/>
      <c r="K997" s="188"/>
      <c r="L997" s="188"/>
      <c r="M997" s="393"/>
      <c r="N997" s="188"/>
      <c r="O997" s="188"/>
      <c r="P997" s="188"/>
      <c r="R997" s="188"/>
    </row>
    <row r="998" spans="8:18">
      <c r="H998" s="188"/>
      <c r="J998" s="188"/>
      <c r="K998" s="188"/>
      <c r="L998" s="188"/>
      <c r="M998" s="393"/>
      <c r="N998" s="188"/>
      <c r="O998" s="188"/>
      <c r="P998" s="188"/>
      <c r="R998" s="188"/>
    </row>
    <row r="999" spans="8:18">
      <c r="H999" s="188"/>
      <c r="J999" s="188"/>
      <c r="K999" s="188"/>
      <c r="L999" s="188"/>
      <c r="M999" s="393"/>
      <c r="N999" s="188"/>
      <c r="O999" s="188"/>
      <c r="P999" s="188"/>
      <c r="R999" s="188"/>
    </row>
    <row r="1000" spans="8:18">
      <c r="H1000" s="188"/>
      <c r="J1000" s="188"/>
      <c r="K1000" s="188"/>
      <c r="L1000" s="188"/>
      <c r="M1000" s="393"/>
      <c r="N1000" s="188"/>
      <c r="O1000" s="188"/>
      <c r="P1000" s="188"/>
      <c r="R1000" s="188"/>
    </row>
    <row r="1001" spans="8:18">
      <c r="H1001" s="188"/>
      <c r="J1001" s="188"/>
      <c r="K1001" s="188"/>
      <c r="L1001" s="188"/>
      <c r="M1001" s="393"/>
      <c r="N1001" s="188"/>
      <c r="O1001" s="188"/>
      <c r="P1001" s="188"/>
      <c r="R1001" s="188"/>
    </row>
    <row r="1002" spans="8:18">
      <c r="H1002" s="188"/>
      <c r="J1002" s="188"/>
      <c r="K1002" s="188"/>
      <c r="L1002" s="188"/>
      <c r="M1002" s="393"/>
      <c r="N1002" s="188"/>
      <c r="O1002" s="188"/>
      <c r="P1002" s="188"/>
      <c r="R1002" s="188"/>
    </row>
    <row r="1003" spans="8:18">
      <c r="H1003" s="188"/>
      <c r="J1003" s="188"/>
      <c r="K1003" s="188"/>
      <c r="L1003" s="188"/>
      <c r="M1003" s="393"/>
      <c r="N1003" s="188"/>
      <c r="O1003" s="188"/>
      <c r="P1003" s="188"/>
      <c r="R1003" s="188"/>
    </row>
    <row r="1004" spans="8:18">
      <c r="H1004" s="188"/>
      <c r="J1004" s="188"/>
      <c r="K1004" s="188"/>
      <c r="L1004" s="188"/>
      <c r="M1004" s="393"/>
      <c r="N1004" s="188"/>
      <c r="O1004" s="188"/>
      <c r="P1004" s="188"/>
      <c r="R1004" s="188"/>
    </row>
    <row r="1005" spans="8:18">
      <c r="H1005" s="188"/>
      <c r="J1005" s="188"/>
      <c r="K1005" s="188"/>
      <c r="L1005" s="188"/>
      <c r="M1005" s="393"/>
      <c r="N1005" s="188"/>
      <c r="O1005" s="188"/>
      <c r="P1005" s="188"/>
      <c r="R1005" s="188"/>
    </row>
    <row r="1006" spans="8:18">
      <c r="H1006" s="188"/>
      <c r="J1006" s="188"/>
      <c r="K1006" s="188"/>
      <c r="L1006" s="188"/>
      <c r="M1006" s="393"/>
      <c r="N1006" s="188"/>
      <c r="O1006" s="188"/>
      <c r="P1006" s="188"/>
      <c r="R1006" s="188"/>
    </row>
    <row r="1007" spans="8:18">
      <c r="H1007" s="188"/>
      <c r="J1007" s="188"/>
      <c r="K1007" s="188"/>
      <c r="L1007" s="188"/>
      <c r="M1007" s="393"/>
      <c r="N1007" s="188"/>
      <c r="O1007" s="188"/>
      <c r="P1007" s="188"/>
      <c r="R1007" s="188"/>
    </row>
    <row r="1008" spans="8:18">
      <c r="H1008" s="188"/>
      <c r="J1008" s="188"/>
      <c r="K1008" s="188"/>
      <c r="L1008" s="188"/>
      <c r="M1008" s="393"/>
      <c r="N1008" s="188"/>
      <c r="O1008" s="188"/>
      <c r="P1008" s="188"/>
      <c r="R1008" s="188"/>
    </row>
    <row r="1009" spans="8:18">
      <c r="H1009" s="188"/>
      <c r="J1009" s="188"/>
      <c r="K1009" s="188"/>
      <c r="L1009" s="188"/>
      <c r="M1009" s="393"/>
      <c r="N1009" s="188"/>
      <c r="O1009" s="188"/>
      <c r="P1009" s="188"/>
      <c r="R1009" s="188"/>
    </row>
    <row r="1010" spans="8:18">
      <c r="H1010" s="188"/>
      <c r="J1010" s="188"/>
      <c r="K1010" s="188"/>
      <c r="L1010" s="188"/>
      <c r="M1010" s="393"/>
      <c r="N1010" s="188"/>
      <c r="O1010" s="188"/>
      <c r="P1010" s="188"/>
      <c r="R1010" s="188"/>
    </row>
    <row r="1011" spans="8:18">
      <c r="H1011" s="188"/>
      <c r="J1011" s="188"/>
      <c r="K1011" s="188"/>
      <c r="L1011" s="188"/>
      <c r="M1011" s="393"/>
      <c r="N1011" s="188"/>
      <c r="O1011" s="188"/>
      <c r="P1011" s="188"/>
      <c r="R1011" s="188"/>
    </row>
    <row r="1012" spans="8:18">
      <c r="H1012" s="188"/>
      <c r="J1012" s="188"/>
      <c r="K1012" s="188"/>
      <c r="L1012" s="188"/>
      <c r="M1012" s="393"/>
      <c r="N1012" s="188"/>
      <c r="O1012" s="188"/>
      <c r="P1012" s="188"/>
      <c r="R1012" s="188"/>
    </row>
    <row r="1013" spans="8:18">
      <c r="H1013" s="188"/>
      <c r="J1013" s="188"/>
      <c r="K1013" s="188"/>
      <c r="L1013" s="188"/>
      <c r="M1013" s="393"/>
      <c r="N1013" s="188"/>
      <c r="O1013" s="188"/>
      <c r="P1013" s="188"/>
      <c r="R1013" s="188"/>
    </row>
    <row r="1014" spans="8:18">
      <c r="H1014" s="188"/>
      <c r="J1014" s="188"/>
      <c r="K1014" s="188"/>
      <c r="L1014" s="188"/>
      <c r="M1014" s="393"/>
      <c r="N1014" s="188"/>
      <c r="O1014" s="188"/>
      <c r="P1014" s="188"/>
      <c r="R1014" s="188"/>
    </row>
    <row r="1015" spans="8:18">
      <c r="H1015" s="188"/>
      <c r="J1015" s="188"/>
      <c r="K1015" s="188"/>
      <c r="L1015" s="188"/>
      <c r="M1015" s="393"/>
      <c r="N1015" s="188"/>
      <c r="O1015" s="188"/>
      <c r="P1015" s="188"/>
      <c r="R1015" s="188"/>
    </row>
    <row r="1016" spans="8:18">
      <c r="H1016" s="188"/>
      <c r="J1016" s="188"/>
      <c r="K1016" s="188"/>
      <c r="L1016" s="188"/>
      <c r="M1016" s="393"/>
      <c r="N1016" s="188"/>
      <c r="O1016" s="188"/>
      <c r="P1016" s="188"/>
      <c r="R1016" s="188"/>
    </row>
    <row r="1017" spans="8:18">
      <c r="H1017" s="188"/>
      <c r="J1017" s="188"/>
      <c r="K1017" s="188"/>
      <c r="L1017" s="188"/>
      <c r="M1017" s="393"/>
      <c r="N1017" s="188"/>
      <c r="O1017" s="188"/>
      <c r="P1017" s="188"/>
      <c r="R1017" s="188"/>
    </row>
    <row r="1018" spans="8:18">
      <c r="H1018" s="188"/>
      <c r="J1018" s="188"/>
      <c r="K1018" s="188"/>
      <c r="L1018" s="188"/>
      <c r="M1018" s="393"/>
      <c r="N1018" s="188"/>
      <c r="O1018" s="188"/>
      <c r="P1018" s="188"/>
      <c r="R1018" s="188"/>
    </row>
    <row r="1019" spans="8:18">
      <c r="H1019" s="188"/>
      <c r="J1019" s="188"/>
      <c r="K1019" s="188"/>
      <c r="L1019" s="188"/>
      <c r="M1019" s="393"/>
      <c r="N1019" s="188"/>
      <c r="O1019" s="188"/>
      <c r="P1019" s="188"/>
      <c r="R1019" s="188"/>
    </row>
    <row r="1020" spans="8:18">
      <c r="H1020" s="188"/>
      <c r="J1020" s="188"/>
      <c r="K1020" s="188"/>
      <c r="L1020" s="188"/>
      <c r="M1020" s="393"/>
      <c r="N1020" s="188"/>
      <c r="O1020" s="188"/>
      <c r="P1020" s="188"/>
      <c r="R1020" s="188"/>
    </row>
    <row r="1021" spans="8:18">
      <c r="H1021" s="188"/>
      <c r="J1021" s="188"/>
      <c r="K1021" s="188"/>
      <c r="L1021" s="188"/>
      <c r="M1021" s="393"/>
      <c r="N1021" s="188"/>
      <c r="O1021" s="188"/>
      <c r="P1021" s="188"/>
      <c r="R1021" s="188"/>
    </row>
    <row r="1022" spans="8:18">
      <c r="H1022" s="188"/>
      <c r="J1022" s="188"/>
      <c r="K1022" s="188"/>
      <c r="L1022" s="188"/>
      <c r="M1022" s="393"/>
      <c r="N1022" s="188"/>
      <c r="O1022" s="188"/>
      <c r="P1022" s="188"/>
      <c r="R1022" s="188"/>
    </row>
    <row r="1023" spans="8:18">
      <c r="H1023" s="188"/>
      <c r="J1023" s="188"/>
      <c r="K1023" s="188"/>
      <c r="L1023" s="188"/>
      <c r="M1023" s="393"/>
      <c r="N1023" s="188"/>
      <c r="O1023" s="188"/>
      <c r="P1023" s="188"/>
      <c r="R1023" s="188"/>
    </row>
    <row r="1024" spans="8:18">
      <c r="H1024" s="188"/>
      <c r="J1024" s="188"/>
      <c r="K1024" s="188"/>
      <c r="L1024" s="188"/>
      <c r="M1024" s="393"/>
      <c r="N1024" s="188"/>
      <c r="O1024" s="188"/>
      <c r="P1024" s="188"/>
      <c r="R1024" s="188"/>
    </row>
    <row r="1025" spans="8:18">
      <c r="H1025" s="188"/>
      <c r="J1025" s="188"/>
      <c r="K1025" s="188"/>
      <c r="L1025" s="188"/>
      <c r="M1025" s="393"/>
      <c r="N1025" s="188"/>
      <c r="O1025" s="188"/>
      <c r="P1025" s="188"/>
      <c r="R1025" s="188"/>
    </row>
    <row r="1026" spans="8:18">
      <c r="H1026" s="188"/>
      <c r="J1026" s="188"/>
      <c r="K1026" s="188"/>
      <c r="L1026" s="188"/>
      <c r="M1026" s="393"/>
      <c r="N1026" s="188"/>
      <c r="O1026" s="188"/>
      <c r="P1026" s="188"/>
      <c r="R1026" s="188"/>
    </row>
    <row r="1027" spans="8:18">
      <c r="H1027" s="188"/>
      <c r="J1027" s="188"/>
      <c r="K1027" s="188"/>
      <c r="L1027" s="188"/>
      <c r="M1027" s="393"/>
      <c r="N1027" s="188"/>
      <c r="O1027" s="188"/>
      <c r="P1027" s="188"/>
      <c r="R1027" s="188"/>
    </row>
    <row r="1028" spans="8:18">
      <c r="H1028" s="188"/>
      <c r="J1028" s="188"/>
      <c r="K1028" s="188"/>
      <c r="L1028" s="188"/>
      <c r="M1028" s="393"/>
      <c r="N1028" s="188"/>
      <c r="O1028" s="188"/>
      <c r="P1028" s="188"/>
      <c r="R1028" s="188"/>
    </row>
    <row r="1029" spans="8:18">
      <c r="H1029" s="188"/>
      <c r="J1029" s="188"/>
      <c r="K1029" s="188"/>
      <c r="L1029" s="188"/>
      <c r="M1029" s="393"/>
      <c r="N1029" s="188"/>
      <c r="O1029" s="188"/>
      <c r="P1029" s="188"/>
      <c r="R1029" s="188"/>
    </row>
    <row r="1030" spans="8:18">
      <c r="H1030" s="188"/>
      <c r="J1030" s="188"/>
      <c r="K1030" s="188"/>
      <c r="L1030" s="188"/>
      <c r="M1030" s="393"/>
      <c r="N1030" s="188"/>
      <c r="O1030" s="188"/>
      <c r="P1030" s="188"/>
      <c r="R1030" s="188"/>
    </row>
    <row r="1031" spans="8:18">
      <c r="H1031" s="188"/>
      <c r="J1031" s="188"/>
      <c r="K1031" s="188"/>
      <c r="L1031" s="188"/>
      <c r="M1031" s="393"/>
      <c r="N1031" s="188"/>
      <c r="O1031" s="188"/>
      <c r="P1031" s="188"/>
      <c r="R1031" s="188"/>
    </row>
    <row r="1032" spans="8:18">
      <c r="H1032" s="188"/>
      <c r="J1032" s="188"/>
      <c r="K1032" s="188"/>
      <c r="L1032" s="188"/>
      <c r="M1032" s="393"/>
      <c r="N1032" s="188"/>
      <c r="O1032" s="188"/>
      <c r="P1032" s="188"/>
      <c r="R1032" s="188"/>
    </row>
    <row r="1033" spans="8:18">
      <c r="H1033" s="188"/>
      <c r="J1033" s="188"/>
      <c r="K1033" s="188"/>
      <c r="L1033" s="188"/>
      <c r="M1033" s="393"/>
      <c r="N1033" s="188"/>
      <c r="O1033" s="188"/>
      <c r="P1033" s="188"/>
      <c r="R1033" s="188"/>
    </row>
    <row r="1034" spans="8:18">
      <c r="H1034" s="188"/>
      <c r="J1034" s="188"/>
      <c r="K1034" s="188"/>
      <c r="L1034" s="188"/>
      <c r="M1034" s="393"/>
      <c r="N1034" s="188"/>
      <c r="O1034" s="188"/>
      <c r="P1034" s="188"/>
      <c r="R1034" s="188"/>
    </row>
    <row r="1035" spans="8:18">
      <c r="H1035" s="188"/>
      <c r="J1035" s="188"/>
      <c r="K1035" s="188"/>
      <c r="L1035" s="188"/>
      <c r="M1035" s="393"/>
      <c r="N1035" s="188"/>
      <c r="O1035" s="188"/>
      <c r="P1035" s="188"/>
      <c r="R1035" s="188"/>
    </row>
    <row r="1036" spans="8:18">
      <c r="H1036" s="188"/>
      <c r="J1036" s="188"/>
      <c r="K1036" s="188"/>
      <c r="L1036" s="188"/>
      <c r="M1036" s="393"/>
      <c r="N1036" s="188"/>
      <c r="O1036" s="188"/>
      <c r="P1036" s="188"/>
      <c r="R1036" s="188"/>
    </row>
    <row r="1037" spans="8:18">
      <c r="H1037" s="188"/>
      <c r="J1037" s="188"/>
      <c r="K1037" s="188"/>
      <c r="L1037" s="188"/>
      <c r="M1037" s="393"/>
      <c r="N1037" s="188"/>
      <c r="O1037" s="188"/>
      <c r="P1037" s="188"/>
      <c r="R1037" s="188"/>
    </row>
    <row r="1038" spans="8:18">
      <c r="H1038" s="188"/>
      <c r="J1038" s="188"/>
      <c r="K1038" s="188"/>
      <c r="L1038" s="188"/>
      <c r="M1038" s="393"/>
      <c r="N1038" s="188"/>
      <c r="O1038" s="188"/>
      <c r="P1038" s="188"/>
      <c r="R1038" s="188"/>
    </row>
    <row r="1039" spans="8:18">
      <c r="H1039" s="188"/>
      <c r="J1039" s="188"/>
      <c r="K1039" s="188"/>
      <c r="L1039" s="188"/>
      <c r="M1039" s="393"/>
      <c r="N1039" s="188"/>
      <c r="O1039" s="188"/>
      <c r="P1039" s="188"/>
      <c r="R1039" s="188"/>
    </row>
    <row r="1040" spans="8:18">
      <c r="H1040" s="188"/>
      <c r="J1040" s="188"/>
      <c r="K1040" s="188"/>
      <c r="L1040" s="188"/>
      <c r="M1040" s="393"/>
      <c r="N1040" s="188"/>
      <c r="O1040" s="188"/>
      <c r="P1040" s="188"/>
      <c r="R1040" s="188"/>
    </row>
    <row r="1041" spans="8:18">
      <c r="H1041" s="188"/>
      <c r="J1041" s="188"/>
      <c r="K1041" s="188"/>
      <c r="L1041" s="188"/>
      <c r="M1041" s="393"/>
      <c r="N1041" s="188"/>
      <c r="O1041" s="188"/>
      <c r="P1041" s="188"/>
      <c r="R1041" s="188"/>
    </row>
    <row r="1042" spans="8:18">
      <c r="H1042" s="188"/>
      <c r="J1042" s="188"/>
      <c r="K1042" s="188"/>
      <c r="L1042" s="188"/>
      <c r="M1042" s="393"/>
      <c r="N1042" s="188"/>
      <c r="O1042" s="188"/>
      <c r="P1042" s="188"/>
      <c r="R1042" s="188"/>
    </row>
    <row r="1043" spans="8:18">
      <c r="H1043" s="188"/>
      <c r="J1043" s="188"/>
      <c r="K1043" s="188"/>
      <c r="L1043" s="188"/>
      <c r="M1043" s="393"/>
      <c r="N1043" s="188"/>
      <c r="O1043" s="188"/>
      <c r="P1043" s="188"/>
      <c r="R1043" s="188"/>
    </row>
    <row r="1044" spans="8:18">
      <c r="H1044" s="188"/>
      <c r="J1044" s="188"/>
      <c r="K1044" s="188"/>
      <c r="L1044" s="188"/>
      <c r="M1044" s="393"/>
      <c r="N1044" s="188"/>
      <c r="O1044" s="188"/>
      <c r="P1044" s="188"/>
      <c r="R1044" s="188"/>
    </row>
    <row r="1045" spans="8:18">
      <c r="H1045" s="188"/>
      <c r="J1045" s="188"/>
      <c r="K1045" s="188"/>
      <c r="L1045" s="188"/>
      <c r="M1045" s="393"/>
      <c r="N1045" s="188"/>
      <c r="O1045" s="188"/>
      <c r="P1045" s="188"/>
      <c r="R1045" s="188"/>
    </row>
    <row r="1046" spans="8:18">
      <c r="H1046" s="188"/>
      <c r="J1046" s="188"/>
      <c r="K1046" s="188"/>
      <c r="L1046" s="188"/>
      <c r="M1046" s="393"/>
      <c r="N1046" s="188"/>
      <c r="O1046" s="188"/>
      <c r="P1046" s="188"/>
      <c r="R1046" s="188"/>
    </row>
    <row r="1047" spans="8:18">
      <c r="H1047" s="188"/>
      <c r="J1047" s="188"/>
      <c r="K1047" s="188"/>
      <c r="L1047" s="188"/>
      <c r="M1047" s="393"/>
      <c r="N1047" s="188"/>
      <c r="O1047" s="188"/>
      <c r="P1047" s="188"/>
      <c r="R1047" s="188"/>
    </row>
    <row r="1048" spans="8:18">
      <c r="H1048" s="188"/>
      <c r="J1048" s="188"/>
      <c r="K1048" s="188"/>
      <c r="L1048" s="188"/>
      <c r="M1048" s="393"/>
      <c r="N1048" s="188"/>
      <c r="O1048" s="188"/>
      <c r="P1048" s="188"/>
      <c r="R1048" s="188"/>
    </row>
    <row r="1049" spans="8:18">
      <c r="H1049" s="188"/>
      <c r="J1049" s="188"/>
      <c r="K1049" s="188"/>
      <c r="L1049" s="188"/>
      <c r="M1049" s="393"/>
      <c r="N1049" s="188"/>
      <c r="O1049" s="188"/>
      <c r="P1049" s="188"/>
      <c r="R1049" s="188"/>
    </row>
    <row r="1050" spans="8:18">
      <c r="H1050" s="188"/>
      <c r="J1050" s="188"/>
      <c r="K1050" s="188"/>
      <c r="L1050" s="188"/>
      <c r="M1050" s="393"/>
      <c r="N1050" s="188"/>
      <c r="O1050" s="188"/>
      <c r="P1050" s="188"/>
      <c r="R1050" s="188"/>
    </row>
    <row r="1051" spans="8:18">
      <c r="H1051" s="188"/>
      <c r="J1051" s="188"/>
      <c r="K1051" s="188"/>
      <c r="L1051" s="188"/>
      <c r="M1051" s="393"/>
      <c r="N1051" s="188"/>
      <c r="O1051" s="188"/>
      <c r="P1051" s="188"/>
      <c r="R1051" s="188"/>
    </row>
    <row r="1052" spans="8:18">
      <c r="H1052" s="188"/>
      <c r="J1052" s="188"/>
      <c r="K1052" s="188"/>
      <c r="L1052" s="188"/>
      <c r="M1052" s="393"/>
      <c r="N1052" s="188"/>
      <c r="O1052" s="188"/>
      <c r="P1052" s="188"/>
      <c r="R1052" s="188"/>
    </row>
    <row r="1053" spans="8:18">
      <c r="H1053" s="188"/>
      <c r="J1053" s="188"/>
      <c r="K1053" s="188"/>
      <c r="L1053" s="188"/>
      <c r="M1053" s="393"/>
      <c r="N1053" s="188"/>
      <c r="O1053" s="188"/>
      <c r="P1053" s="188"/>
      <c r="R1053" s="188"/>
    </row>
    <row r="1054" spans="8:18">
      <c r="H1054" s="188"/>
      <c r="J1054" s="188"/>
      <c r="K1054" s="188"/>
      <c r="L1054" s="188"/>
      <c r="M1054" s="393"/>
      <c r="N1054" s="188"/>
      <c r="O1054" s="188"/>
      <c r="P1054" s="188"/>
      <c r="R1054" s="188"/>
    </row>
    <row r="1055" spans="8:18">
      <c r="H1055" s="188"/>
      <c r="J1055" s="188"/>
      <c r="K1055" s="188"/>
      <c r="L1055" s="188"/>
      <c r="M1055" s="393"/>
      <c r="N1055" s="188"/>
      <c r="O1055" s="188"/>
      <c r="P1055" s="188"/>
      <c r="R1055" s="188"/>
    </row>
    <row r="1056" spans="8:18">
      <c r="H1056" s="188"/>
      <c r="J1056" s="188"/>
      <c r="K1056" s="188"/>
      <c r="L1056" s="188"/>
      <c r="M1056" s="393"/>
      <c r="N1056" s="188"/>
      <c r="O1056" s="188"/>
      <c r="P1056" s="188"/>
      <c r="R1056" s="188"/>
    </row>
    <row r="1057" spans="8:18">
      <c r="H1057" s="188"/>
      <c r="J1057" s="188"/>
      <c r="K1057" s="188"/>
      <c r="L1057" s="188"/>
      <c r="M1057" s="393"/>
      <c r="N1057" s="188"/>
      <c r="O1057" s="188"/>
      <c r="P1057" s="188"/>
      <c r="R1057" s="188"/>
    </row>
    <row r="1058" spans="8:18">
      <c r="H1058" s="188"/>
      <c r="J1058" s="188"/>
      <c r="K1058" s="188"/>
      <c r="L1058" s="188"/>
      <c r="M1058" s="393"/>
      <c r="N1058" s="188"/>
      <c r="O1058" s="188"/>
      <c r="P1058" s="188"/>
      <c r="R1058" s="188"/>
    </row>
    <row r="1059" spans="8:18">
      <c r="H1059" s="188"/>
      <c r="J1059" s="188"/>
      <c r="K1059" s="188"/>
      <c r="L1059" s="188"/>
      <c r="M1059" s="393"/>
      <c r="N1059" s="188"/>
      <c r="O1059" s="188"/>
      <c r="P1059" s="188"/>
      <c r="R1059" s="188"/>
    </row>
    <row r="1060" spans="8:18">
      <c r="H1060" s="188"/>
      <c r="J1060" s="188"/>
      <c r="K1060" s="188"/>
      <c r="L1060" s="188"/>
      <c r="M1060" s="393"/>
      <c r="N1060" s="188"/>
      <c r="O1060" s="188"/>
      <c r="P1060" s="188"/>
      <c r="R1060" s="188"/>
    </row>
    <row r="1061" spans="8:18">
      <c r="H1061" s="188"/>
      <c r="J1061" s="188"/>
      <c r="K1061" s="188"/>
      <c r="L1061" s="188"/>
      <c r="M1061" s="393"/>
      <c r="N1061" s="188"/>
      <c r="O1061" s="188"/>
      <c r="P1061" s="188"/>
      <c r="R1061" s="188"/>
    </row>
    <row r="1062" spans="8:18">
      <c r="H1062" s="188"/>
      <c r="J1062" s="188"/>
      <c r="K1062" s="188"/>
      <c r="L1062" s="188"/>
      <c r="M1062" s="393"/>
      <c r="N1062" s="188"/>
      <c r="O1062" s="188"/>
      <c r="P1062" s="188"/>
      <c r="R1062" s="188"/>
    </row>
    <row r="1063" spans="8:18">
      <c r="H1063" s="188"/>
      <c r="J1063" s="188"/>
      <c r="K1063" s="188"/>
      <c r="L1063" s="188"/>
      <c r="M1063" s="393"/>
      <c r="N1063" s="188"/>
      <c r="O1063" s="188"/>
      <c r="P1063" s="188"/>
      <c r="R1063" s="188"/>
    </row>
    <row r="1064" spans="8:18">
      <c r="H1064" s="188"/>
      <c r="J1064" s="188"/>
      <c r="K1064" s="188"/>
      <c r="L1064" s="188"/>
      <c r="M1064" s="393"/>
      <c r="N1064" s="188"/>
      <c r="O1064" s="188"/>
      <c r="P1064" s="188"/>
      <c r="R1064" s="188"/>
    </row>
    <row r="1065" spans="8:18">
      <c r="H1065" s="188"/>
      <c r="J1065" s="188"/>
      <c r="K1065" s="188"/>
      <c r="L1065" s="188"/>
      <c r="M1065" s="393"/>
      <c r="N1065" s="188"/>
      <c r="O1065" s="188"/>
      <c r="P1065" s="188"/>
      <c r="R1065" s="188"/>
    </row>
    <row r="1066" spans="8:18">
      <c r="H1066" s="188"/>
      <c r="J1066" s="188"/>
      <c r="K1066" s="188"/>
      <c r="L1066" s="188"/>
      <c r="M1066" s="393"/>
      <c r="N1066" s="188"/>
      <c r="O1066" s="188"/>
      <c r="P1066" s="188"/>
      <c r="R1066" s="188"/>
    </row>
    <row r="1067" spans="8:18">
      <c r="H1067" s="188"/>
      <c r="J1067" s="188"/>
      <c r="K1067" s="188"/>
      <c r="L1067" s="188"/>
      <c r="M1067" s="393"/>
      <c r="N1067" s="188"/>
      <c r="O1067" s="188"/>
      <c r="P1067" s="188"/>
      <c r="R1067" s="188"/>
    </row>
    <row r="1068" spans="8:18">
      <c r="H1068" s="188"/>
      <c r="J1068" s="188"/>
      <c r="K1068" s="188"/>
      <c r="L1068" s="188"/>
      <c r="M1068" s="393"/>
      <c r="N1068" s="188"/>
      <c r="O1068" s="188"/>
      <c r="P1068" s="188"/>
      <c r="R1068" s="188"/>
    </row>
    <row r="1069" spans="8:18">
      <c r="H1069" s="188"/>
      <c r="J1069" s="188"/>
      <c r="K1069" s="188"/>
      <c r="L1069" s="188"/>
      <c r="M1069" s="393"/>
      <c r="N1069" s="188"/>
      <c r="O1069" s="188"/>
      <c r="P1069" s="188"/>
      <c r="R1069" s="188"/>
    </row>
    <row r="1070" spans="8:18">
      <c r="H1070" s="188"/>
      <c r="J1070" s="188"/>
      <c r="K1070" s="188"/>
      <c r="L1070" s="188"/>
      <c r="M1070" s="393"/>
      <c r="N1070" s="188"/>
      <c r="O1070" s="188"/>
      <c r="P1070" s="188"/>
      <c r="R1070" s="188"/>
    </row>
    <row r="1071" spans="8:18">
      <c r="H1071" s="188"/>
      <c r="J1071" s="188"/>
      <c r="K1071" s="188"/>
      <c r="L1071" s="188"/>
      <c r="M1071" s="393"/>
      <c r="N1071" s="188"/>
      <c r="O1071" s="188"/>
      <c r="P1071" s="188"/>
      <c r="R1071" s="188"/>
    </row>
    <row r="1072" spans="8:18">
      <c r="H1072" s="188"/>
      <c r="J1072" s="188"/>
      <c r="K1072" s="188"/>
      <c r="L1072" s="188"/>
      <c r="M1072" s="393"/>
      <c r="N1072" s="188"/>
      <c r="O1072" s="188"/>
      <c r="P1072" s="188"/>
      <c r="R1072" s="188"/>
    </row>
    <row r="1073" spans="8:18">
      <c r="H1073" s="188"/>
      <c r="J1073" s="188"/>
      <c r="K1073" s="188"/>
      <c r="L1073" s="188"/>
      <c r="M1073" s="393"/>
      <c r="N1073" s="188"/>
      <c r="O1073" s="188"/>
      <c r="P1073" s="188"/>
      <c r="R1073" s="188"/>
    </row>
    <row r="1074" spans="8:18">
      <c r="H1074" s="188"/>
      <c r="J1074" s="188"/>
      <c r="K1074" s="188"/>
      <c r="L1074" s="188"/>
      <c r="M1074" s="393"/>
      <c r="N1074" s="188"/>
      <c r="O1074" s="188"/>
      <c r="P1074" s="188"/>
      <c r="R1074" s="188"/>
    </row>
    <row r="1075" spans="8:18">
      <c r="H1075" s="188"/>
      <c r="J1075" s="188"/>
      <c r="K1075" s="188"/>
      <c r="L1075" s="188"/>
      <c r="M1075" s="393"/>
      <c r="N1075" s="188"/>
      <c r="O1075" s="188"/>
      <c r="P1075" s="188"/>
      <c r="R1075" s="188"/>
    </row>
    <row r="1076" spans="8:18">
      <c r="H1076" s="188"/>
      <c r="J1076" s="188"/>
      <c r="K1076" s="188"/>
      <c r="L1076" s="188"/>
      <c r="M1076" s="393"/>
      <c r="N1076" s="188"/>
      <c r="O1076" s="188"/>
      <c r="P1076" s="188"/>
      <c r="R1076" s="188"/>
    </row>
    <row r="1077" spans="8:18">
      <c r="H1077" s="188"/>
      <c r="J1077" s="188"/>
      <c r="K1077" s="188"/>
      <c r="L1077" s="188"/>
      <c r="M1077" s="393"/>
      <c r="N1077" s="188"/>
      <c r="O1077" s="188"/>
      <c r="P1077" s="188"/>
      <c r="R1077" s="188"/>
    </row>
    <row r="1078" spans="8:18">
      <c r="H1078" s="188"/>
      <c r="J1078" s="188"/>
      <c r="K1078" s="188"/>
      <c r="L1078" s="188"/>
      <c r="M1078" s="393"/>
      <c r="N1078" s="188"/>
      <c r="O1078" s="188"/>
      <c r="P1078" s="188"/>
      <c r="R1078" s="188"/>
    </row>
    <row r="1079" spans="8:18">
      <c r="H1079" s="188"/>
      <c r="J1079" s="188"/>
      <c r="K1079" s="188"/>
      <c r="L1079" s="188"/>
      <c r="M1079" s="393"/>
      <c r="N1079" s="188"/>
      <c r="O1079" s="188"/>
      <c r="P1079" s="188"/>
      <c r="R1079" s="188"/>
    </row>
    <row r="1080" spans="8:18">
      <c r="H1080" s="188"/>
      <c r="J1080" s="188"/>
      <c r="K1080" s="188"/>
      <c r="L1080" s="188"/>
      <c r="M1080" s="393"/>
      <c r="N1080" s="188"/>
      <c r="O1080" s="188"/>
      <c r="P1080" s="188"/>
      <c r="R1080" s="188"/>
    </row>
    <row r="1081" spans="8:18">
      <c r="H1081" s="188"/>
      <c r="J1081" s="188"/>
      <c r="K1081" s="188"/>
      <c r="L1081" s="188"/>
      <c r="M1081" s="393"/>
      <c r="N1081" s="188"/>
      <c r="O1081" s="188"/>
      <c r="P1081" s="188"/>
      <c r="R1081" s="188"/>
    </row>
    <row r="1082" spans="8:18">
      <c r="H1082" s="188"/>
      <c r="J1082" s="188"/>
      <c r="K1082" s="188"/>
      <c r="L1082" s="188"/>
      <c r="M1082" s="393"/>
      <c r="N1082" s="188"/>
      <c r="O1082" s="188"/>
      <c r="P1082" s="188"/>
      <c r="R1082" s="188"/>
    </row>
    <row r="1083" spans="8:18">
      <c r="H1083" s="188"/>
      <c r="J1083" s="188"/>
      <c r="K1083" s="188"/>
      <c r="L1083" s="188"/>
      <c r="M1083" s="393"/>
      <c r="N1083" s="188"/>
      <c r="O1083" s="188"/>
      <c r="P1083" s="188"/>
      <c r="R1083" s="188"/>
    </row>
    <row r="1084" spans="8:18">
      <c r="H1084" s="188"/>
      <c r="J1084" s="188"/>
      <c r="K1084" s="188"/>
      <c r="L1084" s="188"/>
      <c r="M1084" s="393"/>
      <c r="N1084" s="188"/>
      <c r="O1084" s="188"/>
      <c r="P1084" s="188"/>
      <c r="R1084" s="188"/>
    </row>
    <row r="1085" spans="8:18">
      <c r="H1085" s="188"/>
      <c r="J1085" s="188"/>
      <c r="K1085" s="188"/>
      <c r="L1085" s="188"/>
      <c r="M1085" s="393"/>
      <c r="N1085" s="188"/>
      <c r="O1085" s="188"/>
      <c r="P1085" s="188"/>
      <c r="R1085" s="188"/>
    </row>
    <row r="1086" spans="8:18">
      <c r="H1086" s="188"/>
      <c r="J1086" s="188"/>
      <c r="K1086" s="188"/>
      <c r="L1086" s="188"/>
      <c r="M1086" s="393"/>
      <c r="N1086" s="188"/>
      <c r="O1086" s="188"/>
      <c r="P1086" s="188"/>
      <c r="R1086" s="188"/>
    </row>
    <row r="1087" spans="8:18">
      <c r="H1087" s="188"/>
      <c r="J1087" s="188"/>
      <c r="K1087" s="188"/>
      <c r="L1087" s="188"/>
      <c r="M1087" s="393"/>
      <c r="N1087" s="188"/>
      <c r="O1087" s="188"/>
      <c r="P1087" s="188"/>
      <c r="R1087" s="188"/>
    </row>
    <row r="1088" spans="8:18">
      <c r="H1088" s="188"/>
      <c r="J1088" s="188"/>
      <c r="K1088" s="188"/>
      <c r="L1088" s="188"/>
      <c r="M1088" s="393"/>
      <c r="N1088" s="188"/>
      <c r="O1088" s="188"/>
      <c r="P1088" s="188"/>
      <c r="R1088" s="188"/>
    </row>
    <row r="1089" spans="8:18">
      <c r="H1089" s="188"/>
      <c r="J1089" s="188"/>
      <c r="K1089" s="188"/>
      <c r="L1089" s="188"/>
      <c r="M1089" s="393"/>
      <c r="N1089" s="188"/>
      <c r="O1089" s="188"/>
      <c r="P1089" s="188"/>
      <c r="R1089" s="188"/>
    </row>
    <row r="1090" spans="8:18">
      <c r="H1090" s="188"/>
      <c r="J1090" s="188"/>
      <c r="K1090" s="188"/>
      <c r="L1090" s="188"/>
      <c r="M1090" s="393"/>
      <c r="N1090" s="188"/>
      <c r="O1090" s="188"/>
      <c r="P1090" s="188"/>
      <c r="R1090" s="188"/>
    </row>
    <row r="1091" spans="8:18">
      <c r="H1091" s="188"/>
      <c r="J1091" s="188"/>
      <c r="K1091" s="188"/>
      <c r="L1091" s="188"/>
      <c r="M1091" s="393"/>
      <c r="N1091" s="188"/>
      <c r="O1091" s="188"/>
      <c r="P1091" s="188"/>
      <c r="R1091" s="188"/>
    </row>
    <row r="1092" spans="8:18">
      <c r="H1092" s="188"/>
      <c r="J1092" s="188"/>
      <c r="K1092" s="188"/>
      <c r="L1092" s="188"/>
      <c r="M1092" s="393"/>
      <c r="N1092" s="188"/>
      <c r="O1092" s="188"/>
      <c r="P1092" s="188"/>
      <c r="R1092" s="188"/>
    </row>
    <row r="1093" spans="8:18">
      <c r="H1093" s="188"/>
      <c r="J1093" s="188"/>
      <c r="K1093" s="188"/>
      <c r="L1093" s="188"/>
      <c r="M1093" s="393"/>
      <c r="N1093" s="188"/>
      <c r="O1093" s="188"/>
      <c r="P1093" s="188"/>
      <c r="R1093" s="188"/>
    </row>
    <row r="1094" spans="8:18">
      <c r="H1094" s="188"/>
      <c r="J1094" s="188"/>
      <c r="K1094" s="188"/>
      <c r="L1094" s="188"/>
      <c r="M1094" s="393"/>
      <c r="N1094" s="188"/>
      <c r="O1094" s="188"/>
      <c r="P1094" s="188"/>
      <c r="R1094" s="188"/>
    </row>
    <row r="1095" spans="8:18">
      <c r="H1095" s="188"/>
      <c r="J1095" s="188"/>
      <c r="K1095" s="188"/>
      <c r="L1095" s="188"/>
      <c r="M1095" s="393"/>
      <c r="N1095" s="188"/>
      <c r="O1095" s="188"/>
      <c r="P1095" s="188"/>
      <c r="R1095" s="188"/>
    </row>
    <row r="1096" spans="8:18">
      <c r="H1096" s="188"/>
      <c r="J1096" s="188"/>
      <c r="K1096" s="188"/>
      <c r="L1096" s="188"/>
      <c r="M1096" s="393"/>
      <c r="N1096" s="188"/>
      <c r="O1096" s="188"/>
      <c r="P1096" s="188"/>
      <c r="R1096" s="188"/>
    </row>
    <row r="1097" spans="8:18">
      <c r="H1097" s="188"/>
      <c r="J1097" s="188"/>
      <c r="K1097" s="188"/>
      <c r="L1097" s="188"/>
      <c r="M1097" s="393"/>
      <c r="N1097" s="188"/>
      <c r="O1097" s="188"/>
      <c r="P1097" s="188"/>
      <c r="R1097" s="188"/>
    </row>
    <row r="1098" spans="8:18">
      <c r="H1098" s="188"/>
      <c r="J1098" s="188"/>
      <c r="K1098" s="188"/>
      <c r="L1098" s="188"/>
      <c r="M1098" s="393"/>
      <c r="N1098" s="188"/>
      <c r="O1098" s="188"/>
      <c r="P1098" s="188"/>
      <c r="R1098" s="188"/>
    </row>
    <row r="1099" spans="8:18">
      <c r="H1099" s="188"/>
      <c r="J1099" s="188"/>
      <c r="K1099" s="188"/>
      <c r="L1099" s="188"/>
      <c r="M1099" s="393"/>
      <c r="N1099" s="188"/>
      <c r="O1099" s="188"/>
      <c r="P1099" s="188"/>
      <c r="R1099" s="188"/>
    </row>
    <row r="1100" spans="8:18">
      <c r="H1100" s="188"/>
      <c r="J1100" s="188"/>
      <c r="K1100" s="188"/>
      <c r="L1100" s="188"/>
      <c r="M1100" s="393"/>
      <c r="N1100" s="188"/>
      <c r="O1100" s="188"/>
      <c r="P1100" s="188"/>
      <c r="R1100" s="188"/>
    </row>
    <row r="1101" spans="8:18">
      <c r="H1101" s="188"/>
      <c r="J1101" s="188"/>
      <c r="K1101" s="188"/>
      <c r="L1101" s="188"/>
      <c r="M1101" s="393"/>
      <c r="N1101" s="188"/>
      <c r="O1101" s="188"/>
      <c r="P1101" s="188"/>
      <c r="R1101" s="188"/>
    </row>
    <row r="1102" spans="8:18">
      <c r="H1102" s="188"/>
      <c r="J1102" s="188"/>
      <c r="K1102" s="188"/>
      <c r="L1102" s="188"/>
      <c r="M1102" s="393"/>
      <c r="N1102" s="188"/>
      <c r="O1102" s="188"/>
      <c r="P1102" s="188"/>
      <c r="R1102" s="188"/>
    </row>
    <row r="1103" spans="8:18">
      <c r="H1103" s="188"/>
      <c r="J1103" s="188"/>
      <c r="K1103" s="188"/>
      <c r="L1103" s="188"/>
      <c r="M1103" s="393"/>
      <c r="N1103" s="188"/>
      <c r="O1103" s="188"/>
      <c r="P1103" s="188"/>
      <c r="R1103" s="188"/>
    </row>
    <row r="1104" spans="8:18">
      <c r="H1104" s="188"/>
      <c r="J1104" s="188"/>
      <c r="K1104" s="188"/>
      <c r="L1104" s="188"/>
      <c r="M1104" s="393"/>
      <c r="N1104" s="188"/>
      <c r="O1104" s="188"/>
      <c r="P1104" s="188"/>
      <c r="R1104" s="188"/>
    </row>
    <row r="1105" spans="8:18">
      <c r="H1105" s="188"/>
      <c r="J1105" s="188"/>
      <c r="K1105" s="188"/>
      <c r="L1105" s="188"/>
      <c r="M1105" s="393"/>
      <c r="N1105" s="188"/>
      <c r="O1105" s="188"/>
      <c r="P1105" s="188"/>
      <c r="R1105" s="188"/>
    </row>
    <row r="1106" spans="8:18">
      <c r="H1106" s="188"/>
      <c r="J1106" s="188"/>
      <c r="K1106" s="188"/>
      <c r="L1106" s="188"/>
      <c r="M1106" s="393"/>
      <c r="N1106" s="188"/>
      <c r="O1106" s="188"/>
      <c r="P1106" s="188"/>
      <c r="R1106" s="188"/>
    </row>
    <row r="1107" spans="8:18">
      <c r="H1107" s="188"/>
      <c r="J1107" s="188"/>
      <c r="K1107" s="188"/>
      <c r="L1107" s="188"/>
      <c r="M1107" s="393"/>
      <c r="N1107" s="188"/>
      <c r="O1107" s="188"/>
      <c r="P1107" s="188"/>
      <c r="R1107" s="188"/>
    </row>
    <row r="1108" spans="8:18">
      <c r="H1108" s="188"/>
      <c r="J1108" s="188"/>
      <c r="K1108" s="188"/>
      <c r="L1108" s="188"/>
      <c r="M1108" s="393"/>
      <c r="N1108" s="188"/>
      <c r="O1108" s="188"/>
      <c r="P1108" s="188"/>
      <c r="R1108" s="188"/>
    </row>
    <row r="1109" spans="8:18">
      <c r="H1109" s="188"/>
      <c r="J1109" s="188"/>
      <c r="K1109" s="188"/>
      <c r="L1109" s="188"/>
      <c r="M1109" s="393"/>
      <c r="N1109" s="188"/>
      <c r="O1109" s="188"/>
      <c r="P1109" s="188"/>
      <c r="R1109" s="188"/>
    </row>
    <row r="1110" spans="8:18">
      <c r="H1110" s="188"/>
      <c r="J1110" s="188"/>
      <c r="K1110" s="188"/>
      <c r="L1110" s="188"/>
      <c r="M1110" s="393"/>
      <c r="N1110" s="188"/>
      <c r="O1110" s="188"/>
      <c r="P1110" s="188"/>
      <c r="R1110" s="188"/>
    </row>
    <row r="1111" spans="8:18">
      <c r="H1111" s="188"/>
      <c r="J1111" s="188"/>
      <c r="K1111" s="188"/>
      <c r="L1111" s="188"/>
      <c r="M1111" s="393"/>
      <c r="N1111" s="188"/>
      <c r="O1111" s="188"/>
      <c r="P1111" s="188"/>
      <c r="R1111" s="188"/>
    </row>
    <row r="1112" spans="8:18">
      <c r="H1112" s="188"/>
      <c r="J1112" s="188"/>
      <c r="K1112" s="188"/>
      <c r="L1112" s="188"/>
      <c r="M1112" s="393"/>
      <c r="N1112" s="188"/>
      <c r="O1112" s="188"/>
      <c r="P1112" s="188"/>
      <c r="R1112" s="188"/>
    </row>
    <row r="1113" spans="8:18">
      <c r="H1113" s="188"/>
      <c r="J1113" s="188"/>
      <c r="K1113" s="188"/>
      <c r="L1113" s="188"/>
      <c r="M1113" s="393"/>
      <c r="N1113" s="188"/>
      <c r="O1113" s="188"/>
      <c r="P1113" s="188"/>
      <c r="R1113" s="188"/>
    </row>
    <row r="1114" spans="8:18">
      <c r="H1114" s="188"/>
      <c r="J1114" s="188"/>
      <c r="K1114" s="188"/>
      <c r="L1114" s="188"/>
      <c r="M1114" s="393"/>
      <c r="N1114" s="188"/>
      <c r="O1114" s="188"/>
      <c r="P1114" s="188"/>
      <c r="R1114" s="188"/>
    </row>
    <row r="1115" spans="8:18">
      <c r="H1115" s="188"/>
      <c r="J1115" s="188"/>
      <c r="K1115" s="188"/>
      <c r="L1115" s="188"/>
      <c r="M1115" s="393"/>
      <c r="N1115" s="188"/>
      <c r="O1115" s="188"/>
      <c r="P1115" s="188"/>
      <c r="R1115" s="188"/>
    </row>
    <row r="1116" spans="8:18">
      <c r="H1116" s="188"/>
      <c r="J1116" s="188"/>
      <c r="K1116" s="188"/>
      <c r="L1116" s="188"/>
      <c r="M1116" s="393"/>
      <c r="N1116" s="188"/>
      <c r="O1116" s="188"/>
      <c r="P1116" s="188"/>
      <c r="R1116" s="188"/>
    </row>
    <row r="1117" spans="8:18">
      <c r="H1117" s="188"/>
      <c r="J1117" s="188"/>
      <c r="K1117" s="188"/>
      <c r="L1117" s="188"/>
      <c r="M1117" s="393"/>
      <c r="N1117" s="188"/>
      <c r="O1117" s="188"/>
      <c r="P1117" s="188"/>
      <c r="R1117" s="188"/>
    </row>
    <row r="1118" spans="8:18">
      <c r="H1118" s="188"/>
      <c r="J1118" s="188"/>
      <c r="K1118" s="188"/>
      <c r="L1118" s="188"/>
      <c r="M1118" s="393"/>
      <c r="N1118" s="188"/>
      <c r="O1118" s="188"/>
      <c r="P1118" s="188"/>
      <c r="R1118" s="188"/>
    </row>
    <row r="1119" spans="8:18">
      <c r="H1119" s="188"/>
      <c r="J1119" s="188"/>
      <c r="K1119" s="188"/>
      <c r="L1119" s="188"/>
      <c r="M1119" s="393"/>
      <c r="N1119" s="188"/>
      <c r="O1119" s="188"/>
      <c r="P1119" s="188"/>
      <c r="R1119" s="188"/>
    </row>
    <row r="1120" spans="8:18">
      <c r="H1120" s="188"/>
      <c r="J1120" s="188"/>
      <c r="K1120" s="188"/>
      <c r="L1120" s="188"/>
      <c r="M1120" s="393"/>
      <c r="N1120" s="188"/>
      <c r="O1120" s="188"/>
      <c r="P1120" s="188"/>
      <c r="R1120" s="188"/>
    </row>
    <row r="1121" spans="8:18">
      <c r="H1121" s="188"/>
      <c r="J1121" s="188"/>
      <c r="K1121" s="188"/>
      <c r="L1121" s="188"/>
      <c r="M1121" s="393"/>
      <c r="N1121" s="188"/>
      <c r="O1121" s="188"/>
      <c r="P1121" s="188"/>
      <c r="R1121" s="188"/>
    </row>
    <row r="1122" spans="8:18">
      <c r="H1122" s="188"/>
      <c r="J1122" s="188"/>
      <c r="K1122" s="188"/>
      <c r="L1122" s="188"/>
      <c r="M1122" s="393"/>
      <c r="N1122" s="188"/>
      <c r="O1122" s="188"/>
      <c r="P1122" s="188"/>
      <c r="R1122" s="188"/>
    </row>
    <row r="1123" spans="8:18">
      <c r="H1123" s="188"/>
      <c r="J1123" s="188"/>
      <c r="K1123" s="188"/>
      <c r="L1123" s="188"/>
      <c r="M1123" s="393"/>
      <c r="N1123" s="188"/>
      <c r="O1123" s="188"/>
      <c r="P1123" s="188"/>
      <c r="R1123" s="188"/>
    </row>
    <row r="1124" spans="8:18">
      <c r="H1124" s="188"/>
      <c r="J1124" s="188"/>
      <c r="K1124" s="188"/>
      <c r="L1124" s="188"/>
      <c r="M1124" s="393"/>
      <c r="N1124" s="188"/>
      <c r="O1124" s="188"/>
      <c r="P1124" s="188"/>
      <c r="R1124" s="188"/>
    </row>
    <row r="1125" spans="8:18">
      <c r="H1125" s="188"/>
      <c r="J1125" s="188"/>
      <c r="K1125" s="188"/>
      <c r="L1125" s="188"/>
      <c r="M1125" s="393"/>
      <c r="N1125" s="188"/>
      <c r="O1125" s="188"/>
      <c r="P1125" s="188"/>
      <c r="R1125" s="188"/>
    </row>
    <row r="1126" spans="8:18">
      <c r="H1126" s="188"/>
      <c r="J1126" s="188"/>
      <c r="K1126" s="188"/>
      <c r="L1126" s="188"/>
      <c r="M1126" s="393"/>
      <c r="N1126" s="188"/>
      <c r="O1126" s="188"/>
      <c r="P1126" s="188"/>
      <c r="R1126" s="188"/>
    </row>
    <row r="1127" spans="8:18">
      <c r="H1127" s="188"/>
      <c r="J1127" s="188"/>
      <c r="K1127" s="188"/>
      <c r="L1127" s="188"/>
      <c r="M1127" s="393"/>
      <c r="N1127" s="188"/>
      <c r="O1127" s="188"/>
      <c r="P1127" s="188"/>
      <c r="R1127" s="188"/>
    </row>
    <row r="1128" spans="8:18">
      <c r="H1128" s="188"/>
      <c r="J1128" s="188"/>
      <c r="K1128" s="188"/>
      <c r="L1128" s="188"/>
      <c r="M1128" s="393"/>
      <c r="N1128" s="188"/>
      <c r="O1128" s="188"/>
      <c r="P1128" s="188"/>
      <c r="R1128" s="188"/>
    </row>
    <row r="1129" spans="8:18">
      <c r="H1129" s="188"/>
      <c r="J1129" s="188"/>
      <c r="K1129" s="188"/>
      <c r="L1129" s="188"/>
      <c r="M1129" s="393"/>
      <c r="N1129" s="188"/>
      <c r="O1129" s="188"/>
      <c r="P1129" s="188"/>
      <c r="R1129" s="188"/>
    </row>
    <row r="1130" spans="8:18">
      <c r="H1130" s="188"/>
      <c r="J1130" s="188"/>
      <c r="K1130" s="188"/>
      <c r="L1130" s="188"/>
      <c r="M1130" s="393"/>
      <c r="N1130" s="188"/>
      <c r="O1130" s="188"/>
      <c r="P1130" s="188"/>
      <c r="R1130" s="188"/>
    </row>
    <row r="1131" spans="8:18">
      <c r="H1131" s="188"/>
      <c r="J1131" s="188"/>
      <c r="K1131" s="188"/>
      <c r="L1131" s="188"/>
      <c r="M1131" s="393"/>
      <c r="N1131" s="188"/>
      <c r="O1131" s="188"/>
      <c r="P1131" s="188"/>
      <c r="R1131" s="188"/>
    </row>
    <row r="1132" spans="8:18">
      <c r="H1132" s="188"/>
      <c r="J1132" s="188"/>
      <c r="K1132" s="188"/>
      <c r="L1132" s="188"/>
      <c r="M1132" s="393"/>
      <c r="N1132" s="188"/>
      <c r="O1132" s="188"/>
      <c r="P1132" s="188"/>
      <c r="R1132" s="188"/>
    </row>
    <row r="1133" spans="8:18">
      <c r="H1133" s="188"/>
      <c r="J1133" s="188"/>
      <c r="K1133" s="188"/>
      <c r="L1133" s="188"/>
      <c r="M1133" s="393"/>
      <c r="N1133" s="188"/>
      <c r="O1133" s="188"/>
      <c r="P1133" s="188"/>
      <c r="R1133" s="188"/>
    </row>
    <row r="1134" spans="8:18">
      <c r="H1134" s="188"/>
      <c r="J1134" s="188"/>
      <c r="K1134" s="188"/>
      <c r="L1134" s="188"/>
      <c r="M1134" s="393"/>
      <c r="N1134" s="188"/>
      <c r="O1134" s="188"/>
      <c r="P1134" s="188"/>
      <c r="R1134" s="188"/>
    </row>
    <row r="1135" spans="8:18">
      <c r="H1135" s="188"/>
      <c r="J1135" s="188"/>
      <c r="K1135" s="188"/>
      <c r="L1135" s="188"/>
      <c r="M1135" s="393"/>
      <c r="N1135" s="188"/>
      <c r="O1135" s="188"/>
      <c r="P1135" s="188"/>
      <c r="R1135" s="188"/>
    </row>
    <row r="1136" spans="8:18">
      <c r="H1136" s="188"/>
      <c r="J1136" s="188"/>
      <c r="K1136" s="188"/>
      <c r="L1136" s="188"/>
      <c r="M1136" s="393"/>
      <c r="N1136" s="188"/>
      <c r="O1136" s="188"/>
      <c r="P1136" s="188"/>
      <c r="R1136" s="188"/>
    </row>
    <row r="1137" spans="8:18">
      <c r="H1137" s="188"/>
      <c r="J1137" s="188"/>
      <c r="K1137" s="188"/>
      <c r="L1137" s="188"/>
      <c r="M1137" s="393"/>
      <c r="N1137" s="188"/>
      <c r="O1137" s="188"/>
      <c r="P1137" s="188"/>
      <c r="R1137" s="188"/>
    </row>
    <row r="1138" spans="8:18">
      <c r="H1138" s="188"/>
      <c r="J1138" s="188"/>
      <c r="K1138" s="188"/>
      <c r="L1138" s="188"/>
      <c r="M1138" s="393"/>
      <c r="N1138" s="188"/>
      <c r="O1138" s="188"/>
      <c r="P1138" s="188"/>
      <c r="R1138" s="188"/>
    </row>
    <row r="1139" spans="8:18">
      <c r="H1139" s="188"/>
      <c r="J1139" s="188"/>
      <c r="K1139" s="188"/>
      <c r="L1139" s="188"/>
      <c r="M1139" s="393"/>
      <c r="N1139" s="188"/>
      <c r="O1139" s="188"/>
      <c r="P1139" s="188"/>
      <c r="R1139" s="188"/>
    </row>
    <row r="1140" spans="8:18">
      <c r="H1140" s="188"/>
      <c r="J1140" s="188"/>
      <c r="K1140" s="188"/>
      <c r="L1140" s="188"/>
      <c r="M1140" s="393"/>
      <c r="N1140" s="188"/>
      <c r="O1140" s="188"/>
      <c r="P1140" s="188"/>
      <c r="R1140" s="188"/>
    </row>
    <row r="1141" spans="8:18">
      <c r="H1141" s="188"/>
      <c r="J1141" s="188"/>
      <c r="K1141" s="188"/>
      <c r="L1141" s="188"/>
      <c r="M1141" s="393"/>
      <c r="N1141" s="188"/>
      <c r="O1141" s="188"/>
      <c r="P1141" s="188"/>
      <c r="R1141" s="188"/>
    </row>
    <row r="1142" spans="8:18">
      <c r="H1142" s="188"/>
      <c r="J1142" s="188"/>
      <c r="K1142" s="188"/>
      <c r="L1142" s="188"/>
      <c r="M1142" s="393"/>
      <c r="N1142" s="188"/>
      <c r="O1142" s="188"/>
      <c r="P1142" s="188"/>
      <c r="R1142" s="188"/>
    </row>
    <row r="1143" spans="8:18">
      <c r="H1143" s="188"/>
      <c r="J1143" s="188"/>
      <c r="K1143" s="188"/>
      <c r="L1143" s="188"/>
      <c r="M1143" s="393"/>
      <c r="N1143" s="188"/>
      <c r="O1143" s="188"/>
      <c r="P1143" s="188"/>
      <c r="R1143" s="188"/>
    </row>
    <row r="1144" spans="8:18">
      <c r="H1144" s="188"/>
      <c r="J1144" s="188"/>
      <c r="K1144" s="188"/>
      <c r="L1144" s="188"/>
      <c r="M1144" s="393"/>
      <c r="N1144" s="188"/>
      <c r="O1144" s="188"/>
      <c r="P1144" s="188"/>
      <c r="R1144" s="188"/>
    </row>
    <row r="1145" spans="8:18">
      <c r="H1145" s="188"/>
      <c r="J1145" s="188"/>
      <c r="K1145" s="188"/>
      <c r="L1145" s="188"/>
      <c r="M1145" s="393"/>
      <c r="N1145" s="188"/>
      <c r="O1145" s="188"/>
      <c r="P1145" s="188"/>
      <c r="R1145" s="188"/>
    </row>
    <row r="1146" spans="8:18">
      <c r="H1146" s="188"/>
      <c r="J1146" s="188"/>
      <c r="K1146" s="188"/>
      <c r="L1146" s="188"/>
      <c r="M1146" s="393"/>
      <c r="N1146" s="188"/>
      <c r="O1146" s="188"/>
      <c r="P1146" s="188"/>
      <c r="R1146" s="188"/>
    </row>
    <row r="1147" spans="8:18">
      <c r="H1147" s="188"/>
      <c r="J1147" s="188"/>
      <c r="K1147" s="188"/>
      <c r="L1147" s="188"/>
      <c r="M1147" s="393"/>
      <c r="N1147" s="188"/>
      <c r="O1147" s="188"/>
      <c r="P1147" s="188"/>
      <c r="R1147" s="188"/>
    </row>
    <row r="1148" spans="8:18">
      <c r="H1148" s="188"/>
      <c r="J1148" s="188"/>
      <c r="K1148" s="188"/>
      <c r="L1148" s="188"/>
      <c r="M1148" s="393"/>
      <c r="N1148" s="188"/>
      <c r="O1148" s="188"/>
      <c r="P1148" s="188"/>
      <c r="R1148" s="188"/>
    </row>
    <row r="1149" spans="8:18">
      <c r="H1149" s="188"/>
      <c r="J1149" s="188"/>
      <c r="K1149" s="188"/>
      <c r="L1149" s="188"/>
      <c r="M1149" s="393"/>
      <c r="N1149" s="188"/>
      <c r="O1149" s="188"/>
      <c r="P1149" s="188"/>
      <c r="R1149" s="188"/>
    </row>
    <row r="1150" spans="8:18">
      <c r="H1150" s="188"/>
      <c r="J1150" s="188"/>
      <c r="K1150" s="188"/>
      <c r="L1150" s="188"/>
      <c r="M1150" s="393"/>
      <c r="N1150" s="188"/>
      <c r="O1150" s="188"/>
      <c r="P1150" s="188"/>
      <c r="R1150" s="188"/>
    </row>
    <row r="1151" spans="8:18">
      <c r="H1151" s="188"/>
      <c r="J1151" s="188"/>
      <c r="K1151" s="188"/>
      <c r="L1151" s="188"/>
      <c r="M1151" s="393"/>
      <c r="N1151" s="188"/>
      <c r="O1151" s="188"/>
      <c r="P1151" s="188"/>
      <c r="R1151" s="188"/>
    </row>
    <row r="1152" spans="8:18">
      <c r="H1152" s="188"/>
      <c r="J1152" s="188"/>
      <c r="K1152" s="188"/>
      <c r="L1152" s="188"/>
      <c r="M1152" s="393"/>
      <c r="N1152" s="188"/>
      <c r="O1152" s="188"/>
      <c r="P1152" s="188"/>
      <c r="R1152" s="188"/>
    </row>
    <row r="1153" spans="8:18">
      <c r="H1153" s="188"/>
      <c r="J1153" s="188"/>
      <c r="K1153" s="188"/>
      <c r="L1153" s="188"/>
      <c r="M1153" s="393"/>
      <c r="N1153" s="188"/>
      <c r="O1153" s="188"/>
      <c r="P1153" s="188"/>
      <c r="R1153" s="188"/>
    </row>
    <row r="1154" spans="8:18">
      <c r="H1154" s="188"/>
      <c r="J1154" s="188"/>
      <c r="K1154" s="188"/>
      <c r="L1154" s="188"/>
      <c r="M1154" s="393"/>
      <c r="N1154" s="188"/>
      <c r="O1154" s="188"/>
      <c r="P1154" s="188"/>
      <c r="R1154" s="188"/>
    </row>
    <row r="1155" spans="8:18">
      <c r="H1155" s="188"/>
      <c r="J1155" s="188"/>
      <c r="K1155" s="188"/>
      <c r="L1155" s="188"/>
      <c r="M1155" s="393"/>
      <c r="N1155" s="188"/>
      <c r="O1155" s="188"/>
      <c r="P1155" s="188"/>
      <c r="R1155" s="188"/>
    </row>
    <row r="1156" spans="8:18">
      <c r="H1156" s="188"/>
      <c r="J1156" s="188"/>
      <c r="K1156" s="188"/>
      <c r="L1156" s="188"/>
      <c r="M1156" s="393"/>
      <c r="N1156" s="188"/>
      <c r="O1156" s="188"/>
      <c r="P1156" s="188"/>
      <c r="R1156" s="188"/>
    </row>
    <row r="1157" spans="8:18">
      <c r="H1157" s="188"/>
      <c r="J1157" s="188"/>
      <c r="K1157" s="188"/>
      <c r="L1157" s="188"/>
      <c r="M1157" s="393"/>
      <c r="N1157" s="188"/>
      <c r="O1157" s="188"/>
      <c r="P1157" s="188"/>
      <c r="R1157" s="188"/>
    </row>
    <row r="1158" spans="8:18">
      <c r="H1158" s="188"/>
      <c r="J1158" s="188"/>
      <c r="K1158" s="188"/>
      <c r="L1158" s="188"/>
      <c r="M1158" s="393"/>
      <c r="N1158" s="188"/>
      <c r="O1158" s="188"/>
      <c r="P1158" s="188"/>
      <c r="R1158" s="188"/>
    </row>
    <row r="1159" spans="8:18">
      <c r="H1159" s="188"/>
      <c r="J1159" s="188"/>
      <c r="K1159" s="188"/>
      <c r="L1159" s="188"/>
      <c r="M1159" s="393"/>
      <c r="N1159" s="188"/>
      <c r="O1159" s="188"/>
      <c r="P1159" s="188"/>
      <c r="R1159" s="188"/>
    </row>
    <row r="1160" spans="8:18">
      <c r="H1160" s="188"/>
      <c r="J1160" s="188"/>
      <c r="K1160" s="188"/>
      <c r="L1160" s="188"/>
      <c r="M1160" s="393"/>
      <c r="N1160" s="188"/>
      <c r="O1160" s="188"/>
      <c r="P1160" s="188"/>
      <c r="R1160" s="188"/>
    </row>
    <row r="1161" spans="8:18">
      <c r="H1161" s="188"/>
      <c r="J1161" s="188"/>
      <c r="K1161" s="188"/>
      <c r="L1161" s="188"/>
      <c r="M1161" s="393"/>
      <c r="N1161" s="188"/>
      <c r="O1161" s="188"/>
      <c r="P1161" s="188"/>
      <c r="R1161" s="188"/>
    </row>
    <row r="1162" spans="8:18">
      <c r="H1162" s="188"/>
      <c r="J1162" s="188"/>
      <c r="K1162" s="188"/>
      <c r="L1162" s="188"/>
      <c r="M1162" s="393"/>
      <c r="N1162" s="188"/>
      <c r="O1162" s="188"/>
      <c r="P1162" s="188"/>
      <c r="R1162" s="188"/>
    </row>
    <row r="1163" spans="8:18">
      <c r="H1163" s="188"/>
      <c r="J1163" s="188"/>
      <c r="K1163" s="188"/>
      <c r="L1163" s="188"/>
      <c r="M1163" s="393"/>
      <c r="N1163" s="188"/>
      <c r="O1163" s="188"/>
      <c r="P1163" s="188"/>
      <c r="R1163" s="188"/>
    </row>
    <row r="1164" spans="8:18">
      <c r="H1164" s="188"/>
      <c r="J1164" s="188"/>
      <c r="K1164" s="188"/>
      <c r="L1164" s="188"/>
      <c r="M1164" s="393"/>
      <c r="N1164" s="188"/>
      <c r="O1164" s="188"/>
      <c r="P1164" s="188"/>
      <c r="R1164" s="188"/>
    </row>
    <row r="1165" spans="8:18">
      <c r="H1165" s="188"/>
      <c r="J1165" s="188"/>
      <c r="K1165" s="188"/>
      <c r="L1165" s="188"/>
      <c r="M1165" s="393"/>
      <c r="N1165" s="188"/>
      <c r="O1165" s="188"/>
      <c r="P1165" s="188"/>
      <c r="R1165" s="188"/>
    </row>
    <row r="1166" spans="8:18">
      <c r="H1166" s="188"/>
      <c r="J1166" s="188"/>
      <c r="K1166" s="188"/>
      <c r="L1166" s="188"/>
      <c r="M1166" s="393"/>
      <c r="N1166" s="188"/>
      <c r="O1166" s="188"/>
      <c r="P1166" s="188"/>
      <c r="R1166" s="188"/>
    </row>
    <row r="1167" spans="8:18">
      <c r="H1167" s="188"/>
      <c r="J1167" s="188"/>
      <c r="K1167" s="188"/>
      <c r="L1167" s="188"/>
      <c r="M1167" s="393"/>
      <c r="N1167" s="188"/>
      <c r="O1167" s="188"/>
      <c r="P1167" s="188"/>
      <c r="R1167" s="188"/>
    </row>
    <row r="1168" spans="8:18">
      <c r="H1168" s="188"/>
      <c r="J1168" s="188"/>
      <c r="K1168" s="188"/>
      <c r="L1168" s="188"/>
      <c r="M1168" s="393"/>
      <c r="N1168" s="188"/>
      <c r="O1168" s="188"/>
      <c r="P1168" s="188"/>
      <c r="R1168" s="188"/>
    </row>
    <row r="1169" spans="8:18">
      <c r="H1169" s="188"/>
      <c r="J1169" s="188"/>
      <c r="K1169" s="188"/>
      <c r="L1169" s="188"/>
      <c r="M1169" s="393"/>
      <c r="N1169" s="188"/>
      <c r="O1169" s="188"/>
      <c r="P1169" s="188"/>
      <c r="R1169" s="188"/>
    </row>
    <row r="1170" spans="8:18">
      <c r="H1170" s="188"/>
      <c r="J1170" s="188"/>
      <c r="K1170" s="188"/>
      <c r="L1170" s="188"/>
      <c r="M1170" s="393"/>
      <c r="N1170" s="188"/>
      <c r="O1170" s="188"/>
      <c r="P1170" s="188"/>
      <c r="R1170" s="188"/>
    </row>
    <row r="1171" spans="8:18">
      <c r="H1171" s="188"/>
      <c r="J1171" s="188"/>
      <c r="K1171" s="188"/>
      <c r="L1171" s="188"/>
      <c r="M1171" s="393"/>
      <c r="N1171" s="188"/>
      <c r="O1171" s="188"/>
      <c r="P1171" s="188"/>
      <c r="R1171" s="188"/>
    </row>
    <row r="1172" spans="8:18">
      <c r="H1172" s="188"/>
      <c r="J1172" s="188"/>
      <c r="K1172" s="188"/>
      <c r="L1172" s="188"/>
      <c r="M1172" s="393"/>
      <c r="N1172" s="188"/>
      <c r="O1172" s="188"/>
      <c r="P1172" s="188"/>
      <c r="R1172" s="188"/>
    </row>
    <row r="1173" spans="8:18">
      <c r="H1173" s="188"/>
      <c r="J1173" s="188"/>
      <c r="K1173" s="188"/>
      <c r="L1173" s="188"/>
      <c r="M1173" s="393"/>
      <c r="N1173" s="188"/>
      <c r="O1173" s="188"/>
      <c r="P1173" s="188"/>
      <c r="R1173" s="188"/>
    </row>
    <row r="1174" spans="8:18">
      <c r="H1174" s="188"/>
      <c r="J1174" s="188"/>
      <c r="K1174" s="188"/>
      <c r="L1174" s="188"/>
      <c r="M1174" s="393"/>
      <c r="N1174" s="188"/>
      <c r="O1174" s="188"/>
      <c r="P1174" s="188"/>
      <c r="R1174" s="188"/>
    </row>
    <row r="1175" spans="8:18">
      <c r="H1175" s="188"/>
      <c r="J1175" s="188"/>
      <c r="K1175" s="188"/>
      <c r="L1175" s="188"/>
      <c r="M1175" s="393"/>
      <c r="N1175" s="188"/>
      <c r="O1175" s="188"/>
      <c r="P1175" s="188"/>
      <c r="R1175" s="188"/>
    </row>
    <row r="1176" spans="8:18">
      <c r="H1176" s="188"/>
      <c r="J1176" s="188"/>
      <c r="K1176" s="188"/>
      <c r="L1176" s="188"/>
      <c r="M1176" s="393"/>
      <c r="N1176" s="188"/>
      <c r="O1176" s="188"/>
      <c r="P1176" s="188"/>
      <c r="R1176" s="188"/>
    </row>
    <row r="1177" spans="8:18">
      <c r="H1177" s="188"/>
      <c r="J1177" s="188"/>
      <c r="K1177" s="188"/>
      <c r="L1177" s="188"/>
      <c r="M1177" s="393"/>
      <c r="N1177" s="188"/>
      <c r="O1177" s="188"/>
      <c r="P1177" s="188"/>
      <c r="R1177" s="188"/>
    </row>
    <row r="1178" spans="8:18">
      <c r="H1178" s="188"/>
      <c r="J1178" s="188"/>
      <c r="K1178" s="188"/>
      <c r="L1178" s="188"/>
      <c r="M1178" s="393"/>
      <c r="N1178" s="188"/>
      <c r="O1178" s="188"/>
      <c r="P1178" s="188"/>
      <c r="R1178" s="188"/>
    </row>
    <row r="1179" spans="8:18">
      <c r="H1179" s="188"/>
      <c r="J1179" s="188"/>
      <c r="K1179" s="188"/>
      <c r="L1179" s="188"/>
      <c r="M1179" s="393"/>
      <c r="N1179" s="188"/>
      <c r="O1179" s="188"/>
      <c r="P1179" s="188"/>
      <c r="R1179" s="188"/>
    </row>
    <row r="1180" spans="8:18">
      <c r="H1180" s="188"/>
      <c r="J1180" s="188"/>
      <c r="K1180" s="188"/>
      <c r="L1180" s="188"/>
      <c r="M1180" s="393"/>
      <c r="N1180" s="188"/>
      <c r="O1180" s="188"/>
      <c r="P1180" s="188"/>
      <c r="R1180" s="188"/>
    </row>
    <row r="1181" spans="8:18">
      <c r="H1181" s="188"/>
      <c r="J1181" s="188"/>
      <c r="K1181" s="188"/>
      <c r="L1181" s="188"/>
      <c r="M1181" s="393"/>
      <c r="N1181" s="188"/>
      <c r="O1181" s="188"/>
      <c r="P1181" s="188"/>
      <c r="R1181" s="188"/>
    </row>
    <row r="1182" spans="8:18">
      <c r="H1182" s="188"/>
      <c r="J1182" s="188"/>
      <c r="K1182" s="188"/>
      <c r="L1182" s="188"/>
      <c r="M1182" s="393"/>
      <c r="N1182" s="188"/>
      <c r="O1182" s="188"/>
      <c r="P1182" s="188"/>
      <c r="R1182" s="188"/>
    </row>
    <row r="1183" spans="8:18">
      <c r="H1183" s="188"/>
      <c r="J1183" s="188"/>
      <c r="K1183" s="188"/>
      <c r="L1183" s="188"/>
      <c r="M1183" s="393"/>
      <c r="N1183" s="188"/>
      <c r="O1183" s="188"/>
      <c r="P1183" s="188"/>
      <c r="R1183" s="188"/>
    </row>
    <row r="1184" spans="8:18">
      <c r="H1184" s="188"/>
      <c r="J1184" s="188"/>
      <c r="K1184" s="188"/>
      <c r="L1184" s="188"/>
      <c r="M1184" s="393"/>
      <c r="N1184" s="188"/>
      <c r="O1184" s="188"/>
      <c r="P1184" s="188"/>
      <c r="R1184" s="188"/>
    </row>
    <row r="1185" spans="8:18">
      <c r="H1185" s="188"/>
      <c r="J1185" s="188"/>
      <c r="K1185" s="188"/>
      <c r="L1185" s="188"/>
      <c r="M1185" s="393"/>
      <c r="N1185" s="188"/>
      <c r="O1185" s="188"/>
      <c r="P1185" s="188"/>
      <c r="R1185" s="188"/>
    </row>
    <row r="1186" spans="8:18">
      <c r="H1186" s="188"/>
      <c r="J1186" s="188"/>
      <c r="K1186" s="188"/>
      <c r="L1186" s="188"/>
      <c r="M1186" s="393"/>
      <c r="N1186" s="188"/>
      <c r="O1186" s="188"/>
      <c r="P1186" s="188"/>
      <c r="R1186" s="188"/>
    </row>
    <row r="1187" spans="8:18">
      <c r="H1187" s="188"/>
      <c r="J1187" s="188"/>
      <c r="K1187" s="188"/>
      <c r="L1187" s="188"/>
      <c r="M1187" s="393"/>
      <c r="N1187" s="188"/>
      <c r="O1187" s="188"/>
      <c r="P1187" s="188"/>
      <c r="R1187" s="188"/>
    </row>
    <row r="1188" spans="8:18">
      <c r="H1188" s="188"/>
      <c r="J1188" s="188"/>
      <c r="K1188" s="188"/>
      <c r="L1188" s="188"/>
      <c r="M1188" s="393"/>
      <c r="N1188" s="188"/>
      <c r="O1188" s="188"/>
      <c r="P1188" s="188"/>
      <c r="R1188" s="188"/>
    </row>
    <row r="1189" spans="8:18">
      <c r="H1189" s="188"/>
      <c r="J1189" s="188"/>
      <c r="K1189" s="188"/>
      <c r="L1189" s="188"/>
      <c r="M1189" s="393"/>
      <c r="N1189" s="188"/>
      <c r="O1189" s="188"/>
      <c r="P1189" s="188"/>
      <c r="R1189" s="188"/>
    </row>
    <row r="1190" spans="8:18">
      <c r="H1190" s="188"/>
      <c r="J1190" s="188"/>
      <c r="K1190" s="188"/>
      <c r="L1190" s="188"/>
      <c r="M1190" s="393"/>
      <c r="N1190" s="188"/>
      <c r="O1190" s="188"/>
      <c r="P1190" s="188"/>
      <c r="R1190" s="188"/>
    </row>
    <row r="1191" spans="8:18">
      <c r="H1191" s="188"/>
      <c r="J1191" s="188"/>
      <c r="K1191" s="188"/>
      <c r="L1191" s="188"/>
      <c r="M1191" s="393"/>
      <c r="N1191" s="188"/>
      <c r="O1191" s="188"/>
      <c r="P1191" s="188"/>
      <c r="R1191" s="188"/>
    </row>
    <row r="1192" spans="8:18">
      <c r="H1192" s="188"/>
      <c r="J1192" s="188"/>
      <c r="K1192" s="188"/>
      <c r="L1192" s="188"/>
      <c r="M1192" s="393"/>
      <c r="N1192" s="188"/>
      <c r="O1192" s="188"/>
      <c r="P1192" s="188"/>
      <c r="R1192" s="188"/>
    </row>
    <row r="1193" spans="8:18">
      <c r="H1193" s="188"/>
      <c r="J1193" s="188"/>
      <c r="K1193" s="188"/>
      <c r="L1193" s="188"/>
      <c r="M1193" s="393"/>
      <c r="N1193" s="188"/>
      <c r="O1193" s="188"/>
      <c r="P1193" s="188"/>
      <c r="R1193" s="188"/>
    </row>
    <row r="1194" spans="8:18">
      <c r="H1194" s="188"/>
      <c r="J1194" s="188"/>
      <c r="K1194" s="188"/>
      <c r="L1194" s="188"/>
      <c r="M1194" s="393"/>
      <c r="N1194" s="188"/>
      <c r="O1194" s="188"/>
      <c r="P1194" s="188"/>
      <c r="R1194" s="188"/>
    </row>
    <row r="1195" spans="8:18">
      <c r="H1195" s="188"/>
      <c r="J1195" s="188"/>
      <c r="K1195" s="188"/>
      <c r="L1195" s="188"/>
      <c r="M1195" s="393"/>
      <c r="N1195" s="188"/>
      <c r="O1195" s="188"/>
      <c r="P1195" s="188"/>
      <c r="R1195" s="188"/>
    </row>
    <row r="1196" spans="8:18">
      <c r="H1196" s="188"/>
      <c r="J1196" s="188"/>
      <c r="K1196" s="188"/>
      <c r="L1196" s="188"/>
      <c r="M1196" s="393"/>
      <c r="N1196" s="188"/>
      <c r="O1196" s="188"/>
      <c r="P1196" s="188"/>
      <c r="R1196" s="188"/>
    </row>
    <row r="1197" spans="8:18">
      <c r="H1197" s="188"/>
      <c r="J1197" s="188"/>
      <c r="K1197" s="188"/>
      <c r="L1197" s="188"/>
      <c r="M1197" s="393"/>
      <c r="N1197" s="188"/>
      <c r="O1197" s="188"/>
      <c r="P1197" s="188"/>
      <c r="R1197" s="188"/>
    </row>
    <row r="1198" spans="8:18">
      <c r="H1198" s="188"/>
      <c r="J1198" s="188"/>
      <c r="K1198" s="188"/>
      <c r="L1198" s="188"/>
      <c r="M1198" s="393"/>
      <c r="N1198" s="188"/>
      <c r="O1198" s="188"/>
      <c r="P1198" s="188"/>
      <c r="R1198" s="188"/>
    </row>
    <row r="1199" spans="8:18">
      <c r="H1199" s="188"/>
      <c r="J1199" s="188"/>
      <c r="K1199" s="188"/>
      <c r="L1199" s="188"/>
      <c r="M1199" s="393"/>
      <c r="N1199" s="188"/>
      <c r="O1199" s="188"/>
      <c r="P1199" s="188"/>
      <c r="R1199" s="188"/>
    </row>
    <row r="1200" spans="8:18">
      <c r="H1200" s="188"/>
      <c r="J1200" s="188"/>
      <c r="K1200" s="188"/>
      <c r="L1200" s="188"/>
      <c r="M1200" s="393"/>
      <c r="N1200" s="188"/>
      <c r="O1200" s="188"/>
      <c r="P1200" s="188"/>
      <c r="R1200" s="188"/>
    </row>
    <row r="1201" spans="8:18">
      <c r="H1201" s="188"/>
      <c r="J1201" s="188"/>
      <c r="K1201" s="188"/>
      <c r="L1201" s="188"/>
      <c r="M1201" s="393"/>
      <c r="N1201" s="188"/>
      <c r="O1201" s="188"/>
      <c r="P1201" s="188"/>
      <c r="R1201" s="188"/>
    </row>
    <row r="1202" spans="8:18">
      <c r="H1202" s="188"/>
      <c r="J1202" s="188"/>
      <c r="K1202" s="188"/>
      <c r="L1202" s="188"/>
      <c r="M1202" s="393"/>
      <c r="N1202" s="188"/>
      <c r="O1202" s="188"/>
      <c r="P1202" s="188"/>
      <c r="R1202" s="188"/>
    </row>
    <row r="1203" spans="8:18">
      <c r="H1203" s="188"/>
      <c r="J1203" s="188"/>
      <c r="K1203" s="188"/>
      <c r="L1203" s="188"/>
      <c r="M1203" s="393"/>
      <c r="N1203" s="188"/>
      <c r="O1203" s="188"/>
      <c r="P1203" s="188"/>
      <c r="R1203" s="188"/>
    </row>
    <row r="1204" spans="8:18">
      <c r="H1204" s="188"/>
      <c r="J1204" s="188"/>
      <c r="K1204" s="188"/>
      <c r="L1204" s="188"/>
      <c r="M1204" s="393"/>
      <c r="N1204" s="188"/>
      <c r="O1204" s="188"/>
      <c r="P1204" s="188"/>
      <c r="R1204" s="188"/>
    </row>
    <row r="1205" spans="8:18">
      <c r="H1205" s="188"/>
      <c r="J1205" s="188"/>
      <c r="K1205" s="188"/>
      <c r="L1205" s="188"/>
      <c r="M1205" s="393"/>
      <c r="N1205" s="188"/>
      <c r="O1205" s="188"/>
      <c r="P1205" s="188"/>
      <c r="R1205" s="188"/>
    </row>
    <row r="1206" spans="8:18">
      <c r="H1206" s="188"/>
      <c r="J1206" s="188"/>
      <c r="K1206" s="188"/>
      <c r="L1206" s="188"/>
      <c r="M1206" s="393"/>
      <c r="N1206" s="188"/>
      <c r="O1206" s="188"/>
      <c r="P1206" s="188"/>
      <c r="R1206" s="188"/>
    </row>
    <row r="1207" spans="8:18">
      <c r="H1207" s="188"/>
      <c r="J1207" s="188"/>
      <c r="K1207" s="188"/>
      <c r="L1207" s="188"/>
      <c r="M1207" s="393"/>
      <c r="N1207" s="188"/>
      <c r="O1207" s="188"/>
      <c r="P1207" s="188"/>
      <c r="R1207" s="188"/>
    </row>
    <row r="1208" spans="8:18">
      <c r="H1208" s="188"/>
      <c r="J1208" s="188"/>
      <c r="K1208" s="188"/>
      <c r="L1208" s="188"/>
      <c r="M1208" s="393"/>
      <c r="N1208" s="188"/>
      <c r="O1208" s="188"/>
      <c r="P1208" s="188"/>
      <c r="R1208" s="188"/>
    </row>
    <row r="1209" spans="8:18">
      <c r="H1209" s="188"/>
      <c r="J1209" s="188"/>
      <c r="K1209" s="188"/>
      <c r="L1209" s="188"/>
      <c r="M1209" s="393"/>
      <c r="N1209" s="188"/>
      <c r="O1209" s="188"/>
      <c r="P1209" s="188"/>
      <c r="R1209" s="188"/>
    </row>
    <row r="1210" spans="8:18">
      <c r="H1210" s="188"/>
      <c r="J1210" s="188"/>
      <c r="K1210" s="188"/>
      <c r="L1210" s="188"/>
      <c r="M1210" s="393"/>
      <c r="N1210" s="188"/>
      <c r="O1210" s="188"/>
      <c r="P1210" s="188"/>
      <c r="R1210" s="188"/>
    </row>
    <row r="1211" spans="8:18">
      <c r="H1211" s="188"/>
      <c r="J1211" s="188"/>
      <c r="K1211" s="188"/>
      <c r="L1211" s="188"/>
      <c r="M1211" s="393"/>
      <c r="N1211" s="188"/>
      <c r="O1211" s="188"/>
      <c r="P1211" s="188"/>
      <c r="R1211" s="188"/>
    </row>
    <row r="1212" spans="8:18">
      <c r="H1212" s="188"/>
      <c r="J1212" s="188"/>
      <c r="K1212" s="188"/>
      <c r="L1212" s="188"/>
      <c r="M1212" s="393"/>
      <c r="N1212" s="188"/>
      <c r="O1212" s="188"/>
      <c r="P1212" s="188"/>
      <c r="R1212" s="188"/>
    </row>
    <row r="1213" spans="8:18">
      <c r="H1213" s="188"/>
      <c r="J1213" s="188"/>
      <c r="K1213" s="188"/>
      <c r="L1213" s="188"/>
      <c r="M1213" s="393"/>
      <c r="N1213" s="188"/>
      <c r="O1213" s="188"/>
      <c r="P1213" s="188"/>
      <c r="R1213" s="188"/>
    </row>
    <row r="1214" spans="8:18">
      <c r="H1214" s="188"/>
      <c r="J1214" s="188"/>
      <c r="K1214" s="188"/>
      <c r="L1214" s="188"/>
      <c r="M1214" s="393"/>
      <c r="N1214" s="188"/>
      <c r="O1214" s="188"/>
      <c r="P1214" s="188"/>
      <c r="R1214" s="188"/>
    </row>
    <row r="1215" spans="8:18">
      <c r="H1215" s="188"/>
      <c r="J1215" s="188"/>
      <c r="K1215" s="188"/>
      <c r="L1215" s="188"/>
      <c r="M1215" s="393"/>
      <c r="N1215" s="188"/>
      <c r="O1215" s="188"/>
      <c r="P1215" s="188"/>
      <c r="R1215" s="188"/>
    </row>
    <row r="1216" spans="8:18">
      <c r="H1216" s="188"/>
      <c r="J1216" s="188"/>
      <c r="K1216" s="188"/>
      <c r="L1216" s="188"/>
      <c r="M1216" s="393"/>
      <c r="N1216" s="188"/>
      <c r="O1216" s="188"/>
      <c r="P1216" s="188"/>
      <c r="R1216" s="188"/>
    </row>
    <row r="1217" spans="8:18">
      <c r="H1217" s="188"/>
      <c r="J1217" s="188"/>
      <c r="K1217" s="188"/>
      <c r="L1217" s="188"/>
      <c r="M1217" s="393"/>
      <c r="N1217" s="188"/>
      <c r="O1217" s="188"/>
      <c r="P1217" s="188"/>
      <c r="R1217" s="188"/>
    </row>
    <row r="1218" spans="8:18">
      <c r="H1218" s="188"/>
      <c r="J1218" s="188"/>
      <c r="K1218" s="188"/>
      <c r="L1218" s="188"/>
      <c r="M1218" s="393"/>
      <c r="N1218" s="188"/>
      <c r="O1218" s="188"/>
      <c r="P1218" s="188"/>
      <c r="R1218" s="188"/>
    </row>
    <row r="1219" spans="8:18">
      <c r="H1219" s="188"/>
      <c r="J1219" s="188"/>
      <c r="K1219" s="188"/>
      <c r="L1219" s="188"/>
      <c r="M1219" s="393"/>
      <c r="N1219" s="188"/>
      <c r="O1219" s="188"/>
      <c r="P1219" s="188"/>
      <c r="R1219" s="188"/>
    </row>
    <row r="1220" spans="8:18">
      <c r="H1220" s="188"/>
      <c r="J1220" s="188"/>
      <c r="K1220" s="188"/>
      <c r="L1220" s="188"/>
      <c r="M1220" s="393"/>
      <c r="N1220" s="188"/>
      <c r="O1220" s="188"/>
      <c r="P1220" s="188"/>
      <c r="R1220" s="188"/>
    </row>
    <row r="1221" spans="8:18">
      <c r="H1221" s="188"/>
      <c r="J1221" s="188"/>
      <c r="K1221" s="188"/>
      <c r="L1221" s="188"/>
      <c r="M1221" s="393"/>
      <c r="N1221" s="188"/>
      <c r="O1221" s="188"/>
      <c r="P1221" s="188"/>
      <c r="R1221" s="188"/>
    </row>
    <row r="1222" spans="8:18">
      <c r="H1222" s="188"/>
      <c r="J1222" s="188"/>
      <c r="K1222" s="188"/>
      <c r="L1222" s="188"/>
      <c r="M1222" s="393"/>
      <c r="N1222" s="188"/>
      <c r="O1222" s="188"/>
      <c r="P1222" s="188"/>
      <c r="R1222" s="188"/>
    </row>
    <row r="1223" spans="8:18">
      <c r="H1223" s="188"/>
      <c r="J1223" s="188"/>
      <c r="K1223" s="188"/>
      <c r="L1223" s="188"/>
      <c r="M1223" s="393"/>
      <c r="N1223" s="188"/>
      <c r="O1223" s="188"/>
      <c r="P1223" s="188"/>
      <c r="R1223" s="188"/>
    </row>
    <row r="1224" spans="8:18">
      <c r="H1224" s="188"/>
      <c r="J1224" s="188"/>
      <c r="K1224" s="188"/>
      <c r="L1224" s="188"/>
      <c r="M1224" s="393"/>
      <c r="N1224" s="188"/>
      <c r="O1224" s="188"/>
      <c r="P1224" s="188"/>
      <c r="R1224" s="188"/>
    </row>
    <row r="1225" spans="8:18">
      <c r="H1225" s="188"/>
      <c r="J1225" s="188"/>
      <c r="K1225" s="188"/>
      <c r="L1225" s="188"/>
      <c r="M1225" s="393"/>
      <c r="N1225" s="188"/>
      <c r="O1225" s="188"/>
      <c r="P1225" s="188"/>
      <c r="R1225" s="188"/>
    </row>
    <row r="1226" spans="8:18">
      <c r="H1226" s="188"/>
      <c r="J1226" s="188"/>
      <c r="K1226" s="188"/>
      <c r="L1226" s="188"/>
      <c r="M1226" s="393"/>
      <c r="N1226" s="188"/>
      <c r="O1226" s="188"/>
      <c r="P1226" s="188"/>
      <c r="R1226" s="188"/>
    </row>
    <row r="1227" spans="8:18">
      <c r="H1227" s="188"/>
      <c r="J1227" s="188"/>
      <c r="K1227" s="188"/>
      <c r="L1227" s="188"/>
      <c r="M1227" s="393"/>
      <c r="N1227" s="188"/>
      <c r="O1227" s="188"/>
      <c r="P1227" s="188"/>
      <c r="R1227" s="188"/>
    </row>
    <row r="1228" spans="8:18">
      <c r="H1228" s="188"/>
      <c r="J1228" s="188"/>
      <c r="K1228" s="188"/>
      <c r="L1228" s="188"/>
      <c r="M1228" s="393"/>
      <c r="N1228" s="188"/>
      <c r="O1228" s="188"/>
      <c r="P1228" s="188"/>
      <c r="R1228" s="188"/>
    </row>
    <row r="1229" spans="8:18">
      <c r="H1229" s="188"/>
      <c r="J1229" s="188"/>
      <c r="K1229" s="188"/>
      <c r="L1229" s="188"/>
      <c r="M1229" s="393"/>
      <c r="N1229" s="188"/>
      <c r="O1229" s="188"/>
      <c r="P1229" s="188"/>
      <c r="R1229" s="188"/>
    </row>
    <row r="1230" spans="8:18">
      <c r="H1230" s="188"/>
      <c r="J1230" s="188"/>
      <c r="K1230" s="188"/>
      <c r="L1230" s="188"/>
      <c r="M1230" s="393"/>
      <c r="N1230" s="188"/>
      <c r="O1230" s="188"/>
      <c r="P1230" s="188"/>
      <c r="R1230" s="188"/>
    </row>
    <row r="1231" spans="8:18">
      <c r="H1231" s="188"/>
      <c r="J1231" s="188"/>
      <c r="K1231" s="188"/>
      <c r="L1231" s="188"/>
      <c r="M1231" s="393"/>
      <c r="N1231" s="188"/>
      <c r="O1231" s="188"/>
      <c r="P1231" s="188"/>
      <c r="R1231" s="188"/>
    </row>
    <row r="1232" spans="8:18">
      <c r="H1232" s="188"/>
      <c r="J1232" s="188"/>
      <c r="K1232" s="188"/>
      <c r="L1232" s="188"/>
      <c r="M1232" s="393"/>
      <c r="N1232" s="188"/>
      <c r="O1232" s="188"/>
      <c r="P1232" s="188"/>
      <c r="R1232" s="188"/>
    </row>
    <row r="1233" spans="8:18">
      <c r="H1233" s="188"/>
      <c r="J1233" s="188"/>
      <c r="K1233" s="188"/>
      <c r="L1233" s="188"/>
      <c r="M1233" s="393"/>
      <c r="N1233" s="188"/>
      <c r="O1233" s="188"/>
      <c r="P1233" s="188"/>
      <c r="R1233" s="188"/>
    </row>
    <row r="1234" spans="8:18">
      <c r="H1234" s="188"/>
      <c r="J1234" s="188"/>
      <c r="K1234" s="188"/>
      <c r="L1234" s="188"/>
      <c r="M1234" s="393"/>
      <c r="N1234" s="188"/>
      <c r="O1234" s="188"/>
      <c r="P1234" s="188"/>
      <c r="R1234" s="188"/>
    </row>
    <row r="1235" spans="8:18">
      <c r="H1235" s="188"/>
      <c r="J1235" s="188"/>
      <c r="K1235" s="188"/>
      <c r="L1235" s="188"/>
      <c r="M1235" s="393"/>
      <c r="N1235" s="188"/>
      <c r="O1235" s="188"/>
      <c r="P1235" s="188"/>
      <c r="R1235" s="188"/>
    </row>
    <row r="1236" spans="8:18">
      <c r="H1236" s="188"/>
      <c r="J1236" s="188"/>
      <c r="K1236" s="188"/>
      <c r="L1236" s="188"/>
      <c r="M1236" s="393"/>
      <c r="N1236" s="188"/>
      <c r="O1236" s="188"/>
      <c r="P1236" s="188"/>
      <c r="R1236" s="188"/>
    </row>
    <row r="1237" spans="8:18">
      <c r="H1237" s="188"/>
      <c r="J1237" s="188"/>
      <c r="K1237" s="188"/>
      <c r="L1237" s="188"/>
      <c r="M1237" s="393"/>
      <c r="N1237" s="188"/>
      <c r="O1237" s="188"/>
      <c r="P1237" s="188"/>
      <c r="R1237" s="188"/>
    </row>
    <row r="1238" spans="8:18">
      <c r="H1238" s="188"/>
      <c r="J1238" s="188"/>
      <c r="K1238" s="188"/>
      <c r="L1238" s="188"/>
      <c r="M1238" s="393"/>
      <c r="N1238" s="188"/>
      <c r="O1238" s="188"/>
      <c r="P1238" s="188"/>
      <c r="R1238" s="188"/>
    </row>
    <row r="1239" spans="8:18">
      <c r="H1239" s="188"/>
      <c r="J1239" s="188"/>
      <c r="K1239" s="188"/>
      <c r="L1239" s="188"/>
      <c r="M1239" s="393"/>
      <c r="N1239" s="188"/>
      <c r="O1239" s="188"/>
      <c r="P1239" s="188"/>
      <c r="R1239" s="188"/>
    </row>
    <row r="1240" spans="8:18">
      <c r="H1240" s="188"/>
      <c r="J1240" s="188"/>
      <c r="K1240" s="188"/>
      <c r="L1240" s="188"/>
      <c r="M1240" s="393"/>
      <c r="N1240" s="188"/>
      <c r="O1240" s="188"/>
      <c r="P1240" s="188"/>
      <c r="R1240" s="188"/>
    </row>
    <row r="1241" spans="8:18">
      <c r="H1241" s="188"/>
      <c r="J1241" s="188"/>
      <c r="K1241" s="188"/>
      <c r="L1241" s="188"/>
      <c r="M1241" s="393"/>
      <c r="N1241" s="188"/>
      <c r="O1241" s="188"/>
      <c r="P1241" s="188"/>
      <c r="R1241" s="188"/>
    </row>
    <row r="1242" spans="8:18">
      <c r="H1242" s="188"/>
      <c r="J1242" s="188"/>
      <c r="K1242" s="188"/>
      <c r="L1242" s="188"/>
      <c r="M1242" s="393"/>
      <c r="N1242" s="188"/>
      <c r="O1242" s="188"/>
      <c r="P1242" s="188"/>
      <c r="R1242" s="188"/>
    </row>
    <row r="1243" spans="8:18">
      <c r="H1243" s="188"/>
      <c r="J1243" s="188"/>
      <c r="K1243" s="188"/>
      <c r="L1243" s="188"/>
      <c r="M1243" s="393"/>
      <c r="N1243" s="188"/>
      <c r="O1243" s="188"/>
      <c r="P1243" s="188"/>
      <c r="R1243" s="188"/>
    </row>
    <row r="1244" spans="8:18">
      <c r="H1244" s="188"/>
      <c r="J1244" s="188"/>
      <c r="K1244" s="188"/>
      <c r="L1244" s="188"/>
      <c r="M1244" s="393"/>
      <c r="N1244" s="188"/>
      <c r="O1244" s="188"/>
      <c r="P1244" s="188"/>
      <c r="R1244" s="188"/>
    </row>
    <row r="1245" spans="8:18">
      <c r="H1245" s="188"/>
      <c r="J1245" s="188"/>
      <c r="K1245" s="188"/>
      <c r="L1245" s="188"/>
      <c r="M1245" s="393"/>
      <c r="N1245" s="188"/>
      <c r="O1245" s="188"/>
      <c r="P1245" s="188"/>
      <c r="R1245" s="188"/>
    </row>
    <row r="1246" spans="8:18">
      <c r="H1246" s="188"/>
      <c r="J1246" s="188"/>
      <c r="K1246" s="188"/>
      <c r="L1246" s="188"/>
      <c r="M1246" s="393"/>
      <c r="N1246" s="188"/>
      <c r="O1246" s="188"/>
      <c r="P1246" s="188"/>
      <c r="R1246" s="188"/>
    </row>
    <row r="1247" spans="8:18">
      <c r="H1247" s="188"/>
      <c r="J1247" s="188"/>
      <c r="K1247" s="188"/>
      <c r="L1247" s="188"/>
      <c r="M1247" s="393"/>
      <c r="N1247" s="188"/>
      <c r="O1247" s="188"/>
      <c r="P1247" s="188"/>
      <c r="R1247" s="188"/>
    </row>
    <row r="1248" spans="8:18">
      <c r="H1248" s="188"/>
      <c r="J1248" s="188"/>
      <c r="K1248" s="188"/>
      <c r="L1248" s="188"/>
      <c r="M1248" s="393"/>
      <c r="N1248" s="188"/>
      <c r="O1248" s="188"/>
      <c r="P1248" s="188"/>
      <c r="R1248" s="188"/>
    </row>
    <row r="1249" spans="8:18">
      <c r="H1249" s="188"/>
      <c r="J1249" s="188"/>
      <c r="K1249" s="188"/>
      <c r="L1249" s="188"/>
      <c r="M1249" s="393"/>
      <c r="N1249" s="188"/>
      <c r="O1249" s="188"/>
      <c r="P1249" s="188"/>
      <c r="R1249" s="188"/>
    </row>
    <row r="1250" spans="8:18">
      <c r="H1250" s="188"/>
      <c r="J1250" s="188"/>
      <c r="K1250" s="188"/>
      <c r="L1250" s="188"/>
      <c r="M1250" s="393"/>
      <c r="N1250" s="188"/>
      <c r="O1250" s="188"/>
      <c r="P1250" s="188"/>
      <c r="R1250" s="188"/>
    </row>
    <row r="1251" spans="8:18">
      <c r="H1251" s="188"/>
      <c r="J1251" s="188"/>
      <c r="K1251" s="188"/>
      <c r="L1251" s="188"/>
      <c r="M1251" s="393"/>
      <c r="N1251" s="188"/>
      <c r="O1251" s="188"/>
      <c r="P1251" s="188"/>
      <c r="R1251" s="188"/>
    </row>
    <row r="1252" spans="8:18">
      <c r="H1252" s="188"/>
      <c r="J1252" s="188"/>
      <c r="K1252" s="188"/>
      <c r="L1252" s="188"/>
      <c r="M1252" s="393"/>
      <c r="N1252" s="188"/>
      <c r="O1252" s="188"/>
      <c r="P1252" s="188"/>
      <c r="R1252" s="188"/>
    </row>
    <row r="1253" spans="8:18">
      <c r="H1253" s="188"/>
      <c r="J1253" s="188"/>
      <c r="K1253" s="188"/>
      <c r="L1253" s="188"/>
      <c r="M1253" s="393"/>
      <c r="N1253" s="188"/>
      <c r="O1253" s="188"/>
      <c r="P1253" s="188"/>
      <c r="R1253" s="188"/>
    </row>
    <row r="1254" spans="8:18">
      <c r="H1254" s="188"/>
      <c r="J1254" s="188"/>
      <c r="K1254" s="188"/>
      <c r="L1254" s="188"/>
      <c r="M1254" s="393"/>
      <c r="N1254" s="188"/>
      <c r="O1254" s="188"/>
      <c r="P1254" s="188"/>
      <c r="R1254" s="188"/>
    </row>
    <row r="1255" spans="8:18">
      <c r="H1255" s="188"/>
      <c r="J1255" s="188"/>
      <c r="K1255" s="188"/>
      <c r="L1255" s="188"/>
      <c r="M1255" s="393"/>
      <c r="N1255" s="188"/>
      <c r="O1255" s="188"/>
      <c r="P1255" s="188"/>
      <c r="R1255" s="188"/>
    </row>
    <row r="1256" spans="8:18">
      <c r="H1256" s="188"/>
      <c r="J1256" s="188"/>
      <c r="K1256" s="188"/>
      <c r="L1256" s="188"/>
      <c r="M1256" s="393"/>
      <c r="N1256" s="188"/>
      <c r="O1256" s="188"/>
      <c r="P1256" s="188"/>
      <c r="R1256" s="188"/>
    </row>
    <row r="1257" spans="8:18">
      <c r="H1257" s="188"/>
      <c r="J1257" s="188"/>
      <c r="K1257" s="188"/>
      <c r="L1257" s="188"/>
      <c r="M1257" s="393"/>
      <c r="N1257" s="188"/>
      <c r="O1257" s="188"/>
      <c r="P1257" s="188"/>
      <c r="R1257" s="188"/>
    </row>
    <row r="1258" spans="8:18">
      <c r="H1258" s="188"/>
      <c r="J1258" s="188"/>
      <c r="K1258" s="188"/>
      <c r="L1258" s="188"/>
      <c r="M1258" s="393"/>
      <c r="N1258" s="188"/>
      <c r="O1258" s="188"/>
      <c r="P1258" s="188"/>
      <c r="R1258" s="188"/>
    </row>
    <row r="1259" spans="8:18">
      <c r="H1259" s="188"/>
      <c r="J1259" s="188"/>
      <c r="K1259" s="188"/>
      <c r="L1259" s="188"/>
      <c r="M1259" s="393"/>
      <c r="N1259" s="188"/>
      <c r="O1259" s="188"/>
      <c r="P1259" s="188"/>
      <c r="R1259" s="188"/>
    </row>
    <row r="1260" spans="8:18">
      <c r="H1260" s="188"/>
      <c r="J1260" s="188"/>
      <c r="K1260" s="188"/>
      <c r="L1260" s="188"/>
      <c r="M1260" s="393"/>
      <c r="N1260" s="188"/>
      <c r="O1260" s="188"/>
      <c r="P1260" s="188"/>
      <c r="R1260" s="188"/>
    </row>
    <row r="1261" spans="8:18">
      <c r="H1261" s="188"/>
      <c r="J1261" s="188"/>
      <c r="K1261" s="188"/>
      <c r="L1261" s="188"/>
      <c r="M1261" s="393"/>
      <c r="N1261" s="188"/>
      <c r="O1261" s="188"/>
      <c r="P1261" s="188"/>
      <c r="R1261" s="188"/>
    </row>
    <row r="1262" spans="8:18">
      <c r="H1262" s="188"/>
      <c r="J1262" s="188"/>
      <c r="K1262" s="188"/>
      <c r="L1262" s="188"/>
      <c r="M1262" s="393"/>
      <c r="N1262" s="188"/>
      <c r="O1262" s="188"/>
      <c r="P1262" s="188"/>
      <c r="R1262" s="188"/>
    </row>
    <row r="1263" spans="8:18">
      <c r="H1263" s="188"/>
      <c r="J1263" s="188"/>
      <c r="K1263" s="188"/>
      <c r="L1263" s="188"/>
      <c r="M1263" s="393"/>
      <c r="N1263" s="188"/>
      <c r="O1263" s="188"/>
      <c r="P1263" s="188"/>
      <c r="R1263" s="188"/>
    </row>
    <row r="1264" spans="8:18">
      <c r="H1264" s="188"/>
      <c r="J1264" s="188"/>
      <c r="K1264" s="188"/>
      <c r="L1264" s="188"/>
      <c r="M1264" s="393"/>
      <c r="N1264" s="188"/>
      <c r="O1264" s="188"/>
      <c r="P1264" s="188"/>
      <c r="R1264" s="188"/>
    </row>
    <row r="1265" spans="8:18">
      <c r="H1265" s="188"/>
      <c r="J1265" s="188"/>
      <c r="K1265" s="188"/>
      <c r="L1265" s="188"/>
      <c r="M1265" s="393"/>
      <c r="N1265" s="188"/>
      <c r="O1265" s="188"/>
      <c r="P1265" s="188"/>
      <c r="R1265" s="188"/>
    </row>
    <row r="1266" spans="8:18">
      <c r="H1266" s="188"/>
      <c r="J1266" s="188"/>
      <c r="K1266" s="188"/>
      <c r="L1266" s="188"/>
      <c r="M1266" s="393"/>
      <c r="N1266" s="188"/>
      <c r="O1266" s="188"/>
      <c r="P1266" s="188"/>
      <c r="R1266" s="188"/>
    </row>
    <row r="1267" spans="8:18">
      <c r="H1267" s="188"/>
      <c r="J1267" s="188"/>
      <c r="K1267" s="188"/>
      <c r="L1267" s="188"/>
      <c r="M1267" s="393"/>
      <c r="N1267" s="188"/>
      <c r="O1267" s="188"/>
      <c r="P1267" s="188"/>
      <c r="R1267" s="188"/>
    </row>
    <row r="1268" spans="8:18">
      <c r="H1268" s="188"/>
      <c r="J1268" s="188"/>
      <c r="K1268" s="188"/>
      <c r="L1268" s="188"/>
      <c r="M1268" s="393"/>
      <c r="N1268" s="188"/>
      <c r="O1268" s="188"/>
      <c r="P1268" s="188"/>
      <c r="R1268" s="188"/>
    </row>
    <row r="1269" spans="8:18">
      <c r="H1269" s="188"/>
      <c r="J1269" s="188"/>
      <c r="K1269" s="188"/>
      <c r="L1269" s="188"/>
      <c r="M1269" s="393"/>
      <c r="N1269" s="188"/>
      <c r="O1269" s="188"/>
      <c r="P1269" s="188"/>
      <c r="R1269" s="188"/>
    </row>
    <row r="1270" spans="8:18">
      <c r="H1270" s="188"/>
      <c r="J1270" s="188"/>
      <c r="K1270" s="188"/>
      <c r="L1270" s="188"/>
      <c r="M1270" s="393"/>
      <c r="N1270" s="188"/>
      <c r="O1270" s="188"/>
      <c r="P1270" s="188"/>
      <c r="R1270" s="188"/>
    </row>
    <row r="1271" spans="8:18">
      <c r="H1271" s="188"/>
      <c r="J1271" s="188"/>
      <c r="K1271" s="188"/>
      <c r="L1271" s="188"/>
      <c r="M1271" s="393"/>
      <c r="N1271" s="188"/>
      <c r="O1271" s="188"/>
      <c r="P1271" s="188"/>
      <c r="R1271" s="188"/>
    </row>
    <row r="1272" spans="8:18">
      <c r="H1272" s="188"/>
      <c r="J1272" s="188"/>
      <c r="K1272" s="188"/>
      <c r="L1272" s="188"/>
      <c r="M1272" s="393"/>
      <c r="N1272" s="188"/>
      <c r="O1272" s="188"/>
      <c r="P1272" s="188"/>
      <c r="R1272" s="188"/>
    </row>
    <row r="1273" spans="8:18">
      <c r="H1273" s="188"/>
      <c r="J1273" s="188"/>
      <c r="K1273" s="188"/>
      <c r="L1273" s="188"/>
      <c r="M1273" s="393"/>
      <c r="N1273" s="188"/>
      <c r="O1273" s="188"/>
      <c r="P1273" s="188"/>
      <c r="R1273" s="188"/>
    </row>
    <row r="1274" spans="8:18">
      <c r="H1274" s="188"/>
      <c r="J1274" s="188"/>
      <c r="K1274" s="188"/>
      <c r="L1274" s="188"/>
      <c r="M1274" s="393"/>
      <c r="N1274" s="188"/>
      <c r="O1274" s="188"/>
      <c r="P1274" s="188"/>
      <c r="R1274" s="188"/>
    </row>
    <row r="1275" spans="8:18">
      <c r="H1275" s="188"/>
      <c r="J1275" s="188"/>
      <c r="K1275" s="188"/>
      <c r="L1275" s="188"/>
      <c r="M1275" s="393"/>
      <c r="N1275" s="188"/>
      <c r="O1275" s="188"/>
      <c r="P1275" s="188"/>
      <c r="R1275" s="188"/>
    </row>
    <row r="1276" spans="8:18">
      <c r="H1276" s="188"/>
      <c r="J1276" s="188"/>
      <c r="K1276" s="188"/>
      <c r="L1276" s="188"/>
      <c r="M1276" s="393"/>
      <c r="N1276" s="188"/>
      <c r="O1276" s="188"/>
      <c r="P1276" s="188"/>
      <c r="R1276" s="188"/>
    </row>
    <row r="1277" spans="8:18">
      <c r="H1277" s="188"/>
      <c r="J1277" s="188"/>
      <c r="K1277" s="188"/>
      <c r="L1277" s="188"/>
      <c r="M1277" s="393"/>
      <c r="N1277" s="188"/>
      <c r="O1277" s="188"/>
      <c r="P1277" s="188"/>
      <c r="R1277" s="188"/>
    </row>
    <row r="1278" spans="8:18">
      <c r="H1278" s="188"/>
      <c r="J1278" s="188"/>
      <c r="K1278" s="188"/>
      <c r="L1278" s="188"/>
      <c r="M1278" s="393"/>
      <c r="N1278" s="188"/>
      <c r="O1278" s="188"/>
      <c r="P1278" s="188"/>
      <c r="R1278" s="188"/>
    </row>
    <row r="1279" spans="8:18">
      <c r="H1279" s="188"/>
      <c r="J1279" s="188"/>
      <c r="K1279" s="188"/>
      <c r="L1279" s="188"/>
      <c r="M1279" s="393"/>
      <c r="N1279" s="188"/>
      <c r="O1279" s="188"/>
      <c r="P1279" s="188"/>
      <c r="R1279" s="188"/>
    </row>
    <row r="1280" spans="8:18">
      <c r="H1280" s="188"/>
      <c r="J1280" s="188"/>
      <c r="K1280" s="188"/>
      <c r="L1280" s="188"/>
      <c r="M1280" s="393"/>
      <c r="N1280" s="188"/>
      <c r="O1280" s="188"/>
      <c r="P1280" s="188"/>
      <c r="R1280" s="188"/>
    </row>
    <row r="1281" spans="8:18">
      <c r="H1281" s="188"/>
      <c r="J1281" s="188"/>
      <c r="K1281" s="188"/>
      <c r="L1281" s="188"/>
      <c r="M1281" s="393"/>
      <c r="N1281" s="188"/>
      <c r="O1281" s="188"/>
      <c r="P1281" s="188"/>
      <c r="R1281" s="188"/>
    </row>
    <row r="1282" spans="8:18">
      <c r="H1282" s="188"/>
      <c r="J1282" s="188"/>
      <c r="K1282" s="188"/>
      <c r="L1282" s="188"/>
      <c r="M1282" s="393"/>
      <c r="N1282" s="188"/>
      <c r="O1282" s="188"/>
      <c r="P1282" s="188"/>
      <c r="R1282" s="188"/>
    </row>
    <row r="1283" spans="8:18">
      <c r="H1283" s="188"/>
      <c r="J1283" s="188"/>
      <c r="K1283" s="188"/>
      <c r="L1283" s="188"/>
      <c r="M1283" s="393"/>
      <c r="N1283" s="188"/>
      <c r="O1283" s="188"/>
      <c r="P1283" s="188"/>
      <c r="R1283" s="188"/>
    </row>
    <row r="1284" spans="8:18">
      <c r="H1284" s="188"/>
      <c r="J1284" s="188"/>
      <c r="K1284" s="188"/>
      <c r="L1284" s="188"/>
      <c r="M1284" s="393"/>
      <c r="N1284" s="188"/>
      <c r="O1284" s="188"/>
      <c r="P1284" s="188"/>
      <c r="R1284" s="188"/>
    </row>
    <row r="1285" spans="8:18">
      <c r="H1285" s="188"/>
      <c r="J1285" s="188"/>
      <c r="K1285" s="188"/>
      <c r="L1285" s="188"/>
      <c r="M1285" s="393"/>
      <c r="N1285" s="188"/>
      <c r="O1285" s="188"/>
      <c r="P1285" s="188"/>
      <c r="R1285" s="188"/>
    </row>
    <row r="1286" spans="8:18">
      <c r="H1286" s="188"/>
      <c r="J1286" s="188"/>
      <c r="K1286" s="188"/>
      <c r="L1286" s="188"/>
      <c r="M1286" s="393"/>
      <c r="N1286" s="188"/>
      <c r="O1286" s="188"/>
      <c r="P1286" s="188"/>
      <c r="R1286" s="188"/>
    </row>
    <row r="1287" spans="8:18">
      <c r="H1287" s="188"/>
      <c r="J1287" s="188"/>
      <c r="K1287" s="188"/>
      <c r="L1287" s="188"/>
      <c r="M1287" s="393"/>
      <c r="N1287" s="188"/>
      <c r="O1287" s="188"/>
      <c r="P1287" s="188"/>
      <c r="R1287" s="188"/>
    </row>
    <row r="1288" spans="8:18">
      <c r="H1288" s="188"/>
      <c r="J1288" s="188"/>
      <c r="K1288" s="188"/>
      <c r="L1288" s="188"/>
      <c r="M1288" s="393"/>
      <c r="N1288" s="188"/>
      <c r="O1288" s="188"/>
      <c r="P1288" s="188"/>
      <c r="R1288" s="188"/>
    </row>
    <row r="1289" spans="8:18">
      <c r="H1289" s="188"/>
      <c r="J1289" s="188"/>
      <c r="K1289" s="188"/>
      <c r="L1289" s="188"/>
      <c r="M1289" s="393"/>
      <c r="N1289" s="188"/>
      <c r="O1289" s="188"/>
      <c r="P1289" s="188"/>
      <c r="R1289" s="188"/>
    </row>
    <row r="1290" spans="8:18">
      <c r="H1290" s="188"/>
      <c r="J1290" s="188"/>
      <c r="K1290" s="188"/>
      <c r="L1290" s="188"/>
      <c r="M1290" s="393"/>
      <c r="N1290" s="188"/>
      <c r="O1290" s="188"/>
      <c r="P1290" s="188"/>
      <c r="R1290" s="188"/>
    </row>
    <row r="1291" spans="8:18">
      <c r="H1291" s="188"/>
      <c r="J1291" s="188"/>
      <c r="K1291" s="188"/>
      <c r="L1291" s="188"/>
      <c r="M1291" s="393"/>
      <c r="N1291" s="188"/>
      <c r="O1291" s="188"/>
      <c r="P1291" s="188"/>
      <c r="R1291" s="188"/>
    </row>
    <row r="1292" spans="8:18">
      <c r="H1292" s="188"/>
      <c r="J1292" s="188"/>
      <c r="K1292" s="188"/>
      <c r="L1292" s="188"/>
      <c r="M1292" s="393"/>
      <c r="N1292" s="188"/>
      <c r="O1292" s="188"/>
      <c r="P1292" s="188"/>
      <c r="R1292" s="188"/>
    </row>
    <row r="1293" spans="8:18">
      <c r="H1293" s="188"/>
      <c r="J1293" s="188"/>
      <c r="K1293" s="188"/>
      <c r="L1293" s="188"/>
      <c r="M1293" s="393"/>
      <c r="N1293" s="188"/>
      <c r="O1293" s="188"/>
      <c r="P1293" s="188"/>
      <c r="R1293" s="188"/>
    </row>
    <row r="1294" spans="8:18">
      <c r="H1294" s="188"/>
      <c r="J1294" s="188"/>
      <c r="K1294" s="188"/>
      <c r="L1294" s="188"/>
      <c r="M1294" s="393"/>
      <c r="N1294" s="188"/>
      <c r="O1294" s="188"/>
      <c r="P1294" s="188"/>
      <c r="R1294" s="188"/>
    </row>
    <row r="1295" spans="8:18">
      <c r="H1295" s="188"/>
      <c r="J1295" s="188"/>
      <c r="K1295" s="188"/>
      <c r="L1295" s="188"/>
      <c r="M1295" s="393"/>
      <c r="N1295" s="188"/>
      <c r="O1295" s="188"/>
      <c r="P1295" s="188"/>
      <c r="R1295" s="188"/>
    </row>
    <row r="1296" spans="8:18">
      <c r="H1296" s="188"/>
      <c r="J1296" s="188"/>
      <c r="K1296" s="188"/>
      <c r="L1296" s="188"/>
      <c r="M1296" s="393"/>
      <c r="N1296" s="188"/>
      <c r="O1296" s="188"/>
      <c r="P1296" s="188"/>
      <c r="R1296" s="188"/>
    </row>
    <row r="1297" spans="8:18">
      <c r="H1297" s="188"/>
      <c r="J1297" s="188"/>
      <c r="K1297" s="188"/>
      <c r="L1297" s="188"/>
      <c r="M1297" s="393"/>
      <c r="N1297" s="188"/>
      <c r="O1297" s="188"/>
      <c r="P1297" s="188"/>
      <c r="R1297" s="188"/>
    </row>
    <row r="1298" spans="8:18">
      <c r="H1298" s="188"/>
      <c r="J1298" s="188"/>
      <c r="K1298" s="188"/>
      <c r="L1298" s="188"/>
      <c r="M1298" s="393"/>
      <c r="N1298" s="188"/>
      <c r="O1298" s="188"/>
      <c r="P1298" s="188"/>
      <c r="R1298" s="188"/>
    </row>
    <row r="1299" spans="8:18">
      <c r="H1299" s="188"/>
      <c r="J1299" s="188"/>
      <c r="K1299" s="188"/>
      <c r="L1299" s="188"/>
      <c r="M1299" s="393"/>
      <c r="N1299" s="188"/>
      <c r="O1299" s="188"/>
      <c r="P1299" s="188"/>
      <c r="R1299" s="188"/>
    </row>
    <row r="1300" spans="8:18">
      <c r="H1300" s="188"/>
      <c r="J1300" s="188"/>
      <c r="K1300" s="188"/>
      <c r="L1300" s="188"/>
      <c r="M1300" s="393"/>
      <c r="N1300" s="188"/>
      <c r="O1300" s="188"/>
      <c r="P1300" s="188"/>
      <c r="R1300" s="188"/>
    </row>
    <row r="1301" spans="8:18">
      <c r="H1301" s="188"/>
      <c r="J1301" s="188"/>
      <c r="K1301" s="188"/>
      <c r="L1301" s="188"/>
      <c r="M1301" s="393"/>
      <c r="N1301" s="188"/>
      <c r="O1301" s="188"/>
      <c r="P1301" s="188"/>
      <c r="R1301" s="188"/>
    </row>
    <row r="1302" spans="8:18">
      <c r="H1302" s="188"/>
      <c r="J1302" s="188"/>
      <c r="K1302" s="188"/>
      <c r="L1302" s="188"/>
      <c r="M1302" s="393"/>
      <c r="N1302" s="188"/>
      <c r="O1302" s="188"/>
      <c r="P1302" s="188"/>
      <c r="R1302" s="188"/>
    </row>
    <row r="1303" spans="8:18">
      <c r="H1303" s="188"/>
      <c r="J1303" s="188"/>
      <c r="K1303" s="188"/>
      <c r="L1303" s="188"/>
      <c r="M1303" s="393"/>
      <c r="N1303" s="188"/>
      <c r="O1303" s="188"/>
      <c r="P1303" s="188"/>
      <c r="R1303" s="188"/>
    </row>
    <row r="1304" spans="8:18">
      <c r="H1304" s="188"/>
      <c r="J1304" s="188"/>
      <c r="K1304" s="188"/>
      <c r="L1304" s="188"/>
      <c r="M1304" s="393"/>
      <c r="N1304" s="188"/>
      <c r="O1304" s="188"/>
      <c r="P1304" s="188"/>
      <c r="R1304" s="188"/>
    </row>
    <row r="1305" spans="8:18">
      <c r="H1305" s="188"/>
      <c r="J1305" s="188"/>
      <c r="K1305" s="188"/>
      <c r="L1305" s="188"/>
      <c r="M1305" s="393"/>
      <c r="N1305" s="188"/>
      <c r="O1305" s="188"/>
      <c r="P1305" s="188"/>
      <c r="R1305" s="188"/>
    </row>
    <row r="1306" spans="8:18">
      <c r="H1306" s="188"/>
      <c r="J1306" s="188"/>
      <c r="K1306" s="188"/>
      <c r="L1306" s="188"/>
      <c r="M1306" s="393"/>
      <c r="N1306" s="188"/>
      <c r="O1306" s="188"/>
      <c r="P1306" s="188"/>
      <c r="R1306" s="188"/>
    </row>
    <row r="1307" spans="8:18">
      <c r="H1307" s="188"/>
      <c r="J1307" s="188"/>
      <c r="K1307" s="188"/>
      <c r="L1307" s="188"/>
      <c r="M1307" s="393"/>
      <c r="N1307" s="188"/>
      <c r="O1307" s="188"/>
      <c r="P1307" s="188"/>
      <c r="R1307" s="188"/>
    </row>
    <row r="1308" spans="8:18">
      <c r="H1308" s="188"/>
      <c r="J1308" s="188"/>
      <c r="K1308" s="188"/>
      <c r="L1308" s="188"/>
      <c r="M1308" s="393"/>
      <c r="N1308" s="188"/>
      <c r="O1308" s="188"/>
      <c r="P1308" s="188"/>
      <c r="R1308" s="188"/>
    </row>
    <row r="1309" spans="8:18">
      <c r="H1309" s="188"/>
      <c r="J1309" s="188"/>
      <c r="K1309" s="188"/>
      <c r="L1309" s="188"/>
      <c r="M1309" s="393"/>
      <c r="N1309" s="188"/>
      <c r="O1309" s="188"/>
      <c r="P1309" s="188"/>
      <c r="R1309" s="188"/>
    </row>
    <row r="1310" spans="8:18">
      <c r="H1310" s="188"/>
      <c r="J1310" s="188"/>
      <c r="K1310" s="188"/>
      <c r="L1310" s="188"/>
      <c r="M1310" s="393"/>
      <c r="N1310" s="188"/>
      <c r="O1310" s="188"/>
      <c r="P1310" s="188"/>
      <c r="R1310" s="188"/>
    </row>
    <row r="1311" spans="8:18">
      <c r="H1311" s="188"/>
      <c r="J1311" s="188"/>
      <c r="K1311" s="188"/>
      <c r="L1311" s="188"/>
      <c r="M1311" s="393"/>
      <c r="N1311" s="188"/>
      <c r="O1311" s="188"/>
      <c r="P1311" s="188"/>
      <c r="R1311" s="188"/>
    </row>
    <row r="1312" spans="8:18">
      <c r="H1312" s="188"/>
      <c r="J1312" s="188"/>
      <c r="K1312" s="188"/>
      <c r="L1312" s="188"/>
      <c r="M1312" s="393"/>
      <c r="N1312" s="188"/>
      <c r="O1312" s="188"/>
      <c r="P1312" s="188"/>
      <c r="R1312" s="188"/>
    </row>
    <row r="1313" spans="8:18">
      <c r="H1313" s="188"/>
      <c r="J1313" s="188"/>
      <c r="K1313" s="188"/>
      <c r="L1313" s="188"/>
      <c r="M1313" s="393"/>
      <c r="N1313" s="188"/>
      <c r="O1313" s="188"/>
      <c r="P1313" s="188"/>
      <c r="R1313" s="188"/>
    </row>
    <row r="1314" spans="8:18">
      <c r="H1314" s="188"/>
      <c r="J1314" s="188"/>
      <c r="K1314" s="188"/>
      <c r="L1314" s="188"/>
      <c r="M1314" s="393"/>
      <c r="N1314" s="188"/>
      <c r="O1314" s="188"/>
      <c r="P1314" s="188"/>
      <c r="R1314" s="188"/>
    </row>
    <row r="1315" spans="8:18">
      <c r="H1315" s="188"/>
      <c r="J1315" s="188"/>
      <c r="K1315" s="188"/>
      <c r="L1315" s="188"/>
      <c r="M1315" s="393"/>
      <c r="N1315" s="188"/>
      <c r="O1315" s="188"/>
      <c r="P1315" s="188"/>
      <c r="R1315" s="188"/>
    </row>
    <row r="1316" spans="8:18">
      <c r="H1316" s="188"/>
      <c r="J1316" s="188"/>
      <c r="K1316" s="188"/>
      <c r="L1316" s="188"/>
      <c r="M1316" s="393"/>
      <c r="N1316" s="188"/>
      <c r="O1316" s="188"/>
      <c r="P1316" s="188"/>
      <c r="R1316" s="188"/>
    </row>
    <row r="1317" spans="8:18">
      <c r="H1317" s="188"/>
      <c r="J1317" s="188"/>
      <c r="K1317" s="188"/>
      <c r="L1317" s="188"/>
      <c r="M1317" s="393"/>
      <c r="N1317" s="188"/>
      <c r="O1317" s="188"/>
      <c r="P1317" s="188"/>
      <c r="R1317" s="188"/>
    </row>
    <row r="1318" spans="8:18">
      <c r="H1318" s="188"/>
      <c r="J1318" s="188"/>
      <c r="K1318" s="188"/>
      <c r="L1318" s="188"/>
      <c r="M1318" s="393"/>
      <c r="N1318" s="188"/>
      <c r="O1318" s="188"/>
      <c r="P1318" s="188"/>
      <c r="R1318" s="188"/>
    </row>
    <row r="1319" spans="8:18">
      <c r="H1319" s="188"/>
      <c r="J1319" s="188"/>
      <c r="K1319" s="188"/>
      <c r="L1319" s="188"/>
      <c r="M1319" s="393"/>
      <c r="N1319" s="188"/>
      <c r="O1319" s="188"/>
      <c r="P1319" s="188"/>
      <c r="R1319" s="188"/>
    </row>
    <row r="1320" spans="8:18">
      <c r="H1320" s="188"/>
      <c r="J1320" s="188"/>
      <c r="K1320" s="188"/>
      <c r="L1320" s="188"/>
      <c r="M1320" s="393"/>
      <c r="N1320" s="188"/>
      <c r="O1320" s="188"/>
      <c r="P1320" s="188"/>
      <c r="R1320" s="188"/>
    </row>
    <row r="1321" spans="8:18">
      <c r="H1321" s="188"/>
      <c r="J1321" s="188"/>
      <c r="K1321" s="188"/>
      <c r="L1321" s="188"/>
      <c r="M1321" s="393"/>
      <c r="N1321" s="188"/>
      <c r="O1321" s="188"/>
      <c r="P1321" s="188"/>
      <c r="R1321" s="188"/>
    </row>
    <row r="1322" spans="8:18">
      <c r="H1322" s="188"/>
      <c r="J1322" s="188"/>
      <c r="K1322" s="188"/>
      <c r="L1322" s="188"/>
      <c r="M1322" s="393"/>
      <c r="N1322" s="188"/>
      <c r="O1322" s="188"/>
      <c r="P1322" s="188"/>
      <c r="R1322" s="188"/>
    </row>
    <row r="1323" spans="8:18">
      <c r="H1323" s="188"/>
      <c r="J1323" s="188"/>
      <c r="K1323" s="188"/>
      <c r="L1323" s="188"/>
      <c r="M1323" s="393"/>
      <c r="N1323" s="188"/>
      <c r="O1323" s="188"/>
      <c r="P1323" s="188"/>
      <c r="R1323" s="188"/>
    </row>
    <row r="1324" spans="8:18">
      <c r="H1324" s="188"/>
      <c r="J1324" s="188"/>
      <c r="K1324" s="188"/>
      <c r="L1324" s="188"/>
      <c r="M1324" s="393"/>
      <c r="N1324" s="188"/>
      <c r="O1324" s="188"/>
      <c r="P1324" s="188"/>
      <c r="R1324" s="188"/>
    </row>
    <row r="1325" spans="8:18">
      <c r="H1325" s="188"/>
      <c r="J1325" s="188"/>
      <c r="K1325" s="188"/>
      <c r="L1325" s="188"/>
      <c r="M1325" s="393"/>
      <c r="N1325" s="188"/>
      <c r="O1325" s="188"/>
      <c r="P1325" s="188"/>
      <c r="R1325" s="188"/>
    </row>
    <row r="1326" spans="8:18">
      <c r="H1326" s="188"/>
      <c r="J1326" s="188"/>
      <c r="K1326" s="188"/>
      <c r="L1326" s="188"/>
      <c r="M1326" s="393"/>
      <c r="N1326" s="188"/>
      <c r="O1326" s="188"/>
      <c r="P1326" s="188"/>
      <c r="R1326" s="188"/>
    </row>
    <row r="1327" spans="8:18">
      <c r="H1327" s="188"/>
      <c r="J1327" s="188"/>
      <c r="K1327" s="188"/>
      <c r="L1327" s="188"/>
      <c r="M1327" s="393"/>
      <c r="N1327" s="188"/>
      <c r="O1327" s="188"/>
      <c r="P1327" s="188"/>
      <c r="R1327" s="188"/>
    </row>
    <row r="1328" spans="8:18">
      <c r="H1328" s="188"/>
      <c r="J1328" s="188"/>
      <c r="K1328" s="188"/>
      <c r="L1328" s="188"/>
      <c r="M1328" s="393"/>
      <c r="N1328" s="188"/>
      <c r="O1328" s="188"/>
      <c r="P1328" s="188"/>
      <c r="R1328" s="188"/>
    </row>
    <row r="1329" spans="8:18">
      <c r="H1329" s="188"/>
      <c r="J1329" s="188"/>
      <c r="K1329" s="188"/>
      <c r="L1329" s="188"/>
      <c r="M1329" s="393"/>
      <c r="N1329" s="188"/>
      <c r="O1329" s="188"/>
      <c r="P1329" s="188"/>
      <c r="R1329" s="188"/>
    </row>
    <row r="1330" spans="8:18">
      <c r="H1330" s="188"/>
      <c r="J1330" s="188"/>
      <c r="K1330" s="188"/>
      <c r="L1330" s="188"/>
      <c r="M1330" s="393"/>
      <c r="N1330" s="188"/>
      <c r="O1330" s="188"/>
      <c r="P1330" s="188"/>
      <c r="R1330" s="188"/>
    </row>
    <row r="1331" spans="8:18">
      <c r="H1331" s="188"/>
      <c r="J1331" s="188"/>
      <c r="K1331" s="188"/>
      <c r="L1331" s="188"/>
      <c r="M1331" s="393"/>
      <c r="N1331" s="188"/>
      <c r="O1331" s="188"/>
      <c r="P1331" s="188"/>
      <c r="R1331" s="188"/>
    </row>
    <row r="1332" spans="8:18">
      <c r="H1332" s="188"/>
      <c r="J1332" s="188"/>
      <c r="K1332" s="188"/>
      <c r="L1332" s="188"/>
      <c r="M1332" s="393"/>
      <c r="N1332" s="188"/>
      <c r="O1332" s="188"/>
      <c r="P1332" s="188"/>
      <c r="R1332" s="188"/>
    </row>
    <row r="1333" spans="8:18">
      <c r="H1333" s="188"/>
      <c r="J1333" s="188"/>
      <c r="K1333" s="188"/>
      <c r="L1333" s="188"/>
      <c r="M1333" s="393"/>
      <c r="N1333" s="188"/>
      <c r="O1333" s="188"/>
      <c r="P1333" s="188"/>
      <c r="R1333" s="188"/>
    </row>
    <row r="1334" spans="8:18">
      <c r="H1334" s="188"/>
      <c r="J1334" s="188"/>
      <c r="K1334" s="188"/>
      <c r="L1334" s="188"/>
      <c r="M1334" s="393"/>
      <c r="N1334" s="188"/>
      <c r="O1334" s="188"/>
      <c r="P1334" s="188"/>
      <c r="R1334" s="188"/>
    </row>
    <row r="1335" spans="8:18">
      <c r="H1335" s="188"/>
      <c r="J1335" s="188"/>
      <c r="K1335" s="188"/>
      <c r="L1335" s="188"/>
      <c r="M1335" s="393"/>
      <c r="N1335" s="188"/>
      <c r="O1335" s="188"/>
      <c r="P1335" s="188"/>
      <c r="R1335" s="188"/>
    </row>
    <row r="1336" spans="8:18">
      <c r="H1336" s="188"/>
      <c r="J1336" s="188"/>
      <c r="K1336" s="188"/>
      <c r="L1336" s="188"/>
      <c r="M1336" s="393"/>
      <c r="N1336" s="188"/>
      <c r="O1336" s="188"/>
      <c r="P1336" s="188"/>
      <c r="R1336" s="188"/>
    </row>
    <row r="1337" spans="8:18">
      <c r="H1337" s="188"/>
      <c r="J1337" s="188"/>
      <c r="K1337" s="188"/>
      <c r="L1337" s="188"/>
      <c r="M1337" s="393"/>
      <c r="N1337" s="188"/>
      <c r="O1337" s="188"/>
      <c r="P1337" s="188"/>
      <c r="R1337" s="188"/>
    </row>
    <row r="1338" spans="8:18">
      <c r="H1338" s="188"/>
      <c r="J1338" s="188"/>
      <c r="K1338" s="188"/>
      <c r="L1338" s="188"/>
      <c r="M1338" s="393"/>
      <c r="N1338" s="188"/>
      <c r="O1338" s="188"/>
      <c r="P1338" s="188"/>
      <c r="R1338" s="188"/>
    </row>
    <row r="1339" spans="8:18">
      <c r="H1339" s="188"/>
      <c r="J1339" s="188"/>
      <c r="K1339" s="188"/>
      <c r="L1339" s="188"/>
      <c r="M1339" s="393"/>
      <c r="N1339" s="188"/>
      <c r="O1339" s="188"/>
      <c r="P1339" s="188"/>
      <c r="R1339" s="188"/>
    </row>
    <row r="1340" spans="8:18">
      <c r="H1340" s="188"/>
      <c r="J1340" s="188"/>
      <c r="K1340" s="188"/>
      <c r="L1340" s="188"/>
      <c r="M1340" s="393"/>
      <c r="N1340" s="188"/>
      <c r="O1340" s="188"/>
      <c r="P1340" s="188"/>
      <c r="R1340" s="188"/>
    </row>
    <row r="1341" spans="8:18">
      <c r="H1341" s="188"/>
      <c r="J1341" s="188"/>
      <c r="K1341" s="188"/>
      <c r="L1341" s="188"/>
      <c r="M1341" s="393"/>
      <c r="N1341" s="188"/>
      <c r="O1341" s="188"/>
      <c r="P1341" s="188"/>
      <c r="R1341" s="188"/>
    </row>
    <row r="1342" spans="8:18">
      <c r="H1342" s="188"/>
      <c r="J1342" s="188"/>
      <c r="K1342" s="188"/>
      <c r="L1342" s="188"/>
      <c r="M1342" s="393"/>
      <c r="N1342" s="188"/>
      <c r="O1342" s="188"/>
      <c r="P1342" s="188"/>
      <c r="R1342" s="188"/>
    </row>
    <row r="1343" spans="8:18">
      <c r="H1343" s="188"/>
      <c r="J1343" s="188"/>
      <c r="K1343" s="188"/>
      <c r="L1343" s="188"/>
      <c r="M1343" s="393"/>
      <c r="N1343" s="188"/>
      <c r="O1343" s="188"/>
      <c r="P1343" s="188"/>
      <c r="R1343" s="188"/>
    </row>
    <row r="1344" spans="8:18">
      <c r="H1344" s="188"/>
      <c r="J1344" s="188"/>
      <c r="K1344" s="188"/>
      <c r="L1344" s="188"/>
      <c r="M1344" s="393"/>
      <c r="N1344" s="188"/>
      <c r="O1344" s="188"/>
      <c r="P1344" s="188"/>
      <c r="R1344" s="188"/>
    </row>
    <row r="1345" spans="8:18">
      <c r="H1345" s="188"/>
      <c r="J1345" s="188"/>
      <c r="K1345" s="188"/>
      <c r="L1345" s="188"/>
      <c r="M1345" s="393"/>
      <c r="N1345" s="188"/>
      <c r="O1345" s="188"/>
      <c r="P1345" s="188"/>
      <c r="R1345" s="188"/>
    </row>
    <row r="1346" spans="8:18">
      <c r="H1346" s="188"/>
      <c r="J1346" s="188"/>
      <c r="K1346" s="188"/>
      <c r="L1346" s="188"/>
      <c r="M1346" s="393"/>
      <c r="N1346" s="188"/>
      <c r="O1346" s="188"/>
      <c r="P1346" s="188"/>
      <c r="R1346" s="188"/>
    </row>
    <row r="1347" spans="8:18">
      <c r="H1347" s="188"/>
      <c r="J1347" s="188"/>
      <c r="K1347" s="188"/>
      <c r="L1347" s="188"/>
      <c r="M1347" s="393"/>
      <c r="N1347" s="188"/>
      <c r="O1347" s="188"/>
      <c r="P1347" s="188"/>
      <c r="R1347" s="188"/>
    </row>
    <row r="1348" spans="8:18">
      <c r="H1348" s="188"/>
      <c r="J1348" s="188"/>
      <c r="K1348" s="188"/>
      <c r="L1348" s="188"/>
      <c r="M1348" s="393"/>
      <c r="N1348" s="188"/>
      <c r="O1348" s="188"/>
      <c r="P1348" s="188"/>
      <c r="R1348" s="188"/>
    </row>
    <row r="1349" spans="8:18">
      <c r="H1349" s="188"/>
      <c r="J1349" s="188"/>
      <c r="K1349" s="188"/>
      <c r="L1349" s="188"/>
      <c r="M1349" s="393"/>
      <c r="N1349" s="188"/>
      <c r="O1349" s="188"/>
      <c r="P1349" s="188"/>
      <c r="R1349" s="188"/>
    </row>
    <row r="1350" spans="8:18">
      <c r="H1350" s="188"/>
      <c r="J1350" s="188"/>
      <c r="K1350" s="188"/>
      <c r="L1350" s="188"/>
      <c r="M1350" s="393"/>
      <c r="N1350" s="188"/>
      <c r="O1350" s="188"/>
      <c r="P1350" s="188"/>
      <c r="R1350" s="188"/>
    </row>
    <row r="1351" spans="8:18">
      <c r="H1351" s="188"/>
      <c r="J1351" s="188"/>
      <c r="K1351" s="188"/>
      <c r="L1351" s="188"/>
      <c r="M1351" s="393"/>
      <c r="N1351" s="188"/>
      <c r="O1351" s="188"/>
      <c r="P1351" s="188"/>
      <c r="R1351" s="188"/>
    </row>
    <row r="1352" spans="8:18">
      <c r="H1352" s="188"/>
      <c r="J1352" s="188"/>
      <c r="K1352" s="188"/>
      <c r="L1352" s="188"/>
      <c r="M1352" s="393"/>
      <c r="N1352" s="188"/>
      <c r="O1352" s="188"/>
      <c r="P1352" s="188"/>
      <c r="R1352" s="188"/>
    </row>
    <row r="1353" spans="8:18">
      <c r="H1353" s="188"/>
      <c r="J1353" s="188"/>
      <c r="K1353" s="188"/>
      <c r="L1353" s="188"/>
      <c r="M1353" s="393"/>
      <c r="N1353" s="188"/>
      <c r="O1353" s="188"/>
      <c r="P1353" s="188"/>
      <c r="R1353" s="188"/>
    </row>
    <row r="1354" spans="8:18">
      <c r="H1354" s="188"/>
      <c r="J1354" s="188"/>
      <c r="K1354" s="188"/>
      <c r="L1354" s="188"/>
      <c r="M1354" s="393"/>
      <c r="N1354" s="188"/>
      <c r="O1354" s="188"/>
      <c r="P1354" s="188"/>
      <c r="R1354" s="188"/>
    </row>
    <row r="1355" spans="8:18">
      <c r="H1355" s="188"/>
      <c r="J1355" s="188"/>
      <c r="K1355" s="188"/>
      <c r="L1355" s="188"/>
      <c r="M1355" s="393"/>
      <c r="N1355" s="188"/>
      <c r="O1355" s="188"/>
      <c r="P1355" s="188"/>
      <c r="R1355" s="188"/>
    </row>
    <row r="1356" spans="8:18">
      <c r="H1356" s="188"/>
      <c r="J1356" s="188"/>
      <c r="K1356" s="188"/>
      <c r="L1356" s="188"/>
      <c r="M1356" s="393"/>
      <c r="N1356" s="188"/>
      <c r="O1356" s="188"/>
      <c r="P1356" s="188"/>
      <c r="R1356" s="188"/>
    </row>
    <row r="1357" spans="8:18">
      <c r="H1357" s="188"/>
      <c r="J1357" s="188"/>
      <c r="K1357" s="188"/>
      <c r="L1357" s="188"/>
      <c r="M1357" s="393"/>
      <c r="N1357" s="188"/>
      <c r="O1357" s="188"/>
      <c r="P1357" s="188"/>
      <c r="R1357" s="188"/>
    </row>
    <row r="1358" spans="8:18">
      <c r="H1358" s="188"/>
      <c r="J1358" s="188"/>
      <c r="K1358" s="188"/>
      <c r="L1358" s="188"/>
      <c r="M1358" s="393"/>
      <c r="N1358" s="188"/>
      <c r="O1358" s="188"/>
      <c r="P1358" s="188"/>
      <c r="R1358" s="188"/>
    </row>
    <row r="1359" spans="8:18">
      <c r="H1359" s="188"/>
      <c r="J1359" s="188"/>
      <c r="K1359" s="188"/>
      <c r="L1359" s="188"/>
      <c r="M1359" s="393"/>
      <c r="N1359" s="188"/>
      <c r="O1359" s="188"/>
      <c r="P1359" s="188"/>
      <c r="R1359" s="188"/>
    </row>
    <row r="1360" spans="8:18">
      <c r="H1360" s="188"/>
      <c r="J1360" s="188"/>
      <c r="K1360" s="188"/>
      <c r="L1360" s="188"/>
      <c r="M1360" s="393"/>
      <c r="N1360" s="188"/>
      <c r="O1360" s="188"/>
      <c r="P1360" s="188"/>
      <c r="R1360" s="188"/>
    </row>
    <row r="1361" spans="8:18">
      <c r="H1361" s="188"/>
      <c r="J1361" s="188"/>
      <c r="K1361" s="188"/>
      <c r="L1361" s="188"/>
      <c r="M1361" s="393"/>
      <c r="N1361" s="188"/>
      <c r="O1361" s="188"/>
      <c r="P1361" s="188"/>
      <c r="R1361" s="188"/>
    </row>
    <row r="1362" spans="8:18">
      <c r="H1362" s="188"/>
      <c r="J1362" s="188"/>
      <c r="K1362" s="188"/>
      <c r="L1362" s="188"/>
      <c r="M1362" s="393"/>
      <c r="N1362" s="188"/>
      <c r="O1362" s="188"/>
      <c r="P1362" s="188"/>
      <c r="R1362" s="188"/>
    </row>
    <row r="1363" spans="8:18">
      <c r="H1363" s="188"/>
      <c r="J1363" s="188"/>
      <c r="K1363" s="188"/>
      <c r="L1363" s="188"/>
      <c r="M1363" s="393"/>
      <c r="N1363" s="188"/>
      <c r="O1363" s="188"/>
      <c r="P1363" s="188"/>
      <c r="R1363" s="188"/>
    </row>
    <row r="1364" spans="8:18">
      <c r="H1364" s="188"/>
      <c r="J1364" s="188"/>
      <c r="K1364" s="188"/>
      <c r="L1364" s="188"/>
      <c r="M1364" s="393"/>
      <c r="N1364" s="188"/>
      <c r="O1364" s="188"/>
      <c r="P1364" s="188"/>
      <c r="R1364" s="188"/>
    </row>
    <row r="1365" spans="8:18">
      <c r="H1365" s="188"/>
      <c r="J1365" s="188"/>
      <c r="K1365" s="188"/>
      <c r="L1365" s="188"/>
      <c r="M1365" s="393"/>
      <c r="N1365" s="188"/>
      <c r="O1365" s="188"/>
      <c r="P1365" s="188"/>
      <c r="R1365" s="188"/>
    </row>
    <row r="1366" spans="8:18">
      <c r="H1366" s="188"/>
      <c r="J1366" s="188"/>
      <c r="K1366" s="188"/>
      <c r="L1366" s="188"/>
      <c r="M1366" s="393"/>
      <c r="N1366" s="188"/>
      <c r="O1366" s="188"/>
      <c r="P1366" s="188"/>
      <c r="R1366" s="188"/>
    </row>
    <row r="1367" spans="8:18">
      <c r="H1367" s="188"/>
      <c r="J1367" s="188"/>
      <c r="K1367" s="188"/>
      <c r="L1367" s="188"/>
      <c r="M1367" s="393"/>
      <c r="N1367" s="188"/>
      <c r="O1367" s="188"/>
      <c r="P1367" s="188"/>
      <c r="R1367" s="188"/>
    </row>
    <row r="1368" spans="8:18">
      <c r="H1368" s="188"/>
      <c r="J1368" s="188"/>
      <c r="K1368" s="188"/>
      <c r="L1368" s="188"/>
      <c r="M1368" s="393"/>
      <c r="N1368" s="188"/>
      <c r="O1368" s="188"/>
      <c r="P1368" s="188"/>
      <c r="R1368" s="188"/>
    </row>
    <row r="1369" spans="8:18">
      <c r="H1369" s="188"/>
      <c r="J1369" s="188"/>
      <c r="K1369" s="188"/>
      <c r="L1369" s="188"/>
      <c r="M1369" s="393"/>
      <c r="N1369" s="188"/>
      <c r="O1369" s="188"/>
      <c r="P1369" s="188"/>
      <c r="R1369" s="188"/>
    </row>
    <row r="1370" spans="8:18">
      <c r="H1370" s="188"/>
      <c r="J1370" s="188"/>
      <c r="K1370" s="188"/>
      <c r="L1370" s="188"/>
      <c r="M1370" s="393"/>
      <c r="N1370" s="188"/>
      <c r="O1370" s="188"/>
      <c r="P1370" s="188"/>
      <c r="R1370" s="188"/>
    </row>
    <row r="1371" spans="8:18">
      <c r="H1371" s="188"/>
      <c r="J1371" s="188"/>
      <c r="K1371" s="188"/>
      <c r="L1371" s="188"/>
      <c r="M1371" s="393"/>
      <c r="N1371" s="188"/>
      <c r="O1371" s="188"/>
      <c r="P1371" s="188"/>
      <c r="R1371" s="188"/>
    </row>
    <row r="1372" spans="8:18">
      <c r="H1372" s="188"/>
      <c r="J1372" s="188"/>
      <c r="K1372" s="188"/>
      <c r="L1372" s="188"/>
      <c r="M1372" s="393"/>
      <c r="N1372" s="188"/>
      <c r="O1372" s="188"/>
      <c r="P1372" s="188"/>
      <c r="R1372" s="188"/>
    </row>
    <row r="1373" spans="8:18">
      <c r="H1373" s="188"/>
      <c r="J1373" s="188"/>
      <c r="K1373" s="188"/>
      <c r="L1373" s="188"/>
      <c r="M1373" s="393"/>
      <c r="N1373" s="188"/>
      <c r="O1373" s="188"/>
      <c r="P1373" s="188"/>
      <c r="R1373" s="188"/>
    </row>
    <row r="1374" spans="8:18">
      <c r="H1374" s="188"/>
      <c r="J1374" s="188"/>
      <c r="K1374" s="188"/>
      <c r="L1374" s="188"/>
      <c r="M1374" s="393"/>
      <c r="N1374" s="188"/>
      <c r="O1374" s="188"/>
      <c r="P1374" s="188"/>
      <c r="R1374" s="188"/>
    </row>
    <row r="1375" spans="8:18">
      <c r="H1375" s="188"/>
      <c r="J1375" s="188"/>
      <c r="K1375" s="188"/>
      <c r="L1375" s="188"/>
      <c r="M1375" s="393"/>
      <c r="N1375" s="188"/>
      <c r="O1375" s="188"/>
      <c r="P1375" s="188"/>
      <c r="R1375" s="188"/>
    </row>
    <row r="1376" spans="8:18">
      <c r="H1376" s="188"/>
      <c r="J1376" s="188"/>
      <c r="K1376" s="188"/>
      <c r="L1376" s="188"/>
      <c r="M1376" s="393"/>
      <c r="N1376" s="188"/>
      <c r="O1376" s="188"/>
      <c r="P1376" s="188"/>
      <c r="R1376" s="188"/>
    </row>
    <row r="1377" spans="8:18">
      <c r="H1377" s="188"/>
      <c r="J1377" s="188"/>
      <c r="K1377" s="188"/>
      <c r="L1377" s="188"/>
      <c r="M1377" s="393"/>
      <c r="N1377" s="188"/>
      <c r="O1377" s="188"/>
      <c r="P1377" s="188"/>
      <c r="R1377" s="188"/>
    </row>
    <row r="1378" spans="8:18">
      <c r="H1378" s="188"/>
      <c r="J1378" s="188"/>
      <c r="K1378" s="188"/>
      <c r="L1378" s="188"/>
      <c r="M1378" s="393"/>
      <c r="N1378" s="188"/>
      <c r="O1378" s="188"/>
      <c r="P1378" s="188"/>
      <c r="R1378" s="188"/>
    </row>
    <row r="1379" spans="8:18">
      <c r="H1379" s="188"/>
      <c r="J1379" s="188"/>
      <c r="K1379" s="188"/>
      <c r="L1379" s="188"/>
      <c r="M1379" s="393"/>
      <c r="N1379" s="188"/>
      <c r="O1379" s="188"/>
      <c r="P1379" s="188"/>
      <c r="R1379" s="188"/>
    </row>
    <row r="1380" spans="8:18">
      <c r="H1380" s="188"/>
      <c r="J1380" s="188"/>
      <c r="K1380" s="188"/>
      <c r="L1380" s="188"/>
      <c r="M1380" s="393"/>
      <c r="N1380" s="188"/>
      <c r="O1380" s="188"/>
      <c r="P1380" s="188"/>
      <c r="R1380" s="188"/>
    </row>
    <row r="1381" spans="8:18">
      <c r="H1381" s="188"/>
      <c r="J1381" s="188"/>
      <c r="K1381" s="188"/>
      <c r="L1381" s="188"/>
      <c r="M1381" s="393"/>
      <c r="N1381" s="188"/>
      <c r="O1381" s="188"/>
      <c r="P1381" s="188"/>
      <c r="R1381" s="188"/>
    </row>
    <row r="1382" spans="8:18">
      <c r="H1382" s="188"/>
      <c r="J1382" s="188"/>
      <c r="K1382" s="188"/>
      <c r="L1382" s="188"/>
      <c r="M1382" s="393"/>
      <c r="N1382" s="188"/>
      <c r="O1382" s="188"/>
      <c r="P1382" s="188"/>
      <c r="R1382" s="188"/>
    </row>
    <row r="1383" spans="8:18">
      <c r="H1383" s="188"/>
      <c r="J1383" s="188"/>
      <c r="K1383" s="188"/>
      <c r="L1383" s="188"/>
      <c r="M1383" s="393"/>
      <c r="N1383" s="188"/>
      <c r="O1383" s="188"/>
      <c r="P1383" s="188"/>
      <c r="R1383" s="188"/>
    </row>
    <row r="1384" spans="8:18">
      <c r="H1384" s="188"/>
      <c r="J1384" s="188"/>
      <c r="K1384" s="188"/>
      <c r="L1384" s="188"/>
      <c r="M1384" s="393"/>
      <c r="N1384" s="188"/>
      <c r="O1384" s="188"/>
      <c r="P1384" s="188"/>
      <c r="R1384" s="188"/>
    </row>
    <row r="1385" spans="8:18">
      <c r="H1385" s="188"/>
      <c r="J1385" s="188"/>
      <c r="K1385" s="188"/>
      <c r="L1385" s="188"/>
      <c r="M1385" s="393"/>
      <c r="N1385" s="188"/>
      <c r="O1385" s="188"/>
      <c r="P1385" s="188"/>
      <c r="R1385" s="188"/>
    </row>
    <row r="1386" spans="8:18">
      <c r="H1386" s="188"/>
      <c r="J1386" s="188"/>
      <c r="K1386" s="188"/>
      <c r="L1386" s="188"/>
      <c r="M1386" s="393"/>
      <c r="N1386" s="188"/>
      <c r="O1386" s="188"/>
      <c r="P1386" s="188"/>
      <c r="R1386" s="188"/>
    </row>
    <row r="1387" spans="8:18">
      <c r="H1387" s="188"/>
      <c r="J1387" s="188"/>
      <c r="K1387" s="188"/>
      <c r="L1387" s="188"/>
      <c r="M1387" s="393"/>
      <c r="N1387" s="188"/>
      <c r="O1387" s="188"/>
      <c r="P1387" s="188"/>
      <c r="R1387" s="188"/>
    </row>
    <row r="1388" spans="8:18">
      <c r="H1388" s="188"/>
      <c r="J1388" s="188"/>
      <c r="K1388" s="188"/>
      <c r="L1388" s="188"/>
      <c r="M1388" s="393"/>
      <c r="N1388" s="188"/>
      <c r="O1388" s="188"/>
      <c r="P1388" s="188"/>
      <c r="R1388" s="188"/>
    </row>
    <row r="1389" spans="8:18">
      <c r="H1389" s="188"/>
      <c r="J1389" s="188"/>
      <c r="K1389" s="188"/>
      <c r="L1389" s="188"/>
      <c r="M1389" s="393"/>
      <c r="N1389" s="188"/>
      <c r="O1389" s="188"/>
      <c r="P1389" s="188"/>
      <c r="R1389" s="188"/>
    </row>
    <row r="1390" spans="8:18">
      <c r="H1390" s="188"/>
      <c r="J1390" s="188"/>
      <c r="K1390" s="188"/>
      <c r="L1390" s="188"/>
      <c r="M1390" s="393"/>
      <c r="N1390" s="188"/>
      <c r="O1390" s="188"/>
      <c r="P1390" s="188"/>
      <c r="R1390" s="188"/>
    </row>
    <row r="1391" spans="8:18">
      <c r="H1391" s="188"/>
      <c r="J1391" s="188"/>
      <c r="K1391" s="188"/>
      <c r="L1391" s="188"/>
      <c r="M1391" s="393"/>
      <c r="N1391" s="188"/>
      <c r="O1391" s="188"/>
      <c r="P1391" s="188"/>
      <c r="R1391" s="188"/>
    </row>
    <row r="1392" spans="8:18">
      <c r="H1392" s="188"/>
      <c r="J1392" s="188"/>
      <c r="K1392" s="188"/>
      <c r="L1392" s="188"/>
      <c r="M1392" s="393"/>
      <c r="N1392" s="188"/>
      <c r="O1392" s="188"/>
      <c r="P1392" s="188"/>
      <c r="R1392" s="188"/>
    </row>
    <row r="1393" spans="8:18">
      <c r="H1393" s="188"/>
      <c r="J1393" s="188"/>
      <c r="K1393" s="188"/>
      <c r="L1393" s="188"/>
      <c r="M1393" s="393"/>
      <c r="N1393" s="188"/>
      <c r="O1393" s="188"/>
      <c r="P1393" s="188"/>
      <c r="R1393" s="188"/>
    </row>
    <row r="1394" spans="8:18">
      <c r="H1394" s="188"/>
      <c r="J1394" s="188"/>
      <c r="K1394" s="188"/>
      <c r="L1394" s="188"/>
      <c r="M1394" s="393"/>
      <c r="N1394" s="188"/>
      <c r="O1394" s="188"/>
      <c r="P1394" s="188"/>
      <c r="R1394" s="188"/>
    </row>
    <row r="1395" spans="8:18">
      <c r="H1395" s="188"/>
      <c r="J1395" s="188"/>
      <c r="K1395" s="188"/>
      <c r="L1395" s="188"/>
      <c r="M1395" s="393"/>
      <c r="N1395" s="188"/>
      <c r="O1395" s="188"/>
      <c r="P1395" s="188"/>
      <c r="R1395" s="188"/>
    </row>
    <row r="1396" spans="8:18">
      <c r="H1396" s="188"/>
      <c r="J1396" s="188"/>
      <c r="K1396" s="188"/>
      <c r="L1396" s="188"/>
      <c r="M1396" s="393"/>
      <c r="N1396" s="188"/>
      <c r="O1396" s="188"/>
      <c r="P1396" s="188"/>
      <c r="R1396" s="188"/>
    </row>
    <row r="1397" spans="8:18">
      <c r="H1397" s="188"/>
      <c r="J1397" s="188"/>
      <c r="K1397" s="188"/>
      <c r="L1397" s="188"/>
      <c r="M1397" s="393"/>
      <c r="N1397" s="188"/>
      <c r="O1397" s="188"/>
      <c r="P1397" s="188"/>
      <c r="R1397" s="188"/>
    </row>
    <row r="1398" spans="8:18">
      <c r="H1398" s="188"/>
      <c r="J1398" s="188"/>
      <c r="K1398" s="188"/>
      <c r="L1398" s="188"/>
      <c r="M1398" s="393"/>
      <c r="N1398" s="188"/>
      <c r="O1398" s="188"/>
      <c r="P1398" s="188"/>
      <c r="R1398" s="188"/>
    </row>
    <row r="1399" spans="8:18">
      <c r="H1399" s="188"/>
      <c r="J1399" s="188"/>
      <c r="K1399" s="188"/>
      <c r="L1399" s="188"/>
      <c r="M1399" s="393"/>
      <c r="N1399" s="188"/>
      <c r="O1399" s="188"/>
      <c r="P1399" s="188"/>
      <c r="R1399" s="188"/>
    </row>
    <row r="1400" spans="8:18">
      <c r="H1400" s="188"/>
      <c r="J1400" s="188"/>
      <c r="K1400" s="188"/>
      <c r="L1400" s="188"/>
      <c r="M1400" s="393"/>
      <c r="N1400" s="188"/>
      <c r="O1400" s="188"/>
      <c r="P1400" s="188"/>
      <c r="R1400" s="188"/>
    </row>
    <row r="1401" spans="8:18">
      <c r="H1401" s="188"/>
      <c r="J1401" s="188"/>
      <c r="K1401" s="188"/>
      <c r="L1401" s="188"/>
      <c r="M1401" s="393"/>
      <c r="N1401" s="188"/>
      <c r="O1401" s="188"/>
      <c r="P1401" s="188"/>
      <c r="R1401" s="188"/>
    </row>
    <row r="1402" spans="8:18">
      <c r="H1402" s="188"/>
      <c r="J1402" s="188"/>
      <c r="K1402" s="188"/>
      <c r="L1402" s="188"/>
      <c r="M1402" s="393"/>
      <c r="N1402" s="188"/>
      <c r="O1402" s="188"/>
      <c r="P1402" s="188"/>
      <c r="R1402" s="188"/>
    </row>
    <row r="1403" spans="8:18">
      <c r="H1403" s="188"/>
      <c r="J1403" s="188"/>
      <c r="K1403" s="188"/>
      <c r="L1403" s="188"/>
      <c r="M1403" s="393"/>
      <c r="N1403" s="188"/>
      <c r="O1403" s="188"/>
      <c r="P1403" s="188"/>
      <c r="R1403" s="188"/>
    </row>
    <row r="1404" spans="8:18">
      <c r="H1404" s="188"/>
      <c r="J1404" s="188"/>
      <c r="K1404" s="188"/>
      <c r="L1404" s="188"/>
      <c r="M1404" s="393"/>
      <c r="N1404" s="188"/>
      <c r="O1404" s="188"/>
      <c r="P1404" s="188"/>
      <c r="R1404" s="188"/>
    </row>
    <row r="1405" spans="8:18">
      <c r="H1405" s="188"/>
      <c r="J1405" s="188"/>
      <c r="K1405" s="188"/>
      <c r="L1405" s="188"/>
      <c r="M1405" s="393"/>
      <c r="N1405" s="188"/>
      <c r="O1405" s="188"/>
      <c r="P1405" s="188"/>
      <c r="R1405" s="188"/>
    </row>
    <row r="1406" spans="8:18">
      <c r="H1406" s="188"/>
      <c r="J1406" s="188"/>
      <c r="K1406" s="188"/>
      <c r="L1406" s="188"/>
      <c r="M1406" s="393"/>
      <c r="N1406" s="188"/>
      <c r="O1406" s="188"/>
      <c r="P1406" s="188"/>
      <c r="R1406" s="188"/>
    </row>
    <row r="1407" spans="8:18">
      <c r="H1407" s="188"/>
      <c r="J1407" s="188"/>
      <c r="K1407" s="188"/>
      <c r="L1407" s="188"/>
      <c r="M1407" s="393"/>
      <c r="N1407" s="188"/>
      <c r="O1407" s="188"/>
      <c r="P1407" s="188"/>
      <c r="R1407" s="188"/>
    </row>
    <row r="1408" spans="8:18">
      <c r="H1408" s="188"/>
      <c r="J1408" s="188"/>
      <c r="K1408" s="188"/>
      <c r="L1408" s="188"/>
      <c r="M1408" s="393"/>
      <c r="N1408" s="188"/>
      <c r="O1408" s="188"/>
      <c r="P1408" s="188"/>
      <c r="R1408" s="188"/>
    </row>
    <row r="1409" spans="8:18">
      <c r="H1409" s="188"/>
      <c r="J1409" s="188"/>
      <c r="K1409" s="188"/>
      <c r="L1409" s="188"/>
      <c r="M1409" s="393"/>
      <c r="N1409" s="188"/>
      <c r="O1409" s="188"/>
      <c r="P1409" s="188"/>
      <c r="R1409" s="188"/>
    </row>
    <row r="1410" spans="8:18">
      <c r="H1410" s="188"/>
      <c r="J1410" s="188"/>
      <c r="K1410" s="188"/>
      <c r="L1410" s="188"/>
      <c r="M1410" s="393"/>
      <c r="N1410" s="188"/>
      <c r="O1410" s="188"/>
      <c r="P1410" s="188"/>
      <c r="R1410" s="188"/>
    </row>
    <row r="1411" spans="8:18">
      <c r="H1411" s="188"/>
      <c r="J1411" s="188"/>
      <c r="K1411" s="188"/>
      <c r="L1411" s="188"/>
      <c r="M1411" s="393"/>
      <c r="N1411" s="188"/>
      <c r="O1411" s="188"/>
      <c r="P1411" s="188"/>
      <c r="R1411" s="188"/>
    </row>
    <row r="1412" spans="8:18">
      <c r="H1412" s="188"/>
      <c r="J1412" s="188"/>
      <c r="K1412" s="188"/>
      <c r="L1412" s="188"/>
      <c r="M1412" s="393"/>
      <c r="N1412" s="188"/>
      <c r="O1412" s="188"/>
      <c r="P1412" s="188"/>
      <c r="R1412" s="188"/>
    </row>
    <row r="1413" spans="8:18">
      <c r="H1413" s="188"/>
      <c r="J1413" s="188"/>
      <c r="K1413" s="188"/>
      <c r="L1413" s="188"/>
      <c r="M1413" s="393"/>
      <c r="N1413" s="188"/>
      <c r="O1413" s="188"/>
      <c r="P1413" s="188"/>
      <c r="R1413" s="188"/>
    </row>
    <row r="1414" spans="8:18">
      <c r="H1414" s="188"/>
      <c r="J1414" s="188"/>
      <c r="K1414" s="188"/>
      <c r="L1414" s="188"/>
      <c r="M1414" s="393"/>
      <c r="N1414" s="188"/>
      <c r="O1414" s="188"/>
      <c r="P1414" s="188"/>
      <c r="R1414" s="188"/>
    </row>
    <row r="1415" spans="8:18">
      <c r="H1415" s="188"/>
      <c r="J1415" s="188"/>
      <c r="K1415" s="188"/>
      <c r="L1415" s="188"/>
      <c r="M1415" s="393"/>
      <c r="N1415" s="188"/>
      <c r="O1415" s="188"/>
      <c r="P1415" s="188"/>
      <c r="R1415" s="188"/>
    </row>
    <row r="1416" spans="8:18">
      <c r="H1416" s="188"/>
      <c r="J1416" s="188"/>
      <c r="K1416" s="188"/>
      <c r="L1416" s="188"/>
      <c r="M1416" s="393"/>
      <c r="N1416" s="188"/>
      <c r="O1416" s="188"/>
      <c r="P1416" s="188"/>
      <c r="R1416" s="188"/>
    </row>
    <row r="1417" spans="8:18">
      <c r="H1417" s="188"/>
      <c r="J1417" s="188"/>
      <c r="K1417" s="188"/>
      <c r="L1417" s="188"/>
      <c r="M1417" s="393"/>
      <c r="N1417" s="188"/>
      <c r="O1417" s="188"/>
      <c r="P1417" s="188"/>
      <c r="R1417" s="188"/>
    </row>
    <row r="1418" spans="8:18">
      <c r="H1418" s="188"/>
      <c r="J1418" s="188"/>
      <c r="K1418" s="188"/>
      <c r="L1418" s="188"/>
      <c r="M1418" s="393"/>
      <c r="N1418" s="188"/>
      <c r="O1418" s="188"/>
      <c r="P1418" s="188"/>
      <c r="R1418" s="188"/>
    </row>
    <row r="1419" spans="8:18">
      <c r="H1419" s="188"/>
      <c r="J1419" s="188"/>
      <c r="K1419" s="188"/>
      <c r="L1419" s="188"/>
      <c r="M1419" s="393"/>
      <c r="N1419" s="188"/>
      <c r="O1419" s="188"/>
      <c r="P1419" s="188"/>
      <c r="R1419" s="188"/>
    </row>
    <row r="1420" spans="8:18">
      <c r="H1420" s="188"/>
      <c r="J1420" s="188"/>
      <c r="K1420" s="188"/>
      <c r="L1420" s="188"/>
      <c r="M1420" s="393"/>
      <c r="N1420" s="188"/>
      <c r="O1420" s="188"/>
      <c r="P1420" s="188"/>
      <c r="R1420" s="188"/>
    </row>
    <row r="1421" spans="8:18">
      <c r="H1421" s="188"/>
      <c r="J1421" s="188"/>
      <c r="K1421" s="188"/>
      <c r="L1421" s="188"/>
      <c r="M1421" s="393"/>
      <c r="N1421" s="188"/>
      <c r="O1421" s="188"/>
      <c r="P1421" s="188"/>
      <c r="R1421" s="188"/>
    </row>
    <row r="1422" spans="8:18">
      <c r="H1422" s="188"/>
      <c r="J1422" s="188"/>
      <c r="K1422" s="188"/>
      <c r="L1422" s="188"/>
      <c r="M1422" s="393"/>
      <c r="N1422" s="188"/>
      <c r="O1422" s="188"/>
      <c r="P1422" s="188"/>
      <c r="R1422" s="188"/>
    </row>
    <row r="1423" spans="8:18">
      <c r="H1423" s="188"/>
      <c r="J1423" s="188"/>
      <c r="K1423" s="188"/>
      <c r="L1423" s="188"/>
      <c r="M1423" s="393"/>
      <c r="N1423" s="188"/>
      <c r="O1423" s="188"/>
      <c r="P1423" s="188"/>
      <c r="R1423" s="188"/>
    </row>
    <row r="1424" spans="8:18">
      <c r="H1424" s="188"/>
      <c r="J1424" s="188"/>
      <c r="K1424" s="188"/>
      <c r="L1424" s="188"/>
      <c r="M1424" s="393"/>
      <c r="N1424" s="188"/>
      <c r="O1424" s="188"/>
      <c r="P1424" s="188"/>
      <c r="R1424" s="188"/>
    </row>
    <row r="1425" spans="8:18">
      <c r="H1425" s="188"/>
      <c r="J1425" s="188"/>
      <c r="K1425" s="188"/>
      <c r="L1425" s="188"/>
      <c r="M1425" s="393"/>
      <c r="N1425" s="188"/>
      <c r="O1425" s="188"/>
      <c r="P1425" s="188"/>
      <c r="R1425" s="188"/>
    </row>
    <row r="1426" spans="8:18">
      <c r="H1426" s="188"/>
      <c r="J1426" s="188"/>
      <c r="K1426" s="188"/>
      <c r="L1426" s="188"/>
      <c r="M1426" s="393"/>
      <c r="N1426" s="188"/>
      <c r="O1426" s="188"/>
      <c r="P1426" s="188"/>
      <c r="R1426" s="188"/>
    </row>
    <row r="1427" spans="8:18">
      <c r="H1427" s="188"/>
      <c r="J1427" s="188"/>
      <c r="K1427" s="188"/>
      <c r="L1427" s="188"/>
      <c r="M1427" s="393"/>
      <c r="N1427" s="188"/>
      <c r="O1427" s="188"/>
      <c r="P1427" s="188"/>
      <c r="R1427" s="188"/>
    </row>
    <row r="1428" spans="8:18">
      <c r="H1428" s="188"/>
      <c r="J1428" s="188"/>
      <c r="K1428" s="188"/>
      <c r="L1428" s="188"/>
      <c r="M1428" s="393"/>
      <c r="N1428" s="188"/>
      <c r="O1428" s="188"/>
      <c r="P1428" s="188"/>
      <c r="R1428" s="188"/>
    </row>
    <row r="1429" spans="8:18">
      <c r="H1429" s="188"/>
      <c r="J1429" s="188"/>
      <c r="K1429" s="188"/>
      <c r="L1429" s="188"/>
      <c r="M1429" s="393"/>
      <c r="N1429" s="188"/>
      <c r="O1429" s="188"/>
      <c r="P1429" s="188"/>
      <c r="R1429" s="188"/>
    </row>
    <row r="1430" spans="8:18">
      <c r="H1430" s="188"/>
      <c r="J1430" s="188"/>
      <c r="K1430" s="188"/>
      <c r="L1430" s="188"/>
      <c r="M1430" s="393"/>
      <c r="N1430" s="188"/>
      <c r="O1430" s="188"/>
      <c r="P1430" s="188"/>
      <c r="R1430" s="188"/>
    </row>
    <row r="1431" spans="8:18">
      <c r="H1431" s="188"/>
      <c r="J1431" s="188"/>
      <c r="K1431" s="188"/>
      <c r="L1431" s="188"/>
      <c r="M1431" s="393"/>
      <c r="N1431" s="188"/>
      <c r="O1431" s="188"/>
      <c r="P1431" s="188"/>
      <c r="R1431" s="188"/>
    </row>
    <row r="1432" spans="8:18">
      <c r="H1432" s="188"/>
      <c r="J1432" s="188"/>
      <c r="K1432" s="188"/>
      <c r="L1432" s="188"/>
      <c r="M1432" s="393"/>
      <c r="N1432" s="188"/>
      <c r="O1432" s="188"/>
      <c r="P1432" s="188"/>
      <c r="R1432" s="188"/>
    </row>
    <row r="1433" spans="8:18">
      <c r="H1433" s="188"/>
      <c r="J1433" s="188"/>
      <c r="K1433" s="188"/>
      <c r="L1433" s="188"/>
      <c r="M1433" s="393"/>
      <c r="N1433" s="188"/>
      <c r="O1433" s="188"/>
      <c r="P1433" s="188"/>
      <c r="R1433" s="188"/>
    </row>
    <row r="1434" spans="8:18">
      <c r="H1434" s="188"/>
      <c r="J1434" s="188"/>
      <c r="K1434" s="188"/>
      <c r="L1434" s="188"/>
      <c r="M1434" s="393"/>
      <c r="N1434" s="188"/>
      <c r="O1434" s="188"/>
      <c r="P1434" s="188"/>
      <c r="R1434" s="188"/>
    </row>
    <row r="1435" spans="8:18">
      <c r="H1435" s="188"/>
      <c r="J1435" s="188"/>
      <c r="K1435" s="188"/>
      <c r="L1435" s="188"/>
      <c r="M1435" s="393"/>
      <c r="N1435" s="188"/>
      <c r="O1435" s="188"/>
      <c r="P1435" s="188"/>
      <c r="R1435" s="188"/>
    </row>
    <row r="1436" spans="8:18">
      <c r="H1436" s="188"/>
      <c r="J1436" s="188"/>
      <c r="K1436" s="188"/>
      <c r="L1436" s="188"/>
      <c r="M1436" s="393"/>
      <c r="N1436" s="188"/>
      <c r="O1436" s="188"/>
      <c r="P1436" s="188"/>
      <c r="R1436" s="188"/>
    </row>
    <row r="1437" spans="8:18">
      <c r="H1437" s="188"/>
      <c r="J1437" s="188"/>
      <c r="K1437" s="188"/>
      <c r="L1437" s="188"/>
      <c r="M1437" s="393"/>
      <c r="N1437" s="188"/>
      <c r="O1437" s="188"/>
      <c r="P1437" s="188"/>
      <c r="R1437" s="188"/>
    </row>
    <row r="1438" spans="8:18">
      <c r="H1438" s="188"/>
      <c r="J1438" s="188"/>
      <c r="K1438" s="188"/>
      <c r="L1438" s="188"/>
      <c r="M1438" s="393"/>
      <c r="N1438" s="188"/>
      <c r="O1438" s="188"/>
      <c r="P1438" s="188"/>
      <c r="R1438" s="188"/>
    </row>
    <row r="1439" spans="8:18">
      <c r="H1439" s="188"/>
      <c r="J1439" s="188"/>
      <c r="K1439" s="188"/>
      <c r="L1439" s="188"/>
      <c r="M1439" s="393"/>
      <c r="N1439" s="188"/>
      <c r="O1439" s="188"/>
      <c r="P1439" s="188"/>
      <c r="R1439" s="188"/>
    </row>
    <row r="1440" spans="8:18">
      <c r="H1440" s="188"/>
      <c r="J1440" s="188"/>
      <c r="K1440" s="188"/>
      <c r="L1440" s="188"/>
      <c r="M1440" s="393"/>
      <c r="N1440" s="188"/>
      <c r="O1440" s="188"/>
      <c r="P1440" s="188"/>
      <c r="R1440" s="188"/>
    </row>
    <row r="1441" spans="8:18">
      <c r="H1441" s="188"/>
      <c r="J1441" s="188"/>
      <c r="K1441" s="188"/>
      <c r="L1441" s="188"/>
      <c r="M1441" s="393"/>
      <c r="N1441" s="188"/>
      <c r="O1441" s="188"/>
      <c r="P1441" s="188"/>
      <c r="R1441" s="188"/>
    </row>
    <row r="1442" spans="8:18">
      <c r="H1442" s="188"/>
      <c r="J1442" s="188"/>
      <c r="K1442" s="188"/>
      <c r="L1442" s="188"/>
      <c r="M1442" s="393"/>
      <c r="N1442" s="188"/>
      <c r="O1442" s="188"/>
      <c r="P1442" s="188"/>
      <c r="R1442" s="188"/>
    </row>
    <row r="1443" spans="8:18">
      <c r="H1443" s="188"/>
      <c r="J1443" s="188"/>
      <c r="K1443" s="188"/>
      <c r="L1443" s="188"/>
      <c r="M1443" s="393"/>
      <c r="N1443" s="188"/>
      <c r="O1443" s="188"/>
      <c r="P1443" s="188"/>
      <c r="R1443" s="188"/>
    </row>
    <row r="1444" spans="8:18">
      <c r="H1444" s="188"/>
      <c r="J1444" s="188"/>
      <c r="K1444" s="188"/>
      <c r="L1444" s="188"/>
      <c r="M1444" s="393"/>
      <c r="N1444" s="188"/>
      <c r="O1444" s="188"/>
      <c r="P1444" s="188"/>
      <c r="R1444" s="188"/>
    </row>
    <row r="1445" spans="8:18">
      <c r="H1445" s="188"/>
      <c r="J1445" s="188"/>
      <c r="K1445" s="188"/>
      <c r="L1445" s="188"/>
      <c r="M1445" s="393"/>
      <c r="N1445" s="188"/>
      <c r="O1445" s="188"/>
      <c r="P1445" s="188"/>
      <c r="R1445" s="188"/>
    </row>
    <row r="1446" spans="8:18">
      <c r="H1446" s="188"/>
      <c r="J1446" s="188"/>
      <c r="K1446" s="188"/>
      <c r="L1446" s="188"/>
      <c r="M1446" s="393"/>
      <c r="N1446" s="188"/>
      <c r="O1446" s="188"/>
      <c r="P1446" s="188"/>
      <c r="R1446" s="188"/>
    </row>
    <row r="1447" spans="8:18">
      <c r="H1447" s="188"/>
      <c r="J1447" s="188"/>
      <c r="K1447" s="188"/>
      <c r="L1447" s="188"/>
      <c r="M1447" s="393"/>
      <c r="N1447" s="188"/>
      <c r="O1447" s="188"/>
      <c r="P1447" s="188"/>
      <c r="R1447" s="188"/>
    </row>
    <row r="1448" spans="8:18">
      <c r="H1448" s="188"/>
      <c r="J1448" s="188"/>
      <c r="K1448" s="188"/>
      <c r="L1448" s="188"/>
      <c r="M1448" s="393"/>
      <c r="N1448" s="188"/>
      <c r="O1448" s="188"/>
      <c r="P1448" s="188"/>
      <c r="R1448" s="188"/>
    </row>
    <row r="1449" spans="8:18">
      <c r="H1449" s="188"/>
      <c r="J1449" s="188"/>
      <c r="K1449" s="188"/>
      <c r="L1449" s="188"/>
      <c r="M1449" s="393"/>
      <c r="N1449" s="188"/>
      <c r="O1449" s="188"/>
      <c r="P1449" s="188"/>
      <c r="R1449" s="188"/>
    </row>
    <row r="1450" spans="8:18">
      <c r="H1450" s="188"/>
      <c r="J1450" s="188"/>
      <c r="K1450" s="188"/>
      <c r="L1450" s="188"/>
      <c r="M1450" s="393"/>
      <c r="N1450" s="188"/>
      <c r="O1450" s="188"/>
      <c r="P1450" s="188"/>
      <c r="R1450" s="188"/>
    </row>
    <row r="1451" spans="8:18">
      <c r="H1451" s="188"/>
      <c r="J1451" s="188"/>
      <c r="K1451" s="188"/>
      <c r="L1451" s="188"/>
      <c r="M1451" s="393"/>
      <c r="N1451" s="188"/>
      <c r="O1451" s="188"/>
      <c r="P1451" s="188"/>
      <c r="R1451" s="188"/>
    </row>
    <row r="1452" spans="8:18">
      <c r="H1452" s="188"/>
      <c r="J1452" s="188"/>
      <c r="K1452" s="188"/>
      <c r="L1452" s="188"/>
      <c r="M1452" s="393"/>
      <c r="N1452" s="188"/>
      <c r="O1452" s="188"/>
      <c r="P1452" s="188"/>
      <c r="R1452" s="188"/>
    </row>
    <row r="1453" spans="8:18">
      <c r="H1453" s="188"/>
      <c r="J1453" s="188"/>
      <c r="K1453" s="188"/>
      <c r="L1453" s="188"/>
      <c r="M1453" s="393"/>
      <c r="N1453" s="188"/>
      <c r="O1453" s="188"/>
      <c r="P1453" s="188"/>
      <c r="R1453" s="188"/>
    </row>
    <row r="1454" spans="8:18">
      <c r="H1454" s="188"/>
      <c r="J1454" s="188"/>
      <c r="K1454" s="188"/>
      <c r="L1454" s="188"/>
      <c r="M1454" s="393"/>
      <c r="N1454" s="188"/>
      <c r="O1454" s="188"/>
      <c r="P1454" s="188"/>
      <c r="R1454" s="188"/>
    </row>
    <row r="1455" spans="8:18">
      <c r="H1455" s="188"/>
      <c r="J1455" s="188"/>
      <c r="K1455" s="188"/>
      <c r="L1455" s="188"/>
      <c r="M1455" s="393"/>
      <c r="N1455" s="188"/>
      <c r="O1455" s="188"/>
      <c r="P1455" s="188"/>
      <c r="R1455" s="188"/>
    </row>
    <row r="1456" spans="8:18">
      <c r="H1456" s="188"/>
      <c r="J1456" s="188"/>
      <c r="K1456" s="188"/>
      <c r="L1456" s="188"/>
      <c r="M1456" s="393"/>
      <c r="N1456" s="188"/>
      <c r="O1456" s="188"/>
      <c r="P1456" s="188"/>
      <c r="R1456" s="188"/>
    </row>
    <row r="1457" spans="8:18">
      <c r="H1457" s="188"/>
      <c r="J1457" s="188"/>
      <c r="K1457" s="188"/>
      <c r="L1457" s="188"/>
      <c r="M1457" s="393"/>
      <c r="N1457" s="188"/>
      <c r="O1457" s="188"/>
      <c r="P1457" s="188"/>
      <c r="R1457" s="188"/>
    </row>
    <row r="1458" spans="8:18">
      <c r="H1458" s="188"/>
      <c r="J1458" s="188"/>
      <c r="K1458" s="188"/>
      <c r="L1458" s="188"/>
      <c r="M1458" s="393"/>
      <c r="N1458" s="188"/>
      <c r="O1458" s="188"/>
      <c r="P1458" s="188"/>
      <c r="R1458" s="188"/>
    </row>
    <row r="1459" spans="8:18">
      <c r="H1459" s="188"/>
      <c r="J1459" s="188"/>
      <c r="K1459" s="188"/>
      <c r="L1459" s="188"/>
      <c r="M1459" s="393"/>
      <c r="N1459" s="188"/>
      <c r="O1459" s="188"/>
      <c r="P1459" s="188"/>
      <c r="R1459" s="188"/>
    </row>
    <row r="1460" spans="8:18">
      <c r="H1460" s="188"/>
      <c r="J1460" s="188"/>
      <c r="K1460" s="188"/>
      <c r="L1460" s="188"/>
      <c r="M1460" s="393"/>
      <c r="N1460" s="188"/>
      <c r="O1460" s="188"/>
      <c r="P1460" s="188"/>
      <c r="R1460" s="188"/>
    </row>
    <row r="1461" spans="8:18">
      <c r="H1461" s="188"/>
      <c r="J1461" s="188"/>
      <c r="K1461" s="188"/>
      <c r="L1461" s="188"/>
      <c r="M1461" s="393"/>
      <c r="N1461" s="188"/>
      <c r="O1461" s="188"/>
      <c r="P1461" s="188"/>
      <c r="R1461" s="188"/>
    </row>
    <row r="1462" spans="8:18">
      <c r="H1462" s="188"/>
      <c r="J1462" s="188"/>
      <c r="K1462" s="188"/>
      <c r="L1462" s="188"/>
      <c r="M1462" s="393"/>
      <c r="N1462" s="188"/>
      <c r="O1462" s="188"/>
      <c r="P1462" s="188"/>
      <c r="R1462" s="188"/>
    </row>
    <row r="1463" spans="8:18">
      <c r="H1463" s="188"/>
      <c r="J1463" s="188"/>
      <c r="K1463" s="188"/>
      <c r="L1463" s="188"/>
      <c r="M1463" s="393"/>
      <c r="N1463" s="188"/>
      <c r="O1463" s="188"/>
      <c r="P1463" s="188"/>
      <c r="R1463" s="188"/>
    </row>
    <row r="1464" spans="8:18">
      <c r="H1464" s="188"/>
      <c r="J1464" s="188"/>
      <c r="K1464" s="188"/>
      <c r="L1464" s="188"/>
      <c r="M1464" s="393"/>
      <c r="N1464" s="188"/>
      <c r="O1464" s="188"/>
      <c r="P1464" s="188"/>
      <c r="R1464" s="188"/>
    </row>
    <row r="1465" spans="8:18">
      <c r="H1465" s="188"/>
      <c r="J1465" s="188"/>
      <c r="K1465" s="188"/>
      <c r="L1465" s="188"/>
      <c r="M1465" s="393"/>
      <c r="N1465" s="188"/>
      <c r="O1465" s="188"/>
      <c r="P1465" s="188"/>
      <c r="R1465" s="188"/>
    </row>
    <row r="1466" spans="8:18">
      <c r="H1466" s="188"/>
      <c r="J1466" s="188"/>
      <c r="K1466" s="188"/>
      <c r="L1466" s="188"/>
      <c r="M1466" s="393"/>
      <c r="N1466" s="188"/>
      <c r="O1466" s="188"/>
      <c r="P1466" s="188"/>
      <c r="R1466" s="188"/>
    </row>
    <row r="1467" spans="8:18">
      <c r="H1467" s="188"/>
      <c r="J1467" s="188"/>
      <c r="K1467" s="188"/>
      <c r="L1467" s="188"/>
      <c r="M1467" s="393"/>
      <c r="N1467" s="188"/>
      <c r="O1467" s="188"/>
      <c r="P1467" s="188"/>
      <c r="R1467" s="188"/>
    </row>
    <row r="1468" spans="8:18">
      <c r="H1468" s="188"/>
      <c r="J1468" s="188"/>
      <c r="K1468" s="188"/>
      <c r="L1468" s="188"/>
      <c r="M1468" s="393"/>
      <c r="N1468" s="188"/>
      <c r="O1468" s="188"/>
      <c r="P1468" s="188"/>
      <c r="R1468" s="188"/>
    </row>
    <row r="1469" spans="8:18">
      <c r="H1469" s="188"/>
      <c r="J1469" s="188"/>
      <c r="K1469" s="188"/>
      <c r="L1469" s="188"/>
      <c r="M1469" s="393"/>
      <c r="N1469" s="188"/>
      <c r="O1469" s="188"/>
      <c r="P1469" s="188"/>
      <c r="R1469" s="188"/>
    </row>
    <row r="1470" spans="8:18">
      <c r="H1470" s="188"/>
      <c r="J1470" s="188"/>
      <c r="K1470" s="188"/>
      <c r="L1470" s="188"/>
      <c r="M1470" s="393"/>
      <c r="N1470" s="188"/>
      <c r="O1470" s="188"/>
      <c r="P1470" s="188"/>
      <c r="R1470" s="188"/>
    </row>
    <row r="1471" spans="8:18">
      <c r="H1471" s="188"/>
      <c r="J1471" s="188"/>
      <c r="K1471" s="188"/>
      <c r="L1471" s="188"/>
      <c r="M1471" s="393"/>
      <c r="N1471" s="188"/>
      <c r="O1471" s="188"/>
      <c r="P1471" s="188"/>
      <c r="R1471" s="188"/>
    </row>
    <row r="1472" spans="8:18">
      <c r="H1472" s="188"/>
      <c r="J1472" s="188"/>
      <c r="K1472" s="188"/>
      <c r="L1472" s="188"/>
      <c r="M1472" s="393"/>
      <c r="N1472" s="188"/>
      <c r="O1472" s="188"/>
      <c r="P1472" s="188"/>
      <c r="R1472" s="188"/>
    </row>
    <row r="1473" spans="8:18">
      <c r="H1473" s="188"/>
      <c r="J1473" s="188"/>
      <c r="K1473" s="188"/>
      <c r="L1473" s="188"/>
      <c r="M1473" s="393"/>
      <c r="N1473" s="188"/>
      <c r="O1473" s="188"/>
      <c r="P1473" s="188"/>
      <c r="R1473" s="188"/>
    </row>
    <row r="1474" spans="8:18">
      <c r="H1474" s="188"/>
      <c r="J1474" s="188"/>
      <c r="K1474" s="188"/>
      <c r="L1474" s="188"/>
      <c r="M1474" s="393"/>
      <c r="N1474" s="188"/>
      <c r="O1474" s="188"/>
      <c r="P1474" s="188"/>
      <c r="R1474" s="188"/>
    </row>
    <row r="1475" spans="8:18">
      <c r="H1475" s="188"/>
      <c r="J1475" s="188"/>
      <c r="K1475" s="188"/>
      <c r="L1475" s="188"/>
      <c r="M1475" s="393"/>
      <c r="N1475" s="188"/>
      <c r="O1475" s="188"/>
      <c r="P1475" s="188"/>
      <c r="R1475" s="188"/>
    </row>
    <row r="1476" spans="8:18">
      <c r="H1476" s="188"/>
      <c r="J1476" s="188"/>
      <c r="K1476" s="188"/>
      <c r="L1476" s="188"/>
      <c r="M1476" s="393"/>
      <c r="N1476" s="188"/>
      <c r="O1476" s="188"/>
      <c r="P1476" s="188"/>
      <c r="R1476" s="188"/>
    </row>
    <row r="1477" spans="8:18">
      <c r="H1477" s="188"/>
      <c r="J1477" s="188"/>
      <c r="K1477" s="188"/>
      <c r="L1477" s="188"/>
      <c r="M1477" s="393"/>
      <c r="N1477" s="188"/>
      <c r="O1477" s="188"/>
      <c r="P1477" s="188"/>
      <c r="R1477" s="188"/>
    </row>
    <row r="1478" spans="8:18">
      <c r="H1478" s="188"/>
      <c r="J1478" s="188"/>
      <c r="K1478" s="188"/>
      <c r="L1478" s="188"/>
      <c r="M1478" s="393"/>
      <c r="N1478" s="188"/>
      <c r="O1478" s="188"/>
      <c r="P1478" s="188"/>
      <c r="R1478" s="188"/>
    </row>
    <row r="1479" spans="8:18">
      <c r="H1479" s="188"/>
      <c r="J1479" s="188"/>
      <c r="K1479" s="188"/>
      <c r="L1479" s="188"/>
      <c r="M1479" s="393"/>
      <c r="N1479" s="188"/>
      <c r="O1479" s="188"/>
      <c r="P1479" s="188"/>
      <c r="R1479" s="188"/>
    </row>
    <row r="1480" spans="8:18">
      <c r="H1480" s="188"/>
      <c r="J1480" s="188"/>
      <c r="K1480" s="188"/>
      <c r="L1480" s="188"/>
      <c r="M1480" s="393"/>
      <c r="N1480" s="188"/>
      <c r="O1480" s="188"/>
      <c r="P1480" s="188"/>
      <c r="R1480" s="188"/>
    </row>
    <row r="1481" spans="8:18">
      <c r="H1481" s="188"/>
      <c r="J1481" s="188"/>
      <c r="K1481" s="188"/>
      <c r="L1481" s="188"/>
      <c r="M1481" s="393"/>
      <c r="N1481" s="188"/>
      <c r="O1481" s="188"/>
      <c r="P1481" s="188"/>
      <c r="R1481" s="188"/>
    </row>
    <row r="1482" spans="8:18">
      <c r="H1482" s="188"/>
      <c r="J1482" s="188"/>
      <c r="K1482" s="188"/>
      <c r="L1482" s="188"/>
      <c r="M1482" s="393"/>
      <c r="N1482" s="188"/>
      <c r="O1482" s="188"/>
      <c r="P1482" s="188"/>
      <c r="R1482" s="188"/>
    </row>
    <row r="1483" spans="8:18">
      <c r="H1483" s="188"/>
      <c r="J1483" s="188"/>
      <c r="K1483" s="188"/>
      <c r="L1483" s="188"/>
      <c r="M1483" s="393"/>
      <c r="N1483" s="188"/>
      <c r="O1483" s="188"/>
      <c r="P1483" s="188"/>
      <c r="R1483" s="188"/>
    </row>
    <row r="1484" spans="8:18">
      <c r="H1484" s="188"/>
      <c r="J1484" s="188"/>
      <c r="K1484" s="188"/>
      <c r="L1484" s="188"/>
      <c r="M1484" s="393"/>
      <c r="N1484" s="188"/>
      <c r="O1484" s="188"/>
      <c r="P1484" s="188"/>
      <c r="R1484" s="188"/>
    </row>
    <row r="1485" spans="8:18">
      <c r="H1485" s="188"/>
      <c r="J1485" s="188"/>
      <c r="K1485" s="188"/>
      <c r="L1485" s="188"/>
      <c r="M1485" s="393"/>
      <c r="N1485" s="188"/>
      <c r="O1485" s="188"/>
      <c r="P1485" s="188"/>
      <c r="R1485" s="188"/>
    </row>
    <row r="1486" spans="8:18">
      <c r="H1486" s="188"/>
      <c r="J1486" s="188"/>
      <c r="K1486" s="188"/>
      <c r="L1486" s="188"/>
      <c r="M1486" s="393"/>
      <c r="N1486" s="188"/>
      <c r="O1486" s="188"/>
      <c r="P1486" s="188"/>
      <c r="R1486" s="188"/>
    </row>
    <row r="1487" spans="8:18">
      <c r="H1487" s="188"/>
      <c r="J1487" s="188"/>
      <c r="K1487" s="188"/>
      <c r="L1487" s="188"/>
      <c r="M1487" s="393"/>
      <c r="N1487" s="188"/>
      <c r="O1487" s="188"/>
      <c r="P1487" s="188"/>
      <c r="R1487" s="188"/>
    </row>
    <row r="1488" spans="8:18">
      <c r="H1488" s="188"/>
      <c r="J1488" s="188"/>
      <c r="K1488" s="188"/>
      <c r="L1488" s="188"/>
      <c r="M1488" s="393"/>
      <c r="N1488" s="188"/>
      <c r="O1488" s="188"/>
      <c r="P1488" s="188"/>
      <c r="R1488" s="188"/>
    </row>
    <row r="1489" spans="8:18">
      <c r="H1489" s="188"/>
      <c r="J1489" s="188"/>
      <c r="K1489" s="188"/>
      <c r="L1489" s="188"/>
      <c r="M1489" s="393"/>
      <c r="N1489" s="188"/>
      <c r="O1489" s="188"/>
      <c r="P1489" s="188"/>
      <c r="R1489" s="188"/>
    </row>
    <row r="1490" spans="8:18">
      <c r="H1490" s="188"/>
      <c r="J1490" s="188"/>
      <c r="K1490" s="188"/>
      <c r="L1490" s="188"/>
      <c r="M1490" s="393"/>
      <c r="N1490" s="188"/>
      <c r="O1490" s="188"/>
      <c r="P1490" s="188"/>
      <c r="R1490" s="188"/>
    </row>
    <row r="1491" spans="8:18">
      <c r="H1491" s="188"/>
      <c r="J1491" s="188"/>
      <c r="K1491" s="188"/>
      <c r="L1491" s="188"/>
      <c r="M1491" s="393"/>
      <c r="N1491" s="188"/>
      <c r="O1491" s="188"/>
      <c r="P1491" s="188"/>
      <c r="R1491" s="188"/>
    </row>
    <row r="1492" spans="8:18">
      <c r="H1492" s="188"/>
      <c r="J1492" s="188"/>
      <c r="K1492" s="188"/>
      <c r="L1492" s="188"/>
      <c r="M1492" s="393"/>
      <c r="N1492" s="188"/>
      <c r="O1492" s="188"/>
      <c r="P1492" s="188"/>
      <c r="R1492" s="188"/>
    </row>
    <row r="1493" spans="8:18">
      <c r="H1493" s="188"/>
      <c r="J1493" s="188"/>
      <c r="K1493" s="188"/>
      <c r="L1493" s="188"/>
      <c r="M1493" s="393"/>
      <c r="N1493" s="188"/>
      <c r="O1493" s="188"/>
      <c r="P1493" s="188"/>
      <c r="R1493" s="188"/>
    </row>
    <row r="1494" spans="8:18">
      <c r="H1494" s="188"/>
      <c r="J1494" s="188"/>
      <c r="K1494" s="188"/>
      <c r="L1494" s="188"/>
      <c r="M1494" s="393"/>
      <c r="N1494" s="188"/>
      <c r="O1494" s="188"/>
      <c r="P1494" s="188"/>
      <c r="R1494" s="188"/>
    </row>
    <row r="1495" spans="8:18">
      <c r="H1495" s="188"/>
      <c r="J1495" s="188"/>
      <c r="K1495" s="188"/>
      <c r="L1495" s="188"/>
      <c r="M1495" s="393"/>
      <c r="N1495" s="188"/>
      <c r="O1495" s="188"/>
      <c r="P1495" s="188"/>
      <c r="R1495" s="188"/>
    </row>
    <row r="1496" spans="8:18">
      <c r="H1496" s="188"/>
      <c r="J1496" s="188"/>
      <c r="K1496" s="188"/>
      <c r="L1496" s="188"/>
      <c r="M1496" s="393"/>
      <c r="N1496" s="188"/>
      <c r="O1496" s="188"/>
      <c r="P1496" s="188"/>
      <c r="R1496" s="188"/>
    </row>
    <row r="1497" spans="8:18">
      <c r="H1497" s="188"/>
      <c r="J1497" s="188"/>
      <c r="K1497" s="188"/>
      <c r="L1497" s="188"/>
      <c r="M1497" s="393"/>
      <c r="N1497" s="188"/>
      <c r="O1497" s="188"/>
      <c r="P1497" s="188"/>
      <c r="R1497" s="188"/>
    </row>
    <row r="1498" spans="8:18">
      <c r="H1498" s="188"/>
      <c r="J1498" s="188"/>
      <c r="K1498" s="188"/>
      <c r="L1498" s="188"/>
      <c r="M1498" s="393"/>
      <c r="N1498" s="188"/>
      <c r="O1498" s="188"/>
      <c r="P1498" s="188"/>
      <c r="R1498" s="188"/>
    </row>
    <row r="1499" spans="8:18">
      <c r="H1499" s="188"/>
      <c r="J1499" s="188"/>
      <c r="K1499" s="188"/>
      <c r="L1499" s="188"/>
      <c r="M1499" s="393"/>
      <c r="N1499" s="188"/>
      <c r="O1499" s="188"/>
      <c r="P1499" s="188"/>
      <c r="R1499" s="188"/>
    </row>
    <row r="1500" spans="8:18">
      <c r="H1500" s="188"/>
      <c r="J1500" s="188"/>
      <c r="K1500" s="188"/>
      <c r="L1500" s="188"/>
      <c r="M1500" s="393"/>
      <c r="N1500" s="188"/>
      <c r="O1500" s="188"/>
      <c r="P1500" s="188"/>
      <c r="R1500" s="188"/>
    </row>
    <row r="1501" spans="8:18">
      <c r="H1501" s="188"/>
      <c r="J1501" s="188"/>
      <c r="K1501" s="188"/>
      <c r="L1501" s="188"/>
      <c r="M1501" s="393"/>
      <c r="N1501" s="188"/>
      <c r="O1501" s="188"/>
      <c r="P1501" s="188"/>
      <c r="R1501" s="188"/>
    </row>
    <row r="1502" spans="8:18">
      <c r="H1502" s="188"/>
      <c r="J1502" s="188"/>
      <c r="K1502" s="188"/>
      <c r="L1502" s="188"/>
      <c r="M1502" s="393"/>
      <c r="N1502" s="188"/>
      <c r="O1502" s="188"/>
      <c r="P1502" s="188"/>
      <c r="R1502" s="188"/>
    </row>
    <row r="1503" spans="8:18">
      <c r="H1503" s="188"/>
      <c r="J1503" s="188"/>
      <c r="K1503" s="188"/>
      <c r="L1503" s="188"/>
      <c r="M1503" s="393"/>
      <c r="N1503" s="188"/>
      <c r="O1503" s="188"/>
      <c r="P1503" s="188"/>
      <c r="R1503" s="188"/>
    </row>
    <row r="1504" spans="8:18">
      <c r="H1504" s="188"/>
      <c r="J1504" s="188"/>
      <c r="K1504" s="188"/>
      <c r="L1504" s="188"/>
      <c r="M1504" s="393"/>
      <c r="N1504" s="188"/>
      <c r="O1504" s="188"/>
      <c r="P1504" s="188"/>
      <c r="R1504" s="188"/>
    </row>
    <row r="1505" spans="8:18">
      <c r="H1505" s="188"/>
      <c r="J1505" s="188"/>
      <c r="K1505" s="188"/>
      <c r="L1505" s="188"/>
      <c r="M1505" s="393"/>
      <c r="N1505" s="188"/>
      <c r="O1505" s="188"/>
      <c r="P1505" s="188"/>
      <c r="R1505" s="188"/>
    </row>
    <row r="1506" spans="8:18">
      <c r="H1506" s="188"/>
      <c r="J1506" s="188"/>
      <c r="K1506" s="188"/>
      <c r="L1506" s="188"/>
      <c r="M1506" s="393"/>
      <c r="N1506" s="188"/>
      <c r="O1506" s="188"/>
      <c r="P1506" s="188"/>
      <c r="R1506" s="188"/>
    </row>
    <row r="1507" spans="8:18">
      <c r="H1507" s="188"/>
      <c r="J1507" s="188"/>
      <c r="K1507" s="188"/>
      <c r="L1507" s="188"/>
      <c r="M1507" s="393"/>
      <c r="N1507" s="188"/>
      <c r="O1507" s="188"/>
      <c r="P1507" s="188"/>
      <c r="R1507" s="188"/>
    </row>
    <row r="1508" spans="8:18">
      <c r="H1508" s="188"/>
      <c r="J1508" s="188"/>
      <c r="K1508" s="188"/>
      <c r="L1508" s="188"/>
      <c r="M1508" s="393"/>
      <c r="N1508" s="188"/>
      <c r="O1508" s="188"/>
      <c r="P1508" s="188"/>
      <c r="R1508" s="188"/>
    </row>
    <row r="1509" spans="8:18">
      <c r="H1509" s="188"/>
      <c r="J1509" s="188"/>
      <c r="K1509" s="188"/>
      <c r="L1509" s="188"/>
      <c r="M1509" s="393"/>
      <c r="N1509" s="188"/>
      <c r="O1509" s="188"/>
      <c r="P1509" s="188"/>
      <c r="R1509" s="188"/>
    </row>
    <row r="1510" spans="8:18">
      <c r="H1510" s="188"/>
      <c r="J1510" s="188"/>
      <c r="K1510" s="188"/>
      <c r="L1510" s="188"/>
      <c r="M1510" s="393"/>
      <c r="N1510" s="188"/>
      <c r="O1510" s="188"/>
      <c r="P1510" s="188"/>
      <c r="R1510" s="188"/>
    </row>
    <row r="1511" spans="8:18">
      <c r="H1511" s="188"/>
      <c r="J1511" s="188"/>
      <c r="K1511" s="188"/>
      <c r="L1511" s="188"/>
      <c r="M1511" s="393"/>
      <c r="N1511" s="188"/>
      <c r="O1511" s="188"/>
      <c r="P1511" s="188"/>
      <c r="R1511" s="188"/>
    </row>
    <row r="1512" spans="8:18">
      <c r="H1512" s="188"/>
      <c r="J1512" s="188"/>
      <c r="K1512" s="188"/>
      <c r="L1512" s="188"/>
      <c r="M1512" s="393"/>
      <c r="N1512" s="188"/>
      <c r="O1512" s="188"/>
      <c r="P1512" s="188"/>
      <c r="R1512" s="188"/>
    </row>
    <row r="1513" spans="8:18">
      <c r="H1513" s="188"/>
      <c r="J1513" s="188"/>
      <c r="K1513" s="188"/>
      <c r="L1513" s="188"/>
      <c r="M1513" s="393"/>
      <c r="N1513" s="188"/>
      <c r="O1513" s="188"/>
      <c r="P1513" s="188"/>
      <c r="R1513" s="188"/>
    </row>
    <row r="1514" spans="8:18">
      <c r="H1514" s="188"/>
      <c r="J1514" s="188"/>
      <c r="K1514" s="188"/>
      <c r="L1514" s="188"/>
      <c r="M1514" s="393"/>
      <c r="N1514" s="188"/>
      <c r="O1514" s="188"/>
      <c r="P1514" s="188"/>
      <c r="R1514" s="188"/>
    </row>
    <row r="1515" spans="8:18">
      <c r="H1515" s="188"/>
      <c r="J1515" s="188"/>
      <c r="K1515" s="188"/>
      <c r="L1515" s="188"/>
      <c r="M1515" s="393"/>
      <c r="N1515" s="188"/>
      <c r="O1515" s="188"/>
      <c r="P1515" s="188"/>
      <c r="R1515" s="188"/>
    </row>
    <row r="1516" spans="8:18">
      <c r="H1516" s="188"/>
      <c r="J1516" s="188"/>
      <c r="K1516" s="188"/>
      <c r="L1516" s="188"/>
      <c r="M1516" s="393"/>
      <c r="N1516" s="188"/>
      <c r="O1516" s="188"/>
      <c r="P1516" s="188"/>
      <c r="R1516" s="188"/>
    </row>
    <row r="1517" spans="8:18">
      <c r="H1517" s="188"/>
      <c r="J1517" s="188"/>
      <c r="K1517" s="188"/>
      <c r="L1517" s="188"/>
      <c r="M1517" s="393"/>
      <c r="N1517" s="188"/>
      <c r="O1517" s="188"/>
      <c r="P1517" s="188"/>
      <c r="R1517" s="188"/>
    </row>
    <row r="1518" spans="8:18">
      <c r="H1518" s="188"/>
      <c r="J1518" s="188"/>
      <c r="K1518" s="188"/>
      <c r="L1518" s="188"/>
      <c r="M1518" s="393"/>
      <c r="N1518" s="188"/>
      <c r="O1518" s="188"/>
      <c r="P1518" s="188"/>
      <c r="R1518" s="188"/>
    </row>
    <row r="1519" spans="8:18">
      <c r="H1519" s="188"/>
      <c r="J1519" s="188"/>
      <c r="K1519" s="188"/>
      <c r="L1519" s="188"/>
      <c r="M1519" s="393"/>
      <c r="N1519" s="188"/>
      <c r="O1519" s="188"/>
      <c r="P1519" s="188"/>
      <c r="R1519" s="188"/>
    </row>
    <row r="1520" spans="8:18">
      <c r="H1520" s="188"/>
      <c r="J1520" s="188"/>
      <c r="K1520" s="188"/>
      <c r="L1520" s="188"/>
      <c r="M1520" s="393"/>
      <c r="N1520" s="188"/>
      <c r="O1520" s="188"/>
      <c r="P1520" s="188"/>
      <c r="R1520" s="188"/>
    </row>
    <row r="1521" spans="8:18">
      <c r="H1521" s="188"/>
      <c r="J1521" s="188"/>
      <c r="K1521" s="188"/>
      <c r="L1521" s="188"/>
      <c r="M1521" s="393"/>
      <c r="N1521" s="188"/>
      <c r="O1521" s="188"/>
      <c r="P1521" s="188"/>
      <c r="R1521" s="188"/>
    </row>
    <row r="1522" spans="8:18">
      <c r="H1522" s="188"/>
      <c r="J1522" s="188"/>
      <c r="K1522" s="188"/>
      <c r="L1522" s="188"/>
      <c r="M1522" s="393"/>
      <c r="N1522" s="188"/>
      <c r="O1522" s="188"/>
      <c r="P1522" s="188"/>
      <c r="R1522" s="188"/>
    </row>
    <row r="1523" spans="8:18">
      <c r="H1523" s="188"/>
      <c r="J1523" s="188"/>
      <c r="K1523" s="188"/>
      <c r="L1523" s="188"/>
      <c r="M1523" s="393"/>
      <c r="N1523" s="188"/>
      <c r="O1523" s="188"/>
      <c r="P1523" s="188"/>
      <c r="R1523" s="188"/>
    </row>
    <row r="1524" spans="8:18">
      <c r="H1524" s="188"/>
      <c r="J1524" s="188"/>
      <c r="K1524" s="188"/>
      <c r="L1524" s="188"/>
      <c r="M1524" s="393"/>
      <c r="N1524" s="188"/>
      <c r="O1524" s="188"/>
      <c r="P1524" s="188"/>
      <c r="R1524" s="188"/>
    </row>
    <row r="1525" spans="8:18">
      <c r="H1525" s="188"/>
      <c r="J1525" s="188"/>
      <c r="K1525" s="188"/>
      <c r="L1525" s="188"/>
      <c r="M1525" s="393"/>
      <c r="N1525" s="188"/>
      <c r="O1525" s="188"/>
      <c r="P1525" s="188"/>
      <c r="R1525" s="188"/>
    </row>
    <row r="1526" spans="8:18">
      <c r="H1526" s="188"/>
      <c r="J1526" s="188"/>
      <c r="K1526" s="188"/>
      <c r="L1526" s="188"/>
      <c r="M1526" s="393"/>
      <c r="N1526" s="188"/>
      <c r="O1526" s="188"/>
      <c r="P1526" s="188"/>
      <c r="R1526" s="188"/>
    </row>
    <row r="1527" spans="8:18">
      <c r="H1527" s="188"/>
      <c r="J1527" s="188"/>
      <c r="K1527" s="188"/>
      <c r="L1527" s="188"/>
      <c r="M1527" s="393"/>
      <c r="N1527" s="188"/>
      <c r="O1527" s="188"/>
      <c r="P1527" s="188"/>
      <c r="R1527" s="188"/>
    </row>
    <row r="1528" spans="8:18">
      <c r="H1528" s="188"/>
      <c r="J1528" s="188"/>
      <c r="K1528" s="188"/>
      <c r="L1528" s="188"/>
      <c r="M1528" s="393"/>
      <c r="N1528" s="188"/>
      <c r="O1528" s="188"/>
      <c r="P1528" s="188"/>
      <c r="R1528" s="188"/>
    </row>
    <row r="1529" spans="8:18">
      <c r="H1529" s="188"/>
      <c r="J1529" s="188"/>
      <c r="K1529" s="188"/>
      <c r="L1529" s="188"/>
      <c r="M1529" s="393"/>
      <c r="N1529" s="188"/>
      <c r="O1529" s="188"/>
      <c r="P1529" s="188"/>
      <c r="R1529" s="188"/>
    </row>
    <row r="1530" spans="8:18">
      <c r="H1530" s="188"/>
      <c r="J1530" s="188"/>
      <c r="K1530" s="188"/>
      <c r="L1530" s="188"/>
      <c r="M1530" s="393"/>
      <c r="N1530" s="188"/>
      <c r="O1530" s="188"/>
      <c r="P1530" s="188"/>
      <c r="R1530" s="188"/>
    </row>
    <row r="1531" spans="8:18">
      <c r="H1531" s="188"/>
      <c r="J1531" s="188"/>
      <c r="K1531" s="188"/>
      <c r="L1531" s="188"/>
      <c r="M1531" s="393"/>
      <c r="N1531" s="188"/>
      <c r="O1531" s="188"/>
      <c r="P1531" s="188"/>
      <c r="R1531" s="188"/>
    </row>
    <row r="1532" spans="8:18">
      <c r="H1532" s="188"/>
      <c r="J1532" s="188"/>
      <c r="K1532" s="188"/>
      <c r="L1532" s="188"/>
      <c r="M1532" s="393"/>
      <c r="N1532" s="188"/>
      <c r="O1532" s="188"/>
      <c r="P1532" s="188"/>
      <c r="R1532" s="188"/>
    </row>
    <row r="1533" spans="8:18">
      <c r="H1533" s="188"/>
      <c r="J1533" s="188"/>
      <c r="K1533" s="188"/>
      <c r="L1533" s="188"/>
      <c r="M1533" s="393"/>
      <c r="N1533" s="188"/>
      <c r="O1533" s="188"/>
      <c r="P1533" s="188"/>
      <c r="R1533" s="188"/>
    </row>
    <row r="1534" spans="8:18">
      <c r="H1534" s="188"/>
      <c r="J1534" s="188"/>
      <c r="K1534" s="188"/>
      <c r="L1534" s="188"/>
      <c r="M1534" s="393"/>
      <c r="N1534" s="188"/>
      <c r="O1534" s="188"/>
      <c r="P1534" s="188"/>
      <c r="R1534" s="188"/>
    </row>
    <row r="1535" spans="8:18">
      <c r="H1535" s="188"/>
      <c r="J1535" s="188"/>
      <c r="K1535" s="188"/>
      <c r="L1535" s="188"/>
      <c r="M1535" s="393"/>
      <c r="N1535" s="188"/>
      <c r="O1535" s="188"/>
      <c r="P1535" s="188"/>
      <c r="R1535" s="188"/>
    </row>
    <row r="1536" spans="8:18">
      <c r="H1536" s="188"/>
      <c r="J1536" s="188"/>
      <c r="K1536" s="188"/>
      <c r="L1536" s="188"/>
      <c r="M1536" s="393"/>
      <c r="N1536" s="188"/>
      <c r="O1536" s="188"/>
      <c r="P1536" s="188"/>
      <c r="R1536" s="188"/>
    </row>
    <row r="1537" spans="8:18">
      <c r="H1537" s="188"/>
      <c r="J1537" s="188"/>
      <c r="K1537" s="188"/>
      <c r="L1537" s="188"/>
      <c r="M1537" s="393"/>
      <c r="N1537" s="188"/>
      <c r="O1537" s="188"/>
      <c r="P1537" s="188"/>
      <c r="R1537" s="188"/>
    </row>
    <row r="1538" spans="8:18">
      <c r="H1538" s="188"/>
      <c r="J1538" s="188"/>
      <c r="K1538" s="188"/>
      <c r="L1538" s="188"/>
      <c r="M1538" s="393"/>
      <c r="N1538" s="188"/>
      <c r="O1538" s="188"/>
      <c r="P1538" s="188"/>
      <c r="R1538" s="188"/>
    </row>
    <row r="1539" spans="8:18">
      <c r="H1539" s="188"/>
      <c r="J1539" s="188"/>
      <c r="K1539" s="188"/>
      <c r="L1539" s="188"/>
      <c r="M1539" s="393"/>
      <c r="N1539" s="188"/>
      <c r="O1539" s="188"/>
      <c r="P1539" s="188"/>
      <c r="R1539" s="188"/>
    </row>
    <row r="1540" spans="8:18">
      <c r="H1540" s="188"/>
      <c r="J1540" s="188"/>
      <c r="K1540" s="188"/>
      <c r="L1540" s="188"/>
      <c r="M1540" s="393"/>
      <c r="N1540" s="188"/>
      <c r="O1540" s="188"/>
      <c r="P1540" s="188"/>
      <c r="R1540" s="188"/>
    </row>
    <row r="1541" spans="8:18">
      <c r="H1541" s="188"/>
      <c r="J1541" s="188"/>
      <c r="K1541" s="188"/>
      <c r="L1541" s="188"/>
      <c r="M1541" s="393"/>
      <c r="N1541" s="188"/>
      <c r="O1541" s="188"/>
      <c r="P1541" s="188"/>
      <c r="R1541" s="188"/>
    </row>
    <row r="1542" spans="8:18">
      <c r="H1542" s="188"/>
      <c r="J1542" s="188"/>
      <c r="K1542" s="188"/>
      <c r="L1542" s="188"/>
      <c r="M1542" s="393"/>
      <c r="N1542" s="188"/>
      <c r="O1542" s="188"/>
      <c r="P1542" s="188"/>
      <c r="R1542" s="188"/>
    </row>
    <row r="1543" spans="8:18">
      <c r="H1543" s="188"/>
      <c r="J1543" s="188"/>
      <c r="K1543" s="188"/>
      <c r="L1543" s="188"/>
      <c r="M1543" s="393"/>
      <c r="N1543" s="188"/>
      <c r="O1543" s="188"/>
      <c r="P1543" s="188"/>
      <c r="R1543" s="188"/>
    </row>
    <row r="1544" spans="8:18">
      <c r="H1544" s="188"/>
      <c r="J1544" s="188"/>
      <c r="K1544" s="188"/>
      <c r="L1544" s="188"/>
      <c r="M1544" s="393"/>
      <c r="N1544" s="188"/>
      <c r="O1544" s="188"/>
      <c r="P1544" s="188"/>
      <c r="R1544" s="188"/>
    </row>
    <row r="1545" spans="8:18">
      <c r="H1545" s="188"/>
      <c r="J1545" s="188"/>
      <c r="K1545" s="188"/>
      <c r="L1545" s="188"/>
      <c r="M1545" s="393"/>
      <c r="N1545" s="188"/>
      <c r="O1545" s="188"/>
      <c r="P1545" s="188"/>
      <c r="R1545" s="188"/>
    </row>
    <row r="1546" spans="8:18">
      <c r="H1546" s="188"/>
      <c r="J1546" s="188"/>
      <c r="K1546" s="188"/>
      <c r="L1546" s="188"/>
      <c r="M1546" s="393"/>
      <c r="N1546" s="188"/>
      <c r="O1546" s="188"/>
      <c r="P1546" s="188"/>
      <c r="R1546" s="188"/>
    </row>
    <row r="1547" spans="8:18">
      <c r="H1547" s="188"/>
      <c r="J1547" s="188"/>
      <c r="K1547" s="188"/>
      <c r="L1547" s="188"/>
      <c r="M1547" s="393"/>
      <c r="N1547" s="188"/>
      <c r="O1547" s="188"/>
      <c r="P1547" s="188"/>
      <c r="R1547" s="188"/>
    </row>
    <row r="1548" spans="8:18">
      <c r="H1548" s="188"/>
      <c r="J1548" s="188"/>
      <c r="K1548" s="188"/>
      <c r="L1548" s="188"/>
      <c r="M1548" s="393"/>
      <c r="N1548" s="188"/>
      <c r="O1548" s="188"/>
      <c r="P1548" s="188"/>
      <c r="R1548" s="188"/>
    </row>
    <row r="1549" spans="8:18">
      <c r="H1549" s="188"/>
      <c r="J1549" s="188"/>
      <c r="K1549" s="188"/>
      <c r="L1549" s="188"/>
      <c r="M1549" s="393"/>
      <c r="N1549" s="188"/>
      <c r="O1549" s="188"/>
      <c r="P1549" s="188"/>
      <c r="R1549" s="188"/>
    </row>
    <row r="1550" spans="8:18">
      <c r="H1550" s="188"/>
      <c r="J1550" s="188"/>
      <c r="K1550" s="188"/>
      <c r="L1550" s="188"/>
      <c r="M1550" s="393"/>
      <c r="N1550" s="188"/>
      <c r="O1550" s="188"/>
      <c r="P1550" s="188"/>
      <c r="R1550" s="188"/>
    </row>
    <row r="1551" spans="8:18">
      <c r="H1551" s="188"/>
      <c r="J1551" s="188"/>
      <c r="K1551" s="188"/>
      <c r="L1551" s="188"/>
      <c r="M1551" s="393"/>
      <c r="N1551" s="188"/>
      <c r="O1551" s="188"/>
      <c r="P1551" s="188"/>
      <c r="R1551" s="188"/>
    </row>
    <row r="1552" spans="8:18">
      <c r="H1552" s="188"/>
      <c r="J1552" s="188"/>
      <c r="K1552" s="188"/>
      <c r="L1552" s="188"/>
      <c r="M1552" s="393"/>
      <c r="N1552" s="188"/>
      <c r="O1552" s="188"/>
      <c r="P1552" s="188"/>
      <c r="R1552" s="188"/>
    </row>
    <row r="1553" spans="8:18">
      <c r="H1553" s="188"/>
      <c r="J1553" s="188"/>
      <c r="K1553" s="188"/>
      <c r="L1553" s="188"/>
      <c r="M1553" s="393"/>
      <c r="N1553" s="188"/>
      <c r="O1553" s="188"/>
      <c r="P1553" s="188"/>
      <c r="R1553" s="188"/>
    </row>
    <row r="1554" spans="8:18">
      <c r="H1554" s="188"/>
      <c r="J1554" s="188"/>
      <c r="K1554" s="188"/>
      <c r="L1554" s="188"/>
      <c r="M1554" s="393"/>
      <c r="N1554" s="188"/>
      <c r="O1554" s="188"/>
      <c r="P1554" s="188"/>
      <c r="R1554" s="188"/>
    </row>
    <row r="1555" spans="8:18">
      <c r="H1555" s="188"/>
      <c r="J1555" s="188"/>
      <c r="K1555" s="188"/>
      <c r="L1555" s="188"/>
      <c r="M1555" s="393"/>
      <c r="N1555" s="188"/>
      <c r="O1555" s="188"/>
      <c r="P1555" s="188"/>
      <c r="R1555" s="188"/>
    </row>
    <row r="1556" spans="8:18">
      <c r="H1556" s="188"/>
      <c r="J1556" s="188"/>
      <c r="K1556" s="188"/>
      <c r="L1556" s="188"/>
      <c r="M1556" s="393"/>
      <c r="N1556" s="188"/>
      <c r="O1556" s="188"/>
      <c r="P1556" s="188"/>
      <c r="R1556" s="188"/>
    </row>
    <row r="1557" spans="8:18">
      <c r="H1557" s="188"/>
      <c r="J1557" s="188"/>
      <c r="K1557" s="188"/>
      <c r="L1557" s="188"/>
      <c r="M1557" s="393"/>
      <c r="N1557" s="188"/>
      <c r="O1557" s="188"/>
      <c r="P1557" s="188"/>
      <c r="R1557" s="188"/>
    </row>
    <row r="1558" spans="8:18">
      <c r="H1558" s="188"/>
      <c r="J1558" s="188"/>
      <c r="K1558" s="188"/>
      <c r="L1558" s="188"/>
      <c r="M1558" s="393"/>
      <c r="N1558" s="188"/>
      <c r="O1558" s="188"/>
      <c r="P1558" s="188"/>
      <c r="R1558" s="188"/>
    </row>
    <row r="1559" spans="8:18">
      <c r="H1559" s="188"/>
      <c r="J1559" s="188"/>
      <c r="K1559" s="188"/>
      <c r="L1559" s="188"/>
      <c r="M1559" s="393"/>
      <c r="N1559" s="188"/>
      <c r="O1559" s="188"/>
      <c r="P1559" s="188"/>
      <c r="R1559" s="188"/>
    </row>
    <row r="1560" spans="8:18">
      <c r="H1560" s="188"/>
      <c r="J1560" s="188"/>
      <c r="K1560" s="188"/>
      <c r="L1560" s="188"/>
      <c r="M1560" s="393"/>
      <c r="N1560" s="188"/>
      <c r="O1560" s="188"/>
      <c r="P1560" s="188"/>
      <c r="R1560" s="188"/>
    </row>
    <row r="1561" spans="8:18">
      <c r="H1561" s="188"/>
      <c r="J1561" s="188"/>
      <c r="K1561" s="188"/>
      <c r="L1561" s="188"/>
      <c r="M1561" s="393"/>
      <c r="N1561" s="188"/>
      <c r="O1561" s="188"/>
      <c r="P1561" s="188"/>
      <c r="R1561" s="188"/>
    </row>
    <row r="1562" spans="8:18">
      <c r="H1562" s="188"/>
      <c r="J1562" s="188"/>
      <c r="K1562" s="188"/>
      <c r="L1562" s="188"/>
      <c r="M1562" s="393"/>
      <c r="N1562" s="188"/>
      <c r="O1562" s="188"/>
      <c r="P1562" s="188"/>
      <c r="R1562" s="188"/>
    </row>
    <row r="1563" spans="8:18">
      <c r="H1563" s="188"/>
      <c r="J1563" s="188"/>
      <c r="K1563" s="188"/>
      <c r="L1563" s="188"/>
      <c r="M1563" s="393"/>
      <c r="N1563" s="188"/>
      <c r="O1563" s="188"/>
      <c r="P1563" s="188"/>
      <c r="R1563" s="188"/>
    </row>
    <row r="1564" spans="8:18">
      <c r="H1564" s="188"/>
      <c r="J1564" s="188"/>
      <c r="K1564" s="188"/>
      <c r="L1564" s="188"/>
      <c r="M1564" s="393"/>
      <c r="N1564" s="188"/>
      <c r="O1564" s="188"/>
      <c r="P1564" s="188"/>
      <c r="R1564" s="188"/>
    </row>
    <row r="1565" spans="8:18">
      <c r="H1565" s="188"/>
      <c r="J1565" s="188"/>
      <c r="K1565" s="188"/>
      <c r="L1565" s="188"/>
      <c r="M1565" s="393"/>
      <c r="N1565" s="188"/>
      <c r="O1565" s="188"/>
      <c r="P1565" s="188"/>
      <c r="R1565" s="188"/>
    </row>
    <row r="1566" spans="8:18">
      <c r="H1566" s="188"/>
      <c r="J1566" s="188"/>
      <c r="K1566" s="188"/>
      <c r="L1566" s="188"/>
      <c r="M1566" s="393"/>
      <c r="N1566" s="188"/>
      <c r="O1566" s="188"/>
      <c r="P1566" s="188"/>
      <c r="R1566" s="188"/>
    </row>
    <row r="1567" spans="8:18">
      <c r="H1567" s="188"/>
      <c r="J1567" s="188"/>
      <c r="K1567" s="188"/>
      <c r="L1567" s="188"/>
      <c r="M1567" s="393"/>
      <c r="N1567" s="188"/>
      <c r="O1567" s="188"/>
      <c r="P1567" s="188"/>
      <c r="R1567" s="188"/>
    </row>
    <row r="1568" spans="8:18">
      <c r="H1568" s="188"/>
      <c r="J1568" s="188"/>
      <c r="K1568" s="188"/>
      <c r="L1568" s="188"/>
      <c r="M1568" s="393"/>
      <c r="N1568" s="188"/>
      <c r="O1568" s="188"/>
      <c r="P1568" s="188"/>
      <c r="R1568" s="188"/>
    </row>
    <row r="1569" spans="8:18">
      <c r="H1569" s="188"/>
      <c r="J1569" s="188"/>
      <c r="K1569" s="188"/>
      <c r="L1569" s="188"/>
      <c r="M1569" s="393"/>
      <c r="N1569" s="188"/>
      <c r="O1569" s="188"/>
      <c r="P1569" s="188"/>
      <c r="R1569" s="188"/>
    </row>
    <row r="1570" spans="8:18">
      <c r="H1570" s="188"/>
      <c r="J1570" s="188"/>
      <c r="K1570" s="188"/>
      <c r="L1570" s="188"/>
      <c r="M1570" s="393"/>
      <c r="N1570" s="188"/>
      <c r="O1570" s="188"/>
      <c r="P1570" s="188"/>
      <c r="R1570" s="188"/>
    </row>
    <row r="1571" spans="8:18">
      <c r="H1571" s="188"/>
      <c r="J1571" s="188"/>
      <c r="K1571" s="188"/>
      <c r="L1571" s="188"/>
      <c r="M1571" s="393"/>
      <c r="N1571" s="188"/>
      <c r="O1571" s="188"/>
      <c r="P1571" s="188"/>
      <c r="R1571" s="188"/>
    </row>
    <row r="1572" spans="8:18">
      <c r="H1572" s="188"/>
      <c r="J1572" s="188"/>
      <c r="K1572" s="188"/>
      <c r="L1572" s="188"/>
      <c r="M1572" s="393"/>
      <c r="N1572" s="188"/>
      <c r="O1572" s="188"/>
      <c r="P1572" s="188"/>
      <c r="R1572" s="188"/>
    </row>
    <row r="1573" spans="8:18">
      <c r="H1573" s="188"/>
      <c r="J1573" s="188"/>
      <c r="K1573" s="188"/>
      <c r="L1573" s="188"/>
      <c r="M1573" s="393"/>
      <c r="N1573" s="188"/>
      <c r="O1573" s="188"/>
      <c r="P1573" s="188"/>
      <c r="R1573" s="188"/>
    </row>
    <row r="1574" spans="8:18">
      <c r="H1574" s="188"/>
      <c r="J1574" s="188"/>
      <c r="K1574" s="188"/>
      <c r="L1574" s="188"/>
      <c r="M1574" s="393"/>
      <c r="N1574" s="188"/>
      <c r="O1574" s="188"/>
      <c r="P1574" s="188"/>
      <c r="R1574" s="188"/>
    </row>
    <row r="1575" spans="8:18">
      <c r="H1575" s="188"/>
      <c r="J1575" s="188"/>
      <c r="K1575" s="188"/>
      <c r="L1575" s="188"/>
      <c r="M1575" s="393"/>
      <c r="N1575" s="188"/>
      <c r="O1575" s="188"/>
      <c r="P1575" s="188"/>
      <c r="R1575" s="188"/>
    </row>
    <row r="1576" spans="8:18">
      <c r="H1576" s="188"/>
      <c r="J1576" s="188"/>
      <c r="K1576" s="188"/>
      <c r="L1576" s="188"/>
      <c r="M1576" s="393"/>
      <c r="N1576" s="188"/>
      <c r="O1576" s="188"/>
      <c r="P1576" s="188"/>
      <c r="R1576" s="188"/>
    </row>
    <row r="1577" spans="8:18">
      <c r="H1577" s="188"/>
      <c r="J1577" s="188"/>
      <c r="K1577" s="188"/>
      <c r="L1577" s="188"/>
      <c r="M1577" s="393"/>
      <c r="N1577" s="188"/>
      <c r="O1577" s="188"/>
      <c r="P1577" s="188"/>
      <c r="R1577" s="188"/>
    </row>
    <row r="1578" spans="8:18">
      <c r="H1578" s="188"/>
      <c r="J1578" s="188"/>
      <c r="K1578" s="188"/>
      <c r="L1578" s="188"/>
      <c r="M1578" s="393"/>
      <c r="N1578" s="188"/>
      <c r="O1578" s="188"/>
      <c r="P1578" s="188"/>
      <c r="R1578" s="188"/>
    </row>
    <row r="1579" spans="8:18">
      <c r="H1579" s="188"/>
      <c r="J1579" s="188"/>
      <c r="K1579" s="188"/>
      <c r="L1579" s="188"/>
      <c r="M1579" s="393"/>
      <c r="N1579" s="188"/>
      <c r="O1579" s="188"/>
      <c r="P1579" s="188"/>
      <c r="R1579" s="188"/>
    </row>
    <row r="1580" spans="8:18">
      <c r="H1580" s="188"/>
      <c r="J1580" s="188"/>
      <c r="K1580" s="188"/>
      <c r="L1580" s="188"/>
      <c r="M1580" s="393"/>
      <c r="N1580" s="188"/>
      <c r="O1580" s="188"/>
      <c r="P1580" s="188"/>
      <c r="R1580" s="188"/>
    </row>
    <row r="1581" spans="8:18">
      <c r="H1581" s="188"/>
      <c r="J1581" s="188"/>
      <c r="K1581" s="188"/>
      <c r="L1581" s="188"/>
      <c r="M1581" s="393"/>
      <c r="N1581" s="188"/>
      <c r="O1581" s="188"/>
      <c r="P1581" s="188"/>
      <c r="R1581" s="188"/>
    </row>
    <row r="1582" spans="8:18">
      <c r="H1582" s="188"/>
      <c r="J1582" s="188"/>
      <c r="K1582" s="188"/>
      <c r="L1582" s="188"/>
      <c r="M1582" s="393"/>
      <c r="N1582" s="188"/>
      <c r="O1582" s="188"/>
      <c r="P1582" s="188"/>
      <c r="R1582" s="188"/>
    </row>
    <row r="1583" spans="8:18">
      <c r="H1583" s="188"/>
      <c r="J1583" s="188"/>
      <c r="K1583" s="188"/>
      <c r="L1583" s="188"/>
      <c r="M1583" s="393"/>
      <c r="N1583" s="188"/>
      <c r="O1583" s="188"/>
      <c r="P1583" s="188"/>
      <c r="R1583" s="188"/>
    </row>
    <row r="1584" spans="8:18">
      <c r="H1584" s="188"/>
      <c r="J1584" s="188"/>
      <c r="K1584" s="188"/>
      <c r="L1584" s="188"/>
      <c r="M1584" s="393"/>
      <c r="N1584" s="188"/>
      <c r="O1584" s="188"/>
      <c r="P1584" s="188"/>
      <c r="R1584" s="188"/>
    </row>
    <row r="1585" spans="8:18">
      <c r="H1585" s="188"/>
      <c r="J1585" s="188"/>
      <c r="K1585" s="188"/>
      <c r="L1585" s="188"/>
      <c r="M1585" s="393"/>
      <c r="N1585" s="188"/>
      <c r="O1585" s="188"/>
      <c r="P1585" s="188"/>
      <c r="R1585" s="188"/>
    </row>
    <row r="1586" spans="8:18">
      <c r="H1586" s="188"/>
      <c r="J1586" s="188"/>
      <c r="K1586" s="188"/>
      <c r="L1586" s="188"/>
      <c r="M1586" s="393"/>
      <c r="N1586" s="188"/>
      <c r="O1586" s="188"/>
      <c r="P1586" s="188"/>
      <c r="R1586" s="188"/>
    </row>
    <row r="1587" spans="8:18">
      <c r="H1587" s="188"/>
      <c r="J1587" s="188"/>
      <c r="K1587" s="188"/>
      <c r="L1587" s="188"/>
      <c r="M1587" s="393"/>
      <c r="N1587" s="188"/>
      <c r="O1587" s="188"/>
      <c r="P1587" s="188"/>
      <c r="R1587" s="188"/>
    </row>
    <row r="1588" spans="8:18">
      <c r="H1588" s="188"/>
      <c r="J1588" s="188"/>
      <c r="K1588" s="188"/>
      <c r="L1588" s="188"/>
      <c r="M1588" s="393"/>
      <c r="N1588" s="188"/>
      <c r="O1588" s="188"/>
      <c r="P1588" s="188"/>
      <c r="R1588" s="188"/>
    </row>
    <row r="1589" spans="8:18">
      <c r="H1589" s="188"/>
      <c r="J1589" s="188"/>
      <c r="K1589" s="188"/>
      <c r="L1589" s="188"/>
      <c r="M1589" s="393"/>
      <c r="N1589" s="188"/>
      <c r="O1589" s="188"/>
      <c r="P1589" s="188"/>
      <c r="R1589" s="188"/>
    </row>
    <row r="1590" spans="8:18">
      <c r="H1590" s="188"/>
      <c r="J1590" s="188"/>
      <c r="K1590" s="188"/>
      <c r="L1590" s="188"/>
      <c r="M1590" s="393"/>
      <c r="N1590" s="188"/>
      <c r="O1590" s="188"/>
      <c r="P1590" s="188"/>
      <c r="R1590" s="188"/>
    </row>
    <row r="1591" spans="8:18">
      <c r="H1591" s="188"/>
      <c r="J1591" s="188"/>
      <c r="K1591" s="188"/>
      <c r="L1591" s="188"/>
      <c r="M1591" s="393"/>
      <c r="N1591" s="188"/>
      <c r="O1591" s="188"/>
      <c r="P1591" s="188"/>
      <c r="R1591" s="188"/>
    </row>
    <row r="1592" spans="8:18">
      <c r="H1592" s="188"/>
      <c r="J1592" s="188"/>
      <c r="K1592" s="188"/>
      <c r="L1592" s="188"/>
      <c r="M1592" s="393"/>
      <c r="N1592" s="188"/>
      <c r="O1592" s="188"/>
      <c r="P1592" s="188"/>
      <c r="R1592" s="188"/>
    </row>
    <row r="1593" spans="8:18">
      <c r="H1593" s="188"/>
      <c r="J1593" s="188"/>
      <c r="K1593" s="188"/>
      <c r="L1593" s="188"/>
      <c r="M1593" s="393"/>
      <c r="N1593" s="188"/>
      <c r="O1593" s="188"/>
      <c r="P1593" s="188"/>
      <c r="R1593" s="188"/>
    </row>
    <row r="1594" spans="8:18">
      <c r="H1594" s="188"/>
      <c r="J1594" s="188"/>
      <c r="K1594" s="188"/>
      <c r="L1594" s="188"/>
      <c r="M1594" s="393"/>
      <c r="N1594" s="188"/>
      <c r="O1594" s="188"/>
      <c r="P1594" s="188"/>
      <c r="R1594" s="188"/>
    </row>
    <row r="1595" spans="8:18">
      <c r="H1595" s="188"/>
      <c r="J1595" s="188"/>
      <c r="K1595" s="188"/>
      <c r="L1595" s="188"/>
      <c r="M1595" s="393"/>
      <c r="N1595" s="188"/>
      <c r="O1595" s="188"/>
      <c r="P1595" s="188"/>
      <c r="R1595" s="188"/>
    </row>
    <row r="1596" spans="8:18">
      <c r="H1596" s="188"/>
      <c r="J1596" s="188"/>
      <c r="K1596" s="188"/>
      <c r="L1596" s="188"/>
      <c r="M1596" s="393"/>
      <c r="N1596" s="188"/>
      <c r="O1596" s="188"/>
      <c r="P1596" s="188"/>
      <c r="R1596" s="188"/>
    </row>
    <row r="1597" spans="8:18">
      <c r="H1597" s="188"/>
      <c r="J1597" s="188"/>
      <c r="K1597" s="188"/>
      <c r="L1597" s="188"/>
      <c r="M1597" s="393"/>
      <c r="N1597" s="188"/>
      <c r="O1597" s="188"/>
      <c r="P1597" s="188"/>
      <c r="R1597" s="188"/>
    </row>
    <row r="1598" spans="8:18">
      <c r="H1598" s="188"/>
      <c r="J1598" s="188"/>
      <c r="K1598" s="188"/>
      <c r="L1598" s="188"/>
      <c r="M1598" s="393"/>
      <c r="N1598" s="188"/>
      <c r="O1598" s="188"/>
      <c r="P1598" s="188"/>
      <c r="R1598" s="188"/>
    </row>
    <row r="1599" spans="8:18">
      <c r="H1599" s="188"/>
      <c r="J1599" s="188"/>
      <c r="K1599" s="188"/>
      <c r="L1599" s="188"/>
      <c r="M1599" s="393"/>
      <c r="N1599" s="188"/>
      <c r="O1599" s="188"/>
      <c r="P1599" s="188"/>
      <c r="R1599" s="188"/>
    </row>
    <row r="1600" spans="8:18">
      <c r="H1600" s="188"/>
      <c r="J1600" s="188"/>
      <c r="K1600" s="188"/>
      <c r="L1600" s="188"/>
      <c r="M1600" s="393"/>
      <c r="N1600" s="188"/>
      <c r="O1600" s="188"/>
      <c r="P1600" s="188"/>
      <c r="R1600" s="188"/>
    </row>
    <row r="1601" spans="8:18">
      <c r="H1601" s="188"/>
      <c r="J1601" s="188"/>
      <c r="K1601" s="188"/>
      <c r="L1601" s="188"/>
      <c r="M1601" s="393"/>
      <c r="N1601" s="188"/>
      <c r="O1601" s="188"/>
      <c r="P1601" s="188"/>
      <c r="R1601" s="188"/>
    </row>
    <row r="1602" spans="8:18">
      <c r="H1602" s="188"/>
      <c r="J1602" s="188"/>
      <c r="K1602" s="188"/>
      <c r="L1602" s="188"/>
      <c r="M1602" s="393"/>
      <c r="N1602" s="188"/>
      <c r="O1602" s="188"/>
      <c r="P1602" s="188"/>
      <c r="R1602" s="188"/>
    </row>
    <row r="1603" spans="8:18">
      <c r="H1603" s="188"/>
      <c r="J1603" s="188"/>
      <c r="K1603" s="188"/>
      <c r="L1603" s="188"/>
      <c r="M1603" s="393"/>
      <c r="N1603" s="188"/>
      <c r="O1603" s="188"/>
      <c r="P1603" s="188"/>
      <c r="R1603" s="188"/>
    </row>
    <row r="1604" spans="8:18">
      <c r="H1604" s="188"/>
      <c r="J1604" s="188"/>
      <c r="K1604" s="188"/>
      <c r="L1604" s="188"/>
      <c r="M1604" s="393"/>
      <c r="N1604" s="188"/>
      <c r="O1604" s="188"/>
      <c r="P1604" s="188"/>
      <c r="R1604" s="188"/>
    </row>
    <row r="1605" spans="8:18">
      <c r="H1605" s="188"/>
      <c r="J1605" s="188"/>
      <c r="K1605" s="188"/>
      <c r="L1605" s="188"/>
      <c r="M1605" s="393"/>
      <c r="N1605" s="188"/>
      <c r="O1605" s="188"/>
      <c r="P1605" s="188"/>
      <c r="R1605" s="188"/>
    </row>
    <row r="1606" spans="8:18">
      <c r="H1606" s="188"/>
      <c r="J1606" s="188"/>
      <c r="K1606" s="188"/>
      <c r="L1606" s="188"/>
      <c r="M1606" s="393"/>
      <c r="N1606" s="188"/>
      <c r="O1606" s="188"/>
      <c r="P1606" s="188"/>
      <c r="R1606" s="188"/>
    </row>
    <row r="1607" spans="8:18">
      <c r="H1607" s="188"/>
      <c r="J1607" s="188"/>
      <c r="K1607" s="188"/>
      <c r="L1607" s="188"/>
      <c r="M1607" s="393"/>
      <c r="N1607" s="188"/>
      <c r="O1607" s="188"/>
      <c r="P1607" s="188"/>
      <c r="R1607" s="188"/>
    </row>
    <row r="1608" spans="8:18">
      <c r="H1608" s="188"/>
      <c r="J1608" s="188"/>
      <c r="K1608" s="188"/>
      <c r="L1608" s="188"/>
      <c r="M1608" s="393"/>
      <c r="N1608" s="188"/>
      <c r="O1608" s="188"/>
      <c r="P1608" s="188"/>
      <c r="R1608" s="188"/>
    </row>
    <row r="1609" spans="8:18">
      <c r="H1609" s="188"/>
      <c r="J1609" s="188"/>
      <c r="K1609" s="188"/>
      <c r="L1609" s="188"/>
      <c r="M1609" s="393"/>
      <c r="N1609" s="188"/>
      <c r="O1609" s="188"/>
      <c r="P1609" s="188"/>
      <c r="R1609" s="188"/>
    </row>
    <row r="1610" spans="8:18">
      <c r="H1610" s="188"/>
      <c r="J1610" s="188"/>
      <c r="K1610" s="188"/>
      <c r="L1610" s="188"/>
      <c r="M1610" s="393"/>
      <c r="N1610" s="188"/>
      <c r="O1610" s="188"/>
      <c r="P1610" s="188"/>
      <c r="R1610" s="188"/>
    </row>
    <row r="1611" spans="8:18">
      <c r="H1611" s="188"/>
      <c r="J1611" s="188"/>
      <c r="K1611" s="188"/>
      <c r="L1611" s="188"/>
      <c r="M1611" s="393"/>
      <c r="N1611" s="188"/>
      <c r="O1611" s="188"/>
      <c r="P1611" s="188"/>
      <c r="R1611" s="188"/>
    </row>
    <row r="1612" spans="8:18">
      <c r="H1612" s="188"/>
      <c r="J1612" s="188"/>
      <c r="K1612" s="188"/>
      <c r="L1612" s="188"/>
      <c r="M1612" s="393"/>
      <c r="N1612" s="188"/>
      <c r="O1612" s="188"/>
      <c r="P1612" s="188"/>
      <c r="R1612" s="188"/>
    </row>
    <row r="1613" spans="8:18">
      <c r="H1613" s="188"/>
      <c r="J1613" s="188"/>
      <c r="K1613" s="188"/>
      <c r="L1613" s="188"/>
      <c r="M1613" s="393"/>
      <c r="N1613" s="188"/>
      <c r="O1613" s="188"/>
      <c r="P1613" s="188"/>
      <c r="R1613" s="188"/>
    </row>
    <row r="1614" spans="8:18">
      <c r="H1614" s="188"/>
      <c r="J1614" s="188"/>
      <c r="K1614" s="188"/>
      <c r="L1614" s="188"/>
      <c r="M1614" s="393"/>
      <c r="N1614" s="188"/>
      <c r="O1614" s="188"/>
      <c r="P1614" s="188"/>
      <c r="R1614" s="188"/>
    </row>
    <row r="1615" spans="8:18">
      <c r="H1615" s="188"/>
      <c r="J1615" s="188"/>
      <c r="K1615" s="188"/>
      <c r="L1615" s="188"/>
      <c r="M1615" s="393"/>
      <c r="N1615" s="188"/>
      <c r="O1615" s="188"/>
      <c r="P1615" s="188"/>
      <c r="R1615" s="188"/>
    </row>
    <row r="1616" spans="8:18">
      <c r="H1616" s="188"/>
      <c r="J1616" s="188"/>
      <c r="K1616" s="188"/>
      <c r="L1616" s="188"/>
      <c r="M1616" s="393"/>
      <c r="N1616" s="188"/>
      <c r="O1616" s="188"/>
      <c r="P1616" s="188"/>
      <c r="R1616" s="188"/>
    </row>
    <row r="1617" spans="8:18">
      <c r="H1617" s="188"/>
      <c r="J1617" s="188"/>
      <c r="K1617" s="188"/>
      <c r="L1617" s="188"/>
      <c r="M1617" s="393"/>
      <c r="N1617" s="188"/>
      <c r="O1617" s="188"/>
      <c r="P1617" s="188"/>
      <c r="R1617" s="188"/>
    </row>
    <row r="1618" spans="8:18">
      <c r="H1618" s="188"/>
      <c r="J1618" s="188"/>
      <c r="K1618" s="188"/>
      <c r="L1618" s="188"/>
      <c r="M1618" s="393"/>
      <c r="N1618" s="188"/>
      <c r="O1618" s="188"/>
      <c r="P1618" s="188"/>
      <c r="R1618" s="188"/>
    </row>
    <row r="1619" spans="8:18">
      <c r="H1619" s="188"/>
      <c r="J1619" s="188"/>
      <c r="K1619" s="188"/>
      <c r="L1619" s="188"/>
      <c r="M1619" s="393"/>
      <c r="N1619" s="188"/>
      <c r="O1619" s="188"/>
      <c r="P1619" s="188"/>
      <c r="R1619" s="188"/>
    </row>
    <row r="1620" spans="8:18">
      <c r="H1620" s="188"/>
      <c r="J1620" s="188"/>
      <c r="K1620" s="188"/>
      <c r="L1620" s="188"/>
      <c r="M1620" s="393"/>
      <c r="N1620" s="188"/>
      <c r="O1620" s="188"/>
      <c r="P1620" s="188"/>
      <c r="R1620" s="188"/>
    </row>
    <row r="1621" spans="8:18">
      <c r="H1621" s="188"/>
      <c r="J1621" s="188"/>
      <c r="K1621" s="188"/>
      <c r="L1621" s="188"/>
      <c r="M1621" s="393"/>
      <c r="N1621" s="188"/>
      <c r="O1621" s="188"/>
      <c r="P1621" s="188"/>
      <c r="R1621" s="188"/>
    </row>
    <row r="1622" spans="8:18">
      <c r="H1622" s="188"/>
      <c r="J1622" s="188"/>
      <c r="K1622" s="188"/>
      <c r="L1622" s="188"/>
      <c r="M1622" s="393"/>
      <c r="N1622" s="188"/>
      <c r="O1622" s="188"/>
      <c r="P1622" s="188"/>
      <c r="R1622" s="188"/>
    </row>
    <row r="1623" spans="8:18">
      <c r="H1623" s="188"/>
      <c r="J1623" s="188"/>
      <c r="K1623" s="188"/>
      <c r="L1623" s="188"/>
      <c r="M1623" s="393"/>
      <c r="N1623" s="188"/>
      <c r="O1623" s="188"/>
      <c r="P1623" s="188"/>
      <c r="R1623" s="188"/>
    </row>
    <row r="1624" spans="8:18">
      <c r="H1624" s="188"/>
      <c r="J1624" s="188"/>
      <c r="K1624" s="188"/>
      <c r="L1624" s="188"/>
      <c r="M1624" s="393"/>
      <c r="N1624" s="188"/>
      <c r="O1624" s="188"/>
      <c r="P1624" s="188"/>
      <c r="R1624" s="188"/>
    </row>
    <row r="1625" spans="8:18">
      <c r="H1625" s="188"/>
      <c r="J1625" s="188"/>
      <c r="K1625" s="188"/>
      <c r="L1625" s="188"/>
      <c r="M1625" s="393"/>
      <c r="N1625" s="188"/>
      <c r="O1625" s="188"/>
      <c r="P1625" s="188"/>
      <c r="R1625" s="188"/>
    </row>
    <row r="1626" spans="8:18">
      <c r="H1626" s="188"/>
      <c r="J1626" s="188"/>
      <c r="K1626" s="188"/>
      <c r="L1626" s="188"/>
      <c r="M1626" s="393"/>
      <c r="N1626" s="188"/>
      <c r="O1626" s="188"/>
      <c r="P1626" s="188"/>
      <c r="R1626" s="188"/>
    </row>
    <row r="1627" spans="8:18">
      <c r="H1627" s="188"/>
      <c r="J1627" s="188"/>
      <c r="K1627" s="188"/>
      <c r="L1627" s="188"/>
      <c r="M1627" s="393"/>
      <c r="N1627" s="188"/>
      <c r="O1627" s="188"/>
      <c r="P1627" s="188"/>
      <c r="R1627" s="188"/>
    </row>
    <row r="1628" spans="8:18">
      <c r="H1628" s="188"/>
      <c r="J1628" s="188"/>
      <c r="K1628" s="188"/>
      <c r="L1628" s="188"/>
      <c r="M1628" s="393"/>
      <c r="N1628" s="188"/>
      <c r="O1628" s="188"/>
      <c r="P1628" s="188"/>
      <c r="R1628" s="188"/>
    </row>
    <row r="1629" spans="8:18">
      <c r="H1629" s="188"/>
      <c r="J1629" s="188"/>
      <c r="K1629" s="188"/>
      <c r="L1629" s="188"/>
      <c r="M1629" s="393"/>
      <c r="N1629" s="188"/>
      <c r="O1629" s="188"/>
      <c r="P1629" s="188"/>
      <c r="R1629" s="188"/>
    </row>
    <row r="1630" spans="8:18">
      <c r="H1630" s="188"/>
      <c r="J1630" s="188"/>
      <c r="K1630" s="188"/>
      <c r="L1630" s="188"/>
      <c r="M1630" s="393"/>
      <c r="N1630" s="188"/>
      <c r="O1630" s="188"/>
      <c r="P1630" s="188"/>
      <c r="R1630" s="188"/>
    </row>
    <row r="1631" spans="8:18">
      <c r="H1631" s="188"/>
      <c r="J1631" s="188"/>
      <c r="K1631" s="188"/>
      <c r="L1631" s="188"/>
      <c r="M1631" s="393"/>
      <c r="N1631" s="188"/>
      <c r="O1631" s="188"/>
      <c r="P1631" s="188"/>
      <c r="R1631" s="188"/>
    </row>
    <row r="1632" spans="8:18">
      <c r="H1632" s="188"/>
      <c r="J1632" s="188"/>
      <c r="K1632" s="188"/>
      <c r="L1632" s="188"/>
      <c r="M1632" s="393"/>
      <c r="N1632" s="188"/>
      <c r="O1632" s="188"/>
      <c r="P1632" s="188"/>
      <c r="R1632" s="188"/>
    </row>
    <row r="1633" spans="8:18">
      <c r="H1633" s="188"/>
      <c r="J1633" s="188"/>
      <c r="K1633" s="188"/>
      <c r="L1633" s="188"/>
      <c r="M1633" s="393"/>
      <c r="N1633" s="188"/>
      <c r="O1633" s="188"/>
      <c r="P1633" s="188"/>
      <c r="R1633" s="188"/>
    </row>
    <row r="1634" spans="8:18">
      <c r="H1634" s="188"/>
      <c r="J1634" s="188"/>
      <c r="K1634" s="188"/>
      <c r="L1634" s="188"/>
      <c r="M1634" s="393"/>
      <c r="N1634" s="188"/>
      <c r="O1634" s="188"/>
      <c r="P1634" s="188"/>
      <c r="R1634" s="188"/>
    </row>
    <row r="1635" spans="8:18">
      <c r="H1635" s="188"/>
      <c r="J1635" s="188"/>
      <c r="K1635" s="188"/>
      <c r="L1635" s="188"/>
      <c r="M1635" s="393"/>
      <c r="N1635" s="188"/>
      <c r="O1635" s="188"/>
      <c r="P1635" s="188"/>
      <c r="R1635" s="188"/>
    </row>
    <row r="1636" spans="8:18">
      <c r="H1636" s="188"/>
      <c r="J1636" s="188"/>
      <c r="K1636" s="188"/>
      <c r="L1636" s="188"/>
      <c r="M1636" s="393"/>
      <c r="N1636" s="188"/>
      <c r="O1636" s="188"/>
      <c r="P1636" s="188"/>
      <c r="R1636" s="188"/>
    </row>
    <row r="1637" spans="8:18">
      <c r="H1637" s="188"/>
      <c r="J1637" s="188"/>
      <c r="K1637" s="188"/>
      <c r="L1637" s="188"/>
      <c r="M1637" s="393"/>
      <c r="N1637" s="188"/>
      <c r="O1637" s="188"/>
      <c r="P1637" s="188"/>
      <c r="R1637" s="188"/>
    </row>
    <row r="1638" spans="8:18">
      <c r="H1638" s="188"/>
      <c r="J1638" s="188"/>
      <c r="K1638" s="188"/>
      <c r="L1638" s="188"/>
      <c r="M1638" s="393"/>
      <c r="N1638" s="188"/>
      <c r="O1638" s="188"/>
      <c r="P1638" s="188"/>
      <c r="R1638" s="188"/>
    </row>
    <row r="1639" spans="8:18">
      <c r="H1639" s="188"/>
      <c r="J1639" s="188"/>
      <c r="K1639" s="188"/>
      <c r="L1639" s="188"/>
      <c r="M1639" s="393"/>
      <c r="N1639" s="188"/>
      <c r="O1639" s="188"/>
      <c r="P1639" s="188"/>
      <c r="R1639" s="188"/>
    </row>
    <row r="1640" spans="8:18">
      <c r="H1640" s="188"/>
      <c r="J1640" s="188"/>
      <c r="K1640" s="188"/>
      <c r="L1640" s="188"/>
      <c r="M1640" s="393"/>
      <c r="N1640" s="188"/>
      <c r="O1640" s="188"/>
      <c r="P1640" s="188"/>
      <c r="R1640" s="188"/>
    </row>
    <row r="1641" spans="8:18">
      <c r="H1641" s="188"/>
      <c r="J1641" s="188"/>
      <c r="K1641" s="188"/>
      <c r="L1641" s="188"/>
      <c r="M1641" s="393"/>
      <c r="N1641" s="188"/>
      <c r="O1641" s="188"/>
      <c r="P1641" s="188"/>
      <c r="R1641" s="188"/>
    </row>
    <row r="1642" spans="8:18">
      <c r="H1642" s="188"/>
      <c r="J1642" s="188"/>
      <c r="K1642" s="188"/>
      <c r="L1642" s="188"/>
      <c r="M1642" s="393"/>
      <c r="N1642" s="188"/>
      <c r="O1642" s="188"/>
      <c r="P1642" s="188"/>
      <c r="R1642" s="188"/>
    </row>
    <row r="1643" spans="8:18">
      <c r="H1643" s="188"/>
      <c r="J1643" s="188"/>
      <c r="K1643" s="188"/>
      <c r="L1643" s="188"/>
      <c r="M1643" s="393"/>
      <c r="N1643" s="188"/>
      <c r="O1643" s="188"/>
      <c r="P1643" s="188"/>
      <c r="R1643" s="188"/>
    </row>
    <row r="1644" spans="8:18">
      <c r="H1644" s="188"/>
      <c r="J1644" s="188"/>
      <c r="K1644" s="188"/>
      <c r="L1644" s="188"/>
      <c r="M1644" s="393"/>
      <c r="N1644" s="188"/>
      <c r="O1644" s="188"/>
      <c r="P1644" s="188"/>
      <c r="R1644" s="188"/>
    </row>
    <row r="1645" spans="8:18">
      <c r="H1645" s="188"/>
      <c r="J1645" s="188"/>
      <c r="K1645" s="188"/>
      <c r="L1645" s="188"/>
      <c r="M1645" s="393"/>
      <c r="N1645" s="188"/>
      <c r="O1645" s="188"/>
      <c r="P1645" s="188"/>
      <c r="R1645" s="188"/>
    </row>
    <row r="1646" spans="8:18">
      <c r="H1646" s="188"/>
      <c r="J1646" s="188"/>
      <c r="K1646" s="188"/>
      <c r="L1646" s="188"/>
      <c r="M1646" s="393"/>
      <c r="N1646" s="188"/>
      <c r="O1646" s="188"/>
      <c r="P1646" s="188"/>
      <c r="R1646" s="188"/>
    </row>
    <row r="1647" spans="8:18">
      <c r="H1647" s="188"/>
      <c r="J1647" s="188"/>
      <c r="K1647" s="188"/>
      <c r="L1647" s="188"/>
      <c r="M1647" s="393"/>
      <c r="N1647" s="188"/>
      <c r="O1647" s="188"/>
      <c r="P1647" s="188"/>
      <c r="R1647" s="188"/>
    </row>
    <row r="1648" spans="8:18">
      <c r="H1648" s="188"/>
      <c r="J1648" s="188"/>
      <c r="K1648" s="188"/>
      <c r="L1648" s="188"/>
      <c r="M1648" s="393"/>
      <c r="N1648" s="188"/>
      <c r="O1648" s="188"/>
      <c r="P1648" s="188"/>
      <c r="R1648" s="188"/>
    </row>
    <row r="1649" spans="8:18">
      <c r="H1649" s="188"/>
      <c r="J1649" s="188"/>
      <c r="K1649" s="188"/>
      <c r="L1649" s="188"/>
      <c r="M1649" s="393"/>
      <c r="N1649" s="188"/>
      <c r="O1649" s="188"/>
      <c r="P1649" s="188"/>
      <c r="R1649" s="188"/>
    </row>
    <row r="1650" spans="8:18">
      <c r="H1650" s="188"/>
      <c r="J1650" s="188"/>
      <c r="K1650" s="188"/>
      <c r="L1650" s="188"/>
      <c r="M1650" s="393"/>
      <c r="N1650" s="188"/>
      <c r="O1650" s="188"/>
      <c r="P1650" s="188"/>
      <c r="R1650" s="188"/>
    </row>
    <row r="1651" spans="8:18">
      <c r="H1651" s="188"/>
      <c r="J1651" s="188"/>
      <c r="K1651" s="188"/>
      <c r="L1651" s="188"/>
      <c r="M1651" s="393"/>
      <c r="N1651" s="188"/>
      <c r="O1651" s="188"/>
      <c r="P1651" s="188"/>
      <c r="R1651" s="188"/>
    </row>
    <row r="1652" spans="8:18">
      <c r="H1652" s="188"/>
      <c r="J1652" s="188"/>
      <c r="K1652" s="188"/>
      <c r="L1652" s="188"/>
      <c r="M1652" s="393"/>
      <c r="N1652" s="188"/>
      <c r="O1652" s="188"/>
      <c r="P1652" s="188"/>
      <c r="R1652" s="188"/>
    </row>
    <row r="1653" spans="8:18">
      <c r="H1653" s="188"/>
      <c r="J1653" s="188"/>
      <c r="K1653" s="188"/>
      <c r="L1653" s="188"/>
      <c r="M1653" s="393"/>
      <c r="N1653" s="188"/>
      <c r="O1653" s="188"/>
      <c r="P1653" s="188"/>
      <c r="R1653" s="188"/>
    </row>
    <row r="1654" spans="8:18">
      <c r="H1654" s="188"/>
      <c r="J1654" s="188"/>
      <c r="K1654" s="188"/>
      <c r="L1654" s="188"/>
      <c r="M1654" s="393"/>
      <c r="N1654" s="188"/>
      <c r="O1654" s="188"/>
      <c r="P1654" s="188"/>
      <c r="R1654" s="188"/>
    </row>
    <row r="1655" spans="8:18">
      <c r="H1655" s="188"/>
      <c r="J1655" s="188"/>
      <c r="K1655" s="188"/>
      <c r="L1655" s="188"/>
      <c r="M1655" s="393"/>
      <c r="N1655" s="188"/>
      <c r="O1655" s="188"/>
      <c r="P1655" s="188"/>
      <c r="R1655" s="188"/>
    </row>
    <row r="1656" spans="8:18">
      <c r="H1656" s="188"/>
      <c r="J1656" s="188"/>
      <c r="K1656" s="188"/>
      <c r="L1656" s="188"/>
      <c r="M1656" s="393"/>
      <c r="N1656" s="188"/>
      <c r="O1656" s="188"/>
      <c r="P1656" s="188"/>
      <c r="R1656" s="188"/>
    </row>
    <row r="1657" spans="8:18">
      <c r="H1657" s="188"/>
      <c r="J1657" s="188"/>
      <c r="K1657" s="188"/>
      <c r="L1657" s="188"/>
      <c r="M1657" s="393"/>
      <c r="N1657" s="188"/>
      <c r="O1657" s="188"/>
      <c r="P1657" s="188"/>
      <c r="R1657" s="188"/>
    </row>
    <row r="1658" spans="8:18">
      <c r="H1658" s="188"/>
      <c r="J1658" s="188"/>
      <c r="K1658" s="188"/>
      <c r="L1658" s="188"/>
      <c r="M1658" s="393"/>
      <c r="N1658" s="188"/>
      <c r="O1658" s="188"/>
      <c r="P1658" s="188"/>
      <c r="R1658" s="188"/>
    </row>
    <row r="1659" spans="8:18">
      <c r="H1659" s="188"/>
      <c r="J1659" s="188"/>
      <c r="K1659" s="188"/>
      <c r="L1659" s="188"/>
      <c r="M1659" s="393"/>
      <c r="N1659" s="188"/>
      <c r="O1659" s="188"/>
      <c r="P1659" s="188"/>
      <c r="R1659" s="188"/>
    </row>
    <row r="1660" spans="8:18">
      <c r="H1660" s="188"/>
      <c r="J1660" s="188"/>
      <c r="K1660" s="188"/>
      <c r="L1660" s="188"/>
      <c r="M1660" s="393"/>
      <c r="N1660" s="188"/>
      <c r="O1660" s="188"/>
      <c r="P1660" s="188"/>
      <c r="R1660" s="188"/>
    </row>
    <row r="1661" spans="8:18">
      <c r="H1661" s="188"/>
      <c r="J1661" s="188"/>
      <c r="K1661" s="188"/>
      <c r="L1661" s="188"/>
      <c r="M1661" s="393"/>
      <c r="N1661" s="188"/>
      <c r="O1661" s="188"/>
      <c r="P1661" s="188"/>
      <c r="R1661" s="188"/>
    </row>
    <row r="1662" spans="8:18">
      <c r="H1662" s="188"/>
      <c r="J1662" s="188"/>
      <c r="K1662" s="188"/>
      <c r="L1662" s="188"/>
      <c r="M1662" s="393"/>
      <c r="N1662" s="188"/>
      <c r="O1662" s="188"/>
      <c r="P1662" s="188"/>
      <c r="R1662" s="188"/>
    </row>
    <row r="1663" spans="8:18">
      <c r="H1663" s="188"/>
      <c r="J1663" s="188"/>
      <c r="K1663" s="188"/>
      <c r="L1663" s="188"/>
      <c r="M1663" s="393"/>
      <c r="N1663" s="188"/>
      <c r="O1663" s="188"/>
      <c r="P1663" s="188"/>
      <c r="R1663" s="188"/>
    </row>
    <row r="1664" spans="8:18">
      <c r="H1664" s="188"/>
      <c r="J1664" s="188"/>
      <c r="K1664" s="188"/>
      <c r="L1664" s="188"/>
      <c r="M1664" s="393"/>
      <c r="N1664" s="188"/>
      <c r="O1664" s="188"/>
      <c r="P1664" s="188"/>
      <c r="R1664" s="188"/>
    </row>
    <row r="1665" spans="8:18">
      <c r="H1665" s="188"/>
      <c r="J1665" s="188"/>
      <c r="K1665" s="188"/>
      <c r="L1665" s="188"/>
      <c r="M1665" s="393"/>
      <c r="N1665" s="188"/>
      <c r="O1665" s="188"/>
      <c r="P1665" s="188"/>
      <c r="R1665" s="188"/>
    </row>
    <row r="1666" spans="8:18">
      <c r="H1666" s="188"/>
      <c r="J1666" s="188"/>
      <c r="K1666" s="188"/>
      <c r="L1666" s="188"/>
      <c r="M1666" s="393"/>
      <c r="N1666" s="188"/>
      <c r="O1666" s="188"/>
      <c r="P1666" s="188"/>
      <c r="R1666" s="188"/>
    </row>
    <row r="1667" spans="8:18">
      <c r="H1667" s="188"/>
      <c r="J1667" s="188"/>
      <c r="K1667" s="188"/>
      <c r="L1667" s="188"/>
      <c r="M1667" s="393"/>
      <c r="N1667" s="188"/>
      <c r="O1667" s="188"/>
      <c r="P1667" s="188"/>
      <c r="R1667" s="188"/>
    </row>
    <row r="1668" spans="8:18">
      <c r="H1668" s="188"/>
      <c r="J1668" s="188"/>
      <c r="K1668" s="188"/>
      <c r="L1668" s="188"/>
      <c r="M1668" s="393"/>
      <c r="N1668" s="188"/>
      <c r="O1668" s="188"/>
      <c r="P1668" s="188"/>
      <c r="R1668" s="188"/>
    </row>
    <row r="1669" spans="8:18">
      <c r="H1669" s="188"/>
      <c r="J1669" s="188"/>
      <c r="K1669" s="188"/>
      <c r="L1669" s="188"/>
      <c r="M1669" s="393"/>
      <c r="N1669" s="188"/>
      <c r="O1669" s="188"/>
      <c r="P1669" s="188"/>
      <c r="R1669" s="188"/>
    </row>
    <row r="1670" spans="8:18">
      <c r="H1670" s="188"/>
      <c r="J1670" s="188"/>
      <c r="K1670" s="188"/>
      <c r="L1670" s="188"/>
      <c r="M1670" s="393"/>
      <c r="N1670" s="188"/>
      <c r="O1670" s="188"/>
      <c r="P1670" s="188"/>
      <c r="R1670" s="188"/>
    </row>
    <row r="1671" spans="8:18">
      <c r="H1671" s="188"/>
      <c r="J1671" s="188"/>
      <c r="K1671" s="188"/>
      <c r="L1671" s="188"/>
      <c r="M1671" s="393"/>
      <c r="N1671" s="188"/>
      <c r="O1671" s="188"/>
      <c r="P1671" s="188"/>
      <c r="R1671" s="188"/>
    </row>
    <row r="1672" spans="8:18">
      <c r="H1672" s="188"/>
      <c r="J1672" s="188"/>
      <c r="K1672" s="188"/>
      <c r="L1672" s="188"/>
      <c r="M1672" s="393"/>
      <c r="N1672" s="188"/>
      <c r="O1672" s="188"/>
      <c r="P1672" s="188"/>
      <c r="R1672" s="188"/>
    </row>
    <row r="1673" spans="8:18">
      <c r="H1673" s="188"/>
      <c r="J1673" s="188"/>
      <c r="K1673" s="188"/>
      <c r="L1673" s="188"/>
      <c r="M1673" s="393"/>
      <c r="N1673" s="188"/>
      <c r="O1673" s="188"/>
      <c r="P1673" s="188"/>
      <c r="R1673" s="188"/>
    </row>
    <row r="1674" spans="8:18">
      <c r="H1674" s="188"/>
      <c r="J1674" s="188"/>
      <c r="K1674" s="188"/>
      <c r="L1674" s="188"/>
      <c r="M1674" s="393"/>
      <c r="N1674" s="188"/>
      <c r="O1674" s="188"/>
      <c r="P1674" s="188"/>
      <c r="R1674" s="188"/>
    </row>
    <row r="1675" spans="8:18">
      <c r="H1675" s="188"/>
      <c r="J1675" s="188"/>
      <c r="K1675" s="188"/>
      <c r="L1675" s="188"/>
      <c r="M1675" s="393"/>
      <c r="N1675" s="188"/>
      <c r="O1675" s="188"/>
      <c r="P1675" s="188"/>
      <c r="R1675" s="188"/>
    </row>
    <row r="1676" spans="8:18">
      <c r="H1676" s="188"/>
      <c r="J1676" s="188"/>
      <c r="K1676" s="188"/>
      <c r="L1676" s="188"/>
      <c r="M1676" s="393"/>
      <c r="N1676" s="188"/>
      <c r="O1676" s="188"/>
      <c r="P1676" s="188"/>
      <c r="R1676" s="188"/>
    </row>
    <row r="1677" spans="8:18">
      <c r="H1677" s="188"/>
      <c r="J1677" s="188"/>
      <c r="K1677" s="188"/>
      <c r="L1677" s="188"/>
      <c r="M1677" s="393"/>
      <c r="N1677" s="188"/>
      <c r="O1677" s="188"/>
      <c r="P1677" s="188"/>
      <c r="R1677" s="188"/>
    </row>
    <row r="1678" spans="8:18">
      <c r="H1678" s="188"/>
      <c r="J1678" s="188"/>
      <c r="K1678" s="188"/>
      <c r="L1678" s="188"/>
      <c r="M1678" s="393"/>
      <c r="N1678" s="188"/>
      <c r="O1678" s="188"/>
      <c r="P1678" s="188"/>
      <c r="R1678" s="188"/>
    </row>
    <row r="1679" spans="8:18">
      <c r="H1679" s="188"/>
      <c r="J1679" s="188"/>
      <c r="K1679" s="188"/>
      <c r="L1679" s="188"/>
      <c r="M1679" s="393"/>
      <c r="N1679" s="188"/>
      <c r="O1679" s="188"/>
      <c r="P1679" s="188"/>
      <c r="R1679" s="188"/>
    </row>
    <row r="1680" spans="8:18">
      <c r="H1680" s="188"/>
      <c r="J1680" s="188"/>
      <c r="K1680" s="188"/>
      <c r="L1680" s="188"/>
      <c r="M1680" s="393"/>
      <c r="N1680" s="188"/>
      <c r="O1680" s="188"/>
      <c r="P1680" s="188"/>
      <c r="R1680" s="188"/>
    </row>
    <row r="1681" spans="8:18">
      <c r="H1681" s="188"/>
      <c r="J1681" s="188"/>
      <c r="K1681" s="188"/>
      <c r="L1681" s="188"/>
      <c r="M1681" s="393"/>
      <c r="N1681" s="188"/>
      <c r="O1681" s="188"/>
      <c r="P1681" s="188"/>
      <c r="R1681" s="188"/>
    </row>
    <row r="1682" spans="8:18">
      <c r="H1682" s="188"/>
      <c r="J1682" s="188"/>
      <c r="K1682" s="188"/>
      <c r="L1682" s="188"/>
      <c r="M1682" s="393"/>
      <c r="N1682" s="188"/>
      <c r="O1682" s="188"/>
      <c r="P1682" s="188"/>
      <c r="R1682" s="188"/>
    </row>
    <row r="1683" spans="8:18">
      <c r="H1683" s="188"/>
      <c r="J1683" s="188"/>
      <c r="K1683" s="188"/>
      <c r="L1683" s="188"/>
      <c r="M1683" s="393"/>
      <c r="N1683" s="188"/>
      <c r="O1683" s="188"/>
      <c r="P1683" s="188"/>
      <c r="R1683" s="188"/>
    </row>
    <row r="1684" spans="8:18">
      <c r="H1684" s="188"/>
      <c r="J1684" s="188"/>
      <c r="K1684" s="188"/>
      <c r="L1684" s="188"/>
      <c r="M1684" s="393"/>
      <c r="N1684" s="188"/>
      <c r="O1684" s="188"/>
      <c r="P1684" s="188"/>
      <c r="R1684" s="188"/>
    </row>
    <row r="1685" spans="8:18">
      <c r="H1685" s="188"/>
      <c r="J1685" s="188"/>
      <c r="K1685" s="188"/>
      <c r="L1685" s="188"/>
      <c r="M1685" s="393"/>
      <c r="N1685" s="188"/>
      <c r="O1685" s="188"/>
      <c r="P1685" s="188"/>
      <c r="R1685" s="188"/>
    </row>
    <row r="1686" spans="8:18">
      <c r="H1686" s="188"/>
      <c r="J1686" s="188"/>
      <c r="K1686" s="188"/>
      <c r="L1686" s="188"/>
      <c r="M1686" s="393"/>
      <c r="N1686" s="188"/>
      <c r="O1686" s="188"/>
      <c r="P1686" s="188"/>
      <c r="R1686" s="188"/>
    </row>
    <row r="1687" spans="8:18">
      <c r="H1687" s="188"/>
      <c r="J1687" s="188"/>
      <c r="K1687" s="188"/>
      <c r="L1687" s="188"/>
      <c r="M1687" s="393"/>
      <c r="N1687" s="188"/>
      <c r="O1687" s="188"/>
      <c r="P1687" s="188"/>
      <c r="R1687" s="188"/>
    </row>
    <row r="1688" spans="8:18">
      <c r="H1688" s="188"/>
      <c r="J1688" s="188"/>
      <c r="K1688" s="188"/>
      <c r="L1688" s="188"/>
      <c r="M1688" s="393"/>
      <c r="N1688" s="188"/>
      <c r="O1688" s="188"/>
      <c r="P1688" s="188"/>
      <c r="R1688" s="188"/>
    </row>
    <row r="1689" spans="8:18">
      <c r="H1689" s="188"/>
      <c r="J1689" s="188"/>
      <c r="K1689" s="188"/>
      <c r="L1689" s="188"/>
      <c r="M1689" s="393"/>
      <c r="N1689" s="188"/>
      <c r="O1689" s="188"/>
      <c r="P1689" s="188"/>
      <c r="R1689" s="188"/>
    </row>
    <row r="1690" spans="8:18">
      <c r="H1690" s="188"/>
      <c r="J1690" s="188"/>
      <c r="K1690" s="188"/>
      <c r="L1690" s="188"/>
      <c r="M1690" s="393"/>
      <c r="N1690" s="188"/>
      <c r="O1690" s="188"/>
      <c r="P1690" s="188"/>
      <c r="R1690" s="188"/>
    </row>
    <row r="1691" spans="8:18">
      <c r="H1691" s="188"/>
      <c r="J1691" s="188"/>
      <c r="K1691" s="188"/>
      <c r="L1691" s="188"/>
      <c r="M1691" s="393"/>
      <c r="N1691" s="188"/>
      <c r="O1691" s="188"/>
      <c r="P1691" s="188"/>
      <c r="R1691" s="188"/>
    </row>
    <row r="1692" spans="8:18">
      <c r="H1692" s="188"/>
      <c r="J1692" s="188"/>
      <c r="K1692" s="188"/>
      <c r="L1692" s="188"/>
      <c r="M1692" s="393"/>
      <c r="N1692" s="188"/>
      <c r="O1692" s="188"/>
      <c r="P1692" s="188"/>
      <c r="R1692" s="188"/>
    </row>
    <row r="1693" spans="8:18">
      <c r="H1693" s="188"/>
      <c r="J1693" s="188"/>
      <c r="K1693" s="188"/>
      <c r="L1693" s="188"/>
      <c r="M1693" s="393"/>
      <c r="N1693" s="188"/>
      <c r="O1693" s="188"/>
      <c r="P1693" s="188"/>
      <c r="R1693" s="188"/>
    </row>
    <row r="1694" spans="8:18">
      <c r="H1694" s="188"/>
      <c r="J1694" s="188"/>
      <c r="K1694" s="188"/>
      <c r="L1694" s="188"/>
      <c r="M1694" s="393"/>
      <c r="N1694" s="188"/>
      <c r="O1694" s="188"/>
      <c r="P1694" s="188"/>
      <c r="R1694" s="188"/>
    </row>
    <row r="1695" spans="8:18">
      <c r="H1695" s="188"/>
      <c r="J1695" s="188"/>
      <c r="K1695" s="188"/>
      <c r="L1695" s="188"/>
      <c r="M1695" s="393"/>
      <c r="N1695" s="188"/>
      <c r="O1695" s="188"/>
      <c r="P1695" s="188"/>
      <c r="R1695" s="188"/>
    </row>
    <row r="1696" spans="8:18">
      <c r="H1696" s="188"/>
      <c r="J1696" s="188"/>
      <c r="K1696" s="188"/>
      <c r="L1696" s="188"/>
      <c r="M1696" s="393"/>
      <c r="N1696" s="188"/>
      <c r="O1696" s="188"/>
      <c r="P1696" s="188"/>
      <c r="R1696" s="188"/>
    </row>
    <row r="1697" spans="8:18">
      <c r="H1697" s="188"/>
      <c r="J1697" s="188"/>
      <c r="K1697" s="188"/>
      <c r="L1697" s="188"/>
      <c r="M1697" s="393"/>
      <c r="N1697" s="188"/>
      <c r="O1697" s="188"/>
      <c r="P1697" s="188"/>
      <c r="R1697" s="188"/>
    </row>
    <row r="1698" spans="8:18">
      <c r="H1698" s="188"/>
      <c r="J1698" s="188"/>
      <c r="K1698" s="188"/>
      <c r="L1698" s="188"/>
      <c r="M1698" s="393"/>
      <c r="N1698" s="188"/>
      <c r="O1698" s="188"/>
      <c r="P1698" s="188"/>
      <c r="R1698" s="188"/>
    </row>
    <row r="1699" spans="8:18">
      <c r="H1699" s="188"/>
      <c r="J1699" s="188"/>
      <c r="K1699" s="188"/>
      <c r="L1699" s="188"/>
      <c r="M1699" s="393"/>
      <c r="N1699" s="188"/>
      <c r="O1699" s="188"/>
      <c r="P1699" s="188"/>
      <c r="R1699" s="188"/>
    </row>
    <row r="1700" spans="8:18">
      <c r="H1700" s="188"/>
      <c r="J1700" s="188"/>
      <c r="K1700" s="188"/>
      <c r="L1700" s="188"/>
      <c r="M1700" s="393"/>
      <c r="N1700" s="188"/>
      <c r="O1700" s="188"/>
      <c r="P1700" s="188"/>
      <c r="R1700" s="188"/>
    </row>
    <row r="1701" spans="8:18">
      <c r="H1701" s="188"/>
      <c r="J1701" s="188"/>
      <c r="K1701" s="188"/>
      <c r="L1701" s="188"/>
      <c r="M1701" s="393"/>
      <c r="N1701" s="188"/>
      <c r="O1701" s="188"/>
      <c r="P1701" s="188"/>
      <c r="R1701" s="188"/>
    </row>
    <row r="1702" spans="8:18">
      <c r="H1702" s="188"/>
      <c r="J1702" s="188"/>
      <c r="K1702" s="188"/>
      <c r="L1702" s="188"/>
      <c r="M1702" s="393"/>
      <c r="N1702" s="188"/>
      <c r="O1702" s="188"/>
      <c r="P1702" s="188"/>
      <c r="R1702" s="188"/>
    </row>
    <row r="1703" spans="8:18">
      <c r="H1703" s="188"/>
      <c r="J1703" s="188"/>
      <c r="K1703" s="188"/>
      <c r="L1703" s="188"/>
      <c r="M1703" s="393"/>
      <c r="N1703" s="188"/>
      <c r="O1703" s="188"/>
      <c r="P1703" s="188"/>
      <c r="R1703" s="188"/>
    </row>
    <row r="1704" spans="8:18">
      <c r="H1704" s="188"/>
      <c r="J1704" s="188"/>
      <c r="K1704" s="188"/>
      <c r="L1704" s="188"/>
      <c r="M1704" s="393"/>
      <c r="N1704" s="188"/>
      <c r="O1704" s="188"/>
      <c r="P1704" s="188"/>
      <c r="R1704" s="188"/>
    </row>
    <row r="1705" spans="8:18">
      <c r="H1705" s="188"/>
      <c r="J1705" s="188"/>
      <c r="K1705" s="188"/>
      <c r="L1705" s="188"/>
      <c r="M1705" s="393"/>
      <c r="N1705" s="188"/>
      <c r="O1705" s="188"/>
      <c r="P1705" s="188"/>
      <c r="R1705" s="188"/>
    </row>
    <row r="1706" spans="8:18">
      <c r="H1706" s="188"/>
      <c r="J1706" s="188"/>
      <c r="K1706" s="188"/>
      <c r="L1706" s="188"/>
      <c r="M1706" s="393"/>
      <c r="N1706" s="188"/>
      <c r="O1706" s="188"/>
      <c r="P1706" s="188"/>
      <c r="R1706" s="188"/>
    </row>
    <row r="1707" spans="8:18">
      <c r="H1707" s="188"/>
      <c r="J1707" s="188"/>
      <c r="K1707" s="188"/>
      <c r="L1707" s="188"/>
      <c r="M1707" s="393"/>
      <c r="N1707" s="188"/>
      <c r="O1707" s="188"/>
      <c r="P1707" s="188"/>
      <c r="R1707" s="188"/>
    </row>
    <row r="1708" spans="8:18">
      <c r="H1708" s="188"/>
      <c r="J1708" s="188"/>
      <c r="K1708" s="188"/>
      <c r="L1708" s="188"/>
      <c r="M1708" s="393"/>
      <c r="N1708" s="188"/>
      <c r="O1708" s="188"/>
      <c r="P1708" s="188"/>
      <c r="R1708" s="188"/>
    </row>
    <row r="1709" spans="8:18">
      <c r="H1709" s="188"/>
      <c r="J1709" s="188"/>
      <c r="K1709" s="188"/>
      <c r="L1709" s="188"/>
      <c r="M1709" s="393"/>
      <c r="N1709" s="188"/>
      <c r="O1709" s="188"/>
      <c r="P1709" s="188"/>
      <c r="R1709" s="188"/>
    </row>
    <row r="1710" spans="8:18">
      <c r="H1710" s="188"/>
      <c r="J1710" s="188"/>
      <c r="K1710" s="188"/>
      <c r="L1710" s="188"/>
      <c r="M1710" s="393"/>
      <c r="N1710" s="188"/>
      <c r="O1710" s="188"/>
      <c r="P1710" s="188"/>
      <c r="R1710" s="188"/>
    </row>
    <row r="1711" spans="8:18">
      <c r="H1711" s="188"/>
      <c r="J1711" s="188"/>
      <c r="K1711" s="188"/>
      <c r="L1711" s="188"/>
      <c r="M1711" s="393"/>
      <c r="N1711" s="188"/>
      <c r="O1711" s="188"/>
      <c r="P1711" s="188"/>
      <c r="R1711" s="188"/>
    </row>
    <row r="1712" spans="8:18">
      <c r="H1712" s="188"/>
      <c r="J1712" s="188"/>
      <c r="K1712" s="188"/>
      <c r="L1712" s="188"/>
      <c r="M1712" s="393"/>
      <c r="N1712" s="188"/>
      <c r="O1712" s="188"/>
      <c r="P1712" s="188"/>
      <c r="R1712" s="188"/>
    </row>
    <row r="1713" spans="8:18">
      <c r="H1713" s="188"/>
      <c r="J1713" s="188"/>
      <c r="K1713" s="188"/>
      <c r="L1713" s="188"/>
      <c r="M1713" s="393"/>
      <c r="N1713" s="188"/>
      <c r="O1713" s="188"/>
      <c r="P1713" s="188"/>
      <c r="R1713" s="188"/>
    </row>
    <row r="1714" spans="8:18">
      <c r="H1714" s="188"/>
      <c r="J1714" s="188"/>
      <c r="K1714" s="188"/>
      <c r="L1714" s="188"/>
      <c r="M1714" s="393"/>
      <c r="N1714" s="188"/>
      <c r="O1714" s="188"/>
      <c r="P1714" s="188"/>
      <c r="R1714" s="188"/>
    </row>
    <row r="1715" spans="8:18">
      <c r="H1715" s="188"/>
      <c r="J1715" s="188"/>
      <c r="K1715" s="188"/>
      <c r="L1715" s="188"/>
      <c r="M1715" s="393"/>
      <c r="N1715" s="188"/>
      <c r="O1715" s="188"/>
      <c r="P1715" s="188"/>
      <c r="R1715" s="188"/>
    </row>
    <row r="1716" spans="8:18">
      <c r="H1716" s="188"/>
      <c r="J1716" s="188"/>
      <c r="K1716" s="188"/>
      <c r="L1716" s="188"/>
      <c r="M1716" s="393"/>
      <c r="N1716" s="188"/>
      <c r="O1716" s="188"/>
      <c r="P1716" s="188"/>
      <c r="R1716" s="188"/>
    </row>
    <row r="1717" spans="8:18">
      <c r="H1717" s="188"/>
      <c r="J1717" s="188"/>
      <c r="K1717" s="188"/>
      <c r="L1717" s="188"/>
      <c r="M1717" s="393"/>
      <c r="N1717" s="188"/>
      <c r="O1717" s="188"/>
      <c r="P1717" s="188"/>
      <c r="R1717" s="188"/>
    </row>
    <row r="1718" spans="8:18">
      <c r="H1718" s="188"/>
      <c r="J1718" s="188"/>
      <c r="K1718" s="188"/>
      <c r="L1718" s="188"/>
      <c r="M1718" s="393"/>
      <c r="N1718" s="188"/>
      <c r="O1718" s="188"/>
      <c r="P1718" s="188"/>
      <c r="R1718" s="188"/>
    </row>
    <row r="1719" spans="8:18">
      <c r="H1719" s="188"/>
      <c r="J1719" s="188"/>
      <c r="K1719" s="188"/>
      <c r="L1719" s="188"/>
      <c r="M1719" s="393"/>
      <c r="N1719" s="188"/>
      <c r="O1719" s="188"/>
      <c r="P1719" s="188"/>
      <c r="R1719" s="188"/>
    </row>
    <row r="1720" spans="8:18">
      <c r="H1720" s="188"/>
      <c r="J1720" s="188"/>
      <c r="K1720" s="188"/>
      <c r="L1720" s="188"/>
      <c r="M1720" s="393"/>
      <c r="N1720" s="188"/>
      <c r="O1720" s="188"/>
      <c r="P1720" s="188"/>
      <c r="R1720" s="188"/>
    </row>
    <row r="1721" spans="8:18">
      <c r="H1721" s="188"/>
      <c r="J1721" s="188"/>
      <c r="K1721" s="188"/>
      <c r="L1721" s="188"/>
      <c r="M1721" s="393"/>
      <c r="N1721" s="188"/>
      <c r="O1721" s="188"/>
      <c r="P1721" s="188"/>
      <c r="R1721" s="188"/>
    </row>
    <row r="1722" spans="8:18">
      <c r="H1722" s="188"/>
      <c r="J1722" s="188"/>
      <c r="K1722" s="188"/>
      <c r="L1722" s="188"/>
      <c r="M1722" s="393"/>
      <c r="N1722" s="188"/>
      <c r="O1722" s="188"/>
      <c r="P1722" s="188"/>
      <c r="R1722" s="188"/>
    </row>
    <row r="1723" spans="8:18">
      <c r="H1723" s="188"/>
      <c r="J1723" s="188"/>
      <c r="K1723" s="188"/>
      <c r="L1723" s="188"/>
      <c r="M1723" s="393"/>
      <c r="N1723" s="188"/>
      <c r="O1723" s="188"/>
      <c r="P1723" s="188"/>
      <c r="R1723" s="188"/>
    </row>
    <row r="1724" spans="8:18">
      <c r="H1724" s="188"/>
      <c r="J1724" s="188"/>
      <c r="K1724" s="188"/>
      <c r="L1724" s="188"/>
      <c r="M1724" s="393"/>
      <c r="N1724" s="188"/>
      <c r="O1724" s="188"/>
      <c r="P1724" s="188"/>
      <c r="R1724" s="188"/>
    </row>
    <row r="1725" spans="8:18">
      <c r="H1725" s="188"/>
      <c r="J1725" s="188"/>
      <c r="K1725" s="188"/>
      <c r="L1725" s="188"/>
      <c r="M1725" s="393"/>
      <c r="N1725" s="188"/>
      <c r="O1725" s="188"/>
      <c r="P1725" s="188"/>
      <c r="R1725" s="188"/>
    </row>
    <row r="1726" spans="8:18">
      <c r="H1726" s="188"/>
      <c r="J1726" s="188"/>
      <c r="K1726" s="188"/>
      <c r="L1726" s="188"/>
      <c r="M1726" s="393"/>
      <c r="N1726" s="188"/>
      <c r="O1726" s="188"/>
      <c r="P1726" s="188"/>
      <c r="R1726" s="188"/>
    </row>
    <row r="1727" spans="8:18">
      <c r="H1727" s="188"/>
      <c r="J1727" s="188"/>
      <c r="K1727" s="188"/>
      <c r="L1727" s="188"/>
      <c r="M1727" s="393"/>
      <c r="N1727" s="188"/>
      <c r="O1727" s="188"/>
      <c r="P1727" s="188"/>
      <c r="R1727" s="188"/>
    </row>
    <row r="1728" spans="8:18">
      <c r="H1728" s="188"/>
      <c r="J1728" s="188"/>
      <c r="K1728" s="188"/>
      <c r="L1728" s="188"/>
      <c r="M1728" s="393"/>
      <c r="N1728" s="188"/>
      <c r="O1728" s="188"/>
      <c r="P1728" s="188"/>
      <c r="R1728" s="188"/>
    </row>
    <row r="1729" spans="8:18">
      <c r="H1729" s="188"/>
      <c r="J1729" s="188"/>
      <c r="K1729" s="188"/>
      <c r="L1729" s="188"/>
      <c r="M1729" s="393"/>
      <c r="N1729" s="188"/>
      <c r="O1729" s="188"/>
      <c r="P1729" s="188"/>
      <c r="R1729" s="188"/>
    </row>
    <row r="1730" spans="8:18">
      <c r="H1730" s="188"/>
      <c r="J1730" s="188"/>
      <c r="K1730" s="188"/>
      <c r="L1730" s="188"/>
      <c r="M1730" s="393"/>
      <c r="N1730" s="188"/>
      <c r="O1730" s="188"/>
      <c r="P1730" s="188"/>
      <c r="R1730" s="188"/>
    </row>
    <row r="1731" spans="8:18">
      <c r="H1731" s="188"/>
      <c r="J1731" s="188"/>
      <c r="K1731" s="188"/>
      <c r="L1731" s="188"/>
      <c r="M1731" s="393"/>
      <c r="N1731" s="188"/>
      <c r="O1731" s="188"/>
      <c r="P1731" s="188"/>
      <c r="R1731" s="188"/>
    </row>
    <row r="1732" spans="8:18">
      <c r="H1732" s="188"/>
      <c r="J1732" s="188"/>
      <c r="K1732" s="188"/>
      <c r="L1732" s="188"/>
      <c r="M1732" s="393"/>
      <c r="N1732" s="188"/>
      <c r="O1732" s="188"/>
      <c r="P1732" s="188"/>
      <c r="R1732" s="188"/>
    </row>
    <row r="1733" spans="8:18">
      <c r="H1733" s="188"/>
      <c r="J1733" s="188"/>
      <c r="K1733" s="188"/>
      <c r="L1733" s="188"/>
      <c r="M1733" s="393"/>
      <c r="N1733" s="188"/>
      <c r="O1733" s="188"/>
      <c r="P1733" s="188"/>
      <c r="R1733" s="188"/>
    </row>
    <row r="1734" spans="8:18">
      <c r="H1734" s="188"/>
      <c r="J1734" s="188"/>
      <c r="K1734" s="188"/>
      <c r="L1734" s="188"/>
      <c r="M1734" s="393"/>
      <c r="N1734" s="188"/>
      <c r="O1734" s="188"/>
      <c r="P1734" s="188"/>
      <c r="R1734" s="188"/>
    </row>
    <row r="1735" spans="8:18">
      <c r="H1735" s="188"/>
      <c r="J1735" s="188"/>
      <c r="K1735" s="188"/>
      <c r="L1735" s="188"/>
      <c r="M1735" s="393"/>
      <c r="N1735" s="188"/>
      <c r="O1735" s="188"/>
      <c r="P1735" s="188"/>
      <c r="R1735" s="188"/>
    </row>
    <row r="1736" spans="8:18">
      <c r="H1736" s="188"/>
      <c r="J1736" s="188"/>
      <c r="K1736" s="188"/>
      <c r="L1736" s="188"/>
      <c r="M1736" s="393"/>
      <c r="N1736" s="188"/>
      <c r="O1736" s="188"/>
      <c r="P1736" s="188"/>
      <c r="R1736" s="188"/>
    </row>
    <row r="1737" spans="8:18">
      <c r="H1737" s="188"/>
      <c r="J1737" s="188"/>
      <c r="K1737" s="188"/>
      <c r="L1737" s="188"/>
      <c r="M1737" s="393"/>
      <c r="N1737" s="188"/>
      <c r="O1737" s="188"/>
      <c r="P1737" s="188"/>
      <c r="R1737" s="188"/>
    </row>
    <row r="1738" spans="8:18">
      <c r="H1738" s="188"/>
      <c r="J1738" s="188"/>
      <c r="K1738" s="188"/>
      <c r="L1738" s="188"/>
      <c r="M1738" s="393"/>
      <c r="N1738" s="188"/>
      <c r="O1738" s="188"/>
      <c r="P1738" s="188"/>
      <c r="R1738" s="188"/>
    </row>
    <row r="1739" spans="8:18">
      <c r="H1739" s="188"/>
      <c r="J1739" s="188"/>
      <c r="K1739" s="188"/>
      <c r="L1739" s="188"/>
      <c r="M1739" s="393"/>
      <c r="N1739" s="188"/>
      <c r="O1739" s="188"/>
      <c r="P1739" s="188"/>
      <c r="R1739" s="188"/>
    </row>
    <row r="1740" spans="8:18">
      <c r="H1740" s="188"/>
      <c r="J1740" s="188"/>
      <c r="K1740" s="188"/>
      <c r="L1740" s="188"/>
      <c r="M1740" s="393"/>
      <c r="N1740" s="188"/>
      <c r="O1740" s="188"/>
      <c r="P1740" s="188"/>
      <c r="R1740" s="188"/>
    </row>
    <row r="1741" spans="8:18">
      <c r="H1741" s="188"/>
      <c r="J1741" s="188"/>
      <c r="K1741" s="188"/>
      <c r="L1741" s="188"/>
      <c r="M1741" s="393"/>
      <c r="N1741" s="188"/>
      <c r="O1741" s="188"/>
      <c r="P1741" s="188"/>
      <c r="R1741" s="188"/>
    </row>
    <row r="1742" spans="8:18">
      <c r="H1742" s="188"/>
      <c r="J1742" s="188"/>
      <c r="K1742" s="188"/>
      <c r="L1742" s="188"/>
      <c r="M1742" s="393"/>
      <c r="N1742" s="188"/>
      <c r="O1742" s="188"/>
      <c r="P1742" s="188"/>
      <c r="R1742" s="188"/>
    </row>
    <row r="1743" spans="8:18">
      <c r="H1743" s="188"/>
      <c r="J1743" s="188"/>
      <c r="K1743" s="188"/>
      <c r="L1743" s="188"/>
      <c r="M1743" s="393"/>
      <c r="N1743" s="188"/>
      <c r="O1743" s="188"/>
      <c r="P1743" s="188"/>
      <c r="R1743" s="188"/>
    </row>
    <row r="1744" spans="8:18">
      <c r="H1744" s="188"/>
      <c r="J1744" s="188"/>
      <c r="K1744" s="188"/>
      <c r="L1744" s="188"/>
      <c r="M1744" s="393"/>
      <c r="N1744" s="188"/>
      <c r="O1744" s="188"/>
      <c r="P1744" s="188"/>
      <c r="R1744" s="188"/>
    </row>
    <row r="1745" spans="8:18">
      <c r="H1745" s="188"/>
      <c r="J1745" s="188"/>
      <c r="K1745" s="188"/>
      <c r="L1745" s="188"/>
      <c r="M1745" s="393"/>
      <c r="N1745" s="188"/>
      <c r="O1745" s="188"/>
      <c r="P1745" s="188"/>
      <c r="R1745" s="188"/>
    </row>
    <row r="1746" spans="8:18">
      <c r="H1746" s="188"/>
      <c r="J1746" s="188"/>
      <c r="K1746" s="188"/>
      <c r="L1746" s="188"/>
      <c r="M1746" s="393"/>
      <c r="N1746" s="188"/>
      <c r="O1746" s="188"/>
      <c r="P1746" s="188"/>
      <c r="R1746" s="188"/>
    </row>
    <row r="1747" spans="8:18">
      <c r="H1747" s="188"/>
      <c r="J1747" s="188"/>
      <c r="K1747" s="188"/>
      <c r="L1747" s="188"/>
      <c r="M1747" s="393"/>
      <c r="N1747" s="188"/>
      <c r="O1747" s="188"/>
      <c r="P1747" s="188"/>
      <c r="R1747" s="188"/>
    </row>
    <row r="1748" spans="8:18">
      <c r="H1748" s="188"/>
      <c r="J1748" s="188"/>
      <c r="K1748" s="188"/>
      <c r="L1748" s="188"/>
      <c r="M1748" s="393"/>
      <c r="N1748" s="188"/>
      <c r="O1748" s="188"/>
      <c r="P1748" s="188"/>
      <c r="R1748" s="188"/>
    </row>
    <row r="1749" spans="8:18">
      <c r="H1749" s="188"/>
      <c r="J1749" s="188"/>
      <c r="K1749" s="188"/>
      <c r="L1749" s="188"/>
      <c r="M1749" s="393"/>
      <c r="N1749" s="188"/>
      <c r="O1749" s="188"/>
      <c r="P1749" s="188"/>
      <c r="R1749" s="188"/>
    </row>
    <row r="1750" spans="8:18">
      <c r="H1750" s="188"/>
      <c r="J1750" s="188"/>
      <c r="K1750" s="188"/>
      <c r="L1750" s="188"/>
      <c r="M1750" s="393"/>
      <c r="N1750" s="188"/>
      <c r="O1750" s="188"/>
      <c r="P1750" s="188"/>
      <c r="R1750" s="188"/>
    </row>
    <row r="1751" spans="8:18">
      <c r="H1751" s="188"/>
      <c r="J1751" s="188"/>
      <c r="K1751" s="188"/>
      <c r="L1751" s="188"/>
      <c r="M1751" s="393"/>
      <c r="N1751" s="188"/>
      <c r="O1751" s="188"/>
      <c r="P1751" s="188"/>
      <c r="R1751" s="188"/>
    </row>
    <row r="1752" spans="8:18">
      <c r="H1752" s="188"/>
      <c r="J1752" s="188"/>
      <c r="K1752" s="188"/>
      <c r="L1752" s="188"/>
      <c r="M1752" s="393"/>
      <c r="N1752" s="188"/>
      <c r="O1752" s="188"/>
      <c r="P1752" s="188"/>
      <c r="R1752" s="188"/>
    </row>
    <row r="1753" spans="8:18">
      <c r="H1753" s="188"/>
      <c r="J1753" s="188"/>
      <c r="K1753" s="188"/>
      <c r="L1753" s="188"/>
      <c r="M1753" s="393"/>
      <c r="N1753" s="188"/>
      <c r="O1753" s="188"/>
      <c r="P1753" s="188"/>
      <c r="R1753" s="188"/>
    </row>
    <row r="1754" spans="8:18">
      <c r="H1754" s="188"/>
      <c r="J1754" s="188"/>
      <c r="K1754" s="188"/>
      <c r="L1754" s="188"/>
      <c r="M1754" s="393"/>
      <c r="N1754" s="188"/>
      <c r="O1754" s="188"/>
      <c r="P1754" s="188"/>
      <c r="R1754" s="188"/>
    </row>
    <row r="1755" spans="8:18">
      <c r="H1755" s="188"/>
      <c r="J1755" s="188"/>
      <c r="K1755" s="188"/>
      <c r="L1755" s="188"/>
      <c r="M1755" s="393"/>
      <c r="N1755" s="188"/>
      <c r="O1755" s="188"/>
      <c r="P1755" s="188"/>
      <c r="R1755" s="188"/>
    </row>
    <row r="1756" spans="8:18">
      <c r="H1756" s="188"/>
      <c r="J1756" s="188"/>
      <c r="K1756" s="188"/>
      <c r="L1756" s="188"/>
      <c r="M1756" s="393"/>
      <c r="N1756" s="188"/>
      <c r="O1756" s="188"/>
      <c r="P1756" s="188"/>
      <c r="R1756" s="188"/>
    </row>
    <row r="1757" spans="8:18">
      <c r="H1757" s="188"/>
      <c r="J1757" s="188"/>
      <c r="K1757" s="188"/>
      <c r="L1757" s="188"/>
      <c r="M1757" s="393"/>
      <c r="N1757" s="188"/>
      <c r="O1757" s="188"/>
      <c r="P1757" s="188"/>
      <c r="R1757" s="188"/>
    </row>
    <row r="1758" spans="8:18">
      <c r="H1758" s="188"/>
      <c r="J1758" s="188"/>
      <c r="K1758" s="188"/>
      <c r="L1758" s="188"/>
      <c r="M1758" s="393"/>
      <c r="N1758" s="188"/>
      <c r="O1758" s="188"/>
      <c r="P1758" s="188"/>
      <c r="R1758" s="188"/>
    </row>
    <row r="1759" spans="8:18">
      <c r="H1759" s="188"/>
      <c r="J1759" s="188"/>
      <c r="K1759" s="188"/>
      <c r="L1759" s="188"/>
      <c r="M1759" s="393"/>
      <c r="N1759" s="188"/>
      <c r="O1759" s="188"/>
      <c r="P1759" s="188"/>
      <c r="R1759" s="188"/>
    </row>
    <row r="1760" spans="8:18">
      <c r="H1760" s="188"/>
      <c r="J1760" s="188"/>
      <c r="K1760" s="188"/>
      <c r="L1760" s="188"/>
      <c r="M1760" s="393"/>
      <c r="N1760" s="188"/>
      <c r="O1760" s="188"/>
      <c r="P1760" s="188"/>
      <c r="R1760" s="188"/>
    </row>
    <row r="1761" spans="8:18">
      <c r="H1761" s="188"/>
      <c r="J1761" s="188"/>
      <c r="K1761" s="188"/>
      <c r="L1761" s="188"/>
      <c r="M1761" s="393"/>
      <c r="N1761" s="188"/>
      <c r="O1761" s="188"/>
      <c r="P1761" s="188"/>
      <c r="R1761" s="188"/>
    </row>
    <row r="1762" spans="8:18">
      <c r="H1762" s="188"/>
      <c r="J1762" s="188"/>
      <c r="K1762" s="188"/>
      <c r="L1762" s="188"/>
      <c r="M1762" s="393"/>
      <c r="N1762" s="188"/>
      <c r="O1762" s="188"/>
      <c r="P1762" s="188"/>
      <c r="R1762" s="188"/>
    </row>
    <row r="1763" spans="8:18">
      <c r="H1763" s="188"/>
      <c r="J1763" s="188"/>
      <c r="K1763" s="188"/>
      <c r="L1763" s="188"/>
      <c r="M1763" s="393"/>
      <c r="N1763" s="188"/>
      <c r="O1763" s="188"/>
      <c r="P1763" s="188"/>
      <c r="R1763" s="188"/>
    </row>
    <row r="1764" spans="8:18">
      <c r="H1764" s="188"/>
      <c r="J1764" s="188"/>
      <c r="K1764" s="188"/>
      <c r="L1764" s="188"/>
      <c r="M1764" s="393"/>
      <c r="N1764" s="188"/>
      <c r="O1764" s="188"/>
      <c r="P1764" s="188"/>
      <c r="R1764" s="188"/>
    </row>
    <row r="1765" spans="8:18">
      <c r="H1765" s="188"/>
      <c r="J1765" s="188"/>
      <c r="K1765" s="188"/>
      <c r="L1765" s="188"/>
      <c r="M1765" s="393"/>
      <c r="N1765" s="188"/>
      <c r="O1765" s="188"/>
      <c r="P1765" s="188"/>
      <c r="R1765" s="188"/>
    </row>
    <row r="1766" spans="8:18">
      <c r="H1766" s="188"/>
      <c r="J1766" s="188"/>
      <c r="K1766" s="188"/>
      <c r="L1766" s="188"/>
      <c r="M1766" s="393"/>
      <c r="N1766" s="188"/>
      <c r="O1766" s="188"/>
      <c r="P1766" s="188"/>
      <c r="R1766" s="188"/>
    </row>
    <row r="1767" spans="8:18">
      <c r="H1767" s="188"/>
      <c r="J1767" s="188"/>
      <c r="K1767" s="188"/>
      <c r="L1767" s="188"/>
      <c r="M1767" s="393"/>
      <c r="N1767" s="188"/>
      <c r="O1767" s="188"/>
      <c r="P1767" s="188"/>
      <c r="R1767" s="188"/>
    </row>
    <row r="1768" spans="8:18">
      <c r="H1768" s="188"/>
      <c r="J1768" s="188"/>
      <c r="K1768" s="188"/>
      <c r="L1768" s="188"/>
      <c r="M1768" s="393"/>
      <c r="N1768" s="188"/>
      <c r="O1768" s="188"/>
      <c r="P1768" s="188"/>
      <c r="R1768" s="188"/>
    </row>
    <row r="1769" spans="8:18">
      <c r="H1769" s="188"/>
      <c r="J1769" s="188"/>
      <c r="K1769" s="188"/>
      <c r="L1769" s="188"/>
      <c r="M1769" s="393"/>
      <c r="N1769" s="188"/>
      <c r="O1769" s="188"/>
      <c r="P1769" s="188"/>
      <c r="R1769" s="188"/>
    </row>
    <row r="1770" spans="8:18">
      <c r="H1770" s="188"/>
      <c r="J1770" s="188"/>
      <c r="K1770" s="188"/>
      <c r="L1770" s="188"/>
      <c r="M1770" s="393"/>
      <c r="N1770" s="188"/>
      <c r="O1770" s="188"/>
      <c r="P1770" s="188"/>
      <c r="R1770" s="188"/>
    </row>
    <row r="1771" spans="8:18">
      <c r="H1771" s="188"/>
      <c r="J1771" s="188"/>
      <c r="K1771" s="188"/>
      <c r="L1771" s="188"/>
      <c r="M1771" s="393"/>
      <c r="N1771" s="188"/>
      <c r="O1771" s="188"/>
      <c r="P1771" s="188"/>
      <c r="R1771" s="188"/>
    </row>
    <row r="1772" spans="8:18">
      <c r="H1772" s="188"/>
      <c r="J1772" s="188"/>
      <c r="K1772" s="188"/>
      <c r="L1772" s="188"/>
      <c r="M1772" s="393"/>
      <c r="N1772" s="188"/>
      <c r="O1772" s="188"/>
      <c r="P1772" s="188"/>
      <c r="R1772" s="188"/>
    </row>
    <row r="1773" spans="8:18">
      <c r="H1773" s="188"/>
      <c r="J1773" s="188"/>
      <c r="K1773" s="188"/>
      <c r="L1773" s="188"/>
      <c r="M1773" s="393"/>
      <c r="N1773" s="188"/>
      <c r="O1773" s="188"/>
      <c r="P1773" s="188"/>
      <c r="R1773" s="188"/>
    </row>
    <row r="1774" spans="8:18">
      <c r="H1774" s="188"/>
      <c r="J1774" s="188"/>
      <c r="K1774" s="188"/>
      <c r="L1774" s="188"/>
      <c r="M1774" s="393"/>
      <c r="N1774" s="188"/>
      <c r="O1774" s="188"/>
      <c r="P1774" s="188"/>
      <c r="R1774" s="188"/>
    </row>
    <row r="1775" spans="8:18">
      <c r="H1775" s="188"/>
      <c r="J1775" s="188"/>
      <c r="K1775" s="188"/>
      <c r="L1775" s="188"/>
      <c r="M1775" s="393"/>
      <c r="N1775" s="188"/>
      <c r="O1775" s="188"/>
      <c r="P1775" s="188"/>
      <c r="R1775" s="188"/>
    </row>
    <row r="1776" spans="8:18">
      <c r="H1776" s="188"/>
      <c r="J1776" s="188"/>
      <c r="K1776" s="188"/>
      <c r="L1776" s="188"/>
      <c r="M1776" s="393"/>
      <c r="N1776" s="188"/>
      <c r="O1776" s="188"/>
      <c r="P1776" s="188"/>
      <c r="R1776" s="188"/>
    </row>
    <row r="1777" spans="8:18">
      <c r="H1777" s="188"/>
      <c r="J1777" s="188"/>
      <c r="K1777" s="188"/>
      <c r="L1777" s="188"/>
      <c r="M1777" s="393"/>
      <c r="N1777" s="188"/>
      <c r="O1777" s="188"/>
      <c r="P1777" s="188"/>
      <c r="R1777" s="188"/>
    </row>
    <row r="1778" spans="8:18">
      <c r="H1778" s="188"/>
      <c r="J1778" s="188"/>
      <c r="K1778" s="188"/>
      <c r="L1778" s="188"/>
      <c r="M1778" s="393"/>
      <c r="N1778" s="188"/>
      <c r="O1778" s="188"/>
      <c r="P1778" s="188"/>
      <c r="R1778" s="188"/>
    </row>
    <row r="1779" spans="8:18">
      <c r="H1779" s="188"/>
      <c r="J1779" s="188"/>
      <c r="K1779" s="188"/>
      <c r="L1779" s="188"/>
      <c r="M1779" s="393"/>
      <c r="N1779" s="188"/>
      <c r="O1779" s="188"/>
      <c r="P1779" s="188"/>
      <c r="R1779" s="188"/>
    </row>
    <row r="1780" spans="8:18">
      <c r="H1780" s="188"/>
      <c r="J1780" s="188"/>
      <c r="K1780" s="188"/>
      <c r="L1780" s="188"/>
      <c r="M1780" s="393"/>
      <c r="N1780" s="188"/>
      <c r="O1780" s="188"/>
      <c r="P1780" s="188"/>
      <c r="R1780" s="188"/>
    </row>
    <row r="1781" spans="8:18">
      <c r="H1781" s="188"/>
      <c r="J1781" s="188"/>
      <c r="K1781" s="188"/>
      <c r="L1781" s="188"/>
      <c r="M1781" s="393"/>
      <c r="N1781" s="188"/>
      <c r="O1781" s="188"/>
      <c r="P1781" s="188"/>
      <c r="R1781" s="188"/>
    </row>
    <row r="1782" spans="8:18">
      <c r="H1782" s="188"/>
      <c r="J1782" s="188"/>
      <c r="K1782" s="188"/>
      <c r="L1782" s="188"/>
      <c r="M1782" s="393"/>
      <c r="N1782" s="188"/>
      <c r="O1782" s="188"/>
      <c r="P1782" s="188"/>
      <c r="R1782" s="188"/>
    </row>
    <row r="1783" spans="8:18">
      <c r="H1783" s="188"/>
      <c r="J1783" s="188"/>
      <c r="K1783" s="188"/>
      <c r="L1783" s="188"/>
      <c r="M1783" s="393"/>
      <c r="N1783" s="188"/>
      <c r="O1783" s="188"/>
      <c r="P1783" s="188"/>
      <c r="R1783" s="188"/>
    </row>
    <row r="1784" spans="8:18">
      <c r="H1784" s="188"/>
      <c r="J1784" s="188"/>
      <c r="K1784" s="188"/>
      <c r="L1784" s="188"/>
      <c r="M1784" s="393"/>
      <c r="N1784" s="188"/>
      <c r="O1784" s="188"/>
      <c r="P1784" s="188"/>
      <c r="R1784" s="188"/>
    </row>
    <row r="1785" spans="8:18">
      <c r="H1785" s="188"/>
      <c r="J1785" s="188"/>
      <c r="K1785" s="188"/>
      <c r="L1785" s="188"/>
      <c r="M1785" s="393"/>
      <c r="N1785" s="188"/>
      <c r="O1785" s="188"/>
      <c r="P1785" s="188"/>
      <c r="R1785" s="188"/>
    </row>
    <row r="1786" spans="8:18">
      <c r="H1786" s="188"/>
      <c r="J1786" s="188"/>
      <c r="K1786" s="188"/>
      <c r="L1786" s="188"/>
      <c r="M1786" s="393"/>
      <c r="N1786" s="188"/>
      <c r="O1786" s="188"/>
      <c r="P1786" s="188"/>
      <c r="R1786" s="188"/>
    </row>
    <row r="1787" spans="8:18">
      <c r="H1787" s="188"/>
      <c r="J1787" s="188"/>
      <c r="K1787" s="188"/>
      <c r="L1787" s="188"/>
      <c r="M1787" s="393"/>
      <c r="N1787" s="188"/>
      <c r="O1787" s="188"/>
      <c r="P1787" s="188"/>
      <c r="R1787" s="188"/>
    </row>
    <row r="1788" spans="8:18">
      <c r="H1788" s="188"/>
      <c r="J1788" s="188"/>
      <c r="K1788" s="188"/>
      <c r="L1788" s="188"/>
      <c r="M1788" s="393"/>
      <c r="N1788" s="188"/>
      <c r="O1788" s="188"/>
      <c r="P1788" s="188"/>
      <c r="R1788" s="188"/>
    </row>
    <row r="1789" spans="8:18">
      <c r="H1789" s="188"/>
      <c r="J1789" s="188"/>
      <c r="K1789" s="188"/>
      <c r="L1789" s="188"/>
      <c r="M1789" s="393"/>
      <c r="N1789" s="188"/>
      <c r="O1789" s="188"/>
      <c r="P1789" s="188"/>
      <c r="R1789" s="188"/>
    </row>
    <row r="1790" spans="8:18">
      <c r="H1790" s="188"/>
      <c r="J1790" s="188"/>
      <c r="K1790" s="188"/>
      <c r="L1790" s="188"/>
      <c r="M1790" s="393"/>
      <c r="N1790" s="188"/>
      <c r="O1790" s="188"/>
      <c r="P1790" s="188"/>
      <c r="R1790" s="188"/>
    </row>
    <row r="1791" spans="8:18">
      <c r="H1791" s="188"/>
      <c r="J1791" s="188"/>
      <c r="K1791" s="188"/>
      <c r="L1791" s="188"/>
      <c r="M1791" s="393"/>
      <c r="N1791" s="188"/>
      <c r="O1791" s="188"/>
      <c r="P1791" s="188"/>
      <c r="R1791" s="188"/>
    </row>
    <row r="1792" spans="8:18">
      <c r="H1792" s="188"/>
      <c r="J1792" s="188"/>
      <c r="K1792" s="188"/>
      <c r="L1792" s="188"/>
      <c r="M1792" s="393"/>
      <c r="N1792" s="188"/>
      <c r="O1792" s="188"/>
      <c r="P1792" s="188"/>
      <c r="R1792" s="188"/>
    </row>
    <row r="1793" spans="8:18">
      <c r="H1793" s="188"/>
      <c r="J1793" s="188"/>
      <c r="K1793" s="188"/>
      <c r="L1793" s="188"/>
      <c r="M1793" s="393"/>
      <c r="N1793" s="188"/>
      <c r="O1793" s="188"/>
      <c r="P1793" s="188"/>
      <c r="R1793" s="188"/>
    </row>
    <row r="1794" spans="8:18">
      <c r="H1794" s="188"/>
      <c r="J1794" s="188"/>
      <c r="K1794" s="188"/>
      <c r="L1794" s="188"/>
      <c r="M1794" s="393"/>
      <c r="N1794" s="188"/>
      <c r="O1794" s="188"/>
      <c r="P1794" s="188"/>
      <c r="R1794" s="188"/>
    </row>
    <row r="1795" spans="8:18">
      <c r="H1795" s="188"/>
      <c r="J1795" s="188"/>
      <c r="K1795" s="188"/>
      <c r="L1795" s="188"/>
      <c r="M1795" s="393"/>
      <c r="N1795" s="188"/>
      <c r="O1795" s="188"/>
      <c r="P1795" s="188"/>
      <c r="R1795" s="188"/>
    </row>
    <row r="1796" spans="8:18">
      <c r="H1796" s="188"/>
      <c r="J1796" s="188"/>
      <c r="K1796" s="188"/>
      <c r="L1796" s="188"/>
      <c r="M1796" s="393"/>
      <c r="N1796" s="188"/>
      <c r="O1796" s="188"/>
      <c r="P1796" s="188"/>
      <c r="R1796" s="188"/>
    </row>
    <row r="1797" spans="8:18">
      <c r="H1797" s="188"/>
      <c r="J1797" s="188"/>
      <c r="K1797" s="188"/>
      <c r="L1797" s="188"/>
      <c r="M1797" s="393"/>
      <c r="N1797" s="188"/>
      <c r="O1797" s="188"/>
      <c r="P1797" s="188"/>
      <c r="R1797" s="188"/>
    </row>
    <row r="1798" spans="8:18">
      <c r="H1798" s="188"/>
      <c r="J1798" s="188"/>
      <c r="K1798" s="188"/>
      <c r="L1798" s="188"/>
      <c r="M1798" s="393"/>
      <c r="N1798" s="188"/>
      <c r="O1798" s="188"/>
      <c r="P1798" s="188"/>
      <c r="R1798" s="188"/>
    </row>
    <row r="1799" spans="8:18">
      <c r="H1799" s="188"/>
      <c r="J1799" s="188"/>
      <c r="K1799" s="188"/>
      <c r="L1799" s="188"/>
      <c r="M1799" s="393"/>
      <c r="N1799" s="188"/>
      <c r="O1799" s="188"/>
      <c r="P1799" s="188"/>
      <c r="R1799" s="188"/>
    </row>
    <row r="1800" spans="8:18">
      <c r="H1800" s="188"/>
      <c r="J1800" s="188"/>
      <c r="K1800" s="188"/>
      <c r="L1800" s="188"/>
      <c r="M1800" s="393"/>
      <c r="N1800" s="188"/>
      <c r="O1800" s="188"/>
      <c r="P1800" s="188"/>
      <c r="R1800" s="188"/>
    </row>
    <row r="1801" spans="8:18">
      <c r="H1801" s="188"/>
      <c r="J1801" s="188"/>
      <c r="K1801" s="188"/>
      <c r="L1801" s="188"/>
      <c r="M1801" s="393"/>
      <c r="N1801" s="188"/>
      <c r="O1801" s="188"/>
      <c r="P1801" s="188"/>
      <c r="R1801" s="188"/>
    </row>
    <row r="1802" spans="8:18">
      <c r="H1802" s="188"/>
      <c r="J1802" s="188"/>
      <c r="K1802" s="188"/>
      <c r="L1802" s="188"/>
      <c r="M1802" s="393"/>
      <c r="N1802" s="188"/>
      <c r="O1802" s="188"/>
      <c r="P1802" s="188"/>
      <c r="R1802" s="188"/>
    </row>
    <row r="1803" spans="8:18">
      <c r="H1803" s="188"/>
      <c r="J1803" s="188"/>
      <c r="K1803" s="188"/>
      <c r="L1803" s="188"/>
      <c r="M1803" s="393"/>
      <c r="N1803" s="188"/>
      <c r="O1803" s="188"/>
      <c r="P1803" s="188"/>
      <c r="R1803" s="188"/>
    </row>
    <row r="1804" spans="8:18">
      <c r="H1804" s="188"/>
      <c r="J1804" s="188"/>
      <c r="K1804" s="188"/>
      <c r="L1804" s="188"/>
      <c r="M1804" s="393"/>
      <c r="N1804" s="188"/>
      <c r="O1804" s="188"/>
      <c r="P1804" s="188"/>
      <c r="R1804" s="188"/>
    </row>
    <row r="1805" spans="8:18">
      <c r="H1805" s="188"/>
      <c r="J1805" s="188"/>
      <c r="K1805" s="188"/>
      <c r="L1805" s="188"/>
      <c r="M1805" s="393"/>
      <c r="N1805" s="188"/>
      <c r="O1805" s="188"/>
      <c r="P1805" s="188"/>
      <c r="R1805" s="188"/>
    </row>
    <row r="1806" spans="8:18">
      <c r="H1806" s="188"/>
      <c r="J1806" s="188"/>
      <c r="K1806" s="188"/>
      <c r="L1806" s="188"/>
      <c r="M1806" s="393"/>
      <c r="N1806" s="188"/>
      <c r="O1806" s="188"/>
      <c r="P1806" s="188"/>
      <c r="R1806" s="188"/>
    </row>
    <row r="1807" spans="8:18">
      <c r="H1807" s="188"/>
      <c r="J1807" s="188"/>
      <c r="K1807" s="188"/>
      <c r="L1807" s="188"/>
      <c r="M1807" s="393"/>
      <c r="N1807" s="188"/>
      <c r="O1807" s="188"/>
      <c r="P1807" s="188"/>
      <c r="R1807" s="188"/>
    </row>
    <row r="1808" spans="8:18">
      <c r="H1808" s="188"/>
      <c r="J1808" s="188"/>
      <c r="K1808" s="188"/>
      <c r="L1808" s="188"/>
      <c r="M1808" s="393"/>
      <c r="N1808" s="188"/>
      <c r="O1808" s="188"/>
      <c r="P1808" s="188"/>
      <c r="R1808" s="188"/>
    </row>
    <row r="1809" spans="8:18">
      <c r="H1809" s="188"/>
      <c r="J1809" s="188"/>
      <c r="K1809" s="188"/>
      <c r="L1809" s="188"/>
      <c r="M1809" s="393"/>
      <c r="N1809" s="188"/>
      <c r="O1809" s="188"/>
      <c r="P1809" s="188"/>
      <c r="R1809" s="188"/>
    </row>
    <row r="1810" spans="8:18">
      <c r="H1810" s="188"/>
      <c r="J1810" s="188"/>
      <c r="K1810" s="188"/>
      <c r="L1810" s="188"/>
      <c r="M1810" s="393"/>
      <c r="N1810" s="188"/>
      <c r="O1810" s="188"/>
      <c r="P1810" s="188"/>
      <c r="R1810" s="188"/>
    </row>
    <row r="1811" spans="8:18">
      <c r="H1811" s="188"/>
      <c r="J1811" s="188"/>
      <c r="K1811" s="188"/>
      <c r="L1811" s="188"/>
      <c r="M1811" s="393"/>
      <c r="N1811" s="188"/>
      <c r="O1811" s="188"/>
      <c r="P1811" s="188"/>
      <c r="R1811" s="188"/>
    </row>
    <row r="1812" spans="8:18">
      <c r="H1812" s="188"/>
      <c r="J1812" s="188"/>
      <c r="K1812" s="188"/>
      <c r="L1812" s="188"/>
      <c r="M1812" s="393"/>
      <c r="N1812" s="188"/>
      <c r="O1812" s="188"/>
      <c r="P1812" s="188"/>
      <c r="R1812" s="188"/>
    </row>
    <row r="1813" spans="8:18">
      <c r="H1813" s="188"/>
      <c r="J1813" s="188"/>
      <c r="K1813" s="188"/>
      <c r="L1813" s="188"/>
      <c r="M1813" s="393"/>
      <c r="N1813" s="188"/>
      <c r="O1813" s="188"/>
      <c r="P1813" s="188"/>
      <c r="R1813" s="188"/>
    </row>
    <row r="1814" spans="8:18">
      <c r="H1814" s="188"/>
      <c r="J1814" s="188"/>
      <c r="K1814" s="188"/>
      <c r="L1814" s="188"/>
      <c r="M1814" s="393"/>
      <c r="N1814" s="188"/>
      <c r="O1814" s="188"/>
      <c r="P1814" s="188"/>
      <c r="R1814" s="188"/>
    </row>
    <row r="1815" spans="8:18">
      <c r="H1815" s="188"/>
      <c r="J1815" s="188"/>
      <c r="K1815" s="188"/>
      <c r="L1815" s="188"/>
      <c r="M1815" s="393"/>
      <c r="N1815" s="188"/>
      <c r="O1815" s="188"/>
      <c r="P1815" s="188"/>
      <c r="R1815" s="188"/>
    </row>
    <row r="1816" spans="8:18">
      <c r="H1816" s="188"/>
      <c r="J1816" s="188"/>
      <c r="K1816" s="188"/>
      <c r="L1816" s="188"/>
      <c r="M1816" s="393"/>
      <c r="N1816" s="188"/>
      <c r="O1816" s="188"/>
      <c r="P1816" s="188"/>
      <c r="R1816" s="188"/>
    </row>
    <row r="1817" spans="8:18">
      <c r="H1817" s="188"/>
      <c r="J1817" s="188"/>
      <c r="K1817" s="188"/>
      <c r="L1817" s="188"/>
      <c r="M1817" s="393"/>
      <c r="N1817" s="188"/>
      <c r="O1817" s="188"/>
      <c r="P1817" s="188"/>
      <c r="R1817" s="188"/>
    </row>
    <row r="1818" spans="8:18">
      <c r="H1818" s="188"/>
      <c r="J1818" s="188"/>
      <c r="K1818" s="188"/>
      <c r="L1818" s="188"/>
      <c r="M1818" s="393"/>
      <c r="N1818" s="188"/>
      <c r="O1818" s="188"/>
      <c r="P1818" s="188"/>
      <c r="R1818" s="188"/>
    </row>
    <row r="1819" spans="8:18">
      <c r="H1819" s="188"/>
      <c r="J1819" s="188"/>
      <c r="K1819" s="188"/>
      <c r="L1819" s="188"/>
      <c r="M1819" s="393"/>
      <c r="N1819" s="188"/>
      <c r="O1819" s="188"/>
      <c r="P1819" s="188"/>
      <c r="R1819" s="188"/>
    </row>
    <row r="1820" spans="8:18">
      <c r="H1820" s="188"/>
      <c r="J1820" s="188"/>
      <c r="K1820" s="188"/>
      <c r="L1820" s="188"/>
      <c r="M1820" s="393"/>
      <c r="N1820" s="188"/>
      <c r="O1820" s="188"/>
      <c r="P1820" s="188"/>
      <c r="R1820" s="188"/>
    </row>
    <row r="1821" spans="8:18">
      <c r="H1821" s="188"/>
      <c r="J1821" s="188"/>
      <c r="K1821" s="188"/>
      <c r="L1821" s="188"/>
      <c r="M1821" s="393"/>
      <c r="N1821" s="188"/>
      <c r="O1821" s="188"/>
      <c r="P1821" s="188"/>
      <c r="R1821" s="188"/>
    </row>
    <row r="1822" spans="8:18">
      <c r="H1822" s="188"/>
      <c r="J1822" s="188"/>
      <c r="K1822" s="188"/>
      <c r="L1822" s="188"/>
      <c r="M1822" s="393"/>
      <c r="N1822" s="188"/>
      <c r="O1822" s="188"/>
      <c r="P1822" s="188"/>
      <c r="R1822" s="188"/>
    </row>
    <row r="1823" spans="8:18">
      <c r="H1823" s="188"/>
      <c r="J1823" s="188"/>
      <c r="K1823" s="188"/>
      <c r="L1823" s="188"/>
      <c r="M1823" s="393"/>
      <c r="N1823" s="188"/>
      <c r="O1823" s="188"/>
      <c r="P1823" s="188"/>
      <c r="R1823" s="188"/>
    </row>
    <row r="1824" spans="8:18">
      <c r="H1824" s="188"/>
      <c r="J1824" s="188"/>
      <c r="K1824" s="188"/>
      <c r="L1824" s="188"/>
      <c r="M1824" s="393"/>
      <c r="N1824" s="188"/>
      <c r="O1824" s="188"/>
      <c r="P1824" s="188"/>
      <c r="R1824" s="188"/>
    </row>
    <row r="1825" spans="8:18">
      <c r="H1825" s="188"/>
      <c r="J1825" s="188"/>
      <c r="K1825" s="188"/>
      <c r="L1825" s="188"/>
      <c r="M1825" s="393"/>
      <c r="N1825" s="188"/>
      <c r="O1825" s="188"/>
      <c r="P1825" s="188"/>
      <c r="R1825" s="188"/>
    </row>
    <row r="1826" spans="8:18">
      <c r="H1826" s="188"/>
      <c r="J1826" s="188"/>
      <c r="K1826" s="188"/>
      <c r="L1826" s="188"/>
      <c r="M1826" s="393"/>
      <c r="N1826" s="188"/>
      <c r="O1826" s="188"/>
      <c r="P1826" s="188"/>
      <c r="R1826" s="188"/>
    </row>
    <row r="1827" spans="8:18">
      <c r="H1827" s="188"/>
      <c r="J1827" s="188"/>
      <c r="K1827" s="188"/>
      <c r="L1827" s="188"/>
      <c r="M1827" s="393"/>
      <c r="N1827" s="188"/>
      <c r="O1827" s="188"/>
      <c r="P1827" s="188"/>
      <c r="R1827" s="188"/>
    </row>
    <row r="1828" spans="8:18">
      <c r="H1828" s="188"/>
      <c r="J1828" s="188"/>
      <c r="K1828" s="188"/>
      <c r="L1828" s="188"/>
      <c r="M1828" s="393"/>
      <c r="N1828" s="188"/>
      <c r="O1828" s="188"/>
      <c r="P1828" s="188"/>
      <c r="R1828" s="188"/>
    </row>
    <row r="1829" spans="8:18">
      <c r="H1829" s="188"/>
      <c r="J1829" s="188"/>
      <c r="K1829" s="188"/>
      <c r="L1829" s="188"/>
      <c r="M1829" s="393"/>
      <c r="N1829" s="188"/>
      <c r="O1829" s="188"/>
      <c r="P1829" s="188"/>
      <c r="R1829" s="188"/>
    </row>
    <row r="1830" spans="8:18">
      <c r="H1830" s="188"/>
      <c r="J1830" s="188"/>
      <c r="K1830" s="188"/>
      <c r="L1830" s="188"/>
      <c r="M1830" s="393"/>
      <c r="N1830" s="188"/>
      <c r="O1830" s="188"/>
      <c r="P1830" s="188"/>
      <c r="R1830" s="188"/>
    </row>
    <row r="1831" spans="8:18">
      <c r="H1831" s="188"/>
      <c r="J1831" s="188"/>
      <c r="K1831" s="188"/>
      <c r="L1831" s="188"/>
      <c r="M1831" s="393"/>
      <c r="N1831" s="188"/>
      <c r="O1831" s="188"/>
      <c r="P1831" s="188"/>
      <c r="R1831" s="188"/>
    </row>
    <row r="1832" spans="8:18">
      <c r="H1832" s="188"/>
      <c r="J1832" s="188"/>
      <c r="K1832" s="188"/>
      <c r="L1832" s="188"/>
      <c r="M1832" s="393"/>
      <c r="N1832" s="188"/>
      <c r="O1832" s="188"/>
      <c r="P1832" s="188"/>
      <c r="R1832" s="188"/>
    </row>
    <row r="1833" spans="8:18">
      <c r="H1833" s="188"/>
      <c r="J1833" s="188"/>
      <c r="K1833" s="188"/>
      <c r="L1833" s="188"/>
      <c r="M1833" s="393"/>
      <c r="N1833" s="188"/>
      <c r="O1833" s="188"/>
      <c r="P1833" s="188"/>
      <c r="R1833" s="188"/>
    </row>
    <row r="1834" spans="8:18">
      <c r="H1834" s="188"/>
      <c r="J1834" s="188"/>
      <c r="K1834" s="188"/>
      <c r="L1834" s="188"/>
      <c r="M1834" s="393"/>
      <c r="N1834" s="188"/>
      <c r="O1834" s="188"/>
      <c r="P1834" s="188"/>
      <c r="R1834" s="188"/>
    </row>
    <row r="1835" spans="8:18">
      <c r="H1835" s="188"/>
      <c r="J1835" s="188"/>
      <c r="K1835" s="188"/>
      <c r="L1835" s="188"/>
      <c r="M1835" s="393"/>
      <c r="N1835" s="188"/>
      <c r="O1835" s="188"/>
      <c r="P1835" s="188"/>
      <c r="R1835" s="188"/>
    </row>
    <row r="1836" spans="8:18">
      <c r="H1836" s="188"/>
      <c r="J1836" s="188"/>
      <c r="K1836" s="188"/>
      <c r="L1836" s="188"/>
      <c r="M1836" s="393"/>
      <c r="N1836" s="188"/>
      <c r="O1836" s="188"/>
      <c r="P1836" s="188"/>
      <c r="R1836" s="188"/>
    </row>
    <row r="1837" spans="8:18">
      <c r="H1837" s="188"/>
      <c r="J1837" s="188"/>
      <c r="K1837" s="188"/>
      <c r="L1837" s="188"/>
      <c r="M1837" s="393"/>
      <c r="N1837" s="188"/>
      <c r="O1837" s="188"/>
      <c r="P1837" s="188"/>
      <c r="R1837" s="188"/>
    </row>
    <row r="1838" spans="8:18">
      <c r="H1838" s="188"/>
      <c r="J1838" s="188"/>
      <c r="K1838" s="188"/>
      <c r="L1838" s="188"/>
      <c r="M1838" s="393"/>
      <c r="N1838" s="188"/>
      <c r="O1838" s="188"/>
      <c r="P1838" s="188"/>
      <c r="R1838" s="188"/>
    </row>
    <row r="1839" spans="8:18">
      <c r="H1839" s="188"/>
      <c r="J1839" s="188"/>
      <c r="K1839" s="188"/>
      <c r="L1839" s="188"/>
      <c r="M1839" s="393"/>
      <c r="N1839" s="188"/>
      <c r="O1839" s="188"/>
      <c r="P1839" s="188"/>
      <c r="R1839" s="188"/>
    </row>
    <row r="1840" spans="8:18">
      <c r="H1840" s="188"/>
      <c r="J1840" s="188"/>
      <c r="K1840" s="188"/>
      <c r="L1840" s="188"/>
      <c r="M1840" s="393"/>
      <c r="N1840" s="188"/>
      <c r="O1840" s="188"/>
      <c r="P1840" s="188"/>
      <c r="R1840" s="188"/>
    </row>
    <row r="1841" spans="8:18">
      <c r="H1841" s="188"/>
      <c r="J1841" s="188"/>
      <c r="K1841" s="188"/>
      <c r="L1841" s="188"/>
      <c r="M1841" s="393"/>
      <c r="N1841" s="188"/>
      <c r="O1841" s="188"/>
      <c r="P1841" s="188"/>
      <c r="R1841" s="188"/>
    </row>
    <row r="1842" spans="8:18">
      <c r="H1842" s="188"/>
      <c r="J1842" s="188"/>
      <c r="K1842" s="188"/>
      <c r="L1842" s="188"/>
      <c r="M1842" s="393"/>
      <c r="N1842" s="188"/>
      <c r="O1842" s="188"/>
      <c r="P1842" s="188"/>
      <c r="R1842" s="188"/>
    </row>
    <row r="1843" spans="8:18">
      <c r="H1843" s="188"/>
      <c r="J1843" s="188"/>
      <c r="K1843" s="188"/>
      <c r="L1843" s="188"/>
      <c r="M1843" s="393"/>
      <c r="N1843" s="188"/>
      <c r="O1843" s="188"/>
      <c r="P1843" s="188"/>
      <c r="R1843" s="188"/>
    </row>
    <row r="1844" spans="8:18">
      <c r="H1844" s="188"/>
      <c r="J1844" s="188"/>
      <c r="K1844" s="188"/>
      <c r="L1844" s="188"/>
      <c r="M1844" s="393"/>
      <c r="N1844" s="188"/>
      <c r="O1844" s="188"/>
      <c r="P1844" s="188"/>
      <c r="R1844" s="188"/>
    </row>
    <row r="1845" spans="8:18">
      <c r="H1845" s="188"/>
      <c r="J1845" s="188"/>
      <c r="K1845" s="188"/>
      <c r="L1845" s="188"/>
      <c r="M1845" s="393"/>
      <c r="N1845" s="188"/>
      <c r="O1845" s="188"/>
      <c r="P1845" s="188"/>
      <c r="R1845" s="188"/>
    </row>
    <row r="1846" spans="8:18">
      <c r="H1846" s="188"/>
      <c r="J1846" s="188"/>
      <c r="K1846" s="188"/>
      <c r="L1846" s="188"/>
      <c r="M1846" s="393"/>
      <c r="N1846" s="188"/>
      <c r="O1846" s="188"/>
      <c r="P1846" s="188"/>
      <c r="R1846" s="188"/>
    </row>
    <row r="1847" spans="8:18">
      <c r="H1847" s="188"/>
      <c r="J1847" s="188"/>
      <c r="K1847" s="188"/>
      <c r="L1847" s="188"/>
      <c r="M1847" s="393"/>
      <c r="N1847" s="188"/>
      <c r="O1847" s="188"/>
      <c r="P1847" s="188"/>
      <c r="R1847" s="188"/>
    </row>
    <row r="1848" spans="8:18">
      <c r="H1848" s="188"/>
      <c r="J1848" s="188"/>
      <c r="K1848" s="188"/>
      <c r="L1848" s="188"/>
      <c r="M1848" s="393"/>
      <c r="N1848" s="188"/>
      <c r="O1848" s="188"/>
      <c r="P1848" s="188"/>
      <c r="R1848" s="188"/>
    </row>
    <row r="1849" spans="8:18">
      <c r="H1849" s="188"/>
      <c r="J1849" s="188"/>
      <c r="K1849" s="188"/>
      <c r="L1849" s="188"/>
      <c r="M1849" s="393"/>
      <c r="N1849" s="188"/>
      <c r="O1849" s="188"/>
      <c r="P1849" s="188"/>
      <c r="R1849" s="188"/>
    </row>
    <row r="1850" spans="8:18">
      <c r="H1850" s="188"/>
      <c r="J1850" s="188"/>
      <c r="K1850" s="188"/>
      <c r="L1850" s="188"/>
      <c r="M1850" s="393"/>
      <c r="N1850" s="188"/>
      <c r="O1850" s="188"/>
      <c r="P1850" s="188"/>
      <c r="R1850" s="188"/>
    </row>
    <row r="1851" spans="8:18">
      <c r="H1851" s="188"/>
      <c r="J1851" s="188"/>
      <c r="K1851" s="188"/>
      <c r="L1851" s="188"/>
      <c r="M1851" s="393"/>
      <c r="N1851" s="188"/>
      <c r="O1851" s="188"/>
      <c r="P1851" s="188"/>
      <c r="R1851" s="188"/>
    </row>
    <row r="1852" spans="8:18">
      <c r="H1852" s="188"/>
      <c r="J1852" s="188"/>
      <c r="K1852" s="188"/>
      <c r="L1852" s="188"/>
      <c r="M1852" s="393"/>
      <c r="N1852" s="188"/>
      <c r="O1852" s="188"/>
      <c r="P1852" s="188"/>
      <c r="R1852" s="188"/>
    </row>
    <row r="1853" spans="8:18">
      <c r="H1853" s="188"/>
      <c r="J1853" s="188"/>
      <c r="K1853" s="188"/>
      <c r="L1853" s="188"/>
      <c r="M1853" s="393"/>
      <c r="N1853" s="188"/>
      <c r="O1853" s="188"/>
      <c r="P1853" s="188"/>
      <c r="R1853" s="188"/>
    </row>
    <row r="1854" spans="8:18">
      <c r="H1854" s="188"/>
      <c r="J1854" s="188"/>
      <c r="K1854" s="188"/>
      <c r="L1854" s="188"/>
      <c r="M1854" s="393"/>
      <c r="N1854" s="188"/>
      <c r="O1854" s="188"/>
      <c r="P1854" s="188"/>
      <c r="R1854" s="188"/>
    </row>
    <row r="1855" spans="8:18">
      <c r="H1855" s="188"/>
      <c r="J1855" s="188"/>
      <c r="K1855" s="188"/>
      <c r="L1855" s="188"/>
      <c r="M1855" s="393"/>
      <c r="N1855" s="188"/>
      <c r="O1855" s="188"/>
      <c r="P1855" s="188"/>
      <c r="R1855" s="188"/>
    </row>
    <row r="1856" spans="8:18">
      <c r="H1856" s="188"/>
      <c r="J1856" s="188"/>
      <c r="K1856" s="188"/>
      <c r="L1856" s="188"/>
      <c r="M1856" s="393"/>
      <c r="N1856" s="188"/>
      <c r="O1856" s="188"/>
      <c r="P1856" s="188"/>
      <c r="R1856" s="188"/>
    </row>
    <row r="1857" spans="8:18">
      <c r="H1857" s="188"/>
      <c r="J1857" s="188"/>
      <c r="K1857" s="188"/>
      <c r="L1857" s="188"/>
      <c r="M1857" s="393"/>
      <c r="N1857" s="188"/>
      <c r="O1857" s="188"/>
      <c r="P1857" s="188"/>
      <c r="R1857" s="188"/>
    </row>
    <row r="1858" spans="8:18">
      <c r="H1858" s="188"/>
      <c r="J1858" s="188"/>
      <c r="K1858" s="188"/>
      <c r="L1858" s="188"/>
      <c r="M1858" s="393"/>
      <c r="N1858" s="188"/>
      <c r="O1858" s="188"/>
      <c r="P1858" s="188"/>
      <c r="R1858" s="188"/>
    </row>
    <row r="1859" spans="8:18">
      <c r="H1859" s="188"/>
      <c r="J1859" s="188"/>
      <c r="K1859" s="188"/>
      <c r="L1859" s="188"/>
      <c r="M1859" s="393"/>
      <c r="N1859" s="188"/>
      <c r="O1859" s="188"/>
      <c r="P1859" s="188"/>
      <c r="R1859" s="188"/>
    </row>
    <row r="1860" spans="8:18">
      <c r="H1860" s="188"/>
      <c r="J1860" s="188"/>
      <c r="K1860" s="188"/>
      <c r="L1860" s="188"/>
      <c r="M1860" s="393"/>
      <c r="N1860" s="188"/>
      <c r="O1860" s="188"/>
      <c r="P1860" s="188"/>
      <c r="R1860" s="188"/>
    </row>
    <row r="1861" spans="8:18">
      <c r="H1861" s="188"/>
      <c r="J1861" s="188"/>
      <c r="K1861" s="188"/>
      <c r="L1861" s="188"/>
      <c r="M1861" s="393"/>
      <c r="N1861" s="188"/>
      <c r="O1861" s="188"/>
      <c r="P1861" s="188"/>
      <c r="R1861" s="188"/>
    </row>
    <row r="1862" spans="8:18">
      <c r="H1862" s="188"/>
      <c r="J1862" s="188"/>
      <c r="K1862" s="188"/>
      <c r="L1862" s="188"/>
      <c r="M1862" s="393"/>
      <c r="N1862" s="188"/>
      <c r="O1862" s="188"/>
      <c r="P1862" s="188"/>
      <c r="R1862" s="188"/>
    </row>
    <row r="1863" spans="8:18">
      <c r="H1863" s="188"/>
      <c r="J1863" s="188"/>
      <c r="K1863" s="188"/>
      <c r="L1863" s="188"/>
      <c r="M1863" s="393"/>
      <c r="N1863" s="188"/>
      <c r="O1863" s="188"/>
      <c r="P1863" s="188"/>
      <c r="R1863" s="188"/>
    </row>
    <row r="1864" spans="8:18">
      <c r="H1864" s="188"/>
      <c r="J1864" s="188"/>
      <c r="K1864" s="188"/>
      <c r="L1864" s="188"/>
      <c r="M1864" s="393"/>
      <c r="N1864" s="188"/>
      <c r="O1864" s="188"/>
      <c r="P1864" s="188"/>
      <c r="R1864" s="188"/>
    </row>
    <row r="1865" spans="8:18">
      <c r="H1865" s="188"/>
      <c r="J1865" s="188"/>
      <c r="K1865" s="188"/>
      <c r="L1865" s="188"/>
      <c r="M1865" s="393"/>
      <c r="N1865" s="188"/>
      <c r="O1865" s="188"/>
      <c r="P1865" s="188"/>
      <c r="R1865" s="188"/>
    </row>
    <row r="1866" spans="8:18">
      <c r="H1866" s="188"/>
      <c r="J1866" s="188"/>
      <c r="K1866" s="188"/>
      <c r="L1866" s="188"/>
      <c r="M1866" s="393"/>
      <c r="N1866" s="188"/>
      <c r="O1866" s="188"/>
      <c r="P1866" s="188"/>
      <c r="R1866" s="188"/>
    </row>
    <row r="1867" spans="8:18">
      <c r="H1867" s="188"/>
      <c r="J1867" s="188"/>
      <c r="K1867" s="188"/>
      <c r="L1867" s="188"/>
      <c r="M1867" s="393"/>
      <c r="N1867" s="188"/>
      <c r="O1867" s="188"/>
      <c r="P1867" s="188"/>
      <c r="R1867" s="188"/>
    </row>
    <row r="1868" spans="8:18">
      <c r="H1868" s="188"/>
      <c r="J1868" s="188"/>
      <c r="K1868" s="188"/>
      <c r="L1868" s="188"/>
      <c r="M1868" s="393"/>
      <c r="N1868" s="188"/>
      <c r="O1868" s="188"/>
      <c r="P1868" s="188"/>
      <c r="R1868" s="188"/>
    </row>
    <row r="1869" spans="8:18">
      <c r="H1869" s="188"/>
      <c r="J1869" s="188"/>
      <c r="K1869" s="188"/>
      <c r="L1869" s="188"/>
      <c r="M1869" s="393"/>
      <c r="N1869" s="188"/>
      <c r="O1869" s="188"/>
      <c r="P1869" s="188"/>
      <c r="R1869" s="188"/>
    </row>
    <row r="1870" spans="8:18">
      <c r="H1870" s="188"/>
      <c r="J1870" s="188"/>
      <c r="K1870" s="188"/>
      <c r="L1870" s="188"/>
      <c r="M1870" s="393"/>
      <c r="N1870" s="188"/>
      <c r="O1870" s="188"/>
      <c r="P1870" s="188"/>
      <c r="R1870" s="188"/>
    </row>
    <row r="1871" spans="8:18">
      <c r="H1871" s="188"/>
      <c r="J1871" s="188"/>
      <c r="K1871" s="188"/>
      <c r="L1871" s="188"/>
      <c r="M1871" s="393"/>
      <c r="N1871" s="188"/>
      <c r="O1871" s="188"/>
      <c r="P1871" s="188"/>
      <c r="R1871" s="188"/>
    </row>
    <row r="1872" spans="8:18">
      <c r="H1872" s="188"/>
      <c r="J1872" s="188"/>
      <c r="K1872" s="188"/>
      <c r="L1872" s="188"/>
      <c r="M1872" s="393"/>
      <c r="N1872" s="188"/>
      <c r="O1872" s="188"/>
      <c r="P1872" s="188"/>
      <c r="R1872" s="188"/>
    </row>
    <row r="1873" spans="8:18">
      <c r="H1873" s="188"/>
      <c r="J1873" s="188"/>
      <c r="K1873" s="188"/>
      <c r="L1873" s="188"/>
      <c r="M1873" s="393"/>
      <c r="N1873" s="188"/>
      <c r="O1873" s="188"/>
      <c r="P1873" s="188"/>
      <c r="R1873" s="188"/>
    </row>
    <row r="1874" spans="8:18">
      <c r="H1874" s="188"/>
      <c r="J1874" s="188"/>
      <c r="K1874" s="188"/>
      <c r="L1874" s="188"/>
      <c r="M1874" s="393"/>
      <c r="N1874" s="188"/>
      <c r="O1874" s="188"/>
      <c r="P1874" s="188"/>
      <c r="R1874" s="188"/>
    </row>
    <row r="1875" spans="8:18">
      <c r="H1875" s="188"/>
      <c r="J1875" s="188"/>
      <c r="K1875" s="188"/>
      <c r="L1875" s="188"/>
      <c r="M1875" s="393"/>
      <c r="N1875" s="188"/>
      <c r="O1875" s="188"/>
      <c r="P1875" s="188"/>
      <c r="R1875" s="188"/>
    </row>
    <row r="1876" spans="8:18">
      <c r="H1876" s="188"/>
      <c r="J1876" s="188"/>
      <c r="K1876" s="188"/>
      <c r="L1876" s="188"/>
      <c r="M1876" s="393"/>
      <c r="N1876" s="188"/>
      <c r="O1876" s="188"/>
      <c r="P1876" s="188"/>
      <c r="R1876" s="188"/>
    </row>
    <row r="1877" spans="8:18">
      <c r="H1877" s="188"/>
      <c r="J1877" s="188"/>
      <c r="K1877" s="188"/>
      <c r="L1877" s="188"/>
      <c r="M1877" s="393"/>
      <c r="N1877" s="188"/>
      <c r="O1877" s="188"/>
      <c r="P1877" s="188"/>
      <c r="R1877" s="188"/>
    </row>
    <row r="1878" spans="8:18">
      <c r="H1878" s="188"/>
      <c r="J1878" s="188"/>
      <c r="K1878" s="188"/>
      <c r="L1878" s="188"/>
      <c r="M1878" s="393"/>
      <c r="N1878" s="188"/>
      <c r="O1878" s="188"/>
      <c r="P1878" s="188"/>
      <c r="R1878" s="188"/>
    </row>
    <row r="1879" spans="8:18">
      <c r="H1879" s="188"/>
      <c r="J1879" s="188"/>
      <c r="K1879" s="188"/>
      <c r="L1879" s="188"/>
      <c r="M1879" s="393"/>
      <c r="N1879" s="188"/>
      <c r="O1879" s="188"/>
      <c r="P1879" s="188"/>
      <c r="R1879" s="188"/>
    </row>
    <row r="1880" spans="8:18">
      <c r="H1880" s="188"/>
      <c r="J1880" s="188"/>
      <c r="K1880" s="188"/>
      <c r="L1880" s="188"/>
      <c r="M1880" s="393"/>
      <c r="N1880" s="188"/>
      <c r="O1880" s="188"/>
      <c r="P1880" s="188"/>
      <c r="R1880" s="188"/>
    </row>
    <row r="1881" spans="8:18">
      <c r="H1881" s="188"/>
      <c r="J1881" s="188"/>
      <c r="K1881" s="188"/>
      <c r="L1881" s="188"/>
      <c r="M1881" s="393"/>
      <c r="N1881" s="188"/>
      <c r="O1881" s="188"/>
      <c r="P1881" s="188"/>
      <c r="R1881" s="188"/>
    </row>
    <row r="1882" spans="8:18">
      <c r="H1882" s="188"/>
      <c r="J1882" s="188"/>
      <c r="K1882" s="188"/>
      <c r="L1882" s="188"/>
      <c r="M1882" s="393"/>
      <c r="N1882" s="188"/>
      <c r="O1882" s="188"/>
      <c r="P1882" s="188"/>
      <c r="R1882" s="188"/>
    </row>
    <row r="1883" spans="8:18">
      <c r="H1883" s="188"/>
      <c r="J1883" s="188"/>
      <c r="K1883" s="188"/>
      <c r="L1883" s="188"/>
      <c r="M1883" s="393"/>
      <c r="N1883" s="188"/>
      <c r="O1883" s="188"/>
      <c r="P1883" s="188"/>
      <c r="R1883" s="188"/>
    </row>
    <row r="1884" spans="8:18">
      <c r="H1884" s="188"/>
      <c r="J1884" s="188"/>
      <c r="K1884" s="188"/>
      <c r="L1884" s="188"/>
      <c r="M1884" s="393"/>
      <c r="N1884" s="188"/>
      <c r="O1884" s="188"/>
      <c r="P1884" s="188"/>
      <c r="R1884" s="188"/>
    </row>
    <row r="1885" spans="8:18">
      <c r="H1885" s="188"/>
      <c r="J1885" s="188"/>
      <c r="K1885" s="188"/>
      <c r="L1885" s="188"/>
      <c r="M1885" s="393"/>
      <c r="N1885" s="188"/>
      <c r="O1885" s="188"/>
      <c r="P1885" s="188"/>
      <c r="R1885" s="188"/>
    </row>
    <row r="1886" spans="8:18">
      <c r="H1886" s="188"/>
      <c r="J1886" s="188"/>
      <c r="K1886" s="188"/>
      <c r="L1886" s="188"/>
      <c r="M1886" s="393"/>
      <c r="N1886" s="188"/>
      <c r="O1886" s="188"/>
      <c r="P1886" s="188"/>
      <c r="R1886" s="188"/>
    </row>
    <row r="1887" spans="8:18">
      <c r="H1887" s="188"/>
      <c r="J1887" s="188"/>
      <c r="K1887" s="188"/>
      <c r="L1887" s="188"/>
      <c r="M1887" s="393"/>
      <c r="N1887" s="188"/>
      <c r="O1887" s="188"/>
      <c r="P1887" s="188"/>
      <c r="R1887" s="188"/>
    </row>
    <row r="1888" spans="8:18">
      <c r="H1888" s="188"/>
      <c r="J1888" s="188"/>
      <c r="K1888" s="188"/>
      <c r="L1888" s="188"/>
      <c r="M1888" s="393"/>
      <c r="N1888" s="188"/>
      <c r="O1888" s="188"/>
      <c r="P1888" s="188"/>
      <c r="R1888" s="188"/>
    </row>
    <row r="1889" spans="8:18">
      <c r="H1889" s="188"/>
      <c r="J1889" s="188"/>
      <c r="K1889" s="188"/>
      <c r="L1889" s="188"/>
      <c r="M1889" s="393"/>
      <c r="N1889" s="188"/>
      <c r="O1889" s="188"/>
      <c r="P1889" s="188"/>
      <c r="R1889" s="188"/>
    </row>
    <row r="1890" spans="8:18">
      <c r="H1890" s="188"/>
      <c r="J1890" s="188"/>
      <c r="K1890" s="188"/>
      <c r="L1890" s="188"/>
      <c r="M1890" s="393"/>
      <c r="N1890" s="188"/>
      <c r="O1890" s="188"/>
      <c r="P1890" s="188"/>
      <c r="R1890" s="188"/>
    </row>
    <row r="1891" spans="8:18">
      <c r="H1891" s="188"/>
      <c r="J1891" s="188"/>
      <c r="K1891" s="188"/>
      <c r="L1891" s="188"/>
      <c r="M1891" s="393"/>
      <c r="N1891" s="188"/>
      <c r="O1891" s="188"/>
      <c r="P1891" s="188"/>
      <c r="R1891" s="188"/>
    </row>
    <row r="1892" spans="8:18">
      <c r="H1892" s="188"/>
      <c r="J1892" s="188"/>
      <c r="K1892" s="188"/>
      <c r="L1892" s="188"/>
      <c r="M1892" s="393"/>
      <c r="N1892" s="188"/>
      <c r="O1892" s="188"/>
      <c r="P1892" s="188"/>
      <c r="R1892" s="188"/>
    </row>
    <row r="1893" spans="8:18">
      <c r="H1893" s="188"/>
      <c r="J1893" s="188"/>
      <c r="K1893" s="188"/>
      <c r="L1893" s="188"/>
      <c r="M1893" s="393"/>
      <c r="N1893" s="188"/>
      <c r="O1893" s="188"/>
      <c r="P1893" s="188"/>
      <c r="R1893" s="188"/>
    </row>
    <row r="1894" spans="8:18">
      <c r="H1894" s="188"/>
      <c r="J1894" s="188"/>
      <c r="K1894" s="188"/>
      <c r="L1894" s="188"/>
      <c r="M1894" s="393"/>
      <c r="N1894" s="188"/>
      <c r="O1894" s="188"/>
      <c r="P1894" s="188"/>
      <c r="R1894" s="188"/>
    </row>
    <row r="1895" spans="8:18">
      <c r="H1895" s="188"/>
      <c r="J1895" s="188"/>
      <c r="K1895" s="188"/>
      <c r="L1895" s="188"/>
      <c r="M1895" s="393"/>
      <c r="N1895" s="188"/>
      <c r="O1895" s="188"/>
      <c r="P1895" s="188"/>
      <c r="R1895" s="188"/>
    </row>
    <row r="1896" spans="8:18">
      <c r="H1896" s="188"/>
      <c r="J1896" s="188"/>
      <c r="K1896" s="188"/>
      <c r="L1896" s="188"/>
      <c r="M1896" s="393"/>
      <c r="N1896" s="188"/>
      <c r="O1896" s="188"/>
      <c r="P1896" s="188"/>
      <c r="R1896" s="188"/>
    </row>
    <row r="1897" spans="8:18">
      <c r="H1897" s="188"/>
      <c r="J1897" s="188"/>
      <c r="K1897" s="188"/>
      <c r="L1897" s="188"/>
      <c r="M1897" s="393"/>
      <c r="N1897" s="188"/>
      <c r="O1897" s="188"/>
      <c r="P1897" s="188"/>
      <c r="R1897" s="188"/>
    </row>
    <row r="1898" spans="8:18">
      <c r="H1898" s="188"/>
      <c r="J1898" s="188"/>
      <c r="K1898" s="188"/>
      <c r="L1898" s="188"/>
      <c r="M1898" s="393"/>
      <c r="N1898" s="188"/>
      <c r="O1898" s="188"/>
      <c r="P1898" s="188"/>
      <c r="R1898" s="188"/>
    </row>
    <row r="1899" spans="8:18">
      <c r="H1899" s="188"/>
      <c r="J1899" s="188"/>
      <c r="K1899" s="188"/>
      <c r="L1899" s="188"/>
      <c r="M1899" s="393"/>
      <c r="N1899" s="188"/>
      <c r="O1899" s="188"/>
      <c r="P1899" s="188"/>
      <c r="R1899" s="188"/>
    </row>
    <row r="1900" spans="8:18">
      <c r="H1900" s="188"/>
      <c r="J1900" s="188"/>
      <c r="K1900" s="188"/>
      <c r="L1900" s="188"/>
      <c r="M1900" s="393"/>
      <c r="N1900" s="188"/>
      <c r="O1900" s="188"/>
      <c r="P1900" s="188"/>
      <c r="R1900" s="188"/>
    </row>
    <row r="1901" spans="8:18">
      <c r="H1901" s="188"/>
      <c r="J1901" s="188"/>
      <c r="K1901" s="188"/>
      <c r="L1901" s="188"/>
      <c r="M1901" s="393"/>
      <c r="N1901" s="188"/>
      <c r="O1901" s="188"/>
      <c r="P1901" s="188"/>
      <c r="R1901" s="188"/>
    </row>
    <row r="1902" spans="8:18">
      <c r="H1902" s="188"/>
      <c r="J1902" s="188"/>
      <c r="K1902" s="188"/>
      <c r="L1902" s="188"/>
      <c r="M1902" s="393"/>
      <c r="N1902" s="188"/>
      <c r="O1902" s="188"/>
      <c r="P1902" s="188"/>
      <c r="R1902" s="188"/>
    </row>
    <row r="1903" spans="8:18">
      <c r="H1903" s="188"/>
      <c r="J1903" s="188"/>
      <c r="K1903" s="188"/>
      <c r="L1903" s="188"/>
      <c r="M1903" s="393"/>
      <c r="N1903" s="188"/>
      <c r="O1903" s="188"/>
      <c r="P1903" s="188"/>
      <c r="R1903" s="188"/>
    </row>
    <row r="1904" spans="8:18">
      <c r="H1904" s="188"/>
      <c r="J1904" s="188"/>
      <c r="K1904" s="188"/>
      <c r="L1904" s="188"/>
      <c r="M1904" s="393"/>
      <c r="N1904" s="188"/>
      <c r="O1904" s="188"/>
      <c r="P1904" s="188"/>
      <c r="R1904" s="188"/>
    </row>
    <row r="1905" spans="8:18">
      <c r="H1905" s="188"/>
      <c r="J1905" s="188"/>
      <c r="K1905" s="188"/>
      <c r="L1905" s="188"/>
      <c r="M1905" s="393"/>
      <c r="N1905" s="188"/>
      <c r="O1905" s="188"/>
      <c r="P1905" s="188"/>
      <c r="R1905" s="188"/>
    </row>
    <row r="1906" spans="8:18">
      <c r="H1906" s="188"/>
      <c r="J1906" s="188"/>
      <c r="K1906" s="188"/>
      <c r="L1906" s="188"/>
      <c r="M1906" s="393"/>
      <c r="N1906" s="188"/>
      <c r="O1906" s="188"/>
      <c r="P1906" s="188"/>
      <c r="R1906" s="188"/>
    </row>
    <row r="1907" spans="8:18">
      <c r="H1907" s="188"/>
      <c r="J1907" s="188"/>
      <c r="K1907" s="188"/>
      <c r="L1907" s="188"/>
      <c r="M1907" s="393"/>
      <c r="N1907" s="188"/>
      <c r="O1907" s="188"/>
      <c r="P1907" s="188"/>
      <c r="R1907" s="188"/>
    </row>
    <row r="1908" spans="8:18">
      <c r="H1908" s="188"/>
      <c r="J1908" s="188"/>
      <c r="K1908" s="188"/>
      <c r="L1908" s="188"/>
      <c r="M1908" s="393"/>
      <c r="N1908" s="188"/>
      <c r="O1908" s="188"/>
      <c r="P1908" s="188"/>
      <c r="R1908" s="188"/>
    </row>
    <row r="1909" spans="8:18">
      <c r="H1909" s="188"/>
      <c r="J1909" s="188"/>
      <c r="K1909" s="188"/>
      <c r="L1909" s="188"/>
      <c r="M1909" s="393"/>
      <c r="N1909" s="188"/>
      <c r="O1909" s="188"/>
      <c r="P1909" s="188"/>
      <c r="R1909" s="188"/>
    </row>
    <row r="1910" spans="8:18">
      <c r="H1910" s="188"/>
      <c r="J1910" s="188"/>
      <c r="K1910" s="188"/>
      <c r="L1910" s="188"/>
      <c r="M1910" s="393"/>
      <c r="N1910" s="188"/>
      <c r="O1910" s="188"/>
      <c r="P1910" s="188"/>
      <c r="R1910" s="188"/>
    </row>
    <row r="1911" spans="8:18">
      <c r="H1911" s="188"/>
      <c r="J1911" s="188"/>
      <c r="K1911" s="188"/>
      <c r="L1911" s="188"/>
      <c r="M1911" s="393"/>
      <c r="N1911" s="188"/>
      <c r="O1911" s="188"/>
      <c r="P1911" s="188"/>
      <c r="R1911" s="188"/>
    </row>
    <row r="1912" spans="8:18">
      <c r="H1912" s="188"/>
      <c r="J1912" s="188"/>
      <c r="K1912" s="188"/>
      <c r="L1912" s="188"/>
      <c r="M1912" s="393"/>
      <c r="N1912" s="188"/>
      <c r="O1912" s="188"/>
      <c r="P1912" s="188"/>
      <c r="R1912" s="188"/>
    </row>
    <row r="1913" spans="8:18">
      <c r="H1913" s="188"/>
      <c r="J1913" s="188"/>
      <c r="K1913" s="188"/>
      <c r="L1913" s="188"/>
      <c r="M1913" s="393"/>
      <c r="N1913" s="188"/>
      <c r="O1913" s="188"/>
      <c r="P1913" s="188"/>
      <c r="R1913" s="188"/>
    </row>
    <row r="1914" spans="8:18">
      <c r="H1914" s="188"/>
      <c r="J1914" s="188"/>
      <c r="K1914" s="188"/>
      <c r="L1914" s="188"/>
      <c r="M1914" s="393"/>
      <c r="N1914" s="188"/>
      <c r="O1914" s="188"/>
      <c r="P1914" s="188"/>
      <c r="R1914" s="188"/>
    </row>
    <row r="1915" spans="8:18">
      <c r="H1915" s="188"/>
      <c r="J1915" s="188"/>
      <c r="K1915" s="188"/>
      <c r="L1915" s="188"/>
      <c r="M1915" s="393"/>
      <c r="N1915" s="188"/>
      <c r="O1915" s="188"/>
      <c r="P1915" s="188"/>
      <c r="R1915" s="188"/>
    </row>
    <row r="1916" spans="8:18">
      <c r="H1916" s="188"/>
      <c r="J1916" s="188"/>
      <c r="K1916" s="188"/>
      <c r="L1916" s="188"/>
      <c r="M1916" s="393"/>
      <c r="N1916" s="188"/>
      <c r="O1916" s="188"/>
      <c r="P1916" s="188"/>
      <c r="R1916" s="188"/>
    </row>
    <row r="1917" spans="8:18">
      <c r="H1917" s="188"/>
      <c r="J1917" s="188"/>
      <c r="K1917" s="188"/>
      <c r="L1917" s="188"/>
      <c r="M1917" s="393"/>
      <c r="N1917" s="188"/>
      <c r="O1917" s="188"/>
      <c r="P1917" s="188"/>
      <c r="R1917" s="188"/>
    </row>
    <row r="1918" spans="8:18">
      <c r="H1918" s="188"/>
      <c r="J1918" s="188"/>
      <c r="K1918" s="188"/>
      <c r="L1918" s="188"/>
      <c r="M1918" s="393"/>
      <c r="N1918" s="188"/>
      <c r="O1918" s="188"/>
      <c r="P1918" s="188"/>
      <c r="R1918" s="188"/>
    </row>
    <row r="1919" spans="8:18">
      <c r="H1919" s="188"/>
      <c r="J1919" s="188"/>
      <c r="K1919" s="188"/>
      <c r="L1919" s="188"/>
      <c r="M1919" s="393"/>
      <c r="N1919" s="188"/>
      <c r="O1919" s="188"/>
      <c r="P1919" s="188"/>
      <c r="R1919" s="188"/>
    </row>
    <row r="1920" spans="8:18">
      <c r="H1920" s="188"/>
      <c r="J1920" s="188"/>
      <c r="K1920" s="188"/>
      <c r="L1920" s="188"/>
      <c r="M1920" s="393"/>
      <c r="N1920" s="188"/>
      <c r="O1920" s="188"/>
      <c r="P1920" s="188"/>
      <c r="R1920" s="188"/>
    </row>
    <row r="1921" spans="8:18">
      <c r="H1921" s="188"/>
      <c r="J1921" s="188"/>
      <c r="K1921" s="188"/>
      <c r="L1921" s="188"/>
      <c r="M1921" s="393"/>
      <c r="N1921" s="188"/>
      <c r="O1921" s="188"/>
      <c r="P1921" s="188"/>
      <c r="R1921" s="188"/>
    </row>
    <row r="1922" spans="8:18">
      <c r="H1922" s="188"/>
      <c r="J1922" s="188"/>
      <c r="K1922" s="188"/>
      <c r="L1922" s="188"/>
      <c r="M1922" s="393"/>
      <c r="N1922" s="188"/>
      <c r="O1922" s="188"/>
      <c r="P1922" s="188"/>
      <c r="R1922" s="188"/>
    </row>
    <row r="1923" spans="8:18">
      <c r="H1923" s="188"/>
      <c r="J1923" s="188"/>
      <c r="K1923" s="188"/>
      <c r="L1923" s="188"/>
      <c r="M1923" s="393"/>
      <c r="N1923" s="188"/>
      <c r="O1923" s="188"/>
      <c r="P1923" s="188"/>
      <c r="R1923" s="188"/>
    </row>
    <row r="1924" spans="8:18">
      <c r="H1924" s="188"/>
      <c r="J1924" s="188"/>
      <c r="K1924" s="188"/>
      <c r="L1924" s="188"/>
      <c r="M1924" s="393"/>
      <c r="N1924" s="188"/>
      <c r="O1924" s="188"/>
      <c r="P1924" s="188"/>
      <c r="R1924" s="188"/>
    </row>
    <row r="1925" spans="8:18">
      <c r="H1925" s="188"/>
      <c r="J1925" s="188"/>
      <c r="K1925" s="188"/>
      <c r="L1925" s="188"/>
      <c r="M1925" s="393"/>
      <c r="N1925" s="188"/>
      <c r="O1925" s="188"/>
      <c r="P1925" s="188"/>
      <c r="R1925" s="188"/>
    </row>
    <row r="1926" spans="8:18">
      <c r="H1926" s="188"/>
      <c r="J1926" s="188"/>
      <c r="K1926" s="188"/>
      <c r="L1926" s="188"/>
      <c r="M1926" s="393"/>
      <c r="N1926" s="188"/>
      <c r="O1926" s="188"/>
      <c r="P1926" s="188"/>
      <c r="R1926" s="188"/>
    </row>
    <row r="1927" spans="8:18">
      <c r="H1927" s="188"/>
      <c r="J1927" s="188"/>
      <c r="K1927" s="188"/>
      <c r="L1927" s="188"/>
      <c r="M1927" s="393"/>
      <c r="N1927" s="188"/>
      <c r="O1927" s="188"/>
      <c r="P1927" s="188"/>
      <c r="R1927" s="188"/>
    </row>
    <row r="1928" spans="8:18">
      <c r="H1928" s="188"/>
      <c r="J1928" s="188"/>
      <c r="K1928" s="188"/>
      <c r="L1928" s="188"/>
      <c r="M1928" s="393"/>
      <c r="N1928" s="188"/>
      <c r="O1928" s="188"/>
      <c r="P1928" s="188"/>
      <c r="R1928" s="188"/>
    </row>
    <row r="1929" spans="8:18">
      <c r="H1929" s="188"/>
      <c r="J1929" s="188"/>
      <c r="K1929" s="188"/>
      <c r="L1929" s="188"/>
      <c r="M1929" s="393"/>
      <c r="N1929" s="188"/>
      <c r="O1929" s="188"/>
      <c r="P1929" s="188"/>
      <c r="R1929" s="188"/>
    </row>
    <row r="1930" spans="8:18">
      <c r="H1930" s="188"/>
      <c r="J1930" s="188"/>
      <c r="K1930" s="188"/>
      <c r="L1930" s="188"/>
      <c r="M1930" s="393"/>
      <c r="N1930" s="188"/>
      <c r="O1930" s="188"/>
      <c r="P1930" s="188"/>
      <c r="R1930" s="188"/>
    </row>
    <row r="1931" spans="8:18">
      <c r="H1931" s="188"/>
      <c r="J1931" s="188"/>
      <c r="K1931" s="188"/>
      <c r="L1931" s="188"/>
      <c r="M1931" s="393"/>
      <c r="N1931" s="188"/>
      <c r="O1931" s="188"/>
      <c r="P1931" s="188"/>
      <c r="R1931" s="188"/>
    </row>
    <row r="1932" spans="8:18">
      <c r="H1932" s="188"/>
      <c r="J1932" s="188"/>
      <c r="K1932" s="188"/>
      <c r="L1932" s="188"/>
      <c r="M1932" s="393"/>
      <c r="N1932" s="188"/>
      <c r="O1932" s="188"/>
      <c r="P1932" s="188"/>
      <c r="R1932" s="188"/>
    </row>
    <row r="1933" spans="8:18">
      <c r="H1933" s="188"/>
      <c r="J1933" s="188"/>
      <c r="K1933" s="188"/>
      <c r="L1933" s="188"/>
      <c r="M1933" s="393"/>
      <c r="N1933" s="188"/>
      <c r="O1933" s="188"/>
      <c r="P1933" s="188"/>
      <c r="R1933" s="188"/>
    </row>
    <row r="1934" spans="8:18">
      <c r="H1934" s="188"/>
      <c r="J1934" s="188"/>
      <c r="K1934" s="188"/>
      <c r="L1934" s="188"/>
      <c r="M1934" s="393"/>
      <c r="N1934" s="188"/>
      <c r="O1934" s="188"/>
      <c r="P1934" s="188"/>
      <c r="R1934" s="188"/>
    </row>
    <row r="1935" spans="8:18">
      <c r="H1935" s="188"/>
      <c r="J1935" s="188"/>
      <c r="K1935" s="188"/>
      <c r="L1935" s="188"/>
      <c r="M1935" s="393"/>
      <c r="N1935" s="188"/>
      <c r="O1935" s="188"/>
      <c r="P1935" s="188"/>
      <c r="R1935" s="188"/>
    </row>
    <row r="1936" spans="8:18">
      <c r="H1936" s="188"/>
      <c r="J1936" s="188"/>
      <c r="K1936" s="188"/>
      <c r="L1936" s="188"/>
      <c r="M1936" s="393"/>
      <c r="N1936" s="188"/>
      <c r="O1936" s="188"/>
      <c r="P1936" s="188"/>
      <c r="R1936" s="188"/>
    </row>
    <row r="1937" spans="8:18">
      <c r="H1937" s="188"/>
      <c r="J1937" s="188"/>
      <c r="K1937" s="188"/>
      <c r="L1937" s="188"/>
      <c r="M1937" s="393"/>
      <c r="N1937" s="188"/>
      <c r="O1937" s="188"/>
      <c r="P1937" s="188"/>
      <c r="R1937" s="188"/>
    </row>
    <row r="1938" spans="8:18">
      <c r="H1938" s="188"/>
      <c r="J1938" s="188"/>
      <c r="K1938" s="188"/>
      <c r="L1938" s="188"/>
      <c r="M1938" s="393"/>
      <c r="N1938" s="188"/>
      <c r="O1938" s="188"/>
      <c r="P1938" s="188"/>
      <c r="R1938" s="188"/>
    </row>
    <row r="1939" spans="8:18">
      <c r="H1939" s="188"/>
      <c r="J1939" s="188"/>
      <c r="K1939" s="188"/>
      <c r="L1939" s="188"/>
      <c r="M1939" s="393"/>
      <c r="N1939" s="188"/>
      <c r="O1939" s="188"/>
      <c r="P1939" s="188"/>
      <c r="R1939" s="188"/>
    </row>
    <row r="1940" spans="8:18">
      <c r="H1940" s="188"/>
      <c r="J1940" s="188"/>
      <c r="K1940" s="188"/>
      <c r="L1940" s="188"/>
      <c r="M1940" s="393"/>
      <c r="N1940" s="188"/>
      <c r="O1940" s="188"/>
      <c r="P1940" s="188"/>
      <c r="R1940" s="188"/>
    </row>
    <row r="1941" spans="8:18">
      <c r="H1941" s="188"/>
      <c r="J1941" s="188"/>
      <c r="K1941" s="188"/>
      <c r="L1941" s="188"/>
      <c r="M1941" s="393"/>
      <c r="N1941" s="188"/>
      <c r="O1941" s="188"/>
      <c r="P1941" s="188"/>
      <c r="R1941" s="188"/>
    </row>
    <row r="1942" spans="8:18">
      <c r="H1942" s="188"/>
      <c r="J1942" s="188"/>
      <c r="K1942" s="188"/>
      <c r="L1942" s="188"/>
      <c r="M1942" s="393"/>
      <c r="N1942" s="188"/>
      <c r="O1942" s="188"/>
      <c r="P1942" s="188"/>
      <c r="R1942" s="188"/>
    </row>
    <row r="1943" spans="8:18">
      <c r="H1943" s="188"/>
      <c r="J1943" s="188"/>
      <c r="K1943" s="188"/>
      <c r="L1943" s="188"/>
      <c r="M1943" s="393"/>
      <c r="N1943" s="188"/>
      <c r="O1943" s="188"/>
      <c r="P1943" s="188"/>
      <c r="R1943" s="188"/>
    </row>
    <row r="1944" spans="8:18">
      <c r="H1944" s="188"/>
      <c r="J1944" s="188"/>
      <c r="K1944" s="188"/>
      <c r="L1944" s="188"/>
      <c r="M1944" s="393"/>
      <c r="N1944" s="188"/>
      <c r="O1944" s="188"/>
      <c r="P1944" s="188"/>
      <c r="R1944" s="188"/>
    </row>
    <row r="1945" spans="8:18">
      <c r="H1945" s="188"/>
      <c r="J1945" s="188"/>
      <c r="K1945" s="188"/>
      <c r="L1945" s="188"/>
      <c r="M1945" s="393"/>
      <c r="N1945" s="188"/>
      <c r="O1945" s="188"/>
      <c r="P1945" s="188"/>
      <c r="R1945" s="188"/>
    </row>
    <row r="1946" spans="8:18">
      <c r="H1946" s="188"/>
      <c r="J1946" s="188"/>
      <c r="K1946" s="188"/>
      <c r="L1946" s="188"/>
      <c r="M1946" s="393"/>
      <c r="N1946" s="188"/>
      <c r="O1946" s="188"/>
      <c r="P1946" s="188"/>
      <c r="R1946" s="188"/>
    </row>
    <row r="1947" spans="8:18">
      <c r="H1947" s="188"/>
      <c r="J1947" s="188"/>
      <c r="K1947" s="188"/>
      <c r="L1947" s="188"/>
      <c r="M1947" s="393"/>
      <c r="N1947" s="188"/>
      <c r="O1947" s="188"/>
      <c r="P1947" s="188"/>
      <c r="R1947" s="188"/>
    </row>
    <row r="1948" spans="8:18">
      <c r="H1948" s="188"/>
      <c r="J1948" s="188"/>
      <c r="K1948" s="188"/>
      <c r="L1948" s="188"/>
      <c r="M1948" s="393"/>
      <c r="N1948" s="188"/>
      <c r="O1948" s="188"/>
      <c r="P1948" s="188"/>
      <c r="R1948" s="188"/>
    </row>
    <row r="1949" spans="8:18">
      <c r="H1949" s="188"/>
      <c r="J1949" s="188"/>
      <c r="K1949" s="188"/>
      <c r="L1949" s="188"/>
      <c r="M1949" s="393"/>
      <c r="N1949" s="188"/>
      <c r="O1949" s="188"/>
      <c r="P1949" s="188"/>
      <c r="R1949" s="188"/>
    </row>
    <row r="1950" spans="8:18">
      <c r="H1950" s="188"/>
      <c r="J1950" s="188"/>
      <c r="K1950" s="188"/>
      <c r="L1950" s="188"/>
      <c r="M1950" s="393"/>
      <c r="N1950" s="188"/>
      <c r="O1950" s="188"/>
      <c r="P1950" s="188"/>
      <c r="R1950" s="188"/>
    </row>
    <row r="1951" spans="8:18">
      <c r="H1951" s="188"/>
      <c r="J1951" s="188"/>
      <c r="K1951" s="188"/>
      <c r="L1951" s="188"/>
      <c r="M1951" s="393"/>
      <c r="N1951" s="188"/>
      <c r="O1951" s="188"/>
      <c r="P1951" s="188"/>
      <c r="R1951" s="188"/>
    </row>
    <row r="1952" spans="8:18">
      <c r="H1952" s="188"/>
      <c r="J1952" s="188"/>
      <c r="K1952" s="188"/>
      <c r="L1952" s="188"/>
      <c r="M1952" s="393"/>
      <c r="N1952" s="188"/>
      <c r="O1952" s="188"/>
      <c r="P1952" s="188"/>
      <c r="R1952" s="188"/>
    </row>
    <row r="1953" spans="8:18">
      <c r="H1953" s="188"/>
      <c r="J1953" s="188"/>
      <c r="K1953" s="188"/>
      <c r="L1953" s="188"/>
      <c r="M1953" s="393"/>
      <c r="N1953" s="188"/>
      <c r="O1953" s="188"/>
      <c r="P1953" s="188"/>
      <c r="R1953" s="188"/>
    </row>
    <row r="1954" spans="8:18">
      <c r="H1954" s="188"/>
      <c r="J1954" s="188"/>
      <c r="K1954" s="188"/>
      <c r="L1954" s="188"/>
      <c r="M1954" s="393"/>
      <c r="N1954" s="188"/>
      <c r="O1954" s="188"/>
      <c r="P1954" s="188"/>
      <c r="R1954" s="188"/>
    </row>
    <row r="1955" spans="8:18">
      <c r="H1955" s="188"/>
      <c r="J1955" s="188"/>
      <c r="K1955" s="188"/>
      <c r="L1955" s="188"/>
      <c r="M1955" s="393"/>
      <c r="N1955" s="188"/>
      <c r="O1955" s="188"/>
      <c r="P1955" s="188"/>
      <c r="R1955" s="188"/>
    </row>
    <row r="1956" spans="8:18">
      <c r="H1956" s="188"/>
      <c r="J1956" s="188"/>
      <c r="K1956" s="188"/>
      <c r="L1956" s="188"/>
      <c r="M1956" s="393"/>
      <c r="N1956" s="188"/>
      <c r="O1956" s="188"/>
      <c r="P1956" s="188"/>
      <c r="R1956" s="188"/>
    </row>
    <row r="1957" spans="8:18">
      <c r="H1957" s="188"/>
      <c r="J1957" s="188"/>
      <c r="K1957" s="188"/>
      <c r="L1957" s="188"/>
      <c r="M1957" s="393"/>
      <c r="N1957" s="188"/>
      <c r="O1957" s="188"/>
      <c r="P1957" s="188"/>
      <c r="R1957" s="188"/>
    </row>
    <row r="1958" spans="8:18">
      <c r="H1958" s="188"/>
      <c r="J1958" s="188"/>
      <c r="K1958" s="188"/>
      <c r="L1958" s="188"/>
      <c r="M1958" s="393"/>
      <c r="N1958" s="188"/>
      <c r="O1958" s="188"/>
      <c r="P1958" s="188"/>
      <c r="R1958" s="188"/>
    </row>
    <row r="1959" spans="8:18">
      <c r="H1959" s="188"/>
      <c r="J1959" s="188"/>
      <c r="K1959" s="188"/>
      <c r="L1959" s="188"/>
      <c r="M1959" s="393"/>
      <c r="N1959" s="188"/>
      <c r="O1959" s="188"/>
      <c r="P1959" s="188"/>
      <c r="R1959" s="188"/>
    </row>
    <row r="1960" spans="8:18">
      <c r="H1960" s="188"/>
      <c r="J1960" s="188"/>
      <c r="K1960" s="188"/>
      <c r="L1960" s="188"/>
      <c r="M1960" s="393"/>
      <c r="N1960" s="188"/>
      <c r="O1960" s="188"/>
      <c r="P1960" s="188"/>
      <c r="R1960" s="188"/>
    </row>
    <row r="1961" spans="8:18">
      <c r="H1961" s="188"/>
      <c r="J1961" s="188"/>
      <c r="K1961" s="188"/>
      <c r="L1961" s="188"/>
      <c r="M1961" s="393"/>
      <c r="N1961" s="188"/>
      <c r="O1961" s="188"/>
      <c r="P1961" s="188"/>
      <c r="R1961" s="188"/>
    </row>
    <row r="1962" spans="8:18">
      <c r="H1962" s="188"/>
      <c r="J1962" s="188"/>
      <c r="K1962" s="188"/>
      <c r="L1962" s="188"/>
      <c r="M1962" s="393"/>
      <c r="N1962" s="188"/>
      <c r="O1962" s="188"/>
      <c r="P1962" s="188"/>
      <c r="R1962" s="188"/>
    </row>
    <row r="1963" spans="8:18">
      <c r="H1963" s="188"/>
      <c r="J1963" s="188"/>
      <c r="K1963" s="188"/>
      <c r="L1963" s="188"/>
      <c r="M1963" s="393"/>
      <c r="N1963" s="188"/>
      <c r="O1963" s="188"/>
      <c r="P1963" s="188"/>
      <c r="R1963" s="188"/>
    </row>
    <row r="1964" spans="8:18">
      <c r="H1964" s="188"/>
      <c r="J1964" s="188"/>
      <c r="K1964" s="188"/>
      <c r="L1964" s="188"/>
      <c r="M1964" s="393"/>
      <c r="N1964" s="188"/>
      <c r="O1964" s="188"/>
      <c r="P1964" s="188"/>
      <c r="R1964" s="188"/>
    </row>
    <row r="1965" spans="8:18">
      <c r="H1965" s="188"/>
      <c r="J1965" s="188"/>
      <c r="K1965" s="188"/>
      <c r="L1965" s="188"/>
      <c r="M1965" s="393"/>
      <c r="N1965" s="188"/>
      <c r="O1965" s="188"/>
      <c r="P1965" s="188"/>
      <c r="R1965" s="188"/>
    </row>
    <row r="1966" spans="8:18">
      <c r="H1966" s="188"/>
      <c r="J1966" s="188"/>
      <c r="K1966" s="188"/>
      <c r="L1966" s="188"/>
      <c r="M1966" s="393"/>
      <c r="N1966" s="188"/>
      <c r="O1966" s="188"/>
      <c r="P1966" s="188"/>
      <c r="R1966" s="188"/>
    </row>
    <row r="1967" spans="8:18">
      <c r="H1967" s="188"/>
      <c r="J1967" s="188"/>
      <c r="K1967" s="188"/>
      <c r="L1967" s="188"/>
      <c r="M1967" s="393"/>
      <c r="N1967" s="188"/>
      <c r="O1967" s="188"/>
      <c r="P1967" s="188"/>
      <c r="R1967" s="188"/>
    </row>
    <row r="1968" spans="8:18">
      <c r="H1968" s="188"/>
      <c r="J1968" s="188"/>
      <c r="K1968" s="188"/>
      <c r="L1968" s="188"/>
      <c r="M1968" s="393"/>
      <c r="N1968" s="188"/>
      <c r="O1968" s="188"/>
      <c r="P1968" s="188"/>
      <c r="R1968" s="188"/>
    </row>
    <row r="1969" spans="8:18">
      <c r="H1969" s="188"/>
      <c r="J1969" s="188"/>
      <c r="K1969" s="188"/>
      <c r="L1969" s="188"/>
      <c r="M1969" s="393"/>
      <c r="N1969" s="188"/>
      <c r="O1969" s="188"/>
      <c r="P1969" s="188"/>
      <c r="R1969" s="188"/>
    </row>
    <row r="1970" spans="8:18">
      <c r="H1970" s="188"/>
      <c r="J1970" s="188"/>
      <c r="K1970" s="188"/>
      <c r="L1970" s="188"/>
      <c r="M1970" s="393"/>
      <c r="N1970" s="188"/>
      <c r="O1970" s="188"/>
      <c r="P1970" s="188"/>
      <c r="R1970" s="188"/>
    </row>
    <row r="1971" spans="8:18">
      <c r="H1971" s="188"/>
      <c r="J1971" s="188"/>
      <c r="K1971" s="188"/>
      <c r="L1971" s="188"/>
      <c r="M1971" s="393"/>
      <c r="N1971" s="188"/>
      <c r="O1971" s="188"/>
      <c r="P1971" s="188"/>
      <c r="R1971" s="188"/>
    </row>
    <row r="1972" spans="8:18">
      <c r="H1972" s="188"/>
      <c r="J1972" s="188"/>
      <c r="K1972" s="188"/>
      <c r="L1972" s="188"/>
      <c r="M1972" s="393"/>
      <c r="N1972" s="188"/>
      <c r="O1972" s="188"/>
      <c r="P1972" s="188"/>
      <c r="R1972" s="188"/>
    </row>
    <row r="1973" spans="8:18">
      <c r="H1973" s="188"/>
      <c r="J1973" s="188"/>
      <c r="K1973" s="188"/>
      <c r="L1973" s="188"/>
      <c r="M1973" s="393"/>
      <c r="N1973" s="188"/>
      <c r="O1973" s="188"/>
      <c r="P1973" s="188"/>
      <c r="R1973" s="188"/>
    </row>
    <row r="1974" spans="8:18">
      <c r="H1974" s="188"/>
      <c r="J1974" s="188"/>
      <c r="K1974" s="188"/>
      <c r="L1974" s="188"/>
      <c r="M1974" s="393"/>
      <c r="N1974" s="188"/>
      <c r="O1974" s="188"/>
      <c r="P1974" s="188"/>
      <c r="R1974" s="188"/>
    </row>
    <row r="1975" spans="8:18">
      <c r="H1975" s="188"/>
      <c r="J1975" s="188"/>
      <c r="K1975" s="188"/>
      <c r="L1975" s="188"/>
      <c r="M1975" s="393"/>
      <c r="N1975" s="188"/>
      <c r="O1975" s="188"/>
      <c r="P1975" s="188"/>
      <c r="R1975" s="188"/>
    </row>
    <row r="1976" spans="8:18">
      <c r="H1976" s="188"/>
      <c r="J1976" s="188"/>
      <c r="K1976" s="188"/>
      <c r="L1976" s="188"/>
      <c r="M1976" s="393"/>
      <c r="N1976" s="188"/>
      <c r="O1976" s="188"/>
      <c r="P1976" s="188"/>
      <c r="R1976" s="188"/>
    </row>
    <row r="1977" spans="8:18">
      <c r="H1977" s="188"/>
      <c r="J1977" s="188"/>
      <c r="K1977" s="188"/>
      <c r="L1977" s="188"/>
      <c r="M1977" s="393"/>
      <c r="N1977" s="188"/>
      <c r="O1977" s="188"/>
      <c r="P1977" s="188"/>
      <c r="R1977" s="188"/>
    </row>
    <row r="1978" spans="8:18">
      <c r="H1978" s="188"/>
      <c r="J1978" s="188"/>
      <c r="K1978" s="188"/>
      <c r="L1978" s="188"/>
      <c r="M1978" s="393"/>
      <c r="N1978" s="188"/>
      <c r="O1978" s="188"/>
      <c r="P1978" s="188"/>
      <c r="R1978" s="188"/>
    </row>
    <row r="1979" spans="8:18">
      <c r="H1979" s="188"/>
      <c r="J1979" s="188"/>
      <c r="K1979" s="188"/>
      <c r="L1979" s="188"/>
      <c r="M1979" s="393"/>
      <c r="N1979" s="188"/>
      <c r="O1979" s="188"/>
      <c r="P1979" s="188"/>
      <c r="R1979" s="188"/>
    </row>
    <row r="1980" spans="8:18">
      <c r="H1980" s="188"/>
      <c r="J1980" s="188"/>
      <c r="K1980" s="188"/>
      <c r="L1980" s="188"/>
      <c r="M1980" s="393"/>
      <c r="N1980" s="188"/>
      <c r="O1980" s="188"/>
      <c r="P1980" s="188"/>
      <c r="R1980" s="188"/>
    </row>
    <row r="1981" spans="8:18">
      <c r="H1981" s="188"/>
      <c r="J1981" s="188"/>
      <c r="K1981" s="188"/>
      <c r="L1981" s="188"/>
      <c r="M1981" s="393"/>
      <c r="N1981" s="188"/>
      <c r="O1981" s="188"/>
      <c r="P1981" s="188"/>
      <c r="R1981" s="188"/>
    </row>
    <row r="1982" spans="8:18">
      <c r="H1982" s="188"/>
      <c r="J1982" s="188"/>
      <c r="K1982" s="188"/>
      <c r="L1982" s="188"/>
      <c r="M1982" s="393"/>
      <c r="N1982" s="188"/>
      <c r="O1982" s="188"/>
      <c r="P1982" s="188"/>
      <c r="R1982" s="188"/>
    </row>
    <row r="1983" spans="8:18">
      <c r="H1983" s="188"/>
      <c r="J1983" s="188"/>
      <c r="K1983" s="188"/>
      <c r="L1983" s="188"/>
      <c r="M1983" s="393"/>
      <c r="N1983" s="188"/>
      <c r="O1983" s="188"/>
      <c r="P1983" s="188"/>
      <c r="R1983" s="188"/>
    </row>
    <row r="1984" spans="8:18">
      <c r="H1984" s="188"/>
      <c r="J1984" s="188"/>
      <c r="K1984" s="188"/>
      <c r="L1984" s="188"/>
      <c r="M1984" s="393"/>
      <c r="N1984" s="188"/>
      <c r="O1984" s="188"/>
      <c r="P1984" s="188"/>
      <c r="R1984" s="188"/>
    </row>
    <row r="1985" spans="8:18">
      <c r="H1985" s="188"/>
      <c r="J1985" s="188"/>
      <c r="K1985" s="188"/>
      <c r="L1985" s="188"/>
      <c r="M1985" s="393"/>
      <c r="N1985" s="188"/>
      <c r="O1985" s="188"/>
      <c r="P1985" s="188"/>
      <c r="R1985" s="188"/>
    </row>
    <row r="1986" spans="8:18">
      <c r="H1986" s="188"/>
      <c r="J1986" s="188"/>
      <c r="K1986" s="188"/>
      <c r="L1986" s="188"/>
      <c r="M1986" s="393"/>
      <c r="N1986" s="188"/>
      <c r="O1986" s="188"/>
      <c r="P1986" s="188"/>
      <c r="R1986" s="188"/>
    </row>
    <row r="1987" spans="8:18">
      <c r="H1987" s="188"/>
      <c r="J1987" s="188"/>
      <c r="K1987" s="188"/>
      <c r="L1987" s="188"/>
      <c r="M1987" s="393"/>
      <c r="N1987" s="188"/>
      <c r="O1987" s="188"/>
      <c r="P1987" s="188"/>
      <c r="R1987" s="188"/>
    </row>
    <row r="1988" spans="8:18">
      <c r="H1988" s="188"/>
      <c r="J1988" s="188"/>
      <c r="K1988" s="188"/>
      <c r="L1988" s="188"/>
      <c r="M1988" s="393"/>
      <c r="N1988" s="188"/>
      <c r="O1988" s="188"/>
      <c r="P1988" s="188"/>
      <c r="R1988" s="188"/>
    </row>
    <row r="1989" spans="8:18">
      <c r="H1989" s="188"/>
      <c r="J1989" s="188"/>
      <c r="K1989" s="188"/>
      <c r="L1989" s="188"/>
      <c r="M1989" s="393"/>
      <c r="N1989" s="188"/>
      <c r="O1989" s="188"/>
      <c r="P1989" s="188"/>
      <c r="R1989" s="188"/>
    </row>
    <row r="1990" spans="8:18">
      <c r="H1990" s="188"/>
      <c r="J1990" s="188"/>
      <c r="K1990" s="188"/>
      <c r="L1990" s="188"/>
      <c r="M1990" s="393"/>
      <c r="N1990" s="188"/>
      <c r="O1990" s="188"/>
      <c r="P1990" s="188"/>
      <c r="R1990" s="188"/>
    </row>
    <row r="1991" spans="8:18">
      <c r="H1991" s="188"/>
      <c r="J1991" s="188"/>
      <c r="K1991" s="188"/>
      <c r="L1991" s="188"/>
      <c r="M1991" s="393"/>
      <c r="N1991" s="188"/>
      <c r="O1991" s="188"/>
      <c r="P1991" s="188"/>
      <c r="R1991" s="188"/>
    </row>
    <row r="1992" spans="8:18">
      <c r="H1992" s="188"/>
      <c r="J1992" s="188"/>
      <c r="K1992" s="188"/>
      <c r="L1992" s="188"/>
      <c r="M1992" s="393"/>
      <c r="N1992" s="188"/>
      <c r="O1992" s="188"/>
      <c r="P1992" s="188"/>
      <c r="R1992" s="188"/>
    </row>
    <row r="1993" spans="8:18">
      <c r="H1993" s="188"/>
      <c r="J1993" s="188"/>
      <c r="K1993" s="188"/>
      <c r="L1993" s="188"/>
      <c r="M1993" s="393"/>
      <c r="N1993" s="188"/>
      <c r="O1993" s="188"/>
      <c r="P1993" s="188"/>
      <c r="R1993" s="188"/>
    </row>
    <row r="1994" spans="8:18">
      <c r="H1994" s="188"/>
      <c r="J1994" s="188"/>
      <c r="K1994" s="188"/>
      <c r="L1994" s="188"/>
      <c r="M1994" s="393"/>
      <c r="N1994" s="188"/>
      <c r="O1994" s="188"/>
      <c r="P1994" s="188"/>
      <c r="R1994" s="188"/>
    </row>
    <row r="1995" spans="8:18">
      <c r="H1995" s="188"/>
      <c r="J1995" s="188"/>
      <c r="K1995" s="188"/>
      <c r="L1995" s="188"/>
      <c r="M1995" s="393"/>
      <c r="N1995" s="188"/>
      <c r="O1995" s="188"/>
      <c r="P1995" s="188"/>
      <c r="R1995" s="188"/>
    </row>
    <row r="1996" spans="8:18">
      <c r="H1996" s="188"/>
      <c r="J1996" s="188"/>
      <c r="K1996" s="188"/>
      <c r="L1996" s="188"/>
      <c r="M1996" s="393"/>
      <c r="N1996" s="188"/>
      <c r="O1996" s="188"/>
      <c r="P1996" s="188"/>
      <c r="R1996" s="188"/>
    </row>
    <row r="1997" spans="8:18">
      <c r="H1997" s="188"/>
      <c r="J1997" s="188"/>
      <c r="K1997" s="188"/>
      <c r="L1997" s="188"/>
      <c r="M1997" s="393"/>
      <c r="N1997" s="188"/>
      <c r="O1997" s="188"/>
      <c r="P1997" s="188"/>
      <c r="R1997" s="188"/>
    </row>
    <row r="1998" spans="8:18">
      <c r="H1998" s="188"/>
      <c r="J1998" s="188"/>
      <c r="K1998" s="188"/>
      <c r="L1998" s="188"/>
      <c r="M1998" s="393"/>
      <c r="N1998" s="188"/>
      <c r="O1998" s="188"/>
      <c r="P1998" s="188"/>
      <c r="R1998" s="188"/>
    </row>
    <row r="1999" spans="8:18">
      <c r="H1999" s="188"/>
      <c r="J1999" s="188"/>
      <c r="K1999" s="188"/>
      <c r="L1999" s="188"/>
      <c r="M1999" s="393"/>
      <c r="N1999" s="188"/>
      <c r="O1999" s="188"/>
      <c r="P1999" s="188"/>
      <c r="R1999" s="188"/>
    </row>
    <row r="2000" spans="8:18">
      <c r="H2000" s="188"/>
      <c r="J2000" s="188"/>
      <c r="K2000" s="188"/>
      <c r="L2000" s="188"/>
      <c r="M2000" s="393"/>
      <c r="N2000" s="188"/>
      <c r="O2000" s="188"/>
      <c r="P2000" s="188"/>
      <c r="R2000" s="188"/>
    </row>
    <row r="2001" spans="8:18">
      <c r="H2001" s="188"/>
      <c r="J2001" s="188"/>
      <c r="K2001" s="188"/>
      <c r="L2001" s="188"/>
      <c r="M2001" s="393"/>
      <c r="N2001" s="188"/>
      <c r="O2001" s="188"/>
      <c r="P2001" s="188"/>
      <c r="R2001" s="188"/>
    </row>
    <row r="2002" spans="8:18">
      <c r="H2002" s="188"/>
      <c r="J2002" s="188"/>
      <c r="K2002" s="188"/>
      <c r="L2002" s="188"/>
      <c r="M2002" s="393"/>
      <c r="N2002" s="188"/>
      <c r="O2002" s="188"/>
      <c r="P2002" s="188"/>
      <c r="R2002" s="188"/>
    </row>
    <row r="2003" spans="8:18">
      <c r="H2003" s="188"/>
      <c r="J2003" s="188"/>
      <c r="K2003" s="188"/>
      <c r="L2003" s="188"/>
      <c r="M2003" s="393"/>
      <c r="N2003" s="188"/>
      <c r="O2003" s="188"/>
      <c r="P2003" s="188"/>
      <c r="R2003" s="188"/>
    </row>
    <row r="2004" spans="8:18">
      <c r="H2004" s="188"/>
      <c r="J2004" s="188"/>
      <c r="K2004" s="188"/>
      <c r="L2004" s="188"/>
      <c r="M2004" s="393"/>
      <c r="N2004" s="188"/>
      <c r="O2004" s="188"/>
      <c r="P2004" s="188"/>
      <c r="R2004" s="188"/>
    </row>
    <row r="2005" spans="8:18">
      <c r="H2005" s="188"/>
      <c r="J2005" s="188"/>
      <c r="K2005" s="188"/>
      <c r="L2005" s="188"/>
      <c r="M2005" s="393"/>
      <c r="N2005" s="188"/>
      <c r="O2005" s="188"/>
      <c r="P2005" s="188"/>
      <c r="R2005" s="188"/>
    </row>
    <row r="2006" spans="8:18">
      <c r="H2006" s="188"/>
      <c r="J2006" s="188"/>
      <c r="K2006" s="188"/>
      <c r="L2006" s="188"/>
      <c r="M2006" s="393"/>
      <c r="N2006" s="188"/>
      <c r="O2006" s="188"/>
      <c r="P2006" s="188"/>
      <c r="R2006" s="188"/>
    </row>
    <row r="2007" spans="8:18">
      <c r="H2007" s="188"/>
      <c r="J2007" s="188"/>
      <c r="K2007" s="188"/>
      <c r="L2007" s="188"/>
      <c r="M2007" s="393"/>
      <c r="N2007" s="188"/>
      <c r="O2007" s="188"/>
      <c r="P2007" s="188"/>
      <c r="R2007" s="188"/>
    </row>
    <row r="2008" spans="8:18">
      <c r="H2008" s="188"/>
      <c r="J2008" s="188"/>
      <c r="K2008" s="188"/>
      <c r="L2008" s="188"/>
      <c r="M2008" s="393"/>
      <c r="N2008" s="188"/>
      <c r="O2008" s="188"/>
      <c r="P2008" s="188"/>
      <c r="R2008" s="188"/>
    </row>
    <row r="2009" spans="8:18">
      <c r="H2009" s="188"/>
      <c r="J2009" s="188"/>
      <c r="K2009" s="188"/>
      <c r="L2009" s="188"/>
      <c r="M2009" s="393"/>
      <c r="N2009" s="188"/>
      <c r="O2009" s="188"/>
      <c r="P2009" s="188"/>
      <c r="R2009" s="188"/>
    </row>
    <row r="2010" spans="8:18">
      <c r="H2010" s="188"/>
      <c r="J2010" s="188"/>
      <c r="K2010" s="188"/>
      <c r="L2010" s="188"/>
      <c r="M2010" s="393"/>
      <c r="N2010" s="188"/>
      <c r="O2010" s="188"/>
      <c r="P2010" s="188"/>
      <c r="R2010" s="188"/>
    </row>
    <row r="2011" spans="8:18">
      <c r="H2011" s="188"/>
      <c r="J2011" s="188"/>
      <c r="K2011" s="188"/>
      <c r="L2011" s="188"/>
      <c r="M2011" s="393"/>
      <c r="N2011" s="188"/>
      <c r="O2011" s="188"/>
      <c r="P2011" s="188"/>
      <c r="R2011" s="188"/>
    </row>
    <row r="2012" spans="8:18">
      <c r="H2012" s="188"/>
      <c r="J2012" s="188"/>
      <c r="K2012" s="188"/>
      <c r="L2012" s="188"/>
      <c r="M2012" s="393"/>
      <c r="N2012" s="188"/>
      <c r="O2012" s="188"/>
      <c r="P2012" s="188"/>
      <c r="R2012" s="188"/>
    </row>
    <row r="2013" spans="8:18">
      <c r="H2013" s="188"/>
      <c r="J2013" s="188"/>
      <c r="K2013" s="188"/>
      <c r="L2013" s="188"/>
      <c r="M2013" s="393"/>
      <c r="N2013" s="188"/>
      <c r="O2013" s="188"/>
      <c r="P2013" s="188"/>
      <c r="R2013" s="188"/>
    </row>
    <row r="2014" spans="8:18">
      <c r="H2014" s="188"/>
      <c r="J2014" s="188"/>
      <c r="K2014" s="188"/>
      <c r="L2014" s="188"/>
      <c r="M2014" s="393"/>
      <c r="N2014" s="188"/>
      <c r="O2014" s="188"/>
      <c r="P2014" s="188"/>
      <c r="R2014" s="188"/>
    </row>
    <row r="2015" spans="8:18">
      <c r="H2015" s="188"/>
      <c r="J2015" s="188"/>
      <c r="K2015" s="188"/>
      <c r="L2015" s="188"/>
      <c r="M2015" s="393"/>
      <c r="N2015" s="188"/>
      <c r="O2015" s="188"/>
      <c r="P2015" s="188"/>
      <c r="R2015" s="188"/>
    </row>
    <row r="2016" spans="8:18">
      <c r="H2016" s="188"/>
      <c r="J2016" s="188"/>
      <c r="K2016" s="188"/>
      <c r="L2016" s="188"/>
      <c r="M2016" s="393"/>
      <c r="N2016" s="188"/>
      <c r="O2016" s="188"/>
      <c r="P2016" s="188"/>
      <c r="R2016" s="188"/>
    </row>
    <row r="2017" spans="8:18">
      <c r="H2017" s="188"/>
      <c r="J2017" s="188"/>
      <c r="K2017" s="188"/>
      <c r="L2017" s="188"/>
      <c r="M2017" s="393"/>
      <c r="N2017" s="188"/>
      <c r="O2017" s="188"/>
      <c r="P2017" s="188"/>
      <c r="R2017" s="188"/>
    </row>
    <row r="2018" spans="8:18">
      <c r="H2018" s="188"/>
      <c r="J2018" s="188"/>
      <c r="K2018" s="188"/>
      <c r="L2018" s="188"/>
      <c r="M2018" s="393"/>
      <c r="N2018" s="188"/>
      <c r="O2018" s="188"/>
      <c r="P2018" s="188"/>
      <c r="R2018" s="188"/>
    </row>
    <row r="2019" spans="8:18">
      <c r="H2019" s="188"/>
      <c r="J2019" s="188"/>
      <c r="K2019" s="188"/>
      <c r="L2019" s="188"/>
      <c r="M2019" s="393"/>
      <c r="N2019" s="188"/>
      <c r="O2019" s="188"/>
      <c r="P2019" s="188"/>
      <c r="R2019" s="188"/>
    </row>
    <row r="2020" spans="8:18">
      <c r="H2020" s="188"/>
      <c r="J2020" s="188"/>
      <c r="K2020" s="188"/>
      <c r="L2020" s="188"/>
      <c r="M2020" s="393"/>
      <c r="N2020" s="188"/>
      <c r="O2020" s="188"/>
      <c r="P2020" s="188"/>
      <c r="R2020" s="188"/>
    </row>
    <row r="2021" spans="8:18">
      <c r="H2021" s="188"/>
      <c r="J2021" s="188"/>
      <c r="K2021" s="188"/>
      <c r="L2021" s="188"/>
      <c r="M2021" s="393"/>
      <c r="N2021" s="188"/>
      <c r="O2021" s="188"/>
      <c r="P2021" s="188"/>
      <c r="R2021" s="188"/>
    </row>
    <row r="2022" spans="8:18">
      <c r="H2022" s="188"/>
      <c r="J2022" s="188"/>
      <c r="K2022" s="188"/>
      <c r="L2022" s="188"/>
      <c r="M2022" s="393"/>
      <c r="N2022" s="188"/>
      <c r="O2022" s="188"/>
      <c r="P2022" s="188"/>
      <c r="R2022" s="188"/>
    </row>
    <row r="2023" spans="8:18">
      <c r="H2023" s="188"/>
      <c r="J2023" s="188"/>
      <c r="K2023" s="188"/>
      <c r="L2023" s="188"/>
      <c r="M2023" s="393"/>
      <c r="N2023" s="188"/>
      <c r="O2023" s="188"/>
      <c r="P2023" s="188"/>
      <c r="R2023" s="188"/>
    </row>
    <row r="2024" spans="8:18">
      <c r="H2024" s="188"/>
      <c r="J2024" s="188"/>
      <c r="K2024" s="188"/>
      <c r="L2024" s="188"/>
      <c r="M2024" s="393"/>
      <c r="N2024" s="188"/>
      <c r="O2024" s="188"/>
      <c r="P2024" s="188"/>
      <c r="R2024" s="188"/>
    </row>
    <row r="2025" spans="8:18">
      <c r="H2025" s="188"/>
      <c r="J2025" s="188"/>
      <c r="K2025" s="188"/>
      <c r="L2025" s="188"/>
      <c r="M2025" s="393"/>
      <c r="N2025" s="188"/>
      <c r="O2025" s="188"/>
      <c r="P2025" s="188"/>
      <c r="R2025" s="188"/>
    </row>
    <row r="2026" spans="8:18">
      <c r="H2026" s="188"/>
      <c r="J2026" s="188"/>
      <c r="K2026" s="188"/>
      <c r="L2026" s="188"/>
      <c r="M2026" s="393"/>
      <c r="N2026" s="188"/>
      <c r="O2026" s="188"/>
      <c r="P2026" s="188"/>
      <c r="R2026" s="188"/>
    </row>
    <row r="2027" spans="8:18">
      <c r="H2027" s="188"/>
      <c r="J2027" s="188"/>
      <c r="K2027" s="188"/>
      <c r="L2027" s="188"/>
      <c r="M2027" s="393"/>
      <c r="N2027" s="188"/>
      <c r="O2027" s="188"/>
      <c r="P2027" s="188"/>
      <c r="R2027" s="188"/>
    </row>
    <row r="2028" spans="8:18">
      <c r="H2028" s="188"/>
      <c r="J2028" s="188"/>
      <c r="K2028" s="188"/>
      <c r="L2028" s="188"/>
      <c r="M2028" s="393"/>
      <c r="N2028" s="188"/>
      <c r="O2028" s="188"/>
      <c r="P2028" s="188"/>
      <c r="R2028" s="188"/>
    </row>
    <row r="2029" spans="8:18">
      <c r="H2029" s="188"/>
      <c r="J2029" s="188"/>
      <c r="K2029" s="188"/>
      <c r="L2029" s="188"/>
      <c r="M2029" s="393"/>
      <c r="N2029" s="188"/>
      <c r="O2029" s="188"/>
      <c r="P2029" s="188"/>
      <c r="R2029" s="188"/>
    </row>
    <row r="2030" spans="8:18">
      <c r="H2030" s="188"/>
      <c r="J2030" s="188"/>
      <c r="K2030" s="188"/>
      <c r="L2030" s="188"/>
      <c r="M2030" s="393"/>
      <c r="N2030" s="188"/>
      <c r="O2030" s="188"/>
      <c r="P2030" s="188"/>
      <c r="R2030" s="188"/>
    </row>
    <row r="2031" spans="8:18">
      <c r="H2031" s="188"/>
      <c r="J2031" s="188"/>
      <c r="K2031" s="188"/>
      <c r="L2031" s="188"/>
      <c r="M2031" s="393"/>
      <c r="N2031" s="188"/>
      <c r="O2031" s="188"/>
      <c r="P2031" s="188"/>
      <c r="R2031" s="188"/>
    </row>
    <row r="2032" spans="8:18">
      <c r="H2032" s="188"/>
      <c r="J2032" s="188"/>
      <c r="K2032" s="188"/>
      <c r="L2032" s="188"/>
      <c r="M2032" s="393"/>
      <c r="N2032" s="188"/>
      <c r="O2032" s="188"/>
      <c r="P2032" s="188"/>
      <c r="R2032" s="188"/>
    </row>
    <row r="2033" spans="8:18">
      <c r="H2033" s="188"/>
      <c r="J2033" s="188"/>
      <c r="K2033" s="188"/>
      <c r="L2033" s="188"/>
      <c r="M2033" s="393"/>
      <c r="N2033" s="188"/>
      <c r="O2033" s="188"/>
      <c r="P2033" s="188"/>
      <c r="R2033" s="188"/>
    </row>
    <row r="2034" spans="8:18">
      <c r="H2034" s="188"/>
      <c r="J2034" s="188"/>
      <c r="K2034" s="188"/>
      <c r="L2034" s="188"/>
      <c r="M2034" s="393"/>
      <c r="N2034" s="188"/>
      <c r="O2034" s="188"/>
      <c r="P2034" s="188"/>
      <c r="R2034" s="188"/>
    </row>
    <row r="2035" spans="8:18">
      <c r="H2035" s="188"/>
      <c r="J2035" s="188"/>
      <c r="K2035" s="188"/>
      <c r="L2035" s="188"/>
      <c r="M2035" s="393"/>
      <c r="N2035" s="188"/>
      <c r="O2035" s="188"/>
      <c r="P2035" s="188"/>
      <c r="R2035" s="188"/>
    </row>
    <row r="2036" spans="8:18">
      <c r="H2036" s="188"/>
      <c r="J2036" s="188"/>
      <c r="K2036" s="188"/>
      <c r="L2036" s="188"/>
      <c r="M2036" s="393"/>
      <c r="N2036" s="188"/>
      <c r="O2036" s="188"/>
      <c r="P2036" s="188"/>
      <c r="R2036" s="188"/>
    </row>
    <row r="2037" spans="8:18">
      <c r="H2037" s="188"/>
      <c r="J2037" s="188"/>
      <c r="K2037" s="188"/>
      <c r="L2037" s="188"/>
      <c r="M2037" s="393"/>
      <c r="N2037" s="188"/>
      <c r="O2037" s="188"/>
      <c r="P2037" s="188"/>
      <c r="R2037" s="188"/>
    </row>
    <row r="2038" spans="8:18">
      <c r="H2038" s="188"/>
      <c r="J2038" s="188"/>
      <c r="K2038" s="188"/>
      <c r="L2038" s="188"/>
      <c r="M2038" s="393"/>
      <c r="N2038" s="188"/>
      <c r="O2038" s="188"/>
      <c r="P2038" s="188"/>
      <c r="R2038" s="188"/>
    </row>
    <row r="2039" spans="8:18">
      <c r="H2039" s="188"/>
      <c r="J2039" s="188"/>
      <c r="K2039" s="188"/>
      <c r="L2039" s="188"/>
      <c r="M2039" s="393"/>
      <c r="N2039" s="188"/>
      <c r="O2039" s="188"/>
      <c r="P2039" s="188"/>
      <c r="R2039" s="188"/>
    </row>
    <row r="2040" spans="8:18">
      <c r="H2040" s="188"/>
      <c r="J2040" s="188"/>
      <c r="K2040" s="188"/>
      <c r="L2040" s="188"/>
      <c r="M2040" s="393"/>
      <c r="N2040" s="188"/>
      <c r="O2040" s="188"/>
      <c r="P2040" s="188"/>
      <c r="R2040" s="188"/>
    </row>
    <row r="2041" spans="8:18">
      <c r="H2041" s="188"/>
      <c r="J2041" s="188"/>
      <c r="K2041" s="188"/>
      <c r="L2041" s="188"/>
      <c r="M2041" s="393"/>
      <c r="N2041" s="188"/>
      <c r="O2041" s="188"/>
      <c r="P2041" s="188"/>
      <c r="R2041" s="188"/>
    </row>
    <row r="2042" spans="8:18">
      <c r="H2042" s="188"/>
      <c r="J2042" s="188"/>
      <c r="K2042" s="188"/>
      <c r="L2042" s="188"/>
      <c r="M2042" s="393"/>
      <c r="N2042" s="188"/>
      <c r="O2042" s="188"/>
      <c r="P2042" s="188"/>
      <c r="R2042" s="188"/>
    </row>
    <row r="2043" spans="8:18">
      <c r="H2043" s="188"/>
      <c r="J2043" s="188"/>
      <c r="K2043" s="188"/>
      <c r="L2043" s="188"/>
      <c r="M2043" s="393"/>
      <c r="N2043" s="188"/>
      <c r="O2043" s="188"/>
      <c r="P2043" s="188"/>
      <c r="R2043" s="188"/>
    </row>
    <row r="2044" spans="8:18">
      <c r="H2044" s="188"/>
      <c r="J2044" s="188"/>
      <c r="K2044" s="188"/>
      <c r="L2044" s="188"/>
      <c r="M2044" s="393"/>
      <c r="N2044" s="188"/>
      <c r="O2044" s="188"/>
      <c r="P2044" s="188"/>
      <c r="R2044" s="188"/>
    </row>
    <row r="2045" spans="8:18">
      <c r="H2045" s="188"/>
      <c r="J2045" s="188"/>
      <c r="K2045" s="188"/>
      <c r="L2045" s="188"/>
      <c r="M2045" s="393"/>
      <c r="N2045" s="188"/>
      <c r="O2045" s="188"/>
      <c r="P2045" s="188"/>
      <c r="R2045" s="188"/>
    </row>
    <row r="2046" spans="8:18">
      <c r="H2046" s="188"/>
      <c r="J2046" s="188"/>
      <c r="K2046" s="188"/>
      <c r="L2046" s="188"/>
      <c r="M2046" s="393"/>
      <c r="N2046" s="188"/>
      <c r="O2046" s="188"/>
      <c r="P2046" s="188"/>
      <c r="R2046" s="188"/>
    </row>
    <row r="2047" spans="8:18">
      <c r="H2047" s="188"/>
      <c r="J2047" s="188"/>
      <c r="K2047" s="188"/>
      <c r="L2047" s="188"/>
      <c r="M2047" s="393"/>
      <c r="N2047" s="188"/>
      <c r="O2047" s="188"/>
      <c r="P2047" s="188"/>
      <c r="R2047" s="188"/>
    </row>
    <row r="2048" spans="8:18">
      <c r="H2048" s="188"/>
      <c r="J2048" s="188"/>
      <c r="K2048" s="188"/>
      <c r="L2048" s="188"/>
      <c r="M2048" s="393"/>
      <c r="N2048" s="188"/>
      <c r="O2048" s="188"/>
      <c r="P2048" s="188"/>
      <c r="R2048" s="188"/>
    </row>
    <row r="2049" spans="8:18">
      <c r="H2049" s="188"/>
      <c r="J2049" s="188"/>
      <c r="K2049" s="188"/>
      <c r="L2049" s="188"/>
      <c r="M2049" s="393"/>
      <c r="N2049" s="188"/>
      <c r="O2049" s="188"/>
      <c r="P2049" s="188"/>
      <c r="R2049" s="188"/>
    </row>
    <row r="2050" spans="8:18">
      <c r="H2050" s="188"/>
      <c r="J2050" s="188"/>
      <c r="K2050" s="188"/>
      <c r="L2050" s="188"/>
      <c r="M2050" s="393"/>
      <c r="N2050" s="188"/>
      <c r="O2050" s="188"/>
      <c r="P2050" s="188"/>
      <c r="R2050" s="188"/>
    </row>
    <row r="2051" spans="8:18">
      <c r="H2051" s="188"/>
      <c r="J2051" s="188"/>
      <c r="K2051" s="188"/>
      <c r="L2051" s="188"/>
      <c r="M2051" s="393"/>
      <c r="N2051" s="188"/>
      <c r="O2051" s="188"/>
      <c r="P2051" s="188"/>
      <c r="R2051" s="188"/>
    </row>
    <row r="2052" spans="8:18">
      <c r="H2052" s="188"/>
      <c r="J2052" s="188"/>
      <c r="K2052" s="188"/>
      <c r="L2052" s="188"/>
      <c r="M2052" s="393"/>
      <c r="N2052" s="188"/>
      <c r="O2052" s="188"/>
      <c r="P2052" s="188"/>
      <c r="R2052" s="188"/>
    </row>
    <row r="2053" spans="8:18">
      <c r="H2053" s="188"/>
      <c r="J2053" s="188"/>
      <c r="K2053" s="188"/>
      <c r="L2053" s="188"/>
      <c r="M2053" s="393"/>
      <c r="N2053" s="188"/>
      <c r="O2053" s="188"/>
      <c r="P2053" s="188"/>
      <c r="R2053" s="188"/>
    </row>
    <row r="2054" spans="8:18">
      <c r="H2054" s="188"/>
      <c r="J2054" s="188"/>
      <c r="K2054" s="188"/>
      <c r="L2054" s="188"/>
      <c r="M2054" s="393"/>
      <c r="N2054" s="188"/>
      <c r="O2054" s="188"/>
      <c r="P2054" s="188"/>
      <c r="R2054" s="188"/>
    </row>
    <row r="2055" spans="8:18">
      <c r="H2055" s="188"/>
      <c r="J2055" s="188"/>
      <c r="K2055" s="188"/>
      <c r="L2055" s="188"/>
      <c r="M2055" s="393"/>
      <c r="N2055" s="188"/>
      <c r="O2055" s="188"/>
      <c r="P2055" s="188"/>
      <c r="R2055" s="188"/>
    </row>
    <row r="2056" spans="8:18">
      <c r="H2056" s="188"/>
      <c r="J2056" s="188"/>
      <c r="K2056" s="188"/>
      <c r="L2056" s="188"/>
      <c r="M2056" s="393"/>
      <c r="N2056" s="188"/>
      <c r="O2056" s="188"/>
      <c r="P2056" s="188"/>
      <c r="R2056" s="188"/>
    </row>
    <row r="2057" spans="8:18">
      <c r="H2057" s="188"/>
      <c r="J2057" s="188"/>
      <c r="K2057" s="188"/>
      <c r="L2057" s="188"/>
      <c r="M2057" s="393"/>
      <c r="N2057" s="188"/>
      <c r="O2057" s="188"/>
      <c r="P2057" s="188"/>
      <c r="R2057" s="188"/>
    </row>
    <row r="2058" spans="8:18">
      <c r="H2058" s="188"/>
      <c r="J2058" s="188"/>
      <c r="K2058" s="188"/>
      <c r="L2058" s="188"/>
      <c r="M2058" s="393"/>
      <c r="N2058" s="188"/>
      <c r="O2058" s="188"/>
      <c r="P2058" s="188"/>
      <c r="R2058" s="188"/>
    </row>
    <row r="2059" spans="8:18">
      <c r="H2059" s="188"/>
      <c r="J2059" s="188"/>
      <c r="K2059" s="188"/>
      <c r="L2059" s="188"/>
      <c r="M2059" s="393"/>
      <c r="N2059" s="188"/>
      <c r="O2059" s="188"/>
      <c r="P2059" s="188"/>
      <c r="R2059" s="188"/>
    </row>
    <row r="2060" spans="8:18">
      <c r="H2060" s="188"/>
      <c r="J2060" s="188"/>
      <c r="K2060" s="188"/>
      <c r="L2060" s="188"/>
      <c r="M2060" s="393"/>
      <c r="N2060" s="188"/>
      <c r="O2060" s="188"/>
      <c r="P2060" s="188"/>
      <c r="R2060" s="188"/>
    </row>
    <row r="2061" spans="8:18">
      <c r="H2061" s="188"/>
      <c r="J2061" s="188"/>
      <c r="K2061" s="188"/>
      <c r="L2061" s="188"/>
      <c r="M2061" s="393"/>
      <c r="N2061" s="188"/>
      <c r="O2061" s="188"/>
      <c r="P2061" s="188"/>
      <c r="R2061" s="188"/>
    </row>
    <row r="2062" spans="8:18">
      <c r="H2062" s="188"/>
      <c r="J2062" s="188"/>
      <c r="K2062" s="188"/>
      <c r="L2062" s="188"/>
      <c r="M2062" s="393"/>
      <c r="N2062" s="188"/>
      <c r="O2062" s="188"/>
      <c r="P2062" s="188"/>
      <c r="R2062" s="188"/>
    </row>
    <row r="2063" spans="8:18">
      <c r="H2063" s="188"/>
      <c r="J2063" s="188"/>
      <c r="K2063" s="188"/>
      <c r="L2063" s="188"/>
      <c r="M2063" s="393"/>
      <c r="N2063" s="188"/>
      <c r="O2063" s="188"/>
      <c r="P2063" s="188"/>
      <c r="R2063" s="188"/>
    </row>
    <row r="2064" spans="8:18">
      <c r="H2064" s="188"/>
      <c r="J2064" s="188"/>
      <c r="K2064" s="188"/>
      <c r="L2064" s="188"/>
      <c r="M2064" s="393"/>
      <c r="N2064" s="188"/>
      <c r="O2064" s="188"/>
      <c r="P2064" s="188"/>
      <c r="R2064" s="188"/>
    </row>
    <row r="2065" spans="8:18">
      <c r="H2065" s="188"/>
      <c r="J2065" s="188"/>
      <c r="K2065" s="188"/>
      <c r="L2065" s="188"/>
      <c r="M2065" s="393"/>
      <c r="N2065" s="188"/>
      <c r="O2065" s="188"/>
      <c r="P2065" s="188"/>
      <c r="R2065" s="188"/>
    </row>
    <row r="2066" spans="8:18">
      <c r="H2066" s="188"/>
      <c r="J2066" s="188"/>
      <c r="K2066" s="188"/>
      <c r="L2066" s="188"/>
      <c r="M2066" s="393"/>
      <c r="N2066" s="188"/>
      <c r="O2066" s="188"/>
      <c r="P2066" s="188"/>
      <c r="R2066" s="188"/>
    </row>
    <row r="2067" spans="8:18">
      <c r="H2067" s="188"/>
      <c r="J2067" s="188"/>
      <c r="K2067" s="188"/>
      <c r="L2067" s="188"/>
      <c r="M2067" s="393"/>
      <c r="N2067" s="188"/>
      <c r="O2067" s="188"/>
      <c r="P2067" s="188"/>
      <c r="R2067" s="188"/>
    </row>
    <row r="2068" spans="8:18">
      <c r="H2068" s="188"/>
      <c r="J2068" s="188"/>
      <c r="K2068" s="188"/>
      <c r="L2068" s="188"/>
      <c r="M2068" s="393"/>
      <c r="N2068" s="188"/>
      <c r="O2068" s="188"/>
      <c r="P2068" s="188"/>
      <c r="R2068" s="188"/>
    </row>
    <row r="2069" spans="8:18">
      <c r="H2069" s="188"/>
      <c r="J2069" s="188"/>
      <c r="K2069" s="188"/>
      <c r="L2069" s="188"/>
      <c r="M2069" s="393"/>
      <c r="N2069" s="188"/>
      <c r="O2069" s="188"/>
      <c r="P2069" s="188"/>
      <c r="R2069" s="188"/>
    </row>
    <row r="2070" spans="8:18">
      <c r="H2070" s="188"/>
      <c r="J2070" s="188"/>
      <c r="K2070" s="188"/>
      <c r="L2070" s="188"/>
      <c r="M2070" s="393"/>
      <c r="N2070" s="188"/>
      <c r="O2070" s="188"/>
      <c r="P2070" s="188"/>
      <c r="R2070" s="188"/>
    </row>
    <row r="2071" spans="8:18">
      <c r="H2071" s="188"/>
      <c r="J2071" s="188"/>
      <c r="K2071" s="188"/>
      <c r="L2071" s="188"/>
      <c r="M2071" s="393"/>
      <c r="N2071" s="188"/>
      <c r="O2071" s="188"/>
      <c r="P2071" s="188"/>
      <c r="R2071" s="188"/>
    </row>
    <row r="2072" spans="8:18">
      <c r="H2072" s="188"/>
      <c r="J2072" s="188"/>
      <c r="K2072" s="188"/>
      <c r="L2072" s="188"/>
      <c r="M2072" s="393"/>
      <c r="N2072" s="188"/>
      <c r="O2072" s="188"/>
      <c r="P2072" s="188"/>
      <c r="R2072" s="188"/>
    </row>
    <row r="2073" spans="8:18">
      <c r="H2073" s="188"/>
      <c r="J2073" s="188"/>
      <c r="K2073" s="188"/>
      <c r="L2073" s="188"/>
      <c r="M2073" s="393"/>
      <c r="N2073" s="188"/>
      <c r="O2073" s="188"/>
      <c r="P2073" s="188"/>
      <c r="R2073" s="188"/>
    </row>
    <row r="2074" spans="8:18">
      <c r="H2074" s="188"/>
      <c r="J2074" s="188"/>
      <c r="K2074" s="188"/>
      <c r="L2074" s="188"/>
      <c r="M2074" s="393"/>
      <c r="N2074" s="188"/>
      <c r="O2074" s="188"/>
      <c r="P2074" s="188"/>
      <c r="R2074" s="188"/>
    </row>
    <row r="2075" spans="8:18">
      <c r="H2075" s="188"/>
      <c r="J2075" s="188"/>
      <c r="K2075" s="188"/>
      <c r="L2075" s="188"/>
      <c r="M2075" s="393"/>
      <c r="N2075" s="188"/>
      <c r="O2075" s="188"/>
      <c r="P2075" s="188"/>
      <c r="R2075" s="188"/>
    </row>
    <row r="2076" spans="8:18">
      <c r="H2076" s="188"/>
      <c r="J2076" s="188"/>
      <c r="K2076" s="188"/>
      <c r="L2076" s="188"/>
      <c r="M2076" s="393"/>
      <c r="N2076" s="188"/>
      <c r="O2076" s="188"/>
      <c r="P2076" s="188"/>
      <c r="R2076" s="188"/>
    </row>
    <row r="2077" spans="8:18">
      <c r="H2077" s="188"/>
      <c r="J2077" s="188"/>
      <c r="K2077" s="188"/>
      <c r="L2077" s="188"/>
      <c r="M2077" s="393"/>
      <c r="N2077" s="188"/>
      <c r="O2077" s="188"/>
      <c r="P2077" s="188"/>
      <c r="R2077" s="188"/>
    </row>
    <row r="2078" spans="8:18">
      <c r="H2078" s="188"/>
      <c r="J2078" s="188"/>
      <c r="K2078" s="188"/>
      <c r="L2078" s="188"/>
      <c r="M2078" s="393"/>
      <c r="N2078" s="188"/>
      <c r="O2078" s="188"/>
      <c r="P2078" s="188"/>
      <c r="R2078" s="188"/>
    </row>
    <row r="2079" spans="8:18">
      <c r="H2079" s="188"/>
      <c r="J2079" s="188"/>
      <c r="K2079" s="188"/>
      <c r="L2079" s="188"/>
      <c r="M2079" s="393"/>
      <c r="N2079" s="188"/>
      <c r="O2079" s="188"/>
      <c r="P2079" s="188"/>
      <c r="R2079" s="188"/>
    </row>
    <row r="2080" spans="8:18">
      <c r="H2080" s="188"/>
      <c r="J2080" s="188"/>
      <c r="K2080" s="188"/>
      <c r="L2080" s="188"/>
      <c r="M2080" s="393"/>
      <c r="N2080" s="188"/>
      <c r="O2080" s="188"/>
      <c r="P2080" s="188"/>
      <c r="R2080" s="188"/>
    </row>
    <row r="2081" spans="8:18">
      <c r="H2081" s="188"/>
      <c r="J2081" s="188"/>
      <c r="K2081" s="188"/>
      <c r="L2081" s="188"/>
      <c r="M2081" s="393"/>
      <c r="N2081" s="188"/>
      <c r="O2081" s="188"/>
      <c r="P2081" s="188"/>
      <c r="R2081" s="188"/>
    </row>
    <row r="2082" spans="8:18">
      <c r="H2082" s="188"/>
      <c r="J2082" s="188"/>
      <c r="K2082" s="188"/>
      <c r="L2082" s="188"/>
      <c r="M2082" s="393"/>
      <c r="N2082" s="188"/>
      <c r="O2082" s="188"/>
      <c r="P2082" s="188"/>
      <c r="R2082" s="188"/>
    </row>
    <row r="2083" spans="8:18">
      <c r="H2083" s="188"/>
      <c r="J2083" s="188"/>
      <c r="K2083" s="188"/>
      <c r="L2083" s="188"/>
      <c r="M2083" s="393"/>
      <c r="N2083" s="188"/>
      <c r="O2083" s="188"/>
      <c r="P2083" s="188"/>
      <c r="R2083" s="188"/>
    </row>
    <row r="2084" spans="8:18">
      <c r="H2084" s="188"/>
      <c r="J2084" s="188"/>
      <c r="K2084" s="188"/>
      <c r="L2084" s="188"/>
      <c r="M2084" s="393"/>
      <c r="N2084" s="188"/>
      <c r="O2084" s="188"/>
      <c r="P2084" s="188"/>
      <c r="R2084" s="188"/>
    </row>
    <row r="2085" spans="8:18">
      <c r="H2085" s="188"/>
      <c r="J2085" s="188"/>
      <c r="K2085" s="188"/>
      <c r="L2085" s="188"/>
      <c r="M2085" s="393"/>
      <c r="N2085" s="188"/>
      <c r="O2085" s="188"/>
      <c r="P2085" s="188"/>
      <c r="R2085" s="188"/>
    </row>
    <row r="2086" spans="8:18">
      <c r="H2086" s="188"/>
      <c r="J2086" s="188"/>
      <c r="K2086" s="188"/>
      <c r="L2086" s="188"/>
      <c r="M2086" s="393"/>
      <c r="N2086" s="188"/>
      <c r="O2086" s="188"/>
      <c r="P2086" s="188"/>
      <c r="R2086" s="188"/>
    </row>
    <row r="2087" spans="8:18">
      <c r="H2087" s="188"/>
      <c r="J2087" s="188"/>
      <c r="K2087" s="188"/>
      <c r="L2087" s="188"/>
      <c r="M2087" s="393"/>
      <c r="N2087" s="188"/>
      <c r="O2087" s="188"/>
      <c r="P2087" s="188"/>
      <c r="R2087" s="188"/>
    </row>
    <row r="2088" spans="8:18">
      <c r="H2088" s="188"/>
      <c r="J2088" s="188"/>
      <c r="K2088" s="188"/>
      <c r="L2088" s="188"/>
      <c r="M2088" s="393"/>
      <c r="N2088" s="188"/>
      <c r="O2088" s="188"/>
      <c r="P2088" s="188"/>
      <c r="R2088" s="188"/>
    </row>
    <row r="2089" spans="8:18">
      <c r="H2089" s="188"/>
      <c r="J2089" s="188"/>
      <c r="K2089" s="188"/>
      <c r="L2089" s="188"/>
      <c r="M2089" s="393"/>
      <c r="N2089" s="188"/>
      <c r="O2089" s="188"/>
      <c r="P2089" s="188"/>
      <c r="R2089" s="188"/>
    </row>
    <row r="2090" spans="8:18">
      <c r="H2090" s="188"/>
      <c r="J2090" s="188"/>
      <c r="K2090" s="188"/>
      <c r="L2090" s="188"/>
      <c r="M2090" s="393"/>
      <c r="N2090" s="188"/>
      <c r="O2090" s="188"/>
      <c r="P2090" s="188"/>
      <c r="R2090" s="188"/>
    </row>
    <row r="2091" spans="8:18">
      <c r="H2091" s="188"/>
      <c r="J2091" s="188"/>
      <c r="K2091" s="188"/>
      <c r="L2091" s="188"/>
      <c r="M2091" s="393"/>
      <c r="N2091" s="188"/>
      <c r="O2091" s="188"/>
      <c r="P2091" s="188"/>
      <c r="R2091" s="188"/>
    </row>
    <row r="2092" spans="8:18">
      <c r="H2092" s="188"/>
      <c r="J2092" s="188"/>
      <c r="K2092" s="188"/>
      <c r="L2092" s="188"/>
      <c r="M2092" s="393"/>
      <c r="N2092" s="188"/>
      <c r="O2092" s="188"/>
      <c r="P2092" s="188"/>
      <c r="R2092" s="188"/>
    </row>
    <row r="2093" spans="8:18">
      <c r="H2093" s="188"/>
      <c r="J2093" s="188"/>
      <c r="K2093" s="188"/>
      <c r="L2093" s="188"/>
      <c r="M2093" s="393"/>
      <c r="N2093" s="188"/>
      <c r="O2093" s="188"/>
      <c r="P2093" s="188"/>
      <c r="R2093" s="188"/>
    </row>
    <row r="2094" spans="8:18">
      <c r="H2094" s="188"/>
      <c r="J2094" s="188"/>
      <c r="K2094" s="188"/>
      <c r="L2094" s="188"/>
      <c r="M2094" s="393"/>
      <c r="N2094" s="188"/>
      <c r="O2094" s="188"/>
      <c r="P2094" s="188"/>
      <c r="R2094" s="188"/>
    </row>
    <row r="2095" spans="8:18">
      <c r="H2095" s="188"/>
      <c r="J2095" s="188"/>
      <c r="K2095" s="188"/>
      <c r="L2095" s="188"/>
      <c r="M2095" s="393"/>
      <c r="N2095" s="188"/>
      <c r="O2095" s="188"/>
      <c r="P2095" s="188"/>
      <c r="R2095" s="188"/>
    </row>
    <row r="2096" spans="8:18">
      <c r="H2096" s="188"/>
      <c r="J2096" s="188"/>
      <c r="K2096" s="188"/>
      <c r="L2096" s="188"/>
      <c r="M2096" s="393"/>
      <c r="N2096" s="188"/>
      <c r="O2096" s="188"/>
      <c r="P2096" s="188"/>
      <c r="R2096" s="188"/>
    </row>
    <row r="2097" spans="8:18">
      <c r="H2097" s="188"/>
      <c r="J2097" s="188"/>
      <c r="K2097" s="188"/>
      <c r="L2097" s="188"/>
      <c r="M2097" s="393"/>
      <c r="N2097" s="188"/>
      <c r="O2097" s="188"/>
      <c r="P2097" s="188"/>
      <c r="R2097" s="188"/>
    </row>
    <row r="2098" spans="8:18">
      <c r="H2098" s="188"/>
      <c r="J2098" s="188"/>
      <c r="K2098" s="188"/>
      <c r="L2098" s="188"/>
      <c r="M2098" s="393"/>
      <c r="N2098" s="188"/>
      <c r="O2098" s="188"/>
      <c r="P2098" s="188"/>
      <c r="R2098" s="188"/>
    </row>
    <row r="2099" spans="8:18">
      <c r="H2099" s="188"/>
      <c r="J2099" s="188"/>
      <c r="K2099" s="188"/>
      <c r="L2099" s="188"/>
      <c r="M2099" s="393"/>
      <c r="N2099" s="188"/>
      <c r="O2099" s="188"/>
      <c r="P2099" s="188"/>
      <c r="R2099" s="188"/>
    </row>
    <row r="2100" spans="8:18">
      <c r="H2100" s="188"/>
      <c r="J2100" s="188"/>
      <c r="K2100" s="188"/>
      <c r="L2100" s="188"/>
      <c r="M2100" s="393"/>
      <c r="N2100" s="188"/>
      <c r="O2100" s="188"/>
      <c r="P2100" s="188"/>
      <c r="R2100" s="188"/>
    </row>
    <row r="2101" spans="8:18">
      <c r="H2101" s="188"/>
      <c r="J2101" s="188"/>
      <c r="K2101" s="188"/>
      <c r="L2101" s="188"/>
      <c r="M2101" s="393"/>
      <c r="N2101" s="188"/>
      <c r="O2101" s="188"/>
      <c r="P2101" s="188"/>
      <c r="R2101" s="188"/>
    </row>
    <row r="2102" spans="8:18">
      <c r="H2102" s="188"/>
      <c r="J2102" s="188"/>
      <c r="K2102" s="188"/>
      <c r="L2102" s="188"/>
      <c r="M2102" s="393"/>
      <c r="N2102" s="188"/>
      <c r="O2102" s="188"/>
      <c r="P2102" s="188"/>
      <c r="R2102" s="188"/>
    </row>
    <row r="2103" spans="8:18">
      <c r="H2103" s="188"/>
      <c r="J2103" s="188"/>
      <c r="K2103" s="188"/>
      <c r="L2103" s="188"/>
      <c r="M2103" s="393"/>
      <c r="N2103" s="188"/>
      <c r="O2103" s="188"/>
      <c r="P2103" s="188"/>
      <c r="R2103" s="188"/>
    </row>
    <row r="2104" spans="8:18">
      <c r="H2104" s="188"/>
      <c r="J2104" s="188"/>
      <c r="K2104" s="188"/>
      <c r="L2104" s="188"/>
      <c r="M2104" s="393"/>
      <c r="N2104" s="188"/>
      <c r="O2104" s="188"/>
      <c r="P2104" s="188"/>
      <c r="R2104" s="188"/>
    </row>
    <row r="2105" spans="8:18">
      <c r="H2105" s="188"/>
      <c r="J2105" s="188"/>
      <c r="K2105" s="188"/>
      <c r="L2105" s="188"/>
      <c r="M2105" s="393"/>
      <c r="N2105" s="188"/>
      <c r="O2105" s="188"/>
      <c r="P2105" s="188"/>
      <c r="R2105" s="188"/>
    </row>
    <row r="2106" spans="8:18">
      <c r="H2106" s="188"/>
      <c r="J2106" s="188"/>
      <c r="K2106" s="188"/>
      <c r="L2106" s="188"/>
      <c r="M2106" s="393"/>
      <c r="N2106" s="188"/>
      <c r="O2106" s="188"/>
      <c r="P2106" s="188"/>
      <c r="R2106" s="188"/>
    </row>
    <row r="2107" spans="8:18">
      <c r="H2107" s="188"/>
      <c r="J2107" s="188"/>
      <c r="K2107" s="188"/>
      <c r="L2107" s="188"/>
      <c r="M2107" s="393"/>
      <c r="N2107" s="188"/>
      <c r="O2107" s="188"/>
      <c r="P2107" s="188"/>
      <c r="R2107" s="188"/>
    </row>
    <row r="2108" spans="8:18">
      <c r="H2108" s="188"/>
      <c r="J2108" s="188"/>
      <c r="K2108" s="188"/>
      <c r="L2108" s="188"/>
      <c r="M2108" s="393"/>
      <c r="N2108" s="188"/>
      <c r="O2108" s="188"/>
      <c r="P2108" s="188"/>
      <c r="R2108" s="188"/>
    </row>
    <row r="2109" spans="8:18">
      <c r="H2109" s="188"/>
      <c r="J2109" s="188"/>
      <c r="K2109" s="188"/>
      <c r="L2109" s="188"/>
      <c r="M2109" s="393"/>
      <c r="N2109" s="188"/>
      <c r="O2109" s="188"/>
      <c r="P2109" s="188"/>
      <c r="R2109" s="188"/>
    </row>
    <row r="2110" spans="8:18">
      <c r="H2110" s="188"/>
      <c r="J2110" s="188"/>
      <c r="K2110" s="188"/>
      <c r="L2110" s="188"/>
      <c r="M2110" s="393"/>
      <c r="N2110" s="188"/>
      <c r="O2110" s="188"/>
      <c r="P2110" s="188"/>
      <c r="R2110" s="188"/>
    </row>
    <row r="2111" spans="8:18">
      <c r="H2111" s="188"/>
      <c r="J2111" s="188"/>
      <c r="K2111" s="188"/>
      <c r="L2111" s="188"/>
      <c r="M2111" s="393"/>
      <c r="N2111" s="188"/>
      <c r="O2111" s="188"/>
      <c r="P2111" s="188"/>
      <c r="R2111" s="188"/>
    </row>
    <row r="2112" spans="8:18">
      <c r="H2112" s="188"/>
      <c r="J2112" s="188"/>
      <c r="K2112" s="188"/>
      <c r="L2112" s="188"/>
      <c r="M2112" s="393"/>
      <c r="N2112" s="188"/>
      <c r="O2112" s="188"/>
      <c r="P2112" s="188"/>
      <c r="R2112" s="188"/>
    </row>
    <row r="2113" spans="8:18">
      <c r="H2113" s="188"/>
      <c r="J2113" s="188"/>
      <c r="K2113" s="188"/>
      <c r="L2113" s="188"/>
      <c r="M2113" s="393"/>
      <c r="N2113" s="188"/>
      <c r="O2113" s="188"/>
      <c r="P2113" s="188"/>
      <c r="R2113" s="188"/>
    </row>
    <row r="2114" spans="8:18">
      <c r="H2114" s="188"/>
      <c r="J2114" s="188"/>
      <c r="K2114" s="188"/>
      <c r="L2114" s="188"/>
      <c r="M2114" s="393"/>
      <c r="N2114" s="188"/>
      <c r="O2114" s="188"/>
      <c r="P2114" s="188"/>
      <c r="R2114" s="188"/>
    </row>
    <row r="2115" spans="8:18">
      <c r="H2115" s="188"/>
      <c r="J2115" s="188"/>
      <c r="K2115" s="188"/>
      <c r="L2115" s="188"/>
      <c r="M2115" s="393"/>
      <c r="N2115" s="188"/>
      <c r="O2115" s="188"/>
      <c r="P2115" s="188"/>
      <c r="R2115" s="188"/>
    </row>
    <row r="2116" spans="8:18">
      <c r="H2116" s="188"/>
      <c r="J2116" s="188"/>
      <c r="K2116" s="188"/>
      <c r="L2116" s="188"/>
      <c r="M2116" s="393"/>
      <c r="N2116" s="188"/>
      <c r="O2116" s="188"/>
      <c r="P2116" s="188"/>
      <c r="R2116" s="188"/>
    </row>
    <row r="2117" spans="8:18">
      <c r="H2117" s="188"/>
      <c r="J2117" s="188"/>
      <c r="K2117" s="188"/>
      <c r="L2117" s="188"/>
      <c r="M2117" s="393"/>
      <c r="N2117" s="188"/>
      <c r="O2117" s="188"/>
      <c r="P2117" s="188"/>
      <c r="R2117" s="188"/>
    </row>
    <row r="2118" spans="8:18">
      <c r="H2118" s="188"/>
      <c r="J2118" s="188"/>
      <c r="K2118" s="188"/>
      <c r="L2118" s="188"/>
      <c r="M2118" s="393"/>
      <c r="N2118" s="188"/>
      <c r="O2118" s="188"/>
      <c r="P2118" s="188"/>
      <c r="R2118" s="188"/>
    </row>
    <row r="2119" spans="8:18">
      <c r="H2119" s="188"/>
      <c r="J2119" s="188"/>
      <c r="K2119" s="188"/>
      <c r="L2119" s="188"/>
      <c r="M2119" s="393"/>
      <c r="N2119" s="188"/>
      <c r="O2119" s="188"/>
      <c r="P2119" s="188"/>
      <c r="R2119" s="188"/>
    </row>
    <row r="2120" spans="8:18">
      <c r="H2120" s="188"/>
      <c r="J2120" s="188"/>
      <c r="K2120" s="188"/>
      <c r="L2120" s="188"/>
      <c r="M2120" s="393"/>
      <c r="N2120" s="188"/>
      <c r="O2120" s="188"/>
      <c r="P2120" s="188"/>
      <c r="R2120" s="188"/>
    </row>
    <row r="2121" spans="8:18">
      <c r="H2121" s="188"/>
      <c r="J2121" s="188"/>
      <c r="K2121" s="188"/>
      <c r="L2121" s="188"/>
      <c r="M2121" s="393"/>
      <c r="N2121" s="188"/>
      <c r="O2121" s="188"/>
      <c r="P2121" s="188"/>
      <c r="R2121" s="188"/>
    </row>
    <row r="2122" spans="8:18">
      <c r="H2122" s="188"/>
      <c r="J2122" s="188"/>
      <c r="K2122" s="188"/>
      <c r="L2122" s="188"/>
      <c r="M2122" s="393"/>
      <c r="N2122" s="188"/>
      <c r="O2122" s="188"/>
      <c r="P2122" s="188"/>
      <c r="R2122" s="188"/>
    </row>
    <row r="2123" spans="8:18">
      <c r="H2123" s="188"/>
      <c r="J2123" s="188"/>
      <c r="K2123" s="188"/>
      <c r="L2123" s="188"/>
      <c r="M2123" s="393"/>
      <c r="N2123" s="188"/>
      <c r="O2123" s="188"/>
      <c r="P2123" s="188"/>
      <c r="R2123" s="188"/>
    </row>
    <row r="2124" spans="8:18">
      <c r="H2124" s="188"/>
      <c r="J2124" s="188"/>
      <c r="K2124" s="188"/>
      <c r="L2124" s="188"/>
      <c r="M2124" s="393"/>
      <c r="N2124" s="188"/>
      <c r="O2124" s="188"/>
      <c r="P2124" s="188"/>
      <c r="R2124" s="188"/>
    </row>
    <row r="2125" spans="8:18">
      <c r="H2125" s="188"/>
      <c r="J2125" s="188"/>
      <c r="K2125" s="188"/>
      <c r="L2125" s="188"/>
      <c r="M2125" s="393"/>
      <c r="N2125" s="188"/>
      <c r="O2125" s="188"/>
      <c r="P2125" s="188"/>
      <c r="R2125" s="188"/>
    </row>
    <row r="2126" spans="8:18">
      <c r="H2126" s="188"/>
      <c r="J2126" s="188"/>
      <c r="K2126" s="188"/>
      <c r="L2126" s="188"/>
      <c r="M2126" s="393"/>
      <c r="N2126" s="188"/>
      <c r="O2126" s="188"/>
      <c r="P2126" s="188"/>
      <c r="R2126" s="188"/>
    </row>
    <row r="2127" spans="8:18">
      <c r="H2127" s="188"/>
      <c r="J2127" s="188"/>
      <c r="K2127" s="188"/>
      <c r="L2127" s="188"/>
      <c r="M2127" s="393"/>
      <c r="N2127" s="188"/>
      <c r="O2127" s="188"/>
      <c r="P2127" s="188"/>
      <c r="R2127" s="188"/>
    </row>
    <row r="2128" spans="8:18">
      <c r="H2128" s="188"/>
      <c r="J2128" s="188"/>
      <c r="K2128" s="188"/>
      <c r="L2128" s="188"/>
      <c r="M2128" s="393"/>
      <c r="N2128" s="188"/>
      <c r="O2128" s="188"/>
      <c r="P2128" s="188"/>
      <c r="R2128" s="188"/>
    </row>
    <row r="2129" spans="8:18">
      <c r="H2129" s="188"/>
      <c r="J2129" s="188"/>
      <c r="K2129" s="188"/>
      <c r="L2129" s="188"/>
      <c r="M2129" s="393"/>
      <c r="N2129" s="188"/>
      <c r="O2129" s="188"/>
      <c r="P2129" s="188"/>
      <c r="R2129" s="188"/>
    </row>
    <row r="2130" spans="8:18">
      <c r="H2130" s="188"/>
      <c r="J2130" s="188"/>
      <c r="K2130" s="188"/>
      <c r="L2130" s="188"/>
      <c r="M2130" s="393"/>
      <c r="N2130" s="188"/>
      <c r="O2130" s="188"/>
      <c r="P2130" s="188"/>
      <c r="R2130" s="188"/>
    </row>
    <row r="2131" spans="8:18">
      <c r="H2131" s="188"/>
      <c r="J2131" s="188"/>
      <c r="K2131" s="188"/>
      <c r="L2131" s="188"/>
      <c r="M2131" s="393"/>
      <c r="N2131" s="188"/>
      <c r="O2131" s="188"/>
      <c r="P2131" s="188"/>
      <c r="R2131" s="188"/>
    </row>
    <row r="2132" spans="8:18">
      <c r="H2132" s="188"/>
      <c r="J2132" s="188"/>
      <c r="K2132" s="188"/>
      <c r="L2132" s="188"/>
      <c r="M2132" s="393"/>
      <c r="N2132" s="188"/>
      <c r="O2132" s="188"/>
      <c r="P2132" s="188"/>
      <c r="R2132" s="188"/>
    </row>
    <row r="2133" spans="8:18">
      <c r="H2133" s="188"/>
      <c r="J2133" s="188"/>
      <c r="K2133" s="188"/>
      <c r="L2133" s="188"/>
      <c r="M2133" s="393"/>
      <c r="N2133" s="188"/>
      <c r="O2133" s="188"/>
      <c r="P2133" s="188"/>
      <c r="R2133" s="188"/>
    </row>
    <row r="2134" spans="8:18">
      <c r="H2134" s="188"/>
      <c r="J2134" s="188"/>
      <c r="K2134" s="188"/>
      <c r="L2134" s="188"/>
      <c r="M2134" s="393"/>
      <c r="N2134" s="188"/>
      <c r="O2134" s="188"/>
      <c r="P2134" s="188"/>
      <c r="R2134" s="188"/>
    </row>
    <row r="2135" spans="8:18">
      <c r="H2135" s="188"/>
      <c r="J2135" s="188"/>
      <c r="K2135" s="188"/>
      <c r="L2135" s="188"/>
      <c r="M2135" s="393"/>
      <c r="N2135" s="188"/>
      <c r="O2135" s="188"/>
      <c r="P2135" s="188"/>
      <c r="R2135" s="188"/>
    </row>
    <row r="2136" spans="8:18">
      <c r="H2136" s="188"/>
      <c r="J2136" s="188"/>
      <c r="K2136" s="188"/>
      <c r="L2136" s="188"/>
      <c r="M2136" s="393"/>
      <c r="N2136" s="188"/>
      <c r="O2136" s="188"/>
      <c r="P2136" s="188"/>
      <c r="R2136" s="188"/>
    </row>
    <row r="2137" spans="8:18">
      <c r="H2137" s="188"/>
      <c r="J2137" s="188"/>
      <c r="K2137" s="188"/>
      <c r="L2137" s="188"/>
      <c r="M2137" s="393"/>
      <c r="N2137" s="188"/>
      <c r="O2137" s="188"/>
      <c r="P2137" s="188"/>
      <c r="R2137" s="188"/>
    </row>
    <row r="2138" spans="8:18">
      <c r="H2138" s="188"/>
      <c r="J2138" s="188"/>
      <c r="K2138" s="188"/>
      <c r="L2138" s="188"/>
      <c r="M2138" s="393"/>
      <c r="N2138" s="188"/>
      <c r="O2138" s="188"/>
      <c r="P2138" s="188"/>
      <c r="R2138" s="188"/>
    </row>
    <row r="2139" spans="8:18">
      <c r="H2139" s="188"/>
      <c r="J2139" s="188"/>
      <c r="K2139" s="188"/>
      <c r="L2139" s="188"/>
      <c r="M2139" s="393"/>
      <c r="N2139" s="188"/>
      <c r="O2139" s="188"/>
      <c r="P2139" s="188"/>
      <c r="R2139" s="188"/>
    </row>
    <row r="2140" spans="8:18">
      <c r="H2140" s="188"/>
      <c r="J2140" s="188"/>
      <c r="K2140" s="188"/>
      <c r="L2140" s="188"/>
      <c r="M2140" s="393"/>
      <c r="N2140" s="188"/>
      <c r="O2140" s="188"/>
      <c r="P2140" s="188"/>
      <c r="R2140" s="188"/>
    </row>
    <row r="2141" spans="8:18">
      <c r="H2141" s="188"/>
      <c r="J2141" s="188"/>
      <c r="K2141" s="188"/>
      <c r="L2141" s="188"/>
      <c r="M2141" s="393"/>
      <c r="N2141" s="188"/>
      <c r="O2141" s="188"/>
      <c r="P2141" s="188"/>
      <c r="R2141" s="188"/>
    </row>
    <row r="2142" spans="8:18">
      <c r="H2142" s="188"/>
      <c r="J2142" s="188"/>
      <c r="K2142" s="188"/>
      <c r="L2142" s="188"/>
      <c r="M2142" s="393"/>
      <c r="N2142" s="188"/>
      <c r="O2142" s="188"/>
      <c r="P2142" s="188"/>
      <c r="R2142" s="188"/>
    </row>
    <row r="2143" spans="8:18">
      <c r="H2143" s="188"/>
      <c r="J2143" s="188"/>
      <c r="K2143" s="188"/>
      <c r="L2143" s="188"/>
      <c r="M2143" s="393"/>
      <c r="N2143" s="188"/>
      <c r="O2143" s="188"/>
      <c r="P2143" s="188"/>
      <c r="R2143" s="188"/>
    </row>
    <row r="2144" spans="8:18">
      <c r="H2144" s="188"/>
      <c r="J2144" s="188"/>
      <c r="K2144" s="188"/>
      <c r="L2144" s="188"/>
      <c r="M2144" s="393"/>
      <c r="N2144" s="188"/>
      <c r="O2144" s="188"/>
      <c r="P2144" s="188"/>
      <c r="R2144" s="188"/>
    </row>
    <row r="2145" spans="8:18">
      <c r="H2145" s="188"/>
      <c r="J2145" s="188"/>
      <c r="K2145" s="188"/>
      <c r="L2145" s="188"/>
      <c r="M2145" s="393"/>
      <c r="N2145" s="188"/>
      <c r="O2145" s="188"/>
      <c r="P2145" s="188"/>
      <c r="R2145" s="188"/>
    </row>
    <row r="2146" spans="8:18">
      <c r="H2146" s="188"/>
      <c r="J2146" s="188"/>
      <c r="K2146" s="188"/>
      <c r="L2146" s="188"/>
      <c r="M2146" s="393"/>
      <c r="N2146" s="188"/>
      <c r="O2146" s="188"/>
      <c r="P2146" s="188"/>
      <c r="R2146" s="188"/>
    </row>
    <row r="2147" spans="8:18">
      <c r="H2147" s="188"/>
      <c r="J2147" s="188"/>
      <c r="K2147" s="188"/>
      <c r="L2147" s="188"/>
      <c r="M2147" s="393"/>
      <c r="N2147" s="188"/>
      <c r="O2147" s="188"/>
      <c r="P2147" s="188"/>
      <c r="R2147" s="188"/>
    </row>
    <row r="2148" spans="8:18">
      <c r="H2148" s="188"/>
      <c r="J2148" s="188"/>
      <c r="K2148" s="188"/>
      <c r="L2148" s="188"/>
      <c r="M2148" s="393"/>
      <c r="N2148" s="188"/>
      <c r="O2148" s="188"/>
      <c r="P2148" s="188"/>
      <c r="R2148" s="188"/>
    </row>
    <row r="2149" spans="8:18">
      <c r="H2149" s="188"/>
      <c r="J2149" s="188"/>
      <c r="K2149" s="188"/>
      <c r="L2149" s="188"/>
      <c r="M2149" s="393"/>
      <c r="N2149" s="188"/>
      <c r="O2149" s="188"/>
      <c r="P2149" s="188"/>
      <c r="R2149" s="188"/>
    </row>
    <row r="2150" spans="8:18">
      <c r="H2150" s="188"/>
      <c r="J2150" s="188"/>
      <c r="K2150" s="188"/>
      <c r="L2150" s="188"/>
      <c r="M2150" s="393"/>
      <c r="N2150" s="188"/>
      <c r="O2150" s="188"/>
      <c r="P2150" s="188"/>
      <c r="R2150" s="188"/>
    </row>
    <row r="2151" spans="8:18">
      <c r="H2151" s="188"/>
      <c r="J2151" s="188"/>
      <c r="K2151" s="188"/>
      <c r="L2151" s="188"/>
      <c r="M2151" s="393"/>
      <c r="N2151" s="188"/>
      <c r="O2151" s="188"/>
      <c r="P2151" s="188"/>
      <c r="R2151" s="188"/>
    </row>
    <row r="2152" spans="8:18">
      <c r="H2152" s="188"/>
      <c r="J2152" s="188"/>
      <c r="K2152" s="188"/>
      <c r="L2152" s="188"/>
      <c r="M2152" s="393"/>
      <c r="N2152" s="188"/>
      <c r="O2152" s="188"/>
      <c r="P2152" s="188"/>
      <c r="R2152" s="188"/>
    </row>
    <row r="2153" spans="8:18">
      <c r="H2153" s="188"/>
      <c r="J2153" s="188"/>
      <c r="K2153" s="188"/>
      <c r="L2153" s="188"/>
      <c r="M2153" s="393"/>
      <c r="N2153" s="188"/>
      <c r="O2153" s="188"/>
      <c r="P2153" s="188"/>
      <c r="R2153" s="188"/>
    </row>
    <row r="2154" spans="8:18">
      <c r="H2154" s="188"/>
      <c r="J2154" s="188"/>
      <c r="K2154" s="188"/>
      <c r="L2154" s="188"/>
      <c r="M2154" s="393"/>
      <c r="N2154" s="188"/>
      <c r="O2154" s="188"/>
      <c r="P2154" s="188"/>
      <c r="R2154" s="188"/>
    </row>
    <row r="2155" spans="8:18">
      <c r="H2155" s="188"/>
      <c r="J2155" s="188"/>
      <c r="K2155" s="188"/>
      <c r="L2155" s="188"/>
      <c r="M2155" s="393"/>
      <c r="N2155" s="188"/>
      <c r="O2155" s="188"/>
      <c r="P2155" s="188"/>
      <c r="R2155" s="188"/>
    </row>
    <row r="2156" spans="8:18">
      <c r="H2156" s="188"/>
      <c r="J2156" s="188"/>
      <c r="K2156" s="188"/>
      <c r="L2156" s="188"/>
      <c r="M2156" s="393"/>
      <c r="N2156" s="188"/>
      <c r="O2156" s="188"/>
      <c r="P2156" s="188"/>
      <c r="R2156" s="188"/>
    </row>
    <row r="2157" spans="8:18">
      <c r="H2157" s="188"/>
      <c r="J2157" s="188"/>
      <c r="K2157" s="188"/>
      <c r="L2157" s="188"/>
      <c r="M2157" s="393"/>
      <c r="N2157" s="188"/>
      <c r="O2157" s="188"/>
      <c r="P2157" s="188"/>
      <c r="R2157" s="188"/>
    </row>
    <row r="2158" spans="8:18">
      <c r="H2158" s="188"/>
      <c r="J2158" s="188"/>
      <c r="K2158" s="188"/>
      <c r="L2158" s="188"/>
      <c r="M2158" s="393"/>
      <c r="N2158" s="188"/>
      <c r="O2158" s="188"/>
      <c r="P2158" s="188"/>
      <c r="R2158" s="188"/>
    </row>
    <row r="2159" spans="8:18">
      <c r="H2159" s="188"/>
      <c r="J2159" s="188"/>
      <c r="K2159" s="188"/>
      <c r="L2159" s="188"/>
      <c r="M2159" s="393"/>
      <c r="N2159" s="188"/>
      <c r="O2159" s="188"/>
      <c r="P2159" s="188"/>
      <c r="R2159" s="188"/>
    </row>
    <row r="2160" spans="8:18">
      <c r="H2160" s="188"/>
      <c r="J2160" s="188"/>
      <c r="K2160" s="188"/>
      <c r="L2160" s="188"/>
      <c r="M2160" s="393"/>
      <c r="N2160" s="188"/>
      <c r="O2160" s="188"/>
      <c r="P2160" s="188"/>
      <c r="R2160" s="188"/>
    </row>
    <row r="2161" spans="8:18">
      <c r="H2161" s="188"/>
      <c r="J2161" s="188"/>
      <c r="K2161" s="188"/>
      <c r="L2161" s="188"/>
      <c r="M2161" s="393"/>
      <c r="N2161" s="188"/>
      <c r="O2161" s="188"/>
      <c r="P2161" s="188"/>
      <c r="R2161" s="188"/>
    </row>
    <row r="2162" spans="8:18">
      <c r="H2162" s="188"/>
      <c r="J2162" s="188"/>
      <c r="K2162" s="188"/>
      <c r="L2162" s="188"/>
      <c r="M2162" s="393"/>
      <c r="N2162" s="188"/>
      <c r="O2162" s="188"/>
      <c r="P2162" s="188"/>
      <c r="R2162" s="188"/>
    </row>
    <row r="2163" spans="8:18">
      <c r="H2163" s="188"/>
      <c r="J2163" s="188"/>
      <c r="K2163" s="188"/>
      <c r="L2163" s="188"/>
      <c r="M2163" s="393"/>
      <c r="N2163" s="188"/>
      <c r="O2163" s="188"/>
      <c r="P2163" s="188"/>
      <c r="R2163" s="188"/>
    </row>
    <row r="2164" spans="8:18">
      <c r="H2164" s="188"/>
      <c r="J2164" s="188"/>
      <c r="K2164" s="188"/>
      <c r="L2164" s="188"/>
      <c r="M2164" s="393"/>
      <c r="N2164" s="188"/>
      <c r="O2164" s="188"/>
      <c r="P2164" s="188"/>
      <c r="R2164" s="188"/>
    </row>
    <row r="2165" spans="8:18">
      <c r="H2165" s="188"/>
      <c r="J2165" s="188"/>
      <c r="K2165" s="188"/>
      <c r="L2165" s="188"/>
      <c r="M2165" s="393"/>
      <c r="N2165" s="188"/>
      <c r="O2165" s="188"/>
      <c r="P2165" s="188"/>
      <c r="R2165" s="188"/>
    </row>
    <row r="2166" spans="8:18">
      <c r="H2166" s="188"/>
      <c r="J2166" s="188"/>
      <c r="K2166" s="188"/>
      <c r="L2166" s="188"/>
      <c r="M2166" s="393"/>
      <c r="N2166" s="188"/>
      <c r="O2166" s="188"/>
      <c r="P2166" s="188"/>
      <c r="R2166" s="188"/>
    </row>
    <row r="2167" spans="8:18">
      <c r="H2167" s="188"/>
      <c r="J2167" s="188"/>
      <c r="K2167" s="188"/>
      <c r="L2167" s="188"/>
      <c r="M2167" s="393"/>
      <c r="N2167" s="188"/>
      <c r="O2167" s="188"/>
      <c r="P2167" s="188"/>
      <c r="R2167" s="188"/>
    </row>
    <row r="2168" spans="8:18">
      <c r="H2168" s="188"/>
      <c r="J2168" s="188"/>
      <c r="K2168" s="188"/>
      <c r="L2168" s="188"/>
      <c r="M2168" s="393"/>
      <c r="N2168" s="188"/>
      <c r="O2168" s="188"/>
      <c r="P2168" s="188"/>
      <c r="R2168" s="188"/>
    </row>
    <row r="2169" spans="8:18">
      <c r="H2169" s="188"/>
      <c r="J2169" s="188"/>
      <c r="K2169" s="188"/>
      <c r="L2169" s="188"/>
      <c r="M2169" s="393"/>
      <c r="N2169" s="188"/>
      <c r="O2169" s="188"/>
      <c r="P2169" s="188"/>
      <c r="R2169" s="188"/>
    </row>
    <row r="2170" spans="8:18">
      <c r="H2170" s="188"/>
      <c r="J2170" s="188"/>
      <c r="K2170" s="188"/>
      <c r="L2170" s="188"/>
      <c r="M2170" s="393"/>
      <c r="N2170" s="188"/>
      <c r="O2170" s="188"/>
      <c r="P2170" s="188"/>
      <c r="R2170" s="188"/>
    </row>
    <row r="2171" spans="8:18">
      <c r="H2171" s="188"/>
      <c r="J2171" s="188"/>
      <c r="K2171" s="188"/>
      <c r="L2171" s="188"/>
      <c r="M2171" s="393"/>
      <c r="N2171" s="188"/>
      <c r="O2171" s="188"/>
      <c r="P2171" s="188"/>
      <c r="R2171" s="188"/>
    </row>
    <row r="2172" spans="8:18">
      <c r="H2172" s="188"/>
      <c r="J2172" s="188"/>
      <c r="K2172" s="188"/>
      <c r="L2172" s="188"/>
      <c r="M2172" s="393"/>
      <c r="N2172" s="188"/>
      <c r="O2172" s="188"/>
      <c r="P2172" s="188"/>
      <c r="R2172" s="188"/>
    </row>
    <row r="2173" spans="8:18">
      <c r="H2173" s="188"/>
      <c r="J2173" s="188"/>
      <c r="K2173" s="188"/>
      <c r="L2173" s="188"/>
      <c r="M2173" s="393"/>
      <c r="N2173" s="188"/>
      <c r="O2173" s="188"/>
      <c r="P2173" s="188"/>
      <c r="R2173" s="188"/>
    </row>
    <row r="2174" spans="8:18">
      <c r="H2174" s="188"/>
      <c r="J2174" s="188"/>
      <c r="K2174" s="188"/>
      <c r="L2174" s="188"/>
      <c r="M2174" s="393"/>
      <c r="N2174" s="188"/>
      <c r="O2174" s="188"/>
      <c r="P2174" s="188"/>
      <c r="R2174" s="188"/>
    </row>
    <row r="2175" spans="8:18">
      <c r="H2175" s="188"/>
      <c r="J2175" s="188"/>
      <c r="K2175" s="188"/>
      <c r="L2175" s="188"/>
      <c r="M2175" s="393"/>
      <c r="N2175" s="188"/>
      <c r="O2175" s="188"/>
      <c r="P2175" s="188"/>
      <c r="R2175" s="188"/>
    </row>
    <row r="2176" spans="8:18">
      <c r="H2176" s="188"/>
      <c r="J2176" s="188"/>
      <c r="K2176" s="188"/>
      <c r="L2176" s="188"/>
      <c r="M2176" s="393"/>
      <c r="N2176" s="188"/>
      <c r="O2176" s="188"/>
      <c r="P2176" s="188"/>
      <c r="R2176" s="188"/>
    </row>
    <row r="2177" spans="8:18">
      <c r="H2177" s="188"/>
      <c r="J2177" s="188"/>
      <c r="K2177" s="188"/>
      <c r="L2177" s="188"/>
      <c r="M2177" s="393"/>
      <c r="N2177" s="188"/>
      <c r="O2177" s="188"/>
      <c r="P2177" s="188"/>
      <c r="R2177" s="188"/>
    </row>
    <row r="2178" spans="8:18">
      <c r="H2178" s="188"/>
      <c r="J2178" s="188"/>
      <c r="K2178" s="188"/>
      <c r="L2178" s="188"/>
      <c r="M2178" s="393"/>
      <c r="N2178" s="188"/>
      <c r="O2178" s="188"/>
      <c r="P2178" s="188"/>
      <c r="R2178" s="188"/>
    </row>
    <row r="2179" spans="8:18">
      <c r="H2179" s="188"/>
      <c r="J2179" s="188"/>
      <c r="K2179" s="188"/>
      <c r="L2179" s="188"/>
      <c r="M2179" s="393"/>
      <c r="N2179" s="188"/>
      <c r="O2179" s="188"/>
      <c r="P2179" s="188"/>
      <c r="R2179" s="188"/>
    </row>
    <row r="2180" spans="8:18">
      <c r="H2180" s="188"/>
      <c r="J2180" s="188"/>
      <c r="K2180" s="188"/>
      <c r="L2180" s="188"/>
      <c r="M2180" s="393"/>
      <c r="N2180" s="188"/>
      <c r="O2180" s="188"/>
      <c r="P2180" s="188"/>
      <c r="R2180" s="188"/>
    </row>
    <row r="2181" spans="8:18">
      <c r="H2181" s="188"/>
      <c r="J2181" s="188"/>
      <c r="K2181" s="188"/>
      <c r="L2181" s="188"/>
      <c r="M2181" s="393"/>
      <c r="N2181" s="188"/>
      <c r="O2181" s="188"/>
      <c r="P2181" s="188"/>
      <c r="R2181" s="188"/>
    </row>
    <row r="2182" spans="8:18">
      <c r="H2182" s="188"/>
      <c r="J2182" s="188"/>
      <c r="K2182" s="188"/>
      <c r="L2182" s="188"/>
      <c r="M2182" s="393"/>
      <c r="N2182" s="188"/>
      <c r="O2182" s="188"/>
      <c r="P2182" s="188"/>
      <c r="R2182" s="188"/>
    </row>
    <row r="2183" spans="8:18">
      <c r="H2183" s="188"/>
      <c r="J2183" s="188"/>
      <c r="K2183" s="188"/>
      <c r="L2183" s="188"/>
      <c r="M2183" s="393"/>
      <c r="N2183" s="188"/>
      <c r="O2183" s="188"/>
      <c r="P2183" s="188"/>
      <c r="R2183" s="188"/>
    </row>
    <row r="2184" spans="8:18">
      <c r="H2184" s="188"/>
      <c r="J2184" s="188"/>
      <c r="K2184" s="188"/>
      <c r="L2184" s="188"/>
      <c r="M2184" s="393"/>
      <c r="N2184" s="188"/>
      <c r="O2184" s="188"/>
      <c r="P2184" s="188"/>
      <c r="R2184" s="188"/>
    </row>
    <row r="2185" spans="8:18">
      <c r="H2185" s="188"/>
      <c r="J2185" s="188"/>
      <c r="K2185" s="188"/>
      <c r="L2185" s="188"/>
      <c r="M2185" s="393"/>
      <c r="N2185" s="188"/>
      <c r="O2185" s="188"/>
      <c r="P2185" s="188"/>
      <c r="R2185" s="188"/>
    </row>
    <row r="2186" spans="8:18">
      <c r="H2186" s="188"/>
      <c r="J2186" s="188"/>
      <c r="K2186" s="188"/>
      <c r="L2186" s="188"/>
      <c r="M2186" s="393"/>
      <c r="N2186" s="188"/>
      <c r="O2186" s="188"/>
      <c r="P2186" s="188"/>
      <c r="R2186" s="188"/>
    </row>
    <row r="2187" spans="8:18">
      <c r="H2187" s="188"/>
      <c r="J2187" s="188"/>
      <c r="K2187" s="188"/>
      <c r="L2187" s="188"/>
      <c r="M2187" s="393"/>
      <c r="N2187" s="188"/>
      <c r="O2187" s="188"/>
      <c r="P2187" s="188"/>
      <c r="R2187" s="188"/>
    </row>
    <row r="2188" spans="8:18">
      <c r="H2188" s="188"/>
      <c r="J2188" s="188"/>
      <c r="K2188" s="188"/>
      <c r="L2188" s="188"/>
      <c r="M2188" s="393"/>
      <c r="N2188" s="188"/>
      <c r="O2188" s="188"/>
      <c r="P2188" s="188"/>
      <c r="R2188" s="188"/>
    </row>
    <row r="2189" spans="8:18">
      <c r="H2189" s="188"/>
      <c r="J2189" s="188"/>
      <c r="K2189" s="188"/>
      <c r="L2189" s="188"/>
      <c r="M2189" s="393"/>
      <c r="N2189" s="188"/>
      <c r="O2189" s="188"/>
      <c r="P2189" s="188"/>
      <c r="R2189" s="188"/>
    </row>
    <row r="2190" spans="8:18">
      <c r="H2190" s="188"/>
      <c r="J2190" s="188"/>
      <c r="K2190" s="188"/>
      <c r="L2190" s="188"/>
      <c r="M2190" s="393"/>
      <c r="N2190" s="188"/>
      <c r="O2190" s="188"/>
      <c r="P2190" s="188"/>
      <c r="R2190" s="188"/>
    </row>
    <row r="2191" spans="8:18">
      <c r="H2191" s="188"/>
      <c r="J2191" s="188"/>
      <c r="K2191" s="188"/>
      <c r="L2191" s="188"/>
      <c r="M2191" s="393"/>
      <c r="N2191" s="188"/>
      <c r="O2191" s="188"/>
      <c r="P2191" s="188"/>
      <c r="R2191" s="188"/>
    </row>
    <row r="2192" spans="8:18">
      <c r="H2192" s="188"/>
      <c r="J2192" s="188"/>
      <c r="K2192" s="188"/>
      <c r="L2192" s="188"/>
      <c r="M2192" s="393"/>
      <c r="N2192" s="188"/>
      <c r="O2192" s="188"/>
      <c r="P2192" s="188"/>
      <c r="R2192" s="188"/>
    </row>
    <row r="2193" spans="8:18">
      <c r="H2193" s="188"/>
      <c r="J2193" s="188"/>
      <c r="K2193" s="188"/>
      <c r="L2193" s="188"/>
      <c r="M2193" s="393"/>
      <c r="N2193" s="188"/>
      <c r="O2193" s="188"/>
      <c r="P2193" s="188"/>
      <c r="R2193" s="188"/>
    </row>
    <row r="2194" spans="8:18">
      <c r="H2194" s="188"/>
      <c r="J2194" s="188"/>
      <c r="K2194" s="188"/>
      <c r="L2194" s="188"/>
      <c r="M2194" s="393"/>
      <c r="N2194" s="188"/>
      <c r="O2194" s="188"/>
      <c r="P2194" s="188"/>
      <c r="R2194" s="188"/>
    </row>
    <row r="2195" spans="8:18">
      <c r="H2195" s="188"/>
      <c r="J2195" s="188"/>
      <c r="K2195" s="188"/>
      <c r="L2195" s="188"/>
      <c r="M2195" s="393"/>
      <c r="N2195" s="188"/>
      <c r="O2195" s="188"/>
      <c r="P2195" s="188"/>
      <c r="R2195" s="188"/>
    </row>
    <row r="2196" spans="8:18">
      <c r="H2196" s="188"/>
      <c r="J2196" s="188"/>
      <c r="K2196" s="188"/>
      <c r="L2196" s="188"/>
      <c r="M2196" s="393"/>
      <c r="N2196" s="188"/>
      <c r="O2196" s="188"/>
      <c r="P2196" s="188"/>
      <c r="R2196" s="188"/>
    </row>
    <row r="2197" spans="8:18">
      <c r="H2197" s="188"/>
      <c r="J2197" s="188"/>
      <c r="K2197" s="188"/>
      <c r="L2197" s="188"/>
      <c r="M2197" s="393"/>
      <c r="N2197" s="188"/>
      <c r="O2197" s="188"/>
      <c r="P2197" s="188"/>
      <c r="R2197" s="188"/>
    </row>
    <row r="2198" spans="8:18">
      <c r="H2198" s="188"/>
      <c r="J2198" s="188"/>
      <c r="K2198" s="188"/>
      <c r="L2198" s="188"/>
      <c r="M2198" s="393"/>
      <c r="N2198" s="188"/>
      <c r="O2198" s="188"/>
      <c r="P2198" s="188"/>
      <c r="R2198" s="188"/>
    </row>
    <row r="2199" spans="8:18">
      <c r="H2199" s="188"/>
      <c r="J2199" s="188"/>
      <c r="K2199" s="188"/>
      <c r="L2199" s="188"/>
      <c r="M2199" s="393"/>
      <c r="N2199" s="188"/>
      <c r="O2199" s="188"/>
      <c r="P2199" s="188"/>
      <c r="R2199" s="188"/>
    </row>
    <row r="2200" spans="8:18">
      <c r="H2200" s="188"/>
      <c r="J2200" s="188"/>
      <c r="K2200" s="188"/>
      <c r="L2200" s="188"/>
      <c r="M2200" s="393"/>
      <c r="N2200" s="188"/>
      <c r="O2200" s="188"/>
      <c r="P2200" s="188"/>
      <c r="R2200" s="188"/>
    </row>
    <row r="2201" spans="8:18">
      <c r="H2201" s="188"/>
      <c r="J2201" s="188"/>
      <c r="K2201" s="188"/>
      <c r="L2201" s="188"/>
      <c r="M2201" s="393"/>
      <c r="N2201" s="188"/>
      <c r="O2201" s="188"/>
      <c r="P2201" s="188"/>
      <c r="R2201" s="188"/>
    </row>
    <row r="2202" spans="8:18">
      <c r="H2202" s="188"/>
      <c r="J2202" s="188"/>
      <c r="K2202" s="188"/>
      <c r="L2202" s="188"/>
      <c r="M2202" s="393"/>
      <c r="N2202" s="188"/>
      <c r="O2202" s="188"/>
      <c r="P2202" s="188"/>
      <c r="R2202" s="188"/>
    </row>
    <row r="2203" spans="8:18">
      <c r="H2203" s="188"/>
      <c r="J2203" s="188"/>
      <c r="K2203" s="188"/>
      <c r="L2203" s="188"/>
      <c r="M2203" s="393"/>
      <c r="N2203" s="188"/>
      <c r="O2203" s="188"/>
      <c r="P2203" s="188"/>
      <c r="R2203" s="188"/>
    </row>
    <row r="2204" spans="8:18">
      <c r="H2204" s="188"/>
      <c r="J2204" s="188"/>
      <c r="K2204" s="188"/>
      <c r="L2204" s="188"/>
      <c r="M2204" s="393"/>
      <c r="N2204" s="188"/>
      <c r="O2204" s="188"/>
      <c r="P2204" s="188"/>
      <c r="R2204" s="188"/>
    </row>
    <row r="2205" spans="8:18">
      <c r="H2205" s="188"/>
      <c r="J2205" s="188"/>
      <c r="K2205" s="188"/>
      <c r="L2205" s="188"/>
      <c r="M2205" s="393"/>
      <c r="N2205" s="188"/>
      <c r="O2205" s="188"/>
      <c r="P2205" s="188"/>
      <c r="R2205" s="188"/>
    </row>
    <row r="2206" spans="8:18">
      <c r="H2206" s="188"/>
      <c r="J2206" s="188"/>
      <c r="K2206" s="188"/>
      <c r="L2206" s="188"/>
      <c r="M2206" s="393"/>
      <c r="N2206" s="188"/>
      <c r="O2206" s="188"/>
      <c r="P2206" s="188"/>
      <c r="R2206" s="188"/>
    </row>
    <row r="2207" spans="8:18">
      <c r="H2207" s="188"/>
      <c r="J2207" s="188"/>
      <c r="K2207" s="188"/>
      <c r="L2207" s="188"/>
      <c r="M2207" s="393"/>
      <c r="N2207" s="188"/>
      <c r="O2207" s="188"/>
      <c r="P2207" s="188"/>
      <c r="R2207" s="188"/>
    </row>
    <row r="2208" spans="8:18">
      <c r="H2208" s="188"/>
      <c r="J2208" s="188"/>
      <c r="K2208" s="188"/>
      <c r="L2208" s="188"/>
      <c r="M2208" s="393"/>
      <c r="N2208" s="188"/>
      <c r="O2208" s="188"/>
      <c r="P2208" s="188"/>
      <c r="R2208" s="188"/>
    </row>
    <row r="2209" spans="8:18">
      <c r="H2209" s="188"/>
      <c r="J2209" s="188"/>
      <c r="K2209" s="188"/>
      <c r="L2209" s="188"/>
      <c r="M2209" s="393"/>
      <c r="N2209" s="188"/>
      <c r="O2209" s="188"/>
      <c r="P2209" s="188"/>
      <c r="R2209" s="188"/>
    </row>
    <row r="2210" spans="8:18">
      <c r="H2210" s="188"/>
      <c r="J2210" s="188"/>
      <c r="K2210" s="188"/>
      <c r="L2210" s="188"/>
      <c r="M2210" s="393"/>
      <c r="N2210" s="188"/>
      <c r="O2210" s="188"/>
      <c r="P2210" s="188"/>
      <c r="R2210" s="188"/>
    </row>
    <row r="2211" spans="8:18">
      <c r="H2211" s="188"/>
      <c r="J2211" s="188"/>
      <c r="K2211" s="188"/>
      <c r="L2211" s="188"/>
      <c r="M2211" s="393"/>
      <c r="N2211" s="188"/>
      <c r="O2211" s="188"/>
      <c r="P2211" s="188"/>
      <c r="R2211" s="188"/>
    </row>
    <row r="2212" spans="8:18">
      <c r="H2212" s="188"/>
      <c r="J2212" s="188"/>
      <c r="K2212" s="188"/>
      <c r="L2212" s="188"/>
      <c r="M2212" s="393"/>
      <c r="N2212" s="188"/>
      <c r="O2212" s="188"/>
      <c r="P2212" s="188"/>
      <c r="R2212" s="188"/>
    </row>
    <row r="2213" spans="8:18">
      <c r="H2213" s="188"/>
      <c r="J2213" s="188"/>
      <c r="K2213" s="188"/>
      <c r="L2213" s="188"/>
      <c r="M2213" s="393"/>
      <c r="N2213" s="188"/>
      <c r="O2213" s="188"/>
      <c r="P2213" s="188"/>
      <c r="R2213" s="188"/>
    </row>
    <row r="2214" spans="8:18">
      <c r="H2214" s="188"/>
      <c r="J2214" s="188"/>
      <c r="K2214" s="188"/>
      <c r="L2214" s="188"/>
      <c r="M2214" s="393"/>
      <c r="N2214" s="188"/>
      <c r="O2214" s="188"/>
      <c r="P2214" s="188"/>
      <c r="R2214" s="188"/>
    </row>
    <row r="2215" spans="8:18">
      <c r="H2215" s="188"/>
      <c r="J2215" s="188"/>
      <c r="K2215" s="188"/>
      <c r="L2215" s="188"/>
      <c r="M2215" s="393"/>
      <c r="N2215" s="188"/>
      <c r="O2215" s="188"/>
      <c r="P2215" s="188"/>
      <c r="R2215" s="188"/>
    </row>
    <row r="2216" spans="8:18">
      <c r="H2216" s="188"/>
      <c r="J2216" s="188"/>
      <c r="K2216" s="188"/>
      <c r="L2216" s="188"/>
      <c r="M2216" s="393"/>
      <c r="N2216" s="188"/>
      <c r="O2216" s="188"/>
      <c r="P2216" s="188"/>
      <c r="R2216"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2218" s="188"/>
      <c r="R2218" s="188"/>
    </row>
    <row r="2219" spans="8:18">
      <c r="H2219" s="188"/>
      <c r="J2219" s="188"/>
      <c r="K2219" s="188"/>
      <c r="L2219" s="188"/>
      <c r="M2219" s="393"/>
      <c r="N2219" s="188"/>
      <c r="O2219" s="188"/>
      <c r="P2219" s="188"/>
      <c r="R2219" s="188"/>
    </row>
    <row r="2220" spans="8:18">
      <c r="H2220" s="188"/>
      <c r="J2220" s="188"/>
      <c r="K2220" s="188"/>
      <c r="L2220" s="188"/>
      <c r="M2220" s="393"/>
      <c r="N2220" s="188"/>
      <c r="O2220" s="188"/>
      <c r="P2220" s="188"/>
      <c r="R2220" s="188"/>
    </row>
    <row r="2221" spans="8:18">
      <c r="H2221" s="188"/>
      <c r="J2221" s="188"/>
      <c r="K2221" s="188"/>
      <c r="L2221" s="188"/>
      <c r="M2221" s="393"/>
      <c r="N2221" s="188"/>
      <c r="O2221" s="188"/>
      <c r="P2221" s="188"/>
      <c r="R2221" s="188"/>
    </row>
    <row r="2222" spans="8:18">
      <c r="H2222" s="188"/>
      <c r="J2222" s="188"/>
      <c r="K2222" s="188"/>
      <c r="L2222" s="188"/>
      <c r="M2222" s="393"/>
      <c r="N2222" s="188"/>
      <c r="O2222" s="188"/>
      <c r="P2222" s="188"/>
      <c r="R2222" s="188"/>
    </row>
    <row r="2223" spans="8:18">
      <c r="H2223" s="188"/>
      <c r="J2223" s="188"/>
      <c r="K2223" s="188"/>
      <c r="L2223" s="188"/>
      <c r="M2223" s="393"/>
      <c r="N2223" s="188"/>
      <c r="O2223" s="188"/>
      <c r="P2223" s="188"/>
      <c r="R2223" s="188"/>
    </row>
    <row r="2224" spans="8:18">
      <c r="H2224" s="188"/>
      <c r="J2224" s="188"/>
      <c r="K2224" s="188"/>
      <c r="L2224" s="188"/>
      <c r="M2224" s="393"/>
      <c r="N2224" s="188"/>
      <c r="O2224" s="188"/>
      <c r="P2224" s="188"/>
      <c r="R2224" s="188"/>
    </row>
    <row r="2225" spans="8:18">
      <c r="H2225" s="188"/>
      <c r="J2225" s="188"/>
      <c r="K2225" s="188"/>
      <c r="L2225" s="188"/>
      <c r="M2225" s="393"/>
      <c r="N2225" s="188"/>
      <c r="O2225" s="188"/>
      <c r="P2225" s="188"/>
      <c r="R2225" s="188"/>
    </row>
    <row r="2226" spans="8:18">
      <c r="H2226" s="188"/>
      <c r="J2226" s="188"/>
      <c r="K2226" s="188"/>
      <c r="L2226" s="188"/>
      <c r="M2226" s="393"/>
      <c r="N2226" s="188"/>
      <c r="O2226" s="188"/>
      <c r="P2226" s="188"/>
      <c r="R2226" s="188"/>
    </row>
    <row r="2227" spans="8:18">
      <c r="H2227" s="188"/>
      <c r="J2227" s="188"/>
      <c r="K2227" s="188"/>
      <c r="L2227" s="188"/>
      <c r="M2227" s="393"/>
      <c r="N2227" s="188"/>
      <c r="O2227" s="188"/>
      <c r="P2227" s="188"/>
      <c r="R2227" s="188"/>
    </row>
    <row r="2228" spans="8:18">
      <c r="H2228" s="188"/>
      <c r="J2228" s="188"/>
      <c r="K2228" s="188"/>
      <c r="L2228" s="188"/>
      <c r="M2228" s="393"/>
      <c r="N2228" s="188"/>
      <c r="O2228" s="188"/>
      <c r="P2228" s="188"/>
      <c r="R2228" s="188"/>
    </row>
    <row r="2229" spans="8:18">
      <c r="H2229" s="188"/>
      <c r="J2229" s="188"/>
      <c r="K2229" s="188"/>
      <c r="L2229" s="188"/>
      <c r="M2229" s="393"/>
      <c r="N2229" s="188"/>
      <c r="O2229" s="188"/>
      <c r="P2229" s="188"/>
      <c r="R2229" s="188"/>
    </row>
    <row r="2230" spans="8:18">
      <c r="H2230" s="188"/>
      <c r="J2230" s="188"/>
      <c r="K2230" s="188"/>
      <c r="L2230" s="188"/>
      <c r="M2230" s="393"/>
      <c r="N2230" s="188"/>
      <c r="O2230" s="188"/>
      <c r="P2230" s="188"/>
      <c r="R2230" s="188"/>
    </row>
    <row r="2231" spans="8:18">
      <c r="H2231" s="188"/>
      <c r="J2231" s="188"/>
      <c r="K2231" s="188"/>
      <c r="L2231" s="188"/>
      <c r="M2231" s="393"/>
      <c r="N2231" s="188"/>
      <c r="O2231" s="188"/>
      <c r="P2231" s="188"/>
      <c r="R2231" s="188"/>
    </row>
    <row r="2232" spans="8:18">
      <c r="H2232" s="188"/>
      <c r="J2232" s="188"/>
      <c r="K2232" s="188"/>
      <c r="L2232" s="188"/>
      <c r="M2232" s="393"/>
      <c r="N2232" s="188"/>
      <c r="O2232" s="188"/>
      <c r="P2232" s="188"/>
      <c r="R2232" s="188"/>
    </row>
    <row r="2233" spans="8:18">
      <c r="H2233" s="188"/>
      <c r="J2233" s="188"/>
      <c r="K2233" s="188"/>
      <c r="L2233" s="188"/>
      <c r="M2233" s="393"/>
      <c r="N2233" s="188"/>
      <c r="O2233" s="188"/>
      <c r="P2233" s="188"/>
      <c r="R2233" s="188"/>
    </row>
    <row r="2234" spans="8:18">
      <c r="H2234" s="188"/>
      <c r="J2234" s="188"/>
      <c r="K2234" s="188"/>
      <c r="L2234" s="188"/>
      <c r="M2234" s="393"/>
      <c r="N2234" s="188"/>
      <c r="O2234" s="188"/>
      <c r="P2234" s="188"/>
      <c r="R2234" s="188"/>
    </row>
    <row r="2235" spans="8:18">
      <c r="H2235" s="188"/>
      <c r="J2235" s="188"/>
      <c r="K2235" s="188"/>
      <c r="L2235" s="188"/>
      <c r="M2235" s="393"/>
      <c r="N2235" s="188"/>
      <c r="O2235" s="188"/>
      <c r="P2235" s="188"/>
      <c r="R2235" s="188"/>
    </row>
    <row r="2236" spans="8:18">
      <c r="H2236" s="188"/>
      <c r="J2236" s="188"/>
      <c r="K2236" s="188"/>
      <c r="L2236" s="188"/>
      <c r="M2236" s="393"/>
      <c r="N2236" s="188"/>
      <c r="O2236" s="188"/>
      <c r="P2236" s="188"/>
      <c r="R2236" s="188"/>
    </row>
    <row r="2237" spans="8:18">
      <c r="H2237" s="188"/>
      <c r="J2237" s="188"/>
      <c r="K2237" s="188"/>
      <c r="L2237" s="188"/>
      <c r="M2237" s="393"/>
      <c r="N2237" s="188"/>
      <c r="O2237" s="188"/>
      <c r="P2237" s="188"/>
      <c r="R2237" s="188"/>
    </row>
    <row r="2238" spans="8:18">
      <c r="H2238" s="188"/>
      <c r="J2238" s="188"/>
      <c r="K2238" s="188"/>
      <c r="L2238" s="188"/>
      <c r="M2238" s="393"/>
      <c r="N2238" s="188"/>
      <c r="O2238" s="188"/>
      <c r="P2238" s="188"/>
      <c r="R2238" s="188"/>
    </row>
    <row r="2239" spans="8:18">
      <c r="H2239" s="188"/>
      <c r="J2239" s="188"/>
      <c r="K2239" s="188"/>
      <c r="L2239" s="188"/>
      <c r="M2239" s="393"/>
      <c r="N2239" s="188"/>
      <c r="O2239" s="188"/>
      <c r="P2239" s="188"/>
      <c r="R2239" s="188"/>
    </row>
    <row r="2240" spans="8:18">
      <c r="H2240" s="188"/>
      <c r="J2240" s="188"/>
      <c r="K2240" s="188"/>
      <c r="L2240" s="188"/>
      <c r="M2240" s="393"/>
      <c r="N2240" s="188"/>
      <c r="O2240" s="188"/>
      <c r="P2240" s="188"/>
      <c r="R2240" s="188"/>
    </row>
    <row r="2241" spans="8:18">
      <c r="H2241" s="188"/>
      <c r="J2241" s="188"/>
      <c r="K2241" s="188"/>
      <c r="L2241" s="188"/>
      <c r="M2241" s="393"/>
      <c r="N2241" s="188"/>
      <c r="O2241" s="188"/>
      <c r="P2241" s="188"/>
      <c r="R2241" s="188"/>
    </row>
    <row r="2242" spans="8:18">
      <c r="H2242" s="188"/>
      <c r="J2242" s="188"/>
      <c r="K2242" s="188"/>
      <c r="L2242" s="188"/>
      <c r="M2242" s="393"/>
      <c r="N2242" s="188"/>
      <c r="O2242" s="188"/>
      <c r="P2242" s="188"/>
      <c r="R2242" s="188"/>
    </row>
    <row r="2243" spans="8:18">
      <c r="H2243" s="188"/>
      <c r="J2243" s="188"/>
      <c r="K2243" s="188"/>
      <c r="L2243" s="188"/>
      <c r="M2243" s="393"/>
      <c r="N2243" s="188"/>
      <c r="O2243" s="188"/>
      <c r="P2243" s="188"/>
      <c r="R2243" s="188"/>
    </row>
    <row r="2244" spans="8:18">
      <c r="H2244" s="188"/>
      <c r="J2244" s="188"/>
      <c r="K2244" s="188"/>
      <c r="L2244" s="188"/>
      <c r="M2244" s="393"/>
      <c r="N2244" s="188"/>
      <c r="O2244" s="188"/>
      <c r="P2244" s="188"/>
      <c r="R2244" s="188"/>
    </row>
    <row r="2245" spans="8:18">
      <c r="H2245" s="188"/>
      <c r="J2245" s="188"/>
      <c r="K2245" s="188"/>
      <c r="L2245" s="188"/>
      <c r="M2245" s="393"/>
      <c r="N2245" s="188"/>
      <c r="O2245" s="188"/>
      <c r="P2245" s="188"/>
      <c r="R2245" s="188"/>
    </row>
    <row r="2246" spans="8:18">
      <c r="H2246" s="188"/>
      <c r="J2246" s="188"/>
      <c r="K2246" s="188"/>
      <c r="L2246" s="188"/>
      <c r="M2246" s="393"/>
      <c r="N2246" s="188"/>
      <c r="O2246" s="188"/>
      <c r="P2246" s="188"/>
      <c r="R2246" s="188"/>
    </row>
    <row r="2247" spans="8:18">
      <c r="H2247" s="188"/>
      <c r="J2247" s="188"/>
      <c r="K2247" s="188"/>
      <c r="L2247" s="188"/>
      <c r="M2247" s="393"/>
      <c r="N2247" s="188"/>
      <c r="O2247" s="188"/>
      <c r="P2247" s="188"/>
      <c r="R2247" s="188"/>
    </row>
    <row r="2248" spans="8:18">
      <c r="H2248" s="188"/>
      <c r="J2248" s="188"/>
      <c r="K2248" s="188"/>
      <c r="L2248" s="188"/>
      <c r="M2248" s="393"/>
      <c r="N2248" s="188"/>
      <c r="O2248" s="188"/>
      <c r="P2248" s="188"/>
      <c r="R2248" s="188"/>
    </row>
    <row r="2249" spans="8:18">
      <c r="H2249" s="188"/>
      <c r="J2249" s="188"/>
      <c r="K2249" s="188"/>
      <c r="L2249" s="188"/>
      <c r="M2249" s="393"/>
      <c r="N2249" s="188"/>
      <c r="O2249" s="188"/>
      <c r="P2249" s="188"/>
      <c r="R2249" s="188"/>
    </row>
    <row r="2250" spans="8:18">
      <c r="H2250" s="188"/>
      <c r="J2250" s="188"/>
      <c r="K2250" s="188"/>
      <c r="L2250" s="188"/>
      <c r="M2250" s="393"/>
      <c r="N2250" s="188"/>
      <c r="O2250" s="188"/>
      <c r="P2250" s="188"/>
      <c r="R2250" s="188"/>
    </row>
    <row r="2251" spans="8:18">
      <c r="H2251" s="188"/>
      <c r="J2251" s="188"/>
      <c r="K2251" s="188"/>
      <c r="L2251" s="188"/>
      <c r="M2251" s="393"/>
      <c r="N2251" s="188"/>
      <c r="O2251" s="188"/>
      <c r="P2251" s="188"/>
      <c r="R2251" s="188"/>
    </row>
    <row r="2252" spans="8:18">
      <c r="H2252" s="188"/>
      <c r="J2252" s="188"/>
      <c r="K2252" s="188"/>
      <c r="L2252" s="188"/>
      <c r="M2252" s="393"/>
      <c r="N2252" s="188"/>
      <c r="O2252" s="188"/>
      <c r="P2252" s="188"/>
      <c r="R2252" s="188"/>
    </row>
    <row r="2253" spans="8:18">
      <c r="H2253" s="188"/>
      <c r="J2253" s="188"/>
      <c r="K2253" s="188"/>
      <c r="L2253" s="188"/>
      <c r="M2253" s="393"/>
      <c r="N2253" s="188"/>
      <c r="O2253" s="188"/>
      <c r="P2253" s="188"/>
      <c r="R2253" s="188"/>
    </row>
    <row r="2254" spans="8:18">
      <c r="H2254" s="188"/>
      <c r="J2254" s="188"/>
      <c r="K2254" s="188"/>
      <c r="L2254" s="188"/>
      <c r="M2254" s="393"/>
      <c r="N2254" s="188"/>
      <c r="O2254" s="188"/>
      <c r="P2254" s="188"/>
      <c r="R2254" s="188"/>
    </row>
    <row r="2255" spans="8:18">
      <c r="H2255" s="188"/>
      <c r="J2255" s="188"/>
      <c r="K2255" s="188"/>
      <c r="L2255" s="188"/>
      <c r="M2255" s="393"/>
      <c r="N2255" s="188"/>
      <c r="O2255" s="188"/>
      <c r="P2255" s="188"/>
      <c r="R2255" s="188"/>
    </row>
    <row r="2256" spans="8:18">
      <c r="H2256" s="188"/>
      <c r="J2256" s="188"/>
      <c r="K2256" s="188"/>
      <c r="L2256" s="188"/>
      <c r="M2256" s="393"/>
      <c r="N2256" s="188"/>
      <c r="O2256" s="188"/>
      <c r="P2256" s="188"/>
      <c r="R2256" s="188"/>
    </row>
    <row r="2257" spans="8:18">
      <c r="H2257" s="188"/>
      <c r="J2257" s="188"/>
      <c r="K2257" s="188"/>
      <c r="L2257" s="188"/>
      <c r="M2257" s="393"/>
      <c r="N2257" s="188"/>
      <c r="O2257" s="188"/>
      <c r="P2257" s="188"/>
      <c r="R2257" s="188"/>
    </row>
    <row r="2258" spans="8:18">
      <c r="H2258" s="188"/>
      <c r="J2258" s="188"/>
      <c r="K2258" s="188"/>
      <c r="L2258" s="188"/>
      <c r="M2258" s="393"/>
      <c r="N2258" s="188"/>
      <c r="O2258" s="188"/>
      <c r="P2258" s="188"/>
      <c r="R2258" s="188"/>
    </row>
    <row r="2259" spans="8:18">
      <c r="H2259" s="188"/>
      <c r="J2259" s="188"/>
      <c r="K2259" s="188"/>
      <c r="L2259" s="188"/>
      <c r="M2259" s="393"/>
      <c r="N2259" s="188"/>
      <c r="O2259" s="188"/>
      <c r="P2259" s="188"/>
      <c r="R2259" s="188"/>
    </row>
    <row r="2260" spans="8:18">
      <c r="H2260" s="188"/>
      <c r="J2260" s="188"/>
      <c r="K2260" s="188"/>
      <c r="L2260" s="188"/>
      <c r="M2260" s="393"/>
      <c r="N2260" s="188"/>
      <c r="O2260" s="188"/>
      <c r="P2260" s="188"/>
      <c r="R2260" s="188"/>
    </row>
    <row r="2261" spans="8:18">
      <c r="H2261" s="188"/>
      <c r="J2261" s="188"/>
      <c r="K2261" s="188"/>
      <c r="L2261" s="188"/>
      <c r="M2261" s="393"/>
      <c r="N2261" s="188"/>
      <c r="O2261" s="188"/>
      <c r="P2261" s="188"/>
      <c r="R2261" s="188"/>
    </row>
    <row r="2262" spans="8:18">
      <c r="H2262" s="188"/>
      <c r="J2262" s="188"/>
      <c r="K2262" s="188"/>
      <c r="L2262" s="188"/>
      <c r="M2262" s="393"/>
      <c r="N2262" s="188"/>
      <c r="O2262" s="188"/>
      <c r="P2262" s="188"/>
      <c r="R2262" s="188"/>
    </row>
    <row r="2263" spans="8:18">
      <c r="H2263" s="188"/>
      <c r="J2263" s="188"/>
      <c r="K2263" s="188"/>
      <c r="L2263" s="188"/>
      <c r="M2263" s="393"/>
      <c r="N2263" s="188"/>
      <c r="O2263" s="188"/>
      <c r="P2263" s="188"/>
      <c r="R2263" s="188"/>
    </row>
    <row r="2264" spans="8:18">
      <c r="H2264" s="188"/>
      <c r="J2264" s="188"/>
      <c r="K2264" s="188"/>
      <c r="L2264" s="188"/>
      <c r="M2264" s="393"/>
      <c r="N2264" s="188"/>
      <c r="O2264" s="188"/>
      <c r="P2264" s="188"/>
      <c r="R2264" s="188"/>
    </row>
    <row r="2265" spans="8:18">
      <c r="H2265" s="188"/>
      <c r="J2265" s="188"/>
      <c r="K2265" s="188"/>
      <c r="L2265" s="188"/>
      <c r="M2265" s="393"/>
      <c r="N2265" s="188"/>
      <c r="O2265" s="188"/>
      <c r="P2265" s="188"/>
      <c r="R2265" s="188"/>
    </row>
    <row r="2266" spans="8:18">
      <c r="H2266" s="188"/>
      <c r="J2266" s="188"/>
      <c r="K2266" s="188"/>
      <c r="L2266" s="188"/>
      <c r="M2266" s="393"/>
      <c r="N2266" s="188"/>
      <c r="O2266" s="188"/>
      <c r="P2266" s="188"/>
      <c r="R2266" s="188"/>
    </row>
    <row r="2267" spans="8:18">
      <c r="H2267" s="188"/>
      <c r="J2267" s="188"/>
      <c r="K2267" s="188"/>
      <c r="L2267" s="188"/>
      <c r="M2267" s="393"/>
      <c r="N2267" s="188"/>
      <c r="O2267" s="188"/>
      <c r="P2267" s="188"/>
      <c r="R2267" s="188"/>
    </row>
    <row r="2268" spans="8:18">
      <c r="H2268" s="188"/>
      <c r="J2268" s="188"/>
      <c r="K2268" s="188"/>
      <c r="L2268" s="188"/>
      <c r="M2268" s="393"/>
      <c r="N2268" s="188"/>
      <c r="O2268" s="188"/>
      <c r="P2268" s="188"/>
      <c r="R2268" s="188"/>
    </row>
    <row r="2269" spans="8:18">
      <c r="H2269" s="188"/>
      <c r="J2269" s="188"/>
      <c r="K2269" s="188"/>
      <c r="L2269" s="188"/>
      <c r="M2269" s="393"/>
      <c r="N2269" s="188"/>
      <c r="O2269" s="188"/>
      <c r="P2269" s="188"/>
      <c r="R2269" s="188"/>
    </row>
    <row r="2270" spans="8:18">
      <c r="H2270" s="188"/>
      <c r="J2270" s="188"/>
      <c r="K2270" s="188"/>
      <c r="L2270" s="188"/>
      <c r="M2270" s="393"/>
      <c r="N2270" s="188"/>
      <c r="O2270" s="188"/>
      <c r="P2270" s="188"/>
      <c r="R2270" s="188"/>
    </row>
    <row r="2271" spans="8:18">
      <c r="H2271" s="188"/>
      <c r="J2271" s="188"/>
      <c r="K2271" s="188"/>
      <c r="L2271" s="188"/>
      <c r="M2271" s="393"/>
      <c r="N2271" s="188"/>
      <c r="O2271" s="188"/>
      <c r="P2271" s="188"/>
      <c r="R2271" s="188"/>
    </row>
    <row r="2272" spans="8:18">
      <c r="H2272" s="188"/>
      <c r="J2272" s="188"/>
      <c r="K2272" s="188"/>
      <c r="L2272" s="188"/>
      <c r="M2272" s="393"/>
      <c r="N2272" s="188"/>
      <c r="O2272" s="188"/>
      <c r="P2272" s="188"/>
      <c r="R2272" s="188"/>
    </row>
    <row r="2273" spans="8:18">
      <c r="H2273" s="188"/>
      <c r="J2273" s="188"/>
      <c r="K2273" s="188"/>
      <c r="L2273" s="188"/>
      <c r="M2273" s="393"/>
      <c r="N2273" s="188"/>
      <c r="O2273" s="188"/>
      <c r="P2273" s="188"/>
      <c r="R2273" s="188"/>
    </row>
    <row r="2274" spans="8:18">
      <c r="H2274" s="188"/>
      <c r="J2274" s="188"/>
      <c r="K2274" s="188"/>
      <c r="L2274" s="188"/>
      <c r="M2274" s="393"/>
      <c r="N2274" s="188"/>
      <c r="O2274" s="188"/>
      <c r="P2274" s="188"/>
      <c r="R2274" s="188"/>
    </row>
    <row r="2275" spans="8:18">
      <c r="H2275" s="188"/>
      <c r="J2275" s="188"/>
      <c r="K2275" s="188"/>
      <c r="L2275" s="188"/>
      <c r="M2275" s="393"/>
      <c r="N2275" s="188"/>
      <c r="O2275" s="188"/>
      <c r="P2275" s="188"/>
      <c r="R2275" s="188"/>
    </row>
    <row r="2276" spans="8:18">
      <c r="H2276" s="188"/>
      <c r="J2276" s="188"/>
      <c r="K2276" s="188"/>
      <c r="L2276" s="188"/>
      <c r="M2276" s="393"/>
      <c r="N2276" s="188"/>
      <c r="O2276" s="188"/>
      <c r="P2276" s="188"/>
      <c r="R2276" s="188"/>
    </row>
    <row r="2277" spans="8:18">
      <c r="H2277" s="188"/>
      <c r="J2277" s="188"/>
      <c r="K2277" s="188"/>
      <c r="L2277" s="188"/>
      <c r="M2277" s="393"/>
      <c r="N2277" s="188"/>
      <c r="O2277" s="188"/>
      <c r="P2277" s="188"/>
      <c r="R2277" s="188"/>
    </row>
    <row r="2278" spans="8:18">
      <c r="H2278" s="188"/>
      <c r="J2278" s="188"/>
      <c r="K2278" s="188"/>
      <c r="L2278" s="188"/>
      <c r="M2278" s="393"/>
      <c r="N2278" s="188"/>
      <c r="O2278" s="188"/>
      <c r="P2278" s="188"/>
      <c r="R2278" s="188"/>
    </row>
    <row r="2279" spans="8:18">
      <c r="H2279" s="188"/>
      <c r="J2279" s="188"/>
      <c r="K2279" s="188"/>
      <c r="L2279" s="188"/>
      <c r="M2279" s="393"/>
      <c r="N2279" s="188"/>
      <c r="O2279" s="188"/>
      <c r="P2279" s="188"/>
      <c r="R2279" s="188"/>
    </row>
    <row r="2280" spans="8:18">
      <c r="H2280" s="188"/>
      <c r="J2280" s="188"/>
      <c r="K2280" s="188"/>
      <c r="L2280" s="188"/>
      <c r="M2280" s="393"/>
      <c r="N2280" s="188"/>
      <c r="O2280" s="188"/>
      <c r="P2280" s="188"/>
      <c r="R2280" s="188"/>
    </row>
    <row r="2281" spans="8:18">
      <c r="H2281" s="188"/>
      <c r="J2281" s="188"/>
      <c r="K2281" s="188"/>
      <c r="L2281" s="188"/>
      <c r="M2281" s="393"/>
      <c r="N2281" s="188"/>
      <c r="O2281" s="188"/>
      <c r="P2281" s="188"/>
      <c r="R2281" s="188"/>
    </row>
    <row r="2282" spans="8:18">
      <c r="H2282" s="188"/>
      <c r="J2282" s="188"/>
      <c r="K2282" s="188"/>
      <c r="L2282" s="188"/>
      <c r="M2282" s="393"/>
      <c r="N2282" s="188"/>
      <c r="O2282" s="188"/>
      <c r="P2282" s="188"/>
      <c r="R2282" s="188"/>
    </row>
    <row r="2283" spans="8:18">
      <c r="H2283" s="188"/>
      <c r="J2283" s="188"/>
      <c r="K2283" s="188"/>
      <c r="L2283" s="188"/>
      <c r="M2283" s="393"/>
      <c r="N2283" s="188"/>
      <c r="O2283" s="188"/>
      <c r="P2283" s="188"/>
      <c r="R2283" s="188"/>
    </row>
    <row r="2284" spans="8:18">
      <c r="H2284" s="188"/>
      <c r="J2284" s="188"/>
      <c r="K2284" s="188"/>
      <c r="L2284" s="188"/>
      <c r="M2284" s="393"/>
      <c r="N2284" s="188"/>
      <c r="O2284" s="188"/>
      <c r="P2284" s="188"/>
      <c r="R2284" s="188"/>
    </row>
    <row r="2285" spans="8:18">
      <c r="H2285" s="188"/>
      <c r="J2285" s="188"/>
      <c r="K2285" s="188"/>
      <c r="L2285" s="188"/>
      <c r="M2285" s="393"/>
      <c r="N2285" s="188"/>
      <c r="O2285" s="188"/>
      <c r="P2285" s="188"/>
      <c r="R2285" s="188"/>
    </row>
    <row r="2286" spans="8:18">
      <c r="H2286" s="188"/>
      <c r="J2286" s="188"/>
      <c r="K2286" s="188"/>
      <c r="L2286" s="188"/>
      <c r="M2286" s="393"/>
      <c r="N2286" s="188"/>
      <c r="O2286" s="188"/>
      <c r="P2286" s="188"/>
      <c r="R2286" s="188"/>
    </row>
    <row r="2287" spans="8:18">
      <c r="H2287" s="188"/>
      <c r="J2287" s="188"/>
      <c r="K2287" s="188"/>
      <c r="L2287" s="188"/>
      <c r="M2287" s="393"/>
      <c r="N2287" s="188"/>
      <c r="O2287" s="188"/>
      <c r="P2287" s="188"/>
      <c r="R2287" s="188"/>
    </row>
    <row r="2288" spans="8:18">
      <c r="H2288" s="188"/>
      <c r="J2288" s="188"/>
      <c r="K2288" s="188"/>
      <c r="L2288" s="188"/>
      <c r="M2288" s="393"/>
      <c r="N2288" s="188"/>
      <c r="O2288" s="188"/>
      <c r="P2288" s="188"/>
      <c r="R2288" s="188"/>
    </row>
    <row r="2289" spans="8:18">
      <c r="H2289" s="188"/>
      <c r="J2289" s="188"/>
      <c r="K2289" s="188"/>
      <c r="L2289" s="188"/>
      <c r="M2289" s="393"/>
      <c r="N2289" s="188"/>
      <c r="O2289" s="188"/>
      <c r="P2289" s="188"/>
      <c r="R2289" s="188"/>
    </row>
    <row r="2290" spans="8:18">
      <c r="H2290" s="188"/>
      <c r="J2290" s="188"/>
      <c r="K2290" s="188"/>
      <c r="L2290" s="188"/>
      <c r="M2290" s="393"/>
      <c r="N2290" s="188"/>
      <c r="O2290" s="188"/>
      <c r="P2290" s="188"/>
      <c r="R2290" s="188"/>
    </row>
    <row r="2291" spans="8:18">
      <c r="H2291" s="188"/>
      <c r="J2291" s="188"/>
      <c r="K2291" s="188"/>
      <c r="L2291" s="188"/>
      <c r="M2291" s="393"/>
      <c r="N2291" s="188"/>
      <c r="O2291" s="188"/>
      <c r="P2291" s="188"/>
      <c r="R2291" s="188"/>
    </row>
    <row r="2292" spans="8:18">
      <c r="H2292" s="188"/>
      <c r="J2292" s="188"/>
      <c r="K2292" s="188"/>
      <c r="L2292" s="188"/>
      <c r="M2292" s="393"/>
      <c r="N2292" s="188"/>
      <c r="O2292" s="188"/>
      <c r="P2292" s="188"/>
      <c r="R2292" s="188"/>
    </row>
    <row r="2293" spans="8:18">
      <c r="H2293" s="188"/>
      <c r="J2293" s="188"/>
      <c r="K2293" s="188"/>
      <c r="L2293" s="188"/>
      <c r="M2293" s="393"/>
      <c r="N2293" s="188"/>
      <c r="O2293" s="188"/>
      <c r="P2293" s="188"/>
      <c r="R2293" s="188"/>
    </row>
    <row r="2294" spans="8:18">
      <c r="H2294" s="188"/>
      <c r="J2294" s="188"/>
      <c r="K2294" s="188"/>
      <c r="L2294" s="188"/>
      <c r="M2294" s="393"/>
      <c r="N2294" s="188"/>
      <c r="O2294" s="188"/>
      <c r="P2294" s="188"/>
      <c r="R2294" s="188"/>
    </row>
    <row r="2295" spans="8:18">
      <c r="H2295" s="188"/>
      <c r="J2295" s="188"/>
      <c r="K2295" s="188"/>
      <c r="L2295" s="188"/>
      <c r="M2295" s="393"/>
      <c r="N2295" s="188"/>
      <c r="O2295" s="188"/>
      <c r="P2295" s="188"/>
      <c r="R2295" s="188"/>
    </row>
    <row r="2296" spans="8:18">
      <c r="H2296" s="188"/>
      <c r="J2296" s="188"/>
      <c r="K2296" s="188"/>
      <c r="L2296" s="188"/>
      <c r="M2296" s="393"/>
      <c r="N2296" s="188"/>
      <c r="O2296" s="188"/>
      <c r="P2296" s="188"/>
      <c r="R2296" s="188"/>
    </row>
    <row r="2297" spans="8:18">
      <c r="H2297" s="188"/>
      <c r="J2297" s="188"/>
      <c r="K2297" s="188"/>
      <c r="L2297" s="188"/>
      <c r="M2297" s="393"/>
      <c r="N2297" s="188"/>
      <c r="O2297" s="188"/>
      <c r="P2297" s="188"/>
      <c r="R2297" s="188"/>
    </row>
    <row r="2298" spans="8:18">
      <c r="H2298" s="188"/>
      <c r="J2298" s="188"/>
      <c r="K2298" s="188"/>
      <c r="L2298" s="188"/>
      <c r="M2298" s="393"/>
      <c r="N2298" s="188"/>
      <c r="O2298" s="188"/>
      <c r="P2298" s="188"/>
      <c r="R2298" s="188"/>
    </row>
    <row r="2299" spans="8:18">
      <c r="H2299" s="188"/>
      <c r="J2299" s="188"/>
      <c r="K2299" s="188"/>
      <c r="L2299" s="188"/>
      <c r="M2299" s="393"/>
      <c r="N2299" s="188"/>
      <c r="O2299" s="188"/>
      <c r="P2299" s="188"/>
      <c r="R2299" s="188"/>
    </row>
    <row r="2300" spans="8:18">
      <c r="H2300" s="188"/>
      <c r="J2300" s="188"/>
      <c r="K2300" s="188"/>
      <c r="L2300" s="188"/>
      <c r="M2300" s="393"/>
      <c r="N2300" s="188"/>
      <c r="O2300" s="188"/>
      <c r="P2300" s="188"/>
      <c r="R2300" s="188"/>
    </row>
    <row r="2301" spans="8:18">
      <c r="H2301" s="188"/>
      <c r="J2301" s="188"/>
      <c r="K2301" s="188"/>
      <c r="L2301" s="188"/>
      <c r="M2301" s="393"/>
      <c r="N2301" s="188"/>
      <c r="O2301" s="188"/>
      <c r="P2301" s="188"/>
      <c r="R2301" s="188"/>
    </row>
    <row r="2302" spans="8:18">
      <c r="H2302" s="188"/>
      <c r="J2302" s="188"/>
      <c r="K2302" s="188"/>
      <c r="L2302" s="188"/>
      <c r="M2302" s="393"/>
      <c r="N2302" s="188"/>
      <c r="O2302" s="188"/>
      <c r="P2302" s="188"/>
      <c r="R2302" s="188"/>
    </row>
    <row r="2303" spans="8:18">
      <c r="H2303" s="188"/>
      <c r="J2303" s="188"/>
      <c r="K2303" s="188"/>
      <c r="L2303" s="188"/>
      <c r="M2303" s="393"/>
      <c r="N2303" s="188"/>
      <c r="O2303" s="188"/>
      <c r="P2303" s="188"/>
      <c r="R2303" s="188"/>
    </row>
    <row r="2304" spans="8:18">
      <c r="H2304" s="188"/>
      <c r="J2304" s="188"/>
      <c r="K2304" s="188"/>
      <c r="L2304" s="188"/>
      <c r="M2304" s="393"/>
      <c r="N2304" s="188"/>
      <c r="O2304" s="188"/>
      <c r="P2304" s="188"/>
      <c r="R2304" s="188"/>
    </row>
    <row r="2305" spans="8:18">
      <c r="H2305" s="188"/>
      <c r="J2305" s="188"/>
      <c r="K2305" s="188"/>
      <c r="L2305" s="188"/>
      <c r="M2305" s="393"/>
      <c r="N2305" s="188"/>
      <c r="O2305" s="188"/>
      <c r="P2305" s="188"/>
      <c r="R2305" s="188"/>
    </row>
    <row r="2306" spans="8:18">
      <c r="H2306" s="188"/>
      <c r="J2306" s="188"/>
      <c r="K2306" s="188"/>
      <c r="L2306" s="188"/>
      <c r="M2306" s="393"/>
      <c r="N2306" s="188"/>
      <c r="O2306" s="188"/>
      <c r="P2306" s="188"/>
      <c r="R2306" s="188"/>
    </row>
    <row r="2307" spans="8:18">
      <c r="H2307" s="188"/>
      <c r="J2307" s="188"/>
      <c r="K2307" s="188"/>
      <c r="L2307" s="188"/>
      <c r="M2307" s="393"/>
      <c r="N2307" s="188"/>
      <c r="O2307" s="188"/>
      <c r="P2307" s="188"/>
      <c r="R2307" s="188"/>
    </row>
    <row r="2308" spans="8:18">
      <c r="H2308" s="188"/>
      <c r="J2308" s="188"/>
      <c r="K2308" s="188"/>
      <c r="L2308" s="188"/>
      <c r="M2308" s="393"/>
      <c r="N2308" s="188"/>
      <c r="O2308" s="188"/>
      <c r="P2308" s="188"/>
      <c r="R2308" s="188"/>
    </row>
    <row r="2309" spans="8:18">
      <c r="H2309" s="188"/>
      <c r="J2309" s="188"/>
      <c r="K2309" s="188"/>
      <c r="L2309" s="188"/>
      <c r="M2309" s="393"/>
      <c r="N2309" s="188"/>
      <c r="O2309" s="188"/>
      <c r="P2309" s="188"/>
      <c r="R2309" s="188"/>
    </row>
    <row r="2310" spans="8:18">
      <c r="H2310" s="188"/>
      <c r="J2310" s="188"/>
      <c r="K2310" s="188"/>
      <c r="L2310" s="188"/>
      <c r="M2310" s="393"/>
      <c r="N2310" s="188"/>
      <c r="O2310" s="188"/>
      <c r="P2310" s="188"/>
      <c r="R2310" s="188"/>
    </row>
    <row r="2311" spans="8:18">
      <c r="H2311" s="188"/>
      <c r="J2311" s="188"/>
      <c r="K2311" s="188"/>
      <c r="L2311" s="188"/>
      <c r="M2311" s="393"/>
      <c r="N2311" s="188"/>
      <c r="O2311" s="188"/>
      <c r="P2311" s="188"/>
      <c r="R2311" s="188"/>
    </row>
    <row r="2312" spans="8:18">
      <c r="H2312" s="188"/>
      <c r="J2312" s="188"/>
      <c r="K2312" s="188"/>
      <c r="L2312" s="188"/>
      <c r="M2312" s="393"/>
      <c r="N2312" s="188"/>
      <c r="O2312" s="188"/>
      <c r="P2312" s="188"/>
      <c r="R2312" s="188"/>
    </row>
    <row r="2313" spans="8:18">
      <c r="H2313" s="188"/>
      <c r="J2313" s="188"/>
      <c r="K2313" s="188"/>
      <c r="L2313" s="188"/>
      <c r="M2313" s="393"/>
      <c r="N2313" s="188"/>
      <c r="O2313" s="188"/>
      <c r="P2313" s="188"/>
      <c r="R2313" s="188"/>
    </row>
    <row r="2314" spans="8:18">
      <c r="H2314" s="188"/>
      <c r="J2314" s="188"/>
      <c r="K2314" s="188"/>
      <c r="L2314" s="188"/>
      <c r="M2314" s="393"/>
      <c r="N2314" s="188"/>
      <c r="O2314" s="188"/>
      <c r="P2314" s="188"/>
      <c r="R2314" s="188"/>
    </row>
    <row r="2315" spans="8:18">
      <c r="H2315" s="188"/>
      <c r="J2315" s="188"/>
      <c r="K2315" s="188"/>
      <c r="L2315" s="188"/>
      <c r="M2315" s="393"/>
      <c r="N2315" s="188"/>
      <c r="O2315" s="188"/>
      <c r="P2315" s="188"/>
      <c r="R2315" s="188"/>
    </row>
    <row r="2316" spans="8:18">
      <c r="H2316" s="188"/>
      <c r="J2316" s="188"/>
      <c r="K2316" s="188"/>
      <c r="L2316" s="188"/>
      <c r="M2316" s="393"/>
      <c r="N2316" s="188"/>
      <c r="O2316" s="188"/>
      <c r="P2316" s="188"/>
      <c r="R2316" s="188"/>
    </row>
    <row r="2317" spans="8:18">
      <c r="H2317" s="188"/>
      <c r="J2317" s="188"/>
      <c r="K2317" s="188"/>
      <c r="L2317" s="188"/>
      <c r="M2317" s="393"/>
      <c r="N2317" s="188"/>
      <c r="O2317" s="188"/>
      <c r="P2317" s="188"/>
      <c r="R2317" s="188"/>
    </row>
    <row r="2318" spans="8:18">
      <c r="H2318" s="188"/>
      <c r="J2318" s="188"/>
      <c r="K2318" s="188"/>
      <c r="L2318" s="188"/>
      <c r="M2318" s="393"/>
      <c r="N2318" s="188"/>
      <c r="O2318" s="188"/>
      <c r="P2318" s="188"/>
      <c r="R2318" s="188"/>
    </row>
    <row r="2319" spans="8:18">
      <c r="H2319" s="188"/>
      <c r="J2319" s="188"/>
      <c r="K2319" s="188"/>
      <c r="L2319" s="188"/>
      <c r="M2319" s="393"/>
      <c r="N2319" s="188"/>
      <c r="O2319" s="188"/>
      <c r="P2319" s="188"/>
      <c r="R2319" s="188"/>
    </row>
    <row r="2320" spans="8:18">
      <c r="H2320" s="188"/>
      <c r="J2320" s="188"/>
      <c r="K2320" s="188"/>
      <c r="L2320" s="188"/>
      <c r="M2320" s="393"/>
      <c r="N2320" s="188"/>
      <c r="O2320" s="188"/>
      <c r="P2320" s="188"/>
      <c r="R2320" s="188"/>
    </row>
    <row r="2321" spans="8:18">
      <c r="H2321" s="188"/>
      <c r="J2321" s="188"/>
      <c r="K2321" s="188"/>
      <c r="L2321" s="188"/>
      <c r="M2321" s="393"/>
      <c r="N2321" s="188"/>
      <c r="O2321" s="188"/>
      <c r="P2321" s="188"/>
      <c r="R2321" s="188"/>
    </row>
    <row r="2322" spans="8:18">
      <c r="H2322" s="188"/>
      <c r="J2322" s="188"/>
      <c r="K2322" s="188"/>
      <c r="L2322" s="188"/>
      <c r="M2322" s="393"/>
      <c r="N2322" s="188"/>
      <c r="O2322" s="188"/>
      <c r="P2322" s="188"/>
      <c r="R2322" s="188"/>
    </row>
    <row r="2323" spans="8:18">
      <c r="H2323" s="188"/>
      <c r="J2323" s="188"/>
      <c r="K2323" s="188"/>
      <c r="L2323" s="188"/>
      <c r="M2323" s="393"/>
      <c r="N2323" s="188"/>
      <c r="O2323" s="188"/>
      <c r="P2323" s="188"/>
      <c r="R2323" s="188"/>
    </row>
    <row r="2324" spans="8:18">
      <c r="H2324" s="188"/>
      <c r="J2324" s="188"/>
      <c r="K2324" s="188"/>
      <c r="L2324" s="188"/>
      <c r="M2324" s="393"/>
      <c r="N2324" s="188"/>
      <c r="O2324" s="188"/>
      <c r="P2324" s="188"/>
      <c r="R2324" s="188"/>
    </row>
    <row r="2325" spans="8:18">
      <c r="H2325" s="188"/>
      <c r="J2325" s="188"/>
      <c r="K2325" s="188"/>
      <c r="L2325" s="188"/>
      <c r="M2325" s="393"/>
      <c r="N2325" s="188"/>
      <c r="O2325" s="188"/>
      <c r="P2325" s="188"/>
      <c r="R2325" s="188"/>
    </row>
    <row r="2326" spans="8:18">
      <c r="H2326" s="188"/>
      <c r="J2326" s="188"/>
      <c r="K2326" s="188"/>
      <c r="L2326" s="188"/>
      <c r="M2326" s="393"/>
      <c r="N2326" s="188"/>
      <c r="O2326" s="188"/>
      <c r="P2326" s="188"/>
      <c r="R2326" s="188"/>
    </row>
    <row r="2327" spans="8:18">
      <c r="H2327" s="188"/>
      <c r="J2327" s="188"/>
      <c r="K2327" s="188"/>
      <c r="L2327" s="188"/>
      <c r="M2327" s="393"/>
      <c r="N2327" s="188"/>
      <c r="O2327" s="188"/>
      <c r="P2327" s="188"/>
      <c r="R2327" s="188"/>
    </row>
    <row r="2328" spans="8:18">
      <c r="H2328" s="188"/>
      <c r="J2328" s="188"/>
      <c r="K2328" s="188"/>
      <c r="L2328" s="188"/>
      <c r="M2328" s="393"/>
      <c r="N2328" s="188"/>
      <c r="O2328" s="188"/>
      <c r="P2328" s="188"/>
      <c r="R2328" s="188"/>
    </row>
    <row r="2329" spans="8:18">
      <c r="H2329" s="188"/>
      <c r="J2329" s="188"/>
      <c r="K2329" s="188"/>
      <c r="L2329" s="188"/>
      <c r="M2329" s="393"/>
      <c r="N2329" s="188"/>
      <c r="O2329" s="188"/>
      <c r="P2329" s="188"/>
      <c r="R2329" s="188"/>
    </row>
    <row r="2330" spans="8:18">
      <c r="H2330" s="188"/>
      <c r="J2330" s="188"/>
      <c r="K2330" s="188"/>
      <c r="L2330" s="188"/>
      <c r="M2330" s="393"/>
      <c r="N2330" s="188"/>
      <c r="O2330" s="188"/>
      <c r="P2330" s="188"/>
      <c r="R2330" s="188"/>
    </row>
    <row r="2331" spans="8:18">
      <c r="H2331" s="188"/>
      <c r="J2331" s="188"/>
      <c r="K2331" s="188"/>
      <c r="L2331" s="188"/>
      <c r="M2331" s="393"/>
      <c r="N2331" s="188"/>
      <c r="O2331" s="188"/>
      <c r="P2331" s="188"/>
      <c r="R2331" s="188"/>
    </row>
    <row r="2332" spans="8:18">
      <c r="H2332" s="188"/>
      <c r="J2332" s="188"/>
      <c r="K2332" s="188"/>
      <c r="L2332" s="188"/>
      <c r="M2332" s="393"/>
      <c r="N2332" s="188"/>
      <c r="O2332" s="188"/>
      <c r="P2332" s="188"/>
      <c r="R2332" s="188"/>
    </row>
    <row r="2333" spans="8:18">
      <c r="H2333" s="188"/>
      <c r="J2333" s="188"/>
      <c r="K2333" s="188"/>
      <c r="L2333" s="188"/>
      <c r="M2333" s="393"/>
      <c r="N2333" s="188"/>
      <c r="O2333" s="188"/>
      <c r="P2333" s="188"/>
      <c r="R2333" s="188"/>
    </row>
    <row r="2334" spans="8:18">
      <c r="H2334" s="188"/>
      <c r="J2334" s="188"/>
      <c r="K2334" s="188"/>
      <c r="L2334" s="188"/>
      <c r="M2334" s="393"/>
      <c r="N2334" s="188"/>
      <c r="O2334" s="188"/>
      <c r="P2334" s="188"/>
      <c r="R2334" s="188"/>
    </row>
    <row r="2335" spans="8:18">
      <c r="H2335" s="188"/>
      <c r="J2335" s="188"/>
      <c r="K2335" s="188"/>
      <c r="L2335" s="188"/>
      <c r="M2335" s="393"/>
      <c r="N2335" s="188"/>
      <c r="O2335" s="188"/>
      <c r="P2335" s="188"/>
      <c r="R2335" s="188"/>
    </row>
    <row r="2336" spans="8:18">
      <c r="H2336" s="188"/>
      <c r="J2336" s="188"/>
      <c r="K2336" s="188"/>
      <c r="L2336" s="188"/>
      <c r="M2336" s="393"/>
      <c r="N2336" s="188"/>
      <c r="O2336" s="188"/>
      <c r="P2336" s="188"/>
      <c r="R2336" s="188"/>
    </row>
    <row r="2337" spans="8:18">
      <c r="H2337" s="188"/>
      <c r="J2337" s="188"/>
      <c r="K2337" s="188"/>
      <c r="L2337" s="188"/>
      <c r="M2337" s="393"/>
      <c r="N2337" s="188"/>
      <c r="O2337" s="188"/>
      <c r="P2337" s="188"/>
      <c r="R2337" s="188"/>
    </row>
    <row r="2338" spans="8:18">
      <c r="H2338" s="188"/>
      <c r="J2338" s="188"/>
      <c r="K2338" s="188"/>
      <c r="L2338" s="188"/>
      <c r="M2338" s="393"/>
      <c r="N2338" s="188"/>
      <c r="O2338" s="188"/>
      <c r="P2338" s="188"/>
      <c r="R2338" s="188"/>
    </row>
    <row r="2339" spans="8:18">
      <c r="H2339" s="188"/>
      <c r="J2339" s="188"/>
      <c r="K2339" s="188"/>
      <c r="L2339" s="188"/>
      <c r="M2339" s="393"/>
      <c r="N2339" s="188"/>
      <c r="O2339" s="188"/>
      <c r="P2339" s="188"/>
      <c r="R2339" s="188"/>
    </row>
    <row r="2340" spans="8:18">
      <c r="H2340" s="188"/>
      <c r="J2340" s="188"/>
      <c r="K2340" s="188"/>
      <c r="L2340" s="188"/>
      <c r="M2340" s="393"/>
      <c r="N2340" s="188"/>
      <c r="O2340" s="188"/>
      <c r="P2340" s="188"/>
      <c r="R2340" s="188"/>
    </row>
    <row r="2341" spans="8:18">
      <c r="H2341" s="188"/>
      <c r="J2341" s="188"/>
      <c r="K2341" s="188"/>
      <c r="L2341" s="188"/>
      <c r="M2341" s="393"/>
      <c r="N2341" s="188"/>
      <c r="O2341" s="188"/>
      <c r="P2341" s="188"/>
      <c r="R2341" s="188"/>
    </row>
    <row r="2342" spans="8:18">
      <c r="H2342" s="188"/>
      <c r="J2342" s="188"/>
      <c r="K2342" s="188"/>
      <c r="L2342" s="188"/>
      <c r="M2342" s="393"/>
      <c r="N2342" s="188"/>
      <c r="O2342" s="188"/>
      <c r="P2342" s="188"/>
      <c r="R2342" s="188"/>
    </row>
    <row r="2343" spans="8:18">
      <c r="H2343" s="188"/>
      <c r="J2343" s="188"/>
      <c r="K2343" s="188"/>
      <c r="L2343" s="188"/>
      <c r="M2343" s="393"/>
      <c r="N2343" s="188"/>
      <c r="O2343" s="188"/>
      <c r="P2343" s="188"/>
      <c r="R2343" s="188"/>
    </row>
    <row r="2344" spans="8:18">
      <c r="H2344" s="188"/>
      <c r="J2344" s="188"/>
      <c r="K2344" s="188"/>
      <c r="L2344" s="188"/>
      <c r="M2344" s="393"/>
      <c r="N2344" s="188"/>
      <c r="O2344" s="188"/>
      <c r="P2344" s="188"/>
      <c r="R2344" s="188"/>
    </row>
    <row r="2345" spans="8:18">
      <c r="H2345" s="188"/>
      <c r="J2345" s="188"/>
      <c r="K2345" s="188"/>
      <c r="L2345" s="188"/>
      <c r="M2345" s="393"/>
      <c r="N2345" s="188"/>
      <c r="O2345" s="188"/>
      <c r="P2345" s="188"/>
      <c r="R2345" s="188"/>
    </row>
    <row r="2346" spans="8:18">
      <c r="H2346" s="188"/>
      <c r="J2346" s="188"/>
      <c r="K2346" s="188"/>
      <c r="L2346" s="188"/>
      <c r="M2346" s="393"/>
      <c r="N2346" s="188"/>
      <c r="O2346" s="188"/>
      <c r="P2346" s="188"/>
      <c r="R2346" s="188"/>
    </row>
    <row r="2347" spans="8:18">
      <c r="H2347" s="188"/>
      <c r="J2347" s="188"/>
      <c r="K2347" s="188"/>
      <c r="L2347" s="188"/>
      <c r="M2347" s="393"/>
      <c r="N2347" s="188"/>
      <c r="O2347" s="188"/>
      <c r="P2347" s="188"/>
      <c r="R2347" s="188"/>
    </row>
    <row r="2348" spans="8:18">
      <c r="H2348" s="188"/>
      <c r="J2348" s="188"/>
      <c r="K2348" s="188"/>
      <c r="L2348" s="188"/>
      <c r="M2348" s="393"/>
      <c r="N2348" s="188"/>
      <c r="O2348" s="188"/>
      <c r="P2348" s="188"/>
      <c r="R2348" s="188"/>
    </row>
    <row r="2349" spans="8:18">
      <c r="H2349" s="188"/>
      <c r="J2349" s="188"/>
      <c r="K2349" s="188"/>
      <c r="L2349" s="188"/>
      <c r="M2349" s="393"/>
      <c r="N2349" s="188"/>
      <c r="O2349" s="188"/>
      <c r="P2349" s="188"/>
      <c r="R2349" s="188"/>
    </row>
    <row r="2350" spans="8:18">
      <c r="H2350" s="188"/>
      <c r="J2350" s="188"/>
      <c r="K2350" s="188"/>
      <c r="L2350" s="188"/>
      <c r="M2350" s="393"/>
      <c r="N2350" s="188"/>
      <c r="O2350" s="188"/>
      <c r="P2350" s="188"/>
      <c r="R2350" s="188"/>
    </row>
    <row r="2351" spans="8:18">
      <c r="H2351" s="188"/>
      <c r="J2351" s="188"/>
      <c r="K2351" s="188"/>
      <c r="L2351" s="188"/>
      <c r="M2351" s="393"/>
      <c r="N2351" s="188"/>
      <c r="O2351" s="188"/>
      <c r="P2351" s="188"/>
      <c r="R2351" s="188"/>
    </row>
    <row r="2352" spans="8:18">
      <c r="H2352" s="188"/>
      <c r="J2352" s="188"/>
      <c r="K2352" s="188"/>
      <c r="L2352" s="188"/>
      <c r="M2352" s="393"/>
      <c r="N2352" s="188"/>
      <c r="O2352" s="188"/>
      <c r="P2352" s="188"/>
      <c r="R2352" s="188"/>
    </row>
    <row r="2353" spans="8:18">
      <c r="H2353" s="188"/>
      <c r="J2353" s="188"/>
      <c r="K2353" s="188"/>
      <c r="L2353" s="188"/>
      <c r="M2353" s="393"/>
      <c r="N2353" s="188"/>
      <c r="O2353" s="188"/>
      <c r="P2353" s="188"/>
      <c r="R2353" s="188"/>
    </row>
    <row r="2354" spans="8:18">
      <c r="H2354" s="188"/>
      <c r="J2354" s="188"/>
      <c r="K2354" s="188"/>
      <c r="L2354" s="188"/>
      <c r="M2354" s="393"/>
      <c r="N2354" s="188"/>
      <c r="O2354" s="188"/>
      <c r="P2354" s="188"/>
      <c r="R2354" s="188"/>
    </row>
    <row r="2355" spans="8:18">
      <c r="H2355" s="188"/>
      <c r="J2355" s="188"/>
      <c r="K2355" s="188"/>
      <c r="L2355" s="188"/>
      <c r="M2355" s="393"/>
      <c r="N2355" s="188"/>
      <c r="O2355" s="188"/>
      <c r="P2355" s="188"/>
      <c r="R2355" s="188"/>
    </row>
    <row r="2356" spans="8:18">
      <c r="H2356" s="188"/>
      <c r="J2356" s="188"/>
      <c r="K2356" s="188"/>
      <c r="L2356" s="188"/>
      <c r="M2356" s="393"/>
      <c r="N2356" s="188"/>
      <c r="O2356" s="188"/>
      <c r="P2356" s="188"/>
      <c r="R2356" s="188"/>
    </row>
    <row r="2357" spans="8:18">
      <c r="H2357" s="188"/>
      <c r="J2357" s="188"/>
      <c r="K2357" s="188"/>
      <c r="L2357" s="188"/>
      <c r="M2357" s="393"/>
      <c r="N2357" s="188"/>
      <c r="O2357" s="188"/>
      <c r="P2357" s="188"/>
      <c r="R2357" s="188"/>
    </row>
    <row r="2358" spans="8:18">
      <c r="H2358" s="188"/>
      <c r="J2358" s="188"/>
      <c r="K2358" s="188"/>
      <c r="L2358" s="188"/>
      <c r="M2358" s="393"/>
      <c r="N2358" s="188"/>
      <c r="O2358" s="188"/>
      <c r="P2358" s="188"/>
      <c r="R2358" s="188"/>
    </row>
    <row r="2359" spans="8:18">
      <c r="H2359" s="188"/>
      <c r="J2359" s="188"/>
      <c r="K2359" s="188"/>
      <c r="L2359" s="188"/>
      <c r="M2359" s="393"/>
      <c r="N2359" s="188"/>
      <c r="O2359" s="188"/>
      <c r="P2359" s="188"/>
      <c r="R2359" s="188"/>
    </row>
    <row r="2360" spans="8:18">
      <c r="H2360" s="188"/>
      <c r="J2360" s="188"/>
      <c r="K2360" s="188"/>
      <c r="L2360" s="188"/>
      <c r="M2360" s="393"/>
      <c r="N2360" s="188"/>
      <c r="O2360" s="188"/>
      <c r="P2360" s="188"/>
      <c r="R2360" s="188"/>
    </row>
    <row r="2361" spans="8:18">
      <c r="H2361" s="188"/>
      <c r="J2361" s="188"/>
      <c r="K2361" s="188"/>
      <c r="L2361" s="188"/>
      <c r="M2361" s="393"/>
      <c r="N2361" s="188"/>
      <c r="O2361" s="188"/>
      <c r="P2361" s="188"/>
      <c r="R2361" s="188"/>
    </row>
    <row r="2362" spans="8:18">
      <c r="H2362" s="188"/>
      <c r="J2362" s="188"/>
      <c r="K2362" s="188"/>
      <c r="L2362" s="188"/>
      <c r="M2362" s="393"/>
      <c r="N2362" s="188"/>
      <c r="O2362" s="188"/>
      <c r="P2362" s="188"/>
      <c r="R2362" s="188"/>
    </row>
    <row r="2363" spans="8:18">
      <c r="H2363" s="188"/>
      <c r="J2363" s="188"/>
      <c r="K2363" s="188"/>
      <c r="L2363" s="188"/>
      <c r="M2363" s="393"/>
      <c r="N2363" s="188"/>
      <c r="O2363" s="188"/>
      <c r="P2363" s="188"/>
      <c r="R2363" s="188"/>
    </row>
    <row r="2364" spans="8:18">
      <c r="H2364" s="188"/>
      <c r="J2364" s="188"/>
      <c r="K2364" s="188"/>
      <c r="L2364" s="188"/>
      <c r="M2364" s="393"/>
      <c r="N2364" s="188"/>
      <c r="O2364" s="188"/>
      <c r="P2364" s="188"/>
      <c r="R2364" s="188"/>
    </row>
    <row r="2365" spans="8:18">
      <c r="H2365" s="188"/>
      <c r="J2365" s="188"/>
      <c r="K2365" s="188"/>
      <c r="L2365" s="188"/>
      <c r="M2365" s="393"/>
      <c r="N2365" s="188"/>
      <c r="O2365" s="188"/>
      <c r="P2365" s="188"/>
      <c r="R2365" s="188"/>
    </row>
    <row r="2366" spans="8:18">
      <c r="H2366" s="188"/>
      <c r="J2366" s="188"/>
      <c r="K2366" s="188"/>
      <c r="L2366" s="188"/>
      <c r="M2366" s="393"/>
      <c r="N2366" s="188"/>
      <c r="O2366" s="188"/>
      <c r="P2366" s="188"/>
      <c r="R2366" s="188"/>
    </row>
    <row r="2367" spans="8:18">
      <c r="H2367" s="188"/>
      <c r="J2367" s="188"/>
      <c r="K2367" s="188"/>
      <c r="L2367" s="188"/>
      <c r="M2367" s="393"/>
      <c r="N2367" s="188"/>
      <c r="O2367" s="188"/>
      <c r="P2367" s="188"/>
      <c r="R2367" s="188"/>
    </row>
    <row r="2368" spans="8:18">
      <c r="H2368" s="188"/>
      <c r="J2368" s="188"/>
      <c r="K2368" s="188"/>
      <c r="L2368" s="188"/>
      <c r="M2368" s="393"/>
      <c r="N2368" s="188"/>
      <c r="O2368" s="188"/>
      <c r="P2368" s="188"/>
      <c r="R2368" s="188"/>
    </row>
    <row r="2369" spans="8:18">
      <c r="H2369" s="188"/>
      <c r="J2369" s="188"/>
      <c r="K2369" s="188"/>
      <c r="L2369" s="188"/>
      <c r="M2369" s="393"/>
      <c r="N2369" s="188"/>
      <c r="O2369" s="188"/>
      <c r="P2369" s="188"/>
      <c r="R2369" s="188"/>
    </row>
    <row r="2370" spans="8:18">
      <c r="H2370" s="188"/>
      <c r="J2370" s="188"/>
      <c r="K2370" s="188"/>
      <c r="L2370" s="188"/>
      <c r="M2370" s="393"/>
      <c r="N2370" s="188"/>
      <c r="O2370" s="188"/>
      <c r="P2370" s="188"/>
      <c r="R2370" s="188"/>
    </row>
    <row r="2371" spans="8:18">
      <c r="H2371" s="188"/>
      <c r="J2371" s="188"/>
      <c r="K2371" s="188"/>
      <c r="L2371" s="188"/>
      <c r="M2371" s="393"/>
      <c r="N2371" s="188"/>
      <c r="O2371" s="188"/>
      <c r="P2371" s="188"/>
      <c r="R2371" s="188"/>
    </row>
    <row r="2372" spans="8:18">
      <c r="H2372" s="188"/>
      <c r="J2372" s="188"/>
      <c r="K2372" s="188"/>
      <c r="L2372" s="188"/>
      <c r="M2372" s="393"/>
      <c r="N2372" s="188"/>
      <c r="O2372" s="188"/>
      <c r="P2372" s="188"/>
      <c r="R2372" s="188"/>
    </row>
    <row r="2373" spans="8:18">
      <c r="H2373" s="188"/>
      <c r="J2373" s="188"/>
      <c r="K2373" s="188"/>
      <c r="L2373" s="188"/>
      <c r="M2373" s="393"/>
      <c r="N2373" s="188"/>
      <c r="O2373" s="188"/>
      <c r="P2373" s="188"/>
      <c r="R2373" s="188"/>
    </row>
    <row r="2374" spans="8:18">
      <c r="H2374" s="188"/>
      <c r="J2374" s="188"/>
      <c r="K2374" s="188"/>
      <c r="L2374" s="188"/>
      <c r="M2374" s="393"/>
      <c r="N2374" s="188"/>
      <c r="O2374" s="188"/>
      <c r="P2374" s="188"/>
      <c r="R2374" s="188"/>
    </row>
    <row r="2375" spans="8:18">
      <c r="H2375" s="188"/>
      <c r="J2375" s="188"/>
      <c r="K2375" s="188"/>
      <c r="L2375" s="188"/>
      <c r="M2375" s="393"/>
      <c r="N2375" s="188"/>
      <c r="O2375" s="188"/>
      <c r="P2375" s="188"/>
      <c r="R2375" s="188"/>
    </row>
    <row r="2376" spans="8:18">
      <c r="H2376" s="188"/>
      <c r="J2376" s="188"/>
      <c r="K2376" s="188"/>
      <c r="L2376" s="188"/>
      <c r="M2376" s="393"/>
      <c r="N2376" s="188"/>
      <c r="O2376" s="188"/>
      <c r="P2376" s="188"/>
      <c r="R2376" s="188"/>
    </row>
    <row r="2377" spans="8:18">
      <c r="H2377" s="188"/>
      <c r="J2377" s="188"/>
      <c r="K2377" s="188"/>
      <c r="L2377" s="188"/>
      <c r="M2377" s="393"/>
      <c r="N2377" s="188"/>
      <c r="O2377" s="188"/>
      <c r="P2377" s="188"/>
      <c r="R2377" s="188"/>
    </row>
    <row r="2378" spans="8:18">
      <c r="H2378" s="188"/>
      <c r="J2378" s="188"/>
      <c r="K2378" s="188"/>
      <c r="L2378" s="188"/>
      <c r="M2378" s="393"/>
      <c r="N2378" s="188"/>
      <c r="O2378" s="188"/>
      <c r="P2378" s="188"/>
      <c r="R2378" s="188"/>
    </row>
    <row r="2379" spans="8:18">
      <c r="H2379" s="188"/>
      <c r="J2379" s="188"/>
      <c r="K2379" s="188"/>
      <c r="L2379" s="188"/>
      <c r="M2379" s="393"/>
      <c r="N2379" s="188"/>
      <c r="O2379" s="188"/>
      <c r="P2379" s="188"/>
      <c r="R2379" s="188"/>
    </row>
    <row r="2380" spans="8:18">
      <c r="H2380" s="188"/>
      <c r="J2380" s="188"/>
      <c r="K2380" s="188"/>
      <c r="L2380" s="188"/>
      <c r="M2380" s="393"/>
      <c r="N2380" s="188"/>
      <c r="O2380" s="188"/>
      <c r="P2380" s="188"/>
      <c r="R2380" s="188"/>
    </row>
    <row r="2381" spans="8:18">
      <c r="H2381" s="188"/>
      <c r="J2381" s="188"/>
      <c r="K2381" s="188"/>
      <c r="L2381" s="188"/>
      <c r="M2381" s="393"/>
      <c r="N2381" s="188"/>
      <c r="O2381" s="188"/>
      <c r="P2381" s="188"/>
      <c r="R2381" s="188"/>
    </row>
    <row r="2382" spans="8:18">
      <c r="H2382" s="188"/>
      <c r="J2382" s="188"/>
      <c r="K2382" s="188"/>
      <c r="L2382" s="188"/>
      <c r="M2382" s="393"/>
      <c r="N2382" s="188"/>
      <c r="O2382" s="188"/>
      <c r="P2382" s="188"/>
      <c r="R2382" s="188"/>
    </row>
    <row r="2383" spans="8:18">
      <c r="H2383" s="188"/>
      <c r="J2383" s="188"/>
      <c r="K2383" s="188"/>
      <c r="L2383" s="188"/>
      <c r="M2383" s="393"/>
      <c r="N2383" s="188"/>
      <c r="O2383" s="188"/>
      <c r="P2383" s="188"/>
      <c r="R2383" s="188"/>
    </row>
    <row r="2384" spans="8:18">
      <c r="H2384" s="188"/>
      <c r="J2384" s="188"/>
      <c r="K2384" s="188"/>
      <c r="L2384" s="188"/>
      <c r="M2384" s="393"/>
      <c r="N2384" s="188"/>
      <c r="O2384" s="188"/>
      <c r="P2384" s="188"/>
      <c r="R2384" s="188"/>
    </row>
    <row r="2385" spans="8:18">
      <c r="H2385" s="188"/>
      <c r="J2385" s="188"/>
      <c r="K2385" s="188"/>
      <c r="L2385" s="188"/>
      <c r="M2385" s="393"/>
      <c r="N2385" s="188"/>
      <c r="O2385" s="188"/>
      <c r="P2385" s="188"/>
      <c r="R2385" s="188"/>
    </row>
    <row r="2386" spans="8:18">
      <c r="H2386" s="188"/>
      <c r="J2386" s="188"/>
      <c r="K2386" s="188"/>
      <c r="L2386" s="188"/>
      <c r="M2386" s="393"/>
      <c r="N2386" s="188"/>
      <c r="O2386" s="188"/>
      <c r="P2386" s="188"/>
      <c r="R2386" s="188"/>
    </row>
    <row r="2387" spans="8:18">
      <c r="H2387" s="188"/>
      <c r="J2387" s="188"/>
      <c r="K2387" s="188"/>
      <c r="L2387" s="188"/>
      <c r="M2387" s="393"/>
      <c r="N2387" s="188"/>
      <c r="O2387" s="188"/>
      <c r="P2387" s="188"/>
      <c r="R2387" s="188"/>
    </row>
    <row r="2388" spans="8:18">
      <c r="H2388" s="188"/>
      <c r="J2388" s="188"/>
      <c r="K2388" s="188"/>
      <c r="L2388" s="188"/>
      <c r="M2388" s="393"/>
      <c r="N2388" s="188"/>
      <c r="O2388" s="188"/>
      <c r="P2388" s="188"/>
      <c r="R2388" s="188"/>
    </row>
    <row r="2389" spans="8:18">
      <c r="H2389" s="188"/>
      <c r="J2389" s="188"/>
      <c r="K2389" s="188"/>
      <c r="L2389" s="188"/>
      <c r="M2389" s="393"/>
      <c r="N2389" s="188"/>
      <c r="O2389" s="188"/>
      <c r="P2389" s="188"/>
      <c r="R2389" s="188"/>
    </row>
    <row r="2390" spans="8:18">
      <c r="H2390" s="188"/>
      <c r="J2390" s="188"/>
      <c r="K2390" s="188"/>
      <c r="L2390" s="188"/>
      <c r="M2390" s="393"/>
      <c r="N2390" s="188"/>
      <c r="O2390" s="188"/>
      <c r="P2390" s="188"/>
      <c r="R2390" s="188"/>
    </row>
    <row r="2391" spans="8:18">
      <c r="H2391" s="188"/>
      <c r="J2391" s="188"/>
      <c r="K2391" s="188"/>
      <c r="L2391" s="188"/>
      <c r="M2391" s="393"/>
      <c r="N2391" s="188"/>
      <c r="O2391" s="188"/>
      <c r="P2391" s="188"/>
      <c r="R2391" s="188"/>
    </row>
    <row r="2392" spans="8:18">
      <c r="H2392" s="188"/>
      <c r="J2392" s="188"/>
      <c r="K2392" s="188"/>
      <c r="L2392" s="188"/>
      <c r="M2392" s="393"/>
      <c r="N2392" s="188"/>
      <c r="O2392" s="188"/>
      <c r="P2392" s="188"/>
      <c r="R2392" s="188"/>
    </row>
    <row r="2393" spans="8:18">
      <c r="H2393" s="188"/>
      <c r="J2393" s="188"/>
      <c r="K2393" s="188"/>
      <c r="L2393" s="188"/>
      <c r="M2393" s="393"/>
      <c r="N2393" s="188"/>
      <c r="O2393" s="188"/>
      <c r="P2393" s="188"/>
      <c r="R2393" s="188"/>
    </row>
    <row r="2394" spans="8:18">
      <c r="H2394" s="188"/>
      <c r="J2394" s="188"/>
      <c r="K2394" s="188"/>
      <c r="L2394" s="188"/>
      <c r="M2394" s="393"/>
      <c r="N2394" s="188"/>
      <c r="O2394" s="188"/>
      <c r="P2394" s="188"/>
      <c r="R2394" s="188"/>
    </row>
    <row r="2395" spans="8:18">
      <c r="H2395" s="188"/>
      <c r="J2395" s="188"/>
      <c r="K2395" s="188"/>
      <c r="L2395" s="188"/>
      <c r="M2395" s="393"/>
      <c r="N2395" s="188"/>
      <c r="O2395" s="188"/>
      <c r="P2395" s="188"/>
      <c r="R2395" s="188"/>
    </row>
    <row r="2396" spans="8:18">
      <c r="H2396" s="188"/>
      <c r="J2396" s="188"/>
      <c r="K2396" s="188"/>
      <c r="L2396" s="188"/>
      <c r="M2396" s="393"/>
      <c r="N2396" s="188"/>
      <c r="O2396" s="188"/>
      <c r="P2396" s="188"/>
      <c r="R2396" s="188"/>
    </row>
    <row r="2397" spans="8:18">
      <c r="H2397" s="188"/>
      <c r="J2397" s="188"/>
      <c r="K2397" s="188"/>
      <c r="L2397" s="188"/>
      <c r="M2397" s="393"/>
      <c r="N2397" s="188"/>
      <c r="O2397" s="188"/>
      <c r="P2397" s="188"/>
      <c r="R2397" s="188"/>
    </row>
    <row r="2398" spans="8:18">
      <c r="H2398" s="188"/>
      <c r="J2398" s="188"/>
      <c r="K2398" s="188"/>
      <c r="L2398" s="188"/>
      <c r="M2398" s="393"/>
      <c r="N2398" s="188"/>
      <c r="O2398" s="188"/>
      <c r="P2398" s="188"/>
      <c r="R2398" s="188"/>
    </row>
    <row r="2399" spans="8:18">
      <c r="H2399" s="188"/>
      <c r="J2399" s="188"/>
      <c r="K2399" s="188"/>
      <c r="L2399" s="188"/>
      <c r="M2399" s="393"/>
      <c r="N2399" s="188"/>
      <c r="O2399" s="188"/>
      <c r="P2399" s="188"/>
      <c r="R2399" s="188"/>
    </row>
    <row r="2400" spans="8:18">
      <c r="H2400" s="188"/>
      <c r="J2400" s="188"/>
      <c r="K2400" s="188"/>
      <c r="L2400" s="188"/>
      <c r="M2400" s="393"/>
      <c r="N2400" s="188"/>
      <c r="O2400" s="188"/>
      <c r="P2400" s="188"/>
      <c r="R2400" s="188"/>
    </row>
    <row r="2401" spans="8:18">
      <c r="H2401" s="188"/>
      <c r="J2401" s="188"/>
      <c r="K2401" s="188"/>
      <c r="L2401" s="188"/>
      <c r="M2401" s="393"/>
      <c r="N2401" s="188"/>
      <c r="O2401" s="188"/>
      <c r="P2401" s="188"/>
      <c r="R2401" s="188"/>
    </row>
    <row r="2402" spans="8:18">
      <c r="H2402" s="188"/>
      <c r="J2402" s="188"/>
      <c r="K2402" s="188"/>
      <c r="L2402" s="188"/>
      <c r="M2402" s="393"/>
      <c r="N2402" s="188"/>
      <c r="O2402" s="188"/>
      <c r="P2402" s="188"/>
      <c r="R2402" s="188"/>
    </row>
    <row r="2403" spans="8:18">
      <c r="H2403" s="188"/>
      <c r="J2403" s="188"/>
      <c r="K2403" s="188"/>
      <c r="L2403" s="188"/>
      <c r="M2403" s="393"/>
      <c r="N2403" s="188"/>
      <c r="O2403" s="188"/>
      <c r="P2403" s="188"/>
      <c r="R2403" s="188"/>
    </row>
    <row r="2404" spans="8:18">
      <c r="H2404" s="188"/>
      <c r="J2404" s="188"/>
      <c r="K2404" s="188"/>
      <c r="L2404" s="188"/>
      <c r="M2404" s="393"/>
      <c r="N2404" s="188"/>
      <c r="O2404" s="188"/>
      <c r="P2404" s="188"/>
      <c r="R2404" s="188"/>
    </row>
    <row r="2405" spans="8:18">
      <c r="H2405" s="188"/>
      <c r="J2405" s="188"/>
      <c r="K2405" s="188"/>
      <c r="L2405" s="188"/>
      <c r="M2405" s="393"/>
      <c r="N2405" s="188"/>
      <c r="O2405" s="188"/>
      <c r="P2405" s="188"/>
      <c r="R2405" s="188"/>
    </row>
    <row r="2406" spans="8:18">
      <c r="H2406" s="188"/>
      <c r="J2406" s="188"/>
      <c r="K2406" s="188"/>
      <c r="L2406" s="188"/>
      <c r="M2406" s="393"/>
      <c r="N2406" s="188"/>
      <c r="O2406" s="188"/>
      <c r="P2406" s="188"/>
      <c r="R2406" s="188"/>
    </row>
    <row r="2407" spans="8:18">
      <c r="H2407" s="188"/>
      <c r="J2407" s="188"/>
      <c r="K2407" s="188"/>
      <c r="L2407" s="188"/>
      <c r="M2407" s="393"/>
      <c r="N2407" s="188"/>
      <c r="O2407" s="188"/>
      <c r="P2407" s="188"/>
      <c r="R2407" s="188"/>
    </row>
    <row r="2408" spans="8:18">
      <c r="H2408" s="188"/>
      <c r="J2408" s="188"/>
      <c r="K2408" s="188"/>
      <c r="L2408" s="188"/>
      <c r="M2408" s="393"/>
      <c r="N2408" s="188"/>
      <c r="O2408" s="188"/>
      <c r="P2408" s="188"/>
      <c r="R2408" s="188"/>
    </row>
    <row r="2409" spans="8:18">
      <c r="H2409" s="188"/>
      <c r="J2409" s="188"/>
      <c r="K2409" s="188"/>
      <c r="L2409" s="188"/>
      <c r="M2409" s="393"/>
      <c r="N2409" s="188"/>
      <c r="O2409" s="188"/>
      <c r="P2409" s="188"/>
      <c r="R2409" s="188"/>
    </row>
    <row r="2410" spans="8:18">
      <c r="H2410" s="188"/>
      <c r="J2410" s="188"/>
      <c r="K2410" s="188"/>
      <c r="L2410" s="188"/>
      <c r="M2410" s="393"/>
      <c r="N2410" s="188"/>
      <c r="O2410" s="188"/>
      <c r="P2410" s="188"/>
      <c r="R2410" s="188"/>
    </row>
    <row r="2411" spans="8:18">
      <c r="H2411" s="188"/>
      <c r="J2411" s="188"/>
      <c r="K2411" s="188"/>
      <c r="L2411" s="188"/>
      <c r="M2411" s="393"/>
      <c r="N2411" s="188"/>
      <c r="O2411" s="188"/>
      <c r="P2411" s="188"/>
      <c r="R2411" s="188"/>
    </row>
    <row r="2412" spans="8:18">
      <c r="H2412" s="188"/>
      <c r="J2412" s="188"/>
      <c r="K2412" s="188"/>
      <c r="L2412" s="188"/>
      <c r="M2412" s="393"/>
      <c r="N2412" s="188"/>
      <c r="O2412" s="188"/>
      <c r="P2412" s="188"/>
      <c r="R2412" s="188"/>
    </row>
    <row r="2413" spans="8:18">
      <c r="H2413" s="188"/>
      <c r="J2413" s="188"/>
      <c r="K2413" s="188"/>
      <c r="L2413" s="188"/>
      <c r="M2413" s="393"/>
      <c r="N2413" s="188"/>
      <c r="O2413" s="188"/>
      <c r="P2413" s="188"/>
      <c r="R2413" s="188"/>
    </row>
    <row r="2414" spans="8:18">
      <c r="H2414" s="188"/>
      <c r="J2414" s="188"/>
      <c r="K2414" s="188"/>
      <c r="L2414" s="188"/>
      <c r="M2414" s="393"/>
      <c r="N2414" s="188"/>
      <c r="O2414" s="188"/>
      <c r="P2414" s="188"/>
      <c r="R2414" s="188"/>
    </row>
    <row r="2415" spans="8:18">
      <c r="H2415" s="188"/>
      <c r="J2415" s="188"/>
      <c r="K2415" s="188"/>
      <c r="L2415" s="188"/>
      <c r="M2415" s="393"/>
      <c r="N2415" s="188"/>
      <c r="O2415" s="188"/>
      <c r="P2415" s="188"/>
      <c r="R2415" s="188"/>
    </row>
    <row r="2416" spans="8:18">
      <c r="H2416" s="188"/>
      <c r="J2416" s="188"/>
      <c r="K2416" s="188"/>
      <c r="L2416" s="188"/>
      <c r="M2416" s="393"/>
      <c r="N2416" s="188"/>
      <c r="O2416" s="188"/>
      <c r="P2416" s="188"/>
      <c r="R2416" s="188"/>
    </row>
    <row r="2417" spans="8:18">
      <c r="H2417" s="188"/>
      <c r="J2417" s="188"/>
      <c r="K2417" s="188"/>
      <c r="L2417" s="188"/>
      <c r="M2417" s="393"/>
      <c r="N2417" s="188"/>
      <c r="O2417" s="188"/>
      <c r="P2417" s="188"/>
      <c r="R2417" s="188"/>
    </row>
    <row r="2418" spans="8:18">
      <c r="H2418" s="188"/>
      <c r="J2418" s="188"/>
      <c r="K2418" s="188"/>
      <c r="L2418" s="188"/>
      <c r="M2418" s="393"/>
      <c r="N2418" s="188"/>
      <c r="O2418" s="188"/>
      <c r="P2418" s="188"/>
      <c r="R2418" s="188"/>
    </row>
    <row r="2419" spans="8:18">
      <c r="H2419" s="188"/>
      <c r="J2419" s="188"/>
      <c r="K2419" s="188"/>
      <c r="L2419" s="188"/>
      <c r="M2419" s="393"/>
      <c r="N2419" s="188"/>
      <c r="O2419" s="188"/>
      <c r="P2419" s="188"/>
      <c r="R2419" s="188"/>
    </row>
    <row r="2420" spans="8:18">
      <c r="H2420" s="188"/>
      <c r="J2420" s="188"/>
      <c r="K2420" s="188"/>
      <c r="L2420" s="188"/>
      <c r="M2420" s="393"/>
      <c r="N2420" s="188"/>
      <c r="O2420" s="188"/>
      <c r="P2420" s="188"/>
      <c r="R2420" s="188"/>
    </row>
    <row r="2421" spans="8:18">
      <c r="H2421" s="188"/>
      <c r="J2421" s="188"/>
      <c r="K2421" s="188"/>
      <c r="L2421" s="188"/>
      <c r="M2421" s="393"/>
      <c r="N2421" s="188"/>
      <c r="O2421" s="188"/>
      <c r="P2421" s="188"/>
      <c r="R2421" s="188"/>
    </row>
    <row r="2422" spans="8:18">
      <c r="H2422" s="188"/>
      <c r="J2422" s="188"/>
      <c r="K2422" s="188"/>
      <c r="L2422" s="188"/>
      <c r="M2422" s="393"/>
      <c r="N2422" s="188"/>
      <c r="O2422" s="188"/>
      <c r="P2422" s="188"/>
      <c r="R2422" s="188"/>
    </row>
    <row r="2423" spans="8:18">
      <c r="H2423" s="188"/>
      <c r="J2423" s="188"/>
      <c r="K2423" s="188"/>
      <c r="L2423" s="188"/>
      <c r="M2423" s="393"/>
      <c r="N2423" s="188"/>
      <c r="O2423" s="188"/>
      <c r="P2423" s="188"/>
      <c r="R2423" s="188"/>
    </row>
    <row r="2424" spans="8:18">
      <c r="H2424" s="188"/>
      <c r="J2424" s="188"/>
      <c r="K2424" s="188"/>
      <c r="L2424" s="188"/>
      <c r="M2424" s="393"/>
      <c r="N2424" s="188"/>
      <c r="O2424" s="188"/>
      <c r="P2424" s="188"/>
      <c r="R2424" s="188"/>
    </row>
    <row r="2425" spans="8:18">
      <c r="H2425" s="188"/>
      <c r="J2425" s="188"/>
      <c r="K2425" s="188"/>
      <c r="L2425" s="188"/>
      <c r="M2425" s="393"/>
      <c r="N2425" s="188"/>
      <c r="O2425" s="188"/>
      <c r="P2425" s="188"/>
      <c r="R2425" s="188"/>
    </row>
    <row r="2426" spans="8:18">
      <c r="H2426" s="188"/>
      <c r="J2426" s="188"/>
      <c r="K2426" s="188"/>
      <c r="L2426" s="188"/>
      <c r="M2426" s="393"/>
      <c r="N2426" s="188"/>
      <c r="O2426" s="188"/>
      <c r="P2426" s="188"/>
      <c r="R2426" s="188"/>
    </row>
    <row r="2427" spans="8:18">
      <c r="H2427" s="188"/>
      <c r="J2427" s="188"/>
      <c r="K2427" s="188"/>
      <c r="L2427" s="188"/>
      <c r="M2427" s="393"/>
      <c r="N2427" s="188"/>
      <c r="O2427" s="188"/>
      <c r="P2427" s="188"/>
      <c r="R2427" s="188"/>
    </row>
    <row r="2428" spans="8:18">
      <c r="H2428" s="188"/>
      <c r="J2428" s="188"/>
      <c r="K2428" s="188"/>
      <c r="L2428" s="188"/>
      <c r="M2428" s="393"/>
      <c r="N2428" s="188"/>
      <c r="O2428" s="188"/>
      <c r="P2428" s="188"/>
      <c r="R2428" s="188"/>
    </row>
    <row r="2429" spans="8:18">
      <c r="H2429" s="188"/>
      <c r="J2429" s="188"/>
      <c r="K2429" s="188"/>
      <c r="L2429" s="188"/>
      <c r="M2429" s="393"/>
      <c r="N2429" s="188"/>
      <c r="O2429" s="188"/>
      <c r="P2429" s="188"/>
      <c r="R2429" s="188"/>
    </row>
    <row r="2430" spans="8:18">
      <c r="H2430" s="188"/>
      <c r="J2430" s="188"/>
      <c r="K2430" s="188"/>
      <c r="L2430" s="188"/>
      <c r="M2430" s="393"/>
      <c r="N2430" s="188"/>
      <c r="O2430" s="188"/>
      <c r="P2430" s="188"/>
      <c r="R2430" s="188"/>
    </row>
    <row r="2431" spans="8:18">
      <c r="H2431" s="188"/>
      <c r="J2431" s="188"/>
      <c r="K2431" s="188"/>
      <c r="L2431" s="188"/>
      <c r="M2431" s="393"/>
      <c r="N2431" s="188"/>
      <c r="O2431" s="188"/>
      <c r="P2431" s="188"/>
      <c r="R2431" s="188"/>
    </row>
    <row r="2432" spans="8:18">
      <c r="H2432" s="188"/>
      <c r="J2432" s="188"/>
      <c r="K2432" s="188"/>
      <c r="L2432" s="188"/>
      <c r="M2432" s="393"/>
      <c r="N2432" s="188"/>
      <c r="O2432" s="188"/>
      <c r="P2432" s="188"/>
      <c r="R2432" s="188"/>
    </row>
    <row r="2433" spans="8:18">
      <c r="H2433" s="188"/>
      <c r="J2433" s="188"/>
      <c r="K2433" s="188"/>
      <c r="L2433" s="188"/>
      <c r="M2433" s="393"/>
      <c r="N2433" s="188"/>
      <c r="O2433" s="188"/>
      <c r="P2433" s="188"/>
      <c r="R2433" s="188"/>
    </row>
    <row r="2434" spans="8:18">
      <c r="H2434" s="188"/>
      <c r="J2434" s="188"/>
      <c r="K2434" s="188"/>
      <c r="L2434" s="188"/>
      <c r="M2434" s="393"/>
      <c r="N2434" s="188"/>
      <c r="O2434" s="188"/>
      <c r="P2434" s="188"/>
      <c r="R2434" s="188"/>
    </row>
    <row r="2435" spans="8:18">
      <c r="H2435" s="188"/>
      <c r="J2435" s="188"/>
      <c r="K2435" s="188"/>
      <c r="L2435" s="188"/>
      <c r="M2435" s="393"/>
      <c r="N2435" s="188"/>
      <c r="O2435" s="188"/>
      <c r="P2435" s="188"/>
      <c r="R2435" s="188"/>
    </row>
    <row r="2436" spans="8:18">
      <c r="H2436" s="188"/>
      <c r="J2436" s="188"/>
      <c r="K2436" s="188"/>
      <c r="L2436" s="188"/>
      <c r="M2436" s="393"/>
      <c r="N2436" s="188"/>
      <c r="O2436" s="188"/>
      <c r="P2436" s="188"/>
      <c r="R2436" s="188"/>
    </row>
    <row r="2437" spans="8:18">
      <c r="H2437" s="188"/>
      <c r="J2437" s="188"/>
      <c r="K2437" s="188"/>
      <c r="L2437" s="188"/>
      <c r="M2437" s="393"/>
      <c r="N2437" s="188"/>
      <c r="O2437" s="188"/>
      <c r="P2437" s="188"/>
      <c r="R2437" s="188"/>
    </row>
    <row r="2438" spans="8:18">
      <c r="H2438" s="188"/>
      <c r="J2438" s="188"/>
      <c r="K2438" s="188"/>
      <c r="L2438" s="188"/>
      <c r="M2438" s="393"/>
      <c r="N2438" s="188"/>
      <c r="O2438" s="188"/>
      <c r="P2438" s="188"/>
      <c r="R2438" s="188"/>
    </row>
    <row r="2439" spans="8:18">
      <c r="H2439" s="188"/>
      <c r="J2439" s="188"/>
      <c r="K2439" s="188"/>
      <c r="L2439" s="188"/>
      <c r="M2439" s="393"/>
      <c r="N2439" s="188"/>
      <c r="O2439" s="188"/>
      <c r="P2439" s="188"/>
      <c r="R2439" s="188"/>
    </row>
    <row r="2440" spans="8:18">
      <c r="H2440" s="188"/>
      <c r="J2440" s="188"/>
      <c r="K2440" s="188"/>
      <c r="L2440" s="188"/>
      <c r="M2440" s="393"/>
      <c r="N2440" s="188"/>
      <c r="O2440" s="188"/>
      <c r="P2440" s="188"/>
      <c r="R2440" s="188"/>
    </row>
    <row r="2441" spans="8:18">
      <c r="H2441" s="188"/>
      <c r="J2441" s="188"/>
      <c r="K2441" s="188"/>
      <c r="L2441" s="188"/>
      <c r="M2441" s="393"/>
      <c r="N2441" s="188"/>
      <c r="O2441" s="188"/>
      <c r="P2441" s="188"/>
      <c r="R2441" s="188"/>
    </row>
    <row r="2442" spans="8:18">
      <c r="H2442" s="188"/>
      <c r="J2442" s="188"/>
      <c r="K2442" s="188"/>
      <c r="L2442" s="188"/>
      <c r="M2442" s="393"/>
      <c r="N2442" s="188"/>
      <c r="O2442" s="188"/>
      <c r="P2442" s="188"/>
      <c r="R2442" s="188"/>
    </row>
    <row r="2443" spans="8:18">
      <c r="H2443" s="188"/>
      <c r="J2443" s="188"/>
      <c r="K2443" s="188"/>
      <c r="L2443" s="188"/>
      <c r="M2443" s="393"/>
      <c r="N2443" s="188"/>
      <c r="O2443" s="188"/>
      <c r="P2443" s="188"/>
      <c r="R2443" s="188"/>
    </row>
    <row r="2444" spans="8:18">
      <c r="H2444" s="188"/>
      <c r="J2444" s="188"/>
      <c r="K2444" s="188"/>
      <c r="L2444" s="188"/>
      <c r="M2444" s="393"/>
      <c r="N2444" s="188"/>
      <c r="O2444" s="188"/>
      <c r="P2444" s="188"/>
      <c r="R2444" s="188"/>
    </row>
    <row r="2445" spans="8:18">
      <c r="H2445" s="188"/>
      <c r="J2445" s="188"/>
      <c r="K2445" s="188"/>
      <c r="L2445" s="188"/>
      <c r="M2445" s="393"/>
      <c r="N2445" s="188"/>
      <c r="O2445" s="188"/>
      <c r="P2445" s="188"/>
      <c r="R2445" s="188"/>
    </row>
    <row r="2446" spans="8:18">
      <c r="H2446" s="188"/>
      <c r="J2446" s="188"/>
      <c r="K2446" s="188"/>
      <c r="L2446" s="188"/>
      <c r="M2446" s="393"/>
      <c r="N2446" s="188"/>
      <c r="O2446" s="188"/>
      <c r="P2446" s="188"/>
      <c r="R2446" s="188"/>
    </row>
    <row r="2447" spans="8:18">
      <c r="H2447" s="188"/>
      <c r="J2447" s="188"/>
      <c r="K2447" s="188"/>
      <c r="L2447" s="188"/>
      <c r="M2447" s="393"/>
      <c r="N2447" s="188"/>
      <c r="O2447" s="188"/>
      <c r="P2447" s="188"/>
      <c r="R2447" s="188"/>
    </row>
    <row r="2448" spans="8:18">
      <c r="H2448" s="188"/>
      <c r="J2448" s="188"/>
      <c r="K2448" s="188"/>
      <c r="L2448" s="188"/>
      <c r="M2448" s="393"/>
      <c r="N2448" s="188"/>
      <c r="O2448" s="188"/>
      <c r="P2448" s="188"/>
      <c r="R2448" s="188"/>
    </row>
    <row r="2449" spans="8:18">
      <c r="H2449" s="188"/>
      <c r="J2449" s="188"/>
      <c r="K2449" s="188"/>
      <c r="L2449" s="188"/>
      <c r="M2449" s="393"/>
      <c r="N2449" s="188"/>
      <c r="O2449" s="188"/>
      <c r="P2449" s="188"/>
      <c r="R2449" s="188"/>
    </row>
    <row r="2450" spans="8:18">
      <c r="H2450" s="188"/>
      <c r="J2450" s="188"/>
      <c r="K2450" s="188"/>
      <c r="L2450" s="188"/>
      <c r="M2450" s="393"/>
      <c r="N2450" s="188"/>
      <c r="O2450" s="188"/>
      <c r="P2450" s="188"/>
      <c r="R2450" s="188"/>
    </row>
    <row r="2451" spans="8:18">
      <c r="H2451" s="188"/>
      <c r="J2451" s="188"/>
      <c r="K2451" s="188"/>
      <c r="L2451" s="188"/>
      <c r="M2451" s="393"/>
      <c r="N2451" s="188"/>
      <c r="O2451" s="188"/>
      <c r="P2451" s="188"/>
      <c r="R2451" s="188"/>
    </row>
    <row r="2452" spans="8:18">
      <c r="H2452" s="188"/>
      <c r="J2452" s="188"/>
      <c r="K2452" s="188"/>
      <c r="L2452" s="188"/>
      <c r="M2452" s="393"/>
      <c r="N2452" s="188"/>
      <c r="O2452" s="188"/>
      <c r="P2452" s="188"/>
      <c r="R2452" s="188"/>
    </row>
    <row r="2453" spans="8:18">
      <c r="H2453" s="188"/>
      <c r="J2453" s="188"/>
      <c r="K2453" s="188"/>
      <c r="L2453" s="188"/>
      <c r="M2453" s="393"/>
      <c r="N2453" s="188"/>
      <c r="O2453" s="188"/>
      <c r="P2453" s="188"/>
      <c r="R2453" s="188"/>
    </row>
    <row r="2454" spans="8:18">
      <c r="H2454" s="188"/>
      <c r="J2454" s="188"/>
      <c r="K2454" s="188"/>
      <c r="L2454" s="188"/>
      <c r="M2454" s="393"/>
      <c r="N2454" s="188"/>
      <c r="O2454" s="188"/>
      <c r="P2454" s="188"/>
      <c r="R2454" s="188"/>
    </row>
    <row r="2455" spans="8:18">
      <c r="H2455" s="188"/>
      <c r="J2455" s="188"/>
      <c r="K2455" s="188"/>
      <c r="L2455" s="188"/>
      <c r="M2455" s="393"/>
      <c r="N2455" s="188"/>
      <c r="O2455" s="188"/>
      <c r="P2455" s="188"/>
      <c r="R2455" s="188"/>
    </row>
    <row r="2456" spans="8:18">
      <c r="H2456" s="188"/>
      <c r="J2456" s="188"/>
      <c r="K2456" s="188"/>
      <c r="L2456" s="188"/>
      <c r="M2456" s="393"/>
      <c r="N2456" s="188"/>
      <c r="O2456" s="188"/>
      <c r="P2456" s="188"/>
      <c r="R2456" s="188"/>
    </row>
    <row r="2457" spans="8:18">
      <c r="H2457" s="188"/>
      <c r="J2457" s="188"/>
      <c r="K2457" s="188"/>
      <c r="L2457" s="188"/>
      <c r="M2457" s="393"/>
      <c r="N2457" s="188"/>
      <c r="O2457" s="188"/>
      <c r="P2457" s="188"/>
      <c r="R2457" s="188"/>
    </row>
    <row r="2458" spans="8:18">
      <c r="H2458" s="188"/>
      <c r="J2458" s="188"/>
      <c r="K2458" s="188"/>
      <c r="L2458" s="188"/>
      <c r="M2458" s="393"/>
      <c r="N2458" s="188"/>
      <c r="O2458" s="188"/>
      <c r="P2458" s="188"/>
      <c r="R2458" s="188"/>
    </row>
    <row r="2459" spans="8:18">
      <c r="H2459" s="188"/>
      <c r="J2459" s="188"/>
      <c r="K2459" s="188"/>
      <c r="L2459" s="188"/>
      <c r="M2459" s="393"/>
      <c r="N2459" s="188"/>
      <c r="O2459" s="188"/>
      <c r="P2459" s="188"/>
      <c r="R2459" s="188"/>
    </row>
    <row r="2460" spans="8:18">
      <c r="H2460" s="188"/>
      <c r="J2460" s="188"/>
      <c r="K2460" s="188"/>
      <c r="L2460" s="188"/>
      <c r="M2460" s="393"/>
      <c r="N2460" s="188"/>
      <c r="O2460" s="188"/>
      <c r="P2460" s="188"/>
      <c r="R2460" s="188"/>
    </row>
    <row r="2461" spans="8:18">
      <c r="H2461" s="188"/>
      <c r="J2461" s="188"/>
      <c r="K2461" s="188"/>
      <c r="L2461" s="188"/>
      <c r="M2461" s="393"/>
      <c r="N2461" s="188"/>
      <c r="O2461" s="188"/>
      <c r="P2461" s="188"/>
      <c r="R2461" s="188"/>
    </row>
    <row r="2462" spans="8:18">
      <c r="H2462" s="188"/>
      <c r="J2462" s="188"/>
      <c r="K2462" s="188"/>
      <c r="L2462" s="188"/>
      <c r="M2462" s="393"/>
      <c r="N2462" s="188"/>
      <c r="O2462" s="188"/>
      <c r="P2462" s="188"/>
      <c r="R2462" s="188"/>
    </row>
    <row r="2463" spans="8:18">
      <c r="H2463" s="188"/>
      <c r="J2463" s="188"/>
      <c r="K2463" s="188"/>
      <c r="L2463" s="188"/>
      <c r="M2463" s="393"/>
      <c r="N2463" s="188"/>
      <c r="O2463" s="188"/>
      <c r="P2463" s="188"/>
      <c r="R2463" s="188"/>
    </row>
    <row r="2464" spans="8:18">
      <c r="H2464" s="188"/>
      <c r="J2464" s="188"/>
      <c r="K2464" s="188"/>
      <c r="L2464" s="188"/>
      <c r="M2464" s="393"/>
      <c r="N2464" s="188"/>
      <c r="O2464" s="188"/>
      <c r="P2464" s="188"/>
      <c r="R2464" s="188"/>
    </row>
    <row r="2465" spans="8:18">
      <c r="H2465" s="188"/>
      <c r="J2465" s="188"/>
      <c r="K2465" s="188"/>
      <c r="L2465" s="188"/>
      <c r="M2465" s="393"/>
      <c r="N2465" s="188"/>
      <c r="O2465" s="188"/>
      <c r="P2465" s="188"/>
      <c r="R2465" s="188"/>
    </row>
    <row r="2466" spans="8:18">
      <c r="H2466" s="188"/>
      <c r="J2466" s="188"/>
      <c r="K2466" s="188"/>
      <c r="L2466" s="188"/>
      <c r="M2466" s="393"/>
      <c r="N2466" s="188"/>
      <c r="O2466" s="188"/>
      <c r="P2466" s="188"/>
      <c r="R2466" s="188"/>
    </row>
    <row r="2467" spans="8:18">
      <c r="H2467" s="188"/>
      <c r="J2467" s="188"/>
      <c r="K2467" s="188"/>
      <c r="L2467" s="188"/>
      <c r="M2467" s="393"/>
      <c r="N2467" s="188"/>
      <c r="O2467" s="188"/>
      <c r="P2467" s="188"/>
      <c r="R2467" s="188"/>
    </row>
    <row r="2468" spans="8:18">
      <c r="H2468" s="188"/>
      <c r="J2468" s="188"/>
      <c r="K2468" s="188"/>
      <c r="L2468" s="188"/>
      <c r="M2468" s="393"/>
      <c r="N2468" s="188"/>
      <c r="O2468" s="188"/>
      <c r="P2468" s="188"/>
      <c r="R2468" s="188"/>
    </row>
    <row r="2469" spans="8:18">
      <c r="H2469" s="188"/>
      <c r="J2469" s="188"/>
      <c r="K2469" s="188"/>
      <c r="L2469" s="188"/>
      <c r="M2469" s="393"/>
      <c r="N2469" s="188"/>
      <c r="O2469" s="188"/>
      <c r="P2469" s="188"/>
      <c r="R2469" s="188"/>
    </row>
    <row r="2470" spans="8:18">
      <c r="H2470" s="188"/>
      <c r="J2470" s="188"/>
      <c r="K2470" s="188"/>
      <c r="L2470" s="188"/>
      <c r="M2470" s="393"/>
      <c r="N2470" s="188"/>
      <c r="O2470" s="188"/>
      <c r="P2470" s="188"/>
      <c r="R2470" s="188"/>
    </row>
    <row r="2471" spans="8:18">
      <c r="H2471" s="188"/>
      <c r="J2471" s="188"/>
      <c r="K2471" s="188"/>
      <c r="L2471" s="188"/>
      <c r="M2471" s="393"/>
      <c r="N2471" s="188"/>
      <c r="O2471" s="188"/>
      <c r="P2471" s="188"/>
      <c r="R2471" s="188"/>
    </row>
    <row r="2472" spans="8:18">
      <c r="H2472" s="188"/>
      <c r="J2472" s="188"/>
      <c r="K2472" s="188"/>
      <c r="L2472" s="188"/>
      <c r="M2472" s="393"/>
      <c r="N2472" s="188"/>
      <c r="O2472" s="188"/>
      <c r="P2472" s="188"/>
      <c r="R2472" s="188"/>
    </row>
    <row r="2473" spans="8:18">
      <c r="H2473" s="188"/>
      <c r="J2473" s="188"/>
      <c r="K2473" s="188"/>
      <c r="L2473" s="188"/>
      <c r="M2473" s="393"/>
      <c r="N2473" s="188"/>
      <c r="O2473" s="188"/>
      <c r="P2473" s="188"/>
      <c r="R2473" s="188"/>
    </row>
    <row r="2474" spans="8:18">
      <c r="H2474" s="188"/>
      <c r="J2474" s="188"/>
      <c r="K2474" s="188"/>
      <c r="L2474" s="188"/>
      <c r="M2474" s="393"/>
      <c r="N2474" s="188"/>
      <c r="O2474" s="188"/>
      <c r="P2474" s="188"/>
      <c r="R2474" s="188"/>
    </row>
    <row r="2475" spans="8:18">
      <c r="H2475" s="188"/>
      <c r="J2475" s="188"/>
      <c r="K2475" s="188"/>
      <c r="L2475" s="188"/>
      <c r="M2475" s="393"/>
      <c r="N2475" s="188"/>
      <c r="O2475" s="188"/>
      <c r="P2475" s="188"/>
      <c r="R2475" s="188"/>
    </row>
    <row r="2476" spans="8:18">
      <c r="H2476" s="188"/>
      <c r="J2476" s="188"/>
      <c r="K2476" s="188"/>
      <c r="L2476" s="188"/>
      <c r="M2476" s="393"/>
      <c r="N2476" s="188"/>
      <c r="O2476" s="188"/>
      <c r="P2476" s="188"/>
      <c r="R2476" s="188"/>
    </row>
    <row r="2477" spans="8:18">
      <c r="H2477" s="188"/>
      <c r="J2477" s="188"/>
      <c r="K2477" s="188"/>
      <c r="L2477" s="188"/>
      <c r="M2477" s="393"/>
      <c r="N2477" s="188"/>
      <c r="O2477" s="188"/>
      <c r="P2477" s="188"/>
      <c r="R2477" s="188"/>
    </row>
    <row r="2478" spans="8:18">
      <c r="H2478" s="188"/>
      <c r="J2478" s="188"/>
      <c r="K2478" s="188"/>
      <c r="L2478" s="188"/>
      <c r="M2478" s="393"/>
      <c r="N2478" s="188"/>
      <c r="O2478" s="188"/>
      <c r="P2478" s="188"/>
      <c r="R2478" s="188"/>
    </row>
    <row r="2479" spans="8:18">
      <c r="H2479" s="188"/>
      <c r="J2479" s="188"/>
      <c r="K2479" s="188"/>
      <c r="L2479" s="188"/>
      <c r="M2479" s="393"/>
      <c r="N2479" s="188"/>
      <c r="O2479" s="188"/>
      <c r="P2479" s="188"/>
      <c r="R2479" s="188"/>
    </row>
    <row r="2480" spans="8:18">
      <c r="H2480" s="188"/>
      <c r="J2480" s="188"/>
      <c r="K2480" s="188"/>
      <c r="L2480" s="188"/>
      <c r="M2480" s="393"/>
      <c r="N2480" s="188"/>
      <c r="O2480" s="188"/>
      <c r="P2480" s="188"/>
      <c r="R2480" s="188"/>
    </row>
    <row r="2481" spans="8:18">
      <c r="H2481" s="188"/>
      <c r="J2481" s="188"/>
      <c r="K2481" s="188"/>
      <c r="L2481" s="188"/>
      <c r="M2481" s="393"/>
      <c r="N2481" s="188"/>
      <c r="O2481" s="188"/>
      <c r="P2481" s="188"/>
      <c r="R2481" s="188"/>
    </row>
    <row r="2482" spans="8:18">
      <c r="H2482" s="188"/>
      <c r="J2482" s="188"/>
      <c r="K2482" s="188"/>
      <c r="L2482" s="188"/>
      <c r="M2482" s="393"/>
      <c r="N2482" s="188"/>
      <c r="O2482" s="188"/>
      <c r="P2482" s="188"/>
      <c r="R2482" s="188"/>
    </row>
    <row r="2483" spans="8:18">
      <c r="H2483" s="188"/>
      <c r="J2483" s="188"/>
      <c r="K2483" s="188"/>
      <c r="L2483" s="188"/>
      <c r="M2483" s="393"/>
      <c r="N2483" s="188"/>
      <c r="O2483" s="188"/>
      <c r="P2483" s="188"/>
      <c r="R2483" s="188"/>
    </row>
    <row r="2484" spans="8:18">
      <c r="H2484" s="188"/>
      <c r="J2484" s="188"/>
      <c r="K2484" s="188"/>
      <c r="L2484" s="188"/>
      <c r="M2484" s="393"/>
      <c r="N2484" s="188"/>
      <c r="O2484" s="188"/>
      <c r="P2484" s="188"/>
      <c r="R2484" s="188"/>
    </row>
    <row r="2485" spans="8:18">
      <c r="H2485" s="188"/>
      <c r="J2485" s="188"/>
      <c r="K2485" s="188"/>
      <c r="L2485" s="188"/>
      <c r="M2485" s="393"/>
      <c r="N2485" s="188"/>
      <c r="O2485" s="188"/>
      <c r="P2485" s="188"/>
      <c r="R2485" s="188"/>
    </row>
    <row r="2486" spans="8:18">
      <c r="H2486" s="188"/>
      <c r="J2486" s="188"/>
      <c r="K2486" s="188"/>
      <c r="L2486" s="188"/>
      <c r="M2486" s="393"/>
      <c r="N2486" s="188"/>
      <c r="O2486" s="188"/>
      <c r="P2486" s="188"/>
      <c r="R2486" s="188"/>
    </row>
    <row r="2487" spans="8:18">
      <c r="H2487" s="188"/>
      <c r="J2487" s="188"/>
      <c r="K2487" s="188"/>
      <c r="L2487" s="188"/>
      <c r="M2487" s="393"/>
      <c r="N2487" s="188"/>
      <c r="O2487" s="188"/>
      <c r="P2487" s="188"/>
      <c r="R2487" s="188"/>
    </row>
    <row r="2488" spans="8:18">
      <c r="H2488" s="188"/>
      <c r="J2488" s="188"/>
      <c r="K2488" s="188"/>
      <c r="L2488" s="188"/>
      <c r="M2488" s="393"/>
      <c r="N2488" s="188"/>
      <c r="O2488" s="188"/>
      <c r="P2488" s="188"/>
      <c r="R2488" s="188"/>
    </row>
    <row r="2489" spans="8:18">
      <c r="H2489" s="188"/>
      <c r="J2489" s="188"/>
      <c r="K2489" s="188"/>
      <c r="L2489" s="188"/>
      <c r="M2489" s="393"/>
      <c r="N2489" s="188"/>
      <c r="O2489" s="188"/>
      <c r="P2489" s="188"/>
      <c r="R2489" s="188"/>
    </row>
    <row r="2490" spans="8:18">
      <c r="H2490" s="188"/>
      <c r="J2490" s="188"/>
      <c r="K2490" s="188"/>
      <c r="L2490" s="188"/>
      <c r="M2490" s="393"/>
      <c r="N2490" s="188"/>
      <c r="O2490" s="188"/>
      <c r="P2490" s="188"/>
      <c r="R2490" s="188"/>
    </row>
    <row r="2491" spans="8:18">
      <c r="H2491" s="188"/>
      <c r="J2491" s="188"/>
      <c r="K2491" s="188"/>
      <c r="L2491" s="188"/>
      <c r="M2491" s="393"/>
      <c r="N2491" s="188"/>
      <c r="O2491" s="188"/>
      <c r="P2491" s="188"/>
      <c r="R2491" s="188"/>
    </row>
    <row r="2492" spans="8:18">
      <c r="H2492" s="188"/>
      <c r="J2492" s="188"/>
      <c r="K2492" s="188"/>
      <c r="L2492" s="188"/>
      <c r="M2492" s="393"/>
      <c r="N2492" s="188"/>
      <c r="O2492" s="188"/>
      <c r="P2492" s="188"/>
      <c r="R2492" s="188"/>
    </row>
    <row r="2493" spans="8:18">
      <c r="H2493" s="188"/>
      <c r="J2493" s="188"/>
      <c r="K2493" s="188"/>
      <c r="L2493" s="188"/>
      <c r="M2493" s="393"/>
      <c r="N2493" s="188"/>
      <c r="O2493" s="188"/>
      <c r="P2493" s="188"/>
      <c r="R2493" s="188"/>
    </row>
    <row r="2494" spans="8:18">
      <c r="H2494" s="188"/>
      <c r="J2494" s="188"/>
      <c r="K2494" s="188"/>
      <c r="L2494" s="188"/>
      <c r="M2494" s="393"/>
      <c r="N2494" s="188"/>
      <c r="O2494" s="188"/>
      <c r="P2494" s="188"/>
      <c r="R2494" s="188"/>
    </row>
    <row r="2495" spans="8:18">
      <c r="H2495" s="188"/>
      <c r="J2495" s="188"/>
      <c r="K2495" s="188"/>
      <c r="L2495" s="188"/>
      <c r="M2495" s="393"/>
      <c r="N2495" s="188"/>
      <c r="O2495" s="188"/>
      <c r="P2495" s="188"/>
      <c r="R2495" s="188"/>
    </row>
    <row r="2496" spans="8:18">
      <c r="H2496" s="188"/>
      <c r="J2496" s="188"/>
      <c r="K2496" s="188"/>
      <c r="L2496" s="188"/>
      <c r="M2496" s="393"/>
      <c r="N2496" s="188"/>
      <c r="O2496" s="188"/>
      <c r="P2496" s="188"/>
      <c r="R2496" s="188"/>
    </row>
    <row r="2497" spans="8:18">
      <c r="H2497" s="188"/>
      <c r="J2497" s="188"/>
      <c r="K2497" s="188"/>
      <c r="L2497" s="188"/>
      <c r="M2497" s="393"/>
      <c r="N2497" s="188"/>
      <c r="O2497" s="188"/>
      <c r="P2497" s="188"/>
      <c r="R2497" s="188"/>
    </row>
    <row r="2498" spans="8:18">
      <c r="H2498" s="188"/>
      <c r="J2498" s="188"/>
      <c r="K2498" s="188"/>
      <c r="L2498" s="188"/>
      <c r="M2498" s="393"/>
      <c r="N2498" s="188"/>
      <c r="O2498" s="188"/>
      <c r="P2498" s="188"/>
      <c r="R2498" s="188"/>
    </row>
    <row r="2499" spans="8:18">
      <c r="H2499" s="188"/>
      <c r="J2499" s="188"/>
      <c r="K2499" s="188"/>
      <c r="L2499" s="188"/>
      <c r="M2499" s="393"/>
      <c r="N2499" s="188"/>
      <c r="O2499" s="188"/>
      <c r="P2499" s="188"/>
      <c r="R2499" s="188"/>
    </row>
    <row r="2500" spans="8:18">
      <c r="H2500" s="188"/>
      <c r="J2500" s="188"/>
      <c r="K2500" s="188"/>
      <c r="L2500" s="188"/>
      <c r="M2500" s="393"/>
      <c r="N2500" s="188"/>
      <c r="O2500" s="188"/>
      <c r="P2500" s="188"/>
      <c r="R2500" s="188"/>
    </row>
    <row r="2501" spans="8:18">
      <c r="H2501" s="188"/>
      <c r="J2501" s="188"/>
      <c r="K2501" s="188"/>
      <c r="L2501" s="188"/>
      <c r="M2501" s="393"/>
      <c r="N2501" s="188"/>
      <c r="O2501" s="188"/>
      <c r="P2501" s="188"/>
      <c r="R2501" s="188"/>
    </row>
    <row r="2502" spans="8:18">
      <c r="H2502" s="188"/>
      <c r="J2502" s="188"/>
      <c r="K2502" s="188"/>
      <c r="L2502" s="188"/>
      <c r="M2502" s="393"/>
      <c r="N2502" s="188"/>
      <c r="O2502" s="188"/>
      <c r="P2502" s="188"/>
      <c r="R2502" s="188"/>
    </row>
    <row r="2503" spans="8:18">
      <c r="H2503" s="188"/>
      <c r="J2503" s="188"/>
      <c r="K2503" s="188"/>
      <c r="L2503" s="188"/>
      <c r="M2503" s="393"/>
      <c r="N2503" s="188"/>
      <c r="O2503" s="188"/>
      <c r="P2503" s="188"/>
      <c r="R2503" s="188"/>
    </row>
    <row r="2504" spans="8:18">
      <c r="H2504" s="188"/>
      <c r="J2504" s="188"/>
      <c r="K2504" s="188"/>
      <c r="L2504" s="188"/>
      <c r="M2504" s="393"/>
      <c r="N2504" s="188"/>
      <c r="O2504" s="188"/>
      <c r="P2504" s="188"/>
      <c r="R2504" s="188"/>
    </row>
    <row r="2505" spans="8:18">
      <c r="H2505" s="188"/>
      <c r="J2505" s="188"/>
      <c r="K2505" s="188"/>
      <c r="L2505" s="188"/>
      <c r="M2505" s="393"/>
      <c r="N2505" s="188"/>
      <c r="O2505" s="188"/>
      <c r="P2505" s="188"/>
      <c r="R2505" s="188"/>
    </row>
    <row r="2506" spans="8:18">
      <c r="H2506" s="188"/>
      <c r="J2506" s="188"/>
      <c r="K2506" s="188"/>
      <c r="L2506" s="188"/>
      <c r="M2506" s="393"/>
      <c r="N2506" s="188"/>
      <c r="O2506" s="188"/>
      <c r="P2506" s="188"/>
      <c r="R2506" s="188"/>
    </row>
    <row r="2507" spans="8:18">
      <c r="H2507" s="188"/>
      <c r="J2507" s="188"/>
      <c r="K2507" s="188"/>
      <c r="L2507" s="188"/>
      <c r="M2507" s="393"/>
      <c r="N2507" s="188"/>
      <c r="O2507" s="188"/>
      <c r="P2507" s="188"/>
      <c r="R2507" s="188"/>
    </row>
    <row r="2508" spans="8:18">
      <c r="H2508" s="188"/>
      <c r="J2508" s="188"/>
      <c r="K2508" s="188"/>
      <c r="L2508" s="188"/>
      <c r="M2508" s="393"/>
      <c r="N2508" s="188"/>
      <c r="O2508" s="188"/>
      <c r="P2508" s="188"/>
      <c r="R2508" s="188"/>
    </row>
    <row r="2509" spans="8:18">
      <c r="H2509" s="188"/>
      <c r="J2509" s="188"/>
      <c r="K2509" s="188"/>
      <c r="L2509" s="188"/>
      <c r="M2509" s="393"/>
      <c r="N2509" s="188"/>
      <c r="O2509" s="188"/>
      <c r="P2509" s="188"/>
      <c r="R2509" s="188"/>
    </row>
    <row r="2510" spans="8:18">
      <c r="H2510" s="188"/>
      <c r="J2510" s="188"/>
      <c r="K2510" s="188"/>
      <c r="L2510" s="188"/>
      <c r="M2510" s="393"/>
      <c r="N2510" s="188"/>
      <c r="O2510" s="188"/>
      <c r="P2510" s="188"/>
      <c r="R2510" s="188"/>
    </row>
    <row r="2511" spans="8:18">
      <c r="H2511" s="188"/>
      <c r="J2511" s="188"/>
      <c r="K2511" s="188"/>
      <c r="L2511" s="188"/>
      <c r="M2511" s="393"/>
      <c r="N2511" s="188"/>
      <c r="O2511" s="188"/>
      <c r="P2511" s="188"/>
      <c r="R2511" s="188"/>
    </row>
    <row r="2512" spans="8:18">
      <c r="H2512" s="188"/>
      <c r="J2512" s="188"/>
      <c r="K2512" s="188"/>
      <c r="L2512" s="188"/>
      <c r="M2512" s="393"/>
      <c r="N2512" s="188"/>
      <c r="O2512" s="188"/>
      <c r="P2512" s="188"/>
      <c r="R2512" s="188"/>
    </row>
    <row r="2513" spans="8:18">
      <c r="H2513" s="188"/>
      <c r="J2513" s="188"/>
      <c r="K2513" s="188"/>
      <c r="L2513" s="188"/>
      <c r="M2513" s="393"/>
      <c r="N2513" s="188"/>
      <c r="O2513" s="188"/>
      <c r="P2513" s="188"/>
      <c r="R2513" s="188"/>
    </row>
    <row r="2514" spans="8:18">
      <c r="H2514" s="188"/>
      <c r="J2514" s="188"/>
      <c r="K2514" s="188"/>
      <c r="L2514" s="188"/>
      <c r="M2514" s="393"/>
      <c r="N2514" s="188"/>
      <c r="O2514" s="188"/>
      <c r="P2514" s="188"/>
      <c r="R2514" s="188"/>
    </row>
    <row r="2515" spans="8:18">
      <c r="H2515" s="188"/>
      <c r="J2515" s="188"/>
      <c r="K2515" s="188"/>
      <c r="L2515" s="188"/>
      <c r="M2515" s="393"/>
      <c r="N2515" s="188"/>
      <c r="O2515" s="188"/>
      <c r="P2515" s="188"/>
      <c r="R2515" s="188"/>
    </row>
    <row r="2516" spans="8:18">
      <c r="H2516" s="188"/>
      <c r="J2516" s="188"/>
      <c r="K2516" s="188"/>
      <c r="L2516" s="188"/>
      <c r="M2516" s="393"/>
      <c r="N2516" s="188"/>
      <c r="O2516" s="188"/>
      <c r="P2516" s="188"/>
      <c r="R2516" s="188"/>
    </row>
    <row r="2517" spans="8:18">
      <c r="H2517" s="188"/>
      <c r="J2517" s="188"/>
      <c r="K2517" s="188"/>
      <c r="L2517" s="188"/>
      <c r="M2517" s="393"/>
      <c r="N2517" s="188"/>
      <c r="O2517" s="188"/>
      <c r="P2517" s="188"/>
      <c r="R2517" s="188"/>
    </row>
    <row r="2518" spans="8:18">
      <c r="H2518" s="188"/>
      <c r="J2518" s="188"/>
      <c r="K2518" s="188"/>
      <c r="L2518" s="188"/>
      <c r="M2518" s="393"/>
      <c r="N2518" s="188"/>
      <c r="O2518" s="188"/>
      <c r="P2518" s="188"/>
      <c r="R2518" s="188"/>
    </row>
    <row r="2519" spans="8:18">
      <c r="H2519" s="188"/>
      <c r="J2519" s="188"/>
      <c r="K2519" s="188"/>
      <c r="L2519" s="188"/>
      <c r="M2519" s="393"/>
      <c r="N2519" s="188"/>
      <c r="O2519" s="188"/>
      <c r="P2519" s="188"/>
      <c r="R2519" s="188"/>
    </row>
    <row r="2520" spans="8:18">
      <c r="H2520" s="188"/>
      <c r="J2520" s="188"/>
      <c r="K2520" s="188"/>
      <c r="L2520" s="188"/>
      <c r="M2520" s="393"/>
      <c r="N2520" s="188"/>
      <c r="O2520" s="188"/>
      <c r="P2520" s="188"/>
      <c r="R2520" s="188"/>
    </row>
    <row r="2521" spans="8:18">
      <c r="H2521" s="188"/>
      <c r="J2521" s="188"/>
      <c r="K2521" s="188"/>
      <c r="L2521" s="188"/>
      <c r="M2521" s="393"/>
      <c r="N2521" s="188"/>
      <c r="O2521" s="188"/>
      <c r="P2521" s="188"/>
      <c r="R2521" s="188"/>
    </row>
    <row r="2522" spans="8:18">
      <c r="H2522" s="188"/>
      <c r="J2522" s="188"/>
      <c r="K2522" s="188"/>
      <c r="L2522" s="188"/>
      <c r="M2522" s="393"/>
      <c r="N2522" s="188"/>
      <c r="O2522" s="188"/>
      <c r="P2522" s="188"/>
      <c r="R2522" s="188"/>
    </row>
    <row r="2523" spans="8:18">
      <c r="H2523" s="188"/>
      <c r="J2523" s="188"/>
      <c r="K2523" s="188"/>
      <c r="L2523" s="188"/>
      <c r="M2523" s="393"/>
      <c r="N2523" s="188"/>
      <c r="O2523" s="188"/>
      <c r="P2523" s="188"/>
      <c r="R2523" s="188"/>
    </row>
    <row r="2524" spans="8:18">
      <c r="H2524" s="188"/>
      <c r="J2524" s="188"/>
      <c r="K2524" s="188"/>
      <c r="L2524" s="188"/>
      <c r="M2524" s="393"/>
      <c r="N2524" s="188"/>
      <c r="O2524" s="188"/>
      <c r="P2524" s="188"/>
      <c r="R2524" s="188"/>
    </row>
    <row r="2525" spans="8:18">
      <c r="H2525" s="188"/>
      <c r="J2525" s="188"/>
      <c r="K2525" s="188"/>
      <c r="L2525" s="188"/>
      <c r="M2525" s="393"/>
      <c r="N2525" s="188"/>
      <c r="O2525" s="188"/>
      <c r="P2525" s="188"/>
      <c r="R2525" s="188"/>
    </row>
    <row r="2526" spans="8:18">
      <c r="H2526" s="188"/>
      <c r="J2526" s="188"/>
      <c r="K2526" s="188"/>
      <c r="L2526" s="188"/>
      <c r="M2526" s="393"/>
      <c r="N2526" s="188"/>
      <c r="O2526" s="188"/>
      <c r="P2526" s="188"/>
      <c r="R2526" s="188"/>
    </row>
    <row r="2527" spans="8:18">
      <c r="H2527" s="188"/>
      <c r="J2527" s="188"/>
      <c r="K2527" s="188"/>
      <c r="L2527" s="188"/>
      <c r="M2527" s="393"/>
      <c r="N2527" s="188"/>
      <c r="O2527" s="188"/>
      <c r="P2527" s="188"/>
      <c r="R2527" s="188"/>
    </row>
    <row r="2528" spans="8:18">
      <c r="H2528" s="188"/>
      <c r="J2528" s="188"/>
      <c r="K2528" s="188"/>
      <c r="L2528" s="188"/>
      <c r="M2528" s="393"/>
      <c r="N2528" s="188"/>
      <c r="O2528" s="188"/>
      <c r="P2528" s="188"/>
      <c r="R2528" s="188"/>
    </row>
    <row r="2529" spans="8:18">
      <c r="H2529" s="188"/>
      <c r="J2529" s="188"/>
      <c r="K2529" s="188"/>
      <c r="L2529" s="188"/>
      <c r="M2529" s="393"/>
      <c r="N2529" s="188"/>
      <c r="O2529" s="188"/>
      <c r="P2529" s="188"/>
      <c r="R2529" s="188"/>
    </row>
    <row r="2530" spans="8:18">
      <c r="H2530" s="188"/>
      <c r="J2530" s="188"/>
      <c r="K2530" s="188"/>
      <c r="L2530" s="188"/>
      <c r="M2530" s="393"/>
      <c r="N2530" s="188"/>
      <c r="O2530" s="188"/>
      <c r="P2530" s="188"/>
      <c r="R2530" s="188"/>
    </row>
    <row r="2531" spans="8:18">
      <c r="H2531" s="188"/>
      <c r="J2531" s="188"/>
      <c r="K2531" s="188"/>
      <c r="L2531" s="188"/>
      <c r="M2531" s="393"/>
      <c r="N2531" s="188"/>
      <c r="O2531" s="188"/>
      <c r="P2531" s="188"/>
      <c r="R2531" s="188"/>
    </row>
    <row r="2532" spans="8:18">
      <c r="H2532" s="188"/>
      <c r="J2532" s="188"/>
      <c r="K2532" s="188"/>
      <c r="L2532" s="188"/>
      <c r="M2532" s="393"/>
      <c r="N2532" s="188"/>
      <c r="O2532" s="188"/>
      <c r="P2532" s="188"/>
      <c r="R2532" s="188"/>
    </row>
    <row r="2533" spans="8:18">
      <c r="H2533" s="188"/>
      <c r="J2533" s="188"/>
      <c r="K2533" s="188"/>
      <c r="L2533" s="188"/>
      <c r="M2533" s="393"/>
      <c r="N2533" s="188"/>
      <c r="O2533" s="188"/>
      <c r="P2533" s="188"/>
      <c r="R2533" s="188"/>
    </row>
    <row r="2534" spans="8:18">
      <c r="H2534" s="188"/>
      <c r="J2534" s="188"/>
      <c r="K2534" s="188"/>
      <c r="L2534" s="188"/>
      <c r="M2534" s="393"/>
      <c r="N2534" s="188"/>
      <c r="O2534" s="188"/>
      <c r="P2534" s="188"/>
      <c r="R2534" s="188"/>
    </row>
    <row r="2535" spans="8:18">
      <c r="H2535" s="188"/>
      <c r="J2535" s="188"/>
      <c r="K2535" s="188"/>
      <c r="L2535" s="188"/>
      <c r="M2535" s="393"/>
      <c r="N2535" s="188"/>
      <c r="O2535" s="188"/>
      <c r="P2535" s="188"/>
      <c r="R2535" s="188"/>
    </row>
    <row r="2536" spans="8:18">
      <c r="H2536" s="188"/>
      <c r="J2536" s="188"/>
      <c r="K2536" s="188"/>
      <c r="L2536" s="188"/>
      <c r="M2536" s="393"/>
      <c r="N2536" s="188"/>
      <c r="O2536" s="188"/>
      <c r="P2536" s="188"/>
      <c r="R2536" s="188"/>
    </row>
    <row r="2537" spans="8:18">
      <c r="H2537" s="188"/>
      <c r="J2537" s="188"/>
      <c r="K2537" s="188"/>
      <c r="L2537" s="188"/>
      <c r="M2537" s="393"/>
      <c r="N2537" s="188"/>
      <c r="O2537" s="188"/>
      <c r="P2537" s="188"/>
      <c r="R2537" s="188"/>
    </row>
    <row r="2538" spans="8:18">
      <c r="H2538" s="188"/>
      <c r="J2538" s="188"/>
      <c r="K2538" s="188"/>
      <c r="L2538" s="188"/>
      <c r="M2538" s="393"/>
      <c r="N2538" s="188"/>
      <c r="O2538" s="188"/>
      <c r="P2538" s="188"/>
      <c r="R2538" s="188"/>
    </row>
    <row r="2539" spans="8:18">
      <c r="H2539" s="188"/>
      <c r="J2539" s="188"/>
      <c r="K2539" s="188"/>
      <c r="L2539" s="188"/>
      <c r="M2539" s="393"/>
      <c r="N2539" s="188"/>
      <c r="O2539" s="188"/>
      <c r="P2539" s="188"/>
      <c r="R2539" s="188"/>
    </row>
    <row r="2540" spans="8:18">
      <c r="H2540" s="188"/>
      <c r="J2540" s="188"/>
      <c r="K2540" s="188"/>
      <c r="L2540" s="188"/>
      <c r="M2540" s="393"/>
      <c r="N2540" s="188"/>
      <c r="O2540" s="188"/>
      <c r="P2540" s="188"/>
      <c r="R2540" s="188"/>
    </row>
    <row r="2541" spans="8:18">
      <c r="H2541" s="188"/>
      <c r="J2541" s="188"/>
      <c r="K2541" s="188"/>
      <c r="L2541" s="188"/>
      <c r="M2541" s="393"/>
      <c r="N2541" s="188"/>
      <c r="O2541" s="188"/>
      <c r="P2541" s="188"/>
      <c r="R2541" s="188"/>
    </row>
    <row r="2542" spans="8:18">
      <c r="H2542" s="188"/>
      <c r="J2542" s="188"/>
      <c r="K2542" s="188"/>
      <c r="L2542" s="188"/>
      <c r="M2542" s="393"/>
      <c r="N2542" s="188"/>
      <c r="O2542" s="188"/>
      <c r="P2542" s="188"/>
      <c r="R2542" s="188"/>
    </row>
    <row r="2543" spans="8:18">
      <c r="H2543" s="188"/>
      <c r="J2543" s="188"/>
      <c r="K2543" s="188"/>
      <c r="L2543" s="188"/>
      <c r="M2543" s="393"/>
      <c r="N2543" s="188"/>
      <c r="O2543" s="188"/>
      <c r="P2543" s="188"/>
      <c r="R2543" s="188"/>
    </row>
    <row r="2544" spans="8:18">
      <c r="H2544" s="188"/>
      <c r="J2544" s="188"/>
      <c r="K2544" s="188"/>
      <c r="L2544" s="188"/>
      <c r="M2544" s="393"/>
      <c r="N2544" s="188"/>
      <c r="O2544" s="188"/>
      <c r="P2544" s="188"/>
      <c r="R2544" s="188"/>
    </row>
    <row r="2545" spans="8:18">
      <c r="H2545" s="188"/>
      <c r="J2545" s="188"/>
      <c r="K2545" s="188"/>
      <c r="L2545" s="188"/>
      <c r="M2545" s="393"/>
      <c r="N2545" s="188"/>
      <c r="O2545" s="188"/>
      <c r="P2545" s="188"/>
      <c r="R2545" s="188"/>
    </row>
    <row r="2546" spans="8:18">
      <c r="H2546" s="188"/>
      <c r="J2546" s="188"/>
      <c r="K2546" s="188"/>
      <c r="L2546" s="188"/>
      <c r="M2546" s="393"/>
      <c r="N2546" s="188"/>
      <c r="O2546" s="188"/>
      <c r="P2546" s="188"/>
      <c r="R2546" s="188"/>
    </row>
    <row r="2547" spans="8:18">
      <c r="H2547" s="188"/>
      <c r="J2547" s="188"/>
      <c r="K2547" s="188"/>
      <c r="L2547" s="188"/>
      <c r="M2547" s="393"/>
      <c r="N2547" s="188"/>
      <c r="O2547" s="188"/>
      <c r="P2547" s="188"/>
      <c r="R2547" s="188"/>
    </row>
    <row r="2548" spans="8:18">
      <c r="H2548" s="188"/>
      <c r="J2548" s="188"/>
      <c r="K2548" s="188"/>
      <c r="L2548" s="188"/>
      <c r="M2548" s="393"/>
      <c r="N2548" s="188"/>
      <c r="O2548" s="188"/>
      <c r="P2548" s="188"/>
      <c r="R2548" s="188"/>
    </row>
    <row r="2549" spans="8:18">
      <c r="H2549" s="188"/>
      <c r="J2549" s="188"/>
      <c r="K2549" s="188"/>
      <c r="L2549" s="188"/>
      <c r="M2549" s="393"/>
      <c r="N2549" s="188"/>
      <c r="O2549" s="188"/>
      <c r="P2549" s="188"/>
      <c r="R2549" s="188"/>
    </row>
    <row r="2550" spans="8:18">
      <c r="H2550" s="188"/>
      <c r="J2550" s="188"/>
      <c r="K2550" s="188"/>
      <c r="L2550" s="188"/>
      <c r="M2550" s="393"/>
      <c r="N2550" s="188"/>
      <c r="O2550" s="188"/>
      <c r="P2550" s="188"/>
      <c r="R2550" s="188"/>
    </row>
    <row r="2551" spans="8:18">
      <c r="H2551" s="188"/>
      <c r="J2551" s="188"/>
      <c r="K2551" s="188"/>
      <c r="L2551" s="188"/>
      <c r="M2551" s="393"/>
      <c r="N2551" s="188"/>
      <c r="O2551" s="188"/>
      <c r="P2551" s="188"/>
      <c r="R2551" s="188"/>
    </row>
    <row r="2552" spans="8:18">
      <c r="H2552" s="188"/>
      <c r="J2552" s="188"/>
      <c r="K2552" s="188"/>
      <c r="L2552" s="188"/>
      <c r="M2552" s="393"/>
      <c r="N2552" s="188"/>
      <c r="O2552" s="188"/>
      <c r="P2552" s="188"/>
      <c r="R2552" s="188"/>
    </row>
    <row r="2553" spans="8:18">
      <c r="H2553" s="188"/>
      <c r="J2553" s="188"/>
      <c r="K2553" s="188"/>
      <c r="L2553" s="188"/>
      <c r="M2553" s="393"/>
      <c r="N2553" s="188"/>
      <c r="O2553" s="188"/>
      <c r="P2553" s="188"/>
      <c r="R2553" s="188"/>
    </row>
    <row r="2554" spans="8:18">
      <c r="H2554" s="188"/>
      <c r="J2554" s="188"/>
      <c r="K2554" s="188"/>
      <c r="L2554" s="188"/>
      <c r="M2554" s="393"/>
      <c r="N2554" s="188"/>
      <c r="O2554" s="188"/>
      <c r="P2554" s="188"/>
      <c r="R2554" s="188"/>
    </row>
    <row r="2555" spans="8:18">
      <c r="H2555" s="188"/>
      <c r="J2555" s="188"/>
      <c r="K2555" s="188"/>
      <c r="L2555" s="188"/>
      <c r="M2555" s="393"/>
      <c r="N2555" s="188"/>
      <c r="O2555" s="188"/>
      <c r="P2555" s="188"/>
      <c r="R2555" s="188"/>
    </row>
    <row r="2556" spans="8:18">
      <c r="H2556" s="188"/>
      <c r="J2556" s="188"/>
      <c r="K2556" s="188"/>
      <c r="L2556" s="188"/>
      <c r="M2556" s="393"/>
      <c r="N2556" s="188"/>
      <c r="O2556" s="188"/>
      <c r="P2556" s="188"/>
      <c r="R2556" s="188"/>
    </row>
    <row r="2557" spans="8:18">
      <c r="H2557" s="188"/>
      <c r="J2557" s="188"/>
      <c r="K2557" s="188"/>
      <c r="L2557" s="188"/>
      <c r="M2557" s="393"/>
      <c r="N2557" s="188"/>
      <c r="O2557" s="188"/>
      <c r="P2557" s="188"/>
      <c r="R2557" s="188"/>
    </row>
    <row r="2558" spans="8:18">
      <c r="H2558" s="188"/>
      <c r="J2558" s="188"/>
      <c r="K2558" s="188"/>
      <c r="L2558" s="188"/>
      <c r="M2558" s="393"/>
      <c r="N2558" s="188"/>
      <c r="O2558" s="188"/>
      <c r="P2558" s="188"/>
      <c r="R2558" s="188"/>
    </row>
    <row r="2559" spans="8:18">
      <c r="H2559" s="188"/>
      <c r="J2559" s="188"/>
      <c r="K2559" s="188"/>
      <c r="L2559" s="188"/>
      <c r="M2559" s="393"/>
      <c r="N2559" s="188"/>
      <c r="O2559" s="188"/>
      <c r="P2559" s="188"/>
      <c r="R2559" s="188"/>
    </row>
    <row r="2560" spans="8:18">
      <c r="H2560" s="188"/>
      <c r="J2560" s="188"/>
      <c r="K2560" s="188"/>
      <c r="L2560" s="188"/>
      <c r="M2560" s="393"/>
      <c r="N2560" s="188"/>
      <c r="O2560" s="188"/>
      <c r="P2560" s="188"/>
      <c r="R2560" s="188"/>
    </row>
    <row r="2561" spans="8:18">
      <c r="H2561" s="188"/>
      <c r="J2561" s="188"/>
      <c r="K2561" s="188"/>
      <c r="L2561" s="188"/>
      <c r="M2561" s="393"/>
      <c r="N2561" s="188"/>
      <c r="O2561" s="188"/>
      <c r="P2561" s="188"/>
      <c r="R2561" s="188"/>
    </row>
    <row r="2562" spans="8:18">
      <c r="H2562" s="188"/>
      <c r="J2562" s="188"/>
      <c r="K2562" s="188"/>
      <c r="L2562" s="188"/>
      <c r="M2562" s="393"/>
      <c r="N2562" s="188"/>
      <c r="O2562" s="188"/>
      <c r="P2562" s="188"/>
      <c r="R2562" s="188"/>
    </row>
    <row r="2563" spans="8:18">
      <c r="H2563" s="188"/>
      <c r="J2563" s="188"/>
      <c r="K2563" s="188"/>
      <c r="L2563" s="188"/>
      <c r="M2563" s="393"/>
      <c r="N2563" s="188"/>
      <c r="O2563" s="188"/>
      <c r="P2563" s="188"/>
      <c r="R2563" s="188"/>
    </row>
    <row r="2564" spans="8:18">
      <c r="H2564" s="188"/>
      <c r="J2564" s="188"/>
      <c r="K2564" s="188"/>
      <c r="L2564" s="188"/>
      <c r="M2564" s="393"/>
      <c r="N2564" s="188"/>
      <c r="O2564" s="188"/>
      <c r="P2564" s="188"/>
      <c r="R2564" s="188"/>
    </row>
    <row r="2565" spans="8:18">
      <c r="H2565" s="188"/>
      <c r="J2565" s="188"/>
      <c r="K2565" s="188"/>
      <c r="L2565" s="188"/>
      <c r="M2565" s="393"/>
      <c r="N2565" s="188"/>
      <c r="O2565" s="188"/>
      <c r="P2565" s="188"/>
      <c r="R2565" s="188"/>
    </row>
    <row r="2566" spans="8:18">
      <c r="H2566" s="188"/>
      <c r="J2566" s="188"/>
      <c r="K2566" s="188"/>
      <c r="L2566" s="188"/>
      <c r="M2566" s="393"/>
      <c r="N2566" s="188"/>
      <c r="O2566" s="188"/>
      <c r="P2566" s="188"/>
      <c r="R2566" s="188"/>
    </row>
    <row r="2567" spans="8:18">
      <c r="H2567" s="188"/>
      <c r="J2567" s="188"/>
      <c r="K2567" s="188"/>
      <c r="L2567" s="188"/>
      <c r="M2567" s="393"/>
      <c r="N2567" s="188"/>
      <c r="O2567" s="188"/>
      <c r="P2567" s="188"/>
      <c r="R2567" s="188"/>
    </row>
    <row r="2568" spans="8:18">
      <c r="H2568" s="188"/>
      <c r="J2568" s="188"/>
      <c r="K2568" s="188"/>
      <c r="L2568" s="188"/>
      <c r="M2568" s="393"/>
      <c r="N2568" s="188"/>
      <c r="O2568" s="188"/>
      <c r="P2568" s="188"/>
      <c r="R2568" s="188"/>
    </row>
    <row r="2569" spans="8:18">
      <c r="H2569" s="188"/>
      <c r="J2569" s="188"/>
      <c r="K2569" s="188"/>
      <c r="L2569" s="188"/>
      <c r="M2569" s="393"/>
      <c r="N2569" s="188"/>
      <c r="O2569" s="188"/>
      <c r="P2569" s="188"/>
      <c r="R2569" s="188"/>
    </row>
    <row r="2570" spans="8:18">
      <c r="H2570" s="188"/>
      <c r="J2570" s="188"/>
      <c r="K2570" s="188"/>
      <c r="L2570" s="188"/>
      <c r="M2570" s="393"/>
      <c r="N2570" s="188"/>
      <c r="O2570" s="188"/>
      <c r="P2570" s="188"/>
      <c r="R2570" s="188"/>
    </row>
    <row r="2571" spans="8:18">
      <c r="H2571" s="188"/>
      <c r="J2571" s="188"/>
      <c r="K2571" s="188"/>
      <c r="L2571" s="188"/>
      <c r="M2571" s="393"/>
      <c r="N2571" s="188"/>
      <c r="O2571" s="188"/>
      <c r="P2571" s="188"/>
      <c r="R2571" s="188"/>
    </row>
    <row r="2572" spans="8:18">
      <c r="H2572" s="188"/>
      <c r="J2572" s="188"/>
      <c r="K2572" s="188"/>
      <c r="L2572" s="188"/>
      <c r="M2572" s="393"/>
      <c r="N2572" s="188"/>
      <c r="O2572" s="188"/>
      <c r="P2572" s="188"/>
      <c r="R2572" s="188"/>
    </row>
    <row r="2573" spans="8:18">
      <c r="H2573" s="188"/>
      <c r="J2573" s="188"/>
      <c r="K2573" s="188"/>
      <c r="L2573" s="188"/>
      <c r="M2573" s="393"/>
      <c r="N2573" s="188"/>
      <c r="O2573" s="188"/>
      <c r="P2573" s="188"/>
      <c r="R2573" s="188"/>
    </row>
    <row r="2574" spans="8:18">
      <c r="H2574" s="188"/>
      <c r="J2574" s="188"/>
      <c r="K2574" s="188"/>
      <c r="L2574" s="188"/>
      <c r="M2574" s="393"/>
      <c r="N2574" s="188"/>
      <c r="O2574" s="188"/>
      <c r="P2574" s="188"/>
      <c r="R2574" s="188"/>
    </row>
    <row r="2575" spans="8:18">
      <c r="H2575" s="188"/>
      <c r="J2575" s="188"/>
      <c r="K2575" s="188"/>
      <c r="L2575" s="188"/>
      <c r="M2575" s="393"/>
      <c r="N2575" s="188"/>
      <c r="O2575" s="188"/>
      <c r="P2575" s="188"/>
      <c r="R2575" s="188"/>
    </row>
    <row r="2576" spans="8:18">
      <c r="H2576" s="188"/>
      <c r="J2576" s="188"/>
      <c r="K2576" s="188"/>
      <c r="L2576" s="188"/>
      <c r="M2576" s="393"/>
      <c r="N2576" s="188"/>
      <c r="O2576" s="188"/>
      <c r="P2576" s="188"/>
      <c r="R2576" s="188"/>
    </row>
    <row r="2577" spans="8:18">
      <c r="H2577" s="188"/>
      <c r="J2577" s="188"/>
      <c r="K2577" s="188"/>
      <c r="L2577" s="188"/>
      <c r="M2577" s="393"/>
      <c r="N2577" s="188"/>
      <c r="O2577" s="188"/>
      <c r="P2577" s="188"/>
      <c r="R2577" s="188"/>
    </row>
    <row r="2578" spans="8:18">
      <c r="H2578" s="188"/>
      <c r="J2578" s="188"/>
      <c r="K2578" s="188"/>
      <c r="L2578" s="188"/>
      <c r="M2578" s="393"/>
      <c r="N2578" s="188"/>
      <c r="O2578" s="188"/>
      <c r="P2578" s="188"/>
      <c r="R2578" s="188"/>
    </row>
    <row r="2579" spans="8:18">
      <c r="H2579" s="188"/>
      <c r="J2579" s="188"/>
      <c r="K2579" s="188"/>
      <c r="L2579" s="188"/>
      <c r="M2579" s="393"/>
      <c r="N2579" s="188"/>
      <c r="O2579" s="188"/>
      <c r="P2579" s="188"/>
      <c r="R2579" s="188"/>
    </row>
    <row r="2580" spans="8:18">
      <c r="H2580" s="188"/>
      <c r="J2580" s="188"/>
      <c r="K2580" s="188"/>
      <c r="L2580" s="188"/>
      <c r="M2580" s="393"/>
      <c r="N2580" s="188"/>
      <c r="O2580" s="188"/>
      <c r="P2580" s="188"/>
      <c r="R2580" s="188"/>
    </row>
    <row r="2581" spans="8:18">
      <c r="H2581" s="188"/>
      <c r="J2581" s="188"/>
      <c r="K2581" s="188"/>
      <c r="L2581" s="188"/>
      <c r="M2581" s="393"/>
      <c r="N2581" s="188"/>
      <c r="O2581" s="188"/>
      <c r="P2581" s="188"/>
      <c r="R2581" s="188"/>
    </row>
    <row r="2582" spans="8:18">
      <c r="H2582" s="188"/>
      <c r="J2582" s="188"/>
      <c r="K2582" s="188"/>
      <c r="L2582" s="188"/>
      <c r="M2582" s="393"/>
      <c r="N2582" s="188"/>
      <c r="O2582" s="188"/>
      <c r="P2582" s="188"/>
      <c r="R2582" s="188"/>
    </row>
    <row r="2583" spans="8:18">
      <c r="H2583" s="188"/>
      <c r="J2583" s="188"/>
      <c r="K2583" s="188"/>
      <c r="L2583" s="188"/>
      <c r="M2583" s="393"/>
      <c r="N2583" s="188"/>
      <c r="O2583" s="188"/>
      <c r="P2583" s="188"/>
      <c r="R2583" s="188"/>
    </row>
    <row r="2584" spans="8:18">
      <c r="H2584" s="188"/>
      <c r="J2584" s="188"/>
      <c r="K2584" s="188"/>
      <c r="L2584" s="188"/>
      <c r="M2584" s="393"/>
      <c r="N2584" s="188"/>
      <c r="O2584" s="188"/>
      <c r="P2584" s="188"/>
      <c r="R2584" s="188"/>
    </row>
    <row r="2585" spans="8:18">
      <c r="H2585" s="188"/>
      <c r="J2585" s="188"/>
      <c r="K2585" s="188"/>
      <c r="L2585" s="188"/>
      <c r="M2585" s="393"/>
      <c r="N2585" s="188"/>
      <c r="O2585" s="188"/>
      <c r="P2585" s="188"/>
      <c r="R2585" s="188"/>
    </row>
    <row r="2586" spans="8:18">
      <c r="H2586" s="188"/>
      <c r="J2586" s="188"/>
      <c r="K2586" s="188"/>
      <c r="L2586" s="188"/>
      <c r="M2586" s="393"/>
      <c r="N2586" s="188"/>
      <c r="O2586" s="188"/>
      <c r="P2586" s="188"/>
      <c r="R2586" s="188"/>
    </row>
    <row r="2587" spans="8:18">
      <c r="H2587" s="188"/>
      <c r="J2587" s="188"/>
      <c r="K2587" s="188"/>
      <c r="L2587" s="188"/>
      <c r="M2587" s="393"/>
      <c r="N2587" s="188"/>
      <c r="O2587" s="188"/>
      <c r="P2587" s="188"/>
      <c r="R2587" s="188"/>
    </row>
    <row r="2588" spans="8:18">
      <c r="H2588" s="188"/>
      <c r="J2588" s="188"/>
      <c r="K2588" s="188"/>
      <c r="L2588" s="188"/>
      <c r="M2588" s="393"/>
      <c r="N2588" s="188"/>
      <c r="O2588" s="188"/>
      <c r="P2588" s="188"/>
      <c r="R2588" s="188"/>
    </row>
    <row r="2589" spans="8:18">
      <c r="H2589" s="188"/>
      <c r="J2589" s="188"/>
      <c r="K2589" s="188"/>
      <c r="L2589" s="188"/>
      <c r="M2589" s="393"/>
      <c r="N2589" s="188"/>
      <c r="O2589" s="188"/>
      <c r="P2589" s="188"/>
      <c r="R2589" s="188"/>
    </row>
    <row r="2590" spans="8:18">
      <c r="H2590" s="188"/>
      <c r="J2590" s="188"/>
      <c r="K2590" s="188"/>
      <c r="L2590" s="188"/>
      <c r="M2590" s="393"/>
      <c r="N2590" s="188"/>
      <c r="O2590" s="188"/>
      <c r="P2590" s="188"/>
      <c r="R2590" s="188"/>
    </row>
    <row r="2591" spans="8:18">
      <c r="H2591" s="188"/>
      <c r="J2591" s="188"/>
      <c r="K2591" s="188"/>
      <c r="L2591" s="188"/>
      <c r="M2591" s="393"/>
      <c r="N2591" s="188"/>
      <c r="O2591" s="188"/>
      <c r="P2591" s="188"/>
      <c r="R2591" s="188"/>
    </row>
    <row r="2592" spans="8:18">
      <c r="H2592" s="188"/>
      <c r="J2592" s="188"/>
      <c r="K2592" s="188"/>
      <c r="L2592" s="188"/>
      <c r="M2592" s="393"/>
      <c r="N2592" s="188"/>
      <c r="O2592" s="188"/>
      <c r="P2592" s="188"/>
      <c r="R2592" s="188"/>
    </row>
    <row r="2593" spans="8:18">
      <c r="H2593" s="188"/>
      <c r="J2593" s="188"/>
      <c r="K2593" s="188"/>
      <c r="L2593" s="188"/>
      <c r="M2593" s="393"/>
      <c r="N2593" s="188"/>
      <c r="O2593" s="188"/>
      <c r="P2593" s="188"/>
      <c r="R2593" s="188"/>
    </row>
    <row r="2594" spans="8:18">
      <c r="H2594" s="188"/>
      <c r="J2594" s="188"/>
      <c r="K2594" s="188"/>
      <c r="L2594" s="188"/>
      <c r="M2594" s="393"/>
      <c r="N2594" s="188"/>
      <c r="O2594" s="188"/>
      <c r="P2594" s="188"/>
      <c r="R2594" s="188"/>
    </row>
    <row r="2595" spans="8:18">
      <c r="H2595" s="188"/>
      <c r="J2595" s="188"/>
      <c r="K2595" s="188"/>
      <c r="L2595" s="188"/>
      <c r="M2595" s="393"/>
      <c r="N2595" s="188"/>
      <c r="O2595" s="188"/>
      <c r="P2595" s="188"/>
      <c r="R2595" s="188"/>
    </row>
    <row r="2596" spans="8:18">
      <c r="H2596" s="188"/>
      <c r="J2596" s="188"/>
      <c r="K2596" s="188"/>
      <c r="L2596" s="188"/>
      <c r="M2596" s="393"/>
      <c r="N2596" s="188"/>
      <c r="O2596" s="188"/>
      <c r="P2596" s="188"/>
      <c r="R2596" s="188"/>
    </row>
    <row r="2597" spans="8:18">
      <c r="H2597" s="188"/>
      <c r="J2597" s="188"/>
      <c r="K2597" s="188"/>
      <c r="L2597" s="188"/>
      <c r="M2597" s="393"/>
      <c r="N2597" s="188"/>
      <c r="O2597" s="188"/>
      <c r="P2597" s="188"/>
      <c r="R2597" s="188"/>
    </row>
    <row r="2598" spans="8:18">
      <c r="H2598" s="188"/>
      <c r="J2598" s="188"/>
      <c r="K2598" s="188"/>
      <c r="L2598" s="188"/>
      <c r="M2598" s="393"/>
      <c r="N2598" s="188"/>
      <c r="O2598" s="188"/>
      <c r="P2598" s="188"/>
      <c r="R2598" s="188"/>
    </row>
    <row r="2599" spans="8:18">
      <c r="H2599" s="188"/>
      <c r="J2599" s="188"/>
      <c r="K2599" s="188"/>
      <c r="L2599" s="188"/>
      <c r="M2599" s="393"/>
      <c r="N2599" s="188"/>
      <c r="O2599" s="188"/>
      <c r="P2599" s="188"/>
      <c r="R2599" s="188"/>
    </row>
    <row r="2600" spans="8:18">
      <c r="H2600" s="188"/>
      <c r="J2600" s="188"/>
      <c r="K2600" s="188"/>
      <c r="L2600" s="188"/>
      <c r="M2600" s="393"/>
      <c r="N2600" s="188"/>
      <c r="O2600" s="188"/>
      <c r="P2600" s="188"/>
      <c r="R2600" s="188"/>
    </row>
    <row r="2601" spans="8:18">
      <c r="H2601" s="188"/>
      <c r="J2601" s="188"/>
      <c r="K2601" s="188"/>
      <c r="L2601" s="188"/>
      <c r="M2601" s="393"/>
      <c r="N2601" s="188"/>
      <c r="O2601" s="188"/>
      <c r="P2601" s="188"/>
      <c r="R2601" s="188"/>
    </row>
    <row r="2602" spans="8:18">
      <c r="H2602" s="188"/>
      <c r="J2602" s="188"/>
      <c r="K2602" s="188"/>
      <c r="L2602" s="188"/>
      <c r="M2602" s="393"/>
      <c r="N2602" s="188"/>
      <c r="O2602" s="188"/>
      <c r="P2602" s="188"/>
      <c r="R2602" s="188"/>
    </row>
    <row r="2603" spans="8:18">
      <c r="H2603" s="188"/>
      <c r="J2603" s="188"/>
      <c r="K2603" s="188"/>
      <c r="L2603" s="188"/>
      <c r="M2603" s="393"/>
      <c r="N2603" s="188"/>
      <c r="O2603" s="188"/>
      <c r="P2603" s="188"/>
      <c r="R2603" s="188"/>
    </row>
    <row r="2604" spans="8:18">
      <c r="H2604" s="188"/>
      <c r="J2604" s="188"/>
      <c r="K2604" s="188"/>
      <c r="L2604" s="188"/>
      <c r="M2604" s="393"/>
      <c r="N2604" s="188"/>
      <c r="O2604" s="188"/>
      <c r="P2604" s="188"/>
      <c r="R2604" s="188"/>
    </row>
    <row r="2605" spans="8:18">
      <c r="H2605" s="188"/>
      <c r="J2605" s="188"/>
      <c r="K2605" s="188"/>
      <c r="L2605" s="188"/>
      <c r="M2605" s="393"/>
      <c r="N2605" s="188"/>
      <c r="O2605" s="188"/>
      <c r="P2605" s="188"/>
      <c r="R2605" s="188"/>
    </row>
    <row r="2606" spans="8:18">
      <c r="H2606" s="188"/>
      <c r="J2606" s="188"/>
      <c r="K2606" s="188"/>
      <c r="L2606" s="188"/>
      <c r="M2606" s="393"/>
      <c r="N2606" s="188"/>
      <c r="O2606" s="188"/>
      <c r="P2606" s="188"/>
      <c r="R2606" s="188"/>
    </row>
    <row r="2607" spans="8:18">
      <c r="H2607" s="188"/>
      <c r="J2607" s="188"/>
      <c r="K2607" s="188"/>
      <c r="L2607" s="188"/>
      <c r="M2607" s="393"/>
      <c r="N2607" s="188"/>
      <c r="O2607" s="188"/>
      <c r="P2607" s="188"/>
      <c r="R2607" s="188"/>
    </row>
    <row r="2608" spans="8:18">
      <c r="H2608" s="188"/>
      <c r="J2608" s="188"/>
      <c r="K2608" s="188"/>
      <c r="L2608" s="188"/>
      <c r="M2608" s="393"/>
      <c r="N2608" s="188"/>
      <c r="O2608" s="188"/>
      <c r="P2608" s="188"/>
      <c r="R2608" s="188"/>
    </row>
    <row r="2609" spans="8:18">
      <c r="H2609" s="188"/>
      <c r="J2609" s="188"/>
      <c r="K2609" s="188"/>
      <c r="L2609" s="188"/>
      <c r="M2609" s="393"/>
      <c r="N2609" s="188"/>
      <c r="O2609" s="188"/>
      <c r="P2609" s="188"/>
      <c r="R2609" s="188"/>
    </row>
    <row r="2610" spans="8:18">
      <c r="H2610" s="188"/>
      <c r="J2610" s="188"/>
      <c r="K2610" s="188"/>
      <c r="L2610" s="188"/>
      <c r="M2610" s="393"/>
      <c r="N2610" s="188"/>
      <c r="O2610" s="188"/>
      <c r="P2610" s="188"/>
      <c r="R2610" s="188"/>
    </row>
    <row r="2611" spans="8:18">
      <c r="H2611" s="188"/>
      <c r="J2611" s="188"/>
      <c r="K2611" s="188"/>
      <c r="L2611" s="188"/>
      <c r="M2611" s="393"/>
      <c r="N2611" s="188"/>
      <c r="O2611" s="188"/>
      <c r="P2611" s="188"/>
      <c r="R2611" s="188"/>
    </row>
    <row r="2612" spans="8:18">
      <c r="H2612" s="188"/>
      <c r="J2612" s="188"/>
      <c r="K2612" s="188"/>
      <c r="L2612" s="188"/>
      <c r="M2612" s="393"/>
      <c r="N2612" s="188"/>
      <c r="O2612" s="188"/>
      <c r="P2612" s="188"/>
      <c r="R2612" s="188"/>
    </row>
    <row r="2613" spans="8:18">
      <c r="H2613" s="188"/>
      <c r="J2613" s="188"/>
      <c r="K2613" s="188"/>
      <c r="L2613" s="188"/>
      <c r="M2613" s="393"/>
      <c r="N2613" s="188"/>
      <c r="O2613" s="188"/>
      <c r="P2613" s="188"/>
      <c r="R2613" s="188"/>
    </row>
    <row r="2614" spans="8:18">
      <c r="H2614" s="188"/>
      <c r="J2614" s="188"/>
      <c r="K2614" s="188"/>
      <c r="L2614" s="188"/>
      <c r="M2614" s="393"/>
      <c r="N2614" s="188"/>
      <c r="O2614" s="188"/>
      <c r="P2614" s="188"/>
      <c r="R2614" s="188"/>
    </row>
    <row r="2615" spans="8:18">
      <c r="H2615" s="188"/>
      <c r="J2615" s="188"/>
      <c r="K2615" s="188"/>
      <c r="L2615" s="188"/>
      <c r="M2615" s="393"/>
      <c r="N2615" s="188"/>
      <c r="O2615" s="188"/>
      <c r="P2615" s="188"/>
      <c r="R2615" s="188"/>
    </row>
    <row r="2616" spans="8:18">
      <c r="H2616" s="188"/>
      <c r="J2616" s="188"/>
      <c r="K2616" s="188"/>
      <c r="L2616" s="188"/>
      <c r="M2616" s="393"/>
      <c r="N2616" s="188"/>
      <c r="O2616" s="188"/>
      <c r="P2616" s="188"/>
      <c r="R2616" s="188"/>
    </row>
    <row r="2617" spans="8:18">
      <c r="H2617" s="188"/>
      <c r="J2617" s="188"/>
      <c r="K2617" s="188"/>
      <c r="L2617" s="188"/>
      <c r="M2617" s="393"/>
      <c r="N2617" s="188"/>
      <c r="O2617" s="188"/>
      <c r="P2617" s="188"/>
      <c r="R2617" s="188"/>
    </row>
    <row r="2618" spans="8:18">
      <c r="H2618" s="188"/>
      <c r="J2618" s="188"/>
      <c r="K2618" s="188"/>
      <c r="L2618" s="188"/>
      <c r="M2618" s="393"/>
      <c r="N2618" s="188"/>
      <c r="O2618" s="188"/>
      <c r="P2618" s="188"/>
      <c r="R2618" s="188"/>
    </row>
    <row r="2619" spans="8:18">
      <c r="H2619" s="188"/>
      <c r="J2619" s="188"/>
      <c r="K2619" s="188"/>
      <c r="L2619" s="188"/>
      <c r="M2619" s="393"/>
      <c r="N2619" s="188"/>
      <c r="O2619" s="188"/>
      <c r="P2619" s="188"/>
      <c r="R2619" s="188"/>
    </row>
    <row r="2620" spans="8:18">
      <c r="H2620" s="188"/>
      <c r="J2620" s="188"/>
      <c r="K2620" s="188"/>
      <c r="L2620" s="188"/>
      <c r="M2620" s="393"/>
      <c r="N2620" s="188"/>
      <c r="O2620" s="188"/>
      <c r="P2620" s="188"/>
      <c r="R2620" s="188"/>
    </row>
    <row r="2621" spans="8:18">
      <c r="H2621" s="188"/>
      <c r="J2621" s="188"/>
      <c r="K2621" s="188"/>
      <c r="L2621" s="188"/>
      <c r="M2621" s="393"/>
      <c r="N2621" s="188"/>
      <c r="O2621" s="188"/>
      <c r="P2621" s="188"/>
      <c r="R2621" s="188"/>
    </row>
    <row r="2622" spans="8:18">
      <c r="H2622" s="188"/>
      <c r="J2622" s="188"/>
      <c r="K2622" s="188"/>
      <c r="L2622" s="188"/>
      <c r="M2622" s="393"/>
      <c r="N2622" s="188"/>
      <c r="O2622" s="188"/>
      <c r="P2622" s="188"/>
      <c r="R2622" s="188"/>
    </row>
    <row r="2623" spans="8:18">
      <c r="H2623" s="188"/>
      <c r="J2623" s="188"/>
      <c r="K2623" s="188"/>
      <c r="L2623" s="188"/>
      <c r="M2623" s="393"/>
      <c r="N2623" s="188"/>
      <c r="O2623" s="188"/>
      <c r="P2623" s="188"/>
      <c r="R2623" s="188"/>
    </row>
    <row r="2624" spans="8:18">
      <c r="H2624" s="188"/>
      <c r="J2624" s="188"/>
      <c r="K2624" s="188"/>
      <c r="L2624" s="188"/>
      <c r="M2624" s="393"/>
      <c r="N2624" s="188"/>
      <c r="O2624" s="188"/>
      <c r="P2624" s="188"/>
      <c r="R2624" s="188"/>
    </row>
    <row r="2625" spans="8:18">
      <c r="H2625" s="188"/>
      <c r="J2625" s="188"/>
      <c r="K2625" s="188"/>
      <c r="L2625" s="188"/>
      <c r="M2625" s="393"/>
      <c r="N2625" s="188"/>
      <c r="O2625" s="188"/>
      <c r="P2625" s="188"/>
      <c r="R2625" s="188"/>
    </row>
    <row r="2626" spans="8:18">
      <c r="H2626" s="188"/>
      <c r="J2626" s="188"/>
      <c r="K2626" s="188"/>
      <c r="L2626" s="188"/>
      <c r="M2626" s="393"/>
      <c r="N2626" s="188"/>
      <c r="O2626" s="188"/>
      <c r="P2626" s="188"/>
      <c r="R2626" s="188"/>
    </row>
    <row r="2627" spans="8:18">
      <c r="H2627" s="188"/>
      <c r="J2627" s="188"/>
      <c r="K2627" s="188"/>
      <c r="L2627" s="188"/>
      <c r="M2627" s="393"/>
      <c r="N2627" s="188"/>
      <c r="O2627" s="188"/>
      <c r="P2627" s="188"/>
      <c r="R2627" s="188"/>
    </row>
    <row r="2628" spans="8:18">
      <c r="H2628" s="188"/>
      <c r="J2628" s="188"/>
      <c r="K2628" s="188"/>
      <c r="L2628" s="188"/>
      <c r="M2628" s="393"/>
      <c r="N2628" s="188"/>
      <c r="O2628" s="188"/>
      <c r="P2628" s="188"/>
      <c r="R2628" s="188"/>
    </row>
    <row r="2629" spans="8:18">
      <c r="H2629" s="188"/>
      <c r="J2629" s="188"/>
      <c r="K2629" s="188"/>
      <c r="L2629" s="188"/>
      <c r="M2629" s="393"/>
      <c r="N2629" s="188"/>
      <c r="O2629" s="188"/>
      <c r="P2629" s="188"/>
      <c r="R2629" s="188"/>
    </row>
    <row r="2630" spans="8:18">
      <c r="H2630" s="188"/>
      <c r="J2630" s="188"/>
      <c r="K2630" s="188"/>
      <c r="L2630" s="188"/>
      <c r="M2630" s="393"/>
      <c r="N2630" s="188"/>
      <c r="O2630" s="188"/>
      <c r="P2630" s="188"/>
      <c r="R2630" s="188"/>
    </row>
    <row r="2631" spans="8:18">
      <c r="H2631" s="188"/>
      <c r="J2631" s="188"/>
      <c r="K2631" s="188"/>
      <c r="L2631" s="188"/>
      <c r="M2631" s="393"/>
      <c r="N2631" s="188"/>
      <c r="O2631" s="188"/>
      <c r="P2631" s="188"/>
      <c r="R2631" s="188"/>
    </row>
    <row r="2632" spans="8:18">
      <c r="H2632" s="188"/>
      <c r="J2632" s="188"/>
      <c r="K2632" s="188"/>
      <c r="L2632" s="188"/>
      <c r="M2632" s="393"/>
      <c r="N2632" s="188"/>
      <c r="O2632" s="188"/>
      <c r="P2632" s="188"/>
      <c r="R2632" s="188"/>
    </row>
    <row r="2633" spans="8:18">
      <c r="H2633" s="188"/>
      <c r="J2633" s="188"/>
      <c r="K2633" s="188"/>
      <c r="L2633" s="188"/>
      <c r="M2633" s="393"/>
      <c r="N2633" s="188"/>
      <c r="O2633" s="188"/>
      <c r="P2633" s="188"/>
      <c r="R2633" s="188"/>
    </row>
    <row r="2634" spans="8:18">
      <c r="H2634" s="188"/>
      <c r="J2634" s="188"/>
      <c r="K2634" s="188"/>
      <c r="L2634" s="188"/>
      <c r="M2634" s="393"/>
      <c r="N2634" s="188"/>
      <c r="O2634" s="188"/>
      <c r="P2634" s="188"/>
      <c r="R2634" s="188"/>
    </row>
    <row r="2635" spans="8:18">
      <c r="H2635" s="188"/>
      <c r="J2635" s="188"/>
      <c r="K2635" s="188"/>
      <c r="L2635" s="188"/>
      <c r="M2635" s="393"/>
      <c r="N2635" s="188"/>
      <c r="O2635" s="188"/>
      <c r="P2635" s="188"/>
      <c r="R2635" s="188"/>
    </row>
    <row r="2636" spans="8:18">
      <c r="H2636" s="188"/>
      <c r="J2636" s="188"/>
      <c r="K2636" s="188"/>
      <c r="L2636" s="188"/>
      <c r="M2636" s="393"/>
      <c r="N2636" s="188"/>
      <c r="O2636" s="188"/>
      <c r="P2636" s="188"/>
      <c r="R2636" s="188"/>
    </row>
    <row r="2637" spans="8:18">
      <c r="H2637" s="188"/>
      <c r="J2637" s="188"/>
      <c r="K2637" s="188"/>
      <c r="L2637" s="188"/>
      <c r="M2637" s="393"/>
      <c r="N2637" s="188"/>
      <c r="O2637" s="188"/>
      <c r="P2637" s="188"/>
      <c r="R2637" s="188"/>
    </row>
    <row r="2638" spans="8:18">
      <c r="H2638" s="188"/>
      <c r="J2638" s="188"/>
      <c r="K2638" s="188"/>
      <c r="L2638" s="188"/>
      <c r="M2638" s="393"/>
      <c r="N2638" s="188"/>
      <c r="O2638" s="188"/>
      <c r="P2638" s="188"/>
      <c r="R2638" s="188"/>
    </row>
    <row r="2639" spans="8:18">
      <c r="H2639" s="188"/>
      <c r="J2639" s="188"/>
      <c r="K2639" s="188"/>
      <c r="L2639" s="188"/>
      <c r="M2639" s="393"/>
      <c r="N2639" s="188"/>
      <c r="O2639" s="188"/>
      <c r="P2639" s="188"/>
      <c r="R2639" s="188"/>
    </row>
    <row r="2640" spans="8:18">
      <c r="H2640" s="188"/>
      <c r="J2640" s="188"/>
      <c r="K2640" s="188"/>
      <c r="L2640" s="188"/>
      <c r="M2640" s="393"/>
      <c r="N2640" s="188"/>
      <c r="O2640" s="188"/>
      <c r="P2640" s="188"/>
      <c r="R2640" s="188"/>
    </row>
    <row r="2641" spans="8:18">
      <c r="H2641" s="188"/>
      <c r="J2641" s="188"/>
      <c r="K2641" s="188"/>
      <c r="L2641" s="188"/>
      <c r="M2641" s="393"/>
      <c r="N2641" s="188"/>
      <c r="O2641" s="188"/>
      <c r="P2641" s="188"/>
      <c r="R2641" s="188"/>
    </row>
    <row r="2642" spans="8:18">
      <c r="H2642" s="188"/>
      <c r="J2642" s="188"/>
      <c r="K2642" s="188"/>
      <c r="L2642" s="188"/>
      <c r="M2642" s="393"/>
      <c r="N2642" s="188"/>
      <c r="O2642" s="188"/>
      <c r="P2642" s="188"/>
      <c r="R2642" s="188"/>
    </row>
    <row r="2643" spans="8:18">
      <c r="H2643" s="188"/>
      <c r="J2643" s="188"/>
      <c r="K2643" s="188"/>
      <c r="L2643" s="188"/>
      <c r="M2643" s="393"/>
      <c r="N2643" s="188"/>
      <c r="O2643" s="188"/>
      <c r="P2643" s="188"/>
      <c r="R2643" s="188"/>
    </row>
    <row r="2644" spans="8:18">
      <c r="H2644" s="188"/>
      <c r="J2644" s="188"/>
      <c r="K2644" s="188"/>
      <c r="L2644" s="188"/>
      <c r="M2644" s="393"/>
      <c r="N2644" s="188"/>
      <c r="O2644" s="188"/>
      <c r="P2644" s="188"/>
      <c r="R2644" s="188"/>
    </row>
    <row r="2645" spans="8:18">
      <c r="H2645" s="188"/>
      <c r="J2645" s="188"/>
      <c r="K2645" s="188"/>
      <c r="L2645" s="188"/>
      <c r="M2645" s="393"/>
      <c r="N2645" s="188"/>
      <c r="O2645" s="188"/>
      <c r="P2645" s="188"/>
      <c r="R2645" s="188"/>
    </row>
    <row r="2646" spans="8:18">
      <c r="H2646" s="188"/>
      <c r="J2646" s="188"/>
      <c r="K2646" s="188"/>
      <c r="L2646" s="188"/>
      <c r="M2646" s="393"/>
      <c r="N2646" s="188"/>
      <c r="O2646" s="188"/>
      <c r="P2646" s="188"/>
      <c r="R2646" s="188"/>
    </row>
    <row r="2647" spans="8:18">
      <c r="H2647" s="188"/>
      <c r="J2647" s="188"/>
      <c r="K2647" s="188"/>
      <c r="L2647" s="188"/>
      <c r="M2647" s="393"/>
      <c r="N2647" s="188"/>
      <c r="O2647" s="188"/>
      <c r="P2647" s="188"/>
      <c r="R2647" s="188"/>
    </row>
    <row r="2648" spans="8:18">
      <c r="H2648" s="188"/>
      <c r="J2648" s="188"/>
      <c r="K2648" s="188"/>
      <c r="L2648" s="188"/>
      <c r="M2648" s="393"/>
      <c r="N2648" s="188"/>
      <c r="O2648" s="188"/>
      <c r="P2648" s="188"/>
      <c r="R2648" s="188"/>
    </row>
    <row r="2649" spans="8:18">
      <c r="H2649" s="188"/>
      <c r="J2649" s="188"/>
      <c r="K2649" s="188"/>
      <c r="L2649" s="188"/>
      <c r="M2649" s="393"/>
      <c r="N2649" s="188"/>
      <c r="O2649" s="188"/>
      <c r="P2649" s="188"/>
      <c r="R2649" s="188"/>
    </row>
    <row r="2650" spans="8:18">
      <c r="H2650" s="188"/>
      <c r="J2650" s="188"/>
      <c r="K2650" s="188"/>
      <c r="L2650" s="188"/>
      <c r="M2650" s="393"/>
      <c r="N2650" s="188"/>
      <c r="O2650" s="188"/>
      <c r="P2650" s="188"/>
      <c r="R2650" s="188"/>
    </row>
    <row r="2651" spans="8:18">
      <c r="H2651" s="188"/>
      <c r="J2651" s="188"/>
      <c r="K2651" s="188"/>
      <c r="L2651" s="188"/>
      <c r="M2651" s="393"/>
      <c r="N2651" s="188"/>
      <c r="O2651" s="188"/>
      <c r="P2651" s="188"/>
      <c r="R2651" s="188"/>
    </row>
    <row r="2652" spans="8:18">
      <c r="H2652" s="188"/>
      <c r="J2652" s="188"/>
      <c r="K2652" s="188"/>
      <c r="L2652" s="188"/>
      <c r="M2652" s="393"/>
      <c r="N2652" s="188"/>
      <c r="O2652" s="188"/>
      <c r="P2652" s="188"/>
      <c r="R2652" s="188"/>
    </row>
    <row r="2653" spans="8:18">
      <c r="H2653" s="188"/>
      <c r="J2653" s="188"/>
      <c r="K2653" s="188"/>
      <c r="L2653" s="188"/>
      <c r="M2653" s="393"/>
      <c r="N2653" s="188"/>
      <c r="O2653" s="188"/>
      <c r="P2653" s="188"/>
      <c r="R2653" s="188"/>
    </row>
    <row r="2654" spans="8:18">
      <c r="H2654" s="188"/>
      <c r="J2654" s="188"/>
      <c r="K2654" s="188"/>
      <c r="L2654" s="188"/>
      <c r="M2654" s="393"/>
      <c r="N2654" s="188"/>
      <c r="O2654" s="188"/>
      <c r="P2654" s="188"/>
      <c r="R2654" s="188"/>
    </row>
    <row r="2655" spans="8:18">
      <c r="H2655" s="188"/>
      <c r="J2655" s="188"/>
      <c r="K2655" s="188"/>
      <c r="L2655" s="188"/>
      <c r="M2655" s="393"/>
      <c r="N2655" s="188"/>
      <c r="O2655" s="188"/>
      <c r="P2655" s="188"/>
      <c r="R2655" s="188"/>
    </row>
    <row r="2656" spans="8:18">
      <c r="H2656" s="188"/>
      <c r="J2656" s="188"/>
      <c r="K2656" s="188"/>
      <c r="L2656" s="188"/>
      <c r="M2656" s="393"/>
      <c r="N2656" s="188"/>
      <c r="O2656" s="188"/>
      <c r="P2656" s="188"/>
      <c r="R2656" s="188"/>
    </row>
    <row r="2657" spans="8:18">
      <c r="H2657" s="188"/>
      <c r="J2657" s="188"/>
      <c r="K2657" s="188"/>
      <c r="L2657" s="188"/>
      <c r="M2657" s="393"/>
      <c r="N2657" s="188"/>
      <c r="O2657" s="188"/>
      <c r="P2657" s="188"/>
      <c r="R2657" s="188"/>
    </row>
    <row r="2658" spans="8:18">
      <c r="H2658" s="188"/>
      <c r="J2658" s="188"/>
      <c r="K2658" s="188"/>
      <c r="L2658" s="188"/>
      <c r="M2658" s="393"/>
      <c r="N2658" s="188"/>
      <c r="O2658" s="188"/>
      <c r="P2658" s="188"/>
      <c r="R2658" s="188"/>
    </row>
    <row r="2659" spans="8:18">
      <c r="H2659" s="188"/>
      <c r="J2659" s="188"/>
      <c r="K2659" s="188"/>
      <c r="L2659" s="188"/>
      <c r="M2659" s="393"/>
      <c r="N2659" s="188"/>
      <c r="O2659" s="188"/>
      <c r="P2659" s="188"/>
      <c r="R2659" s="188"/>
    </row>
    <row r="2660" spans="8:18">
      <c r="H2660" s="188"/>
      <c r="J2660" s="188"/>
      <c r="K2660" s="188"/>
      <c r="L2660" s="188"/>
      <c r="M2660" s="393"/>
      <c r="N2660" s="188"/>
      <c r="O2660" s="188"/>
      <c r="P2660" s="188"/>
      <c r="R2660" s="188"/>
    </row>
    <row r="2661" spans="8:18">
      <c r="H2661" s="188"/>
      <c r="J2661" s="188"/>
      <c r="K2661" s="188"/>
      <c r="L2661" s="188"/>
      <c r="M2661" s="393"/>
      <c r="N2661" s="188"/>
      <c r="O2661" s="188"/>
      <c r="P2661" s="188"/>
      <c r="R2661" s="188"/>
    </row>
    <row r="2662" spans="8:18">
      <c r="H2662" s="188"/>
      <c r="J2662" s="188"/>
      <c r="K2662" s="188"/>
      <c r="L2662" s="188"/>
      <c r="M2662" s="393"/>
      <c r="N2662" s="188"/>
      <c r="O2662" s="188"/>
      <c r="P2662" s="188"/>
      <c r="R2662" s="188"/>
    </row>
    <row r="2663" spans="8:18">
      <c r="H2663" s="188"/>
      <c r="J2663" s="188"/>
      <c r="K2663" s="188"/>
      <c r="L2663" s="188"/>
      <c r="M2663" s="393"/>
      <c r="N2663" s="188"/>
      <c r="O2663" s="188"/>
      <c r="P2663" s="188"/>
      <c r="R2663" s="188"/>
    </row>
    <row r="2664" spans="8:18">
      <c r="H2664" s="188"/>
      <c r="J2664" s="188"/>
      <c r="K2664" s="188"/>
      <c r="L2664" s="188"/>
      <c r="M2664" s="393"/>
      <c r="N2664" s="188"/>
      <c r="O2664" s="188"/>
      <c r="P2664" s="188"/>
      <c r="R2664" s="188"/>
    </row>
    <row r="2665" spans="8:18">
      <c r="H2665" s="188"/>
      <c r="J2665" s="188"/>
      <c r="K2665" s="188"/>
      <c r="L2665" s="188"/>
      <c r="M2665" s="393"/>
      <c r="N2665" s="188"/>
      <c r="O2665" s="188"/>
      <c r="P2665" s="188"/>
      <c r="R2665" s="188"/>
    </row>
    <row r="2666" spans="8:18">
      <c r="H2666" s="188"/>
      <c r="J2666" s="188"/>
      <c r="K2666" s="188"/>
      <c r="L2666" s="188"/>
      <c r="M2666" s="393"/>
      <c r="N2666" s="188"/>
      <c r="O2666" s="188"/>
      <c r="P2666" s="188"/>
      <c r="R2666" s="188"/>
    </row>
    <row r="2667" spans="8:18">
      <c r="H2667" s="188"/>
      <c r="J2667" s="188"/>
      <c r="K2667" s="188"/>
      <c r="L2667" s="188"/>
      <c r="M2667" s="393"/>
      <c r="N2667" s="188"/>
      <c r="O2667" s="188"/>
      <c r="P2667" s="188"/>
      <c r="R2667" s="188"/>
    </row>
    <row r="2668" spans="8:18">
      <c r="H2668" s="188"/>
      <c r="J2668" s="188"/>
      <c r="K2668" s="188"/>
      <c r="L2668" s="188"/>
      <c r="M2668" s="393"/>
      <c r="N2668" s="188"/>
      <c r="O2668" s="188"/>
      <c r="P2668" s="188"/>
      <c r="R2668" s="188"/>
    </row>
    <row r="2669" spans="8:18">
      <c r="H2669" s="188"/>
      <c r="J2669" s="188"/>
      <c r="K2669" s="188"/>
      <c r="L2669" s="188"/>
      <c r="M2669" s="393"/>
      <c r="N2669" s="188"/>
      <c r="O2669" s="188"/>
      <c r="P2669" s="188"/>
      <c r="R2669" s="188"/>
    </row>
    <row r="2670" spans="8:18">
      <c r="H2670" s="188"/>
      <c r="J2670" s="188"/>
      <c r="K2670" s="188"/>
      <c r="L2670" s="188"/>
      <c r="M2670" s="393"/>
      <c r="N2670" s="188"/>
      <c r="O2670" s="188"/>
      <c r="P2670" s="188"/>
      <c r="R2670" s="188"/>
    </row>
    <row r="2671" spans="8:18">
      <c r="H2671" s="188"/>
      <c r="J2671" s="188"/>
      <c r="K2671" s="188"/>
      <c r="L2671" s="188"/>
      <c r="M2671" s="393"/>
      <c r="N2671" s="188"/>
      <c r="O2671" s="188"/>
      <c r="P2671" s="188"/>
      <c r="R2671" s="188"/>
    </row>
    <row r="2672" spans="8:18">
      <c r="H2672" s="188"/>
      <c r="J2672" s="188"/>
      <c r="K2672" s="188"/>
      <c r="L2672" s="188"/>
      <c r="M2672" s="393"/>
      <c r="N2672" s="188"/>
      <c r="O2672" s="188"/>
      <c r="P2672" s="188"/>
      <c r="R2672" s="188"/>
    </row>
    <row r="2673" spans="8:18">
      <c r="H2673" s="188"/>
      <c r="J2673" s="188"/>
      <c r="K2673" s="188"/>
      <c r="L2673" s="188"/>
      <c r="M2673" s="393"/>
      <c r="N2673" s="188"/>
      <c r="O2673" s="188"/>
      <c r="P2673" s="188"/>
      <c r="R2673" s="188"/>
    </row>
    <row r="2674" spans="8:18">
      <c r="H2674" s="188"/>
      <c r="J2674" s="188"/>
      <c r="K2674" s="188"/>
      <c r="L2674" s="188"/>
      <c r="M2674" s="393"/>
      <c r="N2674" s="188"/>
      <c r="O2674" s="188"/>
      <c r="P2674" s="188"/>
      <c r="R2674" s="188"/>
    </row>
    <row r="2675" spans="8:18">
      <c r="H2675" s="188"/>
      <c r="J2675" s="188"/>
      <c r="K2675" s="188"/>
      <c r="L2675" s="188"/>
      <c r="M2675" s="393"/>
      <c r="N2675" s="188"/>
      <c r="O2675" s="188"/>
      <c r="P2675" s="188"/>
      <c r="R2675" s="188"/>
    </row>
    <row r="2676" spans="8:18">
      <c r="H2676" s="188"/>
      <c r="J2676" s="188"/>
      <c r="K2676" s="188"/>
      <c r="L2676" s="188"/>
      <c r="M2676" s="393"/>
      <c r="N2676" s="188"/>
      <c r="O2676" s="188"/>
      <c r="P2676" s="188"/>
      <c r="R2676" s="188"/>
    </row>
    <row r="2677" spans="8:18">
      <c r="H2677" s="188"/>
      <c r="J2677" s="188"/>
      <c r="K2677" s="188"/>
      <c r="L2677" s="188"/>
      <c r="M2677" s="393"/>
      <c r="N2677" s="188"/>
      <c r="O2677" s="188"/>
      <c r="P2677" s="188"/>
      <c r="R2677" s="188"/>
    </row>
    <row r="2678" spans="8:18">
      <c r="H2678" s="188"/>
      <c r="J2678" s="188"/>
      <c r="K2678" s="188"/>
      <c r="L2678" s="188"/>
      <c r="M2678" s="393"/>
      <c r="N2678" s="188"/>
      <c r="O2678" s="188"/>
      <c r="P2678" s="188"/>
      <c r="R2678" s="188"/>
    </row>
    <row r="2679" spans="8:18">
      <c r="H2679" s="188"/>
      <c r="J2679" s="188"/>
      <c r="K2679" s="188"/>
      <c r="L2679" s="188"/>
      <c r="M2679" s="393"/>
      <c r="N2679" s="188"/>
      <c r="O2679" s="188"/>
      <c r="P2679" s="188"/>
      <c r="R2679" s="188"/>
    </row>
    <row r="2680" spans="8:18">
      <c r="H2680" s="188"/>
      <c r="J2680" s="188"/>
      <c r="K2680" s="188"/>
      <c r="L2680" s="188"/>
      <c r="M2680" s="393"/>
      <c r="N2680" s="188"/>
      <c r="O2680" s="188"/>
      <c r="P2680" s="188"/>
      <c r="R2680" s="188"/>
    </row>
    <row r="2681" spans="8:18">
      <c r="H2681" s="188"/>
      <c r="J2681" s="188"/>
      <c r="K2681" s="188"/>
      <c r="L2681" s="188"/>
      <c r="M2681" s="393"/>
      <c r="N2681" s="188"/>
      <c r="O2681" s="188"/>
      <c r="P2681" s="188"/>
      <c r="R2681" s="188"/>
    </row>
    <row r="2682" spans="8:18">
      <c r="H2682" s="188"/>
      <c r="J2682" s="188"/>
      <c r="K2682" s="188"/>
      <c r="L2682" s="188"/>
      <c r="M2682" s="393"/>
      <c r="N2682" s="188"/>
      <c r="O2682" s="188"/>
      <c r="P2682" s="188"/>
      <c r="R2682" s="188"/>
    </row>
    <row r="2683" spans="8:18">
      <c r="H2683" s="188"/>
      <c r="J2683" s="188"/>
      <c r="K2683" s="188"/>
      <c r="L2683" s="188"/>
      <c r="M2683" s="393"/>
      <c r="N2683" s="188"/>
      <c r="O2683" s="188"/>
      <c r="P2683" s="188"/>
      <c r="R2683" s="188"/>
    </row>
    <row r="2684" spans="8:18">
      <c r="H2684" s="188"/>
      <c r="J2684" s="188"/>
      <c r="K2684" s="188"/>
      <c r="L2684" s="188"/>
      <c r="M2684" s="393"/>
      <c r="N2684" s="188"/>
      <c r="O2684" s="188"/>
      <c r="P2684" s="188"/>
      <c r="R2684" s="188"/>
    </row>
    <row r="2685" spans="8:18">
      <c r="H2685" s="188"/>
      <c r="J2685" s="188"/>
      <c r="K2685" s="188"/>
      <c r="L2685" s="188"/>
      <c r="M2685" s="393"/>
      <c r="N2685" s="188"/>
      <c r="O2685" s="188"/>
      <c r="P2685" s="188"/>
      <c r="R2685" s="188"/>
    </row>
    <row r="2686" spans="8:18">
      <c r="H2686" s="188"/>
      <c r="J2686" s="188"/>
      <c r="K2686" s="188"/>
      <c r="L2686" s="188"/>
      <c r="M2686" s="393"/>
      <c r="N2686" s="188"/>
      <c r="O2686" s="188"/>
      <c r="P2686" s="188"/>
      <c r="R2686" s="188"/>
    </row>
    <row r="2687" spans="8:18">
      <c r="H2687" s="188"/>
      <c r="J2687" s="188"/>
      <c r="K2687" s="188"/>
      <c r="L2687" s="188"/>
      <c r="M2687" s="393"/>
      <c r="N2687" s="188"/>
      <c r="O2687" s="188"/>
      <c r="P2687" s="188"/>
      <c r="R2687" s="188"/>
    </row>
    <row r="2688" spans="8:18">
      <c r="H2688" s="188"/>
      <c r="J2688" s="188"/>
      <c r="K2688" s="188"/>
      <c r="L2688" s="188"/>
      <c r="M2688" s="393"/>
      <c r="N2688" s="188"/>
      <c r="O2688" s="188"/>
      <c r="P2688" s="188"/>
      <c r="R2688" s="188"/>
    </row>
    <row r="2689" spans="8:18">
      <c r="H2689" s="188"/>
      <c r="J2689" s="188"/>
      <c r="K2689" s="188"/>
      <c r="L2689" s="188"/>
      <c r="M2689" s="393"/>
      <c r="N2689" s="188"/>
      <c r="O2689" s="188"/>
      <c r="P2689" s="188"/>
      <c r="R2689" s="188"/>
    </row>
    <row r="2690" spans="8:18">
      <c r="H2690" s="188"/>
      <c r="J2690" s="188"/>
      <c r="K2690" s="188"/>
      <c r="L2690" s="188"/>
      <c r="M2690" s="393"/>
      <c r="N2690" s="188"/>
      <c r="O2690" s="188"/>
      <c r="P2690" s="188"/>
      <c r="R2690" s="188"/>
    </row>
    <row r="2691" spans="8:18">
      <c r="H2691" s="188"/>
      <c r="J2691" s="188"/>
      <c r="K2691" s="188"/>
      <c r="L2691" s="188"/>
      <c r="M2691" s="393"/>
      <c r="N2691" s="188"/>
      <c r="O2691" s="188"/>
      <c r="P2691" s="188"/>
      <c r="R2691" s="188"/>
    </row>
    <row r="2692" spans="8:18">
      <c r="H2692" s="188"/>
      <c r="J2692" s="188"/>
      <c r="K2692" s="188"/>
      <c r="L2692" s="188"/>
      <c r="M2692" s="393"/>
      <c r="N2692" s="188"/>
      <c r="O2692" s="188"/>
      <c r="P2692" s="188"/>
      <c r="R2692" s="188"/>
    </row>
    <row r="2693" spans="8:18">
      <c r="H2693" s="188"/>
      <c r="J2693" s="188"/>
      <c r="K2693" s="188"/>
      <c r="L2693" s="188"/>
      <c r="M2693" s="393"/>
      <c r="N2693" s="188"/>
      <c r="O2693" s="188"/>
      <c r="P2693" s="188"/>
      <c r="R2693" s="188"/>
    </row>
    <row r="2694" spans="8:18">
      <c r="H2694" s="188"/>
      <c r="J2694" s="188"/>
      <c r="K2694" s="188"/>
      <c r="L2694" s="188"/>
      <c r="M2694" s="393"/>
      <c r="N2694" s="188"/>
      <c r="O2694" s="188"/>
      <c r="P2694" s="188"/>
      <c r="R2694" s="188"/>
    </row>
    <row r="2695" spans="8:18">
      <c r="H2695" s="188"/>
      <c r="J2695" s="188"/>
      <c r="K2695" s="188"/>
      <c r="L2695" s="188"/>
      <c r="M2695" s="393"/>
      <c r="N2695" s="188"/>
      <c r="O2695" s="188"/>
      <c r="P2695" s="188"/>
      <c r="R2695" s="188"/>
    </row>
    <row r="2696" spans="8:18">
      <c r="H2696" s="188"/>
      <c r="J2696" s="188"/>
      <c r="K2696" s="188"/>
      <c r="L2696" s="188"/>
      <c r="M2696" s="393"/>
      <c r="N2696" s="188"/>
      <c r="O2696" s="188"/>
      <c r="P2696" s="188"/>
      <c r="R2696" s="188"/>
    </row>
    <row r="2697" spans="8:18">
      <c r="H2697" s="188"/>
      <c r="J2697" s="188"/>
      <c r="K2697" s="188"/>
      <c r="L2697" s="188"/>
      <c r="M2697" s="393"/>
      <c r="N2697" s="188"/>
      <c r="O2697" s="188"/>
      <c r="P2697" s="188"/>
      <c r="R2697" s="188"/>
    </row>
    <row r="2698" spans="8:18">
      <c r="H2698" s="188"/>
      <c r="J2698" s="188"/>
      <c r="K2698" s="188"/>
      <c r="L2698" s="188"/>
      <c r="M2698" s="393"/>
      <c r="N2698" s="188"/>
      <c r="O2698" s="188"/>
      <c r="P2698" s="188"/>
      <c r="R2698" s="188"/>
    </row>
    <row r="2699" spans="8:18">
      <c r="H2699" s="188"/>
      <c r="J2699" s="188"/>
      <c r="K2699" s="188"/>
      <c r="L2699" s="188"/>
      <c r="M2699" s="393"/>
      <c r="N2699" s="188"/>
      <c r="O2699" s="188"/>
      <c r="P2699" s="188"/>
      <c r="R2699" s="188"/>
    </row>
    <row r="2700" spans="8:18">
      <c r="H2700" s="188"/>
      <c r="J2700" s="188"/>
      <c r="K2700" s="188"/>
      <c r="L2700" s="188"/>
      <c r="M2700" s="393"/>
      <c r="N2700" s="188"/>
      <c r="O2700" s="188"/>
      <c r="P2700" s="188"/>
      <c r="R2700" s="188"/>
    </row>
    <row r="2701" spans="8:18">
      <c r="H2701" s="188"/>
      <c r="J2701" s="188"/>
      <c r="K2701" s="188"/>
      <c r="L2701" s="188"/>
      <c r="M2701" s="393"/>
      <c r="N2701" s="188"/>
      <c r="O2701" s="188"/>
      <c r="P2701" s="188"/>
      <c r="R2701" s="188"/>
    </row>
    <row r="2702" spans="8:18">
      <c r="H2702" s="188"/>
      <c r="J2702" s="188"/>
      <c r="K2702" s="188"/>
      <c r="L2702" s="188"/>
      <c r="M2702" s="393"/>
      <c r="N2702" s="188"/>
      <c r="O2702" s="188"/>
      <c r="P2702" s="188"/>
      <c r="R2702" s="188"/>
    </row>
    <row r="2703" spans="8:18">
      <c r="H2703" s="188"/>
      <c r="J2703" s="188"/>
      <c r="K2703" s="188"/>
      <c r="L2703" s="188"/>
      <c r="M2703" s="393"/>
      <c r="N2703" s="188"/>
      <c r="O2703" s="188"/>
      <c r="P2703" s="188"/>
      <c r="R2703" s="188"/>
    </row>
    <row r="2704" spans="8:18">
      <c r="H2704" s="188"/>
      <c r="J2704" s="188"/>
      <c r="K2704" s="188"/>
      <c r="L2704" s="188"/>
      <c r="M2704" s="393"/>
      <c r="N2704" s="188"/>
      <c r="O2704" s="188"/>
      <c r="P2704" s="188"/>
      <c r="R2704" s="188"/>
    </row>
    <row r="2705" spans="8:18">
      <c r="H2705" s="188"/>
      <c r="J2705" s="188"/>
      <c r="K2705" s="188"/>
      <c r="L2705" s="188"/>
      <c r="M2705" s="393"/>
      <c r="N2705" s="188"/>
      <c r="O2705" s="188"/>
      <c r="P2705" s="188"/>
      <c r="R2705" s="188"/>
    </row>
    <row r="2706" spans="8:18">
      <c r="H2706" s="188"/>
      <c r="J2706" s="188"/>
      <c r="K2706" s="188"/>
      <c r="L2706" s="188"/>
      <c r="M2706" s="393"/>
      <c r="N2706" s="188"/>
      <c r="O2706" s="188"/>
      <c r="P2706" s="188"/>
      <c r="R2706" s="188"/>
    </row>
    <row r="2707" spans="8:18">
      <c r="H2707" s="188"/>
      <c r="J2707" s="188"/>
      <c r="K2707" s="188"/>
      <c r="L2707" s="188"/>
      <c r="M2707" s="393"/>
      <c r="N2707" s="188"/>
      <c r="O2707" s="188"/>
      <c r="P2707" s="188"/>
      <c r="R2707" s="188"/>
    </row>
    <row r="2708" spans="8:18">
      <c r="H2708" s="188"/>
      <c r="J2708" s="188"/>
      <c r="K2708" s="188"/>
      <c r="L2708" s="188"/>
      <c r="M2708" s="393"/>
      <c r="N2708" s="188"/>
      <c r="O2708" s="188"/>
      <c r="P2708" s="188"/>
      <c r="R2708" s="188"/>
    </row>
    <row r="2709" spans="8:18">
      <c r="H2709" s="188"/>
      <c r="J2709" s="188"/>
      <c r="K2709" s="188"/>
      <c r="L2709" s="188"/>
      <c r="M2709" s="393"/>
      <c r="N2709" s="188"/>
      <c r="O2709" s="188"/>
      <c r="P2709" s="188"/>
      <c r="R2709" s="188"/>
    </row>
    <row r="2710" spans="8:18">
      <c r="H2710" s="188"/>
      <c r="J2710" s="188"/>
      <c r="K2710" s="188"/>
      <c r="L2710" s="188"/>
      <c r="M2710" s="393"/>
      <c r="N2710" s="188"/>
      <c r="O2710" s="188"/>
      <c r="P2710" s="188"/>
      <c r="R2710" s="188"/>
    </row>
    <row r="2711" spans="8:18">
      <c r="H2711" s="188"/>
      <c r="J2711" s="188"/>
      <c r="K2711" s="188"/>
      <c r="L2711" s="188"/>
      <c r="M2711" s="393"/>
      <c r="N2711" s="188"/>
      <c r="O2711" s="188"/>
      <c r="P2711" s="188"/>
      <c r="R2711" s="188"/>
    </row>
    <row r="2712" spans="8:18">
      <c r="H2712" s="188"/>
      <c r="J2712" s="188"/>
      <c r="K2712" s="188"/>
      <c r="L2712" s="188"/>
      <c r="M2712" s="393"/>
      <c r="N2712" s="188"/>
      <c r="O2712" s="188"/>
      <c r="P2712" s="188"/>
      <c r="R2712" s="188"/>
    </row>
    <row r="2713" spans="8:18">
      <c r="H2713" s="188"/>
      <c r="J2713" s="188"/>
      <c r="K2713" s="188"/>
      <c r="L2713" s="188"/>
      <c r="M2713" s="393"/>
      <c r="N2713" s="188"/>
      <c r="O2713" s="188"/>
      <c r="P2713" s="188"/>
      <c r="R2713" s="188"/>
    </row>
    <row r="2714" spans="8:18">
      <c r="H2714" s="188"/>
      <c r="J2714" s="188"/>
      <c r="K2714" s="188"/>
      <c r="L2714" s="188"/>
      <c r="M2714" s="393"/>
      <c r="N2714" s="188"/>
      <c r="O2714" s="188"/>
      <c r="P2714" s="188"/>
      <c r="R2714" s="188"/>
    </row>
    <row r="2715" spans="8:18">
      <c r="H2715" s="188"/>
      <c r="J2715" s="188"/>
      <c r="K2715" s="188"/>
      <c r="L2715" s="188"/>
      <c r="M2715" s="393"/>
      <c r="N2715" s="188"/>
      <c r="O2715" s="188"/>
      <c r="P2715" s="188"/>
      <c r="R2715" s="188"/>
    </row>
    <row r="2716" spans="8:18">
      <c r="H2716" s="188"/>
      <c r="J2716" s="188"/>
      <c r="K2716" s="188"/>
      <c r="L2716" s="188"/>
      <c r="M2716" s="393"/>
      <c r="N2716" s="188"/>
      <c r="O2716" s="188"/>
      <c r="P2716" s="188"/>
      <c r="R2716" s="188"/>
    </row>
    <row r="2717" spans="8:18">
      <c r="H2717" s="188"/>
      <c r="J2717" s="188"/>
      <c r="K2717" s="188"/>
      <c r="L2717" s="188"/>
      <c r="M2717" s="393"/>
      <c r="N2717" s="188"/>
      <c r="O2717" s="188"/>
      <c r="P2717" s="188"/>
      <c r="R2717" s="188"/>
    </row>
    <row r="2718" spans="8:18">
      <c r="H2718" s="188"/>
      <c r="J2718" s="188"/>
      <c r="K2718" s="188"/>
      <c r="L2718" s="188"/>
      <c r="M2718" s="393"/>
      <c r="N2718" s="188"/>
      <c r="O2718" s="188"/>
      <c r="P2718" s="188"/>
      <c r="R2718" s="188"/>
    </row>
    <row r="2719" spans="8:18">
      <c r="H2719" s="188"/>
      <c r="J2719" s="188"/>
      <c r="K2719" s="188"/>
      <c r="L2719" s="188"/>
      <c r="M2719" s="393"/>
      <c r="N2719" s="188"/>
      <c r="O2719" s="188"/>
      <c r="P2719" s="188"/>
      <c r="R2719" s="188"/>
    </row>
    <row r="2720" spans="8:18">
      <c r="H2720" s="188"/>
      <c r="J2720" s="188"/>
      <c r="K2720" s="188"/>
      <c r="L2720" s="188"/>
      <c r="M2720" s="393"/>
      <c r="N2720" s="188"/>
      <c r="O2720" s="188"/>
      <c r="P2720" s="188"/>
      <c r="R2720" s="188"/>
    </row>
    <row r="2721" spans="8:18">
      <c r="H2721" s="188"/>
      <c r="J2721" s="188"/>
      <c r="K2721" s="188"/>
      <c r="L2721" s="188"/>
      <c r="M2721" s="393"/>
      <c r="N2721" s="188"/>
      <c r="O2721" s="188"/>
      <c r="P2721" s="188"/>
      <c r="R2721" s="188"/>
    </row>
    <row r="2722" spans="8:18">
      <c r="H2722" s="188"/>
      <c r="J2722" s="188"/>
      <c r="K2722" s="188"/>
      <c r="L2722" s="188"/>
      <c r="M2722" s="393"/>
      <c r="N2722" s="188"/>
      <c r="O2722" s="188"/>
      <c r="P2722" s="188"/>
      <c r="R2722" s="188"/>
    </row>
    <row r="2723" spans="8:18">
      <c r="H2723" s="188"/>
      <c r="J2723" s="188"/>
      <c r="K2723" s="188"/>
      <c r="L2723" s="188"/>
      <c r="M2723" s="393"/>
      <c r="N2723" s="188"/>
      <c r="O2723" s="188"/>
      <c r="P2723" s="188"/>
      <c r="R2723" s="188"/>
    </row>
    <row r="2724" spans="8:18">
      <c r="H2724" s="188"/>
      <c r="J2724" s="188"/>
      <c r="K2724" s="188"/>
      <c r="L2724" s="188"/>
      <c r="M2724" s="393"/>
      <c r="N2724" s="188"/>
      <c r="O2724" s="188"/>
      <c r="P2724" s="188"/>
      <c r="R2724" s="188"/>
    </row>
    <row r="2725" spans="8:18">
      <c r="H2725" s="188"/>
      <c r="J2725" s="188"/>
      <c r="K2725" s="188"/>
      <c r="L2725" s="188"/>
      <c r="M2725" s="393"/>
      <c r="N2725" s="188"/>
      <c r="O2725" s="188"/>
      <c r="P2725" s="188"/>
      <c r="R2725" s="188"/>
    </row>
    <row r="2726" spans="8:18">
      <c r="H2726" s="188"/>
      <c r="J2726" s="188"/>
      <c r="K2726" s="188"/>
      <c r="L2726" s="188"/>
      <c r="M2726" s="393"/>
      <c r="N2726" s="188"/>
      <c r="O2726" s="188"/>
      <c r="P2726" s="188"/>
      <c r="R2726" s="188"/>
    </row>
    <row r="2727" spans="8:18">
      <c r="H2727" s="188"/>
      <c r="J2727" s="188"/>
      <c r="K2727" s="188"/>
      <c r="L2727" s="188"/>
      <c r="M2727" s="393"/>
      <c r="N2727" s="188"/>
      <c r="O2727" s="188"/>
      <c r="P2727" s="188"/>
      <c r="R2727" s="188"/>
    </row>
    <row r="2728" spans="8:18">
      <c r="H2728" s="188"/>
      <c r="J2728" s="188"/>
      <c r="K2728" s="188"/>
      <c r="L2728" s="188"/>
      <c r="M2728" s="393"/>
      <c r="N2728" s="188"/>
      <c r="O2728" s="188"/>
      <c r="P2728" s="188"/>
      <c r="R2728" s="188"/>
    </row>
    <row r="2729" spans="8:18">
      <c r="H2729" s="188"/>
      <c r="J2729" s="188"/>
      <c r="K2729" s="188"/>
      <c r="L2729" s="188"/>
      <c r="M2729" s="393"/>
      <c r="N2729" s="188"/>
      <c r="O2729" s="188"/>
      <c r="P2729" s="188"/>
      <c r="R2729" s="188"/>
    </row>
    <row r="2730" spans="8:18">
      <c r="H2730" s="188"/>
      <c r="J2730" s="188"/>
      <c r="K2730" s="188"/>
      <c r="L2730" s="188"/>
      <c r="M2730" s="393"/>
      <c r="N2730" s="188"/>
      <c r="O2730" s="188"/>
      <c r="P2730" s="188"/>
      <c r="R2730" s="188"/>
    </row>
    <row r="2731" spans="8:18">
      <c r="H2731" s="188"/>
      <c r="J2731" s="188"/>
      <c r="K2731" s="188"/>
      <c r="L2731" s="188"/>
      <c r="M2731" s="393"/>
      <c r="N2731" s="188"/>
      <c r="O2731" s="188"/>
      <c r="P2731" s="188"/>
      <c r="R2731" s="188"/>
    </row>
    <row r="2732" spans="8:18">
      <c r="H2732" s="188"/>
      <c r="J2732" s="188"/>
      <c r="K2732" s="188"/>
      <c r="L2732" s="188"/>
      <c r="M2732" s="393"/>
      <c r="N2732" s="188"/>
      <c r="O2732" s="188"/>
      <c r="P2732" s="188"/>
      <c r="R2732" s="188"/>
    </row>
    <row r="2733" spans="8:18">
      <c r="H2733" s="188"/>
      <c r="J2733" s="188"/>
      <c r="K2733" s="188"/>
      <c r="L2733" s="188"/>
      <c r="M2733" s="393"/>
      <c r="N2733" s="188"/>
      <c r="O2733" s="188"/>
      <c r="P2733" s="188"/>
      <c r="R2733" s="188"/>
    </row>
    <row r="2734" spans="8:18">
      <c r="H2734" s="188"/>
      <c r="J2734" s="188"/>
      <c r="K2734" s="188"/>
      <c r="L2734" s="188"/>
      <c r="M2734" s="393"/>
      <c r="N2734" s="188"/>
      <c r="O2734" s="188"/>
      <c r="P2734" s="188"/>
      <c r="R2734" s="188"/>
    </row>
    <row r="2735" spans="8:18">
      <c r="H2735" s="188"/>
      <c r="J2735" s="188"/>
      <c r="K2735" s="188"/>
      <c r="L2735" s="188"/>
      <c r="M2735" s="393"/>
      <c r="N2735" s="188"/>
      <c r="O2735" s="188"/>
      <c r="P2735" s="188"/>
      <c r="R2735" s="188"/>
    </row>
    <row r="2736" spans="8:18">
      <c r="H2736" s="188"/>
      <c r="J2736" s="188"/>
      <c r="K2736" s="188"/>
      <c r="L2736" s="188"/>
      <c r="M2736" s="393"/>
      <c r="N2736" s="188"/>
      <c r="O2736" s="188"/>
      <c r="P2736" s="188"/>
      <c r="R2736" s="188"/>
    </row>
    <row r="2737" spans="8:18">
      <c r="H2737" s="188"/>
      <c r="J2737" s="188"/>
      <c r="K2737" s="188"/>
      <c r="L2737" s="188"/>
      <c r="M2737" s="393"/>
      <c r="N2737" s="188"/>
      <c r="O2737" s="188"/>
      <c r="P2737" s="188"/>
      <c r="R2737" s="188"/>
    </row>
    <row r="2738" spans="8:18">
      <c r="H2738" s="188"/>
      <c r="J2738" s="188"/>
      <c r="K2738" s="188"/>
      <c r="L2738" s="188"/>
      <c r="M2738" s="393"/>
      <c r="N2738" s="188"/>
      <c r="O2738" s="188"/>
      <c r="P2738" s="188"/>
      <c r="R2738" s="188"/>
    </row>
    <row r="2739" spans="8:18">
      <c r="H2739" s="188"/>
      <c r="J2739" s="188"/>
      <c r="K2739" s="188"/>
      <c r="L2739" s="188"/>
      <c r="M2739" s="393"/>
      <c r="N2739" s="188"/>
      <c r="O2739" s="188"/>
      <c r="P2739" s="188"/>
      <c r="R2739" s="188"/>
    </row>
    <row r="2740" spans="8:18">
      <c r="H2740" s="188"/>
      <c r="J2740" s="188"/>
      <c r="K2740" s="188"/>
      <c r="L2740" s="188"/>
      <c r="M2740" s="393"/>
      <c r="N2740" s="188"/>
      <c r="O2740" s="188"/>
      <c r="P2740" s="188"/>
      <c r="R2740" s="188"/>
    </row>
    <row r="2741" spans="8:18">
      <c r="H2741" s="188"/>
      <c r="J2741" s="188"/>
      <c r="K2741" s="188"/>
      <c r="L2741" s="188"/>
      <c r="M2741" s="393"/>
      <c r="N2741" s="188"/>
      <c r="O2741" s="188"/>
      <c r="P2741" s="188"/>
      <c r="R2741" s="188"/>
    </row>
    <row r="2742" spans="8:18">
      <c r="H2742" s="188"/>
      <c r="J2742" s="188"/>
      <c r="K2742" s="188"/>
      <c r="L2742" s="188"/>
      <c r="M2742" s="393"/>
      <c r="N2742" s="188"/>
      <c r="O2742" s="188"/>
      <c r="P2742" s="188"/>
      <c r="R2742" s="188"/>
    </row>
    <row r="2743" spans="8:18">
      <c r="H2743" s="188"/>
      <c r="J2743" s="188"/>
      <c r="K2743" s="188"/>
      <c r="L2743" s="188"/>
      <c r="M2743" s="393"/>
      <c r="N2743" s="188"/>
      <c r="O2743" s="188"/>
      <c r="P2743" s="188"/>
      <c r="R2743" s="188"/>
    </row>
    <row r="2744" spans="8:18">
      <c r="H2744" s="188"/>
      <c r="J2744" s="188"/>
      <c r="K2744" s="188"/>
      <c r="L2744" s="188"/>
      <c r="M2744" s="393"/>
      <c r="N2744" s="188"/>
      <c r="O2744" s="188"/>
      <c r="P2744" s="188"/>
      <c r="R2744" s="188"/>
    </row>
    <row r="2745" spans="8:18">
      <c r="H2745" s="188"/>
      <c r="J2745" s="188"/>
      <c r="K2745" s="188"/>
      <c r="L2745" s="188"/>
      <c r="M2745" s="393"/>
      <c r="N2745" s="188"/>
      <c r="O2745" s="188"/>
      <c r="P2745" s="188"/>
      <c r="R2745" s="188"/>
    </row>
    <row r="2746" spans="8:18">
      <c r="H2746" s="188"/>
      <c r="J2746" s="188"/>
      <c r="K2746" s="188"/>
      <c r="L2746" s="188"/>
      <c r="M2746" s="393"/>
      <c r="N2746" s="188"/>
      <c r="O2746" s="188"/>
      <c r="P2746" s="188"/>
      <c r="R2746" s="188"/>
    </row>
    <row r="2747" spans="8:18">
      <c r="H2747" s="188"/>
      <c r="J2747" s="188"/>
      <c r="K2747" s="188"/>
      <c r="L2747" s="188"/>
      <c r="M2747" s="393"/>
      <c r="N2747" s="188"/>
      <c r="O2747" s="188"/>
      <c r="P2747" s="188"/>
      <c r="R2747" s="188"/>
    </row>
    <row r="2748" spans="8:18">
      <c r="H2748" s="188"/>
      <c r="J2748" s="188"/>
      <c r="K2748" s="188"/>
      <c r="L2748" s="188"/>
      <c r="M2748" s="393"/>
      <c r="N2748" s="188"/>
      <c r="O2748" s="188"/>
      <c r="P2748" s="188"/>
      <c r="R2748" s="188"/>
    </row>
    <row r="2749" spans="8:18">
      <c r="H2749" s="188"/>
      <c r="J2749" s="188"/>
      <c r="K2749" s="188"/>
      <c r="L2749" s="188"/>
      <c r="M2749" s="393"/>
      <c r="N2749" s="188"/>
      <c r="O2749" s="188"/>
      <c r="P2749" s="188"/>
      <c r="R2749" s="188"/>
    </row>
    <row r="2750" spans="8:18">
      <c r="H2750" s="188"/>
      <c r="J2750" s="188"/>
      <c r="K2750" s="188"/>
      <c r="L2750" s="188"/>
      <c r="M2750" s="393"/>
      <c r="N2750" s="188"/>
      <c r="O2750" s="188"/>
      <c r="P2750" s="188"/>
      <c r="R2750" s="188"/>
    </row>
    <row r="2751" spans="8:18">
      <c r="H2751" s="188"/>
      <c r="J2751" s="188"/>
      <c r="K2751" s="188"/>
      <c r="L2751" s="188"/>
      <c r="M2751" s="393"/>
      <c r="N2751" s="188"/>
      <c r="O2751" s="188"/>
      <c r="P2751" s="188"/>
      <c r="R2751" s="188"/>
    </row>
    <row r="2752" spans="8:18">
      <c r="H2752" s="188"/>
      <c r="J2752" s="188"/>
      <c r="K2752" s="188"/>
      <c r="L2752" s="188"/>
      <c r="M2752" s="393"/>
      <c r="N2752" s="188"/>
      <c r="O2752" s="188"/>
      <c r="P2752" s="188"/>
      <c r="R2752" s="188"/>
    </row>
    <row r="2753" spans="8:18">
      <c r="H2753" s="188"/>
      <c r="J2753" s="188"/>
      <c r="K2753" s="188"/>
      <c r="L2753" s="188"/>
      <c r="M2753" s="393"/>
      <c r="N2753" s="188"/>
      <c r="O2753" s="188"/>
      <c r="P2753" s="188"/>
      <c r="R2753" s="188"/>
    </row>
    <row r="2754" spans="8:18">
      <c r="H2754" s="188"/>
      <c r="J2754" s="188"/>
      <c r="K2754" s="188"/>
      <c r="L2754" s="188"/>
      <c r="M2754" s="393"/>
      <c r="N2754" s="188"/>
      <c r="O2754" s="188"/>
      <c r="P2754" s="188"/>
      <c r="R2754" s="188"/>
    </row>
    <row r="2755" spans="8:18">
      <c r="H2755" s="188"/>
      <c r="J2755" s="188"/>
      <c r="K2755" s="188"/>
      <c r="L2755" s="188"/>
      <c r="M2755" s="393"/>
      <c r="N2755" s="188"/>
      <c r="O2755" s="188"/>
      <c r="P2755" s="188"/>
      <c r="R2755" s="188"/>
    </row>
    <row r="2756" spans="8:18">
      <c r="H2756" s="188"/>
      <c r="J2756" s="188"/>
      <c r="K2756" s="188"/>
      <c r="L2756" s="188"/>
      <c r="M2756" s="393"/>
      <c r="N2756" s="188"/>
      <c r="O2756" s="188"/>
      <c r="P2756" s="188"/>
      <c r="R2756" s="188"/>
    </row>
    <row r="2757" spans="8:18">
      <c r="H2757" s="188"/>
      <c r="J2757" s="188"/>
      <c r="K2757" s="188"/>
      <c r="L2757" s="188"/>
      <c r="M2757" s="393"/>
      <c r="N2757" s="188"/>
      <c r="O2757" s="188"/>
      <c r="P2757" s="188"/>
      <c r="R2757" s="188"/>
    </row>
    <row r="2758" spans="8:18">
      <c r="H2758" s="188"/>
      <c r="J2758" s="188"/>
      <c r="K2758" s="188"/>
      <c r="L2758" s="188"/>
      <c r="M2758" s="393"/>
      <c r="N2758" s="188"/>
      <c r="O2758" s="188"/>
      <c r="P2758" s="188"/>
      <c r="R2758" s="188"/>
    </row>
    <row r="2759" spans="8:18">
      <c r="H2759" s="188"/>
      <c r="J2759" s="188"/>
      <c r="K2759" s="188"/>
      <c r="L2759" s="188"/>
      <c r="M2759" s="393"/>
      <c r="N2759" s="188"/>
      <c r="O2759" s="188"/>
      <c r="P2759" s="188"/>
      <c r="R2759" s="188"/>
    </row>
    <row r="2760" spans="8:18">
      <c r="H2760" s="188"/>
      <c r="J2760" s="188"/>
      <c r="K2760" s="188"/>
      <c r="L2760" s="188"/>
      <c r="M2760" s="393"/>
      <c r="N2760" s="188"/>
      <c r="O2760" s="188"/>
      <c r="P2760" s="188"/>
      <c r="R2760" s="188"/>
    </row>
    <row r="2761" spans="8:18">
      <c r="H2761" s="188"/>
      <c r="J2761" s="188"/>
      <c r="K2761" s="188"/>
      <c r="L2761" s="188"/>
      <c r="M2761" s="393"/>
      <c r="N2761" s="188"/>
      <c r="O2761" s="188"/>
      <c r="P2761" s="188"/>
      <c r="R2761" s="188"/>
    </row>
    <row r="2762" spans="8:18">
      <c r="H2762" s="188"/>
      <c r="J2762" s="188"/>
      <c r="K2762" s="188"/>
      <c r="L2762" s="188"/>
      <c r="M2762" s="393"/>
      <c r="N2762" s="188"/>
      <c r="O2762" s="188"/>
      <c r="P2762" s="188"/>
      <c r="R2762" s="188"/>
    </row>
    <row r="2763" spans="8:18">
      <c r="H2763" s="188"/>
      <c r="J2763" s="188"/>
      <c r="K2763" s="188"/>
      <c r="L2763" s="188"/>
      <c r="M2763" s="393"/>
      <c r="N2763" s="188"/>
      <c r="O2763" s="188"/>
      <c r="P2763" s="188"/>
      <c r="R2763" s="188"/>
    </row>
    <row r="2764" spans="8:18">
      <c r="H2764" s="188"/>
      <c r="J2764" s="188"/>
      <c r="K2764" s="188"/>
      <c r="L2764" s="188"/>
      <c r="M2764" s="393"/>
      <c r="N2764" s="188"/>
      <c r="O2764" s="188"/>
      <c r="P2764" s="188"/>
      <c r="R2764" s="188"/>
    </row>
    <row r="2765" spans="8:18">
      <c r="H2765" s="188"/>
      <c r="J2765" s="188"/>
      <c r="K2765" s="188"/>
      <c r="L2765" s="188"/>
      <c r="M2765" s="393"/>
      <c r="N2765" s="188"/>
      <c r="O2765" s="188"/>
      <c r="P2765" s="188"/>
      <c r="R2765" s="188"/>
    </row>
    <row r="2766" spans="8:18">
      <c r="H2766" s="188"/>
      <c r="J2766" s="188"/>
      <c r="K2766" s="188"/>
      <c r="L2766" s="188"/>
      <c r="M2766" s="393"/>
      <c r="N2766" s="188"/>
      <c r="O2766" s="188"/>
      <c r="P2766" s="188"/>
      <c r="R2766" s="188"/>
    </row>
    <row r="2767" spans="8:18">
      <c r="H2767" s="188"/>
      <c r="J2767" s="188"/>
      <c r="K2767" s="188"/>
      <c r="L2767" s="188"/>
      <c r="M2767" s="393"/>
      <c r="N2767" s="188"/>
      <c r="O2767" s="188"/>
      <c r="P2767" s="188"/>
      <c r="R2767" s="188"/>
    </row>
    <row r="2768" spans="8:18">
      <c r="H2768" s="188"/>
      <c r="J2768" s="188"/>
      <c r="K2768" s="188"/>
      <c r="L2768" s="188"/>
      <c r="M2768" s="393"/>
      <c r="N2768" s="188"/>
      <c r="O2768" s="188"/>
      <c r="P2768" s="188"/>
      <c r="R2768" s="188"/>
    </row>
    <row r="2769" spans="8:18">
      <c r="H2769" s="188"/>
      <c r="J2769" s="188"/>
      <c r="K2769" s="188"/>
      <c r="L2769" s="188"/>
      <c r="M2769" s="393"/>
      <c r="N2769" s="188"/>
      <c r="O2769" s="188"/>
      <c r="P2769" s="188"/>
      <c r="R2769" s="188"/>
    </row>
    <row r="2770" spans="8:18">
      <c r="H2770" s="188"/>
      <c r="J2770" s="188"/>
      <c r="K2770" s="188"/>
      <c r="L2770" s="188"/>
      <c r="M2770" s="393"/>
      <c r="N2770" s="188"/>
      <c r="O2770" s="188"/>
      <c r="P2770" s="188"/>
      <c r="R2770" s="188"/>
    </row>
    <row r="2771" spans="8:18">
      <c r="H2771" s="188"/>
      <c r="J2771" s="188"/>
      <c r="K2771" s="188"/>
      <c r="L2771" s="188"/>
      <c r="M2771" s="393"/>
      <c r="N2771" s="188"/>
      <c r="O2771" s="188"/>
      <c r="P2771" s="188"/>
      <c r="R2771" s="188"/>
    </row>
    <row r="2772" spans="8:18">
      <c r="H2772" s="188"/>
      <c r="J2772" s="188"/>
      <c r="K2772" s="188"/>
      <c r="L2772" s="188"/>
      <c r="M2772" s="393"/>
      <c r="N2772" s="188"/>
      <c r="O2772" s="188"/>
      <c r="P2772" s="188"/>
      <c r="R2772" s="188"/>
    </row>
    <row r="2773" spans="8:18">
      <c r="H2773" s="188"/>
      <c r="J2773" s="188"/>
      <c r="K2773" s="188"/>
      <c r="L2773" s="188"/>
      <c r="M2773" s="393"/>
      <c r="N2773" s="188"/>
      <c r="O2773" s="188"/>
      <c r="P2773" s="188"/>
      <c r="R2773" s="188"/>
    </row>
    <row r="2774" spans="8:18">
      <c r="H2774" s="188"/>
      <c r="J2774" s="188"/>
      <c r="K2774" s="188"/>
      <c r="L2774" s="188"/>
      <c r="M2774" s="393"/>
      <c r="N2774" s="188"/>
      <c r="O2774" s="188"/>
      <c r="P2774" s="188"/>
      <c r="R2774" s="188"/>
    </row>
    <row r="2775" spans="8:18">
      <c r="H2775" s="188"/>
      <c r="J2775" s="188"/>
      <c r="K2775" s="188"/>
      <c r="L2775" s="188"/>
      <c r="M2775" s="393"/>
      <c r="N2775" s="188"/>
      <c r="O2775" s="188"/>
      <c r="P2775" s="188"/>
      <c r="R2775" s="188"/>
    </row>
    <row r="2776" spans="8:18">
      <c r="H2776" s="188"/>
      <c r="J2776" s="188"/>
      <c r="K2776" s="188"/>
      <c r="L2776" s="188"/>
      <c r="M2776" s="393"/>
      <c r="N2776" s="188"/>
      <c r="O2776" s="188"/>
      <c r="P2776" s="188"/>
      <c r="R2776" s="188"/>
    </row>
    <row r="2777" spans="8:18">
      <c r="H2777" s="188"/>
      <c r="J2777" s="188"/>
      <c r="K2777" s="188"/>
      <c r="L2777" s="188"/>
      <c r="M2777" s="393"/>
      <c r="N2777" s="188"/>
      <c r="O2777" s="188"/>
      <c r="P2777" s="188"/>
      <c r="R2777" s="188"/>
    </row>
    <row r="2778" spans="8:18">
      <c r="H2778" s="188"/>
      <c r="J2778" s="188"/>
      <c r="K2778" s="188"/>
      <c r="L2778" s="188"/>
      <c r="M2778" s="393"/>
      <c r="N2778" s="188"/>
      <c r="O2778" s="188"/>
      <c r="P2778" s="188"/>
      <c r="R2778" s="188"/>
    </row>
    <row r="2779" spans="8:18">
      <c r="H2779" s="188"/>
      <c r="J2779" s="188"/>
      <c r="K2779" s="188"/>
      <c r="L2779" s="188"/>
      <c r="M2779" s="393"/>
      <c r="N2779" s="188"/>
      <c r="O2779" s="188"/>
      <c r="P2779" s="188"/>
      <c r="R2779" s="188"/>
    </row>
    <row r="2780" spans="8:18">
      <c r="H2780" s="188"/>
      <c r="J2780" s="188"/>
      <c r="K2780" s="188"/>
      <c r="L2780" s="188"/>
      <c r="M2780" s="393"/>
      <c r="N2780" s="188"/>
      <c r="O2780" s="188"/>
      <c r="P2780" s="188"/>
      <c r="R2780" s="188"/>
    </row>
    <row r="2781" spans="8:18">
      <c r="H2781" s="188"/>
      <c r="J2781" s="188"/>
      <c r="K2781" s="188"/>
      <c r="L2781" s="188"/>
      <c r="M2781" s="393"/>
      <c r="N2781" s="188"/>
      <c r="O2781" s="188"/>
      <c r="P2781" s="188"/>
      <c r="R2781" s="188"/>
    </row>
    <row r="2782" spans="8:18">
      <c r="H2782" s="188"/>
      <c r="J2782" s="188"/>
      <c r="K2782" s="188"/>
      <c r="L2782" s="188"/>
      <c r="M2782" s="393"/>
      <c r="N2782" s="188"/>
      <c r="O2782" s="188"/>
      <c r="P2782" s="188"/>
      <c r="R2782" s="188"/>
    </row>
    <row r="2783" spans="8:18">
      <c r="H2783" s="188"/>
      <c r="J2783" s="188"/>
      <c r="K2783" s="188"/>
      <c r="L2783" s="188"/>
      <c r="M2783" s="393"/>
      <c r="N2783" s="188"/>
      <c r="O2783" s="188"/>
      <c r="P2783" s="188"/>
      <c r="R2783" s="188"/>
    </row>
    <row r="2784" spans="8:18">
      <c r="H2784" s="188"/>
      <c r="J2784" s="188"/>
      <c r="K2784" s="188"/>
      <c r="L2784" s="188"/>
      <c r="M2784" s="393"/>
      <c r="N2784" s="188"/>
      <c r="O2784" s="188"/>
      <c r="P2784" s="188"/>
      <c r="R2784" s="188"/>
    </row>
    <row r="2785" spans="8:18">
      <c r="H2785" s="188"/>
      <c r="J2785" s="188"/>
      <c r="K2785" s="188"/>
      <c r="L2785" s="188"/>
      <c r="M2785" s="393"/>
      <c r="N2785" s="188"/>
      <c r="O2785" s="188"/>
      <c r="P2785" s="188"/>
      <c r="R2785" s="188"/>
    </row>
    <row r="2786" spans="8:18">
      <c r="H2786" s="188"/>
      <c r="J2786" s="188"/>
      <c r="K2786" s="188"/>
      <c r="L2786" s="188"/>
      <c r="M2786" s="393"/>
      <c r="N2786" s="188"/>
      <c r="O2786" s="188"/>
      <c r="P2786" s="188"/>
      <c r="R2786" s="188"/>
    </row>
    <row r="2787" spans="8:18">
      <c r="H2787" s="188"/>
      <c r="J2787" s="188"/>
      <c r="K2787" s="188"/>
      <c r="L2787" s="188"/>
      <c r="M2787" s="393"/>
      <c r="N2787" s="188"/>
      <c r="O2787" s="188"/>
      <c r="P2787" s="188"/>
      <c r="R2787" s="188"/>
    </row>
    <row r="2788" spans="8:18">
      <c r="H2788" s="188"/>
      <c r="J2788" s="188"/>
      <c r="K2788" s="188"/>
      <c r="L2788" s="188"/>
      <c r="M2788" s="393"/>
      <c r="N2788" s="188"/>
      <c r="O2788" s="188"/>
      <c r="P2788" s="188"/>
      <c r="R2788" s="188"/>
    </row>
    <row r="2789" spans="8:18">
      <c r="H2789" s="188"/>
      <c r="J2789" s="188"/>
      <c r="K2789" s="188"/>
      <c r="L2789" s="188"/>
      <c r="M2789" s="393"/>
      <c r="N2789" s="188"/>
      <c r="O2789" s="188"/>
      <c r="P2789" s="188"/>
      <c r="R2789" s="188"/>
    </row>
    <row r="2790" spans="8:18">
      <c r="H2790" s="188"/>
      <c r="J2790" s="188"/>
      <c r="K2790" s="188"/>
      <c r="L2790" s="188"/>
      <c r="M2790" s="393"/>
      <c r="N2790" s="188"/>
      <c r="O2790" s="188"/>
      <c r="P2790" s="188"/>
      <c r="R2790" s="188"/>
    </row>
    <row r="2791" spans="8:18">
      <c r="H2791" s="188"/>
      <c r="J2791" s="188"/>
      <c r="K2791" s="188"/>
      <c r="L2791" s="188"/>
      <c r="M2791" s="393"/>
      <c r="N2791" s="188"/>
      <c r="O2791" s="188"/>
      <c r="P2791" s="188"/>
      <c r="R2791" s="188"/>
    </row>
    <row r="2792" spans="8:18">
      <c r="H2792" s="188"/>
      <c r="J2792" s="188"/>
      <c r="K2792" s="188"/>
      <c r="L2792" s="188"/>
      <c r="M2792" s="393"/>
      <c r="N2792" s="188"/>
      <c r="O2792" s="188"/>
      <c r="P2792" s="188"/>
      <c r="R2792" s="188"/>
    </row>
    <row r="2793" spans="8:18">
      <c r="H2793" s="188"/>
      <c r="J2793" s="188"/>
      <c r="K2793" s="188"/>
      <c r="L2793" s="188"/>
      <c r="M2793" s="393"/>
      <c r="N2793" s="188"/>
      <c r="O2793" s="188"/>
      <c r="P2793" s="188"/>
      <c r="R2793" s="188"/>
    </row>
    <row r="2794" spans="8:18">
      <c r="H2794" s="188"/>
      <c r="J2794" s="188"/>
      <c r="K2794" s="188"/>
      <c r="L2794" s="188"/>
      <c r="M2794" s="393"/>
      <c r="N2794" s="188"/>
      <c r="O2794" s="188"/>
      <c r="P2794" s="188"/>
      <c r="R2794" s="188"/>
    </row>
    <row r="2795" spans="8:18">
      <c r="H2795" s="188"/>
      <c r="J2795" s="188"/>
      <c r="K2795" s="188"/>
      <c r="L2795" s="188"/>
      <c r="M2795" s="393"/>
      <c r="N2795" s="188"/>
      <c r="O2795" s="188"/>
      <c r="P2795" s="188"/>
      <c r="R2795" s="188"/>
    </row>
    <row r="2796" spans="8:18">
      <c r="H2796" s="188"/>
      <c r="J2796" s="188"/>
      <c r="K2796" s="188"/>
      <c r="L2796" s="188"/>
      <c r="M2796" s="393"/>
      <c r="N2796" s="188"/>
      <c r="O2796" s="188"/>
      <c r="P2796" s="188"/>
      <c r="R2796" s="188"/>
    </row>
    <row r="2797" spans="8:18">
      <c r="H2797" s="188"/>
      <c r="J2797" s="188"/>
      <c r="K2797" s="188"/>
      <c r="L2797" s="188"/>
      <c r="M2797" s="393"/>
      <c r="N2797" s="188"/>
      <c r="O2797" s="188"/>
      <c r="P2797" s="188"/>
      <c r="R2797" s="188"/>
    </row>
    <row r="2798" spans="8:18">
      <c r="H2798" s="188"/>
      <c r="J2798" s="188"/>
      <c r="K2798" s="188"/>
      <c r="L2798" s="188"/>
      <c r="M2798" s="393"/>
      <c r="N2798" s="188"/>
      <c r="O2798" s="188"/>
      <c r="P2798" s="188"/>
      <c r="R2798" s="188"/>
    </row>
    <row r="2799" spans="8:18">
      <c r="H2799" s="188"/>
      <c r="J2799" s="188"/>
      <c r="K2799" s="188"/>
      <c r="L2799" s="188"/>
      <c r="M2799" s="393"/>
      <c r="N2799" s="188"/>
      <c r="O2799" s="188"/>
      <c r="P2799" s="188"/>
      <c r="R2799" s="188"/>
    </row>
    <row r="2800" spans="8:18">
      <c r="H2800" s="188"/>
      <c r="J2800" s="188"/>
      <c r="K2800" s="188"/>
      <c r="L2800" s="188"/>
      <c r="M2800" s="393"/>
      <c r="N2800" s="188"/>
      <c r="O2800" s="188"/>
      <c r="P2800" s="188"/>
      <c r="R2800" s="188"/>
    </row>
    <row r="2801" spans="8:18">
      <c r="H2801" s="188"/>
      <c r="J2801" s="188"/>
      <c r="K2801" s="188"/>
      <c r="L2801" s="188"/>
      <c r="M2801" s="393"/>
      <c r="N2801" s="188"/>
      <c r="O2801" s="188"/>
      <c r="P2801" s="188"/>
      <c r="R2801" s="188"/>
    </row>
    <row r="2802" spans="8:18">
      <c r="H2802" s="188"/>
      <c r="J2802" s="188"/>
      <c r="K2802" s="188"/>
      <c r="L2802" s="188"/>
      <c r="M2802" s="393"/>
      <c r="N2802" s="188"/>
      <c r="O2802" s="188"/>
      <c r="P2802" s="188"/>
      <c r="R2802" s="188"/>
    </row>
    <row r="2803" spans="8:18">
      <c r="H2803" s="188"/>
      <c r="J2803" s="188"/>
      <c r="K2803" s="188"/>
      <c r="L2803" s="188"/>
      <c r="M2803" s="393"/>
      <c r="N2803" s="188"/>
      <c r="O2803" s="188"/>
      <c r="P2803" s="188"/>
      <c r="R2803" s="188"/>
    </row>
    <row r="2804" spans="8:18">
      <c r="H2804" s="188"/>
      <c r="J2804" s="188"/>
      <c r="K2804" s="188"/>
      <c r="L2804" s="188"/>
      <c r="M2804" s="393"/>
      <c r="N2804" s="188"/>
      <c r="O2804" s="188"/>
      <c r="P2804" s="188"/>
      <c r="R2804" s="188"/>
    </row>
    <row r="2805" spans="8:18">
      <c r="H2805" s="188"/>
      <c r="J2805" s="188"/>
      <c r="K2805" s="188"/>
      <c r="L2805" s="188"/>
      <c r="M2805" s="393"/>
      <c r="N2805" s="188"/>
      <c r="O2805" s="188"/>
      <c r="P2805" s="188"/>
      <c r="R2805" s="188"/>
    </row>
    <row r="2806" spans="8:18">
      <c r="H2806" s="188"/>
      <c r="J2806" s="188"/>
      <c r="K2806" s="188"/>
      <c r="L2806" s="188"/>
      <c r="M2806" s="393"/>
      <c r="N2806" s="188"/>
      <c r="O2806" s="188"/>
      <c r="P2806" s="188"/>
      <c r="R2806" s="188"/>
    </row>
    <row r="2807" spans="8:18">
      <c r="H2807" s="188"/>
      <c r="J2807" s="188"/>
      <c r="K2807" s="188"/>
      <c r="L2807" s="188"/>
      <c r="M2807" s="393"/>
      <c r="N2807" s="188"/>
      <c r="O2807" s="188"/>
      <c r="P2807" s="188"/>
      <c r="R2807" s="188"/>
    </row>
    <row r="2808" spans="8:18">
      <c r="H2808" s="188"/>
      <c r="J2808" s="188"/>
      <c r="K2808" s="188"/>
      <c r="L2808" s="188"/>
      <c r="M2808" s="393"/>
      <c r="N2808" s="188"/>
      <c r="O2808" s="188"/>
      <c r="P2808" s="188"/>
      <c r="R2808" s="188"/>
    </row>
    <row r="2809" spans="8:18">
      <c r="H2809" s="188"/>
      <c r="J2809" s="188"/>
      <c r="K2809" s="188"/>
      <c r="L2809" s="188"/>
      <c r="M2809" s="393"/>
      <c r="N2809" s="188"/>
      <c r="O2809" s="188"/>
      <c r="P2809" s="188"/>
      <c r="R2809" s="188"/>
    </row>
    <row r="2810" spans="8:18">
      <c r="H2810" s="188"/>
      <c r="J2810" s="188"/>
      <c r="K2810" s="188"/>
      <c r="L2810" s="188"/>
      <c r="M2810" s="393"/>
      <c r="N2810" s="188"/>
      <c r="O2810" s="188"/>
      <c r="P2810" s="188"/>
      <c r="R2810" s="188"/>
    </row>
    <row r="2811" spans="8:18">
      <c r="H2811" s="188"/>
      <c r="J2811" s="188"/>
      <c r="K2811" s="188"/>
      <c r="L2811" s="188"/>
      <c r="M2811" s="393"/>
      <c r="N2811" s="188"/>
      <c r="O2811" s="188"/>
      <c r="P2811" s="188"/>
      <c r="R2811" s="188"/>
    </row>
    <row r="2812" spans="8:18">
      <c r="H2812" s="188"/>
      <c r="J2812" s="188"/>
      <c r="K2812" s="188"/>
      <c r="L2812" s="188"/>
      <c r="M2812" s="393"/>
      <c r="N2812" s="188"/>
      <c r="O2812" s="188"/>
      <c r="P2812" s="188"/>
      <c r="R2812" s="188"/>
    </row>
    <row r="2813" spans="8:18">
      <c r="H2813" s="188"/>
      <c r="J2813" s="188"/>
      <c r="K2813" s="188"/>
      <c r="L2813" s="188"/>
      <c r="M2813" s="393"/>
      <c r="N2813" s="188"/>
      <c r="O2813" s="188"/>
      <c r="P2813" s="188"/>
      <c r="R2813" s="188"/>
    </row>
    <row r="2814" spans="8:18">
      <c r="H2814" s="188"/>
      <c r="J2814" s="188"/>
      <c r="K2814" s="188"/>
      <c r="L2814" s="188"/>
      <c r="M2814" s="393"/>
      <c r="N2814" s="188"/>
      <c r="O2814" s="188"/>
      <c r="P2814" s="188"/>
      <c r="R2814" s="188"/>
    </row>
    <row r="2815" spans="8:18">
      <c r="H2815" s="188"/>
      <c r="J2815" s="188"/>
      <c r="K2815" s="188"/>
      <c r="L2815" s="188"/>
      <c r="M2815" s="393"/>
      <c r="N2815" s="188"/>
      <c r="O2815" s="188"/>
      <c r="P2815" s="188"/>
      <c r="R2815" s="188"/>
    </row>
    <row r="2816" spans="8:18">
      <c r="H2816" s="188"/>
      <c r="J2816" s="188"/>
      <c r="K2816" s="188"/>
      <c r="L2816" s="188"/>
      <c r="M2816" s="393"/>
      <c r="N2816" s="188"/>
      <c r="O2816" s="188"/>
      <c r="P2816" s="188"/>
      <c r="R2816" s="188"/>
    </row>
    <row r="2817" spans="8:18">
      <c r="H2817" s="188"/>
      <c r="J2817" s="188"/>
      <c r="K2817" s="188"/>
      <c r="L2817" s="188"/>
      <c r="M2817" s="393"/>
      <c r="N2817" s="188"/>
      <c r="O2817" s="188"/>
      <c r="P2817" s="188"/>
      <c r="R2817" s="188"/>
    </row>
    <row r="2818" spans="8:18">
      <c r="H2818" s="188"/>
      <c r="J2818" s="188"/>
      <c r="K2818" s="188"/>
      <c r="L2818" s="188"/>
      <c r="M2818" s="393"/>
      <c r="N2818" s="188"/>
      <c r="O2818" s="188"/>
      <c r="P2818" s="188"/>
      <c r="R2818" s="188"/>
    </row>
    <row r="2819" spans="8:18">
      <c r="H2819" s="188"/>
      <c r="J2819" s="188"/>
      <c r="K2819" s="188"/>
      <c r="L2819" s="188"/>
      <c r="M2819" s="393"/>
      <c r="N2819" s="188"/>
      <c r="O2819" s="188"/>
      <c r="P2819" s="188"/>
      <c r="R2819" s="188"/>
    </row>
    <row r="2820" spans="8:18">
      <c r="H2820" s="188"/>
      <c r="J2820" s="188"/>
      <c r="K2820" s="188"/>
      <c r="L2820" s="188"/>
      <c r="M2820" s="393"/>
      <c r="N2820" s="188"/>
      <c r="O2820" s="188"/>
      <c r="P2820" s="188"/>
      <c r="R2820" s="188"/>
    </row>
    <row r="2821" spans="8:18">
      <c r="H2821" s="188"/>
      <c r="J2821" s="188"/>
      <c r="K2821" s="188"/>
      <c r="L2821" s="188"/>
      <c r="M2821" s="393"/>
      <c r="N2821" s="188"/>
      <c r="O2821" s="188"/>
      <c r="P2821" s="188"/>
      <c r="R2821" s="188"/>
    </row>
    <row r="2822" spans="8:18">
      <c r="H2822" s="188"/>
      <c r="J2822" s="188"/>
      <c r="K2822" s="188"/>
      <c r="L2822" s="188"/>
      <c r="M2822" s="393"/>
      <c r="N2822" s="188"/>
      <c r="O2822" s="188"/>
      <c r="P2822" s="188"/>
      <c r="R2822" s="188"/>
    </row>
    <row r="2823" spans="8:18">
      <c r="H2823" s="188"/>
      <c r="J2823" s="188"/>
      <c r="K2823" s="188"/>
      <c r="L2823" s="188"/>
      <c r="M2823" s="393"/>
      <c r="N2823" s="188"/>
      <c r="O2823" s="188"/>
      <c r="P2823" s="188"/>
      <c r="R2823" s="188"/>
    </row>
    <row r="2824" spans="8:18">
      <c r="H2824" s="188"/>
      <c r="J2824" s="188"/>
      <c r="K2824" s="188"/>
      <c r="L2824" s="188"/>
      <c r="M2824" s="393"/>
      <c r="N2824" s="188"/>
      <c r="O2824" s="188"/>
      <c r="P2824" s="188"/>
      <c r="R2824" s="188"/>
    </row>
    <row r="2825" spans="8:18">
      <c r="H2825" s="188"/>
      <c r="J2825" s="188"/>
      <c r="K2825" s="188"/>
      <c r="L2825" s="188"/>
      <c r="M2825" s="393"/>
      <c r="N2825" s="188"/>
      <c r="O2825" s="188"/>
      <c r="P2825" s="188"/>
      <c r="R2825" s="188"/>
    </row>
    <row r="2826" spans="8:18">
      <c r="H2826" s="188"/>
      <c r="J2826" s="188"/>
      <c r="K2826" s="188"/>
      <c r="L2826" s="188"/>
      <c r="M2826" s="393"/>
      <c r="N2826" s="188"/>
      <c r="O2826" s="188"/>
      <c r="P2826" s="188"/>
      <c r="R2826" s="188"/>
    </row>
    <row r="2827" spans="8:18">
      <c r="H2827" s="188"/>
      <c r="J2827" s="188"/>
      <c r="K2827" s="188"/>
      <c r="L2827" s="188"/>
      <c r="M2827" s="393"/>
      <c r="N2827" s="188"/>
      <c r="O2827" s="188"/>
      <c r="P2827" s="188"/>
      <c r="R2827" s="188"/>
    </row>
    <row r="2828" spans="8:18">
      <c r="H2828" s="188"/>
      <c r="J2828" s="188"/>
      <c r="K2828" s="188"/>
      <c r="L2828" s="188"/>
      <c r="M2828" s="393"/>
      <c r="N2828" s="188"/>
      <c r="O2828" s="188"/>
      <c r="P2828" s="188"/>
      <c r="R2828" s="188"/>
    </row>
    <row r="2829" spans="8:18">
      <c r="H2829" s="188"/>
      <c r="J2829" s="188"/>
      <c r="K2829" s="188"/>
      <c r="L2829" s="188"/>
      <c r="M2829" s="393"/>
      <c r="N2829" s="188"/>
      <c r="O2829" s="188"/>
      <c r="P2829" s="188"/>
      <c r="R2829" s="188"/>
    </row>
    <row r="2830" spans="8:18">
      <c r="H2830" s="188"/>
      <c r="J2830" s="188"/>
      <c r="K2830" s="188"/>
      <c r="L2830" s="188"/>
      <c r="M2830" s="393"/>
      <c r="N2830" s="188"/>
      <c r="O2830" s="188"/>
      <c r="P2830" s="188"/>
      <c r="R2830" s="188"/>
    </row>
    <row r="2831" spans="8:18">
      <c r="H2831" s="188"/>
      <c r="J2831" s="188"/>
      <c r="K2831" s="188"/>
      <c r="L2831" s="188"/>
      <c r="M2831" s="393"/>
      <c r="N2831" s="188"/>
      <c r="O2831" s="188"/>
      <c r="P2831" s="188"/>
      <c r="R2831" s="188"/>
    </row>
    <row r="2832" spans="8:18">
      <c r="H2832" s="188"/>
      <c r="J2832" s="188"/>
      <c r="K2832" s="188"/>
      <c r="L2832" s="188"/>
      <c r="M2832" s="393"/>
      <c r="N2832" s="188"/>
      <c r="O2832" s="188"/>
      <c r="P2832" s="188"/>
      <c r="R2832" s="188"/>
    </row>
    <row r="2833" spans="8:18">
      <c r="H2833" s="188"/>
      <c r="J2833" s="188"/>
      <c r="K2833" s="188"/>
      <c r="L2833" s="188"/>
      <c r="M2833" s="393"/>
      <c r="N2833" s="188"/>
      <c r="O2833" s="188"/>
      <c r="P2833" s="188"/>
      <c r="R2833" s="188"/>
    </row>
    <row r="2834" spans="8:18">
      <c r="H2834" s="188"/>
      <c r="J2834" s="188"/>
      <c r="K2834" s="188"/>
      <c r="L2834" s="188"/>
      <c r="M2834" s="393"/>
      <c r="N2834" s="188"/>
      <c r="O2834" s="188"/>
      <c r="P2834" s="188"/>
      <c r="R2834" s="188"/>
    </row>
    <row r="2835" spans="8:18">
      <c r="H2835" s="188"/>
      <c r="J2835" s="188"/>
      <c r="K2835" s="188"/>
      <c r="L2835" s="188"/>
      <c r="M2835" s="393"/>
      <c r="N2835" s="188"/>
      <c r="O2835" s="188"/>
      <c r="P2835" s="188"/>
      <c r="R2835" s="188"/>
    </row>
    <row r="2836" spans="8:18">
      <c r="H2836" s="188"/>
      <c r="J2836" s="188"/>
      <c r="K2836" s="188"/>
      <c r="L2836" s="188"/>
      <c r="M2836" s="393"/>
      <c r="N2836" s="188"/>
      <c r="O2836" s="188"/>
      <c r="P2836" s="188"/>
      <c r="R2836" s="188"/>
    </row>
    <row r="2837" spans="8:18">
      <c r="H2837" s="188"/>
      <c r="J2837" s="188"/>
      <c r="K2837" s="188"/>
      <c r="L2837" s="188"/>
      <c r="M2837" s="393"/>
      <c r="N2837" s="188"/>
      <c r="O2837" s="188"/>
      <c r="P2837" s="188"/>
      <c r="R2837" s="188"/>
    </row>
    <row r="2838" spans="8:18">
      <c r="H2838" s="188"/>
      <c r="J2838" s="188"/>
      <c r="K2838" s="188"/>
      <c r="L2838" s="188"/>
      <c r="M2838" s="393"/>
      <c r="N2838" s="188"/>
      <c r="O2838" s="188"/>
      <c r="P2838" s="188"/>
      <c r="R2838" s="188"/>
    </row>
    <row r="2839" spans="8:18">
      <c r="H2839" s="188"/>
      <c r="J2839" s="188"/>
      <c r="K2839" s="188"/>
      <c r="L2839" s="188"/>
      <c r="M2839" s="393"/>
      <c r="N2839" s="188"/>
      <c r="O2839" s="188"/>
      <c r="P2839" s="188"/>
      <c r="R2839" s="188"/>
    </row>
    <row r="2840" spans="8:18">
      <c r="H2840" s="188"/>
      <c r="J2840" s="188"/>
      <c r="K2840" s="188"/>
      <c r="L2840" s="188"/>
      <c r="M2840" s="393"/>
      <c r="N2840" s="188"/>
      <c r="O2840" s="188"/>
      <c r="P2840" s="188"/>
      <c r="R2840" s="188"/>
    </row>
    <row r="2841" spans="8:18">
      <c r="H2841" s="188"/>
      <c r="J2841" s="188"/>
      <c r="K2841" s="188"/>
      <c r="L2841" s="188"/>
      <c r="M2841" s="393"/>
      <c r="N2841" s="188"/>
      <c r="O2841" s="188"/>
      <c r="P2841" s="188"/>
      <c r="R2841" s="188"/>
    </row>
    <row r="2842" spans="8:18">
      <c r="H2842" s="188"/>
      <c r="J2842" s="188"/>
      <c r="K2842" s="188"/>
      <c r="L2842" s="188"/>
      <c r="M2842" s="393"/>
      <c r="N2842" s="188"/>
      <c r="O2842" s="188"/>
      <c r="P2842" s="188"/>
      <c r="R2842" s="188"/>
    </row>
    <row r="2843" spans="8:18">
      <c r="H2843" s="188"/>
      <c r="J2843" s="188"/>
      <c r="K2843" s="188"/>
      <c r="L2843" s="188"/>
      <c r="M2843" s="393"/>
      <c r="N2843" s="188"/>
      <c r="O2843" s="188"/>
      <c r="P2843" s="188"/>
      <c r="R2843" s="188"/>
    </row>
    <row r="2844" spans="8:18">
      <c r="H2844" s="188"/>
      <c r="J2844" s="188"/>
      <c r="K2844" s="188"/>
      <c r="L2844" s="188"/>
      <c r="M2844" s="393"/>
      <c r="N2844" s="188"/>
      <c r="O2844" s="188"/>
      <c r="P2844" s="188"/>
      <c r="R2844" s="188"/>
    </row>
    <row r="2845" spans="8:18">
      <c r="H2845" s="188"/>
      <c r="J2845" s="188"/>
      <c r="K2845" s="188"/>
      <c r="L2845" s="188"/>
      <c r="M2845" s="393"/>
      <c r="N2845" s="188"/>
      <c r="O2845" s="188"/>
      <c r="P2845" s="188"/>
      <c r="R2845" s="188"/>
    </row>
    <row r="2846" spans="8:18">
      <c r="H2846" s="188"/>
      <c r="J2846" s="188"/>
      <c r="K2846" s="188"/>
      <c r="L2846" s="188"/>
      <c r="M2846" s="393"/>
      <c r="N2846" s="188"/>
      <c r="O2846" s="188"/>
      <c r="P2846" s="188"/>
      <c r="R2846" s="188"/>
    </row>
    <row r="2847" spans="8:18">
      <c r="H2847" s="188"/>
      <c r="J2847" s="188"/>
      <c r="K2847" s="188"/>
      <c r="L2847" s="188"/>
      <c r="M2847" s="393"/>
      <c r="N2847" s="188"/>
      <c r="O2847" s="188"/>
      <c r="P2847" s="188"/>
      <c r="R2847" s="188"/>
    </row>
    <row r="2848" spans="8:18">
      <c r="H2848" s="188"/>
      <c r="J2848" s="188"/>
      <c r="K2848" s="188"/>
      <c r="L2848" s="188"/>
      <c r="M2848" s="393"/>
      <c r="N2848" s="188"/>
      <c r="O2848" s="188"/>
      <c r="P2848" s="188"/>
      <c r="R2848" s="188"/>
    </row>
    <row r="2849" spans="8:18">
      <c r="H2849" s="188"/>
      <c r="J2849" s="188"/>
      <c r="K2849" s="188"/>
      <c r="L2849" s="188"/>
      <c r="M2849" s="393"/>
      <c r="N2849" s="188"/>
      <c r="O2849" s="188"/>
      <c r="P2849" s="188"/>
      <c r="R2849" s="188"/>
    </row>
    <row r="2850" spans="8:18">
      <c r="H2850" s="188"/>
      <c r="J2850" s="188"/>
      <c r="K2850" s="188"/>
      <c r="L2850" s="188"/>
      <c r="M2850" s="393"/>
      <c r="N2850" s="188"/>
      <c r="O2850" s="188"/>
      <c r="P2850" s="188"/>
      <c r="R2850" s="188"/>
    </row>
    <row r="2851" spans="8:18">
      <c r="H2851" s="188"/>
      <c r="J2851" s="188"/>
      <c r="K2851" s="188"/>
      <c r="L2851" s="188"/>
      <c r="M2851" s="393"/>
      <c r="N2851" s="188"/>
      <c r="O2851" s="188"/>
      <c r="P2851" s="188"/>
      <c r="R2851" s="188"/>
    </row>
    <row r="2852" spans="8:18">
      <c r="H2852" s="188"/>
      <c r="J2852" s="188"/>
      <c r="K2852" s="188"/>
      <c r="L2852" s="188"/>
      <c r="M2852" s="393"/>
      <c r="N2852" s="188"/>
      <c r="O2852" s="188"/>
      <c r="P2852" s="188"/>
      <c r="R2852" s="188"/>
    </row>
    <row r="2853" spans="8:18">
      <c r="H2853" s="188"/>
      <c r="J2853" s="188"/>
      <c r="K2853" s="188"/>
      <c r="L2853" s="188"/>
      <c r="M2853" s="393"/>
      <c r="N2853" s="188"/>
      <c r="O2853" s="188"/>
      <c r="P2853" s="188"/>
      <c r="R2853" s="188"/>
    </row>
    <row r="2854" spans="8:18">
      <c r="H2854" s="188"/>
      <c r="J2854" s="188"/>
      <c r="K2854" s="188"/>
      <c r="L2854" s="188"/>
      <c r="M2854" s="393"/>
      <c r="N2854" s="188"/>
      <c r="O2854" s="188"/>
      <c r="P2854" s="188"/>
      <c r="R2854" s="188"/>
    </row>
    <row r="2855" spans="8:18">
      <c r="H2855" s="188"/>
      <c r="J2855" s="188"/>
      <c r="K2855" s="188"/>
      <c r="L2855" s="188"/>
      <c r="M2855" s="393"/>
      <c r="N2855" s="188"/>
      <c r="O2855" s="188"/>
      <c r="P2855" s="188"/>
      <c r="R2855" s="188"/>
    </row>
    <row r="2856" spans="8:18">
      <c r="H2856" s="188"/>
      <c r="J2856" s="188"/>
      <c r="K2856" s="188"/>
      <c r="L2856" s="188"/>
      <c r="M2856" s="393"/>
      <c r="N2856" s="188"/>
      <c r="O2856" s="188"/>
      <c r="P2856" s="188"/>
      <c r="R2856" s="188"/>
    </row>
    <row r="2857" spans="8:18">
      <c r="H2857" s="188"/>
      <c r="J2857" s="188"/>
      <c r="K2857" s="188"/>
      <c r="L2857" s="188"/>
      <c r="M2857" s="393"/>
      <c r="N2857" s="188"/>
      <c r="O2857" s="188"/>
      <c r="P2857" s="188"/>
      <c r="R2857" s="188"/>
    </row>
    <row r="2858" spans="8:18">
      <c r="H2858" s="188"/>
      <c r="J2858" s="188"/>
      <c r="K2858" s="188"/>
      <c r="L2858" s="188"/>
      <c r="M2858" s="393"/>
      <c r="N2858" s="188"/>
      <c r="O2858" s="188"/>
      <c r="P2858" s="188"/>
      <c r="R2858" s="188"/>
    </row>
    <row r="2859" spans="8:18">
      <c r="H2859" s="188"/>
      <c r="J2859" s="188"/>
      <c r="K2859" s="188"/>
      <c r="L2859" s="188"/>
      <c r="M2859" s="393"/>
      <c r="N2859" s="188"/>
      <c r="O2859" s="188"/>
      <c r="P2859" s="188"/>
      <c r="R2859" s="188"/>
    </row>
    <row r="2860" spans="8:18">
      <c r="H2860" s="188"/>
      <c r="J2860" s="188"/>
      <c r="K2860" s="188"/>
      <c r="L2860" s="188"/>
      <c r="M2860" s="393"/>
      <c r="N2860" s="188"/>
      <c r="O2860" s="188"/>
      <c r="P2860" s="188"/>
      <c r="R2860" s="188"/>
    </row>
    <row r="2861" spans="8:18">
      <c r="H2861" s="188"/>
      <c r="J2861" s="188"/>
      <c r="K2861" s="188"/>
      <c r="L2861" s="188"/>
      <c r="M2861" s="393"/>
      <c r="N2861" s="188"/>
      <c r="O2861" s="188"/>
      <c r="P2861" s="188"/>
      <c r="R2861" s="188"/>
    </row>
    <row r="2862" spans="8:18">
      <c r="H2862" s="188"/>
      <c r="J2862" s="188"/>
      <c r="K2862" s="188"/>
      <c r="L2862" s="188"/>
      <c r="M2862" s="393"/>
      <c r="N2862" s="188"/>
      <c r="O2862" s="188"/>
      <c r="P2862" s="188"/>
      <c r="R2862" s="188"/>
    </row>
    <row r="2863" spans="8:18">
      <c r="H2863" s="188"/>
      <c r="J2863" s="188"/>
      <c r="K2863" s="188"/>
      <c r="L2863" s="188"/>
      <c r="M2863" s="393"/>
      <c r="N2863" s="188"/>
      <c r="O2863" s="188"/>
      <c r="P2863" s="188"/>
      <c r="R2863" s="188"/>
    </row>
    <row r="2864" spans="8:18">
      <c r="H2864" s="188"/>
      <c r="J2864" s="188"/>
      <c r="K2864" s="188"/>
      <c r="L2864" s="188"/>
      <c r="M2864" s="393"/>
      <c r="N2864" s="188"/>
      <c r="O2864" s="188"/>
      <c r="P2864" s="188"/>
      <c r="R2864" s="188"/>
    </row>
    <row r="2865" spans="8:18">
      <c r="H2865" s="188"/>
      <c r="J2865" s="188"/>
      <c r="K2865" s="188"/>
      <c r="L2865" s="188"/>
      <c r="M2865" s="393"/>
      <c r="N2865" s="188"/>
      <c r="O2865" s="188"/>
      <c r="P2865" s="188"/>
      <c r="R2865" s="188"/>
    </row>
    <row r="2866" spans="8:18">
      <c r="H2866" s="188"/>
      <c r="J2866" s="188"/>
      <c r="K2866" s="188"/>
      <c r="L2866" s="188"/>
      <c r="M2866" s="393"/>
      <c r="N2866" s="188"/>
      <c r="O2866" s="188"/>
      <c r="P2866" s="188"/>
      <c r="R2866" s="188"/>
    </row>
    <row r="2867" spans="8:18">
      <c r="H2867" s="188"/>
      <c r="J2867" s="188"/>
      <c r="K2867" s="188"/>
      <c r="L2867" s="188"/>
      <c r="M2867" s="393"/>
      <c r="N2867" s="188"/>
      <c r="O2867" s="188"/>
      <c r="P2867" s="188"/>
      <c r="R2867" s="188"/>
    </row>
    <row r="2868" spans="8:18">
      <c r="H2868" s="188"/>
      <c r="J2868" s="188"/>
      <c r="K2868" s="188"/>
      <c r="L2868" s="188"/>
      <c r="M2868" s="393"/>
      <c r="N2868" s="188"/>
      <c r="O2868" s="188"/>
      <c r="P2868" s="188"/>
      <c r="R2868" s="188"/>
    </row>
    <row r="2869" spans="8:18">
      <c r="H2869" s="188"/>
      <c r="J2869" s="188"/>
      <c r="K2869" s="188"/>
      <c r="L2869" s="188"/>
      <c r="M2869" s="393"/>
      <c r="N2869" s="188"/>
      <c r="O2869" s="188"/>
      <c r="P2869" s="188"/>
      <c r="R2869" s="188"/>
    </row>
    <row r="2870" spans="8:18">
      <c r="H2870" s="188"/>
      <c r="J2870" s="188"/>
      <c r="K2870" s="188"/>
      <c r="L2870" s="188"/>
      <c r="M2870" s="393"/>
      <c r="N2870" s="188"/>
      <c r="O2870" s="188"/>
      <c r="P2870" s="188"/>
      <c r="R2870" s="188"/>
    </row>
    <row r="2871" spans="8:18">
      <c r="H2871" s="188"/>
      <c r="J2871" s="188"/>
      <c r="K2871" s="188"/>
      <c r="L2871" s="188"/>
      <c r="M2871" s="393"/>
      <c r="N2871" s="188"/>
      <c r="O2871" s="188"/>
      <c r="P2871" s="188"/>
      <c r="R2871" s="188"/>
    </row>
    <row r="2872" spans="8:18">
      <c r="H2872" s="188"/>
      <c r="J2872" s="188"/>
      <c r="K2872" s="188"/>
      <c r="L2872" s="188"/>
      <c r="M2872" s="393"/>
      <c r="N2872" s="188"/>
      <c r="O2872" s="188"/>
      <c r="P2872" s="188"/>
      <c r="R2872" s="188"/>
    </row>
    <row r="2873" spans="8:18">
      <c r="H2873" s="188"/>
      <c r="J2873" s="188"/>
      <c r="K2873" s="188"/>
      <c r="L2873" s="188"/>
      <c r="M2873" s="393"/>
      <c r="N2873" s="188"/>
      <c r="O2873" s="188"/>
      <c r="P2873" s="188"/>
      <c r="R2873" s="188"/>
    </row>
    <row r="2874" spans="8:18">
      <c r="H2874" s="188"/>
      <c r="J2874" s="188"/>
      <c r="K2874" s="188"/>
      <c r="L2874" s="188"/>
      <c r="M2874" s="393"/>
      <c r="N2874" s="188"/>
      <c r="O2874" s="188"/>
      <c r="P2874" s="188"/>
      <c r="R2874" s="188"/>
    </row>
    <row r="2875" spans="8:18">
      <c r="H2875" s="188"/>
      <c r="J2875" s="188"/>
      <c r="K2875" s="188"/>
      <c r="L2875" s="188"/>
      <c r="M2875" s="393"/>
      <c r="N2875" s="188"/>
      <c r="O2875" s="188"/>
      <c r="P2875" s="188"/>
      <c r="R2875" s="188"/>
    </row>
    <row r="2876" spans="8:18">
      <c r="H2876" s="188"/>
      <c r="J2876" s="188"/>
      <c r="K2876" s="188"/>
      <c r="L2876" s="188"/>
      <c r="M2876" s="393"/>
      <c r="N2876" s="188"/>
      <c r="O2876" s="188"/>
      <c r="P2876" s="188"/>
      <c r="R2876" s="188"/>
    </row>
    <row r="2877" spans="8:18">
      <c r="H2877" s="188"/>
      <c r="J2877" s="188"/>
      <c r="K2877" s="188"/>
      <c r="L2877" s="188"/>
      <c r="M2877" s="393"/>
      <c r="N2877" s="188"/>
      <c r="O2877" s="188"/>
      <c r="P2877" s="188"/>
      <c r="R2877" s="188"/>
    </row>
    <row r="2878" spans="8:18">
      <c r="H2878" s="188"/>
      <c r="J2878" s="188"/>
      <c r="K2878" s="188"/>
      <c r="L2878" s="188"/>
      <c r="M2878" s="393"/>
      <c r="N2878" s="188"/>
      <c r="O2878" s="188"/>
      <c r="P2878" s="188"/>
      <c r="R2878" s="188"/>
    </row>
    <row r="2879" spans="8:18">
      <c r="H2879" s="188"/>
      <c r="J2879" s="188"/>
      <c r="K2879" s="188"/>
      <c r="L2879" s="188"/>
      <c r="M2879" s="393"/>
      <c r="N2879" s="188"/>
      <c r="O2879" s="188"/>
      <c r="P2879" s="188"/>
      <c r="R2879" s="188"/>
    </row>
    <row r="2880" spans="8:18">
      <c r="H2880" s="188"/>
      <c r="J2880" s="188"/>
      <c r="K2880" s="188"/>
      <c r="L2880" s="188"/>
      <c r="M2880" s="393"/>
      <c r="N2880" s="188"/>
      <c r="O2880" s="188"/>
      <c r="P2880" s="188"/>
      <c r="R2880" s="188"/>
    </row>
    <row r="2881" spans="8:18">
      <c r="H2881" s="188"/>
      <c r="J2881" s="188"/>
      <c r="K2881" s="188"/>
      <c r="L2881" s="188"/>
      <c r="M2881" s="393"/>
      <c r="N2881" s="188"/>
      <c r="O2881" s="188"/>
      <c r="P2881" s="188"/>
      <c r="R2881" s="188"/>
    </row>
    <row r="2882" spans="8:18">
      <c r="H2882" s="188"/>
      <c r="J2882" s="188"/>
      <c r="K2882" s="188"/>
      <c r="L2882" s="188"/>
      <c r="M2882" s="393"/>
      <c r="N2882" s="188"/>
      <c r="O2882" s="188"/>
      <c r="P2882" s="188"/>
      <c r="R2882" s="188"/>
    </row>
    <row r="2883" spans="8:18">
      <c r="H2883" s="188"/>
      <c r="J2883" s="188"/>
      <c r="K2883" s="188"/>
      <c r="L2883" s="188"/>
      <c r="M2883" s="393"/>
      <c r="N2883" s="188"/>
      <c r="O2883" s="188"/>
      <c r="P2883" s="188"/>
      <c r="R2883" s="188"/>
    </row>
    <row r="2884" spans="8:18">
      <c r="H2884" s="188"/>
      <c r="J2884" s="188"/>
      <c r="K2884" s="188"/>
      <c r="L2884" s="188"/>
      <c r="M2884" s="393"/>
      <c r="N2884" s="188"/>
      <c r="O2884" s="188"/>
      <c r="P2884" s="188"/>
      <c r="R2884" s="188"/>
    </row>
    <row r="2885" spans="8:18">
      <c r="H2885" s="188"/>
      <c r="J2885" s="188"/>
      <c r="K2885" s="188"/>
      <c r="L2885" s="188"/>
      <c r="M2885" s="393"/>
      <c r="N2885" s="188"/>
      <c r="O2885" s="188"/>
      <c r="P2885" s="188"/>
      <c r="R2885" s="188"/>
    </row>
    <row r="2886" spans="8:18">
      <c r="H2886" s="188"/>
      <c r="J2886" s="188"/>
      <c r="K2886" s="188"/>
      <c r="L2886" s="188"/>
      <c r="M2886" s="393"/>
      <c r="N2886" s="188"/>
      <c r="O2886" s="188"/>
      <c r="P2886" s="188"/>
      <c r="R2886" s="188"/>
    </row>
    <row r="2887" spans="8:18">
      <c r="H2887" s="188"/>
      <c r="J2887" s="188"/>
      <c r="K2887" s="188"/>
      <c r="L2887" s="188"/>
      <c r="M2887" s="393"/>
      <c r="N2887" s="188"/>
      <c r="O2887" s="188"/>
      <c r="P2887" s="188"/>
      <c r="R2887" s="188"/>
    </row>
    <row r="2888" spans="8:18">
      <c r="H2888" s="188"/>
      <c r="J2888" s="188"/>
      <c r="K2888" s="188"/>
      <c r="L2888" s="188"/>
      <c r="M2888" s="393"/>
      <c r="N2888" s="188"/>
      <c r="O2888" s="188"/>
      <c r="P2888" s="188"/>
      <c r="R2888" s="188"/>
    </row>
    <row r="2889" spans="8:18">
      <c r="H2889" s="188"/>
      <c r="J2889" s="188"/>
      <c r="K2889" s="188"/>
      <c r="L2889" s="188"/>
      <c r="M2889" s="393"/>
      <c r="N2889" s="188"/>
      <c r="O2889" s="188"/>
      <c r="P2889" s="188"/>
      <c r="R2889" s="188"/>
    </row>
    <row r="2890" spans="8:18">
      <c r="H2890" s="188"/>
      <c r="J2890" s="188"/>
      <c r="K2890" s="188"/>
      <c r="L2890" s="188"/>
      <c r="M2890" s="393"/>
      <c r="N2890" s="188"/>
      <c r="O2890" s="188"/>
      <c r="P2890" s="188"/>
      <c r="R2890" s="188"/>
    </row>
    <row r="2891" spans="8:18">
      <c r="H2891" s="188"/>
      <c r="J2891" s="188"/>
      <c r="K2891" s="188"/>
      <c r="L2891" s="188"/>
      <c r="M2891" s="393"/>
      <c r="N2891" s="188"/>
      <c r="O2891" s="188"/>
      <c r="P2891" s="188"/>
      <c r="R2891" s="188"/>
    </row>
    <row r="2892" spans="8:18">
      <c r="H2892" s="188"/>
      <c r="J2892" s="188"/>
      <c r="K2892" s="188"/>
      <c r="L2892" s="188"/>
      <c r="M2892" s="393"/>
      <c r="N2892" s="188"/>
      <c r="O2892" s="188"/>
      <c r="P2892" s="188"/>
      <c r="R2892" s="188"/>
    </row>
    <row r="2893" spans="8:18">
      <c r="H2893" s="188"/>
      <c r="J2893" s="188"/>
      <c r="K2893" s="188"/>
      <c r="L2893" s="188"/>
      <c r="M2893" s="393"/>
      <c r="N2893" s="188"/>
      <c r="O2893" s="188"/>
      <c r="P2893" s="188"/>
      <c r="R2893" s="188"/>
    </row>
    <row r="2894" spans="8:18">
      <c r="H2894" s="188"/>
      <c r="J2894" s="188"/>
      <c r="K2894" s="188"/>
      <c r="L2894" s="188"/>
      <c r="M2894" s="393"/>
      <c r="N2894" s="188"/>
      <c r="O2894" s="188"/>
      <c r="P2894" s="188"/>
      <c r="R2894" s="188"/>
    </row>
    <row r="2895" spans="8:18">
      <c r="H2895" s="188"/>
      <c r="J2895" s="188"/>
      <c r="K2895" s="188"/>
      <c r="L2895" s="188"/>
      <c r="M2895" s="393"/>
      <c r="N2895" s="188"/>
      <c r="O2895" s="188"/>
      <c r="P2895" s="188"/>
      <c r="R2895" s="188"/>
    </row>
    <row r="2896" spans="8:18">
      <c r="H2896" s="188"/>
      <c r="J2896" s="188"/>
      <c r="K2896" s="188"/>
      <c r="L2896" s="188"/>
      <c r="M2896" s="393"/>
      <c r="N2896" s="188"/>
      <c r="O2896" s="188"/>
      <c r="P2896" s="188"/>
      <c r="R2896" s="188"/>
    </row>
    <row r="2897" spans="8:18">
      <c r="H2897" s="188"/>
      <c r="J2897" s="188"/>
      <c r="K2897" s="188"/>
      <c r="L2897" s="188"/>
      <c r="M2897" s="393"/>
      <c r="N2897" s="188"/>
      <c r="O2897" s="188"/>
      <c r="P2897" s="188"/>
      <c r="R2897" s="188"/>
    </row>
    <row r="2898" spans="8:18">
      <c r="H2898" s="188"/>
      <c r="J2898" s="188"/>
      <c r="K2898" s="188"/>
      <c r="L2898" s="188"/>
      <c r="M2898" s="393"/>
      <c r="N2898" s="188"/>
      <c r="O2898" s="188"/>
      <c r="P2898" s="188"/>
      <c r="R2898" s="188"/>
    </row>
    <row r="2899" spans="8:18">
      <c r="H2899" s="188"/>
      <c r="J2899" s="188"/>
      <c r="K2899" s="188"/>
      <c r="L2899" s="188"/>
      <c r="M2899" s="393"/>
      <c r="N2899" s="188"/>
      <c r="O2899" s="188"/>
      <c r="P2899" s="188"/>
      <c r="R2899" s="188"/>
    </row>
    <row r="2900" spans="8:18">
      <c r="H2900" s="188"/>
      <c r="J2900" s="188"/>
      <c r="K2900" s="188"/>
      <c r="L2900" s="188"/>
      <c r="M2900" s="393"/>
      <c r="N2900" s="188"/>
      <c r="O2900" s="188"/>
      <c r="P2900" s="188"/>
      <c r="R2900" s="188"/>
    </row>
    <row r="2901" spans="8:18">
      <c r="H2901" s="188"/>
      <c r="J2901" s="188"/>
      <c r="K2901" s="188"/>
      <c r="L2901" s="188"/>
      <c r="M2901" s="393"/>
      <c r="N2901" s="188"/>
      <c r="O2901" s="188"/>
      <c r="P2901" s="188"/>
      <c r="R2901" s="188"/>
    </row>
    <row r="2902" spans="8:18">
      <c r="H2902" s="188"/>
      <c r="J2902" s="188"/>
      <c r="K2902" s="188"/>
      <c r="L2902" s="188"/>
      <c r="M2902" s="393"/>
      <c r="N2902" s="188"/>
      <c r="O2902" s="188"/>
      <c r="P2902" s="188"/>
      <c r="R2902" s="188"/>
    </row>
    <row r="2903" spans="8:18">
      <c r="H2903" s="188"/>
      <c r="J2903" s="188"/>
      <c r="K2903" s="188"/>
      <c r="L2903" s="188"/>
      <c r="M2903" s="393"/>
      <c r="N2903" s="188"/>
      <c r="O2903" s="188"/>
      <c r="P2903" s="188"/>
      <c r="R2903" s="188"/>
    </row>
    <row r="2904" spans="8:18">
      <c r="H2904" s="188"/>
      <c r="J2904" s="188"/>
      <c r="K2904" s="188"/>
      <c r="L2904" s="188"/>
      <c r="M2904" s="393"/>
      <c r="N2904" s="188"/>
      <c r="O2904" s="188"/>
      <c r="P2904" s="188"/>
      <c r="R2904" s="188"/>
    </row>
    <row r="2905" spans="8:18">
      <c r="H2905" s="188"/>
      <c r="J2905" s="188"/>
      <c r="K2905" s="188"/>
      <c r="L2905" s="188"/>
      <c r="M2905" s="393"/>
      <c r="N2905" s="188"/>
      <c r="O2905" s="188"/>
      <c r="P2905" s="188"/>
      <c r="R2905" s="188"/>
    </row>
    <row r="2906" spans="8:18">
      <c r="H2906" s="188"/>
      <c r="J2906" s="188"/>
      <c r="K2906" s="188"/>
      <c r="L2906" s="188"/>
      <c r="M2906" s="393"/>
      <c r="N2906" s="188"/>
      <c r="O2906" s="188"/>
      <c r="P2906" s="188"/>
      <c r="R2906" s="188"/>
    </row>
    <row r="2907" spans="8:18">
      <c r="H2907" s="188"/>
      <c r="J2907" s="188"/>
      <c r="K2907" s="188"/>
      <c r="L2907" s="188"/>
      <c r="M2907" s="393"/>
      <c r="N2907" s="188"/>
      <c r="O2907" s="188"/>
      <c r="P2907" s="188"/>
      <c r="R2907" s="188"/>
    </row>
    <row r="2908" spans="8:18">
      <c r="H2908" s="188"/>
      <c r="J2908" s="188"/>
      <c r="K2908" s="188"/>
      <c r="L2908" s="188"/>
      <c r="M2908" s="393"/>
      <c r="N2908" s="188"/>
      <c r="O2908" s="188"/>
      <c r="P2908" s="188"/>
      <c r="R2908" s="188"/>
    </row>
    <row r="2909" spans="8:18">
      <c r="H2909" s="188"/>
      <c r="J2909" s="188"/>
      <c r="K2909" s="188"/>
      <c r="L2909" s="188"/>
      <c r="M2909" s="393"/>
      <c r="N2909" s="188"/>
      <c r="O2909" s="188"/>
      <c r="P2909" s="188"/>
      <c r="R2909" s="188"/>
    </row>
    <row r="2910" spans="8:18">
      <c r="H2910" s="188"/>
      <c r="J2910" s="188"/>
      <c r="K2910" s="188"/>
      <c r="L2910" s="188"/>
      <c r="M2910" s="393"/>
      <c r="N2910" s="188"/>
      <c r="O2910" s="188"/>
      <c r="P2910" s="188"/>
      <c r="R2910" s="188"/>
    </row>
    <row r="2911" spans="8:18">
      <c r="H2911" s="188"/>
      <c r="J2911" s="188"/>
      <c r="K2911" s="188"/>
      <c r="L2911" s="188"/>
      <c r="M2911" s="393"/>
      <c r="N2911" s="188"/>
      <c r="O2911" s="188"/>
      <c r="P2911" s="188"/>
      <c r="R2911" s="188"/>
    </row>
    <row r="2912" spans="8:18">
      <c r="H2912" s="188"/>
      <c r="J2912" s="188"/>
      <c r="K2912" s="188"/>
      <c r="L2912" s="188"/>
      <c r="M2912" s="393"/>
      <c r="N2912" s="188"/>
      <c r="O2912" s="188"/>
      <c r="P2912" s="188"/>
      <c r="R2912" s="188"/>
    </row>
    <row r="2913" spans="8:18">
      <c r="H2913" s="188"/>
      <c r="J2913" s="188"/>
      <c r="K2913" s="188"/>
      <c r="L2913" s="188"/>
      <c r="M2913" s="393"/>
      <c r="N2913" s="188"/>
      <c r="O2913" s="188"/>
      <c r="P2913" s="188"/>
      <c r="R2913" s="188"/>
    </row>
    <row r="2914" spans="8:18">
      <c r="H2914" s="188"/>
      <c r="J2914" s="188"/>
      <c r="K2914" s="188"/>
      <c r="L2914" s="188"/>
      <c r="M2914" s="393"/>
      <c r="N2914" s="188"/>
      <c r="O2914" s="188"/>
      <c r="P2914" s="188"/>
      <c r="R2914" s="188"/>
    </row>
    <row r="2915" spans="8:18">
      <c r="H2915" s="188"/>
      <c r="J2915" s="188"/>
      <c r="K2915" s="188"/>
      <c r="L2915" s="188"/>
      <c r="M2915" s="393"/>
      <c r="N2915" s="188"/>
      <c r="O2915" s="188"/>
      <c r="P2915" s="188"/>
      <c r="R2915" s="188"/>
    </row>
    <row r="2916" spans="8:18">
      <c r="H2916" s="188"/>
      <c r="J2916" s="188"/>
      <c r="K2916" s="188"/>
      <c r="L2916" s="188"/>
      <c r="M2916" s="393"/>
      <c r="N2916" s="188"/>
      <c r="O2916" s="188"/>
      <c r="P2916" s="188"/>
      <c r="R2916" s="188"/>
    </row>
    <row r="2917" spans="8:18">
      <c r="H2917" s="188"/>
      <c r="J2917" s="188"/>
      <c r="K2917" s="188"/>
      <c r="L2917" s="188"/>
      <c r="M2917" s="393"/>
      <c r="N2917" s="188"/>
      <c r="O2917" s="188"/>
      <c r="P2917" s="188"/>
      <c r="R2917" s="188"/>
    </row>
    <row r="2918" spans="8:18">
      <c r="H2918" s="188"/>
      <c r="J2918" s="188"/>
      <c r="K2918" s="188"/>
      <c r="L2918" s="188"/>
      <c r="M2918" s="393"/>
      <c r="N2918" s="188"/>
      <c r="O2918" s="188"/>
      <c r="P2918" s="188"/>
      <c r="R2918" s="188"/>
    </row>
    <row r="2919" spans="8:18">
      <c r="H2919" s="188"/>
      <c r="J2919" s="188"/>
      <c r="K2919" s="188"/>
      <c r="L2919" s="188"/>
      <c r="M2919" s="393"/>
      <c r="N2919" s="188"/>
      <c r="O2919" s="188"/>
      <c r="P2919" s="188"/>
      <c r="R2919" s="188"/>
    </row>
    <row r="2920" spans="8:18">
      <c r="H2920" s="188"/>
      <c r="J2920" s="188"/>
      <c r="K2920" s="188"/>
      <c r="L2920" s="188"/>
      <c r="M2920" s="393"/>
      <c r="N2920" s="188"/>
      <c r="O2920" s="188"/>
      <c r="P2920" s="188"/>
      <c r="R2920" s="188"/>
    </row>
    <row r="2921" spans="8:18">
      <c r="H2921" s="188"/>
      <c r="J2921" s="188"/>
      <c r="K2921" s="188"/>
      <c r="L2921" s="188"/>
      <c r="M2921" s="393"/>
      <c r="N2921" s="188"/>
      <c r="O2921" s="188"/>
      <c r="P2921" s="188"/>
      <c r="R2921" s="188"/>
    </row>
    <row r="2922" spans="8:18">
      <c r="H2922" s="188"/>
      <c r="J2922" s="188"/>
      <c r="K2922" s="188"/>
      <c r="L2922" s="188"/>
      <c r="M2922" s="393"/>
      <c r="N2922" s="188"/>
      <c r="O2922" s="188"/>
      <c r="P2922" s="188"/>
      <c r="R2922" s="188"/>
    </row>
    <row r="2923" spans="8:18">
      <c r="H2923" s="188"/>
      <c r="J2923" s="188"/>
      <c r="K2923" s="188"/>
      <c r="L2923" s="188"/>
      <c r="M2923" s="393"/>
      <c r="N2923" s="188"/>
      <c r="O2923" s="188"/>
      <c r="P2923" s="188"/>
      <c r="R2923" s="188"/>
    </row>
    <row r="2924" spans="8:18">
      <c r="H2924" s="188"/>
      <c r="J2924" s="188"/>
      <c r="K2924" s="188"/>
      <c r="L2924" s="188"/>
      <c r="M2924" s="393"/>
      <c r="N2924" s="188"/>
      <c r="O2924" s="188"/>
      <c r="P2924" s="188"/>
      <c r="R2924" s="188"/>
    </row>
    <row r="2925" spans="8:18">
      <c r="H2925" s="188"/>
      <c r="J2925" s="188"/>
      <c r="K2925" s="188"/>
      <c r="L2925" s="188"/>
      <c r="M2925" s="393"/>
      <c r="N2925" s="188"/>
      <c r="O2925" s="188"/>
      <c r="P2925" s="188"/>
      <c r="R2925" s="188"/>
    </row>
    <row r="2926" spans="8:18">
      <c r="H2926" s="188"/>
      <c r="J2926" s="188"/>
      <c r="K2926" s="188"/>
      <c r="L2926" s="188"/>
      <c r="M2926" s="393"/>
      <c r="N2926" s="188"/>
      <c r="O2926" s="188"/>
      <c r="P2926" s="188"/>
      <c r="R2926" s="188"/>
    </row>
    <row r="2927" spans="8:18">
      <c r="H2927" s="188"/>
      <c r="J2927" s="188"/>
      <c r="K2927" s="188"/>
      <c r="L2927" s="188"/>
      <c r="M2927" s="393"/>
      <c r="N2927" s="188"/>
      <c r="O2927" s="188"/>
      <c r="P2927" s="188"/>
      <c r="R2927" s="188"/>
    </row>
    <row r="2928" spans="8:18">
      <c r="H2928" s="188"/>
      <c r="J2928" s="188"/>
      <c r="K2928" s="188"/>
      <c r="L2928" s="188"/>
      <c r="M2928" s="393"/>
      <c r="N2928" s="188"/>
      <c r="O2928" s="188"/>
      <c r="P2928" s="188"/>
      <c r="R2928" s="188"/>
    </row>
    <row r="2929" spans="8:18">
      <c r="H2929" s="188"/>
      <c r="J2929" s="188"/>
      <c r="K2929" s="188"/>
      <c r="L2929" s="188"/>
      <c r="M2929" s="393"/>
      <c r="N2929" s="188"/>
      <c r="O2929" s="188"/>
      <c r="P2929" s="188"/>
      <c r="R2929" s="188"/>
    </row>
    <row r="2930" spans="8:18">
      <c r="H2930" s="188"/>
      <c r="J2930" s="188"/>
      <c r="K2930" s="188"/>
      <c r="L2930" s="188"/>
      <c r="M2930" s="393"/>
      <c r="N2930" s="188"/>
      <c r="O2930" s="188"/>
      <c r="P2930" s="188"/>
      <c r="R2930" s="188"/>
    </row>
    <row r="2931" spans="8:18">
      <c r="H2931" s="188"/>
      <c r="J2931" s="188"/>
      <c r="K2931" s="188"/>
      <c r="L2931" s="188"/>
      <c r="M2931" s="393"/>
      <c r="N2931" s="188"/>
      <c r="O2931" s="188"/>
      <c r="P2931" s="188"/>
      <c r="R2931" s="188"/>
    </row>
    <row r="2932" spans="8:18">
      <c r="H2932" s="188"/>
      <c r="J2932" s="188"/>
      <c r="K2932" s="188"/>
      <c r="L2932" s="188"/>
      <c r="M2932" s="393"/>
      <c r="N2932" s="188"/>
      <c r="O2932" s="188"/>
      <c r="P2932" s="188"/>
      <c r="R2932" s="188"/>
    </row>
    <row r="2933" spans="8:18">
      <c r="H2933" s="188"/>
      <c r="J2933" s="188"/>
      <c r="K2933" s="188"/>
      <c r="L2933" s="188"/>
      <c r="M2933" s="393"/>
      <c r="N2933" s="188"/>
      <c r="O2933" s="188"/>
      <c r="P2933" s="188"/>
      <c r="R2933" s="188"/>
    </row>
    <row r="2934" spans="8:18">
      <c r="H2934" s="188"/>
      <c r="J2934" s="188"/>
      <c r="K2934" s="188"/>
      <c r="L2934" s="188"/>
      <c r="M2934" s="393"/>
      <c r="N2934" s="188"/>
      <c r="O2934" s="188"/>
      <c r="P2934" s="188"/>
      <c r="R2934" s="188"/>
    </row>
    <row r="2935" spans="8:18">
      <c r="H2935" s="188"/>
      <c r="J2935" s="188"/>
      <c r="K2935" s="188"/>
      <c r="L2935" s="188"/>
      <c r="M2935" s="393"/>
      <c r="N2935" s="188"/>
      <c r="O2935" s="188"/>
      <c r="P2935" s="188"/>
      <c r="R2935" s="188"/>
    </row>
    <row r="2936" spans="8:18">
      <c r="H2936" s="188"/>
      <c r="J2936" s="188"/>
      <c r="K2936" s="188"/>
      <c r="L2936" s="188"/>
      <c r="M2936" s="393"/>
      <c r="N2936" s="188"/>
      <c r="O2936" s="188"/>
      <c r="P2936" s="188"/>
      <c r="R2936" s="188"/>
    </row>
    <row r="2937" spans="8:18">
      <c r="H2937" s="188"/>
      <c r="J2937" s="188"/>
      <c r="K2937" s="188"/>
      <c r="L2937" s="188"/>
      <c r="M2937" s="393"/>
      <c r="N2937" s="188"/>
      <c r="O2937" s="188"/>
      <c r="P2937" s="188"/>
      <c r="R2937" s="188"/>
    </row>
    <row r="2938" spans="8:18">
      <c r="H2938" s="188"/>
      <c r="J2938" s="188"/>
      <c r="K2938" s="188"/>
      <c r="L2938" s="188"/>
      <c r="M2938" s="393"/>
      <c r="N2938" s="188"/>
      <c r="O2938" s="188"/>
      <c r="P2938" s="188"/>
      <c r="R2938" s="188"/>
    </row>
    <row r="2939" spans="8:18">
      <c r="H2939" s="188"/>
      <c r="J2939" s="188"/>
      <c r="K2939" s="188"/>
      <c r="L2939" s="188"/>
      <c r="M2939" s="393"/>
      <c r="N2939" s="188"/>
      <c r="O2939" s="188"/>
      <c r="P2939" s="188"/>
      <c r="R2939" s="188"/>
    </row>
    <row r="2940" spans="8:18">
      <c r="H2940" s="188"/>
      <c r="J2940" s="188"/>
      <c r="K2940" s="188"/>
      <c r="L2940" s="188"/>
      <c r="M2940" s="393"/>
      <c r="N2940" s="188"/>
      <c r="O2940" s="188"/>
      <c r="P2940" s="188"/>
      <c r="R2940" s="188"/>
    </row>
    <row r="2941" spans="8:18">
      <c r="H2941" s="188"/>
      <c r="J2941" s="188"/>
      <c r="K2941" s="188"/>
      <c r="L2941" s="188"/>
      <c r="M2941" s="393"/>
      <c r="N2941" s="188"/>
      <c r="O2941" s="188"/>
      <c r="P2941" s="188"/>
      <c r="R2941" s="188"/>
    </row>
    <row r="2942" spans="8:18">
      <c r="H2942" s="188"/>
      <c r="J2942" s="188"/>
      <c r="K2942" s="188"/>
      <c r="L2942" s="188"/>
      <c r="M2942" s="393"/>
      <c r="N2942" s="188"/>
      <c r="O2942" s="188"/>
      <c r="P2942" s="188"/>
      <c r="R2942" s="188"/>
    </row>
    <row r="2943" spans="8:18">
      <c r="H2943" s="188"/>
      <c r="J2943" s="188"/>
      <c r="K2943" s="188"/>
      <c r="L2943" s="188"/>
      <c r="M2943" s="393"/>
      <c r="N2943" s="188"/>
      <c r="O2943" s="188"/>
      <c r="P2943" s="188"/>
      <c r="R2943" s="188"/>
    </row>
    <row r="2944" spans="8:18">
      <c r="H2944" s="188"/>
      <c r="J2944" s="188"/>
      <c r="K2944" s="188"/>
      <c r="L2944" s="188"/>
      <c r="M2944" s="393"/>
      <c r="N2944" s="188"/>
      <c r="O2944" s="188"/>
      <c r="P2944" s="188"/>
      <c r="R2944" s="188"/>
    </row>
    <row r="2945" spans="8:18">
      <c r="H2945" s="188"/>
      <c r="J2945" s="188"/>
      <c r="K2945" s="188"/>
      <c r="L2945" s="188"/>
      <c r="M2945" s="393"/>
      <c r="N2945" s="188"/>
      <c r="O2945" s="188"/>
      <c r="P2945" s="188"/>
      <c r="R2945" s="188"/>
    </row>
    <row r="2946" spans="8:18">
      <c r="H2946" s="188"/>
      <c r="J2946" s="188"/>
      <c r="K2946" s="188"/>
      <c r="L2946" s="188"/>
      <c r="M2946" s="393"/>
      <c r="N2946" s="188"/>
      <c r="O2946" s="188"/>
      <c r="P2946" s="188"/>
      <c r="R2946" s="188"/>
    </row>
    <row r="2947" spans="8:18">
      <c r="H2947" s="188"/>
      <c r="J2947" s="188"/>
      <c r="K2947" s="188"/>
      <c r="L2947" s="188"/>
      <c r="M2947" s="393"/>
      <c r="N2947" s="188"/>
      <c r="O2947" s="188"/>
      <c r="P2947" s="188"/>
      <c r="R2947" s="188"/>
    </row>
    <row r="2948" spans="8:18">
      <c r="H2948" s="188"/>
      <c r="J2948" s="188"/>
      <c r="K2948" s="188"/>
      <c r="L2948" s="188"/>
      <c r="M2948" s="393"/>
      <c r="N2948" s="188"/>
      <c r="O2948" s="188"/>
      <c r="P2948" s="188"/>
      <c r="R2948" s="188"/>
    </row>
    <row r="2949" spans="8:18">
      <c r="H2949" s="188"/>
      <c r="J2949" s="188"/>
      <c r="K2949" s="188"/>
      <c r="L2949" s="188"/>
      <c r="M2949" s="393"/>
      <c r="N2949" s="188"/>
      <c r="O2949" s="188"/>
      <c r="P2949" s="188"/>
      <c r="R2949" s="188"/>
    </row>
    <row r="2950" spans="8:18">
      <c r="H2950" s="188"/>
      <c r="J2950" s="188"/>
      <c r="K2950" s="188"/>
      <c r="L2950" s="188"/>
      <c r="M2950" s="393"/>
      <c r="N2950" s="188"/>
      <c r="O2950" s="188"/>
      <c r="P2950" s="188"/>
      <c r="R2950" s="188"/>
    </row>
    <row r="2951" spans="8:18">
      <c r="H2951" s="188"/>
      <c r="J2951" s="188"/>
      <c r="K2951" s="188"/>
      <c r="L2951" s="188"/>
      <c r="M2951" s="393"/>
      <c r="N2951" s="188"/>
      <c r="O2951" s="188"/>
      <c r="P2951" s="188"/>
      <c r="R2951" s="188"/>
    </row>
    <row r="2952" spans="8:18">
      <c r="H2952" s="188"/>
      <c r="J2952" s="188"/>
      <c r="K2952" s="188"/>
      <c r="L2952" s="188"/>
      <c r="M2952" s="393"/>
      <c r="N2952" s="188"/>
      <c r="O2952" s="188"/>
      <c r="P2952" s="188"/>
      <c r="R2952" s="188"/>
    </row>
    <row r="2953" spans="8:18">
      <c r="H2953" s="188"/>
      <c r="J2953" s="188"/>
      <c r="K2953" s="188"/>
      <c r="L2953" s="188"/>
      <c r="M2953" s="393"/>
      <c r="N2953" s="188"/>
      <c r="O2953" s="188"/>
      <c r="P2953" s="188"/>
      <c r="R2953" s="188"/>
    </row>
    <row r="2954" spans="8:18">
      <c r="H2954" s="188"/>
      <c r="J2954" s="188"/>
      <c r="K2954" s="188"/>
      <c r="L2954" s="188"/>
      <c r="M2954" s="393"/>
      <c r="N2954" s="188"/>
      <c r="O2954" s="188"/>
      <c r="P2954" s="188"/>
      <c r="R2954" s="188"/>
    </row>
    <row r="2955" spans="8:18">
      <c r="H2955" s="188"/>
      <c r="J2955" s="188"/>
      <c r="K2955" s="188"/>
      <c r="L2955" s="188"/>
      <c r="M2955" s="393"/>
      <c r="N2955" s="188"/>
      <c r="O2955" s="188"/>
      <c r="P2955" s="188"/>
      <c r="R2955" s="188"/>
    </row>
    <row r="2956" spans="8:18">
      <c r="H2956" s="188"/>
      <c r="J2956" s="188"/>
      <c r="K2956" s="188"/>
      <c r="L2956" s="188"/>
      <c r="M2956" s="393"/>
      <c r="N2956" s="188"/>
      <c r="O2956" s="188"/>
      <c r="P2956" s="188"/>
      <c r="R2956" s="188"/>
    </row>
    <row r="2957" spans="8:18">
      <c r="H2957" s="188"/>
      <c r="J2957" s="188"/>
      <c r="K2957" s="188"/>
      <c r="L2957" s="188"/>
      <c r="M2957" s="393"/>
      <c r="N2957" s="188"/>
      <c r="O2957" s="188"/>
      <c r="P2957" s="188"/>
      <c r="R2957" s="188"/>
    </row>
    <row r="2958" spans="8:18">
      <c r="H2958" s="188"/>
      <c r="J2958" s="188"/>
      <c r="K2958" s="188"/>
      <c r="L2958" s="188"/>
      <c r="M2958" s="393"/>
      <c r="N2958" s="188"/>
      <c r="O2958" s="188"/>
      <c r="P2958" s="188"/>
      <c r="R2958" s="188"/>
    </row>
    <row r="2959" spans="8:18">
      <c r="H2959" s="188"/>
      <c r="J2959" s="188"/>
      <c r="K2959" s="188"/>
      <c r="L2959" s="188"/>
      <c r="M2959" s="393"/>
      <c r="N2959" s="188"/>
      <c r="O2959" s="188"/>
      <c r="P2959" s="188"/>
      <c r="R2959" s="188"/>
    </row>
    <row r="2960" spans="8:18">
      <c r="H2960" s="188"/>
      <c r="J2960" s="188"/>
      <c r="K2960" s="188"/>
      <c r="L2960" s="188"/>
      <c r="M2960" s="393"/>
      <c r="N2960" s="188"/>
      <c r="O2960" s="188"/>
      <c r="P2960" s="188"/>
      <c r="R2960" s="188"/>
    </row>
    <row r="2961" spans="8:18">
      <c r="H2961" s="188"/>
      <c r="J2961" s="188"/>
      <c r="K2961" s="188"/>
      <c r="L2961" s="188"/>
      <c r="M2961" s="393"/>
      <c r="N2961" s="188"/>
      <c r="O2961" s="188"/>
      <c r="P2961" s="188"/>
      <c r="R2961" s="188"/>
    </row>
    <row r="2962" spans="8:18">
      <c r="H2962" s="188"/>
      <c r="J2962" s="188"/>
      <c r="K2962" s="188"/>
      <c r="L2962" s="188"/>
      <c r="M2962" s="393"/>
      <c r="N2962" s="188"/>
      <c r="O2962" s="188"/>
      <c r="P2962" s="188"/>
      <c r="R2962" s="188"/>
    </row>
    <row r="2963" spans="8:18">
      <c r="H2963" s="188"/>
      <c r="J2963" s="188"/>
      <c r="K2963" s="188"/>
      <c r="L2963" s="188"/>
      <c r="M2963" s="393"/>
      <c r="N2963" s="188"/>
      <c r="O2963" s="188"/>
      <c r="P2963" s="188"/>
      <c r="R2963" s="188"/>
    </row>
    <row r="2964" spans="8:18">
      <c r="H2964" s="188"/>
      <c r="J2964" s="188"/>
      <c r="K2964" s="188"/>
      <c r="L2964" s="188"/>
      <c r="M2964" s="393"/>
      <c r="N2964" s="188"/>
      <c r="O2964" s="188"/>
      <c r="P2964" s="188"/>
      <c r="R2964" s="188"/>
    </row>
    <row r="2965" spans="8:18">
      <c r="H2965" s="188"/>
      <c r="J2965" s="188"/>
      <c r="K2965" s="188"/>
      <c r="L2965" s="188"/>
      <c r="M2965" s="393"/>
      <c r="N2965" s="188"/>
      <c r="O2965" s="188"/>
      <c r="P2965" s="188"/>
      <c r="R2965" s="188"/>
    </row>
    <row r="2966" spans="8:18">
      <c r="H2966" s="188"/>
      <c r="J2966" s="188"/>
      <c r="K2966" s="188"/>
      <c r="L2966" s="188"/>
      <c r="M2966" s="393"/>
      <c r="N2966" s="188"/>
      <c r="O2966" s="188"/>
      <c r="P2966" s="188"/>
      <c r="R2966" s="188"/>
    </row>
    <row r="2967" spans="8:18">
      <c r="H2967" s="188"/>
      <c r="J2967" s="188"/>
      <c r="K2967" s="188"/>
      <c r="L2967" s="188"/>
      <c r="M2967" s="393"/>
      <c r="N2967" s="188"/>
      <c r="O2967" s="188"/>
      <c r="P2967" s="188"/>
      <c r="R2967" s="188"/>
    </row>
    <row r="2968" spans="8:18">
      <c r="H2968" s="188"/>
      <c r="J2968" s="188"/>
      <c r="K2968" s="188"/>
      <c r="L2968" s="188"/>
      <c r="M2968" s="393"/>
      <c r="N2968" s="188"/>
      <c r="O2968" s="188"/>
      <c r="P2968" s="188"/>
      <c r="R2968" s="188"/>
    </row>
    <row r="2969" spans="8:18">
      <c r="H2969" s="188"/>
      <c r="J2969" s="188"/>
      <c r="K2969" s="188"/>
      <c r="L2969" s="188"/>
      <c r="M2969" s="393"/>
      <c r="N2969" s="188"/>
      <c r="O2969" s="188"/>
      <c r="P2969" s="188"/>
      <c r="R2969" s="188"/>
    </row>
    <row r="2970" spans="8:18">
      <c r="H2970" s="188"/>
      <c r="J2970" s="188"/>
      <c r="K2970" s="188"/>
      <c r="L2970" s="188"/>
      <c r="M2970" s="393"/>
      <c r="N2970" s="188"/>
      <c r="O2970" s="188"/>
      <c r="P2970" s="188"/>
      <c r="R2970" s="188"/>
    </row>
    <row r="2971" spans="8:18">
      <c r="H2971" s="188"/>
      <c r="J2971" s="188"/>
      <c r="K2971" s="188"/>
      <c r="L2971" s="188"/>
      <c r="M2971" s="393"/>
      <c r="N2971" s="188"/>
      <c r="O2971" s="188"/>
      <c r="P2971" s="188"/>
      <c r="R2971" s="188"/>
    </row>
    <row r="2972" spans="8:18">
      <c r="H2972" s="188"/>
      <c r="J2972" s="188"/>
      <c r="K2972" s="188"/>
      <c r="L2972" s="188"/>
      <c r="M2972" s="393"/>
      <c r="N2972" s="188"/>
      <c r="O2972" s="188"/>
      <c r="P2972" s="188"/>
      <c r="R2972" s="188"/>
    </row>
    <row r="2973" spans="8:18">
      <c r="H2973" s="188"/>
      <c r="J2973" s="188"/>
      <c r="K2973" s="188"/>
      <c r="L2973" s="188"/>
      <c r="M2973" s="393"/>
      <c r="N2973" s="188"/>
      <c r="O2973" s="188"/>
      <c r="P2973" s="188"/>
      <c r="R2973" s="188"/>
    </row>
    <row r="2974" spans="8:18">
      <c r="H2974" s="188"/>
      <c r="J2974" s="188"/>
      <c r="K2974" s="188"/>
      <c r="L2974" s="188"/>
      <c r="M2974" s="393"/>
      <c r="N2974" s="188"/>
      <c r="O2974" s="188"/>
      <c r="P2974" s="188"/>
      <c r="R2974" s="188"/>
    </row>
    <row r="2975" spans="8:18">
      <c r="H2975" s="188"/>
      <c r="J2975" s="188"/>
      <c r="K2975" s="188"/>
      <c r="L2975" s="188"/>
      <c r="M2975" s="393"/>
      <c r="N2975" s="188"/>
      <c r="O2975" s="188"/>
      <c r="P2975" s="188"/>
      <c r="R2975" s="188"/>
    </row>
    <row r="2976" spans="8:18">
      <c r="H2976" s="188"/>
      <c r="J2976" s="188"/>
      <c r="K2976" s="188"/>
      <c r="L2976" s="188"/>
      <c r="M2976" s="393"/>
      <c r="N2976" s="188"/>
      <c r="O2976" s="188"/>
      <c r="P2976" s="188"/>
      <c r="R2976" s="188"/>
    </row>
    <row r="2977" spans="8:18">
      <c r="H2977" s="188"/>
      <c r="J2977" s="188"/>
      <c r="K2977" s="188"/>
      <c r="L2977" s="188"/>
      <c r="M2977" s="393"/>
      <c r="N2977" s="188"/>
      <c r="O2977" s="188"/>
      <c r="P2977" s="188"/>
      <c r="R2977" s="188"/>
    </row>
    <row r="2978" spans="8:18">
      <c r="H2978" s="188"/>
      <c r="J2978" s="188"/>
      <c r="K2978" s="188"/>
      <c r="L2978" s="188"/>
      <c r="M2978" s="393"/>
      <c r="N2978" s="188"/>
      <c r="O2978" s="188"/>
      <c r="P2978" s="188"/>
      <c r="R2978" s="188"/>
    </row>
    <row r="2979" spans="8:18">
      <c r="H2979" s="188"/>
      <c r="J2979" s="188"/>
      <c r="K2979" s="188"/>
      <c r="L2979" s="188"/>
      <c r="M2979" s="393"/>
      <c r="N2979" s="188"/>
      <c r="O2979" s="188"/>
      <c r="P2979" s="188"/>
      <c r="R2979" s="188"/>
    </row>
    <row r="2980" spans="8:18">
      <c r="H2980" s="188"/>
      <c r="J2980" s="188"/>
      <c r="K2980" s="188"/>
      <c r="L2980" s="188"/>
      <c r="M2980" s="393"/>
      <c r="N2980" s="188"/>
      <c r="O2980" s="188"/>
      <c r="P2980" s="188"/>
      <c r="R2980" s="188"/>
    </row>
    <row r="2981" spans="8:18">
      <c r="H2981" s="188"/>
      <c r="J2981" s="188"/>
      <c r="K2981" s="188"/>
      <c r="L2981" s="188"/>
      <c r="M2981" s="393"/>
      <c r="N2981" s="188"/>
      <c r="O2981" s="188"/>
      <c r="P2981" s="188"/>
      <c r="R2981" s="188"/>
    </row>
    <row r="2982" spans="8:18">
      <c r="H2982" s="188"/>
      <c r="J2982" s="188"/>
      <c r="K2982" s="188"/>
      <c r="L2982" s="188"/>
      <c r="M2982" s="393"/>
      <c r="N2982" s="188"/>
      <c r="O2982" s="188"/>
      <c r="P2982" s="188"/>
      <c r="R2982" s="188"/>
    </row>
    <row r="2983" spans="8:18">
      <c r="H2983" s="188"/>
      <c r="J2983" s="188"/>
      <c r="K2983" s="188"/>
      <c r="L2983" s="188"/>
      <c r="M2983" s="393"/>
      <c r="N2983" s="188"/>
      <c r="O2983" s="188"/>
      <c r="P2983" s="188"/>
      <c r="R2983" s="188"/>
    </row>
    <row r="2984" spans="8:18">
      <c r="H2984" s="188"/>
      <c r="J2984" s="188"/>
      <c r="K2984" s="188"/>
      <c r="L2984" s="188"/>
      <c r="M2984" s="393"/>
      <c r="N2984" s="188"/>
      <c r="O2984" s="188"/>
      <c r="P2984" s="188"/>
      <c r="R2984" s="188"/>
    </row>
    <row r="2985" spans="8:18">
      <c r="H2985" s="188"/>
      <c r="J2985" s="188"/>
      <c r="K2985" s="188"/>
      <c r="L2985" s="188"/>
      <c r="M2985" s="393"/>
      <c r="N2985" s="188"/>
      <c r="O2985" s="188"/>
      <c r="P2985" s="188"/>
      <c r="R2985" s="188"/>
    </row>
    <row r="2986" spans="8:18">
      <c r="H2986" s="188"/>
      <c r="J2986" s="188"/>
      <c r="K2986" s="188"/>
      <c r="L2986" s="188"/>
      <c r="M2986" s="393"/>
      <c r="N2986" s="188"/>
      <c r="O2986" s="188"/>
      <c r="P2986" s="188"/>
      <c r="R2986" s="188"/>
    </row>
    <row r="2987" spans="8:18">
      <c r="H2987" s="188"/>
      <c r="J2987" s="188"/>
      <c r="K2987" s="188"/>
      <c r="L2987" s="188"/>
      <c r="M2987" s="393"/>
      <c r="N2987" s="188"/>
      <c r="O2987" s="188"/>
      <c r="P2987" s="188"/>
      <c r="R2987" s="188"/>
    </row>
    <row r="2988" spans="8:18">
      <c r="H2988" s="188"/>
      <c r="J2988" s="188"/>
      <c r="K2988" s="188"/>
      <c r="L2988" s="188"/>
      <c r="M2988" s="393"/>
      <c r="N2988" s="188"/>
      <c r="O2988" s="188"/>
      <c r="P2988" s="188"/>
      <c r="R2988" s="188"/>
    </row>
    <row r="2989" spans="8:18">
      <c r="H2989" s="188"/>
      <c r="J2989" s="188"/>
      <c r="K2989" s="188"/>
      <c r="L2989" s="188"/>
      <c r="M2989" s="393"/>
      <c r="N2989" s="188"/>
      <c r="O2989" s="188"/>
      <c r="P2989" s="188"/>
      <c r="R2989" s="188"/>
    </row>
    <row r="2990" spans="8:18">
      <c r="H2990" s="188"/>
      <c r="J2990" s="188"/>
      <c r="K2990" s="188"/>
      <c r="L2990" s="188"/>
      <c r="M2990" s="393"/>
      <c r="N2990" s="188"/>
      <c r="O2990" s="188"/>
      <c r="P2990" s="188"/>
      <c r="R2990" s="188"/>
    </row>
    <row r="2991" spans="8:18">
      <c r="H2991" s="188"/>
      <c r="J2991" s="188"/>
      <c r="K2991" s="188"/>
      <c r="L2991" s="188"/>
      <c r="M2991" s="393"/>
      <c r="N2991" s="188"/>
      <c r="O2991" s="188"/>
      <c r="P2991" s="188"/>
      <c r="R2991" s="188"/>
    </row>
    <row r="2992" spans="8:18">
      <c r="H2992" s="188"/>
      <c r="J2992" s="188"/>
      <c r="K2992" s="188"/>
      <c r="L2992" s="188"/>
      <c r="M2992" s="393"/>
      <c r="N2992" s="188"/>
      <c r="O2992" s="188"/>
      <c r="P2992" s="188"/>
      <c r="R2992" s="188"/>
    </row>
    <row r="2993" spans="8:18">
      <c r="H2993" s="188"/>
      <c r="J2993" s="188"/>
      <c r="K2993" s="188"/>
      <c r="L2993" s="188"/>
      <c r="M2993" s="393"/>
      <c r="N2993" s="188"/>
      <c r="O2993" s="188"/>
      <c r="P2993" s="188"/>
      <c r="R2993" s="188"/>
    </row>
    <row r="2994" spans="8:18">
      <c r="H2994" s="188"/>
      <c r="J2994" s="188"/>
      <c r="K2994" s="188"/>
      <c r="L2994" s="188"/>
      <c r="M2994" s="393"/>
      <c r="N2994" s="188"/>
      <c r="O2994" s="188"/>
      <c r="P2994" s="188"/>
      <c r="R2994" s="188"/>
    </row>
    <row r="2995" spans="8:18">
      <c r="H2995" s="188"/>
      <c r="J2995" s="188"/>
      <c r="K2995" s="188"/>
      <c r="L2995" s="188"/>
      <c r="M2995" s="393"/>
      <c r="N2995" s="188"/>
      <c r="O2995" s="188"/>
      <c r="P2995" s="188"/>
      <c r="R2995" s="188"/>
    </row>
    <row r="2996" spans="8:18">
      <c r="H2996" s="188"/>
      <c r="J2996" s="188"/>
      <c r="K2996" s="188"/>
      <c r="L2996" s="188"/>
      <c r="M2996" s="393"/>
      <c r="N2996" s="188"/>
      <c r="O2996" s="188"/>
      <c r="P2996" s="188"/>
      <c r="R2996" s="188"/>
    </row>
    <row r="2997" spans="8:18">
      <c r="H2997" s="188"/>
      <c r="J2997" s="188"/>
      <c r="K2997" s="188"/>
      <c r="L2997" s="188"/>
      <c r="M2997" s="393"/>
      <c r="N2997" s="188"/>
      <c r="O2997" s="188"/>
      <c r="P2997" s="188"/>
      <c r="R2997" s="188"/>
    </row>
    <row r="2998" spans="8:18">
      <c r="H2998" s="188"/>
      <c r="J2998" s="188"/>
      <c r="K2998" s="188"/>
      <c r="L2998" s="188"/>
      <c r="M2998" s="393"/>
      <c r="N2998" s="188"/>
      <c r="O2998" s="188"/>
      <c r="P2998" s="188"/>
      <c r="R2998" s="188"/>
    </row>
    <row r="2999" spans="8:18">
      <c r="H2999" s="188"/>
      <c r="J2999" s="188"/>
      <c r="K2999" s="188"/>
      <c r="L2999" s="188"/>
      <c r="M2999" s="393"/>
      <c r="N2999" s="188"/>
      <c r="O2999" s="188"/>
      <c r="P2999" s="188"/>
      <c r="R2999" s="188"/>
    </row>
    <row r="3000" spans="8:18">
      <c r="H3000" s="188"/>
      <c r="J3000" s="188"/>
      <c r="K3000" s="188"/>
      <c r="L3000" s="188"/>
      <c r="M3000" s="393"/>
      <c r="N3000" s="188"/>
      <c r="O3000" s="188"/>
      <c r="P3000" s="188"/>
      <c r="R3000" s="188"/>
    </row>
    <row r="3001" spans="8:18">
      <c r="H3001" s="188"/>
      <c r="J3001" s="188"/>
      <c r="K3001" s="188"/>
      <c r="L3001" s="188"/>
      <c r="M3001" s="393"/>
      <c r="N3001" s="188"/>
      <c r="O3001" s="188"/>
      <c r="P3001" s="188"/>
      <c r="R3001" s="188"/>
    </row>
    <row r="3002" spans="8:18">
      <c r="H3002" s="188"/>
      <c r="J3002" s="188"/>
      <c r="K3002" s="188"/>
      <c r="L3002" s="188"/>
      <c r="M3002" s="393"/>
      <c r="N3002" s="188"/>
      <c r="O3002" s="188"/>
      <c r="P3002" s="188"/>
      <c r="R3002" s="188"/>
    </row>
    <row r="3003" spans="8:18">
      <c r="H3003" s="188"/>
      <c r="J3003" s="188"/>
      <c r="K3003" s="188"/>
      <c r="L3003" s="188"/>
      <c r="M3003" s="393"/>
      <c r="N3003" s="188"/>
      <c r="O3003" s="188"/>
      <c r="P3003" s="188"/>
      <c r="R3003" s="188"/>
    </row>
    <row r="3004" spans="8:18">
      <c r="H3004" s="188"/>
      <c r="J3004" s="188"/>
      <c r="K3004" s="188"/>
      <c r="L3004" s="188"/>
      <c r="M3004" s="393"/>
      <c r="N3004" s="188"/>
      <c r="O3004" s="188"/>
      <c r="P3004" s="188"/>
      <c r="R3004" s="188"/>
    </row>
    <row r="3005" spans="8:18">
      <c r="H3005" s="188"/>
      <c r="J3005" s="188"/>
      <c r="K3005" s="188"/>
      <c r="L3005" s="188"/>
      <c r="M3005" s="393"/>
      <c r="N3005" s="188"/>
      <c r="O3005" s="188"/>
      <c r="P3005" s="188"/>
      <c r="R3005" s="188"/>
    </row>
    <row r="3006" spans="8:18">
      <c r="H3006" s="188"/>
      <c r="J3006" s="188"/>
      <c r="K3006" s="188"/>
      <c r="L3006" s="188"/>
      <c r="M3006" s="393"/>
      <c r="N3006" s="188"/>
      <c r="O3006" s="188"/>
      <c r="P3006" s="188"/>
      <c r="R3006" s="188"/>
    </row>
    <row r="3007" spans="8:18">
      <c r="H3007" s="188"/>
      <c r="J3007" s="188"/>
      <c r="K3007" s="188"/>
      <c r="L3007" s="188"/>
      <c r="M3007" s="393"/>
      <c r="N3007" s="188"/>
      <c r="O3007" s="188"/>
      <c r="P3007" s="188"/>
      <c r="R3007" s="188"/>
    </row>
    <row r="3008" spans="8:18">
      <c r="H3008" s="188"/>
      <c r="J3008" s="188"/>
      <c r="K3008" s="188"/>
      <c r="L3008" s="188"/>
      <c r="M3008" s="393"/>
      <c r="N3008" s="188"/>
      <c r="O3008" s="188"/>
      <c r="P3008" s="188"/>
      <c r="R3008" s="188"/>
    </row>
    <row r="3009" spans="8:18">
      <c r="H3009" s="188"/>
      <c r="J3009" s="188"/>
      <c r="K3009" s="188"/>
      <c r="L3009" s="188"/>
      <c r="M3009" s="393"/>
      <c r="N3009" s="188"/>
      <c r="O3009" s="188"/>
      <c r="P3009" s="188"/>
      <c r="R3009" s="188"/>
    </row>
    <row r="3010" spans="8:18">
      <c r="H3010" s="188"/>
      <c r="J3010" s="188"/>
      <c r="K3010" s="188"/>
      <c r="L3010" s="188"/>
      <c r="M3010" s="393"/>
      <c r="N3010" s="188"/>
      <c r="O3010" s="188"/>
      <c r="P3010" s="188"/>
      <c r="R3010" s="188"/>
    </row>
    <row r="3011" spans="8:18">
      <c r="H3011" s="188"/>
      <c r="J3011" s="188"/>
      <c r="K3011" s="188"/>
      <c r="L3011" s="188"/>
      <c r="M3011" s="393"/>
      <c r="N3011" s="188"/>
      <c r="O3011" s="188"/>
      <c r="P3011" s="188"/>
      <c r="R3011" s="188"/>
    </row>
    <row r="3012" spans="8:18">
      <c r="H3012" s="188"/>
      <c r="J3012" s="188"/>
      <c r="K3012" s="188"/>
      <c r="L3012" s="188"/>
      <c r="M3012" s="393"/>
      <c r="N3012" s="188"/>
      <c r="O3012" s="188"/>
      <c r="P3012" s="188"/>
      <c r="R3012" s="188"/>
    </row>
    <row r="3013" spans="8:18">
      <c r="H3013" s="188"/>
      <c r="J3013" s="188"/>
      <c r="K3013" s="188"/>
      <c r="L3013" s="188"/>
      <c r="M3013" s="393"/>
      <c r="N3013" s="188"/>
      <c r="O3013" s="188"/>
      <c r="P3013" s="188"/>
      <c r="R3013" s="188"/>
    </row>
    <row r="3014" spans="8:18">
      <c r="H3014" s="188"/>
      <c r="J3014" s="188"/>
      <c r="K3014" s="188"/>
      <c r="L3014" s="188"/>
      <c r="M3014" s="393"/>
      <c r="N3014" s="188"/>
      <c r="O3014" s="188"/>
      <c r="P3014" s="188"/>
      <c r="R3014" s="188"/>
    </row>
    <row r="3015" spans="8:18">
      <c r="H3015" s="188"/>
      <c r="J3015" s="188"/>
      <c r="K3015" s="188"/>
      <c r="L3015" s="188"/>
      <c r="M3015" s="393"/>
      <c r="N3015" s="188"/>
      <c r="O3015" s="188"/>
      <c r="P3015" s="188"/>
      <c r="R3015" s="188"/>
    </row>
    <row r="3016" spans="8:18">
      <c r="H3016" s="188"/>
      <c r="J3016" s="188"/>
      <c r="K3016" s="188"/>
      <c r="L3016" s="188"/>
      <c r="M3016" s="393"/>
      <c r="N3016" s="188"/>
      <c r="O3016" s="188"/>
      <c r="P3016" s="188"/>
      <c r="R3016" s="188"/>
    </row>
    <row r="3017" spans="8:18">
      <c r="H3017" s="188"/>
      <c r="J3017" s="188"/>
      <c r="K3017" s="188"/>
      <c r="L3017" s="188"/>
      <c r="M3017" s="393"/>
      <c r="N3017" s="188"/>
      <c r="O3017" s="188"/>
      <c r="P3017" s="188"/>
      <c r="R3017" s="188"/>
    </row>
    <row r="3018" spans="8:18">
      <c r="H3018" s="188"/>
      <c r="J3018" s="188"/>
      <c r="K3018" s="188"/>
      <c r="L3018" s="188"/>
      <c r="M3018" s="393"/>
      <c r="N3018" s="188"/>
      <c r="O3018" s="188"/>
      <c r="P3018" s="188"/>
      <c r="R3018" s="188"/>
    </row>
    <row r="3019" spans="8:18">
      <c r="H3019" s="188"/>
      <c r="J3019" s="188"/>
      <c r="K3019" s="188"/>
      <c r="L3019" s="188"/>
      <c r="M3019" s="393"/>
      <c r="N3019" s="188"/>
      <c r="O3019" s="188"/>
      <c r="P3019" s="188"/>
      <c r="R3019" s="188"/>
    </row>
    <row r="3020" spans="8:18">
      <c r="H3020" s="188"/>
      <c r="J3020" s="188"/>
      <c r="K3020" s="188"/>
      <c r="L3020" s="188"/>
      <c r="M3020" s="393"/>
      <c r="N3020" s="188"/>
      <c r="O3020" s="188"/>
      <c r="P3020" s="188"/>
      <c r="R3020" s="188"/>
    </row>
    <row r="3021" spans="8:18">
      <c r="H3021" s="188"/>
      <c r="J3021" s="188"/>
      <c r="K3021" s="188"/>
      <c r="L3021" s="188"/>
      <c r="M3021" s="393"/>
      <c r="N3021" s="188"/>
      <c r="O3021" s="188"/>
      <c r="P3021" s="188"/>
      <c r="R3021" s="188"/>
    </row>
    <row r="3022" spans="8:18">
      <c r="H3022" s="188"/>
      <c r="J3022" s="188"/>
      <c r="K3022" s="188"/>
      <c r="L3022" s="188"/>
      <c r="M3022" s="393"/>
      <c r="N3022" s="188"/>
      <c r="O3022" s="188"/>
      <c r="P3022" s="188"/>
      <c r="R3022" s="188"/>
    </row>
    <row r="3023" spans="8:18">
      <c r="H3023" s="188"/>
      <c r="J3023" s="188"/>
      <c r="K3023" s="188"/>
      <c r="L3023" s="188"/>
      <c r="M3023" s="393"/>
      <c r="N3023" s="188"/>
      <c r="O3023" s="188"/>
      <c r="P3023" s="188"/>
      <c r="R3023" s="188"/>
    </row>
    <row r="3024" spans="8:18">
      <c r="H3024" s="188"/>
      <c r="J3024" s="188"/>
      <c r="K3024" s="188"/>
      <c r="L3024" s="188"/>
      <c r="M3024" s="393"/>
      <c r="N3024" s="188"/>
      <c r="O3024" s="188"/>
      <c r="P3024" s="188"/>
      <c r="R3024" s="188"/>
    </row>
    <row r="3025" spans="8:18">
      <c r="H3025" s="188"/>
      <c r="J3025" s="188"/>
      <c r="K3025" s="188"/>
      <c r="L3025" s="188"/>
      <c r="M3025" s="393"/>
      <c r="N3025" s="188"/>
      <c r="O3025" s="188"/>
      <c r="P3025" s="188"/>
      <c r="R3025" s="188"/>
    </row>
    <row r="3026" spans="8:18">
      <c r="H3026" s="188"/>
      <c r="J3026" s="188"/>
      <c r="K3026" s="188"/>
      <c r="L3026" s="188"/>
      <c r="M3026" s="393"/>
      <c r="N3026" s="188"/>
      <c r="O3026" s="188"/>
      <c r="P3026" s="188"/>
      <c r="R3026" s="188"/>
    </row>
    <row r="3027" spans="8:18">
      <c r="H3027" s="188"/>
      <c r="J3027" s="188"/>
      <c r="K3027" s="188"/>
      <c r="L3027" s="188"/>
      <c r="M3027" s="393"/>
      <c r="N3027" s="188"/>
      <c r="O3027" s="188"/>
      <c r="P3027" s="188"/>
      <c r="R3027" s="188"/>
    </row>
    <row r="3028" spans="8:18">
      <c r="H3028" s="188"/>
      <c r="J3028" s="188"/>
      <c r="K3028" s="188"/>
      <c r="L3028" s="188"/>
      <c r="M3028" s="393"/>
      <c r="N3028" s="188"/>
      <c r="O3028" s="188"/>
      <c r="P3028" s="188"/>
      <c r="R3028" s="188"/>
    </row>
    <row r="3029" spans="8:18">
      <c r="H3029" s="188"/>
      <c r="J3029" s="188"/>
      <c r="K3029" s="188"/>
      <c r="L3029" s="188"/>
      <c r="M3029" s="393"/>
      <c r="N3029" s="188"/>
      <c r="O3029" s="188"/>
      <c r="P3029" s="188"/>
      <c r="R3029" s="188"/>
    </row>
    <row r="3030" spans="8:18">
      <c r="H3030" s="188"/>
      <c r="J3030" s="188"/>
      <c r="K3030" s="188"/>
      <c r="L3030" s="188"/>
      <c r="M3030" s="393"/>
      <c r="N3030" s="188"/>
      <c r="O3030" s="188"/>
      <c r="P3030" s="188"/>
      <c r="R3030" s="188"/>
    </row>
    <row r="3031" spans="8:18">
      <c r="H3031" s="188"/>
      <c r="J3031" s="188"/>
      <c r="K3031" s="188"/>
      <c r="L3031" s="188"/>
      <c r="M3031" s="393"/>
      <c r="N3031" s="188"/>
      <c r="O3031" s="188"/>
      <c r="P3031" s="188"/>
      <c r="R3031" s="188"/>
    </row>
    <row r="3032" spans="8:18">
      <c r="H3032" s="188"/>
      <c r="J3032" s="188"/>
      <c r="K3032" s="188"/>
      <c r="L3032" s="188"/>
      <c r="M3032" s="393"/>
      <c r="N3032" s="188"/>
      <c r="O3032" s="188"/>
      <c r="P3032" s="188"/>
      <c r="R3032" s="188"/>
    </row>
    <row r="3033" spans="8:18">
      <c r="H3033" s="188"/>
      <c r="J3033" s="188"/>
      <c r="K3033" s="188"/>
      <c r="L3033" s="188"/>
      <c r="M3033" s="393"/>
      <c r="N3033" s="188"/>
      <c r="O3033" s="188"/>
      <c r="P3033" s="188"/>
      <c r="R3033" s="188"/>
    </row>
    <row r="3034" spans="8:18">
      <c r="H3034" s="188"/>
      <c r="J3034" s="188"/>
      <c r="K3034" s="188"/>
      <c r="L3034" s="188"/>
      <c r="M3034" s="393"/>
      <c r="N3034" s="188"/>
      <c r="O3034" s="188"/>
      <c r="P3034" s="188"/>
      <c r="R3034" s="188"/>
    </row>
    <row r="3035" spans="8:18">
      <c r="H3035" s="188"/>
      <c r="J3035" s="188"/>
      <c r="K3035" s="188"/>
      <c r="L3035" s="188"/>
      <c r="M3035" s="393"/>
      <c r="N3035" s="188"/>
      <c r="O3035" s="188"/>
      <c r="P3035" s="188"/>
      <c r="R3035" s="188"/>
    </row>
    <row r="3036" spans="8:18">
      <c r="H3036" s="188"/>
      <c r="J3036" s="188"/>
      <c r="K3036" s="188"/>
      <c r="L3036" s="188"/>
      <c r="M3036" s="393"/>
      <c r="N3036" s="188"/>
      <c r="O3036" s="188"/>
      <c r="P3036" s="188"/>
      <c r="R3036" s="188"/>
    </row>
    <row r="3037" spans="8:18">
      <c r="H3037" s="188"/>
      <c r="J3037" s="188"/>
      <c r="K3037" s="188"/>
      <c r="L3037" s="188"/>
      <c r="M3037" s="393"/>
      <c r="N3037" s="188"/>
      <c r="O3037" s="188"/>
      <c r="P3037" s="188"/>
      <c r="R3037" s="188"/>
    </row>
    <row r="3038" spans="8:18">
      <c r="H3038" s="188"/>
      <c r="J3038" s="188"/>
      <c r="K3038" s="188"/>
      <c r="L3038" s="188"/>
      <c r="M3038" s="393"/>
      <c r="N3038" s="188"/>
      <c r="O3038" s="188"/>
      <c r="P3038" s="188"/>
      <c r="R3038" s="188"/>
    </row>
    <row r="3039" spans="8:18">
      <c r="H3039" s="188"/>
      <c r="J3039" s="188"/>
      <c r="K3039" s="188"/>
      <c r="L3039" s="188"/>
      <c r="M3039" s="393"/>
      <c r="N3039" s="188"/>
      <c r="O3039" s="188"/>
      <c r="P3039" s="188"/>
      <c r="R3039" s="188"/>
    </row>
    <row r="3040" spans="8:18">
      <c r="H3040" s="188"/>
      <c r="J3040" s="188"/>
      <c r="K3040" s="188"/>
      <c r="L3040" s="188"/>
      <c r="M3040" s="393"/>
      <c r="N3040" s="188"/>
      <c r="O3040" s="188"/>
      <c r="P3040" s="188"/>
      <c r="R3040" s="188"/>
    </row>
    <row r="3041" spans="8:18">
      <c r="H3041" s="188"/>
      <c r="J3041" s="188"/>
      <c r="K3041" s="188"/>
      <c r="L3041" s="188"/>
      <c r="M3041" s="393"/>
      <c r="N3041" s="188"/>
      <c r="O3041" s="188"/>
      <c r="P3041" s="188"/>
      <c r="R3041" s="188"/>
    </row>
    <row r="3042" spans="8:18">
      <c r="H3042" s="188"/>
      <c r="J3042" s="188"/>
      <c r="K3042" s="188"/>
      <c r="L3042" s="188"/>
      <c r="M3042" s="393"/>
      <c r="N3042" s="188"/>
      <c r="O3042" s="188"/>
      <c r="P3042" s="188"/>
      <c r="R3042" s="188"/>
    </row>
    <row r="3043" spans="8:18">
      <c r="H3043" s="188"/>
      <c r="J3043" s="188"/>
      <c r="K3043" s="188"/>
      <c r="L3043" s="188"/>
      <c r="M3043" s="393"/>
      <c r="N3043" s="188"/>
      <c r="O3043" s="188"/>
      <c r="P3043" s="188"/>
      <c r="R3043" s="188"/>
    </row>
    <row r="3044" spans="8:18">
      <c r="H3044" s="188"/>
      <c r="J3044" s="188"/>
      <c r="K3044" s="188"/>
      <c r="L3044" s="188"/>
      <c r="M3044" s="393"/>
      <c r="N3044" s="188"/>
      <c r="O3044" s="188"/>
      <c r="P3044" s="188"/>
      <c r="R3044" s="188"/>
    </row>
    <row r="3045" spans="8:18">
      <c r="H3045" s="188"/>
      <c r="J3045" s="188"/>
      <c r="K3045" s="188"/>
      <c r="L3045" s="188"/>
      <c r="M3045" s="393"/>
      <c r="N3045" s="188"/>
      <c r="O3045" s="188"/>
      <c r="P3045" s="188"/>
      <c r="R3045" s="188"/>
    </row>
    <row r="3046" spans="8:18">
      <c r="H3046" s="188"/>
      <c r="J3046" s="188"/>
      <c r="K3046" s="188"/>
      <c r="L3046" s="188"/>
      <c r="M3046" s="393"/>
      <c r="N3046" s="188"/>
      <c r="O3046" s="188"/>
      <c r="P3046" s="188"/>
      <c r="R3046" s="188"/>
    </row>
    <row r="3047" spans="8:18">
      <c r="H3047" s="188"/>
      <c r="J3047" s="188"/>
      <c r="K3047" s="188"/>
      <c r="L3047" s="188"/>
      <c r="M3047" s="393"/>
      <c r="N3047" s="188"/>
      <c r="O3047" s="188"/>
      <c r="P3047" s="188"/>
      <c r="R3047" s="188"/>
    </row>
    <row r="3048" spans="8:18">
      <c r="H3048" s="188"/>
      <c r="J3048" s="188"/>
      <c r="K3048" s="188"/>
      <c r="L3048" s="188"/>
      <c r="M3048" s="393"/>
      <c r="N3048" s="188"/>
      <c r="O3048" s="188"/>
      <c r="P3048" s="188"/>
      <c r="R3048" s="188"/>
    </row>
    <row r="3049" spans="8:18">
      <c r="H3049" s="188"/>
      <c r="J3049" s="188"/>
      <c r="K3049" s="188"/>
      <c r="L3049" s="188"/>
      <c r="M3049" s="393"/>
      <c r="N3049" s="188"/>
      <c r="O3049" s="188"/>
      <c r="P3049" s="188"/>
      <c r="R3049" s="188"/>
    </row>
    <row r="3050" spans="8:18">
      <c r="H3050" s="188"/>
      <c r="J3050" s="188"/>
      <c r="K3050" s="188"/>
      <c r="L3050" s="188"/>
      <c r="M3050" s="393"/>
      <c r="N3050" s="188"/>
      <c r="O3050" s="188"/>
      <c r="P3050" s="188"/>
      <c r="R3050" s="188"/>
    </row>
    <row r="3051" spans="8:18">
      <c r="H3051" s="188"/>
      <c r="J3051" s="188"/>
      <c r="K3051" s="188"/>
      <c r="L3051" s="188"/>
      <c r="M3051" s="393"/>
      <c r="N3051" s="188"/>
      <c r="O3051" s="188"/>
      <c r="P3051" s="188"/>
      <c r="R3051" s="188"/>
    </row>
    <row r="3052" spans="8:18">
      <c r="H3052" s="188"/>
      <c r="J3052" s="188"/>
      <c r="K3052" s="188"/>
      <c r="L3052" s="188"/>
      <c r="M3052" s="393"/>
      <c r="N3052" s="188"/>
      <c r="O3052" s="188"/>
      <c r="P3052" s="188"/>
      <c r="R3052" s="188"/>
    </row>
    <row r="3053" spans="8:18">
      <c r="H3053" s="188"/>
      <c r="J3053" s="188"/>
      <c r="K3053" s="188"/>
      <c r="L3053" s="188"/>
      <c r="M3053" s="393"/>
      <c r="N3053" s="188"/>
      <c r="O3053" s="188"/>
      <c r="P3053" s="188"/>
      <c r="R3053" s="188"/>
    </row>
    <row r="3054" spans="8:18">
      <c r="H3054" s="188"/>
      <c r="J3054" s="188"/>
      <c r="K3054" s="188"/>
      <c r="L3054" s="188"/>
      <c r="M3054" s="393"/>
      <c r="N3054" s="188"/>
      <c r="O3054" s="188"/>
      <c r="P3054" s="188"/>
      <c r="R3054" s="188"/>
    </row>
    <row r="3055" spans="8:18">
      <c r="H3055" s="188"/>
      <c r="J3055" s="188"/>
      <c r="K3055" s="188"/>
      <c r="L3055" s="188"/>
      <c r="M3055" s="393"/>
      <c r="N3055" s="188"/>
      <c r="O3055" s="188"/>
      <c r="P3055" s="188"/>
      <c r="R3055" s="188"/>
    </row>
    <row r="3056" spans="8:18">
      <c r="H3056" s="188"/>
      <c r="J3056" s="188"/>
      <c r="K3056" s="188"/>
      <c r="L3056" s="188"/>
      <c r="M3056" s="393"/>
      <c r="N3056" s="188"/>
      <c r="O3056" s="188"/>
      <c r="P3056" s="188"/>
      <c r="R3056" s="188"/>
    </row>
    <row r="3057" spans="8:18">
      <c r="H3057" s="188"/>
      <c r="J3057" s="188"/>
      <c r="K3057" s="188"/>
      <c r="L3057" s="188"/>
      <c r="M3057" s="393"/>
      <c r="N3057" s="188"/>
      <c r="O3057" s="188"/>
      <c r="P3057" s="188"/>
      <c r="R3057" s="188"/>
    </row>
    <row r="3058" spans="8:18">
      <c r="H3058" s="188"/>
      <c r="J3058" s="188"/>
      <c r="K3058" s="188"/>
      <c r="L3058" s="188"/>
      <c r="M3058" s="393"/>
      <c r="N3058" s="188"/>
      <c r="O3058" s="188"/>
      <c r="P3058" s="188"/>
      <c r="R3058" s="188"/>
    </row>
    <row r="3059" spans="8:18">
      <c r="H3059" s="188"/>
      <c r="J3059" s="188"/>
      <c r="K3059" s="188"/>
      <c r="L3059" s="188"/>
      <c r="M3059" s="393"/>
      <c r="N3059" s="188"/>
      <c r="O3059" s="188"/>
      <c r="P3059" s="188"/>
      <c r="R3059" s="188"/>
    </row>
    <row r="3060" spans="8:18">
      <c r="H3060" s="188"/>
      <c r="J3060" s="188"/>
      <c r="K3060" s="188"/>
      <c r="L3060" s="188"/>
      <c r="M3060" s="393"/>
      <c r="N3060" s="188"/>
      <c r="O3060" s="188"/>
      <c r="P3060" s="188"/>
      <c r="R3060" s="188"/>
    </row>
    <row r="3061" spans="8:18">
      <c r="H3061" s="188"/>
      <c r="J3061" s="188"/>
      <c r="K3061" s="188"/>
      <c r="L3061" s="188"/>
      <c r="M3061" s="393"/>
      <c r="N3061" s="188"/>
      <c r="O3061" s="188"/>
      <c r="P3061" s="188"/>
      <c r="R3061" s="188"/>
    </row>
    <row r="3062" spans="8:18">
      <c r="H3062" s="188"/>
      <c r="J3062" s="188"/>
      <c r="K3062" s="188"/>
      <c r="L3062" s="188"/>
      <c r="M3062" s="393"/>
      <c r="N3062" s="188"/>
      <c r="O3062" s="188"/>
      <c r="P3062" s="188"/>
      <c r="R3062" s="188"/>
    </row>
    <row r="3063" spans="8:18">
      <c r="H3063" s="188"/>
      <c r="J3063" s="188"/>
      <c r="K3063" s="188"/>
      <c r="L3063" s="188"/>
      <c r="M3063" s="393"/>
      <c r="N3063" s="188"/>
      <c r="O3063" s="188"/>
      <c r="P3063" s="188"/>
      <c r="R3063" s="188"/>
    </row>
    <row r="3064" spans="8:18">
      <c r="H3064" s="188"/>
      <c r="J3064" s="188"/>
      <c r="K3064" s="188"/>
      <c r="L3064" s="188"/>
      <c r="M3064" s="393"/>
      <c r="N3064" s="188"/>
      <c r="O3064" s="188"/>
      <c r="P3064" s="188"/>
      <c r="R3064" s="188"/>
    </row>
    <row r="3065" spans="8:18">
      <c r="H3065" s="188"/>
      <c r="J3065" s="188"/>
      <c r="K3065" s="188"/>
      <c r="L3065" s="188"/>
      <c r="M3065" s="393"/>
      <c r="N3065" s="188"/>
      <c r="O3065" s="188"/>
      <c r="P3065" s="188"/>
      <c r="R3065" s="188"/>
    </row>
    <row r="3066" spans="8:18">
      <c r="H3066" s="188"/>
      <c r="J3066" s="188"/>
      <c r="K3066" s="188"/>
      <c r="L3066" s="188"/>
      <c r="M3066" s="393"/>
      <c r="N3066" s="188"/>
      <c r="O3066" s="188"/>
      <c r="P3066" s="188"/>
      <c r="R3066" s="188"/>
    </row>
    <row r="3067" spans="8:18">
      <c r="H3067" s="188"/>
      <c r="J3067" s="188"/>
      <c r="K3067" s="188"/>
      <c r="L3067" s="188"/>
      <c r="M3067" s="393"/>
      <c r="N3067" s="188"/>
      <c r="O3067" s="188"/>
      <c r="P3067" s="188"/>
      <c r="R3067" s="188"/>
    </row>
    <row r="3068" spans="8:18">
      <c r="H3068" s="188"/>
      <c r="J3068" s="188"/>
      <c r="K3068" s="188"/>
      <c r="L3068" s="188"/>
      <c r="M3068" s="393"/>
      <c r="N3068" s="188"/>
      <c r="O3068" s="188"/>
      <c r="P3068" s="188"/>
      <c r="R3068" s="188"/>
    </row>
    <row r="3069" spans="8:18">
      <c r="H3069" s="188"/>
      <c r="J3069" s="188"/>
      <c r="K3069" s="188"/>
      <c r="L3069" s="188"/>
      <c r="M3069" s="393"/>
      <c r="N3069" s="188"/>
      <c r="O3069" s="188"/>
      <c r="P3069" s="188"/>
      <c r="R3069" s="188"/>
    </row>
    <row r="3070" spans="8:18">
      <c r="H3070" s="188"/>
      <c r="J3070" s="188"/>
      <c r="K3070" s="188"/>
      <c r="L3070" s="188"/>
      <c r="M3070" s="393"/>
      <c r="N3070" s="188"/>
      <c r="O3070" s="188"/>
      <c r="P3070" s="188"/>
      <c r="R3070" s="188"/>
    </row>
    <row r="3071" spans="8:18">
      <c r="H3071" s="188"/>
      <c r="J3071" s="188"/>
      <c r="K3071" s="188"/>
      <c r="L3071" s="188"/>
      <c r="M3071" s="393"/>
      <c r="N3071" s="188"/>
      <c r="O3071" s="188"/>
      <c r="P3071" s="188"/>
      <c r="R3071" s="188"/>
    </row>
    <row r="3072" spans="8:18">
      <c r="H3072" s="188"/>
      <c r="J3072" s="188"/>
      <c r="K3072" s="188"/>
      <c r="L3072" s="188"/>
      <c r="M3072" s="393"/>
      <c r="N3072" s="188"/>
      <c r="O3072" s="188"/>
      <c r="P3072" s="188"/>
      <c r="R3072" s="188"/>
    </row>
    <row r="3073" spans="8:18">
      <c r="H3073" s="188"/>
      <c r="J3073" s="188"/>
      <c r="K3073" s="188"/>
      <c r="L3073" s="188"/>
      <c r="M3073" s="393"/>
      <c r="N3073" s="188"/>
      <c r="O3073" s="188"/>
      <c r="P3073" s="188"/>
      <c r="R3073" s="188"/>
    </row>
    <row r="3074" spans="8:18">
      <c r="H3074" s="188"/>
      <c r="J3074" s="188"/>
      <c r="K3074" s="188"/>
      <c r="L3074" s="188"/>
      <c r="M3074" s="393"/>
      <c r="N3074" s="188"/>
      <c r="O3074" s="188"/>
      <c r="P3074" s="188"/>
      <c r="R3074" s="188"/>
    </row>
    <row r="3075" spans="8:18">
      <c r="H3075" s="188"/>
      <c r="J3075" s="188"/>
      <c r="K3075" s="188"/>
      <c r="L3075" s="188"/>
      <c r="M3075" s="393"/>
      <c r="N3075" s="188"/>
      <c r="O3075" s="188"/>
      <c r="P3075" s="188"/>
      <c r="R3075" s="188"/>
    </row>
    <row r="3076" spans="8:18">
      <c r="H3076" s="188"/>
      <c r="J3076" s="188"/>
      <c r="K3076" s="188"/>
      <c r="L3076" s="188"/>
      <c r="M3076" s="393"/>
      <c r="N3076" s="188"/>
      <c r="O3076" s="188"/>
      <c r="P3076" s="188"/>
      <c r="R3076" s="188"/>
    </row>
    <row r="3077" spans="8:18">
      <c r="H3077" s="188"/>
      <c r="J3077" s="188"/>
      <c r="K3077" s="188"/>
      <c r="L3077" s="188"/>
      <c r="M3077" s="393"/>
      <c r="N3077" s="188"/>
      <c r="O3077" s="188"/>
      <c r="P3077" s="188"/>
      <c r="R3077" s="188"/>
    </row>
    <row r="3078" spans="8:18">
      <c r="H3078" s="188"/>
      <c r="J3078" s="188"/>
      <c r="K3078" s="188"/>
      <c r="L3078" s="188"/>
      <c r="M3078" s="393"/>
      <c r="N3078" s="188"/>
      <c r="O3078" s="188"/>
      <c r="P3078" s="188"/>
      <c r="R3078" s="188"/>
    </row>
    <row r="3079" spans="8:18">
      <c r="H3079" s="188"/>
      <c r="J3079" s="188"/>
      <c r="K3079" s="188"/>
      <c r="L3079" s="188"/>
      <c r="M3079" s="393"/>
      <c r="N3079" s="188"/>
      <c r="O3079" s="188"/>
      <c r="P3079" s="188"/>
      <c r="R3079" s="188"/>
    </row>
    <row r="3080" spans="8:18">
      <c r="H3080" s="188"/>
      <c r="J3080" s="188"/>
      <c r="K3080" s="188"/>
      <c r="L3080" s="188"/>
      <c r="M3080" s="393"/>
      <c r="N3080" s="188"/>
      <c r="O3080" s="188"/>
      <c r="P3080" s="188"/>
      <c r="R3080" s="188"/>
    </row>
    <row r="3081" spans="8:18">
      <c r="H3081" s="188"/>
      <c r="J3081" s="188"/>
      <c r="K3081" s="188"/>
      <c r="L3081" s="188"/>
      <c r="M3081" s="393"/>
      <c r="N3081" s="188"/>
      <c r="O3081" s="188"/>
      <c r="P3081" s="188"/>
      <c r="R3081" s="188"/>
    </row>
    <row r="3082" spans="8:18">
      <c r="H3082" s="188"/>
      <c r="J3082" s="188"/>
      <c r="K3082" s="188"/>
      <c r="L3082" s="188"/>
      <c r="M3082" s="393"/>
      <c r="N3082" s="188"/>
      <c r="O3082" s="188"/>
      <c r="P3082" s="188"/>
      <c r="R3082" s="188"/>
    </row>
    <row r="3083" spans="8:18">
      <c r="H3083" s="188"/>
      <c r="J3083" s="188"/>
      <c r="K3083" s="188"/>
      <c r="L3083" s="188"/>
      <c r="M3083" s="393"/>
      <c r="N3083" s="188"/>
      <c r="O3083" s="188"/>
      <c r="P3083" s="188"/>
      <c r="R3083" s="188"/>
    </row>
    <row r="3084" spans="8:18">
      <c r="H3084" s="188"/>
      <c r="J3084" s="188"/>
      <c r="K3084" s="188"/>
      <c r="L3084" s="188"/>
      <c r="M3084" s="393"/>
      <c r="N3084" s="188"/>
      <c r="O3084" s="188"/>
      <c r="P3084" s="188"/>
      <c r="R3084" s="188"/>
    </row>
    <row r="3085" spans="8:18">
      <c r="H3085" s="188"/>
      <c r="J3085" s="188"/>
      <c r="K3085" s="188"/>
      <c r="L3085" s="188"/>
      <c r="M3085" s="393"/>
      <c r="N3085" s="188"/>
      <c r="O3085" s="188"/>
      <c r="P3085" s="188"/>
      <c r="R3085" s="188"/>
    </row>
    <row r="3086" spans="8:18">
      <c r="H3086" s="188"/>
      <c r="J3086" s="188"/>
      <c r="K3086" s="188"/>
      <c r="L3086" s="188"/>
      <c r="M3086" s="393"/>
      <c r="N3086" s="188"/>
      <c r="O3086" s="188"/>
      <c r="P3086" s="188"/>
      <c r="R3086" s="188"/>
    </row>
    <row r="3087" spans="8:18">
      <c r="H3087" s="188"/>
      <c r="J3087" s="188"/>
      <c r="K3087" s="188"/>
      <c r="L3087" s="188"/>
      <c r="M3087" s="393"/>
      <c r="N3087" s="188"/>
      <c r="O3087" s="188"/>
      <c r="P3087" s="188"/>
      <c r="R3087" s="188"/>
    </row>
    <row r="3088" spans="8:18">
      <c r="H3088" s="188"/>
      <c r="J3088" s="188"/>
      <c r="K3088" s="188"/>
      <c r="L3088" s="188"/>
      <c r="M3088" s="393"/>
      <c r="N3088" s="188"/>
      <c r="O3088" s="188"/>
      <c r="P3088" s="188"/>
      <c r="R3088" s="188"/>
    </row>
    <row r="3089" spans="8:18">
      <c r="H3089" s="188"/>
      <c r="J3089" s="188"/>
      <c r="K3089" s="188"/>
      <c r="L3089" s="188"/>
      <c r="M3089" s="393"/>
      <c r="N3089" s="188"/>
      <c r="O3089" s="188"/>
      <c r="P3089" s="188"/>
      <c r="R3089" s="188"/>
    </row>
    <row r="3090" spans="8:18">
      <c r="H3090" s="188"/>
      <c r="J3090" s="188"/>
      <c r="K3090" s="188"/>
      <c r="L3090" s="188"/>
      <c r="M3090" s="393"/>
      <c r="N3090" s="188"/>
      <c r="O3090" s="188"/>
      <c r="P3090" s="188"/>
      <c r="R3090" s="188"/>
    </row>
    <row r="3091" spans="8:18">
      <c r="H3091" s="188"/>
      <c r="J3091" s="188"/>
      <c r="K3091" s="188"/>
      <c r="L3091" s="188"/>
      <c r="M3091" s="393"/>
      <c r="N3091" s="188"/>
      <c r="O3091" s="188"/>
      <c r="P3091" s="188"/>
      <c r="R3091" s="188"/>
    </row>
    <row r="3092" spans="8:18">
      <c r="H3092" s="188"/>
      <c r="J3092" s="188"/>
      <c r="K3092" s="188"/>
      <c r="L3092" s="188"/>
      <c r="M3092" s="393"/>
      <c r="N3092" s="188"/>
      <c r="O3092" s="188"/>
      <c r="P3092" s="188"/>
      <c r="R3092" s="188"/>
    </row>
    <row r="3093" spans="8:18">
      <c r="H3093" s="188"/>
      <c r="J3093" s="188"/>
      <c r="K3093" s="188"/>
      <c r="L3093" s="188"/>
      <c r="M3093" s="393"/>
      <c r="N3093" s="188"/>
      <c r="O3093" s="188"/>
      <c r="P3093" s="188"/>
      <c r="R3093" s="188"/>
    </row>
    <row r="3094" spans="8:18">
      <c r="H3094" s="188"/>
      <c r="J3094" s="188"/>
      <c r="K3094" s="188"/>
      <c r="L3094" s="188"/>
      <c r="M3094" s="393"/>
      <c r="N3094" s="188"/>
      <c r="O3094" s="188"/>
      <c r="P3094" s="188"/>
      <c r="R3094" s="188"/>
    </row>
    <row r="3095" spans="8:18">
      <c r="H3095" s="188"/>
      <c r="J3095" s="188"/>
      <c r="K3095" s="188"/>
      <c r="L3095" s="188"/>
      <c r="M3095" s="393"/>
      <c r="N3095" s="188"/>
      <c r="O3095" s="188"/>
      <c r="P3095" s="188"/>
      <c r="R3095" s="188"/>
    </row>
    <row r="3096" spans="8:18">
      <c r="H3096" s="188"/>
      <c r="J3096" s="188"/>
      <c r="K3096" s="188"/>
      <c r="L3096" s="188"/>
      <c r="M3096" s="393"/>
      <c r="N3096" s="188"/>
      <c r="O3096" s="188"/>
      <c r="P3096" s="188"/>
      <c r="R3096" s="188"/>
    </row>
    <row r="3097" spans="8:18">
      <c r="H3097" s="188"/>
      <c r="J3097" s="188"/>
      <c r="K3097" s="188"/>
      <c r="L3097" s="188"/>
      <c r="M3097" s="393"/>
      <c r="N3097" s="188"/>
      <c r="O3097" s="188"/>
      <c r="P3097" s="188"/>
      <c r="R3097" s="188"/>
    </row>
    <row r="3098" spans="8:18">
      <c r="H3098" s="188"/>
      <c r="J3098" s="188"/>
      <c r="K3098" s="188"/>
      <c r="L3098" s="188"/>
      <c r="M3098" s="393"/>
      <c r="N3098" s="188"/>
      <c r="O3098" s="188"/>
      <c r="P3098" s="188"/>
      <c r="R3098" s="188"/>
    </row>
    <row r="3099" spans="8:18">
      <c r="H3099" s="188"/>
      <c r="J3099" s="188"/>
      <c r="K3099" s="188"/>
      <c r="L3099" s="188"/>
      <c r="M3099" s="393"/>
      <c r="N3099" s="188"/>
      <c r="O3099" s="188"/>
      <c r="P3099" s="188"/>
      <c r="R3099" s="188"/>
    </row>
    <row r="3100" spans="8:18">
      <c r="H3100" s="188"/>
      <c r="J3100" s="188"/>
      <c r="K3100" s="188"/>
      <c r="L3100" s="188"/>
      <c r="M3100" s="393"/>
      <c r="N3100" s="188"/>
      <c r="O3100" s="188"/>
      <c r="P3100" s="188"/>
      <c r="R3100" s="188"/>
    </row>
    <row r="3101" spans="8:18">
      <c r="H3101" s="188"/>
      <c r="J3101" s="188"/>
      <c r="K3101" s="188"/>
      <c r="L3101" s="188"/>
      <c r="M3101" s="393"/>
      <c r="N3101" s="188"/>
      <c r="O3101" s="188"/>
      <c r="P3101" s="188"/>
      <c r="R3101" s="188"/>
    </row>
    <row r="3102" spans="8:18">
      <c r="H3102" s="188"/>
      <c r="J3102" s="188"/>
      <c r="K3102" s="188"/>
      <c r="L3102" s="188"/>
      <c r="M3102" s="393"/>
      <c r="N3102" s="188"/>
      <c r="O3102" s="188"/>
      <c r="P3102" s="188"/>
      <c r="R3102" s="188"/>
    </row>
    <row r="3103" spans="8:18">
      <c r="H3103" s="188"/>
      <c r="J3103" s="188"/>
      <c r="K3103" s="188"/>
      <c r="L3103" s="188"/>
      <c r="M3103" s="393"/>
      <c r="N3103" s="188"/>
      <c r="O3103" s="188"/>
      <c r="P3103" s="188"/>
      <c r="R3103" s="188"/>
    </row>
    <row r="3104" spans="8:18">
      <c r="H3104" s="188"/>
      <c r="J3104" s="188"/>
      <c r="K3104" s="188"/>
      <c r="L3104" s="188"/>
      <c r="M3104" s="393"/>
      <c r="N3104" s="188"/>
      <c r="O3104" s="188"/>
      <c r="P3104" s="188"/>
      <c r="R3104" s="188"/>
    </row>
    <row r="3105" spans="8:18">
      <c r="H3105" s="188"/>
      <c r="J3105" s="188"/>
      <c r="K3105" s="188"/>
      <c r="L3105" s="188"/>
      <c r="M3105" s="393"/>
      <c r="N3105" s="188"/>
      <c r="O3105" s="188"/>
      <c r="P3105" s="188"/>
      <c r="R3105" s="188"/>
    </row>
    <row r="3106" spans="8:18">
      <c r="H3106" s="188"/>
      <c r="J3106" s="188"/>
      <c r="K3106" s="188"/>
      <c r="L3106" s="188"/>
      <c r="M3106" s="393"/>
      <c r="N3106" s="188"/>
      <c r="O3106" s="188"/>
      <c r="P3106" s="188"/>
      <c r="R3106" s="188"/>
    </row>
    <row r="3107" spans="8:18">
      <c r="H3107" s="188"/>
      <c r="J3107" s="188"/>
      <c r="K3107" s="188"/>
      <c r="L3107" s="188"/>
      <c r="M3107" s="393"/>
      <c r="N3107" s="188"/>
      <c r="O3107" s="188"/>
      <c r="P3107" s="188"/>
      <c r="R3107" s="188"/>
    </row>
    <row r="3108" spans="8:18">
      <c r="H3108" s="188"/>
      <c r="J3108" s="188"/>
      <c r="K3108" s="188"/>
      <c r="L3108" s="188"/>
      <c r="M3108" s="393"/>
      <c r="N3108" s="188"/>
      <c r="O3108" s="188"/>
      <c r="P3108" s="188"/>
      <c r="R3108" s="188"/>
    </row>
    <row r="3109" spans="8:18">
      <c r="H3109" s="188"/>
      <c r="J3109" s="188"/>
      <c r="K3109" s="188"/>
      <c r="L3109" s="188"/>
      <c r="M3109" s="393"/>
      <c r="N3109" s="188"/>
      <c r="O3109" s="188"/>
      <c r="P3109" s="188"/>
      <c r="R3109" s="188"/>
    </row>
    <row r="3110" spans="8:18">
      <c r="H3110" s="188"/>
      <c r="J3110" s="188"/>
      <c r="K3110" s="188"/>
      <c r="L3110" s="188"/>
      <c r="M3110" s="393"/>
      <c r="N3110" s="188"/>
      <c r="O3110" s="188"/>
      <c r="P3110" s="188"/>
      <c r="R3110" s="188"/>
    </row>
    <row r="3111" spans="8:18">
      <c r="H3111" s="188"/>
      <c r="J3111" s="188"/>
      <c r="K3111" s="188"/>
      <c r="L3111" s="188"/>
      <c r="M3111" s="393"/>
      <c r="N3111" s="188"/>
      <c r="O3111" s="188"/>
      <c r="P3111" s="188"/>
      <c r="R3111" s="188"/>
    </row>
    <row r="3112" spans="8:18">
      <c r="H3112" s="188"/>
      <c r="J3112" s="188"/>
      <c r="K3112" s="188"/>
      <c r="L3112" s="188"/>
      <c r="M3112" s="393"/>
      <c r="N3112" s="188"/>
      <c r="O3112" s="188"/>
      <c r="P3112" s="188"/>
      <c r="R3112" s="188"/>
    </row>
    <row r="3113" spans="8:18">
      <c r="H3113" s="188"/>
      <c r="J3113" s="188"/>
      <c r="K3113" s="188"/>
      <c r="L3113" s="188"/>
      <c r="M3113" s="393"/>
      <c r="N3113" s="188"/>
      <c r="O3113" s="188"/>
      <c r="P3113" s="188"/>
      <c r="R3113" s="188"/>
    </row>
    <row r="3114" spans="8:18">
      <c r="H3114" s="188"/>
      <c r="J3114" s="188"/>
      <c r="K3114" s="188"/>
      <c r="L3114" s="188"/>
      <c r="M3114" s="393"/>
      <c r="N3114" s="188"/>
      <c r="O3114" s="188"/>
      <c r="P3114" s="188"/>
      <c r="R3114" s="188"/>
    </row>
    <row r="3115" spans="8:18">
      <c r="H3115" s="188"/>
      <c r="J3115" s="188"/>
      <c r="K3115" s="188"/>
      <c r="L3115" s="188"/>
      <c r="M3115" s="393"/>
      <c r="N3115" s="188"/>
      <c r="O3115" s="188"/>
      <c r="P3115" s="188"/>
      <c r="R3115" s="188"/>
    </row>
    <row r="3116" spans="8:18">
      <c r="H3116" s="188"/>
      <c r="J3116" s="188"/>
      <c r="K3116" s="188"/>
      <c r="L3116" s="188"/>
      <c r="M3116" s="393"/>
      <c r="N3116" s="188"/>
      <c r="O3116" s="188"/>
      <c r="P3116" s="188"/>
      <c r="R3116" s="188"/>
    </row>
    <row r="3117" spans="8:18">
      <c r="H3117" s="188"/>
      <c r="J3117" s="188"/>
      <c r="K3117" s="188"/>
      <c r="L3117" s="188"/>
      <c r="M3117" s="393"/>
      <c r="N3117" s="188"/>
      <c r="O3117" s="188"/>
      <c r="P3117" s="188"/>
      <c r="R3117" s="188"/>
    </row>
    <row r="3118" spans="8:18">
      <c r="H3118" s="188"/>
      <c r="J3118" s="188"/>
      <c r="K3118" s="188"/>
      <c r="L3118" s="188"/>
      <c r="M3118" s="393"/>
      <c r="N3118" s="188"/>
      <c r="O3118" s="188"/>
      <c r="P3118" s="188"/>
      <c r="R3118" s="188"/>
    </row>
    <row r="3119" spans="8:18">
      <c r="H3119" s="188"/>
      <c r="J3119" s="188"/>
      <c r="K3119" s="188"/>
      <c r="L3119" s="188"/>
      <c r="M3119" s="393"/>
      <c r="N3119" s="188"/>
      <c r="O3119" s="188"/>
      <c r="P3119" s="188"/>
      <c r="R3119" s="188"/>
    </row>
    <row r="3120" spans="8:18">
      <c r="H3120" s="188"/>
      <c r="J3120" s="188"/>
      <c r="K3120" s="188"/>
      <c r="L3120" s="188"/>
      <c r="M3120" s="393"/>
      <c r="N3120" s="188"/>
      <c r="O3120" s="188"/>
      <c r="P3120" s="188"/>
      <c r="R3120" s="188"/>
    </row>
    <row r="3121" spans="8:18">
      <c r="H3121" s="188"/>
      <c r="J3121" s="188"/>
      <c r="K3121" s="188"/>
      <c r="L3121" s="188"/>
      <c r="M3121" s="393"/>
      <c r="N3121" s="188"/>
      <c r="O3121" s="188"/>
      <c r="P3121" s="188"/>
      <c r="R3121" s="188"/>
    </row>
    <row r="3122" spans="8:18">
      <c r="H3122" s="188"/>
      <c r="J3122" s="188"/>
      <c r="K3122" s="188"/>
      <c r="L3122" s="188"/>
      <c r="M3122" s="393"/>
      <c r="N3122" s="188"/>
      <c r="O3122" s="188"/>
      <c r="P3122" s="188"/>
      <c r="R3122" s="188"/>
    </row>
    <row r="3123" spans="8:18">
      <c r="H3123" s="188"/>
      <c r="J3123" s="188"/>
      <c r="K3123" s="188"/>
      <c r="L3123" s="188"/>
      <c r="M3123" s="393"/>
      <c r="N3123" s="188"/>
      <c r="O3123" s="188"/>
      <c r="P3123" s="188"/>
      <c r="R3123" s="188"/>
    </row>
    <row r="3124" spans="8:18">
      <c r="H3124" s="188"/>
      <c r="J3124" s="188"/>
      <c r="K3124" s="188"/>
      <c r="L3124" s="188"/>
      <c r="M3124" s="393"/>
      <c r="N3124" s="188"/>
      <c r="O3124" s="188"/>
      <c r="P3124" s="188"/>
      <c r="R3124" s="188"/>
    </row>
    <row r="3125" spans="8:18">
      <c r="H3125" s="188"/>
      <c r="J3125" s="188"/>
      <c r="K3125" s="188"/>
      <c r="L3125" s="188"/>
      <c r="M3125" s="393"/>
      <c r="N3125" s="188"/>
      <c r="O3125" s="188"/>
      <c r="P3125" s="188"/>
      <c r="R3125" s="188"/>
    </row>
    <row r="3126" spans="8:18">
      <c r="H3126" s="188"/>
      <c r="J3126" s="188"/>
      <c r="K3126" s="188"/>
      <c r="L3126" s="188"/>
      <c r="M3126" s="393"/>
      <c r="N3126" s="188"/>
      <c r="O3126" s="188"/>
      <c r="P3126" s="188"/>
      <c r="R3126" s="188"/>
    </row>
    <row r="3127" spans="8:18">
      <c r="H3127" s="188"/>
      <c r="J3127" s="188"/>
      <c r="K3127" s="188"/>
      <c r="L3127" s="188"/>
      <c r="M3127" s="393"/>
      <c r="N3127" s="188"/>
      <c r="O3127" s="188"/>
      <c r="P3127" s="188"/>
      <c r="R3127" s="188"/>
    </row>
    <row r="3128" spans="8:18">
      <c r="H3128" s="188"/>
      <c r="J3128" s="188"/>
      <c r="K3128" s="188"/>
      <c r="L3128" s="188"/>
      <c r="M3128" s="393"/>
      <c r="N3128" s="188"/>
      <c r="O3128" s="188"/>
      <c r="P3128" s="188"/>
      <c r="R3128" s="188"/>
    </row>
    <row r="3129" spans="8:18">
      <c r="H3129" s="188"/>
      <c r="J3129" s="188"/>
      <c r="K3129" s="188"/>
      <c r="L3129" s="188"/>
      <c r="M3129" s="393"/>
      <c r="N3129" s="188"/>
      <c r="O3129" s="188"/>
      <c r="P3129" s="188"/>
      <c r="R3129" s="188"/>
    </row>
    <row r="3130" spans="8:18">
      <c r="H3130" s="188"/>
      <c r="J3130" s="188"/>
      <c r="K3130" s="188"/>
      <c r="L3130" s="188"/>
      <c r="M3130" s="393"/>
      <c r="N3130" s="188"/>
      <c r="O3130" s="188"/>
      <c r="P3130" s="188"/>
      <c r="R3130" s="188"/>
    </row>
    <row r="3131" spans="8:18">
      <c r="H3131" s="188"/>
      <c r="J3131" s="188"/>
      <c r="K3131" s="188"/>
      <c r="L3131" s="188"/>
      <c r="M3131" s="393"/>
      <c r="N3131" s="188"/>
      <c r="O3131" s="188"/>
      <c r="P3131" s="188"/>
      <c r="R3131" s="188"/>
    </row>
    <row r="3132" spans="8:18">
      <c r="H3132" s="188"/>
      <c r="J3132" s="188"/>
      <c r="K3132" s="188"/>
      <c r="L3132" s="188"/>
      <c r="M3132" s="393"/>
      <c r="N3132" s="188"/>
      <c r="O3132" s="188"/>
      <c r="P3132" s="188"/>
      <c r="R3132" s="188"/>
    </row>
    <row r="3133" spans="8:18">
      <c r="H3133" s="188"/>
      <c r="J3133" s="188"/>
      <c r="K3133" s="188"/>
      <c r="L3133" s="188"/>
      <c r="M3133" s="393"/>
      <c r="N3133" s="188"/>
      <c r="O3133" s="188"/>
      <c r="P3133" s="188"/>
      <c r="R3133" s="188"/>
    </row>
    <row r="3134" spans="8:18">
      <c r="H3134" s="188"/>
      <c r="J3134" s="188"/>
      <c r="K3134" s="188"/>
      <c r="L3134" s="188"/>
      <c r="M3134" s="393"/>
      <c r="N3134" s="188"/>
      <c r="O3134" s="188"/>
      <c r="P3134" s="188"/>
      <c r="R3134" s="188"/>
    </row>
    <row r="3135" spans="8:18">
      <c r="H3135" s="188"/>
      <c r="J3135" s="188"/>
      <c r="K3135" s="188"/>
      <c r="L3135" s="188"/>
      <c r="M3135" s="393"/>
      <c r="N3135" s="188"/>
      <c r="O3135" s="188"/>
      <c r="P3135" s="188"/>
      <c r="R3135" s="188"/>
    </row>
    <row r="3136" spans="8:18">
      <c r="H3136" s="188"/>
      <c r="J3136" s="188"/>
      <c r="K3136" s="188"/>
      <c r="L3136" s="188"/>
      <c r="M3136" s="393"/>
      <c r="N3136" s="188"/>
      <c r="O3136" s="188"/>
      <c r="P3136" s="188"/>
      <c r="R3136" s="188"/>
    </row>
    <row r="3137" spans="8:18">
      <c r="H3137" s="188"/>
      <c r="J3137" s="188"/>
      <c r="K3137" s="188"/>
      <c r="L3137" s="188"/>
      <c r="M3137" s="393"/>
      <c r="N3137" s="188"/>
      <c r="O3137" s="188"/>
      <c r="P3137" s="188"/>
      <c r="R3137" s="188"/>
    </row>
    <row r="3138" spans="8:18">
      <c r="H3138" s="188"/>
      <c r="J3138" s="188"/>
      <c r="K3138" s="188"/>
      <c r="L3138" s="188"/>
      <c r="M3138" s="393"/>
      <c r="N3138" s="188"/>
      <c r="O3138" s="188"/>
      <c r="P3138" s="188"/>
      <c r="R3138" s="188"/>
    </row>
    <row r="3139" spans="8:18">
      <c r="H3139" s="188"/>
      <c r="J3139" s="188"/>
      <c r="K3139" s="188"/>
      <c r="L3139" s="188"/>
      <c r="M3139" s="393"/>
      <c r="N3139" s="188"/>
      <c r="O3139" s="188"/>
      <c r="P3139" s="188"/>
      <c r="R3139" s="188"/>
    </row>
    <row r="3140" spans="8:18">
      <c r="H3140" s="188"/>
      <c r="J3140" s="188"/>
      <c r="K3140" s="188"/>
      <c r="L3140" s="188"/>
      <c r="M3140" s="393"/>
      <c r="N3140" s="188"/>
      <c r="O3140" s="188"/>
      <c r="P3140" s="188"/>
      <c r="R3140" s="188"/>
    </row>
    <row r="3141" spans="8:18">
      <c r="H3141" s="188"/>
      <c r="J3141" s="188"/>
      <c r="K3141" s="188"/>
      <c r="L3141" s="188"/>
      <c r="M3141" s="393"/>
      <c r="N3141" s="188"/>
      <c r="O3141" s="188"/>
      <c r="P3141" s="188"/>
      <c r="R3141" s="188"/>
    </row>
    <row r="3142" spans="8:18">
      <c r="H3142" s="188"/>
      <c r="J3142" s="188"/>
      <c r="K3142" s="188"/>
      <c r="L3142" s="188"/>
      <c r="M3142" s="393"/>
      <c r="N3142" s="188"/>
      <c r="O3142" s="188"/>
      <c r="P3142" s="188"/>
      <c r="R3142" s="188"/>
    </row>
    <row r="3143" spans="8:18">
      <c r="H3143" s="188"/>
      <c r="J3143" s="188"/>
      <c r="K3143" s="188"/>
      <c r="L3143" s="188"/>
      <c r="M3143" s="393"/>
      <c r="N3143" s="188"/>
      <c r="O3143" s="188"/>
      <c r="P3143" s="188"/>
      <c r="R3143" s="188"/>
    </row>
    <row r="3144" spans="8:18">
      <c r="H3144" s="188"/>
      <c r="J3144" s="188"/>
      <c r="K3144" s="188"/>
      <c r="L3144" s="188"/>
      <c r="M3144" s="393"/>
      <c r="N3144" s="188"/>
      <c r="O3144" s="188"/>
      <c r="P3144" s="188"/>
      <c r="R3144" s="188"/>
    </row>
    <row r="3145" spans="8:18">
      <c r="H3145" s="188"/>
      <c r="J3145" s="188"/>
      <c r="K3145" s="188"/>
      <c r="L3145" s="188"/>
      <c r="M3145" s="393"/>
      <c r="N3145" s="188"/>
      <c r="O3145" s="188"/>
      <c r="P3145" s="188"/>
      <c r="R3145" s="188"/>
    </row>
    <row r="3146" spans="8:18">
      <c r="H3146" s="188"/>
      <c r="J3146" s="188"/>
      <c r="K3146" s="188"/>
      <c r="L3146" s="188"/>
      <c r="M3146" s="393"/>
      <c r="N3146" s="188"/>
      <c r="O3146" s="188"/>
      <c r="P3146" s="188"/>
      <c r="R3146" s="188"/>
    </row>
    <row r="3147" spans="8:18">
      <c r="H3147" s="188"/>
      <c r="J3147" s="188"/>
      <c r="K3147" s="188"/>
      <c r="L3147" s="188"/>
      <c r="M3147" s="393"/>
      <c r="N3147" s="188"/>
      <c r="O3147" s="188"/>
      <c r="P3147" s="188"/>
      <c r="R3147" s="188"/>
    </row>
    <row r="3148" spans="8:18">
      <c r="H3148" s="188"/>
      <c r="J3148" s="188"/>
      <c r="K3148" s="188"/>
      <c r="L3148" s="188"/>
      <c r="M3148" s="393"/>
      <c r="N3148" s="188"/>
      <c r="O3148" s="188"/>
      <c r="P3148" s="188"/>
      <c r="R3148" s="188"/>
    </row>
    <row r="3149" spans="8:18">
      <c r="H3149" s="188"/>
      <c r="J3149" s="188"/>
      <c r="K3149" s="188"/>
      <c r="L3149" s="188"/>
      <c r="M3149" s="393"/>
      <c r="N3149" s="188"/>
      <c r="O3149" s="188"/>
      <c r="P3149" s="188"/>
      <c r="R3149" s="188"/>
    </row>
    <row r="3150" spans="8:18">
      <c r="H3150" s="188"/>
      <c r="J3150" s="188"/>
      <c r="K3150" s="188"/>
      <c r="L3150" s="188"/>
      <c r="M3150" s="393"/>
      <c r="N3150" s="188"/>
      <c r="O3150" s="188"/>
      <c r="P3150" s="188"/>
      <c r="R3150" s="188"/>
    </row>
    <row r="3151" spans="8:18">
      <c r="H3151" s="188"/>
      <c r="J3151" s="188"/>
      <c r="K3151" s="188"/>
      <c r="L3151" s="188"/>
      <c r="M3151" s="393"/>
      <c r="N3151" s="188"/>
      <c r="O3151" s="188"/>
      <c r="P3151" s="188"/>
      <c r="R3151" s="188"/>
    </row>
    <row r="3152" spans="8:18">
      <c r="H3152" s="188"/>
      <c r="J3152" s="188"/>
      <c r="K3152" s="188"/>
      <c r="L3152" s="188"/>
      <c r="M3152" s="393"/>
      <c r="N3152" s="188"/>
      <c r="O3152" s="188"/>
      <c r="P3152" s="188"/>
      <c r="R3152" s="188"/>
    </row>
    <row r="3153" spans="8:18">
      <c r="H3153" s="188"/>
      <c r="J3153" s="188"/>
      <c r="K3153" s="188"/>
      <c r="L3153" s="188"/>
      <c r="M3153" s="393"/>
      <c r="N3153" s="188"/>
      <c r="O3153" s="188"/>
      <c r="P3153" s="188"/>
      <c r="R3153" s="188"/>
    </row>
    <row r="3154" spans="8:18">
      <c r="H3154" s="188"/>
      <c r="J3154" s="188"/>
      <c r="K3154" s="188"/>
      <c r="L3154" s="188"/>
      <c r="M3154" s="393"/>
      <c r="N3154" s="188"/>
      <c r="O3154" s="188"/>
      <c r="P3154" s="188"/>
      <c r="R3154" s="188"/>
    </row>
    <row r="3155" spans="8:18">
      <c r="H3155" s="188"/>
      <c r="J3155" s="188"/>
      <c r="K3155" s="188"/>
      <c r="L3155" s="188"/>
      <c r="M3155" s="393"/>
      <c r="N3155" s="188"/>
      <c r="O3155" s="188"/>
      <c r="P3155" s="188"/>
      <c r="R3155" s="188"/>
    </row>
    <row r="3156" spans="8:18">
      <c r="H3156" s="188"/>
      <c r="J3156" s="188"/>
      <c r="K3156" s="188"/>
      <c r="L3156" s="188"/>
      <c r="M3156" s="393"/>
      <c r="N3156" s="188"/>
      <c r="O3156" s="188"/>
      <c r="P3156" s="188"/>
      <c r="R3156" s="188"/>
    </row>
    <row r="3157" spans="8:18">
      <c r="H3157" s="188"/>
      <c r="J3157" s="188"/>
      <c r="K3157" s="188"/>
      <c r="L3157" s="188"/>
      <c r="M3157" s="393"/>
      <c r="N3157" s="188"/>
      <c r="O3157" s="188"/>
      <c r="P3157" s="188"/>
      <c r="R3157" s="188"/>
    </row>
    <row r="3158" spans="8:18">
      <c r="H3158" s="188"/>
      <c r="J3158" s="188"/>
      <c r="K3158" s="188"/>
      <c r="L3158" s="188"/>
      <c r="M3158" s="393"/>
      <c r="N3158" s="188"/>
      <c r="O3158" s="188"/>
      <c r="P3158" s="188"/>
      <c r="R3158" s="188"/>
    </row>
    <row r="3159" spans="8:18">
      <c r="H3159" s="188"/>
      <c r="J3159" s="188"/>
      <c r="K3159" s="188"/>
      <c r="L3159" s="188"/>
      <c r="M3159" s="393"/>
      <c r="N3159" s="188"/>
      <c r="O3159" s="188"/>
      <c r="P3159" s="188"/>
      <c r="R3159" s="188"/>
    </row>
    <row r="3160" spans="8:18">
      <c r="H3160" s="188"/>
      <c r="J3160" s="188"/>
      <c r="K3160" s="188"/>
      <c r="L3160" s="188"/>
      <c r="M3160" s="393"/>
      <c r="N3160" s="188"/>
      <c r="O3160" s="188"/>
      <c r="P3160" s="188"/>
      <c r="R3160" s="188"/>
    </row>
    <row r="3161" spans="8:18">
      <c r="H3161" s="188"/>
      <c r="J3161" s="188"/>
      <c r="K3161" s="188"/>
      <c r="L3161" s="188"/>
      <c r="M3161" s="393"/>
      <c r="N3161" s="188"/>
      <c r="O3161" s="188"/>
      <c r="P3161" s="188"/>
      <c r="R3161" s="188"/>
    </row>
    <row r="3162" spans="8:18">
      <c r="H3162" s="188"/>
      <c r="J3162" s="188"/>
      <c r="K3162" s="188"/>
      <c r="L3162" s="188"/>
      <c r="M3162" s="393"/>
      <c r="N3162" s="188"/>
      <c r="O3162" s="188"/>
      <c r="P3162" s="188"/>
      <c r="R3162" s="188"/>
    </row>
    <row r="3163" spans="8:18">
      <c r="H3163" s="188"/>
      <c r="J3163" s="188"/>
      <c r="K3163" s="188"/>
      <c r="L3163" s="188"/>
      <c r="M3163" s="393"/>
      <c r="N3163" s="188"/>
      <c r="O3163" s="188"/>
      <c r="P3163" s="188"/>
      <c r="R3163" s="188"/>
    </row>
    <row r="3164" spans="8:18">
      <c r="H3164" s="188"/>
      <c r="J3164" s="188"/>
      <c r="K3164" s="188"/>
      <c r="L3164" s="188"/>
      <c r="M3164" s="393"/>
      <c r="N3164" s="188"/>
      <c r="O3164" s="188"/>
      <c r="P3164" s="188"/>
      <c r="R3164" s="188"/>
    </row>
    <row r="3165" spans="8:18">
      <c r="H3165" s="188"/>
      <c r="J3165" s="188"/>
      <c r="K3165" s="188"/>
      <c r="L3165" s="188"/>
      <c r="M3165" s="393"/>
      <c r="N3165" s="188"/>
      <c r="O3165" s="188"/>
      <c r="P3165" s="188"/>
      <c r="R3165" s="188"/>
    </row>
    <row r="3166" spans="8:18">
      <c r="H3166" s="188"/>
      <c r="J3166" s="188"/>
      <c r="K3166" s="188"/>
      <c r="L3166" s="188"/>
      <c r="M3166" s="393"/>
      <c r="N3166" s="188"/>
      <c r="O3166" s="188"/>
      <c r="P3166" s="188"/>
      <c r="R3166" s="188"/>
    </row>
    <row r="3167" spans="8:18">
      <c r="H3167" s="188"/>
      <c r="J3167" s="188"/>
      <c r="K3167" s="188"/>
      <c r="L3167" s="188"/>
      <c r="M3167" s="393"/>
      <c r="N3167" s="188"/>
      <c r="O3167" s="188"/>
      <c r="P3167" s="188"/>
      <c r="R3167" s="188"/>
    </row>
    <row r="3168" spans="8:18">
      <c r="H3168" s="188"/>
      <c r="J3168" s="188"/>
      <c r="K3168" s="188"/>
      <c r="L3168" s="188"/>
      <c r="M3168" s="393"/>
      <c r="N3168" s="188"/>
      <c r="O3168" s="188"/>
      <c r="P3168" s="188"/>
      <c r="R3168" s="188"/>
    </row>
    <row r="3169" spans="8:18">
      <c r="H3169" s="188"/>
      <c r="J3169" s="188"/>
      <c r="K3169" s="188"/>
      <c r="L3169" s="188"/>
      <c r="M3169" s="393"/>
      <c r="N3169" s="188"/>
      <c r="O3169" s="188"/>
      <c r="P3169" s="188"/>
      <c r="R3169" s="188"/>
    </row>
    <row r="3170" spans="8:18">
      <c r="H3170" s="188"/>
      <c r="J3170" s="188"/>
      <c r="K3170" s="188"/>
      <c r="L3170" s="188"/>
      <c r="M3170" s="393"/>
      <c r="N3170" s="188"/>
      <c r="O3170" s="188"/>
      <c r="P3170" s="188"/>
      <c r="R3170" s="188"/>
    </row>
    <row r="3171" spans="8:18">
      <c r="H3171" s="188"/>
      <c r="J3171" s="188"/>
      <c r="K3171" s="188"/>
      <c r="L3171" s="188"/>
      <c r="M3171" s="393"/>
      <c r="N3171" s="188"/>
      <c r="O3171" s="188"/>
      <c r="P3171" s="188"/>
      <c r="R3171" s="188"/>
    </row>
    <row r="3172" spans="8:18">
      <c r="H3172" s="188"/>
      <c r="J3172" s="188"/>
      <c r="K3172" s="188"/>
      <c r="L3172" s="188"/>
      <c r="M3172" s="393"/>
      <c r="N3172" s="188"/>
      <c r="O3172" s="188"/>
      <c r="P3172" s="188"/>
      <c r="R3172" s="188"/>
    </row>
    <row r="3173" spans="8:18">
      <c r="H3173" s="188"/>
      <c r="J3173" s="188"/>
      <c r="K3173" s="188"/>
      <c r="L3173" s="188"/>
      <c r="M3173" s="393"/>
      <c r="N3173" s="188"/>
      <c r="O3173" s="188"/>
      <c r="P3173" s="188"/>
      <c r="R3173" s="188"/>
    </row>
    <row r="3174" spans="8:18">
      <c r="H3174" s="188"/>
      <c r="J3174" s="188"/>
      <c r="K3174" s="188"/>
      <c r="L3174" s="188"/>
      <c r="M3174" s="393"/>
      <c r="N3174" s="188"/>
      <c r="O3174" s="188"/>
      <c r="P3174" s="188"/>
      <c r="R3174" s="188"/>
    </row>
    <row r="3175" spans="8:18">
      <c r="H3175" s="188"/>
      <c r="J3175" s="188"/>
      <c r="K3175" s="188"/>
      <c r="L3175" s="188"/>
      <c r="M3175" s="393"/>
      <c r="N3175" s="188"/>
      <c r="O3175" s="188"/>
      <c r="P3175" s="188"/>
      <c r="R3175" s="188"/>
    </row>
    <row r="3176" spans="8:18">
      <c r="H3176" s="188"/>
      <c r="J3176" s="188"/>
      <c r="K3176" s="188"/>
      <c r="L3176" s="188"/>
      <c r="M3176" s="393"/>
      <c r="N3176" s="188"/>
      <c r="O3176" s="188"/>
      <c r="P3176" s="188"/>
      <c r="R3176" s="188"/>
    </row>
    <row r="3177" spans="8:18">
      <c r="H3177" s="188"/>
      <c r="J3177" s="188"/>
      <c r="K3177" s="188"/>
      <c r="L3177" s="188"/>
      <c r="M3177" s="393"/>
      <c r="N3177" s="188"/>
      <c r="O3177" s="188"/>
      <c r="P3177" s="188"/>
      <c r="R3177" s="188"/>
    </row>
    <row r="3178" spans="8:18">
      <c r="H3178" s="188"/>
      <c r="J3178" s="188"/>
      <c r="K3178" s="188"/>
      <c r="L3178" s="188"/>
      <c r="M3178" s="393"/>
      <c r="N3178" s="188"/>
      <c r="O3178" s="188"/>
      <c r="P3178" s="188"/>
      <c r="R3178" s="188"/>
    </row>
    <row r="3179" spans="8:18">
      <c r="H3179" s="188"/>
      <c r="J3179" s="188"/>
      <c r="K3179" s="188"/>
      <c r="L3179" s="188"/>
      <c r="M3179" s="393"/>
      <c r="N3179" s="188"/>
      <c r="O3179" s="188"/>
      <c r="P3179" s="188"/>
      <c r="R3179" s="188"/>
    </row>
    <row r="3180" spans="8:18">
      <c r="H3180" s="188"/>
      <c r="J3180" s="188"/>
      <c r="K3180" s="188"/>
      <c r="L3180" s="188"/>
      <c r="M3180" s="393"/>
      <c r="N3180" s="188"/>
      <c r="O3180" s="188"/>
      <c r="P3180" s="188"/>
      <c r="R3180" s="188"/>
    </row>
    <row r="3181" spans="8:18">
      <c r="H3181" s="188"/>
      <c r="J3181" s="188"/>
      <c r="K3181" s="188"/>
      <c r="L3181" s="188"/>
      <c r="M3181" s="393"/>
      <c r="N3181" s="188"/>
      <c r="O3181" s="188"/>
      <c r="P3181" s="188"/>
      <c r="R3181" s="188"/>
    </row>
    <row r="3182" spans="8:18">
      <c r="H3182" s="188"/>
      <c r="J3182" s="188"/>
      <c r="K3182" s="188"/>
      <c r="L3182" s="188"/>
      <c r="M3182" s="393"/>
      <c r="N3182" s="188"/>
      <c r="O3182" s="188"/>
      <c r="P3182" s="188"/>
      <c r="R3182" s="188"/>
    </row>
    <row r="3183" spans="8:18">
      <c r="H3183" s="188"/>
      <c r="J3183" s="188"/>
      <c r="K3183" s="188"/>
      <c r="L3183" s="188"/>
      <c r="M3183" s="393"/>
      <c r="N3183" s="188"/>
      <c r="O3183" s="188"/>
      <c r="P3183" s="188"/>
      <c r="R3183" s="188"/>
    </row>
    <row r="3184" spans="8:18">
      <c r="H3184" s="188"/>
      <c r="J3184" s="188"/>
      <c r="K3184" s="188"/>
      <c r="L3184" s="188"/>
      <c r="M3184" s="393"/>
      <c r="N3184" s="188"/>
      <c r="O3184" s="188"/>
      <c r="P3184" s="188"/>
      <c r="R3184" s="188"/>
    </row>
    <row r="3185" spans="8:18">
      <c r="H3185" s="188"/>
      <c r="J3185" s="188"/>
      <c r="K3185" s="188"/>
      <c r="L3185" s="188"/>
      <c r="M3185" s="393"/>
      <c r="N3185" s="188"/>
      <c r="O3185" s="188"/>
      <c r="P3185" s="188"/>
      <c r="R3185" s="188"/>
    </row>
    <row r="3186" spans="8:18">
      <c r="H3186" s="188"/>
      <c r="J3186" s="188"/>
      <c r="K3186" s="188"/>
      <c r="L3186" s="188"/>
      <c r="M3186" s="393"/>
      <c r="N3186" s="188"/>
      <c r="O3186" s="188"/>
      <c r="P3186" s="188"/>
      <c r="R3186" s="188"/>
    </row>
    <row r="3187" spans="8:18">
      <c r="H3187" s="188"/>
      <c r="J3187" s="188"/>
      <c r="K3187" s="188"/>
      <c r="L3187" s="188"/>
      <c r="M3187" s="393"/>
      <c r="N3187" s="188"/>
      <c r="O3187" s="188"/>
      <c r="P3187" s="188"/>
      <c r="R3187" s="188"/>
    </row>
    <row r="3188" spans="8:18">
      <c r="H3188" s="188"/>
      <c r="J3188" s="188"/>
      <c r="K3188" s="188"/>
      <c r="L3188" s="188"/>
      <c r="M3188" s="393"/>
      <c r="N3188" s="188"/>
      <c r="O3188" s="188"/>
      <c r="P3188" s="188"/>
      <c r="R3188" s="188"/>
    </row>
    <row r="3189" spans="8:18">
      <c r="H3189" s="188"/>
      <c r="J3189" s="188"/>
      <c r="K3189" s="188"/>
      <c r="L3189" s="188"/>
      <c r="M3189" s="393"/>
      <c r="N3189" s="188"/>
      <c r="O3189" s="188"/>
      <c r="P3189" s="188"/>
      <c r="R3189" s="188"/>
    </row>
    <row r="3190" spans="8:18">
      <c r="H3190" s="188"/>
      <c r="J3190" s="188"/>
      <c r="K3190" s="188"/>
      <c r="L3190" s="188"/>
      <c r="M3190" s="393"/>
      <c r="N3190" s="188"/>
      <c r="O3190" s="188"/>
      <c r="P3190" s="188"/>
      <c r="R3190" s="188"/>
    </row>
    <row r="3191" spans="8:18">
      <c r="H3191" s="188"/>
      <c r="J3191" s="188"/>
      <c r="K3191" s="188"/>
      <c r="L3191" s="188"/>
      <c r="M3191" s="393"/>
      <c r="N3191" s="188"/>
      <c r="O3191" s="188"/>
      <c r="P3191" s="188"/>
      <c r="R3191" s="188"/>
    </row>
    <row r="3192" spans="8:18">
      <c r="H3192" s="188"/>
      <c r="J3192" s="188"/>
      <c r="K3192" s="188"/>
      <c r="L3192" s="188"/>
      <c r="M3192" s="393"/>
      <c r="N3192" s="188"/>
      <c r="O3192" s="188"/>
      <c r="P3192" s="188"/>
      <c r="R3192" s="188"/>
    </row>
    <row r="3193" spans="8:18">
      <c r="H3193" s="188"/>
      <c r="J3193" s="188"/>
      <c r="K3193" s="188"/>
      <c r="L3193" s="188"/>
      <c r="M3193" s="393"/>
      <c r="N3193" s="188"/>
      <c r="O3193" s="188"/>
      <c r="P3193" s="188"/>
      <c r="R3193" s="188"/>
    </row>
    <row r="3194" spans="8:18">
      <c r="H3194" s="188"/>
      <c r="J3194" s="188"/>
      <c r="K3194" s="188"/>
      <c r="L3194" s="188"/>
      <c r="M3194" s="393"/>
      <c r="N3194" s="188"/>
      <c r="O3194" s="188"/>
      <c r="P3194" s="188"/>
      <c r="R3194" s="188"/>
    </row>
    <row r="3195" spans="8:18">
      <c r="H3195" s="188"/>
      <c r="J3195" s="188"/>
      <c r="K3195" s="188"/>
      <c r="L3195" s="188"/>
      <c r="M3195" s="393"/>
      <c r="N3195" s="188"/>
      <c r="O3195" s="188"/>
      <c r="P3195" s="188"/>
      <c r="R3195" s="188"/>
    </row>
    <row r="3196" spans="8:18">
      <c r="H3196" s="188"/>
      <c r="J3196" s="188"/>
      <c r="K3196" s="188"/>
      <c r="L3196" s="188"/>
      <c r="M3196" s="393"/>
      <c r="N3196" s="188"/>
      <c r="O3196" s="188"/>
      <c r="P3196" s="188"/>
      <c r="R3196" s="188"/>
    </row>
    <row r="3197" spans="8:18">
      <c r="H3197" s="188"/>
      <c r="J3197" s="188"/>
      <c r="K3197" s="188"/>
      <c r="L3197" s="188"/>
      <c r="M3197" s="393"/>
      <c r="N3197" s="188"/>
      <c r="O3197" s="188"/>
      <c r="P3197" s="188"/>
      <c r="R3197" s="188"/>
    </row>
    <row r="3198" spans="8:18">
      <c r="H3198" s="188"/>
      <c r="J3198" s="188"/>
      <c r="K3198" s="188"/>
      <c r="L3198" s="188"/>
      <c r="M3198" s="393"/>
      <c r="N3198" s="188"/>
      <c r="O3198" s="188"/>
      <c r="P3198" s="188"/>
      <c r="R3198" s="188"/>
    </row>
    <row r="3199" spans="8:18">
      <c r="H3199" s="188"/>
      <c r="J3199" s="188"/>
      <c r="K3199" s="188"/>
      <c r="L3199" s="188"/>
      <c r="M3199" s="393"/>
      <c r="N3199" s="188"/>
      <c r="O3199" s="188"/>
      <c r="P3199" s="188"/>
      <c r="R3199" s="188"/>
    </row>
    <row r="3200" spans="8:18">
      <c r="H3200" s="188"/>
      <c r="J3200" s="188"/>
      <c r="K3200" s="188"/>
      <c r="L3200" s="188"/>
      <c r="M3200" s="393"/>
      <c r="N3200" s="188"/>
      <c r="O3200" s="188"/>
      <c r="P3200" s="188"/>
      <c r="R3200" s="188"/>
    </row>
    <row r="3201" spans="8:18">
      <c r="H3201" s="188"/>
      <c r="J3201" s="188"/>
      <c r="K3201" s="188"/>
      <c r="L3201" s="188"/>
      <c r="M3201" s="393"/>
      <c r="N3201" s="188"/>
      <c r="O3201" s="188"/>
      <c r="P3201" s="188"/>
      <c r="R3201" s="188"/>
    </row>
    <row r="3202" spans="8:18">
      <c r="H3202" s="188"/>
      <c r="J3202" s="188"/>
      <c r="K3202" s="188"/>
      <c r="L3202" s="188"/>
      <c r="M3202" s="393"/>
      <c r="N3202" s="188"/>
      <c r="O3202" s="188"/>
      <c r="P3202" s="188"/>
      <c r="R3202" s="188"/>
    </row>
    <row r="3203" spans="8:18">
      <c r="H3203" s="188"/>
      <c r="J3203" s="188"/>
      <c r="K3203" s="188"/>
      <c r="L3203" s="188"/>
      <c r="M3203" s="393"/>
      <c r="N3203" s="188"/>
      <c r="O3203" s="188"/>
      <c r="P3203" s="188"/>
      <c r="R3203" s="188"/>
    </row>
    <row r="3204" spans="8:18">
      <c r="H3204" s="188"/>
      <c r="J3204" s="188"/>
      <c r="K3204" s="188"/>
      <c r="L3204" s="188"/>
      <c r="M3204" s="393"/>
      <c r="N3204" s="188"/>
      <c r="O3204" s="188"/>
      <c r="P3204" s="188"/>
      <c r="R3204" s="188"/>
    </row>
    <row r="3205" spans="8:18">
      <c r="H3205" s="188"/>
      <c r="J3205" s="188"/>
      <c r="K3205" s="188"/>
      <c r="L3205" s="188"/>
      <c r="M3205" s="393"/>
      <c r="N3205" s="188"/>
      <c r="O3205" s="188"/>
      <c r="P3205" s="188"/>
      <c r="R3205" s="188"/>
    </row>
    <row r="3206" spans="8:18">
      <c r="H3206" s="188"/>
      <c r="J3206" s="188"/>
      <c r="K3206" s="188"/>
      <c r="L3206" s="188"/>
      <c r="M3206" s="393"/>
      <c r="N3206" s="188"/>
      <c r="O3206" s="188"/>
      <c r="P3206" s="188"/>
      <c r="R3206" s="188"/>
    </row>
    <row r="3207" spans="8:18">
      <c r="H3207" s="188"/>
      <c r="J3207" s="188"/>
      <c r="K3207" s="188"/>
      <c r="L3207" s="188"/>
      <c r="M3207" s="393"/>
      <c r="N3207" s="188"/>
      <c r="O3207" s="188"/>
      <c r="P3207" s="188"/>
      <c r="R3207" s="188"/>
    </row>
    <row r="3208" spans="8:18">
      <c r="H3208" s="188"/>
      <c r="J3208" s="188"/>
      <c r="K3208" s="188"/>
      <c r="L3208" s="188"/>
      <c r="M3208" s="393"/>
      <c r="N3208" s="188"/>
      <c r="O3208" s="188"/>
      <c r="P3208" s="188"/>
      <c r="R3208" s="188"/>
    </row>
    <row r="3209" spans="8:18">
      <c r="H3209" s="188"/>
      <c r="J3209" s="188"/>
      <c r="K3209" s="188"/>
      <c r="L3209" s="188"/>
      <c r="M3209" s="393"/>
      <c r="N3209" s="188"/>
      <c r="O3209" s="188"/>
      <c r="P3209" s="188"/>
      <c r="R3209" s="188"/>
    </row>
    <row r="3210" spans="8:18">
      <c r="H3210" s="188"/>
      <c r="J3210" s="188"/>
      <c r="K3210" s="188"/>
      <c r="L3210" s="188"/>
      <c r="M3210" s="393"/>
      <c r="N3210" s="188"/>
      <c r="O3210" s="188"/>
      <c r="P3210" s="188"/>
      <c r="R3210" s="188"/>
    </row>
    <row r="3211" spans="8:18">
      <c r="H3211" s="188"/>
      <c r="J3211" s="188"/>
      <c r="K3211" s="188"/>
      <c r="L3211" s="188"/>
      <c r="M3211" s="393"/>
      <c r="N3211" s="188"/>
      <c r="O3211" s="188"/>
      <c r="P3211" s="188"/>
      <c r="R3211" s="188"/>
    </row>
    <row r="3212" spans="8:18">
      <c r="H3212" s="188"/>
      <c r="J3212" s="188"/>
      <c r="K3212" s="188"/>
      <c r="L3212" s="188"/>
      <c r="M3212" s="393"/>
      <c r="N3212" s="188"/>
      <c r="O3212" s="188"/>
      <c r="P3212" s="188"/>
      <c r="R3212" s="188"/>
    </row>
    <row r="3213" spans="8:18">
      <c r="H3213" s="188"/>
      <c r="J3213" s="188"/>
      <c r="K3213" s="188"/>
      <c r="L3213" s="188"/>
      <c r="M3213" s="393"/>
      <c r="N3213" s="188"/>
      <c r="O3213" s="188"/>
      <c r="P3213" s="188"/>
      <c r="R3213" s="188"/>
    </row>
    <row r="3214" spans="8:18">
      <c r="H3214" s="188"/>
      <c r="J3214" s="188"/>
      <c r="K3214" s="188"/>
      <c r="L3214" s="188"/>
      <c r="M3214" s="393"/>
      <c r="N3214" s="188"/>
      <c r="O3214" s="188"/>
      <c r="P3214" s="188"/>
      <c r="R3214" s="188"/>
    </row>
    <row r="3215" spans="8:18">
      <c r="H3215" s="188"/>
      <c r="J3215" s="188"/>
      <c r="K3215" s="188"/>
      <c r="L3215" s="188"/>
      <c r="M3215" s="393"/>
      <c r="N3215" s="188"/>
      <c r="O3215" s="188"/>
      <c r="P3215" s="188"/>
      <c r="R3215" s="188"/>
    </row>
    <row r="3216" spans="8:18">
      <c r="H3216" s="188"/>
      <c r="J3216" s="188"/>
      <c r="K3216" s="188"/>
      <c r="L3216" s="188"/>
      <c r="M3216" s="393"/>
      <c r="N3216" s="188"/>
      <c r="O3216" s="188"/>
      <c r="P3216" s="188"/>
      <c r="R3216" s="188"/>
    </row>
    <row r="3217" spans="8:18">
      <c r="H3217" s="188"/>
      <c r="J3217" s="188"/>
      <c r="K3217" s="188"/>
      <c r="L3217" s="188"/>
      <c r="M3217" s="393"/>
      <c r="N3217" s="188"/>
      <c r="O3217" s="188"/>
      <c r="P3217" s="188"/>
      <c r="R3217" s="188"/>
    </row>
    <row r="3218" spans="8:18">
      <c r="H3218" s="188"/>
      <c r="J3218" s="188"/>
      <c r="K3218" s="188"/>
      <c r="L3218" s="188"/>
      <c r="M3218" s="393"/>
      <c r="N3218" s="188"/>
      <c r="O3218" s="188"/>
      <c r="P3218" s="188"/>
      <c r="R3218" s="188"/>
    </row>
    <row r="3219" spans="8:18">
      <c r="H3219" s="188"/>
      <c r="J3219" s="188"/>
      <c r="K3219" s="188"/>
      <c r="L3219" s="188"/>
      <c r="M3219" s="393"/>
      <c r="N3219" s="188"/>
      <c r="O3219" s="188"/>
      <c r="P3219" s="188"/>
      <c r="R3219" s="188"/>
    </row>
    <row r="3220" spans="8:18">
      <c r="H3220" s="188"/>
      <c r="J3220" s="188"/>
      <c r="K3220" s="188"/>
      <c r="L3220" s="188"/>
      <c r="M3220" s="393"/>
      <c r="N3220" s="188"/>
      <c r="O3220" s="188"/>
      <c r="P3220" s="188"/>
      <c r="R3220" s="188"/>
    </row>
    <row r="3221" spans="8:18">
      <c r="H3221" s="188"/>
      <c r="J3221" s="188"/>
      <c r="K3221" s="188"/>
      <c r="L3221" s="188"/>
      <c r="M3221" s="393"/>
      <c r="N3221" s="188"/>
      <c r="O3221" s="188"/>
      <c r="P3221" s="188"/>
      <c r="R3221" s="188"/>
    </row>
    <row r="3222" spans="8:18">
      <c r="H3222" s="188"/>
      <c r="J3222" s="188"/>
      <c r="K3222" s="188"/>
      <c r="L3222" s="188"/>
      <c r="M3222" s="393"/>
      <c r="N3222" s="188"/>
      <c r="O3222" s="188"/>
      <c r="P3222" s="188"/>
      <c r="R3222" s="188"/>
    </row>
    <row r="3223" spans="8:18">
      <c r="H3223" s="188"/>
      <c r="J3223" s="188"/>
      <c r="K3223" s="188"/>
      <c r="L3223" s="188"/>
      <c r="M3223" s="393"/>
      <c r="N3223" s="188"/>
      <c r="O3223" s="188"/>
      <c r="P3223" s="188"/>
      <c r="R3223" s="188"/>
    </row>
    <row r="3224" spans="8:18">
      <c r="H3224" s="188"/>
      <c r="J3224" s="188"/>
      <c r="K3224" s="188"/>
      <c r="L3224" s="188"/>
      <c r="M3224" s="393"/>
      <c r="N3224" s="188"/>
      <c r="O3224" s="188"/>
      <c r="P3224" s="188"/>
      <c r="R3224" s="188"/>
    </row>
    <row r="3225" spans="8:18">
      <c r="H3225" s="188"/>
      <c r="J3225" s="188"/>
      <c r="K3225" s="188"/>
      <c r="L3225" s="188"/>
      <c r="M3225" s="393"/>
      <c r="N3225" s="188"/>
      <c r="O3225" s="188"/>
      <c r="P3225" s="188"/>
      <c r="R3225" s="188"/>
    </row>
    <row r="3226" spans="8:18">
      <c r="H3226" s="188"/>
      <c r="J3226" s="188"/>
      <c r="K3226" s="188"/>
      <c r="L3226" s="188"/>
      <c r="M3226" s="393"/>
      <c r="N3226" s="188"/>
      <c r="O3226" s="188"/>
      <c r="P3226" s="188"/>
      <c r="R3226" s="188"/>
    </row>
    <row r="3227" spans="8:18">
      <c r="H3227" s="188"/>
      <c r="J3227" s="188"/>
      <c r="K3227" s="188"/>
      <c r="L3227" s="188"/>
      <c r="M3227" s="393"/>
      <c r="N3227" s="188"/>
      <c r="O3227" s="188"/>
      <c r="P3227" s="188"/>
      <c r="R3227" s="188"/>
    </row>
    <row r="3228" spans="8:18">
      <c r="H3228" s="188"/>
      <c r="J3228" s="188"/>
      <c r="K3228" s="188"/>
      <c r="L3228" s="188"/>
      <c r="M3228" s="393"/>
      <c r="N3228" s="188"/>
      <c r="O3228" s="188"/>
      <c r="P3228" s="188"/>
      <c r="R3228" s="188"/>
    </row>
    <row r="3229" spans="8:18">
      <c r="H3229" s="188"/>
      <c r="J3229" s="188"/>
      <c r="K3229" s="188"/>
      <c r="L3229" s="188"/>
      <c r="M3229" s="393"/>
      <c r="N3229" s="188"/>
      <c r="O3229" s="188"/>
      <c r="P3229" s="188"/>
      <c r="R3229" s="188"/>
    </row>
    <row r="3230" spans="8:18">
      <c r="H3230" s="188"/>
      <c r="J3230" s="188"/>
      <c r="K3230" s="188"/>
      <c r="L3230" s="188"/>
      <c r="M3230" s="393"/>
      <c r="N3230" s="188"/>
      <c r="O3230" s="188"/>
      <c r="P3230" s="188"/>
      <c r="R3230" s="188"/>
    </row>
    <row r="3231" spans="8:18">
      <c r="H3231" s="188"/>
      <c r="J3231" s="188"/>
      <c r="K3231" s="188"/>
      <c r="L3231" s="188"/>
      <c r="M3231" s="393"/>
      <c r="N3231" s="188"/>
      <c r="O3231" s="188"/>
      <c r="P3231" s="188"/>
      <c r="R3231" s="188"/>
    </row>
    <row r="3232" spans="8:18">
      <c r="H3232" s="188"/>
      <c r="J3232" s="188"/>
      <c r="K3232" s="188"/>
      <c r="L3232" s="188"/>
      <c r="M3232" s="393"/>
      <c r="N3232" s="188"/>
      <c r="O3232" s="188"/>
      <c r="P3232" s="188"/>
      <c r="R3232" s="188"/>
    </row>
    <row r="3233" spans="8:18">
      <c r="H3233" s="188"/>
      <c r="J3233" s="188"/>
      <c r="K3233" s="188"/>
      <c r="L3233" s="188"/>
      <c r="M3233" s="393"/>
      <c r="N3233" s="188"/>
      <c r="O3233" s="188"/>
      <c r="P3233" s="188"/>
      <c r="R3233" s="188"/>
    </row>
    <row r="3234" spans="8:18">
      <c r="H3234" s="188"/>
      <c r="J3234" s="188"/>
      <c r="K3234" s="188"/>
      <c r="L3234" s="188"/>
      <c r="M3234" s="393"/>
      <c r="N3234" s="188"/>
      <c r="O3234" s="188"/>
      <c r="P3234" s="188"/>
      <c r="R3234" s="188"/>
    </row>
    <row r="3235" spans="8:18">
      <c r="H3235" s="188"/>
      <c r="J3235" s="188"/>
      <c r="K3235" s="188"/>
      <c r="L3235" s="188"/>
      <c r="M3235" s="393"/>
      <c r="N3235" s="188"/>
      <c r="O3235" s="188"/>
      <c r="P3235" s="188"/>
      <c r="R3235" s="188"/>
    </row>
    <row r="3236" spans="8:18">
      <c r="H3236" s="188"/>
      <c r="J3236" s="188"/>
      <c r="K3236" s="188"/>
      <c r="L3236" s="188"/>
      <c r="M3236" s="393"/>
      <c r="N3236" s="188"/>
      <c r="O3236" s="188"/>
      <c r="P3236" s="188"/>
      <c r="R3236" s="188"/>
    </row>
    <row r="3237" spans="8:18">
      <c r="H3237" s="188"/>
      <c r="J3237" s="188"/>
      <c r="K3237" s="188"/>
      <c r="L3237" s="188"/>
      <c r="M3237" s="393"/>
      <c r="N3237" s="188"/>
      <c r="O3237" s="188"/>
      <c r="P3237" s="188"/>
      <c r="R3237" s="188"/>
    </row>
    <row r="3238" spans="8:18">
      <c r="H3238" s="188"/>
      <c r="J3238" s="188"/>
      <c r="K3238" s="188"/>
      <c r="L3238" s="188"/>
      <c r="M3238" s="393"/>
      <c r="N3238" s="188"/>
      <c r="O3238" s="188"/>
      <c r="P3238" s="188"/>
      <c r="R3238" s="188"/>
    </row>
    <row r="3239" spans="8:18">
      <c r="H3239" s="188"/>
      <c r="J3239" s="188"/>
      <c r="K3239" s="188"/>
      <c r="L3239" s="188"/>
      <c r="M3239" s="393"/>
      <c r="N3239" s="188"/>
      <c r="O3239" s="188"/>
      <c r="P3239" s="188"/>
      <c r="R3239" s="188"/>
    </row>
    <row r="3240" spans="8:18">
      <c r="H3240" s="188"/>
      <c r="J3240" s="188"/>
      <c r="K3240" s="188"/>
      <c r="L3240" s="188"/>
      <c r="M3240" s="393"/>
      <c r="N3240" s="188"/>
      <c r="O3240" s="188"/>
      <c r="P3240" s="188"/>
      <c r="R3240" s="188"/>
    </row>
    <row r="3241" spans="8:18">
      <c r="H3241" s="188"/>
      <c r="J3241" s="188"/>
      <c r="K3241" s="188"/>
      <c r="L3241" s="188"/>
      <c r="M3241" s="393"/>
      <c r="N3241" s="188"/>
      <c r="O3241" s="188"/>
      <c r="P3241" s="188"/>
      <c r="R3241" s="188"/>
    </row>
    <row r="3242" spans="8:18">
      <c r="H3242" s="188"/>
      <c r="J3242" s="188"/>
      <c r="K3242" s="188"/>
      <c r="L3242" s="188"/>
      <c r="M3242" s="393"/>
      <c r="N3242" s="188"/>
      <c r="O3242" s="188"/>
      <c r="P3242" s="188"/>
      <c r="R3242" s="188"/>
    </row>
    <row r="3243" spans="8:18">
      <c r="H3243" s="188"/>
      <c r="J3243" s="188"/>
      <c r="K3243" s="188"/>
      <c r="L3243" s="188"/>
      <c r="M3243" s="393"/>
      <c r="N3243" s="188"/>
      <c r="O3243" s="188"/>
      <c r="P3243" s="188"/>
      <c r="R3243" s="188"/>
    </row>
    <row r="3244" spans="8:18">
      <c r="H3244" s="188"/>
      <c r="J3244" s="188"/>
      <c r="K3244" s="188"/>
      <c r="L3244" s="188"/>
      <c r="M3244" s="393"/>
      <c r="N3244" s="188"/>
      <c r="O3244" s="188"/>
      <c r="P3244" s="188"/>
      <c r="R3244" s="188"/>
    </row>
    <row r="3245" spans="8:18">
      <c r="H3245" s="188"/>
      <c r="J3245" s="188"/>
      <c r="K3245" s="188"/>
      <c r="L3245" s="188"/>
      <c r="M3245" s="393"/>
      <c r="N3245" s="188"/>
      <c r="O3245" s="188"/>
      <c r="P3245" s="188"/>
      <c r="R3245" s="188"/>
    </row>
    <row r="3246" spans="8:18">
      <c r="H3246" s="188"/>
      <c r="J3246" s="188"/>
      <c r="K3246" s="188"/>
      <c r="L3246" s="188"/>
      <c r="M3246" s="393"/>
      <c r="N3246" s="188"/>
      <c r="O3246" s="188"/>
      <c r="P3246" s="188"/>
      <c r="R3246" s="188"/>
    </row>
    <row r="3247" spans="8:18">
      <c r="H3247" s="188"/>
      <c r="J3247" s="188"/>
      <c r="K3247" s="188"/>
      <c r="L3247" s="188"/>
      <c r="M3247" s="393"/>
      <c r="N3247" s="188"/>
      <c r="O3247" s="188"/>
      <c r="P3247" s="188"/>
      <c r="R3247" s="188"/>
    </row>
    <row r="3248" spans="8:18">
      <c r="H3248" s="188"/>
      <c r="J3248" s="188"/>
      <c r="K3248" s="188"/>
      <c r="L3248" s="188"/>
      <c r="M3248" s="393"/>
      <c r="N3248" s="188"/>
      <c r="O3248" s="188"/>
      <c r="P3248" s="188"/>
      <c r="R3248" s="188"/>
    </row>
    <row r="3249" spans="8:18">
      <c r="H3249" s="188"/>
      <c r="J3249" s="188"/>
      <c r="K3249" s="188"/>
      <c r="L3249" s="188"/>
      <c r="M3249" s="393"/>
      <c r="N3249" s="188"/>
      <c r="O3249" s="188"/>
      <c r="P3249" s="188"/>
      <c r="R3249" s="188"/>
    </row>
    <row r="3250" spans="8:18">
      <c r="H3250" s="188"/>
      <c r="J3250" s="188"/>
      <c r="K3250" s="188"/>
      <c r="L3250" s="188"/>
      <c r="M3250" s="393"/>
      <c r="N3250" s="188"/>
      <c r="O3250" s="188"/>
      <c r="P3250" s="188"/>
      <c r="R3250" s="188"/>
    </row>
    <row r="3251" spans="8:18">
      <c r="H3251" s="188"/>
      <c r="J3251" s="188"/>
      <c r="K3251" s="188"/>
      <c r="L3251" s="188"/>
      <c r="M3251" s="393"/>
      <c r="N3251" s="188"/>
      <c r="O3251" s="188"/>
      <c r="P3251" s="188"/>
      <c r="R3251" s="188"/>
    </row>
    <row r="3252" spans="8:18">
      <c r="H3252" s="188"/>
      <c r="J3252" s="188"/>
      <c r="K3252" s="188"/>
      <c r="L3252" s="188"/>
      <c r="M3252" s="393"/>
      <c r="N3252" s="188"/>
      <c r="O3252" s="188"/>
      <c r="P3252" s="188"/>
      <c r="R3252" s="188"/>
    </row>
    <row r="3253" spans="8:18">
      <c r="H3253" s="188"/>
      <c r="J3253" s="188"/>
      <c r="K3253" s="188"/>
      <c r="L3253" s="188"/>
      <c r="M3253" s="393"/>
      <c r="N3253" s="188"/>
      <c r="O3253" s="188"/>
      <c r="P3253" s="188"/>
      <c r="R3253" s="188"/>
    </row>
    <row r="3254" spans="8:18">
      <c r="H3254" s="188"/>
      <c r="J3254" s="188"/>
      <c r="K3254" s="188"/>
      <c r="L3254" s="188"/>
      <c r="M3254" s="393"/>
      <c r="N3254" s="188"/>
      <c r="O3254" s="188"/>
      <c r="P3254" s="188"/>
      <c r="R3254" s="188"/>
    </row>
    <row r="3255" spans="8:18">
      <c r="H3255" s="188"/>
      <c r="J3255" s="188"/>
      <c r="K3255" s="188"/>
      <c r="L3255" s="188"/>
      <c r="M3255" s="393"/>
      <c r="N3255" s="188"/>
      <c r="O3255" s="188"/>
      <c r="P3255" s="188"/>
      <c r="R3255" s="188"/>
    </row>
    <row r="3256" spans="8:18">
      <c r="H3256" s="188"/>
      <c r="J3256" s="188"/>
      <c r="K3256" s="188"/>
      <c r="L3256" s="188"/>
      <c r="M3256" s="393"/>
      <c r="N3256" s="188"/>
      <c r="O3256" s="188"/>
      <c r="P3256" s="188"/>
      <c r="R3256" s="188"/>
    </row>
    <row r="3257" spans="8:18">
      <c r="H3257" s="188"/>
      <c r="J3257" s="188"/>
      <c r="K3257" s="188"/>
      <c r="L3257" s="188"/>
      <c r="M3257" s="393"/>
      <c r="N3257" s="188"/>
      <c r="O3257" s="188"/>
      <c r="P3257" s="188"/>
      <c r="R3257" s="188"/>
    </row>
    <row r="3258" spans="8:18">
      <c r="H3258" s="188"/>
      <c r="J3258" s="188"/>
      <c r="K3258" s="188"/>
      <c r="L3258" s="188"/>
      <c r="M3258" s="393"/>
      <c r="N3258" s="188"/>
      <c r="O3258" s="188"/>
      <c r="P3258" s="188"/>
      <c r="R3258" s="188"/>
    </row>
    <row r="3259" spans="8:18">
      <c r="H3259" s="188"/>
      <c r="J3259" s="188"/>
      <c r="K3259" s="188"/>
      <c r="L3259" s="188"/>
      <c r="M3259" s="393"/>
      <c r="N3259" s="188"/>
      <c r="O3259" s="188"/>
      <c r="P3259" s="188"/>
      <c r="R3259" s="188"/>
    </row>
    <row r="3260" spans="8:18">
      <c r="H3260" s="188"/>
      <c r="J3260" s="188"/>
      <c r="K3260" s="188"/>
      <c r="L3260" s="188"/>
      <c r="M3260" s="393"/>
      <c r="N3260" s="188"/>
      <c r="O3260" s="188"/>
      <c r="P3260" s="188"/>
      <c r="R3260" s="188"/>
    </row>
    <row r="3261" spans="8:18">
      <c r="H3261" s="188"/>
      <c r="J3261" s="188"/>
      <c r="K3261" s="188"/>
      <c r="L3261" s="188"/>
      <c r="M3261" s="393"/>
      <c r="N3261" s="188"/>
      <c r="O3261" s="188"/>
      <c r="P3261" s="188"/>
      <c r="R3261" s="188"/>
    </row>
    <row r="3262" spans="8:18">
      <c r="H3262" s="188"/>
      <c r="J3262" s="188"/>
      <c r="K3262" s="188"/>
      <c r="L3262" s="188"/>
      <c r="M3262" s="393"/>
      <c r="N3262" s="188"/>
      <c r="O3262" s="188"/>
      <c r="P3262" s="188"/>
      <c r="R3262" s="188"/>
    </row>
    <row r="3263" spans="8:18">
      <c r="H3263" s="188"/>
      <c r="J3263" s="188"/>
      <c r="K3263" s="188"/>
      <c r="L3263" s="188"/>
      <c r="M3263" s="393"/>
      <c r="N3263" s="188"/>
      <c r="O3263" s="188"/>
      <c r="P3263" s="188"/>
      <c r="R3263" s="188"/>
    </row>
    <row r="3264" spans="8:18">
      <c r="H3264" s="188"/>
      <c r="J3264" s="188"/>
      <c r="K3264" s="188"/>
      <c r="L3264" s="188"/>
      <c r="M3264" s="393"/>
      <c r="N3264" s="188"/>
      <c r="O3264" s="188"/>
      <c r="P3264" s="188"/>
      <c r="R3264" s="188"/>
    </row>
    <row r="3265" spans="8:18">
      <c r="H3265" s="188"/>
      <c r="J3265" s="188"/>
      <c r="K3265" s="188"/>
      <c r="L3265" s="188"/>
      <c r="M3265" s="393"/>
      <c r="N3265" s="188"/>
      <c r="O3265" s="188"/>
      <c r="P3265" s="188"/>
      <c r="R3265" s="188"/>
    </row>
    <row r="3266" spans="8:18">
      <c r="H3266" s="188"/>
      <c r="J3266" s="188"/>
      <c r="K3266" s="188"/>
      <c r="L3266" s="188"/>
      <c r="M3266" s="393"/>
      <c r="N3266" s="188"/>
      <c r="O3266" s="188"/>
      <c r="P3266" s="188"/>
      <c r="R3266" s="188"/>
    </row>
    <row r="3267" spans="8:18">
      <c r="H3267" s="188"/>
      <c r="J3267" s="188"/>
      <c r="K3267" s="188"/>
      <c r="L3267" s="188"/>
      <c r="M3267" s="393"/>
      <c r="N3267" s="188"/>
      <c r="O3267" s="188"/>
      <c r="P3267" s="188"/>
      <c r="R3267" s="188"/>
    </row>
    <row r="3268" spans="8:18">
      <c r="H3268" s="188"/>
      <c r="J3268" s="188"/>
      <c r="K3268" s="188"/>
      <c r="L3268" s="188"/>
      <c r="M3268" s="393"/>
      <c r="N3268" s="188"/>
      <c r="O3268" s="188"/>
      <c r="P3268" s="188"/>
      <c r="R3268" s="188"/>
    </row>
    <row r="3269" spans="8:18">
      <c r="H3269" s="188"/>
      <c r="J3269" s="188"/>
      <c r="K3269" s="188"/>
      <c r="L3269" s="188"/>
      <c r="M3269" s="393"/>
      <c r="N3269" s="188"/>
      <c r="O3269" s="188"/>
      <c r="P3269" s="188"/>
      <c r="R3269" s="188"/>
    </row>
    <row r="3270" spans="8:18">
      <c r="H3270" s="188"/>
      <c r="J3270" s="188"/>
      <c r="K3270" s="188"/>
      <c r="L3270" s="188"/>
      <c r="M3270" s="393"/>
      <c r="N3270" s="188"/>
      <c r="O3270" s="188"/>
      <c r="P3270" s="188"/>
      <c r="R3270" s="188"/>
    </row>
    <row r="3271" spans="8:18">
      <c r="H3271" s="188"/>
      <c r="J3271" s="188"/>
      <c r="K3271" s="188"/>
      <c r="L3271" s="188"/>
      <c r="M3271" s="393"/>
      <c r="N3271" s="188"/>
      <c r="O3271" s="188"/>
      <c r="P3271" s="188"/>
      <c r="R3271" s="188"/>
    </row>
    <row r="3272" spans="8:18">
      <c r="H3272" s="188"/>
      <c r="J3272" s="188"/>
      <c r="K3272" s="188"/>
      <c r="L3272" s="188"/>
      <c r="M3272" s="393"/>
      <c r="N3272" s="188"/>
      <c r="O3272" s="188"/>
      <c r="P3272" s="188"/>
      <c r="R3272" s="188"/>
    </row>
    <row r="3273" spans="8:18">
      <c r="H3273" s="188"/>
      <c r="J3273" s="188"/>
      <c r="K3273" s="188"/>
      <c r="L3273" s="188"/>
      <c r="M3273" s="393"/>
      <c r="N3273" s="188"/>
      <c r="O3273" s="188"/>
      <c r="P3273" s="188"/>
      <c r="R3273" s="188"/>
    </row>
    <row r="3274" spans="8:18">
      <c r="H3274" s="188"/>
      <c r="J3274" s="188"/>
      <c r="K3274" s="188"/>
      <c r="L3274" s="188"/>
      <c r="M3274" s="393"/>
      <c r="N3274" s="188"/>
      <c r="O3274" s="188"/>
      <c r="P3274" s="188"/>
      <c r="R3274" s="188"/>
    </row>
    <row r="3275" spans="8:18">
      <c r="H3275" s="188"/>
      <c r="J3275" s="188"/>
      <c r="K3275" s="188"/>
      <c r="L3275" s="188"/>
      <c r="M3275" s="393"/>
      <c r="N3275" s="188"/>
      <c r="O3275" s="188"/>
      <c r="P3275" s="188"/>
      <c r="R3275" s="188"/>
    </row>
    <row r="3276" spans="8:18">
      <c r="H3276" s="188"/>
      <c r="J3276" s="188"/>
      <c r="K3276" s="188"/>
      <c r="L3276" s="188"/>
      <c r="M3276" s="393"/>
      <c r="N3276" s="188"/>
      <c r="O3276" s="188"/>
      <c r="P3276" s="188"/>
      <c r="R3276" s="188"/>
    </row>
    <row r="3277" spans="8:18">
      <c r="H3277" s="188"/>
      <c r="J3277" s="188"/>
      <c r="K3277" s="188"/>
      <c r="L3277" s="188"/>
      <c r="M3277" s="393"/>
      <c r="N3277" s="188"/>
      <c r="O3277" s="188"/>
      <c r="P3277" s="188"/>
      <c r="R3277" s="188"/>
    </row>
    <row r="3278" spans="8:18">
      <c r="H3278" s="188"/>
      <c r="J3278" s="188"/>
      <c r="K3278" s="188"/>
      <c r="L3278" s="188"/>
      <c r="M3278" s="393"/>
      <c r="N3278" s="188"/>
      <c r="O3278" s="188"/>
      <c r="P3278" s="188"/>
      <c r="R3278" s="188"/>
    </row>
    <row r="3279" spans="8:18">
      <c r="H3279" s="188"/>
      <c r="J3279" s="188"/>
      <c r="K3279" s="188"/>
      <c r="L3279" s="188"/>
      <c r="M3279" s="393"/>
      <c r="N3279" s="188"/>
      <c r="O3279" s="188"/>
      <c r="P3279" s="188"/>
      <c r="R3279" s="188"/>
    </row>
    <row r="3280" spans="8:18">
      <c r="H3280" s="188"/>
      <c r="J3280" s="188"/>
      <c r="K3280" s="188"/>
      <c r="L3280" s="188"/>
      <c r="M3280" s="393"/>
      <c r="N3280" s="188"/>
      <c r="O3280" s="188"/>
      <c r="P3280" s="188"/>
      <c r="R3280" s="188"/>
    </row>
    <row r="3281" spans="8:18">
      <c r="H3281" s="188"/>
      <c r="J3281" s="188"/>
      <c r="K3281" s="188"/>
      <c r="L3281" s="188"/>
      <c r="M3281" s="393"/>
      <c r="N3281" s="188"/>
      <c r="O3281" s="188"/>
      <c r="P3281" s="188"/>
      <c r="R3281" s="188"/>
    </row>
    <row r="3282" spans="8:18">
      <c r="H3282" s="188"/>
      <c r="J3282" s="188"/>
      <c r="K3282" s="188"/>
      <c r="L3282" s="188"/>
      <c r="M3282" s="393"/>
      <c r="N3282" s="188"/>
      <c r="O3282" s="188"/>
      <c r="P3282" s="188"/>
      <c r="R3282" s="188"/>
    </row>
    <row r="3283" spans="8:18">
      <c r="H3283" s="188"/>
      <c r="J3283" s="188"/>
      <c r="K3283" s="188"/>
      <c r="L3283" s="188"/>
      <c r="M3283" s="393"/>
      <c r="N3283" s="188"/>
      <c r="O3283" s="188"/>
      <c r="P3283" s="188"/>
      <c r="R3283" s="188"/>
    </row>
    <row r="3284" spans="8:18">
      <c r="H3284" s="188"/>
      <c r="J3284" s="188"/>
      <c r="K3284" s="188"/>
      <c r="L3284" s="188"/>
      <c r="M3284" s="393"/>
      <c r="N3284" s="188"/>
      <c r="O3284" s="188"/>
      <c r="P3284" s="188"/>
      <c r="R3284" s="188"/>
    </row>
    <row r="3285" spans="8:18">
      <c r="H3285" s="188"/>
      <c r="J3285" s="188"/>
      <c r="K3285" s="188"/>
      <c r="L3285" s="188"/>
      <c r="M3285" s="393"/>
      <c r="N3285" s="188"/>
      <c r="O3285" s="188"/>
      <c r="P3285" s="188"/>
      <c r="R3285" s="188"/>
    </row>
    <row r="3286" spans="8:18">
      <c r="H3286" s="188"/>
      <c r="J3286" s="188"/>
      <c r="K3286" s="188"/>
      <c r="L3286" s="188"/>
      <c r="M3286" s="393"/>
      <c r="N3286" s="188"/>
      <c r="O3286" s="188"/>
      <c r="P3286" s="188"/>
      <c r="R3286" s="188"/>
    </row>
    <row r="3287" spans="8:18">
      <c r="H3287" s="188"/>
      <c r="J3287" s="188"/>
      <c r="K3287" s="188"/>
      <c r="L3287" s="188"/>
      <c r="M3287" s="393"/>
      <c r="N3287" s="188"/>
      <c r="O3287" s="188"/>
      <c r="P3287" s="188"/>
      <c r="R3287" s="188"/>
    </row>
    <row r="3288" spans="8:18">
      <c r="H3288" s="188"/>
      <c r="J3288" s="188"/>
      <c r="K3288" s="188"/>
      <c r="L3288" s="188"/>
      <c r="M3288" s="393"/>
      <c r="N3288" s="188"/>
      <c r="O3288" s="188"/>
      <c r="P3288" s="188"/>
      <c r="R3288" s="188"/>
    </row>
    <row r="3289" spans="8:18">
      <c r="H3289" s="188"/>
      <c r="J3289" s="188"/>
      <c r="K3289" s="188"/>
      <c r="L3289" s="188"/>
      <c r="M3289" s="393"/>
      <c r="N3289" s="188"/>
      <c r="O3289" s="188"/>
      <c r="P3289" s="188"/>
      <c r="R3289" s="188"/>
    </row>
    <row r="3290" spans="8:18">
      <c r="H3290" s="188"/>
      <c r="J3290" s="188"/>
      <c r="K3290" s="188"/>
      <c r="L3290" s="188"/>
      <c r="M3290" s="393"/>
      <c r="N3290" s="188"/>
      <c r="O3290" s="188"/>
      <c r="P3290" s="188"/>
      <c r="R3290" s="188"/>
    </row>
    <row r="3291" spans="8:18">
      <c r="H3291" s="188"/>
      <c r="J3291" s="188"/>
      <c r="K3291" s="188"/>
      <c r="L3291" s="188"/>
      <c r="M3291" s="393"/>
      <c r="N3291" s="188"/>
      <c r="O3291" s="188"/>
      <c r="P3291" s="188"/>
      <c r="R3291" s="188"/>
    </row>
    <row r="3292" spans="8:18">
      <c r="H3292" s="188"/>
      <c r="J3292" s="188"/>
      <c r="K3292" s="188"/>
      <c r="L3292" s="188"/>
      <c r="M3292" s="393"/>
      <c r="N3292" s="188"/>
      <c r="O3292" s="188"/>
      <c r="P3292" s="188"/>
      <c r="R3292" s="188"/>
    </row>
    <row r="3293" spans="8:18">
      <c r="H3293" s="188"/>
      <c r="J3293" s="188"/>
      <c r="K3293" s="188"/>
      <c r="L3293" s="188"/>
      <c r="M3293" s="393"/>
      <c r="N3293" s="188"/>
      <c r="O3293" s="188"/>
      <c r="P3293" s="188"/>
      <c r="R3293" s="188"/>
    </row>
    <row r="3294" spans="8:18">
      <c r="H3294" s="188"/>
      <c r="J3294" s="188"/>
      <c r="K3294" s="188"/>
      <c r="L3294" s="188"/>
      <c r="M3294" s="393"/>
      <c r="N3294" s="188"/>
      <c r="O3294" s="188"/>
      <c r="P3294" s="188"/>
      <c r="R3294" s="188"/>
    </row>
    <row r="3295" spans="8:18">
      <c r="H3295" s="188"/>
      <c r="J3295" s="188"/>
      <c r="K3295" s="188"/>
      <c r="L3295" s="188"/>
      <c r="M3295" s="393"/>
      <c r="N3295" s="188"/>
      <c r="O3295" s="188"/>
      <c r="P3295" s="188"/>
      <c r="R3295" s="188"/>
    </row>
    <row r="3296" spans="8:18">
      <c r="H3296" s="188"/>
      <c r="J3296" s="188"/>
      <c r="K3296" s="188"/>
      <c r="L3296" s="188"/>
      <c r="M3296" s="393"/>
      <c r="N3296" s="188"/>
      <c r="O3296" s="188"/>
      <c r="P3296" s="188"/>
      <c r="R3296" s="188"/>
    </row>
    <row r="3297" spans="8:18">
      <c r="H3297" s="188"/>
      <c r="J3297" s="188"/>
      <c r="K3297" s="188"/>
      <c r="L3297" s="188"/>
      <c r="M3297" s="393"/>
      <c r="N3297" s="188"/>
      <c r="O3297" s="188"/>
      <c r="P3297" s="188"/>
      <c r="R3297" s="188"/>
    </row>
    <row r="3298" spans="8:18">
      <c r="H3298" s="188"/>
      <c r="J3298" s="188"/>
      <c r="K3298" s="188"/>
      <c r="L3298" s="188"/>
      <c r="M3298" s="393"/>
      <c r="N3298" s="188"/>
      <c r="O3298" s="188"/>
      <c r="P3298" s="188"/>
      <c r="R3298" s="188"/>
    </row>
    <row r="3299" spans="8:18">
      <c r="H3299" s="188"/>
      <c r="J3299" s="188"/>
      <c r="K3299" s="188"/>
      <c r="L3299" s="188"/>
      <c r="M3299" s="393"/>
      <c r="N3299" s="188"/>
      <c r="O3299" s="188"/>
      <c r="P3299" s="188"/>
      <c r="R3299" s="188"/>
    </row>
    <row r="3300" spans="8:18">
      <c r="H3300" s="188"/>
      <c r="J3300" s="188"/>
      <c r="K3300" s="188"/>
      <c r="L3300" s="188"/>
      <c r="M3300" s="393"/>
      <c r="N3300" s="188"/>
      <c r="O3300" s="188"/>
      <c r="P3300" s="188"/>
      <c r="R3300" s="188"/>
    </row>
    <row r="3301" spans="8:18">
      <c r="H3301" s="188"/>
      <c r="J3301" s="188"/>
      <c r="K3301" s="188"/>
      <c r="L3301" s="188"/>
      <c r="M3301" s="393"/>
      <c r="N3301" s="188"/>
      <c r="O3301" s="188"/>
      <c r="P3301" s="188"/>
      <c r="R3301" s="188"/>
    </row>
    <row r="3302" spans="8:18">
      <c r="H3302" s="188"/>
      <c r="J3302" s="188"/>
      <c r="K3302" s="188"/>
      <c r="L3302" s="188"/>
      <c r="M3302" s="393"/>
      <c r="N3302" s="188"/>
      <c r="O3302" s="188"/>
      <c r="P3302" s="188"/>
      <c r="R3302" s="188"/>
    </row>
    <row r="3303" spans="8:18">
      <c r="H3303" s="188"/>
      <c r="J3303" s="188"/>
      <c r="K3303" s="188"/>
      <c r="L3303" s="188"/>
      <c r="M3303" s="393"/>
      <c r="N3303" s="188"/>
      <c r="O3303" s="188"/>
      <c r="P3303" s="188"/>
      <c r="R3303" s="188"/>
    </row>
    <row r="3304" spans="8:18">
      <c r="H3304" s="188"/>
      <c r="J3304" s="188"/>
      <c r="K3304" s="188"/>
      <c r="L3304" s="188"/>
      <c r="M3304" s="393"/>
      <c r="N3304" s="188"/>
      <c r="O3304" s="188"/>
      <c r="P3304" s="188"/>
      <c r="R3304" s="188"/>
    </row>
    <row r="3305" spans="8:18">
      <c r="H3305" s="188"/>
      <c r="J3305" s="188"/>
      <c r="K3305" s="188"/>
      <c r="L3305" s="188"/>
      <c r="M3305" s="393"/>
      <c r="N3305" s="188"/>
      <c r="O3305" s="188"/>
      <c r="P3305" s="188"/>
      <c r="R3305" s="188"/>
    </row>
    <row r="3306" spans="8:18">
      <c r="H3306" s="188"/>
      <c r="J3306" s="188"/>
      <c r="K3306" s="188"/>
      <c r="L3306" s="188"/>
      <c r="M3306" s="393"/>
      <c r="N3306" s="188"/>
      <c r="O3306" s="188"/>
      <c r="P3306" s="188"/>
      <c r="R3306" s="188"/>
    </row>
    <row r="3307" spans="8:18">
      <c r="H3307" s="188"/>
      <c r="J3307" s="188"/>
      <c r="K3307" s="188"/>
      <c r="L3307" s="188"/>
      <c r="M3307" s="393"/>
      <c r="N3307" s="188"/>
      <c r="O3307" s="188"/>
      <c r="P3307" s="188"/>
      <c r="R3307" s="188"/>
    </row>
    <row r="3308" spans="8:18">
      <c r="H3308" s="188"/>
      <c r="J3308" s="188"/>
      <c r="K3308" s="188"/>
      <c r="L3308" s="188"/>
      <c r="M3308" s="393"/>
      <c r="N3308" s="188"/>
      <c r="O3308" s="188"/>
      <c r="P3308" s="188"/>
      <c r="R3308" s="188"/>
    </row>
    <row r="3309" spans="8:18">
      <c r="H3309" s="188"/>
      <c r="J3309" s="188"/>
      <c r="K3309" s="188"/>
      <c r="L3309" s="188"/>
      <c r="M3309" s="393"/>
      <c r="N3309" s="188"/>
      <c r="O3309" s="188"/>
      <c r="P3309" s="188"/>
      <c r="R3309" s="188"/>
    </row>
    <row r="3310" spans="8:18">
      <c r="H3310" s="188"/>
      <c r="J3310" s="188"/>
      <c r="K3310" s="188"/>
      <c r="L3310" s="188"/>
      <c r="M3310" s="393"/>
      <c r="N3310" s="188"/>
      <c r="O3310" s="188"/>
      <c r="P3310" s="188"/>
      <c r="R3310" s="188"/>
    </row>
    <row r="3311" spans="8:18">
      <c r="H3311" s="188"/>
      <c r="J3311" s="188"/>
      <c r="K3311" s="188"/>
      <c r="L3311" s="188"/>
      <c r="M3311" s="393"/>
      <c r="N3311" s="188"/>
      <c r="O3311" s="188"/>
      <c r="P3311" s="188"/>
      <c r="R3311" s="188"/>
    </row>
    <row r="3312" spans="8:18">
      <c r="H3312" s="188"/>
      <c r="J3312" s="188"/>
      <c r="K3312" s="188"/>
      <c r="L3312" s="188"/>
      <c r="M3312" s="393"/>
      <c r="N3312" s="188"/>
      <c r="O3312" s="188"/>
      <c r="P3312" s="188"/>
      <c r="R3312" s="188"/>
    </row>
    <row r="3313" spans="8:18">
      <c r="H3313" s="188"/>
      <c r="J3313" s="188"/>
      <c r="K3313" s="188"/>
      <c r="L3313" s="188"/>
      <c r="M3313" s="393"/>
      <c r="N3313" s="188"/>
      <c r="O3313" s="188"/>
      <c r="P3313" s="188"/>
      <c r="R3313" s="188"/>
    </row>
    <row r="3314" spans="8:18">
      <c r="H3314" s="188"/>
      <c r="J3314" s="188"/>
      <c r="K3314" s="188"/>
      <c r="L3314" s="188"/>
      <c r="M3314" s="393"/>
      <c r="N3314" s="188"/>
      <c r="O3314" s="188"/>
      <c r="P3314" s="188"/>
      <c r="R3314" s="188"/>
    </row>
    <row r="3315" spans="8:18">
      <c r="H3315" s="188"/>
      <c r="J3315" s="188"/>
      <c r="K3315" s="188"/>
      <c r="L3315" s="188"/>
      <c r="M3315" s="393"/>
      <c r="N3315" s="188"/>
      <c r="O3315" s="188"/>
      <c r="P3315" s="188"/>
      <c r="R3315" s="188"/>
    </row>
    <row r="3316" spans="8:18">
      <c r="H3316" s="188"/>
      <c r="J3316" s="188"/>
      <c r="K3316" s="188"/>
      <c r="L3316" s="188"/>
      <c r="M3316" s="393"/>
      <c r="N3316" s="188"/>
      <c r="O3316" s="188"/>
      <c r="P3316" s="188"/>
      <c r="R3316" s="188"/>
    </row>
    <row r="3317" spans="8:18">
      <c r="H3317" s="188"/>
      <c r="J3317" s="188"/>
      <c r="K3317" s="188"/>
      <c r="L3317" s="188"/>
      <c r="M3317" s="393"/>
      <c r="N3317" s="188"/>
      <c r="O3317" s="188"/>
      <c r="P3317" s="188"/>
      <c r="R3317" s="188"/>
    </row>
    <row r="3318" spans="8:18">
      <c r="H3318" s="188"/>
      <c r="J3318" s="188"/>
      <c r="K3318" s="188"/>
      <c r="L3318" s="188"/>
      <c r="M3318" s="393"/>
      <c r="N3318" s="188"/>
      <c r="O3318" s="188"/>
      <c r="P3318" s="188"/>
      <c r="R3318" s="188"/>
    </row>
    <row r="3319" spans="8:18">
      <c r="H3319" s="188"/>
      <c r="J3319" s="188"/>
      <c r="K3319" s="188"/>
      <c r="L3319" s="188"/>
      <c r="M3319" s="393"/>
      <c r="N3319" s="188"/>
      <c r="O3319" s="188"/>
      <c r="P3319" s="188"/>
      <c r="R3319" s="188"/>
    </row>
    <row r="3320" spans="8:18">
      <c r="H3320" s="188"/>
      <c r="J3320" s="188"/>
      <c r="K3320" s="188"/>
      <c r="L3320" s="188"/>
      <c r="M3320" s="393"/>
      <c r="N3320" s="188"/>
      <c r="O3320" s="188"/>
      <c r="P3320" s="188"/>
      <c r="R3320" s="188"/>
    </row>
    <row r="3321" spans="8:18">
      <c r="H3321" s="188"/>
      <c r="J3321" s="188"/>
      <c r="K3321" s="188"/>
      <c r="L3321" s="188"/>
      <c r="M3321" s="393"/>
      <c r="N3321" s="188"/>
      <c r="O3321" s="188"/>
      <c r="P3321" s="188"/>
      <c r="R3321" s="188"/>
    </row>
    <row r="3322" spans="8:18">
      <c r="H3322" s="188"/>
      <c r="J3322" s="188"/>
      <c r="K3322" s="188"/>
      <c r="L3322" s="188"/>
      <c r="M3322" s="393"/>
      <c r="N3322" s="188"/>
      <c r="O3322" s="188"/>
      <c r="P3322" s="188"/>
      <c r="R3322" s="188"/>
    </row>
    <row r="3323" spans="8:18">
      <c r="H3323" s="188"/>
      <c r="J3323" s="188"/>
      <c r="K3323" s="188"/>
      <c r="L3323" s="188"/>
      <c r="M3323" s="393"/>
      <c r="N3323" s="188"/>
      <c r="O3323" s="188"/>
      <c r="P3323" s="188"/>
      <c r="R3323" s="188"/>
    </row>
    <row r="3324" spans="8:18">
      <c r="H3324" s="188"/>
      <c r="J3324" s="188"/>
      <c r="K3324" s="188"/>
      <c r="L3324" s="188"/>
      <c r="M3324" s="393"/>
      <c r="N3324" s="188"/>
      <c r="O3324" s="188"/>
      <c r="P3324" s="188"/>
      <c r="R3324" s="188"/>
    </row>
    <row r="3325" spans="8:18">
      <c r="H3325" s="188"/>
      <c r="J3325" s="188"/>
      <c r="K3325" s="188"/>
      <c r="L3325" s="188"/>
      <c r="M3325" s="393"/>
      <c r="N3325" s="188"/>
      <c r="O3325" s="188"/>
      <c r="P3325" s="188"/>
      <c r="R3325" s="188"/>
    </row>
    <row r="3326" spans="8:18">
      <c r="H3326" s="188"/>
      <c r="J3326" s="188"/>
      <c r="K3326" s="188"/>
      <c r="L3326" s="188"/>
      <c r="M3326" s="393"/>
      <c r="N3326" s="188"/>
      <c r="O3326" s="188"/>
      <c r="P3326" s="188"/>
      <c r="R3326" s="188"/>
    </row>
    <row r="3327" spans="8:18">
      <c r="H3327" s="188"/>
      <c r="J3327" s="188"/>
      <c r="K3327" s="188"/>
      <c r="L3327" s="188"/>
      <c r="M3327" s="393"/>
      <c r="N3327" s="188"/>
      <c r="O3327" s="188"/>
      <c r="P3327" s="188"/>
      <c r="R3327" s="188"/>
    </row>
    <row r="3328" spans="8:18">
      <c r="H3328" s="188"/>
      <c r="J3328" s="188"/>
      <c r="K3328" s="188"/>
      <c r="L3328" s="188"/>
      <c r="M3328" s="393"/>
      <c r="N3328" s="188"/>
      <c r="O3328" s="188"/>
      <c r="P3328" s="188"/>
      <c r="R3328" s="188"/>
    </row>
    <row r="3329" spans="8:18">
      <c r="H3329" s="188"/>
      <c r="J3329" s="188"/>
      <c r="K3329" s="188"/>
      <c r="L3329" s="188"/>
      <c r="M3329" s="393"/>
      <c r="N3329" s="188"/>
      <c r="O3329" s="188"/>
      <c r="P3329" s="188"/>
      <c r="R3329" s="188"/>
    </row>
    <row r="3330" spans="8:18">
      <c r="H3330" s="188"/>
      <c r="J3330" s="188"/>
      <c r="K3330" s="188"/>
      <c r="L3330" s="188"/>
      <c r="M3330" s="393"/>
      <c r="N3330" s="188"/>
      <c r="O3330" s="188"/>
      <c r="P3330" s="188"/>
      <c r="R3330" s="188"/>
    </row>
    <row r="3331" spans="8:18">
      <c r="H3331" s="188"/>
      <c r="J3331" s="188"/>
      <c r="K3331" s="188"/>
      <c r="L3331" s="188"/>
      <c r="M3331" s="393"/>
      <c r="N3331" s="188"/>
      <c r="O3331" s="188"/>
      <c r="P3331" s="188"/>
      <c r="R3331" s="188"/>
    </row>
    <row r="3332" spans="8:18">
      <c r="H3332" s="188"/>
      <c r="J3332" s="188"/>
      <c r="K3332" s="188"/>
      <c r="L3332" s="188"/>
      <c r="M3332" s="393"/>
      <c r="N3332" s="188"/>
      <c r="O3332" s="188"/>
      <c r="P3332" s="188"/>
      <c r="R3332" s="188"/>
    </row>
    <row r="3333" spans="8:18">
      <c r="H3333" s="188"/>
      <c r="J3333" s="188"/>
      <c r="K3333" s="188"/>
      <c r="L3333" s="188"/>
      <c r="M3333" s="393"/>
      <c r="N3333" s="188"/>
      <c r="O3333" s="188"/>
      <c r="P3333" s="188"/>
      <c r="R3333" s="188"/>
    </row>
    <row r="3334" spans="8:18">
      <c r="H3334" s="188"/>
      <c r="J3334" s="188"/>
      <c r="K3334" s="188"/>
      <c r="L3334" s="188"/>
      <c r="M3334" s="393"/>
      <c r="N3334" s="188"/>
      <c r="O3334" s="188"/>
      <c r="P3334" s="188"/>
      <c r="R3334" s="188"/>
    </row>
    <row r="3335" spans="8:18">
      <c r="H3335" s="188"/>
      <c r="J3335" s="188"/>
      <c r="K3335" s="188"/>
      <c r="L3335" s="188"/>
      <c r="M3335" s="393"/>
      <c r="N3335" s="188"/>
      <c r="O3335" s="188"/>
      <c r="P3335" s="188"/>
      <c r="R3335" s="188"/>
    </row>
    <row r="3336" spans="8:18">
      <c r="H3336" s="188"/>
      <c r="J3336" s="188"/>
      <c r="K3336" s="188"/>
      <c r="L3336" s="188"/>
      <c r="M3336" s="393"/>
      <c r="N3336" s="188"/>
      <c r="O3336" s="188"/>
      <c r="P3336" s="188"/>
      <c r="R3336" s="188"/>
    </row>
    <row r="3337" spans="8:18">
      <c r="H3337" s="188"/>
      <c r="J3337" s="188"/>
      <c r="K3337" s="188"/>
      <c r="L3337" s="188"/>
      <c r="M3337" s="393"/>
      <c r="N3337" s="188"/>
      <c r="O3337" s="188"/>
      <c r="P3337" s="188"/>
      <c r="R3337" s="188"/>
    </row>
    <row r="3338" spans="8:18">
      <c r="H3338" s="188"/>
      <c r="J3338" s="188"/>
      <c r="K3338" s="188"/>
      <c r="L3338" s="188"/>
      <c r="M3338" s="393"/>
      <c r="N3338" s="188"/>
      <c r="O3338" s="188"/>
      <c r="P3338" s="188"/>
      <c r="R3338" s="188"/>
    </row>
    <row r="3339" spans="8:18">
      <c r="H3339" s="188"/>
      <c r="J3339" s="188"/>
      <c r="K3339" s="188"/>
      <c r="L3339" s="188"/>
      <c r="M3339" s="393"/>
      <c r="N3339" s="188"/>
      <c r="O3339" s="188"/>
      <c r="P3339" s="188"/>
      <c r="R3339" s="188"/>
    </row>
    <row r="3340" spans="8:18">
      <c r="H3340" s="188"/>
      <c r="J3340" s="188"/>
      <c r="K3340" s="188"/>
      <c r="L3340" s="188"/>
      <c r="M3340" s="393"/>
      <c r="N3340" s="188"/>
      <c r="O3340" s="188"/>
      <c r="P3340" s="188"/>
      <c r="R3340" s="188"/>
    </row>
    <row r="3341" spans="8:18">
      <c r="H3341" s="188"/>
      <c r="J3341" s="188"/>
      <c r="K3341" s="188"/>
      <c r="L3341" s="188"/>
      <c r="M3341" s="393"/>
      <c r="N3341" s="188"/>
      <c r="O3341" s="188"/>
      <c r="P3341" s="188"/>
      <c r="R3341" s="188"/>
    </row>
    <row r="3342" spans="8:18">
      <c r="H3342" s="188"/>
      <c r="J3342" s="188"/>
      <c r="K3342" s="188"/>
      <c r="L3342" s="188"/>
      <c r="M3342" s="393"/>
      <c r="N3342" s="188"/>
      <c r="O3342" s="188"/>
      <c r="P3342" s="188"/>
      <c r="R3342" s="188"/>
    </row>
    <row r="3343" spans="8:18">
      <c r="H3343" s="188"/>
      <c r="J3343" s="188"/>
      <c r="K3343" s="188"/>
      <c r="L3343" s="188"/>
      <c r="M3343" s="393"/>
      <c r="N3343" s="188"/>
      <c r="O3343" s="188"/>
      <c r="P3343" s="188"/>
      <c r="R3343" s="188"/>
    </row>
    <row r="3344" spans="8:18">
      <c r="H3344" s="188"/>
      <c r="J3344" s="188"/>
      <c r="K3344" s="188"/>
      <c r="L3344" s="188"/>
      <c r="M3344" s="393"/>
      <c r="N3344" s="188"/>
      <c r="O3344" s="188"/>
      <c r="P3344" s="188"/>
      <c r="R3344" s="188"/>
    </row>
    <row r="3345" spans="8:18">
      <c r="H3345" s="188"/>
      <c r="J3345" s="188"/>
      <c r="K3345" s="188"/>
      <c r="L3345" s="188"/>
      <c r="M3345" s="393"/>
      <c r="N3345" s="188"/>
      <c r="O3345" s="188"/>
      <c r="P3345" s="188"/>
      <c r="R3345" s="188"/>
    </row>
    <row r="3346" spans="8:18">
      <c r="H3346" s="188"/>
      <c r="J3346" s="188"/>
      <c r="K3346" s="188"/>
      <c r="L3346" s="188"/>
      <c r="M3346" s="393"/>
      <c r="N3346" s="188"/>
      <c r="O3346" s="188"/>
      <c r="P3346" s="188"/>
      <c r="R3346" s="188"/>
    </row>
    <row r="3347" spans="8:18">
      <c r="H3347" s="188"/>
      <c r="J3347" s="188"/>
      <c r="K3347" s="188"/>
      <c r="L3347" s="188"/>
      <c r="M3347" s="393"/>
      <c r="N3347" s="188"/>
      <c r="O3347" s="188"/>
      <c r="P3347" s="188"/>
      <c r="R3347" s="188"/>
    </row>
    <row r="3348" spans="8:18">
      <c r="H3348" s="188"/>
      <c r="J3348" s="188"/>
      <c r="K3348" s="188"/>
      <c r="L3348" s="188"/>
      <c r="M3348" s="393"/>
      <c r="N3348" s="188"/>
      <c r="O3348" s="188"/>
      <c r="P3348" s="188"/>
      <c r="R3348" s="188"/>
    </row>
    <row r="3349" spans="8:18">
      <c r="H3349" s="188"/>
      <c r="J3349" s="188"/>
      <c r="K3349" s="188"/>
      <c r="L3349" s="188"/>
      <c r="M3349" s="393"/>
      <c r="N3349" s="188"/>
      <c r="O3349" s="188"/>
      <c r="P3349" s="188"/>
      <c r="R3349" s="188"/>
    </row>
    <row r="3350" spans="8:18">
      <c r="H3350" s="188"/>
      <c r="J3350" s="188"/>
      <c r="K3350" s="188"/>
      <c r="L3350" s="188"/>
      <c r="M3350" s="393"/>
      <c r="N3350" s="188"/>
      <c r="O3350" s="188"/>
      <c r="P3350" s="188"/>
      <c r="R3350" s="188"/>
    </row>
    <row r="3351" spans="8:18">
      <c r="H3351" s="188"/>
      <c r="J3351" s="188"/>
      <c r="K3351" s="188"/>
      <c r="L3351" s="188"/>
      <c r="M3351" s="393"/>
      <c r="N3351" s="188"/>
      <c r="O3351" s="188"/>
      <c r="P3351" s="188"/>
      <c r="R3351" s="188"/>
    </row>
    <row r="3352" spans="8:18">
      <c r="H3352" s="188"/>
      <c r="J3352" s="188"/>
      <c r="K3352" s="188"/>
      <c r="L3352" s="188"/>
      <c r="M3352" s="393"/>
      <c r="N3352" s="188"/>
      <c r="O3352" s="188"/>
      <c r="P3352" s="188"/>
      <c r="R3352" s="188"/>
    </row>
    <row r="3353" spans="8:18">
      <c r="H3353" s="188"/>
      <c r="J3353" s="188"/>
      <c r="K3353" s="188"/>
      <c r="L3353" s="188"/>
      <c r="M3353" s="393"/>
      <c r="N3353" s="188"/>
      <c r="O3353" s="188"/>
      <c r="P3353" s="188"/>
      <c r="R3353" s="188"/>
    </row>
    <row r="3354" spans="8:18">
      <c r="H3354" s="188"/>
      <c r="J3354" s="188"/>
      <c r="K3354" s="188"/>
      <c r="L3354" s="188"/>
      <c r="M3354" s="393"/>
      <c r="N3354" s="188"/>
      <c r="O3354" s="188"/>
      <c r="P3354" s="188"/>
      <c r="R3354" s="188"/>
    </row>
    <row r="3355" spans="8:18">
      <c r="H3355" s="188"/>
      <c r="J3355" s="188"/>
      <c r="K3355" s="188"/>
      <c r="L3355" s="188"/>
      <c r="M3355" s="393"/>
      <c r="N3355" s="188"/>
      <c r="O3355" s="188"/>
      <c r="P3355" s="188"/>
      <c r="R3355" s="188"/>
    </row>
    <row r="3356" spans="8:18">
      <c r="H3356" s="188"/>
      <c r="J3356" s="188"/>
      <c r="K3356" s="188"/>
      <c r="L3356" s="188"/>
      <c r="M3356" s="393"/>
      <c r="N3356" s="188"/>
      <c r="O3356" s="188"/>
      <c r="P3356" s="188"/>
      <c r="R3356" s="188"/>
    </row>
    <row r="3357" spans="8:18">
      <c r="H3357" s="188"/>
      <c r="J3357" s="188"/>
      <c r="K3357" s="188"/>
      <c r="L3357" s="188"/>
      <c r="M3357" s="393"/>
      <c r="N3357" s="188"/>
      <c r="O3357" s="188"/>
      <c r="P3357" s="188"/>
      <c r="R3357" s="188"/>
    </row>
    <row r="3358" spans="8:18">
      <c r="H3358" s="188"/>
      <c r="J3358" s="188"/>
      <c r="K3358" s="188"/>
      <c r="L3358" s="188"/>
      <c r="M3358" s="393"/>
      <c r="N3358" s="188"/>
      <c r="O3358" s="188"/>
      <c r="P3358" s="188"/>
      <c r="R3358" s="188"/>
    </row>
    <row r="3359" spans="8:18">
      <c r="H3359" s="188"/>
      <c r="J3359" s="188"/>
      <c r="K3359" s="188"/>
      <c r="L3359" s="188"/>
      <c r="M3359" s="393"/>
      <c r="N3359" s="188"/>
      <c r="O3359" s="188"/>
      <c r="P3359" s="188"/>
      <c r="R3359" s="188"/>
    </row>
    <row r="3360" spans="8:18">
      <c r="H3360" s="188"/>
      <c r="J3360" s="188"/>
      <c r="K3360" s="188"/>
      <c r="L3360" s="188"/>
      <c r="M3360" s="393"/>
      <c r="N3360" s="188"/>
      <c r="O3360" s="188"/>
      <c r="P3360" s="188"/>
      <c r="R3360" s="188"/>
    </row>
    <row r="3361" spans="8:18">
      <c r="H3361" s="188"/>
      <c r="J3361" s="188"/>
      <c r="K3361" s="188"/>
      <c r="L3361" s="188"/>
      <c r="M3361" s="393"/>
      <c r="N3361" s="188"/>
      <c r="O3361" s="188"/>
      <c r="P3361" s="188"/>
      <c r="R3361" s="188"/>
    </row>
    <row r="3362" spans="8:18">
      <c r="H3362" s="188"/>
      <c r="J3362" s="188"/>
      <c r="K3362" s="188"/>
      <c r="L3362" s="188"/>
      <c r="M3362" s="393"/>
      <c r="N3362" s="188"/>
      <c r="O3362" s="188"/>
      <c r="P3362" s="188"/>
      <c r="R3362" s="188"/>
    </row>
    <row r="3363" spans="8:18">
      <c r="H3363" s="188"/>
      <c r="J3363" s="188"/>
      <c r="K3363" s="188"/>
      <c r="L3363" s="188"/>
      <c r="M3363" s="393"/>
      <c r="N3363" s="188"/>
      <c r="O3363" s="188"/>
      <c r="P3363" s="188"/>
      <c r="R3363" s="188"/>
    </row>
    <row r="3364" spans="8:18">
      <c r="H3364" s="188"/>
      <c r="J3364" s="188"/>
      <c r="K3364" s="188"/>
      <c r="L3364" s="188"/>
      <c r="M3364" s="393"/>
      <c r="N3364" s="188"/>
      <c r="O3364" s="188"/>
      <c r="P3364" s="188"/>
      <c r="R3364" s="188"/>
    </row>
    <row r="3365" spans="8:18">
      <c r="H3365" s="188"/>
      <c r="J3365" s="188"/>
      <c r="K3365" s="188"/>
      <c r="L3365" s="188"/>
      <c r="M3365" s="393"/>
      <c r="N3365" s="188"/>
      <c r="O3365" s="188"/>
      <c r="P3365" s="188"/>
      <c r="R3365" s="188"/>
    </row>
    <row r="3366" spans="8:18">
      <c r="H3366" s="188"/>
      <c r="J3366" s="188"/>
      <c r="K3366" s="188"/>
      <c r="L3366" s="188"/>
      <c r="M3366" s="393"/>
      <c r="N3366" s="188"/>
      <c r="O3366" s="188"/>
      <c r="P3366" s="188"/>
      <c r="R3366" s="188"/>
    </row>
    <row r="3367" spans="8:18">
      <c r="H3367" s="188"/>
      <c r="J3367" s="188"/>
      <c r="K3367" s="188"/>
      <c r="L3367" s="188"/>
      <c r="M3367" s="393"/>
      <c r="N3367" s="188"/>
      <c r="O3367" s="188"/>
      <c r="P3367" s="188"/>
      <c r="R3367" s="188"/>
    </row>
    <row r="3368" spans="8:18">
      <c r="H3368" s="188"/>
      <c r="J3368" s="188"/>
      <c r="K3368" s="188"/>
      <c r="L3368" s="188"/>
      <c r="M3368" s="393"/>
      <c r="N3368" s="188"/>
      <c r="O3368" s="188"/>
      <c r="P3368" s="188"/>
      <c r="R3368" s="188"/>
    </row>
    <row r="3369" spans="8:18">
      <c r="H3369" s="188"/>
      <c r="J3369" s="188"/>
      <c r="K3369" s="188"/>
      <c r="L3369" s="188"/>
      <c r="M3369" s="393"/>
      <c r="N3369" s="188"/>
      <c r="O3369" s="188"/>
      <c r="P3369" s="188"/>
      <c r="R3369" s="188"/>
    </row>
    <row r="3370" spans="8:18">
      <c r="H3370" s="188"/>
      <c r="J3370" s="188"/>
      <c r="K3370" s="188"/>
      <c r="L3370" s="188"/>
      <c r="M3370" s="393"/>
      <c r="N3370" s="188"/>
      <c r="O3370" s="188"/>
      <c r="P3370" s="188"/>
      <c r="R3370" s="188"/>
    </row>
    <row r="3371" spans="8:18">
      <c r="H3371" s="188"/>
      <c r="J3371" s="188"/>
      <c r="K3371" s="188"/>
      <c r="L3371" s="188"/>
      <c r="M3371" s="393"/>
      <c r="N3371" s="188"/>
      <c r="O3371" s="188"/>
      <c r="P3371" s="188"/>
      <c r="R3371" s="188"/>
    </row>
    <row r="3372" spans="8:18">
      <c r="H3372" s="188"/>
      <c r="J3372" s="188"/>
      <c r="K3372" s="188"/>
      <c r="L3372" s="188"/>
      <c r="M3372" s="393"/>
      <c r="N3372" s="188"/>
      <c r="O3372" s="188"/>
      <c r="P3372" s="188"/>
      <c r="R3372" s="188"/>
    </row>
    <row r="3373" spans="8:18">
      <c r="H3373" s="188"/>
      <c r="J3373" s="188"/>
      <c r="K3373" s="188"/>
      <c r="L3373" s="188"/>
      <c r="M3373" s="393"/>
      <c r="N3373" s="188"/>
      <c r="O3373" s="188"/>
      <c r="P3373" s="188"/>
      <c r="R3373" s="188"/>
    </row>
    <row r="3374" spans="8:18">
      <c r="H3374" s="188"/>
      <c r="J3374" s="188"/>
      <c r="K3374" s="188"/>
      <c r="L3374" s="188"/>
      <c r="M3374" s="393"/>
      <c r="N3374" s="188"/>
      <c r="O3374" s="188"/>
      <c r="P3374" s="188"/>
      <c r="R3374" s="188"/>
    </row>
    <row r="3375" spans="8:18">
      <c r="H3375" s="188"/>
      <c r="J3375" s="188"/>
      <c r="K3375" s="188"/>
      <c r="L3375" s="188"/>
      <c r="M3375" s="393"/>
      <c r="N3375" s="188"/>
      <c r="O3375" s="188"/>
      <c r="P3375" s="188"/>
      <c r="R3375" s="188"/>
    </row>
    <row r="3376" spans="8:18">
      <c r="H3376" s="188"/>
      <c r="J3376" s="188"/>
      <c r="K3376" s="188"/>
      <c r="L3376" s="188"/>
      <c r="M3376" s="393"/>
      <c r="N3376" s="188"/>
      <c r="O3376" s="188"/>
      <c r="P3376" s="188"/>
      <c r="R3376" s="188"/>
    </row>
    <row r="3377" spans="8:18">
      <c r="H3377" s="188"/>
      <c r="J3377" s="188"/>
      <c r="K3377" s="188"/>
      <c r="L3377" s="188"/>
      <c r="M3377" s="393"/>
      <c r="N3377" s="188"/>
      <c r="O3377" s="188"/>
      <c r="P3377" s="188"/>
      <c r="R3377" s="188"/>
    </row>
    <row r="3378" spans="8:18">
      <c r="H3378" s="188"/>
      <c r="J3378" s="188"/>
      <c r="K3378" s="188"/>
      <c r="L3378" s="188"/>
      <c r="M3378" s="393"/>
      <c r="N3378" s="188"/>
      <c r="O3378" s="188"/>
      <c r="P3378" s="188"/>
      <c r="R3378" s="188"/>
    </row>
    <row r="3379" spans="8:18">
      <c r="H3379" s="188"/>
      <c r="J3379" s="188"/>
      <c r="K3379" s="188"/>
      <c r="L3379" s="188"/>
      <c r="M3379" s="393"/>
      <c r="N3379" s="188"/>
      <c r="O3379" s="188"/>
      <c r="P3379" s="188"/>
      <c r="R3379" s="188"/>
    </row>
    <row r="3380" spans="8:18">
      <c r="H3380" s="188"/>
      <c r="J3380" s="188"/>
      <c r="K3380" s="188"/>
      <c r="L3380" s="188"/>
      <c r="M3380" s="393"/>
      <c r="N3380" s="188"/>
      <c r="O3380" s="188"/>
      <c r="P3380" s="188"/>
      <c r="R3380" s="188"/>
    </row>
    <row r="3381" spans="8:18">
      <c r="H3381" s="188"/>
      <c r="J3381" s="188"/>
      <c r="K3381" s="188"/>
      <c r="L3381" s="188"/>
      <c r="M3381" s="393"/>
      <c r="N3381" s="188"/>
      <c r="O3381" s="188"/>
      <c r="P3381" s="188"/>
      <c r="R3381" s="188"/>
    </row>
    <row r="3382" spans="8:18">
      <c r="H3382" s="188"/>
      <c r="J3382" s="188"/>
      <c r="K3382" s="188"/>
      <c r="L3382" s="188"/>
      <c r="M3382" s="393"/>
      <c r="N3382" s="188"/>
      <c r="O3382" s="188"/>
      <c r="P3382" s="188"/>
      <c r="R3382" s="188"/>
    </row>
    <row r="3383" spans="8:18">
      <c r="H3383" s="188"/>
      <c r="J3383" s="188"/>
      <c r="K3383" s="188"/>
      <c r="L3383" s="188"/>
      <c r="M3383" s="393"/>
      <c r="N3383" s="188"/>
      <c r="O3383" s="188"/>
      <c r="P3383" s="188"/>
      <c r="R3383" s="188"/>
    </row>
    <row r="3384" spans="8:18">
      <c r="H3384" s="188"/>
      <c r="J3384" s="188"/>
      <c r="K3384" s="188"/>
      <c r="L3384" s="188"/>
      <c r="M3384" s="393"/>
      <c r="N3384" s="188"/>
      <c r="O3384" s="188"/>
      <c r="P3384" s="188"/>
      <c r="R3384" s="188"/>
    </row>
    <row r="3385" spans="8:18">
      <c r="H3385" s="188"/>
      <c r="J3385" s="188"/>
      <c r="K3385" s="188"/>
      <c r="L3385" s="188"/>
      <c r="M3385" s="393"/>
      <c r="N3385" s="188"/>
      <c r="O3385" s="188"/>
      <c r="P3385" s="188"/>
      <c r="R3385" s="188"/>
    </row>
    <row r="3386" spans="8:18">
      <c r="H3386" s="188"/>
      <c r="J3386" s="188"/>
      <c r="K3386" s="188"/>
      <c r="L3386" s="188"/>
      <c r="M3386" s="393"/>
      <c r="N3386" s="188"/>
      <c r="O3386" s="188"/>
      <c r="P3386" s="188"/>
      <c r="R3386" s="188"/>
    </row>
    <row r="3387" spans="8:18">
      <c r="H3387" s="188"/>
      <c r="J3387" s="188"/>
      <c r="K3387" s="188"/>
      <c r="L3387" s="188"/>
      <c r="M3387" s="393"/>
      <c r="N3387" s="188"/>
      <c r="O3387" s="188"/>
      <c r="P3387" s="188"/>
      <c r="R3387" s="188"/>
    </row>
    <row r="3388" spans="8:18">
      <c r="H3388" s="188"/>
      <c r="J3388" s="188"/>
      <c r="K3388" s="188"/>
      <c r="L3388" s="188"/>
      <c r="M3388" s="393"/>
      <c r="N3388" s="188"/>
      <c r="O3388" s="188"/>
      <c r="P3388" s="188"/>
      <c r="R3388" s="188"/>
    </row>
    <row r="3389" spans="8:18">
      <c r="H3389" s="188"/>
      <c r="J3389" s="188"/>
      <c r="K3389" s="188"/>
      <c r="L3389" s="188"/>
      <c r="M3389" s="393"/>
      <c r="N3389" s="188"/>
      <c r="O3389" s="188"/>
      <c r="P3389" s="188"/>
      <c r="R3389" s="188"/>
    </row>
    <row r="3390" spans="8:18">
      <c r="H3390" s="188"/>
      <c r="J3390" s="188"/>
      <c r="K3390" s="188"/>
      <c r="L3390" s="188"/>
      <c r="M3390" s="393"/>
      <c r="N3390" s="188"/>
      <c r="O3390" s="188"/>
      <c r="P3390" s="188"/>
      <c r="R3390" s="188"/>
    </row>
    <row r="3391" spans="8:18">
      <c r="H3391" s="188"/>
      <c r="J3391" s="188"/>
      <c r="K3391" s="188"/>
      <c r="L3391" s="188"/>
      <c r="M3391" s="393"/>
      <c r="N3391" s="188"/>
      <c r="O3391" s="188"/>
      <c r="P3391" s="188"/>
      <c r="R3391" s="188"/>
    </row>
    <row r="3392" spans="8:18">
      <c r="H3392" s="188"/>
      <c r="J3392" s="188"/>
      <c r="K3392" s="188"/>
      <c r="L3392" s="188"/>
      <c r="M3392" s="393"/>
      <c r="N3392" s="188"/>
      <c r="O3392" s="188"/>
      <c r="P3392" s="188"/>
      <c r="R3392" s="188"/>
    </row>
    <row r="3393" spans="8:18">
      <c r="H3393" s="188"/>
      <c r="J3393" s="188"/>
      <c r="K3393" s="188"/>
      <c r="L3393" s="188"/>
      <c r="M3393" s="393"/>
      <c r="N3393" s="188"/>
      <c r="O3393" s="188"/>
      <c r="P3393" s="188"/>
      <c r="R3393" s="188"/>
    </row>
    <row r="3394" spans="8:18">
      <c r="H3394" s="188"/>
      <c r="J3394" s="188"/>
      <c r="K3394" s="188"/>
      <c r="L3394" s="188"/>
      <c r="M3394" s="393"/>
      <c r="N3394" s="188"/>
      <c r="O3394" s="188"/>
      <c r="P3394" s="188"/>
      <c r="R3394" s="188"/>
    </row>
    <row r="3395" spans="8:18">
      <c r="H3395" s="188"/>
      <c r="J3395" s="188"/>
      <c r="K3395" s="188"/>
      <c r="L3395" s="188"/>
      <c r="M3395" s="393"/>
      <c r="N3395" s="188"/>
      <c r="O3395" s="188"/>
      <c r="P3395" s="188"/>
      <c r="R3395" s="188"/>
    </row>
    <row r="3396" spans="8:18">
      <c r="H3396" s="188"/>
      <c r="J3396" s="188"/>
      <c r="K3396" s="188"/>
      <c r="L3396" s="188"/>
      <c r="M3396" s="393"/>
      <c r="N3396" s="188"/>
      <c r="O3396" s="188"/>
      <c r="P3396" s="188"/>
      <c r="R3396" s="188"/>
    </row>
    <row r="3397" spans="8:18">
      <c r="H3397" s="188"/>
      <c r="J3397" s="188"/>
      <c r="K3397" s="188"/>
      <c r="L3397" s="188"/>
      <c r="M3397" s="393"/>
      <c r="N3397" s="188"/>
      <c r="O3397" s="188"/>
      <c r="P3397" s="188"/>
      <c r="R3397" s="188"/>
    </row>
    <row r="3398" spans="8:18">
      <c r="H3398" s="188"/>
      <c r="J3398" s="188"/>
      <c r="K3398" s="188"/>
      <c r="L3398" s="188"/>
      <c r="M3398" s="393"/>
      <c r="N3398" s="188"/>
      <c r="O3398" s="188"/>
      <c r="P3398" s="188"/>
      <c r="R3398" s="188"/>
    </row>
    <row r="3399" spans="8:18">
      <c r="H3399" s="188"/>
      <c r="J3399" s="188"/>
      <c r="K3399" s="188"/>
      <c r="L3399" s="188"/>
      <c r="M3399" s="393"/>
      <c r="N3399" s="188"/>
      <c r="O3399" s="188"/>
      <c r="P3399" s="188"/>
      <c r="R3399" s="188"/>
    </row>
    <row r="3400" spans="8:18">
      <c r="H3400" s="188"/>
      <c r="J3400" s="188"/>
      <c r="K3400" s="188"/>
      <c r="L3400" s="188"/>
      <c r="M3400" s="393"/>
      <c r="N3400" s="188"/>
      <c r="O3400" s="188"/>
      <c r="P3400" s="188"/>
      <c r="R3400" s="188"/>
    </row>
    <row r="3401" spans="8:18">
      <c r="H3401" s="188"/>
      <c r="J3401" s="188"/>
      <c r="K3401" s="188"/>
      <c r="L3401" s="188"/>
      <c r="M3401" s="393"/>
      <c r="N3401" s="188"/>
      <c r="O3401" s="188"/>
      <c r="P3401" s="188"/>
      <c r="R3401" s="188"/>
    </row>
    <row r="3402" spans="8:18">
      <c r="H3402" s="188"/>
      <c r="J3402" s="188"/>
      <c r="K3402" s="188"/>
      <c r="L3402" s="188"/>
      <c r="M3402" s="393"/>
      <c r="N3402" s="188"/>
      <c r="O3402" s="188"/>
      <c r="P3402" s="188"/>
      <c r="R3402" s="188"/>
    </row>
    <row r="3403" spans="8:18">
      <c r="H3403" s="188"/>
      <c r="J3403" s="188"/>
      <c r="K3403" s="188"/>
      <c r="L3403" s="188"/>
      <c r="M3403" s="393"/>
      <c r="N3403" s="188"/>
      <c r="O3403" s="188"/>
      <c r="P3403" s="188"/>
      <c r="R3403" s="188"/>
    </row>
    <row r="3404" spans="8:18">
      <c r="H3404" s="188"/>
      <c r="J3404" s="188"/>
      <c r="K3404" s="188"/>
      <c r="L3404" s="188"/>
      <c r="M3404" s="393"/>
      <c r="N3404" s="188"/>
      <c r="O3404" s="188"/>
      <c r="P3404" s="188"/>
      <c r="R3404" s="188"/>
    </row>
    <row r="3405" spans="8:18">
      <c r="H3405" s="188"/>
      <c r="J3405" s="188"/>
      <c r="K3405" s="188"/>
      <c r="L3405" s="188"/>
      <c r="M3405" s="393"/>
      <c r="N3405" s="188"/>
      <c r="O3405" s="188"/>
      <c r="P3405" s="188"/>
      <c r="R3405" s="188"/>
    </row>
    <row r="3406" spans="8:18">
      <c r="H3406" s="188"/>
      <c r="J3406" s="188"/>
      <c r="K3406" s="188"/>
      <c r="L3406" s="188"/>
      <c r="M3406" s="393"/>
      <c r="N3406" s="188"/>
      <c r="O3406" s="188"/>
      <c r="P3406" s="188"/>
      <c r="R3406" s="188"/>
    </row>
    <row r="3407" spans="8:18">
      <c r="H3407" s="188"/>
      <c r="J3407" s="188"/>
      <c r="K3407" s="188"/>
      <c r="L3407" s="188"/>
      <c r="M3407" s="393"/>
      <c r="N3407" s="188"/>
      <c r="O3407" s="188"/>
      <c r="P3407" s="188"/>
      <c r="R3407" s="188"/>
    </row>
    <row r="3408" spans="8:18">
      <c r="H3408" s="188"/>
      <c r="J3408" s="188"/>
      <c r="K3408" s="188"/>
      <c r="L3408" s="188"/>
      <c r="M3408" s="393"/>
      <c r="N3408" s="188"/>
      <c r="O3408" s="188"/>
      <c r="P3408" s="188"/>
      <c r="R3408" s="188"/>
    </row>
    <row r="3409" spans="8:18">
      <c r="H3409" s="188"/>
      <c r="J3409" s="188"/>
      <c r="K3409" s="188"/>
      <c r="L3409" s="188"/>
      <c r="M3409" s="393"/>
      <c r="N3409" s="188"/>
      <c r="O3409" s="188"/>
      <c r="P3409" s="188"/>
      <c r="R3409" s="188"/>
    </row>
    <row r="3410" spans="8:18">
      <c r="H3410" s="188"/>
      <c r="J3410" s="188"/>
      <c r="K3410" s="188"/>
      <c r="L3410" s="188"/>
      <c r="M3410" s="393"/>
      <c r="N3410" s="188"/>
      <c r="O3410" s="188"/>
      <c r="P3410" s="188"/>
      <c r="R3410" s="188"/>
    </row>
    <row r="3411" spans="8:18">
      <c r="H3411" s="188"/>
      <c r="J3411" s="188"/>
      <c r="K3411" s="188"/>
      <c r="L3411" s="188"/>
      <c r="M3411" s="393"/>
      <c r="N3411" s="188"/>
      <c r="O3411" s="188"/>
      <c r="P3411" s="188"/>
      <c r="R3411" s="188"/>
    </row>
    <row r="3412" spans="8:18">
      <c r="H3412" s="188"/>
      <c r="J3412" s="188"/>
      <c r="K3412" s="188"/>
      <c r="L3412" s="188"/>
      <c r="M3412" s="393"/>
      <c r="N3412" s="188"/>
      <c r="O3412" s="188"/>
      <c r="P3412" s="188"/>
      <c r="R3412" s="188"/>
    </row>
    <row r="3413" spans="8:18">
      <c r="H3413" s="188"/>
      <c r="J3413" s="188"/>
      <c r="K3413" s="188"/>
      <c r="L3413" s="188"/>
      <c r="M3413" s="393"/>
      <c r="N3413" s="188"/>
      <c r="O3413" s="188"/>
      <c r="P3413" s="188"/>
      <c r="R3413" s="188"/>
    </row>
    <row r="3414" spans="8:18">
      <c r="H3414" s="188"/>
      <c r="J3414" s="188"/>
      <c r="K3414" s="188"/>
      <c r="L3414" s="188"/>
      <c r="M3414" s="393"/>
      <c r="N3414" s="188"/>
      <c r="O3414" s="188"/>
      <c r="P3414" s="188"/>
      <c r="R3414" s="188"/>
    </row>
    <row r="3415" spans="8:18">
      <c r="H3415" s="188"/>
      <c r="J3415" s="188"/>
      <c r="K3415" s="188"/>
      <c r="L3415" s="188"/>
      <c r="M3415" s="393"/>
      <c r="N3415" s="188"/>
      <c r="O3415" s="188"/>
      <c r="P3415" s="188"/>
      <c r="R3415" s="188"/>
    </row>
    <row r="3416" spans="8:18">
      <c r="H3416" s="188"/>
      <c r="J3416" s="188"/>
      <c r="K3416" s="188"/>
      <c r="L3416" s="188"/>
      <c r="M3416" s="393"/>
      <c r="N3416" s="188"/>
      <c r="O3416" s="188"/>
      <c r="P3416" s="188"/>
      <c r="R3416" s="188"/>
    </row>
    <row r="3417" spans="8:18">
      <c r="H3417" s="188"/>
      <c r="J3417" s="188"/>
      <c r="K3417" s="188"/>
      <c r="L3417" s="188"/>
      <c r="M3417" s="393"/>
      <c r="N3417" s="188"/>
      <c r="O3417" s="188"/>
      <c r="P3417" s="188"/>
      <c r="R3417" s="188"/>
    </row>
    <row r="3418" spans="8:18">
      <c r="H3418" s="188"/>
      <c r="J3418" s="188"/>
      <c r="K3418" s="188"/>
      <c r="L3418" s="188"/>
      <c r="M3418" s="393"/>
      <c r="N3418" s="188"/>
      <c r="O3418" s="188"/>
      <c r="P3418" s="188"/>
      <c r="R3418" s="188"/>
    </row>
    <row r="3419" spans="8:18">
      <c r="H3419" s="188"/>
      <c r="J3419" s="188"/>
      <c r="K3419" s="188"/>
      <c r="L3419" s="188"/>
      <c r="M3419" s="393"/>
      <c r="N3419" s="188"/>
      <c r="O3419" s="188"/>
      <c r="P3419" s="188"/>
      <c r="R3419" s="188"/>
    </row>
    <row r="3420" spans="8:18">
      <c r="H3420" s="188"/>
      <c r="J3420" s="188"/>
      <c r="K3420" s="188"/>
      <c r="L3420" s="188"/>
      <c r="M3420" s="393"/>
      <c r="N3420" s="188"/>
      <c r="O3420" s="188"/>
      <c r="P3420" s="188"/>
      <c r="R3420" s="188"/>
    </row>
    <row r="3421" spans="8:18">
      <c r="H3421" s="188"/>
      <c r="J3421" s="188"/>
      <c r="K3421" s="188"/>
      <c r="L3421" s="188"/>
      <c r="M3421" s="393"/>
      <c r="N3421" s="188"/>
      <c r="O3421" s="188"/>
      <c r="P3421" s="188"/>
      <c r="R3421" s="188"/>
    </row>
    <row r="3422" spans="8:18">
      <c r="H3422" s="188"/>
      <c r="J3422" s="188"/>
      <c r="K3422" s="188"/>
      <c r="L3422" s="188"/>
      <c r="M3422" s="393"/>
      <c r="N3422" s="188"/>
      <c r="O3422" s="188"/>
      <c r="P3422" s="188"/>
      <c r="R3422" s="188"/>
    </row>
    <row r="3423" spans="8:18">
      <c r="H3423" s="188"/>
      <c r="J3423" s="188"/>
      <c r="K3423" s="188"/>
      <c r="L3423" s="188"/>
      <c r="M3423" s="393"/>
      <c r="N3423" s="188"/>
      <c r="O3423" s="188"/>
      <c r="P3423" s="188"/>
      <c r="R3423" s="188"/>
    </row>
    <row r="3424" spans="8:18">
      <c r="H3424" s="188"/>
      <c r="J3424" s="188"/>
      <c r="K3424" s="188"/>
      <c r="L3424" s="188"/>
      <c r="M3424" s="393"/>
      <c r="N3424" s="188"/>
      <c r="O3424" s="188"/>
      <c r="P3424" s="188"/>
      <c r="R3424" s="188"/>
    </row>
    <row r="3425" spans="8:18">
      <c r="H3425" s="188"/>
      <c r="J3425" s="188"/>
      <c r="K3425" s="188"/>
      <c r="L3425" s="188"/>
      <c r="M3425" s="393"/>
      <c r="N3425" s="188"/>
      <c r="O3425" s="188"/>
      <c r="P3425" s="188"/>
      <c r="R3425" s="188"/>
    </row>
    <row r="3426" spans="8:18">
      <c r="H3426" s="188"/>
      <c r="J3426" s="188"/>
      <c r="K3426" s="188"/>
      <c r="L3426" s="188"/>
      <c r="M3426" s="393"/>
      <c r="N3426" s="188"/>
      <c r="O3426" s="188"/>
      <c r="P3426" s="188"/>
      <c r="R3426" s="188"/>
    </row>
    <row r="3427" spans="8:18">
      <c r="H3427" s="188"/>
      <c r="J3427" s="188"/>
      <c r="K3427" s="188"/>
      <c r="L3427" s="188"/>
      <c r="M3427" s="393"/>
      <c r="N3427" s="188"/>
      <c r="O3427" s="188"/>
      <c r="P3427" s="188"/>
      <c r="R3427" s="188"/>
    </row>
    <row r="3428" spans="8:18">
      <c r="H3428" s="188"/>
      <c r="J3428" s="188"/>
      <c r="K3428" s="188"/>
      <c r="L3428" s="188"/>
      <c r="M3428" s="393"/>
      <c r="N3428" s="188"/>
      <c r="O3428" s="188"/>
      <c r="P3428" s="188"/>
      <c r="R3428" s="188"/>
    </row>
    <row r="3429" spans="8:18">
      <c r="H3429" s="188"/>
      <c r="J3429" s="188"/>
      <c r="K3429" s="188"/>
      <c r="L3429" s="188"/>
      <c r="M3429" s="393"/>
      <c r="N3429" s="188"/>
      <c r="O3429" s="188"/>
      <c r="P3429" s="188"/>
      <c r="R3429" s="188"/>
    </row>
    <row r="3430" spans="8:18">
      <c r="H3430" s="188"/>
      <c r="J3430" s="188"/>
      <c r="K3430" s="188"/>
      <c r="L3430" s="188"/>
      <c r="M3430" s="393"/>
      <c r="N3430" s="188"/>
      <c r="O3430" s="188"/>
      <c r="P3430" s="188"/>
      <c r="R3430" s="188"/>
    </row>
    <row r="3431" spans="8:18">
      <c r="H3431" s="188"/>
      <c r="J3431" s="188"/>
      <c r="K3431" s="188"/>
      <c r="L3431" s="188"/>
      <c r="M3431" s="393"/>
      <c r="N3431" s="188"/>
      <c r="O3431" s="188"/>
      <c r="P3431" s="188"/>
      <c r="R3431" s="188"/>
    </row>
    <row r="3432" spans="8:18">
      <c r="H3432" s="188"/>
      <c r="J3432" s="188"/>
      <c r="K3432" s="188"/>
      <c r="L3432" s="188"/>
      <c r="M3432" s="393"/>
      <c r="N3432" s="188"/>
      <c r="O3432" s="188"/>
      <c r="P3432" s="188"/>
      <c r="R3432" s="188"/>
    </row>
    <row r="3433" spans="8:18">
      <c r="H3433" s="188"/>
      <c r="J3433" s="188"/>
      <c r="K3433" s="188"/>
      <c r="L3433" s="188"/>
      <c r="M3433" s="393"/>
      <c r="N3433" s="188"/>
      <c r="O3433" s="188"/>
      <c r="P3433" s="188"/>
      <c r="R3433" s="188"/>
    </row>
    <row r="3434" spans="8:18">
      <c r="H3434" s="188"/>
      <c r="J3434" s="188"/>
      <c r="K3434" s="188"/>
      <c r="L3434" s="188"/>
      <c r="M3434" s="393"/>
      <c r="N3434" s="188"/>
      <c r="O3434" s="188"/>
      <c r="P3434" s="188"/>
      <c r="R3434" s="188"/>
    </row>
    <row r="3435" spans="8:18">
      <c r="H3435" s="188"/>
      <c r="J3435" s="188"/>
      <c r="K3435" s="188"/>
      <c r="L3435" s="188"/>
      <c r="M3435" s="393"/>
      <c r="N3435" s="188"/>
      <c r="O3435" s="188"/>
      <c r="P3435" s="188"/>
      <c r="R3435" s="188"/>
    </row>
    <row r="3436" spans="8:18">
      <c r="H3436" s="188"/>
      <c r="J3436" s="188"/>
      <c r="K3436" s="188"/>
      <c r="L3436" s="188"/>
      <c r="M3436" s="393"/>
      <c r="N3436" s="188"/>
      <c r="O3436" s="188"/>
      <c r="P3436" s="188"/>
      <c r="R3436" s="188"/>
    </row>
    <row r="3437" spans="8:18">
      <c r="H3437" s="188"/>
      <c r="J3437" s="188"/>
      <c r="K3437" s="188"/>
      <c r="L3437" s="188"/>
      <c r="M3437" s="393"/>
      <c r="N3437" s="188"/>
      <c r="O3437" s="188"/>
      <c r="P3437" s="188"/>
      <c r="R3437" s="188"/>
    </row>
    <row r="3438" spans="8:18">
      <c r="H3438" s="188"/>
      <c r="J3438" s="188"/>
      <c r="K3438" s="188"/>
      <c r="L3438" s="188"/>
      <c r="M3438" s="393"/>
      <c r="N3438" s="188"/>
      <c r="O3438" s="188"/>
      <c r="P3438" s="188"/>
      <c r="R3438" s="188"/>
    </row>
    <row r="3439" spans="8:18">
      <c r="H3439" s="188"/>
      <c r="J3439" s="188"/>
      <c r="K3439" s="188"/>
      <c r="L3439" s="188"/>
      <c r="M3439" s="393"/>
      <c r="N3439" s="188"/>
      <c r="O3439" s="188"/>
      <c r="P3439" s="188"/>
      <c r="R3439" s="188"/>
    </row>
    <row r="3440" spans="8:18">
      <c r="H3440" s="188"/>
      <c r="J3440" s="188"/>
      <c r="K3440" s="188"/>
      <c r="L3440" s="188"/>
      <c r="M3440" s="393"/>
      <c r="N3440" s="188"/>
      <c r="O3440" s="188"/>
      <c r="P3440" s="188"/>
      <c r="R3440" s="188"/>
    </row>
    <row r="3441" spans="8:18">
      <c r="H3441" s="188"/>
      <c r="J3441" s="188"/>
      <c r="K3441" s="188"/>
      <c r="L3441" s="188"/>
      <c r="M3441" s="393"/>
      <c r="N3441" s="188"/>
      <c r="O3441" s="188"/>
      <c r="P3441" s="188"/>
      <c r="R3441" s="188"/>
    </row>
    <row r="3442" spans="8:18">
      <c r="H3442" s="188"/>
      <c r="J3442" s="188"/>
      <c r="K3442" s="188"/>
      <c r="L3442" s="188"/>
      <c r="M3442" s="393"/>
      <c r="N3442" s="188"/>
      <c r="O3442" s="188"/>
      <c r="P3442" s="188"/>
      <c r="R3442" s="188"/>
    </row>
    <row r="3443" spans="8:18">
      <c r="H3443" s="188"/>
      <c r="J3443" s="188"/>
      <c r="K3443" s="188"/>
      <c r="L3443" s="188"/>
      <c r="M3443" s="393"/>
      <c r="N3443" s="188"/>
      <c r="O3443" s="188"/>
      <c r="P3443" s="188"/>
      <c r="R3443" s="188"/>
    </row>
    <row r="3444" spans="8:18">
      <c r="H3444" s="188"/>
      <c r="J3444" s="188"/>
      <c r="K3444" s="188"/>
      <c r="L3444" s="188"/>
      <c r="M3444" s="393"/>
      <c r="N3444" s="188"/>
      <c r="O3444" s="188"/>
      <c r="P3444" s="188"/>
      <c r="R3444" s="188"/>
    </row>
    <row r="3445" spans="8:18">
      <c r="H3445" s="188"/>
      <c r="J3445" s="188"/>
      <c r="K3445" s="188"/>
      <c r="L3445" s="188"/>
      <c r="M3445" s="393"/>
      <c r="N3445" s="188"/>
      <c r="O3445" s="188"/>
      <c r="P3445" s="188"/>
      <c r="R3445" s="188"/>
    </row>
    <row r="3446" spans="8:18">
      <c r="H3446" s="188"/>
      <c r="J3446" s="188"/>
      <c r="K3446" s="188"/>
      <c r="L3446" s="188"/>
      <c r="M3446" s="393"/>
      <c r="N3446" s="188"/>
      <c r="O3446" s="188"/>
      <c r="P3446" s="188"/>
      <c r="R3446" s="188"/>
    </row>
    <row r="3447" spans="8:18">
      <c r="H3447" s="188"/>
      <c r="J3447" s="188"/>
      <c r="K3447" s="188"/>
      <c r="L3447" s="188"/>
      <c r="M3447" s="393"/>
      <c r="N3447" s="188"/>
      <c r="O3447" s="188"/>
      <c r="P3447" s="188"/>
      <c r="R3447" s="188"/>
    </row>
    <row r="3448" spans="8:18">
      <c r="H3448" s="188"/>
      <c r="J3448" s="188"/>
      <c r="K3448" s="188"/>
      <c r="L3448" s="188"/>
      <c r="M3448" s="393"/>
      <c r="N3448" s="188"/>
      <c r="O3448" s="188"/>
      <c r="P3448" s="188"/>
      <c r="R3448" s="188"/>
    </row>
    <row r="3449" spans="8:18">
      <c r="H3449" s="188"/>
      <c r="J3449" s="188"/>
      <c r="K3449" s="188"/>
      <c r="L3449" s="188"/>
      <c r="M3449" s="393"/>
      <c r="N3449" s="188"/>
      <c r="O3449" s="188"/>
      <c r="P3449" s="188"/>
      <c r="R3449" s="188"/>
    </row>
    <row r="3450" spans="8:18">
      <c r="H3450" s="188"/>
      <c r="J3450" s="188"/>
      <c r="K3450" s="188"/>
      <c r="L3450" s="188"/>
      <c r="M3450" s="393"/>
      <c r="N3450" s="188"/>
      <c r="O3450" s="188"/>
      <c r="P3450" s="188"/>
      <c r="R3450" s="188"/>
    </row>
    <row r="3451" spans="8:18">
      <c r="H3451" s="188"/>
      <c r="J3451" s="188"/>
      <c r="K3451" s="188"/>
      <c r="L3451" s="188"/>
      <c r="M3451" s="393"/>
      <c r="N3451" s="188"/>
      <c r="O3451" s="188"/>
      <c r="P3451" s="188"/>
      <c r="R3451" s="188"/>
    </row>
    <row r="3452" spans="8:18">
      <c r="H3452" s="188"/>
      <c r="J3452" s="188"/>
      <c r="K3452" s="188"/>
      <c r="L3452" s="188"/>
      <c r="M3452" s="393"/>
      <c r="N3452" s="188"/>
      <c r="O3452" s="188"/>
      <c r="P3452" s="188"/>
      <c r="R3452" s="188"/>
    </row>
    <row r="3453" spans="8:18">
      <c r="H3453" s="188"/>
      <c r="J3453" s="188"/>
      <c r="K3453" s="188"/>
      <c r="L3453" s="188"/>
      <c r="M3453" s="393"/>
      <c r="N3453" s="188"/>
      <c r="O3453" s="188"/>
      <c r="P3453" s="188"/>
      <c r="R3453" s="188"/>
    </row>
    <row r="3454" spans="8:18">
      <c r="H3454" s="188"/>
      <c r="J3454" s="188"/>
      <c r="K3454" s="188"/>
      <c r="L3454" s="188"/>
      <c r="M3454" s="393"/>
      <c r="N3454" s="188"/>
      <c r="O3454" s="188"/>
      <c r="P3454" s="188"/>
      <c r="R3454" s="188"/>
    </row>
    <row r="3455" spans="8:18">
      <c r="H3455" s="188"/>
      <c r="J3455" s="188"/>
      <c r="K3455" s="188"/>
      <c r="L3455" s="188"/>
      <c r="M3455" s="393"/>
      <c r="N3455" s="188"/>
      <c r="O3455" s="188"/>
      <c r="P3455" s="188"/>
      <c r="R3455" s="188"/>
    </row>
    <row r="3456" spans="8:18">
      <c r="H3456" s="188"/>
      <c r="J3456" s="188"/>
      <c r="K3456" s="188"/>
      <c r="L3456" s="188"/>
      <c r="M3456" s="393"/>
      <c r="N3456" s="188"/>
      <c r="O3456" s="188"/>
      <c r="P3456" s="188"/>
      <c r="R3456" s="188"/>
    </row>
    <row r="3457" spans="8:18">
      <c r="H3457" s="188"/>
      <c r="J3457" s="188"/>
      <c r="K3457" s="188"/>
      <c r="L3457" s="188"/>
      <c r="M3457" s="393"/>
      <c r="N3457" s="188"/>
      <c r="O3457" s="188"/>
      <c r="P3457" s="188"/>
      <c r="R3457" s="188"/>
    </row>
    <row r="3458" spans="8:18">
      <c r="H3458" s="188"/>
      <c r="J3458" s="188"/>
      <c r="K3458" s="188"/>
      <c r="L3458" s="188"/>
      <c r="M3458" s="393"/>
      <c r="N3458" s="188"/>
      <c r="O3458" s="188"/>
      <c r="P3458" s="188"/>
      <c r="R3458" s="188"/>
    </row>
    <row r="3459" spans="8:18">
      <c r="H3459" s="188"/>
      <c r="J3459" s="188"/>
      <c r="K3459" s="188"/>
      <c r="L3459" s="188"/>
      <c r="M3459" s="393"/>
      <c r="N3459" s="188"/>
      <c r="O3459" s="188"/>
      <c r="P3459" s="188"/>
      <c r="R3459" s="188"/>
    </row>
    <row r="3460" spans="8:18">
      <c r="H3460" s="188"/>
      <c r="J3460" s="188"/>
      <c r="K3460" s="188"/>
      <c r="L3460" s="188"/>
      <c r="M3460" s="393"/>
      <c r="N3460" s="188"/>
      <c r="O3460" s="188"/>
      <c r="P3460" s="188"/>
      <c r="R3460" s="188"/>
    </row>
    <row r="3461" spans="8:18">
      <c r="H3461" s="188"/>
      <c r="J3461" s="188"/>
      <c r="K3461" s="188"/>
      <c r="L3461" s="188"/>
      <c r="M3461" s="393"/>
      <c r="N3461" s="188"/>
      <c r="O3461" s="188"/>
      <c r="P3461" s="188"/>
      <c r="R3461" s="188"/>
    </row>
    <row r="3462" spans="8:18">
      <c r="H3462" s="188"/>
      <c r="J3462" s="188"/>
      <c r="K3462" s="188"/>
      <c r="L3462" s="188"/>
      <c r="M3462" s="393"/>
      <c r="N3462" s="188"/>
      <c r="O3462" s="188"/>
      <c r="P3462" s="188"/>
      <c r="R3462" s="188"/>
    </row>
    <row r="3463" spans="8:18">
      <c r="H3463" s="188"/>
      <c r="J3463" s="188"/>
      <c r="K3463" s="188"/>
      <c r="L3463" s="188"/>
      <c r="M3463" s="393"/>
      <c r="N3463" s="188"/>
      <c r="O3463" s="188"/>
      <c r="P3463" s="188"/>
      <c r="R3463" s="188"/>
    </row>
    <row r="3464" spans="8:18">
      <c r="H3464" s="188"/>
      <c r="J3464" s="188"/>
      <c r="K3464" s="188"/>
      <c r="L3464" s="188"/>
      <c r="M3464" s="393"/>
      <c r="N3464" s="188"/>
      <c r="O3464" s="188"/>
      <c r="P3464" s="188"/>
      <c r="R3464" s="188"/>
    </row>
    <row r="3465" spans="8:18">
      <c r="H3465" s="188"/>
      <c r="J3465" s="188"/>
      <c r="K3465" s="188"/>
      <c r="L3465" s="188"/>
      <c r="M3465" s="393"/>
      <c r="N3465" s="188"/>
      <c r="O3465" s="188"/>
      <c r="P3465" s="188"/>
      <c r="R3465" s="188"/>
    </row>
    <row r="3466" spans="8:18">
      <c r="H3466" s="188"/>
      <c r="J3466" s="188"/>
      <c r="K3466" s="188"/>
      <c r="L3466" s="188"/>
      <c r="M3466" s="393"/>
      <c r="N3466" s="188"/>
      <c r="O3466" s="188"/>
      <c r="P3466" s="188"/>
      <c r="R3466" s="188"/>
    </row>
    <row r="3467" spans="8:18">
      <c r="H3467" s="188"/>
      <c r="J3467" s="188"/>
      <c r="K3467" s="188"/>
      <c r="L3467" s="188"/>
      <c r="M3467" s="393"/>
      <c r="N3467" s="188"/>
      <c r="O3467" s="188"/>
      <c r="P3467" s="188"/>
      <c r="R3467" s="188"/>
    </row>
    <row r="3468" spans="8:18">
      <c r="H3468" s="188"/>
      <c r="J3468" s="188"/>
      <c r="K3468" s="188"/>
      <c r="L3468" s="188"/>
      <c r="M3468" s="393"/>
      <c r="N3468" s="188"/>
      <c r="O3468" s="188"/>
      <c r="P3468" s="188"/>
      <c r="R3468" s="188"/>
    </row>
    <row r="3469" spans="8:18">
      <c r="H3469" s="188"/>
      <c r="J3469" s="188"/>
      <c r="K3469" s="188"/>
      <c r="L3469" s="188"/>
      <c r="M3469" s="393"/>
      <c r="N3469" s="188"/>
      <c r="O3469" s="188"/>
      <c r="P3469" s="188"/>
      <c r="R3469" s="188"/>
    </row>
    <row r="3470" spans="8:18">
      <c r="H3470" s="188"/>
      <c r="J3470" s="188"/>
      <c r="K3470" s="188"/>
      <c r="L3470" s="188"/>
      <c r="M3470" s="393"/>
      <c r="N3470" s="188"/>
      <c r="O3470" s="188"/>
      <c r="P3470" s="188"/>
      <c r="R3470" s="188"/>
    </row>
    <row r="3471" spans="8:18">
      <c r="H3471" s="188"/>
      <c r="J3471" s="188"/>
      <c r="K3471" s="188"/>
      <c r="L3471" s="188"/>
      <c r="M3471" s="393"/>
      <c r="N3471" s="188"/>
      <c r="O3471" s="188"/>
      <c r="P3471" s="188"/>
      <c r="R3471" s="188"/>
    </row>
    <row r="3472" spans="8:18">
      <c r="H3472" s="188"/>
      <c r="J3472" s="188"/>
      <c r="K3472" s="188"/>
      <c r="L3472" s="188"/>
      <c r="M3472" s="393"/>
      <c r="N3472" s="188"/>
      <c r="O3472" s="188"/>
      <c r="P3472" s="188"/>
      <c r="R3472" s="188"/>
    </row>
    <row r="3473" spans="8:18">
      <c r="H3473" s="188"/>
      <c r="J3473" s="188"/>
      <c r="K3473" s="188"/>
      <c r="L3473" s="188"/>
      <c r="M3473" s="393"/>
      <c r="N3473" s="188"/>
      <c r="O3473" s="188"/>
      <c r="P3473" s="188"/>
      <c r="R3473" s="188"/>
    </row>
    <row r="3474" spans="8:18">
      <c r="H3474" s="188"/>
      <c r="J3474" s="188"/>
      <c r="K3474" s="188"/>
      <c r="L3474" s="188"/>
      <c r="M3474" s="393"/>
      <c r="N3474" s="188"/>
      <c r="O3474" s="188"/>
      <c r="P3474" s="188"/>
      <c r="R3474" s="188"/>
    </row>
    <row r="3475" spans="8:18">
      <c r="H3475" s="188"/>
      <c r="J3475" s="188"/>
      <c r="K3475" s="188"/>
      <c r="L3475" s="188"/>
      <c r="M3475" s="393"/>
      <c r="N3475" s="188"/>
      <c r="O3475" s="188"/>
      <c r="P3475" s="188"/>
      <c r="R3475" s="188"/>
    </row>
    <row r="3476" spans="8:18">
      <c r="H3476" s="188"/>
      <c r="J3476" s="188"/>
      <c r="K3476" s="188"/>
      <c r="L3476" s="188"/>
      <c r="M3476" s="393"/>
      <c r="N3476" s="188"/>
      <c r="O3476" s="188"/>
      <c r="P3476" s="188"/>
      <c r="R3476" s="188"/>
    </row>
    <row r="3477" spans="8:18">
      <c r="H3477" s="188"/>
      <c r="J3477" s="188"/>
      <c r="K3477" s="188"/>
      <c r="L3477" s="188"/>
      <c r="M3477" s="393"/>
      <c r="N3477" s="188"/>
      <c r="O3477" s="188"/>
      <c r="P3477" s="188"/>
      <c r="R3477" s="188"/>
    </row>
    <row r="3478" spans="8:18">
      <c r="H3478" s="188"/>
      <c r="J3478" s="188"/>
      <c r="K3478" s="188"/>
      <c r="L3478" s="188"/>
      <c r="M3478" s="393"/>
      <c r="N3478" s="188"/>
      <c r="O3478" s="188"/>
      <c r="P3478" s="188"/>
      <c r="R3478" s="188"/>
    </row>
    <row r="3479" spans="8:18">
      <c r="H3479" s="188"/>
      <c r="J3479" s="188"/>
      <c r="K3479" s="188"/>
      <c r="L3479" s="188"/>
      <c r="M3479" s="393"/>
      <c r="N3479" s="188"/>
      <c r="O3479" s="188"/>
      <c r="P3479" s="188"/>
      <c r="R3479" s="188"/>
    </row>
    <row r="3480" spans="8:18">
      <c r="H3480" s="188"/>
      <c r="J3480" s="188"/>
      <c r="K3480" s="188"/>
      <c r="L3480" s="188"/>
      <c r="M3480" s="393"/>
      <c r="N3480" s="188"/>
      <c r="O3480" s="188"/>
      <c r="P3480" s="188"/>
      <c r="R3480" s="188"/>
    </row>
    <row r="3481" spans="8:18">
      <c r="H3481" s="188"/>
      <c r="J3481" s="188"/>
      <c r="K3481" s="188"/>
      <c r="L3481" s="188"/>
      <c r="M3481" s="393"/>
      <c r="N3481" s="188"/>
      <c r="O3481" s="188"/>
      <c r="P3481" s="188"/>
      <c r="R3481" s="188"/>
    </row>
    <row r="3482" spans="8:18">
      <c r="H3482" s="188"/>
      <c r="J3482" s="188"/>
      <c r="K3482" s="188"/>
      <c r="L3482" s="188"/>
      <c r="M3482" s="393"/>
      <c r="N3482" s="188"/>
      <c r="O3482" s="188"/>
      <c r="P3482" s="188"/>
      <c r="R3482" s="188"/>
    </row>
    <row r="3483" spans="8:18">
      <c r="H3483" s="188"/>
      <c r="J3483" s="188"/>
      <c r="K3483" s="188"/>
      <c r="L3483" s="188"/>
      <c r="M3483" s="393"/>
      <c r="N3483" s="188"/>
      <c r="O3483" s="188"/>
      <c r="P3483" s="188"/>
      <c r="R3483" s="188"/>
    </row>
    <row r="3484" spans="8:18">
      <c r="H3484" s="188"/>
      <c r="J3484" s="188"/>
      <c r="K3484" s="188"/>
      <c r="L3484" s="188"/>
      <c r="M3484" s="393"/>
      <c r="N3484" s="188"/>
      <c r="O3484" s="188"/>
      <c r="P3484" s="188"/>
      <c r="R3484" s="188"/>
    </row>
    <row r="3485" spans="8:18">
      <c r="H3485" s="188"/>
      <c r="J3485" s="188"/>
      <c r="K3485" s="188"/>
      <c r="L3485" s="188"/>
      <c r="M3485" s="393"/>
      <c r="N3485" s="188"/>
      <c r="O3485" s="188"/>
      <c r="P3485" s="188"/>
      <c r="R3485" s="188"/>
    </row>
    <row r="3486" spans="8:18">
      <c r="H3486" s="188"/>
      <c r="J3486" s="188"/>
      <c r="K3486" s="188"/>
      <c r="L3486" s="188"/>
      <c r="M3486" s="393"/>
      <c r="N3486" s="188"/>
      <c r="O3486" s="188"/>
      <c r="P3486" s="188"/>
      <c r="R3486" s="188"/>
    </row>
    <row r="3487" spans="8:18">
      <c r="H3487" s="188"/>
      <c r="J3487" s="188"/>
      <c r="K3487" s="188"/>
      <c r="L3487" s="188"/>
      <c r="M3487" s="393"/>
      <c r="N3487" s="188"/>
      <c r="O3487" s="188"/>
      <c r="P3487" s="188"/>
      <c r="R3487" s="188"/>
    </row>
    <row r="3488" spans="8:18">
      <c r="H3488" s="188"/>
      <c r="J3488" s="188"/>
      <c r="K3488" s="188"/>
      <c r="L3488" s="188"/>
      <c r="M3488" s="393"/>
      <c r="N3488" s="188"/>
      <c r="O3488" s="188"/>
      <c r="P3488" s="188"/>
      <c r="R3488" s="188"/>
    </row>
    <row r="3489" spans="8:18">
      <c r="H3489" s="188"/>
      <c r="J3489" s="188"/>
      <c r="K3489" s="188"/>
      <c r="L3489" s="188"/>
      <c r="M3489" s="393"/>
      <c r="N3489" s="188"/>
      <c r="O3489" s="188"/>
      <c r="P3489" s="188"/>
      <c r="R3489" s="188"/>
    </row>
    <row r="3490" spans="8:18">
      <c r="H3490" s="188"/>
      <c r="J3490" s="188"/>
      <c r="K3490" s="188"/>
      <c r="L3490" s="188"/>
      <c r="M3490" s="393"/>
      <c r="N3490" s="188"/>
      <c r="O3490" s="188"/>
      <c r="P3490" s="188"/>
      <c r="R3490" s="188"/>
    </row>
    <row r="3491" spans="8:18">
      <c r="H3491" s="188"/>
      <c r="J3491" s="188"/>
      <c r="K3491" s="188"/>
      <c r="L3491" s="188"/>
      <c r="M3491" s="393"/>
      <c r="N3491" s="188"/>
      <c r="O3491" s="188"/>
      <c r="P3491" s="188"/>
      <c r="R3491" s="188"/>
    </row>
    <row r="3492" spans="8:18">
      <c r="H3492" s="188"/>
      <c r="J3492" s="188"/>
      <c r="K3492" s="188"/>
      <c r="L3492" s="188"/>
      <c r="M3492" s="393"/>
      <c r="N3492" s="188"/>
      <c r="O3492" s="188"/>
      <c r="P3492" s="188"/>
      <c r="R3492" s="188"/>
    </row>
    <row r="3493" spans="8:18">
      <c r="H3493" s="188"/>
      <c r="J3493" s="188"/>
      <c r="K3493" s="188"/>
      <c r="L3493" s="188"/>
      <c r="M3493" s="393"/>
      <c r="N3493" s="188"/>
      <c r="O3493" s="188"/>
      <c r="P3493" s="188"/>
      <c r="R3493" s="188"/>
    </row>
    <row r="3494" spans="8:18">
      <c r="H3494" s="188"/>
      <c r="J3494" s="188"/>
      <c r="K3494" s="188"/>
      <c r="L3494" s="188"/>
      <c r="M3494" s="393"/>
      <c r="N3494" s="188"/>
      <c r="O3494" s="188"/>
      <c r="P3494" s="188"/>
      <c r="R3494" s="188"/>
    </row>
    <row r="3495" spans="8:18">
      <c r="H3495" s="188"/>
      <c r="J3495" s="188"/>
      <c r="K3495" s="188"/>
      <c r="L3495" s="188"/>
      <c r="M3495" s="393"/>
      <c r="N3495" s="188"/>
      <c r="O3495" s="188"/>
      <c r="P3495" s="188"/>
      <c r="R3495" s="188"/>
    </row>
    <row r="3496" spans="8:18">
      <c r="H3496" s="188"/>
      <c r="J3496" s="188"/>
      <c r="K3496" s="188"/>
      <c r="L3496" s="188"/>
      <c r="M3496" s="393"/>
      <c r="N3496" s="188"/>
      <c r="O3496" s="188"/>
      <c r="P3496" s="188"/>
      <c r="R3496" s="188"/>
    </row>
    <row r="3497" spans="8:18">
      <c r="H3497" s="188"/>
      <c r="J3497" s="188"/>
      <c r="K3497" s="188"/>
      <c r="L3497" s="188"/>
      <c r="M3497" s="393"/>
      <c r="N3497" s="188"/>
      <c r="O3497" s="188"/>
      <c r="P3497" s="188"/>
      <c r="R3497" s="188"/>
    </row>
    <row r="3498" spans="8:18">
      <c r="H3498" s="188"/>
      <c r="J3498" s="188"/>
      <c r="K3498" s="188"/>
      <c r="L3498" s="188"/>
      <c r="M3498" s="393"/>
      <c r="N3498" s="188"/>
      <c r="O3498" s="188"/>
      <c r="P3498" s="188"/>
      <c r="R3498" s="188"/>
    </row>
    <row r="3499" spans="8:18">
      <c r="H3499" s="188"/>
      <c r="J3499" s="188"/>
      <c r="K3499" s="188"/>
      <c r="L3499" s="188"/>
      <c r="M3499" s="393"/>
      <c r="N3499" s="188"/>
      <c r="O3499" s="188"/>
      <c r="P3499" s="188"/>
      <c r="R3499" s="188"/>
    </row>
    <row r="3500" spans="8:18">
      <c r="H3500" s="188"/>
      <c r="J3500" s="188"/>
      <c r="K3500" s="188"/>
      <c r="L3500" s="188"/>
      <c r="M3500" s="393"/>
      <c r="N3500" s="188"/>
      <c r="O3500" s="188"/>
      <c r="P3500" s="188"/>
      <c r="R3500" s="188"/>
    </row>
    <row r="3501" spans="8:18">
      <c r="H3501" s="188"/>
      <c r="J3501" s="188"/>
      <c r="K3501" s="188"/>
      <c r="L3501" s="188"/>
      <c r="M3501" s="393"/>
      <c r="N3501" s="188"/>
      <c r="O3501" s="188"/>
      <c r="P3501" s="188"/>
      <c r="R3501" s="188"/>
    </row>
    <row r="3502" spans="8:18">
      <c r="H3502" s="188"/>
      <c r="J3502" s="188"/>
      <c r="K3502" s="188"/>
      <c r="L3502" s="188"/>
      <c r="M3502" s="393"/>
      <c r="N3502" s="188"/>
      <c r="O3502" s="188"/>
      <c r="P3502" s="188"/>
      <c r="R3502" s="188"/>
    </row>
    <row r="3503" spans="8:18">
      <c r="H3503" s="188"/>
      <c r="J3503" s="188"/>
      <c r="K3503" s="188"/>
      <c r="L3503" s="188"/>
      <c r="M3503" s="393"/>
      <c r="N3503" s="188"/>
      <c r="O3503" s="188"/>
      <c r="P3503" s="188"/>
      <c r="R3503" s="188"/>
    </row>
    <row r="3504" spans="8:18">
      <c r="H3504" s="188"/>
      <c r="J3504" s="188"/>
      <c r="K3504" s="188"/>
      <c r="L3504" s="188"/>
      <c r="M3504" s="393"/>
      <c r="N3504" s="188"/>
      <c r="O3504" s="188"/>
      <c r="P3504" s="188"/>
      <c r="R3504" s="188"/>
    </row>
    <row r="3505" spans="8:18">
      <c r="H3505" s="188"/>
      <c r="J3505" s="188"/>
      <c r="K3505" s="188"/>
      <c r="L3505" s="188"/>
      <c r="M3505" s="393"/>
      <c r="N3505" s="188"/>
      <c r="O3505" s="188"/>
      <c r="P3505" s="188"/>
      <c r="R3505" s="188"/>
    </row>
    <row r="3506" spans="8:18">
      <c r="H3506" s="188"/>
      <c r="J3506" s="188"/>
      <c r="K3506" s="188"/>
      <c r="L3506" s="188"/>
      <c r="M3506" s="393"/>
      <c r="N3506" s="188"/>
      <c r="O3506" s="188"/>
      <c r="P3506" s="188"/>
      <c r="R3506" s="188"/>
    </row>
    <row r="3507" spans="8:18">
      <c r="H3507" s="188"/>
      <c r="J3507" s="188"/>
      <c r="K3507" s="188"/>
      <c r="L3507" s="188"/>
      <c r="M3507" s="393"/>
      <c r="N3507" s="188"/>
      <c r="O3507" s="188"/>
      <c r="P3507" s="188"/>
      <c r="R3507" s="188"/>
    </row>
    <row r="3508" spans="8:18">
      <c r="H3508" s="188"/>
      <c r="J3508" s="188"/>
      <c r="K3508" s="188"/>
      <c r="L3508" s="188"/>
      <c r="M3508" s="393"/>
      <c r="N3508" s="188"/>
      <c r="O3508" s="188"/>
      <c r="P3508" s="188"/>
      <c r="R3508" s="188"/>
    </row>
    <row r="3509" spans="8:18">
      <c r="H3509" s="188"/>
      <c r="J3509" s="188"/>
      <c r="K3509" s="188"/>
      <c r="L3509" s="188"/>
      <c r="M3509" s="393"/>
      <c r="N3509" s="188"/>
      <c r="O3509" s="188"/>
      <c r="P3509" s="188"/>
      <c r="R3509" s="188"/>
    </row>
    <row r="3510" spans="8:18">
      <c r="H3510" s="188"/>
      <c r="J3510" s="188"/>
      <c r="K3510" s="188"/>
      <c r="L3510" s="188"/>
      <c r="M3510" s="393"/>
      <c r="N3510" s="188"/>
      <c r="O3510" s="188"/>
      <c r="P3510" s="188"/>
      <c r="R3510" s="188"/>
    </row>
    <row r="3511" spans="8:18">
      <c r="H3511" s="188"/>
      <c r="J3511" s="188"/>
      <c r="K3511" s="188"/>
      <c r="L3511" s="188"/>
      <c r="M3511" s="393"/>
      <c r="N3511" s="188"/>
      <c r="O3511" s="188"/>
      <c r="P3511" s="188"/>
      <c r="R3511" s="188"/>
    </row>
    <row r="3512" spans="8:18">
      <c r="H3512" s="188"/>
      <c r="J3512" s="188"/>
      <c r="K3512" s="188"/>
      <c r="L3512" s="188"/>
      <c r="M3512" s="393"/>
      <c r="N3512" s="188"/>
      <c r="O3512" s="188"/>
      <c r="P3512" s="188"/>
      <c r="R3512" s="188"/>
    </row>
    <row r="3513" spans="8:18">
      <c r="H3513" s="188"/>
      <c r="J3513" s="188"/>
      <c r="K3513" s="188"/>
      <c r="L3513" s="188"/>
      <c r="M3513" s="393"/>
      <c r="N3513" s="188"/>
      <c r="O3513" s="188"/>
      <c r="P3513" s="188"/>
      <c r="R3513" s="188"/>
    </row>
    <row r="3514" spans="8:18">
      <c r="H3514" s="188"/>
      <c r="J3514" s="188"/>
      <c r="K3514" s="188"/>
      <c r="L3514" s="188"/>
      <c r="M3514" s="393"/>
      <c r="N3514" s="188"/>
      <c r="O3514" s="188"/>
      <c r="P3514" s="188"/>
      <c r="R3514" s="188"/>
    </row>
    <row r="3515" spans="8:18">
      <c r="H3515" s="188"/>
      <c r="J3515" s="188"/>
      <c r="K3515" s="188"/>
      <c r="L3515" s="188"/>
      <c r="M3515" s="393"/>
      <c r="N3515" s="188"/>
      <c r="O3515" s="188"/>
      <c r="P3515" s="188"/>
      <c r="R3515" s="188"/>
    </row>
    <row r="3516" spans="8:18">
      <c r="H3516" s="188"/>
      <c r="J3516" s="188"/>
      <c r="K3516" s="188"/>
      <c r="L3516" s="188"/>
      <c r="M3516" s="393"/>
      <c r="N3516" s="188"/>
      <c r="O3516" s="188"/>
      <c r="P3516" s="188"/>
      <c r="R3516" s="188"/>
    </row>
    <row r="3517" spans="8:18">
      <c r="H3517" s="188"/>
      <c r="J3517" s="188"/>
      <c r="K3517" s="188"/>
      <c r="L3517" s="188"/>
      <c r="M3517" s="393"/>
      <c r="N3517" s="188"/>
      <c r="O3517" s="188"/>
      <c r="P3517" s="188"/>
      <c r="R3517" s="188"/>
    </row>
    <row r="3518" spans="8:18">
      <c r="H3518" s="188"/>
      <c r="J3518" s="188"/>
      <c r="K3518" s="188"/>
      <c r="L3518" s="188"/>
      <c r="M3518" s="393"/>
      <c r="N3518" s="188"/>
      <c r="O3518" s="188"/>
      <c r="P3518" s="188"/>
      <c r="R3518" s="188"/>
    </row>
    <row r="3519" spans="8:18">
      <c r="H3519" s="188"/>
      <c r="J3519" s="188"/>
      <c r="K3519" s="188"/>
      <c r="L3519" s="188"/>
      <c r="M3519" s="393"/>
      <c r="N3519" s="188"/>
      <c r="O3519" s="188"/>
      <c r="P3519" s="188"/>
      <c r="R3519" s="188"/>
    </row>
    <row r="3520" spans="8:18">
      <c r="H3520" s="188"/>
      <c r="J3520" s="188"/>
      <c r="K3520" s="188"/>
      <c r="L3520" s="188"/>
      <c r="M3520" s="393"/>
      <c r="N3520" s="188"/>
      <c r="O3520" s="188"/>
      <c r="P3520" s="188"/>
      <c r="R3520" s="188"/>
    </row>
    <row r="3521" spans="8:18">
      <c r="H3521" s="188"/>
      <c r="J3521" s="188"/>
      <c r="K3521" s="188"/>
      <c r="L3521" s="188"/>
      <c r="M3521" s="393"/>
      <c r="N3521" s="188"/>
      <c r="O3521" s="188"/>
      <c r="P3521" s="188"/>
      <c r="R3521" s="188"/>
    </row>
    <row r="3522" spans="8:18">
      <c r="H3522" s="188"/>
      <c r="J3522" s="188"/>
      <c r="K3522" s="188"/>
      <c r="L3522" s="188"/>
      <c r="M3522" s="393"/>
      <c r="N3522" s="188"/>
      <c r="O3522" s="188"/>
      <c r="P3522" s="188"/>
      <c r="R3522" s="188"/>
    </row>
    <row r="3523" spans="8:18">
      <c r="H3523" s="188"/>
      <c r="J3523" s="188"/>
      <c r="K3523" s="188"/>
      <c r="L3523" s="188"/>
      <c r="M3523" s="393"/>
      <c r="N3523" s="188"/>
      <c r="O3523" s="188"/>
      <c r="P3523" s="188"/>
      <c r="R3523" s="188"/>
    </row>
    <row r="3524" spans="8:18">
      <c r="H3524" s="188"/>
      <c r="J3524" s="188"/>
      <c r="K3524" s="188"/>
      <c r="L3524" s="188"/>
      <c r="M3524" s="393"/>
      <c r="N3524" s="188"/>
      <c r="O3524" s="188"/>
      <c r="P3524" s="188"/>
      <c r="R3524" s="188"/>
    </row>
    <row r="3525" spans="8:18">
      <c r="H3525" s="188"/>
      <c r="J3525" s="188"/>
      <c r="K3525" s="188"/>
      <c r="L3525" s="188"/>
      <c r="M3525" s="393"/>
      <c r="N3525" s="188"/>
      <c r="O3525" s="188"/>
      <c r="P3525" s="188"/>
      <c r="R3525" s="188"/>
    </row>
    <row r="3526" spans="8:18">
      <c r="H3526" s="188"/>
      <c r="J3526" s="188"/>
      <c r="K3526" s="188"/>
      <c r="L3526" s="188"/>
      <c r="M3526" s="393"/>
      <c r="N3526" s="188"/>
      <c r="O3526" s="188"/>
      <c r="P3526" s="188"/>
      <c r="R3526" s="188"/>
    </row>
    <row r="3527" spans="8:18">
      <c r="H3527" s="188"/>
      <c r="J3527" s="188"/>
      <c r="K3527" s="188"/>
      <c r="L3527" s="188"/>
      <c r="M3527" s="393"/>
      <c r="N3527" s="188"/>
      <c r="O3527" s="188"/>
      <c r="P3527" s="188"/>
      <c r="R3527" s="188"/>
    </row>
    <row r="3528" spans="8:18">
      <c r="H3528" s="188"/>
      <c r="J3528" s="188"/>
      <c r="K3528" s="188"/>
      <c r="L3528" s="188"/>
      <c r="M3528" s="393"/>
      <c r="N3528" s="188"/>
      <c r="O3528" s="188"/>
      <c r="P3528" s="188"/>
      <c r="R3528" s="188"/>
    </row>
    <row r="3529" spans="8:18">
      <c r="H3529" s="188"/>
      <c r="J3529" s="188"/>
      <c r="K3529" s="188"/>
      <c r="L3529" s="188"/>
      <c r="M3529" s="393"/>
      <c r="N3529" s="188"/>
      <c r="O3529" s="188"/>
      <c r="P3529" s="188"/>
      <c r="R3529" s="188"/>
    </row>
    <row r="3530" spans="8:18">
      <c r="H3530" s="188"/>
      <c r="J3530" s="188"/>
      <c r="K3530" s="188"/>
      <c r="L3530" s="188"/>
      <c r="M3530" s="393"/>
      <c r="N3530" s="188"/>
      <c r="O3530" s="188"/>
      <c r="P3530" s="188"/>
      <c r="R3530" s="188"/>
    </row>
    <row r="3531" spans="8:18">
      <c r="H3531" s="188"/>
      <c r="J3531" s="188"/>
      <c r="K3531" s="188"/>
      <c r="L3531" s="188"/>
      <c r="M3531" s="393"/>
      <c r="N3531" s="188"/>
      <c r="O3531" s="188"/>
      <c r="P3531" s="188"/>
      <c r="R3531" s="188"/>
    </row>
    <row r="3532" spans="8:18">
      <c r="H3532" s="188"/>
      <c r="J3532" s="188"/>
      <c r="K3532" s="188"/>
      <c r="L3532" s="188"/>
      <c r="M3532" s="393"/>
      <c r="N3532" s="188"/>
      <c r="O3532" s="188"/>
      <c r="P3532" s="188"/>
      <c r="R3532" s="188"/>
    </row>
    <row r="3533" spans="8:18">
      <c r="H3533" s="188"/>
      <c r="J3533" s="188"/>
      <c r="K3533" s="188"/>
      <c r="L3533" s="188"/>
      <c r="M3533" s="393"/>
      <c r="N3533" s="188"/>
      <c r="O3533" s="188"/>
      <c r="P3533" s="188"/>
      <c r="R3533" s="188"/>
    </row>
    <row r="3534" spans="8:18">
      <c r="H3534" s="188"/>
      <c r="J3534" s="188"/>
      <c r="K3534" s="188"/>
      <c r="L3534" s="188"/>
      <c r="M3534" s="393"/>
      <c r="N3534" s="188"/>
      <c r="O3534" s="188"/>
      <c r="P3534" s="188"/>
      <c r="R3534" s="188"/>
    </row>
    <row r="3535" spans="8:18">
      <c r="H3535" s="188"/>
      <c r="J3535" s="188"/>
      <c r="K3535" s="188"/>
      <c r="L3535" s="188"/>
      <c r="M3535" s="393"/>
      <c r="N3535" s="188"/>
      <c r="O3535" s="188"/>
      <c r="P3535" s="188"/>
      <c r="R3535" s="188"/>
    </row>
    <row r="3536" spans="8:18">
      <c r="H3536" s="188"/>
      <c r="J3536" s="188"/>
      <c r="K3536" s="188"/>
      <c r="L3536" s="188"/>
      <c r="M3536" s="393"/>
      <c r="N3536" s="188"/>
      <c r="O3536" s="188"/>
      <c r="P3536" s="188"/>
      <c r="R3536" s="188"/>
    </row>
    <row r="3537" spans="8:18">
      <c r="H3537" s="188"/>
      <c r="J3537" s="188"/>
      <c r="K3537" s="188"/>
      <c r="L3537" s="188"/>
      <c r="M3537" s="393"/>
      <c r="N3537" s="188"/>
      <c r="O3537" s="188"/>
      <c r="P3537" s="188"/>
      <c r="R3537" s="188"/>
    </row>
    <row r="3538" spans="8:18">
      <c r="H3538" s="188"/>
      <c r="J3538" s="188"/>
      <c r="K3538" s="188"/>
      <c r="L3538" s="188"/>
      <c r="M3538" s="393"/>
      <c r="N3538" s="188"/>
      <c r="O3538" s="188"/>
      <c r="P3538" s="188"/>
      <c r="R3538" s="188"/>
    </row>
    <row r="3539" spans="8:18">
      <c r="H3539" s="188"/>
      <c r="J3539" s="188"/>
      <c r="K3539" s="188"/>
      <c r="L3539" s="188"/>
      <c r="M3539" s="393"/>
      <c r="N3539" s="188"/>
      <c r="O3539" s="188"/>
      <c r="P3539" s="188"/>
      <c r="R3539" s="188"/>
    </row>
    <row r="3540" spans="8:18">
      <c r="H3540" s="188"/>
      <c r="J3540" s="188"/>
      <c r="K3540" s="188"/>
      <c r="L3540" s="188"/>
      <c r="M3540" s="393"/>
      <c r="N3540" s="188"/>
      <c r="O3540" s="188"/>
      <c r="P3540" s="188"/>
      <c r="R3540" s="188"/>
    </row>
    <row r="3541" spans="8:18">
      <c r="H3541" s="188"/>
      <c r="J3541" s="188"/>
      <c r="K3541" s="188"/>
      <c r="L3541" s="188"/>
      <c r="M3541" s="393"/>
      <c r="N3541" s="188"/>
      <c r="O3541" s="188"/>
      <c r="P3541" s="188"/>
      <c r="R3541" s="188"/>
    </row>
    <row r="3542" spans="8:18">
      <c r="H3542" s="188"/>
      <c r="J3542" s="188"/>
      <c r="K3542" s="188"/>
      <c r="L3542" s="188"/>
      <c r="M3542" s="393"/>
      <c r="N3542" s="188"/>
      <c r="O3542" s="188"/>
      <c r="P3542" s="188"/>
      <c r="R3542" s="188"/>
    </row>
    <row r="3543" spans="8:18">
      <c r="H3543" s="188"/>
      <c r="J3543" s="188"/>
      <c r="K3543" s="188"/>
      <c r="L3543" s="188"/>
      <c r="M3543" s="393"/>
      <c r="N3543" s="188"/>
      <c r="O3543" s="188"/>
      <c r="P3543" s="188"/>
      <c r="R3543" s="188"/>
    </row>
    <row r="3544" spans="8:18">
      <c r="H3544" s="188"/>
      <c r="J3544" s="188"/>
      <c r="K3544" s="188"/>
      <c r="L3544" s="188"/>
      <c r="M3544" s="393"/>
      <c r="N3544" s="188"/>
      <c r="O3544" s="188"/>
      <c r="P3544" s="188"/>
      <c r="R3544" s="188"/>
    </row>
    <row r="3545" spans="8:18">
      <c r="H3545" s="188"/>
      <c r="J3545" s="188"/>
      <c r="K3545" s="188"/>
      <c r="L3545" s="188"/>
      <c r="M3545" s="393"/>
      <c r="N3545" s="188"/>
      <c r="O3545" s="188"/>
      <c r="P3545" s="188"/>
      <c r="R3545" s="188"/>
    </row>
    <row r="3546" spans="8:18">
      <c r="H3546" s="188"/>
      <c r="J3546" s="188"/>
      <c r="K3546" s="188"/>
      <c r="L3546" s="188"/>
      <c r="M3546" s="393"/>
      <c r="N3546" s="188"/>
      <c r="O3546" s="188"/>
      <c r="P3546" s="188"/>
      <c r="R3546" s="188"/>
    </row>
    <row r="3547" spans="8:18">
      <c r="H3547" s="188"/>
      <c r="J3547" s="188"/>
      <c r="K3547" s="188"/>
      <c r="L3547" s="188"/>
      <c r="M3547" s="393"/>
      <c r="N3547" s="188"/>
      <c r="O3547" s="188"/>
      <c r="P3547" s="188"/>
      <c r="R3547" s="188"/>
    </row>
    <row r="3548" spans="8:18">
      <c r="H3548" s="188"/>
      <c r="J3548" s="188"/>
      <c r="K3548" s="188"/>
      <c r="L3548" s="188"/>
      <c r="M3548" s="393"/>
      <c r="N3548" s="188"/>
      <c r="O3548" s="188"/>
      <c r="P3548" s="188"/>
      <c r="R3548" s="188"/>
    </row>
    <row r="3549" spans="8:18">
      <c r="H3549" s="188"/>
      <c r="J3549" s="188"/>
      <c r="K3549" s="188"/>
      <c r="L3549" s="188"/>
      <c r="M3549" s="393"/>
      <c r="N3549" s="188"/>
      <c r="O3549" s="188"/>
      <c r="P3549" s="188"/>
      <c r="R3549" s="188"/>
    </row>
    <row r="3550" spans="8:18">
      <c r="H3550" s="188"/>
      <c r="J3550" s="188"/>
      <c r="K3550" s="188"/>
      <c r="L3550" s="188"/>
      <c r="M3550" s="393"/>
      <c r="N3550" s="188"/>
      <c r="O3550" s="188"/>
      <c r="P3550" s="188"/>
      <c r="R3550" s="188"/>
    </row>
    <row r="3551" spans="8:18">
      <c r="H3551" s="188"/>
      <c r="J3551" s="188"/>
      <c r="K3551" s="188"/>
      <c r="L3551" s="188"/>
      <c r="M3551" s="393"/>
      <c r="N3551" s="188"/>
      <c r="O3551" s="188"/>
      <c r="P3551" s="188"/>
      <c r="R3551" s="188"/>
    </row>
    <row r="3552" spans="8:18">
      <c r="H3552" s="188"/>
      <c r="J3552" s="188"/>
      <c r="K3552" s="188"/>
      <c r="L3552" s="188"/>
      <c r="M3552" s="393"/>
      <c r="N3552" s="188"/>
      <c r="O3552" s="188"/>
      <c r="P3552" s="188"/>
      <c r="R3552" s="188"/>
    </row>
    <row r="3553" spans="8:18">
      <c r="H3553" s="188"/>
      <c r="J3553" s="188"/>
      <c r="K3553" s="188"/>
      <c r="L3553" s="188"/>
      <c r="M3553" s="393"/>
      <c r="N3553" s="188"/>
      <c r="O3553" s="188"/>
      <c r="P3553" s="188"/>
      <c r="R3553" s="188"/>
    </row>
    <row r="3554" spans="8:18">
      <c r="H3554" s="188"/>
      <c r="J3554" s="188"/>
      <c r="K3554" s="188"/>
      <c r="L3554" s="188"/>
      <c r="M3554" s="393"/>
      <c r="N3554" s="188"/>
      <c r="O3554" s="188"/>
      <c r="P3554" s="188"/>
      <c r="R3554" s="188"/>
    </row>
    <row r="3555" spans="8:18">
      <c r="H3555" s="188"/>
      <c r="J3555" s="188"/>
      <c r="K3555" s="188"/>
      <c r="L3555" s="188"/>
      <c r="M3555" s="393"/>
      <c r="N3555" s="188"/>
      <c r="O3555" s="188"/>
      <c r="P3555" s="188"/>
      <c r="R3555" s="188"/>
    </row>
    <row r="3556" spans="8:18">
      <c r="H3556" s="188"/>
      <c r="J3556" s="188"/>
      <c r="K3556" s="188"/>
      <c r="L3556" s="188"/>
      <c r="M3556" s="393"/>
      <c r="N3556" s="188"/>
      <c r="O3556" s="188"/>
      <c r="P3556" s="188"/>
      <c r="R3556" s="188"/>
    </row>
    <row r="3557" spans="8:18">
      <c r="H3557" s="188"/>
      <c r="J3557" s="188"/>
      <c r="K3557" s="188"/>
      <c r="L3557" s="188"/>
      <c r="M3557" s="393"/>
      <c r="N3557" s="188"/>
      <c r="O3557" s="188"/>
      <c r="P3557" s="188"/>
      <c r="R3557" s="188"/>
    </row>
    <row r="3558" spans="8:18">
      <c r="H3558" s="188"/>
      <c r="J3558" s="188"/>
      <c r="K3558" s="188"/>
      <c r="L3558" s="188"/>
      <c r="M3558" s="393"/>
      <c r="N3558" s="188"/>
      <c r="O3558" s="188"/>
      <c r="P3558" s="188"/>
      <c r="R3558" s="188"/>
    </row>
    <row r="3559" spans="8:18">
      <c r="H3559" s="188"/>
      <c r="J3559" s="188"/>
      <c r="K3559" s="188"/>
      <c r="L3559" s="188"/>
      <c r="M3559" s="393"/>
      <c r="N3559" s="188"/>
      <c r="O3559" s="188"/>
      <c r="P3559" s="188"/>
      <c r="R3559" s="188"/>
    </row>
    <row r="3560" spans="8:18">
      <c r="H3560" s="188"/>
      <c r="J3560" s="188"/>
      <c r="K3560" s="188"/>
      <c r="L3560" s="188"/>
      <c r="M3560" s="393"/>
      <c r="N3560" s="188"/>
      <c r="O3560" s="188"/>
      <c r="P3560" s="188"/>
      <c r="R3560" s="188"/>
    </row>
    <row r="3561" spans="8:18">
      <c r="H3561" s="188"/>
      <c r="J3561" s="188"/>
      <c r="K3561" s="188"/>
      <c r="L3561" s="188"/>
      <c r="M3561" s="393"/>
      <c r="N3561" s="188"/>
      <c r="O3561" s="188"/>
      <c r="P3561" s="188"/>
      <c r="R3561" s="188"/>
    </row>
    <row r="3562" spans="8:18">
      <c r="H3562" s="188"/>
      <c r="J3562" s="188"/>
      <c r="K3562" s="188"/>
      <c r="L3562" s="188"/>
      <c r="M3562" s="393"/>
      <c r="N3562" s="188"/>
      <c r="O3562" s="188"/>
      <c r="P3562" s="188"/>
      <c r="R3562" s="188"/>
    </row>
    <row r="3563" spans="8:18">
      <c r="H3563" s="188"/>
      <c r="J3563" s="188"/>
      <c r="K3563" s="188"/>
      <c r="L3563" s="188"/>
      <c r="M3563" s="393"/>
      <c r="N3563" s="188"/>
      <c r="O3563" s="188"/>
      <c r="P3563" s="188"/>
      <c r="R3563" s="188"/>
    </row>
    <row r="3564" spans="8:18">
      <c r="H3564" s="188"/>
      <c r="J3564" s="188"/>
      <c r="K3564" s="188"/>
      <c r="L3564" s="188"/>
      <c r="M3564" s="393"/>
      <c r="N3564" s="188"/>
      <c r="O3564" s="188"/>
      <c r="P3564" s="188"/>
      <c r="R3564" s="188"/>
    </row>
    <row r="3565" spans="8:18">
      <c r="H3565" s="188"/>
      <c r="J3565" s="188"/>
      <c r="K3565" s="188"/>
      <c r="L3565" s="188"/>
      <c r="M3565" s="393"/>
      <c r="N3565" s="188"/>
      <c r="O3565" s="188"/>
      <c r="P3565" s="188"/>
      <c r="R3565" s="188"/>
    </row>
    <row r="3566" spans="8:18">
      <c r="H3566" s="188"/>
      <c r="J3566" s="188"/>
      <c r="K3566" s="188"/>
      <c r="L3566" s="188"/>
      <c r="M3566" s="393"/>
      <c r="N3566" s="188"/>
      <c r="O3566" s="188"/>
      <c r="P3566" s="188"/>
      <c r="R3566" s="188"/>
    </row>
    <row r="3567" spans="8:18">
      <c r="H3567" s="188"/>
      <c r="J3567" s="188"/>
      <c r="K3567" s="188"/>
      <c r="L3567" s="188"/>
      <c r="M3567" s="393"/>
      <c r="N3567" s="188"/>
      <c r="O3567" s="188"/>
      <c r="P3567" s="188"/>
      <c r="R3567" s="188"/>
    </row>
    <row r="3568" spans="8:18">
      <c r="H3568" s="188"/>
      <c r="J3568" s="188"/>
      <c r="K3568" s="188"/>
      <c r="L3568" s="188"/>
      <c r="M3568" s="393"/>
      <c r="N3568" s="188"/>
      <c r="O3568" s="188"/>
      <c r="P3568" s="188"/>
      <c r="R3568" s="188"/>
    </row>
    <row r="3569" spans="8:18">
      <c r="H3569" s="188"/>
      <c r="J3569" s="188"/>
      <c r="K3569" s="188"/>
      <c r="L3569" s="188"/>
      <c r="M3569" s="393"/>
      <c r="N3569" s="188"/>
      <c r="O3569" s="188"/>
      <c r="P3569" s="188"/>
      <c r="R3569" s="188"/>
    </row>
    <row r="3570" spans="8:18">
      <c r="H3570" s="188"/>
      <c r="J3570" s="188"/>
      <c r="K3570" s="188"/>
      <c r="L3570" s="188"/>
      <c r="M3570" s="393"/>
      <c r="N3570" s="188"/>
      <c r="O3570" s="188"/>
      <c r="P3570" s="188"/>
      <c r="R3570" s="188"/>
    </row>
    <row r="3571" spans="8:18">
      <c r="H3571" s="188"/>
      <c r="J3571" s="188"/>
      <c r="K3571" s="188"/>
      <c r="L3571" s="188"/>
      <c r="M3571" s="393"/>
      <c r="N3571" s="188"/>
      <c r="O3571" s="188"/>
      <c r="P3571" s="188"/>
      <c r="R3571" s="188"/>
    </row>
    <row r="3572" spans="8:18">
      <c r="H3572" s="188"/>
      <c r="J3572" s="188"/>
      <c r="K3572" s="188"/>
      <c r="L3572" s="188"/>
      <c r="M3572" s="393"/>
      <c r="N3572" s="188"/>
      <c r="O3572" s="188"/>
      <c r="P3572" s="188"/>
      <c r="R3572" s="188"/>
    </row>
    <row r="3573" spans="8:18">
      <c r="H3573" s="188"/>
      <c r="J3573" s="188"/>
      <c r="K3573" s="188"/>
      <c r="L3573" s="188"/>
      <c r="M3573" s="393"/>
      <c r="N3573" s="188"/>
      <c r="O3573" s="188"/>
      <c r="P3573" s="188"/>
      <c r="R3573" s="188"/>
    </row>
    <row r="3574" spans="8:18">
      <c r="H3574" s="188"/>
      <c r="J3574" s="188"/>
      <c r="K3574" s="188"/>
      <c r="L3574" s="188"/>
      <c r="M3574" s="393"/>
      <c r="N3574" s="188"/>
      <c r="O3574" s="188"/>
      <c r="P3574" s="188"/>
      <c r="R3574" s="188"/>
    </row>
    <row r="3575" spans="8:18">
      <c r="H3575" s="188"/>
      <c r="J3575" s="188"/>
      <c r="K3575" s="188"/>
      <c r="L3575" s="188"/>
      <c r="M3575" s="393"/>
      <c r="N3575" s="188"/>
      <c r="O3575" s="188"/>
      <c r="P3575" s="188"/>
      <c r="R3575" s="188"/>
    </row>
    <row r="3576" spans="8:18">
      <c r="H3576" s="188"/>
      <c r="J3576" s="188"/>
      <c r="K3576" s="188"/>
      <c r="L3576" s="188"/>
      <c r="M3576" s="393"/>
      <c r="N3576" s="188"/>
      <c r="O3576" s="188"/>
      <c r="P3576" s="188"/>
      <c r="R3576" s="188"/>
    </row>
    <row r="3577" spans="8:18">
      <c r="H3577" s="188"/>
      <c r="J3577" s="188"/>
      <c r="K3577" s="188"/>
      <c r="L3577" s="188"/>
      <c r="M3577" s="393"/>
      <c r="N3577" s="188"/>
      <c r="O3577" s="188"/>
      <c r="P3577" s="188"/>
      <c r="R3577" s="188"/>
    </row>
    <row r="3578" spans="8:18">
      <c r="H3578" s="188"/>
      <c r="J3578" s="188"/>
      <c r="K3578" s="188"/>
      <c r="L3578" s="188"/>
      <c r="M3578" s="393"/>
      <c r="N3578" s="188"/>
      <c r="O3578" s="188"/>
      <c r="P3578" s="188"/>
      <c r="R3578" s="188"/>
    </row>
    <row r="3579" spans="8:18">
      <c r="H3579" s="188"/>
      <c r="J3579" s="188"/>
      <c r="K3579" s="188"/>
      <c r="L3579" s="188"/>
      <c r="M3579" s="393"/>
      <c r="N3579" s="188"/>
      <c r="O3579" s="188"/>
      <c r="P3579" s="188"/>
      <c r="R3579" s="188"/>
    </row>
    <row r="3580" spans="8:18">
      <c r="H3580" s="188"/>
      <c r="J3580" s="188"/>
      <c r="K3580" s="188"/>
      <c r="L3580" s="188"/>
      <c r="M3580" s="393"/>
      <c r="N3580" s="188"/>
      <c r="O3580" s="188"/>
      <c r="P3580" s="188"/>
      <c r="R3580" s="188"/>
    </row>
    <row r="3581" spans="8:18">
      <c r="H3581" s="188"/>
      <c r="J3581" s="188"/>
      <c r="K3581" s="188"/>
      <c r="L3581" s="188"/>
      <c r="M3581" s="393"/>
      <c r="N3581" s="188"/>
      <c r="O3581" s="188"/>
      <c r="P3581" s="188"/>
      <c r="R3581" s="188"/>
    </row>
    <row r="3582" spans="8:18">
      <c r="H3582" s="188"/>
      <c r="J3582" s="188"/>
      <c r="K3582" s="188"/>
      <c r="L3582" s="188"/>
      <c r="M3582" s="393"/>
      <c r="N3582" s="188"/>
      <c r="O3582" s="188"/>
      <c r="P3582" s="188"/>
      <c r="R3582" s="188"/>
    </row>
    <row r="3583" spans="8:18">
      <c r="H3583" s="188"/>
      <c r="J3583" s="188"/>
      <c r="K3583" s="188"/>
      <c r="L3583" s="188"/>
      <c r="M3583" s="393"/>
      <c r="N3583" s="188"/>
      <c r="O3583" s="188"/>
      <c r="P3583" s="188"/>
      <c r="R3583" s="188"/>
    </row>
    <row r="3584" spans="8:18">
      <c r="H3584" s="188"/>
      <c r="J3584" s="188"/>
      <c r="K3584" s="188"/>
      <c r="L3584" s="188"/>
      <c r="M3584" s="393"/>
      <c r="N3584" s="188"/>
      <c r="O3584" s="188"/>
      <c r="P3584" s="188"/>
      <c r="R3584" s="188"/>
    </row>
    <row r="3585" spans="8:18">
      <c r="H3585" s="188"/>
      <c r="J3585" s="188"/>
      <c r="K3585" s="188"/>
      <c r="L3585" s="188"/>
      <c r="M3585" s="393"/>
      <c r="N3585" s="188"/>
      <c r="O3585" s="188"/>
      <c r="P3585" s="188"/>
      <c r="R3585" s="188"/>
    </row>
    <row r="3586" spans="8:18">
      <c r="H3586" s="188"/>
      <c r="J3586" s="188"/>
      <c r="K3586" s="188"/>
      <c r="L3586" s="188"/>
      <c r="M3586" s="393"/>
      <c r="N3586" s="188"/>
      <c r="O3586" s="188"/>
      <c r="P3586" s="188"/>
      <c r="R3586" s="188"/>
    </row>
    <row r="3587" spans="8:18">
      <c r="H3587" s="188"/>
      <c r="J3587" s="188"/>
      <c r="K3587" s="188"/>
      <c r="L3587" s="188"/>
      <c r="M3587" s="393"/>
      <c r="N3587" s="188"/>
      <c r="O3587" s="188"/>
      <c r="P3587" s="188"/>
      <c r="R3587" s="188"/>
    </row>
    <row r="3588" spans="8:18">
      <c r="H3588" s="188"/>
      <c r="J3588" s="188"/>
      <c r="K3588" s="188"/>
      <c r="L3588" s="188"/>
      <c r="M3588" s="393"/>
      <c r="N3588" s="188"/>
      <c r="O3588" s="188"/>
      <c r="P3588" s="188"/>
      <c r="R3588" s="188"/>
    </row>
    <row r="3589" spans="8:18">
      <c r="H3589" s="188"/>
      <c r="J3589" s="188"/>
      <c r="K3589" s="188"/>
      <c r="L3589" s="188"/>
      <c r="M3589" s="393"/>
      <c r="N3589" s="188"/>
      <c r="O3589" s="188"/>
      <c r="P3589" s="188"/>
      <c r="R3589" s="188"/>
    </row>
    <row r="3590" spans="8:18">
      <c r="H3590" s="188"/>
      <c r="J3590" s="188"/>
      <c r="K3590" s="188"/>
      <c r="L3590" s="188"/>
      <c r="M3590" s="393"/>
      <c r="N3590" s="188"/>
      <c r="O3590" s="188"/>
      <c r="P3590" s="188"/>
      <c r="R3590" s="188"/>
    </row>
    <row r="3591" spans="8:18">
      <c r="H3591" s="188"/>
      <c r="J3591" s="188"/>
      <c r="K3591" s="188"/>
      <c r="L3591" s="188"/>
      <c r="M3591" s="393"/>
      <c r="N3591" s="188"/>
      <c r="O3591" s="188"/>
      <c r="P3591" s="188"/>
      <c r="R3591" s="188"/>
    </row>
    <row r="3592" spans="8:18">
      <c r="H3592" s="188"/>
      <c r="J3592" s="188"/>
      <c r="K3592" s="188"/>
      <c r="L3592" s="188"/>
      <c r="M3592" s="393"/>
      <c r="N3592" s="188"/>
      <c r="O3592" s="188"/>
      <c r="P3592" s="188"/>
      <c r="R3592" s="188"/>
    </row>
    <row r="3593" spans="8:18">
      <c r="H3593" s="188"/>
      <c r="J3593" s="188"/>
      <c r="K3593" s="188"/>
      <c r="L3593" s="188"/>
      <c r="M3593" s="393"/>
      <c r="N3593" s="188"/>
      <c r="O3593" s="188"/>
      <c r="P3593" s="188"/>
      <c r="R3593" s="188"/>
    </row>
    <row r="3594" spans="8:18">
      <c r="H3594" s="188"/>
      <c r="J3594" s="188"/>
      <c r="K3594" s="188"/>
      <c r="L3594" s="188"/>
      <c r="M3594" s="393"/>
      <c r="N3594" s="188"/>
      <c r="O3594" s="188"/>
      <c r="P3594" s="188"/>
      <c r="R3594" s="188"/>
    </row>
    <row r="3595" spans="8:18">
      <c r="H3595" s="188"/>
      <c r="J3595" s="188"/>
      <c r="K3595" s="188"/>
      <c r="L3595" s="188"/>
      <c r="M3595" s="393"/>
      <c r="N3595" s="188"/>
      <c r="O3595" s="188"/>
      <c r="P3595" s="188"/>
      <c r="R3595" s="188"/>
    </row>
    <row r="3596" spans="8:18">
      <c r="H3596" s="188"/>
      <c r="J3596" s="188"/>
      <c r="K3596" s="188"/>
      <c r="L3596" s="188"/>
      <c r="M3596" s="393"/>
      <c r="N3596" s="188"/>
      <c r="O3596" s="188"/>
      <c r="P3596" s="188"/>
      <c r="R3596" s="188"/>
    </row>
    <row r="3597" spans="8:18">
      <c r="H3597" s="188"/>
      <c r="J3597" s="188"/>
      <c r="K3597" s="188"/>
      <c r="L3597" s="188"/>
      <c r="M3597" s="393"/>
      <c r="N3597" s="188"/>
      <c r="O3597" s="188"/>
      <c r="P3597" s="188"/>
      <c r="R3597" s="188"/>
    </row>
    <row r="3598" spans="8:18">
      <c r="H3598" s="188"/>
      <c r="J3598" s="188"/>
      <c r="K3598" s="188"/>
      <c r="L3598" s="188"/>
      <c r="M3598" s="393"/>
      <c r="N3598" s="188"/>
      <c r="O3598" s="188"/>
      <c r="P3598" s="188"/>
      <c r="R3598" s="188"/>
    </row>
    <row r="3599" spans="8:18">
      <c r="H3599" s="188"/>
      <c r="J3599" s="188"/>
      <c r="K3599" s="188"/>
      <c r="L3599" s="188"/>
      <c r="M3599" s="393"/>
      <c r="N3599" s="188"/>
      <c r="O3599" s="188"/>
      <c r="P3599" s="188"/>
      <c r="R3599" s="188"/>
    </row>
    <row r="3600" spans="8:18">
      <c r="H3600" s="188"/>
      <c r="J3600" s="188"/>
      <c r="K3600" s="188"/>
      <c r="L3600" s="188"/>
      <c r="M3600" s="393"/>
      <c r="N3600" s="188"/>
      <c r="O3600" s="188"/>
      <c r="P3600" s="188"/>
      <c r="R3600" s="188"/>
    </row>
    <row r="3601" spans="8:18">
      <c r="H3601" s="188"/>
      <c r="J3601" s="188"/>
      <c r="K3601" s="188"/>
      <c r="L3601" s="188"/>
      <c r="M3601" s="393"/>
      <c r="N3601" s="188"/>
      <c r="O3601" s="188"/>
      <c r="P3601" s="188"/>
      <c r="R3601" s="188"/>
    </row>
    <row r="3602" spans="8:18">
      <c r="H3602" s="188"/>
      <c r="J3602" s="188"/>
      <c r="K3602" s="188"/>
      <c r="L3602" s="188"/>
      <c r="M3602" s="393"/>
      <c r="N3602" s="188"/>
      <c r="O3602" s="188"/>
      <c r="P3602" s="188"/>
      <c r="R3602" s="188"/>
    </row>
    <row r="3603" spans="8:18">
      <c r="H3603" s="188"/>
      <c r="J3603" s="188"/>
      <c r="K3603" s="188"/>
      <c r="L3603" s="188"/>
      <c r="M3603" s="393"/>
      <c r="N3603" s="188"/>
      <c r="O3603" s="188"/>
      <c r="P3603" s="188"/>
      <c r="R3603" s="188"/>
    </row>
    <row r="3604" spans="8:18">
      <c r="H3604" s="188"/>
      <c r="J3604" s="188"/>
      <c r="K3604" s="188"/>
      <c r="L3604" s="188"/>
      <c r="M3604" s="393"/>
      <c r="N3604" s="188"/>
      <c r="O3604" s="188"/>
      <c r="P3604" s="188"/>
      <c r="R3604" s="188"/>
    </row>
    <row r="3605" spans="8:18">
      <c r="H3605" s="188"/>
      <c r="J3605" s="188"/>
      <c r="K3605" s="188"/>
      <c r="L3605" s="188"/>
      <c r="M3605" s="393"/>
      <c r="N3605" s="188"/>
      <c r="O3605" s="188"/>
      <c r="P3605" s="188"/>
      <c r="R3605" s="188"/>
    </row>
    <row r="3606" spans="8:18">
      <c r="H3606" s="188"/>
      <c r="J3606" s="188"/>
      <c r="K3606" s="188"/>
      <c r="L3606" s="188"/>
      <c r="M3606" s="393"/>
      <c r="N3606" s="188"/>
      <c r="O3606" s="188"/>
      <c r="P3606" s="188"/>
      <c r="R3606" s="188"/>
    </row>
    <row r="3607" spans="8:18">
      <c r="H3607" s="188"/>
      <c r="J3607" s="188"/>
      <c r="K3607" s="188"/>
      <c r="L3607" s="188"/>
      <c r="M3607" s="393"/>
      <c r="N3607" s="188"/>
      <c r="O3607" s="188"/>
      <c r="P3607" s="188"/>
      <c r="R3607" s="188"/>
    </row>
    <row r="3608" spans="8:18">
      <c r="H3608" s="188"/>
      <c r="J3608" s="188"/>
      <c r="K3608" s="188"/>
      <c r="L3608" s="188"/>
      <c r="M3608" s="393"/>
      <c r="N3608" s="188"/>
      <c r="O3608" s="188"/>
      <c r="P3608" s="188"/>
      <c r="R3608" s="188"/>
    </row>
    <row r="3609" spans="8:18">
      <c r="H3609" s="188"/>
      <c r="J3609" s="188"/>
      <c r="K3609" s="188"/>
      <c r="L3609" s="188"/>
      <c r="M3609" s="393"/>
      <c r="N3609" s="188"/>
      <c r="O3609" s="188"/>
      <c r="P3609" s="188"/>
      <c r="R3609" s="188"/>
    </row>
    <row r="3610" spans="8:18">
      <c r="H3610" s="188"/>
      <c r="J3610" s="188"/>
      <c r="K3610" s="188"/>
      <c r="L3610" s="188"/>
      <c r="M3610" s="393"/>
      <c r="N3610" s="188"/>
      <c r="O3610" s="188"/>
      <c r="P3610" s="188"/>
      <c r="R3610" s="188"/>
    </row>
    <row r="3611" spans="8:18">
      <c r="H3611" s="188"/>
      <c r="J3611" s="188"/>
      <c r="K3611" s="188"/>
      <c r="L3611" s="188"/>
      <c r="M3611" s="393"/>
      <c r="N3611" s="188"/>
      <c r="O3611" s="188"/>
      <c r="P3611" s="188"/>
      <c r="R3611" s="188"/>
    </row>
    <row r="3612" spans="8:18">
      <c r="H3612" s="188"/>
      <c r="J3612" s="188"/>
      <c r="K3612" s="188"/>
      <c r="L3612" s="188"/>
      <c r="M3612" s="393"/>
      <c r="N3612" s="188"/>
      <c r="O3612" s="188"/>
      <c r="P3612" s="188"/>
      <c r="R3612" s="188"/>
    </row>
    <row r="3613" spans="8:18">
      <c r="H3613" s="188"/>
      <c r="J3613" s="188"/>
      <c r="K3613" s="188"/>
      <c r="L3613" s="188"/>
      <c r="M3613" s="393"/>
      <c r="N3613" s="188"/>
      <c r="O3613" s="188"/>
      <c r="P3613" s="188"/>
      <c r="R3613" s="188"/>
    </row>
    <row r="3614" spans="8:18">
      <c r="H3614" s="188"/>
      <c r="J3614" s="188"/>
      <c r="K3614" s="188"/>
      <c r="L3614" s="188"/>
      <c r="M3614" s="393"/>
      <c r="N3614" s="188"/>
      <c r="O3614" s="188"/>
      <c r="P3614" s="188"/>
      <c r="R3614" s="188"/>
    </row>
    <row r="3615" spans="8:18">
      <c r="H3615" s="188"/>
      <c r="J3615" s="188"/>
      <c r="K3615" s="188"/>
      <c r="L3615" s="188"/>
      <c r="M3615" s="393"/>
      <c r="N3615" s="188"/>
      <c r="O3615" s="188"/>
      <c r="P3615" s="188"/>
      <c r="R3615" s="188"/>
    </row>
    <row r="3616" spans="8:18">
      <c r="H3616" s="188"/>
      <c r="J3616" s="188"/>
      <c r="K3616" s="188"/>
      <c r="L3616" s="188"/>
      <c r="M3616" s="393"/>
      <c r="N3616" s="188"/>
      <c r="O3616" s="188"/>
      <c r="P3616" s="188"/>
      <c r="R3616" s="188"/>
    </row>
    <row r="3617" spans="8:18">
      <c r="H3617" s="188"/>
      <c r="J3617" s="188"/>
      <c r="K3617" s="188"/>
      <c r="L3617" s="188"/>
      <c r="M3617" s="393"/>
      <c r="N3617" s="188"/>
      <c r="O3617" s="188"/>
      <c r="P3617" s="188"/>
      <c r="R3617" s="188"/>
    </row>
    <row r="3618" spans="8:18">
      <c r="H3618" s="188"/>
      <c r="J3618" s="188"/>
      <c r="K3618" s="188"/>
      <c r="L3618" s="188"/>
      <c r="M3618" s="393"/>
      <c r="N3618" s="188"/>
      <c r="O3618" s="188"/>
      <c r="P3618" s="188"/>
      <c r="R3618" s="188"/>
    </row>
    <row r="3619" spans="8:18">
      <c r="H3619" s="188"/>
      <c r="J3619" s="188"/>
      <c r="K3619" s="188"/>
      <c r="L3619" s="188"/>
      <c r="M3619" s="393"/>
      <c r="N3619" s="188"/>
      <c r="O3619" s="188"/>
      <c r="P3619" s="188"/>
      <c r="R3619" s="188"/>
    </row>
    <row r="3620" spans="8:18">
      <c r="H3620" s="188"/>
      <c r="J3620" s="188"/>
      <c r="K3620" s="188"/>
      <c r="L3620" s="188"/>
      <c r="M3620" s="393"/>
      <c r="N3620" s="188"/>
      <c r="O3620" s="188"/>
      <c r="P3620" s="188"/>
      <c r="R3620" s="188"/>
    </row>
    <row r="3621" spans="8:18">
      <c r="H3621" s="188"/>
      <c r="J3621" s="188"/>
      <c r="K3621" s="188"/>
      <c r="L3621" s="188"/>
      <c r="M3621" s="393"/>
      <c r="N3621" s="188"/>
      <c r="O3621" s="188"/>
      <c r="P3621" s="188"/>
      <c r="R3621" s="188"/>
    </row>
    <row r="3622" spans="8:18">
      <c r="H3622" s="188"/>
      <c r="J3622" s="188"/>
      <c r="K3622" s="188"/>
      <c r="L3622" s="188"/>
      <c r="M3622" s="393"/>
      <c r="N3622" s="188"/>
      <c r="O3622" s="188"/>
      <c r="P3622" s="188"/>
      <c r="R3622" s="188"/>
    </row>
    <row r="3623" spans="8:18">
      <c r="H3623" s="188"/>
      <c r="J3623" s="188"/>
      <c r="K3623" s="188"/>
      <c r="L3623" s="188"/>
      <c r="M3623" s="393"/>
      <c r="N3623" s="188"/>
      <c r="O3623" s="188"/>
      <c r="P3623" s="188"/>
      <c r="R3623" s="188"/>
    </row>
    <row r="3624" spans="8:18">
      <c r="H3624" s="188"/>
      <c r="J3624" s="188"/>
      <c r="K3624" s="188"/>
      <c r="L3624" s="188"/>
      <c r="M3624" s="393"/>
      <c r="N3624" s="188"/>
      <c r="O3624" s="188"/>
      <c r="P3624" s="188"/>
      <c r="R3624" s="188"/>
    </row>
    <row r="3625" spans="8:18">
      <c r="H3625" s="188"/>
      <c r="J3625" s="188"/>
      <c r="K3625" s="188"/>
      <c r="L3625" s="188"/>
      <c r="M3625" s="393"/>
      <c r="N3625" s="188"/>
      <c r="O3625" s="188"/>
      <c r="P3625" s="188"/>
      <c r="R3625" s="188"/>
    </row>
    <row r="3626" spans="8:18">
      <c r="H3626" s="188"/>
      <c r="J3626" s="188"/>
      <c r="K3626" s="188"/>
      <c r="L3626" s="188"/>
      <c r="M3626" s="393"/>
      <c r="N3626" s="188"/>
      <c r="O3626" s="188"/>
      <c r="P3626" s="188"/>
      <c r="R3626" s="188"/>
    </row>
    <row r="3627" spans="8:18">
      <c r="H3627" s="188"/>
      <c r="J3627" s="188"/>
      <c r="K3627" s="188"/>
      <c r="L3627" s="188"/>
      <c r="M3627" s="393"/>
      <c r="N3627" s="188"/>
      <c r="O3627" s="188"/>
      <c r="P3627" s="188"/>
      <c r="R3627" s="188"/>
    </row>
    <row r="3628" spans="8:18">
      <c r="H3628" s="188"/>
      <c r="J3628" s="188"/>
      <c r="K3628" s="188"/>
      <c r="L3628" s="188"/>
      <c r="M3628" s="393"/>
      <c r="N3628" s="188"/>
      <c r="O3628" s="188"/>
      <c r="P3628" s="188"/>
      <c r="R3628" s="188"/>
    </row>
    <row r="3629" spans="8:18">
      <c r="H3629" s="188"/>
      <c r="J3629" s="188"/>
      <c r="K3629" s="188"/>
      <c r="L3629" s="188"/>
      <c r="M3629" s="393"/>
      <c r="N3629" s="188"/>
      <c r="O3629" s="188"/>
      <c r="P3629" s="188"/>
      <c r="R3629" s="188"/>
    </row>
    <row r="3630" spans="8:18">
      <c r="H3630" s="188"/>
      <c r="J3630" s="188"/>
      <c r="K3630" s="188"/>
      <c r="L3630" s="188"/>
      <c r="M3630" s="393"/>
      <c r="N3630" s="188"/>
      <c r="O3630" s="188"/>
      <c r="P3630" s="188"/>
      <c r="R3630" s="188"/>
    </row>
    <row r="3631" spans="8:18">
      <c r="H3631" s="188"/>
      <c r="J3631" s="188"/>
      <c r="K3631" s="188"/>
      <c r="L3631" s="188"/>
      <c r="M3631" s="393"/>
      <c r="N3631" s="188"/>
      <c r="O3631" s="188"/>
      <c r="P3631" s="188"/>
      <c r="R3631" s="188"/>
    </row>
    <row r="3632" spans="8:18">
      <c r="H3632" s="188"/>
      <c r="J3632" s="188"/>
      <c r="K3632" s="188"/>
      <c r="L3632" s="188"/>
      <c r="M3632" s="393"/>
      <c r="N3632" s="188"/>
      <c r="O3632" s="188"/>
      <c r="P3632" s="188"/>
      <c r="R3632" s="188"/>
    </row>
    <row r="3633" spans="8:18">
      <c r="H3633" s="188"/>
      <c r="J3633" s="188"/>
      <c r="K3633" s="188"/>
      <c r="L3633" s="188"/>
      <c r="M3633" s="393"/>
      <c r="N3633" s="188"/>
      <c r="O3633" s="188"/>
      <c r="P3633" s="188"/>
      <c r="R3633" s="188"/>
    </row>
    <row r="3634" spans="8:18">
      <c r="H3634" s="188"/>
      <c r="J3634" s="188"/>
      <c r="K3634" s="188"/>
      <c r="L3634" s="188"/>
      <c r="M3634" s="393"/>
      <c r="N3634" s="188"/>
      <c r="O3634" s="188"/>
      <c r="P3634" s="188"/>
      <c r="R3634" s="188"/>
    </row>
    <row r="3635" spans="8:18">
      <c r="H3635" s="188"/>
      <c r="J3635" s="188"/>
      <c r="K3635" s="188"/>
      <c r="L3635" s="188"/>
      <c r="M3635" s="393"/>
      <c r="N3635" s="188"/>
      <c r="O3635" s="188"/>
      <c r="P3635" s="188"/>
      <c r="R3635" s="188"/>
    </row>
    <row r="3636" spans="8:18">
      <c r="H3636" s="188"/>
      <c r="J3636" s="188"/>
      <c r="K3636" s="188"/>
      <c r="L3636" s="188"/>
      <c r="M3636" s="393"/>
      <c r="N3636" s="188"/>
      <c r="O3636" s="188"/>
      <c r="P3636" s="188"/>
      <c r="R3636" s="188"/>
    </row>
    <row r="3637" spans="8:18">
      <c r="H3637" s="188"/>
      <c r="J3637" s="188"/>
      <c r="K3637" s="188"/>
      <c r="L3637" s="188"/>
      <c r="M3637" s="393"/>
      <c r="N3637" s="188"/>
      <c r="O3637" s="188"/>
      <c r="P3637" s="188"/>
      <c r="R3637" s="188"/>
    </row>
    <row r="3638" spans="8:18">
      <c r="H3638" s="188"/>
      <c r="J3638" s="188"/>
      <c r="K3638" s="188"/>
      <c r="L3638" s="188"/>
      <c r="M3638" s="393"/>
      <c r="N3638" s="188"/>
      <c r="O3638" s="188"/>
      <c r="P3638" s="188"/>
      <c r="R3638" s="188"/>
    </row>
    <row r="3639" spans="8:18">
      <c r="H3639" s="188"/>
      <c r="J3639" s="188"/>
      <c r="K3639" s="188"/>
      <c r="L3639" s="188"/>
      <c r="M3639" s="393"/>
      <c r="N3639" s="188"/>
      <c r="O3639" s="188"/>
      <c r="P3639" s="188"/>
      <c r="R3639" s="188"/>
    </row>
    <row r="3640" spans="8:18">
      <c r="H3640" s="188"/>
      <c r="J3640" s="188"/>
      <c r="K3640" s="188"/>
      <c r="L3640" s="188"/>
      <c r="M3640" s="393"/>
      <c r="N3640" s="188"/>
      <c r="O3640" s="188"/>
      <c r="P3640" s="188"/>
      <c r="R3640" s="188"/>
    </row>
    <row r="3641" spans="8:18">
      <c r="H3641" s="188"/>
      <c r="J3641" s="188"/>
      <c r="K3641" s="188"/>
      <c r="L3641" s="188"/>
      <c r="M3641" s="393"/>
      <c r="N3641" s="188"/>
      <c r="O3641" s="188"/>
      <c r="P3641" s="188"/>
      <c r="R3641" s="188"/>
    </row>
    <row r="3642" spans="8:18">
      <c r="H3642" s="188"/>
      <c r="J3642" s="188"/>
      <c r="K3642" s="188"/>
      <c r="L3642" s="188"/>
      <c r="M3642" s="393"/>
      <c r="N3642" s="188"/>
      <c r="O3642" s="188"/>
      <c r="P3642" s="188"/>
      <c r="R3642" s="188"/>
    </row>
    <row r="3643" spans="8:18">
      <c r="H3643" s="188"/>
      <c r="J3643" s="188"/>
      <c r="K3643" s="188"/>
      <c r="L3643" s="188"/>
      <c r="M3643" s="393"/>
      <c r="N3643" s="188"/>
      <c r="O3643" s="188"/>
      <c r="P3643" s="188"/>
      <c r="R3643" s="188"/>
    </row>
    <row r="3644" spans="8:18">
      <c r="H3644" s="188"/>
      <c r="J3644" s="188"/>
      <c r="K3644" s="188"/>
      <c r="L3644" s="188"/>
      <c r="M3644" s="393"/>
      <c r="N3644" s="188"/>
      <c r="O3644" s="188"/>
      <c r="P3644" s="188"/>
      <c r="R3644" s="188"/>
    </row>
    <row r="3645" spans="8:18">
      <c r="H3645" s="188"/>
      <c r="J3645" s="188"/>
      <c r="K3645" s="188"/>
      <c r="L3645" s="188"/>
      <c r="M3645" s="393"/>
      <c r="N3645" s="188"/>
      <c r="O3645" s="188"/>
      <c r="P3645" s="188"/>
      <c r="R3645" s="188"/>
    </row>
    <row r="3646" spans="8:18">
      <c r="H3646" s="188"/>
      <c r="J3646" s="188"/>
      <c r="K3646" s="188"/>
      <c r="L3646" s="188"/>
      <c r="M3646" s="393"/>
      <c r="N3646" s="188"/>
      <c r="O3646" s="188"/>
      <c r="P3646" s="188"/>
      <c r="R3646" s="188"/>
    </row>
    <row r="3647" spans="8:18">
      <c r="H3647" s="188"/>
      <c r="J3647" s="188"/>
      <c r="K3647" s="188"/>
      <c r="L3647" s="188"/>
      <c r="M3647" s="393"/>
      <c r="N3647" s="188"/>
      <c r="O3647" s="188"/>
      <c r="P3647" s="188"/>
      <c r="R3647" s="188"/>
    </row>
    <row r="3648" spans="8:18">
      <c r="H3648" s="188"/>
      <c r="J3648" s="188"/>
      <c r="K3648" s="188"/>
      <c r="L3648" s="188"/>
      <c r="M3648" s="393"/>
      <c r="N3648" s="188"/>
      <c r="O3648" s="188"/>
      <c r="P3648" s="188"/>
      <c r="R3648" s="188"/>
    </row>
    <row r="3649" spans="8:18">
      <c r="H3649" s="188"/>
      <c r="J3649" s="188"/>
      <c r="K3649" s="188"/>
      <c r="L3649" s="188"/>
      <c r="M3649" s="393"/>
      <c r="N3649" s="188"/>
      <c r="O3649" s="188"/>
      <c r="P3649" s="188"/>
      <c r="R3649" s="188"/>
    </row>
    <row r="3650" spans="8:18">
      <c r="H3650" s="188"/>
      <c r="J3650" s="188"/>
      <c r="K3650" s="188"/>
      <c r="L3650" s="188"/>
      <c r="M3650" s="393"/>
      <c r="N3650" s="188"/>
      <c r="O3650" s="188"/>
      <c r="P3650" s="188"/>
      <c r="R3650" s="188"/>
    </row>
    <row r="3651" spans="8:18">
      <c r="H3651" s="188"/>
      <c r="J3651" s="188"/>
      <c r="K3651" s="188"/>
      <c r="L3651" s="188"/>
      <c r="M3651" s="393"/>
      <c r="N3651" s="188"/>
      <c r="O3651" s="188"/>
      <c r="P3651" s="188"/>
      <c r="R3651" s="188"/>
    </row>
    <row r="3652" spans="8:18">
      <c r="H3652" s="188"/>
      <c r="J3652" s="188"/>
      <c r="K3652" s="188"/>
      <c r="L3652" s="188"/>
      <c r="M3652" s="393"/>
      <c r="N3652" s="188"/>
      <c r="O3652" s="188"/>
      <c r="P3652" s="188"/>
      <c r="R3652" s="188"/>
    </row>
    <row r="3653" spans="8:18">
      <c r="H3653" s="188"/>
      <c r="J3653" s="188"/>
      <c r="K3653" s="188"/>
      <c r="L3653" s="188"/>
      <c r="M3653" s="393"/>
      <c r="N3653" s="188"/>
      <c r="O3653" s="188"/>
      <c r="P3653" s="188"/>
      <c r="R3653" s="188"/>
    </row>
    <row r="3654" spans="8:18">
      <c r="H3654" s="188"/>
      <c r="J3654" s="188"/>
      <c r="K3654" s="188"/>
      <c r="L3654" s="188"/>
      <c r="M3654" s="393"/>
      <c r="N3654" s="188"/>
      <c r="O3654" s="188"/>
      <c r="P3654" s="188"/>
      <c r="R3654" s="188"/>
    </row>
    <row r="3655" spans="8:18">
      <c r="H3655" s="188"/>
      <c r="J3655" s="188"/>
      <c r="K3655" s="188"/>
      <c r="L3655" s="188"/>
      <c r="M3655" s="393"/>
      <c r="N3655" s="188"/>
      <c r="O3655" s="188"/>
      <c r="P3655" s="188"/>
      <c r="R3655" s="188"/>
    </row>
    <row r="3656" spans="8:18">
      <c r="H3656" s="188"/>
      <c r="J3656" s="188"/>
      <c r="K3656" s="188"/>
      <c r="L3656" s="188"/>
      <c r="M3656" s="393"/>
      <c r="N3656" s="188"/>
      <c r="O3656" s="188"/>
      <c r="P3656" s="188"/>
      <c r="R3656" s="188"/>
    </row>
    <row r="3657" spans="8:18">
      <c r="H3657" s="188"/>
      <c r="J3657" s="188"/>
      <c r="K3657" s="188"/>
      <c r="L3657" s="188"/>
      <c r="M3657" s="393"/>
      <c r="N3657" s="188"/>
      <c r="O3657" s="188"/>
      <c r="P3657" s="188"/>
      <c r="R3657" s="188"/>
    </row>
    <row r="3658" spans="8:18">
      <c r="H3658" s="188"/>
      <c r="J3658" s="188"/>
      <c r="K3658" s="188"/>
      <c r="L3658" s="188"/>
      <c r="M3658" s="393"/>
      <c r="N3658" s="188"/>
      <c r="O3658" s="188"/>
      <c r="P3658" s="188"/>
      <c r="R3658" s="188"/>
    </row>
    <row r="3659" spans="8:18">
      <c r="H3659" s="188"/>
      <c r="J3659" s="188"/>
      <c r="K3659" s="188"/>
      <c r="L3659" s="188"/>
      <c r="M3659" s="393"/>
      <c r="N3659" s="188"/>
      <c r="O3659" s="188"/>
      <c r="P3659" s="188"/>
      <c r="R3659" s="188"/>
    </row>
    <row r="3660" spans="8:18">
      <c r="H3660" s="188"/>
      <c r="J3660" s="188"/>
      <c r="K3660" s="188"/>
      <c r="L3660" s="188"/>
      <c r="M3660" s="393"/>
      <c r="N3660" s="188"/>
      <c r="O3660" s="188"/>
      <c r="P3660" s="188"/>
      <c r="R3660" s="188"/>
    </row>
    <row r="3661" spans="8:18">
      <c r="H3661" s="188"/>
      <c r="J3661" s="188"/>
      <c r="K3661" s="188"/>
      <c r="L3661" s="188"/>
      <c r="M3661" s="393"/>
      <c r="N3661" s="188"/>
      <c r="O3661" s="188"/>
      <c r="P3661" s="188"/>
      <c r="R3661" s="188"/>
    </row>
    <row r="3662" spans="8:18">
      <c r="H3662" s="188"/>
      <c r="J3662" s="188"/>
      <c r="K3662" s="188"/>
      <c r="L3662" s="188"/>
      <c r="M3662" s="393"/>
      <c r="N3662" s="188"/>
      <c r="O3662" s="188"/>
      <c r="P3662" s="188"/>
      <c r="R3662" s="188"/>
    </row>
    <row r="3663" spans="8:18">
      <c r="H3663" s="188"/>
      <c r="J3663" s="188"/>
      <c r="K3663" s="188"/>
      <c r="L3663" s="188"/>
      <c r="M3663" s="393"/>
      <c r="N3663" s="188"/>
      <c r="O3663" s="188"/>
      <c r="P3663" s="188"/>
      <c r="R3663" s="188"/>
    </row>
    <row r="3664" spans="8:18">
      <c r="H3664" s="188"/>
      <c r="J3664" s="188"/>
      <c r="K3664" s="188"/>
      <c r="L3664" s="188"/>
      <c r="M3664" s="393"/>
      <c r="N3664" s="188"/>
      <c r="O3664" s="188"/>
      <c r="P3664" s="188"/>
      <c r="R3664" s="188"/>
    </row>
    <row r="3665" spans="8:18">
      <c r="H3665" s="188"/>
      <c r="J3665" s="188"/>
      <c r="K3665" s="188"/>
      <c r="L3665" s="188"/>
      <c r="M3665" s="393"/>
      <c r="N3665" s="188"/>
      <c r="O3665" s="188"/>
      <c r="P3665" s="188"/>
      <c r="R3665" s="188"/>
    </row>
    <row r="3666" spans="8:18">
      <c r="H3666" s="188"/>
      <c r="J3666" s="188"/>
      <c r="K3666" s="188"/>
      <c r="L3666" s="188"/>
      <c r="M3666" s="393"/>
      <c r="N3666" s="188"/>
      <c r="O3666" s="188"/>
      <c r="P3666" s="188"/>
      <c r="R3666" s="188"/>
    </row>
    <row r="3667" spans="8:18">
      <c r="H3667" s="188"/>
      <c r="J3667" s="188"/>
      <c r="K3667" s="188"/>
      <c r="L3667" s="188"/>
      <c r="M3667" s="393"/>
      <c r="N3667" s="188"/>
      <c r="O3667" s="188"/>
      <c r="P3667" s="188"/>
      <c r="R3667" s="188"/>
    </row>
    <row r="3668" spans="8:18">
      <c r="H3668" s="188"/>
      <c r="J3668" s="188"/>
      <c r="K3668" s="188"/>
      <c r="L3668" s="188"/>
      <c r="M3668" s="393"/>
      <c r="N3668" s="188"/>
      <c r="O3668" s="188"/>
      <c r="P3668" s="188"/>
      <c r="R3668" s="188"/>
    </row>
    <row r="3669" spans="8:18">
      <c r="H3669" s="188"/>
      <c r="J3669" s="188"/>
      <c r="K3669" s="188"/>
      <c r="L3669" s="188"/>
      <c r="M3669" s="393"/>
      <c r="N3669" s="188"/>
      <c r="O3669" s="188"/>
      <c r="P3669" s="188"/>
      <c r="R3669" s="188"/>
    </row>
    <row r="3670" spans="8:18">
      <c r="H3670" s="188"/>
      <c r="J3670" s="188"/>
      <c r="K3670" s="188"/>
      <c r="L3670" s="188"/>
      <c r="M3670" s="393"/>
      <c r="N3670" s="188"/>
      <c r="O3670" s="188"/>
      <c r="P3670" s="188"/>
      <c r="R3670" s="188"/>
    </row>
    <row r="3671" spans="8:18">
      <c r="H3671" s="188"/>
      <c r="J3671" s="188"/>
      <c r="K3671" s="188"/>
      <c r="L3671" s="188"/>
      <c r="M3671" s="393"/>
      <c r="N3671" s="188"/>
      <c r="O3671" s="188"/>
      <c r="P3671" s="188"/>
      <c r="R3671" s="188"/>
    </row>
    <row r="3672" spans="8:18">
      <c r="H3672" s="188"/>
      <c r="J3672" s="188"/>
      <c r="K3672" s="188"/>
      <c r="L3672" s="188"/>
      <c r="M3672" s="393"/>
      <c r="N3672" s="188"/>
      <c r="O3672" s="188"/>
      <c r="P3672" s="188"/>
      <c r="R3672" s="188"/>
    </row>
    <row r="3673" spans="8:18">
      <c r="H3673" s="188"/>
      <c r="J3673" s="188"/>
      <c r="K3673" s="188"/>
      <c r="L3673" s="188"/>
      <c r="M3673" s="393"/>
      <c r="N3673" s="188"/>
      <c r="O3673" s="188"/>
      <c r="P3673" s="188"/>
      <c r="R3673" s="188"/>
    </row>
    <row r="3674" spans="8:18">
      <c r="H3674" s="188"/>
      <c r="J3674" s="188"/>
      <c r="K3674" s="188"/>
      <c r="L3674" s="188"/>
      <c r="M3674" s="393"/>
      <c r="N3674" s="188"/>
      <c r="O3674" s="188"/>
      <c r="P3674" s="188"/>
      <c r="R3674" s="188"/>
    </row>
    <row r="3675" spans="8:18">
      <c r="H3675" s="188"/>
      <c r="J3675" s="188"/>
      <c r="K3675" s="188"/>
      <c r="L3675" s="188"/>
      <c r="M3675" s="393"/>
      <c r="N3675" s="188"/>
      <c r="O3675" s="188"/>
      <c r="P3675" s="188"/>
      <c r="R3675" s="188"/>
    </row>
    <row r="3676" spans="8:18">
      <c r="H3676" s="188"/>
      <c r="J3676" s="188"/>
      <c r="K3676" s="188"/>
      <c r="L3676" s="188"/>
      <c r="M3676" s="393"/>
      <c r="N3676" s="188"/>
      <c r="O3676" s="188"/>
      <c r="P3676" s="188"/>
      <c r="R3676" s="188"/>
    </row>
    <row r="3677" spans="8:18">
      <c r="H3677" s="188"/>
      <c r="J3677" s="188"/>
      <c r="K3677" s="188"/>
      <c r="L3677" s="188"/>
      <c r="M3677" s="393"/>
      <c r="N3677" s="188"/>
      <c r="O3677" s="188"/>
      <c r="P3677" s="188"/>
      <c r="R3677" s="188"/>
    </row>
    <row r="3678" spans="8:18">
      <c r="H3678" s="188"/>
      <c r="J3678" s="188"/>
      <c r="K3678" s="188"/>
      <c r="L3678" s="188"/>
      <c r="M3678" s="393"/>
      <c r="N3678" s="188"/>
      <c r="O3678" s="188"/>
      <c r="P3678" s="188"/>
      <c r="R3678" s="188"/>
    </row>
    <row r="3679" spans="8:18">
      <c r="H3679" s="188"/>
      <c r="J3679" s="188"/>
      <c r="K3679" s="188"/>
      <c r="L3679" s="188"/>
      <c r="M3679" s="393"/>
      <c r="N3679" s="188"/>
      <c r="O3679" s="188"/>
      <c r="P3679" s="188"/>
      <c r="R3679" s="188"/>
    </row>
    <row r="3680" spans="8:18">
      <c r="H3680" s="188"/>
      <c r="J3680" s="188"/>
      <c r="K3680" s="188"/>
      <c r="L3680" s="188"/>
      <c r="M3680" s="393"/>
      <c r="N3680" s="188"/>
      <c r="O3680" s="188"/>
      <c r="P3680" s="188"/>
      <c r="R3680" s="188"/>
    </row>
    <row r="3681" spans="8:18">
      <c r="H3681" s="188"/>
      <c r="J3681" s="188"/>
      <c r="K3681" s="188"/>
      <c r="L3681" s="188"/>
      <c r="M3681" s="393"/>
      <c r="N3681" s="188"/>
      <c r="O3681" s="188"/>
      <c r="P3681" s="188"/>
      <c r="R3681" s="188"/>
    </row>
    <row r="3682" spans="8:18">
      <c r="H3682" s="188"/>
      <c r="J3682" s="188"/>
      <c r="K3682" s="188"/>
      <c r="L3682" s="188"/>
      <c r="M3682" s="393"/>
      <c r="N3682" s="188"/>
      <c r="O3682" s="188"/>
      <c r="P3682" s="188"/>
      <c r="R3682" s="188"/>
    </row>
    <row r="3683" spans="8:18">
      <c r="H3683" s="188"/>
      <c r="J3683" s="188"/>
      <c r="K3683" s="188"/>
      <c r="L3683" s="188"/>
      <c r="M3683" s="393"/>
      <c r="N3683" s="188"/>
      <c r="O3683" s="188"/>
      <c r="P3683" s="188"/>
      <c r="R3683" s="188"/>
    </row>
    <row r="3684" spans="8:18">
      <c r="H3684" s="188"/>
      <c r="J3684" s="188"/>
      <c r="K3684" s="188"/>
      <c r="L3684" s="188"/>
      <c r="M3684" s="393"/>
      <c r="N3684" s="188"/>
      <c r="O3684" s="188"/>
      <c r="P3684" s="188"/>
      <c r="R3684" s="188"/>
    </row>
    <row r="3685" spans="8:18">
      <c r="H3685" s="188"/>
      <c r="J3685" s="188"/>
      <c r="K3685" s="188"/>
      <c r="L3685" s="188"/>
      <c r="M3685" s="393"/>
      <c r="N3685" s="188"/>
      <c r="O3685" s="188"/>
      <c r="P3685" s="188"/>
      <c r="R3685" s="188"/>
    </row>
    <row r="3686" spans="8:18">
      <c r="H3686" s="188"/>
      <c r="J3686" s="188"/>
      <c r="K3686" s="188"/>
      <c r="L3686" s="188"/>
      <c r="M3686" s="393"/>
      <c r="N3686" s="188"/>
      <c r="O3686" s="188"/>
      <c r="P3686" s="188"/>
      <c r="R3686" s="188"/>
    </row>
    <row r="3687" spans="8:18">
      <c r="H3687" s="188"/>
      <c r="J3687" s="188"/>
      <c r="K3687" s="188"/>
      <c r="L3687" s="188"/>
      <c r="M3687" s="393"/>
      <c r="N3687" s="188"/>
      <c r="O3687" s="188"/>
      <c r="P3687" s="188"/>
      <c r="R3687" s="188"/>
    </row>
    <row r="3688" spans="8:18">
      <c r="H3688" s="188"/>
      <c r="J3688" s="188"/>
      <c r="K3688" s="188"/>
      <c r="L3688" s="188"/>
      <c r="M3688" s="393"/>
      <c r="N3688" s="188"/>
      <c r="O3688" s="188"/>
      <c r="P3688" s="188"/>
      <c r="R3688" s="188"/>
    </row>
    <row r="3689" spans="8:18">
      <c r="H3689" s="188"/>
      <c r="J3689" s="188"/>
      <c r="K3689" s="188"/>
      <c r="L3689" s="188"/>
      <c r="M3689" s="393"/>
      <c r="N3689" s="188"/>
      <c r="O3689" s="188"/>
      <c r="P3689" s="188"/>
      <c r="R3689" s="188"/>
    </row>
    <row r="3690" spans="8:18">
      <c r="H3690" s="188"/>
      <c r="J3690" s="188"/>
      <c r="K3690" s="188"/>
      <c r="L3690" s="188"/>
      <c r="M3690" s="393"/>
      <c r="N3690" s="188"/>
      <c r="O3690" s="188"/>
      <c r="P3690" s="188"/>
      <c r="R3690" s="188"/>
    </row>
    <row r="3691" spans="8:18">
      <c r="H3691" s="188"/>
      <c r="J3691" s="188"/>
      <c r="K3691" s="188"/>
      <c r="L3691" s="188"/>
      <c r="M3691" s="393"/>
      <c r="N3691" s="188"/>
      <c r="O3691" s="188"/>
      <c r="P3691" s="188"/>
      <c r="R3691" s="188"/>
    </row>
    <row r="3692" spans="8:18">
      <c r="H3692" s="188"/>
      <c r="J3692" s="188"/>
      <c r="K3692" s="188"/>
      <c r="L3692" s="188"/>
      <c r="M3692" s="393"/>
      <c r="N3692" s="188"/>
      <c r="O3692" s="188"/>
      <c r="P3692" s="188"/>
      <c r="R3692" s="188"/>
    </row>
    <row r="3693" spans="8:18">
      <c r="H3693" s="188"/>
      <c r="J3693" s="188"/>
      <c r="K3693" s="188"/>
      <c r="L3693" s="188"/>
      <c r="M3693" s="393"/>
      <c r="N3693" s="188"/>
      <c r="O3693" s="188"/>
      <c r="P3693" s="188"/>
      <c r="R3693" s="188"/>
    </row>
    <row r="3694" spans="8:18">
      <c r="H3694" s="188"/>
      <c r="J3694" s="188"/>
      <c r="K3694" s="188"/>
      <c r="L3694" s="188"/>
      <c r="M3694" s="393"/>
      <c r="N3694" s="188"/>
      <c r="O3694" s="188"/>
      <c r="P3694" s="188"/>
      <c r="R3694" s="188"/>
    </row>
    <row r="3695" spans="8:18">
      <c r="H3695" s="188"/>
      <c r="J3695" s="188"/>
      <c r="K3695" s="188"/>
      <c r="L3695" s="188"/>
      <c r="M3695" s="393"/>
      <c r="N3695" s="188"/>
      <c r="O3695" s="188"/>
      <c r="P3695" s="188"/>
      <c r="R3695" s="188"/>
    </row>
    <row r="3696" spans="8:18">
      <c r="H3696" s="188"/>
      <c r="J3696" s="188"/>
      <c r="K3696" s="188"/>
      <c r="L3696" s="188"/>
      <c r="M3696" s="393"/>
      <c r="N3696" s="188"/>
      <c r="O3696" s="188"/>
      <c r="P3696" s="188"/>
      <c r="R3696" s="188"/>
    </row>
    <row r="3697" spans="8:18">
      <c r="H3697" s="188"/>
      <c r="J3697" s="188"/>
      <c r="K3697" s="188"/>
      <c r="L3697" s="188"/>
      <c r="M3697" s="393"/>
      <c r="N3697" s="188"/>
      <c r="O3697" s="188"/>
      <c r="P3697" s="188"/>
      <c r="R3697" s="188"/>
    </row>
    <row r="3698" spans="8:18">
      <c r="H3698" s="188"/>
      <c r="J3698" s="188"/>
      <c r="K3698" s="188"/>
      <c r="L3698" s="188"/>
      <c r="M3698" s="393"/>
      <c r="N3698" s="188"/>
      <c r="O3698" s="188"/>
      <c r="P3698" s="188"/>
      <c r="R3698" s="188"/>
    </row>
    <row r="3699" spans="8:18">
      <c r="H3699" s="188"/>
      <c r="J3699" s="188"/>
      <c r="K3699" s="188"/>
      <c r="L3699" s="188"/>
      <c r="M3699" s="393"/>
      <c r="N3699" s="188"/>
      <c r="O3699" s="188"/>
      <c r="P3699" s="188"/>
      <c r="R3699" s="188"/>
    </row>
    <row r="3700" spans="8:18">
      <c r="H3700" s="188"/>
      <c r="J3700" s="188"/>
      <c r="K3700" s="188"/>
      <c r="L3700" s="188"/>
      <c r="M3700" s="393"/>
      <c r="N3700" s="188"/>
      <c r="O3700" s="188"/>
      <c r="P3700" s="188"/>
      <c r="R3700" s="188"/>
    </row>
    <row r="3701" spans="8:18">
      <c r="H3701" s="188"/>
      <c r="J3701" s="188"/>
      <c r="K3701" s="188"/>
      <c r="L3701" s="188"/>
      <c r="M3701" s="393"/>
      <c r="N3701" s="188"/>
      <c r="O3701" s="188"/>
      <c r="P3701" s="188"/>
      <c r="R3701" s="188"/>
    </row>
    <row r="3702" spans="8:18">
      <c r="H3702" s="188"/>
      <c r="J3702" s="188"/>
      <c r="K3702" s="188"/>
      <c r="L3702" s="188"/>
      <c r="M3702" s="393"/>
      <c r="N3702" s="188"/>
      <c r="O3702" s="188"/>
      <c r="P3702" s="188"/>
      <c r="R3702" s="188"/>
    </row>
    <row r="3703" spans="8:18">
      <c r="H3703" s="188"/>
      <c r="J3703" s="188"/>
      <c r="K3703" s="188"/>
      <c r="L3703" s="188"/>
      <c r="M3703" s="393"/>
      <c r="N3703" s="188"/>
      <c r="O3703" s="188"/>
      <c r="P3703" s="188"/>
      <c r="R3703" s="188"/>
    </row>
    <row r="3704" spans="8:18">
      <c r="H3704" s="188"/>
      <c r="J3704" s="188"/>
      <c r="K3704" s="188"/>
      <c r="L3704" s="188"/>
      <c r="M3704" s="393"/>
      <c r="N3704" s="188"/>
      <c r="O3704" s="188"/>
      <c r="P3704" s="188"/>
      <c r="R3704" s="188"/>
    </row>
    <row r="3705" spans="8:18">
      <c r="H3705" s="188"/>
      <c r="J3705" s="188"/>
      <c r="K3705" s="188"/>
      <c r="L3705" s="188"/>
      <c r="M3705" s="393"/>
      <c r="N3705" s="188"/>
      <c r="O3705" s="188"/>
      <c r="P3705" s="188"/>
      <c r="R3705" s="188"/>
    </row>
    <row r="3706" spans="8:18">
      <c r="H3706" s="188"/>
      <c r="J3706" s="188"/>
      <c r="K3706" s="188"/>
      <c r="L3706" s="188"/>
      <c r="M3706" s="393"/>
      <c r="N3706" s="188"/>
      <c r="O3706" s="188"/>
      <c r="P3706" s="188"/>
      <c r="R3706" s="188"/>
    </row>
    <row r="3707" spans="8:18">
      <c r="H3707" s="188"/>
      <c r="J3707" s="188"/>
      <c r="K3707" s="188"/>
      <c r="L3707" s="188"/>
      <c r="M3707" s="393"/>
      <c r="N3707" s="188"/>
      <c r="O3707" s="188"/>
      <c r="P3707" s="188"/>
      <c r="R3707" s="188"/>
    </row>
    <row r="3708" spans="8:18">
      <c r="H3708" s="188"/>
      <c r="J3708" s="188"/>
      <c r="K3708" s="188"/>
      <c r="L3708" s="188"/>
      <c r="M3708" s="393"/>
      <c r="N3708" s="188"/>
      <c r="O3708" s="188"/>
      <c r="P3708" s="188"/>
      <c r="R3708" s="188"/>
    </row>
    <row r="3709" spans="8:18">
      <c r="H3709" s="188"/>
      <c r="J3709" s="188"/>
      <c r="K3709" s="188"/>
      <c r="L3709" s="188"/>
      <c r="M3709" s="393"/>
      <c r="N3709" s="188"/>
      <c r="O3709" s="188"/>
      <c r="P3709" s="188"/>
      <c r="R3709" s="188"/>
    </row>
    <row r="3710" spans="8:18">
      <c r="H3710" s="188"/>
      <c r="J3710" s="188"/>
      <c r="K3710" s="188"/>
      <c r="L3710" s="188"/>
      <c r="M3710" s="393"/>
      <c r="N3710" s="188"/>
      <c r="O3710" s="188"/>
      <c r="P3710" s="188"/>
      <c r="R3710" s="188"/>
    </row>
    <row r="3711" spans="8:18">
      <c r="H3711" s="188"/>
      <c r="J3711" s="188"/>
      <c r="K3711" s="188"/>
      <c r="L3711" s="188"/>
      <c r="M3711" s="393"/>
      <c r="N3711" s="188"/>
      <c r="O3711" s="188"/>
      <c r="P3711" s="188"/>
      <c r="R3711" s="188"/>
    </row>
    <row r="3712" spans="8:18">
      <c r="H3712" s="188"/>
      <c r="J3712" s="188"/>
      <c r="K3712" s="188"/>
      <c r="L3712" s="188"/>
      <c r="M3712" s="393"/>
      <c r="N3712" s="188"/>
      <c r="O3712" s="188"/>
      <c r="P3712" s="188"/>
      <c r="R3712" s="188"/>
    </row>
    <row r="3713" spans="8:18">
      <c r="H3713" s="188"/>
      <c r="J3713" s="188"/>
      <c r="K3713" s="188"/>
      <c r="L3713" s="188"/>
      <c r="M3713" s="393"/>
      <c r="N3713" s="188"/>
      <c r="O3713" s="188"/>
      <c r="P3713" s="188"/>
      <c r="R3713" s="188"/>
    </row>
    <row r="3714" spans="8:18">
      <c r="H3714" s="188"/>
      <c r="J3714" s="188"/>
      <c r="K3714" s="188"/>
      <c r="L3714" s="188"/>
      <c r="M3714" s="393"/>
      <c r="N3714" s="188"/>
      <c r="O3714" s="188"/>
      <c r="P3714" s="188"/>
      <c r="R3714" s="188"/>
    </row>
    <row r="3715" spans="8:18">
      <c r="H3715" s="188"/>
      <c r="J3715" s="188"/>
      <c r="K3715" s="188"/>
      <c r="L3715" s="188"/>
      <c r="M3715" s="393"/>
      <c r="N3715" s="188"/>
      <c r="O3715" s="188"/>
      <c r="P3715" s="188"/>
      <c r="R3715" s="188"/>
    </row>
    <row r="3716" spans="8:18">
      <c r="H3716" s="188"/>
      <c r="J3716" s="188"/>
      <c r="K3716" s="188"/>
      <c r="L3716" s="188"/>
      <c r="M3716" s="393"/>
      <c r="N3716" s="188"/>
      <c r="O3716" s="188"/>
      <c r="P3716" s="188"/>
      <c r="R3716" s="188"/>
    </row>
    <row r="3717" spans="8:18">
      <c r="H3717" s="188"/>
      <c r="J3717" s="188"/>
      <c r="K3717" s="188"/>
      <c r="L3717" s="188"/>
      <c r="M3717" s="393"/>
      <c r="N3717" s="188"/>
      <c r="O3717" s="188"/>
      <c r="P3717" s="188"/>
      <c r="R3717" s="188"/>
    </row>
    <row r="3718" spans="8:18">
      <c r="H3718" s="188"/>
      <c r="J3718" s="188"/>
      <c r="K3718" s="188"/>
      <c r="L3718" s="188"/>
      <c r="M3718" s="393"/>
      <c r="N3718" s="188"/>
      <c r="O3718" s="188"/>
      <c r="P3718" s="188"/>
      <c r="R3718" s="188"/>
    </row>
    <row r="3719" spans="8:18">
      <c r="H3719" s="188"/>
      <c r="J3719" s="188"/>
      <c r="K3719" s="188"/>
      <c r="L3719" s="188"/>
      <c r="M3719" s="393"/>
      <c r="N3719" s="188"/>
      <c r="O3719" s="188"/>
      <c r="P3719" s="188"/>
      <c r="R3719" s="188"/>
    </row>
    <row r="3720" spans="8:18">
      <c r="H3720" s="188"/>
      <c r="J3720" s="188"/>
      <c r="K3720" s="188"/>
      <c r="L3720" s="188"/>
      <c r="M3720" s="393"/>
      <c r="N3720" s="188"/>
      <c r="O3720" s="188"/>
      <c r="P3720" s="188"/>
      <c r="R3720" s="188"/>
    </row>
    <row r="3721" spans="8:18">
      <c r="H3721" s="188"/>
      <c r="J3721" s="188"/>
      <c r="K3721" s="188"/>
      <c r="L3721" s="188"/>
      <c r="M3721" s="393"/>
      <c r="N3721" s="188"/>
      <c r="O3721" s="188"/>
      <c r="P3721" s="188"/>
      <c r="R3721" s="188"/>
    </row>
    <row r="3722" spans="8:18">
      <c r="H3722" s="188"/>
      <c r="J3722" s="188"/>
      <c r="K3722" s="188"/>
      <c r="L3722" s="188"/>
      <c r="M3722" s="393"/>
      <c r="N3722" s="188"/>
      <c r="O3722" s="188"/>
      <c r="P3722" s="188"/>
      <c r="R3722" s="188"/>
    </row>
    <row r="3723" spans="8:18">
      <c r="H3723" s="188"/>
      <c r="J3723" s="188"/>
      <c r="K3723" s="188"/>
      <c r="L3723" s="188"/>
      <c r="M3723" s="393"/>
      <c r="N3723" s="188"/>
      <c r="O3723" s="188"/>
      <c r="P3723" s="188"/>
      <c r="R3723" s="188"/>
    </row>
    <row r="3724" spans="8:18">
      <c r="H3724" s="188"/>
      <c r="J3724" s="188"/>
      <c r="K3724" s="188"/>
      <c r="L3724" s="188"/>
      <c r="M3724" s="393"/>
      <c r="N3724" s="188"/>
      <c r="O3724" s="188"/>
      <c r="P3724" s="188"/>
      <c r="R3724" s="188"/>
    </row>
    <row r="3725" spans="8:18">
      <c r="H3725" s="188"/>
      <c r="J3725" s="188"/>
      <c r="K3725" s="188"/>
      <c r="L3725" s="188"/>
      <c r="M3725" s="393"/>
      <c r="N3725" s="188"/>
      <c r="O3725" s="188"/>
      <c r="P3725" s="188"/>
      <c r="R3725" s="188"/>
    </row>
    <row r="3726" spans="8:18">
      <c r="H3726" s="188"/>
      <c r="J3726" s="188"/>
      <c r="K3726" s="188"/>
      <c r="L3726" s="188"/>
      <c r="M3726" s="393"/>
      <c r="N3726" s="188"/>
      <c r="O3726" s="188"/>
      <c r="P3726" s="188"/>
      <c r="R3726" s="188"/>
    </row>
    <row r="3727" spans="8:18">
      <c r="H3727" s="188"/>
      <c r="J3727" s="188"/>
      <c r="K3727" s="188"/>
      <c r="L3727" s="188"/>
      <c r="M3727" s="393"/>
      <c r="N3727" s="188"/>
      <c r="O3727" s="188"/>
      <c r="P3727" s="188"/>
      <c r="R3727" s="188"/>
    </row>
    <row r="3728" spans="8:18">
      <c r="H3728" s="188"/>
      <c r="J3728" s="188"/>
      <c r="K3728" s="188"/>
      <c r="L3728" s="188"/>
      <c r="M3728" s="393"/>
      <c r="N3728" s="188"/>
      <c r="O3728" s="188"/>
      <c r="P3728" s="188"/>
      <c r="R3728" s="188"/>
    </row>
    <row r="3729" spans="8:18">
      <c r="H3729" s="188"/>
      <c r="J3729" s="188"/>
      <c r="K3729" s="188"/>
      <c r="L3729" s="188"/>
      <c r="M3729" s="393"/>
      <c r="N3729" s="188"/>
      <c r="O3729" s="188"/>
      <c r="P3729" s="188"/>
      <c r="R3729" s="188"/>
    </row>
    <row r="3730" spans="8:18">
      <c r="H3730" s="188"/>
      <c r="J3730" s="188"/>
      <c r="K3730" s="188"/>
      <c r="L3730" s="188"/>
      <c r="M3730" s="393"/>
      <c r="N3730" s="188"/>
      <c r="O3730" s="188"/>
      <c r="P3730" s="188"/>
      <c r="R3730" s="188"/>
    </row>
    <row r="3731" spans="8:18">
      <c r="H3731" s="188"/>
      <c r="J3731" s="188"/>
      <c r="K3731" s="188"/>
      <c r="L3731" s="188"/>
      <c r="M3731" s="393"/>
      <c r="N3731" s="188"/>
      <c r="O3731" s="188"/>
      <c r="P3731" s="188"/>
      <c r="R3731" s="188"/>
    </row>
    <row r="3732" spans="8:18">
      <c r="H3732" s="188"/>
      <c r="J3732" s="188"/>
      <c r="K3732" s="188"/>
      <c r="L3732" s="188"/>
      <c r="M3732" s="393"/>
      <c r="N3732" s="188"/>
      <c r="O3732" s="188"/>
      <c r="P3732" s="188"/>
      <c r="R3732" s="188"/>
    </row>
    <row r="3733" spans="8:18">
      <c r="H3733" s="188"/>
      <c r="J3733" s="188"/>
      <c r="K3733" s="188"/>
      <c r="L3733" s="188"/>
      <c r="M3733" s="393"/>
      <c r="N3733" s="188"/>
      <c r="O3733" s="188"/>
      <c r="P3733" s="188"/>
      <c r="R3733" s="188"/>
    </row>
    <row r="3734" spans="8:18">
      <c r="H3734" s="188"/>
      <c r="J3734" s="188"/>
      <c r="K3734" s="188"/>
      <c r="L3734" s="188"/>
      <c r="M3734" s="393"/>
      <c r="N3734" s="188"/>
      <c r="O3734" s="188"/>
      <c r="P3734" s="188"/>
      <c r="R3734" s="188"/>
    </row>
    <row r="3735" spans="8:18">
      <c r="H3735" s="188"/>
      <c r="J3735" s="188"/>
      <c r="K3735" s="188"/>
      <c r="L3735" s="188"/>
      <c r="M3735" s="393"/>
      <c r="N3735" s="188"/>
      <c r="O3735" s="188"/>
      <c r="P3735" s="188"/>
      <c r="R3735" s="188"/>
    </row>
    <row r="3736" spans="8:18">
      <c r="H3736" s="188"/>
      <c r="J3736" s="188"/>
      <c r="K3736" s="188"/>
      <c r="L3736" s="188"/>
      <c r="M3736" s="393"/>
      <c r="N3736" s="188"/>
      <c r="O3736" s="188"/>
      <c r="P3736" s="188"/>
      <c r="R3736" s="188"/>
    </row>
    <row r="3737" spans="8:18">
      <c r="H3737" s="188"/>
      <c r="J3737" s="188"/>
      <c r="K3737" s="188"/>
      <c r="L3737" s="188"/>
      <c r="M3737" s="393"/>
      <c r="N3737" s="188"/>
      <c r="O3737" s="188"/>
      <c r="P3737" s="188"/>
      <c r="R3737" s="188"/>
    </row>
    <row r="3738" spans="8:18">
      <c r="H3738" s="188"/>
      <c r="J3738" s="188"/>
      <c r="K3738" s="188"/>
      <c r="L3738" s="188"/>
      <c r="M3738" s="393"/>
      <c r="N3738" s="188"/>
      <c r="O3738" s="188"/>
      <c r="P3738" s="188"/>
      <c r="R3738" s="188"/>
    </row>
    <row r="3739" spans="8:18">
      <c r="H3739" s="188"/>
      <c r="J3739" s="188"/>
      <c r="K3739" s="188"/>
      <c r="L3739" s="188"/>
      <c r="M3739" s="393"/>
      <c r="N3739" s="188"/>
      <c r="O3739" s="188"/>
      <c r="P3739" s="188"/>
      <c r="R3739" s="188"/>
    </row>
    <row r="3740" spans="8:18">
      <c r="H3740" s="188"/>
      <c r="J3740" s="188"/>
      <c r="K3740" s="188"/>
      <c r="L3740" s="188"/>
      <c r="M3740" s="393"/>
      <c r="N3740" s="188"/>
      <c r="O3740" s="188"/>
      <c r="P3740" s="188"/>
      <c r="R3740" s="188"/>
    </row>
    <row r="3741" spans="8:18">
      <c r="H3741" s="188"/>
      <c r="J3741" s="188"/>
      <c r="K3741" s="188"/>
      <c r="L3741" s="188"/>
      <c r="M3741" s="393"/>
      <c r="N3741" s="188"/>
      <c r="O3741" s="188"/>
      <c r="P3741" s="188"/>
      <c r="R3741" s="188"/>
    </row>
    <row r="3742" spans="8:18">
      <c r="H3742" s="188"/>
      <c r="J3742" s="188"/>
      <c r="K3742" s="188"/>
      <c r="L3742" s="188"/>
      <c r="M3742" s="393"/>
      <c r="N3742" s="188"/>
      <c r="O3742" s="188"/>
      <c r="P3742" s="188"/>
      <c r="R3742" s="188"/>
    </row>
    <row r="3743" spans="8:18">
      <c r="H3743" s="188"/>
      <c r="J3743" s="188"/>
      <c r="K3743" s="188"/>
      <c r="L3743" s="188"/>
      <c r="M3743" s="393"/>
      <c r="N3743" s="188"/>
      <c r="O3743" s="188"/>
      <c r="P3743" s="188"/>
      <c r="R3743" s="188"/>
    </row>
    <row r="3744" spans="8:18">
      <c r="H3744" s="188"/>
      <c r="J3744" s="188"/>
      <c r="K3744" s="188"/>
      <c r="L3744" s="188"/>
      <c r="M3744" s="393"/>
      <c r="N3744" s="188"/>
      <c r="O3744" s="188"/>
      <c r="P3744" s="188"/>
      <c r="R3744" s="188"/>
    </row>
    <row r="3745" spans="8:18">
      <c r="H3745" s="188"/>
      <c r="J3745" s="188"/>
      <c r="K3745" s="188"/>
      <c r="L3745" s="188"/>
      <c r="M3745" s="393"/>
      <c r="N3745" s="188"/>
      <c r="O3745" s="188"/>
      <c r="P3745" s="188"/>
      <c r="R3745" s="188"/>
    </row>
    <row r="3746" spans="8:18">
      <c r="H3746" s="188"/>
      <c r="J3746" s="188"/>
      <c r="K3746" s="188"/>
      <c r="L3746" s="188"/>
      <c r="M3746" s="393"/>
      <c r="N3746" s="188"/>
      <c r="O3746" s="188"/>
      <c r="P3746" s="188"/>
      <c r="R3746" s="188"/>
    </row>
    <row r="3747" spans="8:18">
      <c r="H3747" s="188"/>
      <c r="J3747" s="188"/>
      <c r="K3747" s="188"/>
      <c r="L3747" s="188"/>
      <c r="M3747" s="393"/>
      <c r="N3747" s="188"/>
      <c r="O3747" s="188"/>
      <c r="P3747" s="188"/>
      <c r="R3747" s="188"/>
    </row>
    <row r="3748" spans="8:18">
      <c r="H3748" s="188"/>
      <c r="J3748" s="188"/>
      <c r="K3748" s="188"/>
      <c r="L3748" s="188"/>
      <c r="M3748" s="393"/>
      <c r="N3748" s="188"/>
      <c r="O3748" s="188"/>
      <c r="P3748" s="188"/>
      <c r="R3748" s="188"/>
    </row>
    <row r="3749" spans="8:18">
      <c r="H3749" s="188"/>
      <c r="J3749" s="188"/>
      <c r="K3749" s="188"/>
      <c r="L3749" s="188"/>
      <c r="M3749" s="393"/>
      <c r="N3749" s="188"/>
      <c r="O3749" s="188"/>
      <c r="P3749" s="188"/>
      <c r="R3749" s="188"/>
    </row>
    <row r="3750" spans="8:18">
      <c r="H3750" s="188"/>
      <c r="J3750" s="188"/>
      <c r="K3750" s="188"/>
      <c r="L3750" s="188"/>
      <c r="M3750" s="393"/>
      <c r="N3750" s="188"/>
      <c r="O3750" s="188"/>
      <c r="P3750" s="188"/>
      <c r="R3750" s="188"/>
    </row>
    <row r="3751" spans="8:18">
      <c r="H3751" s="188"/>
      <c r="J3751" s="188"/>
      <c r="K3751" s="188"/>
      <c r="L3751" s="188"/>
      <c r="M3751" s="393"/>
      <c r="N3751" s="188"/>
      <c r="O3751" s="188"/>
      <c r="P3751" s="188"/>
      <c r="R3751" s="188"/>
    </row>
    <row r="3752" spans="8:18">
      <c r="H3752" s="188"/>
      <c r="J3752" s="188"/>
      <c r="K3752" s="188"/>
      <c r="L3752" s="188"/>
      <c r="M3752" s="393"/>
      <c r="N3752" s="188"/>
      <c r="O3752" s="188"/>
      <c r="P3752" s="188"/>
      <c r="R3752" s="188"/>
    </row>
    <row r="3753" spans="8:18">
      <c r="H3753" s="188"/>
      <c r="J3753" s="188"/>
      <c r="K3753" s="188"/>
      <c r="L3753" s="188"/>
      <c r="M3753" s="393"/>
      <c r="N3753" s="188"/>
      <c r="O3753" s="188"/>
      <c r="P3753" s="188"/>
      <c r="R3753" s="188"/>
    </row>
    <row r="3754" spans="8:18">
      <c r="H3754" s="188"/>
      <c r="J3754" s="188"/>
      <c r="K3754" s="188"/>
      <c r="L3754" s="188"/>
      <c r="M3754" s="393"/>
      <c r="N3754" s="188"/>
      <c r="O3754" s="188"/>
      <c r="P3754" s="188"/>
      <c r="R3754" s="188"/>
    </row>
    <row r="3755" spans="8:18">
      <c r="H3755" s="188"/>
      <c r="J3755" s="188"/>
      <c r="K3755" s="188"/>
      <c r="L3755" s="188"/>
      <c r="M3755" s="393"/>
      <c r="N3755" s="188"/>
      <c r="O3755" s="188"/>
      <c r="P3755" s="188"/>
      <c r="R3755" s="188"/>
    </row>
    <row r="3756" spans="8:18">
      <c r="H3756" s="188"/>
      <c r="J3756" s="188"/>
      <c r="K3756" s="188"/>
      <c r="L3756" s="188"/>
      <c r="M3756" s="393"/>
      <c r="N3756" s="188"/>
      <c r="O3756" s="188"/>
      <c r="P3756" s="188"/>
      <c r="R3756" s="188"/>
    </row>
    <row r="3757" spans="8:18">
      <c r="H3757" s="188"/>
      <c r="J3757" s="188"/>
      <c r="K3757" s="188"/>
      <c r="L3757" s="188"/>
      <c r="M3757" s="393"/>
      <c r="N3757" s="188"/>
      <c r="O3757" s="188"/>
      <c r="P3757" s="188"/>
      <c r="R3757" s="188"/>
    </row>
    <row r="3758" spans="8:18">
      <c r="H3758" s="188"/>
      <c r="J3758" s="188"/>
      <c r="K3758" s="188"/>
      <c r="L3758" s="188"/>
      <c r="M3758" s="393"/>
      <c r="N3758" s="188"/>
      <c r="O3758" s="188"/>
      <c r="P3758" s="188"/>
      <c r="R3758" s="188"/>
    </row>
    <row r="3759" spans="8:18">
      <c r="H3759" s="188"/>
      <c r="J3759" s="188"/>
      <c r="K3759" s="188"/>
      <c r="L3759" s="188"/>
      <c r="M3759" s="393"/>
      <c r="N3759" s="188"/>
      <c r="O3759" s="188"/>
      <c r="P3759" s="188"/>
      <c r="R3759" s="188"/>
    </row>
    <row r="3760" spans="8:18">
      <c r="H3760" s="188"/>
      <c r="J3760" s="188"/>
      <c r="K3760" s="188"/>
      <c r="L3760" s="188"/>
      <c r="M3760" s="393"/>
      <c r="N3760" s="188"/>
      <c r="O3760" s="188"/>
      <c r="P3760" s="188"/>
      <c r="R3760" s="188"/>
    </row>
    <row r="3761" spans="8:18">
      <c r="H3761" s="188"/>
      <c r="J3761" s="188"/>
      <c r="K3761" s="188"/>
      <c r="L3761" s="188"/>
      <c r="M3761" s="393"/>
      <c r="N3761" s="188"/>
      <c r="O3761" s="188"/>
      <c r="P3761" s="188"/>
      <c r="R3761" s="188"/>
    </row>
    <row r="3762" spans="8:18">
      <c r="H3762" s="188"/>
      <c r="J3762" s="188"/>
      <c r="K3762" s="188"/>
      <c r="L3762" s="188"/>
      <c r="M3762" s="393"/>
      <c r="N3762" s="188"/>
      <c r="O3762" s="188"/>
      <c r="P3762" s="188"/>
      <c r="R3762" s="188"/>
    </row>
    <row r="3763" spans="8:18">
      <c r="H3763" s="188"/>
      <c r="J3763" s="188"/>
      <c r="K3763" s="188"/>
      <c r="L3763" s="188"/>
      <c r="M3763" s="393"/>
      <c r="N3763" s="188"/>
      <c r="O3763" s="188"/>
      <c r="P3763" s="188"/>
      <c r="R3763" s="188"/>
    </row>
    <row r="3764" spans="8:18">
      <c r="H3764" s="188"/>
      <c r="J3764" s="188"/>
      <c r="K3764" s="188"/>
      <c r="L3764" s="188"/>
      <c r="M3764" s="393"/>
      <c r="N3764" s="188"/>
      <c r="O3764" s="188"/>
      <c r="P3764" s="188"/>
      <c r="R3764" s="188"/>
    </row>
    <row r="3765" spans="8:18">
      <c r="H3765" s="188"/>
      <c r="J3765" s="188"/>
      <c r="K3765" s="188"/>
      <c r="L3765" s="188"/>
      <c r="M3765" s="393"/>
      <c r="N3765" s="188"/>
      <c r="O3765" s="188"/>
      <c r="P3765" s="188"/>
      <c r="R3765" s="188"/>
    </row>
    <row r="3766" spans="8:18">
      <c r="H3766" s="188"/>
      <c r="J3766" s="188"/>
      <c r="K3766" s="188"/>
      <c r="L3766" s="188"/>
      <c r="M3766" s="393"/>
      <c r="N3766" s="188"/>
      <c r="O3766" s="188"/>
      <c r="P3766" s="188"/>
      <c r="R3766" s="188"/>
    </row>
    <row r="3767" spans="8:18">
      <c r="H3767" s="188"/>
      <c r="J3767" s="188"/>
      <c r="K3767" s="188"/>
      <c r="L3767" s="188"/>
      <c r="M3767" s="393"/>
      <c r="N3767" s="188"/>
      <c r="O3767" s="188"/>
      <c r="P3767" s="188"/>
      <c r="R3767" s="188"/>
    </row>
    <row r="3768" spans="8:18">
      <c r="H3768" s="188"/>
      <c r="J3768" s="188"/>
      <c r="K3768" s="188"/>
      <c r="L3768" s="188"/>
      <c r="M3768" s="393"/>
      <c r="N3768" s="188"/>
      <c r="O3768" s="188"/>
      <c r="P3768" s="188"/>
      <c r="R3768" s="188"/>
    </row>
    <row r="3769" spans="8:18">
      <c r="H3769" s="188"/>
      <c r="J3769" s="188"/>
      <c r="K3769" s="188"/>
      <c r="L3769" s="188"/>
      <c r="M3769" s="393"/>
      <c r="N3769" s="188"/>
      <c r="O3769" s="188"/>
      <c r="P3769" s="188"/>
      <c r="R3769" s="188"/>
    </row>
    <row r="3770" spans="8:18">
      <c r="H3770" s="188"/>
      <c r="J3770" s="188"/>
      <c r="K3770" s="188"/>
      <c r="L3770" s="188"/>
      <c r="M3770" s="393"/>
      <c r="N3770" s="188"/>
      <c r="O3770" s="188"/>
      <c r="P3770" s="188"/>
      <c r="R3770" s="188"/>
    </row>
    <row r="3771" spans="8:18">
      <c r="H3771" s="188"/>
      <c r="J3771" s="188"/>
      <c r="K3771" s="188"/>
      <c r="L3771" s="188"/>
      <c r="M3771" s="393"/>
      <c r="N3771" s="188"/>
      <c r="O3771" s="188"/>
      <c r="P3771" s="188"/>
      <c r="R3771" s="188"/>
    </row>
    <row r="3772" spans="8:18">
      <c r="H3772" s="188"/>
      <c r="J3772" s="188"/>
      <c r="K3772" s="188"/>
      <c r="L3772" s="188"/>
      <c r="M3772" s="393"/>
      <c r="N3772" s="188"/>
      <c r="O3772" s="188"/>
      <c r="P3772" s="188"/>
      <c r="R3772" s="188"/>
    </row>
    <row r="3773" spans="8:18">
      <c r="H3773" s="188"/>
      <c r="J3773" s="188"/>
      <c r="K3773" s="188"/>
      <c r="L3773" s="188"/>
      <c r="M3773" s="393"/>
      <c r="N3773" s="188"/>
      <c r="O3773" s="188"/>
      <c r="P3773" s="188"/>
      <c r="R3773" s="188"/>
    </row>
    <row r="3774" spans="8:18">
      <c r="H3774" s="188"/>
      <c r="J3774" s="188"/>
      <c r="K3774" s="188"/>
      <c r="L3774" s="188"/>
      <c r="M3774" s="393"/>
      <c r="N3774" s="188"/>
      <c r="O3774" s="188"/>
      <c r="P3774" s="188"/>
      <c r="R3774" s="188"/>
    </row>
    <row r="3775" spans="8:18">
      <c r="H3775" s="188"/>
      <c r="J3775" s="188"/>
      <c r="K3775" s="188"/>
      <c r="L3775" s="188"/>
      <c r="M3775" s="393"/>
      <c r="N3775" s="188"/>
      <c r="O3775" s="188"/>
      <c r="P3775" s="188"/>
      <c r="R3775" s="188"/>
    </row>
    <row r="3776" spans="8:18">
      <c r="H3776" s="188"/>
      <c r="J3776" s="188"/>
      <c r="K3776" s="188"/>
      <c r="L3776" s="188"/>
      <c r="M3776" s="393"/>
      <c r="N3776" s="188"/>
      <c r="O3776" s="188"/>
      <c r="P3776" s="188"/>
      <c r="R3776" s="188"/>
    </row>
    <row r="3777" spans="8:18">
      <c r="H3777" s="188"/>
      <c r="J3777" s="188"/>
      <c r="K3777" s="188"/>
      <c r="L3777" s="188"/>
      <c r="M3777" s="393"/>
      <c r="N3777" s="188"/>
      <c r="O3777" s="188"/>
      <c r="P3777" s="188"/>
      <c r="R3777" s="188"/>
    </row>
    <row r="3778" spans="8:18">
      <c r="H3778" s="188"/>
      <c r="J3778" s="188"/>
      <c r="K3778" s="188"/>
      <c r="L3778" s="188"/>
      <c r="M3778" s="393"/>
      <c r="N3778" s="188"/>
      <c r="O3778" s="188"/>
      <c r="P3778" s="188"/>
      <c r="R3778" s="188"/>
    </row>
    <row r="3779" spans="8:18">
      <c r="H3779" s="188"/>
      <c r="J3779" s="188"/>
      <c r="K3779" s="188"/>
      <c r="L3779" s="188"/>
      <c r="M3779" s="393"/>
      <c r="N3779" s="188"/>
      <c r="O3779" s="188"/>
      <c r="P3779" s="188"/>
      <c r="R3779" s="188"/>
    </row>
    <row r="3780" spans="8:18">
      <c r="H3780" s="188"/>
      <c r="J3780" s="188"/>
      <c r="K3780" s="188"/>
      <c r="L3780" s="188"/>
      <c r="M3780" s="393"/>
      <c r="N3780" s="188"/>
      <c r="O3780" s="188"/>
      <c r="P3780" s="188"/>
      <c r="R3780" s="188"/>
    </row>
    <row r="3781" spans="8:18">
      <c r="H3781" s="188"/>
      <c r="J3781" s="188"/>
      <c r="K3781" s="188"/>
      <c r="L3781" s="188"/>
      <c r="M3781" s="393"/>
      <c r="N3781" s="188"/>
      <c r="O3781" s="188"/>
      <c r="P3781" s="188"/>
      <c r="R3781" s="188"/>
    </row>
    <row r="3782" spans="8:18">
      <c r="H3782" s="188"/>
      <c r="J3782" s="188"/>
      <c r="K3782" s="188"/>
      <c r="L3782" s="188"/>
      <c r="M3782" s="393"/>
      <c r="N3782" s="188"/>
      <c r="O3782" s="188"/>
      <c r="P3782" s="188"/>
      <c r="R3782" s="188"/>
    </row>
    <row r="3783" spans="8:18">
      <c r="H3783" s="188"/>
      <c r="J3783" s="188"/>
      <c r="K3783" s="188"/>
      <c r="L3783" s="188"/>
      <c r="M3783" s="393"/>
      <c r="N3783" s="188"/>
      <c r="O3783" s="188"/>
      <c r="P3783" s="188"/>
      <c r="R3783" s="188"/>
    </row>
    <row r="3784" spans="8:18">
      <c r="H3784" s="188"/>
      <c r="J3784" s="188"/>
      <c r="K3784" s="188"/>
      <c r="L3784" s="188"/>
      <c r="M3784" s="393"/>
      <c r="N3784" s="188"/>
      <c r="O3784" s="188"/>
      <c r="P3784" s="188"/>
      <c r="R3784" s="188"/>
    </row>
    <row r="3785" spans="8:18">
      <c r="H3785" s="188"/>
      <c r="J3785" s="188"/>
      <c r="K3785" s="188"/>
      <c r="L3785" s="188"/>
      <c r="M3785" s="393"/>
      <c r="N3785" s="188"/>
      <c r="O3785" s="188"/>
      <c r="P3785" s="188"/>
      <c r="R3785" s="188"/>
    </row>
    <row r="3786" spans="8:18">
      <c r="H3786" s="188"/>
      <c r="J3786" s="188"/>
      <c r="K3786" s="188"/>
      <c r="L3786" s="188"/>
      <c r="M3786" s="393"/>
      <c r="N3786" s="188"/>
      <c r="O3786" s="188"/>
      <c r="P3786" s="188"/>
      <c r="R3786" s="188"/>
    </row>
    <row r="3787" spans="8:18">
      <c r="H3787" s="188"/>
      <c r="J3787" s="188"/>
      <c r="K3787" s="188"/>
      <c r="L3787" s="188"/>
      <c r="M3787" s="393"/>
      <c r="N3787" s="188"/>
      <c r="O3787" s="188"/>
      <c r="P3787" s="188"/>
      <c r="R3787" s="188"/>
    </row>
    <row r="3788" spans="8:18">
      <c r="H3788" s="188"/>
      <c r="J3788" s="188"/>
      <c r="K3788" s="188"/>
      <c r="L3788" s="188"/>
      <c r="M3788" s="393"/>
      <c r="N3788" s="188"/>
      <c r="O3788" s="188"/>
      <c r="P3788" s="188"/>
      <c r="R3788" s="188"/>
    </row>
    <row r="3789" spans="8:18">
      <c r="H3789" s="188"/>
      <c r="J3789" s="188"/>
      <c r="K3789" s="188"/>
      <c r="L3789" s="188"/>
      <c r="M3789" s="393"/>
      <c r="N3789" s="188"/>
      <c r="O3789" s="188"/>
      <c r="P3789" s="188"/>
      <c r="R3789" s="188"/>
    </row>
    <row r="3790" spans="8:18">
      <c r="H3790" s="188"/>
      <c r="J3790" s="188"/>
      <c r="K3790" s="188"/>
      <c r="L3790" s="188"/>
      <c r="M3790" s="393"/>
      <c r="N3790" s="188"/>
      <c r="O3790" s="188"/>
      <c r="P3790" s="188"/>
      <c r="R3790" s="188"/>
    </row>
    <row r="3791" spans="8:18">
      <c r="H3791" s="188"/>
      <c r="J3791" s="188"/>
      <c r="K3791" s="188"/>
      <c r="L3791" s="188"/>
      <c r="M3791" s="393"/>
      <c r="N3791" s="188"/>
      <c r="O3791" s="188"/>
      <c r="P3791" s="188"/>
      <c r="R3791" s="188"/>
    </row>
    <row r="3792" spans="8:18">
      <c r="H3792" s="188"/>
      <c r="J3792" s="188"/>
      <c r="K3792" s="188"/>
      <c r="L3792" s="188"/>
      <c r="M3792" s="393"/>
      <c r="N3792" s="188"/>
      <c r="O3792" s="188"/>
      <c r="P3792" s="188"/>
      <c r="R3792" s="188"/>
    </row>
    <row r="3793" spans="8:18">
      <c r="H3793" s="188"/>
      <c r="J3793" s="188"/>
      <c r="K3793" s="188"/>
      <c r="L3793" s="188"/>
      <c r="M3793" s="393"/>
      <c r="N3793" s="188"/>
      <c r="O3793" s="188"/>
      <c r="P3793" s="188"/>
      <c r="R3793" s="188"/>
    </row>
    <row r="3794" spans="8:18">
      <c r="H3794" s="188"/>
      <c r="J3794" s="188"/>
      <c r="K3794" s="188"/>
      <c r="L3794" s="188"/>
      <c r="M3794" s="393"/>
      <c r="N3794" s="188"/>
      <c r="O3794" s="188"/>
      <c r="P3794" s="188"/>
      <c r="R3794" s="188"/>
    </row>
    <row r="3795" spans="8:18">
      <c r="H3795" s="188"/>
      <c r="J3795" s="188"/>
      <c r="K3795" s="188"/>
      <c r="L3795" s="188"/>
      <c r="M3795" s="393"/>
      <c r="N3795" s="188"/>
      <c r="O3795" s="188"/>
      <c r="P3795" s="188"/>
      <c r="R3795" s="188"/>
    </row>
    <row r="3796" spans="8:18">
      <c r="H3796" s="188"/>
      <c r="J3796" s="188"/>
      <c r="K3796" s="188"/>
      <c r="L3796" s="188"/>
      <c r="M3796" s="393"/>
      <c r="N3796" s="188"/>
      <c r="O3796" s="188"/>
      <c r="P3796" s="188"/>
      <c r="R3796" s="188"/>
    </row>
    <row r="3797" spans="8:18">
      <c r="H3797" s="188"/>
      <c r="J3797" s="188"/>
      <c r="K3797" s="188"/>
      <c r="L3797" s="188"/>
      <c r="M3797" s="393"/>
      <c r="N3797" s="188"/>
      <c r="O3797" s="188"/>
      <c r="P3797" s="188"/>
      <c r="R3797" s="188"/>
    </row>
    <row r="3798" spans="8:18">
      <c r="H3798" s="188"/>
      <c r="J3798" s="188"/>
      <c r="K3798" s="188"/>
      <c r="L3798" s="188"/>
      <c r="M3798" s="393"/>
      <c r="N3798" s="188"/>
      <c r="O3798" s="188"/>
      <c r="P3798" s="188"/>
      <c r="R3798" s="188"/>
    </row>
    <row r="3799" spans="8:18">
      <c r="H3799" s="188"/>
      <c r="J3799" s="188"/>
      <c r="K3799" s="188"/>
      <c r="L3799" s="188"/>
      <c r="M3799" s="393"/>
      <c r="N3799" s="188"/>
      <c r="O3799" s="188"/>
      <c r="P3799" s="188"/>
      <c r="R3799" s="188"/>
    </row>
    <row r="3800" spans="8:18">
      <c r="H3800" s="188"/>
      <c r="J3800" s="188"/>
      <c r="K3800" s="188"/>
      <c r="L3800" s="188"/>
      <c r="M3800" s="393"/>
      <c r="N3800" s="188"/>
      <c r="O3800" s="188"/>
      <c r="P3800" s="188"/>
      <c r="R3800" s="188"/>
    </row>
    <row r="3801" spans="8:18">
      <c r="H3801" s="188"/>
      <c r="J3801" s="188"/>
      <c r="K3801" s="188"/>
      <c r="L3801" s="188"/>
      <c r="M3801" s="393"/>
      <c r="N3801" s="188"/>
      <c r="O3801" s="188"/>
      <c r="P3801" s="188"/>
      <c r="R3801" s="188"/>
    </row>
    <row r="3802" spans="8:18">
      <c r="H3802" s="188"/>
      <c r="J3802" s="188"/>
      <c r="K3802" s="188"/>
      <c r="L3802" s="188"/>
      <c r="M3802" s="393"/>
      <c r="N3802" s="188"/>
      <c r="O3802" s="188"/>
      <c r="P3802" s="188"/>
      <c r="R3802" s="188"/>
    </row>
    <row r="3803" spans="8:18">
      <c r="H3803" s="188"/>
      <c r="J3803" s="188"/>
      <c r="K3803" s="188"/>
      <c r="L3803" s="188"/>
      <c r="M3803" s="393"/>
      <c r="N3803" s="188"/>
      <c r="O3803" s="188"/>
      <c r="P3803" s="188"/>
      <c r="R3803" s="188"/>
    </row>
    <row r="3804" spans="8:18">
      <c r="H3804" s="188"/>
      <c r="J3804" s="188"/>
      <c r="K3804" s="188"/>
      <c r="L3804" s="188"/>
      <c r="M3804" s="393"/>
      <c r="N3804" s="188"/>
      <c r="O3804" s="188"/>
      <c r="P3804" s="188"/>
      <c r="R3804" s="188"/>
    </row>
    <row r="3805" spans="8:18">
      <c r="H3805" s="188"/>
      <c r="J3805" s="188"/>
      <c r="K3805" s="188"/>
      <c r="L3805" s="188"/>
      <c r="M3805" s="393"/>
      <c r="N3805" s="188"/>
      <c r="O3805" s="188"/>
      <c r="P3805" s="188"/>
      <c r="R3805" s="188"/>
    </row>
    <row r="3806" spans="8:18">
      <c r="H3806" s="188"/>
      <c r="J3806" s="188"/>
      <c r="K3806" s="188"/>
      <c r="L3806" s="188"/>
      <c r="M3806" s="393"/>
      <c r="N3806" s="188"/>
      <c r="O3806" s="188"/>
      <c r="P3806" s="188"/>
      <c r="R3806" s="188"/>
    </row>
    <row r="3807" spans="8:18">
      <c r="H3807" s="188"/>
      <c r="J3807" s="188"/>
      <c r="K3807" s="188"/>
      <c r="L3807" s="188"/>
      <c r="M3807" s="393"/>
      <c r="N3807" s="188"/>
      <c r="O3807" s="188"/>
      <c r="P3807" s="188"/>
      <c r="R3807" s="188"/>
    </row>
    <row r="3808" spans="8:18">
      <c r="H3808" s="188"/>
      <c r="J3808" s="188"/>
      <c r="K3808" s="188"/>
      <c r="L3808" s="188"/>
      <c r="M3808" s="393"/>
      <c r="N3808" s="188"/>
      <c r="O3808" s="188"/>
      <c r="P3808" s="188"/>
      <c r="R3808" s="188"/>
    </row>
    <row r="3809" spans="8:18">
      <c r="H3809" s="188"/>
      <c r="J3809" s="188"/>
      <c r="K3809" s="188"/>
      <c r="L3809" s="188"/>
      <c r="M3809" s="393"/>
      <c r="N3809" s="188"/>
      <c r="O3809" s="188"/>
      <c r="P3809" s="188"/>
      <c r="R3809" s="188"/>
    </row>
    <row r="3810" spans="8:18">
      <c r="H3810" s="188"/>
      <c r="J3810" s="188"/>
      <c r="K3810" s="188"/>
      <c r="L3810" s="188"/>
      <c r="M3810" s="393"/>
      <c r="N3810" s="188"/>
      <c r="O3810" s="188"/>
      <c r="P3810" s="188"/>
      <c r="R3810" s="188"/>
    </row>
    <row r="3811" spans="8:18">
      <c r="H3811" s="188"/>
      <c r="J3811" s="188"/>
      <c r="K3811" s="188"/>
      <c r="L3811" s="188"/>
      <c r="M3811" s="393"/>
      <c r="N3811" s="188"/>
      <c r="O3811" s="188"/>
      <c r="P3811" s="188"/>
      <c r="R3811" s="188"/>
    </row>
    <row r="3812" spans="8:18">
      <c r="H3812" s="188"/>
      <c r="J3812" s="188"/>
      <c r="K3812" s="188"/>
      <c r="L3812" s="188"/>
      <c r="M3812" s="393"/>
      <c r="N3812" s="188"/>
      <c r="O3812" s="188"/>
      <c r="P3812" s="188"/>
      <c r="R3812" s="188"/>
    </row>
    <row r="3813" spans="8:18">
      <c r="H3813" s="188"/>
      <c r="J3813" s="188"/>
      <c r="K3813" s="188"/>
      <c r="L3813" s="188"/>
      <c r="M3813" s="393"/>
      <c r="N3813" s="188"/>
      <c r="O3813" s="188"/>
      <c r="P3813" s="188"/>
      <c r="R3813" s="188"/>
    </row>
    <row r="3814" spans="8:18">
      <c r="H3814" s="188"/>
      <c r="J3814" s="188"/>
      <c r="K3814" s="188"/>
      <c r="L3814" s="188"/>
      <c r="M3814" s="393"/>
      <c r="N3814" s="188"/>
      <c r="O3814" s="188"/>
      <c r="P3814" s="188"/>
      <c r="R3814" s="188"/>
    </row>
    <row r="3815" spans="8:18">
      <c r="H3815" s="188"/>
      <c r="J3815" s="188"/>
      <c r="K3815" s="188"/>
      <c r="L3815" s="188"/>
      <c r="M3815" s="393"/>
      <c r="N3815" s="188"/>
      <c r="O3815" s="188"/>
      <c r="P3815" s="188"/>
      <c r="R3815" s="188"/>
    </row>
    <row r="3816" spans="8:18">
      <c r="H3816" s="188"/>
      <c r="J3816" s="188"/>
      <c r="K3816" s="188"/>
      <c r="L3816" s="188"/>
      <c r="M3816" s="393"/>
      <c r="N3816" s="188"/>
      <c r="O3816" s="188"/>
      <c r="P3816" s="188"/>
      <c r="R3816" s="188"/>
    </row>
    <row r="3817" spans="8:18">
      <c r="H3817" s="188"/>
      <c r="J3817" s="188"/>
      <c r="K3817" s="188"/>
      <c r="L3817" s="188"/>
      <c r="M3817" s="393"/>
      <c r="N3817" s="188"/>
      <c r="O3817" s="188"/>
      <c r="P3817" s="188"/>
      <c r="R3817" s="188"/>
    </row>
    <row r="3818" spans="8:18">
      <c r="H3818" s="188"/>
      <c r="J3818" s="188"/>
      <c r="K3818" s="188"/>
      <c r="L3818" s="188"/>
      <c r="M3818" s="393"/>
      <c r="N3818" s="188"/>
      <c r="O3818" s="188"/>
      <c r="P3818" s="188"/>
      <c r="R3818" s="188"/>
    </row>
    <row r="3819" spans="8:18">
      <c r="H3819" s="188"/>
      <c r="J3819" s="188"/>
      <c r="K3819" s="188"/>
      <c r="L3819" s="188"/>
      <c r="M3819" s="393"/>
      <c r="N3819" s="188"/>
      <c r="O3819" s="188"/>
      <c r="P3819" s="188"/>
      <c r="R3819" s="188"/>
    </row>
    <row r="3820" spans="8:18">
      <c r="H3820" s="188"/>
      <c r="J3820" s="188"/>
      <c r="K3820" s="188"/>
      <c r="L3820" s="188"/>
      <c r="M3820" s="393"/>
      <c r="N3820" s="188"/>
      <c r="O3820" s="188"/>
      <c r="P3820" s="188"/>
      <c r="R3820" s="188"/>
    </row>
    <row r="3821" spans="8:18">
      <c r="H3821" s="188"/>
      <c r="J3821" s="188"/>
      <c r="K3821" s="188"/>
      <c r="L3821" s="188"/>
      <c r="M3821" s="393"/>
      <c r="N3821" s="188"/>
      <c r="O3821" s="188"/>
      <c r="P3821" s="188"/>
      <c r="R3821" s="188"/>
    </row>
    <row r="3822" spans="8:18">
      <c r="H3822" s="188"/>
      <c r="J3822" s="188"/>
      <c r="K3822" s="188"/>
      <c r="L3822" s="188"/>
      <c r="M3822" s="393"/>
      <c r="N3822" s="188"/>
      <c r="O3822" s="188"/>
      <c r="P3822" s="188"/>
      <c r="R3822" s="188"/>
    </row>
    <row r="3823" spans="8:18">
      <c r="H3823" s="188"/>
      <c r="J3823" s="188"/>
      <c r="K3823" s="188"/>
      <c r="L3823" s="188"/>
      <c r="M3823" s="393"/>
      <c r="N3823" s="188"/>
      <c r="O3823" s="188"/>
      <c r="P3823" s="188"/>
      <c r="R3823" s="188"/>
    </row>
    <row r="3824" spans="8:18">
      <c r="H3824" s="188"/>
      <c r="J3824" s="188"/>
      <c r="K3824" s="188"/>
      <c r="L3824" s="188"/>
      <c r="M3824" s="393"/>
      <c r="N3824" s="188"/>
      <c r="O3824" s="188"/>
      <c r="P3824" s="188"/>
      <c r="R3824" s="188"/>
    </row>
    <row r="3825" spans="8:18">
      <c r="H3825" s="188"/>
      <c r="J3825" s="188"/>
      <c r="K3825" s="188"/>
      <c r="L3825" s="188"/>
      <c r="M3825" s="393"/>
      <c r="N3825" s="188"/>
      <c r="O3825" s="188"/>
      <c r="P3825" s="188"/>
      <c r="R3825" s="188"/>
    </row>
    <row r="3826" spans="8:18">
      <c r="H3826" s="188"/>
      <c r="J3826" s="188"/>
      <c r="K3826" s="188"/>
      <c r="L3826" s="188"/>
      <c r="M3826" s="393"/>
      <c r="N3826" s="188"/>
      <c r="O3826" s="188"/>
      <c r="P3826" s="188"/>
      <c r="R3826" s="188"/>
    </row>
    <row r="3827" spans="8:18">
      <c r="H3827" s="188"/>
      <c r="J3827" s="188"/>
      <c r="K3827" s="188"/>
      <c r="L3827" s="188"/>
      <c r="M3827" s="393"/>
      <c r="N3827" s="188"/>
      <c r="O3827" s="188"/>
      <c r="P3827" s="188"/>
      <c r="R3827" s="188"/>
    </row>
    <row r="3828" spans="8:18">
      <c r="H3828" s="188"/>
      <c r="J3828" s="188"/>
      <c r="K3828" s="188"/>
      <c r="L3828" s="188"/>
      <c r="M3828" s="393"/>
      <c r="N3828" s="188"/>
      <c r="O3828" s="188"/>
      <c r="P3828" s="188"/>
      <c r="R3828" s="188"/>
    </row>
    <row r="3829" spans="8:18">
      <c r="H3829" s="188"/>
      <c r="J3829" s="188"/>
      <c r="K3829" s="188"/>
      <c r="L3829" s="188"/>
      <c r="M3829" s="393"/>
      <c r="N3829" s="188"/>
      <c r="O3829" s="188"/>
      <c r="P3829" s="188"/>
      <c r="R3829" s="188"/>
    </row>
    <row r="3830" spans="8:18">
      <c r="H3830" s="188"/>
      <c r="J3830" s="188"/>
      <c r="K3830" s="188"/>
      <c r="L3830" s="188"/>
      <c r="M3830" s="393"/>
      <c r="N3830" s="188"/>
      <c r="O3830" s="188"/>
      <c r="P3830" s="188"/>
      <c r="R3830" s="188"/>
    </row>
    <row r="3831" spans="8:18">
      <c r="H3831" s="188"/>
      <c r="J3831" s="188"/>
      <c r="K3831" s="188"/>
      <c r="L3831" s="188"/>
      <c r="M3831" s="393"/>
      <c r="N3831" s="188"/>
      <c r="O3831" s="188"/>
      <c r="P3831" s="188"/>
      <c r="R3831" s="188"/>
    </row>
    <row r="3832" spans="8:18">
      <c r="H3832" s="188"/>
      <c r="J3832" s="188"/>
      <c r="K3832" s="188"/>
      <c r="L3832" s="188"/>
      <c r="M3832" s="393"/>
      <c r="N3832" s="188"/>
      <c r="O3832" s="188"/>
      <c r="P3832" s="188"/>
      <c r="R3832" s="188"/>
    </row>
    <row r="3833" spans="8:18">
      <c r="H3833" s="188"/>
      <c r="J3833" s="188"/>
      <c r="K3833" s="188"/>
      <c r="L3833" s="188"/>
      <c r="M3833" s="393"/>
      <c r="N3833" s="188"/>
      <c r="O3833" s="188"/>
      <c r="P3833" s="188"/>
      <c r="R3833" s="188"/>
    </row>
    <row r="3834" spans="8:18">
      <c r="H3834" s="188"/>
      <c r="J3834" s="188"/>
      <c r="K3834" s="188"/>
      <c r="L3834" s="188"/>
      <c r="M3834" s="393"/>
      <c r="N3834" s="188"/>
      <c r="O3834" s="188"/>
      <c r="P3834" s="188"/>
      <c r="R3834" s="188"/>
    </row>
    <row r="3835" spans="8:18">
      <c r="H3835" s="188"/>
      <c r="J3835" s="188"/>
      <c r="K3835" s="188"/>
      <c r="L3835" s="188"/>
      <c r="M3835" s="393"/>
      <c r="N3835" s="188"/>
      <c r="O3835" s="188"/>
      <c r="P3835" s="188"/>
      <c r="R3835" s="188"/>
    </row>
    <row r="3836" spans="8:18">
      <c r="H3836" s="188"/>
      <c r="J3836" s="188"/>
      <c r="K3836" s="188"/>
      <c r="L3836" s="188"/>
      <c r="M3836" s="393"/>
      <c r="N3836" s="188"/>
      <c r="O3836" s="188"/>
      <c r="P3836" s="188"/>
      <c r="R3836" s="188"/>
    </row>
    <row r="3837" spans="8:18">
      <c r="H3837" s="188"/>
      <c r="J3837" s="188"/>
      <c r="K3837" s="188"/>
      <c r="L3837" s="188"/>
      <c r="M3837" s="393"/>
      <c r="N3837" s="188"/>
      <c r="O3837" s="188"/>
      <c r="P3837" s="188"/>
      <c r="R3837" s="188"/>
    </row>
    <row r="3838" spans="8:18">
      <c r="H3838" s="188"/>
      <c r="J3838" s="188"/>
      <c r="K3838" s="188"/>
      <c r="L3838" s="188"/>
      <c r="M3838" s="393"/>
      <c r="N3838" s="188"/>
      <c r="O3838" s="188"/>
      <c r="P3838" s="188"/>
      <c r="R3838" s="188"/>
    </row>
    <row r="3839" spans="8:18">
      <c r="H3839" s="188"/>
      <c r="J3839" s="188"/>
      <c r="K3839" s="188"/>
      <c r="L3839" s="188"/>
      <c r="M3839" s="393"/>
      <c r="N3839" s="188"/>
      <c r="O3839" s="188"/>
      <c r="P3839" s="188"/>
      <c r="R3839" s="188"/>
    </row>
    <row r="3840" spans="8:18">
      <c r="H3840" s="188"/>
      <c r="J3840" s="188"/>
      <c r="K3840" s="188"/>
      <c r="L3840" s="188"/>
      <c r="M3840" s="393"/>
      <c r="N3840" s="188"/>
      <c r="O3840" s="188"/>
      <c r="P3840" s="188"/>
      <c r="R3840" s="188"/>
    </row>
    <row r="3841" spans="8:18">
      <c r="H3841" s="188"/>
      <c r="J3841" s="188"/>
      <c r="K3841" s="188"/>
      <c r="L3841" s="188"/>
      <c r="M3841" s="393"/>
      <c r="N3841" s="188"/>
      <c r="O3841" s="188"/>
      <c r="P3841" s="188"/>
      <c r="R3841" s="188"/>
    </row>
    <row r="3842" spans="8:18">
      <c r="H3842" s="188"/>
      <c r="J3842" s="188"/>
      <c r="K3842" s="188"/>
      <c r="L3842" s="188"/>
      <c r="M3842" s="393"/>
      <c r="N3842" s="188"/>
      <c r="O3842" s="188"/>
      <c r="P3842" s="188"/>
      <c r="R3842" s="188"/>
    </row>
    <row r="3843" spans="8:18">
      <c r="H3843" s="188"/>
      <c r="J3843" s="188"/>
      <c r="K3843" s="188"/>
      <c r="L3843" s="188"/>
      <c r="M3843" s="393"/>
      <c r="N3843" s="188"/>
      <c r="O3843" s="188"/>
      <c r="P3843" s="188"/>
      <c r="R3843" s="188"/>
    </row>
    <row r="3844" spans="8:18">
      <c r="H3844" s="188"/>
      <c r="J3844" s="188"/>
      <c r="K3844" s="188"/>
      <c r="L3844" s="188"/>
      <c r="M3844" s="393"/>
      <c r="N3844" s="188"/>
      <c r="O3844" s="188"/>
      <c r="P3844" s="188"/>
      <c r="R3844" s="188"/>
    </row>
    <row r="3845" spans="8:18">
      <c r="H3845" s="188"/>
      <c r="J3845" s="188"/>
      <c r="K3845" s="188"/>
      <c r="L3845" s="188"/>
      <c r="M3845" s="393"/>
      <c r="N3845" s="188"/>
      <c r="O3845" s="188"/>
      <c r="P3845" s="188"/>
      <c r="R3845" s="188"/>
    </row>
    <row r="3846" spans="8:18">
      <c r="H3846" s="188"/>
      <c r="J3846" s="188"/>
      <c r="K3846" s="188"/>
      <c r="L3846" s="188"/>
      <c r="M3846" s="393"/>
      <c r="N3846" s="188"/>
      <c r="O3846" s="188"/>
      <c r="P3846" s="188"/>
      <c r="R3846" s="188"/>
    </row>
    <row r="3847" spans="8:18">
      <c r="H3847" s="188"/>
      <c r="J3847" s="188"/>
      <c r="K3847" s="188"/>
      <c r="L3847" s="188"/>
      <c r="M3847" s="393"/>
      <c r="N3847" s="188"/>
      <c r="O3847" s="188"/>
      <c r="P3847" s="188"/>
      <c r="R3847" s="188"/>
    </row>
    <row r="3848" spans="8:18">
      <c r="H3848" s="188"/>
      <c r="J3848" s="188"/>
      <c r="K3848" s="188"/>
      <c r="L3848" s="188"/>
      <c r="M3848" s="393"/>
      <c r="N3848" s="188"/>
      <c r="O3848" s="188"/>
      <c r="P3848" s="188"/>
      <c r="R3848" s="188"/>
    </row>
    <row r="3849" spans="8:18">
      <c r="H3849" s="188"/>
      <c r="J3849" s="188"/>
      <c r="K3849" s="188"/>
      <c r="L3849" s="188"/>
      <c r="M3849" s="393"/>
      <c r="N3849" s="188"/>
      <c r="O3849" s="188"/>
      <c r="P3849" s="188"/>
      <c r="R3849" s="188"/>
    </row>
    <row r="3850" spans="8:18">
      <c r="H3850" s="188"/>
      <c r="J3850" s="188"/>
      <c r="K3850" s="188"/>
      <c r="L3850" s="188"/>
      <c r="M3850" s="393"/>
      <c r="N3850" s="188"/>
      <c r="O3850" s="188"/>
      <c r="P3850" s="188"/>
      <c r="R3850" s="188"/>
    </row>
    <row r="3851" spans="8:18">
      <c r="H3851" s="188"/>
      <c r="J3851" s="188"/>
      <c r="K3851" s="188"/>
      <c r="L3851" s="188"/>
      <c r="M3851" s="393"/>
      <c r="N3851" s="188"/>
      <c r="O3851" s="188"/>
      <c r="P3851" s="188"/>
      <c r="R3851" s="188"/>
    </row>
    <row r="3852" spans="8:18">
      <c r="H3852" s="188"/>
      <c r="J3852" s="188"/>
      <c r="K3852" s="188"/>
      <c r="L3852" s="188"/>
      <c r="M3852" s="393"/>
      <c r="N3852" s="188"/>
      <c r="O3852" s="188"/>
      <c r="P3852" s="188"/>
      <c r="R3852" s="188"/>
    </row>
    <row r="3853" spans="8:18">
      <c r="H3853" s="188"/>
      <c r="J3853" s="188"/>
      <c r="K3853" s="188"/>
      <c r="L3853" s="188"/>
      <c r="M3853" s="393"/>
      <c r="N3853" s="188"/>
      <c r="O3853" s="188"/>
      <c r="P3853" s="188"/>
      <c r="R3853" s="188"/>
    </row>
    <row r="3854" spans="8:18">
      <c r="H3854" s="188"/>
      <c r="J3854" s="188"/>
      <c r="K3854" s="188"/>
      <c r="L3854" s="188"/>
      <c r="M3854" s="393"/>
      <c r="N3854" s="188"/>
      <c r="O3854" s="188"/>
      <c r="P3854" s="188"/>
      <c r="R3854" s="188"/>
    </row>
    <row r="3855" spans="8:18">
      <c r="H3855" s="188"/>
      <c r="J3855" s="188"/>
      <c r="K3855" s="188"/>
      <c r="L3855" s="188"/>
      <c r="M3855" s="393"/>
      <c r="N3855" s="188"/>
      <c r="O3855" s="188"/>
      <c r="P3855" s="188"/>
      <c r="R3855" s="188"/>
    </row>
    <row r="3856" spans="8:18">
      <c r="H3856" s="188"/>
      <c r="J3856" s="188"/>
      <c r="K3856" s="188"/>
      <c r="L3856" s="188"/>
      <c r="M3856" s="393"/>
      <c r="N3856" s="188"/>
      <c r="O3856" s="188"/>
      <c r="P3856" s="188"/>
      <c r="R3856" s="188"/>
    </row>
    <row r="3857" spans="8:18">
      <c r="H3857" s="188"/>
      <c r="J3857" s="188"/>
      <c r="K3857" s="188"/>
      <c r="L3857" s="188"/>
      <c r="M3857" s="393"/>
      <c r="N3857" s="188"/>
      <c r="O3857" s="188"/>
      <c r="P3857" s="188"/>
      <c r="R3857" s="188"/>
    </row>
    <row r="3858" spans="8:18">
      <c r="H3858" s="188"/>
      <c r="J3858" s="188"/>
      <c r="K3858" s="188"/>
      <c r="L3858" s="188"/>
      <c r="M3858" s="393"/>
      <c r="N3858" s="188"/>
      <c r="O3858" s="188"/>
      <c r="P3858" s="188"/>
      <c r="R3858" s="188"/>
    </row>
    <row r="3859" spans="8:18">
      <c r="H3859" s="188"/>
      <c r="J3859" s="188"/>
      <c r="K3859" s="188"/>
      <c r="L3859" s="188"/>
      <c r="M3859" s="393"/>
      <c r="N3859" s="188"/>
      <c r="O3859" s="188"/>
      <c r="P3859" s="188"/>
      <c r="R3859" s="188"/>
    </row>
    <row r="3860" spans="8:18">
      <c r="H3860" s="188"/>
      <c r="J3860" s="188"/>
      <c r="K3860" s="188"/>
      <c r="L3860" s="188"/>
      <c r="M3860" s="393"/>
      <c r="N3860" s="188"/>
      <c r="O3860" s="188"/>
      <c r="P3860" s="188"/>
      <c r="R3860" s="188"/>
    </row>
    <row r="3861" spans="8:18">
      <c r="H3861" s="188"/>
      <c r="J3861" s="188"/>
      <c r="K3861" s="188"/>
      <c r="L3861" s="188"/>
      <c r="M3861" s="393"/>
      <c r="N3861" s="188"/>
      <c r="O3861" s="188"/>
      <c r="P3861" s="188"/>
      <c r="R3861" s="188"/>
    </row>
    <row r="3862" spans="8:18">
      <c r="H3862" s="188"/>
      <c r="J3862" s="188"/>
      <c r="K3862" s="188"/>
      <c r="L3862" s="188"/>
      <c r="M3862" s="393"/>
      <c r="N3862" s="188"/>
      <c r="O3862" s="188"/>
      <c r="P3862" s="188"/>
      <c r="R3862" s="188"/>
    </row>
    <row r="3863" spans="8:18">
      <c r="H3863" s="188"/>
      <c r="J3863" s="188"/>
      <c r="K3863" s="188"/>
      <c r="L3863" s="188"/>
      <c r="M3863" s="393"/>
      <c r="N3863" s="188"/>
      <c r="O3863" s="188"/>
      <c r="P3863" s="188"/>
      <c r="R3863" s="188"/>
    </row>
    <row r="3864" spans="8:18">
      <c r="H3864" s="188"/>
      <c r="J3864" s="188"/>
      <c r="K3864" s="188"/>
      <c r="L3864" s="188"/>
      <c r="M3864" s="393"/>
      <c r="N3864" s="188"/>
      <c r="O3864" s="188"/>
      <c r="P3864" s="188"/>
      <c r="R3864" s="188"/>
    </row>
    <row r="3865" spans="8:18">
      <c r="H3865" s="188"/>
      <c r="J3865" s="188"/>
      <c r="K3865" s="188"/>
      <c r="L3865" s="188"/>
      <c r="M3865" s="393"/>
      <c r="N3865" s="188"/>
      <c r="O3865" s="188"/>
      <c r="P3865" s="188"/>
      <c r="R3865" s="188"/>
    </row>
    <row r="3866" spans="8:18">
      <c r="H3866" s="188"/>
      <c r="J3866" s="188"/>
      <c r="K3866" s="188"/>
      <c r="L3866" s="188"/>
      <c r="M3866" s="393"/>
      <c r="N3866" s="188"/>
      <c r="O3866" s="188"/>
      <c r="P3866" s="188"/>
      <c r="R3866" s="188"/>
    </row>
    <row r="3867" spans="8:18">
      <c r="H3867" s="188"/>
      <c r="J3867" s="188"/>
      <c r="K3867" s="188"/>
      <c r="L3867" s="188"/>
      <c r="M3867" s="393"/>
      <c r="N3867" s="188"/>
      <c r="O3867" s="188"/>
      <c r="P3867" s="188"/>
      <c r="R3867" s="188"/>
    </row>
    <row r="3868" spans="8:18">
      <c r="H3868" s="188"/>
      <c r="J3868" s="188"/>
      <c r="K3868" s="188"/>
      <c r="L3868" s="188"/>
      <c r="M3868" s="393"/>
      <c r="N3868" s="188"/>
      <c r="O3868" s="188"/>
      <c r="P3868" s="188"/>
      <c r="R3868" s="188"/>
    </row>
    <row r="3869" spans="8:18">
      <c r="H3869" s="188"/>
      <c r="J3869" s="188"/>
      <c r="K3869" s="188"/>
      <c r="L3869" s="188"/>
      <c r="M3869" s="393"/>
      <c r="N3869" s="188"/>
      <c r="O3869" s="188"/>
      <c r="P3869" s="188"/>
      <c r="R3869" s="188"/>
    </row>
    <row r="3870" spans="8:18">
      <c r="H3870" s="188"/>
      <c r="J3870" s="188"/>
      <c r="K3870" s="188"/>
      <c r="L3870" s="188"/>
      <c r="M3870" s="393"/>
      <c r="N3870" s="188"/>
      <c r="O3870" s="188"/>
      <c r="P3870" s="188"/>
      <c r="R3870" s="188"/>
    </row>
    <row r="3871" spans="8:18">
      <c r="H3871" s="188"/>
      <c r="J3871" s="188"/>
      <c r="K3871" s="188"/>
      <c r="L3871" s="188"/>
      <c r="M3871" s="393"/>
      <c r="N3871" s="188"/>
      <c r="O3871" s="188"/>
      <c r="P3871" s="188"/>
      <c r="R3871" s="188"/>
    </row>
    <row r="3872" spans="8:18">
      <c r="H3872" s="188"/>
      <c r="J3872" s="188"/>
      <c r="K3872" s="188"/>
      <c r="L3872" s="188"/>
      <c r="M3872" s="393"/>
      <c r="N3872" s="188"/>
      <c r="O3872" s="188"/>
      <c r="P3872" s="188"/>
      <c r="R3872" s="188"/>
    </row>
    <row r="3873" spans="8:18">
      <c r="H3873" s="188"/>
      <c r="J3873" s="188"/>
      <c r="K3873" s="188"/>
      <c r="L3873" s="188"/>
      <c r="M3873" s="393"/>
      <c r="N3873" s="188"/>
      <c r="O3873" s="188"/>
      <c r="P3873" s="188"/>
      <c r="R3873" s="188"/>
    </row>
    <row r="3874" spans="8:18">
      <c r="H3874" s="188"/>
      <c r="J3874" s="188"/>
      <c r="K3874" s="188"/>
      <c r="L3874" s="188"/>
      <c r="M3874" s="393"/>
      <c r="N3874" s="188"/>
      <c r="O3874" s="188"/>
      <c r="P3874" s="188"/>
      <c r="R3874" s="188"/>
    </row>
    <row r="3875" spans="8:18">
      <c r="H3875" s="188"/>
      <c r="J3875" s="188"/>
      <c r="K3875" s="188"/>
      <c r="L3875" s="188"/>
      <c r="M3875" s="393"/>
      <c r="N3875" s="188"/>
      <c r="O3875" s="188"/>
      <c r="P3875" s="188"/>
      <c r="R3875" s="188"/>
    </row>
    <row r="3876" spans="8:18">
      <c r="H3876" s="188"/>
      <c r="J3876" s="188"/>
      <c r="K3876" s="188"/>
      <c r="L3876" s="188"/>
      <c r="M3876" s="393"/>
      <c r="N3876" s="188"/>
      <c r="O3876" s="188"/>
      <c r="P3876" s="188"/>
      <c r="R3876" s="188"/>
    </row>
    <row r="3877" spans="8:18">
      <c r="H3877" s="188"/>
      <c r="J3877" s="188"/>
      <c r="K3877" s="188"/>
      <c r="L3877" s="188"/>
      <c r="M3877" s="393"/>
      <c r="N3877" s="188"/>
      <c r="O3877" s="188"/>
      <c r="P3877" s="188"/>
      <c r="R3877" s="188"/>
    </row>
    <row r="3878" spans="8:18">
      <c r="H3878" s="188"/>
      <c r="J3878" s="188"/>
      <c r="K3878" s="188"/>
      <c r="L3878" s="188"/>
      <c r="M3878" s="393"/>
      <c r="N3878" s="188"/>
      <c r="O3878" s="188"/>
      <c r="P3878" s="188"/>
      <c r="R3878" s="188"/>
    </row>
    <row r="3879" spans="8:18">
      <c r="H3879" s="188"/>
      <c r="J3879" s="188"/>
      <c r="K3879" s="188"/>
      <c r="L3879" s="188"/>
      <c r="M3879" s="393"/>
      <c r="N3879" s="188"/>
      <c r="O3879" s="188"/>
      <c r="P3879" s="188"/>
      <c r="R3879" s="188"/>
    </row>
    <row r="3880" spans="8:18">
      <c r="H3880" s="188"/>
      <c r="J3880" s="188"/>
      <c r="K3880" s="188"/>
      <c r="L3880" s="188"/>
      <c r="M3880" s="393"/>
      <c r="N3880" s="188"/>
      <c r="O3880" s="188"/>
      <c r="P3880" s="188"/>
      <c r="R3880" s="188"/>
    </row>
    <row r="3881" spans="8:18">
      <c r="H3881" s="188"/>
      <c r="J3881" s="188"/>
      <c r="K3881" s="188"/>
      <c r="L3881" s="188"/>
      <c r="M3881" s="393"/>
      <c r="N3881" s="188"/>
      <c r="O3881" s="188"/>
      <c r="P3881" s="188"/>
      <c r="R3881" s="188"/>
    </row>
    <row r="3882" spans="8:18">
      <c r="H3882" s="188"/>
      <c r="J3882" s="188"/>
      <c r="K3882" s="188"/>
      <c r="L3882" s="188"/>
      <c r="M3882" s="393"/>
      <c r="N3882" s="188"/>
      <c r="O3882" s="188"/>
      <c r="P3882" s="188"/>
      <c r="R3882" s="188"/>
    </row>
    <row r="3883" spans="8:18">
      <c r="H3883" s="188"/>
      <c r="J3883" s="188"/>
      <c r="K3883" s="188"/>
      <c r="L3883" s="188"/>
      <c r="M3883" s="393"/>
      <c r="N3883" s="188"/>
      <c r="O3883" s="188"/>
      <c r="P3883" s="188"/>
      <c r="R3883" s="188"/>
    </row>
    <row r="3884" spans="8:18">
      <c r="H3884" s="188"/>
      <c r="J3884" s="188"/>
      <c r="K3884" s="188"/>
      <c r="L3884" s="188"/>
      <c r="M3884" s="393"/>
      <c r="N3884" s="188"/>
      <c r="O3884" s="188"/>
      <c r="P3884" s="188"/>
      <c r="R3884" s="188"/>
    </row>
    <row r="3885" spans="8:18">
      <c r="H3885" s="188"/>
      <c r="J3885" s="188"/>
      <c r="K3885" s="188"/>
      <c r="L3885" s="188"/>
      <c r="M3885" s="393"/>
      <c r="N3885" s="188"/>
      <c r="O3885" s="188"/>
      <c r="P3885" s="188"/>
      <c r="R3885" s="188"/>
    </row>
    <row r="3886" spans="8:18">
      <c r="H3886" s="188"/>
      <c r="J3886" s="188"/>
      <c r="K3886" s="188"/>
      <c r="L3886" s="188"/>
      <c r="M3886" s="393"/>
      <c r="N3886" s="188"/>
      <c r="O3886" s="188"/>
      <c r="P3886" s="188"/>
      <c r="R3886" s="188"/>
    </row>
    <row r="3887" spans="8:18">
      <c r="H3887" s="188"/>
      <c r="J3887" s="188"/>
      <c r="K3887" s="188"/>
      <c r="L3887" s="188"/>
      <c r="M3887" s="393"/>
      <c r="N3887" s="188"/>
      <c r="O3887" s="188"/>
      <c r="P3887" s="188"/>
      <c r="R3887" s="188"/>
    </row>
    <row r="3888" spans="8:18">
      <c r="H3888" s="188"/>
      <c r="J3888" s="188"/>
      <c r="K3888" s="188"/>
      <c r="L3888" s="188"/>
      <c r="M3888" s="393"/>
      <c r="N3888" s="188"/>
      <c r="O3888" s="188"/>
      <c r="P3888" s="188"/>
      <c r="R3888" s="188"/>
    </row>
    <row r="3889" spans="8:18">
      <c r="H3889" s="188"/>
      <c r="J3889" s="188"/>
      <c r="K3889" s="188"/>
      <c r="L3889" s="188"/>
      <c r="M3889" s="393"/>
      <c r="N3889" s="188"/>
      <c r="O3889" s="188"/>
      <c r="P3889" s="188"/>
      <c r="R3889" s="188"/>
    </row>
    <row r="3890" spans="8:18">
      <c r="H3890" s="188"/>
      <c r="J3890" s="188"/>
      <c r="K3890" s="188"/>
      <c r="L3890" s="188"/>
      <c r="M3890" s="393"/>
      <c r="N3890" s="188"/>
      <c r="O3890" s="188"/>
      <c r="P3890" s="188"/>
      <c r="R3890" s="188"/>
    </row>
    <row r="3891" spans="8:18">
      <c r="H3891" s="188"/>
      <c r="J3891" s="188"/>
      <c r="K3891" s="188"/>
      <c r="L3891" s="188"/>
      <c r="M3891" s="393"/>
      <c r="N3891" s="188"/>
      <c r="O3891" s="188"/>
      <c r="P3891" s="188"/>
      <c r="R3891" s="188"/>
    </row>
    <row r="3892" spans="8:18">
      <c r="H3892" s="188"/>
      <c r="J3892" s="188"/>
      <c r="K3892" s="188"/>
      <c r="L3892" s="188"/>
      <c r="M3892" s="393"/>
      <c r="N3892" s="188"/>
      <c r="O3892" s="188"/>
      <c r="P3892" s="188"/>
      <c r="R3892" s="188"/>
    </row>
    <row r="3893" spans="8:18">
      <c r="H3893" s="188"/>
      <c r="J3893" s="188"/>
      <c r="K3893" s="188"/>
      <c r="L3893" s="188"/>
      <c r="M3893" s="393"/>
      <c r="N3893" s="188"/>
      <c r="O3893" s="188"/>
      <c r="P3893" s="188"/>
      <c r="R3893" s="188"/>
    </row>
    <row r="3894" spans="8:18">
      <c r="H3894" s="188"/>
      <c r="J3894" s="188"/>
      <c r="K3894" s="188"/>
      <c r="L3894" s="188"/>
      <c r="M3894" s="393"/>
      <c r="N3894" s="188"/>
      <c r="O3894" s="188"/>
      <c r="P3894" s="188"/>
      <c r="R3894" s="188"/>
    </row>
    <row r="3895" spans="8:18">
      <c r="H3895" s="188"/>
      <c r="J3895" s="188"/>
      <c r="K3895" s="188"/>
      <c r="L3895" s="188"/>
      <c r="M3895" s="393"/>
      <c r="N3895" s="188"/>
      <c r="O3895" s="188"/>
      <c r="P3895" s="188"/>
      <c r="R3895" s="188"/>
    </row>
    <row r="3896" spans="8:18">
      <c r="H3896" s="188"/>
      <c r="J3896" s="188"/>
      <c r="K3896" s="188"/>
      <c r="L3896" s="188"/>
      <c r="M3896" s="393"/>
      <c r="N3896" s="188"/>
      <c r="O3896" s="188"/>
      <c r="P3896" s="188"/>
      <c r="R3896" s="188"/>
    </row>
    <row r="3897" spans="8:18">
      <c r="H3897" s="188"/>
      <c r="J3897" s="188"/>
      <c r="K3897" s="188"/>
      <c r="L3897" s="188"/>
      <c r="M3897" s="393"/>
      <c r="N3897" s="188"/>
      <c r="O3897" s="188"/>
      <c r="P3897" s="188"/>
      <c r="R3897" s="188"/>
    </row>
    <row r="3898" spans="8:18">
      <c r="H3898" s="188"/>
      <c r="J3898" s="188"/>
      <c r="K3898" s="188"/>
      <c r="L3898" s="188"/>
      <c r="M3898" s="393"/>
      <c r="N3898" s="188"/>
      <c r="O3898" s="188"/>
      <c r="P3898" s="188"/>
      <c r="R3898" s="188"/>
    </row>
    <row r="3899" spans="8:18">
      <c r="H3899" s="188"/>
      <c r="J3899" s="188"/>
      <c r="K3899" s="188"/>
      <c r="L3899" s="188"/>
      <c r="M3899" s="393"/>
      <c r="N3899" s="188"/>
      <c r="O3899" s="188"/>
      <c r="P3899" s="188"/>
      <c r="R3899" s="188"/>
    </row>
    <row r="3900" spans="8:18">
      <c r="H3900" s="188"/>
      <c r="J3900" s="188"/>
      <c r="K3900" s="188"/>
      <c r="L3900" s="188"/>
      <c r="M3900" s="393"/>
      <c r="N3900" s="188"/>
      <c r="O3900" s="188"/>
      <c r="P3900" s="188"/>
      <c r="R3900" s="188"/>
    </row>
    <row r="3901" spans="8:18">
      <c r="H3901" s="188"/>
      <c r="J3901" s="188"/>
      <c r="K3901" s="188"/>
      <c r="L3901" s="188"/>
      <c r="M3901" s="393"/>
      <c r="N3901" s="188"/>
      <c r="O3901" s="188"/>
      <c r="P3901" s="188"/>
      <c r="R3901" s="188"/>
    </row>
    <row r="3902" spans="8:18">
      <c r="H3902" s="188"/>
      <c r="J3902" s="188"/>
      <c r="K3902" s="188"/>
      <c r="L3902" s="188"/>
      <c r="M3902" s="393"/>
      <c r="N3902" s="188"/>
      <c r="O3902" s="188"/>
      <c r="P3902" s="188"/>
      <c r="R3902" s="188"/>
    </row>
    <row r="3903" spans="8:18">
      <c r="H3903" s="188"/>
      <c r="J3903" s="188"/>
      <c r="K3903" s="188"/>
      <c r="L3903" s="188"/>
      <c r="M3903" s="393"/>
      <c r="N3903" s="188"/>
      <c r="O3903" s="188"/>
      <c r="P3903" s="188"/>
      <c r="R3903" s="188"/>
    </row>
    <row r="3904" spans="8:18">
      <c r="H3904" s="188"/>
      <c r="J3904" s="188"/>
      <c r="K3904" s="188"/>
      <c r="L3904" s="188"/>
      <c r="M3904" s="393"/>
      <c r="N3904" s="188"/>
      <c r="O3904" s="188"/>
      <c r="P3904" s="188"/>
      <c r="R3904" s="188"/>
    </row>
    <row r="3905" spans="8:18">
      <c r="H3905" s="188"/>
      <c r="J3905" s="188"/>
      <c r="K3905" s="188"/>
      <c r="L3905" s="188"/>
      <c r="M3905" s="393"/>
      <c r="N3905" s="188"/>
      <c r="O3905" s="188"/>
      <c r="P3905" s="188"/>
      <c r="R3905" s="188"/>
    </row>
    <row r="3906" spans="8:18">
      <c r="H3906" s="188"/>
      <c r="J3906" s="188"/>
      <c r="K3906" s="188"/>
      <c r="L3906" s="188"/>
      <c r="M3906" s="393"/>
      <c r="N3906" s="188"/>
      <c r="O3906" s="188"/>
      <c r="P3906" s="188"/>
      <c r="R3906" s="188"/>
    </row>
    <row r="3907" spans="8:18">
      <c r="H3907" s="188"/>
      <c r="J3907" s="188"/>
      <c r="K3907" s="188"/>
      <c r="L3907" s="188"/>
      <c r="M3907" s="393"/>
      <c r="N3907" s="188"/>
      <c r="O3907" s="188"/>
      <c r="P3907" s="188"/>
      <c r="R3907" s="188"/>
    </row>
    <row r="3908" spans="8:18">
      <c r="H3908" s="188"/>
      <c r="J3908" s="188"/>
      <c r="K3908" s="188"/>
      <c r="L3908" s="188"/>
      <c r="M3908" s="393"/>
      <c r="N3908" s="188"/>
      <c r="O3908" s="188"/>
      <c r="P3908" s="188"/>
      <c r="R3908" s="188"/>
    </row>
    <row r="3909" spans="8:18">
      <c r="H3909" s="188"/>
      <c r="J3909" s="188"/>
      <c r="K3909" s="188"/>
      <c r="L3909" s="188"/>
      <c r="M3909" s="393"/>
      <c r="N3909" s="188"/>
      <c r="O3909" s="188"/>
      <c r="P3909" s="188"/>
      <c r="R3909" s="188"/>
    </row>
    <row r="3910" spans="8:18">
      <c r="H3910" s="188"/>
      <c r="J3910" s="188"/>
      <c r="K3910" s="188"/>
      <c r="L3910" s="188"/>
      <c r="M3910" s="393"/>
      <c r="N3910" s="188"/>
      <c r="O3910" s="188"/>
      <c r="P3910" s="188"/>
      <c r="R3910" s="188"/>
    </row>
    <row r="3911" spans="8:18">
      <c r="H3911" s="188"/>
      <c r="J3911" s="188"/>
      <c r="K3911" s="188"/>
      <c r="L3911" s="188"/>
      <c r="M3911" s="393"/>
      <c r="N3911" s="188"/>
      <c r="O3911" s="188"/>
      <c r="P3911" s="188"/>
      <c r="R3911" s="188"/>
    </row>
    <row r="3912" spans="8:18">
      <c r="H3912" s="188"/>
      <c r="J3912" s="188"/>
      <c r="K3912" s="188"/>
      <c r="L3912" s="188"/>
      <c r="M3912" s="393"/>
      <c r="N3912" s="188"/>
      <c r="O3912" s="188"/>
      <c r="P3912" s="188"/>
      <c r="R3912" s="188"/>
    </row>
    <row r="3913" spans="8:18">
      <c r="H3913" s="188"/>
      <c r="J3913" s="188"/>
      <c r="K3913" s="188"/>
      <c r="L3913" s="188"/>
      <c r="M3913" s="393"/>
      <c r="N3913" s="188"/>
      <c r="O3913" s="188"/>
      <c r="P3913" s="188"/>
      <c r="R3913" s="188"/>
    </row>
    <row r="3914" spans="8:18">
      <c r="H3914" s="188"/>
      <c r="J3914" s="188"/>
      <c r="K3914" s="188"/>
      <c r="L3914" s="188"/>
      <c r="M3914" s="393"/>
      <c r="N3914" s="188"/>
      <c r="O3914" s="188"/>
      <c r="P3914" s="188"/>
      <c r="R3914" s="188"/>
    </row>
    <row r="3915" spans="8:18">
      <c r="H3915" s="188"/>
      <c r="J3915" s="188"/>
      <c r="K3915" s="188"/>
      <c r="L3915" s="188"/>
      <c r="M3915" s="393"/>
      <c r="N3915" s="188"/>
      <c r="O3915" s="188"/>
      <c r="P3915" s="188"/>
      <c r="R3915" s="188"/>
    </row>
    <row r="3916" spans="8:18">
      <c r="H3916" s="188"/>
      <c r="J3916" s="188"/>
      <c r="K3916" s="188"/>
      <c r="L3916" s="188"/>
      <c r="M3916" s="393"/>
      <c r="N3916" s="188"/>
      <c r="O3916" s="188"/>
      <c r="P3916" s="188"/>
      <c r="R3916" s="188"/>
    </row>
    <row r="3917" spans="8:18">
      <c r="H3917" s="188"/>
      <c r="J3917" s="188"/>
      <c r="K3917" s="188"/>
      <c r="L3917" s="188"/>
      <c r="M3917" s="393"/>
      <c r="N3917" s="188"/>
      <c r="O3917" s="188"/>
      <c r="P3917" s="188"/>
      <c r="R3917" s="188"/>
    </row>
    <row r="3918" spans="8:18">
      <c r="H3918" s="188"/>
      <c r="J3918" s="188"/>
      <c r="K3918" s="188"/>
      <c r="L3918" s="188"/>
      <c r="M3918" s="393"/>
      <c r="N3918" s="188"/>
      <c r="O3918" s="188"/>
      <c r="P3918" s="188"/>
      <c r="R3918" s="188"/>
    </row>
    <row r="3919" spans="8:18">
      <c r="H3919" s="188"/>
      <c r="J3919" s="188"/>
      <c r="K3919" s="188"/>
      <c r="L3919" s="188"/>
      <c r="M3919" s="393"/>
      <c r="N3919" s="188"/>
      <c r="O3919" s="188"/>
      <c r="P3919" s="188"/>
      <c r="R3919" s="188"/>
    </row>
    <row r="3920" spans="8:18">
      <c r="H3920" s="188"/>
      <c r="J3920" s="188"/>
      <c r="K3920" s="188"/>
      <c r="L3920" s="188"/>
      <c r="M3920" s="393"/>
      <c r="N3920" s="188"/>
      <c r="O3920" s="188"/>
      <c r="P3920" s="188"/>
      <c r="R3920" s="188"/>
    </row>
    <row r="3921" spans="8:18">
      <c r="H3921" s="188"/>
      <c r="J3921" s="188"/>
      <c r="K3921" s="188"/>
      <c r="L3921" s="188"/>
      <c r="M3921" s="393"/>
      <c r="N3921" s="188"/>
      <c r="O3921" s="188"/>
      <c r="P3921" s="188"/>
      <c r="R3921" s="188"/>
    </row>
    <row r="3922" spans="8:18">
      <c r="H3922" s="188"/>
      <c r="J3922" s="188"/>
      <c r="K3922" s="188"/>
      <c r="L3922" s="188"/>
      <c r="M3922" s="393"/>
      <c r="N3922" s="188"/>
      <c r="O3922" s="188"/>
      <c r="P3922" s="188"/>
      <c r="R3922" s="188"/>
    </row>
    <row r="3923" spans="8:18">
      <c r="H3923" s="188"/>
      <c r="J3923" s="188"/>
      <c r="K3923" s="188"/>
      <c r="L3923" s="188"/>
      <c r="M3923" s="393"/>
      <c r="N3923" s="188"/>
      <c r="O3923" s="188"/>
      <c r="P3923" s="188"/>
      <c r="R3923" s="188"/>
    </row>
    <row r="3924" spans="8:18">
      <c r="H3924" s="188"/>
      <c r="J3924" s="188"/>
      <c r="K3924" s="188"/>
      <c r="L3924" s="188"/>
      <c r="M3924" s="393"/>
      <c r="N3924" s="188"/>
      <c r="O3924" s="188"/>
      <c r="P3924" s="188"/>
      <c r="R3924" s="188"/>
    </row>
    <row r="3925" spans="8:18">
      <c r="H3925" s="188"/>
      <c r="J3925" s="188"/>
      <c r="K3925" s="188"/>
      <c r="L3925" s="188"/>
      <c r="M3925" s="393"/>
      <c r="N3925" s="188"/>
      <c r="O3925" s="188"/>
      <c r="P3925" s="188"/>
      <c r="R3925" s="188"/>
    </row>
    <row r="3926" spans="8:18">
      <c r="H3926" s="188"/>
      <c r="J3926" s="188"/>
      <c r="K3926" s="188"/>
      <c r="L3926" s="188"/>
      <c r="M3926" s="393"/>
      <c r="N3926" s="188"/>
      <c r="O3926" s="188"/>
      <c r="P3926" s="188"/>
      <c r="R3926" s="188"/>
    </row>
    <row r="3927" spans="8:18">
      <c r="H3927" s="188"/>
      <c r="J3927" s="188"/>
      <c r="K3927" s="188"/>
      <c r="L3927" s="188"/>
      <c r="M3927" s="393"/>
      <c r="N3927" s="188"/>
      <c r="O3927" s="188"/>
      <c r="P3927" s="188"/>
      <c r="R3927" s="188"/>
    </row>
    <row r="3928" spans="8:18">
      <c r="H3928" s="188"/>
      <c r="J3928" s="188"/>
      <c r="K3928" s="188"/>
      <c r="L3928" s="188"/>
      <c r="M3928" s="393"/>
      <c r="N3928" s="188"/>
      <c r="O3928" s="188"/>
      <c r="P3928" s="188"/>
      <c r="R3928" s="188"/>
    </row>
    <row r="3929" spans="8:18">
      <c r="H3929" s="188"/>
      <c r="J3929" s="188"/>
      <c r="K3929" s="188"/>
      <c r="L3929" s="188"/>
      <c r="M3929" s="393"/>
      <c r="N3929" s="188"/>
      <c r="O3929" s="188"/>
      <c r="P3929" s="188"/>
      <c r="R3929" s="188"/>
    </row>
    <row r="3930" spans="8:18">
      <c r="H3930" s="188"/>
      <c r="J3930" s="188"/>
      <c r="K3930" s="188"/>
      <c r="L3930" s="188"/>
      <c r="M3930" s="393"/>
      <c r="N3930" s="188"/>
      <c r="O3930" s="188"/>
      <c r="P3930" s="188"/>
      <c r="R3930" s="188"/>
    </row>
    <row r="3931" spans="8:18">
      <c r="H3931" s="188"/>
      <c r="J3931" s="188"/>
      <c r="K3931" s="188"/>
      <c r="L3931" s="188"/>
      <c r="M3931" s="393"/>
      <c r="N3931" s="188"/>
      <c r="O3931" s="188"/>
      <c r="P3931" s="188"/>
      <c r="R3931" s="188"/>
    </row>
    <row r="3932" spans="8:18">
      <c r="H3932" s="188"/>
      <c r="J3932" s="188"/>
      <c r="K3932" s="188"/>
      <c r="L3932" s="188"/>
      <c r="M3932" s="393"/>
      <c r="N3932" s="188"/>
      <c r="O3932" s="188"/>
      <c r="P3932" s="188"/>
      <c r="R3932" s="188"/>
    </row>
    <row r="3933" spans="8:18">
      <c r="H3933" s="188"/>
      <c r="J3933" s="188"/>
      <c r="K3933" s="188"/>
      <c r="L3933" s="188"/>
      <c r="M3933" s="393"/>
      <c r="N3933" s="188"/>
      <c r="O3933" s="188"/>
      <c r="P3933" s="188"/>
      <c r="R3933" s="188"/>
    </row>
    <row r="3934" spans="8:18">
      <c r="H3934" s="188"/>
      <c r="J3934" s="188"/>
      <c r="K3934" s="188"/>
      <c r="L3934" s="188"/>
      <c r="M3934" s="393"/>
      <c r="N3934" s="188"/>
      <c r="O3934" s="188"/>
      <c r="P3934" s="188"/>
      <c r="R3934" s="188"/>
    </row>
    <row r="3935" spans="8:18">
      <c r="H3935" s="188"/>
      <c r="J3935" s="188"/>
      <c r="K3935" s="188"/>
      <c r="L3935" s="188"/>
      <c r="M3935" s="393"/>
      <c r="N3935" s="188"/>
      <c r="O3935" s="188"/>
      <c r="P3935" s="188"/>
      <c r="R3935" s="188"/>
    </row>
    <row r="3936" spans="8:18">
      <c r="H3936" s="188"/>
      <c r="J3936" s="188"/>
      <c r="K3936" s="188"/>
      <c r="L3936" s="188"/>
      <c r="M3936" s="393"/>
      <c r="N3936" s="188"/>
      <c r="O3936" s="188"/>
      <c r="P3936" s="188"/>
      <c r="R3936" s="188"/>
    </row>
    <row r="3937" spans="8:18">
      <c r="H3937" s="188"/>
      <c r="J3937" s="188"/>
      <c r="K3937" s="188"/>
      <c r="L3937" s="188"/>
      <c r="M3937" s="393"/>
      <c r="N3937" s="188"/>
      <c r="O3937" s="188"/>
      <c r="P3937" s="188"/>
      <c r="R3937" s="188"/>
    </row>
    <row r="3938" spans="8:18">
      <c r="H3938" s="188"/>
      <c r="J3938" s="188"/>
      <c r="K3938" s="188"/>
      <c r="L3938" s="188"/>
      <c r="M3938" s="393"/>
      <c r="N3938" s="188"/>
      <c r="O3938" s="188"/>
      <c r="P3938" s="188"/>
      <c r="R3938" s="188"/>
    </row>
    <row r="3939" spans="8:18">
      <c r="H3939" s="188"/>
      <c r="J3939" s="188"/>
      <c r="K3939" s="188"/>
      <c r="L3939" s="188"/>
      <c r="M3939" s="393"/>
      <c r="N3939" s="188"/>
      <c r="O3939" s="188"/>
      <c r="P3939" s="188"/>
      <c r="R3939" s="188"/>
    </row>
    <row r="3940" spans="8:18">
      <c r="H3940" s="188"/>
      <c r="J3940" s="188"/>
      <c r="K3940" s="188"/>
      <c r="L3940" s="188"/>
      <c r="M3940" s="393"/>
      <c r="N3940" s="188"/>
      <c r="O3940" s="188"/>
      <c r="P3940" s="188"/>
      <c r="R3940" s="188"/>
    </row>
    <row r="3941" spans="8:18">
      <c r="H3941" s="188"/>
      <c r="J3941" s="188"/>
      <c r="K3941" s="188"/>
      <c r="L3941" s="188"/>
      <c r="M3941" s="393"/>
      <c r="N3941" s="188"/>
      <c r="O3941" s="188"/>
      <c r="P3941" s="188"/>
      <c r="R3941" s="188"/>
    </row>
    <row r="3942" spans="8:18">
      <c r="H3942" s="188"/>
      <c r="J3942" s="188"/>
      <c r="K3942" s="188"/>
      <c r="L3942" s="188"/>
      <c r="M3942" s="393"/>
      <c r="N3942" s="188"/>
      <c r="O3942" s="188"/>
      <c r="P3942" s="188"/>
      <c r="R3942" s="188"/>
    </row>
    <row r="3943" spans="8:18">
      <c r="H3943" s="188"/>
      <c r="J3943" s="188"/>
      <c r="K3943" s="188"/>
      <c r="L3943" s="188"/>
      <c r="M3943" s="393"/>
      <c r="N3943" s="188"/>
      <c r="O3943" s="188"/>
      <c r="P3943" s="188"/>
      <c r="R3943" s="188"/>
    </row>
    <row r="3944" spans="8:18">
      <c r="H3944" s="188"/>
      <c r="J3944" s="188"/>
      <c r="K3944" s="188"/>
      <c r="L3944" s="188"/>
      <c r="M3944" s="393"/>
      <c r="N3944" s="188"/>
      <c r="O3944" s="188"/>
      <c r="P3944" s="188"/>
      <c r="R3944" s="188"/>
    </row>
    <row r="3945" spans="8:18">
      <c r="H3945" s="188"/>
      <c r="J3945" s="188"/>
      <c r="K3945" s="188"/>
      <c r="L3945" s="188"/>
      <c r="M3945" s="393"/>
      <c r="N3945" s="188"/>
      <c r="O3945" s="188"/>
      <c r="P3945" s="188"/>
      <c r="R3945" s="188"/>
    </row>
    <row r="3946" spans="8:18">
      <c r="H3946" s="188"/>
      <c r="J3946" s="188"/>
      <c r="K3946" s="188"/>
      <c r="L3946" s="188"/>
      <c r="M3946" s="393"/>
      <c r="N3946" s="188"/>
      <c r="O3946" s="188"/>
      <c r="P3946" s="188"/>
      <c r="R3946" s="188"/>
    </row>
    <row r="3947" spans="8:18">
      <c r="H3947" s="188"/>
      <c r="J3947" s="188"/>
      <c r="K3947" s="188"/>
      <c r="L3947" s="188"/>
      <c r="M3947" s="393"/>
      <c r="N3947" s="188"/>
      <c r="O3947" s="188"/>
      <c r="P3947" s="188"/>
      <c r="R3947" s="188"/>
    </row>
    <row r="3948" spans="8:18">
      <c r="H3948" s="188"/>
      <c r="J3948" s="188"/>
      <c r="K3948" s="188"/>
      <c r="L3948" s="188"/>
      <c r="M3948" s="393"/>
      <c r="N3948" s="188"/>
      <c r="O3948" s="188"/>
      <c r="P3948" s="188"/>
      <c r="R3948" s="188"/>
    </row>
    <row r="3949" spans="8:18">
      <c r="H3949" s="188"/>
      <c r="J3949" s="188"/>
      <c r="K3949" s="188"/>
      <c r="L3949" s="188"/>
      <c r="M3949" s="393"/>
      <c r="N3949" s="188"/>
      <c r="O3949" s="188"/>
      <c r="P3949" s="188"/>
      <c r="R3949" s="188"/>
    </row>
    <row r="3950" spans="8:18">
      <c r="H3950" s="188"/>
      <c r="J3950" s="188"/>
      <c r="K3950" s="188"/>
      <c r="L3950" s="188"/>
      <c r="M3950" s="393"/>
      <c r="N3950" s="188"/>
      <c r="O3950" s="188"/>
      <c r="P3950" s="188"/>
      <c r="R3950" s="188"/>
    </row>
    <row r="3951" spans="8:18">
      <c r="H3951" s="188"/>
      <c r="J3951" s="188"/>
      <c r="K3951" s="188"/>
      <c r="L3951" s="188"/>
      <c r="M3951" s="393"/>
      <c r="N3951" s="188"/>
      <c r="O3951" s="188"/>
      <c r="P3951" s="188"/>
      <c r="R3951" s="188"/>
    </row>
    <row r="3952" spans="8:18">
      <c r="H3952" s="188"/>
      <c r="J3952" s="188"/>
      <c r="K3952" s="188"/>
      <c r="L3952" s="188"/>
      <c r="M3952" s="393"/>
      <c r="N3952" s="188"/>
      <c r="O3952" s="188"/>
      <c r="P3952" s="188"/>
      <c r="R3952" s="188"/>
    </row>
    <row r="3953" spans="8:18">
      <c r="H3953" s="188"/>
      <c r="J3953" s="188"/>
      <c r="K3953" s="188"/>
      <c r="L3953" s="188"/>
      <c r="M3953" s="393"/>
      <c r="N3953" s="188"/>
      <c r="O3953" s="188"/>
      <c r="P3953" s="188"/>
      <c r="R3953" s="188"/>
    </row>
    <row r="3954" spans="8:18">
      <c r="H3954" s="188"/>
      <c r="J3954" s="188"/>
      <c r="K3954" s="188"/>
      <c r="L3954" s="188"/>
      <c r="M3954" s="393"/>
      <c r="N3954" s="188"/>
      <c r="O3954" s="188"/>
      <c r="P3954" s="188"/>
      <c r="R3954" s="188"/>
    </row>
    <row r="3955" spans="8:18">
      <c r="H3955" s="188"/>
      <c r="J3955" s="188"/>
      <c r="K3955" s="188"/>
      <c r="L3955" s="188"/>
      <c r="M3955" s="393"/>
      <c r="N3955" s="188"/>
      <c r="O3955" s="188"/>
      <c r="P3955" s="188"/>
      <c r="R3955" s="188"/>
    </row>
    <row r="3956" spans="8:18">
      <c r="H3956" s="188"/>
      <c r="J3956" s="188"/>
      <c r="K3956" s="188"/>
      <c r="L3956" s="188"/>
      <c r="M3956" s="393"/>
      <c r="N3956" s="188"/>
      <c r="O3956" s="188"/>
      <c r="P3956" s="188"/>
      <c r="R3956" s="188"/>
    </row>
    <row r="3957" spans="8:18">
      <c r="H3957" s="188"/>
      <c r="J3957" s="188"/>
      <c r="K3957" s="188"/>
      <c r="L3957" s="188"/>
      <c r="M3957" s="393"/>
      <c r="N3957" s="188"/>
      <c r="O3957" s="188"/>
      <c r="P3957" s="188"/>
      <c r="R3957" s="188"/>
    </row>
    <row r="3958" spans="8:18">
      <c r="H3958" s="188"/>
      <c r="J3958" s="188"/>
      <c r="K3958" s="188"/>
      <c r="L3958" s="188"/>
      <c r="M3958" s="393"/>
      <c r="N3958" s="188"/>
      <c r="O3958" s="188"/>
      <c r="P3958" s="188"/>
      <c r="R3958" s="188"/>
    </row>
    <row r="3959" spans="8:18">
      <c r="H3959" s="188"/>
      <c r="J3959" s="188"/>
      <c r="K3959" s="188"/>
      <c r="L3959" s="188"/>
      <c r="M3959" s="393"/>
      <c r="N3959" s="188"/>
      <c r="O3959" s="188"/>
      <c r="P3959" s="188"/>
      <c r="R3959" s="188"/>
    </row>
    <row r="3960" spans="8:18">
      <c r="H3960" s="188"/>
      <c r="J3960" s="188"/>
      <c r="K3960" s="188"/>
      <c r="L3960" s="188"/>
      <c r="M3960" s="393"/>
      <c r="N3960" s="188"/>
      <c r="O3960" s="188"/>
      <c r="P3960" s="188"/>
      <c r="R3960" s="188"/>
    </row>
    <row r="3961" spans="8:18">
      <c r="H3961" s="188"/>
      <c r="J3961" s="188"/>
      <c r="K3961" s="188"/>
      <c r="L3961" s="188"/>
      <c r="M3961" s="393"/>
      <c r="N3961" s="188"/>
      <c r="O3961" s="188"/>
      <c r="P3961" s="188"/>
      <c r="R3961" s="188"/>
    </row>
    <row r="3962" spans="8:18">
      <c r="H3962" s="188"/>
      <c r="J3962" s="188"/>
      <c r="K3962" s="188"/>
      <c r="L3962" s="188"/>
      <c r="M3962" s="393"/>
      <c r="N3962" s="188"/>
      <c r="O3962" s="188"/>
      <c r="P3962" s="188"/>
      <c r="R3962" s="188"/>
    </row>
    <row r="3963" spans="8:18">
      <c r="H3963" s="188"/>
      <c r="J3963" s="188"/>
      <c r="K3963" s="188"/>
      <c r="L3963" s="188"/>
      <c r="M3963" s="393"/>
      <c r="N3963" s="188"/>
      <c r="O3963" s="188"/>
      <c r="P3963" s="188"/>
      <c r="R3963" s="188"/>
    </row>
    <row r="3964" spans="8:18">
      <c r="H3964" s="188"/>
      <c r="J3964" s="188"/>
      <c r="K3964" s="188"/>
      <c r="L3964" s="188"/>
      <c r="M3964" s="393"/>
      <c r="N3964" s="188"/>
      <c r="O3964" s="188"/>
      <c r="P3964" s="188"/>
      <c r="R3964" s="188"/>
    </row>
    <row r="3965" spans="8:18">
      <c r="H3965" s="188"/>
      <c r="J3965" s="188"/>
      <c r="K3965" s="188"/>
      <c r="L3965" s="188"/>
      <c r="M3965" s="393"/>
      <c r="N3965" s="188"/>
      <c r="O3965" s="188"/>
      <c r="P3965" s="188"/>
      <c r="R3965" s="188"/>
    </row>
    <row r="3966" spans="8:18">
      <c r="H3966" s="188"/>
      <c r="J3966" s="188"/>
      <c r="K3966" s="188"/>
      <c r="L3966" s="188"/>
      <c r="M3966" s="393"/>
      <c r="N3966" s="188"/>
      <c r="O3966" s="188"/>
      <c r="P3966" s="188"/>
      <c r="R3966" s="188"/>
    </row>
    <row r="3967" spans="8:18">
      <c r="H3967" s="188"/>
      <c r="J3967" s="188"/>
      <c r="K3967" s="188"/>
      <c r="L3967" s="188"/>
      <c r="M3967" s="393"/>
      <c r="N3967" s="188"/>
      <c r="O3967" s="188"/>
      <c r="P3967" s="188"/>
      <c r="R3967" s="188"/>
    </row>
    <row r="3968" spans="8:18">
      <c r="H3968" s="188"/>
      <c r="J3968" s="188"/>
      <c r="K3968" s="188"/>
      <c r="L3968" s="188"/>
      <c r="M3968" s="393"/>
      <c r="N3968" s="188"/>
      <c r="O3968" s="188"/>
      <c r="P3968" s="188"/>
      <c r="R3968" s="188"/>
    </row>
    <row r="3969" spans="8:18">
      <c r="H3969" s="188"/>
      <c r="J3969" s="188"/>
      <c r="K3969" s="188"/>
      <c r="L3969" s="188"/>
      <c r="M3969" s="393"/>
      <c r="N3969" s="188"/>
      <c r="O3969" s="188"/>
      <c r="P3969" s="188"/>
      <c r="R3969" s="188"/>
    </row>
    <row r="3970" spans="8:18">
      <c r="H3970" s="188"/>
      <c r="J3970" s="188"/>
      <c r="K3970" s="188"/>
      <c r="L3970" s="188"/>
      <c r="M3970" s="393"/>
      <c r="N3970" s="188"/>
      <c r="O3970" s="188"/>
      <c r="P3970" s="188"/>
      <c r="R3970" s="188"/>
    </row>
    <row r="3971" spans="8:18">
      <c r="H3971" s="188"/>
      <c r="J3971" s="188"/>
      <c r="K3971" s="188"/>
      <c r="L3971" s="188"/>
      <c r="M3971" s="393"/>
      <c r="N3971" s="188"/>
      <c r="O3971" s="188"/>
      <c r="P3971" s="188"/>
      <c r="R3971" s="188"/>
    </row>
    <row r="3972" spans="8:18">
      <c r="H3972" s="188"/>
      <c r="J3972" s="188"/>
      <c r="K3972" s="188"/>
      <c r="L3972" s="188"/>
      <c r="M3972" s="393"/>
      <c r="N3972" s="188"/>
      <c r="O3972" s="188"/>
      <c r="P3972" s="188"/>
      <c r="R3972" s="188"/>
    </row>
    <row r="3973" spans="8:18">
      <c r="H3973" s="188"/>
      <c r="J3973" s="188"/>
      <c r="K3973" s="188"/>
      <c r="L3973" s="188"/>
      <c r="M3973" s="393"/>
      <c r="N3973" s="188"/>
      <c r="O3973" s="188"/>
      <c r="P3973" s="188"/>
      <c r="R3973" s="188"/>
    </row>
    <row r="3974" spans="8:18">
      <c r="H3974" s="188"/>
      <c r="J3974" s="188"/>
      <c r="K3974" s="188"/>
      <c r="L3974" s="188"/>
      <c r="M3974" s="393"/>
      <c r="N3974" s="188"/>
      <c r="O3974" s="188"/>
      <c r="P3974" s="188"/>
      <c r="R3974" s="188"/>
    </row>
    <row r="3975" spans="8:18">
      <c r="H3975" s="188"/>
      <c r="J3975" s="188"/>
      <c r="K3975" s="188"/>
      <c r="L3975" s="188"/>
      <c r="M3975" s="393"/>
      <c r="N3975" s="188"/>
      <c r="O3975" s="188"/>
      <c r="P3975" s="188"/>
      <c r="R3975" s="188"/>
    </row>
    <row r="3976" spans="8:18">
      <c r="H3976" s="188"/>
      <c r="J3976" s="188"/>
      <c r="K3976" s="188"/>
      <c r="L3976" s="188"/>
      <c r="M3976" s="393"/>
      <c r="N3976" s="188"/>
      <c r="O3976" s="188"/>
      <c r="P3976" s="188"/>
      <c r="R3976" s="188"/>
    </row>
    <row r="3977" spans="8:18">
      <c r="H3977" s="188"/>
      <c r="J3977" s="188"/>
      <c r="K3977" s="188"/>
      <c r="L3977" s="188"/>
      <c r="M3977" s="393"/>
      <c r="N3977" s="188"/>
      <c r="O3977" s="188"/>
      <c r="P3977" s="188"/>
      <c r="R3977" s="188"/>
    </row>
    <row r="3978" spans="8:18">
      <c r="H3978" s="188"/>
      <c r="J3978" s="188"/>
      <c r="K3978" s="188"/>
      <c r="L3978" s="188"/>
      <c r="M3978" s="393"/>
      <c r="N3978" s="188"/>
      <c r="O3978" s="188"/>
      <c r="P3978" s="188"/>
      <c r="R3978" s="188"/>
    </row>
    <row r="3979" spans="8:18">
      <c r="H3979" s="188"/>
      <c r="J3979" s="188"/>
      <c r="K3979" s="188"/>
      <c r="L3979" s="188"/>
      <c r="M3979" s="393"/>
      <c r="N3979" s="188"/>
      <c r="O3979" s="188"/>
      <c r="P3979" s="188"/>
      <c r="R3979" s="188"/>
    </row>
    <row r="3980" spans="8:18">
      <c r="H3980" s="188"/>
      <c r="J3980" s="188"/>
      <c r="K3980" s="188"/>
      <c r="L3980" s="188"/>
      <c r="M3980" s="393"/>
      <c r="N3980" s="188"/>
      <c r="O3980" s="188"/>
      <c r="P3980" s="188"/>
      <c r="R3980" s="188"/>
    </row>
    <row r="3981" spans="8:18">
      <c r="H3981" s="188"/>
      <c r="J3981" s="188"/>
      <c r="K3981" s="188"/>
      <c r="L3981" s="188"/>
      <c r="M3981" s="393"/>
      <c r="N3981" s="188"/>
      <c r="O3981" s="188"/>
      <c r="P3981" s="188"/>
      <c r="R3981" s="188"/>
    </row>
    <row r="3982" spans="8:18">
      <c r="H3982" s="188"/>
      <c r="J3982" s="188"/>
      <c r="K3982" s="188"/>
      <c r="L3982" s="188"/>
      <c r="M3982" s="393"/>
      <c r="N3982" s="188"/>
      <c r="O3982" s="188"/>
      <c r="P3982" s="188"/>
      <c r="R3982" s="188"/>
    </row>
    <row r="3983" spans="8:18">
      <c r="H3983" s="188"/>
      <c r="J3983" s="188"/>
      <c r="K3983" s="188"/>
      <c r="L3983" s="188"/>
      <c r="M3983" s="393"/>
      <c r="N3983" s="188"/>
      <c r="O3983" s="188"/>
      <c r="P3983" s="188"/>
      <c r="R3983" s="188"/>
    </row>
    <row r="3984" spans="8:18">
      <c r="H3984" s="188"/>
      <c r="J3984" s="188"/>
      <c r="K3984" s="188"/>
      <c r="L3984" s="188"/>
      <c r="M3984" s="393"/>
      <c r="N3984" s="188"/>
      <c r="O3984" s="188"/>
      <c r="P3984" s="188"/>
      <c r="R3984" s="188"/>
    </row>
    <row r="3985" spans="8:18">
      <c r="H3985" s="188"/>
      <c r="J3985" s="188"/>
      <c r="K3985" s="188"/>
      <c r="L3985" s="188"/>
      <c r="M3985" s="393"/>
      <c r="N3985" s="188"/>
      <c r="O3985" s="188"/>
      <c r="P3985" s="188"/>
      <c r="R3985" s="188"/>
    </row>
    <row r="3986" spans="8:18">
      <c r="H3986" s="188"/>
      <c r="J3986" s="188"/>
      <c r="K3986" s="188"/>
      <c r="L3986" s="188"/>
      <c r="M3986" s="393"/>
      <c r="N3986" s="188"/>
      <c r="O3986" s="188"/>
      <c r="P3986" s="188"/>
      <c r="R3986" s="188"/>
    </row>
    <row r="3987" spans="8:18">
      <c r="H3987" s="188"/>
      <c r="J3987" s="188"/>
      <c r="K3987" s="188"/>
      <c r="L3987" s="188"/>
      <c r="M3987" s="393"/>
      <c r="N3987" s="188"/>
      <c r="O3987" s="188"/>
      <c r="P3987" s="188"/>
      <c r="R3987" s="188"/>
    </row>
    <row r="3988" spans="8:18">
      <c r="H3988" s="188"/>
      <c r="J3988" s="188"/>
      <c r="K3988" s="188"/>
      <c r="L3988" s="188"/>
      <c r="M3988" s="393"/>
      <c r="N3988" s="188"/>
      <c r="O3988" s="188"/>
      <c r="P3988" s="188"/>
      <c r="R3988" s="188"/>
    </row>
    <row r="3989" spans="8:18">
      <c r="H3989" s="188"/>
      <c r="J3989" s="188"/>
      <c r="K3989" s="188"/>
      <c r="L3989" s="188"/>
      <c r="M3989" s="393"/>
      <c r="N3989" s="188"/>
      <c r="O3989" s="188"/>
      <c r="P3989" s="188"/>
      <c r="R3989" s="188"/>
    </row>
    <row r="3990" spans="8:18">
      <c r="H3990" s="188"/>
      <c r="J3990" s="188"/>
      <c r="K3990" s="188"/>
      <c r="L3990" s="188"/>
      <c r="M3990" s="393"/>
      <c r="N3990" s="188"/>
      <c r="O3990" s="188"/>
      <c r="P3990" s="188"/>
      <c r="R3990" s="188"/>
    </row>
    <row r="3991" spans="8:18">
      <c r="H3991" s="188"/>
      <c r="J3991" s="188"/>
      <c r="K3991" s="188"/>
      <c r="L3991" s="188"/>
      <c r="M3991" s="393"/>
      <c r="N3991" s="188"/>
      <c r="O3991" s="188"/>
      <c r="P3991" s="188"/>
      <c r="R3991" s="188"/>
    </row>
    <row r="3992" spans="8:18">
      <c r="H3992" s="188"/>
      <c r="J3992" s="188"/>
      <c r="K3992" s="188"/>
      <c r="L3992" s="188"/>
      <c r="M3992" s="393"/>
      <c r="N3992" s="188"/>
      <c r="O3992" s="188"/>
      <c r="P3992" s="188"/>
      <c r="R3992" s="188"/>
    </row>
    <row r="3993" spans="8:18">
      <c r="H3993" s="188"/>
      <c r="J3993" s="188"/>
      <c r="K3993" s="188"/>
      <c r="L3993" s="188"/>
      <c r="M3993" s="393"/>
      <c r="N3993" s="188"/>
      <c r="O3993" s="188"/>
      <c r="P3993" s="188"/>
      <c r="R3993" s="188"/>
    </row>
    <row r="3994" spans="8:18">
      <c r="H3994" s="188"/>
      <c r="J3994" s="188"/>
      <c r="K3994" s="188"/>
      <c r="L3994" s="188"/>
      <c r="M3994" s="393"/>
      <c r="N3994" s="188"/>
      <c r="O3994" s="188"/>
      <c r="P3994" s="188"/>
      <c r="R3994" s="188"/>
    </row>
    <row r="3995" spans="8:18">
      <c r="H3995" s="188"/>
      <c r="J3995" s="188"/>
      <c r="K3995" s="188"/>
      <c r="L3995" s="188"/>
      <c r="M3995" s="393"/>
      <c r="N3995" s="188"/>
      <c r="O3995" s="188"/>
      <c r="P3995" s="188"/>
      <c r="R3995" s="188"/>
    </row>
    <row r="3996" spans="8:18">
      <c r="H3996" s="188"/>
      <c r="J3996" s="188"/>
      <c r="K3996" s="188"/>
      <c r="L3996" s="188"/>
      <c r="M3996" s="393"/>
      <c r="N3996" s="188"/>
      <c r="O3996" s="188"/>
      <c r="P3996" s="188"/>
      <c r="R3996" s="188"/>
    </row>
    <row r="3997" spans="8:18">
      <c r="H3997" s="188"/>
      <c r="J3997" s="188"/>
      <c r="K3997" s="188"/>
      <c r="L3997" s="188"/>
      <c r="M3997" s="393"/>
      <c r="N3997" s="188"/>
      <c r="O3997" s="188"/>
      <c r="P3997" s="188"/>
      <c r="R3997" s="188"/>
    </row>
    <row r="3998" spans="8:18">
      <c r="H3998" s="188"/>
      <c r="J3998" s="188"/>
      <c r="K3998" s="188"/>
      <c r="L3998" s="188"/>
      <c r="M3998" s="393"/>
      <c r="N3998" s="188"/>
      <c r="O3998" s="188"/>
      <c r="P3998" s="188"/>
      <c r="R3998" s="188"/>
    </row>
    <row r="3999" spans="8:18">
      <c r="H3999" s="188"/>
      <c r="J3999" s="188"/>
      <c r="K3999" s="188"/>
      <c r="L3999" s="188"/>
      <c r="M3999" s="393"/>
      <c r="N3999" s="188"/>
      <c r="O3999" s="188"/>
      <c r="P3999" s="188"/>
      <c r="R3999" s="188"/>
    </row>
    <row r="4000" spans="8:18">
      <c r="H4000" s="188"/>
      <c r="J4000" s="188"/>
      <c r="K4000" s="188"/>
      <c r="L4000" s="188"/>
      <c r="M4000" s="393"/>
      <c r="N4000" s="188"/>
      <c r="O4000" s="188"/>
      <c r="P4000" s="188"/>
      <c r="R4000" s="188"/>
    </row>
    <row r="4001" spans="8:18">
      <c r="H4001" s="188"/>
      <c r="J4001" s="188"/>
      <c r="K4001" s="188"/>
      <c r="L4001" s="188"/>
      <c r="M4001" s="393"/>
      <c r="N4001" s="188"/>
      <c r="O4001" s="188"/>
      <c r="P4001" s="188"/>
      <c r="R4001" s="188"/>
    </row>
    <row r="4002" spans="8:18">
      <c r="H4002" s="188"/>
      <c r="J4002" s="188"/>
      <c r="K4002" s="188"/>
      <c r="L4002" s="188"/>
      <c r="M4002" s="393"/>
      <c r="N4002" s="188"/>
      <c r="O4002" s="188"/>
      <c r="P4002" s="188"/>
      <c r="R4002" s="188"/>
    </row>
    <row r="4003" spans="8:18">
      <c r="H4003" s="188"/>
      <c r="J4003" s="188"/>
      <c r="K4003" s="188"/>
      <c r="L4003" s="188"/>
      <c r="M4003" s="393"/>
      <c r="N4003" s="188"/>
      <c r="O4003" s="188"/>
      <c r="P4003" s="188"/>
      <c r="R4003" s="188"/>
    </row>
    <row r="4004" spans="8:18">
      <c r="H4004" s="188"/>
      <c r="J4004" s="188"/>
      <c r="K4004" s="188"/>
      <c r="L4004" s="188"/>
      <c r="M4004" s="393"/>
      <c r="N4004" s="188"/>
      <c r="O4004" s="188"/>
      <c r="P4004" s="188"/>
      <c r="R4004" s="188"/>
    </row>
    <row r="4005" spans="8:18">
      <c r="H4005" s="188"/>
      <c r="J4005" s="188"/>
      <c r="K4005" s="188"/>
      <c r="L4005" s="188"/>
      <c r="M4005" s="393"/>
      <c r="N4005" s="188"/>
      <c r="O4005" s="188"/>
      <c r="P4005" s="188"/>
      <c r="R4005" s="188"/>
    </row>
    <row r="4006" spans="8:18">
      <c r="H4006" s="188"/>
      <c r="J4006" s="188"/>
      <c r="K4006" s="188"/>
      <c r="L4006" s="188"/>
      <c r="M4006" s="393"/>
      <c r="N4006" s="188"/>
      <c r="O4006" s="188"/>
      <c r="P4006" s="188"/>
      <c r="R4006" s="188"/>
    </row>
    <row r="4007" spans="8:18">
      <c r="H4007" s="188"/>
      <c r="J4007" s="188"/>
      <c r="K4007" s="188"/>
      <c r="L4007" s="188"/>
      <c r="M4007" s="393"/>
      <c r="N4007" s="188"/>
      <c r="O4007" s="188"/>
      <c r="P4007" s="188"/>
      <c r="R4007" s="188"/>
    </row>
    <row r="4008" spans="8:18">
      <c r="H4008" s="188"/>
      <c r="J4008" s="188"/>
      <c r="K4008" s="188"/>
      <c r="L4008" s="188"/>
      <c r="M4008" s="393"/>
      <c r="N4008" s="188"/>
      <c r="O4008" s="188"/>
      <c r="P4008" s="188"/>
      <c r="R4008" s="188"/>
    </row>
    <row r="4009" spans="8:18">
      <c r="H4009" s="188"/>
      <c r="J4009" s="188"/>
      <c r="K4009" s="188"/>
      <c r="L4009" s="188"/>
      <c r="M4009" s="393"/>
      <c r="N4009" s="188"/>
      <c r="O4009" s="188"/>
      <c r="P4009" s="188"/>
      <c r="R4009" s="188"/>
    </row>
    <row r="4010" spans="8:18">
      <c r="H4010" s="188"/>
      <c r="J4010" s="188"/>
      <c r="K4010" s="188"/>
      <c r="L4010" s="188"/>
      <c r="M4010" s="393"/>
      <c r="N4010" s="188"/>
      <c r="O4010" s="188"/>
      <c r="P4010" s="188"/>
      <c r="R4010" s="188"/>
    </row>
    <row r="4011" spans="8:18">
      <c r="H4011" s="188"/>
      <c r="J4011" s="188"/>
      <c r="K4011" s="188"/>
      <c r="L4011" s="188"/>
      <c r="M4011" s="393"/>
      <c r="N4011" s="188"/>
      <c r="O4011" s="188"/>
      <c r="P4011" s="188"/>
      <c r="R4011" s="188"/>
    </row>
    <row r="4012" spans="8:18">
      <c r="H4012" s="188"/>
      <c r="J4012" s="188"/>
      <c r="K4012" s="188"/>
      <c r="L4012" s="188"/>
      <c r="M4012" s="393"/>
      <c r="N4012" s="188"/>
      <c r="O4012" s="188"/>
      <c r="P4012" s="188"/>
      <c r="R4012" s="188"/>
    </row>
    <row r="4013" spans="8:18">
      <c r="H4013" s="188"/>
      <c r="J4013" s="188"/>
      <c r="K4013" s="188"/>
      <c r="L4013" s="188"/>
      <c r="M4013" s="393"/>
      <c r="N4013" s="188"/>
      <c r="O4013" s="188"/>
      <c r="P4013" s="188"/>
      <c r="R4013" s="188"/>
    </row>
    <row r="4014" spans="8:18">
      <c r="H4014" s="188"/>
      <c r="J4014" s="188"/>
      <c r="K4014" s="188"/>
      <c r="L4014" s="188"/>
      <c r="M4014" s="393"/>
      <c r="N4014" s="188"/>
      <c r="O4014" s="188"/>
      <c r="P4014" s="188"/>
      <c r="R4014" s="188"/>
    </row>
    <row r="4015" spans="8:18">
      <c r="H4015" s="188"/>
      <c r="J4015" s="188"/>
      <c r="K4015" s="188"/>
      <c r="L4015" s="188"/>
      <c r="M4015" s="393"/>
      <c r="N4015" s="188"/>
      <c r="O4015" s="188"/>
      <c r="P4015" s="188"/>
      <c r="R4015" s="188"/>
    </row>
    <row r="4016" spans="8:18">
      <c r="H4016" s="188"/>
      <c r="J4016" s="188"/>
      <c r="K4016" s="188"/>
      <c r="L4016" s="188"/>
      <c r="M4016" s="393"/>
      <c r="N4016" s="188"/>
      <c r="O4016" s="188"/>
      <c r="P4016" s="188"/>
      <c r="R4016" s="188"/>
    </row>
    <row r="4017" spans="8:18">
      <c r="H4017" s="188"/>
      <c r="J4017" s="188"/>
      <c r="K4017" s="188"/>
      <c r="L4017" s="188"/>
      <c r="M4017" s="393"/>
      <c r="N4017" s="188"/>
      <c r="O4017" s="188"/>
      <c r="P4017" s="188"/>
      <c r="R4017" s="188"/>
    </row>
    <row r="4018" spans="8:18">
      <c r="H4018" s="188"/>
      <c r="J4018" s="188"/>
      <c r="K4018" s="188"/>
      <c r="L4018" s="188"/>
      <c r="M4018" s="393"/>
      <c r="N4018" s="188"/>
      <c r="O4018" s="188"/>
      <c r="P4018" s="188"/>
      <c r="R4018" s="188"/>
    </row>
    <row r="4019" spans="8:18">
      <c r="H4019" s="188"/>
      <c r="J4019" s="188"/>
      <c r="K4019" s="188"/>
      <c r="L4019" s="188"/>
      <c r="M4019" s="393"/>
      <c r="N4019" s="188"/>
      <c r="O4019" s="188"/>
      <c r="P4019" s="188"/>
      <c r="R4019" s="188"/>
    </row>
    <row r="4020" spans="8:18">
      <c r="H4020" s="188"/>
      <c r="J4020" s="188"/>
      <c r="K4020" s="188"/>
      <c r="L4020" s="188"/>
      <c r="M4020" s="393"/>
      <c r="N4020" s="188"/>
      <c r="O4020" s="188"/>
      <c r="P4020" s="188"/>
      <c r="R4020" s="188"/>
    </row>
    <row r="4021" spans="8:18">
      <c r="H4021" s="188"/>
      <c r="J4021" s="188"/>
      <c r="K4021" s="188"/>
      <c r="L4021" s="188"/>
      <c r="M4021" s="393"/>
      <c r="N4021" s="188"/>
      <c r="O4021" s="188"/>
      <c r="P4021" s="188"/>
      <c r="R4021" s="188"/>
    </row>
    <row r="4022" spans="8:18">
      <c r="H4022" s="188"/>
      <c r="J4022" s="188"/>
      <c r="K4022" s="188"/>
      <c r="L4022" s="188"/>
      <c r="M4022" s="393"/>
      <c r="N4022" s="188"/>
      <c r="O4022" s="188"/>
      <c r="P4022" s="188"/>
      <c r="R4022" s="188"/>
    </row>
    <row r="4023" spans="8:18">
      <c r="H4023" s="188"/>
      <c r="J4023" s="188"/>
      <c r="K4023" s="188"/>
      <c r="L4023" s="188"/>
      <c r="M4023" s="393"/>
      <c r="N4023" s="188"/>
      <c r="O4023" s="188"/>
      <c r="P4023" s="188"/>
      <c r="R4023" s="188"/>
    </row>
    <row r="4024" spans="8:18">
      <c r="H4024" s="188"/>
      <c r="J4024" s="188"/>
      <c r="K4024" s="188"/>
      <c r="L4024" s="188"/>
      <c r="M4024" s="393"/>
      <c r="N4024" s="188"/>
      <c r="O4024" s="188"/>
      <c r="P4024" s="188"/>
      <c r="R4024" s="188"/>
    </row>
    <row r="4025" spans="8:18">
      <c r="H4025" s="188"/>
      <c r="J4025" s="188"/>
      <c r="K4025" s="188"/>
      <c r="L4025" s="188"/>
      <c r="M4025" s="393"/>
      <c r="N4025" s="188"/>
      <c r="O4025" s="188"/>
      <c r="P4025" s="188"/>
      <c r="R4025" s="188"/>
    </row>
    <row r="4026" spans="8:18">
      <c r="H4026" s="188"/>
      <c r="J4026" s="188"/>
      <c r="K4026" s="188"/>
      <c r="L4026" s="188"/>
      <c r="M4026" s="393"/>
      <c r="N4026" s="188"/>
      <c r="O4026" s="188"/>
      <c r="P4026" s="188"/>
      <c r="R4026" s="188"/>
    </row>
    <row r="4027" spans="8:18">
      <c r="H4027" s="188"/>
      <c r="J4027" s="188"/>
      <c r="K4027" s="188"/>
      <c r="L4027" s="188"/>
      <c r="M4027" s="393"/>
      <c r="N4027" s="188"/>
      <c r="O4027" s="188"/>
      <c r="P4027" s="188"/>
      <c r="R4027" s="188"/>
    </row>
    <row r="4028" spans="8:18">
      <c r="H4028" s="188"/>
      <c r="J4028" s="188"/>
      <c r="K4028" s="188"/>
      <c r="L4028" s="188"/>
      <c r="M4028" s="393"/>
      <c r="N4028" s="188"/>
      <c r="O4028" s="188"/>
      <c r="P4028" s="188"/>
      <c r="R4028" s="188"/>
    </row>
    <row r="4029" spans="8:18">
      <c r="H4029" s="188"/>
      <c r="J4029" s="188"/>
      <c r="K4029" s="188"/>
      <c r="L4029" s="188"/>
      <c r="M4029" s="393"/>
      <c r="N4029" s="188"/>
      <c r="O4029" s="188"/>
      <c r="P4029" s="188"/>
      <c r="R4029" s="188"/>
    </row>
    <row r="4030" spans="8:18">
      <c r="H4030" s="188"/>
      <c r="J4030" s="188"/>
      <c r="K4030" s="188"/>
      <c r="L4030" s="188"/>
      <c r="M4030" s="393"/>
      <c r="N4030" s="188"/>
      <c r="O4030" s="188"/>
      <c r="P4030" s="188"/>
      <c r="R4030" s="188"/>
    </row>
    <row r="4031" spans="8:18">
      <c r="H4031" s="188"/>
      <c r="J4031" s="188"/>
      <c r="K4031" s="188"/>
      <c r="L4031" s="188"/>
      <c r="M4031" s="393"/>
      <c r="N4031" s="188"/>
      <c r="O4031" s="188"/>
      <c r="P4031" s="188"/>
      <c r="R4031" s="188"/>
    </row>
    <row r="4032" spans="8:18">
      <c r="H4032" s="188"/>
      <c r="J4032" s="188"/>
      <c r="K4032" s="188"/>
      <c r="L4032" s="188"/>
      <c r="M4032" s="393"/>
      <c r="N4032" s="188"/>
      <c r="O4032" s="188"/>
      <c r="P4032" s="188"/>
      <c r="R4032" s="188"/>
    </row>
    <row r="4033" spans="8:18">
      <c r="H4033" s="188"/>
      <c r="J4033" s="188"/>
      <c r="K4033" s="188"/>
      <c r="L4033" s="188"/>
      <c r="M4033" s="393"/>
      <c r="N4033" s="188"/>
      <c r="O4033" s="188"/>
      <c r="P4033" s="188"/>
      <c r="R4033" s="188"/>
    </row>
    <row r="4034" spans="8:18">
      <c r="H4034" s="188"/>
      <c r="J4034" s="188"/>
      <c r="K4034" s="188"/>
      <c r="L4034" s="188"/>
      <c r="M4034" s="393"/>
      <c r="N4034" s="188"/>
      <c r="O4034" s="188"/>
      <c r="P4034" s="188"/>
      <c r="R4034" s="188"/>
    </row>
    <row r="4035" spans="8:18">
      <c r="H4035" s="188"/>
      <c r="J4035" s="188"/>
      <c r="K4035" s="188"/>
      <c r="L4035" s="188"/>
      <c r="M4035" s="393"/>
      <c r="N4035" s="188"/>
      <c r="O4035" s="188"/>
      <c r="P4035" s="188"/>
      <c r="R4035" s="188"/>
    </row>
    <row r="4036" spans="8:18">
      <c r="H4036" s="188"/>
      <c r="J4036" s="188"/>
      <c r="K4036" s="188"/>
      <c r="L4036" s="188"/>
      <c r="M4036" s="393"/>
      <c r="N4036" s="188"/>
      <c r="O4036" s="188"/>
      <c r="P4036" s="188"/>
      <c r="R4036" s="188"/>
    </row>
    <row r="4037" spans="8:18">
      <c r="H4037" s="188"/>
      <c r="J4037" s="188"/>
      <c r="K4037" s="188"/>
      <c r="L4037" s="188"/>
      <c r="M4037" s="393"/>
      <c r="N4037" s="188"/>
      <c r="O4037" s="188"/>
      <c r="P4037" s="188"/>
      <c r="R4037" s="188"/>
    </row>
    <row r="4038" spans="8:18">
      <c r="H4038" s="188"/>
      <c r="J4038" s="188"/>
      <c r="K4038" s="188"/>
      <c r="L4038" s="188"/>
      <c r="M4038" s="393"/>
      <c r="N4038" s="188"/>
      <c r="O4038" s="188"/>
      <c r="P4038" s="188"/>
      <c r="R4038" s="188"/>
    </row>
    <row r="4039" spans="8:18">
      <c r="H4039" s="188"/>
      <c r="J4039" s="188"/>
      <c r="K4039" s="188"/>
      <c r="L4039" s="188"/>
      <c r="M4039" s="393"/>
      <c r="N4039" s="188"/>
      <c r="O4039" s="188"/>
      <c r="P4039" s="188"/>
      <c r="R4039" s="188"/>
    </row>
    <row r="4040" spans="8:18">
      <c r="H4040" s="188"/>
      <c r="J4040" s="188"/>
      <c r="K4040" s="188"/>
      <c r="L4040" s="188"/>
      <c r="M4040" s="393"/>
      <c r="N4040" s="188"/>
      <c r="O4040" s="188"/>
      <c r="P4040" s="188"/>
      <c r="R4040" s="188"/>
    </row>
    <row r="4041" spans="8:18">
      <c r="H4041" s="188"/>
      <c r="J4041" s="188"/>
      <c r="K4041" s="188"/>
      <c r="L4041" s="188"/>
      <c r="M4041" s="393"/>
      <c r="N4041" s="188"/>
      <c r="O4041" s="188"/>
      <c r="P4041" s="188"/>
      <c r="R4041" s="188"/>
    </row>
    <row r="4042" spans="8:18">
      <c r="H4042" s="188"/>
      <c r="J4042" s="188"/>
      <c r="K4042" s="188"/>
      <c r="L4042" s="188"/>
      <c r="M4042" s="393"/>
      <c r="N4042" s="188"/>
      <c r="O4042" s="188"/>
      <c r="P4042" s="188"/>
      <c r="R4042" s="188"/>
    </row>
    <row r="4043" spans="8:18">
      <c r="H4043" s="188"/>
      <c r="J4043" s="188"/>
      <c r="K4043" s="188"/>
      <c r="L4043" s="188"/>
      <c r="M4043" s="393"/>
      <c r="N4043" s="188"/>
      <c r="O4043" s="188"/>
      <c r="P4043" s="188"/>
      <c r="R4043" s="188"/>
    </row>
    <row r="4044" spans="8:18">
      <c r="H4044" s="188"/>
      <c r="J4044" s="188"/>
      <c r="K4044" s="188"/>
      <c r="L4044" s="188"/>
      <c r="M4044" s="393"/>
      <c r="N4044" s="188"/>
      <c r="O4044" s="188"/>
      <c r="P4044" s="188"/>
      <c r="R4044" s="188"/>
    </row>
    <row r="4045" spans="8:18">
      <c r="H4045" s="188"/>
      <c r="J4045" s="188"/>
      <c r="K4045" s="188"/>
      <c r="L4045" s="188"/>
      <c r="M4045" s="393"/>
      <c r="N4045" s="188"/>
      <c r="O4045" s="188"/>
      <c r="P4045" s="188"/>
      <c r="R4045" s="188"/>
    </row>
    <row r="4046" spans="8:18">
      <c r="H4046" s="188"/>
      <c r="J4046" s="188"/>
      <c r="K4046" s="188"/>
      <c r="L4046" s="188"/>
      <c r="M4046" s="393"/>
      <c r="N4046" s="188"/>
      <c r="O4046" s="188"/>
      <c r="P4046" s="188"/>
      <c r="R4046" s="188"/>
    </row>
    <row r="4047" spans="8:18">
      <c r="H4047" s="188"/>
      <c r="J4047" s="188"/>
      <c r="K4047" s="188"/>
      <c r="L4047" s="188"/>
      <c r="M4047" s="393"/>
      <c r="N4047" s="188"/>
      <c r="O4047" s="188"/>
      <c r="P4047" s="188"/>
      <c r="R4047" s="188"/>
    </row>
    <row r="4048" spans="8:18">
      <c r="H4048" s="188"/>
      <c r="J4048" s="188"/>
      <c r="K4048" s="188"/>
      <c r="L4048" s="188"/>
      <c r="M4048" s="393"/>
      <c r="N4048" s="188"/>
      <c r="O4048" s="188"/>
      <c r="P4048" s="188"/>
      <c r="R4048" s="188"/>
    </row>
    <row r="4049" spans="8:18">
      <c r="H4049" s="188"/>
      <c r="J4049" s="188"/>
      <c r="K4049" s="188"/>
      <c r="L4049" s="188"/>
      <c r="M4049" s="393"/>
      <c r="N4049" s="188"/>
      <c r="O4049" s="188"/>
      <c r="P4049" s="188"/>
      <c r="R4049" s="188"/>
    </row>
    <row r="4050" spans="8:18">
      <c r="H4050" s="188"/>
      <c r="J4050" s="188"/>
      <c r="K4050" s="188"/>
      <c r="L4050" s="188"/>
      <c r="M4050" s="393"/>
      <c r="N4050" s="188"/>
      <c r="O4050" s="188"/>
      <c r="P4050" s="188"/>
      <c r="R4050" s="188"/>
    </row>
    <row r="4051" spans="8:18">
      <c r="H4051" s="188"/>
      <c r="J4051" s="188"/>
      <c r="K4051" s="188"/>
      <c r="L4051" s="188"/>
      <c r="M4051" s="393"/>
      <c r="N4051" s="188"/>
      <c r="O4051" s="188"/>
      <c r="P4051" s="188"/>
      <c r="R4051" s="188"/>
    </row>
    <row r="4052" spans="8:18">
      <c r="H4052" s="188"/>
      <c r="J4052" s="188"/>
      <c r="K4052" s="188"/>
      <c r="L4052" s="188"/>
      <c r="M4052" s="393"/>
      <c r="N4052" s="188"/>
      <c r="O4052" s="188"/>
      <c r="P4052" s="188"/>
      <c r="R4052" s="188"/>
    </row>
    <row r="4053" spans="8:18">
      <c r="H4053" s="188"/>
      <c r="J4053" s="188"/>
      <c r="K4053" s="188"/>
      <c r="L4053" s="188"/>
      <c r="M4053" s="393"/>
      <c r="N4053" s="188"/>
      <c r="O4053" s="188"/>
      <c r="P4053" s="188"/>
      <c r="R4053" s="188"/>
    </row>
    <row r="4054" spans="8:18">
      <c r="H4054" s="188"/>
      <c r="J4054" s="188"/>
      <c r="K4054" s="188"/>
      <c r="L4054" s="188"/>
      <c r="M4054" s="393"/>
      <c r="N4054" s="188"/>
      <c r="O4054" s="188"/>
      <c r="P4054" s="188"/>
      <c r="R4054" s="188"/>
    </row>
    <row r="4055" spans="8:18">
      <c r="H4055" s="188"/>
      <c r="J4055" s="188"/>
      <c r="K4055" s="188"/>
      <c r="L4055" s="188"/>
      <c r="M4055" s="393"/>
      <c r="N4055" s="188"/>
      <c r="O4055" s="188"/>
      <c r="P4055" s="188"/>
      <c r="R4055" s="188"/>
    </row>
    <row r="4056" spans="8:18">
      <c r="H4056" s="188"/>
      <c r="J4056" s="188"/>
      <c r="K4056" s="188"/>
      <c r="L4056" s="188"/>
      <c r="M4056" s="393"/>
      <c r="N4056" s="188"/>
      <c r="O4056" s="188"/>
      <c r="P4056" s="188"/>
      <c r="R4056" s="188"/>
    </row>
    <row r="4057" spans="8:18">
      <c r="H4057" s="188"/>
      <c r="J4057" s="188"/>
      <c r="K4057" s="188"/>
      <c r="L4057" s="188"/>
      <c r="M4057" s="393"/>
      <c r="N4057" s="188"/>
      <c r="O4057" s="188"/>
      <c r="P4057" s="188"/>
      <c r="R4057" s="188"/>
    </row>
    <row r="4058" spans="8:18">
      <c r="H4058" s="188"/>
      <c r="J4058" s="188"/>
      <c r="K4058" s="188"/>
      <c r="L4058" s="188"/>
      <c r="M4058" s="393"/>
      <c r="N4058" s="188"/>
      <c r="O4058" s="188"/>
      <c r="P4058" s="188"/>
      <c r="R4058" s="188"/>
    </row>
    <row r="4059" spans="8:18">
      <c r="H4059" s="188"/>
      <c r="J4059" s="188"/>
      <c r="K4059" s="188"/>
      <c r="L4059" s="188"/>
      <c r="M4059" s="393"/>
      <c r="N4059" s="188"/>
      <c r="O4059" s="188"/>
      <c r="P4059" s="188"/>
      <c r="R4059" s="188"/>
    </row>
    <row r="4060" spans="8:18">
      <c r="H4060" s="188"/>
      <c r="J4060" s="188"/>
      <c r="K4060" s="188"/>
      <c r="L4060" s="188"/>
      <c r="M4060" s="393"/>
      <c r="N4060" s="188"/>
      <c r="O4060" s="188"/>
      <c r="P4060" s="188"/>
      <c r="R4060" s="188"/>
    </row>
    <row r="4061" spans="8:18">
      <c r="H4061" s="188"/>
      <c r="J4061" s="188"/>
      <c r="K4061" s="188"/>
      <c r="L4061" s="188"/>
      <c r="M4061" s="393"/>
      <c r="N4061" s="188"/>
      <c r="O4061" s="188"/>
      <c r="P4061" s="188"/>
      <c r="R4061" s="188"/>
    </row>
    <row r="4062" spans="8:18">
      <c r="H4062" s="188"/>
      <c r="J4062" s="188"/>
      <c r="K4062" s="188"/>
      <c r="L4062" s="188"/>
      <c r="M4062" s="393"/>
      <c r="N4062" s="188"/>
      <c r="O4062" s="188"/>
      <c r="P4062" s="188"/>
      <c r="R4062" s="188"/>
    </row>
    <row r="4063" spans="8:18">
      <c r="H4063" s="188"/>
      <c r="J4063" s="188"/>
      <c r="K4063" s="188"/>
      <c r="L4063" s="188"/>
      <c r="M4063" s="393"/>
      <c r="N4063" s="188"/>
      <c r="O4063" s="188"/>
      <c r="P4063" s="188"/>
      <c r="R4063" s="188"/>
    </row>
    <row r="4064" spans="8:18">
      <c r="H4064" s="188"/>
      <c r="J4064" s="188"/>
      <c r="K4064" s="188"/>
      <c r="L4064" s="188"/>
      <c r="M4064" s="393"/>
      <c r="N4064" s="188"/>
      <c r="O4064" s="188"/>
      <c r="P4064" s="188"/>
      <c r="R4064" s="188"/>
    </row>
    <row r="4065" spans="8:18">
      <c r="H4065" s="188"/>
      <c r="J4065" s="188"/>
      <c r="K4065" s="188"/>
      <c r="L4065" s="188"/>
      <c r="M4065" s="393"/>
      <c r="N4065" s="188"/>
      <c r="O4065" s="188"/>
      <c r="P4065" s="188"/>
      <c r="R4065" s="188"/>
    </row>
    <row r="4066" spans="8:18">
      <c r="H4066" s="188"/>
      <c r="J4066" s="188"/>
      <c r="K4066" s="188"/>
      <c r="L4066" s="188"/>
      <c r="M4066" s="393"/>
      <c r="N4066" s="188"/>
      <c r="O4066" s="188"/>
      <c r="P4066" s="188"/>
      <c r="R4066" s="188"/>
    </row>
    <row r="4067" spans="8:18">
      <c r="H4067" s="188"/>
      <c r="J4067" s="188"/>
      <c r="K4067" s="188"/>
      <c r="L4067" s="188"/>
      <c r="M4067" s="393"/>
      <c r="N4067" s="188"/>
      <c r="O4067" s="188"/>
      <c r="P4067" s="188"/>
      <c r="R4067" s="188"/>
    </row>
    <row r="4068" spans="8:18">
      <c r="H4068" s="188"/>
      <c r="J4068" s="188"/>
      <c r="K4068" s="188"/>
      <c r="L4068" s="188"/>
      <c r="M4068" s="393"/>
      <c r="N4068" s="188"/>
      <c r="O4068" s="188"/>
      <c r="P4068" s="188"/>
      <c r="R4068" s="188"/>
    </row>
    <row r="4069" spans="8:18">
      <c r="H4069" s="188"/>
      <c r="J4069" s="188"/>
      <c r="K4069" s="188"/>
      <c r="L4069" s="188"/>
      <c r="M4069" s="393"/>
      <c r="N4069" s="188"/>
      <c r="O4069" s="188"/>
      <c r="P4069" s="188"/>
      <c r="R4069" s="188"/>
    </row>
    <row r="4070" spans="8:18">
      <c r="H4070" s="188"/>
      <c r="J4070" s="188"/>
      <c r="K4070" s="188"/>
      <c r="L4070" s="188"/>
      <c r="M4070" s="393"/>
      <c r="N4070" s="188"/>
      <c r="O4070" s="188"/>
      <c r="P4070" s="188"/>
      <c r="R4070" s="188"/>
    </row>
    <row r="4071" spans="8:18">
      <c r="H4071" s="188"/>
      <c r="J4071" s="188"/>
      <c r="K4071" s="188"/>
      <c r="L4071" s="188"/>
      <c r="M4071" s="393"/>
      <c r="N4071" s="188"/>
      <c r="O4071" s="188"/>
      <c r="P4071" s="188"/>
      <c r="R4071" s="188"/>
    </row>
    <row r="4072" spans="8:18">
      <c r="H4072" s="188"/>
      <c r="J4072" s="188"/>
      <c r="K4072" s="188"/>
      <c r="L4072" s="188"/>
      <c r="M4072" s="393"/>
      <c r="N4072" s="188"/>
      <c r="O4072" s="188"/>
      <c r="P4072" s="188"/>
      <c r="R4072" s="188"/>
    </row>
    <row r="4073" spans="8:18">
      <c r="H4073" s="188"/>
      <c r="J4073" s="188"/>
      <c r="K4073" s="188"/>
      <c r="L4073" s="188"/>
      <c r="M4073" s="393"/>
      <c r="N4073" s="188"/>
      <c r="O4073" s="188"/>
      <c r="P4073" s="188"/>
      <c r="R4073" s="188"/>
    </row>
    <row r="4074" spans="8:18">
      <c r="H4074" s="188"/>
      <c r="J4074" s="188"/>
      <c r="K4074" s="188"/>
      <c r="L4074" s="188"/>
      <c r="M4074" s="393"/>
      <c r="N4074" s="188"/>
      <c r="O4074" s="188"/>
      <c r="P4074" s="188"/>
      <c r="R4074" s="188"/>
    </row>
    <row r="4075" spans="8:18">
      <c r="H4075" s="188"/>
      <c r="J4075" s="188"/>
      <c r="K4075" s="188"/>
      <c r="L4075" s="188"/>
      <c r="M4075" s="393"/>
      <c r="N4075" s="188"/>
      <c r="O4075" s="188"/>
      <c r="P4075" s="188"/>
      <c r="R4075" s="188"/>
    </row>
    <row r="4076" spans="8:18">
      <c r="H4076" s="188"/>
      <c r="J4076" s="188"/>
      <c r="K4076" s="188"/>
      <c r="L4076" s="188"/>
      <c r="M4076" s="393"/>
      <c r="N4076" s="188"/>
      <c r="O4076" s="188"/>
      <c r="P4076" s="188"/>
      <c r="R4076" s="188"/>
    </row>
    <row r="4077" spans="8:18">
      <c r="H4077" s="188"/>
      <c r="J4077" s="188"/>
      <c r="K4077" s="188"/>
      <c r="L4077" s="188"/>
      <c r="M4077" s="393"/>
      <c r="N4077" s="188"/>
      <c r="O4077" s="188"/>
      <c r="P4077" s="188"/>
      <c r="R4077" s="188"/>
    </row>
    <row r="4078" spans="8:18">
      <c r="H4078" s="188"/>
      <c r="J4078" s="188"/>
      <c r="K4078" s="188"/>
      <c r="L4078" s="188"/>
      <c r="M4078" s="393"/>
      <c r="N4078" s="188"/>
      <c r="O4078" s="188"/>
      <c r="P4078" s="188"/>
      <c r="R4078" s="188"/>
    </row>
    <row r="4079" spans="8:18">
      <c r="H4079" s="188"/>
      <c r="J4079" s="188"/>
      <c r="K4079" s="188"/>
      <c r="L4079" s="188"/>
      <c r="M4079" s="393"/>
      <c r="N4079" s="188"/>
      <c r="O4079" s="188"/>
      <c r="P4079" s="188"/>
      <c r="R4079" s="188"/>
    </row>
    <row r="4080" spans="8:18">
      <c r="H4080" s="188"/>
      <c r="J4080" s="188"/>
      <c r="K4080" s="188"/>
      <c r="L4080" s="188"/>
      <c r="M4080" s="393"/>
      <c r="N4080" s="188"/>
      <c r="O4080" s="188"/>
      <c r="P4080" s="188"/>
      <c r="R4080" s="188"/>
    </row>
    <row r="4081" spans="8:18">
      <c r="H4081" s="188"/>
      <c r="J4081" s="188"/>
      <c r="K4081" s="188"/>
      <c r="L4081" s="188"/>
      <c r="M4081" s="393"/>
      <c r="N4081" s="188"/>
      <c r="O4081" s="188"/>
      <c r="P4081" s="188"/>
      <c r="R4081" s="188"/>
    </row>
    <row r="4082" spans="8:18">
      <c r="H4082" s="188"/>
      <c r="J4082" s="188"/>
      <c r="K4082" s="188"/>
      <c r="L4082" s="188"/>
      <c r="M4082" s="393"/>
      <c r="N4082" s="188"/>
      <c r="O4082" s="188"/>
      <c r="P4082" s="188"/>
      <c r="R4082" s="188"/>
    </row>
    <row r="4083" spans="8:18">
      <c r="H4083" s="188"/>
      <c r="J4083" s="188"/>
      <c r="K4083" s="188"/>
      <c r="L4083" s="188"/>
      <c r="M4083" s="393"/>
      <c r="N4083" s="188"/>
      <c r="O4083" s="188"/>
      <c r="P4083" s="188"/>
      <c r="R4083" s="188"/>
    </row>
    <row r="4084" spans="8:18">
      <c r="H4084" s="188"/>
      <c r="J4084" s="188"/>
      <c r="K4084" s="188"/>
      <c r="L4084" s="188"/>
      <c r="M4084" s="393"/>
      <c r="N4084" s="188"/>
      <c r="O4084" s="188"/>
      <c r="P4084" s="188"/>
      <c r="R4084" s="188"/>
    </row>
    <row r="4085" spans="8:18">
      <c r="H4085" s="188"/>
      <c r="J4085" s="188"/>
      <c r="K4085" s="188"/>
      <c r="L4085" s="188"/>
      <c r="M4085" s="393"/>
      <c r="N4085" s="188"/>
      <c r="O4085" s="188"/>
      <c r="P4085" s="188"/>
      <c r="R4085" s="188"/>
    </row>
    <row r="4086" spans="8:18">
      <c r="H4086" s="188"/>
      <c r="J4086" s="188"/>
      <c r="K4086" s="188"/>
      <c r="L4086" s="188"/>
      <c r="M4086" s="393"/>
      <c r="N4086" s="188"/>
      <c r="O4086" s="188"/>
      <c r="P4086" s="188"/>
      <c r="R4086" s="188"/>
    </row>
    <row r="4087" spans="8:18">
      <c r="H4087" s="188"/>
      <c r="J4087" s="188"/>
      <c r="K4087" s="188"/>
      <c r="L4087" s="188"/>
      <c r="M4087" s="393"/>
      <c r="N4087" s="188"/>
      <c r="O4087" s="188"/>
      <c r="P4087" s="188"/>
      <c r="R4087" s="188"/>
    </row>
    <row r="4088" spans="8:18">
      <c r="H4088" s="188"/>
      <c r="J4088" s="188"/>
      <c r="K4088" s="188"/>
      <c r="L4088" s="188"/>
      <c r="M4088" s="393"/>
      <c r="N4088" s="188"/>
      <c r="O4088" s="188"/>
      <c r="P4088" s="188"/>
      <c r="R4088" s="188"/>
    </row>
    <row r="4089" spans="8:18">
      <c r="H4089" s="188"/>
      <c r="J4089" s="188"/>
      <c r="K4089" s="188"/>
      <c r="L4089" s="188"/>
      <c r="M4089" s="393"/>
      <c r="N4089" s="188"/>
      <c r="O4089" s="188"/>
      <c r="P4089" s="188"/>
      <c r="R4089" s="188"/>
    </row>
    <row r="4090" spans="8:18">
      <c r="H4090" s="188"/>
      <c r="J4090" s="188"/>
      <c r="K4090" s="188"/>
      <c r="L4090" s="188"/>
      <c r="M4090" s="393"/>
      <c r="N4090" s="188"/>
      <c r="O4090" s="188"/>
      <c r="P4090" s="188"/>
      <c r="R4090" s="188"/>
    </row>
    <row r="4091" spans="8:18">
      <c r="H4091" s="188"/>
      <c r="J4091" s="188"/>
      <c r="K4091" s="188"/>
      <c r="L4091" s="188"/>
      <c r="M4091" s="393"/>
      <c r="N4091" s="188"/>
      <c r="O4091" s="188"/>
      <c r="P4091" s="188"/>
      <c r="R4091" s="188"/>
    </row>
    <row r="4092" spans="8:18">
      <c r="H4092" s="188"/>
      <c r="J4092" s="188"/>
      <c r="K4092" s="188"/>
      <c r="L4092" s="188"/>
      <c r="M4092" s="393"/>
      <c r="N4092" s="188"/>
      <c r="O4092" s="188"/>
      <c r="P4092" s="188"/>
      <c r="R4092" s="188"/>
    </row>
    <row r="4093" spans="8:18">
      <c r="H4093" s="188"/>
      <c r="J4093" s="188"/>
      <c r="K4093" s="188"/>
      <c r="L4093" s="188"/>
      <c r="M4093" s="393"/>
      <c r="N4093" s="188"/>
      <c r="O4093" s="188"/>
      <c r="P4093" s="188"/>
      <c r="R4093" s="188"/>
    </row>
    <row r="4094" spans="8:18">
      <c r="H4094" s="188"/>
      <c r="J4094" s="188"/>
      <c r="K4094" s="188"/>
      <c r="L4094" s="188"/>
      <c r="M4094" s="393"/>
      <c r="N4094" s="188"/>
      <c r="O4094" s="188"/>
      <c r="P4094" s="188"/>
      <c r="R4094" s="188"/>
    </row>
    <row r="4095" spans="8:18">
      <c r="H4095" s="188"/>
      <c r="J4095" s="188"/>
      <c r="K4095" s="188"/>
      <c r="L4095" s="188"/>
      <c r="M4095" s="393"/>
      <c r="N4095" s="188"/>
      <c r="O4095" s="188"/>
      <c r="P4095" s="188"/>
      <c r="R4095" s="188"/>
    </row>
    <row r="4096" spans="8:18">
      <c r="H4096" s="188"/>
      <c r="J4096" s="188"/>
      <c r="K4096" s="188"/>
      <c r="L4096" s="188"/>
      <c r="M4096" s="393"/>
      <c r="N4096" s="188"/>
      <c r="O4096" s="188"/>
      <c r="P4096" s="188"/>
      <c r="R4096" s="188"/>
    </row>
    <row r="4097" spans="8:18">
      <c r="H4097" s="188"/>
      <c r="J4097" s="188"/>
      <c r="K4097" s="188"/>
      <c r="L4097" s="188"/>
      <c r="M4097" s="393"/>
      <c r="N4097" s="188"/>
      <c r="O4097" s="188"/>
      <c r="P4097" s="188"/>
      <c r="R4097" s="188"/>
    </row>
    <row r="4098" spans="8:18">
      <c r="H4098" s="188"/>
      <c r="J4098" s="188"/>
      <c r="K4098" s="188"/>
      <c r="L4098" s="188"/>
      <c r="M4098" s="393"/>
      <c r="N4098" s="188"/>
      <c r="O4098" s="188"/>
      <c r="P4098" s="188"/>
      <c r="R4098" s="188"/>
    </row>
    <row r="4099" spans="8:18">
      <c r="H4099" s="188"/>
      <c r="J4099" s="188"/>
      <c r="K4099" s="188"/>
      <c r="L4099" s="188"/>
      <c r="M4099" s="393"/>
      <c r="N4099" s="188"/>
      <c r="O4099" s="188"/>
      <c r="P4099" s="188"/>
      <c r="R4099" s="188"/>
    </row>
    <row r="4100" spans="8:18">
      <c r="H4100" s="188"/>
      <c r="J4100" s="188"/>
      <c r="K4100" s="188"/>
      <c r="L4100" s="188"/>
      <c r="M4100" s="393"/>
      <c r="N4100" s="188"/>
      <c r="O4100" s="188"/>
      <c r="P4100" s="188"/>
      <c r="R4100" s="188"/>
    </row>
    <row r="4101" spans="8:18">
      <c r="H4101" s="188"/>
      <c r="J4101" s="188"/>
      <c r="K4101" s="188"/>
      <c r="L4101" s="188"/>
      <c r="M4101" s="393"/>
      <c r="N4101" s="188"/>
      <c r="O4101" s="188"/>
      <c r="P4101" s="188"/>
      <c r="R4101" s="188"/>
    </row>
    <row r="4102" spans="8:18">
      <c r="H4102" s="188"/>
      <c r="J4102" s="188"/>
      <c r="K4102" s="188"/>
      <c r="L4102" s="188"/>
      <c r="M4102" s="393"/>
      <c r="N4102" s="188"/>
      <c r="O4102" s="188"/>
      <c r="P4102" s="188"/>
      <c r="R4102" s="188"/>
    </row>
    <row r="4103" spans="8:18">
      <c r="H4103" s="188"/>
      <c r="J4103" s="188"/>
      <c r="K4103" s="188"/>
      <c r="L4103" s="188"/>
      <c r="M4103" s="393"/>
      <c r="N4103" s="188"/>
      <c r="O4103" s="188"/>
      <c r="P4103" s="188"/>
      <c r="R4103" s="188"/>
    </row>
    <row r="4104" spans="8:18">
      <c r="H4104" s="188"/>
      <c r="J4104" s="188"/>
      <c r="K4104" s="188"/>
      <c r="L4104" s="188"/>
      <c r="M4104" s="393"/>
      <c r="N4104" s="188"/>
      <c r="O4104" s="188"/>
      <c r="P4104" s="188"/>
      <c r="R4104" s="188"/>
    </row>
    <row r="4105" spans="8:18">
      <c r="H4105" s="188"/>
      <c r="J4105" s="188"/>
      <c r="K4105" s="188"/>
      <c r="L4105" s="188"/>
      <c r="M4105" s="393"/>
      <c r="N4105" s="188"/>
      <c r="O4105" s="188"/>
      <c r="P4105" s="188"/>
      <c r="R4105" s="188"/>
    </row>
    <row r="4106" spans="8:18">
      <c r="H4106" s="188"/>
      <c r="J4106" s="188"/>
      <c r="K4106" s="188"/>
      <c r="L4106" s="188"/>
      <c r="M4106" s="393"/>
      <c r="N4106" s="188"/>
      <c r="O4106" s="188"/>
      <c r="P4106" s="188"/>
      <c r="R4106" s="188"/>
    </row>
    <row r="4107" spans="8:18">
      <c r="H4107" s="188"/>
      <c r="J4107" s="188"/>
      <c r="K4107" s="188"/>
      <c r="L4107" s="188"/>
      <c r="M4107" s="393"/>
      <c r="N4107" s="188"/>
      <c r="O4107" s="188"/>
      <c r="P4107" s="188"/>
      <c r="R4107" s="188"/>
    </row>
    <row r="4108" spans="8:18">
      <c r="H4108" s="188"/>
      <c r="J4108" s="188"/>
      <c r="K4108" s="188"/>
      <c r="L4108" s="188"/>
      <c r="M4108" s="393"/>
      <c r="N4108" s="188"/>
      <c r="O4108" s="188"/>
      <c r="P4108" s="188"/>
      <c r="R4108" s="188"/>
    </row>
    <row r="4109" spans="8:18">
      <c r="H4109" s="188"/>
      <c r="J4109" s="188"/>
      <c r="K4109" s="188"/>
      <c r="L4109" s="188"/>
      <c r="M4109" s="393"/>
      <c r="N4109" s="188"/>
      <c r="O4109" s="188"/>
      <c r="P4109" s="188"/>
      <c r="R4109" s="188"/>
    </row>
    <row r="4110" spans="8:18">
      <c r="H4110" s="188"/>
      <c r="J4110" s="188"/>
      <c r="K4110" s="188"/>
      <c r="L4110" s="188"/>
      <c r="M4110" s="393"/>
      <c r="N4110" s="188"/>
      <c r="O4110" s="188"/>
      <c r="P4110" s="188"/>
      <c r="R4110" s="188"/>
    </row>
    <row r="4111" spans="8:18">
      <c r="H4111" s="188"/>
      <c r="J4111" s="188"/>
      <c r="K4111" s="188"/>
      <c r="L4111" s="188"/>
      <c r="M4111" s="393"/>
      <c r="N4111" s="188"/>
      <c r="O4111" s="188"/>
      <c r="P4111" s="188"/>
      <c r="R4111" s="188"/>
    </row>
    <row r="4112" spans="8:18">
      <c r="H4112" s="188"/>
      <c r="J4112" s="188"/>
      <c r="K4112" s="188"/>
      <c r="L4112" s="188"/>
      <c r="M4112" s="393"/>
      <c r="N4112" s="188"/>
      <c r="O4112" s="188"/>
      <c r="P4112" s="188"/>
      <c r="R4112" s="188"/>
    </row>
    <row r="4113" spans="8:18">
      <c r="H4113" s="188"/>
      <c r="J4113" s="188"/>
      <c r="K4113" s="188"/>
      <c r="L4113" s="188"/>
      <c r="M4113" s="393"/>
      <c r="N4113" s="188"/>
      <c r="O4113" s="188"/>
      <c r="P4113" s="188"/>
      <c r="R4113" s="188"/>
    </row>
    <row r="4114" spans="8:18">
      <c r="H4114" s="188"/>
      <c r="J4114" s="188"/>
      <c r="K4114" s="188"/>
      <c r="L4114" s="188"/>
      <c r="M4114" s="393"/>
      <c r="N4114" s="188"/>
      <c r="O4114" s="188"/>
      <c r="P4114" s="188"/>
      <c r="R4114" s="188"/>
    </row>
    <row r="4115" spans="8:18">
      <c r="H4115" s="188"/>
      <c r="J4115" s="188"/>
      <c r="K4115" s="188"/>
      <c r="L4115" s="188"/>
      <c r="M4115" s="393"/>
      <c r="N4115" s="188"/>
      <c r="O4115" s="188"/>
      <c r="P4115" s="188"/>
      <c r="R4115" s="188"/>
    </row>
    <row r="4116" spans="8:18">
      <c r="H4116" s="188"/>
      <c r="J4116" s="188"/>
      <c r="K4116" s="188"/>
      <c r="L4116" s="188"/>
      <c r="M4116" s="393"/>
      <c r="N4116" s="188"/>
      <c r="O4116" s="188"/>
      <c r="P4116" s="188"/>
      <c r="R4116" s="188"/>
    </row>
    <row r="4117" spans="8:18">
      <c r="H4117" s="188"/>
      <c r="J4117" s="188"/>
      <c r="K4117" s="188"/>
      <c r="L4117" s="188"/>
      <c r="M4117" s="393"/>
      <c r="N4117" s="188"/>
      <c r="O4117" s="188"/>
      <c r="P4117" s="188"/>
      <c r="R4117" s="188"/>
    </row>
    <row r="4118" spans="8:18">
      <c r="H4118" s="188"/>
      <c r="J4118" s="188"/>
      <c r="K4118" s="188"/>
      <c r="L4118" s="188"/>
      <c r="M4118" s="393"/>
      <c r="N4118" s="188"/>
      <c r="O4118" s="188"/>
      <c r="P4118" s="188"/>
      <c r="R4118" s="188"/>
    </row>
    <row r="4119" spans="8:18">
      <c r="H4119" s="188"/>
      <c r="J4119" s="188"/>
      <c r="K4119" s="188"/>
      <c r="L4119" s="188"/>
      <c r="M4119" s="393"/>
      <c r="N4119" s="188"/>
      <c r="O4119" s="188"/>
      <c r="P4119" s="188"/>
      <c r="R4119" s="188"/>
    </row>
    <row r="4120" spans="8:18">
      <c r="H4120" s="188"/>
      <c r="J4120" s="188"/>
      <c r="K4120" s="188"/>
      <c r="L4120" s="188"/>
      <c r="M4120" s="393"/>
      <c r="N4120" s="188"/>
      <c r="O4120" s="188"/>
      <c r="P4120" s="188"/>
      <c r="R4120" s="188"/>
    </row>
    <row r="4121" spans="8:18">
      <c r="H4121" s="188"/>
      <c r="J4121" s="188"/>
      <c r="K4121" s="188"/>
      <c r="L4121" s="188"/>
      <c r="M4121" s="393"/>
      <c r="N4121" s="188"/>
      <c r="O4121" s="188"/>
      <c r="P4121" s="188"/>
      <c r="R4121" s="188"/>
    </row>
    <row r="4122" spans="8:18">
      <c r="H4122" s="188"/>
      <c r="J4122" s="188"/>
      <c r="K4122" s="188"/>
      <c r="L4122" s="188"/>
      <c r="M4122" s="393"/>
      <c r="N4122" s="188"/>
      <c r="O4122" s="188"/>
      <c r="P4122" s="188"/>
      <c r="R4122" s="188"/>
    </row>
    <row r="4123" spans="8:18">
      <c r="H4123" s="188"/>
      <c r="J4123" s="188"/>
      <c r="K4123" s="188"/>
      <c r="L4123" s="188"/>
      <c r="M4123" s="393"/>
      <c r="N4123" s="188"/>
      <c r="O4123" s="188"/>
      <c r="P4123" s="188"/>
      <c r="R4123" s="188"/>
    </row>
    <row r="4124" spans="8:18">
      <c r="H4124" s="188"/>
      <c r="J4124" s="188"/>
      <c r="K4124" s="188"/>
      <c r="L4124" s="188"/>
      <c r="M4124" s="393"/>
      <c r="N4124" s="188"/>
      <c r="O4124" s="188"/>
      <c r="P4124" s="188"/>
      <c r="R4124" s="188"/>
    </row>
    <row r="4125" spans="8:18">
      <c r="H4125" s="188"/>
      <c r="J4125" s="188"/>
      <c r="K4125" s="188"/>
      <c r="L4125" s="188"/>
      <c r="M4125" s="393"/>
      <c r="N4125" s="188"/>
      <c r="O4125" s="188"/>
      <c r="P4125" s="188"/>
      <c r="R4125" s="188"/>
    </row>
    <row r="4126" spans="8:18">
      <c r="H4126" s="188"/>
      <c r="J4126" s="188"/>
      <c r="K4126" s="188"/>
      <c r="L4126" s="188"/>
      <c r="M4126" s="393"/>
      <c r="N4126" s="188"/>
      <c r="O4126" s="188"/>
      <c r="P4126" s="188"/>
      <c r="R4126" s="188"/>
    </row>
    <row r="4127" spans="8:18">
      <c r="H4127" s="188"/>
      <c r="J4127" s="188"/>
      <c r="K4127" s="188"/>
      <c r="L4127" s="188"/>
      <c r="M4127" s="393"/>
      <c r="N4127" s="188"/>
      <c r="O4127" s="188"/>
      <c r="P4127" s="188"/>
      <c r="R4127" s="188"/>
    </row>
    <row r="4128" spans="8:18">
      <c r="H4128" s="188"/>
      <c r="J4128" s="188"/>
      <c r="K4128" s="188"/>
      <c r="L4128" s="188"/>
      <c r="M4128" s="393"/>
      <c r="N4128" s="188"/>
      <c r="O4128" s="188"/>
      <c r="P4128" s="188"/>
      <c r="R4128" s="188"/>
    </row>
    <row r="4129" spans="8:18">
      <c r="H4129" s="188"/>
      <c r="J4129" s="188"/>
      <c r="K4129" s="188"/>
      <c r="L4129" s="188"/>
      <c r="M4129" s="393"/>
      <c r="N4129" s="188"/>
      <c r="O4129" s="188"/>
      <c r="P4129" s="188"/>
      <c r="R4129" s="188"/>
    </row>
    <row r="4130" spans="8:18">
      <c r="H4130" s="188"/>
      <c r="J4130" s="188"/>
      <c r="K4130" s="188"/>
      <c r="L4130" s="188"/>
      <c r="M4130" s="393"/>
      <c r="N4130" s="188"/>
      <c r="O4130" s="188"/>
      <c r="P4130" s="188"/>
      <c r="R4130" s="188"/>
    </row>
    <row r="4131" spans="8:18">
      <c r="H4131" s="188"/>
      <c r="J4131" s="188"/>
      <c r="K4131" s="188"/>
      <c r="L4131" s="188"/>
      <c r="M4131" s="393"/>
      <c r="N4131" s="188"/>
      <c r="O4131" s="188"/>
      <c r="P4131" s="188"/>
      <c r="R4131" s="188"/>
    </row>
    <row r="4132" spans="8:18">
      <c r="H4132" s="188"/>
      <c r="J4132" s="188"/>
      <c r="K4132" s="188"/>
      <c r="L4132" s="188"/>
      <c r="M4132" s="393"/>
      <c r="N4132" s="188"/>
      <c r="O4132" s="188"/>
      <c r="P4132" s="188"/>
      <c r="R4132" s="188"/>
    </row>
    <row r="4133" spans="8:18">
      <c r="H4133" s="188"/>
      <c r="J4133" s="188"/>
      <c r="K4133" s="188"/>
      <c r="L4133" s="188"/>
      <c r="M4133" s="393"/>
      <c r="N4133" s="188"/>
      <c r="O4133" s="188"/>
      <c r="P4133" s="188"/>
      <c r="R4133" s="188"/>
    </row>
    <row r="4134" spans="8:18">
      <c r="H4134" s="188"/>
      <c r="J4134" s="188"/>
      <c r="K4134" s="188"/>
      <c r="L4134" s="188"/>
      <c r="M4134" s="393"/>
      <c r="N4134" s="188"/>
      <c r="O4134" s="188"/>
      <c r="P4134" s="188"/>
      <c r="R4134" s="188"/>
    </row>
    <row r="4135" spans="8:18">
      <c r="H4135" s="188"/>
      <c r="J4135" s="188"/>
      <c r="K4135" s="188"/>
      <c r="L4135" s="188"/>
      <c r="M4135" s="393"/>
      <c r="N4135" s="188"/>
      <c r="O4135" s="188"/>
      <c r="P4135" s="188"/>
      <c r="R4135" s="188"/>
    </row>
    <row r="4136" spans="8:18">
      <c r="H4136" s="188"/>
      <c r="J4136" s="188"/>
      <c r="K4136" s="188"/>
      <c r="L4136" s="188"/>
      <c r="M4136" s="393"/>
      <c r="N4136" s="188"/>
      <c r="O4136" s="188"/>
      <c r="P4136" s="188"/>
      <c r="R4136" s="188"/>
    </row>
    <row r="4137" spans="8:18">
      <c r="H4137" s="188"/>
      <c r="J4137" s="188"/>
      <c r="K4137" s="188"/>
      <c r="L4137" s="188"/>
      <c r="M4137" s="393"/>
      <c r="N4137" s="188"/>
      <c r="O4137" s="188"/>
      <c r="P4137" s="188"/>
      <c r="R4137" s="188"/>
    </row>
    <row r="4138" spans="8:18">
      <c r="H4138" s="188"/>
      <c r="J4138" s="188"/>
      <c r="K4138" s="188"/>
      <c r="L4138" s="188"/>
      <c r="M4138" s="393"/>
      <c r="N4138" s="188"/>
      <c r="O4138" s="188"/>
      <c r="P4138" s="188"/>
      <c r="R4138" s="188"/>
    </row>
    <row r="4139" spans="8:18">
      <c r="H4139" s="188"/>
      <c r="J4139" s="188"/>
      <c r="K4139" s="188"/>
      <c r="L4139" s="188"/>
      <c r="M4139" s="393"/>
      <c r="N4139" s="188"/>
      <c r="O4139" s="188"/>
      <c r="P4139" s="188"/>
      <c r="R4139" s="188"/>
    </row>
    <row r="4140" spans="8:18">
      <c r="H4140" s="188"/>
      <c r="J4140" s="188"/>
      <c r="K4140" s="188"/>
      <c r="L4140" s="188"/>
      <c r="M4140" s="393"/>
      <c r="N4140" s="188"/>
      <c r="O4140" s="188"/>
      <c r="P4140" s="188"/>
      <c r="R4140" s="188"/>
    </row>
    <row r="4141" spans="8:18">
      <c r="H4141" s="188"/>
      <c r="J4141" s="188"/>
      <c r="K4141" s="188"/>
      <c r="L4141" s="188"/>
      <c r="M4141" s="393"/>
      <c r="N4141" s="188"/>
      <c r="O4141" s="188"/>
      <c r="P4141" s="188"/>
      <c r="R4141" s="188"/>
    </row>
    <row r="4142" spans="8:18">
      <c r="H4142" s="188"/>
      <c r="J4142" s="188"/>
      <c r="K4142" s="188"/>
      <c r="L4142" s="188"/>
      <c r="M4142" s="393"/>
      <c r="N4142" s="188"/>
      <c r="O4142" s="188"/>
      <c r="P4142" s="188"/>
      <c r="R4142" s="188"/>
    </row>
    <row r="4143" spans="8:18">
      <c r="H4143" s="188"/>
      <c r="J4143" s="188"/>
      <c r="K4143" s="188"/>
      <c r="L4143" s="188"/>
      <c r="M4143" s="393"/>
      <c r="N4143" s="188"/>
      <c r="O4143" s="188"/>
      <c r="P4143" s="188"/>
      <c r="R4143" s="188"/>
    </row>
    <row r="4144" spans="8:18">
      <c r="H4144" s="188"/>
      <c r="J4144" s="188"/>
      <c r="K4144" s="188"/>
      <c r="L4144" s="188"/>
      <c r="M4144" s="393"/>
      <c r="N4144" s="188"/>
      <c r="O4144" s="188"/>
      <c r="P4144" s="188"/>
      <c r="R4144" s="188"/>
    </row>
    <row r="4145" spans="8:18">
      <c r="H4145" s="188"/>
      <c r="J4145" s="188"/>
      <c r="K4145" s="188"/>
      <c r="L4145" s="188"/>
      <c r="M4145" s="393"/>
      <c r="N4145" s="188"/>
      <c r="O4145" s="188"/>
      <c r="P4145" s="188"/>
      <c r="R4145" s="188"/>
    </row>
    <row r="4146" spans="8:18">
      <c r="H4146" s="188"/>
      <c r="J4146" s="188"/>
      <c r="K4146" s="188"/>
      <c r="L4146" s="188"/>
      <c r="M4146" s="393"/>
      <c r="N4146" s="188"/>
      <c r="O4146" s="188"/>
      <c r="P4146" s="188"/>
      <c r="R4146" s="188"/>
    </row>
    <row r="4147" spans="8:18">
      <c r="H4147" s="188"/>
      <c r="J4147" s="188"/>
      <c r="K4147" s="188"/>
      <c r="L4147" s="188"/>
      <c r="M4147" s="393"/>
      <c r="N4147" s="188"/>
      <c r="O4147" s="188"/>
      <c r="P4147" s="188"/>
      <c r="R4147" s="188"/>
    </row>
    <row r="4148" spans="8:18">
      <c r="H4148" s="188"/>
      <c r="J4148" s="188"/>
      <c r="K4148" s="188"/>
      <c r="L4148" s="188"/>
      <c r="M4148" s="393"/>
      <c r="N4148" s="188"/>
      <c r="O4148" s="188"/>
      <c r="P4148" s="188"/>
      <c r="R4148" s="188"/>
    </row>
    <row r="4149" spans="8:18">
      <c r="H4149" s="188"/>
      <c r="J4149" s="188"/>
      <c r="K4149" s="188"/>
      <c r="L4149" s="188"/>
      <c r="M4149" s="393"/>
      <c r="N4149" s="188"/>
      <c r="O4149" s="188"/>
      <c r="P4149" s="188"/>
      <c r="R4149" s="188"/>
    </row>
    <row r="4150" spans="8:18">
      <c r="H4150" s="188"/>
      <c r="J4150" s="188"/>
      <c r="K4150" s="188"/>
      <c r="L4150" s="188"/>
      <c r="M4150" s="393"/>
      <c r="N4150" s="188"/>
      <c r="O4150" s="188"/>
      <c r="P4150" s="188"/>
      <c r="R4150" s="188"/>
    </row>
    <row r="4151" spans="8:18">
      <c r="H4151" s="188"/>
      <c r="J4151" s="188"/>
      <c r="K4151" s="188"/>
      <c r="L4151" s="188"/>
      <c r="M4151" s="393"/>
      <c r="N4151" s="188"/>
      <c r="O4151" s="188"/>
      <c r="P4151" s="188"/>
      <c r="R4151" s="188"/>
    </row>
    <row r="4152" spans="8:18">
      <c r="H4152" s="188"/>
      <c r="J4152" s="188"/>
      <c r="K4152" s="188"/>
      <c r="L4152" s="188"/>
      <c r="M4152" s="393"/>
      <c r="N4152" s="188"/>
      <c r="O4152" s="188"/>
      <c r="P4152" s="188"/>
      <c r="R4152" s="188"/>
    </row>
    <row r="4153" spans="8:18">
      <c r="H4153" s="188"/>
      <c r="J4153" s="188"/>
      <c r="K4153" s="188"/>
      <c r="L4153" s="188"/>
      <c r="M4153" s="393"/>
      <c r="N4153" s="188"/>
      <c r="O4153" s="188"/>
      <c r="P4153" s="188"/>
      <c r="R4153" s="188"/>
    </row>
    <row r="4154" spans="8:18">
      <c r="H4154" s="188"/>
      <c r="J4154" s="188"/>
      <c r="K4154" s="188"/>
      <c r="L4154" s="188"/>
      <c r="M4154" s="393"/>
      <c r="N4154" s="188"/>
      <c r="O4154" s="188"/>
      <c r="P4154" s="188"/>
      <c r="R4154" s="188"/>
    </row>
    <row r="4155" spans="8:18">
      <c r="H4155" s="188"/>
      <c r="J4155" s="188"/>
      <c r="K4155" s="188"/>
      <c r="L4155" s="188"/>
      <c r="M4155" s="393"/>
      <c r="N4155" s="188"/>
      <c r="O4155" s="188"/>
      <c r="P4155" s="188"/>
      <c r="R4155" s="188"/>
    </row>
    <row r="4156" spans="8:18">
      <c r="H4156" s="188"/>
      <c r="J4156" s="188"/>
      <c r="K4156" s="188"/>
      <c r="L4156" s="188"/>
      <c r="M4156" s="393"/>
      <c r="N4156" s="188"/>
      <c r="O4156" s="188"/>
      <c r="P4156" s="188"/>
      <c r="R4156" s="188"/>
    </row>
    <row r="4157" spans="8:18">
      <c r="H4157" s="188"/>
      <c r="J4157" s="188"/>
      <c r="K4157" s="188"/>
      <c r="L4157" s="188"/>
      <c r="M4157" s="393"/>
      <c r="N4157" s="188"/>
      <c r="O4157" s="188"/>
      <c r="P4157" s="188"/>
      <c r="R4157" s="188"/>
    </row>
    <row r="4158" spans="8:18">
      <c r="H4158" s="188"/>
      <c r="J4158" s="188"/>
      <c r="K4158" s="188"/>
      <c r="L4158" s="188"/>
      <c r="M4158" s="393"/>
      <c r="N4158" s="188"/>
      <c r="O4158" s="188"/>
      <c r="P4158" s="188"/>
      <c r="R4158" s="188"/>
    </row>
    <row r="4159" spans="8:18">
      <c r="H4159" s="188"/>
      <c r="J4159" s="188"/>
      <c r="K4159" s="188"/>
      <c r="L4159" s="188"/>
      <c r="M4159" s="393"/>
      <c r="N4159" s="188"/>
      <c r="O4159" s="188"/>
      <c r="P4159" s="188"/>
      <c r="R4159" s="188"/>
    </row>
    <row r="4160" spans="8:18">
      <c r="H4160" s="188"/>
      <c r="J4160" s="188"/>
      <c r="K4160" s="188"/>
      <c r="L4160" s="188"/>
      <c r="M4160" s="393"/>
      <c r="N4160" s="188"/>
      <c r="O4160" s="188"/>
      <c r="P4160" s="188"/>
      <c r="R4160" s="188"/>
    </row>
    <row r="4161" spans="8:18">
      <c r="H4161" s="188"/>
      <c r="J4161" s="188"/>
      <c r="K4161" s="188"/>
      <c r="L4161" s="188"/>
      <c r="M4161" s="393"/>
      <c r="N4161" s="188"/>
      <c r="O4161" s="188"/>
      <c r="P4161" s="188"/>
      <c r="R4161" s="188"/>
    </row>
    <row r="4162" spans="8:18">
      <c r="H4162" s="188"/>
      <c r="J4162" s="188"/>
      <c r="K4162" s="188"/>
      <c r="L4162" s="188"/>
      <c r="M4162" s="393"/>
      <c r="N4162" s="188"/>
      <c r="O4162" s="188"/>
      <c r="P4162" s="188"/>
      <c r="R4162" s="188"/>
    </row>
    <row r="4163" spans="8:18">
      <c r="H4163" s="188"/>
      <c r="J4163" s="188"/>
      <c r="K4163" s="188"/>
      <c r="L4163" s="188"/>
      <c r="M4163" s="393"/>
      <c r="N4163" s="188"/>
      <c r="O4163" s="188"/>
      <c r="P4163" s="188"/>
      <c r="R4163" s="188"/>
    </row>
    <row r="4164" spans="8:18">
      <c r="H4164" s="188"/>
      <c r="J4164" s="188"/>
      <c r="K4164" s="188"/>
      <c r="L4164" s="188"/>
      <c r="M4164" s="393"/>
      <c r="N4164" s="188"/>
      <c r="O4164" s="188"/>
      <c r="P4164" s="188"/>
      <c r="R4164" s="188"/>
    </row>
    <row r="4165" spans="8:18">
      <c r="H4165" s="188"/>
      <c r="J4165" s="188"/>
      <c r="K4165" s="188"/>
      <c r="L4165" s="188"/>
      <c r="M4165" s="393"/>
      <c r="N4165" s="188"/>
      <c r="O4165" s="188"/>
      <c r="P4165" s="188"/>
      <c r="R4165" s="188"/>
    </row>
    <row r="4166" spans="8:18">
      <c r="H4166" s="188"/>
      <c r="J4166" s="188"/>
      <c r="K4166" s="188"/>
      <c r="L4166" s="188"/>
      <c r="M4166" s="393"/>
      <c r="N4166" s="188"/>
      <c r="O4166" s="188"/>
      <c r="P4166" s="188"/>
      <c r="R4166" s="188"/>
    </row>
    <row r="4167" spans="8:18">
      <c r="H4167" s="188"/>
      <c r="J4167" s="188"/>
      <c r="K4167" s="188"/>
      <c r="L4167" s="188"/>
      <c r="M4167" s="393"/>
      <c r="N4167" s="188"/>
      <c r="O4167" s="188"/>
      <c r="P4167" s="188"/>
      <c r="R4167" s="188"/>
    </row>
    <row r="4168" spans="8:18">
      <c r="H4168" s="188"/>
      <c r="J4168" s="188"/>
      <c r="K4168" s="188"/>
      <c r="L4168" s="188"/>
      <c r="M4168" s="393"/>
      <c r="N4168" s="188"/>
      <c r="O4168" s="188"/>
      <c r="P4168" s="188"/>
      <c r="R4168" s="188"/>
    </row>
    <row r="4169" spans="8:18">
      <c r="H4169" s="188"/>
      <c r="J4169" s="188"/>
      <c r="K4169" s="188"/>
      <c r="L4169" s="188"/>
      <c r="M4169" s="393"/>
      <c r="N4169" s="188"/>
      <c r="O4169" s="188"/>
      <c r="P4169" s="188"/>
      <c r="R4169" s="188"/>
    </row>
    <row r="4170" spans="8:18">
      <c r="H4170" s="188"/>
      <c r="J4170" s="188"/>
      <c r="K4170" s="188"/>
      <c r="L4170" s="188"/>
      <c r="M4170" s="393"/>
      <c r="N4170" s="188"/>
      <c r="O4170" s="188"/>
      <c r="P4170" s="188"/>
      <c r="R4170" s="188"/>
    </row>
    <row r="4171" spans="8:18">
      <c r="H4171" s="188"/>
      <c r="J4171" s="188"/>
      <c r="K4171" s="188"/>
      <c r="L4171" s="188"/>
      <c r="M4171" s="393"/>
      <c r="N4171" s="188"/>
      <c r="O4171" s="188"/>
      <c r="P4171" s="188"/>
      <c r="R4171" s="188"/>
    </row>
    <row r="4172" spans="8:18">
      <c r="H4172" s="188"/>
      <c r="J4172" s="188"/>
      <c r="K4172" s="188"/>
      <c r="L4172" s="188"/>
      <c r="M4172" s="393"/>
      <c r="N4172" s="188"/>
      <c r="O4172" s="188"/>
      <c r="P4172" s="188"/>
      <c r="R4172" s="188"/>
    </row>
    <row r="4173" spans="8:18">
      <c r="H4173" s="188"/>
      <c r="J4173" s="188"/>
      <c r="K4173" s="188"/>
      <c r="L4173" s="188"/>
      <c r="M4173" s="393"/>
      <c r="N4173" s="188"/>
      <c r="O4173" s="188"/>
      <c r="P4173" s="188"/>
      <c r="R4173" s="188"/>
    </row>
    <row r="4174" spans="8:18">
      <c r="H4174" s="188"/>
      <c r="J4174" s="188"/>
      <c r="K4174" s="188"/>
      <c r="L4174" s="188"/>
      <c r="M4174" s="393"/>
      <c r="N4174" s="188"/>
      <c r="O4174" s="188"/>
      <c r="P4174" s="188"/>
      <c r="R4174" s="188"/>
    </row>
    <row r="4175" spans="8:18">
      <c r="H4175" s="188"/>
      <c r="J4175" s="188"/>
      <c r="K4175" s="188"/>
      <c r="L4175" s="188"/>
      <c r="M4175" s="393"/>
      <c r="N4175" s="188"/>
      <c r="O4175" s="188"/>
      <c r="P4175" s="188"/>
      <c r="R4175" s="188"/>
    </row>
    <row r="4176" spans="8:18">
      <c r="H4176" s="188"/>
      <c r="J4176" s="188"/>
      <c r="K4176" s="188"/>
      <c r="L4176" s="188"/>
      <c r="M4176" s="393"/>
      <c r="N4176" s="188"/>
      <c r="O4176" s="188"/>
      <c r="P4176" s="188"/>
      <c r="R4176" s="188"/>
    </row>
    <row r="4177" spans="8:18">
      <c r="H4177" s="188"/>
      <c r="J4177" s="188"/>
      <c r="K4177" s="188"/>
      <c r="L4177" s="188"/>
      <c r="M4177" s="393"/>
      <c r="N4177" s="188"/>
      <c r="O4177" s="188"/>
      <c r="P4177" s="188"/>
      <c r="R4177" s="188"/>
    </row>
    <row r="4178" spans="8:18">
      <c r="H4178" s="188"/>
      <c r="J4178" s="188"/>
      <c r="K4178" s="188"/>
      <c r="L4178" s="188"/>
      <c r="M4178" s="393"/>
      <c r="N4178" s="188"/>
      <c r="O4178" s="188"/>
      <c r="P4178" s="188"/>
      <c r="R4178" s="188"/>
    </row>
    <row r="4179" spans="8:18">
      <c r="H4179" s="188"/>
      <c r="J4179" s="188"/>
      <c r="K4179" s="188"/>
      <c r="L4179" s="188"/>
      <c r="M4179" s="393"/>
      <c r="N4179" s="188"/>
      <c r="O4179" s="188"/>
      <c r="P4179" s="188"/>
      <c r="R4179" s="188"/>
    </row>
    <row r="4180" spans="8:18">
      <c r="H4180" s="188"/>
      <c r="J4180" s="188"/>
      <c r="K4180" s="188"/>
      <c r="L4180" s="188"/>
      <c r="M4180" s="393"/>
      <c r="N4180" s="188"/>
      <c r="O4180" s="188"/>
      <c r="P4180" s="188"/>
      <c r="R4180" s="188"/>
    </row>
    <row r="4181" spans="8:18">
      <c r="H4181" s="188"/>
      <c r="J4181" s="188"/>
      <c r="K4181" s="188"/>
      <c r="L4181" s="188"/>
      <c r="M4181" s="393"/>
      <c r="N4181" s="188"/>
      <c r="O4181" s="188"/>
      <c r="P4181" s="188"/>
      <c r="R4181" s="188"/>
    </row>
    <row r="4182" spans="8:18">
      <c r="H4182" s="188"/>
      <c r="J4182" s="188"/>
      <c r="K4182" s="188"/>
      <c r="L4182" s="188"/>
      <c r="M4182" s="393"/>
      <c r="N4182" s="188"/>
      <c r="O4182" s="188"/>
      <c r="P4182" s="188"/>
      <c r="R4182" s="188"/>
    </row>
    <row r="4183" spans="8:18">
      <c r="H4183" s="188"/>
      <c r="J4183" s="188"/>
      <c r="K4183" s="188"/>
      <c r="L4183" s="188"/>
      <c r="M4183" s="393"/>
      <c r="N4183" s="188"/>
      <c r="O4183" s="188"/>
      <c r="P4183" s="188"/>
      <c r="R4183" s="188"/>
    </row>
    <row r="4184" spans="8:18">
      <c r="H4184" s="188"/>
      <c r="J4184" s="188"/>
      <c r="K4184" s="188"/>
      <c r="L4184" s="188"/>
      <c r="M4184" s="393"/>
      <c r="N4184" s="188"/>
      <c r="O4184" s="188"/>
      <c r="P4184" s="188"/>
      <c r="R4184" s="188"/>
    </row>
    <row r="4185" spans="8:18">
      <c r="H4185" s="188"/>
      <c r="J4185" s="188"/>
      <c r="K4185" s="188"/>
      <c r="L4185" s="188"/>
      <c r="M4185" s="393"/>
      <c r="N4185" s="188"/>
      <c r="O4185" s="188"/>
      <c r="P4185" s="188"/>
      <c r="R4185" s="188"/>
    </row>
    <row r="4186" spans="8:18">
      <c r="H4186" s="188"/>
      <c r="J4186" s="188"/>
      <c r="K4186" s="188"/>
      <c r="L4186" s="188"/>
      <c r="M4186" s="393"/>
      <c r="N4186" s="188"/>
      <c r="O4186" s="188"/>
      <c r="P4186" s="188"/>
      <c r="R4186" s="188"/>
    </row>
    <row r="4187" spans="8:18">
      <c r="H4187" s="188"/>
      <c r="J4187" s="188"/>
      <c r="K4187" s="188"/>
      <c r="L4187" s="188"/>
      <c r="M4187" s="393"/>
      <c r="N4187" s="188"/>
      <c r="O4187" s="188"/>
      <c r="P4187" s="188"/>
      <c r="R4187" s="188"/>
    </row>
    <row r="4188" spans="8:18">
      <c r="H4188" s="188"/>
      <c r="J4188" s="188"/>
      <c r="K4188" s="188"/>
      <c r="L4188" s="188"/>
      <c r="M4188" s="393"/>
      <c r="N4188" s="188"/>
      <c r="O4188" s="188"/>
      <c r="P4188" s="188"/>
      <c r="R4188" s="188"/>
    </row>
    <row r="4189" spans="8:18">
      <c r="H4189" s="188"/>
      <c r="J4189" s="188"/>
      <c r="K4189" s="188"/>
      <c r="L4189" s="188"/>
      <c r="M4189" s="393"/>
      <c r="N4189" s="188"/>
      <c r="O4189" s="188"/>
      <c r="P4189" s="188"/>
      <c r="R4189" s="188"/>
    </row>
    <row r="4190" spans="8:18">
      <c r="H4190" s="188"/>
      <c r="J4190" s="188"/>
      <c r="K4190" s="188"/>
      <c r="L4190" s="188"/>
      <c r="M4190" s="393"/>
      <c r="N4190" s="188"/>
      <c r="O4190" s="188"/>
      <c r="P4190" s="188"/>
      <c r="R4190" s="188"/>
    </row>
    <row r="4191" spans="8:18">
      <c r="H4191" s="188"/>
      <c r="J4191" s="188"/>
      <c r="K4191" s="188"/>
      <c r="L4191" s="188"/>
      <c r="M4191" s="393"/>
      <c r="N4191" s="188"/>
      <c r="O4191" s="188"/>
      <c r="P4191" s="188"/>
      <c r="R4191" s="188"/>
    </row>
    <row r="4192" spans="8:18">
      <c r="H4192" s="188"/>
      <c r="J4192" s="188"/>
      <c r="K4192" s="188"/>
      <c r="L4192" s="188"/>
      <c r="M4192" s="393"/>
      <c r="N4192" s="188"/>
      <c r="O4192" s="188"/>
      <c r="P4192" s="188"/>
      <c r="R4192" s="188"/>
    </row>
    <row r="4193" spans="8:18">
      <c r="H4193" s="188"/>
      <c r="J4193" s="188"/>
      <c r="K4193" s="188"/>
      <c r="L4193" s="188"/>
      <c r="M4193" s="393"/>
      <c r="N4193" s="188"/>
      <c r="O4193" s="188"/>
      <c r="P4193" s="188"/>
      <c r="R4193" s="188"/>
    </row>
    <row r="4194" spans="8:18">
      <c r="H4194" s="188"/>
      <c r="J4194" s="188"/>
      <c r="K4194" s="188"/>
      <c r="L4194" s="188"/>
      <c r="M4194" s="393"/>
      <c r="N4194" s="188"/>
      <c r="O4194" s="188"/>
      <c r="P4194" s="188"/>
      <c r="R4194" s="188"/>
    </row>
    <row r="4195" spans="8:18">
      <c r="H4195" s="188"/>
      <c r="J4195" s="188"/>
      <c r="K4195" s="188"/>
      <c r="L4195" s="188"/>
      <c r="M4195" s="393"/>
      <c r="N4195" s="188"/>
      <c r="O4195" s="188"/>
      <c r="P4195" s="188"/>
      <c r="R4195" s="188"/>
    </row>
    <row r="4196" spans="8:18">
      <c r="H4196" s="188"/>
      <c r="J4196" s="188"/>
      <c r="K4196" s="188"/>
      <c r="L4196" s="188"/>
      <c r="M4196" s="393"/>
      <c r="N4196" s="188"/>
      <c r="O4196" s="188"/>
      <c r="P4196" s="188"/>
      <c r="R4196" s="188"/>
    </row>
    <row r="4197" spans="8:18">
      <c r="H4197" s="188"/>
      <c r="J4197" s="188"/>
      <c r="K4197" s="188"/>
      <c r="L4197" s="188"/>
      <c r="M4197" s="393"/>
      <c r="N4197" s="188"/>
      <c r="O4197" s="188"/>
      <c r="P4197" s="188"/>
      <c r="R4197" s="188"/>
    </row>
    <row r="4198" spans="8:18">
      <c r="H4198" s="188"/>
      <c r="J4198" s="188"/>
      <c r="K4198" s="188"/>
      <c r="L4198" s="188"/>
      <c r="M4198" s="393"/>
      <c r="N4198" s="188"/>
      <c r="O4198" s="188"/>
      <c r="P4198" s="188"/>
      <c r="R4198" s="188"/>
    </row>
    <row r="4199" spans="8:18">
      <c r="H4199" s="188"/>
      <c r="J4199" s="188"/>
      <c r="K4199" s="188"/>
      <c r="L4199" s="188"/>
      <c r="M4199" s="393"/>
      <c r="N4199" s="188"/>
      <c r="O4199" s="188"/>
      <c r="P4199" s="188"/>
      <c r="R4199" s="188"/>
    </row>
    <row r="4200" spans="8:18">
      <c r="H4200" s="188"/>
      <c r="J4200" s="188"/>
      <c r="K4200" s="188"/>
      <c r="L4200" s="188"/>
      <c r="M4200" s="393"/>
      <c r="N4200" s="188"/>
      <c r="O4200" s="188"/>
      <c r="P4200" s="188"/>
      <c r="R4200" s="188"/>
    </row>
    <row r="4201" spans="8:18">
      <c r="H4201" s="188"/>
      <c r="J4201" s="188"/>
      <c r="K4201" s="188"/>
      <c r="L4201" s="188"/>
      <c r="M4201" s="393"/>
      <c r="N4201" s="188"/>
      <c r="O4201" s="188"/>
      <c r="P4201" s="188"/>
      <c r="R4201" s="188"/>
    </row>
    <row r="4202" spans="8:18">
      <c r="H4202" s="188"/>
      <c r="J4202" s="188"/>
      <c r="K4202" s="188"/>
      <c r="L4202" s="188"/>
      <c r="M4202" s="393"/>
      <c r="N4202" s="188"/>
      <c r="O4202" s="188"/>
      <c r="P4202" s="188"/>
      <c r="R4202" s="188"/>
    </row>
    <row r="4203" spans="8:18">
      <c r="H4203" s="188"/>
      <c r="J4203" s="188"/>
      <c r="K4203" s="188"/>
      <c r="L4203" s="188"/>
      <c r="M4203" s="393"/>
      <c r="N4203" s="188"/>
      <c r="O4203" s="188"/>
      <c r="P4203" s="188"/>
      <c r="R4203" s="188"/>
    </row>
    <row r="4204" spans="8:18">
      <c r="H4204" s="188"/>
      <c r="J4204" s="188"/>
      <c r="K4204" s="188"/>
      <c r="L4204" s="188"/>
      <c r="M4204" s="393"/>
      <c r="N4204" s="188"/>
      <c r="O4204" s="188"/>
      <c r="P4204" s="188"/>
      <c r="R4204" s="188"/>
    </row>
    <row r="4205" spans="8:18">
      <c r="H4205" s="188"/>
      <c r="J4205" s="188"/>
      <c r="K4205" s="188"/>
      <c r="L4205" s="188"/>
      <c r="M4205" s="393"/>
      <c r="N4205" s="188"/>
      <c r="O4205" s="188"/>
      <c r="P4205" s="188"/>
      <c r="R4205" s="188"/>
    </row>
    <row r="4206" spans="8:18">
      <c r="H4206" s="188"/>
      <c r="J4206" s="188"/>
      <c r="K4206" s="188"/>
      <c r="L4206" s="188"/>
      <c r="M4206" s="393"/>
      <c r="N4206" s="188"/>
      <c r="O4206" s="188"/>
      <c r="P4206" s="188"/>
      <c r="R4206" s="188"/>
    </row>
    <row r="4207" spans="8:18">
      <c r="H4207" s="188"/>
      <c r="J4207" s="188"/>
      <c r="K4207" s="188"/>
      <c r="L4207" s="188"/>
      <c r="M4207" s="393"/>
      <c r="N4207" s="188"/>
      <c r="O4207" s="188"/>
      <c r="P4207" s="188"/>
      <c r="R4207" s="188"/>
    </row>
    <row r="4208" spans="8:18">
      <c r="H4208" s="188"/>
      <c r="J4208" s="188"/>
      <c r="K4208" s="188"/>
      <c r="L4208" s="188"/>
      <c r="M4208" s="393"/>
      <c r="N4208" s="188"/>
      <c r="O4208" s="188"/>
      <c r="P4208" s="188"/>
      <c r="R4208" s="188"/>
    </row>
    <row r="4209" spans="8:18">
      <c r="H4209" s="188"/>
      <c r="J4209" s="188"/>
      <c r="K4209" s="188"/>
      <c r="L4209" s="188"/>
      <c r="M4209" s="393"/>
      <c r="N4209" s="188"/>
      <c r="O4209" s="188"/>
      <c r="P4209" s="188"/>
      <c r="R4209" s="188"/>
    </row>
    <row r="4210" spans="8:18">
      <c r="H4210" s="188"/>
      <c r="J4210" s="188"/>
      <c r="K4210" s="188"/>
      <c r="L4210" s="188"/>
      <c r="M4210" s="393"/>
      <c r="N4210" s="188"/>
      <c r="O4210" s="188"/>
      <c r="P4210" s="188"/>
      <c r="R4210" s="188"/>
    </row>
    <row r="4211" spans="8:18">
      <c r="H4211" s="188"/>
      <c r="J4211" s="188"/>
      <c r="K4211" s="188"/>
      <c r="L4211" s="188"/>
      <c r="M4211" s="393"/>
      <c r="N4211" s="188"/>
      <c r="O4211" s="188"/>
      <c r="P4211" s="188"/>
      <c r="R4211" s="188"/>
    </row>
    <row r="4212" spans="8:18">
      <c r="H4212" s="188"/>
      <c r="J4212" s="188"/>
      <c r="K4212" s="188"/>
      <c r="L4212" s="188"/>
      <c r="M4212" s="393"/>
      <c r="N4212" s="188"/>
      <c r="O4212" s="188"/>
      <c r="P4212" s="188"/>
      <c r="R4212" s="188"/>
    </row>
    <row r="4213" spans="8:18">
      <c r="H4213" s="188"/>
      <c r="J4213" s="188"/>
      <c r="K4213" s="188"/>
      <c r="L4213" s="188"/>
      <c r="M4213" s="393"/>
      <c r="N4213" s="188"/>
      <c r="O4213" s="188"/>
      <c r="P4213" s="188"/>
      <c r="R4213" s="188"/>
    </row>
    <row r="4214" spans="8:18">
      <c r="H4214" s="188"/>
      <c r="J4214" s="188"/>
      <c r="K4214" s="188"/>
      <c r="L4214" s="188"/>
      <c r="M4214" s="393"/>
      <c r="N4214" s="188"/>
      <c r="O4214" s="188"/>
      <c r="P4214" s="188"/>
      <c r="R4214" s="188"/>
    </row>
    <row r="4215" spans="8:18">
      <c r="H4215" s="188"/>
      <c r="J4215" s="188"/>
      <c r="K4215" s="188"/>
      <c r="L4215" s="188"/>
      <c r="M4215" s="393"/>
      <c r="N4215" s="188"/>
      <c r="O4215" s="188"/>
      <c r="P4215" s="188"/>
      <c r="R4215" s="188"/>
    </row>
    <row r="4216" spans="8:18">
      <c r="H4216" s="188"/>
      <c r="J4216" s="188"/>
      <c r="K4216" s="188"/>
      <c r="L4216" s="188"/>
      <c r="M4216" s="393"/>
      <c r="N4216" s="188"/>
      <c r="O4216" s="188"/>
      <c r="P4216" s="188"/>
      <c r="R4216" s="188"/>
    </row>
    <row r="4217" spans="8:18">
      <c r="H4217" s="188"/>
      <c r="J4217" s="188"/>
      <c r="K4217" s="188"/>
      <c r="L4217" s="188"/>
      <c r="M4217" s="393"/>
      <c r="N4217" s="188"/>
      <c r="O4217" s="188"/>
      <c r="P4217" s="188"/>
      <c r="R4217" s="188"/>
    </row>
    <row r="4218" spans="8:18">
      <c r="H4218" s="188"/>
      <c r="J4218" s="188"/>
      <c r="K4218" s="188"/>
      <c r="L4218" s="188"/>
      <c r="M4218" s="393"/>
      <c r="N4218" s="188"/>
      <c r="O4218" s="188"/>
      <c r="P4218" s="188"/>
      <c r="R4218" s="188"/>
    </row>
    <row r="4219" spans="8:18">
      <c r="H4219" s="188"/>
      <c r="J4219" s="188"/>
      <c r="K4219" s="188"/>
      <c r="L4219" s="188"/>
      <c r="M4219" s="393"/>
      <c r="N4219" s="188"/>
      <c r="O4219" s="188"/>
      <c r="P4219" s="188"/>
      <c r="R4219" s="188"/>
    </row>
    <row r="4220" spans="8:18">
      <c r="H4220" s="188"/>
      <c r="J4220" s="188"/>
      <c r="K4220" s="188"/>
      <c r="L4220" s="188"/>
      <c r="M4220" s="393"/>
      <c r="N4220" s="188"/>
      <c r="O4220" s="188"/>
      <c r="P4220" s="188"/>
      <c r="R4220" s="188"/>
    </row>
    <row r="4221" spans="8:18">
      <c r="H4221" s="188"/>
      <c r="J4221" s="188"/>
      <c r="K4221" s="188"/>
      <c r="L4221" s="188"/>
      <c r="M4221" s="393"/>
      <c r="N4221" s="188"/>
      <c r="O4221" s="188"/>
      <c r="P4221" s="188"/>
      <c r="R4221" s="188"/>
    </row>
    <row r="4222" spans="8:18">
      <c r="H4222" s="188"/>
      <c r="J4222" s="188"/>
      <c r="K4222" s="188"/>
      <c r="L4222" s="188"/>
      <c r="M4222" s="393"/>
      <c r="N4222" s="188"/>
      <c r="O4222" s="188"/>
      <c r="P4222" s="188"/>
      <c r="R4222" s="188"/>
    </row>
    <row r="4223" spans="8:18">
      <c r="H4223" s="188"/>
      <c r="J4223" s="188"/>
      <c r="K4223" s="188"/>
      <c r="L4223" s="188"/>
      <c r="M4223" s="393"/>
      <c r="N4223" s="188"/>
      <c r="O4223" s="188"/>
      <c r="P4223" s="188"/>
      <c r="R4223" s="188"/>
    </row>
    <row r="4224" spans="8:18">
      <c r="H4224" s="188"/>
      <c r="J4224" s="188"/>
      <c r="K4224" s="188"/>
      <c r="L4224" s="188"/>
      <c r="M4224" s="393"/>
      <c r="N4224" s="188"/>
      <c r="O4224" s="188"/>
      <c r="P4224" s="188"/>
      <c r="R4224" s="188"/>
    </row>
    <row r="4225" spans="8:18">
      <c r="H4225" s="188"/>
      <c r="J4225" s="188"/>
      <c r="K4225" s="188"/>
      <c r="L4225" s="188"/>
      <c r="M4225" s="393"/>
      <c r="N4225" s="188"/>
      <c r="O4225" s="188"/>
      <c r="P4225" s="188"/>
      <c r="R4225" s="188"/>
    </row>
    <row r="4226" spans="8:18">
      <c r="H4226" s="188"/>
      <c r="J4226" s="188"/>
      <c r="K4226" s="188"/>
      <c r="L4226" s="188"/>
      <c r="M4226" s="393"/>
      <c r="N4226" s="188"/>
      <c r="O4226" s="188"/>
      <c r="P4226" s="188"/>
      <c r="R4226" s="188"/>
    </row>
    <row r="4227" spans="8:18">
      <c r="H4227" s="188"/>
      <c r="J4227" s="188"/>
      <c r="K4227" s="188"/>
      <c r="L4227" s="188"/>
      <c r="M4227" s="393"/>
      <c r="N4227" s="188"/>
      <c r="O4227" s="188"/>
      <c r="P4227" s="188"/>
      <c r="R4227" s="188"/>
    </row>
    <row r="4228" spans="8:18">
      <c r="H4228" s="188"/>
      <c r="J4228" s="188"/>
      <c r="K4228" s="188"/>
      <c r="L4228" s="188"/>
      <c r="M4228" s="393"/>
      <c r="N4228" s="188"/>
      <c r="O4228" s="188"/>
      <c r="P4228" s="188"/>
      <c r="R4228" s="188"/>
    </row>
    <row r="4229" spans="8:18">
      <c r="H4229" s="188"/>
      <c r="J4229" s="188"/>
      <c r="K4229" s="188"/>
      <c r="L4229" s="188"/>
      <c r="M4229" s="393"/>
      <c r="N4229" s="188"/>
      <c r="O4229" s="188"/>
      <c r="P4229" s="188"/>
      <c r="R4229" s="188"/>
    </row>
    <row r="4230" spans="8:18">
      <c r="H4230" s="188"/>
      <c r="J4230" s="188"/>
      <c r="K4230" s="188"/>
      <c r="L4230" s="188"/>
      <c r="M4230" s="393"/>
      <c r="N4230" s="188"/>
      <c r="O4230" s="188"/>
      <c r="P4230" s="188"/>
      <c r="R4230" s="188"/>
    </row>
    <row r="4231" spans="8:18">
      <c r="H4231" s="188"/>
      <c r="J4231" s="188"/>
      <c r="K4231" s="188"/>
      <c r="L4231" s="188"/>
      <c r="M4231" s="393"/>
      <c r="N4231" s="188"/>
      <c r="O4231" s="188"/>
      <c r="P4231" s="188"/>
      <c r="R4231" s="188"/>
    </row>
    <row r="4232" spans="8:18">
      <c r="H4232" s="188"/>
      <c r="J4232" s="188"/>
      <c r="K4232" s="188"/>
      <c r="L4232" s="188"/>
      <c r="M4232" s="393"/>
      <c r="N4232" s="188"/>
      <c r="O4232" s="188"/>
      <c r="P4232" s="188"/>
      <c r="R4232" s="188"/>
    </row>
    <row r="4233" spans="8:18">
      <c r="H4233" s="188"/>
      <c r="J4233" s="188"/>
      <c r="K4233" s="188"/>
      <c r="L4233" s="188"/>
      <c r="M4233" s="393"/>
      <c r="N4233" s="188"/>
      <c r="O4233" s="188"/>
      <c r="P4233" s="188"/>
      <c r="R4233" s="188"/>
    </row>
    <row r="4234" spans="8:18">
      <c r="H4234" s="188"/>
      <c r="J4234" s="188"/>
      <c r="K4234" s="188"/>
      <c r="L4234" s="188"/>
      <c r="M4234" s="393"/>
      <c r="N4234" s="188"/>
      <c r="O4234" s="188"/>
      <c r="P4234" s="188"/>
      <c r="R4234" s="188"/>
    </row>
    <row r="4235" spans="8:18">
      <c r="H4235" s="188"/>
      <c r="J4235" s="188"/>
      <c r="K4235" s="188"/>
      <c r="L4235" s="188"/>
      <c r="M4235" s="393"/>
      <c r="N4235" s="188"/>
      <c r="O4235" s="188"/>
      <c r="P4235" s="188"/>
      <c r="R4235" s="188"/>
    </row>
    <row r="4236" spans="8:18">
      <c r="H4236" s="188"/>
      <c r="J4236" s="188"/>
      <c r="K4236" s="188"/>
      <c r="L4236" s="188"/>
      <c r="M4236" s="393"/>
      <c r="N4236" s="188"/>
      <c r="O4236" s="188"/>
      <c r="P4236" s="188"/>
      <c r="R4236" s="188"/>
    </row>
    <row r="4237" spans="8:18">
      <c r="H4237" s="188"/>
      <c r="J4237" s="188"/>
      <c r="K4237" s="188"/>
      <c r="L4237" s="188"/>
      <c r="M4237" s="393"/>
      <c r="N4237" s="188"/>
      <c r="O4237" s="188"/>
      <c r="P4237" s="188"/>
      <c r="R4237" s="188"/>
    </row>
    <row r="4238" spans="8:18">
      <c r="H4238" s="188"/>
      <c r="J4238" s="188"/>
      <c r="K4238" s="188"/>
      <c r="L4238" s="188"/>
      <c r="M4238" s="393"/>
      <c r="N4238" s="188"/>
      <c r="O4238" s="188"/>
      <c r="P4238" s="188"/>
      <c r="R4238" s="188"/>
    </row>
    <row r="4239" spans="8:18">
      <c r="H4239" s="188"/>
      <c r="J4239" s="188"/>
      <c r="K4239" s="188"/>
      <c r="L4239" s="188"/>
      <c r="M4239" s="393"/>
      <c r="N4239" s="188"/>
      <c r="O4239" s="188"/>
      <c r="P4239" s="188"/>
      <c r="R4239" s="188"/>
    </row>
    <row r="4240" spans="8:18">
      <c r="H4240" s="188"/>
      <c r="J4240" s="188"/>
      <c r="K4240" s="188"/>
      <c r="L4240" s="188"/>
      <c r="M4240" s="393"/>
      <c r="N4240" s="188"/>
      <c r="O4240" s="188"/>
      <c r="P4240" s="188"/>
      <c r="R4240" s="188"/>
    </row>
    <row r="4241" spans="8:18">
      <c r="H4241" s="188"/>
      <c r="J4241" s="188"/>
      <c r="K4241" s="188"/>
      <c r="L4241" s="188"/>
      <c r="M4241" s="393"/>
      <c r="N4241" s="188"/>
      <c r="O4241" s="188"/>
      <c r="P4241" s="188"/>
      <c r="R4241" s="188"/>
    </row>
    <row r="4242" spans="8:18">
      <c r="H4242" s="188"/>
      <c r="J4242" s="188"/>
      <c r="K4242" s="188"/>
      <c r="L4242" s="188"/>
      <c r="M4242" s="393"/>
      <c r="N4242" s="188"/>
      <c r="O4242" s="188"/>
      <c r="P4242" s="188"/>
      <c r="R4242" s="188"/>
    </row>
    <row r="4243" spans="8:18">
      <c r="H4243" s="188"/>
      <c r="J4243" s="188"/>
      <c r="K4243" s="188"/>
      <c r="L4243" s="188"/>
      <c r="M4243" s="393"/>
      <c r="N4243" s="188"/>
      <c r="O4243" s="188"/>
      <c r="P4243" s="188"/>
      <c r="R4243" s="188"/>
    </row>
    <row r="4244" spans="8:18">
      <c r="H4244" s="188"/>
      <c r="J4244" s="188"/>
      <c r="K4244" s="188"/>
      <c r="L4244" s="188"/>
      <c r="M4244" s="393"/>
      <c r="N4244" s="188"/>
      <c r="O4244" s="188"/>
      <c r="P4244" s="188"/>
      <c r="R4244" s="188"/>
    </row>
    <row r="4245" spans="8:18">
      <c r="H4245" s="188"/>
      <c r="J4245" s="188"/>
      <c r="K4245" s="188"/>
      <c r="L4245" s="188"/>
      <c r="M4245" s="393"/>
      <c r="N4245" s="188"/>
      <c r="O4245" s="188"/>
      <c r="P4245" s="188"/>
      <c r="R4245" s="188"/>
    </row>
    <row r="4246" spans="8:18">
      <c r="H4246" s="188"/>
      <c r="J4246" s="188"/>
      <c r="K4246" s="188"/>
      <c r="L4246" s="188"/>
      <c r="M4246" s="393"/>
      <c r="N4246" s="188"/>
      <c r="O4246" s="188"/>
      <c r="P4246" s="188"/>
      <c r="R4246" s="188"/>
    </row>
    <row r="4247" spans="8:18">
      <c r="H4247" s="188"/>
      <c r="J4247" s="188"/>
      <c r="K4247" s="188"/>
      <c r="L4247" s="188"/>
      <c r="M4247" s="393"/>
      <c r="N4247" s="188"/>
      <c r="O4247" s="188"/>
      <c r="P4247" s="188"/>
      <c r="R4247" s="188"/>
    </row>
    <row r="4248" spans="8:18">
      <c r="H4248" s="188"/>
      <c r="J4248" s="188"/>
      <c r="K4248" s="188"/>
      <c r="L4248" s="188"/>
      <c r="M4248" s="393"/>
      <c r="N4248" s="188"/>
      <c r="O4248" s="188"/>
      <c r="P4248" s="188"/>
      <c r="R4248" s="188"/>
    </row>
    <row r="4249" spans="8:18">
      <c r="H4249" s="188"/>
      <c r="J4249" s="188"/>
      <c r="K4249" s="188"/>
      <c r="L4249" s="188"/>
      <c r="M4249" s="393"/>
      <c r="N4249" s="188"/>
      <c r="O4249" s="188"/>
      <c r="P4249" s="188"/>
      <c r="R4249" s="188"/>
    </row>
    <row r="4250" spans="8:18">
      <c r="H4250" s="188"/>
      <c r="J4250" s="188"/>
      <c r="K4250" s="188"/>
      <c r="L4250" s="188"/>
      <c r="M4250" s="393"/>
      <c r="N4250" s="188"/>
      <c r="O4250" s="188"/>
      <c r="P4250" s="188"/>
      <c r="R4250" s="188"/>
    </row>
    <row r="4251" spans="8:18">
      <c r="H4251" s="188"/>
      <c r="J4251" s="188"/>
      <c r="K4251" s="188"/>
      <c r="L4251" s="188"/>
      <c r="M4251" s="393"/>
      <c r="N4251" s="188"/>
      <c r="O4251" s="188"/>
      <c r="P4251" s="188"/>
      <c r="R4251" s="188"/>
    </row>
    <row r="4252" spans="8:18">
      <c r="H4252" s="188"/>
      <c r="J4252" s="188"/>
      <c r="K4252" s="188"/>
      <c r="L4252" s="188"/>
      <c r="M4252" s="393"/>
      <c r="N4252" s="188"/>
      <c r="O4252" s="188"/>
      <c r="P4252" s="188"/>
      <c r="R4252" s="188"/>
    </row>
    <row r="4253" spans="8:18">
      <c r="H4253" s="188"/>
      <c r="J4253" s="188"/>
      <c r="K4253" s="188"/>
      <c r="L4253" s="188"/>
      <c r="M4253" s="393"/>
      <c r="N4253" s="188"/>
      <c r="O4253" s="188"/>
      <c r="P4253" s="188"/>
      <c r="R4253" s="188"/>
    </row>
    <row r="4254" spans="8:18">
      <c r="H4254" s="188"/>
      <c r="J4254" s="188"/>
      <c r="K4254" s="188"/>
      <c r="L4254" s="188"/>
      <c r="M4254" s="393"/>
      <c r="N4254" s="188"/>
      <c r="O4254" s="188"/>
      <c r="P4254" s="188"/>
      <c r="R4254" s="188"/>
    </row>
    <row r="4255" spans="8:18">
      <c r="H4255" s="188"/>
      <c r="J4255" s="188"/>
      <c r="K4255" s="188"/>
      <c r="L4255" s="188"/>
      <c r="M4255" s="393"/>
      <c r="N4255" s="188"/>
      <c r="O4255" s="188"/>
      <c r="P4255" s="188"/>
      <c r="R4255" s="188"/>
    </row>
    <row r="4256" spans="8:18">
      <c r="H4256" s="188"/>
      <c r="J4256" s="188"/>
      <c r="K4256" s="188"/>
      <c r="L4256" s="188"/>
      <c r="M4256" s="393"/>
      <c r="N4256" s="188"/>
      <c r="O4256" s="188"/>
      <c r="P4256" s="188"/>
      <c r="R4256" s="188"/>
    </row>
    <row r="4257" spans="8:18">
      <c r="H4257" s="188"/>
      <c r="J4257" s="188"/>
      <c r="K4257" s="188"/>
      <c r="L4257" s="188"/>
      <c r="M4257" s="393"/>
      <c r="N4257" s="188"/>
      <c r="O4257" s="188"/>
      <c r="P4257" s="188"/>
      <c r="R4257" s="188"/>
    </row>
    <row r="4258" spans="8:18">
      <c r="H4258" s="188"/>
      <c r="J4258" s="188"/>
      <c r="K4258" s="188"/>
      <c r="L4258" s="188"/>
      <c r="M4258" s="393"/>
      <c r="N4258" s="188"/>
      <c r="O4258" s="188"/>
      <c r="P4258" s="188"/>
      <c r="R4258" s="188"/>
    </row>
    <row r="4259" spans="8:18">
      <c r="H4259" s="188"/>
      <c r="J4259" s="188"/>
      <c r="K4259" s="188"/>
      <c r="L4259" s="188"/>
      <c r="M4259" s="393"/>
      <c r="N4259" s="188"/>
      <c r="O4259" s="188"/>
      <c r="P4259" s="188"/>
      <c r="R4259" s="188"/>
    </row>
    <row r="4260" spans="8:18">
      <c r="H4260" s="188"/>
      <c r="J4260" s="188"/>
      <c r="K4260" s="188"/>
      <c r="L4260" s="188"/>
      <c r="M4260" s="393"/>
      <c r="N4260" s="188"/>
      <c r="O4260" s="188"/>
      <c r="P4260" s="188"/>
      <c r="R4260" s="188"/>
    </row>
    <row r="4261" spans="8:18">
      <c r="H4261" s="188"/>
      <c r="J4261" s="188"/>
      <c r="K4261" s="188"/>
      <c r="L4261" s="188"/>
      <c r="M4261" s="393"/>
      <c r="N4261" s="188"/>
      <c r="O4261" s="188"/>
      <c r="P4261" s="188"/>
      <c r="R4261" s="188"/>
    </row>
    <row r="4262" spans="8:18">
      <c r="H4262" s="188"/>
      <c r="J4262" s="188"/>
      <c r="K4262" s="188"/>
      <c r="L4262" s="188"/>
      <c r="M4262" s="393"/>
      <c r="N4262" s="188"/>
      <c r="O4262" s="188"/>
      <c r="P4262" s="188"/>
      <c r="R4262" s="188"/>
    </row>
    <row r="4263" spans="8:18">
      <c r="H4263" s="188"/>
      <c r="J4263" s="188"/>
      <c r="K4263" s="188"/>
      <c r="L4263" s="188"/>
      <c r="M4263" s="393"/>
      <c r="N4263" s="188"/>
      <c r="O4263" s="188"/>
      <c r="P4263" s="188"/>
      <c r="R4263" s="188"/>
    </row>
    <row r="4264" spans="8:18">
      <c r="H4264" s="188"/>
      <c r="J4264" s="188"/>
      <c r="K4264" s="188"/>
      <c r="L4264" s="188"/>
      <c r="M4264" s="393"/>
      <c r="N4264" s="188"/>
      <c r="O4264" s="188"/>
      <c r="P4264" s="188"/>
      <c r="R4264" s="188"/>
    </row>
    <row r="4265" spans="8:18">
      <c r="H4265" s="188"/>
      <c r="J4265" s="188"/>
      <c r="K4265" s="188"/>
      <c r="L4265" s="188"/>
      <c r="M4265" s="393"/>
      <c r="N4265" s="188"/>
      <c r="O4265" s="188"/>
      <c r="P4265" s="188"/>
      <c r="R4265" s="188"/>
    </row>
    <row r="4266" spans="8:18">
      <c r="H4266" s="188"/>
      <c r="J4266" s="188"/>
      <c r="K4266" s="188"/>
      <c r="L4266" s="188"/>
      <c r="M4266" s="393"/>
      <c r="N4266" s="188"/>
      <c r="O4266" s="188"/>
      <c r="P4266" s="188"/>
      <c r="R4266" s="188"/>
    </row>
    <row r="4267" spans="8:18">
      <c r="H4267" s="188"/>
      <c r="J4267" s="188"/>
      <c r="K4267" s="188"/>
      <c r="L4267" s="188"/>
      <c r="M4267" s="393"/>
      <c r="N4267" s="188"/>
      <c r="O4267" s="188"/>
      <c r="P4267" s="188"/>
      <c r="R4267" s="188"/>
    </row>
    <row r="4268" spans="8:18">
      <c r="H4268" s="188"/>
      <c r="J4268" s="188"/>
      <c r="K4268" s="188"/>
      <c r="L4268" s="188"/>
      <c r="M4268" s="393"/>
      <c r="N4268" s="188"/>
      <c r="O4268" s="188"/>
      <c r="P4268" s="188"/>
      <c r="R4268" s="188"/>
    </row>
    <row r="4269" spans="8:18">
      <c r="H4269" s="188"/>
      <c r="J4269" s="188"/>
      <c r="K4269" s="188"/>
      <c r="L4269" s="188"/>
      <c r="M4269" s="393"/>
      <c r="N4269" s="188"/>
      <c r="O4269" s="188"/>
      <c r="P4269" s="188"/>
      <c r="R4269" s="188"/>
    </row>
    <row r="4270" spans="8:18">
      <c r="H4270" s="188"/>
      <c r="J4270" s="188"/>
      <c r="K4270" s="188"/>
      <c r="L4270" s="188"/>
      <c r="M4270" s="393"/>
      <c r="N4270" s="188"/>
      <c r="O4270" s="188"/>
      <c r="P4270" s="188"/>
      <c r="R4270" s="188"/>
    </row>
    <row r="4271" spans="8:18">
      <c r="H4271" s="188"/>
      <c r="J4271" s="188"/>
      <c r="K4271" s="188"/>
      <c r="L4271" s="188"/>
      <c r="M4271" s="393"/>
      <c r="N4271" s="188"/>
      <c r="O4271" s="188"/>
      <c r="P4271" s="188"/>
      <c r="R4271" s="188"/>
    </row>
    <row r="4272" spans="8:18">
      <c r="H4272" s="188"/>
      <c r="J4272" s="188"/>
      <c r="K4272" s="188"/>
      <c r="L4272" s="188"/>
      <c r="M4272" s="393"/>
      <c r="N4272" s="188"/>
      <c r="O4272" s="188"/>
      <c r="P4272" s="188"/>
      <c r="R4272" s="188"/>
    </row>
    <row r="4273" spans="8:18">
      <c r="H4273" s="188"/>
      <c r="J4273" s="188"/>
      <c r="K4273" s="188"/>
      <c r="L4273" s="188"/>
      <c r="M4273" s="393"/>
      <c r="N4273" s="188"/>
      <c r="O4273" s="188"/>
      <c r="P4273" s="188"/>
      <c r="R4273" s="188"/>
    </row>
    <row r="4274" spans="8:18">
      <c r="H4274" s="188"/>
      <c r="J4274" s="188"/>
      <c r="K4274" s="188"/>
      <c r="L4274" s="188"/>
      <c r="M4274" s="393"/>
      <c r="N4274" s="188"/>
      <c r="O4274" s="188"/>
      <c r="P4274" s="188"/>
      <c r="R4274" s="188"/>
    </row>
    <row r="4275" spans="8:18">
      <c r="H4275" s="188"/>
      <c r="J4275" s="188"/>
      <c r="K4275" s="188"/>
      <c r="L4275" s="188"/>
      <c r="M4275" s="393"/>
      <c r="N4275" s="188"/>
      <c r="O4275" s="188"/>
      <c r="P4275" s="188"/>
      <c r="R4275" s="188"/>
    </row>
    <row r="4276" spans="8:18">
      <c r="H4276" s="188"/>
      <c r="J4276" s="188"/>
      <c r="K4276" s="188"/>
      <c r="L4276" s="188"/>
      <c r="M4276" s="393"/>
      <c r="N4276" s="188"/>
      <c r="O4276" s="188"/>
      <c r="P4276" s="188"/>
      <c r="R4276" s="188"/>
    </row>
    <row r="4277" spans="8:18">
      <c r="H4277" s="188"/>
      <c r="J4277" s="188"/>
      <c r="K4277" s="188"/>
      <c r="L4277" s="188"/>
      <c r="M4277" s="393"/>
      <c r="N4277" s="188"/>
      <c r="O4277" s="188"/>
      <c r="P4277" s="188"/>
      <c r="R4277" s="188"/>
    </row>
    <row r="4278" spans="8:18">
      <c r="H4278" s="188"/>
      <c r="J4278" s="188"/>
      <c r="K4278" s="188"/>
      <c r="L4278" s="188"/>
      <c r="M4278" s="393"/>
      <c r="N4278" s="188"/>
      <c r="O4278" s="188"/>
      <c r="P4278" s="188"/>
      <c r="R4278" s="188"/>
    </row>
    <row r="4279" spans="8:18">
      <c r="H4279" s="188"/>
      <c r="J4279" s="188"/>
      <c r="K4279" s="188"/>
      <c r="L4279" s="188"/>
      <c r="M4279" s="393"/>
      <c r="N4279" s="188"/>
      <c r="O4279" s="188"/>
      <c r="P4279" s="188"/>
      <c r="R4279" s="188"/>
    </row>
    <row r="4280" spans="8:18">
      <c r="H4280" s="188"/>
      <c r="J4280" s="188"/>
      <c r="K4280" s="188"/>
      <c r="L4280" s="188"/>
      <c r="M4280" s="393"/>
      <c r="N4280" s="188"/>
      <c r="O4280" s="188"/>
      <c r="P4280" s="188"/>
      <c r="R4280" s="188"/>
    </row>
    <row r="4281" spans="8:18">
      <c r="H4281" s="188"/>
      <c r="J4281" s="188"/>
      <c r="K4281" s="188"/>
      <c r="L4281" s="188"/>
      <c r="M4281" s="393"/>
      <c r="N4281" s="188"/>
      <c r="O4281" s="188"/>
      <c r="P4281" s="188"/>
      <c r="R4281" s="188"/>
    </row>
    <row r="4282" spans="8:18">
      <c r="H4282" s="188"/>
      <c r="J4282" s="188"/>
      <c r="K4282" s="188"/>
      <c r="L4282" s="188"/>
      <c r="M4282" s="393"/>
      <c r="N4282" s="188"/>
      <c r="O4282" s="188"/>
      <c r="P4282" s="188"/>
      <c r="R4282" s="188"/>
    </row>
    <row r="4283" spans="8:18">
      <c r="H4283" s="188"/>
      <c r="J4283" s="188"/>
      <c r="K4283" s="188"/>
      <c r="L4283" s="188"/>
      <c r="M4283" s="393"/>
      <c r="N4283" s="188"/>
      <c r="O4283" s="188"/>
      <c r="P4283" s="188"/>
      <c r="R4283" s="188"/>
    </row>
    <row r="4284" spans="8:18">
      <c r="H4284" s="188"/>
      <c r="J4284" s="188"/>
      <c r="K4284" s="188"/>
      <c r="L4284" s="188"/>
      <c r="M4284" s="393"/>
      <c r="N4284" s="188"/>
      <c r="O4284" s="188"/>
      <c r="P4284" s="188"/>
      <c r="R4284" s="188"/>
    </row>
    <row r="4285" spans="8:18">
      <c r="H4285" s="188"/>
      <c r="J4285" s="188"/>
      <c r="K4285" s="188"/>
      <c r="L4285" s="188"/>
      <c r="M4285" s="393"/>
      <c r="N4285" s="188"/>
      <c r="O4285" s="188"/>
      <c r="P4285" s="188"/>
      <c r="R4285" s="188"/>
    </row>
    <row r="4286" spans="8:18">
      <c r="H4286" s="188"/>
      <c r="J4286" s="188"/>
      <c r="K4286" s="188"/>
      <c r="L4286" s="188"/>
      <c r="M4286" s="393"/>
      <c r="N4286" s="188"/>
      <c r="O4286" s="188"/>
      <c r="P4286" s="188"/>
      <c r="R4286" s="188"/>
    </row>
    <row r="4287" spans="8:18">
      <c r="H4287" s="188"/>
      <c r="J4287" s="188"/>
      <c r="K4287" s="188"/>
      <c r="L4287" s="188"/>
      <c r="M4287" s="393"/>
      <c r="N4287" s="188"/>
      <c r="O4287" s="188"/>
      <c r="P4287" s="188"/>
      <c r="R4287" s="188"/>
    </row>
    <row r="4288" spans="8:18">
      <c r="H4288" s="188"/>
      <c r="J4288" s="188"/>
      <c r="K4288" s="188"/>
      <c r="L4288" s="188"/>
      <c r="M4288" s="393"/>
      <c r="N4288" s="188"/>
      <c r="O4288" s="188"/>
      <c r="P4288" s="188"/>
      <c r="R4288" s="188"/>
    </row>
    <row r="4289" spans="8:18">
      <c r="H4289" s="188"/>
      <c r="J4289" s="188"/>
      <c r="K4289" s="188"/>
      <c r="L4289" s="188"/>
      <c r="M4289" s="393"/>
      <c r="N4289" s="188"/>
      <c r="O4289" s="188"/>
      <c r="P4289" s="188"/>
      <c r="R4289" s="188"/>
    </row>
    <row r="4290" spans="8:18">
      <c r="H4290" s="188"/>
      <c r="J4290" s="188"/>
      <c r="K4290" s="188"/>
      <c r="L4290" s="188"/>
      <c r="M4290" s="393"/>
      <c r="N4290" s="188"/>
      <c r="O4290" s="188"/>
      <c r="P4290" s="188"/>
      <c r="R4290" s="188"/>
    </row>
    <row r="4291" spans="8:18">
      <c r="H4291" s="188"/>
      <c r="J4291" s="188"/>
      <c r="K4291" s="188"/>
      <c r="L4291" s="188"/>
      <c r="M4291" s="393"/>
      <c r="N4291" s="188"/>
      <c r="O4291" s="188"/>
      <c r="P4291" s="188"/>
      <c r="R4291" s="188"/>
    </row>
    <row r="4292" spans="8:18">
      <c r="H4292" s="188"/>
      <c r="J4292" s="188"/>
      <c r="K4292" s="188"/>
      <c r="L4292" s="188"/>
      <c r="M4292" s="393"/>
      <c r="N4292" s="188"/>
      <c r="O4292" s="188"/>
      <c r="P4292" s="188"/>
      <c r="R4292" s="188"/>
    </row>
    <row r="4293" spans="8:18">
      <c r="H4293" s="188"/>
      <c r="J4293" s="188"/>
      <c r="K4293" s="188"/>
      <c r="L4293" s="188"/>
      <c r="M4293" s="393"/>
      <c r="N4293" s="188"/>
      <c r="O4293" s="188"/>
      <c r="P4293" s="188"/>
      <c r="R4293" s="188"/>
    </row>
    <row r="4294" spans="8:18">
      <c r="H4294" s="188"/>
      <c r="J4294" s="188"/>
      <c r="K4294" s="188"/>
      <c r="L4294" s="188"/>
      <c r="M4294" s="393"/>
      <c r="N4294" s="188"/>
      <c r="O4294" s="188"/>
      <c r="P4294" s="188"/>
      <c r="R4294" s="188"/>
    </row>
    <row r="4295" spans="8:18">
      <c r="H4295" s="188"/>
      <c r="J4295" s="188"/>
      <c r="K4295" s="188"/>
      <c r="L4295" s="188"/>
      <c r="M4295" s="393"/>
      <c r="N4295" s="188"/>
      <c r="O4295" s="188"/>
      <c r="P4295" s="188"/>
      <c r="R4295" s="188"/>
    </row>
    <row r="4296" spans="8:18">
      <c r="H4296" s="188"/>
      <c r="J4296" s="188"/>
      <c r="K4296" s="188"/>
      <c r="L4296" s="188"/>
      <c r="M4296" s="393"/>
      <c r="N4296" s="188"/>
      <c r="O4296" s="188"/>
      <c r="P4296" s="188"/>
      <c r="R4296" s="188"/>
    </row>
    <row r="4297" spans="8:18">
      <c r="H4297" s="188"/>
      <c r="J4297" s="188"/>
      <c r="K4297" s="188"/>
      <c r="L4297" s="188"/>
      <c r="M4297" s="393"/>
      <c r="N4297" s="188"/>
      <c r="O4297" s="188"/>
      <c r="P4297" s="188"/>
      <c r="R4297" s="188"/>
    </row>
    <row r="4298" spans="8:18">
      <c r="H4298" s="188"/>
      <c r="J4298" s="188"/>
      <c r="K4298" s="188"/>
      <c r="L4298" s="188"/>
      <c r="M4298" s="393"/>
      <c r="N4298" s="188"/>
      <c r="O4298" s="188"/>
      <c r="P4298" s="188"/>
      <c r="R4298" s="188"/>
    </row>
    <row r="4299" spans="8:18">
      <c r="H4299" s="188"/>
      <c r="J4299" s="188"/>
      <c r="K4299" s="188"/>
      <c r="L4299" s="188"/>
      <c r="M4299" s="393"/>
      <c r="N4299" s="188"/>
      <c r="O4299" s="188"/>
      <c r="P4299" s="188"/>
      <c r="R4299" s="188"/>
    </row>
    <row r="4300" spans="8:18">
      <c r="H4300" s="188"/>
      <c r="J4300" s="188"/>
      <c r="K4300" s="188"/>
      <c r="L4300" s="188"/>
      <c r="M4300" s="393"/>
      <c r="N4300" s="188"/>
      <c r="O4300" s="188"/>
      <c r="P4300" s="188"/>
      <c r="R4300" s="188"/>
    </row>
    <row r="4301" spans="8:18">
      <c r="H4301" s="188"/>
      <c r="J4301" s="188"/>
      <c r="K4301" s="188"/>
      <c r="L4301" s="188"/>
      <c r="M4301" s="393"/>
      <c r="N4301" s="188"/>
      <c r="O4301" s="188"/>
      <c r="P4301" s="188"/>
      <c r="R4301" s="188"/>
    </row>
    <row r="4302" spans="8:18">
      <c r="H4302" s="188"/>
      <c r="J4302" s="188"/>
      <c r="K4302" s="188"/>
      <c r="L4302" s="188"/>
      <c r="M4302" s="393"/>
      <c r="N4302" s="188"/>
      <c r="O4302" s="188"/>
      <c r="P4302" s="188"/>
      <c r="R4302" s="188"/>
    </row>
    <row r="4303" spans="8:18">
      <c r="H4303" s="188"/>
      <c r="J4303" s="188"/>
      <c r="K4303" s="188"/>
      <c r="L4303" s="188"/>
      <c r="M4303" s="393"/>
      <c r="N4303" s="188"/>
      <c r="O4303" s="188"/>
      <c r="P4303" s="188"/>
      <c r="R4303" s="188"/>
    </row>
    <row r="4304" spans="8:18">
      <c r="H4304" s="188"/>
      <c r="J4304" s="188"/>
      <c r="K4304" s="188"/>
      <c r="L4304" s="188"/>
      <c r="M4304" s="393"/>
      <c r="N4304" s="188"/>
      <c r="O4304" s="188"/>
      <c r="P4304" s="188"/>
      <c r="R4304" s="188"/>
    </row>
    <row r="4305" spans="8:18">
      <c r="H4305" s="188"/>
      <c r="J4305" s="188"/>
      <c r="K4305" s="188"/>
      <c r="L4305" s="188"/>
      <c r="M4305" s="393"/>
      <c r="N4305" s="188"/>
      <c r="O4305" s="188"/>
      <c r="P4305" s="188"/>
      <c r="R4305" s="188"/>
    </row>
    <row r="4306" spans="8:18">
      <c r="H4306" s="188"/>
      <c r="J4306" s="188"/>
      <c r="K4306" s="188"/>
      <c r="L4306" s="188"/>
      <c r="M4306" s="393"/>
      <c r="N4306" s="188"/>
      <c r="O4306" s="188"/>
      <c r="P4306" s="188"/>
      <c r="R4306" s="188"/>
    </row>
    <row r="4307" spans="8:18">
      <c r="H4307" s="188"/>
      <c r="J4307" s="188"/>
      <c r="K4307" s="188"/>
      <c r="L4307" s="188"/>
      <c r="M4307" s="393"/>
      <c r="N4307" s="188"/>
      <c r="O4307" s="188"/>
      <c r="P4307" s="188"/>
      <c r="R4307" s="188"/>
    </row>
    <row r="4308" spans="8:18">
      <c r="H4308" s="188"/>
      <c r="J4308" s="188"/>
      <c r="K4308" s="188"/>
      <c r="L4308" s="188"/>
      <c r="M4308" s="393"/>
      <c r="N4308" s="188"/>
      <c r="O4308" s="188"/>
      <c r="P4308" s="188"/>
      <c r="R4308" s="188"/>
    </row>
    <row r="4309" spans="8:18">
      <c r="H4309" s="188"/>
      <c r="J4309" s="188"/>
      <c r="K4309" s="188"/>
      <c r="L4309" s="188"/>
      <c r="M4309" s="393"/>
      <c r="N4309" s="188"/>
      <c r="O4309" s="188"/>
      <c r="P4309" s="188"/>
      <c r="R4309" s="188"/>
    </row>
    <row r="4310" spans="8:18">
      <c r="H4310" s="188"/>
      <c r="J4310" s="188"/>
      <c r="K4310" s="188"/>
      <c r="L4310" s="188"/>
      <c r="M4310" s="393"/>
      <c r="N4310" s="188"/>
      <c r="O4310" s="188"/>
      <c r="P4310" s="188"/>
      <c r="R4310" s="188"/>
    </row>
    <row r="4311" spans="8:18">
      <c r="H4311" s="188"/>
      <c r="J4311" s="188"/>
      <c r="K4311" s="188"/>
      <c r="L4311" s="188"/>
      <c r="M4311" s="393"/>
      <c r="N4311" s="188"/>
      <c r="O4311" s="188"/>
      <c r="P4311" s="188"/>
      <c r="R4311" s="188"/>
    </row>
    <row r="4312" spans="8:18">
      <c r="H4312" s="188"/>
      <c r="J4312" s="188"/>
      <c r="K4312" s="188"/>
      <c r="L4312" s="188"/>
      <c r="M4312" s="393"/>
      <c r="N4312" s="188"/>
      <c r="O4312" s="188"/>
      <c r="P4312" s="188"/>
      <c r="R4312" s="188"/>
    </row>
    <row r="4313" spans="8:18">
      <c r="H4313" s="188"/>
      <c r="J4313" s="188"/>
      <c r="K4313" s="188"/>
      <c r="L4313" s="188"/>
      <c r="M4313" s="393"/>
      <c r="N4313" s="188"/>
      <c r="O4313" s="188"/>
      <c r="P4313" s="188"/>
      <c r="R4313" s="188"/>
    </row>
    <row r="4314" spans="8:18">
      <c r="H4314" s="188"/>
      <c r="J4314" s="188"/>
      <c r="K4314" s="188"/>
      <c r="L4314" s="188"/>
      <c r="M4314" s="393"/>
      <c r="N4314" s="188"/>
      <c r="O4314" s="188"/>
      <c r="P4314" s="188"/>
      <c r="R4314" s="188"/>
    </row>
    <row r="4315" spans="8:18">
      <c r="H4315" s="188"/>
      <c r="J4315" s="188"/>
      <c r="K4315" s="188"/>
      <c r="L4315" s="188"/>
      <c r="M4315" s="393"/>
      <c r="N4315" s="188"/>
      <c r="O4315" s="188"/>
      <c r="P4315" s="188"/>
      <c r="R4315" s="188"/>
    </row>
    <row r="4316" spans="8:18">
      <c r="H4316" s="188"/>
      <c r="J4316" s="188"/>
      <c r="K4316" s="188"/>
      <c r="L4316" s="188"/>
      <c r="M4316" s="393"/>
      <c r="N4316" s="188"/>
      <c r="O4316" s="188"/>
      <c r="P4316" s="188"/>
      <c r="R4316" s="188"/>
    </row>
    <row r="4317" spans="8:18">
      <c r="H4317" s="188"/>
      <c r="J4317" s="188"/>
      <c r="K4317" s="188"/>
      <c r="L4317" s="188"/>
      <c r="M4317" s="393"/>
      <c r="N4317" s="188"/>
      <c r="O4317" s="188"/>
      <c r="P4317" s="188"/>
      <c r="R4317" s="188"/>
    </row>
    <row r="4318" spans="8:18">
      <c r="H4318" s="188"/>
      <c r="J4318" s="188"/>
      <c r="K4318" s="188"/>
      <c r="L4318" s="188"/>
      <c r="M4318" s="393"/>
      <c r="N4318" s="188"/>
      <c r="O4318" s="188"/>
      <c r="P4318" s="188"/>
      <c r="R4318" s="188"/>
    </row>
    <row r="4319" spans="8:18">
      <c r="H4319" s="188"/>
      <c r="J4319" s="188"/>
      <c r="K4319" s="188"/>
      <c r="L4319" s="188"/>
      <c r="M4319" s="393"/>
      <c r="N4319" s="188"/>
      <c r="O4319" s="188"/>
      <c r="P4319" s="188"/>
      <c r="R4319" s="188"/>
    </row>
    <row r="4320" spans="8:18">
      <c r="H4320" s="188"/>
      <c r="J4320" s="188"/>
      <c r="K4320" s="188"/>
      <c r="L4320" s="188"/>
      <c r="M4320" s="393"/>
      <c r="N4320" s="188"/>
      <c r="O4320" s="188"/>
      <c r="P4320" s="188"/>
      <c r="R4320" s="188"/>
    </row>
    <row r="4321" spans="8:18">
      <c r="H4321" s="188"/>
      <c r="J4321" s="188"/>
      <c r="K4321" s="188"/>
      <c r="L4321" s="188"/>
      <c r="M4321" s="393"/>
      <c r="N4321" s="188"/>
      <c r="O4321" s="188"/>
      <c r="P4321" s="188"/>
      <c r="R4321" s="188"/>
    </row>
    <row r="4322" spans="8:18">
      <c r="H4322" s="188"/>
      <c r="J4322" s="188"/>
      <c r="K4322" s="188"/>
      <c r="L4322" s="188"/>
      <c r="M4322" s="393"/>
      <c r="N4322" s="188"/>
      <c r="O4322" s="188"/>
      <c r="P4322" s="188"/>
      <c r="R4322" s="188"/>
    </row>
    <row r="4323" spans="8:18">
      <c r="H4323" s="188"/>
      <c r="J4323" s="188"/>
      <c r="K4323" s="188"/>
      <c r="L4323" s="188"/>
      <c r="M4323" s="393"/>
      <c r="N4323" s="188"/>
      <c r="O4323" s="188"/>
      <c r="P4323" s="188"/>
      <c r="R4323" s="188"/>
    </row>
    <row r="4324" spans="8:18">
      <c r="H4324" s="188"/>
      <c r="J4324" s="188"/>
      <c r="K4324" s="188"/>
      <c r="L4324" s="188"/>
      <c r="M4324" s="393"/>
      <c r="N4324" s="188"/>
      <c r="O4324" s="188"/>
      <c r="P4324" s="188"/>
      <c r="R4324" s="188"/>
    </row>
    <row r="4325" spans="8:18">
      <c r="H4325" s="188"/>
      <c r="J4325" s="188"/>
      <c r="K4325" s="188"/>
      <c r="L4325" s="188"/>
      <c r="M4325" s="393"/>
      <c r="N4325" s="188"/>
      <c r="O4325" s="188"/>
      <c r="P4325" s="188"/>
      <c r="R4325" s="188"/>
    </row>
    <row r="4326" spans="8:18">
      <c r="H4326" s="188"/>
      <c r="J4326" s="188"/>
      <c r="K4326" s="188"/>
      <c r="L4326" s="188"/>
      <c r="M4326" s="393"/>
      <c r="N4326" s="188"/>
      <c r="O4326" s="188"/>
      <c r="P4326" s="188"/>
      <c r="R4326" s="188"/>
    </row>
    <row r="4327" spans="8:18">
      <c r="H4327" s="188"/>
      <c r="J4327" s="188"/>
      <c r="K4327" s="188"/>
      <c r="L4327" s="188"/>
      <c r="M4327" s="393"/>
      <c r="N4327" s="188"/>
      <c r="O4327" s="188"/>
      <c r="P4327" s="188"/>
      <c r="R4327" s="188"/>
    </row>
    <row r="4328" spans="8:18">
      <c r="H4328" s="188"/>
      <c r="J4328" s="188"/>
      <c r="K4328" s="188"/>
      <c r="L4328" s="188"/>
      <c r="M4328" s="393"/>
      <c r="N4328" s="188"/>
      <c r="O4328" s="188"/>
      <c r="P4328" s="188"/>
      <c r="R4328" s="188"/>
    </row>
    <row r="4329" spans="8:18">
      <c r="H4329" s="188"/>
      <c r="J4329" s="188"/>
      <c r="K4329" s="188"/>
      <c r="L4329" s="188"/>
      <c r="M4329" s="393"/>
      <c r="N4329" s="188"/>
      <c r="O4329" s="188"/>
      <c r="P4329" s="188"/>
      <c r="R4329" s="188"/>
    </row>
    <row r="4330" spans="8:18">
      <c r="H4330" s="188"/>
      <c r="J4330" s="188"/>
      <c r="K4330" s="188"/>
      <c r="L4330" s="188"/>
      <c r="M4330" s="393"/>
      <c r="N4330" s="188"/>
      <c r="O4330" s="188"/>
      <c r="P4330" s="188"/>
      <c r="R4330" s="188"/>
    </row>
    <row r="4331" spans="8:18">
      <c r="H4331" s="188"/>
      <c r="J4331" s="188"/>
      <c r="K4331" s="188"/>
      <c r="L4331" s="188"/>
      <c r="M4331" s="393"/>
      <c r="N4331" s="188"/>
      <c r="O4331" s="188"/>
      <c r="P4331" s="188"/>
      <c r="R4331" s="188"/>
    </row>
    <row r="4332" spans="8:18">
      <c r="H4332" s="188"/>
      <c r="J4332" s="188"/>
      <c r="K4332" s="188"/>
      <c r="L4332" s="188"/>
      <c r="M4332" s="393"/>
      <c r="N4332" s="188"/>
      <c r="O4332" s="188"/>
      <c r="P4332" s="188"/>
      <c r="R4332" s="188"/>
    </row>
    <row r="4333" spans="8:18">
      <c r="H4333" s="188"/>
      <c r="J4333" s="188"/>
      <c r="K4333" s="188"/>
      <c r="L4333" s="188"/>
      <c r="M4333" s="393"/>
      <c r="N4333" s="188"/>
      <c r="O4333" s="188"/>
      <c r="P4333" s="188"/>
      <c r="R4333" s="188"/>
    </row>
    <row r="4334" spans="8:18">
      <c r="H4334" s="188"/>
      <c r="J4334" s="188"/>
      <c r="K4334" s="188"/>
      <c r="L4334" s="188"/>
      <c r="M4334" s="393"/>
      <c r="N4334" s="188"/>
      <c r="O4334" s="188"/>
      <c r="P4334" s="188"/>
      <c r="R4334" s="188"/>
    </row>
    <row r="4335" spans="8:18">
      <c r="H4335" s="188"/>
      <c r="J4335" s="188"/>
      <c r="K4335" s="188"/>
      <c r="L4335" s="188"/>
      <c r="M4335" s="393"/>
      <c r="N4335" s="188"/>
      <c r="O4335" s="188"/>
      <c r="P4335" s="188"/>
      <c r="R4335" s="188"/>
    </row>
    <row r="4336" spans="8:18">
      <c r="H4336" s="188"/>
      <c r="J4336" s="188"/>
      <c r="K4336" s="188"/>
      <c r="L4336" s="188"/>
      <c r="M4336" s="393"/>
      <c r="N4336" s="188"/>
      <c r="O4336" s="188"/>
      <c r="P4336" s="188"/>
      <c r="R4336" s="188"/>
    </row>
    <row r="4337" spans="8:18">
      <c r="H4337" s="188"/>
      <c r="J4337" s="188"/>
      <c r="K4337" s="188"/>
      <c r="L4337" s="188"/>
      <c r="M4337" s="393"/>
      <c r="N4337" s="188"/>
      <c r="O4337" s="188"/>
      <c r="P4337" s="188"/>
      <c r="R4337" s="188"/>
    </row>
    <row r="4338" spans="8:18">
      <c r="H4338" s="188"/>
      <c r="J4338" s="188"/>
      <c r="K4338" s="188"/>
      <c r="L4338" s="188"/>
      <c r="M4338" s="393"/>
      <c r="N4338" s="188"/>
      <c r="O4338" s="188"/>
      <c r="P4338" s="188"/>
      <c r="R4338" s="188"/>
    </row>
    <row r="4339" spans="8:18">
      <c r="H4339" s="188"/>
      <c r="J4339" s="188"/>
      <c r="K4339" s="188"/>
      <c r="L4339" s="188"/>
      <c r="M4339" s="393"/>
      <c r="N4339" s="188"/>
      <c r="O4339" s="188"/>
      <c r="P4339" s="188"/>
      <c r="R4339" s="188"/>
    </row>
    <row r="4340" spans="8:18">
      <c r="H4340" s="188"/>
      <c r="J4340" s="188"/>
      <c r="K4340" s="188"/>
      <c r="L4340" s="188"/>
      <c r="M4340" s="393"/>
      <c r="N4340" s="188"/>
      <c r="O4340" s="188"/>
      <c r="P4340" s="188"/>
      <c r="R4340" s="188"/>
    </row>
    <row r="4341" spans="8:18">
      <c r="H4341" s="188"/>
      <c r="J4341" s="188"/>
      <c r="K4341" s="188"/>
      <c r="L4341" s="188"/>
      <c r="M4341" s="393"/>
      <c r="N4341" s="188"/>
      <c r="O4341" s="188"/>
      <c r="P4341" s="188"/>
      <c r="R4341" s="188"/>
    </row>
    <row r="4342" spans="8:18">
      <c r="H4342" s="188"/>
      <c r="J4342" s="188"/>
      <c r="K4342" s="188"/>
      <c r="L4342" s="188"/>
      <c r="M4342" s="393"/>
      <c r="N4342" s="188"/>
      <c r="O4342" s="188"/>
      <c r="P4342" s="188"/>
      <c r="R4342" s="188"/>
    </row>
    <row r="4343" spans="8:18">
      <c r="H4343" s="188"/>
      <c r="J4343" s="188"/>
      <c r="K4343" s="188"/>
      <c r="L4343" s="188"/>
      <c r="M4343" s="393"/>
      <c r="N4343" s="188"/>
      <c r="O4343" s="188"/>
      <c r="P4343" s="188"/>
      <c r="R4343" s="188"/>
    </row>
    <row r="4344" spans="8:18">
      <c r="H4344" s="188"/>
      <c r="J4344" s="188"/>
      <c r="K4344" s="188"/>
      <c r="L4344" s="188"/>
      <c r="M4344" s="393"/>
      <c r="N4344" s="188"/>
      <c r="O4344" s="188"/>
      <c r="P4344" s="188"/>
      <c r="R4344" s="188"/>
    </row>
    <row r="4345" spans="8:18">
      <c r="H4345" s="188"/>
      <c r="J4345" s="188"/>
      <c r="K4345" s="188"/>
      <c r="L4345" s="188"/>
      <c r="M4345" s="393"/>
      <c r="N4345" s="188"/>
      <c r="O4345" s="188"/>
      <c r="P4345" s="188"/>
      <c r="R4345" s="188"/>
    </row>
    <row r="4346" spans="8:18">
      <c r="H4346" s="188"/>
      <c r="J4346" s="188"/>
      <c r="K4346" s="188"/>
      <c r="L4346" s="188"/>
      <c r="M4346" s="393"/>
      <c r="N4346" s="188"/>
      <c r="O4346" s="188"/>
      <c r="P4346" s="188"/>
      <c r="R4346" s="188"/>
    </row>
    <row r="4347" spans="8:18">
      <c r="H4347" s="188"/>
      <c r="J4347" s="188"/>
      <c r="K4347" s="188"/>
      <c r="L4347" s="188"/>
      <c r="M4347" s="393"/>
      <c r="N4347" s="188"/>
      <c r="O4347" s="188"/>
      <c r="P4347" s="188"/>
      <c r="R4347" s="188"/>
    </row>
    <row r="4348" spans="8:18">
      <c r="H4348" s="188"/>
      <c r="J4348" s="188"/>
      <c r="K4348" s="188"/>
      <c r="L4348" s="188"/>
      <c r="M4348" s="393"/>
      <c r="N4348" s="188"/>
      <c r="O4348" s="188"/>
      <c r="P4348" s="188"/>
      <c r="R4348" s="188"/>
    </row>
    <row r="4349" spans="8:18">
      <c r="H4349" s="188"/>
      <c r="J4349" s="188"/>
      <c r="K4349" s="188"/>
      <c r="L4349" s="188"/>
      <c r="M4349" s="393"/>
      <c r="N4349" s="188"/>
      <c r="O4349" s="188"/>
      <c r="P4349" s="188"/>
      <c r="R4349" s="188"/>
    </row>
    <row r="4350" spans="8:18">
      <c r="H4350" s="188"/>
      <c r="J4350" s="188"/>
      <c r="K4350" s="188"/>
      <c r="L4350" s="188"/>
      <c r="M4350" s="393"/>
      <c r="N4350" s="188"/>
      <c r="O4350" s="188"/>
      <c r="P4350" s="188"/>
      <c r="R4350" s="188"/>
    </row>
    <row r="4351" spans="8:18">
      <c r="H4351" s="188"/>
      <c r="J4351" s="188"/>
      <c r="K4351" s="188"/>
      <c r="L4351" s="188"/>
      <c r="M4351" s="393"/>
      <c r="N4351" s="188"/>
      <c r="O4351" s="188"/>
      <c r="P4351" s="188"/>
      <c r="R4351" s="188"/>
    </row>
    <row r="4352" spans="8:18">
      <c r="H4352" s="188"/>
      <c r="J4352" s="188"/>
      <c r="K4352" s="188"/>
      <c r="L4352" s="188"/>
      <c r="M4352" s="393"/>
      <c r="N4352" s="188"/>
      <c r="O4352" s="188"/>
      <c r="P4352" s="188"/>
      <c r="R4352" s="188"/>
    </row>
    <row r="4353" spans="8:18">
      <c r="H4353" s="188"/>
      <c r="J4353" s="188"/>
      <c r="K4353" s="188"/>
      <c r="L4353" s="188"/>
      <c r="M4353" s="393"/>
      <c r="N4353" s="188"/>
      <c r="O4353" s="188"/>
      <c r="P4353" s="188"/>
      <c r="R4353" s="188"/>
    </row>
    <row r="4354" spans="8:18">
      <c r="H4354" s="188"/>
      <c r="J4354" s="188"/>
      <c r="K4354" s="188"/>
      <c r="L4354" s="188"/>
      <c r="M4354" s="393"/>
      <c r="N4354" s="188"/>
      <c r="O4354" s="188"/>
      <c r="P4354" s="188"/>
      <c r="R4354" s="188"/>
    </row>
    <row r="4355" spans="8:18">
      <c r="H4355" s="188"/>
      <c r="J4355" s="188"/>
      <c r="K4355" s="188"/>
      <c r="L4355" s="188"/>
      <c r="M4355" s="393"/>
      <c r="N4355" s="188"/>
      <c r="O4355" s="188"/>
      <c r="P4355" s="188"/>
      <c r="R4355" s="188"/>
    </row>
    <row r="4356" spans="8:18">
      <c r="H4356" s="188"/>
      <c r="J4356" s="188"/>
      <c r="K4356" s="188"/>
      <c r="L4356" s="188"/>
      <c r="M4356" s="393"/>
      <c r="N4356" s="188"/>
      <c r="O4356" s="188"/>
      <c r="P4356" s="188"/>
      <c r="R4356" s="188"/>
    </row>
    <row r="4357" spans="8:18">
      <c r="H4357" s="188"/>
      <c r="J4357" s="188"/>
      <c r="K4357" s="188"/>
      <c r="L4357" s="188"/>
      <c r="M4357" s="393"/>
      <c r="N4357" s="188"/>
      <c r="O4357" s="188"/>
      <c r="P4357" s="188"/>
      <c r="R4357" s="188"/>
    </row>
    <row r="4358" spans="8:18">
      <c r="H4358" s="188"/>
      <c r="J4358" s="188"/>
      <c r="K4358" s="188"/>
      <c r="L4358" s="188"/>
      <c r="M4358" s="393"/>
      <c r="N4358" s="188"/>
      <c r="O4358" s="188"/>
      <c r="P4358" s="188"/>
      <c r="R4358" s="188"/>
    </row>
    <row r="4359" spans="8:18">
      <c r="H4359" s="188"/>
      <c r="J4359" s="188"/>
      <c r="K4359" s="188"/>
      <c r="L4359" s="188"/>
      <c r="M4359" s="393"/>
      <c r="N4359" s="188"/>
      <c r="O4359" s="188"/>
      <c r="P4359" s="188"/>
      <c r="R4359" s="188"/>
    </row>
    <row r="4360" spans="8:18">
      <c r="H4360" s="188"/>
      <c r="J4360" s="188"/>
      <c r="K4360" s="188"/>
      <c r="L4360" s="188"/>
      <c r="M4360" s="393"/>
      <c r="N4360" s="188"/>
      <c r="O4360" s="188"/>
      <c r="P4360" s="188"/>
      <c r="R4360" s="188"/>
    </row>
    <row r="4361" spans="8:18">
      <c r="H4361" s="188"/>
      <c r="J4361" s="188"/>
      <c r="K4361" s="188"/>
      <c r="L4361" s="188"/>
      <c r="M4361" s="393"/>
      <c r="N4361" s="188"/>
      <c r="O4361" s="188"/>
      <c r="P4361" s="188"/>
      <c r="R4361" s="188"/>
    </row>
    <row r="4362" spans="8:18">
      <c r="H4362" s="188"/>
      <c r="J4362" s="188"/>
      <c r="K4362" s="188"/>
      <c r="L4362" s="188"/>
      <c r="M4362" s="393"/>
      <c r="N4362" s="188"/>
      <c r="O4362" s="188"/>
      <c r="P4362" s="188"/>
      <c r="R4362" s="188"/>
    </row>
    <row r="4363" spans="8:18">
      <c r="H4363" s="188"/>
      <c r="J4363" s="188"/>
      <c r="K4363" s="188"/>
      <c r="L4363" s="188"/>
      <c r="M4363" s="393"/>
      <c r="N4363" s="188"/>
      <c r="O4363" s="188"/>
      <c r="P4363" s="188"/>
      <c r="R4363" s="188"/>
    </row>
    <row r="4364" spans="8:18">
      <c r="H4364" s="188"/>
      <c r="J4364" s="188"/>
      <c r="K4364" s="188"/>
      <c r="L4364" s="188"/>
      <c r="M4364" s="393"/>
      <c r="N4364" s="188"/>
      <c r="O4364" s="188"/>
      <c r="P4364" s="188"/>
      <c r="R4364" s="188"/>
    </row>
    <row r="4365" spans="8:18">
      <c r="H4365" s="188"/>
      <c r="J4365" s="188"/>
      <c r="K4365" s="188"/>
      <c r="L4365" s="188"/>
      <c r="M4365" s="393"/>
      <c r="N4365" s="188"/>
      <c r="O4365" s="188"/>
      <c r="P4365" s="188"/>
      <c r="R4365" s="188"/>
    </row>
    <row r="4366" spans="8:18">
      <c r="H4366" s="188"/>
      <c r="J4366" s="188"/>
      <c r="K4366" s="188"/>
      <c r="L4366" s="188"/>
      <c r="M4366" s="393"/>
      <c r="N4366" s="188"/>
      <c r="O4366" s="188"/>
      <c r="P4366" s="188"/>
      <c r="R4366" s="188"/>
    </row>
    <row r="4367" spans="8:18">
      <c r="H4367" s="188"/>
      <c r="J4367" s="188"/>
      <c r="K4367" s="188"/>
      <c r="L4367" s="188"/>
      <c r="M4367" s="393"/>
      <c r="N4367" s="188"/>
      <c r="O4367" s="188"/>
      <c r="P4367" s="188"/>
      <c r="R4367" s="188"/>
    </row>
    <row r="4368" spans="8:18">
      <c r="H4368" s="188"/>
      <c r="J4368" s="188"/>
      <c r="K4368" s="188"/>
      <c r="L4368" s="188"/>
      <c r="M4368" s="393"/>
      <c r="N4368" s="188"/>
      <c r="O4368" s="188"/>
      <c r="P4368" s="188"/>
      <c r="R4368" s="188"/>
    </row>
    <row r="4369" spans="8:18">
      <c r="H4369" s="188"/>
      <c r="J4369" s="188"/>
      <c r="K4369" s="188"/>
      <c r="L4369" s="188"/>
      <c r="M4369" s="393"/>
      <c r="N4369" s="188"/>
      <c r="O4369" s="188"/>
      <c r="P4369" s="188"/>
      <c r="R4369" s="188"/>
    </row>
    <row r="4370" spans="8:18">
      <c r="H4370" s="188"/>
      <c r="J4370" s="188"/>
      <c r="K4370" s="188"/>
      <c r="L4370" s="188"/>
      <c r="M4370" s="393"/>
      <c r="N4370" s="188"/>
      <c r="O4370" s="188"/>
      <c r="P4370" s="188"/>
      <c r="R4370" s="188"/>
    </row>
    <row r="4371" spans="8:18">
      <c r="H4371" s="188"/>
      <c r="J4371" s="188"/>
      <c r="K4371" s="188"/>
      <c r="L4371" s="188"/>
      <c r="M4371" s="393"/>
      <c r="N4371" s="188"/>
      <c r="O4371" s="188"/>
      <c r="P4371" s="188"/>
      <c r="R4371" s="188"/>
    </row>
    <row r="4372" spans="8:18">
      <c r="H4372" s="188"/>
      <c r="J4372" s="188"/>
      <c r="K4372" s="188"/>
      <c r="L4372" s="188"/>
      <c r="M4372" s="393"/>
      <c r="N4372" s="188"/>
      <c r="O4372" s="188"/>
      <c r="P4372" s="188"/>
      <c r="R4372" s="188"/>
    </row>
    <row r="4373" spans="8:18">
      <c r="H4373" s="188"/>
      <c r="J4373" s="188"/>
      <c r="K4373" s="188"/>
      <c r="L4373" s="188"/>
      <c r="M4373" s="393"/>
      <c r="N4373" s="188"/>
      <c r="O4373" s="188"/>
      <c r="P4373" s="188"/>
      <c r="R4373" s="188"/>
    </row>
    <row r="4374" spans="8:18">
      <c r="H4374" s="188"/>
      <c r="J4374" s="188"/>
      <c r="K4374" s="188"/>
      <c r="L4374" s="188"/>
      <c r="M4374" s="393"/>
      <c r="N4374" s="188"/>
      <c r="O4374" s="188"/>
      <c r="P4374" s="188"/>
      <c r="R4374" s="188"/>
    </row>
    <row r="4375" spans="8:18">
      <c r="H4375" s="188"/>
      <c r="J4375" s="188"/>
      <c r="K4375" s="188"/>
      <c r="L4375" s="188"/>
      <c r="M4375" s="393"/>
      <c r="N4375" s="188"/>
      <c r="O4375" s="188"/>
      <c r="P4375" s="188"/>
      <c r="R4375" s="188"/>
    </row>
    <row r="4376" spans="8:18">
      <c r="H4376" s="188"/>
      <c r="J4376" s="188"/>
      <c r="K4376" s="188"/>
      <c r="L4376" s="188"/>
      <c r="M4376" s="393"/>
      <c r="N4376" s="188"/>
      <c r="O4376" s="188"/>
      <c r="P4376" s="188"/>
      <c r="R4376" s="188"/>
    </row>
    <row r="4377" spans="8:18">
      <c r="H4377" s="188"/>
      <c r="J4377" s="188"/>
      <c r="K4377" s="188"/>
      <c r="L4377" s="188"/>
      <c r="M4377" s="393"/>
      <c r="N4377" s="188"/>
      <c r="O4377" s="188"/>
      <c r="P4377" s="188"/>
      <c r="R4377" s="188"/>
    </row>
    <row r="4378" spans="8:18">
      <c r="H4378" s="188"/>
      <c r="J4378" s="188"/>
      <c r="K4378" s="188"/>
      <c r="L4378" s="188"/>
      <c r="M4378" s="393"/>
      <c r="N4378" s="188"/>
      <c r="O4378" s="188"/>
      <c r="P4378" s="188"/>
      <c r="R4378" s="188"/>
    </row>
    <row r="4379" spans="8:18">
      <c r="H4379" s="188"/>
      <c r="J4379" s="188"/>
      <c r="K4379" s="188"/>
      <c r="L4379" s="188"/>
      <c r="M4379" s="393"/>
      <c r="N4379" s="188"/>
      <c r="O4379" s="188"/>
      <c r="P4379" s="188"/>
      <c r="R4379" s="188"/>
    </row>
    <row r="4380" spans="8:18">
      <c r="H4380" s="188"/>
      <c r="J4380" s="188"/>
      <c r="K4380" s="188"/>
      <c r="L4380" s="188"/>
      <c r="M4380" s="393"/>
      <c r="N4380" s="188"/>
      <c r="O4380" s="188"/>
      <c r="P4380" s="188"/>
      <c r="R4380" s="188"/>
    </row>
    <row r="4381" spans="8:18">
      <c r="H4381" s="188"/>
      <c r="J4381" s="188"/>
      <c r="K4381" s="188"/>
      <c r="L4381" s="188"/>
      <c r="M4381" s="393"/>
      <c r="N4381" s="188"/>
      <c r="O4381" s="188"/>
      <c r="P4381" s="188"/>
      <c r="R4381" s="188"/>
    </row>
    <row r="4382" spans="8:18">
      <c r="H4382" s="188"/>
      <c r="J4382" s="188"/>
      <c r="K4382" s="188"/>
      <c r="L4382" s="188"/>
      <c r="M4382" s="393"/>
      <c r="N4382" s="188"/>
      <c r="O4382" s="188"/>
      <c r="P4382" s="188"/>
      <c r="R4382" s="188"/>
    </row>
    <row r="4383" spans="8:18">
      <c r="H4383" s="188"/>
      <c r="J4383" s="188"/>
      <c r="K4383" s="188"/>
      <c r="L4383" s="188"/>
      <c r="M4383" s="393"/>
      <c r="N4383" s="188"/>
      <c r="O4383" s="188"/>
      <c r="P4383" s="188"/>
      <c r="R4383" s="188"/>
    </row>
    <row r="4384" spans="8:18">
      <c r="H4384" s="188"/>
      <c r="J4384" s="188"/>
      <c r="K4384" s="188"/>
      <c r="L4384" s="188"/>
      <c r="M4384" s="393"/>
      <c r="N4384" s="188"/>
      <c r="O4384" s="188"/>
      <c r="P4384" s="188"/>
      <c r="R4384" s="188"/>
    </row>
    <row r="4385" spans="8:18">
      <c r="H4385" s="188"/>
      <c r="J4385" s="188"/>
      <c r="K4385" s="188"/>
      <c r="L4385" s="188"/>
      <c r="M4385" s="393"/>
      <c r="N4385" s="188"/>
      <c r="O4385" s="188"/>
      <c r="P4385" s="188"/>
      <c r="R4385" s="188"/>
    </row>
    <row r="4386" spans="8:18">
      <c r="H4386" s="188"/>
      <c r="J4386" s="188"/>
      <c r="K4386" s="188"/>
      <c r="L4386" s="188"/>
      <c r="M4386" s="393"/>
      <c r="N4386" s="188"/>
      <c r="O4386" s="188"/>
      <c r="P4386" s="188"/>
      <c r="R4386" s="188"/>
    </row>
    <row r="4387" spans="8:18">
      <c r="H4387" s="188"/>
      <c r="J4387" s="188"/>
      <c r="K4387" s="188"/>
      <c r="L4387" s="188"/>
      <c r="M4387" s="393"/>
      <c r="N4387" s="188"/>
      <c r="O4387" s="188"/>
      <c r="P4387" s="188"/>
      <c r="R4387" s="188"/>
    </row>
    <row r="4388" spans="8:18">
      <c r="H4388" s="188"/>
      <c r="J4388" s="188"/>
      <c r="K4388" s="188"/>
      <c r="L4388" s="188"/>
      <c r="M4388" s="393"/>
      <c r="N4388" s="188"/>
      <c r="O4388" s="188"/>
      <c r="P4388" s="188"/>
      <c r="R4388" s="188"/>
    </row>
    <row r="4389" spans="8:18">
      <c r="H4389" s="188"/>
      <c r="J4389" s="188"/>
      <c r="K4389" s="188"/>
      <c r="L4389" s="188"/>
      <c r="M4389" s="393"/>
      <c r="N4389" s="188"/>
      <c r="O4389" s="188"/>
      <c r="P4389" s="188"/>
      <c r="R4389" s="188"/>
    </row>
    <row r="4390" spans="8:18">
      <c r="H4390" s="188"/>
      <c r="J4390" s="188"/>
      <c r="K4390" s="188"/>
      <c r="L4390" s="188"/>
      <c r="M4390" s="393"/>
      <c r="N4390" s="188"/>
      <c r="O4390" s="188"/>
      <c r="P4390" s="188"/>
      <c r="R4390" s="188"/>
    </row>
    <row r="4391" spans="8:18">
      <c r="H4391" s="188"/>
      <c r="J4391" s="188"/>
      <c r="K4391" s="188"/>
      <c r="L4391" s="188"/>
      <c r="M4391" s="393"/>
      <c r="N4391" s="188"/>
      <c r="O4391" s="188"/>
      <c r="P4391" s="188"/>
      <c r="R4391" s="188"/>
    </row>
    <row r="4392" spans="8:18">
      <c r="H4392" s="188"/>
      <c r="J4392" s="188"/>
      <c r="K4392" s="188"/>
      <c r="L4392" s="188"/>
      <c r="M4392" s="393"/>
      <c r="N4392" s="188"/>
      <c r="O4392" s="188"/>
      <c r="P4392" s="188"/>
      <c r="R4392" s="188"/>
    </row>
    <row r="4393" spans="8:18">
      <c r="H4393" s="188"/>
      <c r="J4393" s="188"/>
      <c r="K4393" s="188"/>
      <c r="L4393" s="188"/>
      <c r="M4393" s="393"/>
      <c r="N4393" s="188"/>
      <c r="O4393" s="188"/>
      <c r="P4393" s="188"/>
      <c r="R4393" s="188"/>
    </row>
    <row r="4394" spans="8:18">
      <c r="H4394" s="188"/>
      <c r="J4394" s="188"/>
      <c r="K4394" s="188"/>
      <c r="L4394" s="188"/>
      <c r="M4394" s="393"/>
      <c r="N4394" s="188"/>
      <c r="O4394" s="188"/>
      <c r="P4394" s="188"/>
      <c r="R4394" s="188"/>
    </row>
    <row r="4395" spans="8:18">
      <c r="H4395" s="188"/>
      <c r="J4395" s="188"/>
      <c r="K4395" s="188"/>
      <c r="L4395" s="188"/>
      <c r="M4395" s="393"/>
      <c r="N4395" s="188"/>
      <c r="O4395" s="188"/>
      <c r="P4395" s="188"/>
      <c r="R4395" s="188"/>
    </row>
    <row r="4396" spans="8:18">
      <c r="H4396" s="188"/>
      <c r="J4396" s="188"/>
      <c r="K4396" s="188"/>
      <c r="L4396" s="188"/>
      <c r="M4396" s="393"/>
      <c r="N4396" s="188"/>
      <c r="O4396" s="188"/>
      <c r="P4396" s="188"/>
      <c r="R4396" s="188"/>
    </row>
    <row r="4397" spans="8:18">
      <c r="H4397" s="188"/>
      <c r="J4397" s="188"/>
      <c r="K4397" s="188"/>
      <c r="L4397" s="188"/>
      <c r="M4397" s="393"/>
      <c r="N4397" s="188"/>
      <c r="O4397" s="188"/>
      <c r="P4397" s="188"/>
      <c r="R4397" s="188"/>
    </row>
    <row r="4398" spans="8:18">
      <c r="H4398" s="188"/>
      <c r="J4398" s="188"/>
      <c r="K4398" s="188"/>
      <c r="L4398" s="188"/>
      <c r="M4398" s="393"/>
      <c r="N4398" s="188"/>
      <c r="O4398" s="188"/>
      <c r="P4398" s="188"/>
      <c r="R4398" s="188"/>
    </row>
    <row r="4399" spans="8:18">
      <c r="H4399" s="188"/>
      <c r="J4399" s="188"/>
      <c r="K4399" s="188"/>
      <c r="L4399" s="188"/>
      <c r="M4399" s="393"/>
      <c r="N4399" s="188"/>
      <c r="O4399" s="188"/>
      <c r="P4399" s="188"/>
      <c r="R4399" s="188"/>
    </row>
    <row r="4400" spans="8:18">
      <c r="H4400" s="188"/>
      <c r="J4400" s="188"/>
      <c r="K4400" s="188"/>
      <c r="L4400" s="188"/>
      <c r="M4400" s="393"/>
      <c r="N4400" s="188"/>
      <c r="O4400" s="188"/>
      <c r="P4400" s="188"/>
      <c r="R4400" s="188"/>
    </row>
    <row r="4401" spans="8:18">
      <c r="H4401" s="188"/>
      <c r="J4401" s="188"/>
      <c r="K4401" s="188"/>
      <c r="L4401" s="188"/>
      <c r="M4401" s="393"/>
      <c r="N4401" s="188"/>
      <c r="O4401" s="188"/>
      <c r="P4401" s="188"/>
      <c r="R4401" s="188"/>
    </row>
    <row r="4402" spans="8:18">
      <c r="H4402" s="188"/>
      <c r="J4402" s="188"/>
      <c r="K4402" s="188"/>
      <c r="L4402" s="188"/>
      <c r="M4402" s="393"/>
      <c r="N4402" s="188"/>
      <c r="O4402" s="188"/>
      <c r="P4402" s="188"/>
      <c r="R4402" s="188"/>
    </row>
    <row r="4403" spans="8:18">
      <c r="H4403" s="188"/>
      <c r="J4403" s="188"/>
      <c r="K4403" s="188"/>
      <c r="L4403" s="188"/>
      <c r="M4403" s="393"/>
      <c r="N4403" s="188"/>
      <c r="O4403" s="188"/>
      <c r="P4403" s="188"/>
      <c r="R4403" s="188"/>
    </row>
    <row r="4404" spans="8:18">
      <c r="H4404" s="188"/>
      <c r="J4404" s="188"/>
      <c r="K4404" s="188"/>
      <c r="L4404" s="188"/>
      <c r="M4404" s="393"/>
      <c r="N4404" s="188"/>
      <c r="O4404" s="188"/>
      <c r="P4404" s="188"/>
      <c r="R4404" s="188"/>
    </row>
    <row r="4405" spans="8:18">
      <c r="H4405" s="188"/>
      <c r="J4405" s="188"/>
      <c r="K4405" s="188"/>
      <c r="L4405" s="188"/>
      <c r="M4405" s="393"/>
      <c r="N4405" s="188"/>
      <c r="O4405" s="188"/>
      <c r="P4405" s="188"/>
      <c r="R4405" s="188"/>
    </row>
    <row r="4406" spans="8:18">
      <c r="H4406" s="188"/>
      <c r="J4406" s="188"/>
      <c r="K4406" s="188"/>
      <c r="L4406" s="188"/>
      <c r="M4406" s="393"/>
      <c r="N4406" s="188"/>
      <c r="O4406" s="188"/>
      <c r="P4406" s="188"/>
      <c r="R4406" s="188"/>
    </row>
    <row r="4407" spans="8:18">
      <c r="H4407" s="188"/>
      <c r="J4407" s="188"/>
      <c r="K4407" s="188"/>
      <c r="L4407" s="188"/>
      <c r="M4407" s="393"/>
      <c r="N4407" s="188"/>
      <c r="O4407" s="188"/>
      <c r="P4407" s="188"/>
      <c r="R4407" s="188"/>
    </row>
    <row r="4408" spans="8:18">
      <c r="H4408" s="188"/>
      <c r="J4408" s="188"/>
      <c r="K4408" s="188"/>
      <c r="L4408" s="188"/>
      <c r="M4408" s="393"/>
      <c r="N4408" s="188"/>
      <c r="O4408" s="188"/>
      <c r="P4408" s="188"/>
      <c r="R4408" s="188"/>
    </row>
    <row r="4409" spans="8:18">
      <c r="H4409" s="188"/>
      <c r="J4409" s="188"/>
      <c r="K4409" s="188"/>
      <c r="L4409" s="188"/>
      <c r="M4409" s="393"/>
      <c r="N4409" s="188"/>
      <c r="O4409" s="188"/>
      <c r="P4409" s="188"/>
      <c r="R4409" s="188"/>
    </row>
    <row r="4410" spans="8:18">
      <c r="H4410" s="188"/>
      <c r="J4410" s="188"/>
      <c r="K4410" s="188"/>
      <c r="L4410" s="188"/>
      <c r="M4410" s="393"/>
      <c r="N4410" s="188"/>
      <c r="O4410" s="188"/>
      <c r="P4410" s="188"/>
      <c r="R4410" s="188"/>
    </row>
    <row r="4411" spans="8:18">
      <c r="H4411" s="188"/>
      <c r="J4411" s="188"/>
      <c r="K4411" s="188"/>
      <c r="L4411" s="188"/>
      <c r="M4411" s="393"/>
      <c r="N4411" s="188"/>
      <c r="O4411" s="188"/>
      <c r="P4411" s="188"/>
      <c r="R4411" s="188"/>
    </row>
    <row r="4412" spans="8:18">
      <c r="H4412" s="188"/>
      <c r="J4412" s="188"/>
      <c r="K4412" s="188"/>
      <c r="L4412" s="188"/>
      <c r="M4412" s="393"/>
      <c r="N4412" s="188"/>
      <c r="O4412" s="188"/>
      <c r="P4412" s="188"/>
      <c r="R4412" s="188"/>
    </row>
    <row r="4413" spans="8:18">
      <c r="H4413" s="188"/>
      <c r="J4413" s="188"/>
      <c r="K4413" s="188"/>
      <c r="L4413" s="188"/>
      <c r="M4413" s="393"/>
      <c r="N4413" s="188"/>
      <c r="O4413" s="188"/>
      <c r="P4413" s="188"/>
      <c r="R4413" s="188"/>
    </row>
    <row r="4414" spans="8:18">
      <c r="H4414" s="188"/>
      <c r="J4414" s="188"/>
      <c r="K4414" s="188"/>
      <c r="L4414" s="188"/>
      <c r="M4414" s="393"/>
      <c r="N4414" s="188"/>
      <c r="O4414" s="188"/>
      <c r="P4414" s="188"/>
      <c r="R4414" s="188"/>
    </row>
    <row r="4415" spans="8:18">
      <c r="H4415" s="188"/>
      <c r="J4415" s="188"/>
      <c r="K4415" s="188"/>
      <c r="L4415" s="188"/>
      <c r="M4415" s="393"/>
      <c r="N4415" s="188"/>
      <c r="O4415" s="188"/>
      <c r="P4415" s="188"/>
      <c r="R4415" s="188"/>
    </row>
    <row r="4416" spans="8:18">
      <c r="H4416" s="188"/>
      <c r="J4416" s="188"/>
      <c r="K4416" s="188"/>
      <c r="L4416" s="188"/>
      <c r="M4416" s="393"/>
      <c r="N4416" s="188"/>
      <c r="O4416" s="188"/>
      <c r="P4416" s="188"/>
      <c r="R4416" s="188"/>
    </row>
    <row r="4417" spans="8:18">
      <c r="H4417" s="188"/>
      <c r="J4417" s="188"/>
      <c r="K4417" s="188"/>
      <c r="L4417" s="188"/>
      <c r="M4417" s="393"/>
      <c r="N4417" s="188"/>
      <c r="O4417" s="188"/>
      <c r="P4417" s="188"/>
      <c r="R4417" s="188"/>
    </row>
    <row r="4418" spans="8:18">
      <c r="H4418" s="188"/>
      <c r="J4418" s="188"/>
      <c r="K4418" s="188"/>
      <c r="L4418" s="188"/>
      <c r="M4418" s="393"/>
      <c r="N4418" s="188"/>
      <c r="O4418" s="188"/>
      <c r="P4418" s="188"/>
      <c r="R4418" s="188"/>
    </row>
    <row r="4419" spans="8:18">
      <c r="H4419" s="188"/>
      <c r="J4419" s="188"/>
      <c r="K4419" s="188"/>
      <c r="L4419" s="188"/>
      <c r="M4419" s="393"/>
      <c r="N4419" s="188"/>
      <c r="O4419" s="188"/>
      <c r="P4419" s="188"/>
      <c r="R4419" s="188"/>
    </row>
    <row r="4420" spans="8:18">
      <c r="H4420" s="188"/>
      <c r="J4420" s="188"/>
      <c r="K4420" s="188"/>
      <c r="L4420" s="188"/>
      <c r="M4420" s="393"/>
      <c r="N4420" s="188"/>
      <c r="O4420" s="188"/>
      <c r="P4420" s="188"/>
      <c r="R4420" s="188"/>
    </row>
    <row r="4421" spans="8:18">
      <c r="H4421" s="188"/>
      <c r="J4421" s="188"/>
      <c r="K4421" s="188"/>
      <c r="L4421" s="188"/>
      <c r="M4421" s="393"/>
      <c r="N4421" s="188"/>
      <c r="O4421" s="188"/>
      <c r="P4421" s="188"/>
      <c r="R4421" s="188"/>
    </row>
    <row r="4422" spans="8:18">
      <c r="H4422" s="188"/>
      <c r="J4422" s="188"/>
      <c r="K4422" s="188"/>
      <c r="L4422" s="188"/>
      <c r="M4422" s="393"/>
      <c r="N4422" s="188"/>
      <c r="O4422" s="188"/>
      <c r="P4422" s="188"/>
      <c r="R4422" s="188"/>
    </row>
    <row r="4423" spans="8:18">
      <c r="H4423" s="188"/>
      <c r="J4423" s="188"/>
      <c r="K4423" s="188"/>
      <c r="L4423" s="188"/>
      <c r="M4423" s="393"/>
      <c r="N4423" s="188"/>
      <c r="O4423" s="188"/>
      <c r="P4423" s="188"/>
      <c r="R4423" s="188"/>
    </row>
    <row r="4424" spans="8:18">
      <c r="H4424" s="188"/>
      <c r="J4424" s="188"/>
      <c r="K4424" s="188"/>
      <c r="L4424" s="188"/>
      <c r="M4424" s="393"/>
      <c r="N4424" s="188"/>
      <c r="O4424" s="188"/>
      <c r="P4424" s="188"/>
      <c r="R4424" s="188"/>
    </row>
    <row r="4425" spans="8:18">
      <c r="H4425" s="188"/>
      <c r="J4425" s="188"/>
      <c r="K4425" s="188"/>
      <c r="L4425" s="188"/>
      <c r="M4425" s="393"/>
      <c r="N4425" s="188"/>
      <c r="O4425" s="188"/>
      <c r="P4425" s="188"/>
      <c r="R4425" s="188"/>
    </row>
    <row r="4426" spans="8:18">
      <c r="H4426" s="188"/>
      <c r="J4426" s="188"/>
      <c r="K4426" s="188"/>
      <c r="L4426" s="188"/>
      <c r="M4426" s="393"/>
      <c r="N4426" s="188"/>
      <c r="O4426" s="188"/>
      <c r="P4426" s="188"/>
      <c r="R4426" s="188"/>
    </row>
    <row r="4427" spans="8:18">
      <c r="H4427" s="188"/>
      <c r="J4427" s="188"/>
      <c r="K4427" s="188"/>
      <c r="L4427" s="188"/>
      <c r="M4427" s="393"/>
      <c r="N4427" s="188"/>
      <c r="O4427" s="188"/>
      <c r="P4427" s="188"/>
      <c r="R4427" s="188"/>
    </row>
    <row r="4428" spans="8:18">
      <c r="H4428" s="188"/>
      <c r="J4428" s="188"/>
      <c r="K4428" s="188"/>
      <c r="L4428" s="188"/>
      <c r="M4428" s="393"/>
      <c r="N4428" s="188"/>
      <c r="O4428" s="188"/>
      <c r="P4428" s="188"/>
      <c r="R4428" s="188"/>
    </row>
    <row r="4429" spans="8:18">
      <c r="H4429" s="188"/>
      <c r="J4429" s="188"/>
      <c r="K4429" s="188"/>
      <c r="L4429" s="188"/>
      <c r="M4429" s="393"/>
      <c r="N4429" s="188"/>
      <c r="O4429" s="188"/>
      <c r="P4429" s="188"/>
      <c r="R4429" s="188"/>
    </row>
    <row r="4430" spans="8:18">
      <c r="H4430" s="188"/>
      <c r="J4430" s="188"/>
      <c r="K4430" s="188"/>
      <c r="L4430" s="188"/>
      <c r="M4430" s="393"/>
      <c r="N4430" s="188"/>
      <c r="O4430" s="188"/>
      <c r="P4430" s="188"/>
      <c r="R4430" s="188"/>
    </row>
    <row r="4431" spans="8:18">
      <c r="H4431" s="188"/>
      <c r="J4431" s="188"/>
      <c r="K4431" s="188"/>
      <c r="L4431" s="188"/>
      <c r="M4431" s="393"/>
      <c r="N4431" s="188"/>
      <c r="O4431" s="188"/>
      <c r="P4431" s="188"/>
      <c r="R4431" s="188"/>
    </row>
    <row r="4432" spans="8:18">
      <c r="H4432" s="188"/>
      <c r="J4432" s="188"/>
      <c r="K4432" s="188"/>
      <c r="L4432" s="188"/>
      <c r="M4432" s="393"/>
      <c r="N4432" s="188"/>
      <c r="O4432" s="188"/>
      <c r="P4432" s="188"/>
      <c r="R4432" s="188"/>
    </row>
    <row r="4433" spans="8:18">
      <c r="H4433" s="188"/>
      <c r="J4433" s="188"/>
      <c r="K4433" s="188"/>
      <c r="L4433" s="188"/>
      <c r="M4433" s="393"/>
      <c r="N4433" s="188"/>
      <c r="O4433" s="188"/>
      <c r="P4433" s="188"/>
      <c r="R4433" s="188"/>
    </row>
    <row r="4434" spans="8:18">
      <c r="H4434" s="188"/>
      <c r="J4434" s="188"/>
      <c r="K4434" s="188"/>
      <c r="L4434" s="188"/>
      <c r="M4434" s="393"/>
      <c r="N4434" s="188"/>
      <c r="O4434" s="188"/>
      <c r="P4434" s="188"/>
      <c r="R4434" s="188"/>
    </row>
    <row r="4435" spans="8:18">
      <c r="H4435" s="188"/>
      <c r="J4435" s="188"/>
      <c r="K4435" s="188"/>
      <c r="L4435" s="188"/>
      <c r="M4435" s="393"/>
      <c r="N4435" s="188"/>
      <c r="O4435" s="188"/>
      <c r="P4435" s="188"/>
      <c r="R4435" s="188"/>
    </row>
    <row r="4436" spans="8:18">
      <c r="H4436" s="188"/>
      <c r="J4436" s="188"/>
      <c r="K4436" s="188"/>
      <c r="L4436" s="188"/>
      <c r="M4436" s="393"/>
      <c r="N4436" s="188"/>
      <c r="O4436" s="188"/>
      <c r="P4436" s="188"/>
      <c r="R4436" s="188"/>
    </row>
    <row r="4437" spans="8:18">
      <c r="H4437" s="188"/>
      <c r="J4437" s="188"/>
      <c r="K4437" s="188"/>
      <c r="L4437" s="188"/>
      <c r="M4437" s="393"/>
      <c r="N4437" s="188"/>
      <c r="O4437" s="188"/>
      <c r="P4437" s="188"/>
      <c r="R4437" s="188"/>
    </row>
    <row r="4438" spans="8:18">
      <c r="H4438" s="188"/>
      <c r="J4438" s="188"/>
      <c r="K4438" s="188"/>
      <c r="L4438" s="188"/>
      <c r="M4438" s="393"/>
      <c r="N4438" s="188"/>
      <c r="O4438" s="188"/>
      <c r="P4438" s="188"/>
      <c r="R4438" s="188"/>
    </row>
    <row r="4439" spans="8:18">
      <c r="H4439" s="188"/>
      <c r="J4439" s="188"/>
      <c r="K4439" s="188"/>
      <c r="L4439" s="188"/>
      <c r="M4439" s="393"/>
      <c r="N4439" s="188"/>
      <c r="O4439" s="188"/>
      <c r="P4439" s="188"/>
      <c r="R4439" s="188"/>
    </row>
    <row r="4440" spans="8:18">
      <c r="H4440" s="188"/>
      <c r="J4440" s="188"/>
      <c r="K4440" s="188"/>
      <c r="L4440" s="188"/>
      <c r="M4440" s="393"/>
      <c r="N4440" s="188"/>
      <c r="O4440" s="188"/>
      <c r="P4440" s="188"/>
      <c r="R4440" s="188"/>
    </row>
    <row r="4441" spans="8:18">
      <c r="H4441" s="188"/>
      <c r="J4441" s="188"/>
      <c r="K4441" s="188"/>
      <c r="L4441" s="188"/>
      <c r="M4441" s="393"/>
      <c r="N4441" s="188"/>
      <c r="O4441" s="188"/>
      <c r="P4441" s="188"/>
      <c r="R4441" s="188"/>
    </row>
    <row r="4442" spans="8:18">
      <c r="H4442" s="188"/>
      <c r="J4442" s="188"/>
      <c r="K4442" s="188"/>
      <c r="L4442" s="188"/>
      <c r="M4442" s="393"/>
      <c r="N4442" s="188"/>
      <c r="O4442" s="188"/>
      <c r="P4442" s="188"/>
      <c r="R4442" s="188"/>
    </row>
    <row r="4443" spans="8:18">
      <c r="H4443" s="188"/>
      <c r="J4443" s="188"/>
      <c r="K4443" s="188"/>
      <c r="L4443" s="188"/>
      <c r="M4443" s="393"/>
      <c r="N4443" s="188"/>
      <c r="O4443" s="188"/>
      <c r="P4443" s="188"/>
      <c r="R4443" s="188"/>
    </row>
    <row r="4444" spans="8:18">
      <c r="H4444" s="188"/>
      <c r="J4444" s="188"/>
      <c r="K4444" s="188"/>
      <c r="L4444" s="188"/>
      <c r="M4444" s="393"/>
      <c r="N4444" s="188"/>
      <c r="O4444" s="188"/>
      <c r="P4444" s="188"/>
      <c r="R4444" s="188"/>
    </row>
    <row r="4445" spans="8:18">
      <c r="H4445" s="188"/>
      <c r="J4445" s="188"/>
      <c r="K4445" s="188"/>
      <c r="L4445" s="188"/>
      <c r="M4445" s="393"/>
      <c r="N4445" s="188"/>
      <c r="O4445" s="188"/>
      <c r="P4445" s="188"/>
      <c r="R4445" s="188"/>
    </row>
    <row r="4446" spans="8:18">
      <c r="H4446" s="188"/>
      <c r="J4446" s="188"/>
      <c r="K4446" s="188"/>
      <c r="L4446" s="188"/>
      <c r="M4446" s="393"/>
      <c r="N4446" s="188"/>
      <c r="O4446" s="188"/>
      <c r="P4446" s="188"/>
      <c r="R4446" s="188"/>
    </row>
    <row r="4447" spans="8:18">
      <c r="H4447" s="188"/>
      <c r="J4447" s="188"/>
      <c r="K4447" s="188"/>
      <c r="L4447" s="188"/>
      <c r="M4447" s="393"/>
      <c r="N4447" s="188"/>
      <c r="O4447" s="188"/>
      <c r="P4447" s="188"/>
      <c r="R4447" s="188"/>
    </row>
    <row r="4448" spans="8:18">
      <c r="H4448" s="188"/>
      <c r="J4448" s="188"/>
      <c r="K4448" s="188"/>
      <c r="L4448" s="188"/>
      <c r="M4448" s="393"/>
      <c r="N4448" s="188"/>
      <c r="O4448" s="188"/>
      <c r="P4448" s="188"/>
      <c r="R4448" s="188"/>
    </row>
    <row r="4449" spans="8:18">
      <c r="H4449" s="188"/>
      <c r="J4449" s="188"/>
      <c r="K4449" s="188"/>
      <c r="L4449" s="188"/>
      <c r="M4449" s="393"/>
      <c r="N4449" s="188"/>
      <c r="O4449" s="188"/>
      <c r="P4449" s="188"/>
      <c r="R4449" s="188"/>
    </row>
    <row r="4450" spans="8:18">
      <c r="H4450" s="188"/>
      <c r="J4450" s="188"/>
      <c r="K4450" s="188"/>
      <c r="L4450" s="188"/>
      <c r="M4450" s="393"/>
      <c r="N4450" s="188"/>
      <c r="O4450" s="188"/>
      <c r="P4450" s="188"/>
      <c r="R4450" s="188"/>
    </row>
    <row r="4451" spans="8:18">
      <c r="H4451" s="188"/>
      <c r="J4451" s="188"/>
      <c r="K4451" s="188"/>
      <c r="L4451" s="188"/>
      <c r="M4451" s="393"/>
      <c r="N4451" s="188"/>
      <c r="O4451" s="188"/>
      <c r="P4451" s="188"/>
      <c r="R4451" s="188"/>
    </row>
    <row r="4452" spans="8:18">
      <c r="H4452" s="188"/>
      <c r="J4452" s="188"/>
      <c r="K4452" s="188"/>
      <c r="L4452" s="188"/>
      <c r="M4452" s="393"/>
      <c r="N4452" s="188"/>
      <c r="O4452" s="188"/>
      <c r="P4452" s="188"/>
      <c r="R4452" s="188"/>
    </row>
    <row r="4453" spans="8:18">
      <c r="H4453" s="188"/>
      <c r="J4453" s="188"/>
      <c r="K4453" s="188"/>
      <c r="L4453" s="188"/>
      <c r="M4453" s="393"/>
      <c r="N4453" s="188"/>
      <c r="O4453" s="188"/>
      <c r="P4453" s="188"/>
      <c r="R4453" s="188"/>
    </row>
    <row r="4454" spans="8:18">
      <c r="H4454" s="188"/>
      <c r="J4454" s="188"/>
      <c r="K4454" s="188"/>
      <c r="L4454" s="188"/>
      <c r="M4454" s="393"/>
      <c r="N4454" s="188"/>
      <c r="O4454" s="188"/>
      <c r="P4454" s="188"/>
      <c r="R4454" s="188"/>
    </row>
    <row r="4455" spans="8:18">
      <c r="H4455" s="188"/>
      <c r="J4455" s="188"/>
      <c r="K4455" s="188"/>
      <c r="L4455" s="188"/>
      <c r="M4455" s="393"/>
      <c r="N4455" s="188"/>
      <c r="O4455" s="188"/>
      <c r="P4455" s="188"/>
      <c r="R4455" s="188"/>
    </row>
    <row r="4456" spans="8:18">
      <c r="H4456" s="188"/>
      <c r="J4456" s="188"/>
      <c r="K4456" s="188"/>
      <c r="L4456" s="188"/>
      <c r="M4456" s="393"/>
      <c r="N4456" s="188"/>
      <c r="O4456" s="188"/>
      <c r="P4456" s="188"/>
      <c r="R4456" s="188"/>
    </row>
    <row r="4457" spans="8:18">
      <c r="H4457" s="188"/>
      <c r="J4457" s="188"/>
      <c r="K4457" s="188"/>
      <c r="L4457" s="188"/>
      <c r="M4457" s="393"/>
      <c r="N4457" s="188"/>
      <c r="O4457" s="188"/>
      <c r="P4457" s="188"/>
      <c r="R4457" s="188"/>
    </row>
    <row r="4458" spans="8:18">
      <c r="H4458" s="188"/>
      <c r="J4458" s="188"/>
      <c r="K4458" s="188"/>
      <c r="L4458" s="188"/>
      <c r="M4458" s="393"/>
      <c r="N4458" s="188"/>
      <c r="O4458" s="188"/>
      <c r="P4458" s="188"/>
      <c r="R4458" s="188"/>
    </row>
    <row r="4459" spans="8:18">
      <c r="H4459" s="188"/>
      <c r="J4459" s="188"/>
      <c r="K4459" s="188"/>
      <c r="L4459" s="188"/>
      <c r="M4459" s="393"/>
      <c r="N4459" s="188"/>
      <c r="O4459" s="188"/>
      <c r="P4459" s="188"/>
      <c r="R4459" s="188"/>
    </row>
    <row r="4460" spans="8:18">
      <c r="H4460" s="188"/>
      <c r="J4460" s="188"/>
      <c r="K4460" s="188"/>
      <c r="L4460" s="188"/>
      <c r="M4460" s="393"/>
      <c r="N4460" s="188"/>
      <c r="O4460" s="188"/>
      <c r="P4460" s="188"/>
      <c r="R4460" s="188"/>
    </row>
    <row r="4461" spans="8:18">
      <c r="H4461" s="188"/>
      <c r="J4461" s="188"/>
      <c r="K4461" s="188"/>
      <c r="L4461" s="188"/>
      <c r="M4461" s="393"/>
      <c r="N4461" s="188"/>
      <c r="O4461" s="188"/>
      <c r="P4461" s="188"/>
      <c r="R4461" s="188"/>
    </row>
    <row r="4462" spans="8:18">
      <c r="H4462" s="188"/>
      <c r="J4462" s="188"/>
      <c r="K4462" s="188"/>
      <c r="L4462" s="188"/>
      <c r="M4462" s="393"/>
      <c r="N4462" s="188"/>
      <c r="O4462" s="188"/>
      <c r="P4462" s="188"/>
      <c r="R4462" s="188"/>
    </row>
    <row r="4463" spans="8:18">
      <c r="H4463" s="188"/>
      <c r="J4463" s="188"/>
      <c r="K4463" s="188"/>
      <c r="L4463" s="188"/>
      <c r="M4463" s="393"/>
      <c r="N4463" s="188"/>
      <c r="O4463" s="188"/>
      <c r="P4463" s="188"/>
      <c r="R4463" s="188"/>
    </row>
    <row r="4464" spans="8:18">
      <c r="H4464" s="188"/>
      <c r="J4464" s="188"/>
      <c r="K4464" s="188"/>
      <c r="L4464" s="188"/>
      <c r="M4464" s="393"/>
      <c r="N4464" s="188"/>
      <c r="O4464" s="188"/>
      <c r="P4464" s="188"/>
      <c r="R4464" s="188"/>
    </row>
    <row r="4465" spans="8:18">
      <c r="H4465" s="188"/>
      <c r="J4465" s="188"/>
      <c r="K4465" s="188"/>
      <c r="L4465" s="188"/>
      <c r="M4465" s="393"/>
      <c r="N4465" s="188"/>
      <c r="O4465" s="188"/>
      <c r="P4465" s="188"/>
      <c r="R4465" s="188"/>
    </row>
    <row r="4466" spans="8:18">
      <c r="H4466" s="188"/>
      <c r="J4466" s="188"/>
      <c r="K4466" s="188"/>
      <c r="L4466" s="188"/>
      <c r="M4466" s="393"/>
      <c r="N4466" s="188"/>
      <c r="O4466" s="188"/>
      <c r="P4466" s="188"/>
      <c r="R4466" s="188"/>
    </row>
    <row r="4467" spans="8:18">
      <c r="H4467" s="188"/>
      <c r="J4467" s="188"/>
      <c r="K4467" s="188"/>
      <c r="L4467" s="188"/>
      <c r="M4467" s="393"/>
      <c r="N4467" s="188"/>
      <c r="O4467" s="188"/>
      <c r="P4467" s="188"/>
      <c r="R4467" s="188"/>
    </row>
    <row r="4468" spans="8:18">
      <c r="H4468" s="188"/>
      <c r="J4468" s="188"/>
      <c r="K4468" s="188"/>
      <c r="L4468" s="188"/>
      <c r="M4468" s="393"/>
      <c r="N4468" s="188"/>
      <c r="O4468" s="188"/>
      <c r="P4468" s="188"/>
      <c r="R4468" s="188"/>
    </row>
    <row r="4469" spans="8:18">
      <c r="H4469" s="188"/>
      <c r="J4469" s="188"/>
      <c r="K4469" s="188"/>
      <c r="L4469" s="188"/>
      <c r="M4469" s="393"/>
      <c r="N4469" s="188"/>
      <c r="O4469" s="188"/>
      <c r="P4469" s="188"/>
      <c r="R4469" s="188"/>
    </row>
    <row r="4470" spans="8:18">
      <c r="H4470" s="188"/>
      <c r="J4470" s="188"/>
      <c r="K4470" s="188"/>
      <c r="L4470" s="188"/>
      <c r="M4470" s="393"/>
      <c r="N4470" s="188"/>
      <c r="O4470" s="188"/>
      <c r="P4470" s="188"/>
      <c r="R4470" s="188"/>
    </row>
    <row r="4471" spans="8:18">
      <c r="H4471" s="188"/>
      <c r="J4471" s="188"/>
      <c r="K4471" s="188"/>
      <c r="L4471" s="188"/>
      <c r="M4471" s="393"/>
      <c r="N4471" s="188"/>
      <c r="O4471" s="188"/>
      <c r="P4471" s="188"/>
      <c r="R4471" s="188"/>
    </row>
    <row r="4472" spans="8:18">
      <c r="H4472" s="188"/>
      <c r="J4472" s="188"/>
      <c r="K4472" s="188"/>
      <c r="L4472" s="188"/>
      <c r="M4472" s="393"/>
      <c r="N4472" s="188"/>
      <c r="O4472" s="188"/>
      <c r="P4472" s="188"/>
      <c r="R4472" s="188"/>
    </row>
    <row r="4473" spans="8:18">
      <c r="H4473" s="188"/>
      <c r="J4473" s="188"/>
      <c r="K4473" s="188"/>
      <c r="L4473" s="188"/>
      <c r="M4473" s="393"/>
      <c r="N4473" s="188"/>
      <c r="O4473" s="188"/>
      <c r="P4473" s="188"/>
      <c r="R4473" s="188"/>
    </row>
    <row r="4474" spans="8:18">
      <c r="H4474" s="188"/>
      <c r="J4474" s="188"/>
      <c r="K4474" s="188"/>
      <c r="L4474" s="188"/>
      <c r="M4474" s="393"/>
      <c r="N4474" s="188"/>
      <c r="O4474" s="188"/>
      <c r="P4474" s="188"/>
      <c r="R4474" s="188"/>
    </row>
    <row r="4475" spans="8:18">
      <c r="H4475" s="188"/>
      <c r="J4475" s="188"/>
      <c r="K4475" s="188"/>
      <c r="L4475" s="188"/>
      <c r="M4475" s="393"/>
      <c r="N4475" s="188"/>
      <c r="O4475" s="188"/>
      <c r="P4475" s="188"/>
      <c r="R4475" s="188"/>
    </row>
    <row r="4476" spans="8:18">
      <c r="H4476" s="188"/>
      <c r="J4476" s="188"/>
      <c r="K4476" s="188"/>
      <c r="L4476" s="188"/>
      <c r="M4476" s="393"/>
      <c r="N4476" s="188"/>
      <c r="O4476" s="188"/>
      <c r="P4476" s="188"/>
      <c r="R4476" s="188"/>
    </row>
    <row r="4477" spans="8:18">
      <c r="H4477" s="188"/>
      <c r="J4477" s="188"/>
      <c r="K4477" s="188"/>
      <c r="L4477" s="188"/>
      <c r="M4477" s="393"/>
      <c r="N4477" s="188"/>
      <c r="O4477" s="188"/>
      <c r="P4477" s="188"/>
      <c r="R4477" s="188"/>
    </row>
    <row r="4478" spans="8:18">
      <c r="H4478" s="188"/>
      <c r="J4478" s="188"/>
      <c r="K4478" s="188"/>
      <c r="L4478" s="188"/>
      <c r="M4478" s="393"/>
      <c r="N4478" s="188"/>
      <c r="O4478" s="188"/>
      <c r="P4478" s="188"/>
      <c r="R4478" s="188"/>
    </row>
    <row r="4479" spans="8:18">
      <c r="H4479" s="188"/>
      <c r="J4479" s="188"/>
      <c r="K4479" s="188"/>
      <c r="L4479" s="188"/>
      <c r="M4479" s="393"/>
      <c r="N4479" s="188"/>
      <c r="O4479" s="188"/>
      <c r="P4479" s="188"/>
      <c r="R4479" s="188"/>
    </row>
    <row r="4480" spans="8:18">
      <c r="H4480" s="188"/>
      <c r="J4480" s="188"/>
      <c r="K4480" s="188"/>
      <c r="L4480" s="188"/>
      <c r="M4480" s="393"/>
      <c r="N4480" s="188"/>
      <c r="O4480" s="188"/>
      <c r="P4480" s="188"/>
      <c r="R4480" s="188"/>
    </row>
    <row r="4481" spans="8:18">
      <c r="H4481" s="188"/>
      <c r="J4481" s="188"/>
      <c r="K4481" s="188"/>
      <c r="L4481" s="188"/>
      <c r="M4481" s="393"/>
      <c r="N4481" s="188"/>
      <c r="O4481" s="188"/>
      <c r="P4481" s="188"/>
      <c r="R4481" s="188"/>
    </row>
    <row r="4482" spans="8:18">
      <c r="H4482" s="188"/>
      <c r="J4482" s="188"/>
      <c r="K4482" s="188"/>
      <c r="L4482" s="188"/>
      <c r="M4482" s="393"/>
      <c r="N4482" s="188"/>
      <c r="O4482" s="188"/>
      <c r="P4482" s="188"/>
      <c r="R4482" s="188"/>
    </row>
    <row r="4483" spans="8:18">
      <c r="H4483" s="188"/>
      <c r="J4483" s="188"/>
      <c r="K4483" s="188"/>
      <c r="L4483" s="188"/>
      <c r="M4483" s="393"/>
      <c r="N4483" s="188"/>
      <c r="O4483" s="188"/>
      <c r="P4483" s="188"/>
      <c r="R4483" s="188"/>
    </row>
    <row r="4484" spans="8:18">
      <c r="H4484" s="188"/>
      <c r="J4484" s="188"/>
      <c r="K4484" s="188"/>
      <c r="L4484" s="188"/>
      <c r="M4484" s="393"/>
      <c r="N4484" s="188"/>
      <c r="O4484" s="188"/>
      <c r="P4484" s="188"/>
      <c r="R4484" s="188"/>
    </row>
    <row r="4485" spans="8:18">
      <c r="H4485" s="188"/>
      <c r="J4485" s="188"/>
      <c r="K4485" s="188"/>
      <c r="L4485" s="188"/>
      <c r="M4485" s="393"/>
      <c r="N4485" s="188"/>
      <c r="O4485" s="188"/>
      <c r="P4485" s="188"/>
      <c r="R4485" s="188"/>
    </row>
    <row r="4486" spans="8:18">
      <c r="H4486" s="188"/>
      <c r="J4486" s="188"/>
      <c r="K4486" s="188"/>
      <c r="L4486" s="188"/>
      <c r="M4486" s="393"/>
      <c r="N4486" s="188"/>
      <c r="O4486" s="188"/>
      <c r="P4486" s="188"/>
      <c r="R4486" s="188"/>
    </row>
    <row r="4487" spans="8:18">
      <c r="H4487" s="188"/>
      <c r="J4487" s="188"/>
      <c r="K4487" s="188"/>
      <c r="L4487" s="188"/>
      <c r="M4487" s="393"/>
      <c r="N4487" s="188"/>
      <c r="O4487" s="188"/>
      <c r="P4487" s="188"/>
      <c r="R4487" s="188"/>
    </row>
    <row r="4488" spans="8:18">
      <c r="H4488" s="188"/>
      <c r="J4488" s="188"/>
      <c r="K4488" s="188"/>
      <c r="L4488" s="188"/>
      <c r="M4488" s="393"/>
      <c r="N4488" s="188"/>
      <c r="O4488" s="188"/>
      <c r="P4488" s="188"/>
      <c r="R4488" s="188"/>
    </row>
    <row r="4489" spans="8:18">
      <c r="H4489" s="188"/>
      <c r="J4489" s="188"/>
      <c r="K4489" s="188"/>
      <c r="L4489" s="188"/>
      <c r="M4489" s="393"/>
      <c r="N4489" s="188"/>
      <c r="O4489" s="188"/>
      <c r="P4489" s="188"/>
      <c r="R4489" s="188"/>
    </row>
    <row r="4490" spans="8:18">
      <c r="H4490" s="188"/>
      <c r="J4490" s="188"/>
      <c r="K4490" s="188"/>
      <c r="L4490" s="188"/>
      <c r="M4490" s="393"/>
      <c r="N4490" s="188"/>
      <c r="O4490" s="188"/>
      <c r="P4490" s="188"/>
      <c r="R4490" s="188"/>
    </row>
    <row r="4491" spans="8:18">
      <c r="H4491" s="188"/>
      <c r="J4491" s="188"/>
      <c r="K4491" s="188"/>
      <c r="L4491" s="188"/>
      <c r="M4491" s="393"/>
      <c r="N4491" s="188"/>
      <c r="O4491" s="188"/>
      <c r="P4491" s="188"/>
      <c r="R4491" s="188"/>
    </row>
    <row r="4492" spans="8:18">
      <c r="H4492" s="188"/>
      <c r="J4492" s="188"/>
      <c r="K4492" s="188"/>
      <c r="L4492" s="188"/>
      <c r="M4492" s="393"/>
      <c r="N4492" s="188"/>
      <c r="O4492" s="188"/>
      <c r="P4492" s="188"/>
      <c r="R4492" s="188"/>
    </row>
    <row r="4493" spans="8:18">
      <c r="H4493" s="188"/>
      <c r="J4493" s="188"/>
      <c r="K4493" s="188"/>
      <c r="L4493" s="188"/>
      <c r="M4493" s="393"/>
      <c r="N4493" s="188"/>
      <c r="O4493" s="188"/>
      <c r="P4493" s="188"/>
      <c r="R4493" s="188"/>
    </row>
    <row r="4494" spans="8:18">
      <c r="H4494" s="188"/>
      <c r="J4494" s="188"/>
      <c r="K4494" s="188"/>
      <c r="L4494" s="188"/>
      <c r="M4494" s="393"/>
      <c r="N4494" s="188"/>
      <c r="O4494" s="188"/>
      <c r="P4494" s="188"/>
      <c r="R4494" s="188"/>
    </row>
    <row r="4495" spans="8:18">
      <c r="H4495" s="188"/>
      <c r="J4495" s="188"/>
      <c r="K4495" s="188"/>
      <c r="L4495" s="188"/>
      <c r="M4495" s="393"/>
      <c r="N4495" s="188"/>
      <c r="O4495" s="188"/>
      <c r="P4495" s="188"/>
      <c r="R4495" s="188"/>
    </row>
    <row r="4496" spans="8:18">
      <c r="H4496" s="188"/>
      <c r="J4496" s="188"/>
      <c r="K4496" s="188"/>
      <c r="L4496" s="188"/>
      <c r="M4496" s="393"/>
      <c r="N4496" s="188"/>
      <c r="O4496" s="188"/>
      <c r="P4496" s="188"/>
      <c r="R4496" s="188"/>
    </row>
    <row r="4497" spans="8:18">
      <c r="H4497" s="188"/>
      <c r="J4497" s="188"/>
      <c r="K4497" s="188"/>
      <c r="L4497" s="188"/>
      <c r="M4497" s="393"/>
      <c r="N4497" s="188"/>
      <c r="O4497" s="188"/>
      <c r="P4497" s="188"/>
      <c r="R4497" s="188"/>
    </row>
    <row r="4498" spans="8:18">
      <c r="H4498" s="188"/>
      <c r="J4498" s="188"/>
      <c r="K4498" s="188"/>
      <c r="L4498" s="188"/>
      <c r="M4498" s="393"/>
      <c r="N4498" s="188"/>
      <c r="O4498" s="188"/>
      <c r="P4498" s="188"/>
      <c r="R4498" s="188"/>
    </row>
    <row r="4499" spans="8:18">
      <c r="H4499" s="188"/>
      <c r="J4499" s="188"/>
      <c r="K4499" s="188"/>
      <c r="L4499" s="188"/>
      <c r="M4499" s="393"/>
      <c r="N4499" s="188"/>
      <c r="O4499" s="188"/>
      <c r="P4499" s="188"/>
      <c r="R4499" s="188"/>
    </row>
    <row r="4500" spans="8:18">
      <c r="H4500" s="188"/>
      <c r="J4500" s="188"/>
      <c r="K4500" s="188"/>
      <c r="L4500" s="188"/>
      <c r="M4500" s="393"/>
      <c r="N4500" s="188"/>
      <c r="O4500" s="188"/>
      <c r="P4500" s="188"/>
      <c r="R4500" s="188"/>
    </row>
    <row r="4501" spans="8:18">
      <c r="H4501" s="188"/>
      <c r="J4501" s="188"/>
      <c r="K4501" s="188"/>
      <c r="L4501" s="188"/>
      <c r="M4501" s="393"/>
      <c r="N4501" s="188"/>
      <c r="O4501" s="188"/>
      <c r="P4501" s="188"/>
      <c r="R4501" s="188"/>
    </row>
    <row r="4502" spans="8:18">
      <c r="H4502" s="188"/>
      <c r="J4502" s="188"/>
      <c r="K4502" s="188"/>
      <c r="L4502" s="188"/>
      <c r="M4502" s="393"/>
      <c r="N4502" s="188"/>
      <c r="O4502" s="188"/>
      <c r="P4502" s="188"/>
      <c r="R4502" s="188"/>
    </row>
    <row r="4503" spans="8:18">
      <c r="H4503" s="188"/>
      <c r="J4503" s="188"/>
      <c r="K4503" s="188"/>
      <c r="L4503" s="188"/>
      <c r="M4503" s="393"/>
      <c r="N4503" s="188"/>
      <c r="O4503" s="188"/>
      <c r="P4503" s="188"/>
      <c r="R4503" s="188"/>
    </row>
    <row r="4504" spans="8:18">
      <c r="H4504" s="188"/>
      <c r="J4504" s="188"/>
      <c r="K4504" s="188"/>
      <c r="L4504" s="188"/>
      <c r="M4504" s="393"/>
      <c r="N4504" s="188"/>
      <c r="O4504" s="188"/>
      <c r="P4504" s="188"/>
      <c r="R4504" s="188"/>
    </row>
    <row r="4505" spans="8:18">
      <c r="H4505" s="188"/>
      <c r="J4505" s="188"/>
      <c r="K4505" s="188"/>
      <c r="L4505" s="188"/>
      <c r="M4505" s="393"/>
      <c r="N4505" s="188"/>
      <c r="O4505" s="188"/>
      <c r="P4505" s="188"/>
      <c r="R4505" s="188"/>
    </row>
    <row r="4506" spans="8:18">
      <c r="H4506" s="188"/>
      <c r="J4506" s="188"/>
      <c r="K4506" s="188"/>
      <c r="L4506" s="188"/>
      <c r="M4506" s="393"/>
      <c r="N4506" s="188"/>
      <c r="O4506" s="188"/>
      <c r="P4506" s="188"/>
      <c r="R4506" s="188"/>
    </row>
    <row r="4507" spans="8:18">
      <c r="H4507" s="188"/>
      <c r="J4507" s="188"/>
      <c r="K4507" s="188"/>
      <c r="L4507" s="188"/>
      <c r="M4507" s="393"/>
      <c r="N4507" s="188"/>
      <c r="O4507" s="188"/>
      <c r="P4507" s="188"/>
      <c r="R4507" s="188"/>
    </row>
    <row r="4508" spans="8:18">
      <c r="H4508" s="188"/>
      <c r="J4508" s="188"/>
      <c r="K4508" s="188"/>
      <c r="L4508" s="188"/>
      <c r="M4508" s="393"/>
      <c r="N4508" s="188"/>
      <c r="O4508" s="188"/>
      <c r="P4508" s="188"/>
      <c r="R4508" s="188"/>
    </row>
    <row r="4509" spans="8:18">
      <c r="H4509" s="188"/>
      <c r="J4509" s="188"/>
      <c r="K4509" s="188"/>
      <c r="L4509" s="188"/>
      <c r="M4509" s="393"/>
      <c r="N4509" s="188"/>
      <c r="O4509" s="188"/>
      <c r="P4509" s="188"/>
      <c r="R4509" s="188"/>
    </row>
    <row r="4510" spans="8:18">
      <c r="H4510" s="188"/>
      <c r="J4510" s="188"/>
      <c r="K4510" s="188"/>
      <c r="L4510" s="188"/>
      <c r="M4510" s="393"/>
      <c r="N4510" s="188"/>
      <c r="O4510" s="188"/>
      <c r="P4510" s="188"/>
      <c r="R4510" s="188"/>
    </row>
    <row r="4511" spans="8:18">
      <c r="H4511" s="188"/>
      <c r="J4511" s="188"/>
      <c r="K4511" s="188"/>
      <c r="L4511" s="188"/>
      <c r="M4511" s="393"/>
      <c r="N4511" s="188"/>
      <c r="O4511" s="188"/>
      <c r="P4511" s="188"/>
      <c r="R4511" s="188"/>
    </row>
    <row r="4512" spans="8:18">
      <c r="H4512" s="188"/>
      <c r="J4512" s="188"/>
      <c r="K4512" s="188"/>
      <c r="L4512" s="188"/>
      <c r="M4512" s="393"/>
      <c r="N4512" s="188"/>
      <c r="O4512" s="188"/>
      <c r="P4512" s="188"/>
      <c r="R4512" s="188"/>
    </row>
    <row r="4513" spans="8:18">
      <c r="H4513" s="188"/>
      <c r="J4513" s="188"/>
      <c r="K4513" s="188"/>
      <c r="L4513" s="188"/>
      <c r="M4513" s="393"/>
      <c r="N4513" s="188"/>
      <c r="O4513" s="188"/>
      <c r="P4513" s="188"/>
      <c r="R4513" s="188"/>
    </row>
    <row r="4514" spans="8:18">
      <c r="H4514" s="188"/>
      <c r="J4514" s="188"/>
      <c r="K4514" s="188"/>
      <c r="L4514" s="188"/>
      <c r="M4514" s="393"/>
      <c r="N4514" s="188"/>
      <c r="O4514" s="188"/>
      <c r="P4514" s="188"/>
      <c r="R4514" s="188"/>
    </row>
    <row r="4515" spans="8:18">
      <c r="H4515" s="188"/>
      <c r="J4515" s="188"/>
      <c r="K4515" s="188"/>
      <c r="L4515" s="188"/>
      <c r="M4515" s="393"/>
      <c r="N4515" s="188"/>
      <c r="O4515" s="188"/>
      <c r="P4515" s="188"/>
      <c r="R4515" s="188"/>
    </row>
    <row r="4516" spans="8:18">
      <c r="H4516" s="188"/>
      <c r="J4516" s="188"/>
      <c r="K4516" s="188"/>
      <c r="L4516" s="188"/>
      <c r="M4516" s="393"/>
      <c r="N4516" s="188"/>
      <c r="O4516" s="188"/>
      <c r="P4516" s="188"/>
      <c r="R4516" s="188"/>
    </row>
    <row r="4517" spans="8:18">
      <c r="H4517" s="188"/>
      <c r="J4517" s="188"/>
      <c r="K4517" s="188"/>
      <c r="L4517" s="188"/>
      <c r="M4517" s="393"/>
      <c r="N4517" s="188"/>
      <c r="O4517" s="188"/>
      <c r="P4517" s="188"/>
      <c r="R4517" s="188"/>
    </row>
    <row r="4518" spans="8:18">
      <c r="H4518" s="188"/>
      <c r="J4518" s="188"/>
      <c r="K4518" s="188"/>
      <c r="L4518" s="188"/>
      <c r="M4518" s="393"/>
      <c r="N4518" s="188"/>
      <c r="O4518" s="188"/>
      <c r="P4518" s="188"/>
      <c r="R4518" s="188"/>
    </row>
    <row r="4519" spans="8:18">
      <c r="H4519" s="188"/>
      <c r="J4519" s="188"/>
      <c r="K4519" s="188"/>
      <c r="L4519" s="188"/>
      <c r="M4519" s="393"/>
      <c r="N4519" s="188"/>
      <c r="O4519" s="188"/>
      <c r="P4519" s="188"/>
      <c r="R4519" s="188"/>
    </row>
    <row r="4520" spans="8:18">
      <c r="H4520" s="188"/>
      <c r="J4520" s="188"/>
      <c r="K4520" s="188"/>
      <c r="L4520" s="188"/>
      <c r="M4520" s="393"/>
      <c r="N4520" s="188"/>
      <c r="O4520" s="188"/>
      <c r="P4520" s="188"/>
      <c r="R4520" s="188"/>
    </row>
    <row r="4521" spans="8:18">
      <c r="H4521" s="188"/>
      <c r="J4521" s="188"/>
      <c r="K4521" s="188"/>
      <c r="L4521" s="188"/>
      <c r="M4521" s="393"/>
      <c r="N4521" s="188"/>
      <c r="O4521" s="188"/>
      <c r="P4521" s="188"/>
      <c r="R4521" s="188"/>
    </row>
    <row r="4522" spans="8:18">
      <c r="H4522" s="188"/>
      <c r="J4522" s="188"/>
      <c r="K4522" s="188"/>
      <c r="L4522" s="188"/>
      <c r="M4522" s="393"/>
      <c r="N4522" s="188"/>
      <c r="O4522" s="188"/>
      <c r="P4522" s="188"/>
      <c r="R4522" s="188"/>
    </row>
    <row r="4523" spans="8:18">
      <c r="H4523" s="188"/>
      <c r="J4523" s="188"/>
      <c r="K4523" s="188"/>
      <c r="L4523" s="188"/>
      <c r="M4523" s="393"/>
      <c r="N4523" s="188"/>
      <c r="O4523" s="188"/>
      <c r="P4523" s="188"/>
      <c r="R4523" s="188"/>
    </row>
    <row r="4524" spans="8:18">
      <c r="H4524" s="188"/>
      <c r="J4524" s="188"/>
      <c r="K4524" s="188"/>
      <c r="L4524" s="188"/>
      <c r="M4524" s="393"/>
      <c r="N4524" s="188"/>
      <c r="O4524" s="188"/>
      <c r="P4524" s="188"/>
      <c r="R4524" s="188"/>
    </row>
    <row r="4525" spans="8:18">
      <c r="H4525" s="188"/>
      <c r="J4525" s="188"/>
      <c r="K4525" s="188"/>
      <c r="L4525" s="188"/>
      <c r="M4525" s="393"/>
      <c r="N4525" s="188"/>
      <c r="O4525" s="188"/>
      <c r="P4525" s="188"/>
      <c r="R4525" s="188"/>
    </row>
    <row r="4526" spans="8:18">
      <c r="H4526" s="188"/>
      <c r="J4526" s="188"/>
      <c r="K4526" s="188"/>
      <c r="L4526" s="188"/>
      <c r="M4526" s="393"/>
      <c r="N4526" s="188"/>
      <c r="O4526" s="188"/>
      <c r="P4526" s="188"/>
      <c r="R4526" s="188"/>
    </row>
    <row r="4527" spans="8:18">
      <c r="H4527" s="188"/>
      <c r="J4527" s="188"/>
      <c r="K4527" s="188"/>
      <c r="L4527" s="188"/>
      <c r="M4527" s="393"/>
      <c r="N4527" s="188"/>
      <c r="O4527" s="188"/>
      <c r="P4527" s="188"/>
      <c r="R4527" s="188"/>
    </row>
    <row r="4528" spans="8:18">
      <c r="H4528" s="188"/>
      <c r="J4528" s="188"/>
      <c r="K4528" s="188"/>
      <c r="L4528" s="188"/>
      <c r="M4528" s="393"/>
      <c r="N4528" s="188"/>
      <c r="O4528" s="188"/>
      <c r="P4528" s="188"/>
      <c r="R4528" s="188"/>
    </row>
    <row r="4529" spans="8:18">
      <c r="H4529" s="188"/>
      <c r="J4529" s="188"/>
      <c r="K4529" s="188"/>
      <c r="L4529" s="188"/>
      <c r="M4529" s="393"/>
      <c r="N4529" s="188"/>
      <c r="O4529" s="188"/>
      <c r="P4529" s="188"/>
      <c r="R4529" s="188"/>
    </row>
    <row r="4530" spans="8:18">
      <c r="H4530" s="188"/>
      <c r="J4530" s="188"/>
      <c r="K4530" s="188"/>
      <c r="L4530" s="188"/>
      <c r="M4530" s="393"/>
      <c r="N4530" s="188"/>
      <c r="O4530" s="188"/>
      <c r="P4530" s="188"/>
      <c r="R4530" s="188"/>
    </row>
    <row r="4531" spans="8:18">
      <c r="H4531" s="188"/>
      <c r="J4531" s="188"/>
      <c r="K4531" s="188"/>
      <c r="L4531" s="188"/>
      <c r="M4531" s="393"/>
      <c r="N4531" s="188"/>
      <c r="O4531" s="188"/>
      <c r="P4531" s="188"/>
      <c r="R4531" s="188"/>
    </row>
    <row r="4532" spans="8:18">
      <c r="H4532" s="188"/>
      <c r="J4532" s="188"/>
      <c r="K4532" s="188"/>
      <c r="L4532" s="188"/>
      <c r="M4532" s="393"/>
      <c r="N4532" s="188"/>
      <c r="O4532" s="188"/>
      <c r="P4532" s="188"/>
      <c r="R4532" s="188"/>
    </row>
    <row r="4533" spans="8:18">
      <c r="H4533" s="188"/>
      <c r="J4533" s="188"/>
      <c r="K4533" s="188"/>
      <c r="L4533" s="188"/>
      <c r="M4533" s="393"/>
      <c r="N4533" s="188"/>
      <c r="O4533" s="188"/>
      <c r="P4533" s="188"/>
      <c r="R4533" s="188"/>
    </row>
    <row r="4534" spans="8:18">
      <c r="H4534" s="188"/>
      <c r="J4534" s="188"/>
      <c r="K4534" s="188"/>
      <c r="L4534" s="188"/>
      <c r="M4534" s="393"/>
      <c r="N4534" s="188"/>
      <c r="O4534" s="188"/>
      <c r="P4534" s="188"/>
      <c r="R4534" s="188"/>
    </row>
    <row r="4535" spans="8:18">
      <c r="H4535" s="188"/>
      <c r="J4535" s="188"/>
      <c r="K4535" s="188"/>
      <c r="L4535" s="188"/>
      <c r="M4535" s="393"/>
      <c r="N4535" s="188"/>
      <c r="O4535" s="188"/>
      <c r="P4535" s="188"/>
      <c r="R4535" s="188"/>
    </row>
    <row r="4536" spans="8:18">
      <c r="H4536" s="188"/>
      <c r="J4536" s="188"/>
      <c r="K4536" s="188"/>
      <c r="L4536" s="188"/>
      <c r="M4536" s="393"/>
      <c r="N4536" s="188"/>
      <c r="O4536" s="188"/>
      <c r="P4536" s="188"/>
      <c r="R4536" s="188"/>
    </row>
    <row r="4537" spans="8:18">
      <c r="H4537" s="188"/>
      <c r="J4537" s="188"/>
      <c r="K4537" s="188"/>
      <c r="L4537" s="188"/>
      <c r="M4537" s="393"/>
      <c r="N4537" s="188"/>
      <c r="O4537" s="188"/>
      <c r="P4537" s="188"/>
      <c r="R4537" s="188"/>
    </row>
    <row r="4538" spans="8:18">
      <c r="H4538" s="188"/>
      <c r="J4538" s="188"/>
      <c r="K4538" s="188"/>
      <c r="L4538" s="188"/>
      <c r="M4538" s="393"/>
      <c r="N4538" s="188"/>
      <c r="O4538" s="188"/>
      <c r="P4538" s="188"/>
      <c r="R4538" s="188"/>
    </row>
    <row r="4539" spans="8:18">
      <c r="H4539" s="188"/>
      <c r="J4539" s="188"/>
      <c r="K4539" s="188"/>
      <c r="L4539" s="188"/>
      <c r="M4539" s="393"/>
      <c r="N4539" s="188"/>
      <c r="O4539" s="188"/>
      <c r="P4539" s="188"/>
      <c r="R4539" s="188"/>
    </row>
    <row r="4540" spans="8:18">
      <c r="H4540" s="188"/>
      <c r="J4540" s="188"/>
      <c r="K4540" s="188"/>
      <c r="L4540" s="188"/>
      <c r="M4540" s="393"/>
      <c r="N4540" s="188"/>
      <c r="O4540" s="188"/>
      <c r="P4540" s="188"/>
      <c r="R4540" s="188"/>
    </row>
    <row r="4541" spans="8:18">
      <c r="H4541" s="188"/>
      <c r="J4541" s="188"/>
      <c r="K4541" s="188"/>
      <c r="L4541" s="188"/>
      <c r="M4541" s="393"/>
      <c r="N4541" s="188"/>
      <c r="O4541" s="188"/>
      <c r="P4541" s="188"/>
      <c r="R4541" s="188"/>
    </row>
    <row r="4542" spans="8:18">
      <c r="H4542" s="188"/>
      <c r="J4542" s="188"/>
      <c r="K4542" s="188"/>
      <c r="L4542" s="188"/>
      <c r="M4542" s="393"/>
      <c r="N4542" s="188"/>
      <c r="O4542" s="188"/>
      <c r="P4542" s="188"/>
      <c r="R4542" s="188"/>
    </row>
    <row r="4543" spans="8:18">
      <c r="H4543" s="188"/>
      <c r="J4543" s="188"/>
      <c r="K4543" s="188"/>
      <c r="L4543" s="188"/>
      <c r="M4543" s="393"/>
      <c r="N4543" s="188"/>
      <c r="O4543" s="188"/>
      <c r="P4543" s="188"/>
      <c r="R4543" s="188"/>
    </row>
    <row r="4544" spans="8:18">
      <c r="H4544" s="188"/>
      <c r="J4544" s="188"/>
      <c r="K4544" s="188"/>
      <c r="L4544" s="188"/>
      <c r="M4544" s="393"/>
      <c r="N4544" s="188"/>
      <c r="O4544" s="188"/>
      <c r="P4544" s="188"/>
      <c r="R4544" s="188"/>
    </row>
    <row r="4545" spans="8:18">
      <c r="H4545" s="188"/>
      <c r="J4545" s="188"/>
      <c r="K4545" s="188"/>
      <c r="L4545" s="188"/>
      <c r="M4545" s="393"/>
      <c r="N4545" s="188"/>
      <c r="O4545" s="188"/>
      <c r="P4545" s="188"/>
      <c r="R4545" s="188"/>
    </row>
    <row r="4546" spans="8:18">
      <c r="H4546" s="188"/>
      <c r="J4546" s="188"/>
      <c r="K4546" s="188"/>
      <c r="L4546" s="188"/>
      <c r="M4546" s="393"/>
      <c r="N4546" s="188"/>
      <c r="O4546" s="188"/>
      <c r="P4546" s="188"/>
      <c r="R4546" s="188"/>
    </row>
    <row r="4547" spans="8:18">
      <c r="H4547" s="188"/>
      <c r="J4547" s="188"/>
      <c r="K4547" s="188"/>
      <c r="L4547" s="188"/>
      <c r="M4547" s="393"/>
      <c r="N4547" s="188"/>
      <c r="O4547" s="188"/>
      <c r="P4547" s="188"/>
      <c r="R4547" s="188"/>
    </row>
    <row r="4548" spans="8:18">
      <c r="H4548" s="188"/>
      <c r="J4548" s="188"/>
      <c r="K4548" s="188"/>
      <c r="L4548" s="188"/>
      <c r="M4548" s="393"/>
      <c r="N4548" s="188"/>
      <c r="O4548" s="188"/>
      <c r="P4548" s="188"/>
      <c r="R4548" s="188"/>
    </row>
    <row r="4549" spans="8:18">
      <c r="H4549" s="188"/>
      <c r="J4549" s="188"/>
      <c r="K4549" s="188"/>
      <c r="L4549" s="188"/>
      <c r="M4549" s="393"/>
      <c r="N4549" s="188"/>
      <c r="O4549" s="188"/>
      <c r="P4549" s="188"/>
      <c r="R4549" s="188"/>
    </row>
    <row r="4550" spans="8:18">
      <c r="H4550" s="188"/>
      <c r="J4550" s="188"/>
      <c r="K4550" s="188"/>
      <c r="L4550" s="188"/>
      <c r="M4550" s="393"/>
      <c r="N4550" s="188"/>
      <c r="O4550" s="188"/>
      <c r="P4550" s="188"/>
      <c r="R4550" s="188"/>
    </row>
    <row r="4551" spans="8:18">
      <c r="H4551" s="188"/>
      <c r="J4551" s="188"/>
      <c r="K4551" s="188"/>
      <c r="L4551" s="188"/>
      <c r="M4551" s="393"/>
      <c r="N4551" s="188"/>
      <c r="O4551" s="188"/>
      <c r="P4551" s="188"/>
      <c r="R4551" s="188"/>
    </row>
    <row r="4552" spans="8:18">
      <c r="H4552" s="188"/>
      <c r="J4552" s="188"/>
      <c r="K4552" s="188"/>
      <c r="L4552" s="188"/>
      <c r="M4552" s="393"/>
      <c r="N4552" s="188"/>
      <c r="O4552" s="188"/>
      <c r="P4552" s="188"/>
      <c r="R4552" s="188"/>
    </row>
    <row r="4553" spans="8:18">
      <c r="H4553" s="188"/>
      <c r="J4553" s="188"/>
      <c r="K4553" s="188"/>
      <c r="L4553" s="188"/>
      <c r="M4553" s="393"/>
      <c r="N4553" s="188"/>
      <c r="O4553" s="188"/>
      <c r="P4553" s="188"/>
      <c r="R4553" s="188"/>
    </row>
    <row r="4554" spans="8:18">
      <c r="H4554" s="188"/>
      <c r="J4554" s="188"/>
      <c r="K4554" s="188"/>
      <c r="L4554" s="188"/>
      <c r="M4554" s="393"/>
      <c r="N4554" s="188"/>
      <c r="O4554" s="188"/>
      <c r="P4554" s="188"/>
      <c r="R4554" s="188"/>
    </row>
    <row r="4555" spans="8:18">
      <c r="H4555" s="188"/>
      <c r="J4555" s="188"/>
      <c r="K4555" s="188"/>
      <c r="L4555" s="188"/>
      <c r="M4555" s="393"/>
      <c r="N4555" s="188"/>
      <c r="O4555" s="188"/>
      <c r="P4555" s="188"/>
      <c r="R4555" s="188"/>
    </row>
    <row r="4556" spans="8:18">
      <c r="H4556" s="188"/>
      <c r="J4556" s="188"/>
      <c r="K4556" s="188"/>
      <c r="L4556" s="188"/>
      <c r="M4556" s="393"/>
      <c r="N4556" s="188"/>
      <c r="O4556" s="188"/>
      <c r="P4556" s="188"/>
      <c r="R4556" s="188"/>
    </row>
    <row r="4557" spans="8:18">
      <c r="H4557" s="188"/>
      <c r="J4557" s="188"/>
      <c r="K4557" s="188"/>
      <c r="L4557" s="188"/>
      <c r="M4557" s="393"/>
      <c r="N4557" s="188"/>
      <c r="O4557" s="188"/>
      <c r="P4557" s="188"/>
      <c r="R4557" s="188"/>
    </row>
    <row r="4558" spans="8:18">
      <c r="H4558" s="188"/>
      <c r="J4558" s="188"/>
      <c r="K4558" s="188"/>
      <c r="L4558" s="188"/>
      <c r="M4558" s="393"/>
      <c r="N4558" s="188"/>
      <c r="O4558" s="188"/>
      <c r="P4558" s="188"/>
      <c r="R4558" s="188"/>
    </row>
    <row r="4559" spans="8:18">
      <c r="H4559" s="188"/>
      <c r="J4559" s="188"/>
      <c r="K4559" s="188"/>
      <c r="L4559" s="188"/>
      <c r="M4559" s="393"/>
      <c r="N4559" s="188"/>
      <c r="O4559" s="188"/>
      <c r="P4559" s="188"/>
      <c r="R4559" s="188"/>
    </row>
    <row r="4560" spans="8:18">
      <c r="H4560" s="188"/>
      <c r="J4560" s="188"/>
      <c r="K4560" s="188"/>
      <c r="L4560" s="188"/>
      <c r="M4560" s="393"/>
      <c r="N4560" s="188"/>
      <c r="O4560" s="188"/>
      <c r="P4560" s="188"/>
      <c r="R4560" s="188"/>
    </row>
    <row r="4561" spans="8:18">
      <c r="H4561" s="188"/>
      <c r="J4561" s="188"/>
      <c r="K4561" s="188"/>
      <c r="L4561" s="188"/>
      <c r="M4561" s="393"/>
      <c r="N4561" s="188"/>
      <c r="O4561" s="188"/>
      <c r="P4561" s="188"/>
      <c r="R4561" s="188"/>
    </row>
    <row r="4562" spans="8:18">
      <c r="H4562" s="188"/>
      <c r="J4562" s="188"/>
      <c r="K4562" s="188"/>
      <c r="L4562" s="188"/>
      <c r="M4562" s="393"/>
      <c r="N4562" s="188"/>
      <c r="O4562" s="188"/>
      <c r="P4562" s="188"/>
      <c r="R4562" s="188"/>
    </row>
    <row r="4563" spans="8:18">
      <c r="H4563" s="188"/>
      <c r="J4563" s="188"/>
      <c r="K4563" s="188"/>
      <c r="L4563" s="188"/>
      <c r="M4563" s="393"/>
      <c r="N4563" s="188"/>
      <c r="O4563" s="188"/>
      <c r="P4563" s="188"/>
      <c r="R4563" s="188"/>
    </row>
    <row r="4564" spans="8:18">
      <c r="H4564" s="188"/>
      <c r="J4564" s="188"/>
      <c r="K4564" s="188"/>
      <c r="L4564" s="188"/>
      <c r="M4564" s="393"/>
      <c r="N4564" s="188"/>
      <c r="O4564" s="188"/>
      <c r="P4564" s="188"/>
      <c r="R4564" s="188"/>
    </row>
    <row r="4565" spans="8:18">
      <c r="H4565" s="188"/>
      <c r="J4565" s="188"/>
      <c r="K4565" s="188"/>
      <c r="L4565" s="188"/>
      <c r="M4565" s="393"/>
      <c r="N4565" s="188"/>
      <c r="O4565" s="188"/>
      <c r="P4565" s="188"/>
      <c r="R4565" s="188"/>
    </row>
    <row r="4566" spans="8:18">
      <c r="H4566" s="188"/>
      <c r="J4566" s="188"/>
      <c r="K4566" s="188"/>
      <c r="L4566" s="188"/>
      <c r="M4566" s="393"/>
      <c r="N4566" s="188"/>
      <c r="O4566" s="188"/>
      <c r="P4566" s="188"/>
      <c r="R4566" s="188"/>
    </row>
    <row r="4567" spans="8:18">
      <c r="H4567" s="188"/>
      <c r="J4567" s="188"/>
      <c r="K4567" s="188"/>
      <c r="L4567" s="188"/>
      <c r="M4567" s="393"/>
      <c r="N4567" s="188"/>
      <c r="O4567" s="188"/>
      <c r="P4567" s="188"/>
      <c r="R4567" s="188"/>
    </row>
    <row r="4568" spans="8:18">
      <c r="H4568" s="188"/>
      <c r="J4568" s="188"/>
      <c r="K4568" s="188"/>
      <c r="L4568" s="188"/>
      <c r="M4568" s="393"/>
      <c r="N4568" s="188"/>
      <c r="O4568" s="188"/>
      <c r="P4568" s="188"/>
      <c r="R4568" s="188"/>
    </row>
    <row r="4569" spans="8:18">
      <c r="H4569" s="188"/>
      <c r="J4569" s="188"/>
      <c r="K4569" s="188"/>
      <c r="L4569" s="188"/>
      <c r="M4569" s="393"/>
      <c r="N4569" s="188"/>
      <c r="O4569" s="188"/>
      <c r="P4569" s="188"/>
      <c r="R4569" s="188"/>
    </row>
    <row r="4570" spans="8:18">
      <c r="H4570" s="188"/>
      <c r="J4570" s="188"/>
      <c r="K4570" s="188"/>
      <c r="L4570" s="188"/>
      <c r="M4570" s="393"/>
      <c r="N4570" s="188"/>
      <c r="O4570" s="188"/>
      <c r="P4570" s="188"/>
      <c r="R4570" s="188"/>
    </row>
    <row r="4571" spans="8:18">
      <c r="H4571" s="188"/>
      <c r="J4571" s="188"/>
      <c r="K4571" s="188"/>
      <c r="L4571" s="188"/>
      <c r="M4571" s="393"/>
      <c r="N4571" s="188"/>
      <c r="O4571" s="188"/>
      <c r="P4571" s="188"/>
      <c r="R4571" s="188"/>
    </row>
    <row r="4572" spans="8:18">
      <c r="H4572" s="188"/>
      <c r="J4572" s="188"/>
      <c r="K4572" s="188"/>
      <c r="L4572" s="188"/>
      <c r="M4572" s="393"/>
      <c r="N4572" s="188"/>
      <c r="O4572" s="188"/>
      <c r="P4572" s="188"/>
      <c r="R4572" s="188"/>
    </row>
    <row r="4573" spans="8:18">
      <c r="H4573" s="188"/>
      <c r="J4573" s="188"/>
      <c r="K4573" s="188"/>
      <c r="L4573" s="188"/>
      <c r="M4573" s="393"/>
      <c r="N4573" s="188"/>
      <c r="O4573" s="188"/>
      <c r="P4573" s="188"/>
      <c r="R4573" s="188"/>
    </row>
    <row r="4574" spans="8:18">
      <c r="H4574" s="188"/>
      <c r="J4574" s="188"/>
      <c r="K4574" s="188"/>
      <c r="L4574" s="188"/>
      <c r="M4574" s="393"/>
      <c r="N4574" s="188"/>
      <c r="O4574" s="188"/>
      <c r="P4574" s="188"/>
      <c r="R4574" s="188"/>
    </row>
    <row r="4575" spans="8:18">
      <c r="H4575" s="188"/>
      <c r="J4575" s="188"/>
      <c r="K4575" s="188"/>
      <c r="L4575" s="188"/>
      <c r="M4575" s="393"/>
      <c r="N4575" s="188"/>
      <c r="O4575" s="188"/>
      <c r="P4575" s="188"/>
      <c r="R4575" s="188"/>
    </row>
    <row r="4576" spans="8:18">
      <c r="H4576" s="188"/>
      <c r="J4576" s="188"/>
      <c r="K4576" s="188"/>
      <c r="L4576" s="188"/>
      <c r="M4576" s="393"/>
      <c r="N4576" s="188"/>
      <c r="O4576" s="188"/>
      <c r="P4576" s="188"/>
      <c r="R4576" s="188"/>
    </row>
    <row r="4577" spans="8:18">
      <c r="H4577" s="188"/>
      <c r="J4577" s="188"/>
      <c r="K4577" s="188"/>
      <c r="L4577" s="188"/>
      <c r="M4577" s="393"/>
      <c r="N4577" s="188"/>
      <c r="O4577" s="188"/>
      <c r="P4577" s="188"/>
      <c r="R4577" s="188"/>
    </row>
    <row r="4578" spans="8:18">
      <c r="H4578" s="188"/>
      <c r="J4578" s="188"/>
      <c r="K4578" s="188"/>
      <c r="L4578" s="188"/>
      <c r="M4578" s="393"/>
      <c r="N4578" s="188"/>
      <c r="O4578" s="188"/>
      <c r="P4578" s="188"/>
      <c r="R4578" s="188"/>
    </row>
    <row r="4579" spans="8:18">
      <c r="H4579" s="188"/>
      <c r="J4579" s="188"/>
      <c r="K4579" s="188"/>
      <c r="L4579" s="188"/>
      <c r="M4579" s="393"/>
      <c r="N4579" s="188"/>
      <c r="O4579" s="188"/>
      <c r="P4579" s="188"/>
      <c r="R4579" s="188"/>
    </row>
    <row r="4580" spans="8:18">
      <c r="H4580" s="188"/>
      <c r="J4580" s="188"/>
      <c r="K4580" s="188"/>
      <c r="L4580" s="188"/>
      <c r="M4580" s="393"/>
      <c r="N4580" s="188"/>
      <c r="O4580" s="188"/>
      <c r="P4580" s="188"/>
      <c r="R4580" s="188"/>
    </row>
    <row r="4581" spans="8:18">
      <c r="H4581" s="188"/>
      <c r="J4581" s="188"/>
      <c r="K4581" s="188"/>
      <c r="L4581" s="188"/>
      <c r="M4581" s="393"/>
      <c r="N4581" s="188"/>
      <c r="O4581" s="188"/>
      <c r="P4581" s="188"/>
      <c r="R4581" s="188"/>
    </row>
    <row r="4582" spans="8:18">
      <c r="H4582" s="188"/>
      <c r="J4582" s="188"/>
      <c r="K4582" s="188"/>
      <c r="L4582" s="188"/>
      <c r="M4582" s="393"/>
      <c r="N4582" s="188"/>
      <c r="O4582" s="188"/>
      <c r="P4582" s="188"/>
      <c r="R4582" s="188"/>
    </row>
    <row r="4583" spans="8:18">
      <c r="H4583" s="188"/>
      <c r="J4583" s="188"/>
      <c r="K4583" s="188"/>
      <c r="L4583" s="188"/>
      <c r="M4583" s="393"/>
      <c r="N4583" s="188"/>
      <c r="O4583" s="188"/>
      <c r="P4583" s="188"/>
      <c r="R4583" s="188"/>
    </row>
    <row r="4584" spans="8:18">
      <c r="H4584" s="188"/>
      <c r="J4584" s="188"/>
      <c r="K4584" s="188"/>
      <c r="L4584" s="188"/>
      <c r="M4584" s="393"/>
      <c r="N4584" s="188"/>
      <c r="O4584" s="188"/>
      <c r="P4584" s="188"/>
      <c r="R4584" s="188"/>
    </row>
    <row r="4585" spans="8:18">
      <c r="H4585" s="188"/>
      <c r="J4585" s="188"/>
      <c r="K4585" s="188"/>
      <c r="L4585" s="188"/>
      <c r="M4585" s="393"/>
      <c r="N4585" s="188"/>
      <c r="O4585" s="188"/>
      <c r="P4585" s="188"/>
      <c r="R4585" s="188"/>
    </row>
    <row r="4586" spans="8:18">
      <c r="H4586" s="188"/>
      <c r="J4586" s="188"/>
      <c r="K4586" s="188"/>
      <c r="L4586" s="188"/>
      <c r="M4586" s="393"/>
      <c r="N4586" s="188"/>
      <c r="O4586" s="188"/>
      <c r="P4586" s="188"/>
      <c r="R4586" s="188"/>
    </row>
    <row r="4587" spans="8:18">
      <c r="H4587" s="188"/>
      <c r="J4587" s="188"/>
      <c r="K4587" s="188"/>
      <c r="L4587" s="188"/>
      <c r="M4587" s="393"/>
      <c r="N4587" s="188"/>
      <c r="O4587" s="188"/>
      <c r="P4587" s="188"/>
      <c r="R4587" s="188"/>
    </row>
    <row r="4588" spans="8:18">
      <c r="H4588" s="188"/>
      <c r="J4588" s="188"/>
      <c r="K4588" s="188"/>
      <c r="L4588" s="188"/>
      <c r="M4588" s="393"/>
      <c r="N4588" s="188"/>
      <c r="O4588" s="188"/>
      <c r="P4588" s="188"/>
      <c r="R4588" s="188"/>
    </row>
    <row r="4589" spans="8:18">
      <c r="H4589" s="188"/>
      <c r="J4589" s="188"/>
      <c r="K4589" s="188"/>
      <c r="L4589" s="188"/>
      <c r="M4589" s="393"/>
      <c r="N4589" s="188"/>
      <c r="O4589" s="188"/>
      <c r="P4589" s="188"/>
      <c r="R4589" s="188"/>
    </row>
    <row r="4590" spans="8:18">
      <c r="H4590" s="188"/>
      <c r="J4590" s="188"/>
      <c r="K4590" s="188"/>
      <c r="L4590" s="188"/>
      <c r="M4590" s="393"/>
      <c r="N4590" s="188"/>
      <c r="O4590" s="188"/>
      <c r="P4590" s="188"/>
      <c r="R4590" s="188"/>
    </row>
    <row r="4591" spans="8:18">
      <c r="H4591" s="188"/>
      <c r="J4591" s="188"/>
      <c r="K4591" s="188"/>
      <c r="L4591" s="188"/>
      <c r="M4591" s="393"/>
      <c r="N4591" s="188"/>
      <c r="O4591" s="188"/>
      <c r="P4591" s="188"/>
      <c r="R4591" s="188"/>
    </row>
    <row r="4592" spans="8:18">
      <c r="H4592" s="188"/>
      <c r="J4592" s="188"/>
      <c r="K4592" s="188"/>
      <c r="L4592" s="188"/>
      <c r="M4592" s="393"/>
      <c r="N4592" s="188"/>
      <c r="O4592" s="188"/>
      <c r="P4592" s="188"/>
      <c r="R4592" s="188"/>
    </row>
    <row r="4593" spans="8:18">
      <c r="H4593" s="188"/>
      <c r="J4593" s="188"/>
      <c r="K4593" s="188"/>
      <c r="L4593" s="188"/>
      <c r="M4593" s="393"/>
      <c r="N4593" s="188"/>
      <c r="O4593" s="188"/>
      <c r="P4593" s="188"/>
      <c r="R4593" s="188"/>
    </row>
    <row r="4594" spans="8:18">
      <c r="H4594" s="188"/>
      <c r="J4594" s="188"/>
      <c r="K4594" s="188"/>
      <c r="L4594" s="188"/>
      <c r="M4594" s="393"/>
      <c r="N4594" s="188"/>
      <c r="O4594" s="188"/>
      <c r="P4594" s="188"/>
      <c r="R4594" s="188"/>
    </row>
    <row r="4595" spans="8:18">
      <c r="H4595" s="188"/>
      <c r="J4595" s="188"/>
      <c r="K4595" s="188"/>
      <c r="L4595" s="188"/>
      <c r="M4595" s="393"/>
      <c r="N4595" s="188"/>
      <c r="O4595" s="188"/>
      <c r="P4595" s="188"/>
      <c r="R4595" s="188"/>
    </row>
    <row r="4596" spans="8:18">
      <c r="H4596" s="188"/>
      <c r="J4596" s="188"/>
      <c r="K4596" s="188"/>
      <c r="L4596" s="188"/>
      <c r="M4596" s="393"/>
      <c r="N4596" s="188"/>
      <c r="O4596" s="188"/>
      <c r="P4596" s="188"/>
      <c r="R4596" s="188"/>
    </row>
    <row r="4597" spans="8:18">
      <c r="H4597" s="188"/>
      <c r="J4597" s="188"/>
      <c r="K4597" s="188"/>
      <c r="L4597" s="188"/>
      <c r="M4597" s="393"/>
      <c r="N4597" s="188"/>
      <c r="O4597" s="188"/>
      <c r="P4597" s="188"/>
      <c r="R4597" s="188"/>
    </row>
    <row r="4598" spans="8:18">
      <c r="H4598" s="188"/>
      <c r="J4598" s="188"/>
      <c r="K4598" s="188"/>
      <c r="L4598" s="188"/>
      <c r="M4598" s="393"/>
      <c r="N4598" s="188"/>
      <c r="O4598" s="188"/>
      <c r="P4598" s="188"/>
      <c r="R4598" s="188"/>
    </row>
    <row r="4599" spans="8:18">
      <c r="H4599" s="188"/>
      <c r="J4599" s="188"/>
      <c r="K4599" s="188"/>
      <c r="L4599" s="188"/>
      <c r="M4599" s="393"/>
      <c r="N4599" s="188"/>
      <c r="O4599" s="188"/>
      <c r="P4599" s="188"/>
      <c r="R4599" s="188"/>
    </row>
    <row r="4600" spans="8:18">
      <c r="H4600" s="188"/>
      <c r="J4600" s="188"/>
      <c r="K4600" s="188"/>
      <c r="L4600" s="188"/>
      <c r="M4600" s="393"/>
      <c r="N4600" s="188"/>
      <c r="O4600" s="188"/>
      <c r="P4600" s="188"/>
      <c r="R4600" s="188"/>
    </row>
    <row r="4601" spans="8:18">
      <c r="H4601" s="188"/>
      <c r="J4601" s="188"/>
      <c r="K4601" s="188"/>
      <c r="L4601" s="188"/>
      <c r="M4601" s="393"/>
      <c r="N4601" s="188"/>
      <c r="O4601" s="188"/>
      <c r="P4601" s="188"/>
      <c r="R4601" s="188"/>
    </row>
    <row r="4602" spans="8:18">
      <c r="H4602" s="188"/>
      <c r="J4602" s="188"/>
      <c r="K4602" s="188"/>
      <c r="L4602" s="188"/>
      <c r="M4602" s="393"/>
      <c r="N4602" s="188"/>
      <c r="O4602" s="188"/>
      <c r="P4602" s="188"/>
      <c r="R4602" s="188"/>
    </row>
    <row r="4603" spans="8:18">
      <c r="H4603" s="188"/>
      <c r="J4603" s="188"/>
      <c r="K4603" s="188"/>
      <c r="L4603" s="188"/>
      <c r="M4603" s="393"/>
      <c r="N4603" s="188"/>
      <c r="O4603" s="188"/>
      <c r="P4603" s="188"/>
      <c r="R4603" s="188"/>
    </row>
    <row r="4604" spans="8:18">
      <c r="H4604" s="188"/>
      <c r="J4604" s="188"/>
      <c r="K4604" s="188"/>
      <c r="L4604" s="188"/>
      <c r="M4604" s="393"/>
      <c r="N4604" s="188"/>
      <c r="O4604" s="188"/>
      <c r="P4604" s="188"/>
      <c r="R4604" s="188"/>
    </row>
    <row r="4605" spans="8:18">
      <c r="H4605" s="188"/>
      <c r="J4605" s="188"/>
      <c r="K4605" s="188"/>
      <c r="L4605" s="188"/>
      <c r="M4605" s="393"/>
      <c r="N4605" s="188"/>
      <c r="O4605" s="188"/>
      <c r="P4605" s="188"/>
      <c r="R4605" s="188"/>
    </row>
    <row r="4606" spans="8:18">
      <c r="H4606" s="188"/>
      <c r="J4606" s="188"/>
      <c r="K4606" s="188"/>
      <c r="L4606" s="188"/>
      <c r="M4606" s="393"/>
      <c r="N4606" s="188"/>
      <c r="O4606" s="188"/>
      <c r="P4606" s="188"/>
      <c r="R4606" s="188"/>
    </row>
    <row r="4607" spans="8:18">
      <c r="H4607" s="188"/>
      <c r="J4607" s="188"/>
      <c r="K4607" s="188"/>
      <c r="L4607" s="188"/>
      <c r="M4607" s="393"/>
      <c r="N4607" s="188"/>
      <c r="O4607" s="188"/>
      <c r="P4607" s="188"/>
      <c r="R4607" s="188"/>
    </row>
    <row r="4608" spans="8:18">
      <c r="H4608" s="188"/>
      <c r="J4608" s="188"/>
      <c r="K4608" s="188"/>
      <c r="L4608" s="188"/>
      <c r="M4608" s="393"/>
      <c r="N4608" s="188"/>
      <c r="O4608" s="188"/>
      <c r="P4608" s="188"/>
      <c r="R4608" s="188"/>
    </row>
    <row r="4609" spans="8:18">
      <c r="H4609" s="188"/>
      <c r="J4609" s="188"/>
      <c r="K4609" s="188"/>
      <c r="L4609" s="188"/>
      <c r="M4609" s="393"/>
      <c r="N4609" s="188"/>
      <c r="O4609" s="188"/>
      <c r="P4609" s="188"/>
      <c r="R4609" s="188"/>
    </row>
    <row r="4610" spans="8:18">
      <c r="H4610" s="188"/>
      <c r="J4610" s="188"/>
      <c r="K4610" s="188"/>
      <c r="L4610" s="188"/>
      <c r="M4610" s="393"/>
      <c r="N4610" s="188"/>
      <c r="O4610" s="188"/>
      <c r="P4610" s="188"/>
      <c r="R4610" s="188"/>
    </row>
    <row r="4611" spans="8:18">
      <c r="H4611" s="188"/>
      <c r="J4611" s="188"/>
      <c r="K4611" s="188"/>
      <c r="L4611" s="188"/>
      <c r="M4611" s="393"/>
      <c r="N4611" s="188"/>
      <c r="O4611" s="188"/>
      <c r="P4611" s="188"/>
      <c r="R4611" s="188"/>
    </row>
    <row r="4612" spans="8:18">
      <c r="H4612" s="188"/>
      <c r="J4612" s="188"/>
      <c r="K4612" s="188"/>
      <c r="L4612" s="188"/>
      <c r="M4612" s="393"/>
      <c r="N4612" s="188"/>
      <c r="O4612" s="188"/>
      <c r="P4612" s="188"/>
      <c r="R4612" s="188"/>
    </row>
    <row r="4613" spans="8:18">
      <c r="H4613" s="188"/>
      <c r="J4613" s="188"/>
      <c r="K4613" s="188"/>
      <c r="L4613" s="188"/>
      <c r="M4613" s="393"/>
      <c r="N4613" s="188"/>
      <c r="O4613" s="188"/>
      <c r="P4613" s="188"/>
      <c r="R4613" s="188"/>
    </row>
    <row r="4614" spans="8:18">
      <c r="H4614" s="188"/>
      <c r="J4614" s="188"/>
      <c r="K4614" s="188"/>
      <c r="L4614" s="188"/>
      <c r="M4614" s="393"/>
      <c r="N4614" s="188"/>
      <c r="O4614" s="188"/>
      <c r="P4614" s="188"/>
      <c r="R4614" s="188"/>
    </row>
    <row r="4615" spans="8:18">
      <c r="H4615" s="188"/>
      <c r="J4615" s="188"/>
      <c r="K4615" s="188"/>
      <c r="L4615" s="188"/>
      <c r="M4615" s="393"/>
      <c r="N4615" s="188"/>
      <c r="O4615" s="188"/>
      <c r="P4615" s="188"/>
      <c r="R4615" s="188"/>
    </row>
    <row r="4616" spans="8:18">
      <c r="H4616" s="188"/>
      <c r="J4616" s="188"/>
      <c r="K4616" s="188"/>
      <c r="L4616" s="188"/>
      <c r="M4616" s="393"/>
      <c r="N4616" s="188"/>
      <c r="O4616" s="188"/>
      <c r="P4616" s="188"/>
      <c r="R4616" s="188"/>
    </row>
    <row r="4617" spans="8:18">
      <c r="H4617" s="188"/>
      <c r="J4617" s="188"/>
      <c r="K4617" s="188"/>
      <c r="L4617" s="188"/>
      <c r="M4617" s="393"/>
      <c r="N4617" s="188"/>
      <c r="O4617" s="188"/>
      <c r="P4617" s="188"/>
      <c r="R4617" s="188"/>
    </row>
    <row r="4618" spans="8:18">
      <c r="H4618" s="188"/>
      <c r="J4618" s="188"/>
      <c r="K4618" s="188"/>
      <c r="L4618" s="188"/>
      <c r="M4618" s="393"/>
      <c r="N4618" s="188"/>
      <c r="O4618" s="188"/>
      <c r="P4618" s="188"/>
      <c r="R4618" s="188"/>
    </row>
    <row r="4619" spans="8:18">
      <c r="H4619" s="188"/>
      <c r="J4619" s="188"/>
      <c r="K4619" s="188"/>
      <c r="L4619" s="188"/>
      <c r="M4619" s="393"/>
      <c r="N4619" s="188"/>
      <c r="O4619" s="188"/>
      <c r="P4619" s="188"/>
      <c r="R4619" s="188"/>
    </row>
    <row r="4620" spans="8:18">
      <c r="H4620" s="188"/>
      <c r="J4620" s="188"/>
      <c r="K4620" s="188"/>
      <c r="L4620" s="188"/>
      <c r="M4620" s="393"/>
      <c r="N4620" s="188"/>
      <c r="O4620" s="188"/>
      <c r="P4620" s="188"/>
      <c r="R4620" s="188"/>
    </row>
    <row r="4621" spans="8:18">
      <c r="H4621" s="188"/>
      <c r="J4621" s="188"/>
      <c r="K4621" s="188"/>
      <c r="L4621" s="188"/>
      <c r="M4621" s="393"/>
      <c r="N4621" s="188"/>
      <c r="O4621" s="188"/>
      <c r="P4621" s="188"/>
      <c r="R4621" s="188"/>
    </row>
    <row r="4622" spans="8:18">
      <c r="H4622" s="188"/>
      <c r="J4622" s="188"/>
      <c r="K4622" s="188"/>
      <c r="L4622" s="188"/>
      <c r="M4622" s="393"/>
      <c r="N4622" s="188"/>
      <c r="O4622" s="188"/>
      <c r="P4622" s="188"/>
      <c r="R4622" s="188"/>
    </row>
    <row r="4623" spans="8:18">
      <c r="H4623" s="188"/>
      <c r="J4623" s="188"/>
      <c r="K4623" s="188"/>
      <c r="L4623" s="188"/>
      <c r="M4623" s="393"/>
      <c r="N4623" s="188"/>
      <c r="O4623" s="188"/>
      <c r="P4623" s="188"/>
      <c r="R4623" s="188"/>
    </row>
    <row r="4624" spans="8:18">
      <c r="H4624" s="188"/>
      <c r="J4624" s="188"/>
      <c r="K4624" s="188"/>
      <c r="L4624" s="188"/>
      <c r="M4624" s="393"/>
      <c r="N4624" s="188"/>
      <c r="O4624" s="188"/>
      <c r="P4624" s="188"/>
      <c r="R4624" s="188"/>
    </row>
    <row r="4625" spans="8:18">
      <c r="H4625" s="188"/>
      <c r="J4625" s="188"/>
      <c r="K4625" s="188"/>
      <c r="L4625" s="188"/>
      <c r="M4625" s="393"/>
      <c r="N4625" s="188"/>
      <c r="O4625" s="188"/>
      <c r="P4625" s="188"/>
      <c r="R4625" s="188"/>
    </row>
    <row r="4626" spans="8:18">
      <c r="H4626" s="188"/>
      <c r="J4626" s="188"/>
      <c r="K4626" s="188"/>
      <c r="L4626" s="188"/>
      <c r="M4626" s="393"/>
      <c r="N4626" s="188"/>
      <c r="O4626" s="188"/>
      <c r="P4626" s="188"/>
      <c r="R4626" s="188"/>
    </row>
    <row r="4627" spans="8:18">
      <c r="H4627" s="188"/>
      <c r="J4627" s="188"/>
      <c r="K4627" s="188"/>
      <c r="L4627" s="188"/>
      <c r="M4627" s="393"/>
      <c r="N4627" s="188"/>
      <c r="O4627" s="188"/>
      <c r="P4627" s="188"/>
      <c r="R4627" s="188"/>
    </row>
    <row r="4628" spans="8:18">
      <c r="H4628" s="188"/>
      <c r="J4628" s="188"/>
      <c r="K4628" s="188"/>
      <c r="L4628" s="188"/>
      <c r="M4628" s="393"/>
      <c r="N4628" s="188"/>
      <c r="O4628" s="188"/>
      <c r="P4628" s="188"/>
      <c r="R4628" s="188"/>
    </row>
    <row r="4629" spans="8:18">
      <c r="H4629" s="188"/>
      <c r="J4629" s="188"/>
      <c r="K4629" s="188"/>
      <c r="L4629" s="188"/>
      <c r="M4629" s="393"/>
      <c r="N4629" s="188"/>
      <c r="O4629" s="188"/>
      <c r="P4629" s="188"/>
      <c r="R4629" s="188"/>
    </row>
    <row r="4630" spans="8:18">
      <c r="H4630" s="188"/>
      <c r="J4630" s="188"/>
      <c r="K4630" s="188"/>
      <c r="L4630" s="188"/>
      <c r="M4630" s="393"/>
      <c r="N4630" s="188"/>
      <c r="O4630" s="188"/>
      <c r="P4630" s="188"/>
      <c r="R4630" s="188"/>
    </row>
    <row r="4631" spans="8:18">
      <c r="H4631" s="188"/>
      <c r="J4631" s="188"/>
      <c r="K4631" s="188"/>
      <c r="L4631" s="188"/>
      <c r="M4631" s="393"/>
      <c r="N4631" s="188"/>
      <c r="O4631" s="188"/>
      <c r="P4631" s="188"/>
      <c r="R4631" s="188"/>
    </row>
    <row r="4632" spans="8:18">
      <c r="H4632" s="188"/>
      <c r="J4632" s="188"/>
      <c r="K4632" s="188"/>
      <c r="L4632" s="188"/>
      <c r="M4632" s="393"/>
      <c r="N4632" s="188"/>
      <c r="O4632" s="188"/>
      <c r="P4632" s="188"/>
      <c r="R4632" s="188"/>
    </row>
    <row r="4633" spans="8:18">
      <c r="H4633" s="188"/>
      <c r="J4633" s="188"/>
      <c r="K4633" s="188"/>
      <c r="L4633" s="188"/>
      <c r="M4633" s="393"/>
      <c r="N4633" s="188"/>
      <c r="O4633" s="188"/>
      <c r="P4633" s="188"/>
      <c r="R4633" s="188"/>
    </row>
    <row r="4634" spans="8:18">
      <c r="H4634" s="188"/>
      <c r="J4634" s="188"/>
      <c r="K4634" s="188"/>
      <c r="L4634" s="188"/>
      <c r="M4634" s="393"/>
      <c r="N4634" s="188"/>
      <c r="O4634" s="188"/>
      <c r="P4634" s="188"/>
      <c r="R4634" s="188"/>
    </row>
    <row r="4635" spans="8:18">
      <c r="H4635" s="188"/>
      <c r="J4635" s="188"/>
      <c r="K4635" s="188"/>
      <c r="L4635" s="188"/>
      <c r="M4635" s="393"/>
      <c r="N4635" s="188"/>
      <c r="O4635" s="188"/>
      <c r="P4635" s="188"/>
      <c r="R4635" s="188"/>
    </row>
    <row r="4636" spans="8:18">
      <c r="H4636" s="188"/>
      <c r="J4636" s="188"/>
      <c r="K4636" s="188"/>
      <c r="L4636" s="188"/>
      <c r="M4636" s="393"/>
      <c r="N4636" s="188"/>
      <c r="O4636" s="188"/>
      <c r="P4636" s="188"/>
      <c r="R4636" s="188"/>
    </row>
    <row r="4637" spans="8:18">
      <c r="H4637" s="188"/>
      <c r="J4637" s="188"/>
      <c r="K4637" s="188"/>
      <c r="L4637" s="188"/>
      <c r="M4637" s="393"/>
      <c r="N4637" s="188"/>
      <c r="O4637" s="188"/>
      <c r="P4637" s="188"/>
      <c r="R4637" s="188"/>
    </row>
    <row r="4638" spans="8:18">
      <c r="H4638" s="188"/>
      <c r="J4638" s="188"/>
      <c r="K4638" s="188"/>
      <c r="L4638" s="188"/>
      <c r="M4638" s="393"/>
      <c r="N4638" s="188"/>
      <c r="O4638" s="188"/>
      <c r="P4638" s="188"/>
      <c r="R4638" s="188"/>
    </row>
    <row r="4639" spans="8:18">
      <c r="H4639" s="188"/>
      <c r="J4639" s="188"/>
      <c r="K4639" s="188"/>
      <c r="L4639" s="188"/>
      <c r="M4639" s="393"/>
      <c r="N4639" s="188"/>
      <c r="O4639" s="188"/>
      <c r="P4639" s="188"/>
      <c r="R4639" s="188"/>
    </row>
    <row r="4640" spans="8:18">
      <c r="H4640" s="188"/>
      <c r="J4640" s="188"/>
      <c r="K4640" s="188"/>
      <c r="L4640" s="188"/>
      <c r="M4640" s="393"/>
      <c r="N4640" s="188"/>
      <c r="O4640" s="188"/>
      <c r="P4640" s="188"/>
      <c r="R4640" s="188"/>
    </row>
    <row r="4641" spans="8:18">
      <c r="H4641" s="188"/>
      <c r="J4641" s="188"/>
      <c r="K4641" s="188"/>
      <c r="L4641" s="188"/>
      <c r="M4641" s="393"/>
      <c r="N4641" s="188"/>
      <c r="O4641" s="188"/>
      <c r="P4641" s="188"/>
      <c r="R4641" s="188"/>
    </row>
    <row r="4642" spans="8:18">
      <c r="H4642" s="188"/>
      <c r="J4642" s="188"/>
      <c r="K4642" s="188"/>
      <c r="L4642" s="188"/>
      <c r="M4642" s="393"/>
      <c r="N4642" s="188"/>
      <c r="O4642" s="188"/>
      <c r="P4642" s="188"/>
      <c r="R4642" s="188"/>
    </row>
    <row r="4643" spans="8:18">
      <c r="H4643" s="188"/>
      <c r="J4643" s="188"/>
      <c r="K4643" s="188"/>
      <c r="L4643" s="188"/>
      <c r="M4643" s="393"/>
      <c r="N4643" s="188"/>
      <c r="O4643" s="188"/>
      <c r="P4643" s="188"/>
      <c r="R4643" s="188"/>
    </row>
    <row r="4644" spans="8:18">
      <c r="H4644" s="188"/>
      <c r="J4644" s="188"/>
      <c r="K4644" s="188"/>
      <c r="L4644" s="188"/>
      <c r="M4644" s="393"/>
      <c r="N4644" s="188"/>
      <c r="O4644" s="188"/>
      <c r="P4644" s="188"/>
      <c r="R4644" s="188"/>
    </row>
    <row r="4645" spans="8:18">
      <c r="H4645" s="188"/>
      <c r="J4645" s="188"/>
      <c r="K4645" s="188"/>
      <c r="L4645" s="188"/>
      <c r="M4645" s="393"/>
      <c r="N4645" s="188"/>
      <c r="O4645" s="188"/>
      <c r="P4645" s="188"/>
      <c r="R4645" s="188"/>
    </row>
    <row r="4646" spans="8:18">
      <c r="H4646" s="188"/>
      <c r="J4646" s="188"/>
      <c r="K4646" s="188"/>
      <c r="L4646" s="188"/>
      <c r="M4646" s="393"/>
      <c r="N4646" s="188"/>
      <c r="O4646" s="188"/>
      <c r="P4646" s="188"/>
      <c r="R4646" s="188"/>
    </row>
    <row r="4647" spans="8:18">
      <c r="H4647" s="188"/>
      <c r="J4647" s="188"/>
      <c r="K4647" s="188"/>
      <c r="L4647" s="188"/>
      <c r="M4647" s="393"/>
      <c r="N4647" s="188"/>
      <c r="O4647" s="188"/>
      <c r="P4647" s="188"/>
      <c r="R4647" s="188"/>
    </row>
    <row r="4648" spans="8:18">
      <c r="H4648" s="188"/>
      <c r="J4648" s="188"/>
      <c r="K4648" s="188"/>
      <c r="L4648" s="188"/>
      <c r="M4648" s="393"/>
      <c r="N4648" s="188"/>
      <c r="O4648" s="188"/>
      <c r="P4648" s="188"/>
      <c r="R4648" s="188"/>
    </row>
    <row r="4649" spans="8:18">
      <c r="H4649" s="188"/>
      <c r="J4649" s="188"/>
      <c r="K4649" s="188"/>
      <c r="L4649" s="188"/>
      <c r="M4649" s="393"/>
      <c r="N4649" s="188"/>
      <c r="O4649" s="188"/>
      <c r="P4649" s="188"/>
      <c r="R4649" s="188"/>
    </row>
    <row r="4650" spans="8:18">
      <c r="H4650" s="188"/>
      <c r="J4650" s="188"/>
      <c r="K4650" s="188"/>
      <c r="L4650" s="188"/>
      <c r="M4650" s="393"/>
      <c r="N4650" s="188"/>
      <c r="O4650" s="188"/>
      <c r="P4650" s="188"/>
      <c r="R4650" s="188"/>
    </row>
    <row r="4651" spans="8:18">
      <c r="H4651" s="188"/>
      <c r="J4651" s="188"/>
      <c r="K4651" s="188"/>
      <c r="L4651" s="188"/>
      <c r="M4651" s="393"/>
      <c r="N4651" s="188"/>
      <c r="O4651" s="188"/>
      <c r="P4651" s="188"/>
      <c r="R4651" s="188"/>
    </row>
    <row r="4652" spans="8:18">
      <c r="H4652" s="188"/>
      <c r="J4652" s="188"/>
      <c r="K4652" s="188"/>
      <c r="L4652" s="188"/>
      <c r="M4652" s="393"/>
      <c r="N4652" s="188"/>
      <c r="O4652" s="188"/>
      <c r="P4652" s="188"/>
      <c r="R4652" s="188"/>
    </row>
    <row r="4653" spans="8:18">
      <c r="H4653" s="188"/>
      <c r="J4653" s="188"/>
      <c r="K4653" s="188"/>
      <c r="L4653" s="188"/>
      <c r="M4653" s="393"/>
      <c r="N4653" s="188"/>
      <c r="O4653" s="188"/>
      <c r="P4653" s="188"/>
      <c r="R4653" s="188"/>
    </row>
    <row r="4654" spans="8:18">
      <c r="H4654" s="188"/>
      <c r="J4654" s="188"/>
      <c r="K4654" s="188"/>
      <c r="L4654" s="188"/>
      <c r="M4654" s="393"/>
      <c r="N4654" s="188"/>
      <c r="O4654" s="188"/>
      <c r="P4654" s="188"/>
      <c r="R4654" s="188"/>
    </row>
    <row r="4655" spans="8:18">
      <c r="H4655" s="188"/>
      <c r="J4655" s="188"/>
      <c r="K4655" s="188"/>
      <c r="L4655" s="188"/>
      <c r="M4655" s="393"/>
      <c r="N4655" s="188"/>
      <c r="O4655" s="188"/>
      <c r="P4655" s="188"/>
      <c r="R4655" s="188"/>
    </row>
    <row r="4656" spans="8:18">
      <c r="H4656" s="188"/>
      <c r="J4656" s="188"/>
      <c r="K4656" s="188"/>
      <c r="L4656" s="188"/>
      <c r="M4656" s="393"/>
      <c r="N4656" s="188"/>
      <c r="O4656" s="188"/>
      <c r="P4656" s="188"/>
      <c r="R4656" s="188"/>
    </row>
    <row r="4657" spans="8:18">
      <c r="H4657" s="188"/>
      <c r="J4657" s="188"/>
      <c r="K4657" s="188"/>
      <c r="L4657" s="188"/>
      <c r="M4657" s="393"/>
      <c r="N4657" s="188"/>
      <c r="O4657" s="188"/>
      <c r="P4657" s="188"/>
      <c r="R4657" s="188"/>
    </row>
    <row r="4658" spans="8:18">
      <c r="H4658" s="188"/>
      <c r="J4658" s="188"/>
      <c r="K4658" s="188"/>
      <c r="L4658" s="188"/>
      <c r="M4658" s="393"/>
      <c r="N4658" s="188"/>
      <c r="O4658" s="188"/>
      <c r="P4658" s="188"/>
      <c r="R4658" s="188"/>
    </row>
    <row r="4659" spans="8:18">
      <c r="H4659" s="188"/>
      <c r="J4659" s="188"/>
      <c r="K4659" s="188"/>
      <c r="L4659" s="188"/>
      <c r="M4659" s="393"/>
      <c r="N4659" s="188"/>
      <c r="O4659" s="188"/>
      <c r="P4659" s="188"/>
      <c r="R4659" s="188"/>
    </row>
    <row r="4660" spans="8:18">
      <c r="H4660" s="188"/>
      <c r="J4660" s="188"/>
      <c r="K4660" s="188"/>
      <c r="L4660" s="188"/>
      <c r="M4660" s="393"/>
      <c r="N4660" s="188"/>
      <c r="O4660" s="188"/>
      <c r="P4660" s="188"/>
      <c r="R4660" s="188"/>
    </row>
    <row r="4661" spans="8:18">
      <c r="H4661" s="188"/>
      <c r="J4661" s="188"/>
      <c r="K4661" s="188"/>
      <c r="L4661" s="188"/>
      <c r="M4661" s="393"/>
      <c r="N4661" s="188"/>
      <c r="O4661" s="188"/>
      <c r="P4661" s="188"/>
      <c r="R4661" s="188"/>
    </row>
    <row r="4662" spans="8:18">
      <c r="H4662" s="188"/>
      <c r="J4662" s="188"/>
      <c r="K4662" s="188"/>
      <c r="L4662" s="188"/>
      <c r="M4662" s="393"/>
      <c r="N4662" s="188"/>
      <c r="O4662" s="188"/>
      <c r="P4662" s="188"/>
      <c r="R4662" s="188"/>
    </row>
    <row r="4663" spans="8:18">
      <c r="H4663" s="188"/>
      <c r="J4663" s="188"/>
      <c r="K4663" s="188"/>
      <c r="L4663" s="188"/>
      <c r="M4663" s="393"/>
      <c r="N4663" s="188"/>
      <c r="O4663" s="188"/>
      <c r="P4663" s="188"/>
      <c r="R4663" s="188"/>
    </row>
    <row r="4664" spans="8:18">
      <c r="H4664" s="188"/>
      <c r="J4664" s="188"/>
      <c r="K4664" s="188"/>
      <c r="L4664" s="188"/>
      <c r="M4664" s="393"/>
      <c r="N4664" s="188"/>
      <c r="O4664" s="188"/>
      <c r="P4664" s="188"/>
      <c r="R4664" s="188"/>
    </row>
    <row r="4665" spans="8:18">
      <c r="H4665" s="188"/>
      <c r="J4665" s="188"/>
      <c r="K4665" s="188"/>
      <c r="L4665" s="188"/>
      <c r="M4665" s="393"/>
      <c r="N4665" s="188"/>
      <c r="O4665" s="188"/>
      <c r="P4665" s="188"/>
      <c r="R4665" s="188"/>
    </row>
    <row r="4666" spans="8:18">
      <c r="H4666" s="188"/>
      <c r="J4666" s="188"/>
      <c r="K4666" s="188"/>
      <c r="L4666" s="188"/>
      <c r="M4666" s="393"/>
      <c r="N4666" s="188"/>
      <c r="O4666" s="188"/>
      <c r="P4666" s="188"/>
      <c r="R4666" s="188"/>
    </row>
    <row r="4667" spans="8:18">
      <c r="H4667" s="188"/>
      <c r="J4667" s="188"/>
      <c r="K4667" s="188"/>
      <c r="L4667" s="188"/>
      <c r="M4667" s="393"/>
      <c r="N4667" s="188"/>
      <c r="O4667" s="188"/>
      <c r="P4667" s="188"/>
      <c r="R4667" s="188"/>
    </row>
    <row r="4668" spans="8:18">
      <c r="H4668" s="188"/>
      <c r="J4668" s="188"/>
      <c r="K4668" s="188"/>
      <c r="L4668" s="188"/>
      <c r="M4668" s="393"/>
      <c r="N4668" s="188"/>
      <c r="O4668" s="188"/>
      <c r="P4668" s="188"/>
      <c r="R4668" s="188"/>
    </row>
    <row r="4669" spans="8:18">
      <c r="H4669" s="188"/>
      <c r="J4669" s="188"/>
      <c r="K4669" s="188"/>
      <c r="L4669" s="188"/>
      <c r="M4669" s="393"/>
      <c r="N4669" s="188"/>
      <c r="O4669" s="188"/>
      <c r="P4669" s="188"/>
      <c r="R4669" s="188"/>
    </row>
    <row r="4670" spans="8:18">
      <c r="H4670" s="188"/>
      <c r="J4670" s="188"/>
      <c r="K4670" s="188"/>
      <c r="L4670" s="188"/>
      <c r="M4670" s="393"/>
      <c r="N4670" s="188"/>
      <c r="O4670" s="188"/>
      <c r="P4670" s="188"/>
      <c r="R4670" s="188"/>
    </row>
    <row r="4671" spans="8:18">
      <c r="H4671" s="188"/>
      <c r="J4671" s="188"/>
      <c r="K4671" s="188"/>
      <c r="L4671" s="188"/>
      <c r="M4671" s="393"/>
      <c r="N4671" s="188"/>
      <c r="O4671" s="188"/>
      <c r="P4671" s="188"/>
      <c r="R4671" s="188"/>
    </row>
    <row r="4672" spans="8:18">
      <c r="H4672" s="188"/>
      <c r="J4672" s="188"/>
      <c r="K4672" s="188"/>
      <c r="L4672" s="188"/>
      <c r="M4672" s="393"/>
      <c r="N4672" s="188"/>
      <c r="O4672" s="188"/>
      <c r="P4672" s="188"/>
      <c r="R4672" s="188"/>
    </row>
    <row r="4673" spans="8:18">
      <c r="H4673" s="188"/>
      <c r="J4673" s="188"/>
      <c r="K4673" s="188"/>
      <c r="L4673" s="188"/>
      <c r="M4673" s="393"/>
      <c r="N4673" s="188"/>
      <c r="O4673" s="188"/>
      <c r="P4673" s="188"/>
      <c r="R4673" s="188"/>
    </row>
    <row r="4674" spans="8:18">
      <c r="H4674" s="188"/>
      <c r="J4674" s="188"/>
      <c r="K4674" s="188"/>
      <c r="L4674" s="188"/>
      <c r="M4674" s="393"/>
      <c r="N4674" s="188"/>
      <c r="O4674" s="188"/>
      <c r="P4674" s="188"/>
      <c r="R4674" s="188"/>
    </row>
    <row r="4675" spans="8:18">
      <c r="H4675" s="188"/>
      <c r="J4675" s="188"/>
      <c r="K4675" s="188"/>
      <c r="L4675" s="188"/>
      <c r="M4675" s="393"/>
      <c r="N4675" s="188"/>
      <c r="O4675" s="188"/>
      <c r="P4675" s="188"/>
      <c r="R4675" s="188"/>
    </row>
    <row r="4676" spans="8:18">
      <c r="H4676" s="188"/>
      <c r="J4676" s="188"/>
      <c r="K4676" s="188"/>
      <c r="L4676" s="188"/>
      <c r="M4676" s="393"/>
      <c r="N4676" s="188"/>
      <c r="O4676" s="188"/>
      <c r="P4676" s="188"/>
      <c r="R4676" s="188"/>
    </row>
    <row r="4677" spans="8:18">
      <c r="H4677" s="188"/>
      <c r="J4677" s="188"/>
      <c r="K4677" s="188"/>
      <c r="L4677" s="188"/>
      <c r="M4677" s="393"/>
      <c r="N4677" s="188"/>
      <c r="O4677" s="188"/>
      <c r="P4677" s="188"/>
      <c r="R4677" s="188"/>
    </row>
    <row r="4678" spans="8:18">
      <c r="H4678" s="188"/>
      <c r="J4678" s="188"/>
      <c r="K4678" s="188"/>
      <c r="L4678" s="188"/>
      <c r="M4678" s="393"/>
      <c r="N4678" s="188"/>
      <c r="O4678" s="188"/>
      <c r="P4678" s="188"/>
      <c r="R4678" s="188"/>
    </row>
    <row r="4679" spans="8:18">
      <c r="H4679" s="188"/>
      <c r="J4679" s="188"/>
      <c r="K4679" s="188"/>
      <c r="L4679" s="188"/>
      <c r="M4679" s="393"/>
      <c r="N4679" s="188"/>
      <c r="O4679" s="188"/>
      <c r="P4679" s="188"/>
      <c r="R4679" s="188"/>
    </row>
    <row r="4680" spans="8:18">
      <c r="H4680" s="188"/>
      <c r="J4680" s="188"/>
      <c r="K4680" s="188"/>
      <c r="L4680" s="188"/>
      <c r="M4680" s="393"/>
      <c r="N4680" s="188"/>
      <c r="O4680" s="188"/>
      <c r="P4680" s="188"/>
      <c r="R4680" s="188"/>
    </row>
    <row r="4681" spans="8:18">
      <c r="H4681" s="188"/>
      <c r="J4681" s="188"/>
      <c r="K4681" s="188"/>
      <c r="L4681" s="188"/>
      <c r="M4681" s="393"/>
      <c r="N4681" s="188"/>
      <c r="O4681" s="188"/>
      <c r="P4681" s="188"/>
      <c r="R4681" s="188"/>
    </row>
    <row r="4682" spans="8:18">
      <c r="H4682" s="188"/>
      <c r="J4682" s="188"/>
      <c r="K4682" s="188"/>
      <c r="L4682" s="188"/>
      <c r="M4682" s="393"/>
      <c r="N4682" s="188"/>
      <c r="O4682" s="188"/>
      <c r="P4682" s="188"/>
      <c r="R4682" s="188"/>
    </row>
    <row r="4683" spans="8:18">
      <c r="H4683" s="188"/>
      <c r="J4683" s="188"/>
      <c r="K4683" s="188"/>
      <c r="L4683" s="188"/>
      <c r="M4683" s="393"/>
      <c r="N4683" s="188"/>
      <c r="O4683" s="188"/>
      <c r="P4683" s="188"/>
      <c r="R4683" s="188"/>
    </row>
    <row r="4684" spans="8:18">
      <c r="H4684" s="188"/>
      <c r="J4684" s="188"/>
      <c r="K4684" s="188"/>
      <c r="L4684" s="188"/>
      <c r="M4684" s="393"/>
      <c r="N4684" s="188"/>
      <c r="O4684" s="188"/>
      <c r="P4684" s="188"/>
      <c r="R4684" s="188"/>
    </row>
    <row r="4685" spans="8:18">
      <c r="H4685" s="188"/>
      <c r="J4685" s="188"/>
      <c r="K4685" s="188"/>
      <c r="L4685" s="188"/>
      <c r="M4685" s="393"/>
      <c r="N4685" s="188"/>
      <c r="O4685" s="188"/>
      <c r="P4685" s="188"/>
      <c r="R4685" s="188"/>
    </row>
    <row r="4686" spans="8:18">
      <c r="H4686" s="188"/>
      <c r="J4686" s="188"/>
      <c r="K4686" s="188"/>
      <c r="L4686" s="188"/>
      <c r="M4686" s="393"/>
      <c r="N4686" s="188"/>
      <c r="O4686" s="188"/>
      <c r="P4686" s="188"/>
      <c r="R4686" s="188"/>
    </row>
    <row r="4687" spans="8:18">
      <c r="H4687" s="188"/>
      <c r="J4687" s="188"/>
      <c r="K4687" s="188"/>
      <c r="L4687" s="188"/>
      <c r="M4687" s="393"/>
      <c r="N4687" s="188"/>
      <c r="O4687" s="188"/>
      <c r="P4687" s="188"/>
      <c r="R4687" s="188"/>
    </row>
    <row r="4688" spans="8:18">
      <c r="H4688" s="188"/>
      <c r="J4688" s="188"/>
      <c r="K4688" s="188"/>
      <c r="L4688" s="188"/>
      <c r="M4688" s="393"/>
      <c r="N4688" s="188"/>
      <c r="O4688" s="188"/>
      <c r="P4688" s="188"/>
      <c r="R4688" s="188"/>
    </row>
    <row r="4689" spans="8:18">
      <c r="H4689" s="188"/>
      <c r="J4689" s="188"/>
      <c r="K4689" s="188"/>
      <c r="L4689" s="188"/>
      <c r="M4689" s="393"/>
      <c r="N4689" s="188"/>
      <c r="O4689" s="188"/>
      <c r="P4689" s="188"/>
      <c r="R4689" s="188"/>
    </row>
    <row r="4690" spans="8:18">
      <c r="H4690" s="188"/>
      <c r="J4690" s="188"/>
      <c r="K4690" s="188"/>
      <c r="L4690" s="188"/>
      <c r="M4690" s="393"/>
      <c r="N4690" s="188"/>
      <c r="O4690" s="188"/>
      <c r="P4690" s="188"/>
      <c r="R4690" s="188"/>
    </row>
    <row r="4691" spans="8:18">
      <c r="H4691" s="188"/>
      <c r="J4691" s="188"/>
      <c r="K4691" s="188"/>
      <c r="L4691" s="188"/>
      <c r="M4691" s="393"/>
      <c r="N4691" s="188"/>
      <c r="O4691" s="188"/>
      <c r="P4691" s="188"/>
      <c r="R4691" s="188"/>
    </row>
    <row r="4692" spans="8:18">
      <c r="H4692" s="188"/>
      <c r="J4692" s="188"/>
      <c r="K4692" s="188"/>
      <c r="L4692" s="188"/>
      <c r="M4692" s="393"/>
      <c r="N4692" s="188"/>
      <c r="O4692" s="188"/>
      <c r="P4692" s="188"/>
      <c r="R4692" s="188"/>
    </row>
    <row r="4693" spans="8:18">
      <c r="H4693" s="188"/>
      <c r="J4693" s="188"/>
      <c r="K4693" s="188"/>
      <c r="L4693" s="188"/>
      <c r="M4693" s="393"/>
      <c r="N4693" s="188"/>
      <c r="O4693" s="188"/>
      <c r="P4693" s="188"/>
      <c r="R4693" s="188"/>
    </row>
    <row r="4694" spans="8:18">
      <c r="H4694" s="188"/>
      <c r="J4694" s="188"/>
      <c r="K4694" s="188"/>
      <c r="L4694" s="188"/>
      <c r="M4694" s="393"/>
      <c r="N4694" s="188"/>
      <c r="O4694" s="188"/>
      <c r="P4694" s="188"/>
      <c r="R4694" s="188"/>
    </row>
    <row r="4695" spans="8:18">
      <c r="H4695" s="188"/>
      <c r="J4695" s="188"/>
      <c r="K4695" s="188"/>
      <c r="L4695" s="188"/>
      <c r="M4695" s="393"/>
      <c r="N4695" s="188"/>
      <c r="O4695" s="188"/>
      <c r="P4695" s="188"/>
      <c r="R4695" s="188"/>
    </row>
    <row r="4696" spans="8:18">
      <c r="H4696" s="188"/>
      <c r="J4696" s="188"/>
      <c r="K4696" s="188"/>
      <c r="L4696" s="188"/>
      <c r="M4696" s="393"/>
      <c r="N4696" s="188"/>
      <c r="O4696" s="188"/>
      <c r="P4696" s="188"/>
      <c r="R4696" s="188"/>
    </row>
    <row r="4697" spans="8:18">
      <c r="H4697" s="188"/>
      <c r="J4697" s="188"/>
      <c r="K4697" s="188"/>
      <c r="L4697" s="188"/>
      <c r="M4697" s="393"/>
      <c r="N4697" s="188"/>
      <c r="O4697" s="188"/>
      <c r="P4697" s="188"/>
      <c r="R4697" s="188"/>
    </row>
    <row r="4698" spans="8:18">
      <c r="H4698" s="188"/>
      <c r="J4698" s="188"/>
      <c r="K4698" s="188"/>
      <c r="L4698" s="188"/>
      <c r="M4698" s="393"/>
      <c r="N4698" s="188"/>
      <c r="O4698" s="188"/>
      <c r="P4698" s="188"/>
      <c r="R4698" s="188"/>
    </row>
    <row r="4699" spans="8:18">
      <c r="H4699" s="188"/>
      <c r="J4699" s="188"/>
      <c r="K4699" s="188"/>
      <c r="L4699" s="188"/>
      <c r="M4699" s="393"/>
      <c r="N4699" s="188"/>
      <c r="O4699" s="188"/>
      <c r="P4699" s="188"/>
      <c r="R4699" s="188"/>
    </row>
    <row r="4700" spans="8:18">
      <c r="H4700" s="188"/>
      <c r="J4700" s="188"/>
      <c r="K4700" s="188"/>
      <c r="L4700" s="188"/>
      <c r="M4700" s="393"/>
      <c r="N4700" s="188"/>
      <c r="O4700" s="188"/>
      <c r="P4700" s="188"/>
      <c r="R4700" s="188"/>
    </row>
    <row r="4701" spans="8:18">
      <c r="H4701" s="188"/>
      <c r="J4701" s="188"/>
      <c r="K4701" s="188"/>
      <c r="L4701" s="188"/>
      <c r="M4701" s="393"/>
      <c r="N4701" s="188"/>
      <c r="O4701" s="188"/>
      <c r="P4701" s="188"/>
      <c r="R4701" s="188"/>
    </row>
    <row r="4702" spans="8:18">
      <c r="H4702" s="188"/>
      <c r="J4702" s="188"/>
      <c r="K4702" s="188"/>
      <c r="L4702" s="188"/>
      <c r="M4702" s="393"/>
      <c r="N4702" s="188"/>
      <c r="O4702" s="188"/>
      <c r="P4702" s="188"/>
      <c r="R4702" s="188"/>
    </row>
    <row r="4703" spans="8:18">
      <c r="H4703" s="188"/>
      <c r="J4703" s="188"/>
      <c r="K4703" s="188"/>
      <c r="L4703" s="188"/>
      <c r="M4703" s="393"/>
      <c r="N4703" s="188"/>
      <c r="O4703" s="188"/>
      <c r="P4703" s="188"/>
      <c r="R4703" s="188"/>
    </row>
    <row r="4704" spans="8:18">
      <c r="H4704" s="188"/>
      <c r="J4704" s="188"/>
      <c r="K4704" s="188"/>
      <c r="L4704" s="188"/>
      <c r="M4704" s="393"/>
      <c r="N4704" s="188"/>
      <c r="O4704" s="188"/>
      <c r="P4704" s="188"/>
      <c r="R4704" s="188"/>
    </row>
    <row r="4705" spans="8:18">
      <c r="H4705" s="188"/>
      <c r="J4705" s="188"/>
      <c r="K4705" s="188"/>
      <c r="L4705" s="188"/>
      <c r="M4705" s="393"/>
      <c r="N4705" s="188"/>
      <c r="O4705" s="188"/>
      <c r="P4705" s="188"/>
      <c r="R4705" s="188"/>
    </row>
    <row r="4706" spans="8:18">
      <c r="H4706" s="188"/>
      <c r="J4706" s="188"/>
      <c r="K4706" s="188"/>
      <c r="L4706" s="188"/>
      <c r="M4706" s="393"/>
      <c r="N4706" s="188"/>
      <c r="O4706" s="188"/>
      <c r="P4706" s="188"/>
      <c r="R4706" s="188"/>
    </row>
    <row r="4707" spans="8:18">
      <c r="H4707" s="188"/>
      <c r="J4707" s="188"/>
      <c r="K4707" s="188"/>
      <c r="L4707" s="188"/>
      <c r="M4707" s="393"/>
      <c r="N4707" s="188"/>
      <c r="O4707" s="188"/>
      <c r="P4707" s="188"/>
      <c r="R4707" s="188"/>
    </row>
    <row r="4708" spans="8:18">
      <c r="H4708" s="188"/>
      <c r="J4708" s="188"/>
      <c r="K4708" s="188"/>
      <c r="L4708" s="188"/>
      <c r="M4708" s="393"/>
      <c r="N4708" s="188"/>
      <c r="O4708" s="188"/>
      <c r="P4708" s="188"/>
      <c r="R4708" s="188"/>
    </row>
    <row r="4709" spans="8:18">
      <c r="H4709" s="188"/>
      <c r="J4709" s="188"/>
      <c r="K4709" s="188"/>
      <c r="L4709" s="188"/>
      <c r="M4709" s="393"/>
      <c r="N4709" s="188"/>
      <c r="O4709" s="188"/>
      <c r="P4709" s="188"/>
      <c r="R4709" s="188"/>
    </row>
    <row r="4710" spans="8:18">
      <c r="H4710" s="188"/>
      <c r="J4710" s="188"/>
      <c r="K4710" s="188"/>
      <c r="L4710" s="188"/>
      <c r="M4710" s="393"/>
      <c r="N4710" s="188"/>
      <c r="O4710" s="188"/>
      <c r="P4710" s="188"/>
      <c r="R4710" s="188"/>
    </row>
    <row r="4711" spans="8:18">
      <c r="H4711" s="188"/>
      <c r="J4711" s="188"/>
      <c r="K4711" s="188"/>
      <c r="L4711" s="188"/>
      <c r="M4711" s="393"/>
      <c r="N4711" s="188"/>
      <c r="O4711" s="188"/>
      <c r="P4711" s="188"/>
      <c r="R4711" s="188"/>
    </row>
    <row r="4712" spans="8:18">
      <c r="H4712" s="188"/>
      <c r="J4712" s="188"/>
      <c r="K4712" s="188"/>
      <c r="L4712" s="188"/>
      <c r="M4712" s="393"/>
      <c r="N4712" s="188"/>
      <c r="O4712" s="188"/>
      <c r="P4712" s="188"/>
      <c r="R4712" s="188"/>
    </row>
    <row r="4713" spans="8:18">
      <c r="H4713" s="188"/>
      <c r="J4713" s="188"/>
      <c r="K4713" s="188"/>
      <c r="L4713" s="188"/>
      <c r="M4713" s="393"/>
      <c r="N4713" s="188"/>
      <c r="O4713" s="188"/>
      <c r="P4713" s="188"/>
      <c r="R4713" s="188"/>
    </row>
    <row r="4714" spans="8:18">
      <c r="H4714" s="188"/>
      <c r="J4714" s="188"/>
      <c r="K4714" s="188"/>
      <c r="L4714" s="188"/>
      <c r="M4714" s="393"/>
      <c r="N4714" s="188"/>
      <c r="O4714" s="188"/>
      <c r="P4714" s="188"/>
      <c r="R4714" s="188"/>
    </row>
    <row r="4715" spans="8:18">
      <c r="H4715" s="188"/>
      <c r="J4715" s="188"/>
      <c r="K4715" s="188"/>
      <c r="L4715" s="188"/>
      <c r="M4715" s="393"/>
      <c r="N4715" s="188"/>
      <c r="O4715" s="188"/>
      <c r="P4715" s="188"/>
      <c r="R4715" s="188"/>
    </row>
    <row r="4716" spans="8:18">
      <c r="H4716" s="188"/>
      <c r="J4716" s="188"/>
      <c r="K4716" s="188"/>
      <c r="L4716" s="188"/>
      <c r="M4716" s="393"/>
      <c r="N4716" s="188"/>
      <c r="O4716" s="188"/>
      <c r="P4716" s="188"/>
      <c r="R4716" s="188"/>
    </row>
    <row r="4717" spans="8:18">
      <c r="H4717" s="188"/>
      <c r="J4717" s="188"/>
      <c r="K4717" s="188"/>
      <c r="L4717" s="188"/>
      <c r="M4717" s="393"/>
      <c r="N4717" s="188"/>
      <c r="O4717" s="188"/>
      <c r="P4717" s="188"/>
      <c r="R4717" s="188"/>
    </row>
    <row r="4718" spans="8:18">
      <c r="H4718" s="188"/>
      <c r="J4718" s="188"/>
      <c r="K4718" s="188"/>
      <c r="L4718" s="188"/>
      <c r="M4718" s="393"/>
      <c r="N4718" s="188"/>
      <c r="O4718" s="188"/>
      <c r="P4718" s="188"/>
      <c r="R4718" s="188"/>
    </row>
    <row r="4719" spans="8:18">
      <c r="H4719" s="188"/>
      <c r="J4719" s="188"/>
      <c r="K4719" s="188"/>
      <c r="L4719" s="188"/>
      <c r="M4719" s="393"/>
      <c r="N4719" s="188"/>
      <c r="O4719" s="188"/>
      <c r="P4719" s="188"/>
      <c r="R4719" s="188"/>
    </row>
    <row r="4720" spans="8:18">
      <c r="H4720" s="188"/>
      <c r="J4720" s="188"/>
      <c r="K4720" s="188"/>
      <c r="L4720" s="188"/>
      <c r="M4720" s="393"/>
      <c r="N4720" s="188"/>
      <c r="O4720" s="188"/>
      <c r="P4720" s="188"/>
      <c r="R4720" s="188"/>
    </row>
    <row r="4721" spans="8:18">
      <c r="H4721" s="188"/>
      <c r="J4721" s="188"/>
      <c r="K4721" s="188"/>
      <c r="L4721" s="188"/>
      <c r="M4721" s="393"/>
      <c r="N4721" s="188"/>
      <c r="O4721" s="188"/>
      <c r="P4721" s="188"/>
      <c r="R4721" s="188"/>
    </row>
    <row r="4722" spans="8:18">
      <c r="H4722" s="188"/>
      <c r="J4722" s="188"/>
      <c r="K4722" s="188"/>
      <c r="L4722" s="188"/>
      <c r="M4722" s="393"/>
      <c r="N4722" s="188"/>
      <c r="O4722" s="188"/>
      <c r="P4722" s="188"/>
      <c r="R4722" s="188"/>
    </row>
    <row r="4723" spans="8:18">
      <c r="H4723" s="188"/>
      <c r="J4723" s="188"/>
      <c r="K4723" s="188"/>
      <c r="L4723" s="188"/>
      <c r="M4723" s="393"/>
      <c r="N4723" s="188"/>
      <c r="O4723" s="188"/>
      <c r="P4723" s="188"/>
      <c r="R4723" s="188"/>
    </row>
    <row r="4724" spans="8:18">
      <c r="H4724" s="188"/>
      <c r="J4724" s="188"/>
      <c r="K4724" s="188"/>
      <c r="L4724" s="188"/>
      <c r="M4724" s="393"/>
      <c r="N4724" s="188"/>
      <c r="O4724" s="188"/>
      <c r="P4724" s="188"/>
      <c r="R4724" s="188"/>
    </row>
    <row r="4725" spans="8:18">
      <c r="H4725" s="188"/>
      <c r="J4725" s="188"/>
      <c r="K4725" s="188"/>
      <c r="L4725" s="188"/>
      <c r="M4725" s="393"/>
      <c r="N4725" s="188"/>
      <c r="O4725" s="188"/>
      <c r="P4725" s="188"/>
      <c r="R4725" s="188"/>
    </row>
    <row r="4726" spans="8:18">
      <c r="H4726" s="188"/>
      <c r="J4726" s="188"/>
      <c r="K4726" s="188"/>
      <c r="L4726" s="188"/>
      <c r="M4726" s="393"/>
      <c r="N4726" s="188"/>
      <c r="O4726" s="188"/>
      <c r="P4726" s="188"/>
      <c r="R4726" s="188"/>
    </row>
    <row r="4727" spans="8:18">
      <c r="H4727" s="188"/>
      <c r="J4727" s="188"/>
      <c r="K4727" s="188"/>
      <c r="L4727" s="188"/>
      <c r="M4727" s="393"/>
      <c r="N4727" s="188"/>
      <c r="O4727" s="188"/>
      <c r="P4727" s="188"/>
      <c r="R4727" s="188"/>
    </row>
    <row r="4728" spans="8:18">
      <c r="H4728" s="188"/>
      <c r="J4728" s="188"/>
      <c r="K4728" s="188"/>
      <c r="L4728" s="188"/>
      <c r="M4728" s="393"/>
      <c r="N4728" s="188"/>
      <c r="O4728" s="188"/>
      <c r="P4728" s="188"/>
      <c r="R4728" s="188"/>
    </row>
    <row r="4729" spans="8:18">
      <c r="H4729" s="188"/>
      <c r="J4729" s="188"/>
      <c r="K4729" s="188"/>
      <c r="L4729" s="188"/>
      <c r="M4729" s="393"/>
      <c r="N4729" s="188"/>
      <c r="O4729" s="188"/>
      <c r="P4729" s="188"/>
      <c r="R4729" s="188"/>
    </row>
    <row r="4730" spans="8:18">
      <c r="H4730" s="188"/>
      <c r="J4730" s="188"/>
      <c r="K4730" s="188"/>
      <c r="L4730" s="188"/>
      <c r="M4730" s="393"/>
      <c r="N4730" s="188"/>
      <c r="O4730" s="188"/>
      <c r="P4730" s="188"/>
      <c r="R4730" s="188"/>
    </row>
    <row r="4731" spans="8:18">
      <c r="H4731" s="188"/>
      <c r="J4731" s="188"/>
      <c r="K4731" s="188"/>
      <c r="L4731" s="188"/>
      <c r="M4731" s="393"/>
      <c r="N4731" s="188"/>
      <c r="O4731" s="188"/>
      <c r="P4731" s="188"/>
      <c r="R4731" s="188"/>
    </row>
    <row r="4732" spans="8:18">
      <c r="H4732" s="188"/>
      <c r="J4732" s="188"/>
      <c r="K4732" s="188"/>
      <c r="L4732" s="188"/>
      <c r="M4732" s="393"/>
      <c r="N4732" s="188"/>
      <c r="O4732" s="188"/>
      <c r="P4732" s="188"/>
      <c r="R4732" s="188"/>
    </row>
    <row r="4733" spans="8:18">
      <c r="H4733" s="188"/>
      <c r="J4733" s="188"/>
      <c r="K4733" s="188"/>
      <c r="L4733" s="188"/>
      <c r="M4733" s="393"/>
      <c r="N4733" s="188"/>
      <c r="O4733" s="188"/>
      <c r="P4733" s="188"/>
      <c r="R4733" s="188"/>
    </row>
    <row r="4734" spans="8:18">
      <c r="H4734" s="188"/>
      <c r="J4734" s="188"/>
      <c r="K4734" s="188"/>
      <c r="L4734" s="188"/>
      <c r="M4734" s="393"/>
      <c r="N4734" s="188"/>
      <c r="O4734" s="188"/>
      <c r="P4734" s="188"/>
      <c r="R4734" s="188"/>
    </row>
    <row r="4735" spans="8:18">
      <c r="H4735" s="188"/>
      <c r="J4735" s="188"/>
      <c r="K4735" s="188"/>
      <c r="L4735" s="188"/>
      <c r="M4735" s="393"/>
      <c r="N4735" s="188"/>
      <c r="O4735" s="188"/>
      <c r="P4735" s="188"/>
      <c r="R4735" s="188"/>
    </row>
    <row r="4736" spans="8:18">
      <c r="H4736" s="188"/>
      <c r="J4736" s="188"/>
      <c r="K4736" s="188"/>
      <c r="L4736" s="188"/>
      <c r="M4736" s="393"/>
      <c r="N4736" s="188"/>
      <c r="O4736" s="188"/>
      <c r="P4736" s="188"/>
      <c r="R4736" s="188"/>
    </row>
    <row r="4737" spans="8:18">
      <c r="H4737" s="188"/>
      <c r="J4737" s="188"/>
      <c r="K4737" s="188"/>
      <c r="L4737" s="188"/>
      <c r="M4737" s="393"/>
      <c r="N4737" s="188"/>
      <c r="O4737" s="188"/>
      <c r="P4737" s="188"/>
      <c r="R4737" s="188"/>
    </row>
    <row r="4738" spans="8:18">
      <c r="H4738" s="188"/>
      <c r="J4738" s="188"/>
      <c r="K4738" s="188"/>
      <c r="L4738" s="188"/>
      <c r="M4738" s="393"/>
      <c r="N4738" s="188"/>
      <c r="O4738" s="188"/>
      <c r="P4738" s="188"/>
      <c r="R4738" s="188"/>
    </row>
    <row r="4739" spans="8:18">
      <c r="H4739" s="188"/>
      <c r="J4739" s="188"/>
      <c r="K4739" s="188"/>
      <c r="L4739" s="188"/>
      <c r="M4739" s="393"/>
      <c r="N4739" s="188"/>
      <c r="O4739" s="188"/>
      <c r="P4739" s="188"/>
      <c r="R4739" s="188"/>
    </row>
    <row r="4740" spans="8:18">
      <c r="H4740" s="188"/>
      <c r="J4740" s="188"/>
      <c r="K4740" s="188"/>
      <c r="L4740" s="188"/>
      <c r="M4740" s="393"/>
      <c r="N4740" s="188"/>
      <c r="O4740" s="188"/>
      <c r="P4740" s="188"/>
      <c r="R4740" s="188"/>
    </row>
    <row r="4741" spans="8:18">
      <c r="H4741" s="188"/>
      <c r="J4741" s="188"/>
      <c r="K4741" s="188"/>
      <c r="L4741" s="188"/>
      <c r="M4741" s="393"/>
      <c r="N4741" s="188"/>
      <c r="O4741" s="188"/>
      <c r="P4741" s="188"/>
      <c r="R4741" s="188"/>
    </row>
    <row r="4742" spans="8:18">
      <c r="H4742" s="188"/>
      <c r="J4742" s="188"/>
      <c r="K4742" s="188"/>
      <c r="L4742" s="188"/>
      <c r="M4742" s="393"/>
      <c r="N4742" s="188"/>
      <c r="O4742" s="188"/>
      <c r="P4742" s="188"/>
      <c r="R4742" s="188"/>
    </row>
    <row r="4743" spans="8:18">
      <c r="H4743" s="188"/>
      <c r="J4743" s="188"/>
      <c r="K4743" s="188"/>
      <c r="L4743" s="188"/>
      <c r="M4743" s="393"/>
      <c r="N4743" s="188"/>
      <c r="O4743" s="188"/>
      <c r="P4743" s="188"/>
      <c r="R4743" s="188"/>
    </row>
    <row r="4744" spans="8:18">
      <c r="H4744" s="188"/>
      <c r="J4744" s="188"/>
      <c r="K4744" s="188"/>
      <c r="L4744" s="188"/>
      <c r="M4744" s="393"/>
      <c r="N4744" s="188"/>
      <c r="O4744" s="188"/>
      <c r="P4744" s="188"/>
      <c r="R4744" s="188"/>
    </row>
    <row r="4745" spans="8:18">
      <c r="H4745" s="188"/>
      <c r="J4745" s="188"/>
      <c r="K4745" s="188"/>
      <c r="L4745" s="188"/>
      <c r="M4745" s="393"/>
      <c r="N4745" s="188"/>
      <c r="O4745" s="188"/>
      <c r="P4745" s="188"/>
      <c r="R4745" s="188"/>
    </row>
    <row r="4746" spans="8:18">
      <c r="H4746" s="188"/>
      <c r="J4746" s="188"/>
      <c r="K4746" s="188"/>
      <c r="L4746" s="188"/>
      <c r="M4746" s="393"/>
      <c r="N4746" s="188"/>
      <c r="O4746" s="188"/>
      <c r="P4746" s="188"/>
      <c r="R4746" s="188"/>
    </row>
    <row r="4747" spans="8:18">
      <c r="H4747" s="188"/>
      <c r="J4747" s="188"/>
      <c r="K4747" s="188"/>
      <c r="L4747" s="188"/>
      <c r="M4747" s="393"/>
      <c r="N4747" s="188"/>
      <c r="O4747" s="188"/>
      <c r="P4747" s="188"/>
      <c r="R4747" s="188"/>
    </row>
    <row r="4748" spans="8:18">
      <c r="H4748" s="188"/>
      <c r="J4748" s="188"/>
      <c r="K4748" s="188"/>
      <c r="L4748" s="188"/>
      <c r="M4748" s="393"/>
      <c r="N4748" s="188"/>
      <c r="O4748" s="188"/>
      <c r="P4748" s="188"/>
      <c r="R4748" s="188"/>
    </row>
    <row r="4749" spans="8:18">
      <c r="H4749" s="188"/>
      <c r="J4749" s="188"/>
      <c r="K4749" s="188"/>
      <c r="L4749" s="188"/>
      <c r="M4749" s="393"/>
      <c r="N4749" s="188"/>
      <c r="O4749" s="188"/>
      <c r="P4749" s="188"/>
      <c r="R4749" s="188"/>
    </row>
    <row r="4750" spans="8:18">
      <c r="H4750" s="188"/>
      <c r="J4750" s="188"/>
      <c r="K4750" s="188"/>
      <c r="L4750" s="188"/>
      <c r="M4750" s="393"/>
      <c r="N4750" s="188"/>
      <c r="O4750" s="188"/>
      <c r="P4750" s="188"/>
      <c r="R4750" s="188"/>
    </row>
    <row r="4751" spans="8:18">
      <c r="H4751" s="188"/>
      <c r="J4751" s="188"/>
      <c r="K4751" s="188"/>
      <c r="L4751" s="188"/>
      <c r="M4751" s="393"/>
      <c r="N4751" s="188"/>
      <c r="O4751" s="188"/>
      <c r="P4751" s="188"/>
      <c r="R4751" s="188"/>
    </row>
    <row r="4752" spans="8:18">
      <c r="H4752" s="188"/>
      <c r="J4752" s="188"/>
      <c r="K4752" s="188"/>
      <c r="L4752" s="188"/>
      <c r="M4752" s="393"/>
      <c r="N4752" s="188"/>
      <c r="O4752" s="188"/>
      <c r="P4752" s="188"/>
      <c r="R4752" s="188"/>
    </row>
    <row r="4753" spans="8:18">
      <c r="H4753" s="188"/>
      <c r="J4753" s="188"/>
      <c r="K4753" s="188"/>
      <c r="L4753" s="188"/>
      <c r="M4753" s="393"/>
      <c r="N4753" s="188"/>
      <c r="O4753" s="188"/>
      <c r="P4753" s="188"/>
      <c r="R4753" s="188"/>
    </row>
    <row r="4754" spans="8:18">
      <c r="H4754" s="188"/>
      <c r="J4754" s="188"/>
      <c r="K4754" s="188"/>
      <c r="L4754" s="188"/>
      <c r="M4754" s="393"/>
      <c r="N4754" s="188"/>
      <c r="O4754" s="188"/>
      <c r="P4754" s="188"/>
      <c r="R4754" s="188"/>
    </row>
    <row r="4755" spans="8:18">
      <c r="H4755" s="188"/>
      <c r="J4755" s="188"/>
      <c r="K4755" s="188"/>
      <c r="L4755" s="188"/>
      <c r="M4755" s="393"/>
      <c r="N4755" s="188"/>
      <c r="O4755" s="188"/>
      <c r="P4755" s="188"/>
      <c r="R4755" s="188"/>
    </row>
    <row r="4756" spans="8:18">
      <c r="H4756" s="188"/>
      <c r="J4756" s="188"/>
      <c r="K4756" s="188"/>
      <c r="L4756" s="188"/>
      <c r="M4756" s="393"/>
      <c r="N4756" s="188"/>
      <c r="O4756" s="188"/>
      <c r="P4756" s="188"/>
      <c r="R4756" s="188"/>
    </row>
    <row r="4757" spans="8:18">
      <c r="H4757" s="188"/>
      <c r="J4757" s="188"/>
      <c r="K4757" s="188"/>
      <c r="L4757" s="188"/>
      <c r="M4757" s="393"/>
      <c r="N4757" s="188"/>
      <c r="O4757" s="188"/>
      <c r="P4757" s="188"/>
      <c r="R4757" s="188"/>
    </row>
    <row r="4758" spans="8:18">
      <c r="H4758" s="188"/>
      <c r="J4758" s="188"/>
      <c r="K4758" s="188"/>
      <c r="L4758" s="188"/>
      <c r="M4758" s="393"/>
      <c r="N4758" s="188"/>
      <c r="O4758" s="188"/>
      <c r="P4758" s="188"/>
      <c r="R4758" s="188"/>
    </row>
    <row r="4759" spans="8:18">
      <c r="H4759" s="188"/>
      <c r="J4759" s="188"/>
      <c r="K4759" s="188"/>
      <c r="L4759" s="188"/>
      <c r="M4759" s="393"/>
      <c r="N4759" s="188"/>
      <c r="O4759" s="188"/>
      <c r="P4759" s="188"/>
      <c r="R4759" s="188"/>
    </row>
    <row r="4760" spans="8:18">
      <c r="H4760" s="188"/>
      <c r="J4760" s="188"/>
      <c r="K4760" s="188"/>
      <c r="L4760" s="188"/>
      <c r="M4760" s="393"/>
      <c r="N4760" s="188"/>
      <c r="O4760" s="188"/>
      <c r="P4760" s="188"/>
      <c r="R4760" s="188"/>
    </row>
    <row r="4761" spans="8:18">
      <c r="H4761" s="188"/>
      <c r="J4761" s="188"/>
      <c r="K4761" s="188"/>
      <c r="L4761" s="188"/>
      <c r="M4761" s="393"/>
      <c r="N4761" s="188"/>
      <c r="O4761" s="188"/>
      <c r="P4761" s="188"/>
      <c r="R4761" s="188"/>
    </row>
    <row r="4762" spans="8:18">
      <c r="H4762" s="188"/>
      <c r="J4762" s="188"/>
      <c r="K4762" s="188"/>
      <c r="L4762" s="188"/>
      <c r="M4762" s="393"/>
      <c r="N4762" s="188"/>
      <c r="O4762" s="188"/>
      <c r="P4762" s="188"/>
      <c r="R4762" s="188"/>
    </row>
    <row r="4763" spans="8:18">
      <c r="H4763" s="188"/>
      <c r="J4763" s="188"/>
      <c r="K4763" s="188"/>
      <c r="L4763" s="188"/>
      <c r="M4763" s="393"/>
      <c r="N4763" s="188"/>
      <c r="O4763" s="188"/>
      <c r="P4763" s="188"/>
      <c r="R4763" s="188"/>
    </row>
    <row r="4764" spans="8:18">
      <c r="H4764" s="188"/>
      <c r="J4764" s="188"/>
      <c r="K4764" s="188"/>
      <c r="L4764" s="188"/>
      <c r="M4764" s="393"/>
      <c r="N4764" s="188"/>
      <c r="O4764" s="188"/>
      <c r="P4764" s="188"/>
      <c r="R4764" s="188"/>
    </row>
    <row r="4765" spans="8:18">
      <c r="H4765" s="188"/>
      <c r="J4765" s="188"/>
      <c r="K4765" s="188"/>
      <c r="L4765" s="188"/>
      <c r="M4765" s="393"/>
      <c r="N4765" s="188"/>
      <c r="O4765" s="188"/>
      <c r="P4765" s="188"/>
      <c r="R4765" s="188"/>
    </row>
    <row r="4766" spans="8:18">
      <c r="H4766" s="188"/>
      <c r="J4766" s="188"/>
      <c r="K4766" s="188"/>
      <c r="L4766" s="188"/>
      <c r="M4766" s="393"/>
      <c r="N4766" s="188"/>
      <c r="O4766" s="188"/>
      <c r="P4766" s="188"/>
      <c r="R4766" s="188"/>
    </row>
    <row r="4767" spans="8:18">
      <c r="H4767" s="188"/>
      <c r="J4767" s="188"/>
      <c r="K4767" s="188"/>
      <c r="L4767" s="188"/>
      <c r="M4767" s="393"/>
      <c r="N4767" s="188"/>
      <c r="O4767" s="188"/>
      <c r="P4767" s="188"/>
      <c r="R4767" s="188"/>
    </row>
    <row r="4768" spans="8:18">
      <c r="H4768" s="188"/>
      <c r="J4768" s="188"/>
      <c r="K4768" s="188"/>
      <c r="L4768" s="188"/>
      <c r="M4768" s="393"/>
      <c r="N4768" s="188"/>
      <c r="O4768" s="188"/>
      <c r="P4768" s="188"/>
      <c r="R4768" s="188"/>
    </row>
    <row r="4769" spans="8:18">
      <c r="H4769" s="188"/>
      <c r="J4769" s="188"/>
      <c r="K4769" s="188"/>
      <c r="L4769" s="188"/>
      <c r="M4769" s="393"/>
      <c r="N4769" s="188"/>
      <c r="O4769" s="188"/>
      <c r="P4769" s="188"/>
      <c r="R4769" s="188"/>
    </row>
    <row r="4770" spans="8:18">
      <c r="H4770" s="188"/>
      <c r="J4770" s="188"/>
      <c r="K4770" s="188"/>
      <c r="L4770" s="188"/>
      <c r="M4770" s="393"/>
      <c r="N4770" s="188"/>
      <c r="O4770" s="188"/>
      <c r="P4770" s="188"/>
      <c r="R4770" s="188"/>
    </row>
    <row r="4771" spans="8:18">
      <c r="H4771" s="188"/>
      <c r="J4771" s="188"/>
      <c r="K4771" s="188"/>
      <c r="L4771" s="188"/>
      <c r="M4771" s="393"/>
      <c r="N4771" s="188"/>
      <c r="O4771" s="188"/>
      <c r="P4771" s="188"/>
      <c r="R4771" s="188"/>
    </row>
    <row r="4772" spans="8:18">
      <c r="H4772" s="188"/>
      <c r="J4772" s="188"/>
      <c r="K4772" s="188"/>
      <c r="L4772" s="188"/>
      <c r="M4772" s="393"/>
      <c r="N4772" s="188"/>
      <c r="O4772" s="188"/>
      <c r="P4772" s="188"/>
      <c r="R4772" s="188"/>
    </row>
    <row r="4773" spans="8:18">
      <c r="H4773" s="188"/>
      <c r="J4773" s="188"/>
      <c r="K4773" s="188"/>
      <c r="L4773" s="188"/>
      <c r="M4773" s="393"/>
      <c r="N4773" s="188"/>
      <c r="O4773" s="188"/>
      <c r="P4773" s="188"/>
      <c r="R4773" s="188"/>
    </row>
    <row r="4774" spans="8:18">
      <c r="H4774" s="188"/>
      <c r="J4774" s="188"/>
      <c r="K4774" s="188"/>
      <c r="L4774" s="188"/>
      <c r="M4774" s="393"/>
      <c r="N4774" s="188"/>
      <c r="O4774" s="188"/>
      <c r="P4774" s="188"/>
      <c r="R4774" s="188"/>
    </row>
    <row r="4775" spans="8:18">
      <c r="H4775" s="188"/>
      <c r="J4775" s="188"/>
      <c r="K4775" s="188"/>
      <c r="L4775" s="188"/>
      <c r="M4775" s="393"/>
      <c r="N4775" s="188"/>
      <c r="O4775" s="188"/>
      <c r="P4775" s="188"/>
      <c r="R4775" s="188"/>
    </row>
    <row r="4776" spans="8:18">
      <c r="H4776" s="188"/>
      <c r="J4776" s="188"/>
      <c r="K4776" s="188"/>
      <c r="L4776" s="188"/>
      <c r="M4776" s="393"/>
      <c r="N4776" s="188"/>
      <c r="O4776" s="188"/>
      <c r="P4776" s="188"/>
      <c r="R4776" s="188"/>
    </row>
    <row r="4777" spans="8:18">
      <c r="H4777" s="188"/>
      <c r="J4777" s="188"/>
      <c r="K4777" s="188"/>
      <c r="L4777" s="188"/>
      <c r="M4777" s="393"/>
      <c r="N4777" s="188"/>
      <c r="O4777" s="188"/>
      <c r="P4777" s="188"/>
      <c r="R4777" s="188"/>
    </row>
    <row r="4778" spans="8:18">
      <c r="H4778" s="188"/>
      <c r="J4778" s="188"/>
      <c r="K4778" s="188"/>
      <c r="L4778" s="188"/>
      <c r="M4778" s="393"/>
      <c r="N4778" s="188"/>
      <c r="O4778" s="188"/>
      <c r="P4778" s="188"/>
      <c r="R4778" s="188"/>
    </row>
    <row r="4779" spans="8:18">
      <c r="H4779" s="188"/>
      <c r="J4779" s="188"/>
      <c r="K4779" s="188"/>
      <c r="L4779" s="188"/>
      <c r="M4779" s="393"/>
      <c r="N4779" s="188"/>
      <c r="O4779" s="188"/>
      <c r="P4779" s="188"/>
      <c r="R4779" s="188"/>
    </row>
    <row r="4780" spans="8:18">
      <c r="H4780" s="188"/>
      <c r="J4780" s="188"/>
      <c r="K4780" s="188"/>
      <c r="L4780" s="188"/>
      <c r="M4780" s="393"/>
      <c r="N4780" s="188"/>
      <c r="O4780" s="188"/>
      <c r="P4780" s="188"/>
      <c r="R4780" s="188"/>
    </row>
    <row r="4781" spans="8:18">
      <c r="H4781" s="188"/>
      <c r="J4781" s="188"/>
      <c r="K4781" s="188"/>
      <c r="L4781" s="188"/>
      <c r="M4781" s="393"/>
      <c r="N4781" s="188"/>
      <c r="O4781" s="188"/>
      <c r="P4781" s="188"/>
      <c r="R4781" s="188"/>
    </row>
    <row r="4782" spans="8:18">
      <c r="H4782" s="188"/>
      <c r="J4782" s="188"/>
      <c r="K4782" s="188"/>
      <c r="L4782" s="188"/>
      <c r="M4782" s="393"/>
      <c r="N4782" s="188"/>
      <c r="O4782" s="188"/>
      <c r="P4782" s="188"/>
      <c r="R4782" s="188"/>
    </row>
    <row r="4783" spans="8:18">
      <c r="H4783" s="188"/>
      <c r="J4783" s="188"/>
      <c r="K4783" s="188"/>
      <c r="L4783" s="188"/>
      <c r="M4783" s="393"/>
      <c r="N4783" s="188"/>
      <c r="O4783" s="188"/>
      <c r="P4783" s="188"/>
      <c r="R4783" s="188"/>
    </row>
    <row r="4784" spans="8:18">
      <c r="H4784" s="188"/>
      <c r="J4784" s="188"/>
      <c r="K4784" s="188"/>
      <c r="L4784" s="188"/>
      <c r="M4784" s="393"/>
      <c r="N4784" s="188"/>
      <c r="O4784" s="188"/>
      <c r="P4784" s="188"/>
      <c r="R4784" s="188"/>
    </row>
    <row r="4785" spans="8:18">
      <c r="H4785" s="188"/>
      <c r="J4785" s="188"/>
      <c r="K4785" s="188"/>
      <c r="L4785" s="188"/>
      <c r="M4785" s="393"/>
      <c r="N4785" s="188"/>
      <c r="O4785" s="188"/>
      <c r="P4785" s="188"/>
      <c r="R4785" s="188"/>
    </row>
    <row r="4786" spans="8:18">
      <c r="H4786" s="188"/>
      <c r="J4786" s="188"/>
      <c r="K4786" s="188"/>
      <c r="L4786" s="188"/>
      <c r="M4786" s="393"/>
      <c r="N4786" s="188"/>
      <c r="O4786" s="188"/>
      <c r="P4786" s="188"/>
      <c r="R4786" s="188"/>
    </row>
    <row r="4787" spans="8:18">
      <c r="H4787" s="188"/>
      <c r="J4787" s="188"/>
      <c r="K4787" s="188"/>
      <c r="L4787" s="188"/>
      <c r="M4787" s="393"/>
      <c r="N4787" s="188"/>
      <c r="O4787" s="188"/>
      <c r="P4787" s="188"/>
      <c r="R4787" s="188"/>
    </row>
    <row r="4788" spans="8:18">
      <c r="H4788" s="188"/>
      <c r="J4788" s="188"/>
      <c r="K4788" s="188"/>
      <c r="L4788" s="188"/>
      <c r="M4788" s="393"/>
      <c r="N4788" s="188"/>
      <c r="O4788" s="188"/>
      <c r="P4788" s="188"/>
      <c r="R4788" s="188"/>
    </row>
    <row r="4789" spans="8:18">
      <c r="H4789" s="188"/>
      <c r="J4789" s="188"/>
      <c r="K4789" s="188"/>
      <c r="L4789" s="188"/>
      <c r="M4789" s="393"/>
      <c r="N4789" s="188"/>
      <c r="O4789" s="188"/>
      <c r="P4789" s="188"/>
      <c r="R4789" s="188"/>
    </row>
    <row r="4790" spans="8:18">
      <c r="H4790" s="188"/>
      <c r="J4790" s="188"/>
      <c r="K4790" s="188"/>
      <c r="L4790" s="188"/>
      <c r="M4790" s="393"/>
      <c r="N4790" s="188"/>
      <c r="O4790" s="188"/>
      <c r="P4790" s="188"/>
      <c r="R4790" s="188"/>
    </row>
    <row r="4791" spans="8:18">
      <c r="H4791" s="188"/>
      <c r="J4791" s="188"/>
      <c r="K4791" s="188"/>
      <c r="L4791" s="188"/>
      <c r="M4791" s="393"/>
      <c r="N4791" s="188"/>
      <c r="O4791" s="188"/>
      <c r="P4791" s="188"/>
      <c r="R4791" s="188"/>
    </row>
    <row r="4792" spans="8:18">
      <c r="H4792" s="188"/>
      <c r="J4792" s="188"/>
      <c r="K4792" s="188"/>
      <c r="L4792" s="188"/>
      <c r="M4792" s="393"/>
      <c r="N4792" s="188"/>
      <c r="O4792" s="188"/>
      <c r="P4792" s="188"/>
      <c r="R4792" s="188"/>
    </row>
    <row r="4793" spans="8:18">
      <c r="H4793" s="188"/>
      <c r="J4793" s="188"/>
      <c r="K4793" s="188"/>
      <c r="L4793" s="188"/>
      <c r="M4793" s="393"/>
      <c r="N4793" s="188"/>
      <c r="O4793" s="188"/>
      <c r="P4793" s="188"/>
      <c r="R4793" s="188"/>
    </row>
    <row r="4794" spans="8:18">
      <c r="H4794" s="188"/>
      <c r="J4794" s="188"/>
      <c r="K4794" s="188"/>
      <c r="L4794" s="188"/>
      <c r="M4794" s="393"/>
      <c r="N4794" s="188"/>
      <c r="O4794" s="188"/>
      <c r="P4794" s="188"/>
      <c r="R4794" s="188"/>
    </row>
    <row r="4795" spans="8:18">
      <c r="H4795" s="188"/>
      <c r="J4795" s="188"/>
      <c r="K4795" s="188"/>
      <c r="L4795" s="188"/>
      <c r="M4795" s="393"/>
      <c r="N4795" s="188"/>
      <c r="O4795" s="188"/>
      <c r="P4795" s="188"/>
      <c r="R4795" s="188"/>
    </row>
    <row r="4796" spans="8:18">
      <c r="H4796" s="188"/>
      <c r="J4796" s="188"/>
      <c r="K4796" s="188"/>
      <c r="L4796" s="188"/>
      <c r="M4796" s="393"/>
      <c r="N4796" s="188"/>
      <c r="O4796" s="188"/>
      <c r="P4796" s="188"/>
      <c r="R4796" s="188"/>
    </row>
    <row r="4797" spans="8:18">
      <c r="H4797" s="188"/>
      <c r="J4797" s="188"/>
      <c r="K4797" s="188"/>
      <c r="L4797" s="188"/>
      <c r="M4797" s="393"/>
      <c r="N4797" s="188"/>
      <c r="O4797" s="188"/>
      <c r="P4797" s="188"/>
      <c r="R4797" s="188"/>
    </row>
    <row r="4798" spans="8:18">
      <c r="H4798" s="188"/>
      <c r="J4798" s="188"/>
      <c r="K4798" s="188"/>
      <c r="L4798" s="188"/>
      <c r="M4798" s="393"/>
      <c r="N4798" s="188"/>
      <c r="O4798" s="188"/>
      <c r="P4798" s="188"/>
      <c r="R4798" s="188"/>
    </row>
    <row r="4799" spans="8:18">
      <c r="H4799" s="188"/>
      <c r="J4799" s="188"/>
      <c r="K4799" s="188"/>
      <c r="L4799" s="188"/>
      <c r="M4799" s="393"/>
      <c r="N4799" s="188"/>
      <c r="O4799" s="188"/>
      <c r="P4799" s="188"/>
      <c r="R4799" s="188"/>
    </row>
    <row r="4800" spans="8:18">
      <c r="H4800" s="188"/>
      <c r="J4800" s="188"/>
      <c r="K4800" s="188"/>
      <c r="L4800" s="188"/>
      <c r="M4800" s="393"/>
      <c r="N4800" s="188"/>
      <c r="O4800" s="188"/>
      <c r="P4800" s="188"/>
      <c r="R4800" s="188"/>
    </row>
    <row r="4801" spans="8:18">
      <c r="H4801" s="188"/>
      <c r="J4801" s="188"/>
      <c r="K4801" s="188"/>
      <c r="L4801" s="188"/>
      <c r="M4801" s="393"/>
      <c r="N4801" s="188"/>
      <c r="O4801" s="188"/>
      <c r="P4801" s="188"/>
      <c r="R4801" s="188"/>
    </row>
    <row r="4802" spans="8:18">
      <c r="H4802" s="188"/>
      <c r="J4802" s="188"/>
      <c r="K4802" s="188"/>
      <c r="L4802" s="188"/>
      <c r="M4802" s="393"/>
      <c r="N4802" s="188"/>
      <c r="O4802" s="188"/>
      <c r="P4802" s="188"/>
      <c r="R4802" s="188"/>
    </row>
    <row r="4803" spans="8:18">
      <c r="H4803" s="188"/>
      <c r="J4803" s="188"/>
      <c r="K4803" s="188"/>
      <c r="L4803" s="188"/>
      <c r="M4803" s="393"/>
      <c r="N4803" s="188"/>
      <c r="O4803" s="188"/>
      <c r="P4803" s="188"/>
      <c r="R4803" s="188"/>
    </row>
    <row r="4804" spans="8:18">
      <c r="H4804" s="188"/>
      <c r="J4804" s="188"/>
      <c r="K4804" s="188"/>
      <c r="L4804" s="188"/>
      <c r="M4804" s="393"/>
      <c r="N4804" s="188"/>
      <c r="O4804" s="188"/>
      <c r="P4804" s="188"/>
      <c r="R4804" s="188"/>
    </row>
    <row r="4805" spans="8:18">
      <c r="H4805" s="188"/>
      <c r="J4805" s="188"/>
      <c r="K4805" s="188"/>
      <c r="L4805" s="188"/>
      <c r="M4805" s="393"/>
      <c r="N4805" s="188"/>
      <c r="O4805" s="188"/>
      <c r="P4805" s="188"/>
      <c r="R4805" s="188"/>
    </row>
    <row r="4806" spans="8:18">
      <c r="H4806" s="188"/>
      <c r="J4806" s="188"/>
      <c r="K4806" s="188"/>
      <c r="L4806" s="188"/>
      <c r="M4806" s="393"/>
      <c r="N4806" s="188"/>
      <c r="O4806" s="188"/>
      <c r="P4806" s="188"/>
      <c r="R4806" s="188"/>
    </row>
    <row r="4807" spans="8:18">
      <c r="H4807" s="188"/>
      <c r="J4807" s="188"/>
      <c r="K4807" s="188"/>
      <c r="L4807" s="188"/>
      <c r="M4807" s="393"/>
      <c r="N4807" s="188"/>
      <c r="O4807" s="188"/>
      <c r="P4807" s="188"/>
      <c r="R4807" s="188"/>
    </row>
    <row r="4808" spans="8:18">
      <c r="H4808" s="188"/>
      <c r="J4808" s="188"/>
      <c r="K4808" s="188"/>
      <c r="L4808" s="188"/>
      <c r="M4808" s="393"/>
      <c r="N4808" s="188"/>
      <c r="O4808" s="188"/>
      <c r="P4808" s="188"/>
      <c r="R4808" s="188"/>
    </row>
    <row r="4809" spans="8:18">
      <c r="H4809" s="188"/>
      <c r="J4809" s="188"/>
      <c r="K4809" s="188"/>
      <c r="L4809" s="188"/>
      <c r="M4809" s="393"/>
      <c r="N4809" s="188"/>
      <c r="O4809" s="188"/>
      <c r="P4809" s="188"/>
      <c r="R4809" s="188"/>
    </row>
    <row r="4810" spans="8:18">
      <c r="H4810" s="188"/>
      <c r="J4810" s="188"/>
      <c r="K4810" s="188"/>
      <c r="L4810" s="188"/>
      <c r="M4810" s="393"/>
      <c r="N4810" s="188"/>
      <c r="O4810" s="188"/>
      <c r="P4810" s="188"/>
      <c r="R4810" s="188"/>
    </row>
    <row r="4811" spans="8:18">
      <c r="H4811" s="188"/>
      <c r="J4811" s="188"/>
      <c r="K4811" s="188"/>
      <c r="L4811" s="188"/>
      <c r="M4811" s="393"/>
      <c r="N4811" s="188"/>
      <c r="O4811" s="188"/>
      <c r="P4811" s="188"/>
      <c r="R4811" s="188"/>
    </row>
    <row r="4812" spans="8:18">
      <c r="H4812" s="188"/>
      <c r="J4812" s="188"/>
      <c r="K4812" s="188"/>
      <c r="L4812" s="188"/>
      <c r="M4812" s="393"/>
      <c r="N4812" s="188"/>
      <c r="O4812" s="188"/>
      <c r="P4812" s="188"/>
      <c r="R4812" s="188"/>
    </row>
    <row r="4813" spans="8:18">
      <c r="H4813" s="188"/>
      <c r="J4813" s="188"/>
      <c r="K4813" s="188"/>
      <c r="L4813" s="188"/>
      <c r="M4813" s="393"/>
      <c r="N4813" s="188"/>
      <c r="O4813" s="188"/>
      <c r="P4813" s="188"/>
      <c r="R4813" s="188"/>
    </row>
    <row r="4814" spans="8:18">
      <c r="H4814" s="188"/>
      <c r="J4814" s="188"/>
      <c r="K4814" s="188"/>
      <c r="L4814" s="188"/>
      <c r="M4814" s="393"/>
      <c r="N4814" s="188"/>
      <c r="O4814" s="188"/>
      <c r="P4814" s="188"/>
      <c r="R4814" s="188"/>
    </row>
    <row r="4815" spans="8:18">
      <c r="H4815" s="188"/>
      <c r="J4815" s="188"/>
      <c r="K4815" s="188"/>
      <c r="L4815" s="188"/>
      <c r="M4815" s="393"/>
      <c r="N4815" s="188"/>
      <c r="O4815" s="188"/>
      <c r="P4815" s="188"/>
      <c r="R4815" s="188"/>
    </row>
    <row r="4816" spans="8:18">
      <c r="H4816" s="188"/>
      <c r="J4816" s="188"/>
      <c r="K4816" s="188"/>
      <c r="L4816" s="188"/>
      <c r="M4816" s="393"/>
      <c r="N4816" s="188"/>
      <c r="O4816" s="188"/>
      <c r="P4816" s="188"/>
      <c r="R4816" s="188"/>
    </row>
    <row r="4817" spans="8:18">
      <c r="H4817" s="188"/>
      <c r="J4817" s="188"/>
      <c r="K4817" s="188"/>
      <c r="L4817" s="188"/>
      <c r="M4817" s="393"/>
      <c r="N4817" s="188"/>
      <c r="O4817" s="188"/>
      <c r="P4817" s="188"/>
      <c r="R4817" s="188"/>
    </row>
    <row r="4818" spans="8:18">
      <c r="H4818" s="188"/>
      <c r="J4818" s="188"/>
      <c r="K4818" s="188"/>
      <c r="L4818" s="188"/>
      <c r="M4818" s="393"/>
      <c r="N4818" s="188"/>
      <c r="O4818" s="188"/>
      <c r="P4818" s="188"/>
      <c r="R4818" s="188"/>
    </row>
    <row r="4819" spans="8:18">
      <c r="H4819" s="188"/>
      <c r="J4819" s="188"/>
      <c r="K4819" s="188"/>
      <c r="L4819" s="188"/>
      <c r="M4819" s="393"/>
      <c r="N4819" s="188"/>
      <c r="O4819" s="188"/>
      <c r="P4819" s="188"/>
      <c r="R4819" s="188"/>
    </row>
    <row r="4820" spans="8:18">
      <c r="H4820" s="188"/>
      <c r="J4820" s="188"/>
      <c r="K4820" s="188"/>
      <c r="L4820" s="188"/>
      <c r="M4820" s="393"/>
      <c r="N4820" s="188"/>
      <c r="O4820" s="188"/>
      <c r="P4820" s="188"/>
      <c r="R4820" s="188"/>
    </row>
    <row r="4821" spans="8:18">
      <c r="H4821" s="188"/>
      <c r="J4821" s="188"/>
      <c r="K4821" s="188"/>
      <c r="L4821" s="188"/>
      <c r="M4821" s="393"/>
      <c r="N4821" s="188"/>
      <c r="O4821" s="188"/>
      <c r="P4821" s="188"/>
      <c r="R4821" s="188"/>
    </row>
    <row r="4822" spans="8:18">
      <c r="H4822" s="188"/>
      <c r="J4822" s="188"/>
      <c r="K4822" s="188"/>
      <c r="L4822" s="188"/>
      <c r="M4822" s="393"/>
      <c r="N4822" s="188"/>
      <c r="O4822" s="188"/>
      <c r="P4822" s="188"/>
      <c r="R4822" s="188"/>
    </row>
    <row r="4823" spans="8:18">
      <c r="H4823" s="188"/>
      <c r="J4823" s="188"/>
      <c r="K4823" s="188"/>
      <c r="L4823" s="188"/>
      <c r="M4823" s="393"/>
      <c r="N4823" s="188"/>
      <c r="O4823" s="188"/>
      <c r="P4823" s="188"/>
      <c r="R4823" s="188"/>
    </row>
    <row r="4824" spans="8:18">
      <c r="H4824" s="188"/>
      <c r="J4824" s="188"/>
      <c r="K4824" s="188"/>
      <c r="L4824" s="188"/>
      <c r="M4824" s="393"/>
      <c r="N4824" s="188"/>
      <c r="O4824" s="188"/>
      <c r="P4824" s="188"/>
      <c r="R4824" s="188"/>
    </row>
    <row r="4825" spans="8:18">
      <c r="H4825" s="188"/>
      <c r="J4825" s="188"/>
      <c r="K4825" s="188"/>
      <c r="L4825" s="188"/>
      <c r="M4825" s="393"/>
      <c r="N4825" s="188"/>
      <c r="O4825" s="188"/>
      <c r="P4825" s="188"/>
      <c r="R4825" s="188"/>
    </row>
    <row r="4826" spans="8:18">
      <c r="H4826" s="188"/>
      <c r="J4826" s="188"/>
      <c r="K4826" s="188"/>
      <c r="L4826" s="188"/>
      <c r="M4826" s="393"/>
      <c r="N4826" s="188"/>
      <c r="O4826" s="188"/>
      <c r="P4826" s="188"/>
      <c r="R4826" s="188"/>
    </row>
    <row r="4827" spans="8:18">
      <c r="H4827" s="188"/>
      <c r="J4827" s="188"/>
      <c r="K4827" s="188"/>
      <c r="L4827" s="188"/>
      <c r="M4827" s="393"/>
      <c r="N4827" s="188"/>
      <c r="O4827" s="188"/>
      <c r="P4827" s="188"/>
      <c r="R4827" s="188"/>
    </row>
    <row r="4828" spans="8:18">
      <c r="H4828" s="188"/>
      <c r="J4828" s="188"/>
      <c r="K4828" s="188"/>
      <c r="L4828" s="188"/>
      <c r="M4828" s="393"/>
      <c r="N4828" s="188"/>
      <c r="O4828" s="188"/>
      <c r="P4828" s="188"/>
      <c r="R4828" s="188"/>
    </row>
    <row r="4829" spans="8:18">
      <c r="H4829" s="188"/>
      <c r="J4829" s="188"/>
      <c r="K4829" s="188"/>
      <c r="L4829" s="188"/>
      <c r="M4829" s="393"/>
      <c r="N4829" s="188"/>
      <c r="O4829" s="188"/>
      <c r="P4829" s="188"/>
      <c r="R4829" s="188"/>
    </row>
    <row r="4830" spans="8:18">
      <c r="H4830" s="188"/>
      <c r="J4830" s="188"/>
      <c r="K4830" s="188"/>
      <c r="L4830" s="188"/>
      <c r="M4830" s="393"/>
      <c r="N4830" s="188"/>
      <c r="O4830" s="188"/>
      <c r="P4830" s="188"/>
      <c r="R4830" s="188"/>
    </row>
    <row r="4831" spans="8:18">
      <c r="H4831" s="188"/>
      <c r="J4831" s="188"/>
      <c r="K4831" s="188"/>
      <c r="L4831" s="188"/>
      <c r="M4831" s="393"/>
      <c r="N4831" s="188"/>
      <c r="O4831" s="188"/>
      <c r="P4831" s="188"/>
      <c r="R4831" s="188"/>
    </row>
    <row r="4832" spans="8:18">
      <c r="H4832" s="188"/>
      <c r="J4832" s="188"/>
      <c r="K4832" s="188"/>
      <c r="L4832" s="188"/>
      <c r="M4832" s="393"/>
      <c r="N4832" s="188"/>
      <c r="O4832" s="188"/>
      <c r="P4832" s="188"/>
      <c r="R4832" s="188"/>
    </row>
    <row r="4833" spans="8:18">
      <c r="H4833" s="188"/>
      <c r="J4833" s="188"/>
      <c r="K4833" s="188"/>
      <c r="L4833" s="188"/>
      <c r="M4833" s="393"/>
      <c r="N4833" s="188"/>
      <c r="O4833" s="188"/>
      <c r="P4833" s="188"/>
      <c r="R4833" s="188"/>
    </row>
    <row r="4834" spans="8:18">
      <c r="H4834" s="188"/>
      <c r="J4834" s="188"/>
      <c r="K4834" s="188"/>
      <c r="L4834" s="188"/>
      <c r="M4834" s="393"/>
      <c r="N4834" s="188"/>
      <c r="O4834" s="188"/>
      <c r="P4834" s="188"/>
      <c r="R4834" s="188"/>
    </row>
    <row r="4835" spans="8:18">
      <c r="H4835" s="188"/>
      <c r="J4835" s="188"/>
      <c r="K4835" s="188"/>
      <c r="L4835" s="188"/>
      <c r="M4835" s="393"/>
      <c r="N4835" s="188"/>
      <c r="O4835" s="188"/>
      <c r="P4835" s="188"/>
      <c r="R4835" s="188"/>
    </row>
    <row r="4836" spans="8:18">
      <c r="H4836" s="188"/>
      <c r="J4836" s="188"/>
      <c r="K4836" s="188"/>
      <c r="L4836" s="188"/>
      <c r="M4836" s="393"/>
      <c r="N4836" s="188"/>
      <c r="O4836" s="188"/>
      <c r="P4836" s="188"/>
      <c r="R4836" s="188"/>
    </row>
    <row r="4837" spans="8:18">
      <c r="H4837" s="188"/>
      <c r="J4837" s="188"/>
      <c r="K4837" s="188"/>
      <c r="L4837" s="188"/>
      <c r="M4837" s="393"/>
      <c r="N4837" s="188"/>
      <c r="O4837" s="188"/>
      <c r="P4837" s="188"/>
      <c r="R4837" s="188"/>
    </row>
    <row r="4838" spans="8:18">
      <c r="H4838" s="188"/>
      <c r="J4838" s="188"/>
      <c r="K4838" s="188"/>
      <c r="L4838" s="188"/>
      <c r="M4838" s="393"/>
      <c r="N4838" s="188"/>
      <c r="O4838" s="188"/>
      <c r="P4838" s="188"/>
      <c r="R4838" s="188"/>
    </row>
    <row r="4839" spans="8:18">
      <c r="H4839" s="188"/>
      <c r="J4839" s="188"/>
      <c r="K4839" s="188"/>
      <c r="L4839" s="188"/>
      <c r="M4839" s="393"/>
      <c r="N4839" s="188"/>
      <c r="O4839" s="188"/>
      <c r="P4839" s="188"/>
      <c r="R4839" s="188"/>
    </row>
    <row r="4840" spans="8:18">
      <c r="H4840" s="188"/>
      <c r="J4840" s="188"/>
      <c r="K4840" s="188"/>
      <c r="L4840" s="188"/>
      <c r="M4840" s="393"/>
      <c r="N4840" s="188"/>
      <c r="O4840" s="188"/>
      <c r="P4840" s="188"/>
      <c r="R4840" s="188"/>
    </row>
    <row r="4841" spans="8:18">
      <c r="H4841" s="188"/>
      <c r="J4841" s="188"/>
      <c r="K4841" s="188"/>
      <c r="L4841" s="188"/>
      <c r="M4841" s="393"/>
      <c r="N4841" s="188"/>
      <c r="O4841" s="188"/>
      <c r="P4841" s="188"/>
      <c r="R4841" s="188"/>
    </row>
    <row r="4842" spans="8:18">
      <c r="H4842" s="188"/>
      <c r="J4842" s="188"/>
      <c r="K4842" s="188"/>
      <c r="L4842" s="188"/>
      <c r="M4842" s="393"/>
      <c r="N4842" s="188"/>
      <c r="O4842" s="188"/>
      <c r="P4842" s="188"/>
      <c r="R4842" s="188"/>
    </row>
    <row r="4843" spans="8:18">
      <c r="H4843" s="188"/>
      <c r="J4843" s="188"/>
      <c r="K4843" s="188"/>
      <c r="L4843" s="188"/>
      <c r="M4843" s="393"/>
      <c r="N4843" s="188"/>
      <c r="O4843" s="188"/>
      <c r="P4843" s="188"/>
      <c r="R4843" s="188"/>
    </row>
    <row r="4844" spans="8:18">
      <c r="H4844" s="188"/>
      <c r="J4844" s="188"/>
      <c r="K4844" s="188"/>
      <c r="L4844" s="188"/>
      <c r="M4844" s="393"/>
      <c r="N4844" s="188"/>
      <c r="O4844" s="188"/>
      <c r="P4844" s="188"/>
      <c r="R4844" s="188"/>
    </row>
    <row r="4845" spans="8:18">
      <c r="H4845" s="188"/>
      <c r="J4845" s="188"/>
      <c r="K4845" s="188"/>
      <c r="L4845" s="188"/>
      <c r="M4845" s="393"/>
      <c r="N4845" s="188"/>
      <c r="O4845" s="188"/>
      <c r="P4845" s="188"/>
      <c r="R4845" s="188"/>
    </row>
    <row r="4846" spans="8:18">
      <c r="H4846" s="188"/>
      <c r="J4846" s="188"/>
      <c r="K4846" s="188"/>
      <c r="L4846" s="188"/>
      <c r="M4846" s="393"/>
      <c r="N4846" s="188"/>
      <c r="O4846" s="188"/>
      <c r="P4846" s="188"/>
      <c r="R4846" s="188"/>
    </row>
    <row r="4847" spans="8:18">
      <c r="H4847" s="188"/>
      <c r="J4847" s="188"/>
      <c r="K4847" s="188"/>
      <c r="L4847" s="188"/>
      <c r="M4847" s="393"/>
      <c r="N4847" s="188"/>
      <c r="O4847" s="188"/>
      <c r="P4847" s="188"/>
      <c r="R4847" s="188"/>
    </row>
    <row r="4848" spans="8:18">
      <c r="H4848" s="188"/>
      <c r="J4848" s="188"/>
      <c r="K4848" s="188"/>
      <c r="L4848" s="188"/>
      <c r="M4848" s="393"/>
      <c r="N4848" s="188"/>
      <c r="O4848" s="188"/>
      <c r="P4848" s="188"/>
      <c r="R4848" s="188"/>
    </row>
    <row r="4849" spans="8:18">
      <c r="H4849" s="188"/>
      <c r="J4849" s="188"/>
      <c r="K4849" s="188"/>
      <c r="L4849" s="188"/>
      <c r="M4849" s="393"/>
      <c r="N4849" s="188"/>
      <c r="O4849" s="188"/>
      <c r="P4849" s="188"/>
      <c r="R4849" s="188"/>
    </row>
    <row r="4850" spans="8:18">
      <c r="H4850" s="188"/>
      <c r="J4850" s="188"/>
      <c r="K4850" s="188"/>
      <c r="L4850" s="188"/>
      <c r="M4850" s="393"/>
      <c r="N4850" s="188"/>
      <c r="O4850" s="188"/>
      <c r="P4850" s="188"/>
      <c r="R4850" s="188"/>
    </row>
    <row r="4851" spans="8:18">
      <c r="H4851" s="188"/>
      <c r="J4851" s="188"/>
      <c r="K4851" s="188"/>
      <c r="L4851" s="188"/>
      <c r="M4851" s="393"/>
      <c r="N4851" s="188"/>
      <c r="O4851" s="188"/>
      <c r="P4851" s="188"/>
      <c r="R4851" s="188"/>
    </row>
    <row r="4852" spans="8:18">
      <c r="H4852" s="188"/>
      <c r="J4852" s="188"/>
      <c r="K4852" s="188"/>
      <c r="L4852" s="188"/>
      <c r="M4852" s="393"/>
      <c r="N4852" s="188"/>
      <c r="O4852" s="188"/>
      <c r="P4852" s="188"/>
      <c r="R4852" s="188"/>
    </row>
    <row r="4853" spans="8:18">
      <c r="H4853" s="188"/>
      <c r="J4853" s="188"/>
      <c r="K4853" s="188"/>
      <c r="L4853" s="188"/>
      <c r="M4853" s="393"/>
      <c r="N4853" s="188"/>
      <c r="O4853" s="188"/>
      <c r="P4853" s="188"/>
      <c r="R4853" s="188"/>
    </row>
    <row r="4854" spans="8:18">
      <c r="H4854" s="188"/>
      <c r="J4854" s="188"/>
      <c r="K4854" s="188"/>
      <c r="L4854" s="188"/>
      <c r="M4854" s="393"/>
      <c r="N4854" s="188"/>
      <c r="O4854" s="188"/>
      <c r="P4854" s="188"/>
      <c r="R4854" s="188"/>
    </row>
    <row r="4855" spans="8:18">
      <c r="H4855" s="188"/>
      <c r="J4855" s="188"/>
      <c r="K4855" s="188"/>
      <c r="L4855" s="188"/>
      <c r="M4855" s="393"/>
      <c r="N4855" s="188"/>
      <c r="O4855" s="188"/>
      <c r="P4855" s="188"/>
      <c r="R4855" s="188"/>
    </row>
    <row r="4856" spans="8:18">
      <c r="H4856" s="188"/>
      <c r="J4856" s="188"/>
      <c r="K4856" s="188"/>
      <c r="L4856" s="188"/>
      <c r="M4856" s="393"/>
      <c r="N4856" s="188"/>
      <c r="O4856" s="188"/>
      <c r="P4856" s="188"/>
      <c r="R4856" s="188"/>
    </row>
    <row r="4857" spans="8:18">
      <c r="H4857" s="188"/>
      <c r="J4857" s="188"/>
      <c r="K4857" s="188"/>
      <c r="L4857" s="188"/>
      <c r="M4857" s="393"/>
      <c r="N4857" s="188"/>
      <c r="O4857" s="188"/>
      <c r="P4857" s="188"/>
      <c r="R4857" s="188"/>
    </row>
    <row r="4858" spans="8:18">
      <c r="H4858" s="188"/>
      <c r="J4858" s="188"/>
      <c r="K4858" s="188"/>
      <c r="L4858" s="188"/>
      <c r="M4858" s="393"/>
      <c r="N4858" s="188"/>
      <c r="O4858" s="188"/>
      <c r="P4858" s="188"/>
      <c r="R4858" s="188"/>
    </row>
    <row r="4859" spans="8:18">
      <c r="H4859" s="188"/>
      <c r="J4859" s="188"/>
      <c r="K4859" s="188"/>
      <c r="L4859" s="188"/>
      <c r="M4859" s="393"/>
      <c r="N4859" s="188"/>
      <c r="O4859" s="188"/>
      <c r="P4859" s="188"/>
      <c r="R4859" s="188"/>
    </row>
    <row r="4860" spans="8:18">
      <c r="H4860" s="188"/>
      <c r="J4860" s="188"/>
      <c r="K4860" s="188"/>
      <c r="L4860" s="188"/>
      <c r="M4860" s="393"/>
      <c r="N4860" s="188"/>
      <c r="O4860" s="188"/>
      <c r="P4860" s="188"/>
      <c r="R4860" s="188"/>
    </row>
    <row r="4861" spans="8:18">
      <c r="H4861" s="188"/>
      <c r="J4861" s="188"/>
      <c r="K4861" s="188"/>
      <c r="L4861" s="188"/>
      <c r="M4861" s="393"/>
      <c r="N4861" s="188"/>
      <c r="O4861" s="188"/>
      <c r="P4861" s="188"/>
      <c r="R4861" s="188"/>
    </row>
    <row r="4862" spans="8:18">
      <c r="H4862" s="188"/>
      <c r="J4862" s="188"/>
      <c r="K4862" s="188"/>
      <c r="L4862" s="188"/>
      <c r="M4862" s="393"/>
      <c r="N4862" s="188"/>
      <c r="O4862" s="188"/>
      <c r="P4862" s="188"/>
      <c r="R4862" s="188"/>
    </row>
    <row r="4863" spans="8:18">
      <c r="H4863" s="188"/>
      <c r="J4863" s="188"/>
      <c r="K4863" s="188"/>
      <c r="L4863" s="188"/>
      <c r="M4863" s="393"/>
      <c r="N4863" s="188"/>
      <c r="O4863" s="188"/>
      <c r="P4863" s="188"/>
      <c r="R4863" s="188"/>
    </row>
    <row r="4864" spans="8:18">
      <c r="H4864" s="188"/>
      <c r="J4864" s="188"/>
      <c r="K4864" s="188"/>
      <c r="L4864" s="188"/>
      <c r="M4864" s="393"/>
      <c r="N4864" s="188"/>
      <c r="O4864" s="188"/>
      <c r="P4864" s="188"/>
      <c r="R4864" s="188"/>
    </row>
    <row r="4865" spans="8:18">
      <c r="H4865" s="188"/>
      <c r="J4865" s="188"/>
      <c r="K4865" s="188"/>
      <c r="L4865" s="188"/>
      <c r="M4865" s="393"/>
      <c r="N4865" s="188"/>
      <c r="O4865" s="188"/>
      <c r="P4865" s="188"/>
      <c r="R4865" s="188"/>
    </row>
    <row r="4866" spans="8:18">
      <c r="H4866" s="188"/>
      <c r="J4866" s="188"/>
      <c r="K4866" s="188"/>
      <c r="L4866" s="188"/>
      <c r="M4866" s="393"/>
      <c r="N4866" s="188"/>
      <c r="O4866" s="188"/>
      <c r="P4866" s="188"/>
      <c r="R4866" s="188"/>
    </row>
    <row r="4867" spans="8:18">
      <c r="H4867" s="188"/>
      <c r="J4867" s="188"/>
      <c r="K4867" s="188"/>
      <c r="L4867" s="188"/>
      <c r="M4867" s="393"/>
      <c r="N4867" s="188"/>
      <c r="O4867" s="188"/>
      <c r="P4867" s="188"/>
      <c r="R4867" s="188"/>
    </row>
    <row r="4868" spans="8:18">
      <c r="H4868" s="188"/>
      <c r="J4868" s="188"/>
      <c r="K4868" s="188"/>
      <c r="L4868" s="188"/>
      <c r="M4868" s="393"/>
      <c r="N4868" s="188"/>
      <c r="O4868" s="188"/>
      <c r="P4868" s="188"/>
      <c r="R4868" s="188"/>
    </row>
    <row r="4869" spans="8:18">
      <c r="H4869" s="188"/>
      <c r="J4869" s="188"/>
      <c r="K4869" s="188"/>
      <c r="L4869" s="188"/>
      <c r="M4869" s="393"/>
      <c r="N4869" s="188"/>
      <c r="O4869" s="188"/>
      <c r="P4869" s="188"/>
      <c r="R4869" s="188"/>
    </row>
    <row r="4870" spans="8:18">
      <c r="H4870" s="188"/>
      <c r="J4870" s="188"/>
      <c r="K4870" s="188"/>
      <c r="L4870" s="188"/>
      <c r="M4870" s="393"/>
      <c r="N4870" s="188"/>
      <c r="O4870" s="188"/>
      <c r="P4870" s="188"/>
      <c r="R4870" s="188"/>
    </row>
    <row r="4871" spans="8:18">
      <c r="H4871" s="188"/>
      <c r="J4871" s="188"/>
      <c r="K4871" s="188"/>
      <c r="L4871" s="188"/>
      <c r="M4871" s="393"/>
      <c r="N4871" s="188"/>
      <c r="O4871" s="188"/>
      <c r="P4871" s="188"/>
      <c r="R4871" s="188"/>
    </row>
    <row r="4872" spans="8:18">
      <c r="H4872" s="188"/>
      <c r="J4872" s="188"/>
      <c r="K4872" s="188"/>
      <c r="L4872" s="188"/>
      <c r="M4872" s="393"/>
      <c r="N4872" s="188"/>
      <c r="O4872" s="188"/>
      <c r="P4872" s="188"/>
      <c r="R4872" s="188"/>
    </row>
    <row r="4873" spans="8:18">
      <c r="H4873" s="188"/>
      <c r="J4873" s="188"/>
      <c r="K4873" s="188"/>
      <c r="L4873" s="188"/>
      <c r="M4873" s="393"/>
      <c r="N4873" s="188"/>
      <c r="O4873" s="188"/>
      <c r="P4873" s="188"/>
      <c r="R4873" s="188"/>
    </row>
    <row r="4874" spans="8:18">
      <c r="H4874" s="188"/>
      <c r="J4874" s="188"/>
      <c r="K4874" s="188"/>
      <c r="L4874" s="188"/>
      <c r="M4874" s="393"/>
      <c r="N4874" s="188"/>
      <c r="O4874" s="188"/>
      <c r="P4874" s="188"/>
      <c r="R4874" s="188"/>
    </row>
    <row r="4875" spans="8:18">
      <c r="H4875" s="188"/>
      <c r="J4875" s="188"/>
      <c r="K4875" s="188"/>
      <c r="L4875" s="188"/>
      <c r="M4875" s="393"/>
      <c r="N4875" s="188"/>
      <c r="O4875" s="188"/>
      <c r="P4875" s="188"/>
      <c r="R4875" s="188"/>
    </row>
    <row r="4876" spans="8:18">
      <c r="H4876" s="188"/>
      <c r="J4876" s="188"/>
      <c r="K4876" s="188"/>
      <c r="L4876" s="188"/>
      <c r="M4876" s="393"/>
      <c r="N4876" s="188"/>
      <c r="O4876" s="188"/>
      <c r="P4876" s="188"/>
      <c r="R4876" s="188"/>
    </row>
    <row r="4877" spans="8:18">
      <c r="H4877" s="188"/>
      <c r="J4877" s="188"/>
      <c r="K4877" s="188"/>
      <c r="L4877" s="188"/>
      <c r="M4877" s="393"/>
      <c r="N4877" s="188"/>
      <c r="O4877" s="188"/>
      <c r="P4877" s="188"/>
      <c r="R4877" s="188"/>
    </row>
    <row r="4878" spans="8:18">
      <c r="H4878" s="188"/>
      <c r="J4878" s="188"/>
      <c r="K4878" s="188"/>
      <c r="L4878" s="188"/>
      <c r="M4878" s="393"/>
      <c r="N4878" s="188"/>
      <c r="O4878" s="188"/>
      <c r="P4878" s="188"/>
      <c r="R4878" s="188"/>
    </row>
    <row r="4879" spans="8:18">
      <c r="H4879" s="188"/>
      <c r="J4879" s="188"/>
      <c r="K4879" s="188"/>
      <c r="L4879" s="188"/>
      <c r="M4879" s="393"/>
      <c r="N4879" s="188"/>
      <c r="O4879" s="188"/>
      <c r="P4879" s="188"/>
      <c r="R4879" s="188"/>
    </row>
    <row r="4880" spans="8:18">
      <c r="H4880" s="188"/>
      <c r="J4880" s="188"/>
      <c r="K4880" s="188"/>
      <c r="L4880" s="188"/>
      <c r="M4880" s="393"/>
      <c r="N4880" s="188"/>
      <c r="O4880" s="188"/>
      <c r="P4880" s="188"/>
      <c r="R4880" s="188"/>
    </row>
    <row r="4881" spans="8:18">
      <c r="H4881" s="188"/>
      <c r="J4881" s="188"/>
      <c r="K4881" s="188"/>
      <c r="L4881" s="188"/>
      <c r="M4881" s="393"/>
      <c r="N4881" s="188"/>
      <c r="O4881" s="188"/>
      <c r="P4881" s="188"/>
      <c r="R4881" s="188"/>
    </row>
    <row r="4882" spans="8:18">
      <c r="H4882" s="188"/>
      <c r="J4882" s="188"/>
      <c r="K4882" s="188"/>
      <c r="L4882" s="188"/>
      <c r="M4882" s="393"/>
      <c r="N4882" s="188"/>
      <c r="O4882" s="188"/>
      <c r="P4882" s="188"/>
      <c r="R4882" s="188"/>
    </row>
    <row r="4883" spans="8:18">
      <c r="H4883" s="188"/>
      <c r="J4883" s="188"/>
      <c r="K4883" s="188"/>
      <c r="L4883" s="188"/>
      <c r="M4883" s="393"/>
      <c r="N4883" s="188"/>
      <c r="O4883" s="188"/>
      <c r="P4883" s="188"/>
      <c r="R4883" s="188"/>
    </row>
    <row r="4884" spans="8:18">
      <c r="H4884" s="188"/>
      <c r="J4884" s="188"/>
      <c r="K4884" s="188"/>
      <c r="L4884" s="188"/>
      <c r="M4884" s="393"/>
      <c r="N4884" s="188"/>
      <c r="O4884" s="188"/>
      <c r="P4884" s="188"/>
      <c r="R4884" s="188"/>
    </row>
    <row r="4885" spans="8:18">
      <c r="H4885" s="188"/>
      <c r="J4885" s="188"/>
      <c r="K4885" s="188"/>
      <c r="L4885" s="188"/>
      <c r="M4885" s="393"/>
      <c r="N4885" s="188"/>
      <c r="O4885" s="188"/>
      <c r="P4885" s="188"/>
      <c r="R4885" s="188"/>
    </row>
    <row r="4886" spans="8:18">
      <c r="H4886" s="188"/>
      <c r="J4886" s="188"/>
      <c r="K4886" s="188"/>
      <c r="L4886" s="188"/>
      <c r="M4886" s="393"/>
      <c r="N4886" s="188"/>
      <c r="O4886" s="188"/>
      <c r="P4886" s="188"/>
      <c r="R4886" s="188"/>
    </row>
    <row r="4887" spans="8:18">
      <c r="H4887" s="188"/>
      <c r="J4887" s="188"/>
      <c r="K4887" s="188"/>
      <c r="L4887" s="188"/>
      <c r="M4887" s="393"/>
      <c r="N4887" s="188"/>
      <c r="O4887" s="188"/>
      <c r="P4887" s="188"/>
      <c r="R4887" s="188"/>
    </row>
    <row r="4888" spans="8:18">
      <c r="H4888" s="188"/>
      <c r="J4888" s="188"/>
      <c r="K4888" s="188"/>
      <c r="L4888" s="188"/>
      <c r="M4888" s="393"/>
      <c r="N4888" s="188"/>
      <c r="O4888" s="188"/>
      <c r="P4888" s="188"/>
      <c r="R4888" s="188"/>
    </row>
    <row r="4889" spans="8:18">
      <c r="H4889" s="188"/>
      <c r="J4889" s="188"/>
      <c r="K4889" s="188"/>
      <c r="L4889" s="188"/>
      <c r="M4889" s="393"/>
      <c r="N4889" s="188"/>
      <c r="O4889" s="188"/>
      <c r="P4889" s="188"/>
      <c r="R4889" s="188"/>
    </row>
    <row r="4890" spans="8:18">
      <c r="H4890" s="188"/>
      <c r="J4890" s="188"/>
      <c r="K4890" s="188"/>
      <c r="L4890" s="188"/>
      <c r="M4890" s="393"/>
      <c r="N4890" s="188"/>
      <c r="O4890" s="188"/>
      <c r="P4890" s="188"/>
      <c r="R4890" s="188"/>
    </row>
    <row r="4891" spans="8:18">
      <c r="H4891" s="188"/>
      <c r="J4891" s="188"/>
      <c r="K4891" s="188"/>
      <c r="L4891" s="188"/>
      <c r="M4891" s="393"/>
      <c r="N4891" s="188"/>
      <c r="O4891" s="188"/>
      <c r="P4891" s="188"/>
      <c r="R4891" s="188"/>
    </row>
    <row r="4892" spans="8:18">
      <c r="H4892" s="188"/>
      <c r="J4892" s="188"/>
      <c r="K4892" s="188"/>
      <c r="L4892" s="188"/>
      <c r="M4892" s="393"/>
      <c r="N4892" s="188"/>
      <c r="O4892" s="188"/>
      <c r="P4892" s="188"/>
      <c r="R4892" s="188"/>
    </row>
    <row r="4893" spans="8:18">
      <c r="H4893" s="188"/>
      <c r="J4893" s="188"/>
      <c r="K4893" s="188"/>
      <c r="L4893" s="188"/>
      <c r="M4893" s="393"/>
      <c r="N4893" s="188"/>
      <c r="O4893" s="188"/>
      <c r="P4893" s="188"/>
      <c r="R4893" s="188"/>
    </row>
    <row r="4894" spans="8:18">
      <c r="H4894" s="188"/>
      <c r="J4894" s="188"/>
      <c r="K4894" s="188"/>
      <c r="L4894" s="188"/>
      <c r="M4894" s="393"/>
      <c r="N4894" s="188"/>
      <c r="O4894" s="188"/>
      <c r="P4894" s="188"/>
      <c r="R4894" s="188"/>
    </row>
    <row r="4895" spans="8:18">
      <c r="H4895" s="188"/>
      <c r="J4895" s="188"/>
      <c r="K4895" s="188"/>
      <c r="L4895" s="188"/>
      <c r="M4895" s="393"/>
      <c r="N4895" s="188"/>
      <c r="O4895" s="188"/>
      <c r="P4895" s="188"/>
      <c r="R4895" s="188"/>
    </row>
    <row r="4896" spans="8:18">
      <c r="H4896" s="188"/>
      <c r="J4896" s="188"/>
      <c r="K4896" s="188"/>
      <c r="L4896" s="188"/>
      <c r="M4896" s="393"/>
      <c r="N4896" s="188"/>
      <c r="O4896" s="188"/>
      <c r="P4896" s="188"/>
      <c r="R4896" s="188"/>
    </row>
    <row r="4897" spans="8:18">
      <c r="H4897" s="188"/>
      <c r="J4897" s="188"/>
      <c r="K4897" s="188"/>
      <c r="L4897" s="188"/>
      <c r="M4897" s="393"/>
      <c r="N4897" s="188"/>
      <c r="O4897" s="188"/>
      <c r="P4897" s="188"/>
      <c r="R4897" s="188"/>
    </row>
    <row r="4898" spans="8:18">
      <c r="H4898" s="188"/>
      <c r="J4898" s="188"/>
      <c r="K4898" s="188"/>
      <c r="L4898" s="188"/>
      <c r="M4898" s="393"/>
      <c r="N4898" s="188"/>
      <c r="O4898" s="188"/>
      <c r="P4898" s="188"/>
      <c r="R4898" s="188"/>
    </row>
    <row r="4899" spans="8:18">
      <c r="H4899" s="188"/>
      <c r="J4899" s="188"/>
      <c r="K4899" s="188"/>
      <c r="L4899" s="188"/>
      <c r="M4899" s="393"/>
      <c r="N4899" s="188"/>
      <c r="O4899" s="188"/>
      <c r="P4899" s="188"/>
      <c r="R4899" s="188"/>
    </row>
    <row r="4900" spans="8:18">
      <c r="H4900" s="188"/>
      <c r="J4900" s="188"/>
      <c r="K4900" s="188"/>
      <c r="L4900" s="188"/>
      <c r="M4900" s="393"/>
      <c r="N4900" s="188"/>
      <c r="O4900" s="188"/>
      <c r="P4900" s="188"/>
      <c r="R4900" s="188"/>
    </row>
    <row r="4901" spans="8:18">
      <c r="H4901" s="188"/>
      <c r="J4901" s="188"/>
      <c r="K4901" s="188"/>
      <c r="L4901" s="188"/>
      <c r="M4901" s="393"/>
      <c r="N4901" s="188"/>
      <c r="O4901" s="188"/>
      <c r="P4901" s="188"/>
      <c r="R4901" s="188"/>
    </row>
    <row r="4902" spans="8:18">
      <c r="H4902" s="188"/>
      <c r="J4902" s="188"/>
      <c r="K4902" s="188"/>
      <c r="L4902" s="188"/>
      <c r="M4902" s="393"/>
      <c r="N4902" s="188"/>
      <c r="O4902" s="188"/>
      <c r="P4902" s="188"/>
      <c r="R4902" s="188"/>
    </row>
    <row r="4903" spans="8:18">
      <c r="H4903" s="188"/>
      <c r="J4903" s="188"/>
      <c r="K4903" s="188"/>
      <c r="L4903" s="188"/>
      <c r="M4903" s="393"/>
      <c r="N4903" s="188"/>
      <c r="O4903" s="188"/>
      <c r="P4903" s="188"/>
      <c r="R4903" s="188"/>
    </row>
    <row r="4904" spans="8:18">
      <c r="H4904" s="188"/>
      <c r="J4904" s="188"/>
      <c r="K4904" s="188"/>
      <c r="L4904" s="188"/>
      <c r="M4904" s="393"/>
      <c r="N4904" s="188"/>
      <c r="O4904" s="188"/>
      <c r="P4904" s="188"/>
      <c r="R4904" s="188"/>
    </row>
    <row r="4905" spans="8:18">
      <c r="H4905" s="188"/>
      <c r="J4905" s="188"/>
      <c r="K4905" s="188"/>
      <c r="L4905" s="188"/>
      <c r="M4905" s="393"/>
      <c r="N4905" s="188"/>
      <c r="O4905" s="188"/>
      <c r="P4905" s="188"/>
      <c r="R4905" s="188"/>
    </row>
    <row r="4906" spans="8:18">
      <c r="H4906" s="188"/>
      <c r="J4906" s="188"/>
      <c r="K4906" s="188"/>
      <c r="L4906" s="188"/>
      <c r="M4906" s="393"/>
      <c r="N4906" s="188"/>
      <c r="O4906" s="188"/>
      <c r="P4906" s="188"/>
      <c r="R4906" s="188"/>
    </row>
    <row r="4907" spans="8:18">
      <c r="H4907" s="188"/>
      <c r="J4907" s="188"/>
      <c r="K4907" s="188"/>
      <c r="L4907" s="188"/>
      <c r="M4907" s="393"/>
      <c r="N4907" s="188"/>
      <c r="O4907" s="188"/>
      <c r="P4907" s="188"/>
      <c r="R4907" s="188"/>
    </row>
    <row r="4908" spans="8:18">
      <c r="H4908" s="188"/>
      <c r="J4908" s="188"/>
      <c r="K4908" s="188"/>
      <c r="L4908" s="188"/>
      <c r="M4908" s="393"/>
      <c r="N4908" s="188"/>
      <c r="O4908" s="188"/>
      <c r="P4908" s="188"/>
      <c r="R4908" s="188"/>
    </row>
    <row r="4909" spans="8:18">
      <c r="H4909" s="188"/>
      <c r="J4909" s="188"/>
      <c r="K4909" s="188"/>
      <c r="L4909" s="188"/>
      <c r="M4909" s="393"/>
      <c r="N4909" s="188"/>
      <c r="O4909" s="188"/>
      <c r="P4909" s="188"/>
      <c r="R4909" s="188"/>
    </row>
    <row r="4910" spans="8:18">
      <c r="H4910" s="188"/>
      <c r="J4910" s="188"/>
      <c r="K4910" s="188"/>
      <c r="L4910" s="188"/>
      <c r="M4910" s="393"/>
      <c r="N4910" s="188"/>
      <c r="O4910" s="188"/>
      <c r="P4910" s="188"/>
      <c r="R4910" s="188"/>
    </row>
    <row r="4911" spans="8:18">
      <c r="H4911" s="188"/>
      <c r="J4911" s="188"/>
      <c r="K4911" s="188"/>
      <c r="L4911" s="188"/>
      <c r="M4911" s="393"/>
      <c r="N4911" s="188"/>
      <c r="O4911" s="188"/>
      <c r="P4911" s="188"/>
      <c r="R4911" s="188"/>
    </row>
    <row r="4912" spans="8:18">
      <c r="H4912" s="188"/>
      <c r="J4912" s="188"/>
      <c r="K4912" s="188"/>
      <c r="L4912" s="188"/>
      <c r="M4912" s="393"/>
      <c r="N4912" s="188"/>
      <c r="O4912" s="188"/>
      <c r="P4912" s="188"/>
      <c r="R4912" s="188"/>
    </row>
    <row r="4913" spans="8:18">
      <c r="H4913" s="188"/>
      <c r="J4913" s="188"/>
      <c r="K4913" s="188"/>
      <c r="L4913" s="188"/>
      <c r="M4913" s="393"/>
      <c r="N4913" s="188"/>
      <c r="O4913" s="188"/>
      <c r="P4913" s="188"/>
      <c r="R4913" s="188"/>
    </row>
    <row r="4914" spans="8:18">
      <c r="H4914" s="188"/>
      <c r="J4914" s="188"/>
      <c r="K4914" s="188"/>
      <c r="L4914" s="188"/>
      <c r="M4914" s="393"/>
      <c r="N4914" s="188"/>
      <c r="O4914" s="188"/>
      <c r="P4914" s="188"/>
      <c r="R4914" s="188"/>
    </row>
    <row r="4915" spans="8:18">
      <c r="H4915" s="188"/>
      <c r="J4915" s="188"/>
      <c r="K4915" s="188"/>
      <c r="L4915" s="188"/>
      <c r="M4915" s="393"/>
      <c r="N4915" s="188"/>
      <c r="O4915" s="188"/>
      <c r="P4915" s="188"/>
      <c r="R4915" s="188"/>
    </row>
    <row r="4916" spans="8:18">
      <c r="H4916" s="188"/>
      <c r="J4916" s="188"/>
      <c r="K4916" s="188"/>
      <c r="L4916" s="188"/>
      <c r="M4916" s="393"/>
      <c r="N4916" s="188"/>
      <c r="O4916" s="188"/>
      <c r="P4916" s="188"/>
      <c r="R4916" s="188"/>
    </row>
    <row r="4917" spans="8:18">
      <c r="H4917" s="188"/>
      <c r="J4917" s="188"/>
      <c r="K4917" s="188"/>
      <c r="L4917" s="188"/>
      <c r="M4917" s="393"/>
      <c r="N4917" s="188"/>
      <c r="O4917" s="188"/>
      <c r="P4917" s="188"/>
      <c r="R4917" s="188"/>
    </row>
    <row r="4918" spans="8:18">
      <c r="H4918" s="188"/>
      <c r="J4918" s="188"/>
      <c r="K4918" s="188"/>
      <c r="L4918" s="188"/>
      <c r="M4918" s="393"/>
      <c r="N4918" s="188"/>
      <c r="O4918" s="188"/>
      <c r="P4918" s="188"/>
      <c r="R4918" s="188"/>
    </row>
    <row r="4919" spans="8:18">
      <c r="H4919" s="188"/>
      <c r="J4919" s="188"/>
      <c r="K4919" s="188"/>
      <c r="L4919" s="188"/>
      <c r="M4919" s="393"/>
      <c r="N4919" s="188"/>
      <c r="O4919" s="188"/>
      <c r="P4919" s="188"/>
      <c r="R4919" s="188"/>
    </row>
    <row r="4920" spans="8:18">
      <c r="H4920" s="188"/>
      <c r="J4920" s="188"/>
      <c r="K4920" s="188"/>
      <c r="L4920" s="188"/>
      <c r="M4920" s="393"/>
      <c r="N4920" s="188"/>
      <c r="O4920" s="188"/>
      <c r="P4920" s="188"/>
      <c r="R4920" s="188"/>
    </row>
    <row r="4921" spans="8:18">
      <c r="H4921" s="188"/>
      <c r="J4921" s="188"/>
      <c r="K4921" s="188"/>
      <c r="L4921" s="188"/>
      <c r="M4921" s="393"/>
      <c r="N4921" s="188"/>
      <c r="O4921" s="188"/>
      <c r="P4921" s="188"/>
      <c r="R4921" s="188"/>
    </row>
    <row r="4922" spans="8:18">
      <c r="H4922" s="188"/>
      <c r="J4922" s="188"/>
      <c r="K4922" s="188"/>
      <c r="L4922" s="188"/>
      <c r="M4922" s="393"/>
      <c r="N4922" s="188"/>
      <c r="O4922" s="188"/>
      <c r="P4922" s="188"/>
      <c r="R4922" s="188"/>
    </row>
    <row r="4923" spans="8:18">
      <c r="H4923" s="188"/>
      <c r="J4923" s="188"/>
      <c r="K4923" s="188"/>
      <c r="L4923" s="188"/>
      <c r="M4923" s="393"/>
      <c r="N4923" s="188"/>
      <c r="O4923" s="188"/>
      <c r="P4923" s="188"/>
      <c r="R4923" s="188"/>
    </row>
    <row r="4924" spans="8:18">
      <c r="H4924" s="188"/>
      <c r="J4924" s="188"/>
      <c r="K4924" s="188"/>
      <c r="L4924" s="188"/>
      <c r="M4924" s="393"/>
      <c r="N4924" s="188"/>
      <c r="O4924" s="188"/>
      <c r="P4924" s="188"/>
      <c r="R4924" s="188"/>
    </row>
    <row r="4925" spans="8:18">
      <c r="H4925" s="188"/>
      <c r="J4925" s="188"/>
      <c r="K4925" s="188"/>
      <c r="L4925" s="188"/>
      <c r="M4925" s="393"/>
      <c r="N4925" s="188"/>
      <c r="O4925" s="188"/>
      <c r="P4925" s="188"/>
      <c r="R4925" s="188"/>
    </row>
    <row r="4926" spans="8:18">
      <c r="H4926" s="188"/>
      <c r="J4926" s="188"/>
      <c r="K4926" s="188"/>
      <c r="L4926" s="188"/>
      <c r="M4926" s="393"/>
      <c r="N4926" s="188"/>
      <c r="O4926" s="188"/>
      <c r="P4926" s="188"/>
      <c r="R4926" s="188"/>
    </row>
    <row r="4927" spans="8:18">
      <c r="H4927" s="188"/>
      <c r="J4927" s="188"/>
      <c r="K4927" s="188"/>
      <c r="L4927" s="188"/>
      <c r="M4927" s="393"/>
      <c r="N4927" s="188"/>
      <c r="O4927" s="188"/>
      <c r="P4927" s="188"/>
      <c r="R4927" s="188"/>
    </row>
    <row r="4928" spans="8:18">
      <c r="H4928" s="188"/>
      <c r="J4928" s="188"/>
      <c r="K4928" s="188"/>
      <c r="L4928" s="188"/>
      <c r="M4928" s="393"/>
      <c r="N4928" s="188"/>
      <c r="O4928" s="188"/>
      <c r="P4928" s="188"/>
      <c r="R4928" s="188"/>
    </row>
    <row r="4929" spans="8:18">
      <c r="H4929" s="188"/>
      <c r="J4929" s="188"/>
      <c r="K4929" s="188"/>
      <c r="L4929" s="188"/>
      <c r="M4929" s="393"/>
      <c r="N4929" s="188"/>
      <c r="O4929" s="188"/>
      <c r="P4929" s="188"/>
      <c r="R4929" s="188"/>
    </row>
    <row r="4930" spans="8:18">
      <c r="H4930" s="188"/>
      <c r="J4930" s="188"/>
      <c r="K4930" s="188"/>
      <c r="L4930" s="188"/>
      <c r="M4930" s="393"/>
      <c r="N4930" s="188"/>
      <c r="O4930" s="188"/>
      <c r="P4930" s="188"/>
      <c r="R4930" s="188"/>
    </row>
    <row r="4931" spans="8:18">
      <c r="H4931" s="188"/>
      <c r="J4931" s="188"/>
      <c r="K4931" s="188"/>
      <c r="L4931" s="188"/>
      <c r="M4931" s="393"/>
      <c r="N4931" s="188"/>
      <c r="O4931" s="188"/>
      <c r="P4931" s="188"/>
      <c r="R4931" s="188"/>
    </row>
    <row r="4932" spans="8:18">
      <c r="H4932" s="188"/>
      <c r="J4932" s="188"/>
      <c r="K4932" s="188"/>
      <c r="L4932" s="188"/>
      <c r="M4932" s="393"/>
      <c r="N4932" s="188"/>
      <c r="O4932" s="188"/>
      <c r="P4932" s="188"/>
      <c r="R4932" s="188"/>
    </row>
    <row r="4933" spans="8:18">
      <c r="H4933" s="188"/>
      <c r="J4933" s="188"/>
      <c r="K4933" s="188"/>
      <c r="L4933" s="188"/>
      <c r="M4933" s="393"/>
      <c r="N4933" s="188"/>
      <c r="O4933" s="188"/>
      <c r="P4933" s="188"/>
      <c r="R4933" s="188"/>
    </row>
    <row r="4934" spans="8:18">
      <c r="H4934" s="188"/>
      <c r="J4934" s="188"/>
      <c r="K4934" s="188"/>
      <c r="L4934" s="188"/>
      <c r="M4934" s="393"/>
      <c r="N4934" s="188"/>
      <c r="O4934" s="188"/>
      <c r="P4934" s="188"/>
      <c r="R4934" s="188"/>
    </row>
    <row r="4935" spans="8:18">
      <c r="H4935" s="188"/>
      <c r="J4935" s="188"/>
      <c r="K4935" s="188"/>
      <c r="L4935" s="188"/>
      <c r="M4935" s="393"/>
      <c r="N4935" s="188"/>
      <c r="O4935" s="188"/>
      <c r="P4935" s="188"/>
      <c r="R4935" s="188"/>
    </row>
    <row r="4936" spans="8:18">
      <c r="H4936" s="188"/>
      <c r="J4936" s="188"/>
      <c r="K4936" s="188"/>
      <c r="L4936" s="188"/>
      <c r="M4936" s="393"/>
      <c r="N4936" s="188"/>
      <c r="O4936" s="188"/>
      <c r="P4936" s="188"/>
      <c r="R4936" s="188"/>
    </row>
    <row r="4937" spans="8:18">
      <c r="H4937" s="188"/>
      <c r="J4937" s="188"/>
      <c r="K4937" s="188"/>
      <c r="L4937" s="188"/>
      <c r="M4937" s="393"/>
      <c r="N4937" s="188"/>
      <c r="O4937" s="188"/>
      <c r="P4937" s="188"/>
      <c r="R4937" s="188"/>
    </row>
    <row r="4938" spans="8:18">
      <c r="H4938" s="188"/>
      <c r="J4938" s="188"/>
      <c r="K4938" s="188"/>
      <c r="L4938" s="188"/>
      <c r="M4938" s="393"/>
      <c r="N4938" s="188"/>
      <c r="O4938" s="188"/>
      <c r="P4938" s="188"/>
      <c r="R4938" s="188"/>
    </row>
    <row r="4939" spans="8:18">
      <c r="H4939" s="188"/>
      <c r="J4939" s="188"/>
      <c r="K4939" s="188"/>
      <c r="L4939" s="188"/>
      <c r="M4939" s="393"/>
      <c r="N4939" s="188"/>
      <c r="O4939" s="188"/>
      <c r="P4939" s="188"/>
      <c r="R4939" s="188"/>
    </row>
    <row r="4940" spans="8:18">
      <c r="H4940" s="188"/>
      <c r="J4940" s="188"/>
      <c r="K4940" s="188"/>
      <c r="L4940" s="188"/>
      <c r="M4940" s="393"/>
      <c r="N4940" s="188"/>
      <c r="O4940" s="188"/>
      <c r="P4940" s="188"/>
      <c r="R4940" s="188"/>
    </row>
    <row r="4941" spans="8:18">
      <c r="H4941" s="188"/>
      <c r="J4941" s="188"/>
      <c r="K4941" s="188"/>
      <c r="L4941" s="188"/>
      <c r="M4941" s="393"/>
      <c r="N4941" s="188"/>
      <c r="O4941" s="188"/>
      <c r="P4941" s="188"/>
      <c r="R4941" s="188"/>
    </row>
    <row r="4942" spans="8:18">
      <c r="H4942" s="188"/>
      <c r="J4942" s="188"/>
      <c r="K4942" s="188"/>
      <c r="L4942" s="188"/>
      <c r="M4942" s="393"/>
      <c r="N4942" s="188"/>
      <c r="O4942" s="188"/>
      <c r="P4942" s="188"/>
      <c r="R4942" s="188"/>
    </row>
    <row r="4943" spans="8:18">
      <c r="H4943" s="188"/>
      <c r="J4943" s="188"/>
      <c r="K4943" s="188"/>
      <c r="L4943" s="188"/>
      <c r="M4943" s="393"/>
      <c r="N4943" s="188"/>
      <c r="O4943" s="188"/>
      <c r="P4943" s="188"/>
      <c r="R4943" s="188"/>
    </row>
    <row r="4944" spans="8:18">
      <c r="H4944" s="188"/>
      <c r="J4944" s="188"/>
      <c r="K4944" s="188"/>
      <c r="L4944" s="188"/>
      <c r="M4944" s="393"/>
      <c r="N4944" s="188"/>
      <c r="O4944" s="188"/>
      <c r="P4944" s="188"/>
      <c r="R4944" s="188"/>
    </row>
    <row r="4945" spans="8:18">
      <c r="H4945" s="188"/>
      <c r="J4945" s="188"/>
      <c r="K4945" s="188"/>
      <c r="L4945" s="188"/>
      <c r="M4945" s="393"/>
      <c r="N4945" s="188"/>
      <c r="O4945" s="188"/>
      <c r="P4945" s="188"/>
      <c r="R4945" s="188"/>
    </row>
    <row r="4946" spans="8:18">
      <c r="H4946" s="188"/>
      <c r="J4946" s="188"/>
      <c r="K4946" s="188"/>
      <c r="L4946" s="188"/>
      <c r="M4946" s="393"/>
      <c r="N4946" s="188"/>
      <c r="O4946" s="188"/>
      <c r="P4946" s="188"/>
      <c r="R4946" s="188"/>
    </row>
    <row r="4947" spans="8:18">
      <c r="H4947" s="188"/>
      <c r="J4947" s="188"/>
      <c r="K4947" s="188"/>
      <c r="L4947" s="188"/>
      <c r="M4947" s="393"/>
      <c r="N4947" s="188"/>
      <c r="O4947" s="188"/>
      <c r="P4947" s="188"/>
      <c r="R4947" s="188"/>
    </row>
    <row r="4948" spans="8:18">
      <c r="H4948" s="188"/>
      <c r="J4948" s="188"/>
      <c r="K4948" s="188"/>
      <c r="L4948" s="188"/>
      <c r="M4948" s="393"/>
      <c r="N4948" s="188"/>
      <c r="O4948" s="188"/>
      <c r="P4948" s="188"/>
      <c r="R4948" s="188"/>
    </row>
    <row r="4949" spans="8:18">
      <c r="H4949" s="188"/>
      <c r="J4949" s="188"/>
      <c r="K4949" s="188"/>
      <c r="L4949" s="188"/>
      <c r="M4949" s="393"/>
      <c r="N4949" s="188"/>
      <c r="O4949" s="188"/>
      <c r="P4949" s="188"/>
      <c r="R4949" s="188"/>
    </row>
    <row r="4950" spans="8:18">
      <c r="H4950" s="188"/>
      <c r="J4950" s="188"/>
      <c r="K4950" s="188"/>
      <c r="L4950" s="188"/>
      <c r="M4950" s="393"/>
      <c r="N4950" s="188"/>
      <c r="O4950" s="188"/>
      <c r="P4950" s="188"/>
      <c r="R4950" s="188"/>
    </row>
    <row r="4951" spans="8:18">
      <c r="H4951" s="188"/>
      <c r="J4951" s="188"/>
      <c r="K4951" s="188"/>
      <c r="L4951" s="188"/>
      <c r="M4951" s="393"/>
      <c r="N4951" s="188"/>
      <c r="O4951" s="188"/>
      <c r="P4951" s="188"/>
      <c r="R4951" s="188"/>
    </row>
    <row r="4952" spans="8:18">
      <c r="H4952" s="188"/>
      <c r="J4952" s="188"/>
      <c r="K4952" s="188"/>
      <c r="L4952" s="188"/>
      <c r="M4952" s="393"/>
      <c r="N4952" s="188"/>
      <c r="O4952" s="188"/>
      <c r="P4952" s="188"/>
      <c r="R4952" s="188"/>
    </row>
    <row r="4953" spans="8:18">
      <c r="H4953" s="188"/>
      <c r="J4953" s="188"/>
      <c r="K4953" s="188"/>
      <c r="L4953" s="188"/>
      <c r="M4953" s="393"/>
      <c r="N4953" s="188"/>
      <c r="O4953" s="188"/>
      <c r="P4953" s="188"/>
      <c r="R4953" s="188"/>
    </row>
    <row r="4954" spans="8:18">
      <c r="H4954" s="188"/>
      <c r="J4954" s="188"/>
      <c r="K4954" s="188"/>
      <c r="L4954" s="188"/>
      <c r="M4954" s="393"/>
      <c r="N4954" s="188"/>
      <c r="O4954" s="188"/>
      <c r="P4954" s="188"/>
      <c r="R4954" s="188"/>
    </row>
    <row r="4955" spans="8:18">
      <c r="H4955" s="188"/>
      <c r="J4955" s="188"/>
      <c r="K4955" s="188"/>
      <c r="L4955" s="188"/>
      <c r="M4955" s="393"/>
      <c r="N4955" s="188"/>
      <c r="O4955" s="188"/>
      <c r="P4955" s="188"/>
      <c r="R4955" s="188"/>
    </row>
    <row r="4956" spans="8:18">
      <c r="H4956" s="188"/>
      <c r="J4956" s="188"/>
      <c r="K4956" s="188"/>
      <c r="L4956" s="188"/>
      <c r="M4956" s="393"/>
      <c r="N4956" s="188"/>
      <c r="O4956" s="188"/>
      <c r="P4956" s="188"/>
      <c r="R4956" s="188"/>
    </row>
    <row r="4957" spans="8:18">
      <c r="H4957" s="188"/>
      <c r="J4957" s="188"/>
      <c r="K4957" s="188"/>
      <c r="L4957" s="188"/>
      <c r="M4957" s="393"/>
      <c r="N4957" s="188"/>
      <c r="O4957" s="188"/>
      <c r="P4957" s="188"/>
      <c r="R4957" s="188"/>
    </row>
    <row r="4958" spans="8:18">
      <c r="H4958" s="188"/>
      <c r="J4958" s="188"/>
      <c r="K4958" s="188"/>
      <c r="L4958" s="188"/>
      <c r="M4958" s="393"/>
      <c r="N4958" s="188"/>
      <c r="O4958" s="188"/>
      <c r="P4958" s="188"/>
      <c r="R4958" s="188"/>
    </row>
    <row r="4959" spans="8:18">
      <c r="H4959" s="188"/>
      <c r="J4959" s="188"/>
      <c r="K4959" s="188"/>
      <c r="L4959" s="188"/>
      <c r="M4959" s="393"/>
      <c r="N4959" s="188"/>
      <c r="O4959" s="188"/>
      <c r="P4959" s="188"/>
      <c r="R4959" s="188"/>
    </row>
    <row r="4960" spans="8:18">
      <c r="H4960" s="188"/>
      <c r="J4960" s="188"/>
      <c r="K4960" s="188"/>
      <c r="L4960" s="188"/>
      <c r="M4960" s="393"/>
      <c r="N4960" s="188"/>
      <c r="O4960" s="188"/>
      <c r="P4960" s="188"/>
      <c r="R4960" s="188"/>
    </row>
    <row r="4961" spans="8:18">
      <c r="H4961" s="188"/>
      <c r="J4961" s="188"/>
      <c r="K4961" s="188"/>
      <c r="L4961" s="188"/>
      <c r="M4961" s="393"/>
      <c r="N4961" s="188"/>
      <c r="O4961" s="188"/>
      <c r="P4961" s="188"/>
      <c r="R4961" s="188"/>
    </row>
    <row r="4962" spans="8:18">
      <c r="H4962" s="188"/>
      <c r="J4962" s="188"/>
      <c r="K4962" s="188"/>
      <c r="L4962" s="188"/>
      <c r="M4962" s="393"/>
      <c r="N4962" s="188"/>
      <c r="O4962" s="188"/>
      <c r="P4962" s="188"/>
      <c r="R4962" s="188"/>
    </row>
    <row r="4963" spans="8:18">
      <c r="H4963" s="188"/>
      <c r="J4963" s="188"/>
      <c r="K4963" s="188"/>
      <c r="L4963" s="188"/>
      <c r="M4963" s="393"/>
      <c r="N4963" s="188"/>
      <c r="O4963" s="188"/>
      <c r="P4963" s="188"/>
      <c r="R4963" s="188"/>
    </row>
    <row r="4964" spans="8:18">
      <c r="H4964" s="188"/>
      <c r="J4964" s="188"/>
      <c r="K4964" s="188"/>
      <c r="L4964" s="188"/>
      <c r="M4964" s="393"/>
      <c r="N4964" s="188"/>
      <c r="O4964" s="188"/>
      <c r="P4964" s="188"/>
      <c r="R4964" s="188"/>
    </row>
    <row r="4965" spans="8:18">
      <c r="H4965" s="188"/>
      <c r="J4965" s="188"/>
      <c r="K4965" s="188"/>
      <c r="L4965" s="188"/>
      <c r="M4965" s="393"/>
      <c r="N4965" s="188"/>
      <c r="O4965" s="188"/>
      <c r="P4965" s="188"/>
      <c r="R4965" s="188"/>
    </row>
    <row r="4966" spans="8:18">
      <c r="H4966" s="188"/>
      <c r="J4966" s="188"/>
      <c r="K4966" s="188"/>
      <c r="L4966" s="188"/>
      <c r="M4966" s="393"/>
      <c r="N4966" s="188"/>
      <c r="O4966" s="188"/>
      <c r="P4966" s="188"/>
      <c r="R4966" s="188"/>
    </row>
    <row r="4967" spans="8:18">
      <c r="H4967" s="188"/>
      <c r="J4967" s="188"/>
      <c r="K4967" s="188"/>
      <c r="L4967" s="188"/>
      <c r="M4967" s="393"/>
      <c r="N4967" s="188"/>
      <c r="O4967" s="188"/>
      <c r="P4967" s="188"/>
      <c r="R4967" s="188"/>
    </row>
    <row r="4968" spans="8:18">
      <c r="H4968" s="188"/>
      <c r="J4968" s="188"/>
      <c r="K4968" s="188"/>
      <c r="L4968" s="188"/>
      <c r="M4968" s="393"/>
      <c r="N4968" s="188"/>
      <c r="O4968" s="188"/>
      <c r="P4968" s="188"/>
      <c r="R4968" s="188"/>
    </row>
    <row r="4969" spans="8:18">
      <c r="H4969" s="188"/>
      <c r="J4969" s="188"/>
      <c r="K4969" s="188"/>
      <c r="L4969" s="188"/>
      <c r="M4969" s="393"/>
      <c r="N4969" s="188"/>
      <c r="O4969" s="188"/>
      <c r="P4969" s="188"/>
      <c r="R4969" s="188"/>
    </row>
    <row r="4970" spans="8:18">
      <c r="H4970" s="188"/>
      <c r="J4970" s="188"/>
      <c r="K4970" s="188"/>
      <c r="L4970" s="188"/>
      <c r="M4970" s="393"/>
      <c r="N4970" s="188"/>
      <c r="O4970" s="188"/>
      <c r="P4970" s="188"/>
      <c r="R4970" s="188"/>
    </row>
    <row r="4971" spans="8:18">
      <c r="H4971" s="188"/>
      <c r="J4971" s="188"/>
      <c r="K4971" s="188"/>
      <c r="L4971" s="188"/>
      <c r="M4971" s="393"/>
      <c r="N4971" s="188"/>
      <c r="O4971" s="188"/>
      <c r="P4971" s="188"/>
      <c r="R4971" s="188"/>
    </row>
    <row r="4972" spans="8:18">
      <c r="H4972" s="188"/>
      <c r="J4972" s="188"/>
      <c r="K4972" s="188"/>
      <c r="L4972" s="188"/>
      <c r="M4972" s="393"/>
      <c r="N4972" s="188"/>
      <c r="O4972" s="188"/>
      <c r="P4972" s="188"/>
      <c r="R4972" s="188"/>
    </row>
    <row r="4973" spans="8:18">
      <c r="H4973" s="188"/>
      <c r="J4973" s="188"/>
      <c r="K4973" s="188"/>
      <c r="L4973" s="188"/>
      <c r="M4973" s="393"/>
      <c r="N4973" s="188"/>
      <c r="O4973" s="188"/>
      <c r="P4973" s="188"/>
      <c r="R4973" s="188"/>
    </row>
    <row r="4974" spans="8:18">
      <c r="H4974" s="188"/>
      <c r="J4974" s="188"/>
      <c r="K4974" s="188"/>
      <c r="L4974" s="188"/>
      <c r="M4974" s="393"/>
      <c r="N4974" s="188"/>
      <c r="O4974" s="188"/>
      <c r="P4974" s="188"/>
      <c r="R4974" s="188"/>
    </row>
    <row r="4975" spans="8:18">
      <c r="H4975" s="188"/>
      <c r="J4975" s="188"/>
      <c r="K4975" s="188"/>
      <c r="L4975" s="188"/>
      <c r="M4975" s="393"/>
      <c r="N4975" s="188"/>
      <c r="O4975" s="188"/>
      <c r="P4975" s="188"/>
      <c r="R4975" s="188"/>
    </row>
    <row r="4976" spans="8:18">
      <c r="H4976" s="188"/>
      <c r="J4976" s="188"/>
      <c r="K4976" s="188"/>
      <c r="L4976" s="188"/>
      <c r="M4976" s="393"/>
      <c r="N4976" s="188"/>
      <c r="O4976" s="188"/>
      <c r="P4976" s="188"/>
      <c r="R4976" s="188"/>
    </row>
    <row r="4977" spans="8:18">
      <c r="H4977" s="188"/>
      <c r="J4977" s="188"/>
      <c r="K4977" s="188"/>
      <c r="L4977" s="188"/>
      <c r="M4977" s="393"/>
      <c r="N4977" s="188"/>
      <c r="O4977" s="188"/>
      <c r="P4977" s="188"/>
      <c r="R4977" s="188"/>
    </row>
    <row r="4978" spans="8:18">
      <c r="H4978" s="188"/>
      <c r="J4978" s="188"/>
      <c r="K4978" s="188"/>
      <c r="L4978" s="188"/>
      <c r="M4978" s="393"/>
      <c r="N4978" s="188"/>
      <c r="O4978" s="188"/>
      <c r="P4978" s="188"/>
      <c r="R4978" s="188"/>
    </row>
    <row r="4979" spans="8:18">
      <c r="H4979" s="188"/>
      <c r="J4979" s="188"/>
      <c r="K4979" s="188"/>
      <c r="L4979" s="188"/>
      <c r="M4979" s="393"/>
      <c r="N4979" s="188"/>
      <c r="O4979" s="188"/>
      <c r="P4979" s="188"/>
      <c r="R4979" s="188"/>
    </row>
    <row r="4980" spans="8:18">
      <c r="H4980" s="188"/>
      <c r="J4980" s="188"/>
      <c r="K4980" s="188"/>
      <c r="L4980" s="188"/>
      <c r="M4980" s="393"/>
      <c r="N4980" s="188"/>
      <c r="O4980" s="188"/>
      <c r="P4980" s="188"/>
      <c r="R4980" s="188"/>
    </row>
    <row r="4981" spans="8:18">
      <c r="H4981" s="188"/>
      <c r="J4981" s="188"/>
      <c r="K4981" s="188"/>
      <c r="L4981" s="188"/>
      <c r="M4981" s="393"/>
      <c r="N4981" s="188"/>
      <c r="O4981" s="188"/>
      <c r="P4981" s="188"/>
      <c r="R4981" s="188"/>
    </row>
    <row r="4982" spans="8:18">
      <c r="H4982" s="188"/>
      <c r="J4982" s="188"/>
      <c r="K4982" s="188"/>
      <c r="L4982" s="188"/>
      <c r="M4982" s="393"/>
      <c r="N4982" s="188"/>
      <c r="O4982" s="188"/>
      <c r="P4982" s="188"/>
      <c r="R4982" s="188"/>
    </row>
    <row r="4983" spans="8:18">
      <c r="H4983" s="188"/>
      <c r="J4983" s="188"/>
      <c r="K4983" s="188"/>
      <c r="L4983" s="188"/>
      <c r="M4983" s="393"/>
      <c r="N4983" s="188"/>
      <c r="O4983" s="188"/>
      <c r="P4983" s="188"/>
      <c r="R4983" s="188"/>
    </row>
    <row r="4984" spans="8:18">
      <c r="H4984" s="188"/>
      <c r="J4984" s="188"/>
      <c r="K4984" s="188"/>
      <c r="L4984" s="188"/>
      <c r="M4984" s="393"/>
      <c r="N4984" s="188"/>
      <c r="O4984" s="188"/>
      <c r="P4984" s="188"/>
      <c r="R4984" s="188"/>
    </row>
    <row r="4985" spans="8:18">
      <c r="H4985" s="188"/>
      <c r="J4985" s="188"/>
      <c r="K4985" s="188"/>
      <c r="L4985" s="188"/>
      <c r="M4985" s="393"/>
      <c r="N4985" s="188"/>
      <c r="O4985" s="188"/>
      <c r="P4985" s="188"/>
      <c r="R4985" s="188"/>
    </row>
    <row r="4986" spans="8:18">
      <c r="H4986" s="188"/>
      <c r="J4986" s="188"/>
      <c r="K4986" s="188"/>
      <c r="L4986" s="188"/>
      <c r="M4986" s="393"/>
      <c r="N4986" s="188"/>
      <c r="O4986" s="188"/>
      <c r="P4986" s="188"/>
      <c r="R4986" s="188"/>
    </row>
    <row r="4987" spans="8:18">
      <c r="H4987" s="188"/>
      <c r="J4987" s="188"/>
      <c r="K4987" s="188"/>
      <c r="L4987" s="188"/>
      <c r="M4987" s="393"/>
      <c r="N4987" s="188"/>
      <c r="O4987" s="188"/>
      <c r="P4987" s="188"/>
      <c r="R4987" s="188"/>
    </row>
    <row r="4988" spans="8:18">
      <c r="H4988" s="188"/>
      <c r="J4988" s="188"/>
      <c r="K4988" s="188"/>
      <c r="L4988" s="188"/>
      <c r="M4988" s="393"/>
      <c r="N4988" s="188"/>
      <c r="O4988" s="188"/>
      <c r="P4988" s="188"/>
      <c r="R4988" s="188"/>
    </row>
    <row r="4989" spans="8:18">
      <c r="H4989" s="188"/>
      <c r="J4989" s="188"/>
      <c r="K4989" s="188"/>
      <c r="L4989" s="188"/>
      <c r="M4989" s="393"/>
      <c r="N4989" s="188"/>
      <c r="O4989" s="188"/>
      <c r="P4989" s="188"/>
      <c r="R4989" s="188"/>
    </row>
    <row r="4990" spans="8:18">
      <c r="H4990" s="188"/>
      <c r="J4990" s="188"/>
      <c r="K4990" s="188"/>
      <c r="L4990" s="188"/>
      <c r="M4990" s="393"/>
      <c r="N4990" s="188"/>
      <c r="O4990" s="188"/>
      <c r="P4990" s="188"/>
      <c r="R4990" s="188"/>
    </row>
    <row r="4991" spans="8:18">
      <c r="H4991" s="188"/>
      <c r="J4991" s="188"/>
      <c r="K4991" s="188"/>
      <c r="L4991" s="188"/>
      <c r="M4991" s="393"/>
      <c r="N4991" s="188"/>
      <c r="O4991" s="188"/>
      <c r="P4991" s="188"/>
      <c r="R4991" s="188"/>
    </row>
    <row r="4992" spans="8:18">
      <c r="H4992" s="188"/>
      <c r="J4992" s="188"/>
      <c r="K4992" s="188"/>
      <c r="L4992" s="188"/>
      <c r="M4992" s="393"/>
      <c r="N4992" s="188"/>
      <c r="O4992" s="188"/>
      <c r="P4992" s="188"/>
      <c r="R4992" s="188"/>
    </row>
    <row r="4993" spans="8:18">
      <c r="H4993" s="188"/>
      <c r="J4993" s="188"/>
      <c r="K4993" s="188"/>
      <c r="L4993" s="188"/>
      <c r="M4993" s="393"/>
      <c r="N4993" s="188"/>
      <c r="O4993" s="188"/>
      <c r="P4993" s="188"/>
      <c r="R4993" s="188"/>
    </row>
    <row r="4994" spans="8:18">
      <c r="H4994" s="188"/>
      <c r="J4994" s="188"/>
      <c r="K4994" s="188"/>
      <c r="L4994" s="188"/>
      <c r="M4994" s="393"/>
      <c r="N4994" s="188"/>
      <c r="O4994" s="188"/>
      <c r="P4994" s="188"/>
      <c r="R4994" s="188"/>
    </row>
    <row r="4995" spans="8:18">
      <c r="H4995" s="188"/>
      <c r="J4995" s="188"/>
      <c r="K4995" s="188"/>
      <c r="L4995" s="188"/>
      <c r="M4995" s="393"/>
      <c r="N4995" s="188"/>
      <c r="O4995" s="188"/>
      <c r="P4995" s="188"/>
      <c r="R4995" s="188"/>
    </row>
    <row r="4996" spans="8:18">
      <c r="H4996" s="188"/>
      <c r="J4996" s="188"/>
      <c r="K4996" s="188"/>
      <c r="L4996" s="188"/>
      <c r="M4996" s="393"/>
      <c r="N4996" s="188"/>
      <c r="O4996" s="188"/>
      <c r="P4996" s="188"/>
      <c r="R4996" s="188"/>
    </row>
    <row r="4997" spans="8:18">
      <c r="H4997" s="188"/>
      <c r="J4997" s="188"/>
      <c r="K4997" s="188"/>
      <c r="L4997" s="188"/>
      <c r="M4997" s="393"/>
      <c r="N4997" s="188"/>
      <c r="O4997" s="188"/>
      <c r="P4997" s="188"/>
      <c r="R4997" s="188"/>
    </row>
    <row r="4998" spans="8:18">
      <c r="H4998" s="188"/>
      <c r="J4998" s="188"/>
      <c r="K4998" s="188"/>
      <c r="L4998" s="188"/>
      <c r="M4998" s="393"/>
      <c r="N4998" s="188"/>
      <c r="O4998" s="188"/>
      <c r="P4998" s="188"/>
      <c r="R4998" s="188"/>
    </row>
    <row r="4999" spans="8:18">
      <c r="H4999" s="188"/>
      <c r="J4999" s="188"/>
      <c r="K4999" s="188"/>
      <c r="L4999" s="188"/>
      <c r="M4999" s="393"/>
      <c r="N4999" s="188"/>
      <c r="O4999" s="188"/>
      <c r="P4999" s="188"/>
      <c r="R4999" s="188"/>
    </row>
    <row r="5000" spans="8:18">
      <c r="H5000" s="188"/>
      <c r="J5000" s="188"/>
      <c r="K5000" s="188"/>
      <c r="L5000" s="188"/>
      <c r="M5000" s="393"/>
      <c r="N5000" s="188"/>
      <c r="O5000" s="188"/>
      <c r="P5000" s="188"/>
      <c r="R5000" s="188"/>
    </row>
    <row r="5001" spans="8:18">
      <c r="H5001" s="188"/>
      <c r="J5001" s="188"/>
      <c r="K5001" s="188"/>
      <c r="L5001" s="188"/>
      <c r="M5001" s="393"/>
      <c r="N5001" s="188"/>
      <c r="O5001" s="188"/>
      <c r="P5001" s="188"/>
      <c r="R5001" s="188"/>
    </row>
    <row r="5002" spans="8:18">
      <c r="H5002" s="188"/>
      <c r="J5002" s="188"/>
      <c r="K5002" s="188"/>
      <c r="L5002" s="188"/>
      <c r="M5002" s="393"/>
      <c r="N5002" s="188"/>
      <c r="O5002" s="188"/>
      <c r="P5002" s="188"/>
      <c r="R5002" s="188"/>
    </row>
    <row r="5003" spans="8:18">
      <c r="H5003" s="188"/>
      <c r="J5003" s="188"/>
      <c r="K5003" s="188"/>
      <c r="L5003" s="188"/>
      <c r="M5003" s="393"/>
      <c r="N5003" s="188"/>
      <c r="O5003" s="188"/>
      <c r="P5003" s="188"/>
      <c r="R5003" s="188"/>
    </row>
    <row r="5004" spans="8:18">
      <c r="H5004" s="188"/>
      <c r="J5004" s="188"/>
      <c r="K5004" s="188"/>
      <c r="L5004" s="188"/>
      <c r="M5004" s="393"/>
      <c r="N5004" s="188"/>
      <c r="O5004" s="188"/>
      <c r="P5004" s="188"/>
      <c r="R5004" s="188"/>
    </row>
    <row r="5005" spans="8:18">
      <c r="H5005" s="188"/>
      <c r="J5005" s="188"/>
      <c r="K5005" s="188"/>
      <c r="L5005" s="188"/>
      <c r="M5005" s="393"/>
      <c r="N5005" s="188"/>
      <c r="O5005" s="188"/>
      <c r="P5005" s="188"/>
      <c r="R5005" s="188"/>
    </row>
    <row r="5006" spans="8:18">
      <c r="H5006" s="188"/>
      <c r="J5006" s="188"/>
      <c r="K5006" s="188"/>
      <c r="L5006" s="188"/>
      <c r="M5006" s="393"/>
      <c r="N5006" s="188"/>
      <c r="O5006" s="188"/>
      <c r="P5006" s="188"/>
      <c r="R5006" s="188"/>
    </row>
    <row r="5007" spans="8:18">
      <c r="H5007" s="188"/>
      <c r="J5007" s="188"/>
      <c r="K5007" s="188"/>
      <c r="L5007" s="188"/>
      <c r="M5007" s="393"/>
      <c r="N5007" s="188"/>
      <c r="O5007" s="188"/>
      <c r="P5007" s="188"/>
      <c r="R5007" s="188"/>
    </row>
    <row r="5008" spans="8:18">
      <c r="H5008" s="188"/>
      <c r="J5008" s="188"/>
      <c r="K5008" s="188"/>
      <c r="L5008" s="188"/>
      <c r="M5008" s="393"/>
      <c r="N5008" s="188"/>
      <c r="O5008" s="188"/>
      <c r="P5008" s="188"/>
      <c r="R5008" s="188"/>
    </row>
    <row r="5009" spans="8:18">
      <c r="H5009" s="188"/>
      <c r="J5009" s="188"/>
      <c r="K5009" s="188"/>
      <c r="L5009" s="188"/>
      <c r="M5009" s="393"/>
      <c r="N5009" s="188"/>
      <c r="O5009" s="188"/>
      <c r="P5009" s="188"/>
      <c r="R5009" s="188"/>
    </row>
    <row r="5010" spans="8:18">
      <c r="H5010" s="188"/>
      <c r="J5010" s="188"/>
      <c r="K5010" s="188"/>
      <c r="L5010" s="188"/>
      <c r="M5010" s="393"/>
      <c r="N5010" s="188"/>
      <c r="O5010" s="188"/>
      <c r="P5010" s="188"/>
      <c r="R5010" s="188"/>
    </row>
    <row r="5011" spans="8:18">
      <c r="H5011" s="188"/>
      <c r="J5011" s="188"/>
      <c r="K5011" s="188"/>
      <c r="L5011" s="188"/>
      <c r="M5011" s="393"/>
      <c r="N5011" s="188"/>
      <c r="O5011" s="188"/>
      <c r="P5011" s="188"/>
      <c r="R5011" s="188"/>
    </row>
    <row r="5012" spans="8:18">
      <c r="H5012" s="188"/>
      <c r="J5012" s="188"/>
      <c r="K5012" s="188"/>
      <c r="L5012" s="188"/>
      <c r="M5012" s="393"/>
      <c r="N5012" s="188"/>
      <c r="O5012" s="188"/>
      <c r="P5012" s="188"/>
      <c r="R5012" s="188"/>
    </row>
    <row r="5013" spans="8:18">
      <c r="H5013" s="188"/>
      <c r="J5013" s="188"/>
      <c r="K5013" s="188"/>
      <c r="L5013" s="188"/>
      <c r="M5013" s="393"/>
      <c r="N5013" s="188"/>
      <c r="O5013" s="188"/>
      <c r="P5013" s="188"/>
      <c r="R5013" s="188"/>
    </row>
    <row r="5014" spans="8:18">
      <c r="H5014" s="188"/>
      <c r="J5014" s="188"/>
      <c r="K5014" s="188"/>
      <c r="L5014" s="188"/>
      <c r="M5014" s="393"/>
      <c r="N5014" s="188"/>
      <c r="O5014" s="188"/>
      <c r="P5014" s="188"/>
      <c r="R5014" s="188"/>
    </row>
    <row r="5015" spans="8:18">
      <c r="H5015" s="188"/>
      <c r="J5015" s="188"/>
      <c r="K5015" s="188"/>
      <c r="L5015" s="188"/>
      <c r="M5015" s="393"/>
      <c r="N5015" s="188"/>
      <c r="O5015" s="188"/>
      <c r="P5015" s="188"/>
      <c r="R5015" s="188"/>
    </row>
    <row r="5016" spans="8:18">
      <c r="H5016" s="188"/>
      <c r="J5016" s="188"/>
      <c r="K5016" s="188"/>
      <c r="L5016" s="188"/>
      <c r="M5016" s="393"/>
      <c r="N5016" s="188"/>
      <c r="O5016" s="188"/>
      <c r="P5016" s="188"/>
      <c r="R5016" s="188"/>
    </row>
    <row r="5017" spans="8:18">
      <c r="H5017" s="188"/>
      <c r="J5017" s="188"/>
      <c r="K5017" s="188"/>
      <c r="L5017" s="188"/>
      <c r="M5017" s="393"/>
      <c r="N5017" s="188"/>
      <c r="O5017" s="188"/>
      <c r="P5017" s="188"/>
      <c r="R5017" s="188"/>
    </row>
    <row r="5018" spans="8:18">
      <c r="H5018" s="188"/>
      <c r="J5018" s="188"/>
      <c r="K5018" s="188"/>
      <c r="L5018" s="188"/>
      <c r="M5018" s="393"/>
      <c r="N5018" s="188"/>
      <c r="O5018" s="188"/>
      <c r="P5018" s="188"/>
      <c r="R5018" s="188"/>
    </row>
    <row r="5019" spans="8:18">
      <c r="H5019" s="188"/>
      <c r="J5019" s="188"/>
      <c r="K5019" s="188"/>
      <c r="L5019" s="188"/>
      <c r="M5019" s="393"/>
      <c r="N5019" s="188"/>
      <c r="O5019" s="188"/>
      <c r="P5019" s="188"/>
      <c r="R5019" s="188"/>
    </row>
    <row r="5020" spans="8:18">
      <c r="H5020" s="188"/>
      <c r="J5020" s="188"/>
      <c r="K5020" s="188"/>
      <c r="L5020" s="188"/>
      <c r="M5020" s="393"/>
      <c r="N5020" s="188"/>
      <c r="O5020" s="188"/>
      <c r="P5020" s="188"/>
      <c r="R5020" s="188"/>
    </row>
    <row r="5021" spans="8:18">
      <c r="H5021" s="188"/>
      <c r="J5021" s="188"/>
      <c r="K5021" s="188"/>
      <c r="L5021" s="188"/>
      <c r="M5021" s="393"/>
      <c r="N5021" s="188"/>
      <c r="O5021" s="188"/>
      <c r="P5021" s="188"/>
      <c r="R5021" s="188"/>
    </row>
    <row r="5022" spans="8:18">
      <c r="H5022" s="188"/>
      <c r="J5022" s="188"/>
      <c r="K5022" s="188"/>
      <c r="L5022" s="188"/>
      <c r="M5022" s="393"/>
      <c r="N5022" s="188"/>
      <c r="O5022" s="188"/>
      <c r="P5022" s="188"/>
      <c r="R5022" s="188"/>
    </row>
    <row r="5023" spans="8:18">
      <c r="H5023" s="188"/>
      <c r="J5023" s="188"/>
      <c r="K5023" s="188"/>
      <c r="L5023" s="188"/>
      <c r="M5023" s="393"/>
      <c r="N5023" s="188"/>
      <c r="O5023" s="188"/>
      <c r="P5023" s="188"/>
      <c r="R5023" s="188"/>
    </row>
    <row r="5024" spans="8:18">
      <c r="H5024" s="188"/>
      <c r="J5024" s="188"/>
      <c r="K5024" s="188"/>
      <c r="L5024" s="188"/>
      <c r="M5024" s="393"/>
      <c r="N5024" s="188"/>
      <c r="O5024" s="188"/>
      <c r="P5024" s="188"/>
      <c r="R5024" s="188"/>
    </row>
    <row r="5025" spans="8:18">
      <c r="H5025" s="188"/>
      <c r="J5025" s="188"/>
      <c r="K5025" s="188"/>
      <c r="L5025" s="188"/>
      <c r="M5025" s="393"/>
      <c r="N5025" s="188"/>
      <c r="O5025" s="188"/>
      <c r="P5025" s="188"/>
      <c r="R5025" s="188"/>
    </row>
    <row r="5026" spans="8:18">
      <c r="H5026" s="188"/>
      <c r="J5026" s="188"/>
      <c r="K5026" s="188"/>
      <c r="L5026" s="188"/>
      <c r="M5026" s="393"/>
      <c r="N5026" s="188"/>
      <c r="O5026" s="188"/>
      <c r="P5026" s="188"/>
      <c r="R5026" s="188"/>
    </row>
    <row r="5027" spans="8:18">
      <c r="H5027" s="188"/>
      <c r="J5027" s="188"/>
      <c r="K5027" s="188"/>
      <c r="L5027" s="188"/>
      <c r="M5027" s="393"/>
      <c r="N5027" s="188"/>
      <c r="O5027" s="188"/>
      <c r="P5027" s="188"/>
      <c r="R5027" s="188"/>
    </row>
    <row r="5028" spans="8:18">
      <c r="H5028" s="188"/>
      <c r="J5028" s="188"/>
      <c r="K5028" s="188"/>
      <c r="L5028" s="188"/>
      <c r="M5028" s="393"/>
      <c r="N5028" s="188"/>
      <c r="O5028" s="188"/>
      <c r="P5028" s="188"/>
      <c r="R5028" s="188"/>
    </row>
    <row r="5029" spans="8:18">
      <c r="H5029" s="188"/>
      <c r="J5029" s="188"/>
      <c r="K5029" s="188"/>
      <c r="L5029" s="188"/>
      <c r="M5029" s="393"/>
      <c r="N5029" s="188"/>
      <c r="O5029" s="188"/>
      <c r="P5029" s="188"/>
      <c r="R5029" s="188"/>
    </row>
    <row r="5030" spans="8:18">
      <c r="H5030" s="188"/>
      <c r="J5030" s="188"/>
      <c r="K5030" s="188"/>
      <c r="L5030" s="188"/>
      <c r="M5030" s="393"/>
      <c r="N5030" s="188"/>
      <c r="O5030" s="188"/>
      <c r="P5030" s="188"/>
      <c r="R5030" s="188"/>
    </row>
    <row r="5031" spans="8:18">
      <c r="H5031" s="188"/>
      <c r="J5031" s="188"/>
      <c r="K5031" s="188"/>
      <c r="L5031" s="188"/>
      <c r="M5031" s="393"/>
      <c r="N5031" s="188"/>
      <c r="O5031" s="188"/>
      <c r="P5031" s="188"/>
      <c r="R5031" s="188"/>
    </row>
    <row r="5032" spans="8:18">
      <c r="H5032" s="188"/>
      <c r="J5032" s="188"/>
      <c r="K5032" s="188"/>
      <c r="L5032" s="188"/>
      <c r="M5032" s="393"/>
      <c r="N5032" s="188"/>
      <c r="O5032" s="188"/>
      <c r="P5032" s="188"/>
      <c r="R5032" s="188"/>
    </row>
    <row r="5033" spans="8:18">
      <c r="H5033" s="188"/>
      <c r="J5033" s="188"/>
      <c r="K5033" s="188"/>
      <c r="L5033" s="188"/>
      <c r="M5033" s="393"/>
      <c r="N5033" s="188"/>
      <c r="O5033" s="188"/>
      <c r="P5033" s="188"/>
      <c r="R5033" s="188"/>
    </row>
    <row r="5034" spans="8:18">
      <c r="H5034" s="188"/>
      <c r="J5034" s="188"/>
      <c r="K5034" s="188"/>
      <c r="L5034" s="188"/>
      <c r="M5034" s="393"/>
      <c r="N5034" s="188"/>
      <c r="O5034" s="188"/>
      <c r="P5034" s="188"/>
      <c r="R5034" s="188"/>
    </row>
    <row r="5035" spans="8:18">
      <c r="H5035" s="188"/>
      <c r="J5035" s="188"/>
      <c r="K5035" s="188"/>
      <c r="L5035" s="188"/>
      <c r="M5035" s="393"/>
      <c r="N5035" s="188"/>
      <c r="O5035" s="188"/>
      <c r="P5035" s="188"/>
      <c r="R5035" s="188"/>
    </row>
    <row r="5036" spans="8:18">
      <c r="H5036" s="188"/>
      <c r="J5036" s="188"/>
      <c r="K5036" s="188"/>
      <c r="L5036" s="188"/>
      <c r="M5036" s="393"/>
      <c r="N5036" s="188"/>
      <c r="O5036" s="188"/>
      <c r="P5036" s="188"/>
      <c r="R5036" s="188"/>
    </row>
    <row r="5037" spans="8:18">
      <c r="H5037" s="188"/>
      <c r="J5037" s="188"/>
      <c r="K5037" s="188"/>
      <c r="L5037" s="188"/>
      <c r="M5037" s="393"/>
      <c r="N5037" s="188"/>
      <c r="O5037" s="188"/>
      <c r="P5037" s="188"/>
      <c r="R5037" s="188"/>
    </row>
    <row r="5038" spans="8:18">
      <c r="H5038" s="188"/>
      <c r="J5038" s="188"/>
      <c r="K5038" s="188"/>
      <c r="L5038" s="188"/>
      <c r="M5038" s="393"/>
      <c r="N5038" s="188"/>
      <c r="O5038" s="188"/>
      <c r="P5038" s="188"/>
      <c r="R5038" s="188"/>
    </row>
    <row r="5039" spans="8:18">
      <c r="H5039" s="188"/>
      <c r="J5039" s="188"/>
      <c r="K5039" s="188"/>
      <c r="L5039" s="188"/>
      <c r="M5039" s="393"/>
      <c r="N5039" s="188"/>
      <c r="O5039" s="188"/>
      <c r="P5039" s="188"/>
      <c r="R5039" s="188"/>
    </row>
    <row r="5040" spans="8:18">
      <c r="H5040" s="188"/>
      <c r="J5040" s="188"/>
      <c r="K5040" s="188"/>
      <c r="L5040" s="188"/>
      <c r="M5040" s="393"/>
      <c r="N5040" s="188"/>
      <c r="O5040" s="188"/>
      <c r="P5040" s="188"/>
      <c r="R5040" s="188"/>
    </row>
    <row r="5041" spans="8:18">
      <c r="H5041" s="188"/>
      <c r="J5041" s="188"/>
      <c r="K5041" s="188"/>
      <c r="L5041" s="188"/>
      <c r="M5041" s="393"/>
      <c r="N5041" s="188"/>
      <c r="O5041" s="188"/>
      <c r="P5041" s="188"/>
      <c r="R5041" s="188"/>
    </row>
    <row r="5042" spans="8:18">
      <c r="H5042" s="188"/>
      <c r="J5042" s="188"/>
      <c r="K5042" s="188"/>
      <c r="L5042" s="188"/>
      <c r="M5042" s="393"/>
      <c r="N5042" s="188"/>
      <c r="O5042" s="188"/>
      <c r="P5042" s="188"/>
      <c r="R5042" s="188"/>
    </row>
    <row r="5043" spans="8:18">
      <c r="H5043" s="188"/>
      <c r="J5043" s="188"/>
      <c r="K5043" s="188"/>
      <c r="L5043" s="188"/>
      <c r="M5043" s="393"/>
      <c r="N5043" s="188"/>
      <c r="O5043" s="188"/>
      <c r="P5043" s="188"/>
      <c r="R5043" s="188"/>
    </row>
    <row r="5044" spans="8:18">
      <c r="H5044" s="188"/>
      <c r="J5044" s="188"/>
      <c r="K5044" s="188"/>
      <c r="L5044" s="188"/>
      <c r="M5044" s="393"/>
      <c r="N5044" s="188"/>
      <c r="O5044" s="188"/>
      <c r="P5044" s="188"/>
      <c r="R5044" s="188"/>
    </row>
    <row r="5045" spans="8:18">
      <c r="H5045" s="188"/>
      <c r="J5045" s="188"/>
      <c r="K5045" s="188"/>
      <c r="L5045" s="188"/>
      <c r="M5045" s="393"/>
      <c r="N5045" s="188"/>
      <c r="O5045" s="188"/>
      <c r="P5045" s="188"/>
      <c r="R5045" s="188"/>
    </row>
    <row r="5046" spans="8:18">
      <c r="H5046" s="188"/>
      <c r="J5046" s="188"/>
      <c r="K5046" s="188"/>
      <c r="L5046" s="188"/>
      <c r="M5046" s="393"/>
      <c r="N5046" s="188"/>
      <c r="O5046" s="188"/>
      <c r="P5046" s="188"/>
      <c r="R5046" s="188"/>
    </row>
    <row r="5047" spans="8:18">
      <c r="H5047" s="188"/>
      <c r="J5047" s="188"/>
      <c r="K5047" s="188"/>
      <c r="L5047" s="188"/>
      <c r="M5047" s="393"/>
      <c r="N5047" s="188"/>
      <c r="O5047" s="188"/>
      <c r="P5047" s="188"/>
      <c r="R5047" s="188"/>
    </row>
    <row r="5048" spans="8:18">
      <c r="H5048" s="188"/>
      <c r="J5048" s="188"/>
      <c r="K5048" s="188"/>
      <c r="L5048" s="188"/>
      <c r="M5048" s="393"/>
      <c r="N5048" s="188"/>
      <c r="O5048" s="188"/>
      <c r="P5048" s="188"/>
      <c r="R5048" s="188"/>
    </row>
    <row r="5049" spans="8:18">
      <c r="H5049" s="188"/>
      <c r="J5049" s="188"/>
      <c r="K5049" s="188"/>
      <c r="L5049" s="188"/>
      <c r="M5049" s="393"/>
      <c r="N5049" s="188"/>
      <c r="O5049" s="188"/>
      <c r="P5049" s="188"/>
      <c r="R5049" s="188"/>
    </row>
    <row r="5050" spans="8:18">
      <c r="H5050" s="188"/>
      <c r="J5050" s="188"/>
      <c r="K5050" s="188"/>
      <c r="L5050" s="188"/>
      <c r="M5050" s="393"/>
      <c r="N5050" s="188"/>
      <c r="O5050" s="188"/>
      <c r="P5050" s="188"/>
      <c r="R5050" s="188"/>
    </row>
    <row r="5051" spans="8:18">
      <c r="H5051" s="188"/>
      <c r="J5051" s="188"/>
      <c r="K5051" s="188"/>
      <c r="L5051" s="188"/>
      <c r="M5051" s="393"/>
      <c r="N5051" s="188"/>
      <c r="O5051" s="188"/>
      <c r="P5051" s="188"/>
      <c r="R5051" s="188"/>
    </row>
    <row r="5052" spans="8:18">
      <c r="H5052" s="188"/>
      <c r="J5052" s="188"/>
      <c r="K5052" s="188"/>
      <c r="L5052" s="188"/>
      <c r="M5052" s="393"/>
      <c r="N5052" s="188"/>
      <c r="O5052" s="188"/>
      <c r="P5052" s="188"/>
      <c r="R5052" s="188"/>
    </row>
    <row r="5053" spans="8:18">
      <c r="H5053" s="188"/>
      <c r="J5053" s="188"/>
      <c r="K5053" s="188"/>
      <c r="L5053" s="188"/>
      <c r="M5053" s="393"/>
      <c r="N5053" s="188"/>
      <c r="O5053" s="188"/>
      <c r="P5053" s="188"/>
      <c r="R5053" s="188"/>
    </row>
    <row r="5054" spans="8:18">
      <c r="H5054" s="188"/>
      <c r="J5054" s="188"/>
      <c r="K5054" s="188"/>
      <c r="L5054" s="188"/>
      <c r="M5054" s="393"/>
      <c r="N5054" s="188"/>
      <c r="O5054" s="188"/>
      <c r="P5054" s="188"/>
      <c r="R5054" s="188"/>
    </row>
    <row r="5055" spans="8:18">
      <c r="H5055" s="188"/>
      <c r="J5055" s="188"/>
      <c r="K5055" s="188"/>
      <c r="L5055" s="188"/>
      <c r="M5055" s="393"/>
      <c r="N5055" s="188"/>
      <c r="O5055" s="188"/>
      <c r="P5055" s="188"/>
      <c r="R5055" s="188"/>
    </row>
    <row r="5056" spans="8:18">
      <c r="H5056" s="188"/>
      <c r="J5056" s="188"/>
      <c r="K5056" s="188"/>
      <c r="L5056" s="188"/>
      <c r="M5056" s="393"/>
      <c r="N5056" s="188"/>
      <c r="O5056" s="188"/>
      <c r="P5056" s="188"/>
      <c r="R5056" s="188"/>
    </row>
    <row r="5057" spans="8:18">
      <c r="H5057" s="188"/>
      <c r="J5057" s="188"/>
      <c r="K5057" s="188"/>
      <c r="L5057" s="188"/>
      <c r="M5057" s="393"/>
      <c r="N5057" s="188"/>
      <c r="O5057" s="188"/>
      <c r="P5057" s="188"/>
      <c r="R5057" s="188"/>
    </row>
    <row r="5058" spans="8:18">
      <c r="H5058" s="188"/>
      <c r="J5058" s="188"/>
      <c r="K5058" s="188"/>
      <c r="L5058" s="188"/>
      <c r="M5058" s="393"/>
      <c r="N5058" s="188"/>
      <c r="O5058" s="188"/>
      <c r="P5058" s="188"/>
      <c r="R5058" s="188"/>
    </row>
    <row r="5059" spans="8:18">
      <c r="H5059" s="188"/>
      <c r="J5059" s="188"/>
      <c r="K5059" s="188"/>
      <c r="L5059" s="188"/>
      <c r="M5059" s="393"/>
      <c r="N5059" s="188"/>
      <c r="O5059" s="188"/>
      <c r="P5059" s="188"/>
      <c r="R5059" s="188"/>
    </row>
    <row r="5060" spans="8:18">
      <c r="H5060" s="188"/>
      <c r="J5060" s="188"/>
      <c r="K5060" s="188"/>
      <c r="L5060" s="188"/>
      <c r="M5060" s="393"/>
      <c r="N5060" s="188"/>
      <c r="O5060" s="188"/>
      <c r="P5060" s="188"/>
      <c r="R5060" s="188"/>
    </row>
    <row r="5061" spans="8:18">
      <c r="H5061" s="188"/>
      <c r="J5061" s="188"/>
      <c r="K5061" s="188"/>
      <c r="L5061" s="188"/>
      <c r="M5061" s="393"/>
      <c r="N5061" s="188"/>
      <c r="O5061" s="188"/>
      <c r="P5061" s="188"/>
      <c r="R5061" s="188"/>
    </row>
    <row r="5062" spans="8:18">
      <c r="H5062" s="188"/>
      <c r="J5062" s="188"/>
      <c r="K5062" s="188"/>
      <c r="L5062" s="188"/>
      <c r="M5062" s="393"/>
      <c r="N5062" s="188"/>
      <c r="O5062" s="188"/>
      <c r="P5062" s="188"/>
      <c r="R5062" s="188"/>
    </row>
    <row r="5063" spans="8:18">
      <c r="H5063" s="188"/>
      <c r="J5063" s="188"/>
      <c r="K5063" s="188"/>
      <c r="L5063" s="188"/>
      <c r="M5063" s="393"/>
      <c r="N5063" s="188"/>
      <c r="O5063" s="188"/>
      <c r="P5063" s="188"/>
      <c r="R5063" s="188"/>
    </row>
    <row r="5064" spans="8:18">
      <c r="H5064" s="188"/>
      <c r="J5064" s="188"/>
      <c r="K5064" s="188"/>
      <c r="L5064" s="188"/>
      <c r="M5064" s="393"/>
      <c r="N5064" s="188"/>
      <c r="O5064" s="188"/>
      <c r="P5064" s="188"/>
      <c r="R5064" s="188"/>
    </row>
    <row r="5065" spans="8:18">
      <c r="H5065" s="188"/>
      <c r="J5065" s="188"/>
      <c r="K5065" s="188"/>
      <c r="L5065" s="188"/>
      <c r="M5065" s="393"/>
      <c r="N5065" s="188"/>
      <c r="O5065" s="188"/>
      <c r="P5065" s="188"/>
      <c r="R5065" s="188"/>
    </row>
    <row r="5066" spans="8:18">
      <c r="H5066" s="188"/>
      <c r="J5066" s="188"/>
      <c r="K5066" s="188"/>
      <c r="L5066" s="188"/>
      <c r="M5066" s="393"/>
      <c r="N5066" s="188"/>
      <c r="O5066" s="188"/>
      <c r="P5066" s="188"/>
      <c r="R5066" s="188"/>
    </row>
    <row r="5067" spans="8:18">
      <c r="H5067" s="188"/>
      <c r="J5067" s="188"/>
      <c r="K5067" s="188"/>
      <c r="L5067" s="188"/>
      <c r="M5067" s="393"/>
      <c r="N5067" s="188"/>
      <c r="O5067" s="188"/>
      <c r="P5067" s="188"/>
      <c r="R5067" s="188"/>
    </row>
    <row r="5068" spans="8:18">
      <c r="H5068" s="188"/>
      <c r="J5068" s="188"/>
      <c r="K5068" s="188"/>
      <c r="L5068" s="188"/>
      <c r="M5068" s="393"/>
      <c r="N5068" s="188"/>
      <c r="O5068" s="188"/>
      <c r="P5068" s="188"/>
      <c r="R5068" s="188"/>
    </row>
    <row r="5069" spans="8:18">
      <c r="H5069" s="188"/>
      <c r="J5069" s="188"/>
      <c r="K5069" s="188"/>
      <c r="L5069" s="188"/>
      <c r="M5069" s="393"/>
      <c r="N5069" s="188"/>
      <c r="O5069" s="188"/>
      <c r="P5069" s="188"/>
      <c r="R5069" s="188"/>
    </row>
    <row r="5070" spans="8:18">
      <c r="H5070" s="188"/>
      <c r="J5070" s="188"/>
      <c r="K5070" s="188"/>
      <c r="L5070" s="188"/>
      <c r="M5070" s="393"/>
      <c r="N5070" s="188"/>
      <c r="O5070" s="188"/>
      <c r="P5070" s="188"/>
      <c r="R5070" s="188"/>
    </row>
    <row r="5071" spans="8:18">
      <c r="H5071" s="188"/>
      <c r="J5071" s="188"/>
      <c r="K5071" s="188"/>
      <c r="L5071" s="188"/>
      <c r="M5071" s="393"/>
      <c r="N5071" s="188"/>
      <c r="O5071" s="188"/>
      <c r="P5071" s="188"/>
      <c r="R5071" s="188"/>
    </row>
    <row r="5072" spans="8:18">
      <c r="H5072" s="188"/>
      <c r="J5072" s="188"/>
      <c r="K5072" s="188"/>
      <c r="L5072" s="188"/>
      <c r="M5072" s="393"/>
      <c r="N5072" s="188"/>
      <c r="O5072" s="188"/>
      <c r="P5072" s="188"/>
      <c r="R5072" s="188"/>
    </row>
    <row r="5073" spans="8:18">
      <c r="H5073" s="188"/>
      <c r="J5073" s="188"/>
      <c r="K5073" s="188"/>
      <c r="L5073" s="188"/>
      <c r="M5073" s="393"/>
      <c r="N5073" s="188"/>
      <c r="O5073" s="188"/>
      <c r="P5073" s="188"/>
      <c r="R5073" s="188"/>
    </row>
    <row r="5074" spans="8:18">
      <c r="H5074" s="188"/>
      <c r="J5074" s="188"/>
      <c r="K5074" s="188"/>
      <c r="L5074" s="188"/>
      <c r="M5074" s="393"/>
      <c r="N5074" s="188"/>
      <c r="O5074" s="188"/>
      <c r="P5074" s="188"/>
      <c r="R5074" s="188"/>
    </row>
    <row r="5075" spans="8:18">
      <c r="H5075" s="188"/>
      <c r="J5075" s="188"/>
      <c r="K5075" s="188"/>
      <c r="L5075" s="188"/>
      <c r="M5075" s="393"/>
      <c r="N5075" s="188"/>
      <c r="O5075" s="188"/>
      <c r="P5075" s="188"/>
      <c r="R5075" s="188"/>
    </row>
    <row r="5076" spans="8:18">
      <c r="H5076" s="188"/>
      <c r="J5076" s="188"/>
      <c r="K5076" s="188"/>
      <c r="L5076" s="188"/>
      <c r="M5076" s="393"/>
      <c r="N5076" s="188"/>
      <c r="O5076" s="188"/>
      <c r="P5076" s="188"/>
      <c r="R5076" s="188"/>
    </row>
    <row r="5077" spans="8:18">
      <c r="H5077" s="188"/>
      <c r="J5077" s="188"/>
      <c r="K5077" s="188"/>
      <c r="L5077" s="188"/>
      <c r="M5077" s="393"/>
      <c r="N5077" s="188"/>
      <c r="O5077" s="188"/>
      <c r="P5077" s="188"/>
      <c r="R5077" s="188"/>
    </row>
    <row r="5078" spans="8:18">
      <c r="H5078" s="188"/>
      <c r="J5078" s="188"/>
      <c r="K5078" s="188"/>
      <c r="L5078" s="188"/>
      <c r="M5078" s="393"/>
      <c r="N5078" s="188"/>
      <c r="O5078" s="188"/>
      <c r="P5078" s="188"/>
      <c r="R5078" s="188"/>
    </row>
    <row r="5079" spans="8:18">
      <c r="H5079" s="188"/>
      <c r="J5079" s="188"/>
      <c r="K5079" s="188"/>
      <c r="L5079" s="188"/>
      <c r="M5079" s="393"/>
      <c r="N5079" s="188"/>
      <c r="O5079" s="188"/>
      <c r="P5079" s="188"/>
      <c r="R5079" s="188"/>
    </row>
    <row r="5080" spans="8:18">
      <c r="H5080" s="188"/>
      <c r="J5080" s="188"/>
      <c r="K5080" s="188"/>
      <c r="L5080" s="188"/>
      <c r="M5080" s="393"/>
      <c r="N5080" s="188"/>
      <c r="O5080" s="188"/>
      <c r="P5080" s="188"/>
      <c r="R5080" s="188"/>
    </row>
    <row r="5081" spans="8:18">
      <c r="H5081" s="188"/>
      <c r="J5081" s="188"/>
      <c r="K5081" s="188"/>
      <c r="L5081" s="188"/>
      <c r="M5081" s="393"/>
      <c r="N5081" s="188"/>
      <c r="O5081" s="188"/>
      <c r="P5081" s="188"/>
      <c r="R5081" s="188"/>
    </row>
    <row r="5082" spans="8:18">
      <c r="H5082" s="188"/>
      <c r="J5082" s="188"/>
      <c r="K5082" s="188"/>
      <c r="L5082" s="188"/>
      <c r="M5082" s="393"/>
      <c r="N5082" s="188"/>
      <c r="O5082" s="188"/>
      <c r="P5082" s="188"/>
      <c r="R5082" s="188"/>
    </row>
    <row r="5083" spans="8:18">
      <c r="H5083" s="188"/>
      <c r="J5083" s="188"/>
      <c r="K5083" s="188"/>
      <c r="L5083" s="188"/>
      <c r="M5083" s="393"/>
      <c r="N5083" s="188"/>
      <c r="O5083" s="188"/>
      <c r="P5083" s="188"/>
      <c r="R5083" s="188"/>
    </row>
    <row r="5084" spans="8:18">
      <c r="H5084" s="188"/>
      <c r="J5084" s="188"/>
      <c r="K5084" s="188"/>
      <c r="L5084" s="188"/>
      <c r="M5084" s="393"/>
      <c r="N5084" s="188"/>
      <c r="O5084" s="188"/>
      <c r="P5084" s="188"/>
      <c r="R5084" s="188"/>
    </row>
    <row r="5085" spans="8:18">
      <c r="H5085" s="188"/>
      <c r="J5085" s="188"/>
      <c r="K5085" s="188"/>
      <c r="L5085" s="188"/>
      <c r="M5085" s="393"/>
      <c r="N5085" s="188"/>
      <c r="O5085" s="188"/>
      <c r="P5085" s="188"/>
      <c r="R5085" s="188"/>
    </row>
    <row r="5086" spans="8:18">
      <c r="H5086" s="188"/>
      <c r="J5086" s="188"/>
      <c r="K5086" s="188"/>
      <c r="L5086" s="188"/>
      <c r="M5086" s="393"/>
      <c r="N5086" s="188"/>
      <c r="O5086" s="188"/>
      <c r="P5086" s="188"/>
      <c r="R5086" s="188"/>
    </row>
    <row r="5087" spans="8:18">
      <c r="H5087" s="188"/>
      <c r="J5087" s="188"/>
      <c r="K5087" s="188"/>
      <c r="L5087" s="188"/>
      <c r="M5087" s="393"/>
      <c r="N5087" s="188"/>
      <c r="O5087" s="188"/>
      <c r="P5087" s="188"/>
      <c r="R5087" s="188"/>
    </row>
    <row r="5088" spans="8:18">
      <c r="H5088" s="188"/>
      <c r="J5088" s="188"/>
      <c r="K5088" s="188"/>
      <c r="L5088" s="188"/>
      <c r="M5088" s="393"/>
      <c r="N5088" s="188"/>
      <c r="O5088" s="188"/>
      <c r="P5088" s="188"/>
      <c r="R5088" s="188"/>
    </row>
    <row r="5089" spans="8:18">
      <c r="H5089" s="188"/>
      <c r="J5089" s="188"/>
      <c r="K5089" s="188"/>
      <c r="L5089" s="188"/>
      <c r="M5089" s="393"/>
      <c r="N5089" s="188"/>
      <c r="O5089" s="188"/>
      <c r="P5089" s="188"/>
      <c r="R5089" s="188"/>
    </row>
    <row r="5090" spans="8:18">
      <c r="H5090" s="188"/>
      <c r="J5090" s="188"/>
      <c r="K5090" s="188"/>
      <c r="L5090" s="188"/>
      <c r="M5090" s="393"/>
      <c r="N5090" s="188"/>
      <c r="O5090" s="188"/>
      <c r="P5090" s="188"/>
      <c r="R5090" s="188"/>
    </row>
    <row r="5091" spans="8:18">
      <c r="H5091" s="188"/>
      <c r="J5091" s="188"/>
      <c r="K5091" s="188"/>
      <c r="L5091" s="188"/>
      <c r="M5091" s="393"/>
      <c r="N5091" s="188"/>
      <c r="O5091" s="188"/>
      <c r="P5091" s="188"/>
      <c r="R5091" s="188"/>
    </row>
    <row r="5092" spans="8:18">
      <c r="H5092" s="188"/>
      <c r="J5092" s="188"/>
      <c r="K5092" s="188"/>
      <c r="L5092" s="188"/>
      <c r="M5092" s="393"/>
      <c r="N5092" s="188"/>
      <c r="O5092" s="188"/>
      <c r="P5092" s="188"/>
      <c r="R5092" s="188"/>
    </row>
    <row r="5093" spans="8:18">
      <c r="H5093" s="188"/>
      <c r="J5093" s="188"/>
      <c r="K5093" s="188"/>
      <c r="L5093" s="188"/>
      <c r="M5093" s="393"/>
      <c r="N5093" s="188"/>
      <c r="O5093" s="188"/>
      <c r="P5093" s="188"/>
      <c r="R5093" s="188"/>
    </row>
    <row r="5094" spans="8:18">
      <c r="H5094" s="188"/>
      <c r="J5094" s="188"/>
      <c r="K5094" s="188"/>
      <c r="L5094" s="188"/>
      <c r="M5094" s="393"/>
      <c r="N5094" s="188"/>
      <c r="O5094" s="188"/>
      <c r="P5094" s="188"/>
      <c r="R5094" s="188"/>
    </row>
    <row r="5095" spans="8:18">
      <c r="H5095" s="188"/>
      <c r="J5095" s="188"/>
      <c r="K5095" s="188"/>
      <c r="L5095" s="188"/>
      <c r="M5095" s="393"/>
      <c r="N5095" s="188"/>
      <c r="O5095" s="188"/>
      <c r="P5095" s="188"/>
      <c r="R5095" s="188"/>
    </row>
    <row r="5096" spans="8:18">
      <c r="H5096" s="188"/>
      <c r="J5096" s="188"/>
      <c r="K5096" s="188"/>
      <c r="L5096" s="188"/>
      <c r="M5096" s="393"/>
      <c r="N5096" s="188"/>
      <c r="O5096" s="188"/>
      <c r="P5096" s="188"/>
      <c r="R5096" s="188"/>
    </row>
    <row r="5097" spans="8:18">
      <c r="H5097" s="188"/>
      <c r="J5097" s="188"/>
      <c r="K5097" s="188"/>
      <c r="L5097" s="188"/>
      <c r="M5097" s="393"/>
      <c r="N5097" s="188"/>
      <c r="O5097" s="188"/>
      <c r="P5097" s="188"/>
      <c r="R5097" s="188"/>
    </row>
    <row r="5098" spans="8:18">
      <c r="H5098" s="188"/>
      <c r="J5098" s="188"/>
      <c r="K5098" s="188"/>
      <c r="L5098" s="188"/>
      <c r="M5098" s="393"/>
      <c r="N5098" s="188"/>
      <c r="O5098" s="188"/>
      <c r="P5098" s="188"/>
      <c r="R5098" s="188"/>
    </row>
    <row r="5099" spans="8:18">
      <c r="H5099" s="188"/>
      <c r="J5099" s="188"/>
      <c r="K5099" s="188"/>
      <c r="L5099" s="188"/>
      <c r="M5099" s="393"/>
      <c r="N5099" s="188"/>
      <c r="O5099" s="188"/>
      <c r="P5099" s="188"/>
      <c r="R5099" s="188"/>
    </row>
    <row r="5100" spans="8:18">
      <c r="H5100" s="188"/>
      <c r="J5100" s="188"/>
      <c r="K5100" s="188"/>
      <c r="L5100" s="188"/>
      <c r="M5100" s="393"/>
      <c r="N5100" s="188"/>
      <c r="O5100" s="188"/>
      <c r="P5100" s="188"/>
      <c r="R5100" s="188"/>
    </row>
    <row r="5101" spans="8:18">
      <c r="H5101" s="188"/>
      <c r="J5101" s="188"/>
      <c r="K5101" s="188"/>
      <c r="L5101" s="188"/>
      <c r="M5101" s="393"/>
      <c r="N5101" s="188"/>
      <c r="O5101" s="188"/>
      <c r="P5101" s="188"/>
      <c r="R5101" s="188"/>
    </row>
    <row r="5102" spans="8:18">
      <c r="H5102" s="188"/>
      <c r="J5102" s="188"/>
      <c r="K5102" s="188"/>
      <c r="L5102" s="188"/>
      <c r="M5102" s="393"/>
      <c r="N5102" s="188"/>
      <c r="O5102" s="188"/>
      <c r="P5102" s="188"/>
      <c r="R5102" s="188"/>
    </row>
    <row r="5103" spans="8:18">
      <c r="H5103" s="188"/>
      <c r="J5103" s="188"/>
      <c r="K5103" s="188"/>
      <c r="L5103" s="188"/>
      <c r="M5103" s="393"/>
      <c r="N5103" s="188"/>
      <c r="O5103" s="188"/>
      <c r="P5103" s="188"/>
      <c r="R5103" s="188"/>
    </row>
    <row r="5104" spans="8:18">
      <c r="H5104" s="188"/>
      <c r="J5104" s="188"/>
      <c r="K5104" s="188"/>
      <c r="L5104" s="188"/>
      <c r="M5104" s="393"/>
      <c r="N5104" s="188"/>
      <c r="O5104" s="188"/>
      <c r="P5104" s="188"/>
      <c r="R5104" s="188"/>
    </row>
    <row r="5105" spans="8:18">
      <c r="H5105" s="188"/>
      <c r="J5105" s="188"/>
      <c r="K5105" s="188"/>
      <c r="L5105" s="188"/>
      <c r="M5105" s="393"/>
      <c r="N5105" s="188"/>
      <c r="O5105" s="188"/>
      <c r="P5105" s="188"/>
      <c r="R5105" s="188"/>
    </row>
    <row r="5106" spans="8:18">
      <c r="H5106" s="188"/>
      <c r="J5106" s="188"/>
      <c r="K5106" s="188"/>
      <c r="L5106" s="188"/>
      <c r="M5106" s="393"/>
      <c r="N5106" s="188"/>
      <c r="O5106" s="188"/>
      <c r="P5106" s="188"/>
      <c r="R5106" s="188"/>
    </row>
    <row r="5107" spans="8:18">
      <c r="H5107" s="188"/>
      <c r="J5107" s="188"/>
      <c r="K5107" s="188"/>
      <c r="L5107" s="188"/>
      <c r="M5107" s="393"/>
      <c r="N5107" s="188"/>
      <c r="O5107" s="188"/>
      <c r="P5107" s="188"/>
      <c r="R5107" s="188"/>
    </row>
    <row r="5108" spans="8:18">
      <c r="H5108" s="188"/>
      <c r="J5108" s="188"/>
      <c r="K5108" s="188"/>
      <c r="L5108" s="188"/>
      <c r="M5108" s="393"/>
      <c r="N5108" s="188"/>
      <c r="O5108" s="188"/>
      <c r="P5108" s="188"/>
      <c r="R5108" s="188"/>
    </row>
    <row r="5109" spans="8:18">
      <c r="H5109" s="188"/>
      <c r="J5109" s="188"/>
      <c r="K5109" s="188"/>
      <c r="L5109" s="188"/>
      <c r="M5109" s="393"/>
      <c r="N5109" s="188"/>
      <c r="O5109" s="188"/>
      <c r="P5109" s="188"/>
      <c r="R5109" s="188"/>
    </row>
    <row r="5110" spans="8:18">
      <c r="H5110" s="188"/>
      <c r="J5110" s="188"/>
      <c r="K5110" s="188"/>
      <c r="L5110" s="188"/>
      <c r="M5110" s="393"/>
      <c r="N5110" s="188"/>
      <c r="O5110" s="188"/>
      <c r="P5110" s="188"/>
      <c r="R5110" s="188"/>
    </row>
    <row r="5111" spans="8:18">
      <c r="H5111" s="188"/>
      <c r="J5111" s="188"/>
      <c r="K5111" s="188"/>
      <c r="L5111" s="188"/>
      <c r="M5111" s="393"/>
      <c r="N5111" s="188"/>
      <c r="O5111" s="188"/>
      <c r="P5111" s="188"/>
      <c r="R5111" s="188"/>
    </row>
    <row r="5112" spans="8:18">
      <c r="H5112" s="188"/>
      <c r="J5112" s="188"/>
      <c r="K5112" s="188"/>
      <c r="L5112" s="188"/>
      <c r="M5112" s="393"/>
      <c r="N5112" s="188"/>
      <c r="O5112" s="188"/>
      <c r="P5112" s="188"/>
      <c r="R5112" s="188"/>
    </row>
    <row r="5113" spans="8:18">
      <c r="H5113" s="188"/>
      <c r="J5113" s="188"/>
      <c r="K5113" s="188"/>
      <c r="L5113" s="188"/>
      <c r="M5113" s="393"/>
      <c r="N5113" s="188"/>
      <c r="O5113" s="188"/>
      <c r="P5113" s="188"/>
      <c r="R5113" s="188"/>
    </row>
    <row r="5114" spans="8:18">
      <c r="H5114" s="188"/>
      <c r="J5114" s="188"/>
      <c r="K5114" s="188"/>
      <c r="L5114" s="188"/>
      <c r="M5114" s="393"/>
      <c r="N5114" s="188"/>
      <c r="O5114" s="188"/>
      <c r="P5114" s="188"/>
      <c r="R5114" s="188"/>
    </row>
    <row r="5115" spans="8:18">
      <c r="H5115" s="188"/>
      <c r="J5115" s="188"/>
      <c r="K5115" s="188"/>
      <c r="L5115" s="188"/>
      <c r="M5115" s="393"/>
      <c r="N5115" s="188"/>
      <c r="O5115" s="188"/>
      <c r="P5115" s="188"/>
      <c r="R5115" s="188"/>
    </row>
    <row r="5116" spans="8:18">
      <c r="H5116" s="188"/>
      <c r="J5116" s="188"/>
      <c r="K5116" s="188"/>
      <c r="L5116" s="188"/>
      <c r="M5116" s="393"/>
      <c r="N5116" s="188"/>
      <c r="O5116" s="188"/>
      <c r="P5116" s="188"/>
      <c r="R5116" s="188"/>
    </row>
    <row r="5117" spans="8:18">
      <c r="H5117" s="188"/>
      <c r="J5117" s="188"/>
      <c r="K5117" s="188"/>
      <c r="L5117" s="188"/>
      <c r="M5117" s="393"/>
      <c r="N5117" s="188"/>
      <c r="O5117" s="188"/>
      <c r="P5117" s="188"/>
      <c r="R5117" s="188"/>
    </row>
    <row r="5118" spans="8:18">
      <c r="H5118" s="188"/>
      <c r="J5118" s="188"/>
      <c r="K5118" s="188"/>
      <c r="L5118" s="188"/>
      <c r="M5118" s="393"/>
      <c r="N5118" s="188"/>
      <c r="O5118" s="188"/>
      <c r="P5118" s="188"/>
      <c r="R5118" s="188"/>
    </row>
    <row r="5119" spans="8:18">
      <c r="H5119" s="188"/>
      <c r="J5119" s="188"/>
      <c r="K5119" s="188"/>
      <c r="L5119" s="188"/>
      <c r="M5119" s="393"/>
      <c r="N5119" s="188"/>
      <c r="O5119" s="188"/>
      <c r="P5119" s="188"/>
      <c r="R5119" s="188"/>
    </row>
    <row r="5120" spans="8:18">
      <c r="H5120" s="188"/>
      <c r="J5120" s="188"/>
      <c r="K5120" s="188"/>
      <c r="L5120" s="188"/>
      <c r="M5120" s="393"/>
      <c r="N5120" s="188"/>
      <c r="O5120" s="188"/>
      <c r="P5120" s="188"/>
      <c r="R5120" s="188"/>
    </row>
    <row r="5121" spans="8:18">
      <c r="H5121" s="188"/>
      <c r="J5121" s="188"/>
      <c r="K5121" s="188"/>
      <c r="L5121" s="188"/>
      <c r="M5121" s="393"/>
      <c r="N5121" s="188"/>
      <c r="O5121" s="188"/>
      <c r="P5121" s="188"/>
      <c r="R5121" s="188"/>
    </row>
    <row r="5122" spans="8:18">
      <c r="H5122" s="188"/>
      <c r="J5122" s="188"/>
      <c r="K5122" s="188"/>
      <c r="L5122" s="188"/>
      <c r="M5122" s="393"/>
      <c r="N5122" s="188"/>
      <c r="O5122" s="188"/>
      <c r="P5122" s="188"/>
      <c r="R5122" s="188"/>
    </row>
    <row r="5123" spans="8:18">
      <c r="H5123" s="188"/>
      <c r="J5123" s="188"/>
      <c r="K5123" s="188"/>
      <c r="L5123" s="188"/>
      <c r="M5123" s="393"/>
      <c r="N5123" s="188"/>
      <c r="O5123" s="188"/>
      <c r="P5123" s="188"/>
      <c r="R5123" s="188"/>
    </row>
    <row r="5124" spans="8:18">
      <c r="H5124" s="188"/>
      <c r="J5124" s="188"/>
      <c r="K5124" s="188"/>
      <c r="L5124" s="188"/>
      <c r="M5124" s="393"/>
      <c r="N5124" s="188"/>
      <c r="O5124" s="188"/>
      <c r="P5124" s="188"/>
      <c r="R5124" s="188"/>
    </row>
    <row r="5125" spans="8:18">
      <c r="H5125" s="188"/>
      <c r="J5125" s="188"/>
      <c r="K5125" s="188"/>
      <c r="L5125" s="188"/>
      <c r="M5125" s="393"/>
      <c r="N5125" s="188"/>
      <c r="O5125" s="188"/>
      <c r="P5125" s="188"/>
      <c r="R5125" s="188"/>
    </row>
    <row r="5126" spans="8:18">
      <c r="H5126" s="188"/>
      <c r="J5126" s="188"/>
      <c r="K5126" s="188"/>
      <c r="L5126" s="188"/>
      <c r="M5126" s="393"/>
      <c r="N5126" s="188"/>
      <c r="O5126" s="188"/>
      <c r="P5126" s="188"/>
      <c r="R5126" s="188"/>
    </row>
    <row r="5127" spans="8:18">
      <c r="H5127" s="188"/>
      <c r="J5127" s="188"/>
      <c r="K5127" s="188"/>
      <c r="L5127" s="188"/>
      <c r="M5127" s="393"/>
      <c r="N5127" s="188"/>
      <c r="O5127" s="188"/>
      <c r="P5127" s="188"/>
      <c r="R5127" s="188"/>
    </row>
    <row r="5128" spans="8:18">
      <c r="H5128" s="188"/>
      <c r="J5128" s="188"/>
      <c r="K5128" s="188"/>
      <c r="L5128" s="188"/>
      <c r="M5128" s="393"/>
      <c r="N5128" s="188"/>
      <c r="O5128" s="188"/>
      <c r="P5128" s="188"/>
      <c r="R5128" s="188"/>
    </row>
    <row r="5129" spans="8:18">
      <c r="H5129" s="188"/>
      <c r="J5129" s="188"/>
      <c r="K5129" s="188"/>
      <c r="L5129" s="188"/>
      <c r="M5129" s="393"/>
      <c r="N5129" s="188"/>
      <c r="O5129" s="188"/>
      <c r="P5129" s="188"/>
      <c r="R5129" s="188"/>
    </row>
    <row r="5130" spans="8:18">
      <c r="H5130" s="188"/>
      <c r="J5130" s="188"/>
      <c r="K5130" s="188"/>
      <c r="L5130" s="188"/>
      <c r="M5130" s="393"/>
      <c r="N5130" s="188"/>
      <c r="O5130" s="188"/>
      <c r="P5130" s="188"/>
      <c r="R5130" s="188"/>
    </row>
    <row r="5131" spans="8:18">
      <c r="H5131" s="188"/>
      <c r="J5131" s="188"/>
      <c r="K5131" s="188"/>
      <c r="L5131" s="188"/>
      <c r="M5131" s="393"/>
      <c r="N5131" s="188"/>
      <c r="O5131" s="188"/>
      <c r="P5131" s="188"/>
      <c r="R5131" s="188"/>
    </row>
    <row r="5132" spans="8:18">
      <c r="H5132" s="188"/>
      <c r="J5132" s="188"/>
      <c r="K5132" s="188"/>
      <c r="L5132" s="188"/>
      <c r="M5132" s="393"/>
      <c r="N5132" s="188"/>
      <c r="O5132" s="188"/>
      <c r="P5132" s="188"/>
      <c r="R5132" s="188"/>
    </row>
    <row r="5133" spans="8:18">
      <c r="H5133" s="188"/>
      <c r="J5133" s="188"/>
      <c r="K5133" s="188"/>
      <c r="L5133" s="188"/>
      <c r="M5133" s="393"/>
      <c r="N5133" s="188"/>
      <c r="O5133" s="188"/>
      <c r="P5133" s="188"/>
      <c r="R5133" s="188"/>
    </row>
    <row r="5134" spans="8:18">
      <c r="H5134" s="188"/>
      <c r="J5134" s="188"/>
      <c r="K5134" s="188"/>
      <c r="L5134" s="188"/>
      <c r="M5134" s="393"/>
      <c r="N5134" s="188"/>
      <c r="O5134" s="188"/>
      <c r="P5134" s="188"/>
      <c r="R5134" s="188"/>
    </row>
    <row r="5135" spans="8:18">
      <c r="H5135" s="188"/>
      <c r="J5135" s="188"/>
      <c r="K5135" s="188"/>
      <c r="L5135" s="188"/>
      <c r="M5135" s="393"/>
      <c r="N5135" s="188"/>
      <c r="O5135" s="188"/>
      <c r="P5135" s="188"/>
      <c r="R5135" s="188"/>
    </row>
    <row r="5136" spans="8:18">
      <c r="H5136" s="188"/>
      <c r="J5136" s="188"/>
      <c r="K5136" s="188"/>
      <c r="L5136" s="188"/>
      <c r="M5136" s="393"/>
      <c r="N5136" s="188"/>
      <c r="O5136" s="188"/>
      <c r="P5136" s="188"/>
      <c r="R5136" s="188"/>
    </row>
    <row r="5137" spans="8:18">
      <c r="H5137" s="188"/>
      <c r="J5137" s="188"/>
      <c r="K5137" s="188"/>
      <c r="L5137" s="188"/>
      <c r="M5137" s="393"/>
      <c r="N5137" s="188"/>
      <c r="O5137" s="188"/>
      <c r="P5137" s="188"/>
      <c r="R5137" s="188"/>
    </row>
    <row r="5138" spans="8:18">
      <c r="H5138" s="188"/>
      <c r="J5138" s="188"/>
      <c r="K5138" s="188"/>
      <c r="L5138" s="188"/>
      <c r="M5138" s="393"/>
      <c r="N5138" s="188"/>
      <c r="O5138" s="188"/>
      <c r="P5138" s="188"/>
      <c r="R5138" s="188"/>
    </row>
    <row r="5139" spans="8:18">
      <c r="H5139" s="188"/>
      <c r="J5139" s="188"/>
      <c r="K5139" s="188"/>
      <c r="L5139" s="188"/>
      <c r="M5139" s="393"/>
      <c r="N5139" s="188"/>
      <c r="O5139" s="188"/>
      <c r="P5139" s="188"/>
      <c r="R5139" s="188"/>
    </row>
    <row r="5140" spans="8:18">
      <c r="H5140" s="188"/>
      <c r="J5140" s="188"/>
      <c r="K5140" s="188"/>
      <c r="L5140" s="188"/>
      <c r="M5140" s="393"/>
      <c r="N5140" s="188"/>
      <c r="O5140" s="188"/>
      <c r="P5140" s="188"/>
      <c r="R5140" s="188"/>
    </row>
    <row r="5141" spans="8:18">
      <c r="H5141" s="188"/>
      <c r="J5141" s="188"/>
      <c r="K5141" s="188"/>
      <c r="L5141" s="188"/>
      <c r="M5141" s="393"/>
      <c r="N5141" s="188"/>
      <c r="O5141" s="188"/>
      <c r="P5141" s="188"/>
      <c r="R5141" s="188"/>
    </row>
    <row r="5142" spans="8:18">
      <c r="H5142" s="188"/>
      <c r="J5142" s="188"/>
      <c r="K5142" s="188"/>
      <c r="L5142" s="188"/>
      <c r="M5142" s="393"/>
      <c r="N5142" s="188"/>
      <c r="O5142" s="188"/>
      <c r="P5142" s="188"/>
      <c r="R5142" s="188"/>
    </row>
    <row r="5143" spans="8:18">
      <c r="H5143" s="188"/>
      <c r="J5143" s="188"/>
      <c r="K5143" s="188"/>
      <c r="L5143" s="188"/>
      <c r="M5143" s="393"/>
      <c r="N5143" s="188"/>
      <c r="O5143" s="188"/>
      <c r="P5143" s="188"/>
      <c r="R5143" s="188"/>
    </row>
    <row r="5144" spans="8:18">
      <c r="H5144" s="188"/>
      <c r="J5144" s="188"/>
      <c r="K5144" s="188"/>
      <c r="L5144" s="188"/>
      <c r="M5144" s="393"/>
      <c r="N5144" s="188"/>
      <c r="O5144" s="188"/>
      <c r="P5144" s="188"/>
      <c r="R5144" s="188"/>
    </row>
    <row r="5145" spans="8:18">
      <c r="H5145" s="188"/>
      <c r="J5145" s="188"/>
      <c r="K5145" s="188"/>
      <c r="L5145" s="188"/>
      <c r="M5145" s="393"/>
      <c r="N5145" s="188"/>
      <c r="O5145" s="188"/>
      <c r="P5145" s="188"/>
      <c r="R5145" s="188"/>
    </row>
    <row r="5146" spans="8:18">
      <c r="H5146" s="188"/>
      <c r="J5146" s="188"/>
      <c r="K5146" s="188"/>
      <c r="L5146" s="188"/>
      <c r="M5146" s="393"/>
      <c r="N5146" s="188"/>
      <c r="O5146" s="188"/>
      <c r="P5146" s="188"/>
      <c r="R5146" s="188"/>
    </row>
    <row r="5147" spans="8:18">
      <c r="H5147" s="188"/>
      <c r="J5147" s="188"/>
      <c r="K5147" s="188"/>
      <c r="L5147" s="188"/>
      <c r="M5147" s="393"/>
      <c r="N5147" s="188"/>
      <c r="O5147" s="188"/>
      <c r="P5147" s="188"/>
      <c r="R5147" s="188"/>
    </row>
    <row r="5148" spans="8:18">
      <c r="H5148" s="188"/>
      <c r="J5148" s="188"/>
      <c r="K5148" s="188"/>
      <c r="L5148" s="188"/>
      <c r="M5148" s="393"/>
      <c r="N5148" s="188"/>
      <c r="O5148" s="188"/>
      <c r="P5148" s="188"/>
      <c r="R5148" s="188"/>
    </row>
    <row r="5149" spans="8:18">
      <c r="H5149" s="188"/>
      <c r="J5149" s="188"/>
      <c r="K5149" s="188"/>
      <c r="L5149" s="188"/>
      <c r="M5149" s="393"/>
      <c r="N5149" s="188"/>
      <c r="O5149" s="188"/>
      <c r="P5149" s="188"/>
      <c r="R5149" s="188"/>
    </row>
    <row r="5150" spans="8:18">
      <c r="H5150" s="188"/>
      <c r="J5150" s="188"/>
      <c r="K5150" s="188"/>
      <c r="L5150" s="188"/>
      <c r="M5150" s="393"/>
      <c r="N5150" s="188"/>
      <c r="O5150" s="188"/>
      <c r="P5150" s="188"/>
      <c r="R5150" s="188"/>
    </row>
    <row r="5151" spans="8:18">
      <c r="H5151" s="188"/>
      <c r="J5151" s="188"/>
      <c r="K5151" s="188"/>
      <c r="L5151" s="188"/>
      <c r="M5151" s="393"/>
      <c r="N5151" s="188"/>
      <c r="O5151" s="188"/>
      <c r="P5151" s="188"/>
      <c r="R5151" s="188"/>
    </row>
    <row r="5152" spans="8:18">
      <c r="H5152" s="188"/>
      <c r="J5152" s="188"/>
      <c r="K5152" s="188"/>
      <c r="L5152" s="188"/>
      <c r="M5152" s="393"/>
      <c r="N5152" s="188"/>
      <c r="O5152" s="188"/>
      <c r="P5152" s="188"/>
      <c r="R5152" s="188"/>
    </row>
    <row r="5153" spans="8:18">
      <c r="H5153" s="188"/>
      <c r="J5153" s="188"/>
      <c r="K5153" s="188"/>
      <c r="L5153" s="188"/>
      <c r="M5153" s="393"/>
      <c r="N5153" s="188"/>
      <c r="O5153" s="188"/>
      <c r="P5153" s="188"/>
      <c r="R5153" s="188"/>
    </row>
    <row r="5154" spans="8:18">
      <c r="H5154" s="188"/>
      <c r="J5154" s="188"/>
      <c r="K5154" s="188"/>
      <c r="L5154" s="188"/>
      <c r="M5154" s="393"/>
      <c r="N5154" s="188"/>
      <c r="O5154" s="188"/>
      <c r="P5154" s="188"/>
      <c r="R5154" s="188"/>
    </row>
    <row r="5155" spans="8:18">
      <c r="H5155" s="188"/>
      <c r="J5155" s="188"/>
      <c r="K5155" s="188"/>
      <c r="L5155" s="188"/>
      <c r="M5155" s="393"/>
      <c r="N5155" s="188"/>
      <c r="O5155" s="188"/>
      <c r="P5155" s="188"/>
      <c r="R5155" s="188"/>
    </row>
    <row r="5156" spans="8:18">
      <c r="H5156" s="188"/>
      <c r="J5156" s="188"/>
      <c r="K5156" s="188"/>
      <c r="L5156" s="188"/>
      <c r="M5156" s="393"/>
      <c r="N5156" s="188"/>
      <c r="O5156" s="188"/>
      <c r="P5156" s="188"/>
      <c r="R5156" s="188"/>
    </row>
    <row r="5157" spans="8:18">
      <c r="H5157" s="188"/>
      <c r="J5157" s="188"/>
      <c r="K5157" s="188"/>
      <c r="L5157" s="188"/>
      <c r="M5157" s="393"/>
      <c r="N5157" s="188"/>
      <c r="O5157" s="188"/>
      <c r="P5157" s="188"/>
      <c r="R5157" s="188"/>
    </row>
    <row r="5158" spans="8:18">
      <c r="H5158" s="188"/>
      <c r="J5158" s="188"/>
      <c r="K5158" s="188"/>
      <c r="L5158" s="188"/>
      <c r="M5158" s="393"/>
      <c r="N5158" s="188"/>
      <c r="O5158" s="188"/>
      <c r="P5158" s="188"/>
      <c r="R5158" s="188"/>
    </row>
    <row r="5159" spans="8:18">
      <c r="H5159" s="188"/>
      <c r="J5159" s="188"/>
      <c r="K5159" s="188"/>
      <c r="L5159" s="188"/>
      <c r="M5159" s="393"/>
      <c r="N5159" s="188"/>
      <c r="O5159" s="188"/>
      <c r="P5159" s="188"/>
      <c r="R5159" s="188"/>
    </row>
    <row r="5160" spans="8:18">
      <c r="H5160" s="188"/>
      <c r="J5160" s="188"/>
      <c r="K5160" s="188"/>
      <c r="L5160" s="188"/>
      <c r="M5160" s="393"/>
      <c r="N5160" s="188"/>
      <c r="O5160" s="188"/>
      <c r="P5160" s="188"/>
      <c r="R5160" s="188"/>
    </row>
    <row r="5161" spans="8:18">
      <c r="H5161" s="188"/>
      <c r="J5161" s="188"/>
      <c r="K5161" s="188"/>
      <c r="L5161" s="188"/>
      <c r="M5161" s="393"/>
      <c r="N5161" s="188"/>
      <c r="O5161" s="188"/>
      <c r="P5161" s="188"/>
      <c r="R5161" s="188"/>
    </row>
    <row r="5162" spans="8:18">
      <c r="H5162" s="188"/>
      <c r="J5162" s="188"/>
      <c r="K5162" s="188"/>
      <c r="L5162" s="188"/>
      <c r="M5162" s="393"/>
      <c r="N5162" s="188"/>
      <c r="O5162" s="188"/>
      <c r="P5162" s="188"/>
      <c r="R5162" s="188"/>
    </row>
    <row r="5163" spans="8:18">
      <c r="H5163" s="188"/>
      <c r="J5163" s="188"/>
      <c r="K5163" s="188"/>
      <c r="L5163" s="188"/>
      <c r="M5163" s="393"/>
      <c r="N5163" s="188"/>
      <c r="O5163" s="188"/>
      <c r="P5163" s="188"/>
      <c r="R5163" s="188"/>
    </row>
    <row r="5164" spans="8:18">
      <c r="H5164" s="188"/>
      <c r="J5164" s="188"/>
      <c r="K5164" s="188"/>
      <c r="L5164" s="188"/>
      <c r="M5164" s="393"/>
      <c r="N5164" s="188"/>
      <c r="O5164" s="188"/>
      <c r="P5164" s="188"/>
      <c r="R5164" s="188"/>
    </row>
    <row r="5165" spans="8:18">
      <c r="H5165" s="188"/>
      <c r="J5165" s="188"/>
      <c r="K5165" s="188"/>
      <c r="L5165" s="188"/>
      <c r="M5165" s="393"/>
      <c r="N5165" s="188"/>
      <c r="O5165" s="188"/>
      <c r="P5165" s="188"/>
      <c r="R5165" s="188"/>
    </row>
    <row r="5166" spans="8:18">
      <c r="H5166" s="188"/>
      <c r="J5166" s="188"/>
      <c r="K5166" s="188"/>
      <c r="L5166" s="188"/>
      <c r="M5166" s="393"/>
      <c r="N5166" s="188"/>
      <c r="O5166" s="188"/>
      <c r="P5166" s="188"/>
      <c r="R5166" s="188"/>
    </row>
    <row r="5167" spans="8:18">
      <c r="H5167" s="188"/>
      <c r="J5167" s="188"/>
      <c r="K5167" s="188"/>
      <c r="L5167" s="188"/>
      <c r="M5167" s="393"/>
      <c r="N5167" s="188"/>
      <c r="O5167" s="188"/>
      <c r="P5167" s="188"/>
      <c r="R5167" s="188"/>
    </row>
    <row r="5168" spans="8:18">
      <c r="H5168" s="188"/>
      <c r="J5168" s="188"/>
      <c r="K5168" s="188"/>
      <c r="L5168" s="188"/>
      <c r="M5168" s="393"/>
      <c r="N5168" s="188"/>
      <c r="O5168" s="188"/>
      <c r="P5168" s="188"/>
      <c r="R5168" s="188"/>
    </row>
    <row r="5169" spans="8:18">
      <c r="H5169" s="188"/>
      <c r="J5169" s="188"/>
      <c r="K5169" s="188"/>
      <c r="L5169" s="188"/>
      <c r="M5169" s="393"/>
      <c r="N5169" s="188"/>
      <c r="O5169" s="188"/>
      <c r="P5169" s="188"/>
      <c r="R5169" s="188"/>
    </row>
    <row r="5170" spans="8:18">
      <c r="H5170" s="188"/>
      <c r="J5170" s="188"/>
      <c r="K5170" s="188"/>
      <c r="L5170" s="188"/>
      <c r="M5170" s="393"/>
      <c r="N5170" s="188"/>
      <c r="O5170" s="188"/>
      <c r="P5170" s="188"/>
      <c r="R5170" s="188"/>
    </row>
    <row r="5171" spans="8:18">
      <c r="H5171" s="188"/>
      <c r="J5171" s="188"/>
      <c r="K5171" s="188"/>
      <c r="L5171" s="188"/>
      <c r="M5171" s="393"/>
      <c r="N5171" s="188"/>
      <c r="O5171" s="188"/>
      <c r="P5171" s="188"/>
      <c r="R5171" s="188"/>
    </row>
    <row r="5172" spans="8:18">
      <c r="H5172" s="188"/>
      <c r="J5172" s="188"/>
      <c r="K5172" s="188"/>
      <c r="L5172" s="188"/>
      <c r="M5172" s="393"/>
      <c r="N5172" s="188"/>
      <c r="O5172" s="188"/>
      <c r="P5172" s="188"/>
      <c r="R5172" s="188"/>
    </row>
    <row r="5173" spans="8:18">
      <c r="H5173" s="188"/>
      <c r="J5173" s="188"/>
      <c r="K5173" s="188"/>
      <c r="L5173" s="188"/>
      <c r="M5173" s="393"/>
      <c r="N5173" s="188"/>
      <c r="O5173" s="188"/>
      <c r="P5173" s="188"/>
      <c r="R5173" s="188"/>
    </row>
    <row r="5174" spans="8:18">
      <c r="H5174" s="188"/>
      <c r="J5174" s="188"/>
      <c r="K5174" s="188"/>
      <c r="L5174" s="188"/>
      <c r="M5174" s="393"/>
      <c r="N5174" s="188"/>
      <c r="O5174" s="188"/>
      <c r="P5174" s="188"/>
      <c r="R5174" s="188"/>
    </row>
    <row r="5175" spans="8:18">
      <c r="H5175" s="188"/>
      <c r="J5175" s="188"/>
      <c r="K5175" s="188"/>
      <c r="L5175" s="188"/>
      <c r="M5175" s="393"/>
      <c r="N5175" s="188"/>
      <c r="O5175" s="188"/>
      <c r="P5175" s="188"/>
      <c r="R5175" s="188"/>
    </row>
    <row r="5176" spans="8:18">
      <c r="H5176" s="188"/>
      <c r="J5176" s="188"/>
      <c r="K5176" s="188"/>
      <c r="L5176" s="188"/>
      <c r="M5176" s="393"/>
      <c r="N5176" s="188"/>
      <c r="O5176" s="188"/>
      <c r="P5176" s="188"/>
      <c r="R5176" s="188"/>
    </row>
    <row r="5177" spans="8:18">
      <c r="H5177" s="188"/>
      <c r="J5177" s="188"/>
      <c r="K5177" s="188"/>
      <c r="L5177" s="188"/>
      <c r="M5177" s="393"/>
      <c r="N5177" s="188"/>
      <c r="O5177" s="188"/>
      <c r="P5177" s="188"/>
      <c r="R5177" s="188"/>
    </row>
    <row r="5178" spans="8:18">
      <c r="H5178" s="188"/>
      <c r="J5178" s="188"/>
      <c r="K5178" s="188"/>
      <c r="L5178" s="188"/>
      <c r="M5178" s="393"/>
      <c r="N5178" s="188"/>
      <c r="O5178" s="188"/>
      <c r="P5178" s="188"/>
      <c r="R5178" s="188"/>
    </row>
    <row r="5179" spans="8:18">
      <c r="H5179" s="188"/>
      <c r="J5179" s="188"/>
      <c r="K5179" s="188"/>
      <c r="L5179" s="188"/>
      <c r="M5179" s="393"/>
      <c r="N5179" s="188"/>
      <c r="O5179" s="188"/>
      <c r="P5179" s="188"/>
      <c r="R5179" s="188"/>
    </row>
    <row r="5180" spans="8:18">
      <c r="H5180" s="188"/>
      <c r="J5180" s="188"/>
      <c r="K5180" s="188"/>
      <c r="L5180" s="188"/>
      <c r="M5180" s="393"/>
      <c r="N5180" s="188"/>
      <c r="O5180" s="188"/>
      <c r="P5180" s="188"/>
      <c r="R5180" s="188"/>
    </row>
    <row r="5181" spans="8:18">
      <c r="H5181" s="188"/>
      <c r="J5181" s="188"/>
      <c r="K5181" s="188"/>
      <c r="L5181" s="188"/>
      <c r="M5181" s="393"/>
      <c r="N5181" s="188"/>
      <c r="O5181" s="188"/>
      <c r="P5181" s="188"/>
      <c r="R5181" s="188"/>
    </row>
    <row r="5182" spans="8:18">
      <c r="H5182" s="188"/>
      <c r="J5182" s="188"/>
      <c r="K5182" s="188"/>
      <c r="L5182" s="188"/>
      <c r="M5182" s="393"/>
      <c r="N5182" s="188"/>
      <c r="O5182" s="188"/>
      <c r="P5182" s="188"/>
      <c r="R5182" s="188"/>
    </row>
    <row r="5183" spans="8:18">
      <c r="H5183" s="188"/>
      <c r="J5183" s="188"/>
      <c r="K5183" s="188"/>
      <c r="L5183" s="188"/>
      <c r="M5183" s="393"/>
      <c r="N5183" s="188"/>
      <c r="O5183" s="188"/>
      <c r="P5183" s="188"/>
      <c r="R5183" s="188"/>
    </row>
    <row r="5184" spans="8:18">
      <c r="H5184" s="188"/>
      <c r="J5184" s="188"/>
      <c r="K5184" s="188"/>
      <c r="L5184" s="188"/>
      <c r="M5184" s="393"/>
      <c r="N5184" s="188"/>
      <c r="O5184" s="188"/>
      <c r="P5184" s="188"/>
      <c r="R5184" s="188"/>
    </row>
    <row r="5185" spans="8:18">
      <c r="H5185" s="188"/>
      <c r="J5185" s="188"/>
      <c r="K5185" s="188"/>
      <c r="L5185" s="188"/>
      <c r="M5185" s="393"/>
      <c r="N5185" s="188"/>
      <c r="O5185" s="188"/>
      <c r="P5185" s="188"/>
      <c r="R5185" s="188"/>
    </row>
    <row r="5186" spans="8:18">
      <c r="H5186" s="188"/>
      <c r="J5186" s="188"/>
      <c r="K5186" s="188"/>
      <c r="L5186" s="188"/>
      <c r="M5186" s="393"/>
      <c r="N5186" s="188"/>
      <c r="O5186" s="188"/>
      <c r="P5186" s="188"/>
      <c r="R5186" s="188"/>
    </row>
    <row r="5187" spans="8:18">
      <c r="H5187" s="188"/>
      <c r="J5187" s="188"/>
      <c r="K5187" s="188"/>
      <c r="L5187" s="188"/>
      <c r="M5187" s="393"/>
      <c r="N5187" s="188"/>
      <c r="O5187" s="188"/>
      <c r="P5187" s="188"/>
      <c r="R5187" s="188"/>
    </row>
    <row r="5188" spans="8:18">
      <c r="H5188" s="188"/>
      <c r="J5188" s="188"/>
      <c r="K5188" s="188"/>
      <c r="L5188" s="188"/>
      <c r="M5188" s="393"/>
      <c r="N5188" s="188"/>
      <c r="O5188" s="188"/>
      <c r="P5188" s="188"/>
      <c r="R5188" s="188"/>
    </row>
    <row r="5189" spans="8:18">
      <c r="H5189" s="188"/>
      <c r="J5189" s="188"/>
      <c r="K5189" s="188"/>
      <c r="L5189" s="188"/>
      <c r="M5189" s="393"/>
      <c r="N5189" s="188"/>
      <c r="O5189" s="188"/>
      <c r="P5189" s="188"/>
      <c r="R5189" s="188"/>
    </row>
    <row r="5190" spans="8:18">
      <c r="H5190" s="188"/>
      <c r="J5190" s="188"/>
      <c r="K5190" s="188"/>
      <c r="L5190" s="188"/>
      <c r="M5190" s="393"/>
      <c r="N5190" s="188"/>
      <c r="O5190" s="188"/>
      <c r="P5190" s="188"/>
      <c r="R5190" s="188"/>
    </row>
    <row r="5191" spans="8:18">
      <c r="H5191" s="188"/>
      <c r="J5191" s="188"/>
      <c r="K5191" s="188"/>
      <c r="L5191" s="188"/>
      <c r="M5191" s="393"/>
      <c r="N5191" s="188"/>
      <c r="O5191" s="188"/>
      <c r="P5191" s="188"/>
      <c r="R5191" s="188"/>
    </row>
    <row r="5192" spans="8:18">
      <c r="H5192" s="188"/>
      <c r="J5192" s="188"/>
      <c r="K5192" s="188"/>
      <c r="L5192" s="188"/>
      <c r="M5192" s="393"/>
      <c r="N5192" s="188"/>
      <c r="O5192" s="188"/>
      <c r="P5192" s="188"/>
      <c r="R5192" s="188"/>
    </row>
    <row r="5193" spans="8:18">
      <c r="H5193" s="188"/>
      <c r="J5193" s="188"/>
      <c r="K5193" s="188"/>
      <c r="L5193" s="188"/>
      <c r="M5193" s="393"/>
      <c r="N5193" s="188"/>
      <c r="O5193" s="188"/>
      <c r="P5193" s="188"/>
      <c r="R5193" s="188"/>
    </row>
    <row r="5194" spans="8:18">
      <c r="H5194" s="188"/>
      <c r="J5194" s="188"/>
      <c r="K5194" s="188"/>
      <c r="L5194" s="188"/>
      <c r="M5194" s="393"/>
      <c r="N5194" s="188"/>
      <c r="O5194" s="188"/>
      <c r="P5194" s="188"/>
      <c r="R5194" s="188"/>
    </row>
    <row r="5195" spans="8:18">
      <c r="H5195" s="188"/>
      <c r="J5195" s="188"/>
      <c r="K5195" s="188"/>
      <c r="L5195" s="188"/>
      <c r="M5195" s="393"/>
      <c r="N5195" s="188"/>
      <c r="O5195" s="188"/>
      <c r="P5195" s="188"/>
      <c r="R5195" s="188"/>
    </row>
    <row r="5196" spans="8:18">
      <c r="H5196" s="188"/>
      <c r="J5196" s="188"/>
      <c r="K5196" s="188"/>
      <c r="L5196" s="188"/>
      <c r="M5196" s="393"/>
      <c r="N5196" s="188"/>
      <c r="O5196" s="188"/>
      <c r="P5196" s="188"/>
      <c r="R5196" s="188"/>
    </row>
    <row r="5197" spans="8:18">
      <c r="H5197" s="188"/>
      <c r="J5197" s="188"/>
      <c r="K5197" s="188"/>
      <c r="L5197" s="188"/>
      <c r="M5197" s="393"/>
      <c r="N5197" s="188"/>
      <c r="O5197" s="188"/>
      <c r="P5197" s="188"/>
      <c r="R5197" s="188"/>
    </row>
    <row r="5198" spans="8:18">
      <c r="H5198" s="188"/>
      <c r="J5198" s="188"/>
      <c r="K5198" s="188"/>
      <c r="L5198" s="188"/>
      <c r="M5198" s="393"/>
      <c r="N5198" s="188"/>
      <c r="O5198" s="188"/>
      <c r="P5198" s="188"/>
      <c r="R5198" s="188"/>
    </row>
    <row r="5199" spans="8:18">
      <c r="H5199" s="188"/>
      <c r="J5199" s="188"/>
      <c r="K5199" s="188"/>
      <c r="L5199" s="188"/>
      <c r="M5199" s="393"/>
      <c r="N5199" s="188"/>
      <c r="O5199" s="188"/>
      <c r="P5199" s="188"/>
      <c r="R5199" s="188"/>
    </row>
    <row r="5200" spans="8:18">
      <c r="H5200" s="188"/>
      <c r="J5200" s="188"/>
      <c r="K5200" s="188"/>
      <c r="L5200" s="188"/>
      <c r="M5200" s="393"/>
      <c r="N5200" s="188"/>
      <c r="O5200" s="188"/>
      <c r="P5200" s="188"/>
      <c r="R5200" s="188"/>
    </row>
    <row r="5201" spans="8:18">
      <c r="H5201" s="188"/>
      <c r="J5201" s="188"/>
      <c r="K5201" s="188"/>
      <c r="L5201" s="188"/>
      <c r="M5201" s="393"/>
      <c r="N5201" s="188"/>
      <c r="O5201" s="188"/>
      <c r="P5201" s="188"/>
      <c r="R5201" s="188"/>
    </row>
    <row r="5202" spans="8:18">
      <c r="H5202" s="188"/>
      <c r="J5202" s="188"/>
      <c r="K5202" s="188"/>
      <c r="L5202" s="188"/>
      <c r="M5202" s="393"/>
      <c r="N5202" s="188"/>
      <c r="O5202" s="188"/>
      <c r="P5202" s="188"/>
      <c r="R5202" s="188"/>
    </row>
    <row r="5203" spans="8:18">
      <c r="H5203" s="188"/>
      <c r="J5203" s="188"/>
      <c r="K5203" s="188"/>
      <c r="L5203" s="188"/>
      <c r="M5203" s="393"/>
      <c r="N5203" s="188"/>
      <c r="O5203" s="188"/>
      <c r="P5203" s="188"/>
      <c r="R5203" s="188"/>
    </row>
    <row r="5204" spans="8:18">
      <c r="H5204" s="188"/>
      <c r="J5204" s="188"/>
      <c r="K5204" s="188"/>
      <c r="L5204" s="188"/>
      <c r="M5204" s="393"/>
      <c r="N5204" s="188"/>
      <c r="O5204" s="188"/>
      <c r="P5204" s="188"/>
      <c r="R5204" s="188"/>
    </row>
    <row r="5205" spans="8:18">
      <c r="H5205" s="188"/>
      <c r="J5205" s="188"/>
      <c r="K5205" s="188"/>
      <c r="L5205" s="188"/>
      <c r="M5205" s="393"/>
      <c r="N5205" s="188"/>
      <c r="O5205" s="188"/>
      <c r="P5205" s="188"/>
      <c r="R5205" s="188"/>
    </row>
    <row r="5206" spans="8:18">
      <c r="H5206" s="188"/>
      <c r="J5206" s="188"/>
      <c r="K5206" s="188"/>
      <c r="L5206" s="188"/>
      <c r="M5206" s="393"/>
      <c r="N5206" s="188"/>
      <c r="O5206" s="188"/>
      <c r="P5206" s="188"/>
      <c r="R5206" s="188"/>
    </row>
    <row r="5207" spans="8:18">
      <c r="H5207" s="188"/>
      <c r="J5207" s="188"/>
      <c r="K5207" s="188"/>
      <c r="L5207" s="188"/>
      <c r="M5207" s="393"/>
      <c r="N5207" s="188"/>
      <c r="O5207" s="188"/>
      <c r="P5207" s="188"/>
      <c r="R5207" s="188"/>
    </row>
    <row r="5208" spans="8:18">
      <c r="H5208" s="188"/>
      <c r="J5208" s="188"/>
      <c r="K5208" s="188"/>
      <c r="L5208" s="188"/>
      <c r="M5208" s="393"/>
      <c r="N5208" s="188"/>
      <c r="O5208" s="188"/>
      <c r="P5208" s="188"/>
      <c r="R5208" s="188"/>
    </row>
    <row r="5209" spans="8:18">
      <c r="H5209" s="188"/>
      <c r="J5209" s="188"/>
      <c r="K5209" s="188"/>
      <c r="L5209" s="188"/>
      <c r="M5209" s="393"/>
      <c r="N5209" s="188"/>
      <c r="O5209" s="188"/>
      <c r="P5209" s="188"/>
      <c r="R5209" s="188"/>
    </row>
    <row r="5210" spans="8:18">
      <c r="H5210" s="188"/>
      <c r="J5210" s="188"/>
      <c r="K5210" s="188"/>
      <c r="L5210" s="188"/>
      <c r="M5210" s="393"/>
      <c r="N5210" s="188"/>
      <c r="O5210" s="188"/>
      <c r="P5210" s="188"/>
      <c r="R5210" s="188"/>
    </row>
    <row r="5211" spans="8:18">
      <c r="H5211" s="188"/>
      <c r="J5211" s="188"/>
      <c r="K5211" s="188"/>
      <c r="L5211" s="188"/>
      <c r="M5211" s="393"/>
      <c r="N5211" s="188"/>
      <c r="O5211" s="188"/>
      <c r="P5211" s="188"/>
      <c r="R5211" s="188"/>
    </row>
    <row r="5212" spans="8:18">
      <c r="H5212" s="188"/>
      <c r="J5212" s="188"/>
      <c r="K5212" s="188"/>
      <c r="L5212" s="188"/>
      <c r="M5212" s="393"/>
      <c r="N5212" s="188"/>
      <c r="O5212" s="188"/>
      <c r="P5212" s="188"/>
      <c r="R5212" s="188"/>
    </row>
    <row r="5213" spans="8:18">
      <c r="H5213" s="188"/>
      <c r="J5213" s="188"/>
      <c r="K5213" s="188"/>
      <c r="L5213" s="188"/>
      <c r="M5213" s="393"/>
      <c r="N5213" s="188"/>
      <c r="O5213" s="188"/>
      <c r="P5213" s="188"/>
      <c r="R5213" s="188"/>
    </row>
    <row r="5214" spans="8:18">
      <c r="H5214" s="188"/>
      <c r="J5214" s="188"/>
      <c r="K5214" s="188"/>
      <c r="L5214" s="188"/>
      <c r="M5214" s="393"/>
      <c r="N5214" s="188"/>
      <c r="O5214" s="188"/>
      <c r="P5214" s="188"/>
      <c r="R5214" s="188"/>
    </row>
    <row r="5215" spans="8:18">
      <c r="H5215" s="188"/>
      <c r="J5215" s="188"/>
      <c r="K5215" s="188"/>
      <c r="L5215" s="188"/>
      <c r="M5215" s="393"/>
      <c r="N5215" s="188"/>
      <c r="O5215" s="188"/>
      <c r="P5215" s="188"/>
      <c r="R5215" s="188"/>
    </row>
    <row r="5216" spans="8:18">
      <c r="H5216" s="188"/>
      <c r="J5216" s="188"/>
      <c r="K5216" s="188"/>
      <c r="L5216" s="188"/>
      <c r="M5216" s="393"/>
      <c r="N5216" s="188"/>
      <c r="O5216" s="188"/>
      <c r="P5216" s="188"/>
      <c r="R5216" s="188"/>
    </row>
    <row r="5217" spans="8:18">
      <c r="H5217" s="188"/>
      <c r="J5217" s="188"/>
      <c r="K5217" s="188"/>
      <c r="L5217" s="188"/>
      <c r="M5217" s="393"/>
      <c r="N5217" s="188"/>
      <c r="O5217" s="188"/>
      <c r="P5217" s="188"/>
      <c r="R5217" s="188"/>
    </row>
    <row r="5218" spans="8:18">
      <c r="H5218" s="188"/>
      <c r="J5218" s="188"/>
      <c r="K5218" s="188"/>
      <c r="L5218" s="188"/>
      <c r="M5218" s="393"/>
      <c r="N5218" s="188"/>
      <c r="O5218" s="188"/>
      <c r="P5218" s="188"/>
      <c r="R5218" s="188"/>
    </row>
    <row r="5219" spans="8:18">
      <c r="H5219" s="188"/>
      <c r="J5219" s="188"/>
      <c r="K5219" s="188"/>
      <c r="L5219" s="188"/>
      <c r="M5219" s="393"/>
      <c r="N5219" s="188"/>
      <c r="O5219" s="188"/>
      <c r="P5219" s="188"/>
      <c r="R5219" s="188"/>
    </row>
    <row r="5220" spans="8:18">
      <c r="H5220" s="188"/>
      <c r="J5220" s="188"/>
      <c r="K5220" s="188"/>
      <c r="L5220" s="188"/>
      <c r="M5220" s="393"/>
      <c r="N5220" s="188"/>
      <c r="O5220" s="188"/>
      <c r="P5220" s="188"/>
      <c r="R5220" s="188"/>
    </row>
    <row r="5221" spans="8:18">
      <c r="H5221" s="188"/>
      <c r="J5221" s="188"/>
      <c r="K5221" s="188"/>
      <c r="L5221" s="188"/>
      <c r="M5221" s="393"/>
      <c r="N5221" s="188"/>
      <c r="O5221" s="188"/>
      <c r="P5221" s="188"/>
      <c r="R5221" s="188"/>
    </row>
    <row r="5222" spans="8:18">
      <c r="H5222" s="188"/>
      <c r="J5222" s="188"/>
      <c r="K5222" s="188"/>
      <c r="L5222" s="188"/>
      <c r="M5222" s="393"/>
      <c r="N5222" s="188"/>
      <c r="O5222" s="188"/>
      <c r="P5222" s="188"/>
      <c r="R5222" s="188"/>
    </row>
    <row r="5223" spans="8:18">
      <c r="H5223" s="188"/>
      <c r="J5223" s="188"/>
      <c r="K5223" s="188"/>
      <c r="L5223" s="188"/>
      <c r="M5223" s="393"/>
      <c r="N5223" s="188"/>
      <c r="O5223" s="188"/>
      <c r="P5223" s="188"/>
      <c r="R5223" s="188"/>
    </row>
    <row r="5224" spans="8:18">
      <c r="H5224" s="188"/>
      <c r="J5224" s="188"/>
      <c r="K5224" s="188"/>
      <c r="L5224" s="188"/>
      <c r="M5224" s="393"/>
      <c r="N5224" s="188"/>
      <c r="O5224" s="188"/>
      <c r="P5224" s="188"/>
      <c r="R5224" s="188"/>
    </row>
    <row r="5225" spans="8:18">
      <c r="H5225" s="188"/>
      <c r="J5225" s="188"/>
      <c r="K5225" s="188"/>
      <c r="L5225" s="188"/>
      <c r="M5225" s="393"/>
      <c r="N5225" s="188"/>
      <c r="O5225" s="188"/>
      <c r="P5225" s="188"/>
      <c r="R5225" s="188"/>
    </row>
    <row r="5226" spans="8:18">
      <c r="H5226" s="188"/>
      <c r="J5226" s="188"/>
      <c r="K5226" s="188"/>
      <c r="L5226" s="188"/>
      <c r="M5226" s="393"/>
      <c r="N5226" s="188"/>
      <c r="O5226" s="188"/>
      <c r="P5226" s="188"/>
      <c r="R5226" s="188"/>
    </row>
    <row r="5227" spans="8:18">
      <c r="H5227" s="188"/>
      <c r="J5227" s="188"/>
      <c r="K5227" s="188"/>
      <c r="L5227" s="188"/>
      <c r="M5227" s="393"/>
      <c r="N5227" s="188"/>
      <c r="O5227" s="188"/>
      <c r="P5227" s="188"/>
      <c r="R5227" s="188"/>
    </row>
    <row r="5228" spans="8:18">
      <c r="H5228" s="188"/>
      <c r="J5228" s="188"/>
      <c r="K5228" s="188"/>
      <c r="L5228" s="188"/>
      <c r="M5228" s="393"/>
      <c r="N5228" s="188"/>
      <c r="O5228" s="188"/>
      <c r="P5228" s="188"/>
      <c r="R5228" s="188"/>
    </row>
    <row r="5229" spans="8:18">
      <c r="H5229" s="188"/>
      <c r="J5229" s="188"/>
      <c r="K5229" s="188"/>
      <c r="L5229" s="188"/>
      <c r="M5229" s="393"/>
      <c r="N5229" s="188"/>
      <c r="O5229" s="188"/>
      <c r="P5229" s="188"/>
      <c r="R5229" s="188"/>
    </row>
    <row r="5230" spans="8:18">
      <c r="H5230" s="188"/>
      <c r="J5230" s="188"/>
      <c r="K5230" s="188"/>
      <c r="L5230" s="188"/>
      <c r="M5230" s="393"/>
      <c r="N5230" s="188"/>
      <c r="O5230" s="188"/>
      <c r="P5230" s="188"/>
      <c r="R5230" s="188"/>
    </row>
    <row r="5231" spans="8:18">
      <c r="H5231" s="188"/>
      <c r="J5231" s="188"/>
      <c r="K5231" s="188"/>
      <c r="L5231" s="188"/>
      <c r="M5231" s="393"/>
      <c r="N5231" s="188"/>
      <c r="O5231" s="188"/>
      <c r="P5231" s="188"/>
      <c r="R5231" s="188"/>
    </row>
    <row r="5232" spans="8:18">
      <c r="H5232" s="188"/>
      <c r="J5232" s="188"/>
      <c r="K5232" s="188"/>
      <c r="L5232" s="188"/>
      <c r="M5232" s="393"/>
      <c r="N5232" s="188"/>
      <c r="O5232" s="188"/>
      <c r="P5232" s="188"/>
      <c r="R5232" s="188"/>
    </row>
    <row r="5233" spans="8:18">
      <c r="H5233" s="188"/>
      <c r="J5233" s="188"/>
      <c r="K5233" s="188"/>
      <c r="L5233" s="188"/>
      <c r="M5233" s="393"/>
      <c r="N5233" s="188"/>
      <c r="O5233" s="188"/>
      <c r="P5233" s="188"/>
      <c r="R5233" s="188"/>
    </row>
    <row r="5234" spans="8:18">
      <c r="H5234" s="188"/>
      <c r="J5234" s="188"/>
      <c r="K5234" s="188"/>
      <c r="L5234" s="188"/>
      <c r="M5234" s="393"/>
      <c r="N5234" s="188"/>
      <c r="O5234" s="188"/>
      <c r="P5234" s="188"/>
      <c r="R5234" s="188"/>
    </row>
    <row r="5235" spans="8:18">
      <c r="H5235" s="188"/>
      <c r="J5235" s="188"/>
      <c r="K5235" s="188"/>
      <c r="L5235" s="188"/>
      <c r="M5235" s="393"/>
      <c r="N5235" s="188"/>
      <c r="O5235" s="188"/>
      <c r="P5235" s="188"/>
      <c r="R5235" s="188"/>
    </row>
    <row r="5236" spans="8:18">
      <c r="H5236" s="188"/>
      <c r="J5236" s="188"/>
      <c r="K5236" s="188"/>
      <c r="L5236" s="188"/>
      <c r="M5236" s="393"/>
      <c r="N5236" s="188"/>
      <c r="O5236" s="188"/>
      <c r="P5236" s="188"/>
      <c r="R5236" s="188"/>
    </row>
    <row r="5237" spans="8:18">
      <c r="H5237" s="188"/>
      <c r="J5237" s="188"/>
      <c r="K5237" s="188"/>
      <c r="L5237" s="188"/>
      <c r="M5237" s="393"/>
      <c r="N5237" s="188"/>
      <c r="O5237" s="188"/>
      <c r="P5237" s="188"/>
      <c r="R5237" s="188"/>
    </row>
    <row r="5238" spans="8:18">
      <c r="H5238" s="188"/>
      <c r="J5238" s="188"/>
      <c r="K5238" s="188"/>
      <c r="L5238" s="188"/>
      <c r="M5238" s="393"/>
      <c r="N5238" s="188"/>
      <c r="O5238" s="188"/>
      <c r="P5238" s="188"/>
      <c r="R5238" s="188"/>
    </row>
    <row r="5239" spans="8:18">
      <c r="H5239" s="188"/>
      <c r="J5239" s="188"/>
      <c r="K5239" s="188"/>
      <c r="L5239" s="188"/>
      <c r="M5239" s="393"/>
      <c r="N5239" s="188"/>
      <c r="O5239" s="188"/>
      <c r="P5239" s="188"/>
      <c r="R5239" s="188"/>
    </row>
    <row r="5240" spans="8:18">
      <c r="H5240" s="188"/>
      <c r="J5240" s="188"/>
      <c r="K5240" s="188"/>
      <c r="L5240" s="188"/>
      <c r="M5240" s="393"/>
      <c r="N5240" s="188"/>
      <c r="O5240" s="188"/>
      <c r="P5240" s="188"/>
      <c r="R5240" s="188"/>
    </row>
    <row r="5241" spans="8:18">
      <c r="H5241" s="188"/>
      <c r="J5241" s="188"/>
      <c r="K5241" s="188"/>
      <c r="L5241" s="188"/>
      <c r="M5241" s="393"/>
      <c r="N5241" s="188"/>
      <c r="O5241" s="188"/>
      <c r="P5241" s="188"/>
      <c r="R5241" s="188"/>
    </row>
    <row r="5242" spans="8:18">
      <c r="H5242" s="188"/>
      <c r="J5242" s="188"/>
      <c r="K5242" s="188"/>
      <c r="L5242" s="188"/>
      <c r="M5242" s="393"/>
      <c r="N5242" s="188"/>
      <c r="O5242" s="188"/>
      <c r="P5242" s="188"/>
      <c r="R5242" s="188"/>
    </row>
    <row r="5243" spans="8:18">
      <c r="H5243" s="188"/>
      <c r="J5243" s="188"/>
      <c r="K5243" s="188"/>
      <c r="L5243" s="188"/>
      <c r="M5243" s="393"/>
      <c r="N5243" s="188"/>
      <c r="O5243" s="188"/>
      <c r="P5243" s="188"/>
      <c r="R5243" s="188"/>
    </row>
    <row r="5244" spans="8:18">
      <c r="H5244" s="188"/>
      <c r="J5244" s="188"/>
      <c r="K5244" s="188"/>
      <c r="L5244" s="188"/>
      <c r="M5244" s="393"/>
      <c r="N5244" s="188"/>
      <c r="O5244" s="188"/>
      <c r="P5244" s="188"/>
      <c r="R5244" s="188"/>
    </row>
    <row r="5245" spans="8:18">
      <c r="H5245" s="188"/>
      <c r="J5245" s="188"/>
      <c r="K5245" s="188"/>
      <c r="L5245" s="188"/>
      <c r="M5245" s="393"/>
      <c r="N5245" s="188"/>
      <c r="O5245" s="188"/>
      <c r="P5245" s="188"/>
      <c r="R5245" s="188"/>
    </row>
    <row r="5246" spans="8:18">
      <c r="H5246" s="188"/>
      <c r="J5246" s="188"/>
      <c r="K5246" s="188"/>
      <c r="L5246" s="188"/>
      <c r="M5246" s="393"/>
      <c r="N5246" s="188"/>
      <c r="O5246" s="188"/>
      <c r="P5246" s="188"/>
      <c r="R5246" s="188"/>
    </row>
    <row r="5247" spans="8:18">
      <c r="H5247" s="188"/>
      <c r="J5247" s="188"/>
      <c r="K5247" s="188"/>
      <c r="L5247" s="188"/>
      <c r="M5247" s="393"/>
      <c r="N5247" s="188"/>
      <c r="O5247" s="188"/>
      <c r="P5247" s="188"/>
      <c r="R5247" s="188"/>
    </row>
    <row r="5248" spans="8:18">
      <c r="H5248" s="188"/>
      <c r="J5248" s="188"/>
      <c r="K5248" s="188"/>
      <c r="L5248" s="188"/>
      <c r="M5248" s="393"/>
      <c r="N5248" s="188"/>
      <c r="O5248" s="188"/>
      <c r="P5248" s="188"/>
      <c r="R5248" s="188"/>
    </row>
    <row r="5249" spans="8:18">
      <c r="H5249" s="188"/>
      <c r="J5249" s="188"/>
      <c r="K5249" s="188"/>
      <c r="L5249" s="188"/>
      <c r="M5249" s="393"/>
      <c r="N5249" s="188"/>
      <c r="O5249" s="188"/>
      <c r="P5249" s="188"/>
      <c r="R5249" s="188"/>
    </row>
    <row r="5250" spans="8:18">
      <c r="H5250" s="188"/>
      <c r="J5250" s="188"/>
      <c r="K5250" s="188"/>
      <c r="L5250" s="188"/>
      <c r="M5250" s="393"/>
      <c r="N5250" s="188"/>
      <c r="O5250" s="188"/>
      <c r="P5250" s="188"/>
      <c r="R5250" s="188"/>
    </row>
    <row r="5251" spans="8:18">
      <c r="H5251" s="188"/>
      <c r="J5251" s="188"/>
      <c r="K5251" s="188"/>
      <c r="L5251" s="188"/>
      <c r="M5251" s="393"/>
      <c r="N5251" s="188"/>
      <c r="O5251" s="188"/>
      <c r="P5251" s="188"/>
      <c r="R5251" s="188"/>
    </row>
    <row r="5252" spans="8:18">
      <c r="H5252" s="188"/>
      <c r="J5252" s="188"/>
      <c r="K5252" s="188"/>
      <c r="L5252" s="188"/>
      <c r="M5252" s="393"/>
      <c r="N5252" s="188"/>
      <c r="O5252" s="188"/>
      <c r="P5252" s="188"/>
      <c r="R5252" s="188"/>
    </row>
    <row r="5253" spans="8:18">
      <c r="H5253" s="188"/>
      <c r="J5253" s="188"/>
      <c r="K5253" s="188"/>
      <c r="L5253" s="188"/>
      <c r="M5253" s="393"/>
      <c r="N5253" s="188"/>
      <c r="O5253" s="188"/>
      <c r="P5253" s="188"/>
      <c r="R5253" s="188"/>
    </row>
    <row r="5254" spans="8:18">
      <c r="H5254" s="188"/>
      <c r="J5254" s="188"/>
      <c r="K5254" s="188"/>
      <c r="L5254" s="188"/>
      <c r="M5254" s="393"/>
      <c r="N5254" s="188"/>
      <c r="O5254" s="188"/>
      <c r="P5254" s="188"/>
      <c r="R5254" s="188"/>
    </row>
    <row r="5255" spans="8:18">
      <c r="H5255" s="188"/>
      <c r="J5255" s="188"/>
      <c r="K5255" s="188"/>
      <c r="L5255" s="188"/>
      <c r="M5255" s="393"/>
      <c r="N5255" s="188"/>
      <c r="O5255" s="188"/>
      <c r="P5255" s="188"/>
      <c r="R5255" s="188"/>
    </row>
    <row r="5256" spans="8:18">
      <c r="H5256" s="188"/>
      <c r="J5256" s="188"/>
      <c r="K5256" s="188"/>
      <c r="L5256" s="188"/>
      <c r="M5256" s="393"/>
      <c r="N5256" s="188"/>
      <c r="O5256" s="188"/>
      <c r="P5256" s="188"/>
      <c r="R5256" s="188"/>
    </row>
    <row r="5257" spans="8:18">
      <c r="H5257" s="188"/>
      <c r="J5257" s="188"/>
      <c r="K5257" s="188"/>
      <c r="L5257" s="188"/>
      <c r="M5257" s="393"/>
      <c r="N5257" s="188"/>
      <c r="O5257" s="188"/>
      <c r="P5257" s="188"/>
      <c r="R5257" s="188"/>
    </row>
    <row r="5258" spans="8:18">
      <c r="H5258" s="188"/>
      <c r="J5258" s="188"/>
      <c r="K5258" s="188"/>
      <c r="L5258" s="188"/>
      <c r="M5258" s="393"/>
      <c r="N5258" s="188"/>
      <c r="O5258" s="188"/>
      <c r="P5258" s="188"/>
      <c r="R5258" s="188"/>
    </row>
    <row r="5259" spans="8:18">
      <c r="H5259" s="188"/>
      <c r="J5259" s="188"/>
      <c r="K5259" s="188"/>
      <c r="L5259" s="188"/>
      <c r="M5259" s="393"/>
      <c r="N5259" s="188"/>
      <c r="O5259" s="188"/>
      <c r="P5259" s="188"/>
      <c r="R5259" s="188"/>
    </row>
    <row r="5260" spans="8:18">
      <c r="H5260" s="188"/>
      <c r="J5260" s="188"/>
      <c r="K5260" s="188"/>
      <c r="L5260" s="188"/>
      <c r="M5260" s="393"/>
      <c r="N5260" s="188"/>
      <c r="O5260" s="188"/>
      <c r="P5260" s="188"/>
      <c r="R5260" s="188"/>
    </row>
    <row r="5261" spans="8:18">
      <c r="H5261" s="188"/>
      <c r="J5261" s="188"/>
      <c r="K5261" s="188"/>
      <c r="L5261" s="188"/>
      <c r="M5261" s="393"/>
      <c r="N5261" s="188"/>
      <c r="O5261" s="188"/>
      <c r="P5261" s="188"/>
      <c r="R5261" s="188"/>
    </row>
    <row r="5262" spans="8:18">
      <c r="H5262" s="188"/>
      <c r="J5262" s="188"/>
      <c r="K5262" s="188"/>
      <c r="L5262" s="188"/>
      <c r="M5262" s="393"/>
      <c r="N5262" s="188"/>
      <c r="O5262" s="188"/>
      <c r="P5262" s="188"/>
      <c r="R5262" s="188"/>
    </row>
    <row r="5263" spans="8:18">
      <c r="H5263" s="188"/>
      <c r="J5263" s="188"/>
      <c r="K5263" s="188"/>
      <c r="L5263" s="188"/>
      <c r="M5263" s="393"/>
      <c r="N5263" s="188"/>
      <c r="O5263" s="188"/>
      <c r="P5263" s="188"/>
      <c r="R5263" s="188"/>
    </row>
    <row r="5264" spans="8:18">
      <c r="H5264" s="188"/>
      <c r="J5264" s="188"/>
      <c r="K5264" s="188"/>
      <c r="L5264" s="188"/>
      <c r="M5264" s="393"/>
      <c r="N5264" s="188"/>
      <c r="O5264" s="188"/>
      <c r="P5264" s="188"/>
      <c r="R5264" s="188"/>
    </row>
    <row r="5265" spans="8:18">
      <c r="H5265" s="188"/>
      <c r="J5265" s="188"/>
      <c r="K5265" s="188"/>
      <c r="L5265" s="188"/>
      <c r="M5265" s="393"/>
      <c r="N5265" s="188"/>
      <c r="O5265" s="188"/>
      <c r="P5265" s="188"/>
      <c r="R5265" s="188"/>
    </row>
    <row r="5266" spans="8:18">
      <c r="H5266" s="188"/>
      <c r="J5266" s="188"/>
      <c r="K5266" s="188"/>
      <c r="L5266" s="188"/>
      <c r="M5266" s="393"/>
      <c r="N5266" s="188"/>
      <c r="O5266" s="188"/>
      <c r="P5266" s="188"/>
      <c r="R5266" s="188"/>
    </row>
    <row r="5267" spans="8:18">
      <c r="H5267" s="188"/>
      <c r="J5267" s="188"/>
      <c r="K5267" s="188"/>
      <c r="L5267" s="188"/>
      <c r="M5267" s="393"/>
      <c r="N5267" s="188"/>
      <c r="O5267" s="188"/>
      <c r="P5267" s="188"/>
      <c r="R5267" s="188"/>
    </row>
    <row r="5268" spans="8:18">
      <c r="H5268" s="188"/>
      <c r="J5268" s="188"/>
      <c r="K5268" s="188"/>
      <c r="L5268" s="188"/>
      <c r="M5268" s="393"/>
      <c r="N5268" s="188"/>
      <c r="O5268" s="188"/>
      <c r="P5268" s="188"/>
      <c r="R5268" s="188"/>
    </row>
    <row r="5269" spans="8:18">
      <c r="H5269" s="188"/>
      <c r="J5269" s="188"/>
      <c r="K5269" s="188"/>
      <c r="L5269" s="188"/>
      <c r="M5269" s="393"/>
      <c r="N5269" s="188"/>
      <c r="O5269" s="188"/>
      <c r="P5269" s="188"/>
      <c r="R5269" s="188"/>
    </row>
    <row r="5270" spans="8:18">
      <c r="H5270" s="188"/>
      <c r="J5270" s="188"/>
      <c r="K5270" s="188"/>
      <c r="L5270" s="188"/>
      <c r="M5270" s="393"/>
      <c r="N5270" s="188"/>
      <c r="O5270" s="188"/>
      <c r="P5270" s="188"/>
      <c r="R5270" s="188"/>
    </row>
    <row r="5271" spans="8:18">
      <c r="H5271" s="188"/>
      <c r="J5271" s="188"/>
      <c r="K5271" s="188"/>
      <c r="L5271" s="188"/>
      <c r="M5271" s="393"/>
      <c r="N5271" s="188"/>
      <c r="O5271" s="188"/>
      <c r="P5271" s="188"/>
      <c r="R5271" s="188"/>
    </row>
    <row r="5272" spans="8:18">
      <c r="H5272" s="188"/>
      <c r="J5272" s="188"/>
      <c r="K5272" s="188"/>
      <c r="L5272" s="188"/>
      <c r="M5272" s="393"/>
      <c r="N5272" s="188"/>
      <c r="O5272" s="188"/>
      <c r="P5272" s="188"/>
      <c r="R5272" s="188"/>
    </row>
    <row r="5273" spans="8:18">
      <c r="H5273" s="188"/>
      <c r="J5273" s="188"/>
      <c r="K5273" s="188"/>
      <c r="L5273" s="188"/>
      <c r="M5273" s="393"/>
      <c r="N5273" s="188"/>
      <c r="O5273" s="188"/>
      <c r="P5273" s="188"/>
      <c r="R5273" s="188"/>
    </row>
    <row r="5274" spans="8:18">
      <c r="H5274" s="188"/>
      <c r="J5274" s="188"/>
      <c r="K5274" s="188"/>
      <c r="L5274" s="188"/>
      <c r="M5274" s="393"/>
      <c r="N5274" s="188"/>
      <c r="O5274" s="188"/>
      <c r="P5274" s="188"/>
      <c r="R5274" s="188"/>
    </row>
    <row r="5275" spans="8:18">
      <c r="H5275" s="188"/>
      <c r="J5275" s="188"/>
      <c r="K5275" s="188"/>
      <c r="L5275" s="188"/>
      <c r="M5275" s="393"/>
      <c r="N5275" s="188"/>
      <c r="O5275" s="188"/>
      <c r="P5275" s="188"/>
      <c r="R5275" s="188"/>
    </row>
    <row r="5276" spans="8:18">
      <c r="H5276" s="188"/>
      <c r="J5276" s="188"/>
      <c r="K5276" s="188"/>
      <c r="L5276" s="188"/>
      <c r="M5276" s="393"/>
      <c r="N5276" s="188"/>
      <c r="O5276" s="188"/>
      <c r="P5276" s="188"/>
      <c r="R5276" s="188"/>
    </row>
    <row r="5277" spans="8:18">
      <c r="H5277" s="188"/>
      <c r="J5277" s="188"/>
      <c r="K5277" s="188"/>
      <c r="L5277" s="188"/>
      <c r="M5277" s="393"/>
      <c r="N5277" s="188"/>
      <c r="O5277" s="188"/>
      <c r="P5277" s="188"/>
      <c r="R5277" s="188"/>
    </row>
    <row r="5278" spans="8:18">
      <c r="H5278" s="188"/>
      <c r="J5278" s="188"/>
      <c r="K5278" s="188"/>
      <c r="L5278" s="188"/>
      <c r="M5278" s="393"/>
      <c r="N5278" s="188"/>
      <c r="O5278" s="188"/>
      <c r="P5278" s="188"/>
      <c r="R5278" s="188"/>
    </row>
    <row r="5279" spans="8:18">
      <c r="H5279" s="188"/>
      <c r="J5279" s="188"/>
      <c r="K5279" s="188"/>
      <c r="L5279" s="188"/>
      <c r="M5279" s="393"/>
      <c r="N5279" s="188"/>
      <c r="O5279" s="188"/>
      <c r="P5279" s="188"/>
      <c r="R5279" s="188"/>
    </row>
    <row r="5280" spans="8:18">
      <c r="H5280" s="188"/>
      <c r="J5280" s="188"/>
      <c r="K5280" s="188"/>
      <c r="L5280" s="188"/>
      <c r="M5280" s="393"/>
      <c r="N5280" s="188"/>
      <c r="O5280" s="188"/>
      <c r="P5280" s="188"/>
      <c r="R5280" s="188"/>
    </row>
    <row r="5281" spans="8:18">
      <c r="H5281" s="188"/>
      <c r="J5281" s="188"/>
      <c r="K5281" s="188"/>
      <c r="L5281" s="188"/>
      <c r="M5281" s="393"/>
      <c r="N5281" s="188"/>
      <c r="O5281" s="188"/>
      <c r="P5281" s="188"/>
      <c r="R5281" s="188"/>
    </row>
    <row r="5282" spans="8:18">
      <c r="H5282" s="188"/>
      <c r="J5282" s="188"/>
      <c r="K5282" s="188"/>
      <c r="L5282" s="188"/>
      <c r="M5282" s="393"/>
      <c r="N5282" s="188"/>
      <c r="O5282" s="188"/>
      <c r="P5282" s="188"/>
      <c r="R5282" s="188"/>
    </row>
    <row r="5283" spans="8:18">
      <c r="H5283" s="188"/>
      <c r="J5283" s="188"/>
      <c r="K5283" s="188"/>
      <c r="L5283" s="188"/>
      <c r="M5283" s="393"/>
      <c r="N5283" s="188"/>
      <c r="O5283" s="188"/>
      <c r="P5283" s="188"/>
      <c r="R5283" s="188"/>
    </row>
    <row r="5284" spans="8:18">
      <c r="H5284" s="188"/>
      <c r="J5284" s="188"/>
      <c r="K5284" s="188"/>
      <c r="L5284" s="188"/>
      <c r="M5284" s="393"/>
      <c r="N5284" s="188"/>
      <c r="O5284" s="188"/>
      <c r="P5284" s="188"/>
      <c r="R5284" s="188"/>
    </row>
    <row r="5285" spans="8:18">
      <c r="H5285" s="188"/>
      <c r="J5285" s="188"/>
      <c r="K5285" s="188"/>
      <c r="L5285" s="188"/>
      <c r="M5285" s="393"/>
      <c r="N5285" s="188"/>
      <c r="O5285" s="188"/>
      <c r="P5285" s="188"/>
      <c r="R5285" s="188"/>
    </row>
    <row r="5286" spans="8:18">
      <c r="H5286" s="188"/>
      <c r="J5286" s="188"/>
      <c r="K5286" s="188"/>
      <c r="L5286" s="188"/>
      <c r="M5286" s="393"/>
      <c r="N5286" s="188"/>
      <c r="O5286" s="188"/>
      <c r="P5286" s="188"/>
      <c r="R5286" s="188"/>
    </row>
    <row r="5287" spans="8:18">
      <c r="H5287" s="188"/>
      <c r="J5287" s="188"/>
      <c r="K5287" s="188"/>
      <c r="L5287" s="188"/>
      <c r="M5287" s="393"/>
      <c r="N5287" s="188"/>
      <c r="O5287" s="188"/>
      <c r="P5287" s="188"/>
      <c r="R5287" s="188"/>
    </row>
    <row r="5288" spans="8:18">
      <c r="H5288" s="188"/>
      <c r="J5288" s="188"/>
      <c r="K5288" s="188"/>
      <c r="L5288" s="188"/>
      <c r="M5288" s="393"/>
      <c r="N5288" s="188"/>
      <c r="O5288" s="188"/>
      <c r="P5288" s="188"/>
      <c r="R5288" s="188"/>
    </row>
    <row r="5289" spans="8:18">
      <c r="H5289" s="188"/>
      <c r="J5289" s="188"/>
      <c r="K5289" s="188"/>
      <c r="L5289" s="188"/>
      <c r="M5289" s="393"/>
      <c r="N5289" s="188"/>
      <c r="O5289" s="188"/>
      <c r="P5289" s="188"/>
      <c r="R5289" s="188"/>
    </row>
    <row r="5290" spans="8:18">
      <c r="H5290" s="188"/>
      <c r="J5290" s="188"/>
      <c r="K5290" s="188"/>
      <c r="L5290" s="188"/>
      <c r="M5290" s="393"/>
      <c r="N5290" s="188"/>
      <c r="O5290" s="188"/>
      <c r="P5290" s="188"/>
      <c r="R5290" s="188"/>
    </row>
    <row r="5291" spans="8:18">
      <c r="H5291" s="188"/>
      <c r="J5291" s="188"/>
      <c r="K5291" s="188"/>
      <c r="L5291" s="188"/>
      <c r="M5291" s="393"/>
      <c r="N5291" s="188"/>
      <c r="O5291" s="188"/>
      <c r="P5291" s="188"/>
      <c r="R5291" s="188"/>
    </row>
    <row r="5292" spans="8:18">
      <c r="H5292" s="188"/>
      <c r="J5292" s="188"/>
      <c r="K5292" s="188"/>
      <c r="L5292" s="188"/>
      <c r="M5292" s="393"/>
      <c r="N5292" s="188"/>
      <c r="O5292" s="188"/>
      <c r="P5292" s="188"/>
      <c r="R5292" s="188"/>
    </row>
    <row r="5293" spans="8:18">
      <c r="H5293" s="188"/>
      <c r="J5293" s="188"/>
      <c r="K5293" s="188"/>
      <c r="L5293" s="188"/>
      <c r="M5293" s="393"/>
      <c r="N5293" s="188"/>
      <c r="O5293" s="188"/>
      <c r="P5293" s="188"/>
      <c r="R5293" s="188"/>
    </row>
    <row r="5294" spans="8:18">
      <c r="H5294" s="188"/>
      <c r="J5294" s="188"/>
      <c r="K5294" s="188"/>
      <c r="L5294" s="188"/>
      <c r="M5294" s="393"/>
      <c r="N5294" s="188"/>
      <c r="O5294" s="188"/>
      <c r="P5294" s="188"/>
      <c r="R5294" s="188"/>
    </row>
    <row r="5295" spans="8:18">
      <c r="H5295" s="188"/>
      <c r="J5295" s="188"/>
      <c r="K5295" s="188"/>
      <c r="L5295" s="188"/>
      <c r="M5295" s="393"/>
      <c r="N5295" s="188"/>
      <c r="O5295" s="188"/>
      <c r="P5295" s="188"/>
      <c r="R5295" s="188"/>
    </row>
    <row r="5296" spans="8:18">
      <c r="H5296" s="188"/>
      <c r="J5296" s="188"/>
      <c r="K5296" s="188"/>
      <c r="L5296" s="188"/>
      <c r="M5296" s="393"/>
      <c r="N5296" s="188"/>
      <c r="O5296" s="188"/>
      <c r="P5296" s="188"/>
      <c r="R5296" s="188"/>
    </row>
    <row r="5297" spans="8:18">
      <c r="H5297" s="188"/>
      <c r="J5297" s="188"/>
      <c r="K5297" s="188"/>
      <c r="L5297" s="188"/>
      <c r="M5297" s="393"/>
      <c r="N5297" s="188"/>
      <c r="O5297" s="188"/>
      <c r="P5297" s="188"/>
      <c r="R5297" s="188"/>
    </row>
    <row r="5298" spans="8:18">
      <c r="H5298" s="188"/>
      <c r="J5298" s="188"/>
      <c r="K5298" s="188"/>
      <c r="L5298" s="188"/>
      <c r="M5298" s="393"/>
      <c r="N5298" s="188"/>
      <c r="O5298" s="188"/>
      <c r="P5298" s="188"/>
      <c r="R5298" s="188"/>
    </row>
    <row r="5299" spans="8:18">
      <c r="H5299" s="188"/>
      <c r="J5299" s="188"/>
      <c r="K5299" s="188"/>
      <c r="L5299" s="188"/>
      <c r="M5299" s="393"/>
      <c r="N5299" s="188"/>
      <c r="O5299" s="188"/>
      <c r="P5299" s="188"/>
      <c r="R5299" s="188"/>
    </row>
    <row r="5300" spans="8:18">
      <c r="H5300" s="188"/>
      <c r="J5300" s="188"/>
      <c r="K5300" s="188"/>
      <c r="L5300" s="188"/>
      <c r="M5300" s="393"/>
      <c r="N5300" s="188"/>
      <c r="O5300" s="188"/>
      <c r="P5300" s="188"/>
      <c r="R5300" s="188"/>
    </row>
    <row r="5301" spans="8:18">
      <c r="H5301" s="188"/>
      <c r="J5301" s="188"/>
      <c r="K5301" s="188"/>
      <c r="L5301" s="188"/>
      <c r="M5301" s="393"/>
      <c r="N5301" s="188"/>
      <c r="O5301" s="188"/>
      <c r="P5301" s="188"/>
      <c r="R5301" s="188"/>
    </row>
    <row r="5302" spans="8:18">
      <c r="H5302" s="188"/>
      <c r="J5302" s="188"/>
      <c r="K5302" s="188"/>
      <c r="L5302" s="188"/>
      <c r="M5302" s="393"/>
      <c r="N5302" s="188"/>
      <c r="O5302" s="188"/>
      <c r="P5302" s="188"/>
      <c r="R5302" s="188"/>
    </row>
    <row r="5303" spans="8:18">
      <c r="H5303" s="188"/>
      <c r="J5303" s="188"/>
      <c r="K5303" s="188"/>
      <c r="L5303" s="188"/>
      <c r="M5303" s="393"/>
      <c r="N5303" s="188"/>
      <c r="O5303" s="188"/>
      <c r="P5303" s="188"/>
      <c r="R5303" s="188"/>
    </row>
    <row r="5304" spans="8:18">
      <c r="H5304" s="188"/>
      <c r="J5304" s="188"/>
      <c r="K5304" s="188"/>
      <c r="L5304" s="188"/>
      <c r="M5304" s="393"/>
      <c r="N5304" s="188"/>
      <c r="O5304" s="188"/>
      <c r="P5304" s="188"/>
      <c r="R5304" s="188"/>
    </row>
    <row r="5305" spans="8:18">
      <c r="H5305" s="188"/>
      <c r="J5305" s="188"/>
      <c r="K5305" s="188"/>
      <c r="L5305" s="188"/>
      <c r="M5305" s="393"/>
      <c r="N5305" s="188"/>
      <c r="O5305" s="188"/>
      <c r="P5305" s="188"/>
      <c r="R5305" s="188"/>
    </row>
    <row r="5306" spans="8:18">
      <c r="H5306" s="188"/>
      <c r="J5306" s="188"/>
      <c r="K5306" s="188"/>
      <c r="L5306" s="188"/>
      <c r="M5306" s="393"/>
      <c r="N5306" s="188"/>
      <c r="O5306" s="188"/>
      <c r="P5306" s="188"/>
      <c r="R5306" s="188"/>
    </row>
    <row r="5307" spans="8:18">
      <c r="H5307" s="188"/>
      <c r="J5307" s="188"/>
      <c r="K5307" s="188"/>
      <c r="L5307" s="188"/>
      <c r="M5307" s="393"/>
      <c r="N5307" s="188"/>
      <c r="O5307" s="188"/>
      <c r="P5307" s="188"/>
      <c r="R5307" s="188"/>
    </row>
    <row r="5308" spans="8:18">
      <c r="H5308" s="188"/>
      <c r="J5308" s="188"/>
      <c r="K5308" s="188"/>
      <c r="L5308" s="188"/>
      <c r="M5308" s="393"/>
      <c r="N5308" s="188"/>
      <c r="O5308" s="188"/>
      <c r="P5308" s="188"/>
      <c r="R5308" s="188"/>
    </row>
    <row r="5309" spans="8:18">
      <c r="H5309" s="188"/>
      <c r="J5309" s="188"/>
      <c r="K5309" s="188"/>
      <c r="L5309" s="188"/>
      <c r="M5309" s="393"/>
      <c r="N5309" s="188"/>
      <c r="O5309" s="188"/>
      <c r="P5309" s="188"/>
      <c r="R5309" s="188"/>
    </row>
    <row r="5310" spans="8:18">
      <c r="H5310" s="188"/>
      <c r="J5310" s="188"/>
      <c r="K5310" s="188"/>
      <c r="L5310" s="188"/>
      <c r="M5310" s="393"/>
      <c r="N5310" s="188"/>
      <c r="O5310" s="188"/>
      <c r="P5310" s="188"/>
      <c r="R5310" s="188"/>
    </row>
    <row r="5311" spans="8:18">
      <c r="H5311" s="188"/>
      <c r="J5311" s="188"/>
      <c r="K5311" s="188"/>
      <c r="L5311" s="188"/>
      <c r="M5311" s="393"/>
      <c r="N5311" s="188"/>
      <c r="O5311" s="188"/>
      <c r="P5311" s="188"/>
      <c r="R5311" s="188"/>
    </row>
    <row r="5312" spans="8:18">
      <c r="H5312" s="188"/>
      <c r="J5312" s="188"/>
      <c r="K5312" s="188"/>
      <c r="L5312" s="188"/>
      <c r="M5312" s="393"/>
      <c r="N5312" s="188"/>
      <c r="O5312" s="188"/>
      <c r="P5312" s="188"/>
      <c r="R5312" s="188"/>
    </row>
    <row r="5313" spans="8:18">
      <c r="H5313" s="188"/>
      <c r="J5313" s="188"/>
      <c r="K5313" s="188"/>
      <c r="L5313" s="188"/>
      <c r="M5313" s="393"/>
      <c r="N5313" s="188"/>
      <c r="O5313" s="188"/>
      <c r="P5313" s="188"/>
      <c r="R5313" s="188"/>
    </row>
    <row r="5314" spans="8:18">
      <c r="H5314" s="188"/>
      <c r="J5314" s="188"/>
      <c r="K5314" s="188"/>
      <c r="L5314" s="188"/>
      <c r="M5314" s="393"/>
      <c r="N5314" s="188"/>
      <c r="O5314" s="188"/>
      <c r="P5314" s="188"/>
      <c r="R5314" s="188"/>
    </row>
    <row r="5315" spans="8:18">
      <c r="H5315" s="188"/>
      <c r="J5315" s="188"/>
      <c r="K5315" s="188"/>
      <c r="L5315" s="188"/>
      <c r="M5315" s="393"/>
      <c r="N5315" s="188"/>
      <c r="O5315" s="188"/>
      <c r="P5315" s="188"/>
      <c r="R5315" s="188"/>
    </row>
    <row r="5316" spans="8:18">
      <c r="H5316" s="188"/>
      <c r="J5316" s="188"/>
      <c r="K5316" s="188"/>
      <c r="L5316" s="188"/>
      <c r="M5316" s="393"/>
      <c r="N5316" s="188"/>
      <c r="O5316" s="188"/>
      <c r="P5316" s="188"/>
      <c r="R5316" s="188"/>
    </row>
    <row r="5317" spans="8:18">
      <c r="H5317" s="188"/>
      <c r="J5317" s="188"/>
      <c r="K5317" s="188"/>
      <c r="L5317" s="188"/>
      <c r="M5317" s="393"/>
      <c r="N5317" s="188"/>
      <c r="O5317" s="188"/>
      <c r="P5317" s="188"/>
      <c r="R5317" s="188"/>
    </row>
    <row r="5318" spans="8:18">
      <c r="H5318" s="188"/>
      <c r="J5318" s="188"/>
      <c r="K5318" s="188"/>
      <c r="L5318" s="188"/>
      <c r="M5318" s="393"/>
      <c r="N5318" s="188"/>
      <c r="O5318" s="188"/>
      <c r="P5318" s="188"/>
      <c r="R5318" s="188"/>
    </row>
    <row r="5319" spans="8:18">
      <c r="H5319" s="188"/>
      <c r="J5319" s="188"/>
      <c r="K5319" s="188"/>
      <c r="L5319" s="188"/>
      <c r="M5319" s="393"/>
      <c r="N5319" s="188"/>
      <c r="O5319" s="188"/>
      <c r="P5319" s="188"/>
      <c r="R5319" s="188"/>
    </row>
    <row r="5320" spans="8:18">
      <c r="H5320" s="188"/>
      <c r="J5320" s="188"/>
      <c r="K5320" s="188"/>
      <c r="L5320" s="188"/>
      <c r="M5320" s="393"/>
      <c r="N5320" s="188"/>
      <c r="O5320" s="188"/>
      <c r="P5320" s="188"/>
      <c r="R5320" s="188"/>
    </row>
    <row r="5321" spans="8:18">
      <c r="H5321" s="188"/>
      <c r="J5321" s="188"/>
      <c r="K5321" s="188"/>
      <c r="L5321" s="188"/>
      <c r="M5321" s="393"/>
      <c r="N5321" s="188"/>
      <c r="O5321" s="188"/>
      <c r="P5321" s="188"/>
      <c r="R5321" s="188"/>
    </row>
    <row r="5322" spans="8:18">
      <c r="H5322" s="188"/>
      <c r="J5322" s="188"/>
      <c r="K5322" s="188"/>
      <c r="L5322" s="188"/>
      <c r="M5322" s="393"/>
      <c r="N5322" s="188"/>
      <c r="O5322" s="188"/>
      <c r="P5322" s="188"/>
      <c r="R5322" s="188"/>
    </row>
    <row r="5323" spans="8:18">
      <c r="H5323" s="188"/>
      <c r="J5323" s="188"/>
      <c r="K5323" s="188"/>
      <c r="L5323" s="188"/>
      <c r="M5323" s="393"/>
      <c r="N5323" s="188"/>
      <c r="O5323" s="188"/>
      <c r="P5323" s="188"/>
      <c r="R5323" s="188"/>
    </row>
    <row r="5324" spans="8:18">
      <c r="H5324" s="188"/>
      <c r="J5324" s="188"/>
      <c r="K5324" s="188"/>
      <c r="L5324" s="188"/>
      <c r="M5324" s="393"/>
      <c r="N5324" s="188"/>
      <c r="O5324" s="188"/>
      <c r="P5324" s="188"/>
      <c r="R5324" s="188"/>
    </row>
    <row r="5325" spans="8:18">
      <c r="H5325" s="188"/>
      <c r="J5325" s="188"/>
      <c r="K5325" s="188"/>
      <c r="L5325" s="188"/>
      <c r="M5325" s="393"/>
      <c r="N5325" s="188"/>
      <c r="O5325" s="188"/>
      <c r="P5325" s="188"/>
      <c r="R5325" s="188"/>
    </row>
    <row r="5326" spans="8:18">
      <c r="H5326" s="188"/>
      <c r="J5326" s="188"/>
      <c r="K5326" s="188"/>
      <c r="L5326" s="188"/>
      <c r="M5326" s="393"/>
      <c r="N5326" s="188"/>
      <c r="O5326" s="188"/>
      <c r="P5326" s="188"/>
      <c r="R5326" s="188"/>
    </row>
    <row r="5327" spans="8:18">
      <c r="H5327" s="188"/>
      <c r="J5327" s="188"/>
      <c r="K5327" s="188"/>
      <c r="L5327" s="188"/>
      <c r="M5327" s="393"/>
      <c r="N5327" s="188"/>
      <c r="O5327" s="188"/>
      <c r="P5327" s="188"/>
      <c r="R5327" s="188"/>
    </row>
    <row r="5328" spans="8:18">
      <c r="H5328" s="188"/>
      <c r="J5328" s="188"/>
      <c r="K5328" s="188"/>
      <c r="L5328" s="188"/>
      <c r="M5328" s="393"/>
      <c r="N5328" s="188"/>
      <c r="O5328" s="188"/>
      <c r="P5328" s="188"/>
      <c r="R5328" s="188"/>
    </row>
    <row r="5329" spans="8:18">
      <c r="H5329" s="188"/>
      <c r="J5329" s="188"/>
      <c r="K5329" s="188"/>
      <c r="L5329" s="188"/>
      <c r="M5329" s="393"/>
      <c r="N5329" s="188"/>
      <c r="O5329" s="188"/>
      <c r="P5329" s="188"/>
      <c r="R5329" s="188"/>
    </row>
    <row r="5330" spans="8:18">
      <c r="H5330" s="188"/>
      <c r="J5330" s="188"/>
      <c r="K5330" s="188"/>
      <c r="L5330" s="188"/>
      <c r="M5330" s="393"/>
      <c r="N5330" s="188"/>
      <c r="O5330" s="188"/>
      <c r="P5330" s="188"/>
      <c r="R5330" s="188"/>
    </row>
    <row r="5331" spans="8:18">
      <c r="H5331" s="188"/>
      <c r="J5331" s="188"/>
      <c r="K5331" s="188"/>
      <c r="L5331" s="188"/>
      <c r="M5331" s="393"/>
      <c r="N5331" s="188"/>
      <c r="O5331" s="188"/>
      <c r="P5331" s="188"/>
      <c r="R5331" s="188"/>
    </row>
    <row r="5332" spans="8:18">
      <c r="H5332" s="188"/>
      <c r="J5332" s="188"/>
      <c r="K5332" s="188"/>
      <c r="L5332" s="188"/>
      <c r="M5332" s="393"/>
      <c r="N5332" s="188"/>
      <c r="O5332" s="188"/>
      <c r="P5332" s="188"/>
      <c r="R5332" s="188"/>
    </row>
    <row r="5333" spans="8:18">
      <c r="H5333" s="188"/>
      <c r="J5333" s="188"/>
      <c r="K5333" s="188"/>
      <c r="L5333" s="188"/>
      <c r="M5333" s="393"/>
      <c r="N5333" s="188"/>
      <c r="O5333" s="188"/>
      <c r="P5333" s="188"/>
      <c r="R5333" s="188"/>
    </row>
    <row r="5334" spans="8:18">
      <c r="H5334" s="188"/>
      <c r="J5334" s="188"/>
      <c r="K5334" s="188"/>
      <c r="L5334" s="188"/>
      <c r="M5334" s="393"/>
      <c r="N5334" s="188"/>
      <c r="O5334" s="188"/>
      <c r="P5334" s="188"/>
      <c r="R5334" s="188"/>
    </row>
    <row r="5335" spans="8:18">
      <c r="H5335" s="188"/>
      <c r="J5335" s="188"/>
      <c r="K5335" s="188"/>
      <c r="L5335" s="188"/>
      <c r="M5335" s="393"/>
      <c r="N5335" s="188"/>
      <c r="O5335" s="188"/>
      <c r="P5335" s="188"/>
      <c r="R5335" s="188"/>
    </row>
    <row r="5336" spans="8:18">
      <c r="H5336" s="188"/>
      <c r="J5336" s="188"/>
      <c r="K5336" s="188"/>
      <c r="L5336" s="188"/>
      <c r="M5336" s="393"/>
      <c r="N5336" s="188"/>
      <c r="O5336" s="188"/>
      <c r="P5336" s="188"/>
      <c r="R5336" s="188"/>
    </row>
    <row r="5337" spans="8:18">
      <c r="H5337" s="188"/>
      <c r="J5337" s="188"/>
      <c r="K5337" s="188"/>
      <c r="L5337" s="188"/>
      <c r="M5337" s="393"/>
      <c r="N5337" s="188"/>
      <c r="O5337" s="188"/>
      <c r="P5337" s="188"/>
      <c r="R5337" s="188"/>
    </row>
    <row r="5338" spans="8:18">
      <c r="H5338" s="188"/>
      <c r="J5338" s="188"/>
      <c r="K5338" s="188"/>
      <c r="L5338" s="188"/>
      <c r="M5338" s="393"/>
      <c r="N5338" s="188"/>
      <c r="O5338" s="188"/>
      <c r="P5338" s="188"/>
      <c r="R5338" s="188"/>
    </row>
    <row r="5339" spans="8:18">
      <c r="H5339" s="188"/>
      <c r="J5339" s="188"/>
      <c r="K5339" s="188"/>
      <c r="L5339" s="188"/>
      <c r="M5339" s="393"/>
      <c r="N5339" s="188"/>
      <c r="O5339" s="188"/>
      <c r="P5339" s="188"/>
      <c r="R5339" s="188"/>
    </row>
    <row r="5340" spans="8:18">
      <c r="H5340" s="188"/>
      <c r="J5340" s="188"/>
      <c r="K5340" s="188"/>
      <c r="L5340" s="188"/>
      <c r="M5340" s="393"/>
      <c r="N5340" s="188"/>
      <c r="O5340" s="188"/>
      <c r="P5340" s="188"/>
      <c r="R5340" s="188"/>
    </row>
    <row r="5341" spans="8:18">
      <c r="H5341" s="188"/>
      <c r="J5341" s="188"/>
      <c r="K5341" s="188"/>
      <c r="L5341" s="188"/>
      <c r="M5341" s="393"/>
      <c r="N5341" s="188"/>
      <c r="O5341" s="188"/>
      <c r="P5341" s="188"/>
      <c r="R5341" s="188"/>
    </row>
    <row r="5342" spans="8:18">
      <c r="H5342" s="188"/>
      <c r="J5342" s="188"/>
      <c r="K5342" s="188"/>
      <c r="L5342" s="188"/>
      <c r="M5342" s="393"/>
      <c r="N5342" s="188"/>
      <c r="O5342" s="188"/>
      <c r="P5342" s="188"/>
      <c r="R5342" s="188"/>
    </row>
    <row r="5343" spans="8:18">
      <c r="H5343" s="188"/>
      <c r="J5343" s="188"/>
      <c r="K5343" s="188"/>
      <c r="L5343" s="188"/>
      <c r="M5343" s="393"/>
      <c r="N5343" s="188"/>
      <c r="O5343" s="188"/>
      <c r="P5343" s="188"/>
      <c r="R5343" s="188"/>
    </row>
    <row r="5344" spans="8:18">
      <c r="H5344" s="188"/>
      <c r="J5344" s="188"/>
      <c r="K5344" s="188"/>
      <c r="L5344" s="188"/>
      <c r="M5344" s="393"/>
      <c r="N5344" s="188"/>
      <c r="O5344" s="188"/>
      <c r="P5344" s="188"/>
      <c r="R5344" s="188"/>
    </row>
    <row r="5345" spans="8:18">
      <c r="H5345" s="188"/>
      <c r="J5345" s="188"/>
      <c r="K5345" s="188"/>
      <c r="L5345" s="188"/>
      <c r="M5345" s="393"/>
      <c r="N5345" s="188"/>
      <c r="O5345" s="188"/>
      <c r="P5345" s="188"/>
      <c r="R5345" s="188"/>
    </row>
    <row r="5346" spans="8:18">
      <c r="H5346" s="188"/>
      <c r="J5346" s="188"/>
      <c r="K5346" s="188"/>
      <c r="L5346" s="188"/>
      <c r="M5346" s="393"/>
      <c r="N5346" s="188"/>
      <c r="O5346" s="188"/>
      <c r="P5346" s="188"/>
      <c r="R5346" s="188"/>
    </row>
    <row r="5347" spans="8:18">
      <c r="H5347" s="188"/>
      <c r="J5347" s="188"/>
      <c r="K5347" s="188"/>
      <c r="L5347" s="188"/>
      <c r="M5347" s="393"/>
      <c r="N5347" s="188"/>
      <c r="O5347" s="188"/>
      <c r="P5347" s="188"/>
      <c r="R5347" s="188"/>
    </row>
    <row r="5348" spans="8:18">
      <c r="H5348" s="188"/>
      <c r="J5348" s="188"/>
      <c r="K5348" s="188"/>
      <c r="L5348" s="188"/>
      <c r="M5348" s="393"/>
      <c r="N5348" s="188"/>
      <c r="O5348" s="188"/>
      <c r="P5348" s="188"/>
      <c r="R5348" s="188"/>
    </row>
    <row r="5349" spans="8:18">
      <c r="H5349" s="188"/>
      <c r="J5349" s="188"/>
      <c r="K5349" s="188"/>
      <c r="L5349" s="188"/>
      <c r="M5349" s="393"/>
      <c r="N5349" s="188"/>
      <c r="O5349" s="188"/>
      <c r="P5349" s="188"/>
      <c r="R5349" s="188"/>
    </row>
    <row r="5350" spans="8:18">
      <c r="H5350" s="188"/>
      <c r="J5350" s="188"/>
      <c r="K5350" s="188"/>
      <c r="L5350" s="188"/>
      <c r="M5350" s="393"/>
      <c r="N5350" s="188"/>
      <c r="O5350" s="188"/>
      <c r="P5350" s="188"/>
      <c r="R5350" s="188"/>
    </row>
    <row r="5351" spans="8:18">
      <c r="H5351" s="188"/>
      <c r="J5351" s="188"/>
      <c r="K5351" s="188"/>
      <c r="L5351" s="188"/>
      <c r="M5351" s="393"/>
      <c r="N5351" s="188"/>
      <c r="O5351" s="188"/>
      <c r="P5351" s="188"/>
      <c r="R5351" s="188"/>
    </row>
    <row r="5352" spans="8:18">
      <c r="H5352" s="188"/>
      <c r="J5352" s="188"/>
      <c r="K5352" s="188"/>
      <c r="L5352" s="188"/>
      <c r="M5352" s="393"/>
      <c r="N5352" s="188"/>
      <c r="O5352" s="188"/>
      <c r="P5352" s="188"/>
      <c r="R5352" s="188"/>
    </row>
    <row r="5353" spans="8:18">
      <c r="H5353" s="188"/>
      <c r="J5353" s="188"/>
      <c r="K5353" s="188"/>
      <c r="L5353" s="188"/>
      <c r="M5353" s="393"/>
      <c r="N5353" s="188"/>
      <c r="O5353" s="188"/>
      <c r="P5353" s="188"/>
      <c r="R5353" s="188"/>
    </row>
    <row r="5354" spans="8:18">
      <c r="H5354" s="188"/>
      <c r="J5354" s="188"/>
      <c r="K5354" s="188"/>
      <c r="L5354" s="188"/>
      <c r="M5354" s="393"/>
      <c r="N5354" s="188"/>
      <c r="O5354" s="188"/>
      <c r="P5354" s="188"/>
      <c r="R5354" s="188"/>
    </row>
    <row r="5355" spans="8:18">
      <c r="H5355" s="188"/>
      <c r="J5355" s="188"/>
      <c r="K5355" s="188"/>
      <c r="L5355" s="188"/>
      <c r="M5355" s="393"/>
      <c r="N5355" s="188"/>
      <c r="O5355" s="188"/>
      <c r="P5355" s="188"/>
      <c r="R5355" s="188"/>
    </row>
    <row r="5356" spans="8:18">
      <c r="H5356" s="188"/>
      <c r="J5356" s="188"/>
      <c r="K5356" s="188"/>
      <c r="L5356" s="188"/>
      <c r="M5356" s="393"/>
      <c r="N5356" s="188"/>
      <c r="O5356" s="188"/>
      <c r="P5356" s="188"/>
      <c r="R5356" s="188"/>
    </row>
    <row r="5357" spans="8:18">
      <c r="H5357" s="188"/>
      <c r="J5357" s="188"/>
      <c r="K5357" s="188"/>
      <c r="L5357" s="188"/>
      <c r="M5357" s="393"/>
      <c r="N5357" s="188"/>
      <c r="O5357" s="188"/>
      <c r="P5357" s="188"/>
      <c r="R5357" s="188"/>
    </row>
    <row r="5358" spans="8:18">
      <c r="H5358" s="188"/>
      <c r="J5358" s="188"/>
      <c r="K5358" s="188"/>
      <c r="L5358" s="188"/>
      <c r="M5358" s="393"/>
      <c r="N5358" s="188"/>
      <c r="O5358" s="188"/>
      <c r="P5358" s="188"/>
      <c r="R5358" s="188"/>
    </row>
    <row r="5359" spans="8:18">
      <c r="H5359" s="188"/>
      <c r="J5359" s="188"/>
      <c r="K5359" s="188"/>
      <c r="L5359" s="188"/>
      <c r="M5359" s="393"/>
      <c r="N5359" s="188"/>
      <c r="O5359" s="188"/>
      <c r="P5359" s="188"/>
      <c r="R5359" s="188"/>
    </row>
    <row r="5360" spans="8:18">
      <c r="H5360" s="188"/>
      <c r="J5360" s="188"/>
      <c r="K5360" s="188"/>
      <c r="L5360" s="188"/>
      <c r="M5360" s="393"/>
      <c r="N5360" s="188"/>
      <c r="O5360" s="188"/>
      <c r="P5360" s="188"/>
      <c r="R5360" s="188"/>
    </row>
    <row r="5361" spans="8:18">
      <c r="H5361" s="188"/>
      <c r="J5361" s="188"/>
      <c r="K5361" s="188"/>
      <c r="L5361" s="188"/>
      <c r="M5361" s="393"/>
      <c r="N5361" s="188"/>
      <c r="O5361" s="188"/>
      <c r="P5361" s="188"/>
      <c r="R5361" s="188"/>
    </row>
    <row r="5362" spans="8:18">
      <c r="H5362" s="188"/>
      <c r="J5362" s="188"/>
      <c r="K5362" s="188"/>
      <c r="L5362" s="188"/>
      <c r="M5362" s="393"/>
      <c r="N5362" s="188"/>
      <c r="O5362" s="188"/>
      <c r="P5362" s="188"/>
      <c r="R5362" s="188"/>
    </row>
    <row r="5363" spans="8:18">
      <c r="H5363" s="188"/>
      <c r="J5363" s="188"/>
      <c r="K5363" s="188"/>
      <c r="L5363" s="188"/>
      <c r="M5363" s="393"/>
      <c r="N5363" s="188"/>
      <c r="O5363" s="188"/>
      <c r="P5363" s="188"/>
      <c r="R5363" s="188"/>
    </row>
    <row r="5364" spans="8:18">
      <c r="H5364" s="188"/>
      <c r="J5364" s="188"/>
      <c r="K5364" s="188"/>
      <c r="L5364" s="188"/>
      <c r="M5364" s="393"/>
      <c r="N5364" s="188"/>
      <c r="O5364" s="188"/>
      <c r="P5364" s="188"/>
      <c r="R5364" s="188"/>
    </row>
    <row r="5365" spans="8:18">
      <c r="H5365" s="188"/>
      <c r="J5365" s="188"/>
      <c r="K5365" s="188"/>
      <c r="L5365" s="188"/>
      <c r="M5365" s="393"/>
      <c r="N5365" s="188"/>
      <c r="O5365" s="188"/>
      <c r="P5365" s="188"/>
      <c r="R5365" s="188"/>
    </row>
    <row r="5366" spans="8:18">
      <c r="H5366" s="188"/>
      <c r="J5366" s="188"/>
      <c r="K5366" s="188"/>
      <c r="L5366" s="188"/>
      <c r="M5366" s="393"/>
      <c r="N5366" s="188"/>
      <c r="O5366" s="188"/>
      <c r="P5366" s="188"/>
      <c r="R5366" s="188"/>
    </row>
    <row r="5367" spans="8:18">
      <c r="H5367" s="188"/>
      <c r="J5367" s="188"/>
      <c r="K5367" s="188"/>
      <c r="L5367" s="188"/>
      <c r="M5367" s="393"/>
      <c r="N5367" s="188"/>
      <c r="O5367" s="188"/>
      <c r="P5367" s="188"/>
      <c r="R5367" s="188"/>
    </row>
    <row r="5368" spans="8:18">
      <c r="H5368" s="188"/>
      <c r="J5368" s="188"/>
      <c r="K5368" s="188"/>
      <c r="L5368" s="188"/>
      <c r="M5368" s="393"/>
      <c r="N5368" s="188"/>
      <c r="O5368" s="188"/>
      <c r="P5368" s="188"/>
      <c r="R5368" s="188"/>
    </row>
    <row r="5369" spans="8:18">
      <c r="H5369" s="188"/>
      <c r="J5369" s="188"/>
      <c r="K5369" s="188"/>
      <c r="L5369" s="188"/>
      <c r="M5369" s="393"/>
      <c r="N5369" s="188"/>
      <c r="O5369" s="188"/>
      <c r="P5369" s="188"/>
      <c r="R5369" s="188"/>
    </row>
    <row r="5370" spans="8:18">
      <c r="H5370" s="188"/>
      <c r="J5370" s="188"/>
      <c r="K5370" s="188"/>
      <c r="L5370" s="188"/>
      <c r="M5370" s="393"/>
      <c r="N5370" s="188"/>
      <c r="O5370" s="188"/>
      <c r="P5370" s="188"/>
      <c r="R5370" s="188"/>
    </row>
    <row r="5371" spans="8:18">
      <c r="H5371" s="188"/>
      <c r="J5371" s="188"/>
      <c r="K5371" s="188"/>
      <c r="L5371" s="188"/>
      <c r="M5371" s="393"/>
      <c r="N5371" s="188"/>
      <c r="O5371" s="188"/>
      <c r="P5371" s="188"/>
      <c r="R5371" s="188"/>
    </row>
    <row r="5372" spans="8:18">
      <c r="H5372" s="188"/>
      <c r="J5372" s="188"/>
      <c r="K5372" s="188"/>
      <c r="L5372" s="188"/>
      <c r="M5372" s="393"/>
      <c r="N5372" s="188"/>
      <c r="O5372" s="188"/>
      <c r="P5372" s="188"/>
      <c r="R5372" s="188"/>
    </row>
    <row r="5373" spans="8:18">
      <c r="H5373" s="188"/>
      <c r="J5373" s="188"/>
      <c r="K5373" s="188"/>
      <c r="L5373" s="188"/>
      <c r="M5373" s="393"/>
      <c r="N5373" s="188"/>
      <c r="O5373" s="188"/>
      <c r="P5373" s="188"/>
      <c r="R5373" s="188"/>
    </row>
    <row r="5374" spans="8:18">
      <c r="H5374" s="188"/>
      <c r="J5374" s="188"/>
      <c r="K5374" s="188"/>
      <c r="L5374" s="188"/>
      <c r="M5374" s="393"/>
      <c r="N5374" s="188"/>
      <c r="O5374" s="188"/>
      <c r="P5374" s="188"/>
      <c r="R5374" s="188"/>
    </row>
    <row r="5375" spans="8:18">
      <c r="H5375" s="188"/>
      <c r="J5375" s="188"/>
      <c r="K5375" s="188"/>
      <c r="L5375" s="188"/>
      <c r="M5375" s="393"/>
      <c r="N5375" s="188"/>
      <c r="O5375" s="188"/>
      <c r="P5375" s="188"/>
      <c r="R5375" s="188"/>
    </row>
    <row r="5376" spans="8:18">
      <c r="H5376" s="188"/>
      <c r="J5376" s="188"/>
      <c r="K5376" s="188"/>
      <c r="L5376" s="188"/>
      <c r="M5376" s="393"/>
      <c r="N5376" s="188"/>
      <c r="O5376" s="188"/>
      <c r="P5376" s="188"/>
      <c r="R5376" s="188"/>
    </row>
    <row r="5377" spans="8:18">
      <c r="H5377" s="188"/>
      <c r="J5377" s="188"/>
      <c r="K5377" s="188"/>
      <c r="L5377" s="188"/>
      <c r="M5377" s="393"/>
      <c r="N5377" s="188"/>
      <c r="O5377" s="188"/>
      <c r="P5377" s="188"/>
      <c r="R5377" s="188"/>
    </row>
    <row r="5378" spans="8:18">
      <c r="H5378" s="188"/>
      <c r="J5378" s="188"/>
      <c r="K5378" s="188"/>
      <c r="L5378" s="188"/>
      <c r="M5378" s="393"/>
      <c r="N5378" s="188"/>
      <c r="O5378" s="188"/>
      <c r="P5378" s="188"/>
      <c r="R5378" s="188"/>
    </row>
    <row r="5379" spans="8:18">
      <c r="H5379" s="188"/>
      <c r="J5379" s="188"/>
      <c r="K5379" s="188"/>
      <c r="L5379" s="188"/>
      <c r="M5379" s="393"/>
      <c r="N5379" s="188"/>
      <c r="O5379" s="188"/>
      <c r="P5379" s="188"/>
      <c r="R5379" s="188"/>
    </row>
    <row r="5380" spans="8:18">
      <c r="H5380" s="188"/>
      <c r="J5380" s="188"/>
      <c r="K5380" s="188"/>
      <c r="L5380" s="188"/>
      <c r="M5380" s="393"/>
      <c r="N5380" s="188"/>
      <c r="O5380" s="188"/>
      <c r="P5380" s="188"/>
      <c r="R5380" s="188"/>
    </row>
    <row r="5381" spans="8:18">
      <c r="H5381" s="188"/>
      <c r="J5381" s="188"/>
      <c r="K5381" s="188"/>
      <c r="L5381" s="188"/>
      <c r="M5381" s="393"/>
      <c r="N5381" s="188"/>
      <c r="O5381" s="188"/>
      <c r="P5381" s="188"/>
      <c r="R5381" s="188"/>
    </row>
    <row r="5382" spans="8:18">
      <c r="H5382" s="188"/>
      <c r="J5382" s="188"/>
      <c r="K5382" s="188"/>
      <c r="L5382" s="188"/>
      <c r="M5382" s="393"/>
      <c r="N5382" s="188"/>
      <c r="O5382" s="188"/>
      <c r="P5382" s="188"/>
      <c r="R5382" s="188"/>
    </row>
    <row r="5383" spans="8:18">
      <c r="H5383" s="188"/>
      <c r="J5383" s="188"/>
      <c r="K5383" s="188"/>
      <c r="L5383" s="188"/>
      <c r="M5383" s="393"/>
      <c r="N5383" s="188"/>
      <c r="O5383" s="188"/>
      <c r="P5383" s="188"/>
      <c r="R5383" s="188"/>
    </row>
    <row r="5384" spans="8:18">
      <c r="H5384" s="188"/>
      <c r="J5384" s="188"/>
      <c r="K5384" s="188"/>
      <c r="L5384" s="188"/>
      <c r="M5384" s="393"/>
      <c r="N5384" s="188"/>
      <c r="O5384" s="188"/>
      <c r="P5384" s="188"/>
      <c r="R5384" s="188"/>
    </row>
    <row r="5385" spans="8:18">
      <c r="H5385" s="188"/>
      <c r="J5385" s="188"/>
      <c r="K5385" s="188"/>
      <c r="L5385" s="188"/>
      <c r="M5385" s="393"/>
      <c r="N5385" s="188"/>
      <c r="O5385" s="188"/>
      <c r="P5385" s="188"/>
      <c r="R5385" s="188"/>
    </row>
    <row r="5386" spans="8:18">
      <c r="H5386" s="188"/>
      <c r="J5386" s="188"/>
      <c r="K5386" s="188"/>
      <c r="L5386" s="188"/>
      <c r="M5386" s="393"/>
      <c r="N5386" s="188"/>
      <c r="O5386" s="188"/>
      <c r="P5386" s="188"/>
      <c r="R5386" s="188"/>
    </row>
    <row r="5387" spans="8:18">
      <c r="H5387" s="188"/>
      <c r="J5387" s="188"/>
      <c r="K5387" s="188"/>
      <c r="L5387" s="188"/>
      <c r="M5387" s="393"/>
      <c r="N5387" s="188"/>
      <c r="O5387" s="188"/>
      <c r="P5387" s="188"/>
      <c r="R5387" s="188"/>
    </row>
    <row r="5388" spans="8:18">
      <c r="H5388" s="188"/>
      <c r="J5388" s="188"/>
      <c r="K5388" s="188"/>
      <c r="L5388" s="188"/>
      <c r="M5388" s="393"/>
      <c r="N5388" s="188"/>
      <c r="O5388" s="188"/>
      <c r="P5388" s="188"/>
      <c r="R5388" s="188"/>
    </row>
    <row r="5389" spans="8:18">
      <c r="H5389" s="188"/>
      <c r="J5389" s="188"/>
      <c r="K5389" s="188"/>
      <c r="L5389" s="188"/>
      <c r="M5389" s="393"/>
      <c r="N5389" s="188"/>
      <c r="O5389" s="188"/>
      <c r="P5389" s="188"/>
      <c r="R5389" s="188"/>
    </row>
    <row r="5390" spans="8:18">
      <c r="H5390" s="188"/>
      <c r="J5390" s="188"/>
      <c r="K5390" s="188"/>
      <c r="L5390" s="188"/>
      <c r="M5390" s="393"/>
      <c r="N5390" s="188"/>
      <c r="O5390" s="188"/>
      <c r="P5390" s="188"/>
      <c r="R5390" s="188"/>
    </row>
    <row r="5391" spans="8:18">
      <c r="H5391" s="188"/>
      <c r="J5391" s="188"/>
      <c r="K5391" s="188"/>
      <c r="L5391" s="188"/>
      <c r="M5391" s="393"/>
      <c r="N5391" s="188"/>
      <c r="O5391" s="188"/>
      <c r="P5391" s="188"/>
      <c r="R5391" s="188"/>
    </row>
    <row r="5392" spans="8:18">
      <c r="H5392" s="188"/>
      <c r="J5392" s="188"/>
      <c r="K5392" s="188"/>
      <c r="L5392" s="188"/>
      <c r="M5392" s="393"/>
      <c r="N5392" s="188"/>
      <c r="O5392" s="188"/>
      <c r="P5392" s="188"/>
      <c r="R5392" s="188"/>
    </row>
    <row r="5393" spans="8:18">
      <c r="H5393" s="188"/>
      <c r="J5393" s="188"/>
      <c r="K5393" s="188"/>
      <c r="L5393" s="188"/>
      <c r="M5393" s="393"/>
      <c r="N5393" s="188"/>
      <c r="O5393" s="188"/>
      <c r="P5393" s="188"/>
      <c r="R5393" s="188"/>
    </row>
    <row r="5394" spans="8:18">
      <c r="H5394" s="188"/>
      <c r="J5394" s="188"/>
      <c r="K5394" s="188"/>
      <c r="L5394" s="188"/>
      <c r="M5394" s="393"/>
      <c r="N5394" s="188"/>
      <c r="O5394" s="188"/>
      <c r="P5394" s="188"/>
      <c r="R5394" s="188"/>
    </row>
    <row r="5395" spans="8:18">
      <c r="H5395" s="188"/>
      <c r="J5395" s="188"/>
      <c r="K5395" s="188"/>
      <c r="L5395" s="188"/>
      <c r="M5395" s="393"/>
      <c r="N5395" s="188"/>
      <c r="O5395" s="188"/>
      <c r="P5395" s="188"/>
      <c r="R5395" s="188"/>
    </row>
    <row r="5396" spans="8:18">
      <c r="H5396" s="188"/>
      <c r="J5396" s="188"/>
      <c r="K5396" s="188"/>
      <c r="L5396" s="188"/>
      <c r="M5396" s="393"/>
      <c r="N5396" s="188"/>
      <c r="O5396" s="188"/>
      <c r="P5396" s="188"/>
      <c r="R5396" s="188"/>
    </row>
    <row r="5397" spans="8:18">
      <c r="H5397" s="188"/>
      <c r="J5397" s="188"/>
      <c r="K5397" s="188"/>
      <c r="L5397" s="188"/>
      <c r="M5397" s="393"/>
      <c r="N5397" s="188"/>
      <c r="O5397" s="188"/>
      <c r="P5397" s="188"/>
      <c r="R5397" s="188"/>
    </row>
    <row r="5398" spans="8:18">
      <c r="H5398" s="188"/>
      <c r="J5398" s="188"/>
      <c r="K5398" s="188"/>
      <c r="L5398" s="188"/>
      <c r="M5398" s="393"/>
      <c r="N5398" s="188"/>
      <c r="O5398" s="188"/>
      <c r="P5398" s="188"/>
      <c r="R5398" s="188"/>
    </row>
    <row r="5399" spans="8:18">
      <c r="H5399" s="188"/>
      <c r="J5399" s="188"/>
      <c r="K5399" s="188"/>
      <c r="L5399" s="188"/>
      <c r="M5399" s="393"/>
      <c r="N5399" s="188"/>
      <c r="O5399" s="188"/>
      <c r="P5399" s="188"/>
      <c r="R5399" s="188"/>
    </row>
    <row r="5400" spans="8:18">
      <c r="H5400" s="188"/>
      <c r="J5400" s="188"/>
      <c r="K5400" s="188"/>
      <c r="L5400" s="188"/>
      <c r="M5400" s="393"/>
      <c r="N5400" s="188"/>
      <c r="O5400" s="188"/>
      <c r="P5400" s="188"/>
      <c r="R5400" s="188"/>
    </row>
    <row r="5401" spans="8:18">
      <c r="H5401" s="188"/>
      <c r="J5401" s="188"/>
      <c r="K5401" s="188"/>
      <c r="L5401" s="188"/>
      <c r="M5401" s="393"/>
      <c r="N5401" s="188"/>
      <c r="O5401" s="188"/>
      <c r="P5401" s="188"/>
      <c r="R5401" s="188"/>
    </row>
    <row r="5402" spans="8:18">
      <c r="H5402" s="188"/>
      <c r="J5402" s="188"/>
      <c r="K5402" s="188"/>
      <c r="L5402" s="188"/>
      <c r="M5402" s="393"/>
      <c r="N5402" s="188"/>
      <c r="O5402" s="188"/>
      <c r="P5402" s="188"/>
      <c r="R5402" s="188"/>
    </row>
    <row r="5403" spans="8:18">
      <c r="H5403" s="188"/>
      <c r="J5403" s="188"/>
      <c r="K5403" s="188"/>
      <c r="L5403" s="188"/>
      <c r="M5403" s="393"/>
      <c r="N5403" s="188"/>
      <c r="O5403" s="188"/>
      <c r="P5403" s="188"/>
      <c r="R5403" s="188"/>
    </row>
    <row r="5404" spans="8:18">
      <c r="H5404" s="188"/>
      <c r="J5404" s="188"/>
      <c r="K5404" s="188"/>
      <c r="L5404" s="188"/>
      <c r="M5404" s="393"/>
      <c r="N5404" s="188"/>
      <c r="O5404" s="188"/>
      <c r="P5404" s="188"/>
      <c r="R5404" s="188"/>
    </row>
    <row r="5405" spans="8:18">
      <c r="H5405" s="188"/>
      <c r="J5405" s="188"/>
      <c r="K5405" s="188"/>
      <c r="L5405" s="188"/>
      <c r="M5405" s="393"/>
      <c r="N5405" s="188"/>
      <c r="O5405" s="188"/>
      <c r="P5405" s="188"/>
      <c r="R5405" s="188"/>
    </row>
    <row r="5406" spans="8:18">
      <c r="H5406" s="188"/>
      <c r="J5406" s="188"/>
      <c r="K5406" s="188"/>
      <c r="L5406" s="188"/>
      <c r="M5406" s="393"/>
      <c r="N5406" s="188"/>
      <c r="O5406" s="188"/>
      <c r="P5406" s="188"/>
      <c r="R5406" s="188"/>
    </row>
    <row r="5407" spans="8:18">
      <c r="H5407" s="188"/>
      <c r="J5407" s="188"/>
      <c r="K5407" s="188"/>
      <c r="L5407" s="188"/>
      <c r="M5407" s="393"/>
      <c r="N5407" s="188"/>
      <c r="O5407" s="188"/>
      <c r="P5407" s="188"/>
      <c r="R5407" s="188"/>
    </row>
    <row r="5408" spans="8:18">
      <c r="H5408" s="188"/>
      <c r="J5408" s="188"/>
      <c r="K5408" s="188"/>
      <c r="L5408" s="188"/>
      <c r="M5408" s="393"/>
      <c r="N5408" s="188"/>
      <c r="O5408" s="188"/>
      <c r="P5408" s="188"/>
      <c r="R5408" s="188"/>
    </row>
    <row r="5409" spans="8:18">
      <c r="H5409" s="188"/>
      <c r="J5409" s="188"/>
      <c r="K5409" s="188"/>
      <c r="L5409" s="188"/>
      <c r="M5409" s="393"/>
      <c r="N5409" s="188"/>
      <c r="O5409" s="188"/>
      <c r="P5409" s="188"/>
      <c r="R5409" s="188"/>
    </row>
    <row r="5410" spans="8:18">
      <c r="H5410" s="188"/>
      <c r="J5410" s="188"/>
      <c r="K5410" s="188"/>
      <c r="L5410" s="188"/>
      <c r="M5410" s="393"/>
      <c r="N5410" s="188"/>
      <c r="O5410" s="188"/>
      <c r="P5410" s="188"/>
      <c r="R5410" s="188"/>
    </row>
    <row r="5411" spans="8:18">
      <c r="H5411" s="188"/>
      <c r="J5411" s="188"/>
      <c r="K5411" s="188"/>
      <c r="L5411" s="188"/>
      <c r="M5411" s="393"/>
      <c r="N5411" s="188"/>
      <c r="O5411" s="188"/>
      <c r="P5411" s="188"/>
      <c r="R5411" s="188"/>
    </row>
    <row r="5412" spans="8:18">
      <c r="H5412" s="188"/>
      <c r="J5412" s="188"/>
      <c r="K5412" s="188"/>
      <c r="L5412" s="188"/>
      <c r="M5412" s="393"/>
      <c r="N5412" s="188"/>
      <c r="O5412" s="188"/>
      <c r="P5412" s="188"/>
      <c r="R5412" s="188"/>
    </row>
    <row r="5413" spans="8:18">
      <c r="H5413" s="188"/>
      <c r="J5413" s="188"/>
      <c r="K5413" s="188"/>
      <c r="L5413" s="188"/>
      <c r="M5413" s="393"/>
      <c r="N5413" s="188"/>
      <c r="O5413" s="188"/>
      <c r="P5413" s="188"/>
      <c r="R5413" s="188"/>
    </row>
    <row r="5414" spans="8:18">
      <c r="H5414" s="188"/>
      <c r="J5414" s="188"/>
      <c r="K5414" s="188"/>
      <c r="L5414" s="188"/>
      <c r="M5414" s="393"/>
      <c r="N5414" s="188"/>
      <c r="O5414" s="188"/>
      <c r="P5414" s="188"/>
      <c r="R5414" s="188"/>
    </row>
    <row r="5415" spans="8:18">
      <c r="H5415" s="188"/>
      <c r="J5415" s="188"/>
      <c r="K5415" s="188"/>
      <c r="L5415" s="188"/>
      <c r="M5415" s="393"/>
      <c r="N5415" s="188"/>
      <c r="O5415" s="188"/>
      <c r="P5415" s="188"/>
      <c r="R5415" s="188"/>
    </row>
    <row r="5416" spans="8:18">
      <c r="H5416" s="188"/>
      <c r="J5416" s="188"/>
      <c r="K5416" s="188"/>
      <c r="L5416" s="188"/>
      <c r="M5416" s="393"/>
      <c r="N5416" s="188"/>
      <c r="O5416" s="188"/>
      <c r="P5416" s="188"/>
      <c r="R5416" s="188"/>
    </row>
    <row r="5417" spans="8:18">
      <c r="H5417" s="188"/>
      <c r="J5417" s="188"/>
      <c r="K5417" s="188"/>
      <c r="L5417" s="188"/>
      <c r="M5417" s="393"/>
      <c r="N5417" s="188"/>
      <c r="O5417" s="188"/>
      <c r="P5417" s="188"/>
      <c r="R5417" s="188"/>
    </row>
    <row r="5418" spans="8:18">
      <c r="H5418" s="188"/>
      <c r="J5418" s="188"/>
      <c r="K5418" s="188"/>
      <c r="L5418" s="188"/>
      <c r="M5418" s="393"/>
      <c r="N5418" s="188"/>
      <c r="O5418" s="188"/>
      <c r="P5418" s="188"/>
      <c r="R5418" s="188"/>
    </row>
    <row r="5419" spans="8:18">
      <c r="H5419" s="188"/>
      <c r="J5419" s="188"/>
      <c r="K5419" s="188"/>
      <c r="L5419" s="188"/>
      <c r="M5419" s="393"/>
      <c r="N5419" s="188"/>
      <c r="O5419" s="188"/>
      <c r="P5419" s="188"/>
      <c r="R5419" s="188"/>
    </row>
    <row r="5420" spans="8:18">
      <c r="H5420" s="188"/>
      <c r="J5420" s="188"/>
      <c r="K5420" s="188"/>
      <c r="L5420" s="188"/>
      <c r="M5420" s="393"/>
      <c r="N5420" s="188"/>
      <c r="O5420" s="188"/>
      <c r="P5420" s="188"/>
      <c r="R5420" s="188"/>
    </row>
    <row r="5421" spans="8:18">
      <c r="H5421" s="188"/>
      <c r="J5421" s="188"/>
      <c r="K5421" s="188"/>
      <c r="L5421" s="188"/>
      <c r="M5421" s="393"/>
      <c r="N5421" s="188"/>
      <c r="O5421" s="188"/>
      <c r="P5421" s="188"/>
      <c r="R5421" s="188"/>
    </row>
    <row r="5422" spans="8:18">
      <c r="H5422" s="188"/>
      <c r="J5422" s="188"/>
      <c r="K5422" s="188"/>
      <c r="L5422" s="188"/>
      <c r="M5422" s="393"/>
      <c r="N5422" s="188"/>
      <c r="O5422" s="188"/>
      <c r="P5422" s="188"/>
      <c r="R5422" s="188"/>
    </row>
    <row r="5423" spans="8:18">
      <c r="H5423" s="188"/>
      <c r="J5423" s="188"/>
      <c r="K5423" s="188"/>
      <c r="L5423" s="188"/>
      <c r="M5423" s="393"/>
      <c r="N5423" s="188"/>
      <c r="O5423" s="188"/>
      <c r="P5423" s="188"/>
      <c r="R5423" s="188"/>
    </row>
    <row r="5424" spans="8:18">
      <c r="H5424" s="188"/>
      <c r="J5424" s="188"/>
      <c r="K5424" s="188"/>
      <c r="L5424" s="188"/>
      <c r="M5424" s="393"/>
      <c r="N5424" s="188"/>
      <c r="O5424" s="188"/>
      <c r="P5424" s="188"/>
      <c r="R5424" s="188"/>
    </row>
    <row r="5425" spans="8:18">
      <c r="H5425" s="188"/>
      <c r="J5425" s="188"/>
      <c r="K5425" s="188"/>
      <c r="L5425" s="188"/>
      <c r="M5425" s="393"/>
      <c r="N5425" s="188"/>
      <c r="O5425" s="188"/>
      <c r="P5425" s="188"/>
      <c r="R5425" s="188"/>
    </row>
    <row r="5426" spans="8:18">
      <c r="H5426" s="188"/>
      <c r="J5426" s="188"/>
      <c r="K5426" s="188"/>
      <c r="L5426" s="188"/>
      <c r="M5426" s="393"/>
      <c r="N5426" s="188"/>
      <c r="O5426" s="188"/>
      <c r="P5426" s="188"/>
      <c r="R5426" s="188"/>
    </row>
    <row r="5427" spans="8:18">
      <c r="H5427" s="188"/>
      <c r="J5427" s="188"/>
      <c r="K5427" s="188"/>
      <c r="L5427" s="188"/>
      <c r="M5427" s="393"/>
      <c r="N5427" s="188"/>
      <c r="O5427" s="188"/>
      <c r="P5427" s="188"/>
      <c r="R5427" s="188"/>
    </row>
    <row r="5428" spans="8:18">
      <c r="H5428" s="188"/>
      <c r="J5428" s="188"/>
      <c r="K5428" s="188"/>
      <c r="L5428" s="188"/>
      <c r="M5428" s="393"/>
      <c r="N5428" s="188"/>
      <c r="O5428" s="188"/>
      <c r="P5428" s="188"/>
      <c r="R5428" s="188"/>
    </row>
    <row r="5429" spans="8:18">
      <c r="H5429" s="188"/>
      <c r="J5429" s="188"/>
      <c r="K5429" s="188"/>
      <c r="L5429" s="188"/>
      <c r="M5429" s="393"/>
      <c r="N5429" s="188"/>
      <c r="O5429" s="188"/>
      <c r="P5429" s="188"/>
      <c r="R5429" s="188"/>
    </row>
    <row r="5430" spans="8:18">
      <c r="H5430" s="188"/>
      <c r="J5430" s="188"/>
      <c r="K5430" s="188"/>
      <c r="L5430" s="188"/>
      <c r="M5430" s="393"/>
      <c r="N5430" s="188"/>
      <c r="O5430" s="188"/>
      <c r="P5430" s="188"/>
      <c r="R5430" s="188"/>
    </row>
    <row r="5431" spans="8:18">
      <c r="H5431" s="188"/>
      <c r="J5431" s="188"/>
      <c r="K5431" s="188"/>
      <c r="L5431" s="188"/>
      <c r="M5431" s="393"/>
      <c r="N5431" s="188"/>
      <c r="O5431" s="188"/>
      <c r="P5431" s="188"/>
      <c r="R5431" s="188"/>
    </row>
    <row r="5432" spans="8:18">
      <c r="H5432" s="188"/>
      <c r="J5432" s="188"/>
      <c r="K5432" s="188"/>
      <c r="L5432" s="188"/>
      <c r="M5432" s="393"/>
      <c r="N5432" s="188"/>
      <c r="O5432" s="188"/>
      <c r="P5432" s="188"/>
      <c r="R5432" s="188"/>
    </row>
    <row r="5433" spans="8:18">
      <c r="H5433" s="188"/>
      <c r="J5433" s="188"/>
      <c r="K5433" s="188"/>
      <c r="L5433" s="188"/>
      <c r="M5433" s="393"/>
      <c r="N5433" s="188"/>
      <c r="O5433" s="188"/>
      <c r="P5433" s="188"/>
      <c r="R5433" s="188"/>
    </row>
    <row r="5434" spans="8:18">
      <c r="H5434" s="188"/>
      <c r="J5434" s="188"/>
      <c r="K5434" s="188"/>
      <c r="L5434" s="188"/>
      <c r="M5434" s="393"/>
      <c r="N5434" s="188"/>
      <c r="O5434" s="188"/>
      <c r="P5434" s="188"/>
      <c r="R5434" s="188"/>
    </row>
    <row r="5435" spans="8:18">
      <c r="H5435" s="188"/>
      <c r="J5435" s="188"/>
      <c r="K5435" s="188"/>
      <c r="L5435" s="188"/>
      <c r="M5435" s="393"/>
      <c r="N5435" s="188"/>
      <c r="O5435" s="188"/>
      <c r="P5435" s="188"/>
      <c r="R5435" s="188"/>
    </row>
    <row r="5436" spans="8:18">
      <c r="H5436" s="188"/>
      <c r="J5436" s="188"/>
      <c r="K5436" s="188"/>
      <c r="L5436" s="188"/>
      <c r="M5436" s="393"/>
      <c r="N5436" s="188"/>
      <c r="O5436" s="188"/>
      <c r="P5436" s="188"/>
      <c r="R5436" s="188"/>
    </row>
    <row r="5437" spans="8:18">
      <c r="H5437" s="188"/>
      <c r="J5437" s="188"/>
      <c r="K5437" s="188"/>
      <c r="L5437" s="188"/>
      <c r="M5437" s="393"/>
      <c r="N5437" s="188"/>
      <c r="O5437" s="188"/>
      <c r="P5437" s="188"/>
      <c r="R5437" s="188"/>
    </row>
    <row r="5438" spans="8:18">
      <c r="H5438" s="188"/>
      <c r="J5438" s="188"/>
      <c r="K5438" s="188"/>
      <c r="L5438" s="188"/>
      <c r="M5438" s="393"/>
      <c r="N5438" s="188"/>
      <c r="O5438" s="188"/>
      <c r="P5438" s="188"/>
      <c r="R5438" s="188"/>
    </row>
    <row r="5439" spans="8:18">
      <c r="H5439" s="188"/>
      <c r="J5439" s="188"/>
      <c r="K5439" s="188"/>
      <c r="L5439" s="188"/>
      <c r="M5439" s="393"/>
      <c r="N5439" s="188"/>
      <c r="O5439" s="188"/>
      <c r="P5439" s="188"/>
      <c r="R5439" s="188"/>
    </row>
    <row r="5440" spans="8:18">
      <c r="H5440" s="188"/>
      <c r="J5440" s="188"/>
      <c r="K5440" s="188"/>
      <c r="L5440" s="188"/>
      <c r="M5440" s="393"/>
      <c r="N5440" s="188"/>
      <c r="O5440" s="188"/>
      <c r="P5440" s="188"/>
      <c r="R5440" s="188"/>
    </row>
    <row r="5441" spans="8:18">
      <c r="H5441" s="188"/>
      <c r="J5441" s="188"/>
      <c r="K5441" s="188"/>
      <c r="L5441" s="188"/>
      <c r="M5441" s="393"/>
      <c r="N5441" s="188"/>
      <c r="O5441" s="188"/>
      <c r="P5441" s="188"/>
      <c r="R5441" s="188"/>
    </row>
    <row r="5442" spans="8:18">
      <c r="H5442" s="188"/>
      <c r="J5442" s="188"/>
      <c r="K5442" s="188"/>
      <c r="L5442" s="188"/>
      <c r="M5442" s="393"/>
      <c r="N5442" s="188"/>
      <c r="O5442" s="188"/>
      <c r="P5442" s="188"/>
      <c r="R5442" s="188"/>
    </row>
    <row r="5443" spans="8:18">
      <c r="H5443" s="188"/>
      <c r="J5443" s="188"/>
      <c r="K5443" s="188"/>
      <c r="L5443" s="188"/>
      <c r="M5443" s="393"/>
      <c r="N5443" s="188"/>
      <c r="O5443" s="188"/>
      <c r="P5443" s="188"/>
      <c r="R5443" s="188"/>
    </row>
    <row r="5444" spans="8:18">
      <c r="H5444" s="188"/>
      <c r="J5444" s="188"/>
      <c r="K5444" s="188"/>
      <c r="L5444" s="188"/>
      <c r="M5444" s="393"/>
      <c r="N5444" s="188"/>
      <c r="O5444" s="188"/>
      <c r="P5444" s="188"/>
      <c r="R5444" s="188"/>
    </row>
    <row r="5445" spans="8:18">
      <c r="H5445" s="188"/>
      <c r="J5445" s="188"/>
      <c r="K5445" s="188"/>
      <c r="L5445" s="188"/>
      <c r="M5445" s="393"/>
      <c r="N5445" s="188"/>
      <c r="O5445" s="188"/>
      <c r="P5445" s="188"/>
      <c r="R5445" s="188"/>
    </row>
    <row r="5446" spans="8:18">
      <c r="H5446" s="188"/>
      <c r="J5446" s="188"/>
      <c r="K5446" s="188"/>
      <c r="L5446" s="188"/>
      <c r="M5446" s="393"/>
      <c r="N5446" s="188"/>
      <c r="O5446" s="188"/>
      <c r="P5446" s="188"/>
      <c r="R5446" s="188"/>
    </row>
    <row r="5447" spans="8:18">
      <c r="H5447" s="188"/>
      <c r="J5447" s="188"/>
      <c r="K5447" s="188"/>
      <c r="L5447" s="188"/>
      <c r="M5447" s="393"/>
      <c r="N5447" s="188"/>
      <c r="O5447" s="188"/>
      <c r="P5447" s="188"/>
      <c r="R5447" s="188"/>
    </row>
    <row r="5448" spans="8:18">
      <c r="H5448" s="188"/>
      <c r="J5448" s="188"/>
      <c r="K5448" s="188"/>
      <c r="L5448" s="188"/>
      <c r="M5448" s="393"/>
      <c r="N5448" s="188"/>
      <c r="O5448" s="188"/>
      <c r="P5448" s="188"/>
      <c r="R5448" s="188"/>
    </row>
    <row r="5449" spans="8:18">
      <c r="H5449" s="188"/>
      <c r="J5449" s="188"/>
      <c r="K5449" s="188"/>
      <c r="L5449" s="188"/>
      <c r="M5449" s="393"/>
      <c r="N5449" s="188"/>
      <c r="O5449" s="188"/>
      <c r="P5449" s="188"/>
      <c r="R5449" s="188"/>
    </row>
    <row r="5450" spans="8:18">
      <c r="H5450" s="188"/>
      <c r="J5450" s="188"/>
      <c r="K5450" s="188"/>
      <c r="L5450" s="188"/>
      <c r="M5450" s="393"/>
      <c r="N5450" s="188"/>
      <c r="O5450" s="188"/>
      <c r="P5450" s="188"/>
      <c r="R5450" s="188"/>
    </row>
    <row r="5451" spans="8:18">
      <c r="H5451" s="188"/>
      <c r="J5451" s="188"/>
      <c r="K5451" s="188"/>
      <c r="L5451" s="188"/>
      <c r="M5451" s="393"/>
      <c r="N5451" s="188"/>
      <c r="O5451" s="188"/>
      <c r="P5451" s="188"/>
      <c r="R5451" s="188"/>
    </row>
    <row r="5452" spans="8:18">
      <c r="H5452" s="188"/>
      <c r="J5452" s="188"/>
      <c r="K5452" s="188"/>
      <c r="L5452" s="188"/>
      <c r="M5452" s="393"/>
      <c r="N5452" s="188"/>
      <c r="O5452" s="188"/>
      <c r="P5452" s="188"/>
      <c r="R5452" s="188"/>
    </row>
    <row r="5453" spans="8:18">
      <c r="H5453" s="188"/>
      <c r="J5453" s="188"/>
      <c r="K5453" s="188"/>
      <c r="L5453" s="188"/>
      <c r="M5453" s="393"/>
      <c r="N5453" s="188"/>
      <c r="O5453" s="188"/>
      <c r="P5453" s="188"/>
      <c r="R5453" s="188"/>
    </row>
    <row r="5454" spans="8:18">
      <c r="H5454" s="188"/>
      <c r="J5454" s="188"/>
      <c r="K5454" s="188"/>
      <c r="L5454" s="188"/>
      <c r="M5454" s="393"/>
      <c r="N5454" s="188"/>
      <c r="O5454" s="188"/>
      <c r="P5454" s="188"/>
      <c r="R5454" s="188"/>
    </row>
    <row r="5455" spans="8:18">
      <c r="H5455" s="188"/>
      <c r="J5455" s="188"/>
      <c r="K5455" s="188"/>
      <c r="L5455" s="188"/>
      <c r="M5455" s="393"/>
      <c r="N5455" s="188"/>
      <c r="O5455" s="188"/>
      <c r="P5455" s="188"/>
      <c r="R5455" s="188"/>
    </row>
    <row r="5456" spans="8:18">
      <c r="H5456" s="188"/>
      <c r="J5456" s="188"/>
      <c r="K5456" s="188"/>
      <c r="L5456" s="188"/>
      <c r="M5456" s="393"/>
      <c r="N5456" s="188"/>
      <c r="O5456" s="188"/>
      <c r="P5456" s="188"/>
      <c r="R5456" s="188"/>
    </row>
    <row r="5457" spans="8:18">
      <c r="H5457" s="188"/>
      <c r="J5457" s="188"/>
      <c r="K5457" s="188"/>
      <c r="L5457" s="188"/>
      <c r="M5457" s="393"/>
      <c r="N5457" s="188"/>
      <c r="O5457" s="188"/>
      <c r="P5457" s="188"/>
      <c r="R5457" s="188"/>
    </row>
    <row r="5458" spans="8:18">
      <c r="H5458" s="188"/>
      <c r="J5458" s="188"/>
      <c r="K5458" s="188"/>
      <c r="L5458" s="188"/>
      <c r="M5458" s="393"/>
      <c r="N5458" s="188"/>
      <c r="O5458" s="188"/>
      <c r="P5458" s="188"/>
      <c r="R5458" s="188"/>
    </row>
    <row r="5459" spans="8:18">
      <c r="H5459" s="188"/>
      <c r="J5459" s="188"/>
      <c r="K5459" s="188"/>
      <c r="L5459" s="188"/>
      <c r="M5459" s="393"/>
      <c r="N5459" s="188"/>
      <c r="O5459" s="188"/>
      <c r="P5459" s="188"/>
      <c r="R5459" s="188"/>
    </row>
    <row r="5460" spans="8:18">
      <c r="H5460" s="188"/>
      <c r="J5460" s="188"/>
      <c r="K5460" s="188"/>
      <c r="L5460" s="188"/>
      <c r="M5460" s="393"/>
      <c r="N5460" s="188"/>
      <c r="O5460" s="188"/>
      <c r="P5460" s="188"/>
      <c r="R5460" s="188"/>
    </row>
    <row r="5461" spans="8:18">
      <c r="H5461" s="188"/>
      <c r="J5461" s="188"/>
      <c r="K5461" s="188"/>
      <c r="L5461" s="188"/>
      <c r="M5461" s="393"/>
      <c r="N5461" s="188"/>
      <c r="O5461" s="188"/>
      <c r="P5461" s="188"/>
      <c r="R5461" s="188"/>
    </row>
    <row r="5462" spans="8:18">
      <c r="H5462" s="188"/>
      <c r="J5462" s="188"/>
      <c r="K5462" s="188"/>
      <c r="L5462" s="188"/>
      <c r="M5462" s="393"/>
      <c r="N5462" s="188"/>
      <c r="O5462" s="188"/>
      <c r="P5462" s="188"/>
      <c r="R5462" s="188"/>
    </row>
    <row r="5463" spans="8:18">
      <c r="H5463" s="188"/>
      <c r="J5463" s="188"/>
      <c r="K5463" s="188"/>
      <c r="L5463" s="188"/>
      <c r="M5463" s="393"/>
      <c r="N5463" s="188"/>
      <c r="O5463" s="188"/>
      <c r="P5463" s="188"/>
      <c r="R5463" s="188"/>
    </row>
    <row r="5464" spans="8:18">
      <c r="H5464" s="188"/>
      <c r="J5464" s="188"/>
      <c r="K5464" s="188"/>
      <c r="L5464" s="188"/>
      <c r="M5464" s="393"/>
      <c r="N5464" s="188"/>
      <c r="O5464" s="188"/>
      <c r="P5464" s="188"/>
      <c r="R5464" s="188"/>
    </row>
    <row r="5465" spans="8:18">
      <c r="H5465" s="188"/>
      <c r="J5465" s="188"/>
      <c r="K5465" s="188"/>
      <c r="L5465" s="188"/>
      <c r="M5465" s="393"/>
      <c r="N5465" s="188"/>
      <c r="O5465" s="188"/>
      <c r="P5465" s="188"/>
      <c r="R5465" s="188"/>
    </row>
    <row r="5466" spans="8:18">
      <c r="H5466" s="188"/>
      <c r="J5466" s="188"/>
      <c r="K5466" s="188"/>
      <c r="L5466" s="188"/>
      <c r="M5466" s="393"/>
      <c r="N5466" s="188"/>
      <c r="O5466" s="188"/>
      <c r="P5466" s="188"/>
      <c r="R5466" s="188"/>
    </row>
    <row r="5467" spans="8:18">
      <c r="H5467" s="188"/>
      <c r="J5467" s="188"/>
      <c r="K5467" s="188"/>
      <c r="L5467" s="188"/>
      <c r="M5467" s="393"/>
      <c r="N5467" s="188"/>
      <c r="O5467" s="188"/>
      <c r="P5467" s="188"/>
      <c r="R5467" s="188"/>
    </row>
    <row r="5468" spans="8:18">
      <c r="H5468" s="188"/>
      <c r="J5468" s="188"/>
      <c r="K5468" s="188"/>
      <c r="L5468" s="188"/>
      <c r="M5468" s="393"/>
      <c r="N5468" s="188"/>
      <c r="O5468" s="188"/>
      <c r="P5468" s="188"/>
      <c r="R5468" s="188"/>
    </row>
    <row r="5469" spans="8:18">
      <c r="H5469" s="188"/>
      <c r="J5469" s="188"/>
      <c r="K5469" s="188"/>
      <c r="L5469" s="188"/>
      <c r="M5469" s="393"/>
      <c r="N5469" s="188"/>
      <c r="O5469" s="188"/>
      <c r="P5469" s="188"/>
      <c r="R5469" s="188"/>
    </row>
    <row r="5470" spans="8:18">
      <c r="H5470" s="188"/>
      <c r="J5470" s="188"/>
      <c r="K5470" s="188"/>
      <c r="L5470" s="188"/>
      <c r="M5470" s="393"/>
      <c r="N5470" s="188"/>
      <c r="O5470" s="188"/>
      <c r="P5470" s="188"/>
      <c r="R5470" s="188"/>
    </row>
    <row r="5471" spans="8:18">
      <c r="H5471" s="188"/>
      <c r="J5471" s="188"/>
      <c r="K5471" s="188"/>
      <c r="L5471" s="188"/>
      <c r="M5471" s="393"/>
      <c r="N5471" s="188"/>
      <c r="O5471" s="188"/>
      <c r="P5471" s="188"/>
      <c r="R5471" s="188"/>
    </row>
    <row r="5472" spans="8:18">
      <c r="H5472" s="188"/>
      <c r="J5472" s="188"/>
      <c r="K5472" s="188"/>
      <c r="L5472" s="188"/>
      <c r="M5472" s="393"/>
      <c r="N5472" s="188"/>
      <c r="O5472" s="188"/>
      <c r="P5472" s="188"/>
      <c r="R5472" s="188"/>
    </row>
    <row r="5473" spans="8:18">
      <c r="H5473" s="188"/>
      <c r="J5473" s="188"/>
      <c r="K5473" s="188"/>
      <c r="L5473" s="188"/>
      <c r="M5473" s="393"/>
      <c r="N5473" s="188"/>
      <c r="O5473" s="188"/>
      <c r="P5473" s="188"/>
      <c r="R5473" s="188"/>
    </row>
    <row r="5474" spans="8:18">
      <c r="H5474" s="188"/>
      <c r="J5474" s="188"/>
      <c r="K5474" s="188"/>
      <c r="L5474" s="188"/>
      <c r="M5474" s="393"/>
      <c r="N5474" s="188"/>
      <c r="O5474" s="188"/>
      <c r="P5474" s="188"/>
      <c r="R5474" s="188"/>
    </row>
    <row r="5475" spans="8:18">
      <c r="H5475" s="188"/>
      <c r="J5475" s="188"/>
      <c r="K5475" s="188"/>
      <c r="L5475" s="188"/>
      <c r="M5475" s="393"/>
      <c r="N5475" s="188"/>
      <c r="O5475" s="188"/>
      <c r="P5475" s="188"/>
      <c r="R5475" s="188"/>
    </row>
    <row r="5476" spans="8:18">
      <c r="H5476" s="188"/>
      <c r="J5476" s="188"/>
      <c r="K5476" s="188"/>
      <c r="L5476" s="188"/>
      <c r="M5476" s="393"/>
      <c r="N5476" s="188"/>
      <c r="O5476" s="188"/>
      <c r="P5476" s="188"/>
      <c r="R5476" s="188"/>
    </row>
    <row r="5477" spans="8:18">
      <c r="H5477" s="188"/>
      <c r="J5477" s="188"/>
      <c r="K5477" s="188"/>
      <c r="L5477" s="188"/>
      <c r="M5477" s="393"/>
      <c r="N5477" s="188"/>
      <c r="O5477" s="188"/>
      <c r="P5477" s="188"/>
      <c r="R5477" s="188"/>
    </row>
    <row r="5478" spans="8:18">
      <c r="H5478" s="188"/>
      <c r="J5478" s="188"/>
      <c r="K5478" s="188"/>
      <c r="L5478" s="188"/>
      <c r="M5478" s="393"/>
      <c r="N5478" s="188"/>
      <c r="O5478" s="188"/>
      <c r="P5478" s="188"/>
      <c r="R5478" s="188"/>
    </row>
    <row r="5479" spans="8:18">
      <c r="H5479" s="188"/>
      <c r="J5479" s="188"/>
      <c r="K5479" s="188"/>
      <c r="L5479" s="188"/>
      <c r="M5479" s="393"/>
      <c r="N5479" s="188"/>
      <c r="O5479" s="188"/>
      <c r="P5479" s="188"/>
      <c r="R5479" s="188"/>
    </row>
    <row r="5480" spans="8:18">
      <c r="H5480" s="188"/>
      <c r="J5480" s="188"/>
      <c r="K5480" s="188"/>
      <c r="L5480" s="188"/>
      <c r="M5480" s="393"/>
      <c r="N5480" s="188"/>
      <c r="O5480" s="188"/>
      <c r="P5480" s="188"/>
      <c r="R5480" s="188"/>
    </row>
    <row r="5481" spans="8:18">
      <c r="H5481" s="188"/>
      <c r="J5481" s="188"/>
      <c r="K5481" s="188"/>
      <c r="L5481" s="188"/>
      <c r="M5481" s="393"/>
      <c r="N5481" s="188"/>
      <c r="O5481" s="188"/>
      <c r="P5481" s="188"/>
      <c r="R5481" s="188"/>
    </row>
    <row r="5482" spans="8:18">
      <c r="H5482" s="188"/>
      <c r="J5482" s="188"/>
      <c r="K5482" s="188"/>
      <c r="L5482" s="188"/>
      <c r="M5482" s="393"/>
      <c r="N5482" s="188"/>
      <c r="O5482" s="188"/>
      <c r="P5482" s="188"/>
      <c r="R5482" s="188"/>
    </row>
    <row r="5483" spans="8:18">
      <c r="H5483" s="188"/>
      <c r="J5483" s="188"/>
      <c r="K5483" s="188"/>
      <c r="L5483" s="188"/>
      <c r="M5483" s="393"/>
      <c r="N5483" s="188"/>
      <c r="O5483" s="188"/>
      <c r="P5483" s="188"/>
      <c r="R5483" s="188"/>
    </row>
    <row r="5484" spans="8:18">
      <c r="H5484" s="188"/>
      <c r="J5484" s="188"/>
      <c r="K5484" s="188"/>
      <c r="L5484" s="188"/>
      <c r="M5484" s="393"/>
      <c r="N5484" s="188"/>
      <c r="O5484" s="188"/>
      <c r="P5484" s="188"/>
      <c r="R5484" s="188"/>
    </row>
    <row r="5485" spans="8:18">
      <c r="H5485" s="188"/>
      <c r="J5485" s="188"/>
      <c r="K5485" s="188"/>
      <c r="L5485" s="188"/>
      <c r="M5485" s="393"/>
      <c r="N5485" s="188"/>
      <c r="O5485" s="188"/>
      <c r="P5485" s="188"/>
      <c r="R5485" s="188"/>
    </row>
    <row r="5486" spans="8:18">
      <c r="H5486" s="188"/>
      <c r="J5486" s="188"/>
      <c r="K5486" s="188"/>
      <c r="L5486" s="188"/>
      <c r="M5486" s="393"/>
      <c r="N5486" s="188"/>
      <c r="O5486" s="188"/>
      <c r="P5486" s="188"/>
      <c r="R5486" s="188"/>
    </row>
    <row r="5487" spans="8:18">
      <c r="H5487" s="188"/>
      <c r="J5487" s="188"/>
      <c r="K5487" s="188"/>
      <c r="L5487" s="188"/>
      <c r="M5487" s="393"/>
      <c r="N5487" s="188"/>
      <c r="O5487" s="188"/>
      <c r="P5487" s="188"/>
      <c r="R5487" s="188"/>
    </row>
    <row r="5488" spans="8:18">
      <c r="H5488" s="188"/>
      <c r="J5488" s="188"/>
      <c r="K5488" s="188"/>
      <c r="L5488" s="188"/>
      <c r="M5488" s="393"/>
      <c r="N5488" s="188"/>
      <c r="O5488" s="188"/>
      <c r="P5488" s="188"/>
      <c r="R5488" s="188"/>
    </row>
    <row r="5489" spans="8:18">
      <c r="H5489" s="188"/>
      <c r="J5489" s="188"/>
      <c r="K5489" s="188"/>
      <c r="L5489" s="188"/>
      <c r="M5489" s="393"/>
      <c r="N5489" s="188"/>
      <c r="O5489" s="188"/>
      <c r="P5489" s="188"/>
      <c r="R5489" s="188"/>
    </row>
    <row r="5490" spans="8:18">
      <c r="H5490" s="188"/>
      <c r="J5490" s="188"/>
      <c r="K5490" s="188"/>
      <c r="L5490" s="188"/>
      <c r="M5490" s="393"/>
      <c r="N5490" s="188"/>
      <c r="O5490" s="188"/>
      <c r="P5490" s="188"/>
      <c r="R5490" s="188"/>
    </row>
    <row r="5491" spans="8:18">
      <c r="H5491" s="188"/>
      <c r="J5491" s="188"/>
      <c r="K5491" s="188"/>
      <c r="L5491" s="188"/>
      <c r="M5491" s="393"/>
      <c r="N5491" s="188"/>
      <c r="O5491" s="188"/>
      <c r="P5491" s="188"/>
      <c r="R5491" s="188"/>
    </row>
    <row r="5492" spans="8:18">
      <c r="H5492" s="188"/>
      <c r="J5492" s="188"/>
      <c r="K5492" s="188"/>
      <c r="L5492" s="188"/>
      <c r="M5492" s="393"/>
      <c r="N5492" s="188"/>
      <c r="O5492" s="188"/>
      <c r="P5492" s="188"/>
      <c r="R5492" s="188"/>
    </row>
    <row r="5493" spans="8:18">
      <c r="H5493" s="188"/>
      <c r="J5493" s="188"/>
      <c r="K5493" s="188"/>
      <c r="L5493" s="188"/>
      <c r="M5493" s="393"/>
      <c r="N5493" s="188"/>
      <c r="O5493" s="188"/>
      <c r="P5493" s="188"/>
      <c r="R5493" s="188"/>
    </row>
    <row r="5494" spans="8:18">
      <c r="H5494" s="188"/>
      <c r="J5494" s="188"/>
      <c r="K5494" s="188"/>
      <c r="L5494" s="188"/>
      <c r="M5494" s="393"/>
      <c r="N5494" s="188"/>
      <c r="O5494" s="188"/>
      <c r="P5494" s="188"/>
      <c r="R5494" s="188"/>
    </row>
    <row r="5495" spans="8:18">
      <c r="H5495" s="188"/>
      <c r="J5495" s="188"/>
      <c r="K5495" s="188"/>
      <c r="L5495" s="188"/>
      <c r="M5495" s="393"/>
      <c r="N5495" s="188"/>
      <c r="O5495" s="188"/>
      <c r="P5495" s="188"/>
      <c r="R5495" s="188"/>
    </row>
    <row r="5496" spans="8:18">
      <c r="H5496" s="188"/>
      <c r="J5496" s="188"/>
      <c r="K5496" s="188"/>
      <c r="L5496" s="188"/>
      <c r="M5496" s="393"/>
      <c r="N5496" s="188"/>
      <c r="O5496" s="188"/>
      <c r="P5496" s="188"/>
      <c r="R5496" s="188"/>
    </row>
    <row r="5497" spans="8:18">
      <c r="H5497" s="188"/>
      <c r="J5497" s="188"/>
      <c r="K5497" s="188"/>
      <c r="L5497" s="188"/>
      <c r="M5497" s="393"/>
      <c r="N5497" s="188"/>
      <c r="O5497" s="188"/>
      <c r="P5497" s="188"/>
      <c r="R5497" s="188"/>
    </row>
    <row r="5498" spans="8:18">
      <c r="H5498" s="188"/>
      <c r="J5498" s="188"/>
      <c r="K5498" s="188"/>
      <c r="L5498" s="188"/>
      <c r="M5498" s="393"/>
      <c r="N5498" s="188"/>
      <c r="O5498" s="188"/>
      <c r="P5498" s="188"/>
      <c r="R5498" s="188"/>
    </row>
    <row r="5499" spans="8:18">
      <c r="H5499" s="188"/>
      <c r="J5499" s="188"/>
      <c r="K5499" s="188"/>
      <c r="L5499" s="188"/>
      <c r="M5499" s="393"/>
      <c r="N5499" s="188"/>
      <c r="O5499" s="188"/>
      <c r="P5499" s="188"/>
      <c r="R5499" s="188"/>
    </row>
    <row r="5500" spans="8:18">
      <c r="H5500" s="188"/>
      <c r="J5500" s="188"/>
      <c r="K5500" s="188"/>
      <c r="L5500" s="188"/>
      <c r="M5500" s="393"/>
      <c r="N5500" s="188"/>
      <c r="O5500" s="188"/>
      <c r="P5500" s="188"/>
      <c r="R5500" s="188"/>
    </row>
    <row r="5501" spans="8:18">
      <c r="H5501" s="188"/>
      <c r="J5501" s="188"/>
      <c r="K5501" s="188"/>
      <c r="L5501" s="188"/>
      <c r="M5501" s="393"/>
      <c r="N5501" s="188"/>
      <c r="O5501" s="188"/>
      <c r="P5501" s="188"/>
      <c r="R5501" s="188"/>
    </row>
    <row r="5502" spans="8:18">
      <c r="H5502" s="188"/>
      <c r="J5502" s="188"/>
      <c r="K5502" s="188"/>
      <c r="L5502" s="188"/>
      <c r="M5502" s="393"/>
      <c r="N5502" s="188"/>
      <c r="O5502" s="188"/>
      <c r="P5502" s="188"/>
      <c r="R5502" s="188"/>
    </row>
    <row r="5503" spans="8:18">
      <c r="H5503" s="188"/>
      <c r="J5503" s="188"/>
      <c r="K5503" s="188"/>
      <c r="L5503" s="188"/>
      <c r="M5503" s="393"/>
      <c r="N5503" s="188"/>
      <c r="O5503" s="188"/>
      <c r="P5503" s="188"/>
      <c r="R5503" s="188"/>
    </row>
    <row r="5504" spans="8:18">
      <c r="H5504" s="188"/>
      <c r="J5504" s="188"/>
      <c r="K5504" s="188"/>
      <c r="L5504" s="188"/>
      <c r="M5504" s="393"/>
      <c r="N5504" s="188"/>
      <c r="O5504" s="188"/>
      <c r="P5504" s="188"/>
      <c r="R5504" s="188"/>
    </row>
    <row r="5505" spans="8:18">
      <c r="H5505" s="188"/>
      <c r="J5505" s="188"/>
      <c r="K5505" s="188"/>
      <c r="L5505" s="188"/>
      <c r="M5505" s="393"/>
      <c r="N5505" s="188"/>
      <c r="O5505" s="188"/>
      <c r="P5505" s="188"/>
      <c r="R5505" s="188"/>
    </row>
    <row r="5506" spans="8:18">
      <c r="H5506" s="188"/>
      <c r="J5506" s="188"/>
      <c r="K5506" s="188"/>
      <c r="L5506" s="188"/>
      <c r="M5506" s="393"/>
      <c r="N5506" s="188"/>
      <c r="O5506" s="188"/>
      <c r="P5506" s="188"/>
      <c r="R5506" s="188"/>
    </row>
    <row r="5507" spans="8:18">
      <c r="H5507" s="188"/>
      <c r="J5507" s="188"/>
      <c r="K5507" s="188"/>
      <c r="L5507" s="188"/>
      <c r="M5507" s="393"/>
      <c r="N5507" s="188"/>
      <c r="O5507" s="188"/>
      <c r="P5507" s="188"/>
      <c r="R5507" s="188"/>
    </row>
    <row r="5508" spans="8:18">
      <c r="H5508" s="188"/>
      <c r="J5508" s="188"/>
      <c r="K5508" s="188"/>
      <c r="L5508" s="188"/>
      <c r="M5508" s="393"/>
      <c r="N5508" s="188"/>
      <c r="O5508" s="188"/>
      <c r="P5508" s="188"/>
      <c r="R5508" s="188"/>
    </row>
    <row r="5509" spans="8:18">
      <c r="H5509" s="188"/>
      <c r="J5509" s="188"/>
      <c r="K5509" s="188"/>
      <c r="L5509" s="188"/>
      <c r="M5509" s="393"/>
      <c r="N5509" s="188"/>
      <c r="O5509" s="188"/>
      <c r="P5509" s="188"/>
      <c r="R5509" s="188"/>
    </row>
    <row r="5510" spans="8:18">
      <c r="H5510" s="188"/>
      <c r="J5510" s="188"/>
      <c r="K5510" s="188"/>
      <c r="L5510" s="188"/>
      <c r="M5510" s="393"/>
      <c r="N5510" s="188"/>
      <c r="O5510" s="188"/>
      <c r="P5510" s="188"/>
      <c r="R5510" s="188"/>
    </row>
    <row r="5511" spans="8:18">
      <c r="H5511" s="188"/>
      <c r="J5511" s="188"/>
      <c r="K5511" s="188"/>
      <c r="L5511" s="188"/>
      <c r="M5511" s="393"/>
      <c r="N5511" s="188"/>
      <c r="O5511" s="188"/>
      <c r="P5511" s="188"/>
      <c r="R5511" s="188"/>
    </row>
    <row r="5512" spans="8:18">
      <c r="H5512" s="188"/>
      <c r="J5512" s="188"/>
      <c r="K5512" s="188"/>
      <c r="L5512" s="188"/>
      <c r="M5512" s="393"/>
      <c r="N5512" s="188"/>
      <c r="O5512" s="188"/>
      <c r="P5512" s="188"/>
      <c r="R5512" s="188"/>
    </row>
    <row r="5513" spans="8:18">
      <c r="H5513" s="188"/>
      <c r="J5513" s="188"/>
      <c r="K5513" s="188"/>
      <c r="L5513" s="188"/>
      <c r="M5513" s="393"/>
      <c r="N5513" s="188"/>
      <c r="O5513" s="188"/>
      <c r="P5513" s="188"/>
      <c r="R5513" s="188"/>
    </row>
    <row r="5514" spans="8:18">
      <c r="H5514" s="188"/>
      <c r="J5514" s="188"/>
      <c r="K5514" s="188"/>
      <c r="L5514" s="188"/>
      <c r="M5514" s="393"/>
      <c r="N5514" s="188"/>
      <c r="O5514" s="188"/>
      <c r="P5514" s="188"/>
      <c r="R5514" s="188"/>
    </row>
    <row r="5515" spans="8:18">
      <c r="H5515" s="188"/>
      <c r="J5515" s="188"/>
      <c r="K5515" s="188"/>
      <c r="L5515" s="188"/>
      <c r="M5515" s="393"/>
      <c r="N5515" s="188"/>
      <c r="O5515" s="188"/>
      <c r="P5515" s="188"/>
      <c r="R5515" s="188"/>
    </row>
    <row r="5516" spans="8:18">
      <c r="H5516" s="188"/>
      <c r="J5516" s="188"/>
      <c r="K5516" s="188"/>
      <c r="L5516" s="188"/>
      <c r="M5516" s="393"/>
      <c r="N5516" s="188"/>
      <c r="O5516" s="188"/>
      <c r="P5516" s="188"/>
      <c r="R5516" s="188"/>
    </row>
    <row r="5517" spans="8:18">
      <c r="H5517" s="188"/>
      <c r="J5517" s="188"/>
      <c r="K5517" s="188"/>
      <c r="L5517" s="188"/>
      <c r="M5517" s="393"/>
      <c r="N5517" s="188"/>
      <c r="O5517" s="188"/>
      <c r="P5517" s="188"/>
      <c r="R5517" s="188"/>
    </row>
    <row r="5518" spans="8:18">
      <c r="H5518" s="188"/>
      <c r="J5518" s="188"/>
      <c r="K5518" s="188"/>
      <c r="L5518" s="188"/>
      <c r="M5518" s="393"/>
      <c r="N5518" s="188"/>
      <c r="O5518" s="188"/>
      <c r="P5518" s="188"/>
      <c r="R5518" s="188"/>
    </row>
    <row r="5519" spans="8:18">
      <c r="H5519" s="188"/>
      <c r="J5519" s="188"/>
      <c r="K5519" s="188"/>
      <c r="L5519" s="188"/>
      <c r="M5519" s="393"/>
      <c r="N5519" s="188"/>
      <c r="O5519" s="188"/>
      <c r="P5519" s="188"/>
      <c r="R5519" s="188"/>
    </row>
    <row r="5520" spans="8:18">
      <c r="H5520" s="188"/>
      <c r="J5520" s="188"/>
      <c r="K5520" s="188"/>
      <c r="L5520" s="188"/>
      <c r="M5520" s="393"/>
      <c r="N5520" s="188"/>
      <c r="O5520" s="188"/>
      <c r="P5520" s="188"/>
      <c r="R5520" s="188"/>
    </row>
    <row r="5521" spans="8:18">
      <c r="H5521" s="188"/>
      <c r="J5521" s="188"/>
      <c r="K5521" s="188"/>
      <c r="L5521" s="188"/>
      <c r="M5521" s="393"/>
      <c r="N5521" s="188"/>
      <c r="O5521" s="188"/>
      <c r="P5521" s="188"/>
      <c r="R5521" s="188"/>
    </row>
    <row r="5522" spans="8:18">
      <c r="H5522" s="188"/>
      <c r="J5522" s="188"/>
      <c r="K5522" s="188"/>
      <c r="L5522" s="188"/>
      <c r="M5522" s="393"/>
      <c r="N5522" s="188"/>
      <c r="O5522" s="188"/>
      <c r="P5522" s="188"/>
      <c r="R5522" s="188"/>
    </row>
    <row r="5523" spans="8:18">
      <c r="H5523" s="188"/>
      <c r="J5523" s="188"/>
      <c r="K5523" s="188"/>
      <c r="L5523" s="188"/>
      <c r="M5523" s="393"/>
      <c r="N5523" s="188"/>
      <c r="O5523" s="188"/>
      <c r="P5523" s="188"/>
      <c r="R5523" s="188"/>
    </row>
    <row r="5524" spans="8:18">
      <c r="H5524" s="188"/>
      <c r="J5524" s="188"/>
      <c r="K5524" s="188"/>
      <c r="L5524" s="188"/>
      <c r="M5524" s="393"/>
      <c r="N5524" s="188"/>
      <c r="O5524" s="188"/>
      <c r="P5524" s="188"/>
      <c r="R5524" s="188"/>
    </row>
    <row r="5525" spans="8:18">
      <c r="H5525" s="188"/>
      <c r="J5525" s="188"/>
      <c r="K5525" s="188"/>
      <c r="L5525" s="188"/>
      <c r="M5525" s="393"/>
      <c r="N5525" s="188"/>
      <c r="O5525" s="188"/>
      <c r="P5525" s="188"/>
      <c r="R5525" s="188"/>
    </row>
    <row r="5526" spans="8:18">
      <c r="H5526" s="188"/>
      <c r="J5526" s="188"/>
      <c r="K5526" s="188"/>
      <c r="L5526" s="188"/>
      <c r="M5526" s="393"/>
      <c r="N5526" s="188"/>
      <c r="O5526" s="188"/>
      <c r="P5526" s="188"/>
      <c r="R5526" s="188"/>
    </row>
    <row r="5527" spans="8:18">
      <c r="H5527" s="188"/>
      <c r="J5527" s="188"/>
      <c r="K5527" s="188"/>
      <c r="L5527" s="188"/>
      <c r="M5527" s="393"/>
      <c r="N5527" s="188"/>
      <c r="O5527" s="188"/>
      <c r="P5527" s="188"/>
      <c r="R5527" s="188"/>
    </row>
    <row r="5528" spans="8:18">
      <c r="H5528" s="188"/>
      <c r="J5528" s="188"/>
      <c r="K5528" s="188"/>
      <c r="L5528" s="188"/>
      <c r="M5528" s="393"/>
      <c r="N5528" s="188"/>
      <c r="O5528" s="188"/>
      <c r="P5528" s="188"/>
      <c r="R5528" s="188"/>
    </row>
    <row r="5529" spans="8:18">
      <c r="H5529" s="188"/>
      <c r="J5529" s="188"/>
      <c r="K5529" s="188"/>
      <c r="L5529" s="188"/>
      <c r="M5529" s="393"/>
      <c r="N5529" s="188"/>
      <c r="O5529" s="188"/>
      <c r="P5529" s="188"/>
      <c r="R5529" s="188"/>
    </row>
    <row r="5530" spans="8:18">
      <c r="H5530" s="188"/>
      <c r="J5530" s="188"/>
      <c r="K5530" s="188"/>
      <c r="L5530" s="188"/>
      <c r="M5530" s="393"/>
      <c r="N5530" s="188"/>
      <c r="O5530" s="188"/>
      <c r="P5530" s="188"/>
      <c r="R5530" s="188"/>
    </row>
    <row r="5531" spans="8:18">
      <c r="H5531" s="188"/>
      <c r="J5531" s="188"/>
      <c r="K5531" s="188"/>
      <c r="L5531" s="188"/>
      <c r="M5531" s="393"/>
      <c r="N5531" s="188"/>
      <c r="O5531" s="188"/>
      <c r="P5531" s="188"/>
      <c r="R5531" s="188"/>
    </row>
    <row r="5532" spans="8:18">
      <c r="H5532" s="188"/>
      <c r="J5532" s="188"/>
      <c r="K5532" s="188"/>
      <c r="L5532" s="188"/>
      <c r="M5532" s="393"/>
      <c r="N5532" s="188"/>
      <c r="O5532" s="188"/>
      <c r="P5532" s="188"/>
      <c r="R5532" s="188"/>
    </row>
    <row r="5533" spans="8:18">
      <c r="H5533" s="188"/>
      <c r="J5533" s="188"/>
      <c r="K5533" s="188"/>
      <c r="L5533" s="188"/>
      <c r="M5533" s="393"/>
      <c r="N5533" s="188"/>
      <c r="O5533" s="188"/>
      <c r="P5533" s="188"/>
      <c r="R5533" s="188"/>
    </row>
    <row r="5534" spans="8:18">
      <c r="H5534" s="188"/>
      <c r="J5534" s="188"/>
      <c r="K5534" s="188"/>
      <c r="L5534" s="188"/>
      <c r="M5534" s="393"/>
      <c r="N5534" s="188"/>
      <c r="O5534" s="188"/>
      <c r="P5534" s="188"/>
      <c r="R5534" s="188"/>
    </row>
    <row r="5535" spans="8:18">
      <c r="H5535" s="188"/>
      <c r="J5535" s="188"/>
      <c r="K5535" s="188"/>
      <c r="L5535" s="188"/>
      <c r="M5535" s="393"/>
      <c r="N5535" s="188"/>
      <c r="O5535" s="188"/>
      <c r="P5535" s="188"/>
      <c r="R5535" s="188"/>
    </row>
    <row r="5536" spans="8:18">
      <c r="H5536" s="188"/>
      <c r="J5536" s="188"/>
      <c r="K5536" s="188"/>
      <c r="L5536" s="188"/>
      <c r="M5536" s="393"/>
      <c r="N5536" s="188"/>
      <c r="O5536" s="188"/>
      <c r="P5536" s="188"/>
      <c r="R5536" s="188"/>
    </row>
    <row r="5537" spans="8:18">
      <c r="H5537" s="188"/>
      <c r="J5537" s="188"/>
      <c r="K5537" s="188"/>
      <c r="L5537" s="188"/>
      <c r="M5537" s="393"/>
      <c r="N5537" s="188"/>
      <c r="O5537" s="188"/>
      <c r="P5537" s="188"/>
      <c r="R5537" s="188"/>
    </row>
    <row r="5538" spans="8:18">
      <c r="H5538" s="188"/>
      <c r="J5538" s="188"/>
      <c r="K5538" s="188"/>
      <c r="L5538" s="188"/>
      <c r="M5538" s="393"/>
      <c r="N5538" s="188"/>
      <c r="O5538" s="188"/>
      <c r="P5538" s="188"/>
      <c r="R5538" s="188"/>
    </row>
    <row r="5539" spans="8:18">
      <c r="H5539" s="188"/>
      <c r="J5539" s="188"/>
      <c r="K5539" s="188"/>
      <c r="L5539" s="188"/>
      <c r="M5539" s="393"/>
      <c r="N5539" s="188"/>
      <c r="O5539" s="188"/>
      <c r="P5539" s="188"/>
      <c r="R5539" s="188"/>
    </row>
    <row r="5540" spans="8:18">
      <c r="H5540" s="188"/>
      <c r="J5540" s="188"/>
      <c r="K5540" s="188"/>
      <c r="L5540" s="188"/>
      <c r="M5540" s="393"/>
      <c r="N5540" s="188"/>
      <c r="O5540" s="188"/>
      <c r="P5540" s="188"/>
      <c r="R5540" s="188"/>
    </row>
    <row r="5541" spans="8:18">
      <c r="H5541" s="188"/>
      <c r="J5541" s="188"/>
      <c r="K5541" s="188"/>
      <c r="L5541" s="188"/>
      <c r="M5541" s="393"/>
      <c r="N5541" s="188"/>
      <c r="O5541" s="188"/>
      <c r="P5541" s="188"/>
      <c r="R5541" s="188"/>
    </row>
    <row r="5542" spans="8:18">
      <c r="H5542" s="188"/>
      <c r="J5542" s="188"/>
      <c r="K5542" s="188"/>
      <c r="L5542" s="188"/>
      <c r="M5542" s="393"/>
      <c r="N5542" s="188"/>
      <c r="O5542" s="188"/>
      <c r="P5542" s="188"/>
      <c r="R5542" s="188"/>
    </row>
    <row r="5543" spans="8:18">
      <c r="H5543" s="188"/>
      <c r="J5543" s="188"/>
      <c r="K5543" s="188"/>
      <c r="L5543" s="188"/>
      <c r="M5543" s="393"/>
      <c r="N5543" s="188"/>
      <c r="O5543" s="188"/>
      <c r="P5543" s="188"/>
      <c r="R5543" s="188"/>
    </row>
    <row r="5544" spans="8:18">
      <c r="H5544" s="188"/>
      <c r="J5544" s="188"/>
      <c r="K5544" s="188"/>
      <c r="L5544" s="188"/>
      <c r="M5544" s="393"/>
      <c r="N5544" s="188"/>
      <c r="O5544" s="188"/>
      <c r="P5544" s="188"/>
      <c r="R5544" s="188"/>
    </row>
    <row r="5545" spans="8:18">
      <c r="H5545" s="188"/>
      <c r="J5545" s="188"/>
      <c r="K5545" s="188"/>
      <c r="L5545" s="188"/>
      <c r="M5545" s="393"/>
      <c r="N5545" s="188"/>
      <c r="O5545" s="188"/>
      <c r="P5545" s="188"/>
      <c r="R5545" s="188"/>
    </row>
    <row r="5546" spans="8:18">
      <c r="H5546" s="188"/>
      <c r="J5546" s="188"/>
      <c r="K5546" s="188"/>
      <c r="L5546" s="188"/>
      <c r="M5546" s="393"/>
      <c r="N5546" s="188"/>
      <c r="O5546" s="188"/>
      <c r="P5546" s="188"/>
      <c r="R5546" s="188"/>
    </row>
    <row r="5547" spans="8:18">
      <c r="H5547" s="188"/>
      <c r="J5547" s="188"/>
      <c r="K5547" s="188"/>
      <c r="L5547" s="188"/>
      <c r="M5547" s="393"/>
      <c r="N5547" s="188"/>
      <c r="O5547" s="188"/>
      <c r="P5547" s="188"/>
      <c r="R5547" s="188"/>
    </row>
    <row r="5548" spans="8:18">
      <c r="H5548" s="188"/>
      <c r="J5548" s="188"/>
      <c r="K5548" s="188"/>
      <c r="L5548" s="188"/>
      <c r="M5548" s="393"/>
      <c r="N5548" s="188"/>
      <c r="O5548" s="188"/>
      <c r="P5548" s="188"/>
      <c r="R5548" s="188"/>
    </row>
    <row r="5549" spans="8:18">
      <c r="H5549" s="188"/>
      <c r="J5549" s="188"/>
      <c r="K5549" s="188"/>
      <c r="L5549" s="188"/>
      <c r="M5549" s="393"/>
      <c r="N5549" s="188"/>
      <c r="O5549" s="188"/>
      <c r="P5549" s="188"/>
      <c r="R5549" s="188"/>
    </row>
    <row r="5550" spans="8:18">
      <c r="H5550" s="188"/>
      <c r="J5550" s="188"/>
      <c r="K5550" s="188"/>
      <c r="L5550" s="188"/>
      <c r="M5550" s="393"/>
      <c r="N5550" s="188"/>
      <c r="O5550" s="188"/>
      <c r="P5550" s="188"/>
      <c r="R5550" s="188"/>
    </row>
    <row r="5551" spans="8:18">
      <c r="H5551" s="188"/>
      <c r="J5551" s="188"/>
      <c r="K5551" s="188"/>
      <c r="L5551" s="188"/>
      <c r="M5551" s="393"/>
      <c r="N5551" s="188"/>
      <c r="O5551" s="188"/>
      <c r="P5551" s="188"/>
      <c r="R5551" s="188"/>
    </row>
    <row r="5552" spans="8:18">
      <c r="H5552" s="188"/>
      <c r="J5552" s="188"/>
      <c r="K5552" s="188"/>
      <c r="L5552" s="188"/>
      <c r="M5552" s="393"/>
      <c r="N5552" s="188"/>
      <c r="O5552" s="188"/>
      <c r="P5552" s="188"/>
      <c r="R5552" s="188"/>
    </row>
    <row r="5553" spans="8:18">
      <c r="H5553" s="188"/>
      <c r="J5553" s="188"/>
      <c r="K5553" s="188"/>
      <c r="L5553" s="188"/>
      <c r="M5553" s="393"/>
      <c r="N5553" s="188"/>
      <c r="O5553" s="188"/>
      <c r="P5553" s="188"/>
      <c r="R5553" s="188"/>
    </row>
    <row r="5554" spans="8:18">
      <c r="H5554" s="188"/>
      <c r="J5554" s="188"/>
      <c r="K5554" s="188"/>
      <c r="L5554" s="188"/>
      <c r="M5554" s="393"/>
      <c r="N5554" s="188"/>
      <c r="O5554" s="188"/>
      <c r="P5554" s="188"/>
      <c r="R5554" s="188"/>
    </row>
    <row r="5555" spans="8:18">
      <c r="H5555" s="188"/>
      <c r="J5555" s="188"/>
      <c r="K5555" s="188"/>
      <c r="L5555" s="188"/>
      <c r="M5555" s="393"/>
      <c r="N5555" s="188"/>
      <c r="O5555" s="188"/>
      <c r="P5555" s="188"/>
      <c r="R5555" s="188"/>
    </row>
    <row r="5556" spans="8:18">
      <c r="H5556" s="188"/>
      <c r="J5556" s="188"/>
      <c r="K5556" s="188"/>
      <c r="L5556" s="188"/>
      <c r="M5556" s="393"/>
      <c r="N5556" s="188"/>
      <c r="O5556" s="188"/>
      <c r="P5556" s="188"/>
      <c r="R5556" s="188"/>
    </row>
    <row r="5557" spans="8:18">
      <c r="H5557" s="188"/>
      <c r="J5557" s="188"/>
      <c r="K5557" s="188"/>
      <c r="L5557" s="188"/>
      <c r="M5557" s="393"/>
      <c r="N5557" s="188"/>
      <c r="O5557" s="188"/>
      <c r="P5557" s="188"/>
      <c r="R5557" s="188"/>
    </row>
    <row r="5558" spans="8:18">
      <c r="H5558" s="188"/>
      <c r="J5558" s="188"/>
      <c r="K5558" s="188"/>
      <c r="L5558" s="188"/>
      <c r="M5558" s="393"/>
      <c r="N5558" s="188"/>
      <c r="O5558" s="188"/>
      <c r="P5558" s="188"/>
      <c r="R5558" s="188"/>
    </row>
    <row r="5559" spans="8:18">
      <c r="H5559" s="188"/>
      <c r="J5559" s="188"/>
      <c r="K5559" s="188"/>
      <c r="L5559" s="188"/>
      <c r="M5559" s="393"/>
      <c r="N5559" s="188"/>
      <c r="O5559" s="188"/>
      <c r="P5559" s="188"/>
      <c r="R5559" s="188"/>
    </row>
    <row r="5560" spans="8:18">
      <c r="H5560" s="188"/>
      <c r="J5560" s="188"/>
      <c r="K5560" s="188"/>
      <c r="L5560" s="188"/>
      <c r="M5560" s="393"/>
      <c r="N5560" s="188"/>
      <c r="O5560" s="188"/>
      <c r="P5560" s="188"/>
      <c r="R5560" s="188"/>
    </row>
    <row r="5561" spans="8:18">
      <c r="H5561" s="188"/>
      <c r="J5561" s="188"/>
      <c r="K5561" s="188"/>
      <c r="L5561" s="188"/>
      <c r="M5561" s="393"/>
      <c r="N5561" s="188"/>
      <c r="O5561" s="188"/>
      <c r="P5561" s="188"/>
      <c r="R5561" s="188"/>
    </row>
    <row r="5562" spans="8:18">
      <c r="H5562" s="188"/>
      <c r="J5562" s="188"/>
      <c r="K5562" s="188"/>
      <c r="L5562" s="188"/>
      <c r="M5562" s="393"/>
      <c r="N5562" s="188"/>
      <c r="O5562" s="188"/>
      <c r="P5562" s="188"/>
      <c r="R5562" s="188"/>
    </row>
    <row r="5563" spans="8:18">
      <c r="H5563" s="188"/>
      <c r="J5563" s="188"/>
      <c r="K5563" s="188"/>
      <c r="L5563" s="188"/>
      <c r="M5563" s="393"/>
      <c r="N5563" s="188"/>
      <c r="O5563" s="188"/>
      <c r="P5563" s="188"/>
      <c r="R5563" s="188"/>
    </row>
    <row r="5564" spans="8:18">
      <c r="H5564" s="188"/>
      <c r="J5564" s="188"/>
      <c r="K5564" s="188"/>
      <c r="L5564" s="188"/>
      <c r="M5564" s="393"/>
      <c r="N5564" s="188"/>
      <c r="O5564" s="188"/>
      <c r="P5564" s="188"/>
      <c r="R5564" s="188"/>
    </row>
    <row r="5565" spans="8:18">
      <c r="H5565" s="188"/>
      <c r="J5565" s="188"/>
      <c r="K5565" s="188"/>
      <c r="L5565" s="188"/>
      <c r="M5565" s="393"/>
      <c r="N5565" s="188"/>
      <c r="O5565" s="188"/>
      <c r="P5565" s="188"/>
      <c r="R5565" s="188"/>
    </row>
    <row r="5566" spans="8:18">
      <c r="H5566" s="188"/>
      <c r="J5566" s="188"/>
      <c r="K5566" s="188"/>
      <c r="L5566" s="188"/>
      <c r="M5566" s="393"/>
      <c r="N5566" s="188"/>
      <c r="O5566" s="188"/>
      <c r="P5566" s="188"/>
      <c r="R5566" s="188"/>
    </row>
    <row r="5567" spans="8:18">
      <c r="H5567" s="188"/>
      <c r="J5567" s="188"/>
      <c r="K5567" s="188"/>
      <c r="L5567" s="188"/>
      <c r="M5567" s="393"/>
      <c r="N5567" s="188"/>
      <c r="O5567" s="188"/>
      <c r="P5567" s="188"/>
      <c r="R5567" s="188"/>
    </row>
    <row r="5568" spans="8:18">
      <c r="H5568" s="188"/>
      <c r="J5568" s="188"/>
      <c r="K5568" s="188"/>
      <c r="L5568" s="188"/>
      <c r="M5568" s="393"/>
      <c r="N5568" s="188"/>
      <c r="O5568" s="188"/>
      <c r="P5568" s="188"/>
      <c r="R5568" s="188"/>
    </row>
    <row r="5569" spans="8:18">
      <c r="H5569" s="188"/>
      <c r="J5569" s="188"/>
      <c r="K5569" s="188"/>
      <c r="L5569" s="188"/>
      <c r="M5569" s="393"/>
      <c r="N5569" s="188"/>
      <c r="O5569" s="188"/>
      <c r="P5569" s="188"/>
      <c r="R5569" s="188"/>
    </row>
    <row r="5570" spans="8:18">
      <c r="H5570" s="188"/>
      <c r="J5570" s="188"/>
      <c r="K5570" s="188"/>
      <c r="L5570" s="188"/>
      <c r="M5570" s="393"/>
      <c r="N5570" s="188"/>
      <c r="O5570" s="188"/>
      <c r="P5570" s="188"/>
      <c r="R5570" s="188"/>
    </row>
    <row r="5571" spans="8:18">
      <c r="H5571" s="188"/>
      <c r="J5571" s="188"/>
      <c r="K5571" s="188"/>
      <c r="L5571" s="188"/>
      <c r="M5571" s="393"/>
      <c r="N5571" s="188"/>
      <c r="O5571" s="188"/>
      <c r="P5571" s="188"/>
      <c r="R5571" s="188"/>
    </row>
    <row r="5572" spans="8:18">
      <c r="H5572" s="188"/>
      <c r="J5572" s="188"/>
      <c r="K5572" s="188"/>
      <c r="L5572" s="188"/>
      <c r="M5572" s="393"/>
      <c r="N5572" s="188"/>
      <c r="O5572" s="188"/>
      <c r="P5572" s="188"/>
      <c r="R5572" s="188"/>
    </row>
    <row r="5573" spans="8:18">
      <c r="H5573" s="188"/>
      <c r="J5573" s="188"/>
      <c r="K5573" s="188"/>
      <c r="L5573" s="188"/>
      <c r="M5573" s="393"/>
      <c r="N5573" s="188"/>
      <c r="O5573" s="188"/>
      <c r="P5573" s="188"/>
      <c r="R5573" s="188"/>
    </row>
    <row r="5574" spans="8:18">
      <c r="H5574" s="188"/>
      <c r="J5574" s="188"/>
      <c r="K5574" s="188"/>
      <c r="L5574" s="188"/>
      <c r="M5574" s="393"/>
      <c r="N5574" s="188"/>
      <c r="O5574" s="188"/>
      <c r="P5574" s="188"/>
      <c r="R5574" s="188"/>
    </row>
    <row r="5575" spans="8:18">
      <c r="H5575" s="188"/>
      <c r="J5575" s="188"/>
      <c r="K5575" s="188"/>
      <c r="L5575" s="188"/>
      <c r="M5575" s="393"/>
      <c r="N5575" s="188"/>
      <c r="O5575" s="188"/>
      <c r="P5575" s="188"/>
      <c r="R5575" s="188"/>
    </row>
    <row r="5576" spans="8:18">
      <c r="H5576" s="188"/>
      <c r="J5576" s="188"/>
      <c r="K5576" s="188"/>
      <c r="L5576" s="188"/>
      <c r="M5576" s="393"/>
      <c r="N5576" s="188"/>
      <c r="O5576" s="188"/>
      <c r="P5576" s="188"/>
      <c r="R5576" s="188"/>
    </row>
    <row r="5577" spans="8:18">
      <c r="H5577" s="188"/>
      <c r="J5577" s="188"/>
      <c r="K5577" s="188"/>
      <c r="L5577" s="188"/>
      <c r="M5577" s="393"/>
      <c r="N5577" s="188"/>
      <c r="O5577" s="188"/>
      <c r="P5577" s="188"/>
      <c r="R5577" s="188"/>
    </row>
    <row r="5578" spans="8:18">
      <c r="H5578" s="188"/>
      <c r="J5578" s="188"/>
      <c r="K5578" s="188"/>
      <c r="L5578" s="188"/>
      <c r="M5578" s="393"/>
      <c r="N5578" s="188"/>
      <c r="O5578" s="188"/>
      <c r="P5578" s="188"/>
      <c r="R5578" s="188"/>
    </row>
    <row r="5579" spans="8:18">
      <c r="H5579" s="188"/>
      <c r="J5579" s="188"/>
      <c r="K5579" s="188"/>
      <c r="L5579" s="188"/>
      <c r="M5579" s="393"/>
      <c r="N5579" s="188"/>
      <c r="O5579" s="188"/>
      <c r="P5579" s="188"/>
      <c r="R5579" s="188"/>
    </row>
    <row r="5580" spans="8:18">
      <c r="H5580" s="188"/>
      <c r="J5580" s="188"/>
      <c r="K5580" s="188"/>
      <c r="L5580" s="188"/>
      <c r="M5580" s="393"/>
      <c r="N5580" s="188"/>
      <c r="O5580" s="188"/>
      <c r="P5580" s="188"/>
      <c r="R5580" s="188"/>
    </row>
    <row r="5581" spans="8:18">
      <c r="H5581" s="188"/>
      <c r="J5581" s="188"/>
      <c r="K5581" s="188"/>
      <c r="L5581" s="188"/>
      <c r="M5581" s="393"/>
      <c r="N5581" s="188"/>
      <c r="O5581" s="188"/>
      <c r="P5581" s="188"/>
      <c r="R5581" s="188"/>
    </row>
    <row r="5582" spans="8:18">
      <c r="H5582" s="188"/>
      <c r="J5582" s="188"/>
      <c r="K5582" s="188"/>
      <c r="L5582" s="188"/>
      <c r="M5582" s="393"/>
      <c r="N5582" s="188"/>
      <c r="O5582" s="188"/>
      <c r="P5582" s="188"/>
      <c r="R5582" s="188"/>
    </row>
    <row r="5583" spans="8:18">
      <c r="H5583" s="188"/>
      <c r="J5583" s="188"/>
      <c r="K5583" s="188"/>
      <c r="L5583" s="188"/>
      <c r="M5583" s="393"/>
      <c r="N5583" s="188"/>
      <c r="O5583" s="188"/>
      <c r="P5583" s="188"/>
      <c r="R5583" s="188"/>
    </row>
    <row r="5584" spans="8:18">
      <c r="H5584" s="188"/>
      <c r="J5584" s="188"/>
      <c r="K5584" s="188"/>
      <c r="L5584" s="188"/>
      <c r="M5584" s="393"/>
      <c r="N5584" s="188"/>
      <c r="O5584" s="188"/>
      <c r="P5584" s="188"/>
      <c r="R5584" s="188"/>
    </row>
    <row r="5585" spans="8:18">
      <c r="H5585" s="188"/>
      <c r="J5585" s="188"/>
      <c r="K5585" s="188"/>
      <c r="L5585" s="188"/>
      <c r="M5585" s="393"/>
      <c r="N5585" s="188"/>
      <c r="O5585" s="188"/>
      <c r="P5585" s="188"/>
      <c r="R5585" s="188"/>
    </row>
    <row r="5586" spans="8:18">
      <c r="H5586" s="188"/>
      <c r="J5586" s="188"/>
      <c r="K5586" s="188"/>
      <c r="L5586" s="188"/>
      <c r="M5586" s="393"/>
      <c r="N5586" s="188"/>
      <c r="O5586" s="188"/>
      <c r="P5586" s="188"/>
      <c r="R5586" s="188"/>
    </row>
    <row r="5587" spans="8:18">
      <c r="H5587" s="188"/>
      <c r="J5587" s="188"/>
      <c r="K5587" s="188"/>
      <c r="L5587" s="188"/>
      <c r="M5587" s="393"/>
      <c r="N5587" s="188"/>
      <c r="O5587" s="188"/>
      <c r="P5587" s="188"/>
      <c r="R5587" s="188"/>
    </row>
    <row r="5588" spans="8:18">
      <c r="H5588" s="188"/>
      <c r="J5588" s="188"/>
      <c r="K5588" s="188"/>
      <c r="L5588" s="188"/>
      <c r="M5588" s="393"/>
      <c r="N5588" s="188"/>
      <c r="O5588" s="188"/>
      <c r="P5588" s="188"/>
      <c r="R5588" s="188"/>
    </row>
    <row r="5589" spans="8:18">
      <c r="H5589" s="188"/>
      <c r="J5589" s="188"/>
      <c r="K5589" s="188"/>
      <c r="L5589" s="188"/>
      <c r="M5589" s="393"/>
      <c r="N5589" s="188"/>
      <c r="O5589" s="188"/>
      <c r="P5589" s="188"/>
      <c r="R5589" s="188"/>
    </row>
    <row r="5590" spans="8:18">
      <c r="H5590" s="188"/>
      <c r="J5590" s="188"/>
      <c r="K5590" s="188"/>
      <c r="L5590" s="188"/>
      <c r="M5590" s="393"/>
      <c r="N5590" s="188"/>
      <c r="O5590" s="188"/>
      <c r="P5590" s="188"/>
      <c r="R5590" s="188"/>
    </row>
    <row r="5591" spans="8:18">
      <c r="H5591" s="188"/>
      <c r="J5591" s="188"/>
      <c r="K5591" s="188"/>
      <c r="L5591" s="188"/>
      <c r="M5591" s="393"/>
      <c r="N5591" s="188"/>
      <c r="O5591" s="188"/>
      <c r="P5591" s="188"/>
      <c r="R5591" s="188"/>
    </row>
    <row r="5592" spans="8:18">
      <c r="H5592" s="188"/>
      <c r="J5592" s="188"/>
      <c r="K5592" s="188"/>
      <c r="L5592" s="188"/>
      <c r="M5592" s="393"/>
      <c r="N5592" s="188"/>
      <c r="O5592" s="188"/>
      <c r="P5592" s="188"/>
      <c r="R5592" s="188"/>
    </row>
    <row r="5593" spans="8:18">
      <c r="H5593" s="188"/>
      <c r="J5593" s="188"/>
      <c r="K5593" s="188"/>
      <c r="L5593" s="188"/>
      <c r="M5593" s="393"/>
      <c r="N5593" s="188"/>
      <c r="O5593" s="188"/>
      <c r="P5593" s="188"/>
      <c r="R5593" s="188"/>
    </row>
    <row r="5594" spans="8:18">
      <c r="H5594" s="188"/>
      <c r="J5594" s="188"/>
      <c r="K5594" s="188"/>
      <c r="L5594" s="188"/>
      <c r="M5594" s="393"/>
      <c r="N5594" s="188"/>
      <c r="O5594" s="188"/>
      <c r="P5594" s="188"/>
      <c r="R5594" s="188"/>
    </row>
    <row r="5595" spans="8:18">
      <c r="H5595" s="188"/>
      <c r="J5595" s="188"/>
      <c r="K5595" s="188"/>
      <c r="L5595" s="188"/>
      <c r="M5595" s="393"/>
      <c r="N5595" s="188"/>
      <c r="O5595" s="188"/>
      <c r="P5595" s="188"/>
      <c r="R5595" s="188"/>
    </row>
    <row r="5596" spans="8:18">
      <c r="H5596" s="188"/>
      <c r="J5596" s="188"/>
      <c r="K5596" s="188"/>
      <c r="L5596" s="188"/>
      <c r="M5596" s="393"/>
      <c r="N5596" s="188"/>
      <c r="O5596" s="188"/>
      <c r="P5596" s="188"/>
      <c r="R5596" s="188"/>
    </row>
    <row r="5597" spans="8:18">
      <c r="H5597" s="188"/>
      <c r="J5597" s="188"/>
      <c r="K5597" s="188"/>
      <c r="L5597" s="188"/>
      <c r="M5597" s="393"/>
      <c r="N5597" s="188"/>
      <c r="O5597" s="188"/>
      <c r="P5597" s="188"/>
      <c r="R5597" s="188"/>
    </row>
    <row r="5598" spans="8:18">
      <c r="H5598" s="188"/>
      <c r="J5598" s="188"/>
      <c r="K5598" s="188"/>
      <c r="L5598" s="188"/>
      <c r="M5598" s="393"/>
      <c r="N5598" s="188"/>
      <c r="O5598" s="188"/>
      <c r="P5598" s="188"/>
      <c r="R5598" s="188"/>
    </row>
    <row r="5599" spans="8:18">
      <c r="H5599" s="188"/>
      <c r="J5599" s="188"/>
      <c r="K5599" s="188"/>
      <c r="L5599" s="188"/>
      <c r="M5599" s="393"/>
      <c r="N5599" s="188"/>
      <c r="O5599" s="188"/>
      <c r="P5599" s="188"/>
      <c r="R5599" s="188"/>
    </row>
    <row r="5600" spans="8:18">
      <c r="H5600" s="188"/>
      <c r="J5600" s="188"/>
      <c r="K5600" s="188"/>
      <c r="L5600" s="188"/>
      <c r="M5600" s="393"/>
      <c r="N5600" s="188"/>
      <c r="O5600" s="188"/>
      <c r="P5600" s="188"/>
      <c r="R5600" s="188"/>
    </row>
    <row r="5601" spans="8:18">
      <c r="H5601" s="188"/>
      <c r="J5601" s="188"/>
      <c r="K5601" s="188"/>
      <c r="L5601" s="188"/>
      <c r="M5601" s="393"/>
      <c r="N5601" s="188"/>
      <c r="O5601" s="188"/>
      <c r="P5601" s="188"/>
      <c r="R5601" s="188"/>
    </row>
    <row r="5602" spans="8:18">
      <c r="H5602" s="188"/>
      <c r="J5602" s="188"/>
      <c r="K5602" s="188"/>
      <c r="L5602" s="188"/>
      <c r="M5602" s="393"/>
      <c r="N5602" s="188"/>
      <c r="O5602" s="188"/>
      <c r="P5602" s="188"/>
      <c r="R5602" s="188"/>
    </row>
    <row r="5603" spans="8:18">
      <c r="H5603" s="188"/>
      <c r="J5603" s="188"/>
      <c r="K5603" s="188"/>
      <c r="L5603" s="188"/>
      <c r="M5603" s="393"/>
      <c r="N5603" s="188"/>
      <c r="O5603" s="188"/>
      <c r="P5603" s="188"/>
      <c r="R5603" s="188"/>
    </row>
    <row r="5604" spans="8:18">
      <c r="H5604" s="188"/>
      <c r="J5604" s="188"/>
      <c r="K5604" s="188"/>
      <c r="L5604" s="188"/>
      <c r="M5604" s="393"/>
      <c r="N5604" s="188"/>
      <c r="O5604" s="188"/>
      <c r="P5604" s="188"/>
      <c r="R5604" s="188"/>
    </row>
    <row r="5605" spans="8:18">
      <c r="H5605" s="188"/>
      <c r="J5605" s="188"/>
      <c r="K5605" s="188"/>
      <c r="L5605" s="188"/>
      <c r="M5605" s="393"/>
      <c r="N5605" s="188"/>
      <c r="O5605" s="188"/>
      <c r="P5605" s="188"/>
      <c r="R5605" s="188"/>
    </row>
    <row r="5606" spans="8:18">
      <c r="H5606" s="188"/>
      <c r="J5606" s="188"/>
      <c r="K5606" s="188"/>
      <c r="L5606" s="188"/>
      <c r="M5606" s="393"/>
      <c r="N5606" s="188"/>
      <c r="O5606" s="188"/>
      <c r="P5606" s="188"/>
      <c r="R5606" s="188"/>
    </row>
    <row r="5607" spans="8:18">
      <c r="H5607" s="188"/>
      <c r="J5607" s="188"/>
      <c r="K5607" s="188"/>
      <c r="L5607" s="188"/>
      <c r="M5607" s="393"/>
      <c r="N5607" s="188"/>
      <c r="O5607" s="188"/>
      <c r="P5607" s="188"/>
      <c r="R5607" s="188"/>
    </row>
    <row r="5608" spans="8:18">
      <c r="H5608" s="188"/>
      <c r="J5608" s="188"/>
      <c r="K5608" s="188"/>
      <c r="L5608" s="188"/>
      <c r="M5608" s="393"/>
      <c r="N5608" s="188"/>
      <c r="O5608" s="188"/>
      <c r="P5608" s="188"/>
      <c r="R5608" s="188"/>
    </row>
    <row r="5609" spans="8:18">
      <c r="H5609" s="188"/>
      <c r="J5609" s="188"/>
      <c r="K5609" s="188"/>
      <c r="L5609" s="188"/>
      <c r="M5609" s="393"/>
      <c r="N5609" s="188"/>
      <c r="O5609" s="188"/>
      <c r="P5609" s="188"/>
      <c r="R5609" s="188"/>
    </row>
    <row r="5610" spans="8:18">
      <c r="H5610" s="188"/>
      <c r="J5610" s="188"/>
      <c r="K5610" s="188"/>
      <c r="L5610" s="188"/>
      <c r="M5610" s="393"/>
      <c r="N5610" s="188"/>
      <c r="O5610" s="188"/>
      <c r="P5610" s="188"/>
      <c r="R5610" s="188"/>
    </row>
    <row r="5611" spans="8:18">
      <c r="H5611" s="188"/>
      <c r="J5611" s="188"/>
      <c r="K5611" s="188"/>
      <c r="L5611" s="188"/>
      <c r="M5611" s="393"/>
      <c r="N5611" s="188"/>
      <c r="O5611" s="188"/>
      <c r="P5611" s="188"/>
      <c r="R5611" s="188"/>
    </row>
    <row r="5612" spans="8:18">
      <c r="H5612" s="188"/>
      <c r="J5612" s="188"/>
      <c r="K5612" s="188"/>
      <c r="L5612" s="188"/>
      <c r="M5612" s="393"/>
      <c r="N5612" s="188"/>
      <c r="O5612" s="188"/>
      <c r="P5612" s="188"/>
      <c r="R5612" s="188"/>
    </row>
    <row r="5613" spans="8:18">
      <c r="H5613" s="188"/>
      <c r="J5613" s="188"/>
      <c r="K5613" s="188"/>
      <c r="L5613" s="188"/>
      <c r="M5613" s="393"/>
      <c r="N5613" s="188"/>
      <c r="O5613" s="188"/>
      <c r="P5613" s="188"/>
      <c r="R5613" s="188"/>
    </row>
    <row r="5614" spans="8:18">
      <c r="H5614" s="188"/>
      <c r="J5614" s="188"/>
      <c r="K5614" s="188"/>
      <c r="L5614" s="188"/>
      <c r="M5614" s="393"/>
      <c r="N5614" s="188"/>
      <c r="O5614" s="188"/>
      <c r="P5614" s="188"/>
      <c r="R5614" s="188"/>
    </row>
    <row r="5615" spans="8:18">
      <c r="H5615" s="188"/>
      <c r="J5615" s="188"/>
      <c r="K5615" s="188"/>
      <c r="L5615" s="188"/>
      <c r="M5615" s="393"/>
      <c r="N5615" s="188"/>
      <c r="O5615" s="188"/>
      <c r="P5615" s="188"/>
      <c r="R5615" s="188"/>
    </row>
    <row r="5616" spans="8:18">
      <c r="H5616" s="188"/>
      <c r="J5616" s="188"/>
      <c r="K5616" s="188"/>
      <c r="L5616" s="188"/>
      <c r="M5616" s="393"/>
      <c r="N5616" s="188"/>
      <c r="O5616" s="188"/>
      <c r="P5616" s="188"/>
      <c r="R5616" s="188"/>
    </row>
    <row r="5617" spans="8:18">
      <c r="H5617" s="188"/>
      <c r="J5617" s="188"/>
      <c r="K5617" s="188"/>
      <c r="L5617" s="188"/>
      <c r="M5617" s="393"/>
      <c r="N5617" s="188"/>
      <c r="O5617" s="188"/>
      <c r="P5617" s="188"/>
      <c r="R5617" s="188"/>
    </row>
    <row r="5618" spans="8:18">
      <c r="H5618" s="188"/>
      <c r="J5618" s="188"/>
      <c r="K5618" s="188"/>
      <c r="L5618" s="188"/>
      <c r="M5618" s="393"/>
      <c r="N5618" s="188"/>
      <c r="O5618" s="188"/>
      <c r="P5618" s="188"/>
      <c r="R5618" s="188"/>
    </row>
    <row r="5619" spans="8:18">
      <c r="H5619" s="188"/>
      <c r="J5619" s="188"/>
      <c r="K5619" s="188"/>
      <c r="L5619" s="188"/>
      <c r="M5619" s="393"/>
      <c r="N5619" s="188"/>
      <c r="O5619" s="188"/>
      <c r="P5619" s="188"/>
      <c r="R5619" s="188"/>
    </row>
    <row r="5620" spans="8:18">
      <c r="H5620" s="188"/>
      <c r="J5620" s="188"/>
      <c r="K5620" s="188"/>
      <c r="L5620" s="188"/>
      <c r="M5620" s="393"/>
      <c r="N5620" s="188"/>
      <c r="O5620" s="188"/>
      <c r="P5620" s="188"/>
      <c r="R5620" s="188"/>
    </row>
    <row r="5621" spans="8:18">
      <c r="H5621" s="188"/>
      <c r="J5621" s="188"/>
      <c r="K5621" s="188"/>
      <c r="L5621" s="188"/>
      <c r="M5621" s="393"/>
      <c r="N5621" s="188"/>
      <c r="O5621" s="188"/>
      <c r="P5621" s="188"/>
      <c r="R5621" s="188"/>
    </row>
    <row r="5622" spans="8:18">
      <c r="H5622" s="188"/>
      <c r="J5622" s="188"/>
      <c r="K5622" s="188"/>
      <c r="L5622" s="188"/>
      <c r="M5622" s="393"/>
      <c r="N5622" s="188"/>
      <c r="O5622" s="188"/>
      <c r="P5622" s="188"/>
      <c r="R5622" s="188"/>
    </row>
    <row r="5623" spans="8:18">
      <c r="H5623" s="188"/>
      <c r="J5623" s="188"/>
      <c r="K5623" s="188"/>
      <c r="L5623" s="188"/>
      <c r="M5623" s="393"/>
      <c r="N5623" s="188"/>
      <c r="O5623" s="188"/>
      <c r="P5623" s="188"/>
      <c r="R5623" s="188"/>
    </row>
    <row r="5624" spans="8:18">
      <c r="H5624" s="188"/>
      <c r="J5624" s="188"/>
      <c r="K5624" s="188"/>
      <c r="L5624" s="188"/>
      <c r="M5624" s="393"/>
      <c r="N5624" s="188"/>
      <c r="O5624" s="188"/>
      <c r="P5624" s="188"/>
      <c r="R5624" s="188"/>
    </row>
    <row r="5625" spans="8:18">
      <c r="H5625" s="188"/>
      <c r="J5625" s="188"/>
      <c r="K5625" s="188"/>
      <c r="L5625" s="188"/>
      <c r="M5625" s="393"/>
      <c r="N5625" s="188"/>
      <c r="O5625" s="188"/>
      <c r="P5625" s="188"/>
      <c r="R5625" s="188"/>
    </row>
    <row r="5626" spans="8:18">
      <c r="H5626" s="188"/>
      <c r="J5626" s="188"/>
      <c r="K5626" s="188"/>
      <c r="L5626" s="188"/>
      <c r="M5626" s="393"/>
      <c r="N5626" s="188"/>
      <c r="O5626" s="188"/>
      <c r="P5626" s="188"/>
      <c r="R5626" s="188"/>
    </row>
    <row r="5627" spans="8:18">
      <c r="H5627" s="188"/>
      <c r="J5627" s="188"/>
      <c r="K5627" s="188"/>
      <c r="L5627" s="188"/>
      <c r="M5627" s="393"/>
      <c r="N5627" s="188"/>
      <c r="O5627" s="188"/>
      <c r="P5627" s="188"/>
      <c r="R5627" s="188"/>
    </row>
    <row r="5628" spans="8:18">
      <c r="H5628" s="188"/>
      <c r="J5628" s="188"/>
      <c r="K5628" s="188"/>
      <c r="L5628" s="188"/>
      <c r="M5628" s="393"/>
      <c r="N5628" s="188"/>
      <c r="O5628" s="188"/>
      <c r="P5628" s="188"/>
      <c r="R5628" s="188"/>
    </row>
    <row r="5629" spans="8:18">
      <c r="H5629" s="188"/>
      <c r="J5629" s="188"/>
      <c r="K5629" s="188"/>
      <c r="L5629" s="188"/>
      <c r="M5629" s="393"/>
      <c r="N5629" s="188"/>
      <c r="O5629" s="188"/>
      <c r="P5629" s="188"/>
      <c r="R5629" s="188"/>
    </row>
    <row r="5630" spans="8:18">
      <c r="H5630" s="188"/>
      <c r="J5630" s="188"/>
      <c r="K5630" s="188"/>
      <c r="L5630" s="188"/>
      <c r="M5630" s="393"/>
      <c r="N5630" s="188"/>
      <c r="O5630" s="188"/>
      <c r="P5630" s="188"/>
      <c r="R5630" s="188"/>
    </row>
    <row r="5631" spans="8:18">
      <c r="H5631" s="188"/>
      <c r="J5631" s="188"/>
      <c r="K5631" s="188"/>
      <c r="L5631" s="188"/>
      <c r="M5631" s="393"/>
      <c r="N5631" s="188"/>
      <c r="O5631" s="188"/>
      <c r="P5631" s="188"/>
      <c r="R5631" s="188"/>
    </row>
    <row r="5632" spans="8:18">
      <c r="H5632" s="188"/>
      <c r="J5632" s="188"/>
      <c r="K5632" s="188"/>
      <c r="L5632" s="188"/>
      <c r="M5632" s="393"/>
      <c r="N5632" s="188"/>
      <c r="O5632" s="188"/>
      <c r="P5632" s="188"/>
      <c r="R5632" s="188"/>
    </row>
    <row r="5633" spans="8:18">
      <c r="H5633" s="188"/>
      <c r="J5633" s="188"/>
      <c r="K5633" s="188"/>
      <c r="L5633" s="188"/>
      <c r="M5633" s="393"/>
      <c r="N5633" s="188"/>
      <c r="O5633" s="188"/>
      <c r="P5633" s="188"/>
      <c r="R5633" s="188"/>
    </row>
    <row r="5634" spans="8:18">
      <c r="H5634" s="188"/>
      <c r="J5634" s="188"/>
      <c r="K5634" s="188"/>
      <c r="L5634" s="188"/>
      <c r="M5634" s="393"/>
      <c r="N5634" s="188"/>
      <c r="O5634" s="188"/>
      <c r="P5634" s="188"/>
      <c r="R5634" s="188"/>
    </row>
    <row r="5635" spans="8:18">
      <c r="H5635" s="188"/>
      <c r="J5635" s="188"/>
      <c r="K5635" s="188"/>
      <c r="L5635" s="188"/>
      <c r="M5635" s="393"/>
      <c r="N5635" s="188"/>
      <c r="O5635" s="188"/>
      <c r="P5635" s="188"/>
      <c r="R5635" s="188"/>
    </row>
    <row r="5636" spans="8:18">
      <c r="H5636" s="188"/>
      <c r="J5636" s="188"/>
      <c r="K5636" s="188"/>
      <c r="L5636" s="188"/>
      <c r="M5636" s="393"/>
      <c r="N5636" s="188"/>
      <c r="O5636" s="188"/>
      <c r="P5636" s="188"/>
      <c r="R5636" s="188"/>
    </row>
    <row r="5637" spans="8:18">
      <c r="H5637" s="188"/>
      <c r="J5637" s="188"/>
      <c r="K5637" s="188"/>
      <c r="L5637" s="188"/>
      <c r="M5637" s="393"/>
      <c r="N5637" s="188"/>
      <c r="O5637" s="188"/>
      <c r="P5637" s="188"/>
      <c r="R5637" s="188"/>
    </row>
    <row r="5638" spans="8:18">
      <c r="H5638" s="188"/>
      <c r="J5638" s="188"/>
      <c r="K5638" s="188"/>
      <c r="L5638" s="188"/>
      <c r="M5638" s="393"/>
      <c r="N5638" s="188"/>
      <c r="O5638" s="188"/>
      <c r="P5638" s="188"/>
      <c r="R5638" s="188"/>
    </row>
    <row r="5639" spans="8:18">
      <c r="H5639" s="188"/>
      <c r="J5639" s="188"/>
      <c r="K5639" s="188"/>
      <c r="L5639" s="188"/>
      <c r="M5639" s="393"/>
      <c r="N5639" s="188"/>
      <c r="O5639" s="188"/>
      <c r="P5639" s="188"/>
      <c r="R5639" s="188"/>
    </row>
    <row r="5640" spans="8:18">
      <c r="H5640" s="188"/>
      <c r="J5640" s="188"/>
      <c r="K5640" s="188"/>
      <c r="L5640" s="188"/>
      <c r="M5640" s="393"/>
      <c r="N5640" s="188"/>
      <c r="O5640" s="188"/>
      <c r="P5640" s="188"/>
      <c r="R5640" s="188"/>
    </row>
    <row r="5641" spans="8:18">
      <c r="H5641" s="188"/>
      <c r="J5641" s="188"/>
      <c r="K5641" s="188"/>
      <c r="L5641" s="188"/>
      <c r="M5641" s="393"/>
      <c r="N5641" s="188"/>
      <c r="O5641" s="188"/>
      <c r="P5641" s="188"/>
      <c r="R5641" s="188"/>
    </row>
    <row r="5642" spans="8:18">
      <c r="H5642" s="188"/>
      <c r="J5642" s="188"/>
      <c r="K5642" s="188"/>
      <c r="L5642" s="188"/>
      <c r="M5642" s="393"/>
      <c r="N5642" s="188"/>
      <c r="O5642" s="188"/>
      <c r="P5642" s="188"/>
      <c r="R5642" s="188"/>
    </row>
    <row r="5643" spans="8:18">
      <c r="H5643" s="188"/>
      <c r="J5643" s="188"/>
      <c r="K5643" s="188"/>
      <c r="L5643" s="188"/>
      <c r="M5643" s="393"/>
      <c r="N5643" s="188"/>
      <c r="O5643" s="188"/>
      <c r="P5643" s="188"/>
      <c r="R5643" s="188"/>
    </row>
    <row r="5644" spans="8:18">
      <c r="H5644" s="188"/>
      <c r="J5644" s="188"/>
      <c r="K5644" s="188"/>
      <c r="L5644" s="188"/>
      <c r="M5644" s="393"/>
      <c r="N5644" s="188"/>
      <c r="O5644" s="188"/>
      <c r="P5644" s="188"/>
      <c r="R5644" s="188"/>
    </row>
    <row r="5645" spans="8:18">
      <c r="H5645" s="188"/>
      <c r="J5645" s="188"/>
      <c r="K5645" s="188"/>
      <c r="L5645" s="188"/>
      <c r="M5645" s="393"/>
      <c r="N5645" s="188"/>
      <c r="O5645" s="188"/>
      <c r="P5645" s="188"/>
      <c r="R5645" s="188"/>
    </row>
    <row r="5646" spans="8:18">
      <c r="H5646" s="188"/>
      <c r="J5646" s="188"/>
      <c r="K5646" s="188"/>
      <c r="L5646" s="188"/>
      <c r="M5646" s="393"/>
      <c r="N5646" s="188"/>
      <c r="O5646" s="188"/>
      <c r="P5646" s="188"/>
      <c r="R5646" s="188"/>
    </row>
    <row r="5647" spans="8:18">
      <c r="H5647" s="188"/>
      <c r="J5647" s="188"/>
      <c r="K5647" s="188"/>
      <c r="L5647" s="188"/>
      <c r="M5647" s="393"/>
      <c r="N5647" s="188"/>
      <c r="O5647" s="188"/>
      <c r="P5647" s="188"/>
      <c r="R5647" s="188"/>
    </row>
    <row r="5648" spans="8:18">
      <c r="H5648" s="188"/>
      <c r="J5648" s="188"/>
      <c r="K5648" s="188"/>
      <c r="L5648" s="188"/>
      <c r="M5648" s="393"/>
      <c r="N5648" s="188"/>
      <c r="O5648" s="188"/>
      <c r="P5648" s="188"/>
      <c r="R5648" s="188"/>
    </row>
    <row r="5649" spans="8:18">
      <c r="H5649" s="188"/>
      <c r="J5649" s="188"/>
      <c r="K5649" s="188"/>
      <c r="L5649" s="188"/>
      <c r="M5649" s="393"/>
      <c r="N5649" s="188"/>
      <c r="O5649" s="188"/>
      <c r="P5649" s="188"/>
      <c r="R5649" s="188"/>
    </row>
    <row r="5650" spans="8:18">
      <c r="H5650" s="188"/>
      <c r="J5650" s="188"/>
      <c r="K5650" s="188"/>
      <c r="L5650" s="188"/>
      <c r="M5650" s="393"/>
      <c r="N5650" s="188"/>
      <c r="O5650" s="188"/>
      <c r="P5650" s="188"/>
      <c r="R5650" s="188"/>
    </row>
    <row r="5651" spans="8:18">
      <c r="H5651" s="188"/>
      <c r="J5651" s="188"/>
      <c r="K5651" s="188"/>
      <c r="L5651" s="188"/>
      <c r="M5651" s="393"/>
      <c r="N5651" s="188"/>
      <c r="O5651" s="188"/>
      <c r="P5651" s="188"/>
      <c r="R5651" s="188"/>
    </row>
    <row r="5652" spans="8:18">
      <c r="H5652" s="188"/>
      <c r="J5652" s="188"/>
      <c r="K5652" s="188"/>
      <c r="L5652" s="188"/>
      <c r="M5652" s="393"/>
      <c r="N5652" s="188"/>
      <c r="O5652" s="188"/>
      <c r="P5652" s="188"/>
      <c r="R5652" s="188"/>
    </row>
    <row r="5653" spans="8:18">
      <c r="H5653" s="188"/>
      <c r="J5653" s="188"/>
      <c r="K5653" s="188"/>
      <c r="L5653" s="188"/>
      <c r="M5653" s="393"/>
      <c r="N5653" s="188"/>
      <c r="O5653" s="188"/>
      <c r="P5653" s="188"/>
      <c r="R5653" s="188"/>
    </row>
    <row r="5654" spans="8:18">
      <c r="H5654" s="188"/>
      <c r="J5654" s="188"/>
      <c r="K5654" s="188"/>
      <c r="L5654" s="188"/>
      <c r="M5654" s="393"/>
      <c r="N5654" s="188"/>
      <c r="O5654" s="188"/>
      <c r="P5654" s="188"/>
      <c r="R5654" s="188"/>
    </row>
    <row r="5655" spans="8:18">
      <c r="H5655" s="188"/>
      <c r="J5655" s="188"/>
      <c r="K5655" s="188"/>
      <c r="L5655" s="188"/>
      <c r="M5655" s="393"/>
      <c r="N5655" s="188"/>
      <c r="O5655" s="188"/>
      <c r="P5655" s="188"/>
      <c r="R5655" s="188"/>
    </row>
    <row r="5656" spans="8:18">
      <c r="H5656" s="188"/>
      <c r="J5656" s="188"/>
      <c r="K5656" s="188"/>
      <c r="L5656" s="188"/>
      <c r="M5656" s="393"/>
      <c r="N5656" s="188"/>
      <c r="O5656" s="188"/>
      <c r="P5656" s="188"/>
      <c r="R5656" s="188"/>
    </row>
    <row r="5657" spans="8:18">
      <c r="H5657" s="188"/>
      <c r="J5657" s="188"/>
      <c r="K5657" s="188"/>
      <c r="L5657" s="188"/>
      <c r="M5657" s="393"/>
      <c r="N5657" s="188"/>
      <c r="O5657" s="188"/>
      <c r="P5657" s="188"/>
      <c r="R5657" s="188"/>
    </row>
    <row r="5658" spans="8:18">
      <c r="H5658" s="188"/>
      <c r="J5658" s="188"/>
      <c r="K5658" s="188"/>
      <c r="L5658" s="188"/>
      <c r="M5658" s="393"/>
      <c r="N5658" s="188"/>
      <c r="O5658" s="188"/>
      <c r="P5658" s="188"/>
      <c r="R5658" s="188"/>
    </row>
    <row r="5659" spans="8:18">
      <c r="H5659" s="188"/>
      <c r="J5659" s="188"/>
      <c r="K5659" s="188"/>
      <c r="L5659" s="188"/>
      <c r="M5659" s="393"/>
      <c r="N5659" s="188"/>
      <c r="O5659" s="188"/>
      <c r="P5659" s="188"/>
      <c r="R5659" s="188"/>
    </row>
    <row r="5660" spans="8:18">
      <c r="H5660" s="188"/>
      <c r="J5660" s="188"/>
      <c r="K5660" s="188"/>
      <c r="L5660" s="188"/>
      <c r="M5660" s="393"/>
      <c r="N5660" s="188"/>
      <c r="O5660" s="188"/>
      <c r="P5660" s="188"/>
      <c r="R5660" s="188"/>
    </row>
    <row r="5661" spans="8:18">
      <c r="H5661" s="188"/>
      <c r="J5661" s="188"/>
      <c r="K5661" s="188"/>
      <c r="L5661" s="188"/>
      <c r="M5661" s="393"/>
      <c r="N5661" s="188"/>
      <c r="O5661" s="188"/>
      <c r="P5661" s="188"/>
      <c r="R5661" s="188"/>
    </row>
    <row r="5662" spans="8:18">
      <c r="H5662" s="188"/>
      <c r="J5662" s="188"/>
      <c r="K5662" s="188"/>
      <c r="L5662" s="188"/>
      <c r="M5662" s="393"/>
      <c r="N5662" s="188"/>
      <c r="O5662" s="188"/>
      <c r="P5662" s="188"/>
      <c r="R5662" s="188"/>
    </row>
    <row r="5663" spans="8:18">
      <c r="H5663" s="188"/>
      <c r="J5663" s="188"/>
      <c r="K5663" s="188"/>
      <c r="L5663" s="188"/>
      <c r="M5663" s="393"/>
      <c r="N5663" s="188"/>
      <c r="O5663" s="188"/>
      <c r="P5663" s="188"/>
      <c r="R5663" s="188"/>
    </row>
    <row r="5664" spans="8:18">
      <c r="H5664" s="188"/>
      <c r="J5664" s="188"/>
      <c r="K5664" s="188"/>
      <c r="L5664" s="188"/>
      <c r="M5664" s="393"/>
      <c r="N5664" s="188"/>
      <c r="O5664" s="188"/>
      <c r="P5664" s="188"/>
      <c r="R5664" s="188"/>
    </row>
    <row r="5665" spans="8:18">
      <c r="H5665" s="188"/>
      <c r="J5665" s="188"/>
      <c r="K5665" s="188"/>
      <c r="L5665" s="188"/>
      <c r="M5665" s="393"/>
      <c r="N5665" s="188"/>
      <c r="O5665" s="188"/>
      <c r="P5665" s="188"/>
      <c r="R5665" s="188"/>
    </row>
    <row r="5666" spans="8:18">
      <c r="H5666" s="188"/>
      <c r="J5666" s="188"/>
      <c r="K5666" s="188"/>
      <c r="L5666" s="188"/>
      <c r="M5666" s="393"/>
      <c r="N5666" s="188"/>
      <c r="O5666" s="188"/>
      <c r="P5666" s="188"/>
      <c r="R5666" s="188"/>
    </row>
    <row r="5667" spans="8:18">
      <c r="H5667" s="188"/>
      <c r="J5667" s="188"/>
      <c r="K5667" s="188"/>
      <c r="L5667" s="188"/>
      <c r="M5667" s="393"/>
      <c r="N5667" s="188"/>
      <c r="O5667" s="188"/>
      <c r="P5667" s="188"/>
      <c r="R5667" s="188"/>
    </row>
    <row r="5668" spans="8:18">
      <c r="H5668" s="188"/>
      <c r="J5668" s="188"/>
      <c r="K5668" s="188"/>
      <c r="L5668" s="188"/>
      <c r="M5668" s="393"/>
      <c r="N5668" s="188"/>
      <c r="O5668" s="188"/>
      <c r="P5668" s="188"/>
      <c r="R5668" s="188"/>
    </row>
    <row r="5669" spans="8:18">
      <c r="H5669" s="188"/>
      <c r="J5669" s="188"/>
      <c r="K5669" s="188"/>
      <c r="L5669" s="188"/>
      <c r="M5669" s="393"/>
      <c r="N5669" s="188"/>
      <c r="O5669" s="188"/>
      <c r="P5669" s="188"/>
      <c r="R5669" s="188"/>
    </row>
    <row r="5670" spans="8:18">
      <c r="H5670" s="188"/>
      <c r="J5670" s="188"/>
      <c r="K5670" s="188"/>
      <c r="L5670" s="188"/>
      <c r="M5670" s="393"/>
      <c r="N5670" s="188"/>
      <c r="O5670" s="188"/>
      <c r="P5670" s="188"/>
      <c r="R5670" s="188"/>
    </row>
    <row r="5671" spans="8:18">
      <c r="H5671" s="188"/>
      <c r="J5671" s="188"/>
      <c r="K5671" s="188"/>
      <c r="L5671" s="188"/>
      <c r="M5671" s="393"/>
      <c r="N5671" s="188"/>
      <c r="O5671" s="188"/>
      <c r="P5671" s="188"/>
      <c r="R5671" s="188"/>
    </row>
    <row r="5672" spans="8:18">
      <c r="H5672" s="188"/>
      <c r="J5672" s="188"/>
      <c r="K5672" s="188"/>
      <c r="L5672" s="188"/>
      <c r="M5672" s="393"/>
      <c r="N5672" s="188"/>
      <c r="O5672" s="188"/>
      <c r="P5672" s="188"/>
      <c r="R5672" s="188"/>
    </row>
    <row r="5673" spans="8:18">
      <c r="H5673" s="188"/>
      <c r="J5673" s="188"/>
      <c r="K5673" s="188"/>
      <c r="L5673" s="188"/>
      <c r="M5673" s="393"/>
      <c r="N5673" s="188"/>
      <c r="O5673" s="188"/>
      <c r="P5673" s="188"/>
      <c r="R5673" s="188"/>
    </row>
    <row r="5674" spans="8:18">
      <c r="H5674" s="188"/>
      <c r="J5674" s="188"/>
      <c r="K5674" s="188"/>
      <c r="L5674" s="188"/>
      <c r="M5674" s="393"/>
      <c r="N5674" s="188"/>
      <c r="O5674" s="188"/>
      <c r="P5674" s="188"/>
      <c r="R5674" s="188"/>
    </row>
    <row r="5675" spans="8:18">
      <c r="H5675" s="188"/>
      <c r="J5675" s="188"/>
      <c r="K5675" s="188"/>
      <c r="L5675" s="188"/>
      <c r="M5675" s="393"/>
      <c r="N5675" s="188"/>
      <c r="O5675" s="188"/>
      <c r="P5675" s="188"/>
      <c r="R5675" s="188"/>
    </row>
    <row r="5676" spans="8:18">
      <c r="H5676" s="188"/>
      <c r="J5676" s="188"/>
      <c r="K5676" s="188"/>
      <c r="L5676" s="188"/>
      <c r="M5676" s="393"/>
      <c r="N5676" s="188"/>
      <c r="O5676" s="188"/>
      <c r="P5676" s="188"/>
      <c r="R5676" s="188"/>
    </row>
    <row r="5677" spans="8:18">
      <c r="H5677" s="188"/>
      <c r="J5677" s="188"/>
      <c r="K5677" s="188"/>
      <c r="L5677" s="188"/>
      <c r="M5677" s="393"/>
      <c r="N5677" s="188"/>
      <c r="O5677" s="188"/>
      <c r="P5677" s="188"/>
      <c r="R5677" s="188"/>
    </row>
    <row r="5678" spans="8:18">
      <c r="H5678" s="188"/>
      <c r="J5678" s="188"/>
      <c r="K5678" s="188"/>
      <c r="L5678" s="188"/>
      <c r="M5678" s="393"/>
      <c r="N5678" s="188"/>
      <c r="O5678" s="188"/>
      <c r="P5678" s="188"/>
      <c r="R5678" s="188"/>
    </row>
    <row r="5679" spans="8:18">
      <c r="H5679" s="188"/>
      <c r="J5679" s="188"/>
      <c r="K5679" s="188"/>
      <c r="L5679" s="188"/>
      <c r="M5679" s="393"/>
      <c r="N5679" s="188"/>
      <c r="O5679" s="188"/>
      <c r="P5679" s="188"/>
      <c r="R5679" s="188"/>
    </row>
    <row r="5680" spans="8:18">
      <c r="H5680" s="188"/>
      <c r="J5680" s="188"/>
      <c r="K5680" s="188"/>
      <c r="L5680" s="188"/>
      <c r="M5680" s="393"/>
      <c r="N5680" s="188"/>
      <c r="O5680" s="188"/>
      <c r="P5680" s="188"/>
      <c r="R5680" s="188"/>
    </row>
    <row r="5681" spans="8:18">
      <c r="H5681" s="188"/>
      <c r="J5681" s="188"/>
      <c r="K5681" s="188"/>
      <c r="L5681" s="188"/>
      <c r="M5681" s="393"/>
      <c r="N5681" s="188"/>
      <c r="O5681" s="188"/>
      <c r="P5681" s="188"/>
      <c r="R5681" s="188"/>
    </row>
    <row r="5682" spans="8:18">
      <c r="H5682" s="188"/>
      <c r="J5682" s="188"/>
      <c r="K5682" s="188"/>
      <c r="L5682" s="188"/>
      <c r="M5682" s="393"/>
      <c r="N5682" s="188"/>
      <c r="O5682" s="188"/>
      <c r="P5682" s="188"/>
      <c r="R5682" s="188"/>
    </row>
    <row r="5683" spans="8:18">
      <c r="H5683" s="188"/>
      <c r="J5683" s="188"/>
      <c r="K5683" s="188"/>
      <c r="L5683" s="188"/>
      <c r="M5683" s="393"/>
      <c r="N5683" s="188"/>
      <c r="O5683" s="188"/>
      <c r="P5683" s="188"/>
      <c r="R5683" s="188"/>
    </row>
    <row r="5684" spans="8:18">
      <c r="H5684" s="188"/>
      <c r="J5684" s="188"/>
      <c r="K5684" s="188"/>
      <c r="L5684" s="188"/>
      <c r="M5684" s="393"/>
      <c r="N5684" s="188"/>
      <c r="O5684" s="188"/>
      <c r="P5684" s="188"/>
      <c r="R5684" s="188"/>
    </row>
    <row r="5685" spans="8:18">
      <c r="H5685" s="188"/>
      <c r="J5685" s="188"/>
      <c r="K5685" s="188"/>
      <c r="L5685" s="188"/>
      <c r="M5685" s="393"/>
      <c r="N5685" s="188"/>
      <c r="O5685" s="188"/>
      <c r="P5685" s="188"/>
      <c r="R5685" s="188"/>
    </row>
    <row r="5686" spans="8:18">
      <c r="H5686" s="188"/>
      <c r="J5686" s="188"/>
      <c r="K5686" s="188"/>
      <c r="L5686" s="188"/>
      <c r="M5686" s="393"/>
      <c r="N5686" s="188"/>
      <c r="O5686" s="188"/>
      <c r="P5686" s="188"/>
      <c r="R5686" s="188"/>
    </row>
    <row r="5687" spans="8:18">
      <c r="H5687" s="188"/>
      <c r="J5687" s="188"/>
      <c r="K5687" s="188"/>
      <c r="L5687" s="188"/>
      <c r="M5687" s="393"/>
      <c r="N5687" s="188"/>
      <c r="O5687" s="188"/>
      <c r="P5687" s="188"/>
      <c r="R5687" s="188"/>
    </row>
    <row r="5688" spans="8:18">
      <c r="H5688" s="188"/>
      <c r="J5688" s="188"/>
      <c r="K5688" s="188"/>
      <c r="L5688" s="188"/>
      <c r="M5688" s="393"/>
      <c r="N5688" s="188"/>
      <c r="O5688" s="188"/>
      <c r="P5688" s="188"/>
      <c r="R5688" s="188"/>
    </row>
    <row r="5689" spans="8:18">
      <c r="H5689" s="188"/>
      <c r="J5689" s="188"/>
      <c r="K5689" s="188"/>
      <c r="L5689" s="188"/>
      <c r="M5689" s="393"/>
      <c r="N5689" s="188"/>
      <c r="O5689" s="188"/>
      <c r="P5689" s="188"/>
      <c r="R5689" s="188"/>
    </row>
    <row r="5690" spans="8:18">
      <c r="H5690" s="188"/>
      <c r="J5690" s="188"/>
      <c r="K5690" s="188"/>
      <c r="L5690" s="188"/>
      <c r="M5690" s="393"/>
      <c r="N5690" s="188"/>
      <c r="O5690" s="188"/>
      <c r="P5690" s="188"/>
      <c r="R5690" s="188"/>
    </row>
    <row r="5691" spans="8:18">
      <c r="H5691" s="188"/>
      <c r="J5691" s="188"/>
      <c r="K5691" s="188"/>
      <c r="L5691" s="188"/>
      <c r="M5691" s="393"/>
      <c r="N5691" s="188"/>
      <c r="O5691" s="188"/>
      <c r="P5691" s="188"/>
      <c r="R5691" s="188"/>
    </row>
    <row r="5692" spans="8:18">
      <c r="H5692" s="188"/>
      <c r="J5692" s="188"/>
      <c r="K5692" s="188"/>
      <c r="L5692" s="188"/>
      <c r="M5692" s="393"/>
      <c r="N5692" s="188"/>
      <c r="O5692" s="188"/>
      <c r="P5692" s="188"/>
      <c r="R5692" s="188"/>
    </row>
    <row r="5693" spans="8:18">
      <c r="H5693" s="188"/>
      <c r="J5693" s="188"/>
      <c r="K5693" s="188"/>
      <c r="L5693" s="188"/>
      <c r="M5693" s="393"/>
      <c r="N5693" s="188"/>
      <c r="O5693" s="188"/>
      <c r="P5693" s="188"/>
      <c r="R5693" s="188"/>
    </row>
    <row r="5694" spans="8:18">
      <c r="H5694" s="188"/>
      <c r="J5694" s="188"/>
      <c r="K5694" s="188"/>
      <c r="L5694" s="188"/>
      <c r="M5694" s="393"/>
      <c r="N5694" s="188"/>
      <c r="O5694" s="188"/>
      <c r="P5694" s="188"/>
      <c r="R5694" s="188"/>
    </row>
    <row r="5695" spans="8:18">
      <c r="H5695" s="188"/>
      <c r="J5695" s="188"/>
      <c r="K5695" s="188"/>
      <c r="L5695" s="188"/>
      <c r="M5695" s="393"/>
      <c r="N5695" s="188"/>
      <c r="O5695" s="188"/>
      <c r="P5695" s="188"/>
      <c r="R5695" s="188"/>
    </row>
    <row r="5696" spans="8:18">
      <c r="H5696" s="188"/>
      <c r="J5696" s="188"/>
      <c r="K5696" s="188"/>
      <c r="L5696" s="188"/>
      <c r="M5696" s="393"/>
      <c r="N5696" s="188"/>
      <c r="O5696" s="188"/>
      <c r="P5696" s="188"/>
      <c r="R5696" s="188"/>
    </row>
    <row r="5697" spans="8:18">
      <c r="H5697" s="188"/>
      <c r="J5697" s="188"/>
      <c r="K5697" s="188"/>
      <c r="L5697" s="188"/>
      <c r="M5697" s="393"/>
      <c r="N5697" s="188"/>
      <c r="O5697" s="188"/>
      <c r="P5697" s="188"/>
      <c r="R5697" s="188"/>
    </row>
    <row r="5698" spans="8:18">
      <c r="H5698" s="188"/>
      <c r="J5698" s="188"/>
      <c r="K5698" s="188"/>
      <c r="L5698" s="188"/>
      <c r="M5698" s="393"/>
      <c r="N5698" s="188"/>
      <c r="O5698" s="188"/>
      <c r="P5698" s="188"/>
      <c r="R5698" s="188"/>
    </row>
    <row r="5699" spans="8:18">
      <c r="H5699" s="188"/>
      <c r="J5699" s="188"/>
      <c r="K5699" s="188"/>
      <c r="L5699" s="188"/>
      <c r="M5699" s="393"/>
      <c r="N5699" s="188"/>
      <c r="O5699" s="188"/>
      <c r="P5699" s="188"/>
      <c r="R5699" s="188"/>
    </row>
    <row r="5700" spans="8:18">
      <c r="H5700" s="188"/>
      <c r="J5700" s="188"/>
      <c r="K5700" s="188"/>
      <c r="L5700" s="188"/>
      <c r="M5700" s="393"/>
      <c r="N5700" s="188"/>
      <c r="O5700" s="188"/>
      <c r="P5700" s="188"/>
      <c r="R5700" s="188"/>
    </row>
    <row r="5701" spans="8:18">
      <c r="H5701" s="188"/>
      <c r="J5701" s="188"/>
      <c r="K5701" s="188"/>
      <c r="L5701" s="188"/>
      <c r="M5701" s="393"/>
      <c r="N5701" s="188"/>
      <c r="O5701" s="188"/>
      <c r="P5701" s="188"/>
      <c r="R5701" s="188"/>
    </row>
    <row r="5702" spans="8:18">
      <c r="H5702" s="188"/>
      <c r="J5702" s="188"/>
      <c r="K5702" s="188"/>
      <c r="L5702" s="188"/>
      <c r="M5702" s="393"/>
      <c r="N5702" s="188"/>
      <c r="O5702" s="188"/>
      <c r="P5702" s="188"/>
      <c r="R5702" s="188"/>
    </row>
    <row r="5703" spans="8:18">
      <c r="H5703" s="188"/>
      <c r="J5703" s="188"/>
      <c r="K5703" s="188"/>
      <c r="L5703" s="188"/>
      <c r="M5703" s="393"/>
      <c r="N5703" s="188"/>
      <c r="O5703" s="188"/>
      <c r="P5703" s="188"/>
      <c r="R5703" s="188"/>
    </row>
    <row r="5704" spans="8:18">
      <c r="H5704" s="188"/>
      <c r="J5704" s="188"/>
      <c r="K5704" s="188"/>
      <c r="L5704" s="188"/>
      <c r="M5704" s="393"/>
      <c r="N5704" s="188"/>
      <c r="O5704" s="188"/>
      <c r="P5704" s="188"/>
      <c r="R5704" s="188"/>
    </row>
    <row r="5705" spans="8:18">
      <c r="H5705" s="188"/>
      <c r="J5705" s="188"/>
      <c r="K5705" s="188"/>
      <c r="L5705" s="188"/>
      <c r="M5705" s="393"/>
      <c r="N5705" s="188"/>
      <c r="O5705" s="188"/>
      <c r="P5705" s="188"/>
      <c r="R5705" s="188"/>
    </row>
    <row r="5706" spans="8:18">
      <c r="H5706" s="188"/>
      <c r="J5706" s="188"/>
      <c r="K5706" s="188"/>
      <c r="L5706" s="188"/>
      <c r="M5706" s="393"/>
      <c r="N5706" s="188"/>
      <c r="O5706" s="188"/>
      <c r="P5706" s="188"/>
      <c r="R5706" s="188"/>
    </row>
    <row r="5707" spans="8:18">
      <c r="H5707" s="188"/>
      <c r="J5707" s="188"/>
      <c r="K5707" s="188"/>
      <c r="L5707" s="188"/>
      <c r="M5707" s="393"/>
      <c r="N5707" s="188"/>
      <c r="O5707" s="188"/>
      <c r="P5707" s="188"/>
      <c r="R5707" s="188"/>
    </row>
    <row r="5708" spans="8:18">
      <c r="H5708" s="188"/>
      <c r="J5708" s="188"/>
      <c r="K5708" s="188"/>
      <c r="L5708" s="188"/>
      <c r="M5708" s="393"/>
      <c r="N5708" s="188"/>
      <c r="O5708" s="188"/>
      <c r="P5708" s="188"/>
      <c r="R5708" s="188"/>
    </row>
    <row r="5709" spans="8:18">
      <c r="H5709" s="188"/>
      <c r="J5709" s="188"/>
      <c r="K5709" s="188"/>
      <c r="L5709" s="188"/>
      <c r="M5709" s="393"/>
      <c r="N5709" s="188"/>
      <c r="O5709" s="188"/>
      <c r="P5709" s="188"/>
      <c r="R5709" s="188"/>
    </row>
    <row r="5710" spans="8:18">
      <c r="H5710" s="188"/>
      <c r="J5710" s="188"/>
      <c r="K5710" s="188"/>
      <c r="L5710" s="188"/>
      <c r="M5710" s="393"/>
      <c r="N5710" s="188"/>
      <c r="O5710" s="188"/>
      <c r="P5710" s="188"/>
      <c r="R5710" s="188"/>
    </row>
    <row r="5711" spans="8:18">
      <c r="H5711" s="188"/>
      <c r="J5711" s="188"/>
      <c r="K5711" s="188"/>
      <c r="L5711" s="188"/>
      <c r="M5711" s="393"/>
      <c r="N5711" s="188"/>
      <c r="O5711" s="188"/>
      <c r="P5711" s="188"/>
      <c r="R5711" s="188"/>
    </row>
    <row r="5712" spans="8:18">
      <c r="H5712" s="188"/>
      <c r="J5712" s="188"/>
      <c r="K5712" s="188"/>
      <c r="L5712" s="188"/>
      <c r="M5712" s="393"/>
      <c r="N5712" s="188"/>
      <c r="O5712" s="188"/>
      <c r="P5712" s="188"/>
      <c r="R5712" s="188"/>
    </row>
    <row r="5713" spans="8:18">
      <c r="H5713" s="188"/>
      <c r="J5713" s="188"/>
      <c r="K5713" s="188"/>
      <c r="L5713" s="188"/>
      <c r="M5713" s="393"/>
      <c r="N5713" s="188"/>
      <c r="O5713" s="188"/>
      <c r="P5713" s="188"/>
      <c r="R5713" s="188"/>
    </row>
    <row r="5714" spans="8:18">
      <c r="H5714" s="188"/>
      <c r="J5714" s="188"/>
      <c r="K5714" s="188"/>
      <c r="L5714" s="188"/>
      <c r="M5714" s="393"/>
      <c r="N5714" s="188"/>
      <c r="O5714" s="188"/>
      <c r="P5714" s="188"/>
      <c r="R5714" s="188"/>
    </row>
    <row r="5715" spans="8:18">
      <c r="H5715" s="188"/>
      <c r="J5715" s="188"/>
      <c r="K5715" s="188"/>
      <c r="L5715" s="188"/>
      <c r="M5715" s="393"/>
      <c r="N5715" s="188"/>
      <c r="O5715" s="188"/>
      <c r="P5715" s="188"/>
      <c r="R5715" s="188"/>
    </row>
    <row r="5716" spans="8:18">
      <c r="H5716" s="188"/>
      <c r="J5716" s="188"/>
      <c r="K5716" s="188"/>
      <c r="L5716" s="188"/>
      <c r="M5716" s="393"/>
      <c r="N5716" s="188"/>
      <c r="O5716" s="188"/>
      <c r="P5716" s="188"/>
      <c r="R5716" s="188"/>
    </row>
    <row r="5717" spans="8:18">
      <c r="H5717" s="188"/>
      <c r="J5717" s="188"/>
      <c r="K5717" s="188"/>
      <c r="L5717" s="188"/>
      <c r="M5717" s="393"/>
      <c r="N5717" s="188"/>
      <c r="O5717" s="188"/>
      <c r="P5717" s="188"/>
      <c r="R5717" s="188"/>
    </row>
    <row r="5718" spans="8:18">
      <c r="H5718" s="188"/>
      <c r="J5718" s="188"/>
      <c r="K5718" s="188"/>
      <c r="L5718" s="188"/>
      <c r="M5718" s="393"/>
      <c r="N5718" s="188"/>
      <c r="O5718" s="188"/>
      <c r="P5718" s="188"/>
      <c r="R5718" s="188"/>
    </row>
    <row r="5719" spans="8:18">
      <c r="H5719" s="188"/>
      <c r="J5719" s="188"/>
      <c r="K5719" s="188"/>
      <c r="L5719" s="188"/>
      <c r="M5719" s="393"/>
      <c r="N5719" s="188"/>
      <c r="O5719" s="188"/>
      <c r="P5719" s="188"/>
      <c r="R5719" s="188"/>
    </row>
    <row r="5720" spans="8:18">
      <c r="H5720" s="188"/>
      <c r="J5720" s="188"/>
      <c r="K5720" s="188"/>
      <c r="L5720" s="188"/>
      <c r="M5720" s="393"/>
      <c r="N5720" s="188"/>
      <c r="O5720" s="188"/>
      <c r="P5720" s="188"/>
      <c r="R5720" s="188"/>
    </row>
    <row r="5721" spans="8:18">
      <c r="H5721" s="188"/>
      <c r="J5721" s="188"/>
      <c r="K5721" s="188"/>
      <c r="L5721" s="188"/>
      <c r="M5721" s="393"/>
      <c r="N5721" s="188"/>
      <c r="O5721" s="188"/>
      <c r="P5721" s="188"/>
      <c r="R5721" s="188"/>
    </row>
    <row r="5722" spans="8:18">
      <c r="H5722" s="188"/>
      <c r="J5722" s="188"/>
      <c r="K5722" s="188"/>
      <c r="L5722" s="188"/>
      <c r="M5722" s="393"/>
      <c r="N5722" s="188"/>
      <c r="O5722" s="188"/>
      <c r="P5722" s="188"/>
      <c r="R5722" s="188"/>
    </row>
    <row r="5723" spans="8:18">
      <c r="H5723" s="188"/>
      <c r="J5723" s="188"/>
      <c r="K5723" s="188"/>
      <c r="L5723" s="188"/>
      <c r="M5723" s="393"/>
      <c r="N5723" s="188"/>
      <c r="O5723" s="188"/>
      <c r="P5723" s="188"/>
      <c r="R5723" s="188"/>
    </row>
    <row r="5724" spans="8:18">
      <c r="H5724" s="188"/>
      <c r="J5724" s="188"/>
      <c r="K5724" s="188"/>
      <c r="L5724" s="188"/>
      <c r="M5724" s="393"/>
      <c r="N5724" s="188"/>
      <c r="O5724" s="188"/>
      <c r="P5724" s="188"/>
      <c r="R5724" s="188"/>
    </row>
    <row r="5725" spans="8:18">
      <c r="H5725" s="188"/>
      <c r="J5725" s="188"/>
      <c r="K5725" s="188"/>
      <c r="L5725" s="188"/>
      <c r="M5725" s="393"/>
      <c r="N5725" s="188"/>
      <c r="O5725" s="188"/>
      <c r="P5725" s="188"/>
      <c r="R5725" s="188"/>
    </row>
    <row r="5726" spans="8:18">
      <c r="H5726" s="188"/>
      <c r="J5726" s="188"/>
      <c r="K5726" s="188"/>
      <c r="L5726" s="188"/>
      <c r="M5726" s="393"/>
      <c r="N5726" s="188"/>
      <c r="O5726" s="188"/>
      <c r="P5726" s="188"/>
      <c r="R5726" s="188"/>
    </row>
    <row r="5727" spans="8:18">
      <c r="H5727" s="188"/>
      <c r="J5727" s="188"/>
      <c r="K5727" s="188"/>
      <c r="L5727" s="188"/>
      <c r="M5727" s="393"/>
      <c r="N5727" s="188"/>
      <c r="O5727" s="188"/>
      <c r="P5727" s="188"/>
      <c r="R5727" s="188"/>
    </row>
    <row r="5728" spans="8:18">
      <c r="H5728" s="188"/>
      <c r="J5728" s="188"/>
      <c r="K5728" s="188"/>
      <c r="L5728" s="188"/>
      <c r="M5728" s="393"/>
      <c r="N5728" s="188"/>
      <c r="O5728" s="188"/>
      <c r="P5728" s="188"/>
      <c r="R5728" s="188"/>
    </row>
    <row r="5729" spans="8:18">
      <c r="H5729" s="188"/>
      <c r="J5729" s="188"/>
      <c r="K5729" s="188"/>
      <c r="L5729" s="188"/>
      <c r="M5729" s="393"/>
      <c r="N5729" s="188"/>
      <c r="O5729" s="188"/>
      <c r="P5729" s="188"/>
      <c r="R5729" s="188"/>
    </row>
    <row r="5730" spans="8:18">
      <c r="H5730" s="188"/>
      <c r="J5730" s="188"/>
      <c r="K5730" s="188"/>
      <c r="L5730" s="188"/>
      <c r="M5730" s="393"/>
      <c r="N5730" s="188"/>
      <c r="O5730" s="188"/>
      <c r="P5730" s="188"/>
      <c r="R5730" s="188"/>
    </row>
    <row r="5731" spans="8:18">
      <c r="H5731" s="188"/>
      <c r="J5731" s="188"/>
      <c r="K5731" s="188"/>
      <c r="L5731" s="188"/>
      <c r="M5731" s="393"/>
      <c r="N5731" s="188"/>
      <c r="O5731" s="188"/>
      <c r="P5731" s="188"/>
      <c r="R5731" s="188"/>
    </row>
    <row r="5732" spans="8:18">
      <c r="H5732" s="188"/>
      <c r="J5732" s="188"/>
      <c r="K5732" s="188"/>
      <c r="L5732" s="188"/>
      <c r="M5732" s="393"/>
      <c r="N5732" s="188"/>
      <c r="O5732" s="188"/>
      <c r="P5732" s="188"/>
      <c r="R5732" s="188"/>
    </row>
    <row r="5733" spans="8:18">
      <c r="H5733" s="188"/>
      <c r="J5733" s="188"/>
      <c r="K5733" s="188"/>
      <c r="L5733" s="188"/>
      <c r="M5733" s="393"/>
      <c r="N5733" s="188"/>
      <c r="O5733" s="188"/>
      <c r="P5733" s="188"/>
      <c r="R5733" s="188"/>
    </row>
    <row r="5734" spans="8:18">
      <c r="H5734" s="188"/>
      <c r="J5734" s="188"/>
      <c r="K5734" s="188"/>
      <c r="L5734" s="188"/>
      <c r="M5734" s="393"/>
      <c r="N5734" s="188"/>
      <c r="O5734" s="188"/>
      <c r="P5734" s="188"/>
      <c r="R5734" s="188"/>
    </row>
    <row r="5735" spans="8:18">
      <c r="H5735" s="188"/>
      <c r="J5735" s="188"/>
      <c r="K5735" s="188"/>
      <c r="L5735" s="188"/>
      <c r="M5735" s="393"/>
      <c r="N5735" s="188"/>
      <c r="O5735" s="188"/>
      <c r="P5735" s="188"/>
      <c r="R5735" s="188"/>
    </row>
    <row r="5736" spans="8:18">
      <c r="H5736" s="188"/>
      <c r="J5736" s="188"/>
      <c r="K5736" s="188"/>
      <c r="L5736" s="188"/>
      <c r="M5736" s="393"/>
      <c r="N5736" s="188"/>
      <c r="O5736" s="188"/>
      <c r="P5736" s="188"/>
      <c r="R5736" s="188"/>
    </row>
    <row r="5737" spans="8:18">
      <c r="H5737" s="188"/>
      <c r="J5737" s="188"/>
      <c r="K5737" s="188"/>
      <c r="L5737" s="188"/>
      <c r="M5737" s="393"/>
      <c r="N5737" s="188"/>
      <c r="O5737" s="188"/>
      <c r="P5737" s="188"/>
      <c r="R5737" s="188"/>
    </row>
    <row r="5738" spans="8:18">
      <c r="H5738" s="188"/>
      <c r="J5738" s="188"/>
      <c r="K5738" s="188"/>
      <c r="L5738" s="188"/>
      <c r="M5738" s="393"/>
      <c r="N5738" s="188"/>
      <c r="O5738" s="188"/>
      <c r="P5738" s="188"/>
      <c r="R5738" s="188"/>
    </row>
    <row r="5739" spans="8:18">
      <c r="H5739" s="188"/>
      <c r="J5739" s="188"/>
      <c r="K5739" s="188"/>
      <c r="L5739" s="188"/>
      <c r="M5739" s="393"/>
      <c r="N5739" s="188"/>
      <c r="O5739" s="188"/>
      <c r="P5739" s="188"/>
      <c r="R5739" s="188"/>
    </row>
    <row r="5740" spans="8:18">
      <c r="H5740" s="188"/>
      <c r="J5740" s="188"/>
      <c r="K5740" s="188"/>
      <c r="L5740" s="188"/>
      <c r="M5740" s="393"/>
      <c r="N5740" s="188"/>
      <c r="O5740" s="188"/>
      <c r="P5740" s="188"/>
      <c r="R5740" s="188"/>
    </row>
    <row r="5741" spans="8:18">
      <c r="H5741" s="188"/>
      <c r="J5741" s="188"/>
      <c r="K5741" s="188"/>
      <c r="L5741" s="188"/>
      <c r="M5741" s="393"/>
      <c r="N5741" s="188"/>
      <c r="O5741" s="188"/>
      <c r="P5741" s="188"/>
      <c r="R5741" s="188"/>
    </row>
    <row r="5742" spans="8:18">
      <c r="H5742" s="188"/>
      <c r="J5742" s="188"/>
      <c r="K5742" s="188"/>
      <c r="L5742" s="188"/>
      <c r="M5742" s="393"/>
      <c r="N5742" s="188"/>
      <c r="O5742" s="188"/>
      <c r="P5742" s="188"/>
      <c r="R5742" s="188"/>
    </row>
    <row r="5743" spans="8:18">
      <c r="H5743" s="188"/>
      <c r="J5743" s="188"/>
      <c r="K5743" s="188"/>
      <c r="L5743" s="188"/>
      <c r="M5743" s="393"/>
      <c r="N5743" s="188"/>
      <c r="O5743" s="188"/>
      <c r="P5743" s="188"/>
      <c r="R5743" s="188"/>
    </row>
    <row r="5744" spans="8:18">
      <c r="H5744" s="188"/>
      <c r="J5744" s="188"/>
      <c r="K5744" s="188"/>
      <c r="L5744" s="188"/>
      <c r="M5744" s="393"/>
      <c r="N5744" s="188"/>
      <c r="O5744" s="188"/>
      <c r="P5744" s="188"/>
      <c r="R5744" s="188"/>
    </row>
    <row r="5745" spans="8:18">
      <c r="H5745" s="188"/>
      <c r="J5745" s="188"/>
      <c r="K5745" s="188"/>
      <c r="L5745" s="188"/>
      <c r="M5745" s="393"/>
      <c r="N5745" s="188"/>
      <c r="O5745" s="188"/>
      <c r="P5745" s="188"/>
      <c r="R5745" s="188"/>
    </row>
    <row r="5746" spans="8:18">
      <c r="H5746" s="188"/>
      <c r="J5746" s="188"/>
      <c r="K5746" s="188"/>
      <c r="L5746" s="188"/>
      <c r="M5746" s="393"/>
      <c r="N5746" s="188"/>
      <c r="O5746" s="188"/>
      <c r="P5746" s="188"/>
      <c r="R5746" s="188"/>
    </row>
    <row r="5747" spans="8:18">
      <c r="H5747" s="188"/>
      <c r="J5747" s="188"/>
      <c r="K5747" s="188"/>
      <c r="L5747" s="188"/>
      <c r="M5747" s="393"/>
      <c r="N5747" s="188"/>
      <c r="O5747" s="188"/>
      <c r="P5747" s="188"/>
      <c r="R5747" s="188"/>
    </row>
    <row r="5748" spans="8:18">
      <c r="H5748" s="188"/>
      <c r="J5748" s="188"/>
      <c r="K5748" s="188"/>
      <c r="L5748" s="188"/>
      <c r="M5748" s="393"/>
      <c r="N5748" s="188"/>
      <c r="O5748" s="188"/>
      <c r="P5748" s="188"/>
      <c r="R5748" s="188"/>
    </row>
    <row r="5749" spans="8:18">
      <c r="H5749" s="188"/>
      <c r="J5749" s="188"/>
      <c r="K5749" s="188"/>
      <c r="L5749" s="188"/>
      <c r="M5749" s="393"/>
      <c r="N5749" s="188"/>
      <c r="O5749" s="188"/>
      <c r="P5749" s="188"/>
      <c r="R5749" s="188"/>
    </row>
    <row r="5750" spans="8:18">
      <c r="H5750" s="188"/>
      <c r="J5750" s="188"/>
      <c r="K5750" s="188"/>
      <c r="L5750" s="188"/>
      <c r="M5750" s="393"/>
      <c r="N5750" s="188"/>
      <c r="O5750" s="188"/>
      <c r="P5750" s="188"/>
      <c r="R5750" s="188"/>
    </row>
    <row r="5751" spans="8:18">
      <c r="H5751" s="188"/>
      <c r="J5751" s="188"/>
      <c r="K5751" s="188"/>
      <c r="L5751" s="188"/>
      <c r="M5751" s="393"/>
      <c r="N5751" s="188"/>
      <c r="O5751" s="188"/>
      <c r="P5751" s="188"/>
      <c r="R5751" s="188"/>
    </row>
    <row r="5752" spans="8:18">
      <c r="H5752" s="188"/>
      <c r="J5752" s="188"/>
      <c r="K5752" s="188"/>
      <c r="L5752" s="188"/>
      <c r="M5752" s="393"/>
      <c r="N5752" s="188"/>
      <c r="O5752" s="188"/>
      <c r="P5752" s="188"/>
      <c r="R5752" s="188"/>
    </row>
    <row r="5753" spans="8:18">
      <c r="H5753" s="188"/>
      <c r="J5753" s="188"/>
      <c r="K5753" s="188"/>
      <c r="L5753" s="188"/>
      <c r="M5753" s="393"/>
      <c r="N5753" s="188"/>
      <c r="O5753" s="188"/>
      <c r="P5753" s="188"/>
      <c r="R5753" s="188"/>
    </row>
    <row r="5754" spans="8:18">
      <c r="H5754" s="188"/>
      <c r="J5754" s="188"/>
      <c r="K5754" s="188"/>
      <c r="L5754" s="188"/>
      <c r="M5754" s="393"/>
      <c r="N5754" s="188"/>
      <c r="O5754" s="188"/>
      <c r="P5754" s="188"/>
      <c r="R5754" s="188"/>
    </row>
    <row r="5755" spans="8:18">
      <c r="H5755" s="188"/>
      <c r="J5755" s="188"/>
      <c r="K5755" s="188"/>
      <c r="L5755" s="188"/>
      <c r="M5755" s="393"/>
      <c r="N5755" s="188"/>
      <c r="O5755" s="188"/>
      <c r="P5755" s="188"/>
      <c r="R5755" s="188"/>
    </row>
    <row r="5756" spans="8:18">
      <c r="H5756" s="188"/>
      <c r="J5756" s="188"/>
      <c r="K5756" s="188"/>
      <c r="L5756" s="188"/>
      <c r="M5756" s="393"/>
      <c r="N5756" s="188"/>
      <c r="O5756" s="188"/>
      <c r="P5756" s="188"/>
      <c r="R5756" s="188"/>
    </row>
    <row r="5757" spans="8:18">
      <c r="H5757" s="188"/>
      <c r="J5757" s="188"/>
      <c r="K5757" s="188"/>
      <c r="L5757" s="188"/>
      <c r="M5757" s="393"/>
      <c r="N5757" s="188"/>
      <c r="O5757" s="188"/>
      <c r="P5757" s="188"/>
      <c r="R5757" s="188"/>
    </row>
    <row r="5758" spans="8:18">
      <c r="H5758" s="188"/>
      <c r="J5758" s="188"/>
      <c r="K5758" s="188"/>
      <c r="L5758" s="188"/>
      <c r="M5758" s="393"/>
      <c r="N5758" s="188"/>
      <c r="O5758" s="188"/>
      <c r="P5758" s="188"/>
      <c r="R5758" s="188"/>
    </row>
    <row r="5759" spans="8:18">
      <c r="H5759" s="188"/>
      <c r="J5759" s="188"/>
      <c r="K5759" s="188"/>
      <c r="L5759" s="188"/>
      <c r="M5759" s="393"/>
      <c r="N5759" s="188"/>
      <c r="O5759" s="188"/>
      <c r="P5759" s="188"/>
      <c r="R5759" s="188"/>
    </row>
    <row r="5760" spans="8:18">
      <c r="H5760" s="188"/>
      <c r="J5760" s="188"/>
      <c r="K5760" s="188"/>
      <c r="L5760" s="188"/>
      <c r="M5760" s="393"/>
      <c r="N5760" s="188"/>
      <c r="O5760" s="188"/>
      <c r="P5760" s="188"/>
      <c r="R5760" s="188"/>
    </row>
    <row r="5761" spans="8:18">
      <c r="H5761" s="188"/>
      <c r="J5761" s="188"/>
      <c r="K5761" s="188"/>
      <c r="L5761" s="188"/>
      <c r="M5761" s="393"/>
      <c r="N5761" s="188"/>
      <c r="O5761" s="188"/>
      <c r="P5761" s="188"/>
      <c r="R5761" s="188"/>
    </row>
    <row r="5762" spans="8:18">
      <c r="H5762" s="188"/>
      <c r="J5762" s="188"/>
      <c r="K5762" s="188"/>
      <c r="L5762" s="188"/>
      <c r="M5762" s="393"/>
      <c r="N5762" s="188"/>
      <c r="O5762" s="188"/>
      <c r="P5762" s="188"/>
      <c r="R5762" s="188"/>
    </row>
    <row r="5763" spans="8:18">
      <c r="H5763" s="188"/>
      <c r="J5763" s="188"/>
      <c r="K5763" s="188"/>
      <c r="L5763" s="188"/>
      <c r="M5763" s="393"/>
      <c r="N5763" s="188"/>
      <c r="O5763" s="188"/>
      <c r="P5763" s="188"/>
      <c r="R5763" s="188"/>
    </row>
    <row r="5764" spans="8:18">
      <c r="H5764" s="188"/>
      <c r="J5764" s="188"/>
      <c r="K5764" s="188"/>
      <c r="L5764" s="188"/>
      <c r="M5764" s="393"/>
      <c r="N5764" s="188"/>
      <c r="O5764" s="188"/>
      <c r="P5764" s="188"/>
      <c r="R5764" s="188"/>
    </row>
    <row r="5765" spans="8:18">
      <c r="H5765" s="188"/>
      <c r="J5765" s="188"/>
      <c r="K5765" s="188"/>
      <c r="L5765" s="188"/>
      <c r="M5765" s="393"/>
      <c r="N5765" s="188"/>
      <c r="O5765" s="188"/>
      <c r="P5765" s="188"/>
      <c r="R5765" s="188"/>
    </row>
    <row r="5766" spans="8:18">
      <c r="H5766" s="188"/>
      <c r="J5766" s="188"/>
      <c r="K5766" s="188"/>
      <c r="L5766" s="188"/>
      <c r="M5766" s="393"/>
      <c r="N5766" s="188"/>
      <c r="O5766" s="188"/>
      <c r="P5766" s="188"/>
      <c r="R5766" s="188"/>
    </row>
    <row r="5767" spans="8:18">
      <c r="H5767" s="188"/>
      <c r="J5767" s="188"/>
      <c r="K5767" s="188"/>
      <c r="L5767" s="188"/>
      <c r="M5767" s="393"/>
      <c r="N5767" s="188"/>
      <c r="O5767" s="188"/>
      <c r="P5767" s="188"/>
      <c r="R5767" s="188"/>
    </row>
    <row r="5768" spans="8:18">
      <c r="H5768" s="188"/>
      <c r="J5768" s="188"/>
      <c r="K5768" s="188"/>
      <c r="L5768" s="188"/>
      <c r="M5768" s="393"/>
      <c r="N5768" s="188"/>
      <c r="O5768" s="188"/>
      <c r="P5768" s="188"/>
      <c r="R5768" s="188"/>
    </row>
    <row r="5769" spans="8:18">
      <c r="H5769" s="188"/>
      <c r="J5769" s="188"/>
      <c r="K5769" s="188"/>
      <c r="L5769" s="188"/>
      <c r="M5769" s="393"/>
      <c r="N5769" s="188"/>
      <c r="O5769" s="188"/>
      <c r="P5769" s="188"/>
      <c r="R5769" s="188"/>
    </row>
    <row r="5770" spans="8:18">
      <c r="H5770" s="188"/>
      <c r="J5770" s="188"/>
      <c r="K5770" s="188"/>
      <c r="L5770" s="188"/>
      <c r="M5770" s="393"/>
      <c r="N5770" s="188"/>
      <c r="O5770" s="188"/>
      <c r="P5770" s="188"/>
      <c r="R5770" s="188"/>
    </row>
    <row r="5771" spans="8:18">
      <c r="H5771" s="188"/>
      <c r="J5771" s="188"/>
      <c r="K5771" s="188"/>
      <c r="L5771" s="188"/>
      <c r="M5771" s="393"/>
      <c r="N5771" s="188"/>
      <c r="O5771" s="188"/>
      <c r="P5771" s="188"/>
      <c r="R5771" s="188"/>
    </row>
    <row r="5772" spans="8:18">
      <c r="H5772" s="188"/>
      <c r="J5772" s="188"/>
      <c r="K5772" s="188"/>
      <c r="L5772" s="188"/>
      <c r="M5772" s="393"/>
      <c r="N5772" s="188"/>
      <c r="O5772" s="188"/>
      <c r="P5772" s="188"/>
      <c r="R5772" s="188"/>
    </row>
    <row r="5773" spans="8:18">
      <c r="H5773" s="188"/>
      <c r="J5773" s="188"/>
      <c r="K5773" s="188"/>
      <c r="L5773" s="188"/>
      <c r="M5773" s="393"/>
      <c r="N5773" s="188"/>
      <c r="O5773" s="188"/>
      <c r="P5773" s="188"/>
      <c r="R5773" s="188"/>
    </row>
    <row r="5774" spans="8:18">
      <c r="H5774" s="188"/>
      <c r="J5774" s="188"/>
      <c r="K5774" s="188"/>
      <c r="L5774" s="188"/>
      <c r="M5774" s="393"/>
      <c r="N5774" s="188"/>
      <c r="O5774" s="188"/>
      <c r="P5774" s="188"/>
      <c r="R5774" s="188"/>
    </row>
    <row r="5775" spans="8:18">
      <c r="H5775" s="188"/>
      <c r="J5775" s="188"/>
      <c r="K5775" s="188"/>
      <c r="L5775" s="188"/>
      <c r="M5775" s="393"/>
      <c r="N5775" s="188"/>
      <c r="O5775" s="188"/>
      <c r="P5775" s="188"/>
      <c r="R5775" s="188"/>
    </row>
    <row r="5776" spans="8:18">
      <c r="H5776" s="188"/>
      <c r="J5776" s="188"/>
      <c r="K5776" s="188"/>
      <c r="L5776" s="188"/>
      <c r="M5776" s="393"/>
      <c r="N5776" s="188"/>
      <c r="O5776" s="188"/>
      <c r="P5776" s="188"/>
      <c r="R5776" s="188"/>
    </row>
    <row r="5777" spans="8:18">
      <c r="H5777" s="188"/>
      <c r="J5777" s="188"/>
      <c r="K5777" s="188"/>
      <c r="L5777" s="188"/>
      <c r="M5777" s="393"/>
      <c r="N5777" s="188"/>
      <c r="O5777" s="188"/>
      <c r="P5777" s="188"/>
      <c r="R5777" s="188"/>
    </row>
    <row r="5778" spans="8:18">
      <c r="H5778" s="188"/>
      <c r="J5778" s="188"/>
      <c r="K5778" s="188"/>
      <c r="L5778" s="188"/>
      <c r="M5778" s="393"/>
      <c r="N5778" s="188"/>
      <c r="O5778" s="188"/>
      <c r="P5778" s="188"/>
      <c r="R5778" s="188"/>
    </row>
    <row r="5779" spans="8:18">
      <c r="H5779" s="188"/>
      <c r="J5779" s="188"/>
      <c r="K5779" s="188"/>
      <c r="L5779" s="188"/>
      <c r="M5779" s="393"/>
      <c r="N5779" s="188"/>
      <c r="O5779" s="188"/>
      <c r="P5779" s="188"/>
      <c r="R5779" s="188"/>
    </row>
    <row r="5780" spans="8:18">
      <c r="H5780" s="188"/>
      <c r="J5780" s="188"/>
      <c r="K5780" s="188"/>
      <c r="L5780" s="188"/>
      <c r="M5780" s="393"/>
      <c r="N5780" s="188"/>
      <c r="O5780" s="188"/>
      <c r="P5780" s="188"/>
      <c r="R5780" s="188"/>
    </row>
    <row r="5781" spans="8:18">
      <c r="H5781" s="188"/>
      <c r="J5781" s="188"/>
      <c r="K5781" s="188"/>
      <c r="L5781" s="188"/>
      <c r="M5781" s="393"/>
      <c r="N5781" s="188"/>
      <c r="O5781" s="188"/>
      <c r="P5781" s="188"/>
      <c r="R5781" s="188"/>
    </row>
    <row r="5782" spans="8:18">
      <c r="H5782" s="188"/>
      <c r="J5782" s="188"/>
      <c r="K5782" s="188"/>
      <c r="L5782" s="188"/>
      <c r="M5782" s="393"/>
      <c r="N5782" s="188"/>
      <c r="O5782" s="188"/>
      <c r="P5782" s="188"/>
      <c r="R5782" s="188"/>
    </row>
    <row r="5783" spans="8:18">
      <c r="H5783" s="188"/>
      <c r="J5783" s="188"/>
      <c r="K5783" s="188"/>
      <c r="L5783" s="188"/>
      <c r="M5783" s="393"/>
      <c r="N5783" s="188"/>
      <c r="O5783" s="188"/>
      <c r="P5783" s="188"/>
      <c r="R5783" s="188"/>
    </row>
    <row r="5784" spans="8:18">
      <c r="H5784" s="188"/>
      <c r="J5784" s="188"/>
      <c r="K5784" s="188"/>
      <c r="L5784" s="188"/>
      <c r="M5784" s="393"/>
      <c r="N5784" s="188"/>
      <c r="O5784" s="188"/>
      <c r="P5784" s="188"/>
      <c r="R5784" s="188"/>
    </row>
    <row r="5785" spans="8:18">
      <c r="H5785" s="188"/>
      <c r="J5785" s="188"/>
      <c r="K5785" s="188"/>
      <c r="L5785" s="188"/>
      <c r="M5785" s="393"/>
      <c r="N5785" s="188"/>
      <c r="O5785" s="188"/>
      <c r="P5785" s="188"/>
      <c r="R5785" s="188"/>
    </row>
    <row r="5786" spans="8:18">
      <c r="H5786" s="188"/>
      <c r="J5786" s="188"/>
      <c r="K5786" s="188"/>
      <c r="L5786" s="188"/>
      <c r="M5786" s="393"/>
      <c r="N5786" s="188"/>
      <c r="O5786" s="188"/>
      <c r="P5786" s="188"/>
      <c r="R5786" s="188"/>
    </row>
    <row r="5787" spans="8:18">
      <c r="H5787" s="188"/>
      <c r="J5787" s="188"/>
      <c r="K5787" s="188"/>
      <c r="L5787" s="188"/>
      <c r="M5787" s="393"/>
      <c r="N5787" s="188"/>
      <c r="O5787" s="188"/>
      <c r="P5787" s="188"/>
      <c r="R5787" s="188"/>
    </row>
    <row r="5788" spans="8:18">
      <c r="H5788" s="188"/>
      <c r="J5788" s="188"/>
      <c r="K5788" s="188"/>
      <c r="L5788" s="188"/>
      <c r="M5788" s="393"/>
      <c r="N5788" s="188"/>
      <c r="O5788" s="188"/>
      <c r="P5788" s="188"/>
      <c r="R5788" s="188"/>
    </row>
    <row r="5789" spans="8:18">
      <c r="H5789" s="188"/>
      <c r="J5789" s="188"/>
      <c r="K5789" s="188"/>
      <c r="L5789" s="188"/>
      <c r="M5789" s="393"/>
      <c r="N5789" s="188"/>
      <c r="O5789" s="188"/>
      <c r="P5789" s="188"/>
      <c r="R5789" s="188"/>
    </row>
    <row r="5790" spans="8:18">
      <c r="H5790" s="188"/>
      <c r="J5790" s="188"/>
      <c r="K5790" s="188"/>
      <c r="L5790" s="188"/>
      <c r="M5790" s="393"/>
      <c r="N5790" s="188"/>
      <c r="O5790" s="188"/>
      <c r="P5790" s="188"/>
      <c r="R5790" s="188"/>
    </row>
    <row r="5791" spans="8:18">
      <c r="H5791" s="188"/>
      <c r="J5791" s="188"/>
      <c r="K5791" s="188"/>
      <c r="L5791" s="188"/>
      <c r="M5791" s="393"/>
      <c r="N5791" s="188"/>
      <c r="O5791" s="188"/>
      <c r="P5791" s="188"/>
      <c r="R5791" s="188"/>
    </row>
    <row r="5792" spans="8:18">
      <c r="H5792" s="188"/>
      <c r="J5792" s="188"/>
      <c r="K5792" s="188"/>
      <c r="L5792" s="188"/>
      <c r="M5792" s="393"/>
      <c r="N5792" s="188"/>
      <c r="O5792" s="188"/>
      <c r="P5792" s="188"/>
      <c r="R5792" s="188"/>
    </row>
    <row r="5793" spans="8:18">
      <c r="H5793" s="188"/>
      <c r="J5793" s="188"/>
      <c r="K5793" s="188"/>
      <c r="L5793" s="188"/>
      <c r="M5793" s="393"/>
      <c r="N5793" s="188"/>
      <c r="O5793" s="188"/>
      <c r="P5793" s="188"/>
      <c r="R5793" s="188"/>
    </row>
    <row r="5794" spans="8:18">
      <c r="H5794" s="188"/>
      <c r="J5794" s="188"/>
      <c r="K5794" s="188"/>
      <c r="L5794" s="188"/>
      <c r="M5794" s="393"/>
      <c r="N5794" s="188"/>
      <c r="O5794" s="188"/>
      <c r="P5794" s="188"/>
      <c r="R5794" s="188"/>
    </row>
    <row r="5795" spans="8:18">
      <c r="H5795" s="188"/>
      <c r="J5795" s="188"/>
      <c r="K5795" s="188"/>
      <c r="L5795" s="188"/>
      <c r="M5795" s="393"/>
      <c r="N5795" s="188"/>
      <c r="O5795" s="188"/>
      <c r="P5795" s="188"/>
      <c r="R5795" s="188"/>
    </row>
    <row r="5796" spans="8:18">
      <c r="H5796" s="188"/>
      <c r="J5796" s="188"/>
      <c r="K5796" s="188"/>
      <c r="L5796" s="188"/>
      <c r="M5796" s="393"/>
      <c r="N5796" s="188"/>
      <c r="O5796" s="188"/>
      <c r="P5796" s="188"/>
      <c r="R5796" s="188"/>
    </row>
    <row r="5797" spans="8:18">
      <c r="H5797" s="188"/>
      <c r="J5797" s="188"/>
      <c r="K5797" s="188"/>
      <c r="L5797" s="188"/>
      <c r="M5797" s="393"/>
      <c r="N5797" s="188"/>
      <c r="O5797" s="188"/>
      <c r="P5797" s="188"/>
      <c r="R5797" s="188"/>
    </row>
    <row r="5798" spans="8:18">
      <c r="H5798" s="188"/>
      <c r="J5798" s="188"/>
      <c r="K5798" s="188"/>
      <c r="L5798" s="188"/>
      <c r="M5798" s="393"/>
      <c r="N5798" s="188"/>
      <c r="O5798" s="188"/>
      <c r="P5798" s="188"/>
      <c r="R5798" s="188"/>
    </row>
    <row r="5799" spans="8:18">
      <c r="H5799" s="188"/>
      <c r="J5799" s="188"/>
      <c r="K5799" s="188"/>
      <c r="L5799" s="188"/>
      <c r="M5799" s="393"/>
      <c r="N5799" s="188"/>
      <c r="O5799" s="188"/>
      <c r="P5799" s="188"/>
      <c r="R5799" s="188"/>
    </row>
    <row r="5800" spans="8:18">
      <c r="H5800" s="188"/>
      <c r="J5800" s="188"/>
      <c r="K5800" s="188"/>
      <c r="L5800" s="188"/>
      <c r="M5800" s="393"/>
      <c r="N5800" s="188"/>
      <c r="O5800" s="188"/>
      <c r="P5800" s="188"/>
      <c r="R5800" s="188"/>
    </row>
    <row r="5801" spans="8:18">
      <c r="H5801" s="188"/>
      <c r="J5801" s="188"/>
      <c r="K5801" s="188"/>
      <c r="L5801" s="188"/>
      <c r="M5801" s="393"/>
      <c r="N5801" s="188"/>
      <c r="O5801" s="188"/>
      <c r="P5801" s="188"/>
      <c r="R5801" s="188"/>
    </row>
    <row r="5802" spans="8:18">
      <c r="H5802" s="188"/>
      <c r="J5802" s="188"/>
      <c r="K5802" s="188"/>
      <c r="L5802" s="188"/>
      <c r="M5802" s="393"/>
      <c r="N5802" s="188"/>
      <c r="O5802" s="188"/>
      <c r="P5802" s="188"/>
      <c r="R5802" s="188"/>
    </row>
    <row r="5803" spans="8:18">
      <c r="H5803" s="188"/>
      <c r="J5803" s="188"/>
      <c r="K5803" s="188"/>
      <c r="L5803" s="188"/>
      <c r="M5803" s="393"/>
      <c r="N5803" s="188"/>
      <c r="O5803" s="188"/>
      <c r="P5803" s="188"/>
      <c r="R5803" s="188"/>
    </row>
    <row r="5804" spans="8:18">
      <c r="H5804" s="188"/>
      <c r="J5804" s="188"/>
      <c r="K5804" s="188"/>
      <c r="L5804" s="188"/>
      <c r="M5804" s="393"/>
      <c r="N5804" s="188"/>
      <c r="O5804" s="188"/>
      <c r="P5804" s="188"/>
      <c r="R5804" s="188"/>
    </row>
    <row r="5805" spans="8:18">
      <c r="H5805" s="188"/>
      <c r="J5805" s="188"/>
      <c r="K5805" s="188"/>
      <c r="L5805" s="188"/>
      <c r="M5805" s="393"/>
      <c r="N5805" s="188"/>
      <c r="O5805" s="188"/>
      <c r="P5805" s="188"/>
      <c r="R5805" s="188"/>
    </row>
    <row r="5806" spans="8:18">
      <c r="H5806" s="188"/>
      <c r="J5806" s="188"/>
      <c r="K5806" s="188"/>
      <c r="L5806" s="188"/>
      <c r="M5806" s="393"/>
      <c r="N5806" s="188"/>
      <c r="O5806" s="188"/>
      <c r="P5806" s="188"/>
      <c r="R5806" s="188"/>
    </row>
    <row r="5807" spans="8:18">
      <c r="H5807" s="188"/>
      <c r="J5807" s="188"/>
      <c r="K5807" s="188"/>
      <c r="L5807" s="188"/>
      <c r="M5807" s="393"/>
      <c r="N5807" s="188"/>
      <c r="O5807" s="188"/>
      <c r="P5807" s="188"/>
      <c r="R5807" s="188"/>
    </row>
    <row r="5808" spans="8:18">
      <c r="H5808" s="188"/>
      <c r="J5808" s="188"/>
      <c r="K5808" s="188"/>
      <c r="L5808" s="188"/>
      <c r="M5808" s="393"/>
      <c r="N5808" s="188"/>
      <c r="O5808" s="188"/>
      <c r="P5808" s="188"/>
      <c r="R5808" s="188"/>
    </row>
    <row r="5809" spans="8:18">
      <c r="H5809" s="188"/>
      <c r="J5809" s="188"/>
      <c r="K5809" s="188"/>
      <c r="L5809" s="188"/>
      <c r="M5809" s="393"/>
      <c r="N5809" s="188"/>
      <c r="O5809" s="188"/>
      <c r="P5809" s="188"/>
      <c r="R5809" s="188"/>
    </row>
    <row r="5810" spans="8:18">
      <c r="H5810" s="188"/>
      <c r="J5810" s="188"/>
      <c r="K5810" s="188"/>
      <c r="L5810" s="188"/>
      <c r="M5810" s="393"/>
      <c r="N5810" s="188"/>
      <c r="O5810" s="188"/>
      <c r="P5810" s="188"/>
      <c r="R5810" s="188"/>
    </row>
    <row r="5811" spans="8:18">
      <c r="H5811" s="188"/>
      <c r="J5811" s="188"/>
      <c r="K5811" s="188"/>
      <c r="L5811" s="188"/>
      <c r="M5811" s="393"/>
      <c r="N5811" s="188"/>
      <c r="O5811" s="188"/>
      <c r="P5811" s="188"/>
      <c r="R5811" s="188"/>
    </row>
    <row r="5812" spans="8:18">
      <c r="H5812" s="188"/>
      <c r="J5812" s="188"/>
      <c r="K5812" s="188"/>
      <c r="L5812" s="188"/>
      <c r="M5812" s="393"/>
      <c r="N5812" s="188"/>
      <c r="O5812" s="188"/>
      <c r="P5812" s="188"/>
      <c r="R5812" s="188"/>
    </row>
    <row r="5813" spans="8:18">
      <c r="H5813" s="188"/>
      <c r="J5813" s="188"/>
      <c r="K5813" s="188"/>
      <c r="L5813" s="188"/>
      <c r="M5813" s="393"/>
      <c r="N5813" s="188"/>
      <c r="O5813" s="188"/>
      <c r="P5813" s="188"/>
      <c r="R5813" s="188"/>
    </row>
    <row r="5814" spans="8:18">
      <c r="H5814" s="188"/>
      <c r="J5814" s="188"/>
      <c r="K5814" s="188"/>
      <c r="L5814" s="188"/>
      <c r="M5814" s="393"/>
      <c r="N5814" s="188"/>
      <c r="O5814" s="188"/>
      <c r="P5814" s="188"/>
      <c r="R5814" s="188"/>
    </row>
    <row r="5815" spans="8:18">
      <c r="H5815" s="188"/>
      <c r="J5815" s="188"/>
      <c r="K5815" s="188"/>
      <c r="L5815" s="188"/>
      <c r="M5815" s="393"/>
      <c r="N5815" s="188"/>
      <c r="O5815" s="188"/>
      <c r="P5815" s="188"/>
      <c r="R5815" s="188"/>
    </row>
    <row r="5816" spans="8:18">
      <c r="H5816" s="188"/>
      <c r="J5816" s="188"/>
      <c r="K5816" s="188"/>
      <c r="L5816" s="188"/>
      <c r="M5816" s="393"/>
      <c r="N5816" s="188"/>
      <c r="O5816" s="188"/>
      <c r="P5816" s="188"/>
      <c r="R5816" s="188"/>
    </row>
    <row r="5817" spans="8:18">
      <c r="H5817" s="188"/>
      <c r="J5817" s="188"/>
      <c r="K5817" s="188"/>
      <c r="L5817" s="188"/>
      <c r="M5817" s="393"/>
      <c r="N5817" s="188"/>
      <c r="O5817" s="188"/>
      <c r="P5817" s="188"/>
      <c r="R5817" s="188"/>
    </row>
    <row r="5818" spans="8:18">
      <c r="H5818" s="188"/>
      <c r="J5818" s="188"/>
      <c r="K5818" s="188"/>
      <c r="L5818" s="188"/>
      <c r="M5818" s="393"/>
      <c r="N5818" s="188"/>
      <c r="O5818" s="188"/>
      <c r="P5818" s="188"/>
      <c r="R5818" s="188"/>
    </row>
    <row r="5819" spans="8:18">
      <c r="H5819" s="188"/>
      <c r="J5819" s="188"/>
      <c r="K5819" s="188"/>
      <c r="L5819" s="188"/>
      <c r="M5819" s="393"/>
      <c r="N5819" s="188"/>
      <c r="O5819" s="188"/>
      <c r="P5819" s="188"/>
      <c r="R5819" s="188"/>
    </row>
    <row r="5820" spans="8:18">
      <c r="H5820" s="188"/>
      <c r="J5820" s="188"/>
      <c r="K5820" s="188"/>
      <c r="L5820" s="188"/>
      <c r="M5820" s="393"/>
      <c r="N5820" s="188"/>
      <c r="O5820" s="188"/>
      <c r="P5820" s="188"/>
      <c r="R5820" s="188"/>
    </row>
    <row r="5821" spans="8:18">
      <c r="H5821" s="188"/>
      <c r="J5821" s="188"/>
      <c r="K5821" s="188"/>
      <c r="L5821" s="188"/>
      <c r="M5821" s="393"/>
      <c r="N5821" s="188"/>
      <c r="O5821" s="188"/>
      <c r="P5821" s="188"/>
      <c r="R5821" s="188"/>
    </row>
    <row r="5822" spans="8:18">
      <c r="H5822" s="188"/>
      <c r="J5822" s="188"/>
      <c r="K5822" s="188"/>
      <c r="L5822" s="188"/>
      <c r="M5822" s="393"/>
      <c r="N5822" s="188"/>
      <c r="O5822" s="188"/>
      <c r="P5822" s="188"/>
      <c r="R5822" s="188"/>
    </row>
    <row r="5823" spans="8:18">
      <c r="H5823" s="188"/>
      <c r="J5823" s="188"/>
      <c r="K5823" s="188"/>
      <c r="L5823" s="188"/>
      <c r="M5823" s="393"/>
      <c r="N5823" s="188"/>
      <c r="O5823" s="188"/>
      <c r="P5823" s="188"/>
      <c r="R5823" s="188"/>
    </row>
    <row r="5824" spans="8:18">
      <c r="H5824" s="188"/>
      <c r="J5824" s="188"/>
      <c r="K5824" s="188"/>
      <c r="L5824" s="188"/>
      <c r="M5824" s="393"/>
      <c r="N5824" s="188"/>
      <c r="O5824" s="188"/>
      <c r="P5824" s="188"/>
      <c r="R5824" s="188"/>
    </row>
    <row r="5825" spans="8:18">
      <c r="H5825" s="188"/>
      <c r="J5825" s="188"/>
      <c r="K5825" s="188"/>
      <c r="L5825" s="188"/>
      <c r="M5825" s="393"/>
      <c r="N5825" s="188"/>
      <c r="O5825" s="188"/>
      <c r="P5825" s="188"/>
      <c r="R5825" s="188"/>
    </row>
    <row r="5826" spans="8:18">
      <c r="H5826" s="188"/>
      <c r="J5826" s="188"/>
      <c r="K5826" s="188"/>
      <c r="L5826" s="188"/>
      <c r="M5826" s="393"/>
      <c r="N5826" s="188"/>
      <c r="O5826" s="188"/>
      <c r="P5826" s="188"/>
      <c r="R5826" s="188"/>
    </row>
    <row r="5827" spans="8:18">
      <c r="H5827" s="188"/>
      <c r="J5827" s="188"/>
      <c r="K5827" s="188"/>
      <c r="L5827" s="188"/>
      <c r="M5827" s="393"/>
      <c r="N5827" s="188"/>
      <c r="O5827" s="188"/>
      <c r="P5827" s="188"/>
      <c r="R5827" s="188"/>
    </row>
    <row r="5828" spans="8:18">
      <c r="H5828" s="188"/>
      <c r="J5828" s="188"/>
      <c r="K5828" s="188"/>
      <c r="L5828" s="188"/>
      <c r="M5828" s="393"/>
      <c r="N5828" s="188"/>
      <c r="O5828" s="188"/>
      <c r="P5828" s="188"/>
      <c r="R5828" s="188"/>
    </row>
    <row r="5829" spans="8:18">
      <c r="H5829" s="188"/>
      <c r="J5829" s="188"/>
      <c r="K5829" s="188"/>
      <c r="L5829" s="188"/>
      <c r="M5829" s="393"/>
      <c r="N5829" s="188"/>
      <c r="O5829" s="188"/>
      <c r="P5829" s="188"/>
      <c r="R5829" s="188"/>
    </row>
    <row r="5830" spans="8:18">
      <c r="H5830" s="188"/>
      <c r="J5830" s="188"/>
      <c r="K5830" s="188"/>
      <c r="L5830" s="188"/>
      <c r="M5830" s="393"/>
      <c r="N5830" s="188"/>
      <c r="O5830" s="188"/>
      <c r="P5830" s="188"/>
      <c r="R5830" s="188"/>
    </row>
    <row r="5831" spans="8:18">
      <c r="H5831" s="188"/>
      <c r="J5831" s="188"/>
      <c r="K5831" s="188"/>
      <c r="L5831" s="188"/>
      <c r="M5831" s="393"/>
      <c r="N5831" s="188"/>
      <c r="O5831" s="188"/>
      <c r="P5831" s="188"/>
      <c r="R5831" s="188"/>
    </row>
    <row r="5832" spans="8:18">
      <c r="H5832" s="188"/>
      <c r="J5832" s="188"/>
      <c r="K5832" s="188"/>
      <c r="L5832" s="188"/>
      <c r="M5832" s="393"/>
      <c r="N5832" s="188"/>
      <c r="O5832" s="188"/>
      <c r="P5832" s="188"/>
      <c r="R5832" s="188"/>
    </row>
    <row r="5833" spans="8:18">
      <c r="H5833" s="188"/>
      <c r="J5833" s="188"/>
      <c r="K5833" s="188"/>
      <c r="L5833" s="188"/>
      <c r="M5833" s="393"/>
      <c r="N5833" s="188"/>
      <c r="O5833" s="188"/>
      <c r="P5833" s="188"/>
      <c r="R5833" s="188"/>
    </row>
    <row r="5834" spans="8:18">
      <c r="H5834" s="188"/>
      <c r="J5834" s="188"/>
      <c r="K5834" s="188"/>
      <c r="L5834" s="188"/>
      <c r="M5834" s="393"/>
      <c r="N5834" s="188"/>
      <c r="O5834" s="188"/>
      <c r="P5834" s="188"/>
      <c r="R5834" s="188"/>
    </row>
    <row r="5835" spans="8:18">
      <c r="H5835" s="188"/>
      <c r="J5835" s="188"/>
      <c r="K5835" s="188"/>
      <c r="L5835" s="188"/>
      <c r="M5835" s="393"/>
      <c r="N5835" s="188"/>
      <c r="O5835" s="188"/>
      <c r="P5835" s="188"/>
      <c r="R5835" s="188"/>
    </row>
    <row r="5836" spans="8:18">
      <c r="H5836" s="188"/>
      <c r="J5836" s="188"/>
      <c r="K5836" s="188"/>
      <c r="L5836" s="188"/>
      <c r="M5836" s="393"/>
      <c r="N5836" s="188"/>
      <c r="O5836" s="188"/>
      <c r="P5836" s="188"/>
      <c r="R5836" s="188"/>
    </row>
    <row r="5837" spans="8:18">
      <c r="H5837" s="188"/>
      <c r="J5837" s="188"/>
      <c r="K5837" s="188"/>
      <c r="L5837" s="188"/>
      <c r="M5837" s="393"/>
      <c r="N5837" s="188"/>
      <c r="O5837" s="188"/>
      <c r="P5837" s="188"/>
      <c r="R5837" s="188"/>
    </row>
    <row r="5838" spans="8:18">
      <c r="H5838" s="188"/>
      <c r="J5838" s="188"/>
      <c r="K5838" s="188"/>
      <c r="L5838" s="188"/>
      <c r="M5838" s="393"/>
      <c r="N5838" s="188"/>
      <c r="O5838" s="188"/>
      <c r="P5838" s="188"/>
      <c r="R5838" s="188"/>
    </row>
    <row r="5839" spans="8:18">
      <c r="H5839" s="188"/>
      <c r="J5839" s="188"/>
      <c r="K5839" s="188"/>
      <c r="L5839" s="188"/>
      <c r="M5839" s="393"/>
      <c r="N5839" s="188"/>
      <c r="O5839" s="188"/>
      <c r="P5839" s="188"/>
      <c r="R5839" s="188"/>
    </row>
    <row r="5840" spans="8:18">
      <c r="H5840" s="188"/>
      <c r="J5840" s="188"/>
      <c r="K5840" s="188"/>
      <c r="L5840" s="188"/>
      <c r="M5840" s="393"/>
      <c r="N5840" s="188"/>
      <c r="O5840" s="188"/>
      <c r="P5840" s="188"/>
      <c r="R5840" s="188"/>
    </row>
    <row r="5841" spans="8:18">
      <c r="H5841" s="188"/>
      <c r="J5841" s="188"/>
      <c r="K5841" s="188"/>
      <c r="L5841" s="188"/>
      <c r="M5841" s="393"/>
      <c r="N5841" s="188"/>
      <c r="O5841" s="188"/>
      <c r="P5841" s="188"/>
      <c r="R5841" s="188"/>
    </row>
    <row r="5842" spans="8:18">
      <c r="H5842" s="188"/>
      <c r="J5842" s="188"/>
      <c r="K5842" s="188"/>
      <c r="L5842" s="188"/>
      <c r="M5842" s="393"/>
      <c r="N5842" s="188"/>
      <c r="O5842" s="188"/>
      <c r="P5842" s="188"/>
      <c r="R5842" s="188"/>
    </row>
    <row r="5843" spans="8:18">
      <c r="H5843" s="188"/>
      <c r="J5843" s="188"/>
      <c r="K5843" s="188"/>
      <c r="L5843" s="188"/>
      <c r="M5843" s="393"/>
      <c r="N5843" s="188"/>
      <c r="O5843" s="188"/>
      <c r="P5843" s="188"/>
      <c r="R5843" s="188"/>
    </row>
    <row r="5844" spans="8:18">
      <c r="H5844" s="188"/>
      <c r="J5844" s="188"/>
      <c r="K5844" s="188"/>
      <c r="L5844" s="188"/>
      <c r="M5844" s="393"/>
      <c r="N5844" s="188"/>
      <c r="O5844" s="188"/>
      <c r="P5844" s="188"/>
      <c r="R5844" s="188"/>
    </row>
    <row r="5845" spans="8:18">
      <c r="H5845" s="188"/>
      <c r="J5845" s="188"/>
      <c r="K5845" s="188"/>
      <c r="L5845" s="188"/>
      <c r="M5845" s="393"/>
      <c r="N5845" s="188"/>
      <c r="O5845" s="188"/>
      <c r="P5845" s="188"/>
      <c r="R5845" s="188"/>
    </row>
    <row r="5846" spans="8:18">
      <c r="H5846" s="188"/>
      <c r="J5846" s="188"/>
      <c r="K5846" s="188"/>
      <c r="L5846" s="188"/>
      <c r="M5846" s="393"/>
      <c r="N5846" s="188"/>
      <c r="O5846" s="188"/>
      <c r="P5846" s="188"/>
      <c r="R5846" s="188"/>
    </row>
    <row r="5847" spans="8:18">
      <c r="H5847" s="188"/>
      <c r="J5847" s="188"/>
      <c r="K5847" s="188"/>
      <c r="L5847" s="188"/>
      <c r="M5847" s="393"/>
      <c r="N5847" s="188"/>
      <c r="O5847" s="188"/>
      <c r="P5847" s="188"/>
      <c r="R5847" s="188"/>
    </row>
    <row r="5848" spans="8:18">
      <c r="H5848" s="188"/>
      <c r="J5848" s="188"/>
      <c r="K5848" s="188"/>
      <c r="L5848" s="188"/>
      <c r="M5848" s="393"/>
      <c r="N5848" s="188"/>
      <c r="O5848" s="188"/>
      <c r="P5848" s="188"/>
      <c r="R5848" s="188"/>
    </row>
    <row r="5849" spans="8:18">
      <c r="H5849" s="188"/>
      <c r="J5849" s="188"/>
      <c r="K5849" s="188"/>
      <c r="L5849" s="188"/>
      <c r="M5849" s="393"/>
      <c r="N5849" s="188"/>
      <c r="O5849" s="188"/>
      <c r="P5849" s="188"/>
      <c r="R5849" s="188"/>
    </row>
    <row r="5850" spans="8:18">
      <c r="H5850" s="188"/>
      <c r="J5850" s="188"/>
      <c r="K5850" s="188"/>
      <c r="L5850" s="188"/>
      <c r="M5850" s="393"/>
      <c r="N5850" s="188"/>
      <c r="O5850" s="188"/>
      <c r="P5850" s="188"/>
      <c r="R5850" s="188"/>
    </row>
    <row r="5851" spans="8:18">
      <c r="H5851" s="188"/>
      <c r="J5851" s="188"/>
      <c r="K5851" s="188"/>
      <c r="L5851" s="188"/>
      <c r="M5851" s="393"/>
      <c r="N5851" s="188"/>
      <c r="O5851" s="188"/>
      <c r="P5851" s="188"/>
      <c r="R5851" s="188"/>
    </row>
    <row r="5852" spans="8:18">
      <c r="H5852" s="188"/>
      <c r="J5852" s="188"/>
      <c r="K5852" s="188"/>
      <c r="L5852" s="188"/>
      <c r="M5852" s="393"/>
      <c r="N5852" s="188"/>
      <c r="O5852" s="188"/>
      <c r="P5852" s="188"/>
      <c r="R5852" s="188"/>
    </row>
    <row r="5853" spans="8:18">
      <c r="H5853" s="188"/>
      <c r="J5853" s="188"/>
      <c r="K5853" s="188"/>
      <c r="L5853" s="188"/>
      <c r="M5853" s="393"/>
      <c r="N5853" s="188"/>
      <c r="O5853" s="188"/>
      <c r="P5853" s="188"/>
      <c r="R5853" s="188"/>
    </row>
    <row r="5854" spans="8:18">
      <c r="H5854" s="188"/>
      <c r="J5854" s="188"/>
      <c r="K5854" s="188"/>
      <c r="L5854" s="188"/>
      <c r="M5854" s="393"/>
      <c r="N5854" s="188"/>
      <c r="O5854" s="188"/>
      <c r="P5854" s="188"/>
      <c r="R5854" s="188"/>
    </row>
    <row r="5855" spans="8:18">
      <c r="H5855" s="188"/>
      <c r="J5855" s="188"/>
      <c r="K5855" s="188"/>
      <c r="L5855" s="188"/>
      <c r="M5855" s="393"/>
      <c r="N5855" s="188"/>
      <c r="O5855" s="188"/>
      <c r="P5855" s="188"/>
      <c r="R5855" s="188"/>
    </row>
    <row r="5856" spans="8:18">
      <c r="H5856" s="188"/>
      <c r="J5856" s="188"/>
      <c r="K5856" s="188"/>
      <c r="L5856" s="188"/>
      <c r="M5856" s="393"/>
      <c r="N5856" s="188"/>
      <c r="O5856" s="188"/>
      <c r="P5856" s="188"/>
      <c r="R5856" s="188"/>
    </row>
    <row r="5857" spans="8:18">
      <c r="H5857" s="188"/>
      <c r="J5857" s="188"/>
      <c r="K5857" s="188"/>
      <c r="L5857" s="188"/>
      <c r="M5857" s="393"/>
      <c r="N5857" s="188"/>
      <c r="O5857" s="188"/>
      <c r="P5857" s="188"/>
      <c r="R5857" s="188"/>
    </row>
    <row r="5858" spans="8:18">
      <c r="H5858" s="188"/>
      <c r="J5858" s="188"/>
      <c r="K5858" s="188"/>
      <c r="L5858" s="188"/>
      <c r="M5858" s="393"/>
      <c r="N5858" s="188"/>
      <c r="O5858" s="188"/>
      <c r="P5858" s="188"/>
      <c r="R5858" s="188"/>
    </row>
    <row r="5859" spans="8:18">
      <c r="H5859" s="188"/>
      <c r="J5859" s="188"/>
      <c r="K5859" s="188"/>
      <c r="L5859" s="188"/>
      <c r="M5859" s="393"/>
      <c r="N5859" s="188"/>
      <c r="O5859" s="188"/>
      <c r="P5859" s="188"/>
      <c r="R5859" s="188"/>
    </row>
    <row r="5860" spans="8:18">
      <c r="H5860" s="188"/>
      <c r="J5860" s="188"/>
      <c r="K5860" s="188"/>
      <c r="L5860" s="188"/>
      <c r="M5860" s="393"/>
      <c r="N5860" s="188"/>
      <c r="O5860" s="188"/>
      <c r="P5860" s="188"/>
      <c r="R5860" s="188"/>
    </row>
    <row r="5861" spans="8:18">
      <c r="H5861" s="188"/>
      <c r="J5861" s="188"/>
      <c r="K5861" s="188"/>
      <c r="L5861" s="188"/>
      <c r="M5861" s="393"/>
      <c r="N5861" s="188"/>
      <c r="O5861" s="188"/>
      <c r="P5861" s="188"/>
      <c r="R5861" s="188"/>
    </row>
    <row r="5862" spans="8:18">
      <c r="H5862" s="188"/>
      <c r="J5862" s="188"/>
      <c r="K5862" s="188"/>
      <c r="L5862" s="188"/>
      <c r="M5862" s="393"/>
      <c r="N5862" s="188"/>
      <c r="O5862" s="188"/>
      <c r="P5862" s="188"/>
      <c r="R5862" s="188"/>
    </row>
    <row r="5863" spans="8:18">
      <c r="H5863" s="188"/>
      <c r="J5863" s="188"/>
      <c r="K5863" s="188"/>
      <c r="L5863" s="188"/>
      <c r="M5863" s="393"/>
      <c r="N5863" s="188"/>
      <c r="O5863" s="188"/>
      <c r="P5863" s="188"/>
      <c r="R5863" s="188"/>
    </row>
    <row r="5864" spans="8:18">
      <c r="H5864" s="188"/>
      <c r="J5864" s="188"/>
      <c r="K5864" s="188"/>
      <c r="L5864" s="188"/>
      <c r="M5864" s="393"/>
      <c r="N5864" s="188"/>
      <c r="O5864" s="188"/>
      <c r="P5864" s="188"/>
      <c r="R5864" s="188"/>
    </row>
    <row r="5865" spans="8:18">
      <c r="H5865" s="188"/>
      <c r="J5865" s="188"/>
      <c r="K5865" s="188"/>
      <c r="L5865" s="188"/>
      <c r="M5865" s="393"/>
      <c r="N5865" s="188"/>
      <c r="O5865" s="188"/>
      <c r="P5865" s="188"/>
      <c r="R5865" s="188"/>
    </row>
    <row r="5866" spans="8:18">
      <c r="H5866" s="188"/>
      <c r="J5866" s="188"/>
      <c r="K5866" s="188"/>
      <c r="L5866" s="188"/>
      <c r="M5866" s="393"/>
      <c r="N5866" s="188"/>
      <c r="O5866" s="188"/>
      <c r="P5866" s="188"/>
      <c r="R5866" s="188"/>
    </row>
    <row r="5867" spans="8:18">
      <c r="H5867" s="188"/>
      <c r="J5867" s="188"/>
      <c r="K5867" s="188"/>
      <c r="L5867" s="188"/>
      <c r="M5867" s="393"/>
      <c r="N5867" s="188"/>
      <c r="O5867" s="188"/>
      <c r="P5867" s="188"/>
      <c r="R5867" s="188"/>
    </row>
    <row r="5868" spans="8:18">
      <c r="H5868" s="188"/>
      <c r="J5868" s="188"/>
      <c r="K5868" s="188"/>
      <c r="L5868" s="188"/>
      <c r="M5868" s="393"/>
      <c r="N5868" s="188"/>
      <c r="O5868" s="188"/>
      <c r="P5868" s="188"/>
      <c r="R5868" s="188"/>
    </row>
    <row r="5869" spans="8:18">
      <c r="H5869" s="188"/>
      <c r="J5869" s="188"/>
      <c r="K5869" s="188"/>
      <c r="L5869" s="188"/>
      <c r="M5869" s="393"/>
      <c r="N5869" s="188"/>
      <c r="O5869" s="188"/>
      <c r="P5869" s="188"/>
      <c r="R5869" s="188"/>
    </row>
    <row r="5870" spans="8:18">
      <c r="H5870" s="188"/>
      <c r="J5870" s="188"/>
      <c r="K5870" s="188"/>
      <c r="L5870" s="188"/>
      <c r="M5870" s="393"/>
      <c r="N5870" s="188"/>
      <c r="O5870" s="188"/>
      <c r="P5870" s="188"/>
      <c r="R5870" s="188"/>
    </row>
    <row r="5871" spans="8:18">
      <c r="H5871" s="188"/>
      <c r="J5871" s="188"/>
      <c r="K5871" s="188"/>
      <c r="L5871" s="188"/>
      <c r="M5871" s="393"/>
      <c r="N5871" s="188"/>
      <c r="O5871" s="188"/>
      <c r="P5871" s="188"/>
      <c r="R5871" s="188"/>
    </row>
    <row r="5872" spans="8:18">
      <c r="H5872" s="188"/>
      <c r="J5872" s="188"/>
      <c r="K5872" s="188"/>
      <c r="L5872" s="188"/>
      <c r="M5872" s="393"/>
      <c r="N5872" s="188"/>
      <c r="O5872" s="188"/>
      <c r="P5872" s="188"/>
      <c r="R5872" s="188"/>
    </row>
    <row r="5873" spans="8:18">
      <c r="H5873" s="188"/>
      <c r="J5873" s="188"/>
      <c r="K5873" s="188"/>
      <c r="L5873" s="188"/>
      <c r="M5873" s="393"/>
      <c r="N5873" s="188"/>
      <c r="O5873" s="188"/>
      <c r="P5873" s="188"/>
      <c r="R5873" s="188"/>
    </row>
    <row r="5874" spans="8:18">
      <c r="H5874" s="188"/>
      <c r="J5874" s="188"/>
      <c r="K5874" s="188"/>
      <c r="L5874" s="188"/>
      <c r="M5874" s="393"/>
      <c r="N5874" s="188"/>
      <c r="O5874" s="188"/>
      <c r="P5874" s="188"/>
      <c r="R5874" s="188"/>
    </row>
    <row r="5875" spans="8:18">
      <c r="H5875" s="188"/>
      <c r="J5875" s="188"/>
      <c r="K5875" s="188"/>
      <c r="L5875" s="188"/>
      <c r="M5875" s="393"/>
      <c r="N5875" s="188"/>
      <c r="O5875" s="188"/>
      <c r="P5875" s="188"/>
      <c r="R5875" s="188"/>
    </row>
    <row r="5876" spans="8:18">
      <c r="H5876" s="188"/>
      <c r="J5876" s="188"/>
      <c r="K5876" s="188"/>
      <c r="L5876" s="188"/>
      <c r="M5876" s="393"/>
      <c r="N5876" s="188"/>
      <c r="O5876" s="188"/>
      <c r="P5876" s="188"/>
      <c r="R5876" s="188"/>
    </row>
    <row r="5877" spans="8:18">
      <c r="H5877" s="188"/>
      <c r="J5877" s="188"/>
      <c r="K5877" s="188"/>
      <c r="L5877" s="188"/>
      <c r="M5877" s="393"/>
      <c r="N5877" s="188"/>
      <c r="O5877" s="188"/>
      <c r="P5877" s="188"/>
      <c r="R5877" s="188"/>
    </row>
    <row r="5878" spans="8:18">
      <c r="H5878" s="188"/>
      <c r="J5878" s="188"/>
      <c r="K5878" s="188"/>
      <c r="L5878" s="188"/>
      <c r="M5878" s="393"/>
      <c r="N5878" s="188"/>
      <c r="O5878" s="188"/>
      <c r="P5878" s="188"/>
      <c r="R5878" s="188"/>
    </row>
    <row r="5879" spans="8:18">
      <c r="H5879" s="188"/>
      <c r="J5879" s="188"/>
      <c r="K5879" s="188"/>
      <c r="L5879" s="188"/>
      <c r="M5879" s="393"/>
      <c r="N5879" s="188"/>
      <c r="O5879" s="188"/>
      <c r="P5879" s="188"/>
      <c r="R5879" s="188"/>
    </row>
    <row r="5880" spans="8:18">
      <c r="H5880" s="188"/>
      <c r="J5880" s="188"/>
      <c r="K5880" s="188"/>
      <c r="L5880" s="188"/>
      <c r="M5880" s="393"/>
      <c r="N5880" s="188"/>
      <c r="O5880" s="188"/>
      <c r="P5880" s="188"/>
      <c r="R5880" s="188"/>
    </row>
    <row r="5881" spans="8:18">
      <c r="H5881" s="188"/>
      <c r="J5881" s="188"/>
      <c r="K5881" s="188"/>
      <c r="L5881" s="188"/>
      <c r="M5881" s="393"/>
      <c r="N5881" s="188"/>
      <c r="O5881" s="188"/>
      <c r="P5881" s="188"/>
      <c r="R5881" s="188"/>
    </row>
    <row r="5882" spans="8:18">
      <c r="H5882" s="188"/>
      <c r="J5882" s="188"/>
      <c r="K5882" s="188"/>
      <c r="L5882" s="188"/>
      <c r="M5882" s="393"/>
      <c r="N5882" s="188"/>
      <c r="O5882" s="188"/>
      <c r="P5882" s="188"/>
      <c r="R5882" s="188"/>
    </row>
    <row r="5883" spans="8:18">
      <c r="H5883" s="188"/>
      <c r="J5883" s="188"/>
      <c r="K5883" s="188"/>
      <c r="L5883" s="188"/>
      <c r="M5883" s="393"/>
      <c r="N5883" s="188"/>
      <c r="O5883" s="188"/>
      <c r="P5883" s="188"/>
      <c r="R5883" s="188"/>
    </row>
    <row r="5884" spans="8:18">
      <c r="H5884" s="188"/>
      <c r="J5884" s="188"/>
      <c r="K5884" s="188"/>
      <c r="L5884" s="188"/>
      <c r="M5884" s="393"/>
      <c r="N5884" s="188"/>
      <c r="O5884" s="188"/>
      <c r="P5884" s="188"/>
      <c r="R5884" s="188"/>
    </row>
    <row r="5885" spans="8:18">
      <c r="H5885" s="188"/>
      <c r="J5885" s="188"/>
      <c r="K5885" s="188"/>
      <c r="L5885" s="188"/>
      <c r="M5885" s="393"/>
      <c r="N5885" s="188"/>
      <c r="O5885" s="188"/>
      <c r="P5885" s="188"/>
      <c r="R5885" s="188"/>
    </row>
    <row r="5886" spans="8:18">
      <c r="H5886" s="188"/>
      <c r="J5886" s="188"/>
      <c r="K5886" s="188"/>
      <c r="L5886" s="188"/>
      <c r="M5886" s="393"/>
      <c r="N5886" s="188"/>
      <c r="O5886" s="188"/>
      <c r="P5886" s="188"/>
      <c r="R5886" s="188"/>
    </row>
    <row r="5887" spans="8:18">
      <c r="H5887" s="188"/>
      <c r="J5887" s="188"/>
      <c r="K5887" s="188"/>
      <c r="L5887" s="188"/>
      <c r="M5887" s="393"/>
      <c r="N5887" s="188"/>
      <c r="O5887" s="188"/>
      <c r="P5887" s="188"/>
      <c r="R5887" s="188"/>
    </row>
    <row r="5888" spans="8:18">
      <c r="H5888" s="188"/>
      <c r="J5888" s="188"/>
      <c r="K5888" s="188"/>
      <c r="L5888" s="188"/>
      <c r="M5888" s="393"/>
      <c r="N5888" s="188"/>
      <c r="O5888" s="188"/>
      <c r="P5888" s="188"/>
      <c r="R5888" s="188"/>
    </row>
    <row r="5889" spans="8:18">
      <c r="H5889" s="188"/>
      <c r="J5889" s="188"/>
      <c r="K5889" s="188"/>
      <c r="L5889" s="188"/>
      <c r="M5889" s="393"/>
      <c r="N5889" s="188"/>
      <c r="O5889" s="188"/>
      <c r="P5889" s="188"/>
      <c r="R5889" s="188"/>
    </row>
    <row r="5890" spans="8:18">
      <c r="H5890" s="188"/>
      <c r="J5890" s="188"/>
      <c r="K5890" s="188"/>
      <c r="L5890" s="188"/>
      <c r="M5890" s="393"/>
      <c r="N5890" s="188"/>
      <c r="O5890" s="188"/>
      <c r="P5890" s="188"/>
      <c r="R5890" s="188"/>
    </row>
    <row r="5891" spans="8:18">
      <c r="H5891" s="188"/>
      <c r="J5891" s="188"/>
      <c r="K5891" s="188"/>
      <c r="L5891" s="188"/>
      <c r="M5891" s="393"/>
      <c r="N5891" s="188"/>
      <c r="O5891" s="188"/>
      <c r="P5891" s="188"/>
      <c r="R5891" s="188"/>
    </row>
    <row r="5892" spans="8:18">
      <c r="H5892" s="188"/>
      <c r="J5892" s="188"/>
      <c r="K5892" s="188"/>
      <c r="L5892" s="188"/>
      <c r="M5892" s="393"/>
      <c r="N5892" s="188"/>
      <c r="O5892" s="188"/>
      <c r="P5892" s="188"/>
      <c r="R5892" s="188"/>
    </row>
    <row r="5893" spans="8:18">
      <c r="H5893" s="188"/>
      <c r="J5893" s="188"/>
      <c r="K5893" s="188"/>
      <c r="L5893" s="188"/>
      <c r="M5893" s="393"/>
      <c r="N5893" s="188"/>
      <c r="O5893" s="188"/>
      <c r="P5893" s="188"/>
      <c r="R5893" s="188"/>
    </row>
    <row r="5894" spans="8:18">
      <c r="H5894" s="188"/>
      <c r="J5894" s="188"/>
      <c r="K5894" s="188"/>
      <c r="L5894" s="188"/>
      <c r="M5894" s="393"/>
      <c r="N5894" s="188"/>
      <c r="O5894" s="188"/>
      <c r="P5894" s="188"/>
      <c r="R5894" s="188"/>
    </row>
    <row r="5895" spans="8:18">
      <c r="H5895" s="188"/>
      <c r="J5895" s="188"/>
      <c r="K5895" s="188"/>
      <c r="L5895" s="188"/>
      <c r="M5895" s="393"/>
      <c r="N5895" s="188"/>
      <c r="O5895" s="188"/>
      <c r="P5895" s="188"/>
      <c r="R5895" s="188"/>
    </row>
    <row r="5896" spans="8:18">
      <c r="H5896" s="188"/>
      <c r="J5896" s="188"/>
      <c r="K5896" s="188"/>
      <c r="L5896" s="188"/>
      <c r="M5896" s="393"/>
      <c r="N5896" s="188"/>
      <c r="O5896" s="188"/>
      <c r="P5896" s="188"/>
      <c r="R5896" s="188"/>
    </row>
    <row r="5897" spans="8:18">
      <c r="H5897" s="188"/>
      <c r="J5897" s="188"/>
      <c r="K5897" s="188"/>
      <c r="L5897" s="188"/>
      <c r="M5897" s="393"/>
      <c r="N5897" s="188"/>
      <c r="O5897" s="188"/>
      <c r="P5897" s="188"/>
      <c r="R5897" s="188"/>
    </row>
    <row r="5898" spans="8:18">
      <c r="H5898" s="188"/>
      <c r="J5898" s="188"/>
      <c r="K5898" s="188"/>
      <c r="L5898" s="188"/>
      <c r="M5898" s="393"/>
      <c r="N5898" s="188"/>
      <c r="O5898" s="188"/>
      <c r="P5898" s="188"/>
      <c r="R5898" s="188"/>
    </row>
    <row r="5899" spans="8:18">
      <c r="H5899" s="188"/>
      <c r="J5899" s="188"/>
      <c r="K5899" s="188"/>
      <c r="L5899" s="188"/>
      <c r="M5899" s="393"/>
      <c r="N5899" s="188"/>
      <c r="O5899" s="188"/>
      <c r="P5899" s="188"/>
      <c r="R5899" s="188"/>
    </row>
    <row r="5900" spans="8:18">
      <c r="H5900" s="188"/>
      <c r="J5900" s="188"/>
      <c r="K5900" s="188"/>
      <c r="L5900" s="188"/>
      <c r="M5900" s="393"/>
      <c r="N5900" s="188"/>
      <c r="O5900" s="188"/>
      <c r="P5900" s="188"/>
      <c r="R5900" s="188"/>
    </row>
    <row r="5901" spans="8:18">
      <c r="H5901" s="188"/>
      <c r="J5901" s="188"/>
      <c r="K5901" s="188"/>
      <c r="L5901" s="188"/>
      <c r="M5901" s="393"/>
      <c r="N5901" s="188"/>
      <c r="O5901" s="188"/>
      <c r="P5901" s="188"/>
      <c r="R5901" s="188"/>
    </row>
    <row r="5902" spans="8:18">
      <c r="H5902" s="188"/>
      <c r="J5902" s="188"/>
      <c r="K5902" s="188"/>
      <c r="L5902" s="188"/>
      <c r="M5902" s="393"/>
      <c r="N5902" s="188"/>
      <c r="O5902" s="188"/>
      <c r="P5902" s="188"/>
      <c r="R5902" s="188"/>
    </row>
    <row r="5903" spans="8:18">
      <c r="H5903" s="188"/>
      <c r="J5903" s="188"/>
      <c r="K5903" s="188"/>
      <c r="L5903" s="188"/>
      <c r="M5903" s="393"/>
      <c r="N5903" s="188"/>
      <c r="O5903" s="188"/>
      <c r="P5903" s="188"/>
      <c r="R5903" s="188"/>
    </row>
    <row r="5904" spans="8:18">
      <c r="H5904" s="188"/>
      <c r="J5904" s="188"/>
      <c r="K5904" s="188"/>
      <c r="L5904" s="188"/>
      <c r="M5904" s="393"/>
      <c r="N5904" s="188"/>
      <c r="O5904" s="188"/>
      <c r="P5904" s="188"/>
      <c r="R5904" s="188"/>
    </row>
    <row r="5905" spans="8:18">
      <c r="H5905" s="188"/>
      <c r="J5905" s="188"/>
      <c r="K5905" s="188"/>
      <c r="L5905" s="188"/>
      <c r="M5905" s="393"/>
      <c r="N5905" s="188"/>
      <c r="O5905" s="188"/>
      <c r="P5905" s="188"/>
      <c r="R5905" s="188"/>
    </row>
    <row r="5906" spans="8:18">
      <c r="H5906" s="188"/>
      <c r="J5906" s="188"/>
      <c r="K5906" s="188"/>
      <c r="L5906" s="188"/>
      <c r="M5906" s="393"/>
      <c r="N5906" s="188"/>
      <c r="O5906" s="188"/>
      <c r="P5906" s="188"/>
      <c r="R5906" s="188"/>
    </row>
    <row r="5907" spans="8:18">
      <c r="H5907" s="188"/>
      <c r="J5907" s="188"/>
      <c r="K5907" s="188"/>
      <c r="L5907" s="188"/>
      <c r="M5907" s="393"/>
      <c r="N5907" s="188"/>
      <c r="O5907" s="188"/>
      <c r="P5907" s="188"/>
      <c r="R5907" s="188"/>
    </row>
    <row r="5908" spans="8:18">
      <c r="H5908" s="188"/>
      <c r="J5908" s="188"/>
      <c r="K5908" s="188"/>
      <c r="L5908" s="188"/>
      <c r="M5908" s="393"/>
      <c r="N5908" s="188"/>
      <c r="O5908" s="188"/>
      <c r="P5908" s="188"/>
      <c r="R5908" s="188"/>
    </row>
    <row r="5909" spans="8:18">
      <c r="H5909" s="188"/>
      <c r="J5909" s="188"/>
      <c r="K5909" s="188"/>
      <c r="L5909" s="188"/>
      <c r="M5909" s="393"/>
      <c r="N5909" s="188"/>
      <c r="O5909" s="188"/>
      <c r="P5909" s="188"/>
      <c r="R5909" s="188"/>
    </row>
    <row r="5910" spans="8:18">
      <c r="H5910" s="188"/>
      <c r="J5910" s="188"/>
      <c r="K5910" s="188"/>
      <c r="L5910" s="188"/>
      <c r="M5910" s="393"/>
      <c r="N5910" s="188"/>
      <c r="O5910" s="188"/>
      <c r="P5910" s="188"/>
      <c r="R5910" s="188"/>
    </row>
    <row r="5911" spans="8:18">
      <c r="H5911" s="188"/>
      <c r="J5911" s="188"/>
      <c r="K5911" s="188"/>
      <c r="L5911" s="188"/>
      <c r="M5911" s="393"/>
      <c r="N5911" s="188"/>
      <c r="O5911" s="188"/>
      <c r="P5911" s="188"/>
      <c r="R5911" s="188"/>
    </row>
    <row r="5912" spans="8:18">
      <c r="H5912" s="188"/>
      <c r="J5912" s="188"/>
      <c r="K5912" s="188"/>
      <c r="L5912" s="188"/>
      <c r="M5912" s="393"/>
      <c r="N5912" s="188"/>
      <c r="O5912" s="188"/>
      <c r="P5912" s="188"/>
      <c r="R5912" s="188"/>
    </row>
    <row r="5913" spans="8:18">
      <c r="H5913" s="188"/>
      <c r="J5913" s="188"/>
      <c r="K5913" s="188"/>
      <c r="L5913" s="188"/>
      <c r="M5913" s="393"/>
      <c r="N5913" s="188"/>
      <c r="O5913" s="188"/>
      <c r="P5913" s="188"/>
      <c r="R5913" s="188"/>
    </row>
    <row r="5914" spans="8:18">
      <c r="H5914" s="188"/>
      <c r="J5914" s="188"/>
      <c r="K5914" s="188"/>
      <c r="L5914" s="188"/>
      <c r="M5914" s="393"/>
      <c r="N5914" s="188"/>
      <c r="O5914" s="188"/>
      <c r="P5914" s="188"/>
      <c r="R5914" s="188"/>
    </row>
    <row r="5915" spans="8:18">
      <c r="H5915" s="188"/>
      <c r="J5915" s="188"/>
      <c r="K5915" s="188"/>
      <c r="L5915" s="188"/>
      <c r="M5915" s="393"/>
      <c r="N5915" s="188"/>
      <c r="O5915" s="188"/>
      <c r="P5915" s="188"/>
      <c r="R5915" s="188"/>
    </row>
    <row r="5916" spans="8:18">
      <c r="H5916" s="188"/>
      <c r="J5916" s="188"/>
      <c r="K5916" s="188"/>
      <c r="L5916" s="188"/>
      <c r="M5916" s="393"/>
      <c r="N5916" s="188"/>
      <c r="O5916" s="188"/>
      <c r="P5916" s="188"/>
      <c r="R5916" s="188"/>
    </row>
    <row r="5917" spans="8:18">
      <c r="H5917" s="188"/>
      <c r="J5917" s="188"/>
      <c r="K5917" s="188"/>
      <c r="L5917" s="188"/>
      <c r="M5917" s="393"/>
      <c r="N5917" s="188"/>
      <c r="O5917" s="188"/>
      <c r="P5917" s="188"/>
      <c r="R5917" s="188"/>
    </row>
    <row r="5918" spans="8:18">
      <c r="H5918" s="188"/>
      <c r="J5918" s="188"/>
      <c r="K5918" s="188"/>
      <c r="L5918" s="188"/>
      <c r="M5918" s="393"/>
      <c r="N5918" s="188"/>
      <c r="O5918" s="188"/>
      <c r="P5918" s="188"/>
      <c r="R5918" s="188"/>
    </row>
    <row r="5919" spans="8:18">
      <c r="H5919" s="188"/>
      <c r="J5919" s="188"/>
      <c r="K5919" s="188"/>
      <c r="L5919" s="188"/>
      <c r="M5919" s="393"/>
      <c r="N5919" s="188"/>
      <c r="O5919" s="188"/>
      <c r="P5919" s="188"/>
      <c r="R5919" s="188"/>
    </row>
    <row r="5920" spans="8:18">
      <c r="H5920" s="188"/>
      <c r="J5920" s="188"/>
      <c r="K5920" s="188"/>
      <c r="L5920" s="188"/>
      <c r="M5920" s="393"/>
      <c r="N5920" s="188"/>
      <c r="O5920" s="188"/>
      <c r="P5920" s="188"/>
      <c r="R5920" s="188"/>
    </row>
    <row r="5921" spans="8:18">
      <c r="H5921" s="188"/>
      <c r="J5921" s="188"/>
      <c r="K5921" s="188"/>
      <c r="L5921" s="188"/>
      <c r="M5921" s="393"/>
      <c r="N5921" s="188"/>
      <c r="O5921" s="188"/>
      <c r="P5921" s="188"/>
      <c r="R5921" s="188"/>
    </row>
    <row r="5922" spans="8:18">
      <c r="H5922" s="188"/>
      <c r="J5922" s="188"/>
      <c r="K5922" s="188"/>
      <c r="L5922" s="188"/>
      <c r="M5922" s="393"/>
      <c r="N5922" s="188"/>
      <c r="O5922" s="188"/>
      <c r="P5922" s="188"/>
      <c r="R5922" s="188"/>
    </row>
    <row r="5923" spans="8:18">
      <c r="H5923" s="188"/>
      <c r="J5923" s="188"/>
      <c r="K5923" s="188"/>
      <c r="L5923" s="188"/>
      <c r="M5923" s="393"/>
      <c r="N5923" s="188"/>
      <c r="O5923" s="188"/>
      <c r="P5923" s="188"/>
      <c r="R5923" s="188"/>
    </row>
    <row r="5924" spans="8:18">
      <c r="H5924" s="188"/>
      <c r="J5924" s="188"/>
      <c r="K5924" s="188"/>
      <c r="L5924" s="188"/>
      <c r="M5924" s="393"/>
      <c r="N5924" s="188"/>
      <c r="O5924" s="188"/>
      <c r="P5924" s="188"/>
      <c r="R5924" s="188"/>
    </row>
    <row r="5925" spans="8:18">
      <c r="H5925" s="188"/>
      <c r="J5925" s="188"/>
      <c r="K5925" s="188"/>
      <c r="L5925" s="188"/>
      <c r="M5925" s="393"/>
      <c r="N5925" s="188"/>
      <c r="O5925" s="188"/>
      <c r="P5925" s="188"/>
      <c r="R5925" s="188"/>
    </row>
    <row r="5926" spans="8:18">
      <c r="H5926" s="188"/>
      <c r="J5926" s="188"/>
      <c r="K5926" s="188"/>
      <c r="L5926" s="188"/>
      <c r="M5926" s="393"/>
      <c r="N5926" s="188"/>
      <c r="O5926" s="188"/>
      <c r="P5926" s="188"/>
      <c r="R5926" s="188"/>
    </row>
    <row r="5927" spans="8:18">
      <c r="H5927" s="188"/>
      <c r="J5927" s="188"/>
      <c r="K5927" s="188"/>
      <c r="L5927" s="188"/>
      <c r="M5927" s="393"/>
      <c r="N5927" s="188"/>
      <c r="O5927" s="188"/>
      <c r="P5927" s="188"/>
      <c r="R5927" s="188"/>
    </row>
    <row r="5928" spans="8:18">
      <c r="H5928" s="188"/>
      <c r="J5928" s="188"/>
      <c r="K5928" s="188"/>
      <c r="L5928" s="188"/>
      <c r="M5928" s="393"/>
      <c r="N5928" s="188"/>
      <c r="O5928" s="188"/>
      <c r="P5928" s="188"/>
      <c r="R5928" s="188"/>
    </row>
    <row r="5929" spans="8:18">
      <c r="H5929" s="188"/>
      <c r="J5929" s="188"/>
      <c r="K5929" s="188"/>
      <c r="L5929" s="188"/>
      <c r="M5929" s="393"/>
      <c r="N5929" s="188"/>
      <c r="O5929" s="188"/>
      <c r="P5929" s="188"/>
      <c r="R5929" s="188"/>
    </row>
    <row r="5930" spans="8:18">
      <c r="H5930" s="188"/>
      <c r="J5930" s="188"/>
      <c r="K5930" s="188"/>
      <c r="L5930" s="188"/>
      <c r="M5930" s="393"/>
      <c r="N5930" s="188"/>
      <c r="O5930" s="188"/>
      <c r="P5930" s="188"/>
      <c r="R5930" s="188"/>
    </row>
    <row r="5931" spans="8:18">
      <c r="H5931" s="188"/>
      <c r="J5931" s="188"/>
      <c r="K5931" s="188"/>
      <c r="L5931" s="188"/>
      <c r="M5931" s="393"/>
      <c r="N5931" s="188"/>
      <c r="O5931" s="188"/>
      <c r="P5931" s="188"/>
      <c r="R5931" s="188"/>
    </row>
    <row r="5932" spans="8:18">
      <c r="H5932" s="188"/>
      <c r="J5932" s="188"/>
      <c r="K5932" s="188"/>
      <c r="L5932" s="188"/>
      <c r="M5932" s="393"/>
      <c r="N5932" s="188"/>
      <c r="O5932" s="188"/>
      <c r="P5932" s="188"/>
      <c r="R5932" s="188"/>
    </row>
    <row r="5933" spans="8:18">
      <c r="H5933" s="188"/>
      <c r="J5933" s="188"/>
      <c r="K5933" s="188"/>
      <c r="L5933" s="188"/>
      <c r="M5933" s="393"/>
      <c r="N5933" s="188"/>
      <c r="O5933" s="188"/>
      <c r="P5933" s="188"/>
      <c r="R5933" s="188"/>
    </row>
    <row r="5934" spans="8:18">
      <c r="H5934" s="188"/>
      <c r="J5934" s="188"/>
      <c r="K5934" s="188"/>
      <c r="L5934" s="188"/>
      <c r="M5934" s="393"/>
      <c r="N5934" s="188"/>
      <c r="O5934" s="188"/>
      <c r="P5934" s="188"/>
      <c r="R5934" s="188"/>
    </row>
    <row r="5935" spans="8:18">
      <c r="H5935" s="188"/>
      <c r="J5935" s="188"/>
      <c r="K5935" s="188"/>
      <c r="L5935" s="188"/>
      <c r="M5935" s="393"/>
      <c r="N5935" s="188"/>
      <c r="O5935" s="188"/>
      <c r="P5935" s="188"/>
      <c r="R5935" s="188"/>
    </row>
    <row r="5936" spans="8:18">
      <c r="H5936" s="188"/>
      <c r="J5936" s="188"/>
      <c r="K5936" s="188"/>
      <c r="L5936" s="188"/>
      <c r="M5936" s="393"/>
      <c r="N5936" s="188"/>
      <c r="O5936" s="188"/>
      <c r="P5936" s="188"/>
      <c r="R5936" s="188"/>
    </row>
    <row r="5937" spans="8:18">
      <c r="H5937" s="188"/>
      <c r="J5937" s="188"/>
      <c r="K5937" s="188"/>
      <c r="L5937" s="188"/>
      <c r="M5937" s="393"/>
      <c r="N5937" s="188"/>
      <c r="O5937" s="188"/>
      <c r="P5937" s="188"/>
      <c r="R5937" s="188"/>
    </row>
    <row r="5938" spans="8:18">
      <c r="H5938" s="188"/>
      <c r="J5938" s="188"/>
      <c r="K5938" s="188"/>
      <c r="L5938" s="188"/>
      <c r="M5938" s="393"/>
      <c r="N5938" s="188"/>
      <c r="O5938" s="188"/>
      <c r="P5938" s="188"/>
      <c r="R5938" s="188"/>
    </row>
    <row r="5939" spans="8:18">
      <c r="H5939" s="188"/>
      <c r="J5939" s="188"/>
      <c r="K5939" s="188"/>
      <c r="L5939" s="188"/>
      <c r="M5939" s="393"/>
      <c r="N5939" s="188"/>
      <c r="O5939" s="188"/>
      <c r="P5939" s="188"/>
      <c r="R5939" s="188"/>
    </row>
    <row r="5940" spans="8:18">
      <c r="H5940" s="188"/>
      <c r="J5940" s="188"/>
      <c r="K5940" s="188"/>
      <c r="L5940" s="188"/>
      <c r="M5940" s="393"/>
      <c r="N5940" s="188"/>
      <c r="O5940" s="188"/>
      <c r="P5940" s="188"/>
      <c r="R5940" s="188"/>
    </row>
    <row r="5941" spans="8:18">
      <c r="H5941" s="188"/>
      <c r="J5941" s="188"/>
      <c r="K5941" s="188"/>
      <c r="L5941" s="188"/>
      <c r="M5941" s="393"/>
      <c r="N5941" s="188"/>
      <c r="O5941" s="188"/>
      <c r="P5941" s="188"/>
      <c r="R5941" s="188"/>
    </row>
    <row r="5942" spans="8:18">
      <c r="H5942" s="188"/>
      <c r="J5942" s="188"/>
      <c r="K5942" s="188"/>
      <c r="L5942" s="188"/>
      <c r="M5942" s="393"/>
      <c r="N5942" s="188"/>
      <c r="O5942" s="188"/>
      <c r="P5942" s="188"/>
      <c r="R5942" s="188"/>
    </row>
    <row r="5943" spans="8:18">
      <c r="H5943" s="188"/>
      <c r="J5943" s="188"/>
      <c r="K5943" s="188"/>
      <c r="L5943" s="188"/>
      <c r="M5943" s="393"/>
      <c r="N5943" s="188"/>
      <c r="O5943" s="188"/>
      <c r="P5943" s="188"/>
      <c r="R5943" s="188"/>
    </row>
    <row r="5944" spans="8:18">
      <c r="H5944" s="188"/>
      <c r="J5944" s="188"/>
      <c r="K5944" s="188"/>
      <c r="L5944" s="188"/>
      <c r="M5944" s="393"/>
      <c r="N5944" s="188"/>
      <c r="O5944" s="188"/>
      <c r="P5944" s="188"/>
      <c r="R5944" s="188"/>
    </row>
    <row r="5945" spans="8:18">
      <c r="H5945" s="188"/>
      <c r="J5945" s="188"/>
      <c r="K5945" s="188"/>
      <c r="L5945" s="188"/>
      <c r="M5945" s="393"/>
      <c r="N5945" s="188"/>
      <c r="O5945" s="188"/>
      <c r="P5945" s="188"/>
      <c r="R5945" s="188"/>
    </row>
    <row r="5946" spans="8:18">
      <c r="H5946" s="188"/>
      <c r="J5946" s="188"/>
      <c r="K5946" s="188"/>
      <c r="L5946" s="188"/>
      <c r="M5946" s="393"/>
      <c r="N5946" s="188"/>
      <c r="O5946" s="188"/>
      <c r="P5946" s="188"/>
      <c r="R5946" s="188"/>
    </row>
    <row r="5947" spans="8:18">
      <c r="H5947" s="188"/>
      <c r="J5947" s="188"/>
      <c r="K5947" s="188"/>
      <c r="L5947" s="188"/>
      <c r="M5947" s="393"/>
      <c r="N5947" s="188"/>
      <c r="O5947" s="188"/>
      <c r="P5947" s="188"/>
      <c r="R5947" s="188"/>
    </row>
    <row r="5948" spans="8:18">
      <c r="H5948" s="188"/>
      <c r="J5948" s="188"/>
      <c r="K5948" s="188"/>
      <c r="L5948" s="188"/>
      <c r="M5948" s="393"/>
      <c r="N5948" s="188"/>
      <c r="O5948" s="188"/>
      <c r="P5948" s="188"/>
      <c r="R5948" s="188"/>
    </row>
    <row r="5949" spans="8:18">
      <c r="H5949" s="188"/>
      <c r="J5949" s="188"/>
      <c r="K5949" s="188"/>
      <c r="L5949" s="188"/>
      <c r="M5949" s="393"/>
      <c r="N5949" s="188"/>
      <c r="O5949" s="188"/>
      <c r="P5949" s="188"/>
      <c r="R5949" s="188"/>
    </row>
    <row r="5950" spans="8:18">
      <c r="H5950" s="188"/>
      <c r="J5950" s="188"/>
      <c r="K5950" s="188"/>
      <c r="L5950" s="188"/>
      <c r="M5950" s="393"/>
      <c r="N5950" s="188"/>
      <c r="O5950" s="188"/>
      <c r="P5950" s="188"/>
      <c r="R5950" s="188"/>
    </row>
    <row r="5951" spans="8:18">
      <c r="H5951" s="188"/>
      <c r="J5951" s="188"/>
      <c r="K5951" s="188"/>
      <c r="L5951" s="188"/>
      <c r="M5951" s="393"/>
      <c r="N5951" s="188"/>
      <c r="O5951" s="188"/>
      <c r="P5951" s="188"/>
      <c r="R5951" s="188"/>
    </row>
    <row r="5952" spans="8:18">
      <c r="H5952" s="188"/>
      <c r="J5952" s="188"/>
      <c r="K5952" s="188"/>
      <c r="L5952" s="188"/>
      <c r="M5952" s="393"/>
      <c r="N5952" s="188"/>
      <c r="O5952" s="188"/>
      <c r="P5952" s="188"/>
      <c r="R5952" s="188"/>
    </row>
    <row r="5953" spans="8:18">
      <c r="H5953" s="188"/>
      <c r="J5953" s="188"/>
      <c r="K5953" s="188"/>
      <c r="L5953" s="188"/>
      <c r="M5953" s="393"/>
      <c r="N5953" s="188"/>
      <c r="O5953" s="188"/>
      <c r="P5953" s="188"/>
      <c r="R5953" s="188"/>
    </row>
    <row r="5954" spans="8:18">
      <c r="H5954" s="188"/>
      <c r="J5954" s="188"/>
      <c r="K5954" s="188"/>
      <c r="L5954" s="188"/>
      <c r="M5954" s="393"/>
      <c r="N5954" s="188"/>
      <c r="O5954" s="188"/>
      <c r="P5954" s="188"/>
      <c r="R5954" s="188"/>
    </row>
    <row r="5955" spans="8:18">
      <c r="H5955" s="188"/>
      <c r="J5955" s="188"/>
      <c r="K5955" s="188"/>
      <c r="L5955" s="188"/>
      <c r="M5955" s="393"/>
      <c r="N5955" s="188"/>
      <c r="O5955" s="188"/>
      <c r="P5955" s="188"/>
      <c r="R5955" s="188"/>
    </row>
    <row r="5956" spans="8:18">
      <c r="H5956" s="188"/>
      <c r="J5956" s="188"/>
      <c r="K5956" s="188"/>
      <c r="L5956" s="188"/>
      <c r="M5956" s="393"/>
      <c r="N5956" s="188"/>
      <c r="O5956" s="188"/>
      <c r="P5956" s="188"/>
      <c r="R5956" s="188"/>
    </row>
    <row r="5957" spans="8:18">
      <c r="H5957" s="188"/>
      <c r="J5957" s="188"/>
      <c r="K5957" s="188"/>
      <c r="L5957" s="188"/>
      <c r="M5957" s="393"/>
      <c r="N5957" s="188"/>
      <c r="O5957" s="188"/>
      <c r="P5957" s="188"/>
      <c r="R5957" s="188"/>
    </row>
    <row r="5958" spans="8:18">
      <c r="H5958" s="188"/>
      <c r="J5958" s="188"/>
      <c r="K5958" s="188"/>
      <c r="L5958" s="188"/>
      <c r="M5958" s="393"/>
      <c r="N5958" s="188"/>
      <c r="O5958" s="188"/>
      <c r="P5958" s="188"/>
      <c r="R5958" s="188"/>
    </row>
    <row r="5959" spans="8:18">
      <c r="H5959" s="188"/>
      <c r="J5959" s="188"/>
      <c r="K5959" s="188"/>
      <c r="L5959" s="188"/>
      <c r="M5959" s="393"/>
      <c r="N5959" s="188"/>
      <c r="O5959" s="188"/>
      <c r="P5959" s="188"/>
      <c r="R5959" s="188"/>
    </row>
    <row r="5960" spans="8:18">
      <c r="H5960" s="188"/>
      <c r="J5960" s="188"/>
      <c r="K5960" s="188"/>
      <c r="L5960" s="188"/>
      <c r="M5960" s="393"/>
      <c r="N5960" s="188"/>
      <c r="O5960" s="188"/>
      <c r="P5960" s="188"/>
      <c r="R5960" s="188"/>
    </row>
    <row r="5961" spans="8:18">
      <c r="H5961" s="188"/>
      <c r="J5961" s="188"/>
      <c r="K5961" s="188"/>
      <c r="L5961" s="188"/>
      <c r="M5961" s="393"/>
      <c r="N5961" s="188"/>
      <c r="O5961" s="188"/>
      <c r="P5961" s="188"/>
      <c r="R5961" s="188"/>
    </row>
    <row r="5962" spans="8:18">
      <c r="H5962" s="188"/>
      <c r="J5962" s="188"/>
      <c r="K5962" s="188"/>
      <c r="L5962" s="188"/>
      <c r="M5962" s="393"/>
      <c r="N5962" s="188"/>
      <c r="O5962" s="188"/>
      <c r="P5962" s="188"/>
      <c r="R5962" s="188"/>
    </row>
    <row r="5963" spans="8:18">
      <c r="H5963" s="188"/>
      <c r="J5963" s="188"/>
      <c r="K5963" s="188"/>
      <c r="L5963" s="188"/>
      <c r="M5963" s="393"/>
      <c r="N5963" s="188"/>
      <c r="O5963" s="188"/>
      <c r="P5963" s="188"/>
      <c r="R5963" s="188"/>
    </row>
    <row r="5964" spans="8:18">
      <c r="H5964" s="188"/>
      <c r="J5964" s="188"/>
      <c r="K5964" s="188"/>
      <c r="L5964" s="188"/>
      <c r="M5964" s="393"/>
      <c r="N5964" s="188"/>
      <c r="O5964" s="188"/>
      <c r="P5964" s="188"/>
      <c r="R5964" s="188"/>
    </row>
    <row r="5965" spans="8:18">
      <c r="H5965" s="188"/>
      <c r="J5965" s="188"/>
      <c r="K5965" s="188"/>
      <c r="L5965" s="188"/>
      <c r="M5965" s="393"/>
      <c r="N5965" s="188"/>
      <c r="O5965" s="188"/>
      <c r="P5965" s="188"/>
      <c r="R5965" s="188"/>
    </row>
    <row r="5966" spans="8:18">
      <c r="H5966" s="188"/>
      <c r="J5966" s="188"/>
      <c r="K5966" s="188"/>
      <c r="L5966" s="188"/>
      <c r="M5966" s="393"/>
      <c r="N5966" s="188"/>
      <c r="O5966" s="188"/>
      <c r="P5966" s="188"/>
      <c r="R5966" s="188"/>
    </row>
    <row r="5967" spans="8:18">
      <c r="H5967" s="188"/>
      <c r="J5967" s="188"/>
      <c r="K5967" s="188"/>
      <c r="L5967" s="188"/>
      <c r="M5967" s="393"/>
      <c r="N5967" s="188"/>
      <c r="O5967" s="188"/>
      <c r="P5967" s="188"/>
      <c r="R5967" s="188"/>
    </row>
    <row r="5968" spans="8:18">
      <c r="H5968" s="188"/>
      <c r="J5968" s="188"/>
      <c r="K5968" s="188"/>
      <c r="L5968" s="188"/>
      <c r="M5968" s="393"/>
      <c r="N5968" s="188"/>
      <c r="O5968" s="188"/>
      <c r="P5968" s="188"/>
      <c r="R5968" s="188"/>
    </row>
    <row r="5969" spans="8:18">
      <c r="H5969" s="188"/>
      <c r="J5969" s="188"/>
      <c r="K5969" s="188"/>
      <c r="L5969" s="188"/>
      <c r="M5969" s="393"/>
      <c r="N5969" s="188"/>
      <c r="O5969" s="188"/>
      <c r="P5969" s="188"/>
      <c r="R5969" s="188"/>
    </row>
    <row r="5970" spans="8:18">
      <c r="H5970" s="188"/>
      <c r="J5970" s="188"/>
      <c r="K5970" s="188"/>
      <c r="L5970" s="188"/>
      <c r="M5970" s="393"/>
      <c r="N5970" s="188"/>
      <c r="O5970" s="188"/>
      <c r="P5970" s="188"/>
      <c r="R5970" s="188"/>
    </row>
    <row r="5971" spans="8:18">
      <c r="H5971" s="188"/>
      <c r="J5971" s="188"/>
      <c r="K5971" s="188"/>
      <c r="L5971" s="188"/>
      <c r="M5971" s="393"/>
      <c r="N5971" s="188"/>
      <c r="O5971" s="188"/>
      <c r="P5971" s="188"/>
      <c r="R5971" s="188"/>
    </row>
    <row r="5972" spans="8:18">
      <c r="H5972" s="188"/>
      <c r="J5972" s="188"/>
      <c r="K5972" s="188"/>
      <c r="L5972" s="188"/>
      <c r="M5972" s="393"/>
      <c r="N5972" s="188"/>
      <c r="O5972" s="188"/>
      <c r="P5972" s="188"/>
      <c r="R5972" s="188"/>
    </row>
    <row r="5973" spans="8:18">
      <c r="H5973" s="188"/>
      <c r="J5973" s="188"/>
      <c r="K5973" s="188"/>
      <c r="L5973" s="188"/>
      <c r="M5973" s="393"/>
      <c r="N5973" s="188"/>
      <c r="O5973" s="188"/>
      <c r="P5973" s="188"/>
      <c r="R5973" s="188"/>
    </row>
    <row r="5974" spans="8:18">
      <c r="H5974" s="188"/>
      <c r="J5974" s="188"/>
      <c r="K5974" s="188"/>
      <c r="L5974" s="188"/>
      <c r="M5974" s="393"/>
      <c r="N5974" s="188"/>
      <c r="O5974" s="188"/>
      <c r="P5974" s="188"/>
      <c r="R5974" s="188"/>
    </row>
    <row r="5975" spans="8:18">
      <c r="H5975" s="188"/>
      <c r="J5975" s="188"/>
      <c r="K5975" s="188"/>
      <c r="L5975" s="188"/>
      <c r="M5975" s="393"/>
      <c r="N5975" s="188"/>
      <c r="O5975" s="188"/>
      <c r="P5975" s="188"/>
      <c r="R5975" s="188"/>
    </row>
    <row r="5976" spans="8:18">
      <c r="H5976" s="188"/>
      <c r="J5976" s="188"/>
      <c r="K5976" s="188"/>
      <c r="L5976" s="188"/>
      <c r="M5976" s="393"/>
      <c r="N5976" s="188"/>
      <c r="O5976" s="188"/>
      <c r="P5976" s="188"/>
      <c r="R5976" s="188"/>
    </row>
    <row r="5977" spans="8:18">
      <c r="H5977" s="188"/>
      <c r="J5977" s="188"/>
      <c r="K5977" s="188"/>
      <c r="L5977" s="188"/>
      <c r="M5977" s="393"/>
      <c r="N5977" s="188"/>
      <c r="O5977" s="188"/>
      <c r="P5977" s="188"/>
      <c r="R5977" s="188"/>
    </row>
    <row r="5978" spans="8:18">
      <c r="H5978" s="188"/>
      <c r="J5978" s="188"/>
      <c r="K5978" s="188"/>
      <c r="L5978" s="188"/>
      <c r="M5978" s="393"/>
      <c r="N5978" s="188"/>
      <c r="O5978" s="188"/>
      <c r="P5978" s="188"/>
      <c r="R5978" s="188"/>
    </row>
    <row r="5979" spans="8:18">
      <c r="H5979" s="188"/>
      <c r="J5979" s="188"/>
      <c r="K5979" s="188"/>
      <c r="L5979" s="188"/>
      <c r="M5979" s="393"/>
      <c r="N5979" s="188"/>
      <c r="O5979" s="188"/>
      <c r="P5979" s="188"/>
      <c r="R5979" s="188"/>
    </row>
    <row r="5980" spans="8:18">
      <c r="H5980" s="188"/>
      <c r="J5980" s="188"/>
      <c r="K5980" s="188"/>
      <c r="L5980" s="188"/>
      <c r="M5980" s="393"/>
      <c r="N5980" s="188"/>
      <c r="O5980" s="188"/>
      <c r="P5980" s="188"/>
      <c r="R5980" s="188"/>
    </row>
    <row r="5981" spans="8:18">
      <c r="H5981" s="188"/>
      <c r="J5981" s="188"/>
      <c r="K5981" s="188"/>
      <c r="L5981" s="188"/>
      <c r="M5981" s="393"/>
      <c r="N5981" s="188"/>
      <c r="O5981" s="188"/>
      <c r="P5981" s="188"/>
      <c r="R5981" s="188"/>
    </row>
    <row r="5982" spans="8:18">
      <c r="H5982" s="188"/>
      <c r="J5982" s="188"/>
      <c r="K5982" s="188"/>
      <c r="L5982" s="188"/>
      <c r="M5982" s="393"/>
      <c r="N5982" s="188"/>
      <c r="O5982" s="188"/>
      <c r="P5982" s="188"/>
      <c r="R5982" s="188"/>
    </row>
    <row r="5983" spans="8:18">
      <c r="H5983" s="188"/>
      <c r="J5983" s="188"/>
      <c r="K5983" s="188"/>
      <c r="L5983" s="188"/>
      <c r="M5983" s="393"/>
      <c r="N5983" s="188"/>
      <c r="O5983" s="188"/>
      <c r="P5983" s="188"/>
      <c r="R5983" s="188"/>
    </row>
    <row r="5984" spans="8:18">
      <c r="H5984" s="188"/>
      <c r="J5984" s="188"/>
      <c r="K5984" s="188"/>
      <c r="L5984" s="188"/>
      <c r="M5984" s="393"/>
      <c r="N5984" s="188"/>
      <c r="O5984" s="188"/>
      <c r="P5984" s="188"/>
      <c r="R5984" s="188"/>
    </row>
    <row r="5985" spans="8:18">
      <c r="H5985" s="188"/>
      <c r="J5985" s="188"/>
      <c r="K5985" s="188"/>
      <c r="L5985" s="188"/>
      <c r="M5985" s="393"/>
      <c r="N5985" s="188"/>
      <c r="O5985" s="188"/>
      <c r="P5985" s="188"/>
      <c r="R5985" s="188"/>
    </row>
    <row r="5986" spans="8:18">
      <c r="H5986" s="188"/>
      <c r="J5986" s="188"/>
      <c r="K5986" s="188"/>
      <c r="L5986" s="188"/>
      <c r="M5986" s="393"/>
      <c r="N5986" s="188"/>
      <c r="O5986" s="188"/>
      <c r="P5986" s="188"/>
      <c r="R5986" s="188"/>
    </row>
    <row r="5987" spans="8:18">
      <c r="H5987" s="188"/>
      <c r="J5987" s="188"/>
      <c r="K5987" s="188"/>
      <c r="L5987" s="188"/>
      <c r="M5987" s="393"/>
      <c r="N5987" s="188"/>
      <c r="O5987" s="188"/>
      <c r="P5987" s="188"/>
      <c r="R5987" s="188"/>
    </row>
    <row r="5988" spans="8:18">
      <c r="H5988" s="188"/>
      <c r="J5988" s="188"/>
      <c r="K5988" s="188"/>
      <c r="L5988" s="188"/>
      <c r="M5988" s="393"/>
      <c r="N5988" s="188"/>
      <c r="O5988" s="188"/>
      <c r="P5988" s="188"/>
      <c r="R5988" s="188"/>
    </row>
    <row r="5989" spans="8:18">
      <c r="H5989" s="188"/>
      <c r="J5989" s="188"/>
      <c r="K5989" s="188"/>
      <c r="L5989" s="188"/>
      <c r="M5989" s="393"/>
      <c r="N5989" s="188"/>
      <c r="O5989" s="188"/>
      <c r="P5989" s="188"/>
      <c r="R5989" s="188"/>
    </row>
    <row r="5990" spans="8:18">
      <c r="H5990" s="188"/>
      <c r="J5990" s="188"/>
      <c r="K5990" s="188"/>
      <c r="L5990" s="188"/>
      <c r="M5990" s="393"/>
      <c r="N5990" s="188"/>
      <c r="O5990" s="188"/>
      <c r="P5990" s="188"/>
      <c r="R5990" s="188"/>
    </row>
    <row r="5991" spans="8:18">
      <c r="H5991" s="188"/>
      <c r="J5991" s="188"/>
      <c r="K5991" s="188"/>
      <c r="L5991" s="188"/>
      <c r="M5991" s="393"/>
      <c r="N5991" s="188"/>
      <c r="O5991" s="188"/>
      <c r="P5991" s="188"/>
      <c r="R5991" s="188"/>
    </row>
    <row r="5992" spans="8:18">
      <c r="H5992" s="188"/>
      <c r="J5992" s="188"/>
      <c r="K5992" s="188"/>
      <c r="L5992" s="188"/>
      <c r="M5992" s="393"/>
      <c r="N5992" s="188"/>
      <c r="O5992" s="188"/>
      <c r="P5992" s="188"/>
      <c r="R5992" s="188"/>
    </row>
    <row r="5993" spans="8:18">
      <c r="H5993" s="188"/>
      <c r="J5993" s="188"/>
      <c r="K5993" s="188"/>
      <c r="L5993" s="188"/>
      <c r="M5993" s="393"/>
      <c r="N5993" s="188"/>
      <c r="O5993" s="188"/>
      <c r="P5993" s="188"/>
      <c r="R5993" s="188"/>
    </row>
    <row r="5994" spans="8:18">
      <c r="H5994" s="188"/>
      <c r="J5994" s="188"/>
      <c r="K5994" s="188"/>
      <c r="L5994" s="188"/>
      <c r="M5994" s="393"/>
      <c r="N5994" s="188"/>
      <c r="O5994" s="188"/>
      <c r="P5994" s="188"/>
      <c r="R5994" s="188"/>
    </row>
    <row r="5995" spans="8:18">
      <c r="H5995" s="188"/>
      <c r="J5995" s="188"/>
      <c r="K5995" s="188"/>
      <c r="L5995" s="188"/>
      <c r="M5995" s="393"/>
      <c r="N5995" s="188"/>
      <c r="O5995" s="188"/>
      <c r="P5995" s="188"/>
      <c r="R5995" s="188"/>
    </row>
    <row r="5996" spans="8:18">
      <c r="H5996" s="188"/>
      <c r="J5996" s="188"/>
      <c r="K5996" s="188"/>
      <c r="L5996" s="188"/>
      <c r="M5996" s="393"/>
      <c r="N5996" s="188"/>
      <c r="O5996" s="188"/>
      <c r="P5996" s="188"/>
      <c r="R5996" s="188"/>
    </row>
    <row r="5997" spans="8:18">
      <c r="H5997" s="188"/>
      <c r="J5997" s="188"/>
      <c r="K5997" s="188"/>
      <c r="L5997" s="188"/>
      <c r="M5997" s="393"/>
      <c r="N5997" s="188"/>
      <c r="O5997" s="188"/>
      <c r="P5997" s="188"/>
      <c r="R5997" s="188"/>
    </row>
    <row r="5998" spans="8:18">
      <c r="H5998" s="188"/>
      <c r="J5998" s="188"/>
      <c r="K5998" s="188"/>
      <c r="L5998" s="188"/>
      <c r="M5998" s="393"/>
      <c r="N5998" s="188"/>
      <c r="O5998" s="188"/>
      <c r="P5998" s="188"/>
      <c r="R5998" s="188"/>
    </row>
    <row r="5999" spans="8:18">
      <c r="H5999" s="188"/>
      <c r="J5999" s="188"/>
      <c r="K5999" s="188"/>
      <c r="L5999" s="188"/>
      <c r="M5999" s="393"/>
      <c r="N5999" s="188"/>
      <c r="O5999" s="188"/>
      <c r="P5999" s="188"/>
      <c r="R5999" s="188"/>
    </row>
    <row r="6000" spans="8:18">
      <c r="H6000" s="188"/>
      <c r="J6000" s="188"/>
      <c r="K6000" s="188"/>
      <c r="L6000" s="188"/>
      <c r="M6000" s="393"/>
      <c r="N6000" s="188"/>
      <c r="O6000" s="188"/>
      <c r="P6000" s="188"/>
      <c r="R6000" s="188"/>
    </row>
    <row r="6001" spans="8:18">
      <c r="H6001" s="188"/>
      <c r="J6001" s="188"/>
      <c r="K6001" s="188"/>
      <c r="L6001" s="188"/>
      <c r="M6001" s="393"/>
      <c r="N6001" s="188"/>
      <c r="O6001" s="188"/>
      <c r="P6001" s="188"/>
      <c r="R6001" s="188"/>
    </row>
    <row r="6002" spans="8:18">
      <c r="H6002" s="188"/>
      <c r="J6002" s="188"/>
      <c r="K6002" s="188"/>
      <c r="L6002" s="188"/>
      <c r="M6002" s="393"/>
      <c r="N6002" s="188"/>
      <c r="O6002" s="188"/>
      <c r="P6002" s="188"/>
      <c r="R6002" s="188"/>
    </row>
    <row r="6003" spans="8:18">
      <c r="H6003" s="188"/>
      <c r="J6003" s="188"/>
      <c r="K6003" s="188"/>
      <c r="L6003" s="188"/>
      <c r="M6003" s="393"/>
      <c r="N6003" s="188"/>
      <c r="O6003" s="188"/>
      <c r="P6003" s="188"/>
      <c r="R6003" s="188"/>
    </row>
    <row r="6004" spans="8:18">
      <c r="H6004" s="188"/>
      <c r="J6004" s="188"/>
      <c r="K6004" s="188"/>
      <c r="L6004" s="188"/>
      <c r="M6004" s="393"/>
      <c r="N6004" s="188"/>
      <c r="O6004" s="188"/>
      <c r="P6004" s="188"/>
      <c r="R6004" s="188"/>
    </row>
    <row r="6005" spans="8:18">
      <c r="H6005" s="188"/>
      <c r="J6005" s="188"/>
      <c r="K6005" s="188"/>
      <c r="L6005" s="188"/>
      <c r="M6005" s="393"/>
      <c r="N6005" s="188"/>
      <c r="O6005" s="188"/>
      <c r="P6005" s="188"/>
      <c r="R6005" s="188"/>
    </row>
    <row r="6006" spans="8:18">
      <c r="H6006" s="188"/>
      <c r="J6006" s="188"/>
      <c r="K6006" s="188"/>
      <c r="L6006" s="188"/>
      <c r="M6006" s="393"/>
      <c r="N6006" s="188"/>
      <c r="O6006" s="188"/>
      <c r="P6006" s="188"/>
      <c r="R6006" s="188"/>
    </row>
    <row r="6007" spans="8:18">
      <c r="H6007" s="188"/>
      <c r="J6007" s="188"/>
      <c r="K6007" s="188"/>
      <c r="L6007" s="188"/>
      <c r="M6007" s="393"/>
      <c r="N6007" s="188"/>
      <c r="O6007" s="188"/>
      <c r="P6007" s="188"/>
      <c r="R6007" s="188"/>
    </row>
    <row r="6008" spans="8:18">
      <c r="H6008" s="188"/>
      <c r="J6008" s="188"/>
      <c r="K6008" s="188"/>
      <c r="L6008" s="188"/>
      <c r="M6008" s="393"/>
      <c r="N6008" s="188"/>
      <c r="O6008" s="188"/>
      <c r="P6008" s="188"/>
      <c r="R6008" s="188"/>
    </row>
    <row r="6009" spans="8:18">
      <c r="H6009" s="188"/>
      <c r="J6009" s="188"/>
      <c r="K6009" s="188"/>
      <c r="L6009" s="188"/>
      <c r="M6009" s="393"/>
      <c r="N6009" s="188"/>
      <c r="O6009" s="188"/>
      <c r="P6009" s="188"/>
      <c r="R6009" s="188"/>
    </row>
    <row r="6010" spans="8:18">
      <c r="H6010" s="188"/>
      <c r="J6010" s="188"/>
      <c r="K6010" s="188"/>
      <c r="L6010" s="188"/>
      <c r="M6010" s="393"/>
      <c r="N6010" s="188"/>
      <c r="O6010" s="188"/>
      <c r="P6010" s="188"/>
      <c r="R6010" s="188"/>
    </row>
    <row r="6011" spans="8:18">
      <c r="H6011" s="188"/>
      <c r="J6011" s="188"/>
      <c r="K6011" s="188"/>
      <c r="L6011" s="188"/>
      <c r="M6011" s="393"/>
      <c r="N6011" s="188"/>
      <c r="O6011" s="188"/>
      <c r="P6011" s="188"/>
      <c r="R6011" s="188"/>
    </row>
    <row r="6012" spans="8:18">
      <c r="H6012" s="188"/>
      <c r="J6012" s="188"/>
      <c r="K6012" s="188"/>
      <c r="L6012" s="188"/>
      <c r="M6012" s="393"/>
      <c r="N6012" s="188"/>
      <c r="O6012" s="188"/>
      <c r="P6012" s="188"/>
      <c r="R6012" s="188"/>
    </row>
    <row r="6013" spans="8:18">
      <c r="H6013" s="188"/>
      <c r="J6013" s="188"/>
      <c r="K6013" s="188"/>
      <c r="L6013" s="188"/>
      <c r="M6013" s="393"/>
      <c r="N6013" s="188"/>
      <c r="O6013" s="188"/>
      <c r="P6013" s="188"/>
      <c r="R6013" s="188"/>
    </row>
    <row r="6014" spans="8:18">
      <c r="H6014" s="188"/>
      <c r="J6014" s="188"/>
      <c r="K6014" s="188"/>
      <c r="L6014" s="188"/>
      <c r="M6014" s="393"/>
      <c r="N6014" s="188"/>
      <c r="O6014" s="188"/>
      <c r="P6014" s="188"/>
      <c r="R6014" s="188"/>
    </row>
    <row r="6015" spans="8:18">
      <c r="H6015" s="188"/>
      <c r="J6015" s="188"/>
      <c r="K6015" s="188"/>
      <c r="L6015" s="188"/>
      <c r="M6015" s="393"/>
      <c r="N6015" s="188"/>
      <c r="O6015" s="188"/>
      <c r="P6015" s="188"/>
      <c r="R6015" s="188"/>
    </row>
    <row r="6016" spans="8:18">
      <c r="H6016" s="188"/>
      <c r="J6016" s="188"/>
      <c r="K6016" s="188"/>
      <c r="L6016" s="188"/>
      <c r="M6016" s="393"/>
      <c r="N6016" s="188"/>
      <c r="O6016" s="188"/>
      <c r="P6016" s="188"/>
      <c r="R6016" s="188"/>
    </row>
    <row r="6017" spans="8:18">
      <c r="H6017" s="188"/>
      <c r="J6017" s="188"/>
      <c r="K6017" s="188"/>
      <c r="L6017" s="188"/>
      <c r="M6017" s="393"/>
      <c r="N6017" s="188"/>
      <c r="O6017" s="188"/>
      <c r="P6017" s="188"/>
      <c r="R6017" s="188"/>
    </row>
    <row r="6018" spans="8:18">
      <c r="H6018" s="188"/>
      <c r="J6018" s="188"/>
      <c r="K6018" s="188"/>
      <c r="L6018" s="188"/>
      <c r="M6018" s="393"/>
      <c r="N6018" s="188"/>
      <c r="O6018" s="188"/>
      <c r="P6018" s="188"/>
      <c r="R6018" s="188"/>
    </row>
    <row r="6019" spans="8:18">
      <c r="H6019" s="188"/>
      <c r="J6019" s="188"/>
      <c r="K6019" s="188"/>
      <c r="L6019" s="188"/>
      <c r="M6019" s="393"/>
      <c r="N6019" s="188"/>
      <c r="O6019" s="188"/>
      <c r="P6019" s="188"/>
      <c r="R6019" s="188"/>
    </row>
    <row r="6020" spans="8:18">
      <c r="H6020" s="188"/>
      <c r="J6020" s="188"/>
      <c r="K6020" s="188"/>
      <c r="L6020" s="188"/>
      <c r="M6020" s="393"/>
      <c r="N6020" s="188"/>
      <c r="O6020" s="188"/>
      <c r="P6020" s="188"/>
      <c r="R6020" s="188"/>
    </row>
    <row r="6021" spans="8:18">
      <c r="H6021" s="188"/>
      <c r="J6021" s="188"/>
      <c r="K6021" s="188"/>
      <c r="L6021" s="188"/>
      <c r="M6021" s="393"/>
      <c r="N6021" s="188"/>
      <c r="O6021" s="188"/>
      <c r="P6021" s="188"/>
      <c r="R6021" s="188"/>
    </row>
    <row r="6022" spans="8:18">
      <c r="H6022" s="188"/>
      <c r="J6022" s="188"/>
      <c r="K6022" s="188"/>
      <c r="L6022" s="188"/>
      <c r="M6022" s="393"/>
      <c r="N6022" s="188"/>
      <c r="O6022" s="188"/>
      <c r="P6022" s="188"/>
      <c r="R6022" s="188"/>
    </row>
    <row r="6023" spans="8:18">
      <c r="H6023" s="188"/>
      <c r="J6023" s="188"/>
      <c r="K6023" s="188"/>
      <c r="L6023" s="188"/>
      <c r="M6023" s="393"/>
      <c r="N6023" s="188"/>
      <c r="O6023" s="188"/>
      <c r="P6023" s="188"/>
      <c r="R6023" s="188"/>
    </row>
    <row r="6024" spans="8:18">
      <c r="H6024" s="188"/>
      <c r="J6024" s="188"/>
      <c r="K6024" s="188"/>
      <c r="L6024" s="188"/>
      <c r="M6024" s="393"/>
      <c r="N6024" s="188"/>
      <c r="O6024" s="188"/>
      <c r="P6024" s="188"/>
      <c r="R6024" s="188"/>
    </row>
    <row r="6025" spans="8:18">
      <c r="H6025" s="188"/>
      <c r="J6025" s="188"/>
      <c r="K6025" s="188"/>
      <c r="L6025" s="188"/>
      <c r="M6025" s="393"/>
      <c r="N6025" s="188"/>
      <c r="O6025" s="188"/>
      <c r="P6025" s="188"/>
      <c r="R6025" s="188"/>
    </row>
    <row r="6026" spans="8:18">
      <c r="H6026" s="188"/>
      <c r="J6026" s="188"/>
      <c r="K6026" s="188"/>
      <c r="L6026" s="188"/>
      <c r="M6026" s="393"/>
      <c r="N6026" s="188"/>
      <c r="O6026" s="188"/>
      <c r="P6026" s="188"/>
      <c r="R6026" s="188"/>
    </row>
    <row r="6027" spans="8:18">
      <c r="H6027" s="188"/>
      <c r="J6027" s="188"/>
      <c r="K6027" s="188"/>
      <c r="L6027" s="188"/>
      <c r="M6027" s="393"/>
      <c r="N6027" s="188"/>
      <c r="O6027" s="188"/>
      <c r="P6027" s="188"/>
      <c r="R6027" s="188"/>
    </row>
    <row r="6028" spans="8:18">
      <c r="H6028" s="188"/>
      <c r="J6028" s="188"/>
      <c r="K6028" s="188"/>
      <c r="L6028" s="188"/>
      <c r="M6028" s="393"/>
      <c r="N6028" s="188"/>
      <c r="O6028" s="188"/>
      <c r="P6028" s="188"/>
      <c r="R6028" s="188"/>
    </row>
    <row r="6029" spans="8:18">
      <c r="H6029" s="188"/>
      <c r="J6029" s="188"/>
      <c r="K6029" s="188"/>
      <c r="L6029" s="188"/>
      <c r="M6029" s="393"/>
      <c r="N6029" s="188"/>
      <c r="O6029" s="188"/>
      <c r="P6029" s="188"/>
      <c r="R6029" s="188"/>
    </row>
    <row r="6030" spans="8:18">
      <c r="H6030" s="188"/>
      <c r="J6030" s="188"/>
      <c r="K6030" s="188"/>
      <c r="L6030" s="188"/>
      <c r="M6030" s="393"/>
      <c r="N6030" s="188"/>
      <c r="O6030" s="188"/>
      <c r="P6030" s="188"/>
      <c r="R6030" s="188"/>
    </row>
    <row r="6031" spans="8:18">
      <c r="H6031" s="188"/>
      <c r="J6031" s="188"/>
      <c r="K6031" s="188"/>
      <c r="L6031" s="188"/>
      <c r="M6031" s="393"/>
      <c r="N6031" s="188"/>
      <c r="O6031" s="188"/>
      <c r="P6031" s="188"/>
      <c r="R6031" s="188"/>
    </row>
    <row r="6032" spans="8:18">
      <c r="H6032" s="188"/>
      <c r="J6032" s="188"/>
      <c r="K6032" s="188"/>
      <c r="L6032" s="188"/>
      <c r="M6032" s="393"/>
      <c r="N6032" s="188"/>
      <c r="O6032" s="188"/>
      <c r="P6032" s="188"/>
      <c r="R6032" s="188"/>
    </row>
    <row r="6033" spans="8:18">
      <c r="H6033" s="188"/>
      <c r="J6033" s="188"/>
      <c r="K6033" s="188"/>
      <c r="L6033" s="188"/>
      <c r="M6033" s="393"/>
      <c r="N6033" s="188"/>
      <c r="O6033" s="188"/>
      <c r="P6033" s="188"/>
      <c r="R6033" s="188"/>
    </row>
    <row r="6034" spans="8:18">
      <c r="H6034" s="188"/>
      <c r="J6034" s="188"/>
      <c r="K6034" s="188"/>
      <c r="L6034" s="188"/>
      <c r="M6034" s="393"/>
      <c r="N6034" s="188"/>
      <c r="O6034" s="188"/>
      <c r="P6034" s="188"/>
      <c r="R6034" s="188"/>
    </row>
    <row r="6035" spans="8:18">
      <c r="H6035" s="188"/>
      <c r="J6035" s="188"/>
      <c r="K6035" s="188"/>
      <c r="L6035" s="188"/>
      <c r="M6035" s="393"/>
      <c r="N6035" s="188"/>
      <c r="O6035" s="188"/>
      <c r="P6035" s="188"/>
      <c r="R6035" s="188"/>
    </row>
    <row r="6036" spans="8:18">
      <c r="H6036" s="188"/>
      <c r="J6036" s="188"/>
      <c r="K6036" s="188"/>
      <c r="L6036" s="188"/>
      <c r="M6036" s="393"/>
      <c r="N6036" s="188"/>
      <c r="O6036" s="188"/>
      <c r="P6036" s="188"/>
      <c r="R6036" s="188"/>
    </row>
    <row r="6037" spans="8:18">
      <c r="H6037" s="188"/>
      <c r="J6037" s="188"/>
      <c r="K6037" s="188"/>
      <c r="L6037" s="188"/>
      <c r="M6037" s="393"/>
      <c r="N6037" s="188"/>
      <c r="O6037" s="188"/>
      <c r="P6037" s="188"/>
      <c r="R6037" s="188"/>
    </row>
    <row r="6038" spans="8:18">
      <c r="H6038" s="188"/>
      <c r="J6038" s="188"/>
      <c r="K6038" s="188"/>
      <c r="L6038" s="188"/>
      <c r="M6038" s="393"/>
      <c r="N6038" s="188"/>
      <c r="O6038" s="188"/>
      <c r="P6038" s="188"/>
      <c r="R6038" s="188"/>
    </row>
    <row r="6039" spans="8:18">
      <c r="H6039" s="188"/>
      <c r="J6039" s="188"/>
      <c r="K6039" s="188"/>
      <c r="L6039" s="188"/>
      <c r="M6039" s="393"/>
      <c r="N6039" s="188"/>
      <c r="O6039" s="188"/>
      <c r="P6039" s="188"/>
      <c r="R6039" s="188"/>
    </row>
    <row r="6040" spans="8:18">
      <c r="H6040" s="188"/>
      <c r="J6040" s="188"/>
      <c r="K6040" s="188"/>
      <c r="L6040" s="188"/>
      <c r="M6040" s="393"/>
      <c r="N6040" s="188"/>
      <c r="O6040" s="188"/>
      <c r="P6040" s="188"/>
      <c r="R6040" s="188"/>
    </row>
    <row r="6041" spans="8:18">
      <c r="H6041" s="188"/>
      <c r="J6041" s="188"/>
      <c r="K6041" s="188"/>
      <c r="L6041" s="188"/>
      <c r="M6041" s="393"/>
      <c r="N6041" s="188"/>
      <c r="O6041" s="188"/>
      <c r="P6041" s="188"/>
      <c r="R6041" s="188"/>
    </row>
    <row r="6042" spans="8:18">
      <c r="H6042" s="188"/>
      <c r="J6042" s="188"/>
      <c r="K6042" s="188"/>
      <c r="L6042" s="188"/>
      <c r="M6042" s="393"/>
      <c r="N6042" s="188"/>
      <c r="O6042" s="188"/>
      <c r="P6042" s="188"/>
      <c r="R6042" s="188"/>
    </row>
    <row r="6043" spans="8:18">
      <c r="H6043" s="188"/>
      <c r="J6043" s="188"/>
      <c r="K6043" s="188"/>
      <c r="L6043" s="188"/>
      <c r="M6043" s="393"/>
      <c r="N6043" s="188"/>
      <c r="O6043" s="188"/>
      <c r="P6043" s="188"/>
      <c r="R6043" s="188"/>
    </row>
    <row r="6044" spans="8:18">
      <c r="H6044" s="188"/>
      <c r="J6044" s="188"/>
      <c r="K6044" s="188"/>
      <c r="L6044" s="188"/>
      <c r="M6044" s="393"/>
      <c r="N6044" s="188"/>
      <c r="O6044" s="188"/>
      <c r="P6044" s="188"/>
      <c r="R6044" s="188"/>
    </row>
    <row r="6045" spans="8:18">
      <c r="H6045" s="188"/>
      <c r="J6045" s="188"/>
      <c r="K6045" s="188"/>
      <c r="L6045" s="188"/>
      <c r="M6045" s="393"/>
      <c r="N6045" s="188"/>
      <c r="O6045" s="188"/>
      <c r="P6045" s="188"/>
      <c r="R6045" s="188"/>
    </row>
    <row r="6046" spans="8:18">
      <c r="H6046" s="188"/>
      <c r="J6046" s="188"/>
      <c r="K6046" s="188"/>
      <c r="L6046" s="188"/>
      <c r="M6046" s="393"/>
      <c r="N6046" s="188"/>
      <c r="O6046" s="188"/>
      <c r="P6046" s="188"/>
      <c r="R6046" s="188"/>
    </row>
    <row r="6047" spans="8:18">
      <c r="H6047" s="188"/>
      <c r="J6047" s="188"/>
      <c r="K6047" s="188"/>
      <c r="L6047" s="188"/>
      <c r="M6047" s="393"/>
      <c r="N6047" s="188"/>
      <c r="O6047" s="188"/>
      <c r="P6047" s="188"/>
      <c r="R6047" s="188"/>
    </row>
    <row r="6048" spans="8:18">
      <c r="H6048" s="188"/>
      <c r="J6048" s="188"/>
      <c r="K6048" s="188"/>
      <c r="L6048" s="188"/>
      <c r="M6048" s="393"/>
      <c r="N6048" s="188"/>
      <c r="O6048" s="188"/>
      <c r="P6048" s="188"/>
      <c r="R6048" s="188"/>
    </row>
    <row r="6049" spans="8:18">
      <c r="H6049" s="188"/>
      <c r="J6049" s="188"/>
      <c r="K6049" s="188"/>
      <c r="L6049" s="188"/>
      <c r="M6049" s="393"/>
      <c r="N6049" s="188"/>
      <c r="O6049" s="188"/>
      <c r="P6049" s="188"/>
      <c r="R6049" s="188"/>
    </row>
    <row r="6050" spans="8:18">
      <c r="H6050" s="188"/>
      <c r="J6050" s="188"/>
      <c r="K6050" s="188"/>
      <c r="L6050" s="188"/>
      <c r="M6050" s="393"/>
      <c r="N6050" s="188"/>
      <c r="O6050" s="188"/>
      <c r="P6050" s="188"/>
      <c r="R6050" s="188"/>
    </row>
    <row r="6051" spans="8:18">
      <c r="H6051" s="188"/>
      <c r="J6051" s="188"/>
      <c r="K6051" s="188"/>
      <c r="L6051" s="188"/>
      <c r="M6051" s="393"/>
      <c r="N6051" s="188"/>
      <c r="O6051" s="188"/>
      <c r="P6051" s="188"/>
      <c r="R6051" s="188"/>
    </row>
    <row r="6052" spans="8:18">
      <c r="H6052" s="188"/>
      <c r="J6052" s="188"/>
      <c r="K6052" s="188"/>
      <c r="L6052" s="188"/>
      <c r="M6052" s="393"/>
      <c r="N6052" s="188"/>
      <c r="O6052" s="188"/>
      <c r="P6052" s="188"/>
      <c r="R6052" s="188"/>
    </row>
    <row r="6053" spans="8:18">
      <c r="H6053" s="188"/>
      <c r="J6053" s="188"/>
      <c r="K6053" s="188"/>
      <c r="L6053" s="188"/>
      <c r="M6053" s="393"/>
      <c r="N6053" s="188"/>
      <c r="O6053" s="188"/>
      <c r="P6053" s="188"/>
      <c r="R6053" s="188"/>
    </row>
    <row r="6054" spans="8:18">
      <c r="H6054" s="188"/>
      <c r="J6054" s="188"/>
      <c r="K6054" s="188"/>
      <c r="L6054" s="188"/>
      <c r="M6054" s="393"/>
      <c r="N6054" s="188"/>
      <c r="O6054" s="188"/>
      <c r="P6054" s="188"/>
      <c r="R6054" s="188"/>
    </row>
    <row r="6055" spans="8:18">
      <c r="H6055" s="188"/>
      <c r="J6055" s="188"/>
      <c r="K6055" s="188"/>
      <c r="L6055" s="188"/>
      <c r="M6055" s="393"/>
      <c r="N6055" s="188"/>
      <c r="O6055" s="188"/>
      <c r="P6055" s="188"/>
      <c r="R6055" s="188"/>
    </row>
    <row r="6056" spans="8:18">
      <c r="H6056" s="188"/>
      <c r="J6056" s="188"/>
      <c r="K6056" s="188"/>
      <c r="L6056" s="188"/>
      <c r="M6056" s="393"/>
      <c r="N6056" s="188"/>
      <c r="O6056" s="188"/>
      <c r="P6056" s="188"/>
      <c r="R6056" s="188"/>
    </row>
    <row r="6057" spans="8:18">
      <c r="H6057" s="188"/>
      <c r="J6057" s="188"/>
      <c r="K6057" s="188"/>
      <c r="L6057" s="188"/>
      <c r="M6057" s="393"/>
      <c r="N6057" s="188"/>
      <c r="O6057" s="188"/>
      <c r="P6057" s="188"/>
      <c r="R6057" s="188"/>
    </row>
    <row r="6058" spans="8:18">
      <c r="H6058" s="188"/>
      <c r="J6058" s="188"/>
      <c r="K6058" s="188"/>
      <c r="L6058" s="188"/>
      <c r="M6058" s="393"/>
      <c r="N6058" s="188"/>
      <c r="O6058" s="188"/>
      <c r="P6058" s="188"/>
      <c r="R6058" s="188"/>
    </row>
    <row r="6059" spans="8:18">
      <c r="H6059" s="188"/>
      <c r="J6059" s="188"/>
      <c r="K6059" s="188"/>
      <c r="L6059" s="188"/>
      <c r="M6059" s="393"/>
      <c r="N6059" s="188"/>
      <c r="O6059" s="188"/>
      <c r="P6059" s="188"/>
      <c r="R6059" s="188"/>
    </row>
    <row r="6060" spans="8:18">
      <c r="H6060" s="188"/>
      <c r="J6060" s="188"/>
      <c r="K6060" s="188"/>
      <c r="L6060" s="188"/>
      <c r="M6060" s="393"/>
      <c r="N6060" s="188"/>
      <c r="O6060" s="188"/>
      <c r="P6060" s="188"/>
      <c r="R6060" s="188"/>
    </row>
    <row r="6061" spans="8:18">
      <c r="H6061" s="188"/>
      <c r="J6061" s="188"/>
      <c r="K6061" s="188"/>
      <c r="L6061" s="188"/>
      <c r="M6061" s="393"/>
      <c r="N6061" s="188"/>
      <c r="O6061" s="188"/>
      <c r="P6061" s="188"/>
      <c r="R6061" s="188"/>
    </row>
    <row r="6062" spans="8:18">
      <c r="H6062" s="188"/>
      <c r="J6062" s="188"/>
      <c r="K6062" s="188"/>
      <c r="L6062" s="188"/>
      <c r="M6062" s="393"/>
      <c r="N6062" s="188"/>
      <c r="O6062" s="188"/>
      <c r="P6062" s="188"/>
      <c r="R6062" s="188"/>
    </row>
    <row r="6063" spans="8:18">
      <c r="H6063" s="188"/>
      <c r="J6063" s="188"/>
      <c r="K6063" s="188"/>
      <c r="L6063" s="188"/>
      <c r="M6063" s="393"/>
      <c r="N6063" s="188"/>
      <c r="O6063" s="188"/>
      <c r="P6063" s="188"/>
      <c r="R6063" s="188"/>
    </row>
    <row r="6064" spans="8:18">
      <c r="H6064" s="188"/>
      <c r="J6064" s="188"/>
      <c r="K6064" s="188"/>
      <c r="L6064" s="188"/>
      <c r="M6064" s="393"/>
      <c r="N6064" s="188"/>
      <c r="O6064" s="188"/>
      <c r="P6064" s="188"/>
      <c r="R6064" s="188"/>
    </row>
    <row r="6065" spans="8:18">
      <c r="H6065" s="188"/>
      <c r="J6065" s="188"/>
      <c r="K6065" s="188"/>
      <c r="L6065" s="188"/>
      <c r="M6065" s="393"/>
      <c r="N6065" s="188"/>
      <c r="O6065" s="188"/>
      <c r="P6065" s="188"/>
      <c r="R6065" s="188"/>
    </row>
    <row r="6066" spans="8:18">
      <c r="H6066" s="188"/>
      <c r="J6066" s="188"/>
      <c r="K6066" s="188"/>
      <c r="L6066" s="188"/>
      <c r="M6066" s="393"/>
      <c r="N6066" s="188"/>
      <c r="O6066" s="188"/>
      <c r="P6066" s="188"/>
      <c r="R6066" s="188"/>
    </row>
    <row r="6067" spans="8:18">
      <c r="H6067" s="188"/>
      <c r="J6067" s="188"/>
      <c r="K6067" s="188"/>
      <c r="L6067" s="188"/>
      <c r="M6067" s="393"/>
      <c r="N6067" s="188"/>
      <c r="O6067" s="188"/>
      <c r="P6067" s="188"/>
      <c r="R6067" s="188"/>
    </row>
    <row r="6068" spans="8:18">
      <c r="H6068" s="188"/>
      <c r="J6068" s="188"/>
      <c r="K6068" s="188"/>
      <c r="L6068" s="188"/>
      <c r="M6068" s="393"/>
      <c r="N6068" s="188"/>
      <c r="O6068" s="188"/>
      <c r="P6068" s="188"/>
      <c r="R6068" s="188"/>
    </row>
    <row r="6069" spans="8:18">
      <c r="H6069" s="188"/>
      <c r="J6069" s="188"/>
      <c r="K6069" s="188"/>
      <c r="L6069" s="188"/>
      <c r="M6069" s="393"/>
      <c r="N6069" s="188"/>
      <c r="O6069" s="188"/>
      <c r="P6069" s="188"/>
      <c r="R6069" s="188"/>
    </row>
    <row r="6070" spans="8:18">
      <c r="H6070" s="188"/>
      <c r="J6070" s="188"/>
      <c r="K6070" s="188"/>
      <c r="L6070" s="188"/>
      <c r="M6070" s="393"/>
      <c r="N6070" s="188"/>
      <c r="O6070" s="188"/>
      <c r="P6070" s="188"/>
      <c r="R6070" s="188"/>
    </row>
    <row r="6071" spans="8:18">
      <c r="H6071" s="188"/>
      <c r="J6071" s="188"/>
      <c r="K6071" s="188"/>
      <c r="L6071" s="188"/>
      <c r="M6071" s="393"/>
      <c r="N6071" s="188"/>
      <c r="O6071" s="188"/>
      <c r="P6071" s="188"/>
      <c r="R6071" s="188"/>
    </row>
    <row r="6072" spans="8:18">
      <c r="H6072" s="188"/>
      <c r="J6072" s="188"/>
      <c r="K6072" s="188"/>
      <c r="L6072" s="188"/>
      <c r="M6072" s="393"/>
      <c r="N6072" s="188"/>
      <c r="O6072" s="188"/>
      <c r="P6072" s="188"/>
      <c r="R6072" s="188"/>
    </row>
    <row r="6073" spans="8:18">
      <c r="H6073" s="188"/>
      <c r="J6073" s="188"/>
      <c r="K6073" s="188"/>
      <c r="L6073" s="188"/>
      <c r="M6073" s="393"/>
      <c r="N6073" s="188"/>
      <c r="O6073" s="188"/>
      <c r="P6073" s="188"/>
      <c r="R6073" s="188"/>
    </row>
    <row r="6074" spans="8:18">
      <c r="H6074" s="188"/>
      <c r="J6074" s="188"/>
      <c r="K6074" s="188"/>
      <c r="L6074" s="188"/>
      <c r="M6074" s="393"/>
      <c r="N6074" s="188"/>
      <c r="O6074" s="188"/>
      <c r="P6074" s="188"/>
      <c r="R6074" s="188"/>
    </row>
    <row r="6075" spans="8:18">
      <c r="H6075" s="188"/>
      <c r="J6075" s="188"/>
      <c r="K6075" s="188"/>
      <c r="L6075" s="188"/>
      <c r="M6075" s="393"/>
      <c r="N6075" s="188"/>
      <c r="O6075" s="188"/>
      <c r="P6075" s="188"/>
      <c r="R6075" s="188"/>
    </row>
    <row r="6076" spans="8:18">
      <c r="H6076" s="188"/>
      <c r="J6076" s="188"/>
      <c r="K6076" s="188"/>
      <c r="L6076" s="188"/>
      <c r="M6076" s="393"/>
      <c r="N6076" s="188"/>
      <c r="O6076" s="188"/>
      <c r="P6076" s="188"/>
      <c r="R6076" s="188"/>
    </row>
    <row r="6077" spans="8:18">
      <c r="H6077" s="188"/>
      <c r="J6077" s="188"/>
      <c r="K6077" s="188"/>
      <c r="L6077" s="188"/>
      <c r="M6077" s="393"/>
      <c r="N6077" s="188"/>
      <c r="O6077" s="188"/>
      <c r="P6077" s="188"/>
      <c r="R6077" s="188"/>
    </row>
    <row r="6078" spans="8:18">
      <c r="H6078" s="188"/>
      <c r="J6078" s="188"/>
      <c r="K6078" s="188"/>
      <c r="L6078" s="188"/>
      <c r="M6078" s="393"/>
      <c r="N6078" s="188"/>
      <c r="O6078" s="188"/>
      <c r="P6078" s="188"/>
      <c r="R6078" s="188"/>
    </row>
    <row r="6079" spans="8:18">
      <c r="H6079" s="188"/>
      <c r="J6079" s="188"/>
      <c r="K6079" s="188"/>
      <c r="L6079" s="188"/>
      <c r="M6079" s="393"/>
      <c r="N6079" s="188"/>
      <c r="O6079" s="188"/>
      <c r="P6079" s="188"/>
      <c r="R6079" s="188"/>
    </row>
    <row r="6080" spans="8:18">
      <c r="H6080" s="188"/>
      <c r="J6080" s="188"/>
      <c r="K6080" s="188"/>
      <c r="L6080" s="188"/>
      <c r="M6080" s="393"/>
      <c r="N6080" s="188"/>
      <c r="O6080" s="188"/>
      <c r="P6080" s="188"/>
      <c r="R6080" s="188"/>
    </row>
    <row r="6081" spans="8:18">
      <c r="H6081" s="188"/>
      <c r="J6081" s="188"/>
      <c r="K6081" s="188"/>
      <c r="L6081" s="188"/>
      <c r="M6081" s="393"/>
      <c r="N6081" s="188"/>
      <c r="O6081" s="188"/>
      <c r="P6081" s="188"/>
      <c r="R6081" s="188"/>
    </row>
    <row r="6082" spans="8:18">
      <c r="H6082" s="188"/>
      <c r="J6082" s="188"/>
      <c r="K6082" s="188"/>
      <c r="L6082" s="188"/>
      <c r="M6082" s="393"/>
      <c r="N6082" s="188"/>
      <c r="O6082" s="188"/>
      <c r="P6082" s="188"/>
      <c r="R6082" s="188"/>
    </row>
    <row r="6083" spans="8:18">
      <c r="H6083" s="188"/>
      <c r="J6083" s="188"/>
      <c r="K6083" s="188"/>
      <c r="L6083" s="188"/>
      <c r="M6083" s="393"/>
      <c r="N6083" s="188"/>
      <c r="O6083" s="188"/>
      <c r="P6083" s="188"/>
      <c r="R6083" s="188"/>
    </row>
    <row r="6084" spans="8:18">
      <c r="H6084" s="188"/>
      <c r="J6084" s="188"/>
      <c r="K6084" s="188"/>
      <c r="L6084" s="188"/>
      <c r="M6084" s="393"/>
      <c r="N6084" s="188"/>
      <c r="O6084" s="188"/>
      <c r="P6084" s="188"/>
      <c r="R6084" s="188"/>
    </row>
    <row r="6085" spans="8:18">
      <c r="H6085" s="188"/>
      <c r="J6085" s="188"/>
      <c r="K6085" s="188"/>
      <c r="L6085" s="188"/>
      <c r="M6085" s="393"/>
      <c r="N6085" s="188"/>
      <c r="O6085" s="188"/>
      <c r="P6085" s="188"/>
      <c r="R6085" s="188"/>
    </row>
    <row r="6086" spans="8:18">
      <c r="H6086" s="188"/>
      <c r="J6086" s="188"/>
      <c r="K6086" s="188"/>
      <c r="L6086" s="188"/>
      <c r="M6086" s="393"/>
      <c r="N6086" s="188"/>
      <c r="O6086" s="188"/>
      <c r="P6086" s="188"/>
      <c r="R6086" s="188"/>
    </row>
    <row r="6087" spans="8:18">
      <c r="H6087" s="188"/>
      <c r="J6087" s="188"/>
      <c r="K6087" s="188"/>
      <c r="L6087" s="188"/>
      <c r="M6087" s="393"/>
      <c r="N6087" s="188"/>
      <c r="O6087" s="188"/>
      <c r="P6087" s="188"/>
      <c r="R6087" s="188"/>
    </row>
    <row r="6088" spans="8:18">
      <c r="H6088" s="188"/>
      <c r="J6088" s="188"/>
      <c r="K6088" s="188"/>
      <c r="L6088" s="188"/>
      <c r="M6088" s="393"/>
      <c r="N6088" s="188"/>
      <c r="O6088" s="188"/>
      <c r="P6088" s="188"/>
      <c r="R6088" s="188"/>
    </row>
    <row r="6089" spans="8:18">
      <c r="H6089" s="188"/>
      <c r="J6089" s="188"/>
      <c r="K6089" s="188"/>
      <c r="L6089" s="188"/>
      <c r="M6089" s="393"/>
      <c r="N6089" s="188"/>
      <c r="O6089" s="188"/>
      <c r="P6089" s="188"/>
      <c r="R6089" s="188"/>
    </row>
    <row r="6090" spans="8:18">
      <c r="H6090" s="188"/>
      <c r="J6090" s="188"/>
      <c r="K6090" s="188"/>
      <c r="L6090" s="188"/>
      <c r="M6090" s="393"/>
      <c r="N6090" s="188"/>
      <c r="O6090" s="188"/>
      <c r="P6090" s="188"/>
      <c r="R6090" s="188"/>
    </row>
    <row r="6091" spans="8:18">
      <c r="H6091" s="188"/>
      <c r="J6091" s="188"/>
      <c r="K6091" s="188"/>
      <c r="L6091" s="188"/>
      <c r="M6091" s="393"/>
      <c r="N6091" s="188"/>
      <c r="O6091" s="188"/>
      <c r="P6091" s="188"/>
      <c r="R6091" s="188"/>
    </row>
    <row r="6092" spans="8:18">
      <c r="H6092" s="188"/>
      <c r="J6092" s="188"/>
      <c r="K6092" s="188"/>
      <c r="L6092" s="188"/>
      <c r="M6092" s="393"/>
      <c r="N6092" s="188"/>
      <c r="O6092" s="188"/>
      <c r="P6092" s="188"/>
      <c r="R6092" s="188"/>
    </row>
    <row r="6093" spans="8:18">
      <c r="H6093" s="188"/>
      <c r="J6093" s="188"/>
      <c r="K6093" s="188"/>
      <c r="L6093" s="188"/>
      <c r="M6093" s="393"/>
      <c r="N6093" s="188"/>
      <c r="O6093" s="188"/>
      <c r="P6093" s="188"/>
      <c r="R6093" s="188"/>
    </row>
    <row r="6094" spans="8:18">
      <c r="H6094" s="188"/>
      <c r="J6094" s="188"/>
      <c r="K6094" s="188"/>
      <c r="L6094" s="188"/>
      <c r="M6094" s="393"/>
      <c r="N6094" s="188"/>
      <c r="O6094" s="188"/>
      <c r="P6094" s="188"/>
      <c r="R6094" s="188"/>
    </row>
    <row r="6095" spans="8:18">
      <c r="H6095" s="188"/>
      <c r="J6095" s="188"/>
      <c r="K6095" s="188"/>
      <c r="L6095" s="188"/>
      <c r="M6095" s="393"/>
      <c r="N6095" s="188"/>
      <c r="O6095" s="188"/>
      <c r="P6095" s="188"/>
      <c r="R6095" s="188"/>
    </row>
    <row r="6096" spans="8:18">
      <c r="H6096" s="188"/>
      <c r="J6096" s="188"/>
      <c r="K6096" s="188"/>
      <c r="L6096" s="188"/>
      <c r="M6096" s="393"/>
      <c r="N6096" s="188"/>
      <c r="O6096" s="188"/>
      <c r="P6096" s="188"/>
      <c r="R6096" s="188"/>
    </row>
    <row r="6097" spans="8:18">
      <c r="H6097" s="188"/>
      <c r="J6097" s="188"/>
      <c r="K6097" s="188"/>
      <c r="L6097" s="188"/>
      <c r="M6097" s="393"/>
      <c r="N6097" s="188"/>
      <c r="O6097" s="188"/>
      <c r="P6097" s="188"/>
      <c r="R6097" s="188"/>
    </row>
    <row r="6098" spans="8:18">
      <c r="H6098" s="188"/>
      <c r="J6098" s="188"/>
      <c r="K6098" s="188"/>
      <c r="L6098" s="188"/>
      <c r="M6098" s="393"/>
      <c r="N6098" s="188"/>
      <c r="O6098" s="188"/>
      <c r="P6098" s="188"/>
      <c r="R6098" s="188"/>
    </row>
    <row r="6099" spans="8:18">
      <c r="H6099" s="188"/>
      <c r="J6099" s="188"/>
      <c r="K6099" s="188"/>
      <c r="L6099" s="188"/>
      <c r="M6099" s="393"/>
      <c r="N6099" s="188"/>
      <c r="O6099" s="188"/>
      <c r="P6099" s="188"/>
      <c r="R6099" s="188"/>
    </row>
    <row r="6100" spans="8:18">
      <c r="H6100" s="188"/>
      <c r="J6100" s="188"/>
      <c r="K6100" s="188"/>
      <c r="L6100" s="188"/>
      <c r="M6100" s="393"/>
      <c r="N6100" s="188"/>
      <c r="O6100" s="188"/>
      <c r="P6100" s="188"/>
      <c r="R6100" s="188"/>
    </row>
    <row r="6101" spans="8:18">
      <c r="H6101" s="188"/>
      <c r="J6101" s="188"/>
      <c r="K6101" s="188"/>
      <c r="L6101" s="188"/>
      <c r="M6101" s="393"/>
      <c r="N6101" s="188"/>
      <c r="O6101" s="188"/>
      <c r="P6101" s="188"/>
      <c r="R6101" s="188"/>
    </row>
    <row r="6102" spans="8:18">
      <c r="H6102" s="188"/>
      <c r="J6102" s="188"/>
      <c r="K6102" s="188"/>
      <c r="L6102" s="188"/>
      <c r="M6102" s="393"/>
      <c r="N6102" s="188"/>
      <c r="O6102" s="188"/>
      <c r="P6102" s="188"/>
      <c r="R6102" s="188"/>
    </row>
    <row r="6103" spans="8:18">
      <c r="H6103" s="188"/>
      <c r="J6103" s="188"/>
      <c r="K6103" s="188"/>
      <c r="L6103" s="188"/>
      <c r="M6103" s="393"/>
      <c r="N6103" s="188"/>
      <c r="O6103" s="188"/>
      <c r="P6103" s="188"/>
      <c r="R6103" s="188"/>
    </row>
    <row r="6104" spans="8:18">
      <c r="H6104" s="188"/>
      <c r="J6104" s="188"/>
      <c r="K6104" s="188"/>
      <c r="L6104" s="188"/>
      <c r="M6104" s="393"/>
      <c r="N6104" s="188"/>
      <c r="O6104" s="188"/>
      <c r="P6104" s="188"/>
      <c r="R6104" s="188"/>
    </row>
    <row r="6105" spans="8:18">
      <c r="H6105" s="188"/>
      <c r="J6105" s="188"/>
      <c r="K6105" s="188"/>
      <c r="L6105" s="188"/>
      <c r="M6105" s="393"/>
      <c r="N6105" s="188"/>
      <c r="O6105" s="188"/>
      <c r="P6105" s="188"/>
      <c r="R6105" s="188"/>
    </row>
    <row r="6106" spans="8:18">
      <c r="H6106" s="188"/>
      <c r="J6106" s="188"/>
      <c r="K6106" s="188"/>
      <c r="L6106" s="188"/>
      <c r="M6106" s="393"/>
      <c r="N6106" s="188"/>
      <c r="O6106" s="188"/>
      <c r="P6106" s="188"/>
      <c r="R6106" s="188"/>
    </row>
    <row r="6107" spans="8:18">
      <c r="H6107" s="188"/>
      <c r="J6107" s="188"/>
      <c r="K6107" s="188"/>
      <c r="L6107" s="188"/>
      <c r="M6107" s="393"/>
      <c r="N6107" s="188"/>
      <c r="O6107" s="188"/>
      <c r="P6107" s="188"/>
      <c r="R6107" s="188"/>
    </row>
    <row r="6108" spans="8:18">
      <c r="H6108" s="188"/>
      <c r="J6108" s="188"/>
      <c r="K6108" s="188"/>
      <c r="L6108" s="188"/>
      <c r="M6108" s="393"/>
      <c r="N6108" s="188"/>
      <c r="O6108" s="188"/>
      <c r="P6108" s="188"/>
      <c r="R6108" s="188"/>
    </row>
    <row r="6109" spans="8:18">
      <c r="H6109" s="188"/>
      <c r="J6109" s="188"/>
      <c r="K6109" s="188"/>
      <c r="L6109" s="188"/>
      <c r="M6109" s="393"/>
      <c r="N6109" s="188"/>
      <c r="O6109" s="188"/>
      <c r="P6109" s="188"/>
      <c r="R6109" s="188"/>
    </row>
    <row r="6110" spans="8:18">
      <c r="H6110" s="188"/>
      <c r="J6110" s="188"/>
      <c r="K6110" s="188"/>
      <c r="L6110" s="188"/>
      <c r="M6110" s="393"/>
      <c r="N6110" s="188"/>
      <c r="O6110" s="188"/>
      <c r="P6110" s="188"/>
      <c r="R6110" s="188"/>
    </row>
    <row r="6111" spans="8:18">
      <c r="H6111" s="188"/>
      <c r="J6111" s="188"/>
      <c r="K6111" s="188"/>
      <c r="L6111" s="188"/>
      <c r="M6111" s="393"/>
      <c r="N6111" s="188"/>
      <c r="O6111" s="188"/>
      <c r="P6111" s="188"/>
      <c r="R6111" s="188"/>
    </row>
    <row r="6112" spans="8:18">
      <c r="H6112" s="188"/>
      <c r="J6112" s="188"/>
      <c r="K6112" s="188"/>
      <c r="L6112" s="188"/>
      <c r="M6112" s="393"/>
      <c r="N6112" s="188"/>
      <c r="O6112" s="188"/>
      <c r="P6112" s="188"/>
      <c r="R6112" s="188"/>
    </row>
    <row r="6113" spans="8:18">
      <c r="H6113" s="188"/>
      <c r="J6113" s="188"/>
      <c r="K6113" s="188"/>
      <c r="L6113" s="188"/>
      <c r="M6113" s="393"/>
      <c r="N6113" s="188"/>
      <c r="O6113" s="188"/>
      <c r="P6113" s="188"/>
      <c r="R6113" s="188"/>
    </row>
    <row r="6114" spans="8:18">
      <c r="H6114" s="188"/>
      <c r="J6114" s="188"/>
      <c r="K6114" s="188"/>
      <c r="L6114" s="188"/>
      <c r="M6114" s="393"/>
      <c r="N6114" s="188"/>
      <c r="O6114" s="188"/>
      <c r="P6114" s="188"/>
      <c r="R6114" s="188"/>
    </row>
    <row r="6115" spans="8:18">
      <c r="H6115" s="188"/>
      <c r="J6115" s="188"/>
      <c r="K6115" s="188"/>
      <c r="L6115" s="188"/>
      <c r="M6115" s="393"/>
      <c r="N6115" s="188"/>
      <c r="O6115" s="188"/>
      <c r="P6115" s="188"/>
      <c r="R6115" s="188"/>
    </row>
    <row r="6116" spans="8:18">
      <c r="H6116" s="188"/>
      <c r="J6116" s="188"/>
      <c r="K6116" s="188"/>
      <c r="L6116" s="188"/>
      <c r="M6116" s="393"/>
      <c r="N6116" s="188"/>
      <c r="O6116" s="188"/>
      <c r="P6116" s="188"/>
      <c r="R6116" s="188"/>
    </row>
    <row r="6117" spans="8:18">
      <c r="H6117" s="188"/>
      <c r="J6117" s="188"/>
      <c r="K6117" s="188"/>
      <c r="L6117" s="188"/>
      <c r="M6117" s="393"/>
      <c r="N6117" s="188"/>
      <c r="O6117" s="188"/>
      <c r="P6117" s="188"/>
      <c r="R6117" s="188"/>
    </row>
    <row r="6118" spans="8:18">
      <c r="H6118" s="188"/>
      <c r="J6118" s="188"/>
      <c r="K6118" s="188"/>
      <c r="L6118" s="188"/>
      <c r="M6118" s="393"/>
      <c r="N6118" s="188"/>
      <c r="O6118" s="188"/>
      <c r="P6118" s="188"/>
      <c r="R6118" s="188"/>
    </row>
    <row r="6119" spans="8:18">
      <c r="H6119" s="188"/>
      <c r="J6119" s="188"/>
      <c r="K6119" s="188"/>
      <c r="L6119" s="188"/>
      <c r="M6119" s="393"/>
      <c r="N6119" s="188"/>
      <c r="O6119" s="188"/>
      <c r="P6119" s="188"/>
      <c r="R6119" s="188"/>
    </row>
    <row r="6120" spans="8:18">
      <c r="H6120" s="188"/>
      <c r="J6120" s="188"/>
      <c r="K6120" s="188"/>
      <c r="L6120" s="188"/>
      <c r="M6120" s="393"/>
      <c r="N6120" s="188"/>
      <c r="O6120" s="188"/>
      <c r="P6120" s="188"/>
      <c r="R6120" s="188"/>
    </row>
    <row r="6121" spans="8:18">
      <c r="H6121" s="188"/>
      <c r="J6121" s="188"/>
      <c r="K6121" s="188"/>
      <c r="L6121" s="188"/>
      <c r="M6121" s="393"/>
      <c r="N6121" s="188"/>
      <c r="O6121" s="188"/>
      <c r="P6121" s="188"/>
      <c r="R6121" s="188"/>
    </row>
    <row r="6122" spans="8:18">
      <c r="H6122" s="188"/>
      <c r="J6122" s="188"/>
      <c r="K6122" s="188"/>
      <c r="L6122" s="188"/>
      <c r="M6122" s="393"/>
      <c r="N6122" s="188"/>
      <c r="O6122" s="188"/>
      <c r="P6122" s="188"/>
      <c r="R6122" s="188"/>
    </row>
    <row r="6123" spans="8:18">
      <c r="H6123" s="188"/>
      <c r="J6123" s="188"/>
      <c r="K6123" s="188"/>
      <c r="L6123" s="188"/>
      <c r="M6123" s="393"/>
      <c r="N6123" s="188"/>
      <c r="O6123" s="188"/>
      <c r="P6123" s="188"/>
      <c r="R6123" s="188"/>
    </row>
    <row r="6124" spans="8:18">
      <c r="H6124" s="188"/>
      <c r="J6124" s="188"/>
      <c r="K6124" s="188"/>
      <c r="L6124" s="188"/>
      <c r="M6124" s="393"/>
      <c r="N6124" s="188"/>
      <c r="O6124" s="188"/>
      <c r="P6124" s="188"/>
      <c r="R6124" s="188"/>
    </row>
    <row r="6125" spans="8:18">
      <c r="H6125" s="188"/>
      <c r="J6125" s="188"/>
      <c r="K6125" s="188"/>
      <c r="L6125" s="188"/>
      <c r="M6125" s="393"/>
      <c r="N6125" s="188"/>
      <c r="O6125" s="188"/>
      <c r="P6125" s="188"/>
      <c r="R6125" s="188"/>
    </row>
    <row r="6126" spans="8:18">
      <c r="H6126" s="188"/>
      <c r="J6126" s="188"/>
      <c r="K6126" s="188"/>
      <c r="L6126" s="188"/>
      <c r="M6126" s="393"/>
      <c r="N6126" s="188"/>
      <c r="O6126" s="188"/>
      <c r="P6126" s="188"/>
      <c r="R6126" s="188"/>
    </row>
    <row r="6127" spans="8:18">
      <c r="H6127" s="188"/>
      <c r="J6127" s="188"/>
      <c r="K6127" s="188"/>
      <c r="L6127" s="188"/>
      <c r="M6127" s="393"/>
      <c r="N6127" s="188"/>
      <c r="O6127" s="188"/>
      <c r="P6127" s="188"/>
      <c r="R6127" s="188"/>
    </row>
    <row r="6128" spans="8:18">
      <c r="H6128" s="188"/>
      <c r="J6128" s="188"/>
      <c r="K6128" s="188"/>
      <c r="L6128" s="188"/>
      <c r="M6128" s="393"/>
      <c r="N6128" s="188"/>
      <c r="O6128" s="188"/>
      <c r="P6128" s="188"/>
      <c r="R6128" s="188"/>
    </row>
    <row r="6129" spans="8:18">
      <c r="H6129" s="188"/>
      <c r="J6129" s="188"/>
      <c r="K6129" s="188"/>
      <c r="L6129" s="188"/>
      <c r="M6129" s="393"/>
      <c r="N6129" s="188"/>
      <c r="O6129" s="188"/>
      <c r="P6129" s="188"/>
      <c r="R6129" s="188"/>
    </row>
    <row r="6130" spans="8:18">
      <c r="H6130" s="188"/>
      <c r="J6130" s="188"/>
      <c r="K6130" s="188"/>
      <c r="L6130" s="188"/>
      <c r="M6130" s="393"/>
      <c r="N6130" s="188"/>
      <c r="O6130" s="188"/>
      <c r="P6130" s="188"/>
      <c r="R6130" s="188"/>
    </row>
    <row r="6131" spans="8:18">
      <c r="H6131" s="188"/>
      <c r="J6131" s="188"/>
      <c r="K6131" s="188"/>
      <c r="L6131" s="188"/>
      <c r="M6131" s="393"/>
      <c r="N6131" s="188"/>
      <c r="O6131" s="188"/>
      <c r="P6131" s="188"/>
      <c r="R6131" s="188"/>
    </row>
    <row r="6132" spans="8:18">
      <c r="H6132" s="188"/>
      <c r="J6132" s="188"/>
      <c r="K6132" s="188"/>
      <c r="L6132" s="188"/>
      <c r="M6132" s="393"/>
      <c r="N6132" s="188"/>
      <c r="O6132" s="188"/>
      <c r="P6132" s="188"/>
      <c r="R6132" s="188"/>
    </row>
    <row r="6133" spans="8:18">
      <c r="H6133" s="188"/>
      <c r="J6133" s="188"/>
      <c r="K6133" s="188"/>
      <c r="L6133" s="188"/>
      <c r="M6133" s="393"/>
      <c r="N6133" s="188"/>
      <c r="O6133" s="188"/>
      <c r="P6133" s="188"/>
      <c r="R6133" s="188"/>
    </row>
    <row r="6134" spans="8:18">
      <c r="H6134" s="188"/>
      <c r="J6134" s="188"/>
      <c r="K6134" s="188"/>
      <c r="L6134" s="188"/>
      <c r="M6134" s="393"/>
      <c r="N6134" s="188"/>
      <c r="O6134" s="188"/>
      <c r="P6134" s="188"/>
      <c r="R6134" s="188"/>
    </row>
    <row r="6135" spans="8:18">
      <c r="H6135" s="188"/>
      <c r="J6135" s="188"/>
      <c r="K6135" s="188"/>
      <c r="L6135" s="188"/>
      <c r="M6135" s="393"/>
      <c r="N6135" s="188"/>
      <c r="O6135" s="188"/>
      <c r="P6135" s="188"/>
      <c r="R6135" s="188"/>
    </row>
    <row r="6136" spans="8:18">
      <c r="H6136" s="188"/>
      <c r="J6136" s="188"/>
      <c r="K6136" s="188"/>
      <c r="L6136" s="188"/>
      <c r="M6136" s="393"/>
      <c r="N6136" s="188"/>
      <c r="O6136" s="188"/>
      <c r="P6136" s="188"/>
      <c r="R6136" s="188"/>
    </row>
    <row r="6137" spans="8:18">
      <c r="H6137" s="188"/>
      <c r="J6137" s="188"/>
      <c r="K6137" s="188"/>
      <c r="L6137" s="188"/>
      <c r="M6137" s="393"/>
      <c r="N6137" s="188"/>
      <c r="O6137" s="188"/>
      <c r="P6137" s="188"/>
      <c r="R6137" s="188"/>
    </row>
    <row r="6138" spans="8:18">
      <c r="H6138" s="188"/>
      <c r="J6138" s="188"/>
      <c r="K6138" s="188"/>
      <c r="L6138" s="188"/>
      <c r="M6138" s="393"/>
      <c r="N6138" s="188"/>
      <c r="O6138" s="188"/>
      <c r="P6138" s="188"/>
      <c r="R6138" s="188"/>
    </row>
    <row r="6139" spans="8:18">
      <c r="H6139" s="188"/>
      <c r="J6139" s="188"/>
      <c r="K6139" s="188"/>
      <c r="L6139" s="188"/>
      <c r="M6139" s="393"/>
      <c r="N6139" s="188"/>
      <c r="O6139" s="188"/>
      <c r="P6139" s="188"/>
      <c r="R6139" s="188"/>
    </row>
    <row r="6140" spans="8:18">
      <c r="H6140" s="188"/>
      <c r="J6140" s="188"/>
      <c r="K6140" s="188"/>
      <c r="L6140" s="188"/>
      <c r="M6140" s="393"/>
      <c r="N6140" s="188"/>
      <c r="O6140" s="188"/>
      <c r="P6140" s="188"/>
      <c r="R6140" s="188"/>
    </row>
    <row r="6141" spans="8:18">
      <c r="H6141" s="188"/>
      <c r="J6141" s="188"/>
      <c r="K6141" s="188"/>
      <c r="L6141" s="188"/>
      <c r="M6141" s="393"/>
      <c r="N6141" s="188"/>
      <c r="O6141" s="188"/>
      <c r="P6141" s="188"/>
      <c r="R6141" s="188"/>
    </row>
    <row r="6142" spans="8:18">
      <c r="H6142" s="188"/>
      <c r="J6142" s="188"/>
      <c r="K6142" s="188"/>
      <c r="L6142" s="188"/>
      <c r="M6142" s="393"/>
      <c r="N6142" s="188"/>
      <c r="O6142" s="188"/>
      <c r="P6142" s="188"/>
      <c r="R6142" s="188"/>
    </row>
    <row r="6143" spans="8:18">
      <c r="H6143" s="188"/>
      <c r="J6143" s="188"/>
      <c r="K6143" s="188"/>
      <c r="L6143" s="188"/>
      <c r="M6143" s="393"/>
      <c r="N6143" s="188"/>
      <c r="O6143" s="188"/>
      <c r="P6143" s="188"/>
      <c r="R6143" s="188"/>
    </row>
    <row r="6144" spans="8:18">
      <c r="H6144" s="188"/>
      <c r="J6144" s="188"/>
      <c r="K6144" s="188"/>
      <c r="L6144" s="188"/>
      <c r="M6144" s="393"/>
      <c r="N6144" s="188"/>
      <c r="O6144" s="188"/>
      <c r="P6144" s="188"/>
      <c r="R6144" s="188"/>
    </row>
    <row r="6145" spans="8:18">
      <c r="H6145" s="188"/>
      <c r="J6145" s="188"/>
      <c r="K6145" s="188"/>
      <c r="L6145" s="188"/>
      <c r="M6145" s="393"/>
      <c r="N6145" s="188"/>
      <c r="O6145" s="188"/>
      <c r="P6145" s="188"/>
      <c r="R6145" s="188"/>
    </row>
    <row r="6146" spans="8:18">
      <c r="H6146" s="188"/>
      <c r="J6146" s="188"/>
      <c r="K6146" s="188"/>
      <c r="L6146" s="188"/>
      <c r="M6146" s="393"/>
      <c r="N6146" s="188"/>
      <c r="O6146" s="188"/>
      <c r="P6146" s="188"/>
      <c r="R6146" s="188"/>
    </row>
    <row r="6147" spans="8:18">
      <c r="H6147" s="188"/>
      <c r="J6147" s="188"/>
      <c r="K6147" s="188"/>
      <c r="L6147" s="188"/>
      <c r="M6147" s="393"/>
      <c r="N6147" s="188"/>
      <c r="O6147" s="188"/>
      <c r="P6147" s="188"/>
      <c r="R6147" s="188"/>
    </row>
    <row r="6148" spans="8:18">
      <c r="H6148" s="188"/>
      <c r="J6148" s="188"/>
      <c r="K6148" s="188"/>
      <c r="L6148" s="188"/>
      <c r="M6148" s="393"/>
      <c r="N6148" s="188"/>
      <c r="O6148" s="188"/>
      <c r="P6148" s="188"/>
      <c r="R6148" s="188"/>
    </row>
    <row r="6149" spans="8:18">
      <c r="H6149" s="188"/>
      <c r="J6149" s="188"/>
      <c r="K6149" s="188"/>
      <c r="L6149" s="188"/>
      <c r="M6149" s="393"/>
      <c r="N6149" s="188"/>
      <c r="O6149" s="188"/>
      <c r="P6149" s="188"/>
      <c r="R6149" s="188"/>
    </row>
    <row r="6150" spans="8:18">
      <c r="H6150" s="188"/>
      <c r="J6150" s="188"/>
      <c r="K6150" s="188"/>
      <c r="L6150" s="188"/>
      <c r="M6150" s="393"/>
      <c r="N6150" s="188"/>
      <c r="O6150" s="188"/>
      <c r="P6150" s="188"/>
      <c r="R6150" s="188"/>
    </row>
    <row r="6151" spans="8:18">
      <c r="H6151" s="188"/>
      <c r="J6151" s="188"/>
      <c r="K6151" s="188"/>
      <c r="L6151" s="188"/>
      <c r="M6151" s="393"/>
      <c r="N6151" s="188"/>
      <c r="O6151" s="188"/>
      <c r="P6151" s="188"/>
      <c r="R6151" s="188"/>
    </row>
    <row r="6152" spans="8:18">
      <c r="H6152" s="188"/>
      <c r="J6152" s="188"/>
      <c r="K6152" s="188"/>
      <c r="L6152" s="188"/>
      <c r="M6152" s="393"/>
      <c r="N6152" s="188"/>
      <c r="O6152" s="188"/>
      <c r="P6152" s="188"/>
      <c r="R6152" s="188"/>
    </row>
    <row r="6153" spans="8:18">
      <c r="H6153" s="188"/>
      <c r="J6153" s="188"/>
      <c r="K6153" s="188"/>
      <c r="L6153" s="188"/>
      <c r="M6153" s="393"/>
      <c r="N6153" s="188"/>
      <c r="O6153" s="188"/>
      <c r="P6153" s="188"/>
      <c r="R6153" s="188"/>
    </row>
    <row r="6154" spans="8:18">
      <c r="H6154" s="188"/>
      <c r="J6154" s="188"/>
      <c r="K6154" s="188"/>
      <c r="L6154" s="188"/>
      <c r="M6154" s="393"/>
      <c r="N6154" s="188"/>
      <c r="O6154" s="188"/>
      <c r="P6154" s="188"/>
      <c r="R6154" s="188"/>
    </row>
    <row r="6155" spans="8:18">
      <c r="H6155" s="188"/>
      <c r="J6155" s="188"/>
      <c r="K6155" s="188"/>
      <c r="L6155" s="188"/>
      <c r="M6155" s="393"/>
      <c r="N6155" s="188"/>
      <c r="O6155" s="188"/>
      <c r="P6155" s="188"/>
      <c r="R6155" s="188"/>
    </row>
    <row r="6156" spans="8:18">
      <c r="H6156" s="188"/>
      <c r="J6156" s="188"/>
      <c r="K6156" s="188"/>
      <c r="L6156" s="188"/>
      <c r="M6156" s="393"/>
      <c r="N6156" s="188"/>
      <c r="O6156" s="188"/>
      <c r="P6156" s="188"/>
      <c r="R6156" s="188"/>
    </row>
    <row r="6157" spans="8:18">
      <c r="H6157" s="188"/>
      <c r="J6157" s="188"/>
      <c r="K6157" s="188"/>
      <c r="L6157" s="188"/>
      <c r="M6157" s="393"/>
      <c r="N6157" s="188"/>
      <c r="O6157" s="188"/>
      <c r="P6157" s="188"/>
      <c r="R6157" s="188"/>
    </row>
    <row r="6158" spans="8:18">
      <c r="H6158" s="188"/>
      <c r="J6158" s="188"/>
      <c r="K6158" s="188"/>
      <c r="L6158" s="188"/>
      <c r="M6158" s="393"/>
      <c r="N6158" s="188"/>
      <c r="O6158" s="188"/>
      <c r="P6158" s="188"/>
      <c r="R6158" s="188"/>
    </row>
    <row r="6159" spans="8:18">
      <c r="H6159" s="188"/>
      <c r="J6159" s="188"/>
      <c r="K6159" s="188"/>
      <c r="L6159" s="188"/>
      <c r="M6159" s="393"/>
      <c r="N6159" s="188"/>
      <c r="O6159" s="188"/>
      <c r="P6159" s="188"/>
      <c r="R6159" s="188"/>
    </row>
    <row r="6160" spans="8:18">
      <c r="H6160" s="188"/>
      <c r="J6160" s="188"/>
      <c r="K6160" s="188"/>
      <c r="L6160" s="188"/>
      <c r="M6160" s="393"/>
      <c r="N6160" s="188"/>
      <c r="O6160" s="188"/>
      <c r="P6160" s="188"/>
      <c r="R6160" s="188"/>
    </row>
    <row r="6161" spans="8:18">
      <c r="H6161" s="188"/>
      <c r="J6161" s="188"/>
      <c r="K6161" s="188"/>
      <c r="L6161" s="188"/>
      <c r="M6161" s="393"/>
      <c r="N6161" s="188"/>
      <c r="O6161" s="188"/>
      <c r="P6161" s="188"/>
      <c r="R6161" s="188"/>
    </row>
    <row r="6162" spans="8:18">
      <c r="H6162" s="188"/>
      <c r="J6162" s="188"/>
      <c r="K6162" s="188"/>
      <c r="L6162" s="188"/>
      <c r="M6162" s="393"/>
      <c r="N6162" s="188"/>
      <c r="O6162" s="188"/>
      <c r="P6162" s="188"/>
      <c r="R6162" s="188"/>
    </row>
    <row r="6163" spans="8:18">
      <c r="H6163" s="188"/>
      <c r="J6163" s="188"/>
      <c r="K6163" s="188"/>
      <c r="L6163" s="188"/>
      <c r="M6163" s="393"/>
      <c r="N6163" s="188"/>
      <c r="O6163" s="188"/>
      <c r="P6163" s="188"/>
      <c r="R6163" s="188"/>
    </row>
    <row r="6164" spans="8:18">
      <c r="H6164" s="188"/>
      <c r="J6164" s="188"/>
      <c r="K6164" s="188"/>
      <c r="L6164" s="188"/>
      <c r="M6164" s="393"/>
      <c r="N6164" s="188"/>
      <c r="O6164" s="188"/>
      <c r="P6164" s="188"/>
      <c r="R6164" s="188"/>
    </row>
    <row r="6165" spans="8:18">
      <c r="H6165" s="188"/>
      <c r="J6165" s="188"/>
      <c r="K6165" s="188"/>
      <c r="L6165" s="188"/>
      <c r="M6165" s="393"/>
      <c r="N6165" s="188"/>
      <c r="O6165" s="188"/>
      <c r="P6165" s="188"/>
      <c r="R6165" s="188"/>
    </row>
    <row r="6166" spans="8:18">
      <c r="H6166" s="188"/>
      <c r="J6166" s="188"/>
      <c r="K6166" s="188"/>
      <c r="L6166" s="188"/>
      <c r="M6166" s="393"/>
      <c r="N6166" s="188"/>
      <c r="O6166" s="188"/>
      <c r="P6166" s="188"/>
      <c r="R6166" s="188"/>
    </row>
    <row r="6167" spans="8:18">
      <c r="H6167" s="188"/>
      <c r="J6167" s="188"/>
      <c r="K6167" s="188"/>
      <c r="L6167" s="188"/>
      <c r="M6167" s="393"/>
      <c r="N6167" s="188"/>
      <c r="O6167" s="188"/>
      <c r="P6167" s="188"/>
      <c r="R6167" s="188"/>
    </row>
    <row r="6168" spans="8:18">
      <c r="H6168" s="188"/>
      <c r="J6168" s="188"/>
      <c r="K6168" s="188"/>
      <c r="L6168" s="188"/>
      <c r="M6168" s="393"/>
      <c r="N6168" s="188"/>
      <c r="O6168" s="188"/>
      <c r="P6168" s="188"/>
      <c r="R6168" s="188"/>
    </row>
    <row r="6169" spans="8:18">
      <c r="H6169" s="188"/>
      <c r="J6169" s="188"/>
      <c r="K6169" s="188"/>
      <c r="L6169" s="188"/>
      <c r="M6169" s="393"/>
      <c r="N6169" s="188"/>
      <c r="O6169" s="188"/>
      <c r="P6169" s="188"/>
      <c r="R6169" s="188"/>
    </row>
    <row r="6170" spans="8:18">
      <c r="H6170" s="188"/>
      <c r="J6170" s="188"/>
      <c r="K6170" s="188"/>
      <c r="L6170" s="188"/>
      <c r="M6170" s="393"/>
      <c r="N6170" s="188"/>
      <c r="O6170" s="188"/>
      <c r="P6170" s="188"/>
      <c r="R6170" s="188"/>
    </row>
    <row r="6171" spans="8:18">
      <c r="H6171" s="188"/>
      <c r="J6171" s="188"/>
      <c r="K6171" s="188"/>
      <c r="L6171" s="188"/>
      <c r="M6171" s="393"/>
      <c r="N6171" s="188"/>
      <c r="O6171" s="188"/>
      <c r="P6171" s="188"/>
      <c r="R6171" s="188"/>
    </row>
    <row r="6172" spans="8:18">
      <c r="H6172" s="188"/>
      <c r="J6172" s="188"/>
      <c r="K6172" s="188"/>
      <c r="L6172" s="188"/>
      <c r="M6172" s="393"/>
      <c r="N6172" s="188"/>
      <c r="O6172" s="188"/>
      <c r="P6172" s="188"/>
      <c r="R6172" s="188"/>
    </row>
    <row r="6173" spans="8:18">
      <c r="H6173" s="188"/>
      <c r="J6173" s="188"/>
      <c r="K6173" s="188"/>
      <c r="L6173" s="188"/>
      <c r="M6173" s="393"/>
      <c r="N6173" s="188"/>
      <c r="O6173" s="188"/>
      <c r="P6173" s="188"/>
      <c r="R6173" s="188"/>
    </row>
    <row r="6174" spans="8:18">
      <c r="H6174" s="188"/>
      <c r="J6174" s="188"/>
      <c r="K6174" s="188"/>
      <c r="L6174" s="188"/>
      <c r="M6174" s="393"/>
      <c r="N6174" s="188"/>
      <c r="O6174" s="188"/>
      <c r="P6174" s="188"/>
      <c r="R6174" s="188"/>
    </row>
    <row r="6175" spans="8:18">
      <c r="H6175" s="188"/>
      <c r="J6175" s="188"/>
      <c r="K6175" s="188"/>
      <c r="L6175" s="188"/>
      <c r="M6175" s="393"/>
      <c r="N6175" s="188"/>
      <c r="O6175" s="188"/>
      <c r="P6175" s="188"/>
      <c r="R6175" s="188"/>
    </row>
    <row r="6176" spans="8:18">
      <c r="H6176" s="188"/>
      <c r="J6176" s="188"/>
      <c r="K6176" s="188"/>
      <c r="L6176" s="188"/>
      <c r="M6176" s="393"/>
      <c r="N6176" s="188"/>
      <c r="O6176" s="188"/>
      <c r="P6176" s="188"/>
      <c r="R6176" s="188"/>
    </row>
    <row r="6177" spans="8:18">
      <c r="H6177" s="188"/>
      <c r="J6177" s="188"/>
      <c r="K6177" s="188"/>
      <c r="L6177" s="188"/>
      <c r="M6177" s="393"/>
      <c r="N6177" s="188"/>
      <c r="O6177" s="188"/>
      <c r="P6177" s="188"/>
      <c r="R6177" s="188"/>
    </row>
    <row r="6178" spans="8:18">
      <c r="H6178" s="188"/>
      <c r="J6178" s="188"/>
      <c r="K6178" s="188"/>
      <c r="L6178" s="188"/>
      <c r="M6178" s="393"/>
      <c r="N6178" s="188"/>
      <c r="O6178" s="188"/>
      <c r="P6178" s="188"/>
      <c r="R6178" s="188"/>
    </row>
    <row r="6179" spans="8:18">
      <c r="H6179" s="188"/>
      <c r="J6179" s="188"/>
      <c r="K6179" s="188"/>
      <c r="L6179" s="188"/>
      <c r="M6179" s="393"/>
      <c r="N6179" s="188"/>
      <c r="O6179" s="188"/>
      <c r="P6179" s="188"/>
      <c r="R6179" s="188"/>
    </row>
    <row r="6180" spans="8:18">
      <c r="H6180" s="188"/>
      <c r="J6180" s="188"/>
      <c r="K6180" s="188"/>
      <c r="L6180" s="188"/>
      <c r="M6180" s="393"/>
      <c r="N6180" s="188"/>
      <c r="O6180" s="188"/>
      <c r="P6180" s="188"/>
      <c r="R6180" s="188"/>
    </row>
    <row r="6181" spans="8:18">
      <c r="H6181" s="188"/>
      <c r="J6181" s="188"/>
      <c r="K6181" s="188"/>
      <c r="L6181" s="188"/>
      <c r="M6181" s="393"/>
      <c r="N6181" s="188"/>
      <c r="O6181" s="188"/>
      <c r="P6181" s="188"/>
      <c r="R6181" s="188"/>
    </row>
    <row r="6182" spans="8:18">
      <c r="H6182" s="188"/>
      <c r="J6182" s="188"/>
      <c r="K6182" s="188"/>
      <c r="L6182" s="188"/>
      <c r="M6182" s="393"/>
      <c r="N6182" s="188"/>
      <c r="O6182" s="188"/>
      <c r="P6182" s="188"/>
      <c r="R6182" s="188"/>
    </row>
    <row r="6183" spans="8:18">
      <c r="H6183" s="188"/>
      <c r="J6183" s="188"/>
      <c r="K6183" s="188"/>
      <c r="L6183" s="188"/>
      <c r="M6183" s="393"/>
      <c r="N6183" s="188"/>
      <c r="O6183" s="188"/>
      <c r="P6183" s="188"/>
      <c r="R6183" s="188"/>
    </row>
    <row r="6184" spans="8:18">
      <c r="H6184" s="188"/>
      <c r="J6184" s="188"/>
      <c r="K6184" s="188"/>
      <c r="L6184" s="188"/>
      <c r="M6184" s="393"/>
      <c r="N6184" s="188"/>
      <c r="O6184" s="188"/>
      <c r="P6184" s="188"/>
      <c r="R6184" s="188"/>
    </row>
    <row r="6185" spans="8:18">
      <c r="H6185" s="188"/>
      <c r="J6185" s="188"/>
      <c r="K6185" s="188"/>
      <c r="L6185" s="188"/>
      <c r="M6185" s="393"/>
      <c r="N6185" s="188"/>
      <c r="O6185" s="188"/>
      <c r="P6185" s="188"/>
      <c r="R6185" s="188"/>
    </row>
    <row r="6186" spans="8:18">
      <c r="H6186" s="188"/>
      <c r="J6186" s="188"/>
      <c r="K6186" s="188"/>
      <c r="L6186" s="188"/>
      <c r="M6186" s="393"/>
      <c r="N6186" s="188"/>
      <c r="O6186" s="188"/>
      <c r="P6186" s="188"/>
      <c r="R6186" s="188"/>
    </row>
    <row r="6187" spans="8:18">
      <c r="H6187" s="188"/>
      <c r="J6187" s="188"/>
      <c r="K6187" s="188"/>
      <c r="L6187" s="188"/>
      <c r="M6187" s="393"/>
      <c r="N6187" s="188"/>
      <c r="O6187" s="188"/>
      <c r="P6187" s="188"/>
      <c r="R6187" s="188"/>
    </row>
    <row r="6188" spans="8:18">
      <c r="H6188" s="188"/>
      <c r="J6188" s="188"/>
      <c r="K6188" s="188"/>
      <c r="L6188" s="188"/>
      <c r="M6188" s="393"/>
      <c r="N6188" s="188"/>
      <c r="O6188" s="188"/>
      <c r="P6188" s="188"/>
      <c r="R6188" s="188"/>
    </row>
    <row r="6189" spans="8:18">
      <c r="H6189" s="188"/>
      <c r="J6189" s="188"/>
      <c r="K6189" s="188"/>
      <c r="L6189" s="188"/>
      <c r="M6189" s="393"/>
      <c r="N6189" s="188"/>
      <c r="O6189" s="188"/>
      <c r="P6189" s="188"/>
      <c r="R6189" s="188"/>
    </row>
    <row r="6190" spans="8:18">
      <c r="H6190" s="188"/>
      <c r="J6190" s="188"/>
      <c r="K6190" s="188"/>
      <c r="L6190" s="188"/>
      <c r="M6190" s="393"/>
      <c r="N6190" s="188"/>
      <c r="O6190" s="188"/>
      <c r="P6190" s="188"/>
      <c r="R6190" s="188"/>
    </row>
    <row r="6191" spans="8:18">
      <c r="H6191" s="188"/>
      <c r="J6191" s="188"/>
      <c r="K6191" s="188"/>
      <c r="L6191" s="188"/>
      <c r="M6191" s="393"/>
      <c r="N6191" s="188"/>
      <c r="O6191" s="188"/>
      <c r="P6191" s="188"/>
      <c r="R6191" s="188"/>
    </row>
    <row r="6192" spans="8:18">
      <c r="H6192" s="188"/>
      <c r="J6192" s="188"/>
      <c r="K6192" s="188"/>
      <c r="L6192" s="188"/>
      <c r="M6192" s="393"/>
      <c r="N6192" s="188"/>
      <c r="O6192" s="188"/>
      <c r="P6192" s="188"/>
      <c r="R6192" s="188"/>
    </row>
    <row r="6193" spans="8:18">
      <c r="H6193" s="188"/>
      <c r="J6193" s="188"/>
      <c r="K6193" s="188"/>
      <c r="L6193" s="188"/>
      <c r="M6193" s="393"/>
      <c r="N6193" s="188"/>
      <c r="O6193" s="188"/>
      <c r="P6193" s="188"/>
      <c r="R6193" s="188"/>
    </row>
    <row r="6194" spans="8:18">
      <c r="H6194" s="188"/>
      <c r="J6194" s="188"/>
      <c r="K6194" s="188"/>
      <c r="L6194" s="188"/>
      <c r="M6194" s="393"/>
      <c r="N6194" s="188"/>
      <c r="O6194" s="188"/>
      <c r="P6194" s="188"/>
      <c r="R6194" s="188"/>
    </row>
    <row r="6195" spans="8:18">
      <c r="H6195" s="188"/>
      <c r="J6195" s="188"/>
      <c r="K6195" s="188"/>
      <c r="L6195" s="188"/>
      <c r="M6195" s="393"/>
      <c r="N6195" s="188"/>
      <c r="O6195" s="188"/>
      <c r="P6195" s="188"/>
      <c r="R6195" s="188"/>
    </row>
    <row r="6196" spans="8:18">
      <c r="H6196" s="188"/>
      <c r="J6196" s="188"/>
      <c r="K6196" s="188"/>
      <c r="L6196" s="188"/>
      <c r="M6196" s="393"/>
      <c r="N6196" s="188"/>
      <c r="O6196" s="188"/>
      <c r="P6196" s="188"/>
      <c r="R6196" s="188"/>
    </row>
    <row r="6197" spans="8:18">
      <c r="H6197" s="188"/>
      <c r="J6197" s="188"/>
      <c r="K6197" s="188"/>
      <c r="L6197" s="188"/>
      <c r="M6197" s="393"/>
      <c r="N6197" s="188"/>
      <c r="O6197" s="188"/>
      <c r="P6197" s="188"/>
      <c r="R6197" s="188"/>
    </row>
    <row r="6198" spans="8:18">
      <c r="H6198" s="188"/>
      <c r="J6198" s="188"/>
      <c r="K6198" s="188"/>
      <c r="L6198" s="188"/>
      <c r="M6198" s="393"/>
      <c r="N6198" s="188"/>
      <c r="O6198" s="188"/>
      <c r="P6198" s="188"/>
      <c r="R6198" s="188"/>
    </row>
    <row r="6199" spans="8:18">
      <c r="H6199" s="188"/>
      <c r="J6199" s="188"/>
      <c r="K6199" s="188"/>
      <c r="L6199" s="188"/>
      <c r="M6199" s="393"/>
      <c r="N6199" s="188"/>
      <c r="O6199" s="188"/>
      <c r="P6199" s="188"/>
      <c r="R6199" s="188"/>
    </row>
    <row r="6200" spans="8:18">
      <c r="H6200" s="188"/>
      <c r="J6200" s="188"/>
      <c r="K6200" s="188"/>
      <c r="L6200" s="188"/>
      <c r="M6200" s="393"/>
      <c r="N6200" s="188"/>
      <c r="O6200" s="188"/>
      <c r="P6200" s="188"/>
      <c r="R6200" s="188"/>
    </row>
    <row r="6201" spans="8:18">
      <c r="H6201" s="188"/>
      <c r="J6201" s="188"/>
      <c r="K6201" s="188"/>
      <c r="L6201" s="188"/>
      <c r="M6201" s="393"/>
      <c r="N6201" s="188"/>
      <c r="O6201" s="188"/>
      <c r="P6201" s="188"/>
      <c r="R6201" s="188"/>
    </row>
    <row r="6202" spans="8:18">
      <c r="H6202" s="188"/>
      <c r="J6202" s="188"/>
      <c r="K6202" s="188"/>
      <c r="L6202" s="188"/>
      <c r="M6202" s="393"/>
      <c r="N6202" s="188"/>
      <c r="O6202" s="188"/>
      <c r="P6202" s="188"/>
      <c r="R6202" s="188"/>
    </row>
    <row r="6203" spans="8:18">
      <c r="H6203" s="188"/>
      <c r="J6203" s="188"/>
      <c r="K6203" s="188"/>
      <c r="L6203" s="188"/>
      <c r="M6203" s="393"/>
      <c r="N6203" s="188"/>
      <c r="O6203" s="188"/>
      <c r="P6203" s="188"/>
      <c r="R6203" s="188"/>
    </row>
    <row r="6204" spans="8:18">
      <c r="H6204" s="188"/>
      <c r="J6204" s="188"/>
      <c r="K6204" s="188"/>
      <c r="L6204" s="188"/>
      <c r="M6204" s="393"/>
      <c r="N6204" s="188"/>
      <c r="O6204" s="188"/>
      <c r="P6204" s="188"/>
      <c r="R6204" s="188"/>
    </row>
    <row r="6205" spans="8:18">
      <c r="H6205" s="188"/>
      <c r="J6205" s="188"/>
      <c r="K6205" s="188"/>
      <c r="L6205" s="188"/>
      <c r="M6205" s="393"/>
      <c r="N6205" s="188"/>
      <c r="O6205" s="188"/>
      <c r="P6205" s="188"/>
      <c r="R6205" s="188"/>
    </row>
    <row r="6206" spans="8:18">
      <c r="H6206" s="188"/>
      <c r="J6206" s="188"/>
      <c r="K6206" s="188"/>
      <c r="L6206" s="188"/>
      <c r="M6206" s="393"/>
      <c r="N6206" s="188"/>
      <c r="O6206" s="188"/>
      <c r="P6206" s="188"/>
      <c r="R6206" s="188"/>
    </row>
    <row r="6207" spans="8:18">
      <c r="H6207" s="188"/>
      <c r="J6207" s="188"/>
      <c r="K6207" s="188"/>
      <c r="L6207" s="188"/>
      <c r="M6207" s="393"/>
      <c r="N6207" s="188"/>
      <c r="O6207" s="188"/>
      <c r="P6207" s="188"/>
      <c r="R6207" s="188"/>
    </row>
    <row r="6208" spans="8:18">
      <c r="H6208" s="188"/>
      <c r="J6208" s="188"/>
      <c r="K6208" s="188"/>
      <c r="L6208" s="188"/>
      <c r="M6208" s="393"/>
      <c r="N6208" s="188"/>
      <c r="O6208" s="188"/>
      <c r="P6208" s="188"/>
      <c r="R6208" s="188"/>
    </row>
    <row r="6209" spans="8:18">
      <c r="H6209" s="188"/>
      <c r="J6209" s="188"/>
      <c r="K6209" s="188"/>
      <c r="L6209" s="188"/>
      <c r="M6209" s="393"/>
      <c r="N6209" s="188"/>
      <c r="O6209" s="188"/>
      <c r="P6209" s="188"/>
      <c r="R6209" s="188"/>
    </row>
    <row r="6210" spans="8:18">
      <c r="H6210" s="188"/>
      <c r="J6210" s="188"/>
      <c r="K6210" s="188"/>
      <c r="L6210" s="188"/>
      <c r="M6210" s="393"/>
      <c r="N6210" s="188"/>
      <c r="O6210" s="188"/>
      <c r="P6210" s="188"/>
      <c r="R6210" s="188"/>
    </row>
    <row r="6211" spans="8:18">
      <c r="H6211" s="188"/>
      <c r="J6211" s="188"/>
      <c r="K6211" s="188"/>
      <c r="L6211" s="188"/>
      <c r="M6211" s="393"/>
      <c r="N6211" s="188"/>
      <c r="O6211" s="188"/>
      <c r="P6211" s="188"/>
      <c r="R6211" s="188"/>
    </row>
    <row r="6212" spans="8:18">
      <c r="H6212" s="188"/>
      <c r="J6212" s="188"/>
      <c r="K6212" s="188"/>
      <c r="L6212" s="188"/>
      <c r="M6212" s="393"/>
      <c r="N6212" s="188"/>
      <c r="O6212" s="188"/>
      <c r="P6212" s="188"/>
      <c r="R6212" s="188"/>
    </row>
    <row r="6213" spans="8:18">
      <c r="H6213" s="188"/>
      <c r="J6213" s="188"/>
      <c r="K6213" s="188"/>
      <c r="L6213" s="188"/>
      <c r="M6213" s="393"/>
      <c r="N6213" s="188"/>
      <c r="O6213" s="188"/>
      <c r="P6213" s="188"/>
      <c r="R6213" s="188"/>
    </row>
    <row r="6214" spans="8:18">
      <c r="H6214" s="188"/>
      <c r="J6214" s="188"/>
      <c r="K6214" s="188"/>
      <c r="L6214" s="188"/>
      <c r="M6214" s="393"/>
      <c r="N6214" s="188"/>
      <c r="O6214" s="188"/>
      <c r="P6214" s="188"/>
      <c r="R6214" s="188"/>
    </row>
    <row r="6215" spans="8:18">
      <c r="H6215" s="188"/>
      <c r="J6215" s="188"/>
      <c r="K6215" s="188"/>
      <c r="L6215" s="188"/>
      <c r="M6215" s="393"/>
      <c r="N6215" s="188"/>
      <c r="O6215" s="188"/>
      <c r="P6215" s="188"/>
      <c r="R6215" s="188"/>
    </row>
    <row r="6216" spans="8:18">
      <c r="H6216" s="188"/>
      <c r="J6216" s="188"/>
      <c r="K6216" s="188"/>
      <c r="L6216" s="188"/>
      <c r="M6216" s="393"/>
      <c r="N6216" s="188"/>
      <c r="O6216" s="188"/>
      <c r="P6216" s="188"/>
      <c r="R6216" s="188"/>
    </row>
    <row r="6217" spans="8:18">
      <c r="H6217" s="188"/>
      <c r="J6217" s="188"/>
      <c r="K6217" s="188"/>
      <c r="L6217" s="188"/>
      <c r="M6217" s="393"/>
      <c r="N6217" s="188"/>
      <c r="O6217" s="188"/>
      <c r="P6217" s="188"/>
      <c r="R6217" s="188"/>
    </row>
    <row r="6218" spans="8:18">
      <c r="H6218" s="188"/>
      <c r="J6218" s="188"/>
      <c r="K6218" s="188"/>
      <c r="L6218" s="188"/>
      <c r="M6218" s="393"/>
      <c r="N6218" s="188"/>
      <c r="O6218" s="188"/>
      <c r="P6218" s="188"/>
      <c r="R6218" s="188"/>
    </row>
    <row r="6219" spans="8:18">
      <c r="H6219" s="188"/>
      <c r="J6219" s="188"/>
      <c r="K6219" s="188"/>
      <c r="L6219" s="188"/>
      <c r="M6219" s="393"/>
      <c r="N6219" s="188"/>
      <c r="O6219" s="188"/>
      <c r="P6219" s="188"/>
      <c r="R6219" s="188"/>
    </row>
    <row r="6220" spans="8:18">
      <c r="H6220" s="188"/>
      <c r="J6220" s="188"/>
      <c r="K6220" s="188"/>
      <c r="L6220" s="188"/>
      <c r="M6220" s="393"/>
      <c r="N6220" s="188"/>
      <c r="O6220" s="188"/>
      <c r="P6220" s="188"/>
      <c r="R6220" s="188"/>
    </row>
    <row r="6221" spans="8:18">
      <c r="H6221" s="188"/>
      <c r="J6221" s="188"/>
      <c r="K6221" s="188"/>
      <c r="L6221" s="188"/>
      <c r="M6221" s="393"/>
      <c r="N6221" s="188"/>
      <c r="O6221" s="188"/>
      <c r="P6221" s="188"/>
      <c r="R6221" s="188"/>
    </row>
    <row r="6222" spans="8:18">
      <c r="H6222" s="188"/>
      <c r="J6222" s="188"/>
      <c r="K6222" s="188"/>
      <c r="L6222" s="188"/>
      <c r="M6222" s="393"/>
      <c r="N6222" s="188"/>
      <c r="O6222" s="188"/>
      <c r="P6222" s="188"/>
      <c r="R6222" s="188"/>
    </row>
    <row r="6223" spans="8:18">
      <c r="H6223" s="188"/>
      <c r="J6223" s="188"/>
      <c r="K6223" s="188"/>
      <c r="L6223" s="188"/>
      <c r="M6223" s="393"/>
      <c r="N6223" s="188"/>
      <c r="O6223" s="188"/>
      <c r="P6223" s="188"/>
      <c r="R6223" s="188"/>
    </row>
    <row r="6224" spans="8:18">
      <c r="H6224" s="188"/>
      <c r="J6224" s="188"/>
      <c r="K6224" s="188"/>
      <c r="L6224" s="188"/>
      <c r="M6224" s="393"/>
      <c r="N6224" s="188"/>
      <c r="O6224" s="188"/>
      <c r="P6224" s="188"/>
      <c r="R6224" s="188"/>
    </row>
    <row r="6225" spans="8:18">
      <c r="H6225" s="188"/>
      <c r="J6225" s="188"/>
      <c r="K6225" s="188"/>
      <c r="L6225" s="188"/>
      <c r="M6225" s="393"/>
      <c r="N6225" s="188"/>
      <c r="O6225" s="188"/>
      <c r="P6225" s="188"/>
      <c r="R6225" s="188"/>
    </row>
    <row r="6226" spans="8:18">
      <c r="H6226" s="188"/>
      <c r="J6226" s="188"/>
      <c r="K6226" s="188"/>
      <c r="L6226" s="188"/>
      <c r="M6226" s="393"/>
      <c r="N6226" s="188"/>
      <c r="O6226" s="188"/>
      <c r="P6226" s="188"/>
      <c r="R6226" s="188"/>
    </row>
    <row r="6227" spans="8:18">
      <c r="H6227" s="188"/>
      <c r="J6227" s="188"/>
      <c r="K6227" s="188"/>
      <c r="L6227" s="188"/>
      <c r="M6227" s="393"/>
      <c r="N6227" s="188"/>
      <c r="O6227" s="188"/>
      <c r="P6227" s="188"/>
      <c r="R6227" s="188"/>
    </row>
    <row r="6228" spans="8:18">
      <c r="H6228" s="188"/>
      <c r="J6228" s="188"/>
      <c r="K6228" s="188"/>
      <c r="L6228" s="188"/>
      <c r="M6228" s="393"/>
      <c r="N6228" s="188"/>
      <c r="O6228" s="188"/>
      <c r="P6228" s="188"/>
      <c r="R6228" s="188"/>
    </row>
    <row r="6229" spans="8:18">
      <c r="H6229" s="188"/>
      <c r="J6229" s="188"/>
      <c r="K6229" s="188"/>
      <c r="L6229" s="188"/>
      <c r="M6229" s="393"/>
      <c r="N6229" s="188"/>
      <c r="O6229" s="188"/>
      <c r="P6229" s="188"/>
      <c r="R6229" s="188"/>
    </row>
    <row r="6230" spans="8:18">
      <c r="H6230" s="188"/>
      <c r="J6230" s="188"/>
      <c r="K6230" s="188"/>
      <c r="L6230" s="188"/>
      <c r="M6230" s="393"/>
      <c r="N6230" s="188"/>
      <c r="O6230" s="188"/>
      <c r="P6230" s="188"/>
      <c r="R6230" s="188"/>
    </row>
    <row r="6231" spans="8:18">
      <c r="H6231" s="188"/>
      <c r="J6231" s="188"/>
      <c r="K6231" s="188"/>
      <c r="L6231" s="188"/>
      <c r="M6231" s="393"/>
      <c r="N6231" s="188"/>
      <c r="O6231" s="188"/>
      <c r="P6231" s="188"/>
      <c r="R6231" s="188"/>
    </row>
    <row r="6232" spans="8:18">
      <c r="H6232" s="188"/>
      <c r="J6232" s="188"/>
      <c r="K6232" s="188"/>
      <c r="L6232" s="188"/>
      <c r="M6232" s="393"/>
      <c r="N6232" s="188"/>
      <c r="O6232" s="188"/>
      <c r="P6232" s="188"/>
      <c r="R6232" s="188"/>
    </row>
    <row r="6233" spans="8:18">
      <c r="H6233" s="188"/>
      <c r="J6233" s="188"/>
      <c r="K6233" s="188"/>
      <c r="L6233" s="188"/>
      <c r="M6233" s="393"/>
      <c r="N6233" s="188"/>
      <c r="O6233" s="188"/>
      <c r="P6233" s="188"/>
      <c r="R6233" s="188"/>
    </row>
    <row r="6234" spans="8:18">
      <c r="H6234" s="188"/>
      <c r="J6234" s="188"/>
      <c r="K6234" s="188"/>
      <c r="L6234" s="188"/>
      <c r="M6234" s="393"/>
      <c r="N6234" s="188"/>
      <c r="O6234" s="188"/>
      <c r="P6234" s="188"/>
      <c r="R6234" s="188"/>
    </row>
    <row r="6235" spans="8:18">
      <c r="H6235" s="188"/>
      <c r="J6235" s="188"/>
      <c r="K6235" s="188"/>
      <c r="L6235" s="188"/>
      <c r="M6235" s="393"/>
      <c r="N6235" s="188"/>
      <c r="O6235" s="188"/>
      <c r="P6235" s="188"/>
      <c r="R6235" s="188"/>
    </row>
    <row r="6236" spans="8:18">
      <c r="H6236" s="188"/>
      <c r="J6236" s="188"/>
      <c r="K6236" s="188"/>
      <c r="L6236" s="188"/>
      <c r="M6236" s="393"/>
      <c r="N6236" s="188"/>
      <c r="O6236" s="188"/>
      <c r="P6236" s="188"/>
      <c r="R6236" s="188"/>
    </row>
    <row r="6237" spans="8:18">
      <c r="H6237" s="188"/>
      <c r="J6237" s="188"/>
      <c r="K6237" s="188"/>
      <c r="L6237" s="188"/>
      <c r="M6237" s="393"/>
      <c r="N6237" s="188"/>
      <c r="O6237" s="188"/>
      <c r="P6237" s="188"/>
      <c r="R6237" s="188"/>
    </row>
    <row r="6238" spans="8:18">
      <c r="H6238" s="188"/>
      <c r="J6238" s="188"/>
      <c r="K6238" s="188"/>
      <c r="L6238" s="188"/>
      <c r="M6238" s="393"/>
      <c r="N6238" s="188"/>
      <c r="O6238" s="188"/>
      <c r="P6238" s="188"/>
      <c r="R6238" s="188"/>
    </row>
    <row r="6239" spans="8:18">
      <c r="H6239" s="188"/>
      <c r="J6239" s="188"/>
      <c r="K6239" s="188"/>
      <c r="L6239" s="188"/>
      <c r="M6239" s="393"/>
      <c r="N6239" s="188"/>
      <c r="O6239" s="188"/>
      <c r="P6239" s="188"/>
      <c r="R6239" s="188"/>
    </row>
    <row r="6240" spans="8:18">
      <c r="H6240" s="188"/>
      <c r="J6240" s="188"/>
      <c r="K6240" s="188"/>
      <c r="L6240" s="188"/>
      <c r="M6240" s="393"/>
      <c r="N6240" s="188"/>
      <c r="O6240" s="188"/>
      <c r="P6240" s="188"/>
      <c r="R6240" s="188"/>
    </row>
    <row r="6241" spans="8:18">
      <c r="H6241" s="188"/>
      <c r="J6241" s="188"/>
      <c r="K6241" s="188"/>
      <c r="L6241" s="188"/>
      <c r="M6241" s="393"/>
      <c r="N6241" s="188"/>
      <c r="O6241" s="188"/>
      <c r="P6241" s="188"/>
      <c r="R6241" s="188"/>
    </row>
    <row r="6242" spans="8:18">
      <c r="H6242" s="188"/>
      <c r="J6242" s="188"/>
      <c r="K6242" s="188"/>
      <c r="L6242" s="188"/>
      <c r="M6242" s="393"/>
      <c r="N6242" s="188"/>
      <c r="O6242" s="188"/>
      <c r="P6242" s="188"/>
      <c r="R6242" s="188"/>
    </row>
    <row r="6243" spans="8:18">
      <c r="H6243" s="188"/>
      <c r="J6243" s="188"/>
      <c r="K6243" s="188"/>
      <c r="L6243" s="188"/>
      <c r="M6243" s="393"/>
      <c r="N6243" s="188"/>
      <c r="O6243" s="188"/>
      <c r="P6243" s="188"/>
      <c r="R6243" s="188"/>
    </row>
    <row r="6244" spans="8:18">
      <c r="H6244" s="188"/>
      <c r="J6244" s="188"/>
      <c r="K6244" s="188"/>
      <c r="L6244" s="188"/>
      <c r="M6244" s="393"/>
      <c r="N6244" s="188"/>
      <c r="O6244" s="188"/>
      <c r="P6244" s="188"/>
      <c r="R6244" s="188"/>
    </row>
    <row r="6245" spans="8:18">
      <c r="H6245" s="188"/>
      <c r="J6245" s="188"/>
      <c r="K6245" s="188"/>
      <c r="L6245" s="188"/>
      <c r="M6245" s="393"/>
      <c r="N6245" s="188"/>
      <c r="O6245" s="188"/>
      <c r="P6245" s="188"/>
      <c r="R6245" s="188"/>
    </row>
    <row r="6246" spans="8:18">
      <c r="H6246" s="188"/>
      <c r="J6246" s="188"/>
      <c r="K6246" s="188"/>
      <c r="L6246" s="188"/>
      <c r="M6246" s="393"/>
      <c r="N6246" s="188"/>
      <c r="O6246" s="188"/>
      <c r="P6246" s="188"/>
      <c r="R6246" s="188"/>
    </row>
    <row r="6247" spans="8:18">
      <c r="H6247" s="188"/>
      <c r="J6247" s="188"/>
      <c r="K6247" s="188"/>
      <c r="L6247" s="188"/>
      <c r="M6247" s="393"/>
      <c r="N6247" s="188"/>
      <c r="O6247" s="188"/>
      <c r="P6247" s="188"/>
      <c r="R6247" s="188"/>
    </row>
    <row r="6248" spans="8:18">
      <c r="H6248" s="188"/>
      <c r="J6248" s="188"/>
      <c r="K6248" s="188"/>
      <c r="L6248" s="188"/>
      <c r="M6248" s="393"/>
      <c r="N6248" s="188"/>
      <c r="O6248" s="188"/>
      <c r="P6248" s="188"/>
      <c r="R6248" s="188"/>
    </row>
    <row r="6249" spans="8:18">
      <c r="H6249" s="188"/>
      <c r="J6249" s="188"/>
      <c r="K6249" s="188"/>
      <c r="L6249" s="188"/>
      <c r="M6249" s="393"/>
      <c r="N6249" s="188"/>
      <c r="O6249" s="188"/>
      <c r="P6249" s="188"/>
      <c r="R6249" s="188"/>
    </row>
    <row r="6250" spans="8:18">
      <c r="H6250" s="188"/>
      <c r="J6250" s="188"/>
      <c r="K6250" s="188"/>
      <c r="L6250" s="188"/>
      <c r="M6250" s="393"/>
      <c r="N6250" s="188"/>
      <c r="O6250" s="188"/>
      <c r="P6250" s="188"/>
      <c r="R6250" s="188"/>
    </row>
    <row r="6251" spans="8:18">
      <c r="H6251" s="188"/>
      <c r="J6251" s="188"/>
      <c r="K6251" s="188"/>
      <c r="L6251" s="188"/>
      <c r="M6251" s="393"/>
      <c r="N6251" s="188"/>
      <c r="O6251" s="188"/>
      <c r="P6251" s="188"/>
      <c r="R6251" s="188"/>
    </row>
    <row r="6252" spans="8:18">
      <c r="H6252" s="188"/>
      <c r="J6252" s="188"/>
      <c r="K6252" s="188"/>
      <c r="L6252" s="188"/>
      <c r="M6252" s="393"/>
      <c r="N6252" s="188"/>
      <c r="O6252" s="188"/>
      <c r="P6252" s="188"/>
      <c r="R6252" s="188"/>
    </row>
    <row r="6253" spans="8:18">
      <c r="H6253" s="188"/>
      <c r="J6253" s="188"/>
      <c r="K6253" s="188"/>
      <c r="L6253" s="188"/>
      <c r="M6253" s="393"/>
      <c r="N6253" s="188"/>
      <c r="O6253" s="188"/>
      <c r="P6253" s="188"/>
      <c r="R6253" s="188"/>
    </row>
    <row r="6254" spans="8:18">
      <c r="H6254" s="188"/>
      <c r="J6254" s="188"/>
      <c r="K6254" s="188"/>
      <c r="L6254" s="188"/>
      <c r="M6254" s="393"/>
      <c r="N6254" s="188"/>
      <c r="O6254" s="188"/>
      <c r="P6254" s="188"/>
      <c r="R6254" s="188"/>
    </row>
    <row r="6255" spans="8:18">
      <c r="H6255" s="188"/>
      <c r="J6255" s="188"/>
      <c r="K6255" s="188"/>
      <c r="L6255" s="188"/>
      <c r="M6255" s="393"/>
      <c r="N6255" s="188"/>
      <c r="O6255" s="188"/>
      <c r="P6255" s="188"/>
      <c r="R6255" s="188"/>
    </row>
    <row r="6256" spans="8:18">
      <c r="H6256" s="188"/>
      <c r="J6256" s="188"/>
      <c r="K6256" s="188"/>
      <c r="L6256" s="188"/>
      <c r="M6256" s="393"/>
      <c r="N6256" s="188"/>
      <c r="O6256" s="188"/>
      <c r="P6256" s="188"/>
      <c r="R6256" s="188"/>
    </row>
    <row r="6257" spans="8:18">
      <c r="H6257" s="188"/>
      <c r="J6257" s="188"/>
      <c r="K6257" s="188"/>
      <c r="L6257" s="188"/>
      <c r="M6257" s="393"/>
      <c r="N6257" s="188"/>
      <c r="O6257" s="188"/>
      <c r="P6257" s="188"/>
      <c r="R6257" s="188"/>
    </row>
    <row r="6258" spans="8:18">
      <c r="H6258" s="188"/>
      <c r="J6258" s="188"/>
      <c r="K6258" s="188"/>
      <c r="L6258" s="188"/>
      <c r="M6258" s="393"/>
      <c r="N6258" s="188"/>
      <c r="O6258" s="188"/>
      <c r="P6258" s="188"/>
      <c r="R6258" s="188"/>
    </row>
    <row r="6259" spans="8:18">
      <c r="H6259" s="188"/>
      <c r="J6259" s="188"/>
      <c r="K6259" s="188"/>
      <c r="L6259" s="188"/>
      <c r="M6259" s="393"/>
      <c r="N6259" s="188"/>
      <c r="O6259" s="188"/>
      <c r="P6259" s="188"/>
      <c r="R6259" s="188"/>
    </row>
    <row r="6260" spans="8:18">
      <c r="H6260" s="188"/>
      <c r="J6260" s="188"/>
      <c r="K6260" s="188"/>
      <c r="L6260" s="188"/>
      <c r="M6260" s="393"/>
      <c r="N6260" s="188"/>
      <c r="O6260" s="188"/>
      <c r="P6260" s="188"/>
      <c r="R6260" s="188"/>
    </row>
    <row r="6261" spans="8:18">
      <c r="H6261" s="188"/>
      <c r="J6261" s="188"/>
      <c r="K6261" s="188"/>
      <c r="L6261" s="188"/>
      <c r="M6261" s="393"/>
      <c r="N6261" s="188"/>
      <c r="O6261" s="188"/>
      <c r="P6261" s="188"/>
      <c r="R6261" s="188"/>
    </row>
    <row r="6262" spans="8:18">
      <c r="H6262" s="188"/>
      <c r="J6262" s="188"/>
      <c r="K6262" s="188"/>
      <c r="L6262" s="188"/>
      <c r="M6262" s="393"/>
      <c r="N6262" s="188"/>
      <c r="O6262" s="188"/>
      <c r="P6262" s="188"/>
      <c r="R6262" s="188"/>
    </row>
    <row r="6263" spans="8:18">
      <c r="H6263" s="188"/>
      <c r="J6263" s="188"/>
      <c r="K6263" s="188"/>
      <c r="L6263" s="188"/>
      <c r="M6263" s="393"/>
      <c r="N6263" s="188"/>
      <c r="O6263" s="188"/>
      <c r="P6263" s="188"/>
      <c r="R6263" s="188"/>
    </row>
    <row r="6264" spans="8:18">
      <c r="H6264" s="188"/>
      <c r="J6264" s="188"/>
      <c r="K6264" s="188"/>
      <c r="L6264" s="188"/>
      <c r="M6264" s="393"/>
      <c r="N6264" s="188"/>
      <c r="O6264" s="188"/>
      <c r="P6264" s="188"/>
      <c r="R6264" s="188"/>
    </row>
    <row r="6265" spans="8:18">
      <c r="H6265" s="188"/>
      <c r="J6265" s="188"/>
      <c r="K6265" s="188"/>
      <c r="L6265" s="188"/>
      <c r="M6265" s="393"/>
      <c r="N6265" s="188"/>
      <c r="O6265" s="188"/>
      <c r="P6265" s="188"/>
      <c r="R6265" s="188"/>
    </row>
    <row r="6266" spans="8:18">
      <c r="H6266" s="188"/>
      <c r="J6266" s="188"/>
      <c r="K6266" s="188"/>
      <c r="L6266" s="188"/>
      <c r="M6266" s="393"/>
      <c r="N6266" s="188"/>
      <c r="O6266" s="188"/>
      <c r="P6266" s="188"/>
      <c r="R6266" s="188"/>
    </row>
    <row r="6267" spans="8:18">
      <c r="H6267" s="188"/>
      <c r="J6267" s="188"/>
      <c r="K6267" s="188"/>
      <c r="L6267" s="188"/>
      <c r="M6267" s="393"/>
      <c r="N6267" s="188"/>
      <c r="O6267" s="188"/>
      <c r="P6267" s="188"/>
      <c r="R6267" s="188"/>
    </row>
    <row r="6268" spans="8:18">
      <c r="H6268" s="188"/>
      <c r="J6268" s="188"/>
      <c r="K6268" s="188"/>
      <c r="L6268" s="188"/>
      <c r="M6268" s="393"/>
      <c r="N6268" s="188"/>
      <c r="O6268" s="188"/>
      <c r="P6268" s="188"/>
      <c r="R6268" s="188"/>
    </row>
    <row r="6269" spans="8:18">
      <c r="H6269" s="188"/>
      <c r="J6269" s="188"/>
      <c r="K6269" s="188"/>
      <c r="L6269" s="188"/>
      <c r="M6269" s="393"/>
      <c r="N6269" s="188"/>
      <c r="O6269" s="188"/>
      <c r="P6269" s="188"/>
      <c r="R6269" s="188"/>
    </row>
    <row r="6270" spans="8:18">
      <c r="H6270" s="188"/>
      <c r="J6270" s="188"/>
      <c r="K6270" s="188"/>
      <c r="L6270" s="188"/>
      <c r="M6270" s="393"/>
      <c r="N6270" s="188"/>
      <c r="O6270" s="188"/>
      <c r="P6270" s="188"/>
      <c r="R6270" s="188"/>
    </row>
    <row r="6271" spans="8:18">
      <c r="H6271" s="188"/>
      <c r="J6271" s="188"/>
      <c r="K6271" s="188"/>
      <c r="L6271" s="188"/>
      <c r="M6271" s="393"/>
      <c r="N6271" s="188"/>
      <c r="O6271" s="188"/>
      <c r="P6271" s="188"/>
      <c r="R6271" s="188"/>
    </row>
    <row r="6272" spans="8:18">
      <c r="H6272" s="188"/>
      <c r="J6272" s="188"/>
      <c r="K6272" s="188"/>
      <c r="L6272" s="188"/>
      <c r="M6272" s="393"/>
      <c r="N6272" s="188"/>
      <c r="O6272" s="188"/>
      <c r="P6272" s="188"/>
      <c r="R6272" s="188"/>
    </row>
    <row r="6273" spans="8:18">
      <c r="H6273" s="188"/>
      <c r="J6273" s="188"/>
      <c r="K6273" s="188"/>
      <c r="L6273" s="188"/>
      <c r="M6273" s="393"/>
      <c r="N6273" s="188"/>
      <c r="O6273" s="188"/>
      <c r="P6273" s="188"/>
      <c r="R6273" s="188"/>
    </row>
    <row r="6274" spans="8:18">
      <c r="H6274" s="188"/>
      <c r="J6274" s="188"/>
      <c r="K6274" s="188"/>
      <c r="L6274" s="188"/>
      <c r="M6274" s="393"/>
      <c r="N6274" s="188"/>
      <c r="O6274" s="188"/>
      <c r="P6274" s="188"/>
      <c r="R6274" s="188"/>
    </row>
    <row r="6275" spans="8:18">
      <c r="H6275" s="188"/>
      <c r="J6275" s="188"/>
      <c r="K6275" s="188"/>
      <c r="L6275" s="188"/>
      <c r="M6275" s="393"/>
      <c r="N6275" s="188"/>
      <c r="O6275" s="188"/>
      <c r="P6275" s="188"/>
      <c r="R6275" s="188"/>
    </row>
    <row r="6276" spans="8:18">
      <c r="H6276" s="188"/>
      <c r="J6276" s="188"/>
      <c r="K6276" s="188"/>
      <c r="L6276" s="188"/>
      <c r="M6276" s="393"/>
      <c r="N6276" s="188"/>
      <c r="O6276" s="188"/>
      <c r="P6276" s="188"/>
      <c r="R6276" s="188"/>
    </row>
    <row r="6277" spans="8:18">
      <c r="H6277" s="188"/>
      <c r="J6277" s="188"/>
      <c r="K6277" s="188"/>
      <c r="L6277" s="188"/>
      <c r="M6277" s="393"/>
      <c r="N6277" s="188"/>
      <c r="O6277" s="188"/>
      <c r="P6277" s="188"/>
      <c r="R6277" s="188"/>
    </row>
    <row r="6278" spans="8:18">
      <c r="H6278" s="188"/>
      <c r="J6278" s="188"/>
      <c r="K6278" s="188"/>
      <c r="L6278" s="188"/>
      <c r="M6278" s="393"/>
      <c r="N6278" s="188"/>
      <c r="O6278" s="188"/>
      <c r="P6278" s="188"/>
      <c r="R6278" s="188"/>
    </row>
    <row r="6279" spans="8:18">
      <c r="H6279" s="188"/>
      <c r="J6279" s="188"/>
      <c r="K6279" s="188"/>
      <c r="L6279" s="188"/>
      <c r="M6279" s="393"/>
      <c r="N6279" s="188"/>
      <c r="O6279" s="188"/>
      <c r="P6279" s="188"/>
      <c r="R6279" s="188"/>
    </row>
    <row r="6280" spans="8:18">
      <c r="H6280" s="188"/>
      <c r="J6280" s="188"/>
      <c r="K6280" s="188"/>
      <c r="L6280" s="188"/>
      <c r="M6280" s="393"/>
      <c r="N6280" s="188"/>
      <c r="O6280" s="188"/>
      <c r="P6280" s="188"/>
      <c r="R6280" s="188"/>
    </row>
    <row r="6281" spans="8:18">
      <c r="H6281" s="188"/>
      <c r="J6281" s="188"/>
      <c r="K6281" s="188"/>
      <c r="L6281" s="188"/>
      <c r="M6281" s="393"/>
      <c r="N6281" s="188"/>
      <c r="O6281" s="188"/>
      <c r="P6281" s="188"/>
      <c r="R6281" s="188"/>
    </row>
    <row r="6282" spans="8:18">
      <c r="H6282" s="188"/>
      <c r="J6282" s="188"/>
      <c r="K6282" s="188"/>
      <c r="L6282" s="188"/>
      <c r="M6282" s="393"/>
      <c r="N6282" s="188"/>
      <c r="O6282" s="188"/>
      <c r="P6282" s="188"/>
      <c r="R6282" s="188"/>
    </row>
    <row r="6283" spans="8:18">
      <c r="H6283" s="188"/>
      <c r="J6283" s="188"/>
      <c r="K6283" s="188"/>
      <c r="L6283" s="188"/>
      <c r="M6283" s="393"/>
      <c r="N6283" s="188"/>
      <c r="O6283" s="188"/>
      <c r="P6283" s="188"/>
      <c r="R6283" s="188"/>
    </row>
    <row r="6284" spans="8:18">
      <c r="H6284" s="188"/>
      <c r="J6284" s="188"/>
      <c r="K6284" s="188"/>
      <c r="L6284" s="188"/>
      <c r="M6284" s="393"/>
      <c r="N6284" s="188"/>
      <c r="O6284" s="188"/>
      <c r="P6284" s="188"/>
      <c r="R6284" s="188"/>
    </row>
    <row r="6285" spans="8:18">
      <c r="H6285" s="188"/>
      <c r="J6285" s="188"/>
      <c r="K6285" s="188"/>
      <c r="L6285" s="188"/>
      <c r="M6285" s="393"/>
      <c r="N6285" s="188"/>
      <c r="O6285" s="188"/>
      <c r="P6285" s="188"/>
      <c r="R6285" s="188"/>
    </row>
    <row r="6286" spans="8:18">
      <c r="H6286" s="188"/>
      <c r="J6286" s="188"/>
      <c r="K6286" s="188"/>
      <c r="L6286" s="188"/>
      <c r="M6286" s="393"/>
      <c r="N6286" s="188"/>
      <c r="O6286" s="188"/>
      <c r="P6286" s="188"/>
      <c r="R6286" s="188"/>
    </row>
    <row r="6287" spans="8:18">
      <c r="H6287" s="188"/>
      <c r="J6287" s="188"/>
      <c r="K6287" s="188"/>
      <c r="L6287" s="188"/>
      <c r="M6287" s="393"/>
      <c r="N6287" s="188"/>
      <c r="O6287" s="188"/>
      <c r="P6287" s="188"/>
      <c r="R6287" s="188"/>
    </row>
    <row r="6288" spans="8:18">
      <c r="H6288" s="188"/>
      <c r="J6288" s="188"/>
      <c r="K6288" s="188"/>
      <c r="L6288" s="188"/>
      <c r="M6288" s="393"/>
      <c r="N6288" s="188"/>
      <c r="O6288" s="188"/>
      <c r="P6288" s="188"/>
      <c r="R6288" s="188"/>
    </row>
    <row r="6289" spans="8:18">
      <c r="H6289" s="188"/>
      <c r="J6289" s="188"/>
      <c r="K6289" s="188"/>
      <c r="L6289" s="188"/>
      <c r="M6289" s="393"/>
      <c r="N6289" s="188"/>
      <c r="O6289" s="188"/>
      <c r="P6289" s="188"/>
      <c r="R6289" s="188"/>
    </row>
    <row r="6290" spans="8:18">
      <c r="H6290" s="188"/>
      <c r="J6290" s="188"/>
      <c r="K6290" s="188"/>
      <c r="L6290" s="188"/>
      <c r="M6290" s="393"/>
      <c r="N6290" s="188"/>
      <c r="O6290" s="188"/>
      <c r="P6290" s="188"/>
      <c r="R6290" s="188"/>
    </row>
    <row r="6291" spans="8:18">
      <c r="H6291" s="188"/>
      <c r="J6291" s="188"/>
      <c r="K6291" s="188"/>
      <c r="L6291" s="188"/>
      <c r="M6291" s="393"/>
      <c r="N6291" s="188"/>
      <c r="O6291" s="188"/>
      <c r="P6291" s="188"/>
      <c r="R6291" s="188"/>
    </row>
    <row r="6292" spans="8:18">
      <c r="H6292" s="188"/>
      <c r="J6292" s="188"/>
      <c r="K6292" s="188"/>
      <c r="L6292" s="188"/>
      <c r="M6292" s="393"/>
      <c r="N6292" s="188"/>
      <c r="O6292" s="188"/>
      <c r="P6292" s="188"/>
      <c r="R6292" s="188"/>
    </row>
    <row r="6293" spans="8:18">
      <c r="H6293" s="188"/>
      <c r="J6293" s="188"/>
      <c r="K6293" s="188"/>
      <c r="L6293" s="188"/>
      <c r="M6293" s="393"/>
      <c r="N6293" s="188"/>
      <c r="O6293" s="188"/>
      <c r="P6293" s="188"/>
      <c r="R6293" s="188"/>
    </row>
    <row r="6294" spans="8:18">
      <c r="H6294" s="188"/>
      <c r="J6294" s="188"/>
      <c r="K6294" s="188"/>
      <c r="L6294" s="188"/>
      <c r="M6294" s="393"/>
      <c r="N6294" s="188"/>
      <c r="O6294" s="188"/>
      <c r="P6294" s="188"/>
      <c r="R6294" s="188"/>
    </row>
    <row r="6295" spans="8:18">
      <c r="H6295" s="188"/>
      <c r="J6295" s="188"/>
      <c r="K6295" s="188"/>
      <c r="L6295" s="188"/>
      <c r="M6295" s="393"/>
      <c r="N6295" s="188"/>
      <c r="O6295" s="188"/>
      <c r="P6295" s="188"/>
      <c r="R6295" s="188"/>
    </row>
    <row r="6296" spans="8:18">
      <c r="H6296" s="188"/>
      <c r="J6296" s="188"/>
      <c r="K6296" s="188"/>
      <c r="L6296" s="188"/>
      <c r="M6296" s="393"/>
      <c r="N6296" s="188"/>
      <c r="O6296" s="188"/>
      <c r="P6296" s="188"/>
      <c r="R6296" s="188"/>
    </row>
    <row r="6297" spans="8:18">
      <c r="H6297" s="188"/>
      <c r="J6297" s="188"/>
      <c r="K6297" s="188"/>
      <c r="L6297" s="188"/>
      <c r="M6297" s="393"/>
      <c r="N6297" s="188"/>
      <c r="O6297" s="188"/>
      <c r="P6297" s="188"/>
      <c r="R6297" s="188"/>
    </row>
    <row r="6298" spans="8:18">
      <c r="H6298" s="188"/>
      <c r="J6298" s="188"/>
      <c r="K6298" s="188"/>
      <c r="L6298" s="188"/>
      <c r="M6298" s="393"/>
      <c r="N6298" s="188"/>
      <c r="O6298" s="188"/>
      <c r="P6298" s="188"/>
      <c r="R6298" s="188"/>
    </row>
    <row r="6299" spans="8:18">
      <c r="H6299" s="188"/>
      <c r="J6299" s="188"/>
      <c r="K6299" s="188"/>
      <c r="L6299" s="188"/>
      <c r="M6299" s="393"/>
      <c r="N6299" s="188"/>
      <c r="O6299" s="188"/>
      <c r="P6299" s="188"/>
      <c r="R6299" s="188"/>
    </row>
    <row r="6300" spans="8:18">
      <c r="H6300" s="188"/>
      <c r="J6300" s="188"/>
      <c r="K6300" s="188"/>
      <c r="L6300" s="188"/>
      <c r="M6300" s="393"/>
      <c r="N6300" s="188"/>
      <c r="O6300" s="188"/>
      <c r="P6300" s="188"/>
      <c r="R6300" s="188"/>
    </row>
    <row r="6301" spans="8:18">
      <c r="H6301" s="188"/>
      <c r="J6301" s="188"/>
      <c r="K6301" s="188"/>
      <c r="L6301" s="188"/>
      <c r="M6301" s="393"/>
      <c r="N6301" s="188"/>
      <c r="O6301" s="188"/>
      <c r="P6301" s="188"/>
      <c r="R6301" s="188"/>
    </row>
    <row r="6302" spans="8:18">
      <c r="H6302" s="188"/>
      <c r="J6302" s="188"/>
      <c r="K6302" s="188"/>
      <c r="L6302" s="188"/>
      <c r="M6302" s="393"/>
      <c r="N6302" s="188"/>
      <c r="O6302" s="188"/>
      <c r="P6302" s="188"/>
      <c r="R6302" s="188"/>
    </row>
    <row r="6303" spans="8:18">
      <c r="H6303" s="188"/>
      <c r="J6303" s="188"/>
      <c r="K6303" s="188"/>
      <c r="L6303" s="188"/>
      <c r="M6303" s="393"/>
      <c r="N6303" s="188"/>
      <c r="O6303" s="188"/>
      <c r="P6303" s="188"/>
      <c r="R6303" s="188"/>
    </row>
    <row r="6304" spans="8:18">
      <c r="H6304" s="188"/>
      <c r="J6304" s="188"/>
      <c r="K6304" s="188"/>
      <c r="L6304" s="188"/>
      <c r="M6304" s="393"/>
      <c r="N6304" s="188"/>
      <c r="O6304" s="188"/>
      <c r="P6304" s="188"/>
      <c r="R6304" s="188"/>
    </row>
    <row r="6305" spans="8:18">
      <c r="H6305" s="188"/>
      <c r="J6305" s="188"/>
      <c r="K6305" s="188"/>
      <c r="L6305" s="188"/>
      <c r="M6305" s="393"/>
      <c r="N6305" s="188"/>
      <c r="O6305" s="188"/>
      <c r="P6305" s="188"/>
      <c r="R6305" s="188"/>
    </row>
    <row r="6306" spans="8:18">
      <c r="H6306" s="188"/>
      <c r="J6306" s="188"/>
      <c r="K6306" s="188"/>
      <c r="L6306" s="188"/>
      <c r="M6306" s="393"/>
      <c r="N6306" s="188"/>
      <c r="O6306" s="188"/>
      <c r="P6306" s="188"/>
      <c r="R6306" s="188"/>
    </row>
    <row r="6307" spans="8:18">
      <c r="H6307" s="188"/>
      <c r="J6307" s="188"/>
      <c r="K6307" s="188"/>
      <c r="L6307" s="188"/>
      <c r="M6307" s="393"/>
      <c r="N6307" s="188"/>
      <c r="O6307" s="188"/>
      <c r="P6307" s="188"/>
      <c r="R6307" s="188"/>
    </row>
    <row r="6308" spans="8:18">
      <c r="H6308" s="188"/>
      <c r="J6308" s="188"/>
      <c r="K6308" s="188"/>
      <c r="L6308" s="188"/>
      <c r="M6308" s="393"/>
      <c r="N6308" s="188"/>
      <c r="O6308" s="188"/>
      <c r="P6308" s="188"/>
      <c r="R6308" s="188"/>
    </row>
    <row r="6309" spans="8:18">
      <c r="H6309" s="188"/>
      <c r="J6309" s="188"/>
      <c r="K6309" s="188"/>
      <c r="L6309" s="188"/>
      <c r="M6309" s="393"/>
      <c r="N6309" s="188"/>
      <c r="O6309" s="188"/>
      <c r="P6309" s="188"/>
      <c r="R6309" s="188"/>
    </row>
    <row r="6310" spans="8:18">
      <c r="H6310" s="188"/>
      <c r="J6310" s="188"/>
      <c r="K6310" s="188"/>
      <c r="L6310" s="188"/>
      <c r="M6310" s="393"/>
      <c r="N6310" s="188"/>
      <c r="O6310" s="188"/>
      <c r="P6310" s="188"/>
      <c r="R6310" s="188"/>
    </row>
    <row r="6311" spans="8:18">
      <c r="H6311" s="188"/>
      <c r="J6311" s="188"/>
      <c r="K6311" s="188"/>
      <c r="L6311" s="188"/>
      <c r="M6311" s="393"/>
      <c r="N6311" s="188"/>
      <c r="O6311" s="188"/>
      <c r="P6311" s="188"/>
      <c r="R6311" s="188"/>
    </row>
    <row r="6312" spans="8:18">
      <c r="H6312" s="188"/>
      <c r="J6312" s="188"/>
      <c r="K6312" s="188"/>
      <c r="L6312" s="188"/>
      <c r="M6312" s="393"/>
      <c r="N6312" s="188"/>
      <c r="O6312" s="188"/>
      <c r="P6312" s="188"/>
      <c r="R6312" s="188"/>
    </row>
    <row r="6313" spans="8:18">
      <c r="H6313" s="188"/>
      <c r="J6313" s="188"/>
      <c r="K6313" s="188"/>
      <c r="L6313" s="188"/>
      <c r="M6313" s="393"/>
      <c r="N6313" s="188"/>
      <c r="O6313" s="188"/>
      <c r="P6313" s="188"/>
      <c r="R6313" s="188"/>
    </row>
    <row r="6314" spans="8:18">
      <c r="H6314" s="188"/>
      <c r="J6314" s="188"/>
      <c r="K6314" s="188"/>
      <c r="L6314" s="188"/>
      <c r="M6314" s="393"/>
      <c r="N6314" s="188"/>
      <c r="O6314" s="188"/>
      <c r="P6314" s="188"/>
      <c r="R6314" s="188"/>
    </row>
    <row r="6315" spans="8:18">
      <c r="H6315" s="188"/>
      <c r="J6315" s="188"/>
      <c r="K6315" s="188"/>
      <c r="L6315" s="188"/>
      <c r="M6315" s="393"/>
      <c r="N6315" s="188"/>
      <c r="O6315" s="188"/>
      <c r="P6315" s="188"/>
      <c r="R6315" s="188"/>
    </row>
    <row r="6316" spans="8:18">
      <c r="H6316" s="188"/>
      <c r="J6316" s="188"/>
      <c r="K6316" s="188"/>
      <c r="L6316" s="188"/>
      <c r="M6316" s="393"/>
      <c r="N6316" s="188"/>
      <c r="O6316" s="188"/>
      <c r="P6316" s="188"/>
      <c r="R6316" s="188"/>
    </row>
    <row r="6317" spans="8:18">
      <c r="H6317" s="188"/>
      <c r="J6317" s="188"/>
      <c r="K6317" s="188"/>
      <c r="L6317" s="188"/>
      <c r="M6317" s="393"/>
      <c r="N6317" s="188"/>
      <c r="O6317" s="188"/>
      <c r="P6317" s="188"/>
      <c r="R6317" s="188"/>
    </row>
    <row r="6318" spans="8:18">
      <c r="H6318" s="188"/>
      <c r="J6318" s="188"/>
      <c r="K6318" s="188"/>
      <c r="L6318" s="188"/>
      <c r="M6318" s="393"/>
      <c r="N6318" s="188"/>
      <c r="O6318" s="188"/>
      <c r="P6318" s="188"/>
      <c r="R6318" s="188"/>
    </row>
    <row r="6319" spans="8:18">
      <c r="H6319" s="188"/>
      <c r="J6319" s="188"/>
      <c r="K6319" s="188"/>
      <c r="L6319" s="188"/>
      <c r="M6319" s="393"/>
      <c r="N6319" s="188"/>
      <c r="O6319" s="188"/>
      <c r="P6319" s="188"/>
      <c r="R6319" s="188"/>
    </row>
    <row r="6320" spans="8:18">
      <c r="H6320" s="188"/>
      <c r="J6320" s="188"/>
      <c r="K6320" s="188"/>
      <c r="L6320" s="188"/>
      <c r="M6320" s="393"/>
      <c r="N6320" s="188"/>
      <c r="O6320" s="188"/>
      <c r="P6320" s="188"/>
      <c r="R6320" s="188"/>
    </row>
    <row r="6321" spans="8:18">
      <c r="H6321" s="188"/>
      <c r="J6321" s="188"/>
      <c r="K6321" s="188"/>
      <c r="L6321" s="188"/>
      <c r="M6321" s="393"/>
      <c r="N6321" s="188"/>
      <c r="O6321" s="188"/>
      <c r="P6321" s="188"/>
      <c r="R6321" s="188"/>
    </row>
    <row r="6322" spans="8:18">
      <c r="H6322" s="188"/>
      <c r="J6322" s="188"/>
      <c r="K6322" s="188"/>
      <c r="L6322" s="188"/>
      <c r="M6322" s="393"/>
      <c r="N6322" s="188"/>
      <c r="O6322" s="188"/>
      <c r="P6322" s="188"/>
      <c r="R6322" s="188"/>
    </row>
    <row r="6323" spans="8:18">
      <c r="H6323" s="188"/>
      <c r="J6323" s="188"/>
      <c r="K6323" s="188"/>
      <c r="L6323" s="188"/>
      <c r="M6323" s="393"/>
      <c r="N6323" s="188"/>
      <c r="O6323" s="188"/>
      <c r="P6323" s="188"/>
      <c r="R6323" s="188"/>
    </row>
    <row r="6324" spans="8:18">
      <c r="H6324" s="188"/>
      <c r="J6324" s="188"/>
      <c r="K6324" s="188"/>
      <c r="L6324" s="188"/>
      <c r="M6324" s="393"/>
      <c r="N6324" s="188"/>
      <c r="O6324" s="188"/>
      <c r="P6324" s="188"/>
      <c r="R6324" s="188"/>
    </row>
    <row r="6325" spans="8:18">
      <c r="H6325" s="188"/>
      <c r="J6325" s="188"/>
      <c r="K6325" s="188"/>
      <c r="L6325" s="188"/>
      <c r="M6325" s="393"/>
      <c r="N6325" s="188"/>
      <c r="O6325" s="188"/>
      <c r="P6325" s="188"/>
      <c r="R6325" s="188"/>
    </row>
    <row r="6326" spans="8:18">
      <c r="H6326" s="188"/>
      <c r="J6326" s="188"/>
      <c r="K6326" s="188"/>
      <c r="L6326" s="188"/>
      <c r="M6326" s="393"/>
      <c r="N6326" s="188"/>
      <c r="O6326" s="188"/>
      <c r="P6326" s="188"/>
      <c r="R6326" s="188"/>
    </row>
    <row r="6327" spans="8:18">
      <c r="H6327" s="188"/>
      <c r="J6327" s="188"/>
      <c r="K6327" s="188"/>
      <c r="L6327" s="188"/>
      <c r="M6327" s="393"/>
      <c r="N6327" s="188"/>
      <c r="O6327" s="188"/>
      <c r="P6327" s="188"/>
      <c r="R6327" s="188"/>
    </row>
    <row r="6328" spans="8:18">
      <c r="H6328" s="188"/>
      <c r="J6328" s="188"/>
      <c r="K6328" s="188"/>
      <c r="L6328" s="188"/>
      <c r="M6328" s="393"/>
      <c r="N6328" s="188"/>
      <c r="O6328" s="188"/>
      <c r="P6328" s="188"/>
      <c r="R6328" s="188"/>
    </row>
    <row r="6329" spans="8:18">
      <c r="H6329" s="188"/>
      <c r="J6329" s="188"/>
      <c r="K6329" s="188"/>
      <c r="L6329" s="188"/>
      <c r="M6329" s="393"/>
      <c r="N6329" s="188"/>
      <c r="O6329" s="188"/>
      <c r="P6329" s="188"/>
      <c r="R6329" s="188"/>
    </row>
    <row r="6330" spans="8:18">
      <c r="H6330" s="188"/>
      <c r="J6330" s="188"/>
      <c r="K6330" s="188"/>
      <c r="L6330" s="188"/>
      <c r="M6330" s="393"/>
      <c r="N6330" s="188"/>
      <c r="O6330" s="188"/>
      <c r="P6330" s="188"/>
      <c r="R6330" s="188"/>
    </row>
    <row r="6331" spans="8:18">
      <c r="H6331" s="188"/>
      <c r="J6331" s="188"/>
      <c r="K6331" s="188"/>
      <c r="L6331" s="188"/>
      <c r="M6331" s="393"/>
      <c r="N6331" s="188"/>
      <c r="O6331" s="188"/>
      <c r="P6331" s="188"/>
      <c r="R6331" s="188"/>
    </row>
    <row r="6332" spans="8:18">
      <c r="H6332" s="188"/>
      <c r="J6332" s="188"/>
      <c r="K6332" s="188"/>
      <c r="L6332" s="188"/>
      <c r="M6332" s="393"/>
      <c r="N6332" s="188"/>
      <c r="O6332" s="188"/>
      <c r="P6332" s="188"/>
      <c r="R6332" s="188"/>
    </row>
    <row r="6333" spans="8:18">
      <c r="H6333" s="188"/>
      <c r="J6333" s="188"/>
      <c r="K6333" s="188"/>
      <c r="L6333" s="188"/>
      <c r="M6333" s="393"/>
      <c r="N6333" s="188"/>
      <c r="O6333" s="188"/>
      <c r="P6333" s="188"/>
      <c r="R6333" s="188"/>
    </row>
    <row r="6334" spans="8:18">
      <c r="H6334" s="188"/>
      <c r="J6334" s="188"/>
      <c r="K6334" s="188"/>
      <c r="L6334" s="188"/>
      <c r="M6334" s="393"/>
      <c r="N6334" s="188"/>
      <c r="O6334" s="188"/>
      <c r="P6334" s="188"/>
      <c r="R6334" s="188"/>
    </row>
    <row r="6335" spans="8:18">
      <c r="H6335" s="188"/>
      <c r="J6335" s="188"/>
      <c r="K6335" s="188"/>
      <c r="L6335" s="188"/>
      <c r="M6335" s="393"/>
      <c r="N6335" s="188"/>
      <c r="O6335" s="188"/>
      <c r="P6335" s="188"/>
      <c r="R6335" s="188"/>
    </row>
    <row r="6336" spans="8:18">
      <c r="H6336" s="188"/>
      <c r="J6336" s="188"/>
      <c r="K6336" s="188"/>
      <c r="L6336" s="188"/>
      <c r="M6336" s="393"/>
      <c r="N6336" s="188"/>
      <c r="O6336" s="188"/>
      <c r="P6336" s="188"/>
      <c r="R6336" s="188"/>
    </row>
    <row r="6337" spans="8:18">
      <c r="H6337" s="188"/>
      <c r="J6337" s="188"/>
      <c r="K6337" s="188"/>
      <c r="L6337" s="188"/>
      <c r="M6337" s="393"/>
      <c r="N6337" s="188"/>
      <c r="O6337" s="188"/>
      <c r="P6337" s="188"/>
      <c r="R6337" s="188"/>
    </row>
    <row r="6338" spans="8:18">
      <c r="H6338" s="188"/>
      <c r="J6338" s="188"/>
      <c r="K6338" s="188"/>
      <c r="L6338" s="188"/>
      <c r="M6338" s="393"/>
      <c r="N6338" s="188"/>
      <c r="O6338" s="188"/>
      <c r="P6338" s="188"/>
      <c r="R6338" s="188"/>
    </row>
    <row r="6339" spans="8:18">
      <c r="H6339" s="188"/>
      <c r="J6339" s="188"/>
      <c r="K6339" s="188"/>
      <c r="L6339" s="188"/>
      <c r="M6339" s="393"/>
      <c r="N6339" s="188"/>
      <c r="O6339" s="188"/>
      <c r="P6339" s="188"/>
      <c r="R6339" s="188"/>
    </row>
    <row r="6340" spans="8:18">
      <c r="H6340" s="188"/>
      <c r="J6340" s="188"/>
      <c r="K6340" s="188"/>
      <c r="L6340" s="188"/>
      <c r="M6340" s="393"/>
      <c r="N6340" s="188"/>
      <c r="O6340" s="188"/>
      <c r="P6340" s="188"/>
      <c r="R6340" s="188"/>
    </row>
    <row r="6341" spans="8:18">
      <c r="H6341" s="188"/>
      <c r="J6341" s="188"/>
      <c r="K6341" s="188"/>
      <c r="L6341" s="188"/>
      <c r="M6341" s="393"/>
      <c r="N6341" s="188"/>
      <c r="O6341" s="188"/>
      <c r="P6341" s="188"/>
      <c r="R6341" s="188"/>
    </row>
    <row r="6342" spans="8:18">
      <c r="H6342" s="188"/>
      <c r="J6342" s="188"/>
      <c r="K6342" s="188"/>
      <c r="L6342" s="188"/>
      <c r="M6342" s="393"/>
      <c r="N6342" s="188"/>
      <c r="O6342" s="188"/>
      <c r="P6342" s="188"/>
      <c r="R6342" s="188"/>
    </row>
    <row r="6343" spans="8:18">
      <c r="H6343" s="188"/>
      <c r="J6343" s="188"/>
      <c r="K6343" s="188"/>
      <c r="L6343" s="188"/>
      <c r="M6343" s="393"/>
      <c r="N6343" s="188"/>
      <c r="O6343" s="188"/>
      <c r="P6343" s="188"/>
      <c r="R6343" s="188"/>
    </row>
    <row r="6344" spans="8:18">
      <c r="H6344" s="188"/>
      <c r="J6344" s="188"/>
      <c r="K6344" s="188"/>
      <c r="L6344" s="188"/>
      <c r="M6344" s="393"/>
      <c r="N6344" s="188"/>
      <c r="O6344" s="188"/>
      <c r="P6344" s="188"/>
      <c r="R6344" s="188"/>
    </row>
    <row r="6345" spans="8:18">
      <c r="H6345" s="188"/>
      <c r="J6345" s="188"/>
      <c r="K6345" s="188"/>
      <c r="L6345" s="188"/>
      <c r="M6345" s="393"/>
      <c r="N6345" s="188"/>
      <c r="O6345" s="188"/>
      <c r="P6345" s="188"/>
      <c r="R6345" s="188"/>
    </row>
    <row r="6346" spans="8:18">
      <c r="H6346" s="188"/>
      <c r="J6346" s="188"/>
      <c r="K6346" s="188"/>
      <c r="L6346" s="188"/>
      <c r="M6346" s="393"/>
      <c r="N6346" s="188"/>
      <c r="O6346" s="188"/>
      <c r="P6346" s="188"/>
      <c r="R6346" s="188"/>
    </row>
    <row r="6347" spans="8:18">
      <c r="H6347" s="188"/>
      <c r="J6347" s="188"/>
      <c r="K6347" s="188"/>
      <c r="L6347" s="188"/>
      <c r="M6347" s="393"/>
      <c r="N6347" s="188"/>
      <c r="O6347" s="188"/>
      <c r="P6347" s="188"/>
      <c r="R6347" s="188"/>
    </row>
    <row r="6348" spans="8:18">
      <c r="H6348" s="188"/>
      <c r="J6348" s="188"/>
      <c r="K6348" s="188"/>
      <c r="L6348" s="188"/>
      <c r="M6348" s="393"/>
      <c r="N6348" s="188"/>
      <c r="O6348" s="188"/>
      <c r="P6348" s="188"/>
      <c r="R6348" s="188"/>
    </row>
    <row r="6349" spans="8:18">
      <c r="H6349" s="188"/>
      <c r="J6349" s="188"/>
      <c r="K6349" s="188"/>
      <c r="L6349" s="188"/>
      <c r="M6349" s="393"/>
      <c r="N6349" s="188"/>
      <c r="O6349" s="188"/>
      <c r="P6349" s="188"/>
      <c r="R6349" s="188"/>
    </row>
    <row r="6350" spans="8:18">
      <c r="H6350" s="188"/>
      <c r="J6350" s="188"/>
      <c r="K6350" s="188"/>
      <c r="L6350" s="188"/>
      <c r="M6350" s="393"/>
      <c r="N6350" s="188"/>
      <c r="O6350" s="188"/>
      <c r="P6350" s="188"/>
      <c r="R6350" s="188"/>
    </row>
    <row r="6351" spans="8:18">
      <c r="H6351" s="188"/>
      <c r="J6351" s="188"/>
      <c r="K6351" s="188"/>
      <c r="L6351" s="188"/>
      <c r="M6351" s="393"/>
      <c r="N6351" s="188"/>
      <c r="O6351" s="188"/>
      <c r="P6351" s="188"/>
      <c r="R6351" s="188"/>
    </row>
    <row r="6352" spans="8:18">
      <c r="H6352" s="188"/>
      <c r="J6352" s="188"/>
      <c r="K6352" s="188"/>
      <c r="L6352" s="188"/>
      <c r="M6352" s="393"/>
      <c r="N6352" s="188"/>
      <c r="O6352" s="188"/>
      <c r="P6352" s="188"/>
      <c r="R6352" s="188"/>
    </row>
    <row r="6353" spans="8:18">
      <c r="H6353" s="188"/>
      <c r="J6353" s="188"/>
      <c r="K6353" s="188"/>
      <c r="L6353" s="188"/>
      <c r="M6353" s="393"/>
      <c r="N6353" s="188"/>
      <c r="O6353" s="188"/>
      <c r="P6353" s="188"/>
      <c r="R6353" s="188"/>
    </row>
    <row r="6354" spans="8:18">
      <c r="H6354" s="188"/>
      <c r="J6354" s="188"/>
      <c r="K6354" s="188"/>
      <c r="L6354" s="188"/>
      <c r="M6354" s="393"/>
      <c r="N6354" s="188"/>
      <c r="O6354" s="188"/>
      <c r="P6354" s="188"/>
      <c r="R6354" s="188"/>
    </row>
    <row r="6355" spans="8:18">
      <c r="H6355" s="188"/>
      <c r="J6355" s="188"/>
      <c r="K6355" s="188"/>
      <c r="L6355" s="188"/>
      <c r="M6355" s="393"/>
      <c r="N6355" s="188"/>
      <c r="O6355" s="188"/>
      <c r="P6355" s="188"/>
      <c r="R6355" s="188"/>
    </row>
    <row r="6356" spans="8:18">
      <c r="H6356" s="188"/>
      <c r="J6356" s="188"/>
      <c r="K6356" s="188"/>
      <c r="L6356" s="188"/>
      <c r="M6356" s="393"/>
      <c r="N6356" s="188"/>
      <c r="O6356" s="188"/>
      <c r="P6356" s="188"/>
      <c r="R6356" s="188"/>
    </row>
    <row r="6357" spans="8:18">
      <c r="H6357" s="188"/>
      <c r="J6357" s="188"/>
      <c r="K6357" s="188"/>
      <c r="L6357" s="188"/>
      <c r="M6357" s="393"/>
      <c r="N6357" s="188"/>
      <c r="O6357" s="188"/>
      <c r="P6357" s="188"/>
      <c r="R6357" s="188"/>
    </row>
    <row r="6358" spans="8:18">
      <c r="H6358" s="188"/>
      <c r="J6358" s="188"/>
      <c r="K6358" s="188"/>
      <c r="L6358" s="188"/>
      <c r="M6358" s="393"/>
      <c r="N6358" s="188"/>
      <c r="O6358" s="188"/>
      <c r="P6358" s="188"/>
      <c r="R6358" s="188"/>
    </row>
    <row r="6359" spans="8:18">
      <c r="H6359" s="188"/>
      <c r="J6359" s="188"/>
      <c r="K6359" s="188"/>
      <c r="L6359" s="188"/>
      <c r="M6359" s="393"/>
      <c r="N6359" s="188"/>
      <c r="O6359" s="188"/>
      <c r="P6359" s="188"/>
      <c r="R6359" s="188"/>
    </row>
    <row r="6360" spans="8:18">
      <c r="H6360" s="188"/>
      <c r="J6360" s="188"/>
      <c r="K6360" s="188"/>
      <c r="L6360" s="188"/>
      <c r="M6360" s="393"/>
      <c r="N6360" s="188"/>
      <c r="O6360" s="188"/>
      <c r="P6360" s="188"/>
      <c r="R6360" s="188"/>
    </row>
    <row r="6361" spans="8:18">
      <c r="H6361" s="188"/>
      <c r="J6361" s="188"/>
      <c r="K6361" s="188"/>
      <c r="L6361" s="188"/>
      <c r="M6361" s="393"/>
      <c r="N6361" s="188"/>
      <c r="O6361" s="188"/>
      <c r="P6361" s="188"/>
      <c r="R6361" s="188"/>
    </row>
    <row r="6362" spans="8:18">
      <c r="H6362" s="188"/>
      <c r="J6362" s="188"/>
      <c r="K6362" s="188"/>
      <c r="L6362" s="188"/>
      <c r="M6362" s="393"/>
      <c r="N6362" s="188"/>
      <c r="O6362" s="188"/>
      <c r="P6362" s="188"/>
      <c r="R6362" s="188"/>
    </row>
    <row r="6363" spans="8:18">
      <c r="H6363" s="188"/>
      <c r="J6363" s="188"/>
      <c r="K6363" s="188"/>
      <c r="L6363" s="188"/>
      <c r="M6363" s="393"/>
      <c r="N6363" s="188"/>
      <c r="O6363" s="188"/>
      <c r="P6363" s="188"/>
      <c r="R6363" s="188"/>
    </row>
    <row r="6364" spans="8:18">
      <c r="H6364" s="188"/>
      <c r="J6364" s="188"/>
      <c r="K6364" s="188"/>
      <c r="L6364" s="188"/>
      <c r="M6364" s="393"/>
      <c r="N6364" s="188"/>
      <c r="O6364" s="188"/>
      <c r="P6364" s="188"/>
      <c r="R6364" s="188"/>
    </row>
    <row r="6365" spans="8:18">
      <c r="H6365" s="188"/>
      <c r="J6365" s="188"/>
      <c r="K6365" s="188"/>
      <c r="L6365" s="188"/>
      <c r="M6365" s="393"/>
      <c r="N6365" s="188"/>
      <c r="O6365" s="188"/>
      <c r="P6365" s="188"/>
      <c r="R6365" s="188"/>
    </row>
    <row r="6366" spans="8:18">
      <c r="H6366" s="188"/>
      <c r="J6366" s="188"/>
      <c r="K6366" s="188"/>
      <c r="L6366" s="188"/>
      <c r="M6366" s="393"/>
      <c r="N6366" s="188"/>
      <c r="O6366" s="188"/>
      <c r="P6366" s="188"/>
      <c r="R6366" s="188"/>
    </row>
    <row r="6367" spans="8:18">
      <c r="H6367" s="188"/>
      <c r="J6367" s="188"/>
      <c r="K6367" s="188"/>
      <c r="L6367" s="188"/>
      <c r="M6367" s="393"/>
      <c r="N6367" s="188"/>
      <c r="O6367" s="188"/>
      <c r="P6367" s="188"/>
      <c r="R6367" s="188"/>
    </row>
    <row r="6368" spans="8:18">
      <c r="H6368" s="188"/>
      <c r="J6368" s="188"/>
      <c r="K6368" s="188"/>
      <c r="L6368" s="188"/>
      <c r="M6368" s="393"/>
      <c r="N6368" s="188"/>
      <c r="O6368" s="188"/>
      <c r="P6368" s="188"/>
      <c r="R6368" s="188"/>
    </row>
    <row r="6369" spans="8:18">
      <c r="H6369" s="188"/>
      <c r="J6369" s="188"/>
      <c r="K6369" s="188"/>
      <c r="L6369" s="188"/>
      <c r="M6369" s="393"/>
      <c r="N6369" s="188"/>
      <c r="O6369" s="188"/>
      <c r="P6369" s="188"/>
      <c r="R6369" s="188"/>
    </row>
    <row r="6370" spans="8:18">
      <c r="H6370" s="188"/>
      <c r="J6370" s="188"/>
      <c r="K6370" s="188"/>
      <c r="L6370" s="188"/>
      <c r="M6370" s="393"/>
      <c r="N6370" s="188"/>
      <c r="O6370" s="188"/>
      <c r="P6370" s="188"/>
      <c r="R6370" s="188"/>
    </row>
    <row r="6371" spans="8:18">
      <c r="H6371" s="188"/>
      <c r="J6371" s="188"/>
      <c r="K6371" s="188"/>
      <c r="L6371" s="188"/>
      <c r="M6371" s="393"/>
      <c r="N6371" s="188"/>
      <c r="O6371" s="188"/>
      <c r="P6371" s="188"/>
      <c r="R6371" s="188"/>
    </row>
    <row r="6372" spans="8:18">
      <c r="H6372" s="188"/>
      <c r="J6372" s="188"/>
      <c r="K6372" s="188"/>
      <c r="L6372" s="188"/>
      <c r="M6372" s="393"/>
      <c r="N6372" s="188"/>
      <c r="O6372" s="188"/>
      <c r="P6372" s="188"/>
      <c r="R6372" s="188"/>
    </row>
    <row r="6373" spans="8:18">
      <c r="H6373" s="188"/>
      <c r="J6373" s="188"/>
      <c r="K6373" s="188"/>
      <c r="L6373" s="188"/>
      <c r="M6373" s="393"/>
      <c r="N6373" s="188"/>
      <c r="O6373" s="188"/>
      <c r="P6373" s="188"/>
      <c r="R6373" s="188"/>
    </row>
    <row r="6374" spans="8:18">
      <c r="H6374" s="188"/>
      <c r="J6374" s="188"/>
      <c r="K6374" s="188"/>
      <c r="L6374" s="188"/>
      <c r="M6374" s="393"/>
      <c r="N6374" s="188"/>
      <c r="O6374" s="188"/>
      <c r="P6374" s="188"/>
      <c r="R6374" s="188"/>
    </row>
    <row r="6375" spans="8:18">
      <c r="H6375" s="188"/>
      <c r="J6375" s="188"/>
      <c r="K6375" s="188"/>
      <c r="L6375" s="188"/>
      <c r="M6375" s="393"/>
      <c r="N6375" s="188"/>
      <c r="O6375" s="188"/>
      <c r="P6375" s="188"/>
      <c r="R6375" s="188"/>
    </row>
    <row r="6376" spans="8:18">
      <c r="H6376" s="188"/>
      <c r="J6376" s="188"/>
      <c r="K6376" s="188"/>
      <c r="L6376" s="188"/>
      <c r="M6376" s="393"/>
      <c r="N6376" s="188"/>
      <c r="O6376" s="188"/>
      <c r="P6376" s="188"/>
      <c r="R6376" s="188"/>
    </row>
    <row r="6377" spans="8:18">
      <c r="H6377" s="188"/>
      <c r="J6377" s="188"/>
      <c r="K6377" s="188"/>
      <c r="L6377" s="188"/>
      <c r="M6377" s="393"/>
      <c r="N6377" s="188"/>
      <c r="O6377" s="188"/>
      <c r="P6377" s="188"/>
      <c r="R6377" s="188"/>
    </row>
    <row r="6378" spans="8:18">
      <c r="H6378" s="188"/>
      <c r="J6378" s="188"/>
      <c r="K6378" s="188"/>
      <c r="L6378" s="188"/>
      <c r="M6378" s="393"/>
      <c r="N6378" s="188"/>
      <c r="O6378" s="188"/>
      <c r="P6378" s="188"/>
      <c r="R6378" s="188"/>
    </row>
    <row r="6379" spans="8:18">
      <c r="H6379" s="188"/>
      <c r="J6379" s="188"/>
      <c r="K6379" s="188"/>
      <c r="L6379" s="188"/>
      <c r="M6379" s="393"/>
      <c r="N6379" s="188"/>
      <c r="O6379" s="188"/>
      <c r="P6379" s="188"/>
      <c r="R6379" s="188"/>
    </row>
    <row r="6380" spans="8:18">
      <c r="H6380" s="188"/>
      <c r="J6380" s="188"/>
      <c r="K6380" s="188"/>
      <c r="L6380" s="188"/>
      <c r="M6380" s="393"/>
      <c r="N6380" s="188"/>
      <c r="O6380" s="188"/>
      <c r="P6380" s="188"/>
      <c r="R6380" s="188"/>
    </row>
    <row r="6381" spans="8:18">
      <c r="H6381" s="188"/>
      <c r="J6381" s="188"/>
      <c r="K6381" s="188"/>
      <c r="L6381" s="188"/>
      <c r="M6381" s="393"/>
      <c r="N6381" s="188"/>
      <c r="O6381" s="188"/>
      <c r="P6381" s="188"/>
      <c r="R6381" s="188"/>
    </row>
    <row r="6382" spans="8:18">
      <c r="H6382" s="188"/>
      <c r="J6382" s="188"/>
      <c r="K6382" s="188"/>
      <c r="L6382" s="188"/>
      <c r="M6382" s="393"/>
      <c r="N6382" s="188"/>
      <c r="O6382" s="188"/>
      <c r="P6382" s="188"/>
      <c r="R6382" s="188"/>
    </row>
    <row r="6383" spans="8:18">
      <c r="H6383" s="188"/>
      <c r="J6383" s="188"/>
      <c r="K6383" s="188"/>
      <c r="L6383" s="188"/>
      <c r="M6383" s="393"/>
      <c r="N6383" s="188"/>
      <c r="O6383" s="188"/>
      <c r="P6383" s="188"/>
      <c r="R6383" s="188"/>
    </row>
    <row r="6384" spans="8:18">
      <c r="H6384" s="188"/>
      <c r="J6384" s="188"/>
      <c r="K6384" s="188"/>
      <c r="L6384" s="188"/>
      <c r="M6384" s="393"/>
      <c r="N6384" s="188"/>
      <c r="O6384" s="188"/>
      <c r="P6384" s="188"/>
      <c r="R6384" s="188"/>
    </row>
    <row r="6385" spans="8:18">
      <c r="H6385" s="188"/>
      <c r="J6385" s="188"/>
      <c r="K6385" s="188"/>
      <c r="L6385" s="188"/>
      <c r="M6385" s="393"/>
      <c r="N6385" s="188"/>
      <c r="O6385" s="188"/>
      <c r="P6385" s="188"/>
      <c r="R6385" s="188"/>
    </row>
    <row r="6386" spans="8:18">
      <c r="H6386" s="188"/>
      <c r="J6386" s="188"/>
      <c r="K6386" s="188"/>
      <c r="L6386" s="188"/>
      <c r="M6386" s="393"/>
      <c r="N6386" s="188"/>
      <c r="O6386" s="188"/>
      <c r="P6386" s="188"/>
      <c r="R6386" s="188"/>
    </row>
    <row r="6387" spans="8:18">
      <c r="H6387" s="188"/>
      <c r="J6387" s="188"/>
      <c r="K6387" s="188"/>
      <c r="L6387" s="188"/>
      <c r="M6387" s="393"/>
      <c r="N6387" s="188"/>
      <c r="O6387" s="188"/>
      <c r="P6387" s="188"/>
      <c r="R6387" s="188"/>
    </row>
    <row r="6388" spans="8:18">
      <c r="H6388" s="188"/>
      <c r="J6388" s="188"/>
      <c r="K6388" s="188"/>
      <c r="L6388" s="188"/>
      <c r="M6388" s="393"/>
      <c r="N6388" s="188"/>
      <c r="O6388" s="188"/>
      <c r="P6388" s="188"/>
      <c r="R6388" s="188"/>
    </row>
    <row r="6389" spans="8:18">
      <c r="H6389" s="188"/>
      <c r="J6389" s="188"/>
      <c r="K6389" s="188"/>
      <c r="L6389" s="188"/>
      <c r="M6389" s="393"/>
      <c r="N6389" s="188"/>
      <c r="O6389" s="188"/>
      <c r="P6389" s="188"/>
      <c r="R6389" s="188"/>
    </row>
    <row r="6390" spans="8:18">
      <c r="H6390" s="188"/>
      <c r="J6390" s="188"/>
      <c r="K6390" s="188"/>
      <c r="L6390" s="188"/>
      <c r="M6390" s="393"/>
      <c r="N6390" s="188"/>
      <c r="O6390" s="188"/>
      <c r="P6390" s="188"/>
      <c r="R6390" s="188"/>
    </row>
    <row r="6391" spans="8:18">
      <c r="H6391" s="188"/>
      <c r="J6391" s="188"/>
      <c r="K6391" s="188"/>
      <c r="L6391" s="188"/>
      <c r="M6391" s="393"/>
      <c r="N6391" s="188"/>
      <c r="O6391" s="188"/>
      <c r="P6391" s="188"/>
      <c r="R6391" s="188"/>
    </row>
    <row r="6392" spans="8:18">
      <c r="H6392" s="188"/>
      <c r="J6392" s="188"/>
      <c r="K6392" s="188"/>
      <c r="L6392" s="188"/>
      <c r="M6392" s="393"/>
      <c r="N6392" s="188"/>
      <c r="O6392" s="188"/>
      <c r="P6392" s="188"/>
      <c r="R6392" s="188"/>
    </row>
    <row r="6393" spans="8:18">
      <c r="H6393" s="188"/>
      <c r="J6393" s="188"/>
      <c r="K6393" s="188"/>
      <c r="L6393" s="188"/>
      <c r="M6393" s="393"/>
      <c r="N6393" s="188"/>
      <c r="O6393" s="188"/>
      <c r="P6393" s="188"/>
      <c r="R6393" s="188"/>
    </row>
    <row r="6394" spans="8:18">
      <c r="H6394" s="188"/>
      <c r="J6394" s="188"/>
      <c r="K6394" s="188"/>
      <c r="L6394" s="188"/>
      <c r="M6394" s="393"/>
      <c r="N6394" s="188"/>
      <c r="O6394" s="188"/>
      <c r="P6394" s="188"/>
      <c r="R6394" s="188"/>
    </row>
    <row r="6395" spans="8:18">
      <c r="H6395" s="188"/>
      <c r="J6395" s="188"/>
      <c r="K6395" s="188"/>
      <c r="L6395" s="188"/>
      <c r="M6395" s="393"/>
      <c r="N6395" s="188"/>
      <c r="O6395" s="188"/>
      <c r="P6395" s="188"/>
      <c r="R6395" s="188"/>
    </row>
    <row r="6396" spans="8:18">
      <c r="H6396" s="188"/>
      <c r="J6396" s="188"/>
      <c r="K6396" s="188"/>
      <c r="L6396" s="188"/>
      <c r="M6396" s="393"/>
      <c r="N6396" s="188"/>
      <c r="O6396" s="188"/>
      <c r="P6396" s="188"/>
      <c r="R6396" s="188"/>
    </row>
    <row r="6397" spans="8:18">
      <c r="H6397" s="188"/>
      <c r="J6397" s="188"/>
      <c r="K6397" s="188"/>
      <c r="L6397" s="188"/>
      <c r="M6397" s="393"/>
      <c r="N6397" s="188"/>
      <c r="O6397" s="188"/>
      <c r="P6397" s="188"/>
      <c r="R6397" s="188"/>
    </row>
    <row r="6398" spans="8:18">
      <c r="H6398" s="188"/>
      <c r="J6398" s="188"/>
      <c r="K6398" s="188"/>
      <c r="L6398" s="188"/>
      <c r="M6398" s="393"/>
      <c r="N6398" s="188"/>
      <c r="O6398" s="188"/>
      <c r="P6398" s="188"/>
      <c r="R6398" s="188"/>
    </row>
    <row r="6399" spans="8:18">
      <c r="H6399" s="188"/>
      <c r="J6399" s="188"/>
      <c r="K6399" s="188"/>
      <c r="L6399" s="188"/>
      <c r="M6399" s="393"/>
      <c r="N6399" s="188"/>
      <c r="O6399" s="188"/>
      <c r="P6399" s="188"/>
      <c r="R6399" s="188"/>
    </row>
    <row r="6400" spans="8:18">
      <c r="H6400" s="188"/>
      <c r="J6400" s="188"/>
      <c r="K6400" s="188"/>
      <c r="L6400" s="188"/>
      <c r="M6400" s="393"/>
      <c r="N6400" s="188"/>
      <c r="O6400" s="188"/>
      <c r="P6400" s="188"/>
      <c r="R6400" s="188"/>
    </row>
    <row r="6401" spans="8:18">
      <c r="H6401" s="188"/>
      <c r="J6401" s="188"/>
      <c r="K6401" s="188"/>
      <c r="L6401" s="188"/>
      <c r="M6401" s="393"/>
      <c r="N6401" s="188"/>
      <c r="O6401" s="188"/>
      <c r="P6401" s="188"/>
      <c r="R6401" s="188"/>
    </row>
    <row r="6402" spans="8:18">
      <c r="H6402" s="188"/>
      <c r="J6402" s="188"/>
      <c r="K6402" s="188"/>
      <c r="L6402" s="188"/>
      <c r="M6402" s="393"/>
      <c r="N6402" s="188"/>
      <c r="O6402" s="188"/>
      <c r="P6402" s="188"/>
      <c r="R6402" s="188"/>
    </row>
    <row r="6403" spans="8:18">
      <c r="H6403" s="188"/>
      <c r="J6403" s="188"/>
      <c r="K6403" s="188"/>
      <c r="L6403" s="188"/>
      <c r="M6403" s="393"/>
      <c r="N6403" s="188"/>
      <c r="O6403" s="188"/>
      <c r="P6403" s="188"/>
      <c r="R6403" s="188"/>
    </row>
    <row r="6404" spans="8:18">
      <c r="H6404" s="188"/>
      <c r="J6404" s="188"/>
      <c r="K6404" s="188"/>
      <c r="L6404" s="188"/>
      <c r="M6404" s="393"/>
      <c r="N6404" s="188"/>
      <c r="O6404" s="188"/>
      <c r="P6404" s="188"/>
      <c r="R6404" s="188"/>
    </row>
    <row r="6405" spans="8:18">
      <c r="H6405" s="188"/>
      <c r="J6405" s="188"/>
      <c r="K6405" s="188"/>
      <c r="L6405" s="188"/>
      <c r="M6405" s="393"/>
      <c r="N6405" s="188"/>
      <c r="O6405" s="188"/>
      <c r="P6405" s="188"/>
      <c r="R6405" s="188"/>
    </row>
    <row r="6406" spans="8:18">
      <c r="H6406" s="188"/>
      <c r="J6406" s="188"/>
      <c r="K6406" s="188"/>
      <c r="L6406" s="188"/>
      <c r="M6406" s="393"/>
      <c r="N6406" s="188"/>
      <c r="O6406" s="188"/>
      <c r="P6406" s="188"/>
      <c r="R6406" s="188"/>
    </row>
    <row r="6407" spans="8:18">
      <c r="H6407" s="188"/>
      <c r="J6407" s="188"/>
      <c r="K6407" s="188"/>
      <c r="L6407" s="188"/>
      <c r="M6407" s="393"/>
      <c r="N6407" s="188"/>
      <c r="O6407" s="188"/>
      <c r="P6407" s="188"/>
      <c r="R6407" s="188"/>
    </row>
    <row r="6408" spans="8:18">
      <c r="H6408" s="188"/>
      <c r="J6408" s="188"/>
      <c r="K6408" s="188"/>
      <c r="L6408" s="188"/>
      <c r="M6408" s="393"/>
      <c r="N6408" s="188"/>
      <c r="O6408" s="188"/>
      <c r="P6408" s="188"/>
      <c r="R6408" s="188"/>
    </row>
    <row r="6409" spans="8:18">
      <c r="H6409" s="188"/>
      <c r="J6409" s="188"/>
      <c r="K6409" s="188"/>
      <c r="L6409" s="188"/>
      <c r="M6409" s="393"/>
      <c r="N6409" s="188"/>
      <c r="O6409" s="188"/>
      <c r="P6409" s="188"/>
      <c r="R6409" s="188"/>
    </row>
    <row r="6410" spans="8:18">
      <c r="H6410" s="188"/>
      <c r="J6410" s="188"/>
      <c r="K6410" s="188"/>
      <c r="L6410" s="188"/>
      <c r="M6410" s="393"/>
      <c r="N6410" s="188"/>
      <c r="O6410" s="188"/>
      <c r="P6410" s="188"/>
      <c r="R6410" s="188"/>
    </row>
    <row r="6411" spans="8:18">
      <c r="H6411" s="188"/>
      <c r="J6411" s="188"/>
      <c r="K6411" s="188"/>
      <c r="L6411" s="188"/>
      <c r="M6411" s="393"/>
      <c r="N6411" s="188"/>
      <c r="O6411" s="188"/>
      <c r="P6411" s="188"/>
      <c r="R6411" s="188"/>
    </row>
    <row r="6412" spans="8:18">
      <c r="H6412" s="188"/>
      <c r="J6412" s="188"/>
      <c r="K6412" s="188"/>
      <c r="L6412" s="188"/>
      <c r="M6412" s="393"/>
      <c r="N6412" s="188"/>
      <c r="O6412" s="188"/>
      <c r="P6412" s="188"/>
      <c r="R6412" s="188"/>
    </row>
    <row r="6413" spans="8:18">
      <c r="H6413" s="188"/>
      <c r="J6413" s="188"/>
      <c r="K6413" s="188"/>
      <c r="L6413" s="188"/>
      <c r="M6413" s="393"/>
      <c r="N6413" s="188"/>
      <c r="O6413" s="188"/>
      <c r="P6413" s="188"/>
      <c r="R6413" s="188"/>
    </row>
    <row r="6414" spans="8:18">
      <c r="H6414" s="188"/>
      <c r="J6414" s="188"/>
      <c r="K6414" s="188"/>
      <c r="L6414" s="188"/>
      <c r="M6414" s="393"/>
      <c r="N6414" s="188"/>
      <c r="O6414" s="188"/>
      <c r="P6414" s="188"/>
      <c r="R6414" s="188"/>
    </row>
    <row r="6415" spans="8:18">
      <c r="H6415" s="188"/>
      <c r="J6415" s="188"/>
      <c r="K6415" s="188"/>
      <c r="L6415" s="188"/>
      <c r="M6415" s="393"/>
      <c r="N6415" s="188"/>
      <c r="O6415" s="188"/>
      <c r="P6415" s="188"/>
      <c r="R6415" s="188"/>
    </row>
    <row r="6416" spans="8:18">
      <c r="H6416" s="188"/>
      <c r="J6416" s="188"/>
      <c r="K6416" s="188"/>
      <c r="L6416" s="188"/>
      <c r="M6416" s="393"/>
      <c r="N6416" s="188"/>
      <c r="O6416" s="188"/>
      <c r="P6416" s="188"/>
      <c r="R6416" s="188"/>
    </row>
    <row r="6417" spans="8:18">
      <c r="H6417" s="188"/>
      <c r="J6417" s="188"/>
      <c r="K6417" s="188"/>
      <c r="L6417" s="188"/>
      <c r="M6417" s="393"/>
      <c r="N6417" s="188"/>
      <c r="O6417" s="188"/>
      <c r="P6417" s="188"/>
      <c r="R6417" s="188"/>
    </row>
    <row r="6418" spans="8:18">
      <c r="H6418" s="188"/>
      <c r="J6418" s="188"/>
      <c r="K6418" s="188"/>
      <c r="L6418" s="188"/>
      <c r="M6418" s="393"/>
      <c r="N6418" s="188"/>
      <c r="O6418" s="188"/>
      <c r="P6418" s="188"/>
      <c r="R6418" s="188"/>
    </row>
    <row r="6419" spans="8:18">
      <c r="H6419" s="188"/>
      <c r="J6419" s="188"/>
      <c r="K6419" s="188"/>
      <c r="L6419" s="188"/>
      <c r="M6419" s="393"/>
      <c r="N6419" s="188"/>
      <c r="O6419" s="188"/>
      <c r="P6419" s="188"/>
      <c r="R6419" s="188"/>
    </row>
    <row r="6420" spans="8:18">
      <c r="H6420" s="188"/>
      <c r="J6420" s="188"/>
      <c r="K6420" s="188"/>
      <c r="L6420" s="188"/>
      <c r="M6420" s="393"/>
      <c r="N6420" s="188"/>
      <c r="O6420" s="188"/>
      <c r="P6420" s="188"/>
      <c r="R6420" s="188"/>
    </row>
    <row r="6421" spans="8:18">
      <c r="H6421" s="188"/>
      <c r="J6421" s="188"/>
      <c r="K6421" s="188"/>
      <c r="L6421" s="188"/>
      <c r="M6421" s="393"/>
      <c r="N6421" s="188"/>
      <c r="O6421" s="188"/>
      <c r="P6421" s="188"/>
      <c r="R6421" s="188"/>
    </row>
    <row r="6422" spans="8:18">
      <c r="H6422" s="188"/>
      <c r="J6422" s="188"/>
      <c r="K6422" s="188"/>
      <c r="L6422" s="188"/>
      <c r="M6422" s="393"/>
      <c r="N6422" s="188"/>
      <c r="O6422" s="188"/>
      <c r="P6422" s="188"/>
      <c r="R6422" s="188"/>
    </row>
    <row r="6423" spans="8:18">
      <c r="H6423" s="188"/>
      <c r="J6423" s="188"/>
      <c r="K6423" s="188"/>
      <c r="L6423" s="188"/>
      <c r="M6423" s="393"/>
      <c r="N6423" s="188"/>
      <c r="O6423" s="188"/>
      <c r="P6423" s="188"/>
      <c r="R6423" s="188"/>
    </row>
    <row r="6424" spans="8:18">
      <c r="H6424" s="188"/>
      <c r="J6424" s="188"/>
      <c r="K6424" s="188"/>
      <c r="L6424" s="188"/>
      <c r="M6424" s="393"/>
      <c r="N6424" s="188"/>
      <c r="O6424" s="188"/>
      <c r="P6424" s="188"/>
      <c r="R6424" s="188"/>
    </row>
    <row r="6425" spans="8:18">
      <c r="H6425" s="188"/>
      <c r="J6425" s="188"/>
      <c r="K6425" s="188"/>
      <c r="L6425" s="188"/>
      <c r="M6425" s="393"/>
      <c r="N6425" s="188"/>
      <c r="O6425" s="188"/>
      <c r="P6425" s="188"/>
      <c r="R6425" s="188"/>
    </row>
    <row r="6426" spans="8:18">
      <c r="H6426" s="188"/>
      <c r="J6426" s="188"/>
      <c r="K6426" s="188"/>
      <c r="L6426" s="188"/>
      <c r="M6426" s="393"/>
      <c r="N6426" s="188"/>
      <c r="O6426" s="188"/>
      <c r="P6426" s="188"/>
      <c r="R6426" s="188"/>
    </row>
    <row r="6427" spans="8:18">
      <c r="H6427" s="188"/>
      <c r="J6427" s="188"/>
      <c r="K6427" s="188"/>
      <c r="L6427" s="188"/>
      <c r="M6427" s="393"/>
      <c r="N6427" s="188"/>
      <c r="O6427" s="188"/>
      <c r="P6427" s="188"/>
      <c r="R6427" s="188"/>
    </row>
    <row r="6428" spans="8:18">
      <c r="H6428" s="188"/>
      <c r="J6428" s="188"/>
      <c r="K6428" s="188"/>
      <c r="L6428" s="188"/>
      <c r="M6428" s="393"/>
      <c r="N6428" s="188"/>
      <c r="O6428" s="188"/>
      <c r="P6428" s="188"/>
      <c r="R6428" s="188"/>
    </row>
    <row r="6429" spans="8:18">
      <c r="H6429" s="188"/>
      <c r="J6429" s="188"/>
      <c r="K6429" s="188"/>
      <c r="L6429" s="188"/>
      <c r="M6429" s="393"/>
      <c r="N6429" s="188"/>
      <c r="O6429" s="188"/>
      <c r="P6429" s="188"/>
      <c r="R6429" s="188"/>
    </row>
    <row r="6430" spans="8:18">
      <c r="H6430" s="188"/>
      <c r="J6430" s="188"/>
      <c r="K6430" s="188"/>
      <c r="L6430" s="188"/>
      <c r="M6430" s="393"/>
      <c r="N6430" s="188"/>
      <c r="O6430" s="188"/>
      <c r="P6430" s="188"/>
      <c r="R6430" s="188"/>
    </row>
    <row r="6431" spans="8:18">
      <c r="H6431" s="188"/>
      <c r="J6431" s="188"/>
      <c r="K6431" s="188"/>
      <c r="L6431" s="188"/>
      <c r="M6431" s="393"/>
      <c r="N6431" s="188"/>
      <c r="O6431" s="188"/>
      <c r="P6431" s="188"/>
      <c r="R6431" s="188"/>
    </row>
    <row r="6432" spans="8:18">
      <c r="H6432" s="188"/>
      <c r="J6432" s="188"/>
      <c r="K6432" s="188"/>
      <c r="L6432" s="188"/>
      <c r="M6432" s="393"/>
      <c r="N6432" s="188"/>
      <c r="O6432" s="188"/>
      <c r="P6432" s="188"/>
      <c r="R6432" s="188"/>
    </row>
    <row r="6433" spans="8:18">
      <c r="H6433" s="188"/>
      <c r="J6433" s="188"/>
      <c r="K6433" s="188"/>
      <c r="L6433" s="188"/>
      <c r="M6433" s="393"/>
      <c r="N6433" s="188"/>
      <c r="O6433" s="188"/>
      <c r="P6433" s="188"/>
      <c r="R6433" s="188"/>
    </row>
    <row r="6434" spans="8:18">
      <c r="H6434" s="188"/>
      <c r="J6434" s="188"/>
      <c r="K6434" s="188"/>
      <c r="L6434" s="188"/>
      <c r="M6434" s="393"/>
      <c r="N6434" s="188"/>
      <c r="O6434" s="188"/>
      <c r="P6434" s="188"/>
      <c r="R6434" s="188"/>
    </row>
    <row r="6435" spans="8:18">
      <c r="H6435" s="188"/>
      <c r="J6435" s="188"/>
      <c r="K6435" s="188"/>
      <c r="L6435" s="188"/>
      <c r="M6435" s="393"/>
      <c r="N6435" s="188"/>
      <c r="O6435" s="188"/>
      <c r="P6435" s="188"/>
      <c r="R6435" s="188"/>
    </row>
    <row r="6436" spans="8:18">
      <c r="H6436" s="188"/>
      <c r="J6436" s="188"/>
      <c r="K6436" s="188"/>
      <c r="L6436" s="188"/>
      <c r="M6436" s="393"/>
      <c r="N6436" s="188"/>
      <c r="O6436" s="188"/>
      <c r="P6436" s="188"/>
      <c r="R6436" s="188"/>
    </row>
    <row r="6437" spans="8:18">
      <c r="H6437" s="188"/>
      <c r="J6437" s="188"/>
      <c r="K6437" s="188"/>
      <c r="L6437" s="188"/>
      <c r="M6437" s="393"/>
      <c r="N6437" s="188"/>
      <c r="O6437" s="188"/>
      <c r="P6437" s="188"/>
      <c r="R6437" s="188"/>
    </row>
    <row r="6438" spans="8:18">
      <c r="H6438" s="188"/>
      <c r="J6438" s="188"/>
      <c r="K6438" s="188"/>
      <c r="L6438" s="188"/>
      <c r="M6438" s="393"/>
      <c r="N6438" s="188"/>
      <c r="O6438" s="188"/>
      <c r="P6438" s="188"/>
      <c r="R6438" s="188"/>
    </row>
    <row r="6439" spans="8:18">
      <c r="H6439" s="188"/>
      <c r="J6439" s="188"/>
      <c r="K6439" s="188"/>
      <c r="L6439" s="188"/>
      <c r="M6439" s="393"/>
      <c r="N6439" s="188"/>
      <c r="O6439" s="188"/>
      <c r="P6439" s="188"/>
      <c r="R6439" s="188"/>
    </row>
    <row r="6440" spans="8:18">
      <c r="H6440" s="188"/>
      <c r="J6440" s="188"/>
      <c r="K6440" s="188"/>
      <c r="L6440" s="188"/>
      <c r="M6440" s="393"/>
      <c r="N6440" s="188"/>
      <c r="O6440" s="188"/>
      <c r="P6440" s="188"/>
      <c r="R6440" s="188"/>
    </row>
    <row r="6441" spans="8:18">
      <c r="H6441" s="188"/>
      <c r="J6441" s="188"/>
      <c r="K6441" s="188"/>
      <c r="L6441" s="188"/>
      <c r="M6441" s="393"/>
      <c r="N6441" s="188"/>
      <c r="O6441" s="188"/>
      <c r="P6441" s="188"/>
      <c r="R6441" s="188"/>
    </row>
    <row r="6442" spans="8:18">
      <c r="H6442" s="188"/>
      <c r="J6442" s="188"/>
      <c r="K6442" s="188"/>
      <c r="L6442" s="188"/>
      <c r="M6442" s="393"/>
      <c r="N6442" s="188"/>
      <c r="O6442" s="188"/>
      <c r="P6442" s="188"/>
      <c r="R6442" s="188"/>
    </row>
    <row r="6443" spans="8:18">
      <c r="H6443" s="188"/>
      <c r="J6443" s="188"/>
      <c r="K6443" s="188"/>
      <c r="L6443" s="188"/>
      <c r="M6443" s="393"/>
      <c r="N6443" s="188"/>
      <c r="O6443" s="188"/>
      <c r="P6443" s="188"/>
      <c r="R6443" s="188"/>
    </row>
    <row r="6444" spans="8:18">
      <c r="H6444" s="188"/>
      <c r="J6444" s="188"/>
      <c r="K6444" s="188"/>
      <c r="L6444" s="188"/>
      <c r="M6444" s="393"/>
      <c r="N6444" s="188"/>
      <c r="O6444" s="188"/>
      <c r="P6444" s="188"/>
      <c r="R6444" s="188"/>
    </row>
    <row r="6445" spans="8:18">
      <c r="H6445" s="188"/>
      <c r="J6445" s="188"/>
      <c r="K6445" s="188"/>
      <c r="L6445" s="188"/>
      <c r="M6445" s="393"/>
      <c r="N6445" s="188"/>
      <c r="O6445" s="188"/>
      <c r="P6445" s="188"/>
      <c r="R6445" s="188"/>
    </row>
    <row r="6446" spans="8:18">
      <c r="H6446" s="188"/>
      <c r="J6446" s="188"/>
      <c r="K6446" s="188"/>
      <c r="L6446" s="188"/>
      <c r="M6446" s="393"/>
      <c r="N6446" s="188"/>
      <c r="O6446" s="188"/>
      <c r="P6446" s="188"/>
      <c r="R6446" s="188"/>
    </row>
    <row r="6447" spans="8:18">
      <c r="H6447" s="188"/>
      <c r="J6447" s="188"/>
      <c r="K6447" s="188"/>
      <c r="L6447" s="188"/>
      <c r="M6447" s="393"/>
      <c r="N6447" s="188"/>
      <c r="O6447" s="188"/>
      <c r="P6447" s="188"/>
      <c r="R6447" s="188"/>
    </row>
    <row r="6448" spans="8:18">
      <c r="H6448" s="188"/>
      <c r="J6448" s="188"/>
      <c r="K6448" s="188"/>
      <c r="L6448" s="188"/>
      <c r="M6448" s="393"/>
      <c r="N6448" s="188"/>
      <c r="O6448" s="188"/>
      <c r="P6448" s="188"/>
      <c r="R6448" s="188"/>
    </row>
    <row r="6449" spans="8:18">
      <c r="H6449" s="188"/>
      <c r="J6449" s="188"/>
      <c r="K6449" s="188"/>
      <c r="L6449" s="188"/>
      <c r="M6449" s="393"/>
      <c r="N6449" s="188"/>
      <c r="O6449" s="188"/>
      <c r="P6449" s="188"/>
      <c r="R6449" s="188"/>
    </row>
    <row r="6450" spans="8:18">
      <c r="H6450" s="188"/>
      <c r="J6450" s="188"/>
      <c r="K6450" s="188"/>
      <c r="L6450" s="188"/>
      <c r="M6450" s="393"/>
      <c r="N6450" s="188"/>
      <c r="O6450" s="188"/>
      <c r="P6450" s="188"/>
      <c r="R6450" s="188"/>
    </row>
    <row r="6451" spans="8:18">
      <c r="H6451" s="188"/>
      <c r="J6451" s="188"/>
      <c r="K6451" s="188"/>
      <c r="L6451" s="188"/>
      <c r="M6451" s="393"/>
      <c r="N6451" s="188"/>
      <c r="O6451" s="188"/>
      <c r="P6451" s="188"/>
      <c r="R6451" s="188"/>
    </row>
    <row r="6452" spans="8:18">
      <c r="H6452" s="188"/>
      <c r="J6452" s="188"/>
      <c r="K6452" s="188"/>
      <c r="L6452" s="188"/>
      <c r="M6452" s="393"/>
      <c r="N6452" s="188"/>
      <c r="O6452" s="188"/>
      <c r="P6452" s="188"/>
      <c r="R6452" s="188"/>
    </row>
    <row r="6453" spans="8:18">
      <c r="H6453" s="188"/>
      <c r="J6453" s="188"/>
      <c r="K6453" s="188"/>
      <c r="L6453" s="188"/>
      <c r="M6453" s="393"/>
      <c r="N6453" s="188"/>
      <c r="O6453" s="188"/>
      <c r="P6453" s="188"/>
      <c r="R6453" s="188"/>
    </row>
    <row r="6454" spans="8:18">
      <c r="H6454" s="188"/>
      <c r="J6454" s="188"/>
      <c r="K6454" s="188"/>
      <c r="L6454" s="188"/>
      <c r="M6454" s="393"/>
      <c r="N6454" s="188"/>
      <c r="O6454" s="188"/>
      <c r="P6454" s="188"/>
      <c r="R6454" s="188"/>
    </row>
    <row r="6455" spans="8:18">
      <c r="H6455" s="188"/>
      <c r="J6455" s="188"/>
      <c r="K6455" s="188"/>
      <c r="L6455" s="188"/>
      <c r="M6455" s="393"/>
      <c r="N6455" s="188"/>
      <c r="O6455" s="188"/>
      <c r="P6455" s="188"/>
      <c r="R6455" s="188"/>
    </row>
    <row r="6456" spans="8:18">
      <c r="H6456" s="188"/>
      <c r="J6456" s="188"/>
      <c r="K6456" s="188"/>
      <c r="L6456" s="188"/>
      <c r="M6456" s="393"/>
      <c r="N6456" s="188"/>
      <c r="O6456" s="188"/>
      <c r="P6456" s="188"/>
      <c r="R6456" s="188"/>
    </row>
    <row r="6457" spans="8:18">
      <c r="H6457" s="188"/>
      <c r="J6457" s="188"/>
      <c r="K6457" s="188"/>
      <c r="L6457" s="188"/>
      <c r="M6457" s="393"/>
      <c r="N6457" s="188"/>
      <c r="O6457" s="188"/>
      <c r="P6457" s="188"/>
      <c r="R6457" s="188"/>
    </row>
    <row r="6458" spans="8:18">
      <c r="H6458" s="188"/>
      <c r="J6458" s="188"/>
      <c r="K6458" s="188"/>
      <c r="L6458" s="188"/>
      <c r="M6458" s="393"/>
      <c r="N6458" s="188"/>
      <c r="O6458" s="188"/>
      <c r="P6458" s="188"/>
      <c r="R6458" s="188"/>
    </row>
    <row r="6459" spans="8:18">
      <c r="H6459" s="188"/>
      <c r="J6459" s="188"/>
      <c r="K6459" s="188"/>
      <c r="L6459" s="188"/>
      <c r="M6459" s="393"/>
      <c r="N6459" s="188"/>
      <c r="O6459" s="188"/>
      <c r="P6459" s="188"/>
      <c r="R6459" s="188"/>
    </row>
    <row r="6460" spans="8:18">
      <c r="H6460" s="188"/>
      <c r="J6460" s="188"/>
      <c r="K6460" s="188"/>
      <c r="L6460" s="188"/>
      <c r="M6460" s="393"/>
      <c r="N6460" s="188"/>
      <c r="O6460" s="188"/>
      <c r="P6460" s="188"/>
      <c r="R6460" s="188"/>
    </row>
    <row r="6461" spans="8:18">
      <c r="H6461" s="188"/>
      <c r="J6461" s="188"/>
      <c r="K6461" s="188"/>
      <c r="L6461" s="188"/>
      <c r="M6461" s="393"/>
      <c r="N6461" s="188"/>
      <c r="O6461" s="188"/>
      <c r="P6461" s="188"/>
      <c r="R6461" s="188"/>
    </row>
    <row r="6462" spans="8:18">
      <c r="H6462" s="188"/>
      <c r="J6462" s="188"/>
      <c r="K6462" s="188"/>
      <c r="L6462" s="188"/>
      <c r="M6462" s="393"/>
      <c r="N6462" s="188"/>
      <c r="O6462" s="188"/>
      <c r="P6462" s="188"/>
      <c r="R6462" s="188"/>
    </row>
    <row r="6463" spans="8:18">
      <c r="H6463" s="188"/>
      <c r="J6463" s="188"/>
      <c r="K6463" s="188"/>
      <c r="L6463" s="188"/>
      <c r="M6463" s="393"/>
      <c r="N6463" s="188"/>
      <c r="O6463" s="188"/>
      <c r="P6463" s="188"/>
      <c r="R6463" s="188"/>
    </row>
    <row r="6464" spans="8:18">
      <c r="H6464" s="188"/>
      <c r="J6464" s="188"/>
      <c r="K6464" s="188"/>
      <c r="L6464" s="188"/>
      <c r="M6464" s="393"/>
      <c r="N6464" s="188"/>
      <c r="O6464" s="188"/>
      <c r="P6464" s="188"/>
      <c r="R6464" s="188"/>
    </row>
    <row r="6465" spans="8:18">
      <c r="H6465" s="188"/>
      <c r="J6465" s="188"/>
      <c r="K6465" s="188"/>
      <c r="L6465" s="188"/>
      <c r="M6465" s="393"/>
      <c r="N6465" s="188"/>
      <c r="O6465" s="188"/>
      <c r="P6465" s="188"/>
      <c r="R6465" s="188"/>
    </row>
    <row r="6466" spans="8:18">
      <c r="H6466" s="188"/>
      <c r="J6466" s="188"/>
      <c r="K6466" s="188"/>
      <c r="L6466" s="188"/>
      <c r="M6466" s="393"/>
      <c r="N6466" s="188"/>
      <c r="O6466" s="188"/>
      <c r="P6466" s="188"/>
      <c r="R6466" s="188"/>
    </row>
    <row r="6467" spans="8:18">
      <c r="H6467" s="188"/>
      <c r="J6467" s="188"/>
      <c r="K6467" s="188"/>
      <c r="L6467" s="188"/>
      <c r="M6467" s="393"/>
      <c r="N6467" s="188"/>
      <c r="O6467" s="188"/>
      <c r="P6467" s="188"/>
      <c r="R6467" s="188"/>
    </row>
    <row r="6468" spans="8:18">
      <c r="H6468" s="188"/>
      <c r="J6468" s="188"/>
      <c r="K6468" s="188"/>
      <c r="L6468" s="188"/>
      <c r="M6468" s="393"/>
      <c r="N6468" s="188"/>
      <c r="O6468" s="188"/>
      <c r="P6468" s="188"/>
      <c r="R6468" s="188"/>
    </row>
    <row r="6469" spans="8:18">
      <c r="H6469" s="188"/>
      <c r="J6469" s="188"/>
      <c r="K6469" s="188"/>
      <c r="L6469" s="188"/>
      <c r="M6469" s="393"/>
      <c r="N6469" s="188"/>
      <c r="O6469" s="188"/>
      <c r="P6469" s="188"/>
      <c r="R6469" s="188"/>
    </row>
    <row r="6470" spans="8:18">
      <c r="H6470" s="188"/>
      <c r="J6470" s="188"/>
      <c r="K6470" s="188"/>
      <c r="L6470" s="188"/>
      <c r="M6470" s="393"/>
      <c r="N6470" s="188"/>
      <c r="O6470" s="188"/>
      <c r="P6470" s="188"/>
      <c r="R6470" s="188"/>
    </row>
    <row r="6471" spans="8:18">
      <c r="H6471" s="188"/>
      <c r="J6471" s="188"/>
      <c r="K6471" s="188"/>
      <c r="L6471" s="188"/>
      <c r="M6471" s="393"/>
      <c r="N6471" s="188"/>
      <c r="O6471" s="188"/>
      <c r="P6471" s="188"/>
      <c r="R6471" s="188"/>
    </row>
    <row r="6472" spans="8:18">
      <c r="H6472" s="188"/>
      <c r="J6472" s="188"/>
      <c r="K6472" s="188"/>
      <c r="L6472" s="188"/>
      <c r="M6472" s="393"/>
      <c r="N6472" s="188"/>
      <c r="O6472" s="188"/>
      <c r="P6472" s="188"/>
      <c r="R6472" s="188"/>
    </row>
    <row r="6473" spans="8:18">
      <c r="H6473" s="188"/>
      <c r="J6473" s="188"/>
      <c r="K6473" s="188"/>
      <c r="L6473" s="188"/>
      <c r="M6473" s="393"/>
      <c r="N6473" s="188"/>
      <c r="O6473" s="188"/>
      <c r="P6473" s="188"/>
      <c r="R6473" s="188"/>
    </row>
    <row r="6474" spans="8:18">
      <c r="H6474" s="188"/>
      <c r="J6474" s="188"/>
      <c r="K6474" s="188"/>
      <c r="L6474" s="188"/>
      <c r="M6474" s="393"/>
      <c r="N6474" s="188"/>
      <c r="O6474" s="188"/>
      <c r="P6474" s="188"/>
      <c r="R6474" s="188"/>
    </row>
    <row r="6475" spans="8:18">
      <c r="H6475" s="188"/>
      <c r="J6475" s="188"/>
      <c r="K6475" s="188"/>
      <c r="L6475" s="188"/>
      <c r="M6475" s="393"/>
      <c r="N6475" s="188"/>
      <c r="O6475" s="188"/>
      <c r="P6475" s="188"/>
      <c r="R6475" s="188"/>
    </row>
    <row r="6476" spans="8:18">
      <c r="H6476" s="188"/>
      <c r="J6476" s="188"/>
      <c r="K6476" s="188"/>
      <c r="L6476" s="188"/>
      <c r="M6476" s="393"/>
      <c r="N6476" s="188"/>
      <c r="O6476" s="188"/>
      <c r="P6476" s="188"/>
      <c r="R6476" s="188"/>
    </row>
    <row r="6477" spans="8:18">
      <c r="H6477" s="188"/>
      <c r="J6477" s="188"/>
      <c r="K6477" s="188"/>
      <c r="L6477" s="188"/>
      <c r="M6477" s="393"/>
      <c r="N6477" s="188"/>
      <c r="O6477" s="188"/>
      <c r="P6477" s="188"/>
      <c r="R6477" s="188"/>
    </row>
    <row r="6478" spans="8:18">
      <c r="H6478" s="188"/>
      <c r="J6478" s="188"/>
      <c r="K6478" s="188"/>
      <c r="L6478" s="188"/>
      <c r="M6478" s="393"/>
      <c r="N6478" s="188"/>
      <c r="O6478" s="188"/>
      <c r="P6478" s="188"/>
      <c r="R6478" s="188"/>
    </row>
    <row r="6479" spans="8:18">
      <c r="H6479" s="188"/>
      <c r="J6479" s="188"/>
      <c r="K6479" s="188"/>
      <c r="L6479" s="188"/>
      <c r="M6479" s="393"/>
      <c r="N6479" s="188"/>
      <c r="O6479" s="188"/>
      <c r="P6479" s="188"/>
      <c r="R6479" s="188"/>
    </row>
    <row r="6480" spans="8:18">
      <c r="H6480" s="188"/>
      <c r="J6480" s="188"/>
      <c r="K6480" s="188"/>
      <c r="L6480" s="188"/>
      <c r="M6480" s="393"/>
      <c r="N6480" s="188"/>
      <c r="O6480" s="188"/>
      <c r="P6480" s="188"/>
      <c r="R6480" s="188"/>
    </row>
    <row r="6481" spans="8:18">
      <c r="H6481" s="188"/>
      <c r="J6481" s="188"/>
      <c r="K6481" s="188"/>
      <c r="L6481" s="188"/>
      <c r="M6481" s="393"/>
      <c r="N6481" s="188"/>
      <c r="O6481" s="188"/>
      <c r="P6481" s="188"/>
      <c r="R6481" s="188"/>
    </row>
    <row r="6482" spans="8:18">
      <c r="H6482" s="188"/>
      <c r="J6482" s="188"/>
      <c r="K6482" s="188"/>
      <c r="L6482" s="188"/>
      <c r="M6482" s="393"/>
      <c r="N6482" s="188"/>
      <c r="O6482" s="188"/>
      <c r="P6482" s="188"/>
      <c r="R6482" s="188"/>
    </row>
    <row r="6483" spans="8:18">
      <c r="H6483" s="188"/>
      <c r="J6483" s="188"/>
      <c r="K6483" s="188"/>
      <c r="L6483" s="188"/>
      <c r="M6483" s="393"/>
      <c r="N6483" s="188"/>
      <c r="O6483" s="188"/>
      <c r="P6483" s="188"/>
      <c r="R6483" s="188"/>
    </row>
    <row r="6484" spans="8:18">
      <c r="H6484" s="188"/>
      <c r="J6484" s="188"/>
      <c r="K6484" s="188"/>
      <c r="L6484" s="188"/>
      <c r="M6484" s="393"/>
      <c r="N6484" s="188"/>
      <c r="O6484" s="188"/>
      <c r="P6484" s="188"/>
      <c r="R6484" s="188"/>
    </row>
    <row r="6485" spans="8:18">
      <c r="H6485" s="188"/>
      <c r="J6485" s="188"/>
      <c r="K6485" s="188"/>
      <c r="L6485" s="188"/>
      <c r="M6485" s="393"/>
      <c r="N6485" s="188"/>
      <c r="O6485" s="188"/>
      <c r="P6485" s="188"/>
      <c r="R6485" s="188"/>
    </row>
    <row r="6486" spans="8:18">
      <c r="H6486" s="188"/>
      <c r="J6486" s="188"/>
      <c r="K6486" s="188"/>
      <c r="L6486" s="188"/>
      <c r="M6486" s="393"/>
      <c r="N6486" s="188"/>
      <c r="O6486" s="188"/>
      <c r="P6486" s="188"/>
      <c r="R6486" s="188"/>
    </row>
    <row r="6487" spans="8:18">
      <c r="H6487" s="188"/>
      <c r="J6487" s="188"/>
      <c r="K6487" s="188"/>
      <c r="L6487" s="188"/>
      <c r="M6487" s="393"/>
      <c r="N6487" s="188"/>
      <c r="O6487" s="188"/>
      <c r="P6487" s="188"/>
      <c r="R6487" s="188"/>
    </row>
    <row r="6488" spans="8:18">
      <c r="H6488" s="188"/>
      <c r="J6488" s="188"/>
      <c r="K6488" s="188"/>
      <c r="L6488" s="188"/>
      <c r="M6488" s="393"/>
      <c r="N6488" s="188"/>
      <c r="O6488" s="188"/>
      <c r="P6488" s="188"/>
      <c r="R6488" s="188"/>
    </row>
    <row r="6489" spans="8:18">
      <c r="H6489" s="188"/>
      <c r="J6489" s="188"/>
      <c r="K6489" s="188"/>
      <c r="L6489" s="188"/>
      <c r="M6489" s="393"/>
      <c r="N6489" s="188"/>
      <c r="O6489" s="188"/>
      <c r="P6489" s="188"/>
      <c r="R6489" s="188"/>
    </row>
    <row r="6490" spans="8:18">
      <c r="H6490" s="188"/>
      <c r="J6490" s="188"/>
      <c r="K6490" s="188"/>
      <c r="L6490" s="188"/>
      <c r="M6490" s="393"/>
      <c r="N6490" s="188"/>
      <c r="O6490" s="188"/>
      <c r="P6490" s="188"/>
      <c r="R6490" s="188"/>
    </row>
    <row r="6491" spans="8:18">
      <c r="H6491" s="188"/>
      <c r="J6491" s="188"/>
      <c r="K6491" s="188"/>
      <c r="L6491" s="188"/>
      <c r="M6491" s="393"/>
      <c r="N6491" s="188"/>
      <c r="O6491" s="188"/>
      <c r="P6491" s="188"/>
      <c r="R6491" s="188"/>
    </row>
    <row r="6492" spans="8:18">
      <c r="H6492" s="188"/>
      <c r="J6492" s="188"/>
      <c r="K6492" s="188"/>
      <c r="L6492" s="188"/>
      <c r="M6492" s="393"/>
      <c r="N6492" s="188"/>
      <c r="O6492" s="188"/>
      <c r="P6492" s="188"/>
      <c r="R6492" s="188"/>
    </row>
    <row r="6493" spans="8:18">
      <c r="H6493" s="188"/>
      <c r="J6493" s="188"/>
      <c r="K6493" s="188"/>
      <c r="L6493" s="188"/>
      <c r="M6493" s="393"/>
      <c r="N6493" s="188"/>
      <c r="O6493" s="188"/>
      <c r="P6493" s="188"/>
      <c r="R6493" s="188"/>
    </row>
    <row r="6494" spans="8:18">
      <c r="H6494" s="188"/>
      <c r="J6494" s="188"/>
      <c r="K6494" s="188"/>
      <c r="L6494" s="188"/>
      <c r="M6494" s="393"/>
      <c r="N6494" s="188"/>
      <c r="O6494" s="188"/>
      <c r="P6494" s="188"/>
      <c r="R6494" s="188"/>
    </row>
    <row r="6495" spans="8:18">
      <c r="H6495" s="188"/>
      <c r="J6495" s="188"/>
      <c r="K6495" s="188"/>
      <c r="L6495" s="188"/>
      <c r="M6495" s="393"/>
      <c r="N6495" s="188"/>
      <c r="O6495" s="188"/>
      <c r="P6495" s="188"/>
      <c r="R6495" s="188"/>
    </row>
    <row r="6496" spans="8:18">
      <c r="H6496" s="188"/>
      <c r="J6496" s="188"/>
      <c r="K6496" s="188"/>
      <c r="L6496" s="188"/>
      <c r="M6496" s="393"/>
      <c r="N6496" s="188"/>
      <c r="O6496" s="188"/>
      <c r="P6496" s="188"/>
      <c r="R6496" s="188"/>
    </row>
    <row r="6497" spans="8:18">
      <c r="H6497" s="188"/>
      <c r="J6497" s="188"/>
      <c r="K6497" s="188"/>
      <c r="L6497" s="188"/>
      <c r="M6497" s="393"/>
      <c r="N6497" s="188"/>
      <c r="O6497" s="188"/>
      <c r="P6497" s="188"/>
      <c r="R6497" s="188"/>
    </row>
    <row r="6498" spans="8:18">
      <c r="H6498" s="188"/>
      <c r="J6498" s="188"/>
      <c r="K6498" s="188"/>
      <c r="L6498" s="188"/>
      <c r="M6498" s="393"/>
      <c r="N6498" s="188"/>
      <c r="O6498" s="188"/>
      <c r="P6498" s="188"/>
      <c r="R6498" s="188"/>
    </row>
    <row r="6499" spans="8:18">
      <c r="H6499" s="188"/>
      <c r="J6499" s="188"/>
      <c r="K6499" s="188"/>
      <c r="L6499" s="188"/>
      <c r="M6499" s="393"/>
      <c r="N6499" s="188"/>
      <c r="O6499" s="188"/>
      <c r="P6499" s="188"/>
      <c r="R6499" s="188"/>
    </row>
    <row r="6500" spans="8:18">
      <c r="H6500" s="188"/>
      <c r="J6500" s="188"/>
      <c r="K6500" s="188"/>
      <c r="L6500" s="188"/>
      <c r="M6500" s="393"/>
      <c r="N6500" s="188"/>
      <c r="O6500" s="188"/>
      <c r="P6500" s="188"/>
      <c r="R6500" s="188"/>
    </row>
    <row r="6501" spans="8:18">
      <c r="H6501" s="188"/>
      <c r="J6501" s="188"/>
      <c r="K6501" s="188"/>
      <c r="L6501" s="188"/>
      <c r="M6501" s="393"/>
      <c r="N6501" s="188"/>
      <c r="O6501" s="188"/>
      <c r="P6501" s="188"/>
      <c r="R6501" s="188"/>
    </row>
    <row r="6502" spans="8:18">
      <c r="H6502" s="188"/>
      <c r="J6502" s="188"/>
      <c r="K6502" s="188"/>
      <c r="L6502" s="188"/>
      <c r="M6502" s="393"/>
      <c r="N6502" s="188"/>
      <c r="O6502" s="188"/>
      <c r="P6502" s="188"/>
      <c r="R6502" s="188"/>
    </row>
    <row r="6503" spans="8:18">
      <c r="H6503" s="188"/>
      <c r="J6503" s="188"/>
      <c r="K6503" s="188"/>
      <c r="L6503" s="188"/>
      <c r="M6503" s="393"/>
      <c r="N6503" s="188"/>
      <c r="O6503" s="188"/>
      <c r="P6503" s="188"/>
      <c r="R6503" s="188"/>
    </row>
    <row r="6504" spans="8:18">
      <c r="H6504" s="188"/>
      <c r="J6504" s="188"/>
      <c r="K6504" s="188"/>
      <c r="L6504" s="188"/>
      <c r="M6504" s="393"/>
      <c r="N6504" s="188"/>
      <c r="O6504" s="188"/>
      <c r="P6504" s="188"/>
      <c r="R6504" s="188"/>
    </row>
    <row r="6505" spans="8:18">
      <c r="H6505" s="188"/>
      <c r="J6505" s="188"/>
      <c r="K6505" s="188"/>
      <c r="L6505" s="188"/>
      <c r="M6505" s="393"/>
      <c r="N6505" s="188"/>
      <c r="O6505" s="188"/>
      <c r="P6505" s="188"/>
      <c r="R6505" s="188"/>
    </row>
    <row r="6506" spans="8:18">
      <c r="H6506" s="188"/>
      <c r="J6506" s="188"/>
      <c r="K6506" s="188"/>
      <c r="L6506" s="188"/>
      <c r="M6506" s="393"/>
      <c r="N6506" s="188"/>
      <c r="O6506" s="188"/>
      <c r="P6506" s="188"/>
      <c r="R6506" s="188"/>
    </row>
    <row r="6507" spans="8:18">
      <c r="H6507" s="188"/>
      <c r="J6507" s="188"/>
      <c r="K6507" s="188"/>
      <c r="L6507" s="188"/>
      <c r="M6507" s="393"/>
      <c r="N6507" s="188"/>
      <c r="O6507" s="188"/>
      <c r="P6507" s="188"/>
      <c r="R6507" s="188"/>
    </row>
    <row r="6508" spans="8:18">
      <c r="H6508" s="188"/>
      <c r="J6508" s="188"/>
      <c r="K6508" s="188"/>
      <c r="L6508" s="188"/>
      <c r="M6508" s="393"/>
      <c r="N6508" s="188"/>
      <c r="O6508" s="188"/>
      <c r="P6508" s="188"/>
      <c r="R6508" s="188"/>
    </row>
    <row r="6509" spans="8:18">
      <c r="H6509" s="188"/>
      <c r="J6509" s="188"/>
      <c r="K6509" s="188"/>
      <c r="L6509" s="188"/>
      <c r="M6509" s="393"/>
      <c r="N6509" s="188"/>
      <c r="O6509" s="188"/>
      <c r="P6509" s="188"/>
      <c r="R6509" s="188"/>
    </row>
    <row r="6510" spans="8:18">
      <c r="H6510" s="188"/>
      <c r="J6510" s="188"/>
      <c r="K6510" s="188"/>
      <c r="L6510" s="188"/>
      <c r="M6510" s="393"/>
      <c r="N6510" s="188"/>
      <c r="O6510" s="188"/>
      <c r="P6510" s="188"/>
      <c r="R6510" s="188"/>
    </row>
    <row r="6511" spans="8:18">
      <c r="H6511" s="188"/>
      <c r="J6511" s="188"/>
      <c r="K6511" s="188"/>
      <c r="L6511" s="188"/>
      <c r="M6511" s="393"/>
      <c r="N6511" s="188"/>
      <c r="O6511" s="188"/>
      <c r="P6511" s="188"/>
      <c r="R6511" s="188"/>
    </row>
    <row r="6512" spans="8:18">
      <c r="H6512" s="188"/>
      <c r="J6512" s="188"/>
      <c r="K6512" s="188"/>
      <c r="L6512" s="188"/>
      <c r="M6512" s="393"/>
      <c r="N6512" s="188"/>
      <c r="O6512" s="188"/>
      <c r="P6512" s="188"/>
      <c r="R6512" s="188"/>
    </row>
    <row r="6513" spans="8:18">
      <c r="H6513" s="188"/>
      <c r="J6513" s="188"/>
      <c r="K6513" s="188"/>
      <c r="L6513" s="188"/>
      <c r="M6513" s="393"/>
      <c r="N6513" s="188"/>
      <c r="O6513" s="188"/>
      <c r="P6513" s="188"/>
      <c r="R6513" s="188"/>
    </row>
    <row r="6514" spans="8:18">
      <c r="H6514" s="188"/>
      <c r="J6514" s="188"/>
      <c r="K6514" s="188"/>
      <c r="L6514" s="188"/>
      <c r="M6514" s="393"/>
      <c r="N6514" s="188"/>
      <c r="O6514" s="188"/>
      <c r="P6514" s="188"/>
      <c r="R6514" s="188"/>
    </row>
    <row r="6515" spans="8:18">
      <c r="H6515" s="188"/>
      <c r="J6515" s="188"/>
      <c r="K6515" s="188"/>
      <c r="L6515" s="188"/>
      <c r="M6515" s="393"/>
      <c r="N6515" s="188"/>
      <c r="O6515" s="188"/>
      <c r="P6515" s="188"/>
      <c r="R6515" s="188"/>
    </row>
    <row r="6516" spans="8:18">
      <c r="H6516" s="188"/>
      <c r="J6516" s="188"/>
      <c r="K6516" s="188"/>
      <c r="L6516" s="188"/>
      <c r="M6516" s="393"/>
      <c r="N6516" s="188"/>
      <c r="O6516" s="188"/>
      <c r="P6516" s="188"/>
      <c r="R6516" s="188"/>
    </row>
    <row r="6517" spans="8:18">
      <c r="H6517" s="188"/>
      <c r="J6517" s="188"/>
      <c r="K6517" s="188"/>
      <c r="L6517" s="188"/>
      <c r="M6517" s="393"/>
      <c r="N6517" s="188"/>
      <c r="O6517" s="188"/>
      <c r="P6517" s="188"/>
      <c r="R6517" s="188"/>
    </row>
    <row r="6518" spans="8:18">
      <c r="H6518" s="188"/>
      <c r="J6518" s="188"/>
      <c r="K6518" s="188"/>
      <c r="L6518" s="188"/>
      <c r="M6518" s="393"/>
      <c r="N6518" s="188"/>
      <c r="O6518" s="188"/>
      <c r="P6518" s="188"/>
      <c r="R6518" s="188"/>
    </row>
    <row r="6519" spans="8:18">
      <c r="H6519" s="188"/>
      <c r="J6519" s="188"/>
      <c r="K6519" s="188"/>
      <c r="L6519" s="188"/>
      <c r="M6519" s="393"/>
      <c r="N6519" s="188"/>
      <c r="O6519" s="188"/>
      <c r="P6519" s="188"/>
      <c r="R6519" s="188"/>
    </row>
    <row r="6520" spans="8:18">
      <c r="H6520" s="188"/>
      <c r="J6520" s="188"/>
      <c r="K6520" s="188"/>
      <c r="L6520" s="188"/>
      <c r="M6520" s="393"/>
      <c r="N6520" s="188"/>
      <c r="O6520" s="188"/>
      <c r="P6520" s="188"/>
      <c r="R6520" s="188"/>
    </row>
    <row r="6521" spans="8:18">
      <c r="H6521" s="188"/>
      <c r="J6521" s="188"/>
      <c r="K6521" s="188"/>
      <c r="L6521" s="188"/>
      <c r="M6521" s="393"/>
      <c r="N6521" s="188"/>
      <c r="O6521" s="188"/>
      <c r="P6521" s="188"/>
      <c r="R6521" s="188"/>
    </row>
    <row r="6522" spans="8:18">
      <c r="H6522" s="188"/>
      <c r="J6522" s="188"/>
      <c r="K6522" s="188"/>
      <c r="L6522" s="188"/>
      <c r="M6522" s="393"/>
      <c r="N6522" s="188"/>
      <c r="O6522" s="188"/>
      <c r="P6522" s="188"/>
      <c r="R6522" s="188"/>
    </row>
    <row r="6523" spans="8:18">
      <c r="H6523" s="188"/>
      <c r="J6523" s="188"/>
      <c r="K6523" s="188"/>
      <c r="L6523" s="188"/>
      <c r="M6523" s="393"/>
      <c r="N6523" s="188"/>
      <c r="O6523" s="188"/>
      <c r="P6523" s="188"/>
      <c r="R6523" s="188"/>
    </row>
    <row r="6524" spans="8:18">
      <c r="H6524" s="188"/>
      <c r="J6524" s="188"/>
      <c r="K6524" s="188"/>
      <c r="L6524" s="188"/>
      <c r="M6524" s="393"/>
      <c r="N6524" s="188"/>
      <c r="O6524" s="188"/>
      <c r="P6524" s="188"/>
      <c r="R6524" s="188"/>
    </row>
    <row r="6525" spans="8:18">
      <c r="H6525" s="188"/>
      <c r="J6525" s="188"/>
      <c r="K6525" s="188"/>
      <c r="L6525" s="188"/>
      <c r="M6525" s="393"/>
      <c r="N6525" s="188"/>
      <c r="O6525" s="188"/>
      <c r="P6525" s="188"/>
      <c r="R6525" s="188"/>
    </row>
    <row r="6526" spans="8:18">
      <c r="H6526" s="188"/>
      <c r="J6526" s="188"/>
      <c r="K6526" s="188"/>
      <c r="L6526" s="188"/>
      <c r="M6526" s="393"/>
      <c r="N6526" s="188"/>
      <c r="O6526" s="188"/>
      <c r="P6526" s="188"/>
      <c r="R6526" s="188"/>
    </row>
    <row r="6527" spans="8:18">
      <c r="H6527" s="188"/>
      <c r="J6527" s="188"/>
      <c r="K6527" s="188"/>
      <c r="L6527" s="188"/>
      <c r="M6527" s="393"/>
      <c r="N6527" s="188"/>
      <c r="O6527" s="188"/>
      <c r="P6527" s="188"/>
      <c r="R6527" s="188"/>
    </row>
    <row r="6528" spans="8:18">
      <c r="H6528" s="188"/>
      <c r="J6528" s="188"/>
      <c r="K6528" s="188"/>
      <c r="L6528" s="188"/>
      <c r="M6528" s="393"/>
      <c r="N6528" s="188"/>
      <c r="O6528" s="188"/>
      <c r="P6528" s="188"/>
      <c r="R6528" s="188"/>
    </row>
    <row r="6529" spans="8:18">
      <c r="H6529" s="188"/>
      <c r="J6529" s="188"/>
      <c r="K6529" s="188"/>
      <c r="L6529" s="188"/>
      <c r="M6529" s="393"/>
      <c r="N6529" s="188"/>
      <c r="O6529" s="188"/>
      <c r="P6529" s="188"/>
      <c r="R6529" s="188"/>
    </row>
    <row r="6530" spans="8:18">
      <c r="H6530" s="188"/>
      <c r="J6530" s="188"/>
      <c r="K6530" s="188"/>
      <c r="L6530" s="188"/>
      <c r="M6530" s="393"/>
      <c r="N6530" s="188"/>
      <c r="O6530" s="188"/>
      <c r="P6530" s="188"/>
      <c r="R6530" s="188"/>
    </row>
    <row r="6531" spans="8:18">
      <c r="H6531" s="188"/>
      <c r="J6531" s="188"/>
      <c r="K6531" s="188"/>
      <c r="L6531" s="188"/>
      <c r="M6531" s="393"/>
      <c r="N6531" s="188"/>
      <c r="O6531" s="188"/>
      <c r="P6531" s="188"/>
      <c r="R6531" s="188"/>
    </row>
    <row r="6532" spans="8:18">
      <c r="H6532" s="188"/>
      <c r="J6532" s="188"/>
      <c r="K6532" s="188"/>
      <c r="L6532" s="188"/>
      <c r="M6532" s="393"/>
      <c r="N6532" s="188"/>
      <c r="O6532" s="188"/>
      <c r="P6532" s="188"/>
      <c r="R6532" s="188"/>
    </row>
    <row r="6533" spans="8:18">
      <c r="H6533" s="188"/>
      <c r="J6533" s="188"/>
      <c r="K6533" s="188"/>
      <c r="L6533" s="188"/>
      <c r="M6533" s="393"/>
      <c r="N6533" s="188"/>
      <c r="O6533" s="188"/>
      <c r="P6533" s="188"/>
      <c r="R6533" s="188"/>
    </row>
    <row r="6534" spans="8:18">
      <c r="H6534" s="188"/>
      <c r="J6534" s="188"/>
      <c r="K6534" s="188"/>
      <c r="L6534" s="188"/>
      <c r="M6534" s="393"/>
      <c r="N6534" s="188"/>
      <c r="O6534" s="188"/>
      <c r="P6534" s="188"/>
      <c r="R6534" s="188"/>
    </row>
    <row r="6535" spans="8:18">
      <c r="H6535" s="188"/>
      <c r="J6535" s="188"/>
      <c r="K6535" s="188"/>
      <c r="L6535" s="188"/>
      <c r="M6535" s="393"/>
      <c r="N6535" s="188"/>
      <c r="O6535" s="188"/>
      <c r="P6535" s="188"/>
      <c r="R6535" s="188"/>
    </row>
    <row r="6536" spans="8:18">
      <c r="H6536" s="188"/>
      <c r="J6536" s="188"/>
      <c r="K6536" s="188"/>
      <c r="L6536" s="188"/>
      <c r="M6536" s="393"/>
      <c r="N6536" s="188"/>
      <c r="O6536" s="188"/>
      <c r="P6536" s="188"/>
      <c r="R6536" s="188"/>
    </row>
    <row r="6537" spans="8:18">
      <c r="H6537" s="188"/>
      <c r="J6537" s="188"/>
      <c r="K6537" s="188"/>
      <c r="L6537" s="188"/>
      <c r="M6537" s="393"/>
      <c r="N6537" s="188"/>
      <c r="O6537" s="188"/>
      <c r="P6537" s="188"/>
      <c r="R6537" s="188"/>
    </row>
    <row r="6538" spans="8:18">
      <c r="H6538" s="188"/>
      <c r="J6538" s="188"/>
      <c r="K6538" s="188"/>
      <c r="L6538" s="188"/>
      <c r="M6538" s="393"/>
      <c r="N6538" s="188"/>
      <c r="O6538" s="188"/>
      <c r="P6538" s="188"/>
      <c r="R6538" s="188"/>
    </row>
    <row r="6539" spans="8:18">
      <c r="H6539" s="188"/>
      <c r="J6539" s="188"/>
      <c r="K6539" s="188"/>
      <c r="L6539" s="188"/>
      <c r="M6539" s="393"/>
      <c r="N6539" s="188"/>
      <c r="O6539" s="188"/>
      <c r="P6539" s="188"/>
      <c r="R6539" s="188"/>
    </row>
    <row r="6540" spans="8:18">
      <c r="H6540" s="188"/>
      <c r="J6540" s="188"/>
      <c r="K6540" s="188"/>
      <c r="L6540" s="188"/>
      <c r="M6540" s="393"/>
      <c r="N6540" s="188"/>
      <c r="O6540" s="188"/>
      <c r="P6540" s="188"/>
      <c r="R6540" s="188"/>
    </row>
    <row r="6541" spans="8:18">
      <c r="H6541" s="188"/>
      <c r="J6541" s="188"/>
      <c r="K6541" s="188"/>
      <c r="L6541" s="188"/>
      <c r="M6541" s="393"/>
      <c r="N6541" s="188"/>
      <c r="O6541" s="188"/>
      <c r="P6541" s="188"/>
      <c r="R6541" s="188"/>
    </row>
    <row r="6542" spans="8:18">
      <c r="H6542" s="188"/>
      <c r="J6542" s="188"/>
      <c r="K6542" s="188"/>
      <c r="L6542" s="188"/>
      <c r="M6542" s="393"/>
      <c r="N6542" s="188"/>
      <c r="O6542" s="188"/>
      <c r="P6542" s="188"/>
      <c r="R6542" s="188"/>
    </row>
    <row r="6543" spans="8:18">
      <c r="H6543" s="188"/>
      <c r="J6543" s="188"/>
      <c r="K6543" s="188"/>
      <c r="L6543" s="188"/>
      <c r="M6543" s="393"/>
      <c r="N6543" s="188"/>
      <c r="O6543" s="188"/>
      <c r="P6543" s="188"/>
      <c r="R6543" s="188"/>
    </row>
    <row r="6544" spans="8:18">
      <c r="H6544" s="188"/>
      <c r="J6544" s="188"/>
      <c r="K6544" s="188"/>
      <c r="L6544" s="188"/>
      <c r="M6544" s="393"/>
      <c r="N6544" s="188"/>
      <c r="O6544" s="188"/>
      <c r="P6544" s="188"/>
      <c r="R6544" s="188"/>
    </row>
    <row r="6545" spans="8:18">
      <c r="H6545" s="188"/>
      <c r="J6545" s="188"/>
      <c r="K6545" s="188"/>
      <c r="L6545" s="188"/>
      <c r="M6545" s="393"/>
      <c r="N6545" s="188"/>
      <c r="O6545" s="188"/>
      <c r="P6545" s="188"/>
      <c r="R6545" s="188"/>
    </row>
    <row r="6546" spans="8:18">
      <c r="H6546" s="188"/>
      <c r="J6546" s="188"/>
      <c r="K6546" s="188"/>
      <c r="L6546" s="188"/>
      <c r="M6546" s="393"/>
      <c r="N6546" s="188"/>
      <c r="O6546" s="188"/>
      <c r="P6546" s="188"/>
      <c r="R6546" s="188"/>
    </row>
    <row r="6547" spans="8:18">
      <c r="H6547" s="188"/>
      <c r="J6547" s="188"/>
      <c r="K6547" s="188"/>
      <c r="L6547" s="188"/>
      <c r="M6547" s="393"/>
      <c r="N6547" s="188"/>
      <c r="O6547" s="188"/>
      <c r="P6547" s="188"/>
      <c r="R6547" s="188"/>
    </row>
    <row r="6548" spans="8:18">
      <c r="H6548" s="188"/>
      <c r="J6548" s="188"/>
      <c r="K6548" s="188"/>
      <c r="L6548" s="188"/>
      <c r="M6548" s="393"/>
      <c r="N6548" s="188"/>
      <c r="O6548" s="188"/>
      <c r="P6548" s="188"/>
      <c r="R6548" s="188"/>
    </row>
    <row r="6549" spans="8:18">
      <c r="H6549" s="188"/>
      <c r="J6549" s="188"/>
      <c r="K6549" s="188"/>
      <c r="L6549" s="188"/>
      <c r="M6549" s="393"/>
      <c r="N6549" s="188"/>
      <c r="O6549" s="188"/>
      <c r="P6549" s="188"/>
      <c r="R6549" s="188"/>
    </row>
    <row r="6550" spans="8:18">
      <c r="H6550" s="188"/>
      <c r="J6550" s="188"/>
      <c r="K6550" s="188"/>
      <c r="L6550" s="188"/>
      <c r="M6550" s="393"/>
      <c r="N6550" s="188"/>
      <c r="O6550" s="188"/>
      <c r="P6550" s="188"/>
      <c r="R6550" s="188"/>
    </row>
    <row r="6551" spans="8:18">
      <c r="H6551" s="188"/>
      <c r="J6551" s="188"/>
      <c r="K6551" s="188"/>
      <c r="L6551" s="188"/>
      <c r="M6551" s="393"/>
      <c r="N6551" s="188"/>
      <c r="O6551" s="188"/>
      <c r="P6551" s="188"/>
      <c r="R6551" s="188"/>
    </row>
    <row r="6552" spans="8:18">
      <c r="H6552" s="188"/>
      <c r="J6552" s="188"/>
      <c r="K6552" s="188"/>
      <c r="L6552" s="188"/>
      <c r="M6552" s="393"/>
      <c r="N6552" s="188"/>
      <c r="O6552" s="188"/>
      <c r="P6552" s="188"/>
      <c r="R6552" s="188"/>
    </row>
    <row r="6553" spans="8:18">
      <c r="H6553" s="188"/>
      <c r="J6553" s="188"/>
      <c r="K6553" s="188"/>
      <c r="L6553" s="188"/>
      <c r="M6553" s="393"/>
      <c r="N6553" s="188"/>
      <c r="O6553" s="188"/>
      <c r="P6553" s="188"/>
      <c r="R6553" s="188"/>
    </row>
    <row r="6554" spans="8:18">
      <c r="H6554" s="188"/>
      <c r="J6554" s="188"/>
      <c r="K6554" s="188"/>
      <c r="L6554" s="188"/>
      <c r="M6554" s="393"/>
      <c r="N6554" s="188"/>
      <c r="O6554" s="188"/>
      <c r="P6554" s="188"/>
      <c r="R6554" s="188"/>
    </row>
    <row r="6555" spans="8:18">
      <c r="H6555" s="188"/>
      <c r="J6555" s="188"/>
      <c r="K6555" s="188"/>
      <c r="L6555" s="188"/>
      <c r="M6555" s="393"/>
      <c r="N6555" s="188"/>
      <c r="O6555" s="188"/>
      <c r="P6555" s="188"/>
      <c r="R6555" s="188"/>
    </row>
    <row r="6556" spans="8:18">
      <c r="H6556" s="188"/>
      <c r="J6556" s="188"/>
      <c r="K6556" s="188"/>
      <c r="L6556" s="188"/>
      <c r="M6556" s="393"/>
      <c r="N6556" s="188"/>
      <c r="O6556" s="188"/>
      <c r="P6556" s="188"/>
      <c r="R6556" s="188"/>
    </row>
    <row r="6557" spans="8:18">
      <c r="H6557" s="188"/>
      <c r="J6557" s="188"/>
      <c r="K6557" s="188"/>
      <c r="L6557" s="188"/>
      <c r="M6557" s="393"/>
      <c r="N6557" s="188"/>
      <c r="O6557" s="188"/>
      <c r="P6557" s="188"/>
      <c r="R6557" s="188"/>
    </row>
    <row r="6558" spans="8:18">
      <c r="H6558" s="188"/>
      <c r="J6558" s="188"/>
      <c r="K6558" s="188"/>
      <c r="L6558" s="188"/>
      <c r="M6558" s="393"/>
      <c r="N6558" s="188"/>
      <c r="O6558" s="188"/>
      <c r="P6558" s="188"/>
      <c r="R6558" s="188"/>
    </row>
    <row r="6559" spans="8:18">
      <c r="H6559" s="188"/>
      <c r="J6559" s="188"/>
      <c r="K6559" s="188"/>
      <c r="L6559" s="188"/>
      <c r="M6559" s="393"/>
      <c r="N6559" s="188"/>
      <c r="O6559" s="188"/>
      <c r="P6559" s="188"/>
      <c r="R6559" s="188"/>
    </row>
    <row r="6560" spans="8:18">
      <c r="H6560" s="188"/>
      <c r="J6560" s="188"/>
      <c r="K6560" s="188"/>
      <c r="L6560" s="188"/>
      <c r="M6560" s="393"/>
      <c r="N6560" s="188"/>
      <c r="O6560" s="188"/>
      <c r="P6560" s="188"/>
      <c r="R6560" s="188"/>
    </row>
    <row r="6561" spans="8:18">
      <c r="H6561" s="188"/>
      <c r="J6561" s="188"/>
      <c r="K6561" s="188"/>
      <c r="L6561" s="188"/>
      <c r="M6561" s="393"/>
      <c r="N6561" s="188"/>
      <c r="O6561" s="188"/>
      <c r="P6561" s="188"/>
      <c r="R6561" s="188"/>
    </row>
    <row r="6562" spans="8:18">
      <c r="H6562" s="188"/>
      <c r="J6562" s="188"/>
      <c r="K6562" s="188"/>
      <c r="L6562" s="188"/>
      <c r="M6562" s="393"/>
      <c r="N6562" s="188"/>
      <c r="O6562" s="188"/>
      <c r="P6562" s="188"/>
      <c r="R6562" s="188"/>
    </row>
    <row r="6563" spans="8:18">
      <c r="H6563" s="188"/>
      <c r="J6563" s="188"/>
      <c r="K6563" s="188"/>
      <c r="L6563" s="188"/>
      <c r="M6563" s="393"/>
      <c r="N6563" s="188"/>
      <c r="O6563" s="188"/>
      <c r="P6563" s="188"/>
      <c r="R6563" s="188"/>
    </row>
    <row r="6564" spans="8:18">
      <c r="H6564" s="188"/>
      <c r="J6564" s="188"/>
      <c r="K6564" s="188"/>
      <c r="L6564" s="188"/>
      <c r="M6564" s="393"/>
      <c r="N6564" s="188"/>
      <c r="O6564" s="188"/>
      <c r="P6564" s="188"/>
      <c r="R6564" s="188"/>
    </row>
    <row r="6565" spans="8:18">
      <c r="H6565" s="188"/>
      <c r="J6565" s="188"/>
      <c r="K6565" s="188"/>
      <c r="L6565" s="188"/>
      <c r="M6565" s="393"/>
      <c r="N6565" s="188"/>
      <c r="O6565" s="188"/>
      <c r="P6565" s="188"/>
      <c r="R6565" s="188"/>
    </row>
    <row r="6566" spans="8:18">
      <c r="H6566" s="188"/>
      <c r="J6566" s="188"/>
      <c r="K6566" s="188"/>
      <c r="L6566" s="188"/>
      <c r="M6566" s="393"/>
      <c r="N6566" s="188"/>
      <c r="O6566" s="188"/>
      <c r="P6566" s="188"/>
      <c r="R6566" s="188"/>
    </row>
    <row r="6567" spans="8:18">
      <c r="H6567" s="188"/>
      <c r="J6567" s="188"/>
      <c r="K6567" s="188"/>
      <c r="L6567" s="188"/>
      <c r="M6567" s="393"/>
      <c r="N6567" s="188"/>
      <c r="O6567" s="188"/>
      <c r="P6567" s="188"/>
      <c r="R6567" s="188"/>
    </row>
    <row r="6568" spans="8:18">
      <c r="H6568" s="188"/>
      <c r="J6568" s="188"/>
      <c r="K6568" s="188"/>
      <c r="L6568" s="188"/>
      <c r="M6568" s="393"/>
      <c r="N6568" s="188"/>
      <c r="O6568" s="188"/>
      <c r="P6568" s="188"/>
      <c r="R6568" s="188"/>
    </row>
    <row r="6569" spans="8:18">
      <c r="H6569" s="188"/>
      <c r="J6569" s="188"/>
      <c r="K6569" s="188"/>
      <c r="L6569" s="188"/>
      <c r="M6569" s="393"/>
      <c r="N6569" s="188"/>
      <c r="O6569" s="188"/>
      <c r="P6569" s="188"/>
      <c r="R6569" s="188"/>
    </row>
    <row r="6570" spans="8:18">
      <c r="H6570" s="188"/>
      <c r="J6570" s="188"/>
      <c r="K6570" s="188"/>
      <c r="L6570" s="188"/>
      <c r="M6570" s="393"/>
      <c r="N6570" s="188"/>
      <c r="O6570" s="188"/>
      <c r="P6570" s="188"/>
      <c r="R6570" s="188"/>
    </row>
    <row r="6571" spans="8:18">
      <c r="H6571" s="188"/>
      <c r="J6571" s="188"/>
      <c r="K6571" s="188"/>
      <c r="L6571" s="188"/>
      <c r="M6571" s="393"/>
      <c r="N6571" s="188"/>
      <c r="O6571" s="188"/>
      <c r="P6571" s="188"/>
      <c r="R6571" s="188"/>
    </row>
    <row r="6572" spans="8:18">
      <c r="H6572" s="188"/>
      <c r="J6572" s="188"/>
      <c r="K6572" s="188"/>
      <c r="L6572" s="188"/>
      <c r="M6572" s="393"/>
      <c r="N6572" s="188"/>
      <c r="O6572" s="188"/>
      <c r="P6572" s="188"/>
      <c r="R6572" s="188"/>
    </row>
    <row r="6573" spans="8:18">
      <c r="H6573" s="188"/>
      <c r="J6573" s="188"/>
      <c r="K6573" s="188"/>
      <c r="L6573" s="188"/>
      <c r="M6573" s="393"/>
      <c r="N6573" s="188"/>
      <c r="O6573" s="188"/>
      <c r="P6573" s="188"/>
      <c r="R6573" s="188"/>
    </row>
    <row r="6574" spans="8:18">
      <c r="H6574" s="188"/>
      <c r="J6574" s="188"/>
      <c r="K6574" s="188"/>
      <c r="L6574" s="188"/>
      <c r="M6574" s="393"/>
      <c r="N6574" s="188"/>
      <c r="O6574" s="188"/>
      <c r="P6574" s="188"/>
      <c r="R6574" s="188"/>
    </row>
    <row r="6575" spans="8:18">
      <c r="H6575" s="188"/>
      <c r="J6575" s="188"/>
      <c r="K6575" s="188"/>
      <c r="L6575" s="188"/>
      <c r="M6575" s="393"/>
      <c r="N6575" s="188"/>
      <c r="O6575" s="188"/>
      <c r="P6575" s="188"/>
      <c r="R6575" s="188"/>
    </row>
    <row r="6576" spans="8:18">
      <c r="H6576" s="188"/>
      <c r="J6576" s="188"/>
      <c r="K6576" s="188"/>
      <c r="L6576" s="188"/>
      <c r="M6576" s="393"/>
      <c r="N6576" s="188"/>
      <c r="O6576" s="188"/>
      <c r="P6576" s="188"/>
      <c r="R6576" s="188"/>
    </row>
    <row r="6577" spans="8:18">
      <c r="H6577" s="188"/>
      <c r="J6577" s="188"/>
      <c r="K6577" s="188"/>
      <c r="L6577" s="188"/>
      <c r="M6577" s="393"/>
      <c r="N6577" s="188"/>
      <c r="O6577" s="188"/>
      <c r="P6577" s="188"/>
      <c r="R6577" s="188"/>
    </row>
    <row r="6578" spans="8:18">
      <c r="H6578" s="188"/>
      <c r="J6578" s="188"/>
      <c r="K6578" s="188"/>
      <c r="L6578" s="188"/>
      <c r="M6578" s="393"/>
      <c r="N6578" s="188"/>
      <c r="O6578" s="188"/>
      <c r="P6578" s="188"/>
      <c r="R6578" s="188"/>
    </row>
    <row r="6579" spans="8:18">
      <c r="H6579" s="188"/>
      <c r="J6579" s="188"/>
      <c r="K6579" s="188"/>
      <c r="L6579" s="188"/>
      <c r="M6579" s="393"/>
      <c r="N6579" s="188"/>
      <c r="O6579" s="188"/>
      <c r="P6579" s="188"/>
      <c r="R6579" s="188"/>
    </row>
    <row r="6580" spans="8:18">
      <c r="H6580" s="188"/>
      <c r="J6580" s="188"/>
      <c r="K6580" s="188"/>
      <c r="L6580" s="188"/>
      <c r="M6580" s="393"/>
      <c r="N6580" s="188"/>
      <c r="O6580" s="188"/>
      <c r="P6580" s="188"/>
      <c r="R6580" s="188"/>
    </row>
    <row r="6581" spans="8:18">
      <c r="H6581" s="188"/>
      <c r="J6581" s="188"/>
      <c r="K6581" s="188"/>
      <c r="L6581" s="188"/>
      <c r="M6581" s="393"/>
      <c r="N6581" s="188"/>
      <c r="O6581" s="188"/>
      <c r="P6581" s="188"/>
      <c r="R6581" s="188"/>
    </row>
    <row r="6582" spans="8:18">
      <c r="H6582" s="188"/>
      <c r="J6582" s="188"/>
      <c r="K6582" s="188"/>
      <c r="L6582" s="188"/>
      <c r="M6582" s="393"/>
      <c r="N6582" s="188"/>
      <c r="O6582" s="188"/>
      <c r="P6582" s="188"/>
      <c r="R6582" s="188"/>
    </row>
    <row r="6583" spans="8:18">
      <c r="H6583" s="188"/>
      <c r="J6583" s="188"/>
      <c r="K6583" s="188"/>
      <c r="L6583" s="188"/>
      <c r="M6583" s="393"/>
      <c r="N6583" s="188"/>
      <c r="O6583" s="188"/>
      <c r="P6583" s="188"/>
      <c r="R6583" s="188"/>
    </row>
    <row r="6584" spans="8:18">
      <c r="H6584" s="188"/>
      <c r="J6584" s="188"/>
      <c r="K6584" s="188"/>
      <c r="L6584" s="188"/>
      <c r="M6584" s="393"/>
      <c r="N6584" s="188"/>
      <c r="O6584" s="188"/>
      <c r="P6584" s="188"/>
      <c r="R6584" s="188"/>
    </row>
    <row r="6585" spans="8:18">
      <c r="H6585" s="188"/>
      <c r="J6585" s="188"/>
      <c r="K6585" s="188"/>
      <c r="L6585" s="188"/>
      <c r="M6585" s="393"/>
      <c r="N6585" s="188"/>
      <c r="O6585" s="188"/>
      <c r="P6585" s="188"/>
      <c r="R6585" s="188"/>
    </row>
    <row r="6586" spans="8:18">
      <c r="H6586" s="188"/>
      <c r="J6586" s="188"/>
      <c r="K6586" s="188"/>
      <c r="L6586" s="188"/>
      <c r="M6586" s="393"/>
      <c r="N6586" s="188"/>
      <c r="O6586" s="188"/>
      <c r="P6586" s="188"/>
      <c r="R6586" s="188"/>
    </row>
    <row r="6587" spans="8:18">
      <c r="H6587" s="188"/>
      <c r="J6587" s="188"/>
      <c r="K6587" s="188"/>
      <c r="L6587" s="188"/>
      <c r="M6587" s="393"/>
      <c r="N6587" s="188"/>
      <c r="O6587" s="188"/>
      <c r="P6587" s="188"/>
      <c r="R6587" s="188"/>
    </row>
    <row r="6588" spans="8:18">
      <c r="H6588" s="188"/>
      <c r="J6588" s="188"/>
      <c r="K6588" s="188"/>
      <c r="L6588" s="188"/>
      <c r="M6588" s="393"/>
      <c r="N6588" s="188"/>
      <c r="O6588" s="188"/>
      <c r="P6588" s="188"/>
      <c r="R6588" s="188"/>
    </row>
    <row r="6589" spans="8:18">
      <c r="H6589" s="188"/>
      <c r="J6589" s="188"/>
      <c r="K6589" s="188"/>
      <c r="L6589" s="188"/>
      <c r="M6589" s="393"/>
      <c r="N6589" s="188"/>
      <c r="O6589" s="188"/>
      <c r="P6589" s="188"/>
      <c r="R6589" s="188"/>
    </row>
    <row r="6590" spans="8:18">
      <c r="H6590" s="188"/>
      <c r="J6590" s="188"/>
      <c r="K6590" s="188"/>
      <c r="L6590" s="188"/>
      <c r="M6590" s="393"/>
      <c r="N6590" s="188"/>
      <c r="O6590" s="188"/>
      <c r="P6590" s="188"/>
      <c r="R6590" s="188"/>
    </row>
    <row r="6591" spans="8:18">
      <c r="H6591" s="188"/>
      <c r="J6591" s="188"/>
      <c r="K6591" s="188"/>
      <c r="L6591" s="188"/>
      <c r="M6591" s="393"/>
      <c r="N6591" s="188"/>
      <c r="O6591" s="188"/>
      <c r="P6591" s="188"/>
      <c r="R6591" s="188"/>
    </row>
    <row r="6592" spans="8:18">
      <c r="H6592" s="188"/>
      <c r="J6592" s="188"/>
      <c r="K6592" s="188"/>
      <c r="L6592" s="188"/>
      <c r="M6592" s="393"/>
      <c r="N6592" s="188"/>
      <c r="O6592" s="188"/>
      <c r="P6592" s="188"/>
      <c r="R6592" s="188"/>
    </row>
    <row r="6593" spans="8:18">
      <c r="H6593" s="188"/>
      <c r="J6593" s="188"/>
      <c r="K6593" s="188"/>
      <c r="L6593" s="188"/>
      <c r="M6593" s="393"/>
      <c r="N6593" s="188"/>
      <c r="O6593" s="188"/>
      <c r="P6593" s="188"/>
      <c r="R6593" s="188"/>
    </row>
    <row r="6594" spans="8:18">
      <c r="H6594" s="188"/>
      <c r="J6594" s="188"/>
      <c r="K6594" s="188"/>
      <c r="L6594" s="188"/>
      <c r="M6594" s="393"/>
      <c r="N6594" s="188"/>
      <c r="O6594" s="188"/>
      <c r="P6594" s="188"/>
      <c r="R6594" s="188"/>
    </row>
    <row r="6595" spans="8:18">
      <c r="H6595" s="188"/>
      <c r="J6595" s="188"/>
      <c r="K6595" s="188"/>
      <c r="L6595" s="188"/>
      <c r="M6595" s="393"/>
      <c r="N6595" s="188"/>
      <c r="O6595" s="188"/>
      <c r="P6595" s="188"/>
      <c r="R6595" s="188"/>
    </row>
    <row r="6596" spans="8:18">
      <c r="H6596" s="188"/>
      <c r="J6596" s="188"/>
      <c r="K6596" s="188"/>
      <c r="L6596" s="188"/>
      <c r="M6596" s="393"/>
      <c r="N6596" s="188"/>
      <c r="O6596" s="188"/>
      <c r="P6596" s="188"/>
      <c r="R6596" s="188"/>
    </row>
    <row r="6597" spans="8:18">
      <c r="H6597" s="188"/>
      <c r="J6597" s="188"/>
      <c r="K6597" s="188"/>
      <c r="L6597" s="188"/>
      <c r="M6597" s="393"/>
      <c r="N6597" s="188"/>
      <c r="O6597" s="188"/>
      <c r="P6597" s="188"/>
      <c r="R6597" s="188"/>
    </row>
    <row r="6598" spans="8:18">
      <c r="H6598" s="188"/>
      <c r="J6598" s="188"/>
      <c r="K6598" s="188"/>
      <c r="L6598" s="188"/>
      <c r="M6598" s="393"/>
      <c r="N6598" s="188"/>
      <c r="O6598" s="188"/>
      <c r="P6598" s="188"/>
      <c r="R6598" s="188"/>
    </row>
    <row r="6599" spans="8:18">
      <c r="H6599" s="188"/>
      <c r="J6599" s="188"/>
      <c r="K6599" s="188"/>
      <c r="L6599" s="188"/>
      <c r="M6599" s="393"/>
      <c r="N6599" s="188"/>
      <c r="O6599" s="188"/>
      <c r="P6599" s="188"/>
      <c r="R6599" s="188"/>
    </row>
    <row r="6600" spans="8:18">
      <c r="H6600" s="188"/>
      <c r="J6600" s="188"/>
      <c r="K6600" s="188"/>
      <c r="L6600" s="188"/>
      <c r="M6600" s="393"/>
      <c r="N6600" s="188"/>
      <c r="O6600" s="188"/>
      <c r="P6600" s="188"/>
      <c r="R6600" s="188"/>
    </row>
    <row r="6601" spans="8:18">
      <c r="H6601" s="188"/>
      <c r="J6601" s="188"/>
      <c r="K6601" s="188"/>
      <c r="L6601" s="188"/>
      <c r="M6601" s="393"/>
      <c r="N6601" s="188"/>
      <c r="O6601" s="188"/>
      <c r="P6601" s="188"/>
      <c r="R6601" s="188"/>
    </row>
    <row r="6602" spans="8:18">
      <c r="H6602" s="188"/>
      <c r="J6602" s="188"/>
      <c r="K6602" s="188"/>
      <c r="L6602" s="188"/>
      <c r="M6602" s="393"/>
      <c r="N6602" s="188"/>
      <c r="O6602" s="188"/>
      <c r="P6602" s="188"/>
      <c r="R6602" s="188"/>
    </row>
    <row r="6603" spans="8:18">
      <c r="H6603" s="188"/>
      <c r="J6603" s="188"/>
      <c r="K6603" s="188"/>
      <c r="L6603" s="188"/>
      <c r="M6603" s="393"/>
      <c r="N6603" s="188"/>
      <c r="O6603" s="188"/>
      <c r="P6603" s="188"/>
      <c r="R6603" s="188"/>
    </row>
    <row r="6604" spans="8:18">
      <c r="H6604" s="188"/>
      <c r="J6604" s="188"/>
      <c r="K6604" s="188"/>
      <c r="L6604" s="188"/>
      <c r="M6604" s="393"/>
      <c r="N6604" s="188"/>
      <c r="O6604" s="188"/>
      <c r="P6604" s="188"/>
      <c r="R6604" s="188"/>
    </row>
    <row r="6605" spans="8:18">
      <c r="H6605" s="188"/>
      <c r="J6605" s="188"/>
      <c r="K6605" s="188"/>
      <c r="L6605" s="188"/>
      <c r="M6605" s="393"/>
      <c r="N6605" s="188"/>
      <c r="O6605" s="188"/>
      <c r="P6605" s="188"/>
      <c r="R6605" s="188"/>
    </row>
    <row r="6606" spans="8:18">
      <c r="H6606" s="188"/>
      <c r="J6606" s="188"/>
      <c r="K6606" s="188"/>
      <c r="L6606" s="188"/>
      <c r="M6606" s="393"/>
      <c r="N6606" s="188"/>
      <c r="O6606" s="188"/>
      <c r="P6606" s="188"/>
      <c r="R6606" s="188"/>
    </row>
    <row r="6607" spans="8:18">
      <c r="H6607" s="188"/>
      <c r="J6607" s="188"/>
      <c r="K6607" s="188"/>
      <c r="L6607" s="188"/>
      <c r="M6607" s="393"/>
      <c r="N6607" s="188"/>
      <c r="O6607" s="188"/>
      <c r="P6607" s="188"/>
      <c r="R6607" s="188"/>
    </row>
    <row r="6608" spans="8:18">
      <c r="H6608" s="188"/>
      <c r="J6608" s="188"/>
      <c r="K6608" s="188"/>
      <c r="L6608" s="188"/>
      <c r="M6608" s="393"/>
      <c r="N6608" s="188"/>
      <c r="O6608" s="188"/>
      <c r="P6608" s="188"/>
      <c r="R6608" s="188"/>
    </row>
    <row r="6609" spans="8:18">
      <c r="H6609" s="188"/>
      <c r="J6609" s="188"/>
      <c r="K6609" s="188"/>
      <c r="L6609" s="188"/>
      <c r="M6609" s="393"/>
      <c r="N6609" s="188"/>
      <c r="O6609" s="188"/>
      <c r="P6609" s="188"/>
      <c r="R6609" s="188"/>
    </row>
    <row r="6610" spans="8:18">
      <c r="H6610" s="188"/>
      <c r="J6610" s="188"/>
      <c r="K6610" s="188"/>
      <c r="L6610" s="188"/>
      <c r="M6610" s="393"/>
      <c r="N6610" s="188"/>
      <c r="O6610" s="188"/>
      <c r="P6610" s="188"/>
      <c r="R6610" s="188"/>
    </row>
    <row r="6611" spans="8:18">
      <c r="H6611" s="188"/>
      <c r="J6611" s="188"/>
      <c r="K6611" s="188"/>
      <c r="L6611" s="188"/>
      <c r="M6611" s="393"/>
      <c r="N6611" s="188"/>
      <c r="O6611" s="188"/>
      <c r="P6611" s="188"/>
      <c r="R6611" s="188"/>
    </row>
    <row r="6612" spans="8:18">
      <c r="H6612" s="188"/>
      <c r="J6612" s="188"/>
      <c r="K6612" s="188"/>
      <c r="L6612" s="188"/>
      <c r="M6612" s="393"/>
      <c r="N6612" s="188"/>
      <c r="O6612" s="188"/>
      <c r="P6612" s="188"/>
      <c r="R6612" s="188"/>
    </row>
    <row r="6613" spans="8:18">
      <c r="H6613" s="188"/>
      <c r="J6613" s="188"/>
      <c r="K6613" s="188"/>
      <c r="L6613" s="188"/>
      <c r="M6613" s="393"/>
      <c r="N6613" s="188"/>
      <c r="O6613" s="188"/>
      <c r="P6613" s="188"/>
      <c r="R6613" s="188"/>
    </row>
    <row r="6614" spans="8:18">
      <c r="H6614" s="188"/>
      <c r="J6614" s="188"/>
      <c r="K6614" s="188"/>
      <c r="L6614" s="188"/>
      <c r="M6614" s="393"/>
      <c r="N6614" s="188"/>
      <c r="O6614" s="188"/>
      <c r="P6614" s="188"/>
      <c r="R6614" s="188"/>
    </row>
    <row r="6615" spans="8:18">
      <c r="H6615" s="188"/>
      <c r="J6615" s="188"/>
      <c r="K6615" s="188"/>
      <c r="L6615" s="188"/>
      <c r="M6615" s="393"/>
      <c r="N6615" s="188"/>
      <c r="O6615" s="188"/>
      <c r="P6615" s="188"/>
      <c r="R6615" s="188"/>
    </row>
    <row r="6616" spans="8:18">
      <c r="H6616" s="188"/>
      <c r="J6616" s="188"/>
      <c r="K6616" s="188"/>
      <c r="L6616" s="188"/>
      <c r="M6616" s="393"/>
      <c r="N6616" s="188"/>
      <c r="O6616" s="188"/>
      <c r="P6616" s="188"/>
      <c r="R6616" s="188"/>
    </row>
    <row r="6617" spans="8:18">
      <c r="H6617" s="188"/>
      <c r="J6617" s="188"/>
      <c r="K6617" s="188"/>
      <c r="L6617" s="188"/>
      <c r="M6617" s="393"/>
      <c r="N6617" s="188"/>
      <c r="O6617" s="188"/>
      <c r="P6617" s="188"/>
      <c r="R6617" s="188"/>
    </row>
    <row r="6618" spans="8:18">
      <c r="H6618" s="188"/>
      <c r="J6618" s="188"/>
      <c r="K6618" s="188"/>
      <c r="L6618" s="188"/>
      <c r="M6618" s="393"/>
      <c r="N6618" s="188"/>
      <c r="O6618" s="188"/>
      <c r="P6618" s="188"/>
      <c r="R6618" s="188"/>
    </row>
    <row r="6619" spans="8:18">
      <c r="H6619" s="188"/>
      <c r="J6619" s="188"/>
      <c r="K6619" s="188"/>
      <c r="L6619" s="188"/>
      <c r="M6619" s="393"/>
      <c r="N6619" s="188"/>
      <c r="O6619" s="188"/>
      <c r="P6619" s="188"/>
      <c r="R6619" s="188"/>
    </row>
    <row r="6620" spans="8:18">
      <c r="H6620" s="188"/>
      <c r="J6620" s="188"/>
      <c r="K6620" s="188"/>
      <c r="L6620" s="188"/>
      <c r="M6620" s="393"/>
      <c r="N6620" s="188"/>
      <c r="O6620" s="188"/>
      <c r="P6620" s="188"/>
      <c r="R6620" s="188"/>
    </row>
    <row r="6621" spans="8:18">
      <c r="H6621" s="188"/>
      <c r="J6621" s="188"/>
      <c r="K6621" s="188"/>
      <c r="L6621" s="188"/>
      <c r="M6621" s="393"/>
      <c r="N6621" s="188"/>
      <c r="O6621" s="188"/>
      <c r="P6621" s="188"/>
      <c r="R6621" s="188"/>
    </row>
    <row r="6622" spans="8:18">
      <c r="H6622" s="188"/>
      <c r="J6622" s="188"/>
      <c r="K6622" s="188"/>
      <c r="L6622" s="188"/>
      <c r="M6622" s="393"/>
      <c r="N6622" s="188"/>
      <c r="O6622" s="188"/>
      <c r="P6622" s="188"/>
      <c r="R6622" s="188"/>
    </row>
    <row r="6623" spans="8:18">
      <c r="H6623" s="188"/>
      <c r="J6623" s="188"/>
      <c r="K6623" s="188"/>
      <c r="L6623" s="188"/>
      <c r="M6623" s="393"/>
      <c r="N6623" s="188"/>
      <c r="O6623" s="188"/>
      <c r="P6623" s="188"/>
      <c r="R6623" s="188"/>
    </row>
    <row r="6624" spans="8:18">
      <c r="H6624" s="188"/>
      <c r="J6624" s="188"/>
      <c r="K6624" s="188"/>
      <c r="L6624" s="188"/>
      <c r="M6624" s="393"/>
      <c r="N6624" s="188"/>
      <c r="O6624" s="188"/>
      <c r="P6624" s="188"/>
      <c r="R6624" s="188"/>
    </row>
    <row r="6625" spans="8:18">
      <c r="H6625" s="188"/>
      <c r="J6625" s="188"/>
      <c r="K6625" s="188"/>
      <c r="L6625" s="188"/>
      <c r="M6625" s="393"/>
      <c r="N6625" s="188"/>
      <c r="O6625" s="188"/>
      <c r="P6625" s="188"/>
      <c r="R6625" s="188"/>
    </row>
    <row r="6626" spans="8:18">
      <c r="H6626" s="188"/>
      <c r="J6626" s="188"/>
      <c r="K6626" s="188"/>
      <c r="L6626" s="188"/>
      <c r="M6626" s="393"/>
      <c r="N6626" s="188"/>
      <c r="O6626" s="188"/>
      <c r="P6626" s="188"/>
      <c r="R6626" s="188"/>
    </row>
    <row r="6627" spans="8:18">
      <c r="H6627" s="188"/>
      <c r="J6627" s="188"/>
      <c r="K6627" s="188"/>
      <c r="L6627" s="188"/>
      <c r="M6627" s="393"/>
      <c r="N6627" s="188"/>
      <c r="O6627" s="188"/>
      <c r="P6627" s="188"/>
      <c r="R6627" s="188"/>
    </row>
    <row r="6628" spans="8:18">
      <c r="H6628" s="188"/>
      <c r="J6628" s="188"/>
      <c r="K6628" s="188"/>
      <c r="L6628" s="188"/>
      <c r="M6628" s="393"/>
      <c r="N6628" s="188"/>
      <c r="O6628" s="188"/>
      <c r="P6628" s="188"/>
      <c r="R6628" s="188"/>
    </row>
    <row r="6629" spans="8:18">
      <c r="H6629" s="188"/>
      <c r="J6629" s="188"/>
      <c r="K6629" s="188"/>
      <c r="L6629" s="188"/>
      <c r="M6629" s="393"/>
      <c r="N6629" s="188"/>
      <c r="O6629" s="188"/>
      <c r="P6629" s="188"/>
      <c r="R6629" s="188"/>
    </row>
    <row r="6630" spans="8:18">
      <c r="H6630" s="188"/>
      <c r="J6630" s="188"/>
      <c r="K6630" s="188"/>
      <c r="L6630" s="188"/>
      <c r="M6630" s="393"/>
      <c r="N6630" s="188"/>
      <c r="O6630" s="188"/>
      <c r="P6630" s="188"/>
      <c r="R6630" s="188"/>
    </row>
    <row r="6631" spans="8:18">
      <c r="H6631" s="188"/>
      <c r="J6631" s="188"/>
      <c r="K6631" s="188"/>
      <c r="L6631" s="188"/>
      <c r="M6631" s="393"/>
      <c r="N6631" s="188"/>
      <c r="O6631" s="188"/>
      <c r="P6631" s="188"/>
      <c r="R6631" s="188"/>
    </row>
    <row r="6632" spans="8:18">
      <c r="H6632" s="188"/>
      <c r="J6632" s="188"/>
      <c r="K6632" s="188"/>
      <c r="L6632" s="188"/>
      <c r="M6632" s="393"/>
      <c r="N6632" s="188"/>
      <c r="O6632" s="188"/>
      <c r="P6632" s="188"/>
      <c r="R6632" s="188"/>
    </row>
    <row r="6633" spans="8:18">
      <c r="H6633" s="188"/>
      <c r="J6633" s="188"/>
      <c r="K6633" s="188"/>
      <c r="L6633" s="188"/>
      <c r="M6633" s="393"/>
      <c r="N6633" s="188"/>
      <c r="O6633" s="188"/>
      <c r="P6633" s="188"/>
      <c r="R6633" s="188"/>
    </row>
    <row r="6634" spans="8:18">
      <c r="H6634" s="188"/>
      <c r="J6634" s="188"/>
      <c r="K6634" s="188"/>
      <c r="L6634" s="188"/>
      <c r="M6634" s="393"/>
      <c r="N6634" s="188"/>
      <c r="O6634" s="188"/>
      <c r="P6634" s="188"/>
      <c r="R6634" s="188"/>
    </row>
    <row r="6635" spans="8:18">
      <c r="H6635" s="188"/>
      <c r="J6635" s="188"/>
      <c r="K6635" s="188"/>
      <c r="L6635" s="188"/>
      <c r="M6635" s="393"/>
      <c r="N6635" s="188"/>
      <c r="O6635" s="188"/>
      <c r="P6635" s="188"/>
      <c r="R6635" s="188"/>
    </row>
    <row r="6636" spans="8:18">
      <c r="H6636" s="188"/>
      <c r="J6636" s="188"/>
      <c r="K6636" s="188"/>
      <c r="L6636" s="188"/>
      <c r="M6636" s="393"/>
      <c r="N6636" s="188"/>
      <c r="O6636" s="188"/>
      <c r="P6636" s="188"/>
      <c r="R6636" s="188"/>
    </row>
    <row r="6637" spans="8:18">
      <c r="H6637" s="188"/>
      <c r="J6637" s="188"/>
      <c r="K6637" s="188"/>
      <c r="L6637" s="188"/>
      <c r="M6637" s="393"/>
      <c r="N6637" s="188"/>
      <c r="O6637" s="188"/>
      <c r="P6637" s="188"/>
      <c r="R6637" s="188"/>
    </row>
    <row r="6638" spans="8:18">
      <c r="H6638" s="188"/>
      <c r="J6638" s="188"/>
      <c r="K6638" s="188"/>
      <c r="L6638" s="188"/>
      <c r="M6638" s="393"/>
      <c r="N6638" s="188"/>
      <c r="O6638" s="188"/>
      <c r="P6638" s="188"/>
      <c r="R6638" s="188"/>
    </row>
    <row r="6639" spans="8:18">
      <c r="H6639" s="188"/>
      <c r="J6639" s="188"/>
      <c r="K6639" s="188"/>
      <c r="L6639" s="188"/>
      <c r="M6639" s="393"/>
      <c r="N6639" s="188"/>
      <c r="O6639" s="188"/>
      <c r="P6639" s="188"/>
      <c r="R6639" s="188"/>
    </row>
    <row r="6640" spans="8:18">
      <c r="H6640" s="188"/>
      <c r="J6640" s="188"/>
      <c r="K6640" s="188"/>
      <c r="L6640" s="188"/>
      <c r="M6640" s="393"/>
      <c r="N6640" s="188"/>
      <c r="O6640" s="188"/>
      <c r="P6640" s="188"/>
      <c r="R6640" s="188"/>
    </row>
    <row r="6641" spans="8:18">
      <c r="H6641" s="188"/>
      <c r="J6641" s="188"/>
      <c r="K6641" s="188"/>
      <c r="L6641" s="188"/>
      <c r="M6641" s="393"/>
      <c r="N6641" s="188"/>
      <c r="O6641" s="188"/>
      <c r="P6641" s="188"/>
      <c r="R6641" s="188"/>
    </row>
    <row r="6642" spans="8:18">
      <c r="H6642" s="188"/>
      <c r="J6642" s="188"/>
      <c r="K6642" s="188"/>
      <c r="L6642" s="188"/>
      <c r="M6642" s="393"/>
      <c r="N6642" s="188"/>
      <c r="O6642" s="188"/>
      <c r="P6642" s="188"/>
      <c r="R6642" s="188"/>
    </row>
    <row r="6643" spans="8:18">
      <c r="H6643" s="188"/>
      <c r="J6643" s="188"/>
      <c r="K6643" s="188"/>
      <c r="L6643" s="188"/>
      <c r="M6643" s="393"/>
      <c r="N6643" s="188"/>
      <c r="O6643" s="188"/>
      <c r="P6643" s="188"/>
      <c r="R6643" s="188"/>
    </row>
    <row r="6644" spans="8:18">
      <c r="H6644" s="188"/>
      <c r="J6644" s="188"/>
      <c r="K6644" s="188"/>
      <c r="L6644" s="188"/>
      <c r="M6644" s="393"/>
      <c r="N6644" s="188"/>
      <c r="O6644" s="188"/>
      <c r="P6644" s="188"/>
      <c r="R6644" s="188"/>
    </row>
    <row r="6645" spans="8:18">
      <c r="H6645" s="188"/>
      <c r="J6645" s="188"/>
      <c r="K6645" s="188"/>
      <c r="L6645" s="188"/>
      <c r="M6645" s="393"/>
      <c r="N6645" s="188"/>
      <c r="O6645" s="188"/>
      <c r="P6645" s="188"/>
      <c r="R6645" s="188"/>
    </row>
    <row r="6646" spans="8:18">
      <c r="H6646" s="188"/>
      <c r="J6646" s="188"/>
      <c r="K6646" s="188"/>
      <c r="L6646" s="188"/>
      <c r="M6646" s="393"/>
      <c r="N6646" s="188"/>
      <c r="O6646" s="188"/>
      <c r="P6646" s="188"/>
      <c r="R6646" s="188"/>
    </row>
    <row r="6647" spans="8:18">
      <c r="H6647" s="188"/>
      <c r="J6647" s="188"/>
      <c r="K6647" s="188"/>
      <c r="L6647" s="188"/>
      <c r="M6647" s="393"/>
      <c r="N6647" s="188"/>
      <c r="O6647" s="188"/>
      <c r="P6647" s="188"/>
      <c r="R6647" s="188"/>
    </row>
    <row r="6648" spans="8:18">
      <c r="H6648" s="188"/>
      <c r="J6648" s="188"/>
      <c r="K6648" s="188"/>
      <c r="L6648" s="188"/>
      <c r="M6648" s="393"/>
      <c r="N6648" s="188"/>
      <c r="O6648" s="188"/>
      <c r="P6648" s="188"/>
      <c r="R6648" s="188"/>
    </row>
    <row r="6649" spans="8:18">
      <c r="H6649" s="188"/>
      <c r="J6649" s="188"/>
      <c r="K6649" s="188"/>
      <c r="L6649" s="188"/>
      <c r="M6649" s="393"/>
      <c r="N6649" s="188"/>
      <c r="O6649" s="188"/>
      <c r="P6649" s="188"/>
      <c r="R6649" s="188"/>
    </row>
    <row r="6650" spans="8:18">
      <c r="H6650" s="188"/>
      <c r="J6650" s="188"/>
      <c r="K6650" s="188"/>
      <c r="L6650" s="188"/>
      <c r="M6650" s="393"/>
      <c r="N6650" s="188"/>
      <c r="O6650" s="188"/>
      <c r="P6650" s="188"/>
      <c r="R6650" s="188"/>
    </row>
    <row r="6651" spans="8:18">
      <c r="H6651" s="188"/>
      <c r="J6651" s="188"/>
      <c r="K6651" s="188"/>
      <c r="L6651" s="188"/>
      <c r="M6651" s="393"/>
      <c r="N6651" s="188"/>
      <c r="O6651" s="188"/>
      <c r="P6651" s="188"/>
      <c r="R6651" s="188"/>
    </row>
    <row r="6652" spans="8:18">
      <c r="H6652" s="188"/>
      <c r="J6652" s="188"/>
      <c r="K6652" s="188"/>
      <c r="L6652" s="188"/>
      <c r="M6652" s="393"/>
      <c r="N6652" s="188"/>
      <c r="O6652" s="188"/>
      <c r="P6652" s="188"/>
      <c r="R6652" s="188"/>
    </row>
    <row r="6653" spans="8:18">
      <c r="H6653" s="188"/>
      <c r="J6653" s="188"/>
      <c r="K6653" s="188"/>
      <c r="L6653" s="188"/>
      <c r="M6653" s="393"/>
      <c r="N6653" s="188"/>
      <c r="O6653" s="188"/>
      <c r="P6653" s="188"/>
      <c r="R6653" s="188"/>
    </row>
    <row r="6654" spans="8:18">
      <c r="H6654" s="188"/>
      <c r="J6654" s="188"/>
      <c r="K6654" s="188"/>
      <c r="L6654" s="188"/>
      <c r="M6654" s="393"/>
      <c r="N6654" s="188"/>
      <c r="O6654" s="188"/>
      <c r="P6654" s="188"/>
      <c r="R6654" s="188"/>
    </row>
    <row r="6655" spans="8:18">
      <c r="H6655" s="188"/>
      <c r="J6655" s="188"/>
      <c r="K6655" s="188"/>
      <c r="L6655" s="188"/>
      <c r="M6655" s="393"/>
      <c r="N6655" s="188"/>
      <c r="O6655" s="188"/>
      <c r="P6655" s="188"/>
      <c r="R6655" s="188"/>
    </row>
    <row r="6656" spans="8:18">
      <c r="H6656" s="188"/>
      <c r="J6656" s="188"/>
      <c r="K6656" s="188"/>
      <c r="L6656" s="188"/>
      <c r="M6656" s="393"/>
      <c r="N6656" s="188"/>
      <c r="O6656" s="188"/>
      <c r="P6656" s="188"/>
      <c r="R6656" s="188"/>
    </row>
    <row r="6657" spans="8:18">
      <c r="H6657" s="188"/>
      <c r="J6657" s="188"/>
      <c r="K6657" s="188"/>
      <c r="L6657" s="188"/>
      <c r="M6657" s="393"/>
      <c r="N6657" s="188"/>
      <c r="O6657" s="188"/>
      <c r="P6657" s="188"/>
      <c r="R6657" s="188"/>
    </row>
    <row r="6658" spans="8:18">
      <c r="H6658" s="188"/>
      <c r="J6658" s="188"/>
      <c r="K6658" s="188"/>
      <c r="L6658" s="188"/>
      <c r="M6658" s="393"/>
      <c r="N6658" s="188"/>
      <c r="O6658" s="188"/>
      <c r="P6658" s="188"/>
      <c r="R6658" s="188"/>
    </row>
    <row r="6659" spans="8:18">
      <c r="H6659" s="188"/>
      <c r="J6659" s="188"/>
      <c r="K6659" s="188"/>
      <c r="L6659" s="188"/>
      <c r="M6659" s="393"/>
      <c r="N6659" s="188"/>
      <c r="O6659" s="188"/>
      <c r="P6659" s="188"/>
      <c r="R6659" s="188"/>
    </row>
    <row r="6660" spans="8:18">
      <c r="H6660" s="188"/>
      <c r="J6660" s="188"/>
      <c r="K6660" s="188"/>
      <c r="L6660" s="188"/>
      <c r="M6660" s="393"/>
      <c r="N6660" s="188"/>
      <c r="O6660" s="188"/>
      <c r="P6660" s="188"/>
      <c r="R6660" s="188"/>
    </row>
    <row r="6661" spans="8:18">
      <c r="H6661" s="188"/>
      <c r="J6661" s="188"/>
      <c r="K6661" s="188"/>
      <c r="L6661" s="188"/>
      <c r="M6661" s="393"/>
      <c r="N6661" s="188"/>
      <c r="O6661" s="188"/>
      <c r="P6661" s="188"/>
      <c r="R6661" s="188"/>
    </row>
    <row r="6662" spans="8:18">
      <c r="H6662" s="188"/>
      <c r="J6662" s="188"/>
      <c r="K6662" s="188"/>
      <c r="L6662" s="188"/>
      <c r="M6662" s="393"/>
      <c r="N6662" s="188"/>
      <c r="O6662" s="188"/>
      <c r="P6662" s="188"/>
      <c r="R6662" s="188"/>
    </row>
    <row r="6663" spans="8:18">
      <c r="H6663" s="188"/>
      <c r="J6663" s="188"/>
      <c r="K6663" s="188"/>
      <c r="L6663" s="188"/>
      <c r="M6663" s="393"/>
      <c r="N6663" s="188"/>
      <c r="O6663" s="188"/>
      <c r="P6663" s="188"/>
      <c r="R6663" s="188"/>
    </row>
    <row r="6664" spans="8:18">
      <c r="H6664" s="188"/>
      <c r="J6664" s="188"/>
      <c r="K6664" s="188"/>
      <c r="L6664" s="188"/>
      <c r="M6664" s="393"/>
      <c r="N6664" s="188"/>
      <c r="O6664" s="188"/>
      <c r="P6664" s="188"/>
      <c r="R6664" s="188"/>
    </row>
    <row r="6665" spans="8:18">
      <c r="H6665" s="188"/>
      <c r="J6665" s="188"/>
      <c r="K6665" s="188"/>
      <c r="L6665" s="188"/>
      <c r="M6665" s="393"/>
      <c r="N6665" s="188"/>
      <c r="O6665" s="188"/>
      <c r="P6665" s="188"/>
      <c r="R6665" s="188"/>
    </row>
    <row r="6666" spans="8:18">
      <c r="H6666" s="188"/>
      <c r="J6666" s="188"/>
      <c r="K6666" s="188"/>
      <c r="L6666" s="188"/>
      <c r="M6666" s="393"/>
      <c r="N6666" s="188"/>
      <c r="O6666" s="188"/>
      <c r="P6666" s="188"/>
      <c r="R6666" s="188"/>
    </row>
    <row r="6667" spans="8:18">
      <c r="H6667" s="188"/>
      <c r="J6667" s="188"/>
      <c r="K6667" s="188"/>
      <c r="L6667" s="188"/>
      <c r="M6667" s="393"/>
      <c r="N6667" s="188"/>
      <c r="O6667" s="188"/>
      <c r="P6667" s="188"/>
      <c r="R6667" s="188"/>
    </row>
    <row r="6668" spans="8:18">
      <c r="H6668" s="188"/>
      <c r="J6668" s="188"/>
      <c r="K6668" s="188"/>
      <c r="L6668" s="188"/>
      <c r="M6668" s="393"/>
      <c r="N6668" s="188"/>
      <c r="O6668" s="188"/>
      <c r="P6668" s="188"/>
      <c r="R6668" s="188"/>
    </row>
    <row r="6669" spans="8:18">
      <c r="H6669" s="188"/>
      <c r="J6669" s="188"/>
      <c r="K6669" s="188"/>
      <c r="L6669" s="188"/>
      <c r="M6669" s="393"/>
      <c r="N6669" s="188"/>
      <c r="O6669" s="188"/>
      <c r="P6669" s="188"/>
      <c r="R6669" s="188"/>
    </row>
    <row r="6670" spans="8:18">
      <c r="H6670" s="188"/>
      <c r="J6670" s="188"/>
      <c r="K6670" s="188"/>
      <c r="L6670" s="188"/>
      <c r="M6670" s="393"/>
      <c r="N6670" s="188"/>
      <c r="O6670" s="188"/>
      <c r="P6670" s="188"/>
      <c r="R6670" s="188"/>
    </row>
    <row r="6671" spans="8:18">
      <c r="H6671" s="188"/>
      <c r="J6671" s="188"/>
      <c r="K6671" s="188"/>
      <c r="L6671" s="188"/>
      <c r="M6671" s="393"/>
      <c r="N6671" s="188"/>
      <c r="O6671" s="188"/>
      <c r="P6671" s="188"/>
      <c r="R6671" s="188"/>
    </row>
    <row r="6672" spans="8:18">
      <c r="H6672" s="188"/>
      <c r="J6672" s="188"/>
      <c r="K6672" s="188"/>
      <c r="L6672" s="188"/>
      <c r="M6672" s="393"/>
      <c r="N6672" s="188"/>
      <c r="O6672" s="188"/>
      <c r="P6672" s="188"/>
      <c r="R6672" s="188"/>
    </row>
    <row r="6673" spans="8:18">
      <c r="H6673" s="188"/>
      <c r="J6673" s="188"/>
      <c r="K6673" s="188"/>
      <c r="L6673" s="188"/>
      <c r="M6673" s="393"/>
      <c r="N6673" s="188"/>
      <c r="O6673" s="188"/>
      <c r="P6673" s="188"/>
      <c r="R6673" s="188"/>
    </row>
    <row r="6674" spans="8:18">
      <c r="H6674" s="188"/>
      <c r="J6674" s="188"/>
      <c r="K6674" s="188"/>
      <c r="L6674" s="188"/>
      <c r="M6674" s="393"/>
      <c r="N6674" s="188"/>
      <c r="O6674" s="188"/>
      <c r="P6674" s="188"/>
      <c r="R6674" s="188"/>
    </row>
    <row r="6675" spans="8:18">
      <c r="H6675" s="188"/>
      <c r="J6675" s="188"/>
      <c r="K6675" s="188"/>
      <c r="L6675" s="188"/>
      <c r="M6675" s="393"/>
      <c r="N6675" s="188"/>
      <c r="O6675" s="188"/>
      <c r="P6675" s="188"/>
      <c r="R6675" s="188"/>
    </row>
    <row r="6676" spans="8:18">
      <c r="H6676" s="188"/>
      <c r="J6676" s="188"/>
      <c r="K6676" s="188"/>
      <c r="L6676" s="188"/>
      <c r="M6676" s="393"/>
      <c r="N6676" s="188"/>
      <c r="O6676" s="188"/>
      <c r="P6676" s="188"/>
      <c r="R6676" s="188"/>
    </row>
    <row r="6677" spans="8:18">
      <c r="H6677" s="188"/>
      <c r="J6677" s="188"/>
      <c r="K6677" s="188"/>
      <c r="L6677" s="188"/>
      <c r="M6677" s="393"/>
      <c r="N6677" s="188"/>
      <c r="O6677" s="188"/>
      <c r="P6677" s="188"/>
      <c r="R6677" s="188"/>
    </row>
    <row r="6678" spans="8:18">
      <c r="H6678" s="188"/>
      <c r="J6678" s="188"/>
      <c r="K6678" s="188"/>
      <c r="L6678" s="188"/>
      <c r="M6678" s="393"/>
      <c r="N6678" s="188"/>
      <c r="O6678" s="188"/>
      <c r="P6678" s="188"/>
      <c r="R6678" s="188"/>
    </row>
    <row r="6679" spans="8:18">
      <c r="H6679" s="188"/>
      <c r="J6679" s="188"/>
      <c r="K6679" s="188"/>
      <c r="L6679" s="188"/>
      <c r="M6679" s="393"/>
      <c r="N6679" s="188"/>
      <c r="O6679" s="188"/>
      <c r="P6679" s="188"/>
      <c r="R6679" s="188"/>
    </row>
    <row r="6680" spans="8:18">
      <c r="H6680" s="188"/>
      <c r="J6680" s="188"/>
      <c r="K6680" s="188"/>
      <c r="L6680" s="188"/>
      <c r="M6680" s="393"/>
      <c r="N6680" s="188"/>
      <c r="O6680" s="188"/>
      <c r="P6680" s="188"/>
      <c r="R6680" s="188"/>
    </row>
    <row r="6681" spans="8:18">
      <c r="H6681" s="188"/>
      <c r="J6681" s="188"/>
      <c r="K6681" s="188"/>
      <c r="L6681" s="188"/>
      <c r="M6681" s="393"/>
      <c r="N6681" s="188"/>
      <c r="O6681" s="188"/>
      <c r="P6681" s="188"/>
      <c r="R6681" s="188"/>
    </row>
    <row r="6682" spans="8:18">
      <c r="H6682" s="188"/>
      <c r="J6682" s="188"/>
      <c r="K6682" s="188"/>
      <c r="L6682" s="188"/>
      <c r="M6682" s="393"/>
      <c r="N6682" s="188"/>
      <c r="O6682" s="188"/>
      <c r="P6682" s="188"/>
      <c r="R6682" s="188"/>
    </row>
    <row r="6683" spans="8:18">
      <c r="H6683" s="188"/>
      <c r="J6683" s="188"/>
      <c r="K6683" s="188"/>
      <c r="L6683" s="188"/>
      <c r="M6683" s="393"/>
      <c r="N6683" s="188"/>
      <c r="O6683" s="188"/>
      <c r="P6683" s="188"/>
      <c r="R6683" s="188"/>
    </row>
    <row r="6684" spans="8:18">
      <c r="H6684" s="188"/>
      <c r="J6684" s="188"/>
      <c r="K6684" s="188"/>
      <c r="L6684" s="188"/>
      <c r="M6684" s="393"/>
      <c r="N6684" s="188"/>
      <c r="O6684" s="188"/>
      <c r="P6684" s="188"/>
      <c r="R6684" s="188"/>
    </row>
    <row r="6685" spans="8:18">
      <c r="H6685" s="188"/>
      <c r="J6685" s="188"/>
      <c r="K6685" s="188"/>
      <c r="L6685" s="188"/>
      <c r="M6685" s="393"/>
      <c r="N6685" s="188"/>
      <c r="O6685" s="188"/>
      <c r="P6685" s="188"/>
      <c r="R6685" s="188"/>
    </row>
    <row r="6686" spans="8:18">
      <c r="H6686" s="188"/>
      <c r="J6686" s="188"/>
      <c r="K6686" s="188"/>
      <c r="L6686" s="188"/>
      <c r="M6686" s="393"/>
      <c r="N6686" s="188"/>
      <c r="O6686" s="188"/>
      <c r="P6686" s="188"/>
      <c r="R6686" s="188"/>
    </row>
    <row r="6687" spans="8:18">
      <c r="H6687" s="188"/>
      <c r="J6687" s="188"/>
      <c r="K6687" s="188"/>
      <c r="L6687" s="188"/>
      <c r="M6687" s="393"/>
      <c r="N6687" s="188"/>
      <c r="O6687" s="188"/>
      <c r="P6687" s="188"/>
      <c r="R6687" s="188"/>
    </row>
    <row r="6688" spans="8:18">
      <c r="H6688" s="188"/>
      <c r="J6688" s="188"/>
      <c r="K6688" s="188"/>
      <c r="L6688" s="188"/>
      <c r="M6688" s="393"/>
      <c r="N6688" s="188"/>
      <c r="O6688" s="188"/>
      <c r="P6688" s="188"/>
      <c r="R6688" s="188"/>
    </row>
    <row r="6689" spans="8:18">
      <c r="H6689" s="188"/>
      <c r="J6689" s="188"/>
      <c r="K6689" s="188"/>
      <c r="L6689" s="188"/>
      <c r="M6689" s="393"/>
      <c r="N6689" s="188"/>
      <c r="O6689" s="188"/>
      <c r="P6689" s="188"/>
      <c r="R6689" s="188"/>
    </row>
    <row r="6690" spans="8:18">
      <c r="H6690" s="188"/>
      <c r="J6690" s="188"/>
      <c r="K6690" s="188"/>
      <c r="L6690" s="188"/>
      <c r="M6690" s="393"/>
      <c r="N6690" s="188"/>
      <c r="O6690" s="188"/>
      <c r="P6690" s="188"/>
      <c r="R6690" s="188"/>
    </row>
    <row r="6691" spans="8:18">
      <c r="H6691" s="188"/>
      <c r="J6691" s="188"/>
      <c r="K6691" s="188"/>
      <c r="L6691" s="188"/>
      <c r="M6691" s="393"/>
      <c r="N6691" s="188"/>
      <c r="O6691" s="188"/>
      <c r="P6691" s="188"/>
      <c r="R6691" s="188"/>
    </row>
    <row r="6692" spans="8:18">
      <c r="H6692" s="188"/>
      <c r="J6692" s="188"/>
      <c r="K6692" s="188"/>
      <c r="L6692" s="188"/>
      <c r="M6692" s="393"/>
      <c r="N6692" s="188"/>
      <c r="O6692" s="188"/>
      <c r="P6692" s="188"/>
      <c r="R6692" s="188"/>
    </row>
    <row r="6693" spans="8:18">
      <c r="H6693" s="188"/>
      <c r="J6693" s="188"/>
      <c r="K6693" s="188"/>
      <c r="L6693" s="188"/>
      <c r="M6693" s="393"/>
      <c r="N6693" s="188"/>
      <c r="O6693" s="188"/>
      <c r="P6693" s="188"/>
      <c r="R6693" s="188"/>
    </row>
    <row r="6694" spans="8:18">
      <c r="H6694" s="188"/>
      <c r="J6694" s="188"/>
      <c r="K6694" s="188"/>
      <c r="L6694" s="188"/>
      <c r="M6694" s="393"/>
      <c r="N6694" s="188"/>
      <c r="O6694" s="188"/>
      <c r="P6694" s="188"/>
      <c r="R6694" s="188"/>
    </row>
    <row r="6695" spans="8:18">
      <c r="H6695" s="188"/>
      <c r="J6695" s="188"/>
      <c r="K6695" s="188"/>
      <c r="L6695" s="188"/>
      <c r="M6695" s="393"/>
      <c r="N6695" s="188"/>
      <c r="O6695" s="188"/>
      <c r="P6695" s="188"/>
      <c r="R6695" s="188"/>
    </row>
    <row r="6696" spans="8:18">
      <c r="H6696" s="188"/>
      <c r="J6696" s="188"/>
      <c r="K6696" s="188"/>
      <c r="L6696" s="188"/>
      <c r="M6696" s="393"/>
      <c r="N6696" s="188"/>
      <c r="O6696" s="188"/>
      <c r="P6696" s="188"/>
      <c r="R6696" s="188"/>
    </row>
    <row r="6697" spans="8:18">
      <c r="H6697" s="188"/>
      <c r="J6697" s="188"/>
      <c r="K6697" s="188"/>
      <c r="L6697" s="188"/>
      <c r="M6697" s="393"/>
      <c r="N6697" s="188"/>
      <c r="O6697" s="188"/>
      <c r="P6697" s="188"/>
      <c r="R6697" s="188"/>
    </row>
    <row r="6698" spans="8:18">
      <c r="H6698" s="188"/>
      <c r="J6698" s="188"/>
      <c r="K6698" s="188"/>
      <c r="L6698" s="188"/>
      <c r="M6698" s="393"/>
      <c r="N6698" s="188"/>
      <c r="O6698" s="188"/>
      <c r="P6698" s="188"/>
      <c r="R6698" s="188"/>
    </row>
    <row r="6699" spans="8:18">
      <c r="H6699" s="188"/>
      <c r="J6699" s="188"/>
      <c r="K6699" s="188"/>
      <c r="L6699" s="188"/>
      <c r="M6699" s="393"/>
      <c r="N6699" s="188"/>
      <c r="O6699" s="188"/>
      <c r="P6699" s="188"/>
      <c r="R6699" s="188"/>
    </row>
    <row r="6700" spans="8:18">
      <c r="H6700" s="188"/>
      <c r="J6700" s="188"/>
      <c r="K6700" s="188"/>
      <c r="L6700" s="188"/>
      <c r="M6700" s="393"/>
      <c r="N6700" s="188"/>
      <c r="O6700" s="188"/>
      <c r="P6700" s="188"/>
      <c r="R6700" s="188"/>
    </row>
    <row r="6701" spans="8:18">
      <c r="H6701" s="188"/>
      <c r="J6701" s="188"/>
      <c r="K6701" s="188"/>
      <c r="L6701" s="188"/>
      <c r="M6701" s="393"/>
      <c r="N6701" s="188"/>
      <c r="O6701" s="188"/>
      <c r="P6701" s="188"/>
      <c r="R6701" s="188"/>
    </row>
    <row r="6702" spans="8:18">
      <c r="H6702" s="188"/>
      <c r="J6702" s="188"/>
      <c r="K6702" s="188"/>
      <c r="L6702" s="188"/>
      <c r="M6702" s="393"/>
      <c r="N6702" s="188"/>
      <c r="O6702" s="188"/>
      <c r="P6702" s="188"/>
      <c r="R6702" s="188"/>
    </row>
    <row r="6703" spans="8:18">
      <c r="H6703" s="188"/>
      <c r="J6703" s="188"/>
      <c r="K6703" s="188"/>
      <c r="L6703" s="188"/>
      <c r="M6703" s="393"/>
      <c r="N6703" s="188"/>
      <c r="O6703" s="188"/>
      <c r="P6703" s="188"/>
      <c r="R6703" s="188"/>
    </row>
    <row r="6704" spans="8:18">
      <c r="H6704" s="188"/>
      <c r="J6704" s="188"/>
      <c r="K6704" s="188"/>
      <c r="L6704" s="188"/>
      <c r="M6704" s="393"/>
      <c r="N6704" s="188"/>
      <c r="O6704" s="188"/>
      <c r="P6704" s="188"/>
      <c r="R6704" s="188"/>
    </row>
    <row r="6705" spans="8:18">
      <c r="H6705" s="188"/>
      <c r="J6705" s="188"/>
      <c r="K6705" s="188"/>
      <c r="L6705" s="188"/>
      <c r="M6705" s="393"/>
      <c r="N6705" s="188"/>
      <c r="O6705" s="188"/>
      <c r="P6705" s="188"/>
      <c r="R6705" s="188"/>
    </row>
    <row r="6706" spans="8:18">
      <c r="H6706" s="188"/>
      <c r="J6706" s="188"/>
      <c r="K6706" s="188"/>
      <c r="L6706" s="188"/>
      <c r="M6706" s="393"/>
      <c r="N6706" s="188"/>
      <c r="O6706" s="188"/>
      <c r="P6706" s="188"/>
      <c r="R6706" s="188"/>
    </row>
    <row r="6707" spans="8:18">
      <c r="H6707" s="188"/>
      <c r="J6707" s="188"/>
      <c r="K6707" s="188"/>
      <c r="L6707" s="188"/>
      <c r="M6707" s="393"/>
      <c r="N6707" s="188"/>
      <c r="O6707" s="188"/>
      <c r="P6707" s="188"/>
      <c r="R6707" s="188"/>
    </row>
    <row r="6708" spans="8:18">
      <c r="H6708" s="188"/>
      <c r="J6708" s="188"/>
      <c r="K6708" s="188"/>
      <c r="L6708" s="188"/>
      <c r="M6708" s="393"/>
      <c r="N6708" s="188"/>
      <c r="O6708" s="188"/>
      <c r="P6708" s="188"/>
      <c r="R6708" s="188"/>
    </row>
    <row r="6709" spans="8:18">
      <c r="H6709" s="188"/>
      <c r="J6709" s="188"/>
      <c r="K6709" s="188"/>
      <c r="L6709" s="188"/>
      <c r="M6709" s="393"/>
      <c r="N6709" s="188"/>
      <c r="O6709" s="188"/>
      <c r="P6709" s="188"/>
      <c r="R6709" s="188"/>
    </row>
    <row r="6710" spans="8:18">
      <c r="H6710" s="188"/>
      <c r="J6710" s="188"/>
      <c r="K6710" s="188"/>
      <c r="L6710" s="188"/>
      <c r="M6710" s="393"/>
      <c r="N6710" s="188"/>
      <c r="O6710" s="188"/>
      <c r="P6710" s="188"/>
      <c r="R6710" s="188"/>
    </row>
    <row r="6711" spans="8:18">
      <c r="H6711" s="188"/>
      <c r="J6711" s="188"/>
      <c r="K6711" s="188"/>
      <c r="L6711" s="188"/>
      <c r="M6711" s="393"/>
      <c r="N6711" s="188"/>
      <c r="O6711" s="188"/>
      <c r="P6711" s="188"/>
      <c r="R6711" s="188"/>
    </row>
    <row r="6712" spans="8:18">
      <c r="H6712" s="188"/>
      <c r="J6712" s="188"/>
      <c r="K6712" s="188"/>
      <c r="L6712" s="188"/>
      <c r="M6712" s="393"/>
      <c r="N6712" s="188"/>
      <c r="O6712" s="188"/>
      <c r="P6712" s="188"/>
      <c r="R6712" s="188"/>
    </row>
    <row r="6713" spans="8:18">
      <c r="H6713" s="188"/>
      <c r="J6713" s="188"/>
      <c r="K6713" s="188"/>
      <c r="L6713" s="188"/>
      <c r="M6713" s="393"/>
      <c r="N6713" s="188"/>
      <c r="O6713" s="188"/>
      <c r="P6713" s="188"/>
      <c r="R6713" s="188"/>
    </row>
    <row r="6714" spans="8:18">
      <c r="H6714" s="188"/>
      <c r="J6714" s="188"/>
      <c r="K6714" s="188"/>
      <c r="L6714" s="188"/>
      <c r="M6714" s="393"/>
      <c r="N6714" s="188"/>
      <c r="O6714" s="188"/>
      <c r="P6714" s="188"/>
      <c r="R6714" s="188"/>
    </row>
    <row r="6715" spans="8:18">
      <c r="H6715" s="188"/>
      <c r="J6715" s="188"/>
      <c r="K6715" s="188"/>
      <c r="L6715" s="188"/>
      <c r="M6715" s="393"/>
      <c r="N6715" s="188"/>
      <c r="O6715" s="188"/>
      <c r="P6715" s="188"/>
      <c r="R6715" s="188"/>
    </row>
    <row r="6716" spans="8:18">
      <c r="H6716" s="188"/>
      <c r="J6716" s="188"/>
      <c r="K6716" s="188"/>
      <c r="L6716" s="188"/>
      <c r="M6716" s="393"/>
      <c r="N6716" s="188"/>
      <c r="O6716" s="188"/>
      <c r="P6716" s="188"/>
      <c r="R6716" s="188"/>
    </row>
    <row r="6717" spans="8:18">
      <c r="H6717" s="188"/>
      <c r="J6717" s="188"/>
      <c r="K6717" s="188"/>
      <c r="L6717" s="188"/>
      <c r="M6717" s="393"/>
      <c r="N6717" s="188"/>
      <c r="O6717" s="188"/>
      <c r="P6717" s="188"/>
      <c r="R6717" s="188"/>
    </row>
    <row r="6718" spans="8:18">
      <c r="H6718" s="188"/>
      <c r="J6718" s="188"/>
      <c r="K6718" s="188"/>
      <c r="L6718" s="188"/>
      <c r="M6718" s="393"/>
      <c r="N6718" s="188"/>
      <c r="O6718" s="188"/>
      <c r="P6718" s="188"/>
      <c r="R6718" s="188"/>
    </row>
    <row r="6719" spans="8:18">
      <c r="H6719" s="188"/>
      <c r="J6719" s="188"/>
      <c r="K6719" s="188"/>
      <c r="L6719" s="188"/>
      <c r="M6719" s="393"/>
      <c r="N6719" s="188"/>
      <c r="O6719" s="188"/>
      <c r="P6719" s="188"/>
      <c r="R6719" s="188"/>
    </row>
    <row r="6720" spans="8:18">
      <c r="H6720" s="188"/>
      <c r="J6720" s="188"/>
      <c r="K6720" s="188"/>
      <c r="L6720" s="188"/>
      <c r="M6720" s="393"/>
      <c r="N6720" s="188"/>
      <c r="O6720" s="188"/>
      <c r="P6720" s="188"/>
      <c r="R6720" s="188"/>
    </row>
    <row r="6721" spans="8:18">
      <c r="H6721" s="188"/>
      <c r="J6721" s="188"/>
      <c r="K6721" s="188"/>
      <c r="L6721" s="188"/>
      <c r="M6721" s="393"/>
      <c r="N6721" s="188"/>
      <c r="O6721" s="188"/>
      <c r="P6721" s="188"/>
      <c r="R6721" s="188"/>
    </row>
    <row r="6722" spans="8:18">
      <c r="H6722" s="188"/>
      <c r="J6722" s="188"/>
      <c r="K6722" s="188"/>
      <c r="L6722" s="188"/>
      <c r="M6722" s="393"/>
      <c r="N6722" s="188"/>
      <c r="O6722" s="188"/>
      <c r="P6722" s="188"/>
      <c r="R6722" s="188"/>
    </row>
    <row r="6723" spans="8:18">
      <c r="H6723" s="188"/>
      <c r="J6723" s="188"/>
      <c r="K6723" s="188"/>
      <c r="L6723" s="188"/>
      <c r="M6723" s="393"/>
      <c r="N6723" s="188"/>
      <c r="O6723" s="188"/>
      <c r="P6723" s="188"/>
      <c r="R6723" s="188"/>
    </row>
    <row r="6724" spans="8:18">
      <c r="H6724" s="188"/>
      <c r="J6724" s="188"/>
      <c r="K6724" s="188"/>
      <c r="L6724" s="188"/>
      <c r="M6724" s="393"/>
      <c r="N6724" s="188"/>
      <c r="O6724" s="188"/>
      <c r="P6724" s="188"/>
      <c r="R6724" s="188"/>
    </row>
    <row r="6725" spans="8:18">
      <c r="H6725" s="188"/>
      <c r="J6725" s="188"/>
      <c r="K6725" s="188"/>
      <c r="L6725" s="188"/>
      <c r="M6725" s="393"/>
      <c r="N6725" s="188"/>
      <c r="O6725" s="188"/>
      <c r="P6725" s="188"/>
      <c r="R6725" s="188"/>
    </row>
    <row r="6726" spans="8:18">
      <c r="H6726" s="188"/>
      <c r="J6726" s="188"/>
      <c r="K6726" s="188"/>
      <c r="L6726" s="188"/>
      <c r="M6726" s="393"/>
      <c r="N6726" s="188"/>
      <c r="O6726" s="188"/>
      <c r="P6726" s="188"/>
      <c r="R6726" s="188"/>
    </row>
    <row r="6727" spans="8:18">
      <c r="H6727" s="188"/>
      <c r="J6727" s="188"/>
      <c r="K6727" s="188"/>
      <c r="L6727" s="188"/>
      <c r="M6727" s="393"/>
      <c r="N6727" s="188"/>
      <c r="O6727" s="188"/>
      <c r="P6727" s="188"/>
      <c r="R6727" s="188"/>
    </row>
    <row r="6728" spans="8:18">
      <c r="H6728" s="188"/>
      <c r="J6728" s="188"/>
      <c r="K6728" s="188"/>
      <c r="L6728" s="188"/>
      <c r="M6728" s="393"/>
      <c r="N6728" s="188"/>
      <c r="O6728" s="188"/>
      <c r="P6728" s="188"/>
      <c r="R6728" s="188"/>
    </row>
    <row r="6729" spans="8:18">
      <c r="H6729" s="188"/>
      <c r="J6729" s="188"/>
      <c r="K6729" s="188"/>
      <c r="L6729" s="188"/>
      <c r="M6729" s="393"/>
      <c r="N6729" s="188"/>
      <c r="O6729" s="188"/>
      <c r="P6729" s="188"/>
      <c r="R6729" s="188"/>
    </row>
    <row r="6730" spans="8:18">
      <c r="H6730" s="188"/>
      <c r="J6730" s="188"/>
      <c r="K6730" s="188"/>
      <c r="L6730" s="188"/>
      <c r="M6730" s="393"/>
      <c r="N6730" s="188"/>
      <c r="O6730" s="188"/>
      <c r="P6730" s="188"/>
      <c r="R6730" s="188"/>
    </row>
    <row r="6731" spans="8:18">
      <c r="H6731" s="188"/>
      <c r="J6731" s="188"/>
      <c r="K6731" s="188"/>
      <c r="L6731" s="188"/>
      <c r="M6731" s="393"/>
      <c r="N6731" s="188"/>
      <c r="O6731" s="188"/>
      <c r="P6731" s="188"/>
      <c r="R6731" s="188"/>
    </row>
    <row r="6732" spans="8:18">
      <c r="H6732" s="188"/>
      <c r="J6732" s="188"/>
      <c r="K6732" s="188"/>
      <c r="L6732" s="188"/>
      <c r="M6732" s="393"/>
      <c r="N6732" s="188"/>
      <c r="O6732" s="188"/>
      <c r="P6732" s="188"/>
      <c r="R6732" s="188"/>
    </row>
    <row r="6733" spans="8:18">
      <c r="H6733" s="188"/>
      <c r="J6733" s="188"/>
      <c r="K6733" s="188"/>
      <c r="L6733" s="188"/>
      <c r="M6733" s="393"/>
      <c r="N6733" s="188"/>
      <c r="O6733" s="188"/>
      <c r="P6733" s="188"/>
      <c r="R6733" s="188"/>
    </row>
    <row r="6734" spans="8:18">
      <c r="H6734" s="188"/>
      <c r="J6734" s="188"/>
      <c r="K6734" s="188"/>
      <c r="L6734" s="188"/>
      <c r="M6734" s="393"/>
      <c r="N6734" s="188"/>
      <c r="O6734" s="188"/>
      <c r="P6734" s="188"/>
      <c r="R6734" s="188"/>
    </row>
    <row r="6735" spans="8:18">
      <c r="H6735" s="188"/>
      <c r="J6735" s="188"/>
      <c r="K6735" s="188"/>
      <c r="L6735" s="188"/>
      <c r="M6735" s="393"/>
      <c r="N6735" s="188"/>
      <c r="O6735" s="188"/>
      <c r="P6735" s="188"/>
      <c r="R6735" s="188"/>
    </row>
    <row r="6736" spans="8:18">
      <c r="H6736" s="188"/>
      <c r="J6736" s="188"/>
      <c r="K6736" s="188"/>
      <c r="L6736" s="188"/>
      <c r="M6736" s="393"/>
      <c r="N6736" s="188"/>
      <c r="O6736" s="188"/>
      <c r="P6736" s="188"/>
      <c r="R6736" s="188"/>
    </row>
    <row r="6737" spans="8:18">
      <c r="H6737" s="188"/>
      <c r="J6737" s="188"/>
      <c r="K6737" s="188"/>
      <c r="L6737" s="188"/>
      <c r="M6737" s="393"/>
      <c r="N6737" s="188"/>
      <c r="O6737" s="188"/>
      <c r="P6737" s="188"/>
      <c r="R6737" s="188"/>
    </row>
    <row r="6738" spans="8:18">
      <c r="H6738" s="188"/>
      <c r="J6738" s="188"/>
      <c r="K6738" s="188"/>
      <c r="L6738" s="188"/>
      <c r="M6738" s="393"/>
      <c r="N6738" s="188"/>
      <c r="O6738" s="188"/>
      <c r="P6738" s="188"/>
      <c r="R6738" s="188"/>
    </row>
    <row r="6739" spans="8:18">
      <c r="H6739" s="188"/>
      <c r="J6739" s="188"/>
      <c r="K6739" s="188"/>
      <c r="L6739" s="188"/>
      <c r="M6739" s="393"/>
      <c r="N6739" s="188"/>
      <c r="O6739" s="188"/>
      <c r="P6739" s="188"/>
      <c r="R6739" s="188"/>
    </row>
    <row r="6740" spans="8:18">
      <c r="H6740" s="188"/>
      <c r="J6740" s="188"/>
      <c r="K6740" s="188"/>
      <c r="L6740" s="188"/>
      <c r="M6740" s="393"/>
      <c r="N6740" s="188"/>
      <c r="O6740" s="188"/>
      <c r="P6740" s="188"/>
      <c r="R6740" s="188"/>
    </row>
    <row r="6741" spans="8:18">
      <c r="H6741" s="188"/>
      <c r="J6741" s="188"/>
      <c r="K6741" s="188"/>
      <c r="L6741" s="188"/>
      <c r="M6741" s="393"/>
      <c r="N6741" s="188"/>
      <c r="O6741" s="188"/>
      <c r="P6741" s="188"/>
      <c r="R6741" s="188"/>
    </row>
    <row r="6742" spans="8:18">
      <c r="H6742" s="188"/>
      <c r="J6742" s="188"/>
      <c r="K6742" s="188"/>
      <c r="L6742" s="188"/>
      <c r="M6742" s="393"/>
      <c r="N6742" s="188"/>
      <c r="O6742" s="188"/>
      <c r="P6742" s="188"/>
      <c r="R6742" s="188"/>
    </row>
    <row r="6743" spans="8:18">
      <c r="H6743" s="188"/>
      <c r="J6743" s="188"/>
      <c r="K6743" s="188"/>
      <c r="L6743" s="188"/>
      <c r="M6743" s="393"/>
      <c r="N6743" s="188"/>
      <c r="O6743" s="188"/>
      <c r="P6743" s="188"/>
      <c r="R6743" s="188"/>
    </row>
    <row r="6744" spans="8:18">
      <c r="H6744" s="188"/>
      <c r="J6744" s="188"/>
      <c r="K6744" s="188"/>
      <c r="L6744" s="188"/>
      <c r="M6744" s="393"/>
      <c r="N6744" s="188"/>
      <c r="O6744" s="188"/>
      <c r="P6744" s="188"/>
      <c r="R6744" s="188"/>
    </row>
    <row r="6745" spans="8:18">
      <c r="H6745" s="188"/>
      <c r="J6745" s="188"/>
      <c r="K6745" s="188"/>
      <c r="L6745" s="188"/>
      <c r="M6745" s="393"/>
      <c r="N6745" s="188"/>
      <c r="O6745" s="188"/>
      <c r="P6745" s="188"/>
      <c r="R6745" s="188"/>
    </row>
    <row r="6746" spans="8:18">
      <c r="H6746" s="188"/>
      <c r="J6746" s="188"/>
      <c r="K6746" s="188"/>
      <c r="L6746" s="188"/>
      <c r="M6746" s="393"/>
      <c r="N6746" s="188"/>
      <c r="O6746" s="188"/>
      <c r="P6746" s="188"/>
      <c r="R6746" s="188"/>
    </row>
    <row r="6747" spans="8:18">
      <c r="H6747" s="188"/>
      <c r="J6747" s="188"/>
      <c r="K6747" s="188"/>
      <c r="L6747" s="188"/>
      <c r="M6747" s="393"/>
      <c r="N6747" s="188"/>
      <c r="O6747" s="188"/>
      <c r="P6747" s="188"/>
      <c r="R6747" s="188"/>
    </row>
    <row r="6748" spans="8:18">
      <c r="H6748" s="188"/>
      <c r="J6748" s="188"/>
      <c r="K6748" s="188"/>
      <c r="L6748" s="188"/>
      <c r="M6748" s="393"/>
      <c r="N6748" s="188"/>
      <c r="O6748" s="188"/>
      <c r="P6748" s="188"/>
      <c r="R6748" s="188"/>
    </row>
    <row r="6749" spans="8:18">
      <c r="H6749" s="188"/>
      <c r="J6749" s="188"/>
      <c r="K6749" s="188"/>
      <c r="L6749" s="188"/>
      <c r="M6749" s="393"/>
      <c r="N6749" s="188"/>
      <c r="O6749" s="188"/>
      <c r="P6749" s="188"/>
      <c r="R6749" s="188"/>
    </row>
    <row r="6750" spans="8:18">
      <c r="H6750" s="188"/>
      <c r="J6750" s="188"/>
      <c r="K6750" s="188"/>
      <c r="L6750" s="188"/>
      <c r="M6750" s="393"/>
      <c r="N6750" s="188"/>
      <c r="O6750" s="188"/>
      <c r="P6750" s="188"/>
      <c r="R6750" s="188"/>
    </row>
    <row r="6751" spans="8:18">
      <c r="H6751" s="188"/>
      <c r="J6751" s="188"/>
      <c r="K6751" s="188"/>
      <c r="L6751" s="188"/>
      <c r="M6751" s="393"/>
      <c r="N6751" s="188"/>
      <c r="O6751" s="188"/>
      <c r="P6751" s="188"/>
      <c r="R6751" s="188"/>
    </row>
    <row r="6752" spans="8:18">
      <c r="H6752" s="188"/>
      <c r="J6752" s="188"/>
      <c r="K6752" s="188"/>
      <c r="L6752" s="188"/>
      <c r="M6752" s="393"/>
      <c r="N6752" s="188"/>
      <c r="O6752" s="188"/>
      <c r="P6752" s="188"/>
      <c r="R6752" s="188"/>
    </row>
    <row r="6753" spans="8:18">
      <c r="H6753" s="188"/>
      <c r="J6753" s="188"/>
      <c r="K6753" s="188"/>
      <c r="L6753" s="188"/>
      <c r="M6753" s="393"/>
      <c r="N6753" s="188"/>
      <c r="O6753" s="188"/>
      <c r="P6753" s="188"/>
      <c r="R6753" s="188"/>
    </row>
    <row r="6754" spans="8:18">
      <c r="H6754" s="188"/>
      <c r="J6754" s="188"/>
      <c r="K6754" s="188"/>
      <c r="L6754" s="188"/>
      <c r="M6754" s="393"/>
      <c r="N6754" s="188"/>
      <c r="O6754" s="188"/>
      <c r="P6754" s="188"/>
      <c r="R6754" s="188"/>
    </row>
    <row r="6755" spans="8:18">
      <c r="H6755" s="188"/>
      <c r="J6755" s="188"/>
      <c r="K6755" s="188"/>
      <c r="L6755" s="188"/>
      <c r="M6755" s="393"/>
      <c r="N6755" s="188"/>
      <c r="O6755" s="188"/>
      <c r="P6755" s="188"/>
      <c r="R6755" s="188"/>
    </row>
    <row r="6756" spans="8:18">
      <c r="H6756" s="188"/>
      <c r="J6756" s="188"/>
      <c r="K6756" s="188"/>
      <c r="L6756" s="188"/>
      <c r="M6756" s="393"/>
      <c r="N6756" s="188"/>
      <c r="O6756" s="188"/>
      <c r="P6756" s="188"/>
      <c r="R6756" s="188"/>
    </row>
    <row r="6757" spans="8:18">
      <c r="H6757" s="188"/>
      <c r="J6757" s="188"/>
      <c r="K6757" s="188"/>
      <c r="L6757" s="188"/>
      <c r="M6757" s="393"/>
      <c r="N6757" s="188"/>
      <c r="O6757" s="188"/>
      <c r="P6757" s="188"/>
      <c r="R6757" s="188"/>
    </row>
    <row r="6758" spans="8:18">
      <c r="H6758" s="188"/>
      <c r="J6758" s="188"/>
      <c r="K6758" s="188"/>
      <c r="L6758" s="188"/>
      <c r="M6758" s="393"/>
      <c r="N6758" s="188"/>
      <c r="O6758" s="188"/>
      <c r="P6758" s="188"/>
      <c r="R6758" s="188"/>
    </row>
    <row r="6759" spans="8:18">
      <c r="H6759" s="188"/>
      <c r="J6759" s="188"/>
      <c r="K6759" s="188"/>
      <c r="L6759" s="188"/>
      <c r="M6759" s="393"/>
      <c r="N6759" s="188"/>
      <c r="O6759" s="188"/>
      <c r="P6759" s="188"/>
      <c r="R6759" s="188"/>
    </row>
    <row r="6760" spans="8:18">
      <c r="H6760" s="188"/>
      <c r="J6760" s="188"/>
      <c r="K6760" s="188"/>
      <c r="L6760" s="188"/>
      <c r="M6760" s="393"/>
      <c r="N6760" s="188"/>
      <c r="O6760" s="188"/>
      <c r="P6760" s="188"/>
      <c r="R6760" s="188"/>
    </row>
    <row r="6761" spans="8:18">
      <c r="H6761" s="188"/>
      <c r="J6761" s="188"/>
      <c r="K6761" s="188"/>
      <c r="L6761" s="188"/>
      <c r="M6761" s="393"/>
      <c r="N6761" s="188"/>
      <c r="O6761" s="188"/>
      <c r="P6761" s="188"/>
      <c r="R6761" s="188"/>
    </row>
    <row r="6762" spans="8:18">
      <c r="H6762" s="188"/>
      <c r="J6762" s="188"/>
      <c r="K6762" s="188"/>
      <c r="L6762" s="188"/>
      <c r="M6762" s="393"/>
      <c r="N6762" s="188"/>
      <c r="O6762" s="188"/>
      <c r="P6762" s="188"/>
      <c r="R6762" s="188"/>
    </row>
    <row r="6763" spans="8:18">
      <c r="H6763" s="188"/>
      <c r="J6763" s="188"/>
      <c r="K6763" s="188"/>
      <c r="L6763" s="188"/>
      <c r="M6763" s="393"/>
      <c r="N6763" s="188"/>
      <c r="O6763" s="188"/>
      <c r="P6763" s="188"/>
      <c r="R6763" s="188"/>
    </row>
    <row r="6764" spans="8:18">
      <c r="H6764" s="188"/>
      <c r="J6764" s="188"/>
      <c r="K6764" s="188"/>
      <c r="L6764" s="188"/>
      <c r="M6764" s="393"/>
      <c r="N6764" s="188"/>
      <c r="O6764" s="188"/>
      <c r="P6764" s="188"/>
      <c r="R6764" s="188"/>
    </row>
    <row r="6765" spans="8:18">
      <c r="H6765" s="188"/>
      <c r="J6765" s="188"/>
      <c r="K6765" s="188"/>
      <c r="L6765" s="188"/>
      <c r="M6765" s="393"/>
      <c r="N6765" s="188"/>
      <c r="O6765" s="188"/>
      <c r="P6765" s="188"/>
      <c r="R6765" s="188"/>
    </row>
    <row r="6766" spans="8:18">
      <c r="H6766" s="188"/>
      <c r="J6766" s="188"/>
      <c r="K6766" s="188"/>
      <c r="L6766" s="188"/>
      <c r="M6766" s="393"/>
      <c r="N6766" s="188"/>
      <c r="O6766" s="188"/>
      <c r="P6766" s="188"/>
      <c r="R6766" s="188"/>
    </row>
    <row r="6767" spans="8:18">
      <c r="H6767" s="188"/>
      <c r="J6767" s="188"/>
      <c r="K6767" s="188"/>
      <c r="L6767" s="188"/>
      <c r="M6767" s="393"/>
      <c r="N6767" s="188"/>
      <c r="O6767" s="188"/>
      <c r="P6767" s="188"/>
      <c r="R6767" s="188"/>
    </row>
    <row r="6768" spans="8:18">
      <c r="H6768" s="188"/>
      <c r="J6768" s="188"/>
      <c r="K6768" s="188"/>
      <c r="L6768" s="188"/>
      <c r="M6768" s="393"/>
      <c r="N6768" s="188"/>
      <c r="O6768" s="188"/>
      <c r="P6768" s="188"/>
      <c r="R6768" s="188"/>
    </row>
    <row r="6769" spans="8:18">
      <c r="H6769" s="188"/>
      <c r="J6769" s="188"/>
      <c r="K6769" s="188"/>
      <c r="L6769" s="188"/>
      <c r="M6769" s="393"/>
      <c r="N6769" s="188"/>
      <c r="O6769" s="188"/>
      <c r="P6769" s="188"/>
      <c r="R6769" s="188"/>
    </row>
    <row r="6770" spans="8:18">
      <c r="H6770" s="188"/>
      <c r="J6770" s="188"/>
      <c r="K6770" s="188"/>
      <c r="L6770" s="188"/>
      <c r="M6770" s="393"/>
      <c r="N6770" s="188"/>
      <c r="O6770" s="188"/>
      <c r="P6770" s="188"/>
      <c r="R6770" s="188"/>
    </row>
    <row r="6771" spans="8:18">
      <c r="H6771" s="188"/>
      <c r="J6771" s="188"/>
      <c r="K6771" s="188"/>
      <c r="L6771" s="188"/>
      <c r="M6771" s="393"/>
      <c r="N6771" s="188"/>
      <c r="O6771" s="188"/>
      <c r="P6771" s="188"/>
      <c r="R6771" s="188"/>
    </row>
    <row r="6772" spans="8:18">
      <c r="H6772" s="188"/>
      <c r="J6772" s="188"/>
      <c r="K6772" s="188"/>
      <c r="L6772" s="188"/>
      <c r="M6772" s="393"/>
      <c r="N6772" s="188"/>
      <c r="O6772" s="188"/>
      <c r="P6772" s="188"/>
      <c r="R6772" s="188"/>
    </row>
    <row r="6773" spans="8:18">
      <c r="H6773" s="188"/>
      <c r="J6773" s="188"/>
      <c r="K6773" s="188"/>
      <c r="L6773" s="188"/>
      <c r="M6773" s="393"/>
      <c r="N6773" s="188"/>
      <c r="O6773" s="188"/>
      <c r="P6773" s="188"/>
      <c r="R6773" s="188"/>
    </row>
    <row r="6774" spans="8:18">
      <c r="H6774" s="188"/>
      <c r="J6774" s="188"/>
      <c r="K6774" s="188"/>
      <c r="L6774" s="188"/>
      <c r="M6774" s="393"/>
      <c r="N6774" s="188"/>
      <c r="O6774" s="188"/>
      <c r="P6774" s="188"/>
      <c r="R6774" s="188"/>
    </row>
    <row r="6775" spans="8:18">
      <c r="H6775" s="188"/>
      <c r="J6775" s="188"/>
      <c r="K6775" s="188"/>
      <c r="L6775" s="188"/>
      <c r="M6775" s="393"/>
      <c r="N6775" s="188"/>
      <c r="O6775" s="188"/>
      <c r="P6775" s="188"/>
      <c r="R6775" s="188"/>
    </row>
    <row r="6776" spans="8:18">
      <c r="H6776" s="188"/>
      <c r="J6776" s="188"/>
      <c r="K6776" s="188"/>
      <c r="L6776" s="188"/>
      <c r="M6776" s="393"/>
      <c r="N6776" s="188"/>
      <c r="O6776" s="188"/>
      <c r="P6776" s="188"/>
      <c r="R6776" s="188"/>
    </row>
    <row r="6777" spans="8:18">
      <c r="H6777" s="188"/>
      <c r="J6777" s="188"/>
      <c r="K6777" s="188"/>
      <c r="L6777" s="188"/>
      <c r="M6777" s="393"/>
      <c r="N6777" s="188"/>
      <c r="O6777" s="188"/>
      <c r="P6777" s="188"/>
      <c r="R6777" s="188"/>
    </row>
    <row r="6778" spans="8:18">
      <c r="H6778" s="188"/>
      <c r="J6778" s="188"/>
      <c r="K6778" s="188"/>
      <c r="L6778" s="188"/>
      <c r="M6778" s="393"/>
      <c r="N6778" s="188"/>
      <c r="O6778" s="188"/>
      <c r="P6778" s="188"/>
      <c r="R6778" s="188"/>
    </row>
    <row r="6779" spans="8:18">
      <c r="H6779" s="188"/>
      <c r="J6779" s="188"/>
      <c r="K6779" s="188"/>
      <c r="L6779" s="188"/>
      <c r="M6779" s="393"/>
      <c r="N6779" s="188"/>
      <c r="O6779" s="188"/>
      <c r="P6779" s="188"/>
      <c r="R6779" s="188"/>
    </row>
    <row r="6780" spans="8:18">
      <c r="H6780" s="188"/>
      <c r="J6780" s="188"/>
      <c r="K6780" s="188"/>
      <c r="L6780" s="188"/>
      <c r="M6780" s="393"/>
      <c r="N6780" s="188"/>
      <c r="O6780" s="188"/>
      <c r="P6780" s="188"/>
      <c r="R6780" s="188"/>
    </row>
    <row r="6781" spans="8:18">
      <c r="H6781" s="188"/>
      <c r="J6781" s="188"/>
      <c r="K6781" s="188"/>
      <c r="L6781" s="188"/>
      <c r="M6781" s="393"/>
      <c r="N6781" s="188"/>
      <c r="O6781" s="188"/>
      <c r="P6781" s="188"/>
      <c r="R6781" s="188"/>
    </row>
    <row r="6782" spans="8:18">
      <c r="H6782" s="188"/>
      <c r="J6782" s="188"/>
      <c r="K6782" s="188"/>
      <c r="L6782" s="188"/>
      <c r="M6782" s="393"/>
      <c r="N6782" s="188"/>
      <c r="O6782" s="188"/>
      <c r="P6782" s="188"/>
      <c r="R6782" s="188"/>
    </row>
    <row r="6783" spans="8:18">
      <c r="H6783" s="188"/>
      <c r="J6783" s="188"/>
      <c r="K6783" s="188"/>
      <c r="L6783" s="188"/>
      <c r="M6783" s="393"/>
      <c r="N6783" s="188"/>
      <c r="O6783" s="188"/>
      <c r="P6783" s="188"/>
      <c r="R6783" s="188"/>
    </row>
    <row r="6784" spans="8:18">
      <c r="H6784" s="188"/>
      <c r="J6784" s="188"/>
      <c r="K6784" s="188"/>
      <c r="L6784" s="188"/>
      <c r="M6784" s="393"/>
      <c r="N6784" s="188"/>
      <c r="O6784" s="188"/>
      <c r="P6784" s="188"/>
      <c r="R6784" s="188"/>
    </row>
    <row r="6785" spans="8:18">
      <c r="H6785" s="188"/>
      <c r="J6785" s="188"/>
      <c r="K6785" s="188"/>
      <c r="L6785" s="188"/>
      <c r="M6785" s="393"/>
      <c r="N6785" s="188"/>
      <c r="O6785" s="188"/>
      <c r="P6785" s="188"/>
      <c r="R6785" s="188"/>
    </row>
    <row r="6786" spans="8:18">
      <c r="H6786" s="188"/>
      <c r="J6786" s="188"/>
      <c r="K6786" s="188"/>
      <c r="L6786" s="188"/>
      <c r="M6786" s="393"/>
      <c r="N6786" s="188"/>
      <c r="O6786" s="188"/>
      <c r="P6786" s="188"/>
      <c r="R6786" s="188"/>
    </row>
    <row r="6787" spans="8:18">
      <c r="H6787" s="188"/>
      <c r="J6787" s="188"/>
      <c r="K6787" s="188"/>
      <c r="L6787" s="188"/>
      <c r="M6787" s="393"/>
      <c r="N6787" s="188"/>
      <c r="O6787" s="188"/>
      <c r="P6787" s="188"/>
      <c r="R6787" s="188"/>
    </row>
    <row r="6788" spans="8:18">
      <c r="H6788" s="188"/>
      <c r="J6788" s="188"/>
      <c r="K6788" s="188"/>
      <c r="L6788" s="188"/>
      <c r="M6788" s="393"/>
      <c r="N6788" s="188"/>
      <c r="O6788" s="188"/>
      <c r="P6788" s="188"/>
      <c r="R6788" s="188"/>
    </row>
    <row r="6789" spans="8:18">
      <c r="H6789" s="188"/>
      <c r="J6789" s="188"/>
      <c r="K6789" s="188"/>
      <c r="L6789" s="188"/>
      <c r="M6789" s="393"/>
      <c r="N6789" s="188"/>
      <c r="O6789" s="188"/>
      <c r="P6789" s="188"/>
      <c r="R6789" s="188"/>
    </row>
    <row r="6790" spans="8:18">
      <c r="H6790" s="188"/>
      <c r="J6790" s="188"/>
      <c r="K6790" s="188"/>
      <c r="L6790" s="188"/>
      <c r="M6790" s="393"/>
      <c r="N6790" s="188"/>
      <c r="O6790" s="188"/>
      <c r="P6790" s="188"/>
      <c r="R6790" s="188"/>
    </row>
    <row r="6791" spans="8:18">
      <c r="H6791" s="188"/>
      <c r="J6791" s="188"/>
      <c r="K6791" s="188"/>
      <c r="L6791" s="188"/>
      <c r="M6791" s="393"/>
      <c r="N6791" s="188"/>
      <c r="O6791" s="188"/>
      <c r="P6791" s="188"/>
      <c r="R6791" s="188"/>
    </row>
    <row r="6792" spans="8:18">
      <c r="H6792" s="188"/>
      <c r="J6792" s="188"/>
      <c r="K6792" s="188"/>
      <c r="L6792" s="188"/>
      <c r="M6792" s="393"/>
      <c r="N6792" s="188"/>
      <c r="O6792" s="188"/>
      <c r="P6792" s="188"/>
      <c r="R6792" s="188"/>
    </row>
    <row r="6793" spans="8:18">
      <c r="H6793" s="188"/>
      <c r="J6793" s="188"/>
      <c r="K6793" s="188"/>
      <c r="L6793" s="188"/>
      <c r="M6793" s="393"/>
      <c r="N6793" s="188"/>
      <c r="O6793" s="188"/>
      <c r="P6793" s="188"/>
      <c r="R6793" s="188"/>
    </row>
    <row r="6794" spans="8:18">
      <c r="H6794" s="188"/>
      <c r="J6794" s="188"/>
      <c r="K6794" s="188"/>
      <c r="L6794" s="188"/>
      <c r="M6794" s="393"/>
      <c r="N6794" s="188"/>
      <c r="O6794" s="188"/>
      <c r="P6794" s="188"/>
      <c r="R6794" s="188"/>
    </row>
    <row r="6795" spans="8:18">
      <c r="H6795" s="188"/>
      <c r="J6795" s="188"/>
      <c r="K6795" s="188"/>
      <c r="L6795" s="188"/>
      <c r="M6795" s="393"/>
      <c r="N6795" s="188"/>
      <c r="O6795" s="188"/>
      <c r="P6795" s="188"/>
      <c r="R6795" s="188"/>
    </row>
    <row r="6796" spans="8:18">
      <c r="H6796" s="188"/>
      <c r="J6796" s="188"/>
      <c r="K6796" s="188"/>
      <c r="L6796" s="188"/>
      <c r="M6796" s="393"/>
      <c r="N6796" s="188"/>
      <c r="O6796" s="188"/>
      <c r="P6796" s="188"/>
      <c r="R6796" s="188"/>
    </row>
    <row r="6797" spans="8:18">
      <c r="H6797" s="188"/>
      <c r="J6797" s="188"/>
      <c r="K6797" s="188"/>
      <c r="L6797" s="188"/>
      <c r="M6797" s="393"/>
      <c r="N6797" s="188"/>
      <c r="O6797" s="188"/>
      <c r="P6797" s="188"/>
      <c r="R6797" s="188"/>
    </row>
    <row r="6798" spans="8:18">
      <c r="H6798" s="188"/>
      <c r="J6798" s="188"/>
      <c r="K6798" s="188"/>
      <c r="L6798" s="188"/>
      <c r="M6798" s="393"/>
      <c r="N6798" s="188"/>
      <c r="O6798" s="188"/>
      <c r="P6798" s="188"/>
      <c r="R6798" s="188"/>
    </row>
    <row r="6799" spans="8:18">
      <c r="H6799" s="188"/>
      <c r="J6799" s="188"/>
      <c r="K6799" s="188"/>
      <c r="L6799" s="188"/>
      <c r="M6799" s="393"/>
      <c r="N6799" s="188"/>
      <c r="O6799" s="188"/>
      <c r="P6799" s="188"/>
      <c r="R6799" s="188"/>
    </row>
    <row r="6800" spans="8:18">
      <c r="H6800" s="188"/>
      <c r="J6800" s="188"/>
      <c r="K6800" s="188"/>
      <c r="L6800" s="188"/>
      <c r="M6800" s="393"/>
      <c r="N6800" s="188"/>
      <c r="O6800" s="188"/>
      <c r="P6800" s="188"/>
      <c r="R6800" s="188"/>
    </row>
    <row r="6801" spans="8:18">
      <c r="H6801" s="188"/>
      <c r="J6801" s="188"/>
      <c r="K6801" s="188"/>
      <c r="L6801" s="188"/>
      <c r="M6801" s="393"/>
      <c r="N6801" s="188"/>
      <c r="O6801" s="188"/>
      <c r="P6801" s="188"/>
      <c r="R6801" s="188"/>
    </row>
    <row r="6802" spans="8:18">
      <c r="H6802" s="188"/>
      <c r="J6802" s="188"/>
      <c r="K6802" s="188"/>
      <c r="L6802" s="188"/>
      <c r="M6802" s="393"/>
      <c r="N6802" s="188"/>
      <c r="O6802" s="188"/>
      <c r="P6802" s="188"/>
      <c r="R6802" s="188"/>
    </row>
    <row r="6803" spans="8:18">
      <c r="H6803" s="188"/>
      <c r="J6803" s="188"/>
      <c r="K6803" s="188"/>
      <c r="L6803" s="188"/>
      <c r="M6803" s="393"/>
      <c r="N6803" s="188"/>
      <c r="O6803" s="188"/>
      <c r="P6803" s="188"/>
      <c r="R6803" s="188"/>
    </row>
    <row r="6804" spans="8:18">
      <c r="H6804" s="188"/>
      <c r="J6804" s="188"/>
      <c r="K6804" s="188"/>
      <c r="L6804" s="188"/>
      <c r="M6804" s="393"/>
      <c r="N6804" s="188"/>
      <c r="O6804" s="188"/>
      <c r="P6804" s="188"/>
      <c r="R6804" s="188"/>
    </row>
    <row r="6805" spans="8:18">
      <c r="H6805" s="188"/>
      <c r="J6805" s="188"/>
      <c r="K6805" s="188"/>
      <c r="L6805" s="188"/>
      <c r="M6805" s="393"/>
      <c r="N6805" s="188"/>
      <c r="O6805" s="188"/>
      <c r="P6805" s="188"/>
      <c r="R6805" s="188"/>
    </row>
    <row r="6806" spans="8:18">
      <c r="H6806" s="188"/>
      <c r="J6806" s="188"/>
      <c r="K6806" s="188"/>
      <c r="L6806" s="188"/>
      <c r="M6806" s="393"/>
      <c r="N6806" s="188"/>
      <c r="O6806" s="188"/>
      <c r="P6806" s="188"/>
      <c r="R6806" s="188"/>
    </row>
    <row r="6807" spans="8:18">
      <c r="H6807" s="188"/>
      <c r="J6807" s="188"/>
      <c r="K6807" s="188"/>
      <c r="L6807" s="188"/>
      <c r="M6807" s="393"/>
      <c r="N6807" s="188"/>
      <c r="O6807" s="188"/>
      <c r="P6807" s="188"/>
      <c r="R6807" s="188"/>
    </row>
    <row r="6808" spans="8:18">
      <c r="H6808" s="188"/>
      <c r="J6808" s="188"/>
      <c r="K6808" s="188"/>
      <c r="L6808" s="188"/>
      <c r="M6808" s="393"/>
      <c r="N6808" s="188"/>
      <c r="O6808" s="188"/>
      <c r="P6808" s="188"/>
      <c r="R6808" s="188"/>
    </row>
    <row r="6809" spans="8:18">
      <c r="H6809" s="188"/>
      <c r="J6809" s="188"/>
      <c r="K6809" s="188"/>
      <c r="L6809" s="188"/>
      <c r="M6809" s="393"/>
      <c r="N6809" s="188"/>
      <c r="O6809" s="188"/>
      <c r="P6809" s="188"/>
      <c r="R6809" s="188"/>
    </row>
    <row r="6810" spans="8:18">
      <c r="H6810" s="188"/>
      <c r="J6810" s="188"/>
      <c r="K6810" s="188"/>
      <c r="L6810" s="188"/>
      <c r="M6810" s="393"/>
      <c r="N6810" s="188"/>
      <c r="O6810" s="188"/>
      <c r="P6810" s="188"/>
      <c r="R6810" s="188"/>
    </row>
    <row r="6811" spans="8:18">
      <c r="H6811" s="188"/>
      <c r="J6811" s="188"/>
      <c r="K6811" s="188"/>
      <c r="L6811" s="188"/>
      <c r="M6811" s="393"/>
      <c r="N6811" s="188"/>
      <c r="O6811" s="188"/>
      <c r="P6811" s="188"/>
      <c r="R6811" s="188"/>
    </row>
    <row r="6812" spans="8:18">
      <c r="H6812" s="188"/>
      <c r="J6812" s="188"/>
      <c r="K6812" s="188"/>
      <c r="L6812" s="188"/>
      <c r="M6812" s="393"/>
      <c r="N6812" s="188"/>
      <c r="O6812" s="188"/>
      <c r="P6812" s="188"/>
      <c r="R6812" s="188"/>
    </row>
    <row r="6813" spans="8:18">
      <c r="H6813" s="188"/>
      <c r="J6813" s="188"/>
      <c r="K6813" s="188"/>
      <c r="L6813" s="188"/>
      <c r="M6813" s="393"/>
      <c r="N6813" s="188"/>
      <c r="O6813" s="188"/>
      <c r="P6813" s="188"/>
      <c r="R6813" s="188"/>
    </row>
    <row r="6814" spans="8:18">
      <c r="H6814" s="188"/>
      <c r="J6814" s="188"/>
      <c r="K6814" s="188"/>
      <c r="L6814" s="188"/>
      <c r="M6814" s="393"/>
      <c r="N6814" s="188"/>
      <c r="O6814" s="188"/>
      <c r="P6814" s="188"/>
      <c r="R6814" s="188"/>
    </row>
    <row r="6815" spans="8:18">
      <c r="H6815" s="188"/>
      <c r="J6815" s="188"/>
      <c r="K6815" s="188"/>
      <c r="L6815" s="188"/>
      <c r="M6815" s="393"/>
      <c r="N6815" s="188"/>
      <c r="O6815" s="188"/>
      <c r="P6815" s="188"/>
      <c r="R6815" s="188"/>
    </row>
    <row r="6816" spans="8:18">
      <c r="H6816" s="188"/>
      <c r="J6816" s="188"/>
      <c r="K6816" s="188"/>
      <c r="L6816" s="188"/>
      <c r="M6816" s="393"/>
      <c r="N6816" s="188"/>
      <c r="O6816" s="188"/>
      <c r="P6816" s="188"/>
      <c r="R6816" s="188"/>
    </row>
    <row r="6817" spans="8:18">
      <c r="H6817" s="188"/>
      <c r="J6817" s="188"/>
      <c r="K6817" s="188"/>
      <c r="L6817" s="188"/>
      <c r="M6817" s="393"/>
      <c r="N6817" s="188"/>
      <c r="O6817" s="188"/>
      <c r="P6817" s="188"/>
      <c r="R6817" s="188"/>
    </row>
    <row r="6818" spans="8:18">
      <c r="H6818" s="188"/>
      <c r="J6818" s="188"/>
      <c r="K6818" s="188"/>
      <c r="L6818" s="188"/>
      <c r="M6818" s="393"/>
      <c r="N6818" s="188"/>
      <c r="O6818" s="188"/>
      <c r="P6818" s="188"/>
      <c r="R6818" s="188"/>
    </row>
    <row r="6819" spans="8:18">
      <c r="H6819" s="188"/>
      <c r="J6819" s="188"/>
      <c r="K6819" s="188"/>
      <c r="L6819" s="188"/>
      <c r="M6819" s="393"/>
      <c r="N6819" s="188"/>
      <c r="O6819" s="188"/>
      <c r="P6819" s="188"/>
      <c r="R6819" s="188"/>
    </row>
    <row r="6820" spans="8:18">
      <c r="H6820" s="188"/>
      <c r="J6820" s="188"/>
      <c r="K6820" s="188"/>
      <c r="L6820" s="188"/>
      <c r="M6820" s="393"/>
      <c r="N6820" s="188"/>
      <c r="O6820" s="188"/>
      <c r="P6820" s="188"/>
      <c r="R6820" s="188"/>
    </row>
    <row r="6821" spans="8:18">
      <c r="H6821" s="188"/>
      <c r="J6821" s="188"/>
      <c r="K6821" s="188"/>
      <c r="L6821" s="188"/>
      <c r="M6821" s="393"/>
      <c r="N6821" s="188"/>
      <c r="O6821" s="188"/>
      <c r="P6821" s="188"/>
      <c r="R6821" s="188"/>
    </row>
    <row r="6822" spans="8:18">
      <c r="H6822" s="188"/>
      <c r="J6822" s="188"/>
      <c r="K6822" s="188"/>
      <c r="L6822" s="188"/>
      <c r="M6822" s="393"/>
      <c r="N6822" s="188"/>
      <c r="O6822" s="188"/>
      <c r="P6822" s="188"/>
      <c r="R6822" s="188"/>
    </row>
    <row r="6823" spans="8:18">
      <c r="H6823" s="188"/>
      <c r="J6823" s="188"/>
      <c r="K6823" s="188"/>
      <c r="L6823" s="188"/>
      <c r="M6823" s="393"/>
      <c r="N6823" s="188"/>
      <c r="O6823" s="188"/>
      <c r="P6823" s="188"/>
      <c r="R6823" s="188"/>
    </row>
    <row r="6824" spans="8:18">
      <c r="H6824" s="188"/>
      <c r="J6824" s="188"/>
      <c r="K6824" s="188"/>
      <c r="L6824" s="188"/>
      <c r="M6824" s="393"/>
      <c r="N6824" s="188"/>
      <c r="O6824" s="188"/>
      <c r="P6824" s="188"/>
      <c r="R6824" s="188"/>
    </row>
    <row r="6825" spans="8:18">
      <c r="H6825" s="188"/>
      <c r="J6825" s="188"/>
      <c r="K6825" s="188"/>
      <c r="L6825" s="188"/>
      <c r="M6825" s="393"/>
      <c r="N6825" s="188"/>
      <c r="O6825" s="188"/>
      <c r="P6825" s="188"/>
      <c r="R6825" s="188"/>
    </row>
    <row r="6826" spans="8:18">
      <c r="H6826" s="188"/>
      <c r="J6826" s="188"/>
      <c r="K6826" s="188"/>
      <c r="L6826" s="188"/>
      <c r="M6826" s="393"/>
      <c r="N6826" s="188"/>
      <c r="O6826" s="188"/>
      <c r="P6826" s="188"/>
      <c r="R6826" s="188"/>
    </row>
    <row r="6827" spans="8:18">
      <c r="H6827" s="188"/>
      <c r="J6827" s="188"/>
      <c r="K6827" s="188"/>
      <c r="L6827" s="188"/>
      <c r="M6827" s="393"/>
      <c r="N6827" s="188"/>
      <c r="O6827" s="188"/>
      <c r="P6827" s="188"/>
      <c r="R6827" s="188"/>
    </row>
    <row r="6828" spans="8:18">
      <c r="H6828" s="188"/>
      <c r="J6828" s="188"/>
      <c r="K6828" s="188"/>
      <c r="L6828" s="188"/>
      <c r="M6828" s="393"/>
      <c r="N6828" s="188"/>
      <c r="O6828" s="188"/>
      <c r="P6828" s="188"/>
      <c r="R6828" s="188"/>
    </row>
    <row r="6829" spans="8:18">
      <c r="H6829" s="188"/>
      <c r="J6829" s="188"/>
      <c r="K6829" s="188"/>
      <c r="L6829" s="188"/>
      <c r="M6829" s="393"/>
      <c r="N6829" s="188"/>
      <c r="O6829" s="188"/>
      <c r="P6829" s="188"/>
      <c r="R6829" s="188"/>
    </row>
    <row r="6830" spans="8:18">
      <c r="H6830" s="188"/>
      <c r="J6830" s="188"/>
      <c r="K6830" s="188"/>
      <c r="L6830" s="188"/>
      <c r="M6830" s="393"/>
      <c r="N6830" s="188"/>
      <c r="O6830" s="188"/>
      <c r="P6830" s="188"/>
      <c r="R6830" s="188"/>
    </row>
    <row r="6831" spans="8:18">
      <c r="H6831" s="188"/>
      <c r="J6831" s="188"/>
      <c r="K6831" s="188"/>
      <c r="L6831" s="188"/>
      <c r="M6831" s="393"/>
      <c r="N6831" s="188"/>
      <c r="O6831" s="188"/>
      <c r="P6831" s="188"/>
      <c r="R6831" s="188"/>
    </row>
    <row r="6832" spans="8:18">
      <c r="H6832" s="188"/>
      <c r="J6832" s="188"/>
      <c r="K6832" s="188"/>
      <c r="L6832" s="188"/>
      <c r="M6832" s="393"/>
      <c r="N6832" s="188"/>
      <c r="O6832" s="188"/>
      <c r="P6832" s="188"/>
      <c r="R6832" s="188"/>
    </row>
    <row r="6833" spans="8:18">
      <c r="H6833" s="188"/>
      <c r="J6833" s="188"/>
      <c r="K6833" s="188"/>
      <c r="L6833" s="188"/>
      <c r="M6833" s="393"/>
      <c r="N6833" s="188"/>
      <c r="O6833" s="188"/>
      <c r="P6833" s="188"/>
      <c r="R6833" s="188"/>
    </row>
    <row r="6834" spans="8:18">
      <c r="H6834" s="188"/>
      <c r="J6834" s="188"/>
      <c r="K6834" s="188"/>
      <c r="L6834" s="188"/>
      <c r="M6834" s="393"/>
      <c r="N6834" s="188"/>
      <c r="O6834" s="188"/>
      <c r="P6834" s="188"/>
      <c r="R6834" s="188"/>
    </row>
    <row r="6835" spans="8:18">
      <c r="H6835" s="188"/>
      <c r="J6835" s="188"/>
      <c r="K6835" s="188"/>
      <c r="L6835" s="188"/>
      <c r="M6835" s="393"/>
      <c r="N6835" s="188"/>
      <c r="O6835" s="188"/>
      <c r="P6835" s="188"/>
      <c r="R6835" s="188"/>
    </row>
    <row r="6836" spans="8:18">
      <c r="H6836" s="188"/>
      <c r="J6836" s="188"/>
      <c r="K6836" s="188"/>
      <c r="L6836" s="188"/>
      <c r="M6836" s="393"/>
      <c r="N6836" s="188"/>
      <c r="O6836" s="188"/>
      <c r="P6836" s="188"/>
      <c r="R6836" s="188"/>
    </row>
    <row r="6837" spans="8:18">
      <c r="H6837" s="188"/>
      <c r="J6837" s="188"/>
      <c r="K6837" s="188"/>
      <c r="L6837" s="188"/>
      <c r="M6837" s="393"/>
      <c r="N6837" s="188"/>
      <c r="O6837" s="188"/>
      <c r="P6837" s="188"/>
      <c r="R6837" s="188"/>
    </row>
    <row r="6838" spans="8:18">
      <c r="H6838" s="188"/>
      <c r="J6838" s="188"/>
      <c r="K6838" s="188"/>
      <c r="L6838" s="188"/>
      <c r="M6838" s="393"/>
      <c r="N6838" s="188"/>
      <c r="O6838" s="188"/>
      <c r="P6838" s="188"/>
      <c r="R6838" s="188"/>
    </row>
    <row r="6839" spans="8:18">
      <c r="H6839" s="188"/>
      <c r="J6839" s="188"/>
      <c r="K6839" s="188"/>
      <c r="L6839" s="188"/>
      <c r="M6839" s="393"/>
      <c r="N6839" s="188"/>
      <c r="O6839" s="188"/>
      <c r="P6839" s="188"/>
      <c r="R6839" s="188"/>
    </row>
    <row r="6840" spans="8:18">
      <c r="H6840" s="188"/>
      <c r="J6840" s="188"/>
      <c r="K6840" s="188"/>
      <c r="L6840" s="188"/>
      <c r="M6840" s="393"/>
      <c r="N6840" s="188"/>
      <c r="O6840" s="188"/>
      <c r="P6840" s="188"/>
      <c r="R6840" s="188"/>
    </row>
    <row r="6841" spans="8:18">
      <c r="H6841" s="188"/>
      <c r="J6841" s="188"/>
      <c r="K6841" s="188"/>
      <c r="L6841" s="188"/>
      <c r="M6841" s="393"/>
      <c r="N6841" s="188"/>
      <c r="O6841" s="188"/>
      <c r="P6841" s="188"/>
      <c r="R6841" s="188"/>
    </row>
    <row r="6842" spans="8:18">
      <c r="H6842" s="188"/>
      <c r="J6842" s="188"/>
      <c r="K6842" s="188"/>
      <c r="L6842" s="188"/>
      <c r="M6842" s="393"/>
      <c r="N6842" s="188"/>
      <c r="O6842" s="188"/>
      <c r="P6842" s="188"/>
      <c r="R6842" s="188"/>
    </row>
    <row r="6843" spans="8:18">
      <c r="H6843" s="188"/>
      <c r="J6843" s="188"/>
      <c r="K6843" s="188"/>
      <c r="L6843" s="188"/>
      <c r="M6843" s="393"/>
      <c r="N6843" s="188"/>
      <c r="O6843" s="188"/>
      <c r="P6843" s="188"/>
      <c r="R6843" s="188"/>
    </row>
    <row r="6844" spans="8:18">
      <c r="H6844" s="188"/>
      <c r="J6844" s="188"/>
      <c r="K6844" s="188"/>
      <c r="L6844" s="188"/>
      <c r="M6844" s="393"/>
      <c r="N6844" s="188"/>
      <c r="O6844" s="188"/>
      <c r="P6844" s="188"/>
      <c r="R6844" s="188"/>
    </row>
    <row r="6845" spans="8:18">
      <c r="H6845" s="188"/>
      <c r="J6845" s="188"/>
      <c r="K6845" s="188"/>
      <c r="L6845" s="188"/>
      <c r="M6845" s="393"/>
      <c r="N6845" s="188"/>
      <c r="O6845" s="188"/>
      <c r="P6845" s="188"/>
      <c r="R6845" s="188"/>
    </row>
    <row r="6846" spans="8:18">
      <c r="H6846" s="188"/>
      <c r="J6846" s="188"/>
      <c r="K6846" s="188"/>
      <c r="L6846" s="188"/>
      <c r="M6846" s="393"/>
      <c r="N6846" s="188"/>
      <c r="O6846" s="188"/>
      <c r="P6846" s="188"/>
      <c r="R6846" s="188"/>
    </row>
    <row r="6847" spans="8:18">
      <c r="H6847" s="188"/>
      <c r="J6847" s="188"/>
      <c r="K6847" s="188"/>
      <c r="L6847" s="188"/>
      <c r="M6847" s="393"/>
      <c r="N6847" s="188"/>
      <c r="O6847" s="188"/>
      <c r="P6847" s="188"/>
      <c r="R6847" s="188"/>
    </row>
    <row r="6848" spans="8:18">
      <c r="H6848" s="188"/>
      <c r="J6848" s="188"/>
      <c r="K6848" s="188"/>
      <c r="L6848" s="188"/>
      <c r="M6848" s="393"/>
      <c r="N6848" s="188"/>
      <c r="O6848" s="188"/>
      <c r="P6848" s="188"/>
      <c r="R6848" s="188"/>
    </row>
    <row r="6849" spans="8:18">
      <c r="H6849" s="188"/>
      <c r="J6849" s="188"/>
      <c r="K6849" s="188"/>
      <c r="L6849" s="188"/>
      <c r="M6849" s="393"/>
      <c r="N6849" s="188"/>
      <c r="O6849" s="188"/>
      <c r="P6849" s="188"/>
      <c r="R6849" s="188"/>
    </row>
    <row r="6850" spans="8:18">
      <c r="H6850" s="188"/>
      <c r="J6850" s="188"/>
      <c r="K6850" s="188"/>
      <c r="L6850" s="188"/>
      <c r="M6850" s="393"/>
      <c r="N6850" s="188"/>
      <c r="O6850" s="188"/>
      <c r="P6850" s="188"/>
      <c r="R6850" s="188"/>
    </row>
    <row r="6851" spans="8:18">
      <c r="H6851" s="188"/>
      <c r="J6851" s="188"/>
      <c r="K6851" s="188"/>
      <c r="L6851" s="188"/>
      <c r="M6851" s="393"/>
      <c r="N6851" s="188"/>
      <c r="O6851" s="188"/>
      <c r="P6851" s="188"/>
      <c r="R6851" s="188"/>
    </row>
    <row r="6852" spans="8:18">
      <c r="H6852" s="188"/>
      <c r="J6852" s="188"/>
      <c r="K6852" s="188"/>
      <c r="L6852" s="188"/>
      <c r="M6852" s="393"/>
      <c r="N6852" s="188"/>
      <c r="O6852" s="188"/>
      <c r="P6852" s="188"/>
      <c r="R6852" s="188"/>
    </row>
    <row r="6853" spans="8:18">
      <c r="H6853" s="188"/>
      <c r="J6853" s="188"/>
      <c r="K6853" s="188"/>
      <c r="L6853" s="188"/>
      <c r="M6853" s="393"/>
      <c r="N6853" s="188"/>
      <c r="O6853" s="188"/>
      <c r="P6853" s="188"/>
      <c r="R6853" s="188"/>
    </row>
    <row r="6854" spans="8:18">
      <c r="H6854" s="188"/>
      <c r="J6854" s="188"/>
      <c r="K6854" s="188"/>
      <c r="L6854" s="188"/>
      <c r="M6854" s="393"/>
      <c r="N6854" s="188"/>
      <c r="O6854" s="188"/>
      <c r="P6854" s="188"/>
      <c r="R6854" s="188"/>
    </row>
    <row r="6855" spans="8:18">
      <c r="H6855" s="188"/>
      <c r="J6855" s="188"/>
      <c r="K6855" s="188"/>
      <c r="L6855" s="188"/>
      <c r="M6855" s="393"/>
      <c r="N6855" s="188"/>
      <c r="O6855" s="188"/>
      <c r="P6855" s="188"/>
      <c r="R6855" s="188"/>
    </row>
    <row r="6856" spans="8:18">
      <c r="H6856" s="188"/>
      <c r="J6856" s="188"/>
      <c r="K6856" s="188"/>
      <c r="L6856" s="188"/>
      <c r="M6856" s="393"/>
      <c r="N6856" s="188"/>
      <c r="O6856" s="188"/>
      <c r="P6856" s="188"/>
      <c r="R6856" s="188"/>
    </row>
    <row r="6857" spans="8:18">
      <c r="H6857" s="188"/>
      <c r="J6857" s="188"/>
      <c r="K6857" s="188"/>
      <c r="L6857" s="188"/>
      <c r="M6857" s="393"/>
      <c r="N6857" s="188"/>
      <c r="O6857" s="188"/>
      <c r="P6857" s="188"/>
      <c r="R6857" s="188"/>
    </row>
    <row r="6858" spans="8:18">
      <c r="H6858" s="188"/>
      <c r="J6858" s="188"/>
      <c r="K6858" s="188"/>
      <c r="L6858" s="188"/>
      <c r="M6858" s="393"/>
      <c r="N6858" s="188"/>
      <c r="O6858" s="188"/>
      <c r="P6858" s="188"/>
      <c r="R6858" s="188"/>
    </row>
    <row r="6859" spans="8:18">
      <c r="H6859" s="188"/>
      <c r="J6859" s="188"/>
      <c r="K6859" s="188"/>
      <c r="L6859" s="188"/>
      <c r="M6859" s="393"/>
      <c r="N6859" s="188"/>
      <c r="O6859" s="188"/>
      <c r="P6859" s="188"/>
      <c r="R6859" s="188"/>
    </row>
    <row r="6860" spans="8:18">
      <c r="H6860" s="188"/>
      <c r="J6860" s="188"/>
      <c r="K6860" s="188"/>
      <c r="L6860" s="188"/>
      <c r="M6860" s="393"/>
      <c r="N6860" s="188"/>
      <c r="O6860" s="188"/>
      <c r="P6860" s="188"/>
      <c r="R6860" s="188"/>
    </row>
    <row r="6861" spans="8:18">
      <c r="H6861" s="188"/>
      <c r="J6861" s="188"/>
      <c r="K6861" s="188"/>
      <c r="L6861" s="188"/>
      <c r="M6861" s="393"/>
      <c r="N6861" s="188"/>
      <c r="O6861" s="188"/>
      <c r="P6861" s="188"/>
      <c r="R6861" s="188"/>
    </row>
    <row r="6862" spans="8:18">
      <c r="H6862" s="188"/>
      <c r="J6862" s="188"/>
      <c r="K6862" s="188"/>
      <c r="L6862" s="188"/>
      <c r="M6862" s="393"/>
      <c r="N6862" s="188"/>
      <c r="O6862" s="188"/>
      <c r="P6862" s="188"/>
      <c r="R6862" s="188"/>
    </row>
    <row r="6863" spans="8:18">
      <c r="H6863" s="188"/>
      <c r="J6863" s="188"/>
      <c r="K6863" s="188"/>
      <c r="L6863" s="188"/>
      <c r="M6863" s="393"/>
      <c r="N6863" s="188"/>
      <c r="O6863" s="188"/>
      <c r="P6863" s="188"/>
      <c r="R6863" s="188"/>
    </row>
    <row r="6864" spans="8:18">
      <c r="H6864" s="188"/>
      <c r="J6864" s="188"/>
      <c r="K6864" s="188"/>
      <c r="L6864" s="188"/>
      <c r="M6864" s="393"/>
      <c r="N6864" s="188"/>
      <c r="O6864" s="188"/>
      <c r="P6864" s="188"/>
      <c r="R6864" s="188"/>
    </row>
    <row r="6865" spans="8:18">
      <c r="H6865" s="188"/>
      <c r="J6865" s="188"/>
      <c r="K6865" s="188"/>
      <c r="L6865" s="188"/>
      <c r="M6865" s="393"/>
      <c r="N6865" s="188"/>
      <c r="O6865" s="188"/>
      <c r="P6865" s="188"/>
      <c r="R6865" s="188"/>
    </row>
    <row r="6866" spans="8:18">
      <c r="H6866" s="188"/>
      <c r="J6866" s="188"/>
      <c r="K6866" s="188"/>
      <c r="L6866" s="188"/>
      <c r="M6866" s="393"/>
      <c r="N6866" s="188"/>
      <c r="O6866" s="188"/>
      <c r="P6866" s="188"/>
      <c r="R6866" s="188"/>
    </row>
    <row r="6867" spans="8:18">
      <c r="H6867" s="188"/>
      <c r="J6867" s="188"/>
      <c r="K6867" s="188"/>
      <c r="L6867" s="188"/>
      <c r="M6867" s="393"/>
      <c r="N6867" s="188"/>
      <c r="O6867" s="188"/>
      <c r="P6867" s="188"/>
      <c r="R6867" s="188"/>
    </row>
    <row r="6868" spans="8:18">
      <c r="H6868" s="188"/>
      <c r="J6868" s="188"/>
      <c r="K6868" s="188"/>
      <c r="L6868" s="188"/>
      <c r="M6868" s="393"/>
      <c r="N6868" s="188"/>
      <c r="O6868" s="188"/>
      <c r="P6868" s="188"/>
      <c r="R6868" s="188"/>
    </row>
    <row r="6869" spans="8:18">
      <c r="H6869" s="188"/>
      <c r="J6869" s="188"/>
      <c r="K6869" s="188"/>
      <c r="L6869" s="188"/>
      <c r="M6869" s="393"/>
      <c r="N6869" s="188"/>
      <c r="O6869" s="188"/>
      <c r="P6869" s="188"/>
      <c r="R6869" s="188"/>
    </row>
    <row r="6870" spans="8:18">
      <c r="H6870" s="188"/>
      <c r="J6870" s="188"/>
      <c r="K6870" s="188"/>
      <c r="L6870" s="188"/>
      <c r="M6870" s="393"/>
      <c r="N6870" s="188"/>
      <c r="O6870" s="188"/>
      <c r="P6870" s="188"/>
      <c r="R6870" s="188"/>
    </row>
    <row r="6871" spans="8:18">
      <c r="H6871" s="188"/>
      <c r="J6871" s="188"/>
      <c r="K6871" s="188"/>
      <c r="L6871" s="188"/>
      <c r="M6871" s="393"/>
      <c r="N6871" s="188"/>
      <c r="O6871" s="188"/>
      <c r="P6871" s="188"/>
      <c r="R6871" s="188"/>
    </row>
    <row r="6872" spans="8:18">
      <c r="H6872" s="188"/>
      <c r="J6872" s="188"/>
      <c r="K6872" s="188"/>
      <c r="L6872" s="188"/>
      <c r="M6872" s="393"/>
      <c r="N6872" s="188"/>
      <c r="O6872" s="188"/>
      <c r="P6872" s="188"/>
      <c r="R6872" s="188"/>
    </row>
    <row r="6873" spans="8:18">
      <c r="H6873" s="188"/>
      <c r="J6873" s="188"/>
      <c r="K6873" s="188"/>
      <c r="L6873" s="188"/>
      <c r="M6873" s="393"/>
      <c r="N6873" s="188"/>
      <c r="O6873" s="188"/>
      <c r="P6873" s="188"/>
      <c r="R6873" s="188"/>
    </row>
    <row r="6874" spans="8:18">
      <c r="H6874" s="188"/>
      <c r="J6874" s="188"/>
      <c r="K6874" s="188"/>
      <c r="L6874" s="188"/>
      <c r="M6874" s="393"/>
      <c r="N6874" s="188"/>
      <c r="O6874" s="188"/>
      <c r="P6874" s="188"/>
      <c r="R6874" s="188"/>
    </row>
    <row r="6875" spans="8:18">
      <c r="H6875" s="188"/>
      <c r="J6875" s="188"/>
      <c r="K6875" s="188"/>
      <c r="L6875" s="188"/>
      <c r="M6875" s="393"/>
      <c r="N6875" s="188"/>
      <c r="O6875" s="188"/>
      <c r="P6875" s="188"/>
      <c r="R6875" s="188"/>
    </row>
    <row r="6876" spans="8:18">
      <c r="H6876" s="188"/>
      <c r="J6876" s="188"/>
      <c r="K6876" s="188"/>
      <c r="L6876" s="188"/>
      <c r="M6876" s="393"/>
      <c r="N6876" s="188"/>
      <c r="O6876" s="188"/>
      <c r="P6876" s="188"/>
      <c r="R6876" s="188"/>
    </row>
    <row r="6877" spans="8:18">
      <c r="H6877" s="188"/>
      <c r="J6877" s="188"/>
      <c r="K6877" s="188"/>
      <c r="L6877" s="188"/>
      <c r="M6877" s="393"/>
      <c r="N6877" s="188"/>
      <c r="O6877" s="188"/>
      <c r="P6877" s="188"/>
      <c r="R6877" s="188"/>
    </row>
    <row r="6878" spans="8:18">
      <c r="H6878" s="188"/>
      <c r="J6878" s="188"/>
      <c r="K6878" s="188"/>
      <c r="L6878" s="188"/>
      <c r="M6878" s="393"/>
      <c r="N6878" s="188"/>
      <c r="O6878" s="188"/>
      <c r="P6878" s="188"/>
      <c r="R6878" s="188"/>
    </row>
    <row r="6879" spans="8:18">
      <c r="H6879" s="188"/>
      <c r="J6879" s="188"/>
      <c r="K6879" s="188"/>
      <c r="L6879" s="188"/>
      <c r="M6879" s="393"/>
      <c r="N6879" s="188"/>
      <c r="O6879" s="188"/>
      <c r="P6879" s="188"/>
      <c r="R6879" s="188"/>
    </row>
    <row r="6880" spans="8:18">
      <c r="H6880" s="188"/>
      <c r="J6880" s="188"/>
      <c r="K6880" s="188"/>
      <c r="L6880" s="188"/>
      <c r="M6880" s="393"/>
      <c r="N6880" s="188"/>
      <c r="O6880" s="188"/>
      <c r="P6880" s="188"/>
      <c r="R6880" s="188"/>
    </row>
    <row r="6881" spans="8:18">
      <c r="H6881" s="188"/>
      <c r="J6881" s="188"/>
      <c r="K6881" s="188"/>
      <c r="L6881" s="188"/>
      <c r="M6881" s="393"/>
      <c r="N6881" s="188"/>
      <c r="O6881" s="188"/>
      <c r="P6881" s="188"/>
      <c r="R6881" s="188"/>
    </row>
    <row r="6882" spans="8:18">
      <c r="H6882" s="188"/>
      <c r="J6882" s="188"/>
      <c r="K6882" s="188"/>
      <c r="L6882" s="188"/>
      <c r="M6882" s="393"/>
      <c r="N6882" s="188"/>
      <c r="O6882" s="188"/>
      <c r="P6882" s="188"/>
      <c r="R6882" s="188"/>
    </row>
    <row r="6883" spans="8:18">
      <c r="H6883" s="188"/>
      <c r="J6883" s="188"/>
      <c r="K6883" s="188"/>
      <c r="L6883" s="188"/>
      <c r="M6883" s="393"/>
      <c r="N6883" s="188"/>
      <c r="O6883" s="188"/>
      <c r="P6883" s="188"/>
      <c r="R6883" s="188"/>
    </row>
    <row r="6884" spans="8:18">
      <c r="H6884" s="188"/>
      <c r="J6884" s="188"/>
      <c r="K6884" s="188"/>
      <c r="L6884" s="188"/>
      <c r="M6884" s="393"/>
      <c r="N6884" s="188"/>
      <c r="O6884" s="188"/>
      <c r="P6884" s="188"/>
      <c r="R6884" s="188"/>
    </row>
    <row r="6885" spans="8:18">
      <c r="H6885" s="188"/>
      <c r="J6885" s="188"/>
      <c r="K6885" s="188"/>
      <c r="L6885" s="188"/>
      <c r="M6885" s="393"/>
      <c r="N6885" s="188"/>
      <c r="O6885" s="188"/>
      <c r="P6885" s="188"/>
      <c r="R6885" s="188"/>
    </row>
    <row r="6886" spans="8:18">
      <c r="H6886" s="188"/>
      <c r="J6886" s="188"/>
      <c r="K6886" s="188"/>
      <c r="L6886" s="188"/>
      <c r="M6886" s="393"/>
      <c r="N6886" s="188"/>
      <c r="O6886" s="188"/>
      <c r="P6886" s="188"/>
      <c r="R6886" s="188"/>
    </row>
    <row r="6887" spans="8:18">
      <c r="H6887" s="188"/>
      <c r="J6887" s="188"/>
      <c r="K6887" s="188"/>
      <c r="L6887" s="188"/>
      <c r="M6887" s="393"/>
      <c r="N6887" s="188"/>
      <c r="O6887" s="188"/>
      <c r="P6887" s="188"/>
      <c r="R6887" s="188"/>
    </row>
    <row r="6888" spans="8:18">
      <c r="H6888" s="188"/>
      <c r="J6888" s="188"/>
      <c r="K6888" s="188"/>
      <c r="L6888" s="188"/>
      <c r="M6888" s="393"/>
      <c r="N6888" s="188"/>
      <c r="O6888" s="188"/>
      <c r="P6888" s="188"/>
      <c r="R6888" s="188"/>
    </row>
    <row r="6889" spans="8:18">
      <c r="H6889" s="188"/>
      <c r="J6889" s="188"/>
      <c r="K6889" s="188"/>
      <c r="L6889" s="188"/>
      <c r="M6889" s="393"/>
      <c r="N6889" s="188"/>
      <c r="O6889" s="188"/>
      <c r="P6889" s="188"/>
      <c r="R6889" s="188"/>
    </row>
    <row r="6890" spans="8:18">
      <c r="H6890" s="188"/>
      <c r="J6890" s="188"/>
      <c r="K6890" s="188"/>
      <c r="L6890" s="188"/>
      <c r="M6890" s="393"/>
      <c r="N6890" s="188"/>
      <c r="O6890" s="188"/>
      <c r="P6890" s="188"/>
      <c r="R6890" s="188"/>
    </row>
    <row r="6891" spans="8:18">
      <c r="H6891" s="188"/>
      <c r="J6891" s="188"/>
      <c r="K6891" s="188"/>
      <c r="L6891" s="188"/>
      <c r="M6891" s="393"/>
      <c r="N6891" s="188"/>
      <c r="O6891" s="188"/>
      <c r="P6891" s="188"/>
      <c r="R6891" s="188"/>
    </row>
    <row r="6892" spans="8:18">
      <c r="H6892" s="188"/>
      <c r="J6892" s="188"/>
      <c r="K6892" s="188"/>
      <c r="L6892" s="188"/>
      <c r="M6892" s="393"/>
      <c r="N6892" s="188"/>
      <c r="O6892" s="188"/>
      <c r="P6892" s="188"/>
      <c r="R6892" s="188"/>
    </row>
    <row r="6893" spans="8:18">
      <c r="H6893" s="188"/>
      <c r="J6893" s="188"/>
      <c r="K6893" s="188"/>
      <c r="L6893" s="188"/>
      <c r="M6893" s="393"/>
      <c r="N6893" s="188"/>
      <c r="O6893" s="188"/>
      <c r="P6893" s="188"/>
      <c r="R6893" s="188"/>
    </row>
    <row r="6894" spans="8:18">
      <c r="H6894" s="188"/>
      <c r="J6894" s="188"/>
      <c r="K6894" s="188"/>
      <c r="L6894" s="188"/>
      <c r="M6894" s="393"/>
      <c r="N6894" s="188"/>
      <c r="O6894" s="188"/>
      <c r="P6894" s="188"/>
      <c r="R6894" s="188"/>
    </row>
    <row r="6895" spans="8:18">
      <c r="H6895" s="188"/>
      <c r="J6895" s="188"/>
      <c r="K6895" s="188"/>
      <c r="L6895" s="188"/>
      <c r="M6895" s="393"/>
      <c r="N6895" s="188"/>
      <c r="O6895" s="188"/>
      <c r="P6895" s="188"/>
      <c r="R6895" s="188"/>
    </row>
    <row r="6896" spans="8:18">
      <c r="H6896" s="188"/>
      <c r="J6896" s="188"/>
      <c r="K6896" s="188"/>
      <c r="L6896" s="188"/>
      <c r="M6896" s="393"/>
      <c r="N6896" s="188"/>
      <c r="O6896" s="188"/>
      <c r="P6896" s="188"/>
      <c r="R6896" s="188"/>
    </row>
    <row r="6897" spans="8:18">
      <c r="H6897" s="188"/>
      <c r="J6897" s="188"/>
      <c r="K6897" s="188"/>
      <c r="L6897" s="188"/>
      <c r="M6897" s="393"/>
      <c r="N6897" s="188"/>
      <c r="O6897" s="188"/>
      <c r="P6897" s="188"/>
      <c r="R6897" s="188"/>
    </row>
    <row r="6898" spans="8:18">
      <c r="H6898" s="188"/>
      <c r="J6898" s="188"/>
      <c r="K6898" s="188"/>
      <c r="L6898" s="188"/>
      <c r="M6898" s="393"/>
      <c r="N6898" s="188"/>
      <c r="O6898" s="188"/>
      <c r="P6898" s="188"/>
      <c r="R6898" s="188"/>
    </row>
    <row r="6899" spans="8:18">
      <c r="H6899" s="188"/>
      <c r="J6899" s="188"/>
      <c r="K6899" s="188"/>
      <c r="L6899" s="188"/>
      <c r="M6899" s="393"/>
      <c r="N6899" s="188"/>
      <c r="O6899" s="188"/>
      <c r="P6899" s="188"/>
      <c r="R6899" s="188"/>
    </row>
    <row r="6900" spans="8:18">
      <c r="H6900" s="188"/>
      <c r="J6900" s="188"/>
      <c r="K6900" s="188"/>
      <c r="L6900" s="188"/>
      <c r="M6900" s="393"/>
      <c r="N6900" s="188"/>
      <c r="O6900" s="188"/>
      <c r="P6900" s="188"/>
      <c r="R6900" s="188"/>
    </row>
    <row r="6901" spans="8:18">
      <c r="H6901" s="188"/>
      <c r="J6901" s="188"/>
      <c r="K6901" s="188"/>
      <c r="L6901" s="188"/>
      <c r="M6901" s="393"/>
      <c r="N6901" s="188"/>
      <c r="O6901" s="188"/>
      <c r="P6901" s="188"/>
      <c r="R6901" s="188"/>
    </row>
    <row r="6902" spans="8:18">
      <c r="H6902" s="188"/>
      <c r="J6902" s="188"/>
      <c r="K6902" s="188"/>
      <c r="L6902" s="188"/>
      <c r="M6902" s="393"/>
      <c r="N6902" s="188"/>
      <c r="O6902" s="188"/>
      <c r="P6902" s="188"/>
      <c r="R6902" s="188"/>
    </row>
    <row r="6903" spans="8:18">
      <c r="H6903" s="188"/>
      <c r="J6903" s="188"/>
      <c r="K6903" s="188"/>
      <c r="L6903" s="188"/>
      <c r="M6903" s="393"/>
      <c r="N6903" s="188"/>
      <c r="O6903" s="188"/>
      <c r="P6903" s="188"/>
      <c r="R6903" s="188"/>
    </row>
    <row r="6904" spans="8:18">
      <c r="H6904" s="188"/>
      <c r="J6904" s="188"/>
      <c r="K6904" s="188"/>
      <c r="L6904" s="188"/>
      <c r="M6904" s="393"/>
      <c r="N6904" s="188"/>
      <c r="O6904" s="188"/>
      <c r="P6904" s="188"/>
      <c r="R6904" s="188"/>
    </row>
    <row r="6905" spans="8:18">
      <c r="H6905" s="188"/>
      <c r="J6905" s="188"/>
      <c r="K6905" s="188"/>
      <c r="L6905" s="188"/>
      <c r="M6905" s="393"/>
      <c r="N6905" s="188"/>
      <c r="O6905" s="188"/>
      <c r="P6905" s="188"/>
      <c r="R6905" s="188"/>
    </row>
    <row r="6906" spans="8:18">
      <c r="H6906" s="188"/>
      <c r="J6906" s="188"/>
      <c r="K6906" s="188"/>
      <c r="L6906" s="188"/>
      <c r="M6906" s="393"/>
      <c r="N6906" s="188"/>
      <c r="O6906" s="188"/>
      <c r="P6906" s="188"/>
      <c r="R6906" s="188"/>
    </row>
    <row r="6907" spans="8:18">
      <c r="H6907" s="188"/>
      <c r="J6907" s="188"/>
      <c r="K6907" s="188"/>
      <c r="L6907" s="188"/>
      <c r="M6907" s="393"/>
      <c r="N6907" s="188"/>
      <c r="O6907" s="188"/>
      <c r="P6907" s="188"/>
      <c r="R6907" s="188"/>
    </row>
    <row r="6908" spans="8:18">
      <c r="H6908" s="188"/>
      <c r="J6908" s="188"/>
      <c r="K6908" s="188"/>
      <c r="L6908" s="188"/>
      <c r="M6908" s="393"/>
      <c r="N6908" s="188"/>
      <c r="O6908" s="188"/>
      <c r="P6908" s="188"/>
      <c r="R6908" s="188"/>
    </row>
    <row r="6909" spans="8:18">
      <c r="H6909" s="188"/>
      <c r="J6909" s="188"/>
      <c r="K6909" s="188"/>
      <c r="L6909" s="188"/>
      <c r="M6909" s="393"/>
      <c r="N6909" s="188"/>
      <c r="O6909" s="188"/>
      <c r="P6909" s="188"/>
      <c r="R6909" s="188"/>
    </row>
    <row r="6910" spans="8:18">
      <c r="H6910" s="188"/>
      <c r="J6910" s="188"/>
      <c r="K6910" s="188"/>
      <c r="L6910" s="188"/>
      <c r="M6910" s="393"/>
      <c r="N6910" s="188"/>
      <c r="O6910" s="188"/>
      <c r="P6910" s="188"/>
      <c r="R6910" s="188"/>
    </row>
    <row r="6911" spans="8:18">
      <c r="H6911" s="188"/>
      <c r="J6911" s="188"/>
      <c r="K6911" s="188"/>
      <c r="L6911" s="188"/>
      <c r="M6911" s="393"/>
      <c r="N6911" s="188"/>
      <c r="O6911" s="188"/>
      <c r="P6911" s="188"/>
      <c r="R6911" s="188"/>
    </row>
    <row r="6912" spans="8:18">
      <c r="H6912" s="188"/>
      <c r="J6912" s="188"/>
      <c r="K6912" s="188"/>
      <c r="L6912" s="188"/>
      <c r="M6912" s="393"/>
      <c r="N6912" s="188"/>
      <c r="O6912" s="188"/>
      <c r="P6912" s="188"/>
      <c r="R6912" s="188"/>
    </row>
    <row r="6913" spans="8:18">
      <c r="H6913" s="188"/>
      <c r="J6913" s="188"/>
      <c r="K6913" s="188"/>
      <c r="L6913" s="188"/>
      <c r="M6913" s="393"/>
      <c r="N6913" s="188"/>
      <c r="O6913" s="188"/>
      <c r="P6913" s="188"/>
      <c r="R6913" s="188"/>
    </row>
    <row r="6914" spans="8:18">
      <c r="H6914" s="188"/>
      <c r="J6914" s="188"/>
      <c r="K6914" s="188"/>
      <c r="L6914" s="188"/>
      <c r="M6914" s="393"/>
      <c r="N6914" s="188"/>
      <c r="O6914" s="188"/>
      <c r="P6914" s="188"/>
      <c r="R6914" s="188"/>
    </row>
    <row r="6915" spans="8:18">
      <c r="H6915" s="188"/>
      <c r="J6915" s="188"/>
      <c r="K6915" s="188"/>
      <c r="L6915" s="188"/>
      <c r="M6915" s="393"/>
      <c r="N6915" s="188"/>
      <c r="O6915" s="188"/>
      <c r="P6915" s="188"/>
      <c r="R6915" s="188"/>
    </row>
    <row r="6916" spans="8:18">
      <c r="H6916" s="188"/>
      <c r="J6916" s="188"/>
      <c r="K6916" s="188"/>
      <c r="L6916" s="188"/>
      <c r="M6916" s="393"/>
      <c r="N6916" s="188"/>
      <c r="O6916" s="188"/>
      <c r="P6916" s="188"/>
      <c r="R6916" s="188"/>
    </row>
    <row r="6917" spans="8:18">
      <c r="H6917" s="188"/>
      <c r="J6917" s="188"/>
      <c r="K6917" s="188"/>
      <c r="L6917" s="188"/>
      <c r="M6917" s="393"/>
      <c r="N6917" s="188"/>
      <c r="O6917" s="188"/>
      <c r="P6917" s="188"/>
      <c r="R6917" s="188"/>
    </row>
    <row r="6918" spans="8:18">
      <c r="H6918" s="188"/>
      <c r="J6918" s="188"/>
      <c r="K6918" s="188"/>
      <c r="L6918" s="188"/>
      <c r="M6918" s="393"/>
      <c r="N6918" s="188"/>
      <c r="O6918" s="188"/>
      <c r="P6918" s="188"/>
      <c r="R6918" s="188"/>
    </row>
    <row r="6919" spans="8:18">
      <c r="H6919" s="188"/>
      <c r="J6919" s="188"/>
      <c r="K6919" s="188"/>
      <c r="L6919" s="188"/>
      <c r="M6919" s="393"/>
      <c r="N6919" s="188"/>
      <c r="O6919" s="188"/>
      <c r="P6919" s="188"/>
      <c r="R6919" s="188"/>
    </row>
    <row r="6920" spans="8:18">
      <c r="H6920" s="188"/>
      <c r="J6920" s="188"/>
      <c r="K6920" s="188"/>
      <c r="L6920" s="188"/>
      <c r="M6920" s="393"/>
      <c r="N6920" s="188"/>
      <c r="O6920" s="188"/>
      <c r="P6920" s="188"/>
      <c r="R6920" s="188"/>
    </row>
    <row r="6921" spans="8:18">
      <c r="H6921" s="188"/>
      <c r="J6921" s="188"/>
      <c r="K6921" s="188"/>
      <c r="L6921" s="188"/>
      <c r="M6921" s="393"/>
      <c r="N6921" s="188"/>
      <c r="O6921" s="188"/>
      <c r="P6921" s="188"/>
      <c r="R6921" s="188"/>
    </row>
    <row r="6922" spans="8:18">
      <c r="H6922" s="188"/>
      <c r="J6922" s="188"/>
      <c r="K6922" s="188"/>
      <c r="L6922" s="188"/>
      <c r="M6922" s="393"/>
      <c r="N6922" s="188"/>
      <c r="O6922" s="188"/>
      <c r="P6922" s="188"/>
      <c r="R6922" s="188"/>
    </row>
    <row r="6923" spans="8:18">
      <c r="H6923" s="188"/>
      <c r="J6923" s="188"/>
      <c r="K6923" s="188"/>
      <c r="L6923" s="188"/>
      <c r="M6923" s="393"/>
      <c r="N6923" s="188"/>
      <c r="O6923" s="188"/>
      <c r="P6923" s="188"/>
      <c r="R6923" s="188"/>
    </row>
    <row r="6924" spans="8:18">
      <c r="H6924" s="188"/>
      <c r="J6924" s="188"/>
      <c r="K6924" s="188"/>
      <c r="L6924" s="188"/>
      <c r="M6924" s="393"/>
      <c r="N6924" s="188"/>
      <c r="O6924" s="188"/>
      <c r="P6924" s="188"/>
      <c r="R6924" s="188"/>
    </row>
    <row r="6925" spans="8:18">
      <c r="H6925" s="188"/>
      <c r="J6925" s="188"/>
      <c r="K6925" s="188"/>
      <c r="L6925" s="188"/>
      <c r="M6925" s="393"/>
      <c r="N6925" s="188"/>
      <c r="O6925" s="188"/>
      <c r="P6925" s="188"/>
      <c r="R6925" s="188"/>
    </row>
    <row r="6926" spans="8:18">
      <c r="H6926" s="188"/>
      <c r="J6926" s="188"/>
      <c r="K6926" s="188"/>
      <c r="L6926" s="188"/>
      <c r="M6926" s="393"/>
      <c r="N6926" s="188"/>
      <c r="O6926" s="188"/>
      <c r="P6926" s="188"/>
      <c r="R6926" s="188"/>
    </row>
    <row r="6927" spans="8:18">
      <c r="H6927" s="188"/>
      <c r="J6927" s="188"/>
      <c r="K6927" s="188"/>
      <c r="L6927" s="188"/>
      <c r="M6927" s="393"/>
      <c r="N6927" s="188"/>
      <c r="O6927" s="188"/>
      <c r="P6927" s="188"/>
      <c r="R6927" s="188"/>
    </row>
    <row r="6928" spans="8:18">
      <c r="H6928" s="188"/>
      <c r="J6928" s="188"/>
      <c r="K6928" s="188"/>
      <c r="L6928" s="188"/>
      <c r="M6928" s="393"/>
      <c r="N6928" s="188"/>
      <c r="O6928" s="188"/>
      <c r="P6928" s="188"/>
      <c r="R6928" s="188"/>
    </row>
    <row r="6929" spans="8:18">
      <c r="H6929" s="188"/>
      <c r="J6929" s="188"/>
      <c r="K6929" s="188"/>
      <c r="L6929" s="188"/>
      <c r="M6929" s="393"/>
      <c r="N6929" s="188"/>
      <c r="O6929" s="188"/>
      <c r="P6929" s="188"/>
      <c r="R6929" s="188"/>
    </row>
    <row r="6930" spans="8:18">
      <c r="H6930" s="188"/>
      <c r="J6930" s="188"/>
      <c r="K6930" s="188"/>
      <c r="L6930" s="188"/>
      <c r="M6930" s="393"/>
      <c r="N6930" s="188"/>
      <c r="O6930" s="188"/>
      <c r="P6930" s="188"/>
      <c r="R6930" s="188"/>
    </row>
    <row r="6931" spans="8:18">
      <c r="H6931" s="188"/>
      <c r="J6931" s="188"/>
      <c r="K6931" s="188"/>
      <c r="L6931" s="188"/>
      <c r="M6931" s="393"/>
      <c r="N6931" s="188"/>
      <c r="O6931" s="188"/>
      <c r="P6931" s="188"/>
      <c r="R6931" s="188"/>
    </row>
    <row r="6932" spans="8:18">
      <c r="H6932" s="188"/>
      <c r="J6932" s="188"/>
      <c r="K6932" s="188"/>
      <c r="L6932" s="188"/>
      <c r="M6932" s="393"/>
      <c r="N6932" s="188"/>
      <c r="O6932" s="188"/>
      <c r="P6932" s="188"/>
      <c r="R6932" s="188"/>
    </row>
    <row r="6933" spans="8:18">
      <c r="H6933" s="188"/>
      <c r="J6933" s="188"/>
      <c r="K6933" s="188"/>
      <c r="L6933" s="188"/>
      <c r="M6933" s="393"/>
      <c r="N6933" s="188"/>
      <c r="O6933" s="188"/>
      <c r="P6933" s="188"/>
      <c r="R6933" s="188"/>
    </row>
    <row r="6934" spans="8:18">
      <c r="H6934" s="188"/>
      <c r="J6934" s="188"/>
      <c r="K6934" s="188"/>
      <c r="L6934" s="188"/>
      <c r="M6934" s="393"/>
      <c r="N6934" s="188"/>
      <c r="O6934" s="188"/>
      <c r="P6934" s="188"/>
      <c r="R6934" s="188"/>
    </row>
    <row r="6935" spans="8:18">
      <c r="H6935" s="188"/>
      <c r="J6935" s="188"/>
      <c r="K6935" s="188"/>
      <c r="L6935" s="188"/>
      <c r="M6935" s="393"/>
      <c r="N6935" s="188"/>
      <c r="O6935" s="188"/>
      <c r="P6935" s="188"/>
      <c r="R6935" s="188"/>
    </row>
    <row r="6936" spans="8:18">
      <c r="H6936" s="188"/>
      <c r="J6936" s="188"/>
      <c r="K6936" s="188"/>
      <c r="L6936" s="188"/>
      <c r="M6936" s="393"/>
      <c r="N6936" s="188"/>
      <c r="O6936" s="188"/>
      <c r="P6936" s="188"/>
      <c r="R6936" s="188"/>
    </row>
    <row r="6937" spans="8:18">
      <c r="H6937" s="188"/>
      <c r="J6937" s="188"/>
      <c r="K6937" s="188"/>
      <c r="L6937" s="188"/>
      <c r="M6937" s="393"/>
      <c r="N6937" s="188"/>
      <c r="O6937" s="188"/>
      <c r="P6937" s="188"/>
      <c r="R6937" s="188"/>
    </row>
    <row r="6938" spans="8:18">
      <c r="H6938" s="188"/>
      <c r="J6938" s="188"/>
      <c r="K6938" s="188"/>
      <c r="L6938" s="188"/>
      <c r="M6938" s="393"/>
      <c r="N6938" s="188"/>
      <c r="O6938" s="188"/>
      <c r="P6938" s="188"/>
      <c r="R6938" s="188"/>
    </row>
    <row r="6939" spans="8:18">
      <c r="H6939" s="188"/>
      <c r="J6939" s="188"/>
      <c r="K6939" s="188"/>
      <c r="L6939" s="188"/>
      <c r="M6939" s="393"/>
      <c r="N6939" s="188"/>
      <c r="O6939" s="188"/>
      <c r="P6939" s="188"/>
      <c r="R6939" s="188"/>
    </row>
    <row r="6940" spans="8:18">
      <c r="H6940" s="188"/>
      <c r="J6940" s="188"/>
      <c r="K6940" s="188"/>
      <c r="L6940" s="188"/>
      <c r="M6940" s="393"/>
      <c r="N6940" s="188"/>
      <c r="O6940" s="188"/>
      <c r="P6940" s="188"/>
      <c r="R6940" s="188"/>
    </row>
    <row r="6941" spans="8:18">
      <c r="H6941" s="188"/>
      <c r="J6941" s="188"/>
      <c r="K6941" s="188"/>
      <c r="L6941" s="188"/>
      <c r="M6941" s="393"/>
      <c r="N6941" s="188"/>
      <c r="O6941" s="188"/>
      <c r="P6941" s="188"/>
      <c r="R6941" s="188"/>
    </row>
    <row r="6942" spans="8:18">
      <c r="H6942" s="188"/>
      <c r="J6942" s="188"/>
      <c r="K6942" s="188"/>
      <c r="L6942" s="188"/>
      <c r="M6942" s="393"/>
      <c r="N6942" s="188"/>
      <c r="O6942" s="188"/>
      <c r="P6942" s="188"/>
      <c r="R6942" s="188"/>
    </row>
    <row r="6943" spans="8:18">
      <c r="H6943" s="188"/>
      <c r="J6943" s="188"/>
      <c r="K6943" s="188"/>
      <c r="L6943" s="188"/>
      <c r="M6943" s="393"/>
      <c r="N6943" s="188"/>
      <c r="O6943" s="188"/>
      <c r="P6943" s="188"/>
      <c r="R6943" s="188"/>
    </row>
    <row r="6944" spans="8:18">
      <c r="H6944" s="188"/>
      <c r="J6944" s="188"/>
      <c r="K6944" s="188"/>
      <c r="L6944" s="188"/>
      <c r="M6944" s="393"/>
      <c r="N6944" s="188"/>
      <c r="O6944" s="188"/>
      <c r="P6944" s="188"/>
      <c r="R6944" s="188"/>
    </row>
    <row r="6945" spans="8:18">
      <c r="H6945" s="188"/>
      <c r="J6945" s="188"/>
      <c r="K6945" s="188"/>
      <c r="L6945" s="188"/>
      <c r="M6945" s="393"/>
      <c r="N6945" s="188"/>
      <c r="O6945" s="188"/>
      <c r="P6945" s="188"/>
      <c r="R6945" s="188"/>
    </row>
    <row r="6946" spans="8:18">
      <c r="H6946" s="188"/>
      <c r="J6946" s="188"/>
      <c r="K6946" s="188"/>
      <c r="L6946" s="188"/>
      <c r="M6946" s="393"/>
      <c r="N6946" s="188"/>
      <c r="O6946" s="188"/>
      <c r="P6946" s="188"/>
      <c r="R6946" s="188"/>
    </row>
    <row r="6947" spans="8:18">
      <c r="H6947" s="188"/>
      <c r="J6947" s="188"/>
      <c r="K6947" s="188"/>
      <c r="L6947" s="188"/>
      <c r="M6947" s="393"/>
      <c r="N6947" s="188"/>
      <c r="O6947" s="188"/>
      <c r="P6947" s="188"/>
      <c r="R6947" s="188"/>
    </row>
    <row r="6948" spans="8:18">
      <c r="H6948" s="188"/>
      <c r="J6948" s="188"/>
      <c r="K6948" s="188"/>
      <c r="L6948" s="188"/>
      <c r="M6948" s="393"/>
      <c r="N6948" s="188"/>
      <c r="O6948" s="188"/>
      <c r="P6948" s="188"/>
      <c r="R6948" s="188"/>
    </row>
    <row r="6949" spans="8:18">
      <c r="H6949" s="188"/>
      <c r="J6949" s="188"/>
      <c r="K6949" s="188"/>
      <c r="L6949" s="188"/>
      <c r="M6949" s="393"/>
      <c r="N6949" s="188"/>
      <c r="O6949" s="188"/>
      <c r="P6949" s="188"/>
      <c r="R6949" s="188"/>
    </row>
    <row r="6950" spans="8:18">
      <c r="H6950" s="188"/>
      <c r="J6950" s="188"/>
      <c r="K6950" s="188"/>
      <c r="L6950" s="188"/>
      <c r="M6950" s="393"/>
      <c r="N6950" s="188"/>
      <c r="O6950" s="188"/>
      <c r="P6950" s="188"/>
      <c r="R6950" s="188"/>
    </row>
    <row r="6951" spans="8:18">
      <c r="H6951" s="188"/>
      <c r="J6951" s="188"/>
      <c r="K6951" s="188"/>
      <c r="L6951" s="188"/>
      <c r="M6951" s="393"/>
      <c r="N6951" s="188"/>
      <c r="O6951" s="188"/>
      <c r="P6951" s="188"/>
      <c r="R6951" s="188"/>
    </row>
    <row r="6952" spans="8:18">
      <c r="H6952" s="188"/>
      <c r="J6952" s="188"/>
      <c r="K6952" s="188"/>
      <c r="L6952" s="188"/>
      <c r="M6952" s="393"/>
      <c r="N6952" s="188"/>
      <c r="O6952" s="188"/>
      <c r="P6952" s="188"/>
      <c r="R6952" s="188"/>
    </row>
    <row r="6953" spans="8:18">
      <c r="H6953" s="188"/>
      <c r="J6953" s="188"/>
      <c r="K6953" s="188"/>
      <c r="L6953" s="188"/>
      <c r="M6953" s="393"/>
      <c r="N6953" s="188"/>
      <c r="O6953" s="188"/>
      <c r="P6953" s="188"/>
      <c r="R6953" s="188"/>
    </row>
    <row r="6954" spans="8:18">
      <c r="H6954" s="188"/>
      <c r="J6954" s="188"/>
      <c r="K6954" s="188"/>
      <c r="L6954" s="188"/>
      <c r="M6954" s="393"/>
      <c r="N6954" s="188"/>
      <c r="O6954" s="188"/>
      <c r="P6954" s="188"/>
      <c r="R6954" s="188"/>
    </row>
    <row r="6955" spans="8:18">
      <c r="H6955" s="188"/>
      <c r="J6955" s="188"/>
      <c r="K6955" s="188"/>
      <c r="L6955" s="188"/>
      <c r="M6955" s="393"/>
      <c r="N6955" s="188"/>
      <c r="O6955" s="188"/>
      <c r="P6955" s="188"/>
      <c r="R6955" s="188"/>
    </row>
    <row r="6956" spans="8:18">
      <c r="H6956" s="188"/>
      <c r="J6956" s="188"/>
      <c r="K6956" s="188"/>
      <c r="L6956" s="188"/>
      <c r="M6956" s="393"/>
      <c r="N6956" s="188"/>
      <c r="O6956" s="188"/>
      <c r="P6956" s="188"/>
      <c r="R6956" s="188"/>
    </row>
    <row r="6957" spans="8:18">
      <c r="H6957" s="188"/>
      <c r="J6957" s="188"/>
      <c r="K6957" s="188"/>
      <c r="L6957" s="188"/>
      <c r="M6957" s="393"/>
      <c r="N6957" s="188"/>
      <c r="O6957" s="188"/>
      <c r="P6957" s="188"/>
      <c r="R6957" s="188"/>
    </row>
    <row r="6958" spans="8:18">
      <c r="H6958" s="188"/>
      <c r="J6958" s="188"/>
      <c r="K6958" s="188"/>
      <c r="L6958" s="188"/>
      <c r="M6958" s="393"/>
      <c r="N6958" s="188"/>
      <c r="O6958" s="188"/>
      <c r="P6958" s="188"/>
      <c r="R6958" s="188"/>
    </row>
    <row r="6959" spans="8:18">
      <c r="H6959" s="188"/>
      <c r="J6959" s="188"/>
      <c r="K6959" s="188"/>
      <c r="L6959" s="188"/>
      <c r="M6959" s="393"/>
      <c r="N6959" s="188"/>
      <c r="O6959" s="188"/>
      <c r="P6959" s="188"/>
      <c r="R6959" s="188"/>
    </row>
    <row r="6960" spans="8:18">
      <c r="H6960" s="188"/>
      <c r="J6960" s="188"/>
      <c r="K6960" s="188"/>
      <c r="L6960" s="188"/>
      <c r="M6960" s="393"/>
      <c r="N6960" s="188"/>
      <c r="O6960" s="188"/>
      <c r="P6960" s="188"/>
      <c r="R6960" s="188"/>
    </row>
    <row r="6961" spans="8:18">
      <c r="H6961" s="188"/>
      <c r="J6961" s="188"/>
      <c r="K6961" s="188"/>
      <c r="L6961" s="188"/>
      <c r="M6961" s="393"/>
      <c r="N6961" s="188"/>
      <c r="O6961" s="188"/>
      <c r="P6961" s="188"/>
      <c r="R6961" s="188"/>
    </row>
    <row r="6962" spans="8:18">
      <c r="H6962" s="188"/>
      <c r="J6962" s="188"/>
      <c r="K6962" s="188"/>
      <c r="L6962" s="188"/>
      <c r="M6962" s="393"/>
      <c r="N6962" s="188"/>
      <c r="O6962" s="188"/>
      <c r="P6962" s="188"/>
      <c r="R6962" s="188"/>
    </row>
    <row r="6963" spans="8:18">
      <c r="H6963" s="188"/>
      <c r="J6963" s="188"/>
      <c r="K6963" s="188"/>
      <c r="L6963" s="188"/>
      <c r="M6963" s="393"/>
      <c r="N6963" s="188"/>
      <c r="O6963" s="188"/>
      <c r="P6963" s="188"/>
      <c r="R6963" s="188"/>
    </row>
    <row r="6964" spans="8:18">
      <c r="H6964" s="188"/>
      <c r="J6964" s="188"/>
      <c r="K6964" s="188"/>
      <c r="L6964" s="188"/>
      <c r="M6964" s="393"/>
      <c r="N6964" s="188"/>
      <c r="O6964" s="188"/>
      <c r="P6964" s="188"/>
      <c r="R6964" s="188"/>
    </row>
    <row r="6965" spans="8:18">
      <c r="H6965" s="188"/>
      <c r="J6965" s="188"/>
      <c r="K6965" s="188"/>
      <c r="L6965" s="188"/>
      <c r="M6965" s="393"/>
      <c r="N6965" s="188"/>
      <c r="O6965" s="188"/>
      <c r="P6965" s="188"/>
      <c r="R6965" s="188"/>
    </row>
    <row r="6966" spans="8:18">
      <c r="H6966" s="188"/>
      <c r="J6966" s="188"/>
      <c r="K6966" s="188"/>
      <c r="L6966" s="188"/>
      <c r="M6966" s="393"/>
      <c r="N6966" s="188"/>
      <c r="O6966" s="188"/>
      <c r="P6966" s="188"/>
      <c r="R6966" s="188"/>
    </row>
    <row r="6967" spans="8:18">
      <c r="H6967" s="188"/>
      <c r="J6967" s="188"/>
      <c r="K6967" s="188"/>
      <c r="L6967" s="188"/>
      <c r="M6967" s="393"/>
      <c r="N6967" s="188"/>
      <c r="O6967" s="188"/>
      <c r="P6967" s="188"/>
      <c r="R6967" s="188"/>
    </row>
    <row r="6968" spans="8:18">
      <c r="H6968" s="188"/>
      <c r="J6968" s="188"/>
      <c r="K6968" s="188"/>
      <c r="L6968" s="188"/>
      <c r="M6968" s="393"/>
      <c r="N6968" s="188"/>
      <c r="O6968" s="188"/>
      <c r="P6968" s="188"/>
      <c r="R6968" s="188"/>
    </row>
    <row r="6969" spans="8:18">
      <c r="H6969" s="188"/>
      <c r="J6969" s="188"/>
      <c r="K6969" s="188"/>
      <c r="L6969" s="188"/>
      <c r="M6969" s="393"/>
      <c r="N6969" s="188"/>
      <c r="O6969" s="188"/>
      <c r="P6969" s="188"/>
      <c r="R6969" s="188"/>
    </row>
    <row r="6970" spans="8:18">
      <c r="H6970" s="188"/>
      <c r="J6970" s="188"/>
      <c r="K6970" s="188"/>
      <c r="L6970" s="188"/>
      <c r="M6970" s="393"/>
      <c r="N6970" s="188"/>
      <c r="O6970" s="188"/>
      <c r="P6970" s="188"/>
      <c r="R6970" s="188"/>
    </row>
    <row r="6971" spans="8:18">
      <c r="H6971" s="188"/>
      <c r="J6971" s="188"/>
      <c r="K6971" s="188"/>
      <c r="L6971" s="188"/>
      <c r="M6971" s="393"/>
      <c r="N6971" s="188"/>
      <c r="O6971" s="188"/>
      <c r="P6971" s="188"/>
      <c r="R6971" s="188"/>
    </row>
    <row r="6972" spans="8:18">
      <c r="H6972" s="188"/>
      <c r="J6972" s="188"/>
      <c r="K6972" s="188"/>
      <c r="L6972" s="188"/>
      <c r="M6972" s="393"/>
      <c r="N6972" s="188"/>
      <c r="O6972" s="188"/>
      <c r="P6972" s="188"/>
      <c r="R6972" s="188"/>
    </row>
    <row r="6973" spans="8:18">
      <c r="H6973" s="188"/>
      <c r="J6973" s="188"/>
      <c r="K6973" s="188"/>
      <c r="L6973" s="188"/>
      <c r="M6973" s="393"/>
      <c r="N6973" s="188"/>
      <c r="O6973" s="188"/>
      <c r="P6973" s="188"/>
      <c r="R6973" s="188"/>
    </row>
    <row r="6974" spans="8:18">
      <c r="H6974" s="188"/>
      <c r="J6974" s="188"/>
      <c r="K6974" s="188"/>
      <c r="L6974" s="188"/>
      <c r="M6974" s="393"/>
      <c r="N6974" s="188"/>
      <c r="O6974" s="188"/>
      <c r="P6974" s="188"/>
      <c r="R6974" s="188"/>
    </row>
    <row r="6975" spans="8:18">
      <c r="H6975" s="188"/>
      <c r="J6975" s="188"/>
      <c r="K6975" s="188"/>
      <c r="L6975" s="188"/>
      <c r="M6975" s="393"/>
      <c r="N6975" s="188"/>
      <c r="O6975" s="188"/>
      <c r="P6975" s="188"/>
      <c r="R6975" s="188"/>
    </row>
    <row r="6976" spans="8:18">
      <c r="H6976" s="188"/>
      <c r="J6976" s="188"/>
      <c r="K6976" s="188"/>
      <c r="L6976" s="188"/>
      <c r="M6976" s="393"/>
      <c r="N6976" s="188"/>
      <c r="O6976" s="188"/>
      <c r="P6976" s="188"/>
      <c r="R6976" s="188"/>
    </row>
    <row r="6977" spans="8:18">
      <c r="H6977" s="188"/>
      <c r="J6977" s="188"/>
      <c r="K6977" s="188"/>
      <c r="L6977" s="188"/>
      <c r="M6977" s="393"/>
      <c r="N6977" s="188"/>
      <c r="O6977" s="188"/>
      <c r="P6977" s="188"/>
      <c r="R6977" s="188"/>
    </row>
    <row r="6978" spans="8:18">
      <c r="H6978" s="188"/>
      <c r="J6978" s="188"/>
      <c r="K6978" s="188"/>
      <c r="L6978" s="188"/>
      <c r="M6978" s="393"/>
      <c r="N6978" s="188"/>
      <c r="O6978" s="188"/>
      <c r="P6978" s="188"/>
      <c r="R6978" s="188"/>
    </row>
    <row r="6979" spans="8:18">
      <c r="H6979" s="188"/>
      <c r="J6979" s="188"/>
      <c r="K6979" s="188"/>
      <c r="L6979" s="188"/>
      <c r="M6979" s="393"/>
      <c r="N6979" s="188"/>
      <c r="O6979" s="188"/>
      <c r="P6979" s="188"/>
      <c r="R6979" s="188"/>
    </row>
    <row r="6980" spans="8:18">
      <c r="H6980" s="188"/>
      <c r="J6980" s="188"/>
      <c r="K6980" s="188"/>
      <c r="L6980" s="188"/>
      <c r="M6980" s="393"/>
      <c r="N6980" s="188"/>
      <c r="O6980" s="188"/>
      <c r="P6980" s="188"/>
      <c r="R6980" s="188"/>
    </row>
    <row r="6981" spans="8:18">
      <c r="H6981" s="188"/>
      <c r="J6981" s="188"/>
      <c r="K6981" s="188"/>
      <c r="L6981" s="188"/>
      <c r="M6981" s="393"/>
      <c r="N6981" s="188"/>
      <c r="O6981" s="188"/>
      <c r="P6981" s="188"/>
      <c r="R6981" s="188"/>
    </row>
    <row r="6982" spans="8:18">
      <c r="H6982" s="188"/>
      <c r="J6982" s="188"/>
      <c r="K6982" s="188"/>
      <c r="L6982" s="188"/>
      <c r="M6982" s="393"/>
      <c r="N6982" s="188"/>
      <c r="O6982" s="188"/>
      <c r="P6982" s="188"/>
      <c r="R6982" s="188"/>
    </row>
    <row r="6983" spans="8:18">
      <c r="H6983" s="188"/>
      <c r="J6983" s="188"/>
      <c r="K6983" s="188"/>
      <c r="L6983" s="188"/>
      <c r="M6983" s="393"/>
      <c r="N6983" s="188"/>
      <c r="O6983" s="188"/>
      <c r="P6983" s="188"/>
      <c r="R6983" s="188"/>
    </row>
    <row r="6984" spans="8:18">
      <c r="H6984" s="188"/>
      <c r="J6984" s="188"/>
      <c r="K6984" s="188"/>
      <c r="L6984" s="188"/>
      <c r="M6984" s="393"/>
      <c r="N6984" s="188"/>
      <c r="O6984" s="188"/>
      <c r="P6984" s="188"/>
      <c r="R6984" s="188"/>
    </row>
    <row r="6985" spans="8:18">
      <c r="H6985" s="188"/>
      <c r="J6985" s="188"/>
      <c r="K6985" s="188"/>
      <c r="L6985" s="188"/>
      <c r="M6985" s="393"/>
      <c r="N6985" s="188"/>
      <c r="O6985" s="188"/>
      <c r="P6985" s="188"/>
      <c r="R6985" s="188"/>
    </row>
    <row r="6986" spans="8:18">
      <c r="H6986" s="188"/>
      <c r="J6986" s="188"/>
      <c r="K6986" s="188"/>
      <c r="L6986" s="188"/>
      <c r="M6986" s="393"/>
      <c r="N6986" s="188"/>
      <c r="O6986" s="188"/>
      <c r="P6986" s="188"/>
      <c r="R6986" s="188"/>
    </row>
    <row r="6987" spans="8:18">
      <c r="H6987" s="188"/>
      <c r="J6987" s="188"/>
      <c r="K6987" s="188"/>
      <c r="L6987" s="188"/>
      <c r="M6987" s="393"/>
      <c r="N6987" s="188"/>
      <c r="O6987" s="188"/>
      <c r="P6987" s="188"/>
      <c r="R6987" s="188"/>
    </row>
    <row r="6988" spans="8:18">
      <c r="H6988" s="188"/>
      <c r="J6988" s="188"/>
      <c r="K6988" s="188"/>
      <c r="L6988" s="188"/>
      <c r="M6988" s="393"/>
      <c r="N6988" s="188"/>
      <c r="O6988" s="188"/>
      <c r="P6988" s="188"/>
      <c r="R6988" s="188"/>
    </row>
    <row r="6989" spans="8:18">
      <c r="H6989" s="188"/>
      <c r="J6989" s="188"/>
      <c r="K6989" s="188"/>
      <c r="L6989" s="188"/>
      <c r="M6989" s="393"/>
      <c r="N6989" s="188"/>
      <c r="O6989" s="188"/>
      <c r="P6989" s="188"/>
      <c r="R6989" s="188"/>
    </row>
    <row r="6990" spans="8:18">
      <c r="H6990" s="188"/>
      <c r="J6990" s="188"/>
      <c r="K6990" s="188"/>
      <c r="L6990" s="188"/>
      <c r="M6990" s="393"/>
      <c r="N6990" s="188"/>
      <c r="O6990" s="188"/>
      <c r="P6990" s="188"/>
      <c r="R6990" s="188"/>
    </row>
    <row r="6991" spans="8:18">
      <c r="H6991" s="188"/>
      <c r="J6991" s="188"/>
      <c r="K6991" s="188"/>
      <c r="L6991" s="188"/>
      <c r="M6991" s="393"/>
      <c r="N6991" s="188"/>
      <c r="O6991" s="188"/>
      <c r="P6991" s="188"/>
      <c r="R6991" s="188"/>
    </row>
    <row r="6992" spans="8:18">
      <c r="H6992" s="188"/>
      <c r="J6992" s="188"/>
      <c r="K6992" s="188"/>
      <c r="L6992" s="188"/>
      <c r="M6992" s="393"/>
      <c r="N6992" s="188"/>
      <c r="O6992" s="188"/>
      <c r="P6992" s="188"/>
      <c r="R6992" s="188"/>
    </row>
    <row r="6993" spans="8:18">
      <c r="H6993" s="188"/>
      <c r="J6993" s="188"/>
      <c r="K6993" s="188"/>
      <c r="L6993" s="188"/>
      <c r="M6993" s="393"/>
      <c r="N6993" s="188"/>
      <c r="O6993" s="188"/>
      <c r="P6993" s="188"/>
      <c r="R6993" s="188"/>
    </row>
    <row r="6994" spans="8:18">
      <c r="H6994" s="188"/>
      <c r="J6994" s="188"/>
      <c r="K6994" s="188"/>
      <c r="L6994" s="188"/>
      <c r="M6994" s="393"/>
      <c r="N6994" s="188"/>
      <c r="O6994" s="188"/>
      <c r="P6994" s="188"/>
      <c r="R6994" s="188"/>
    </row>
    <row r="6995" spans="8:18">
      <c r="H6995" s="188"/>
      <c r="J6995" s="188"/>
      <c r="K6995" s="188"/>
      <c r="L6995" s="188"/>
      <c r="M6995" s="393"/>
      <c r="N6995" s="188"/>
      <c r="O6995" s="188"/>
      <c r="P6995" s="188"/>
      <c r="R6995" s="188"/>
    </row>
    <row r="6996" spans="8:18">
      <c r="H6996" s="188"/>
      <c r="J6996" s="188"/>
      <c r="K6996" s="188"/>
      <c r="L6996" s="188"/>
      <c r="M6996" s="393"/>
      <c r="N6996" s="188"/>
      <c r="O6996" s="188"/>
      <c r="P6996" s="188"/>
      <c r="R6996" s="188"/>
    </row>
    <row r="6997" spans="8:18">
      <c r="H6997" s="188"/>
      <c r="J6997" s="188"/>
      <c r="K6997" s="188"/>
      <c r="L6997" s="188"/>
      <c r="M6997" s="393"/>
      <c r="N6997" s="188"/>
      <c r="O6997" s="188"/>
      <c r="P6997" s="188"/>
      <c r="R6997" s="188"/>
    </row>
    <row r="6998" spans="8:18">
      <c r="H6998" s="188"/>
      <c r="J6998" s="188"/>
      <c r="K6998" s="188"/>
      <c r="L6998" s="188"/>
      <c r="M6998" s="393"/>
      <c r="N6998" s="188"/>
      <c r="O6998" s="188"/>
      <c r="P6998" s="188"/>
      <c r="R6998" s="188"/>
    </row>
    <row r="6999" spans="8:18">
      <c r="H6999" s="188"/>
      <c r="J6999" s="188"/>
      <c r="K6999" s="188"/>
      <c r="L6999" s="188"/>
      <c r="M6999" s="393"/>
      <c r="N6999" s="188"/>
      <c r="O6999" s="188"/>
      <c r="P6999" s="188"/>
      <c r="R6999" s="188"/>
    </row>
    <row r="7000" spans="8:18">
      <c r="H7000" s="188"/>
      <c r="J7000" s="188"/>
      <c r="K7000" s="188"/>
      <c r="L7000" s="188"/>
      <c r="M7000" s="393"/>
      <c r="N7000" s="188"/>
      <c r="O7000" s="188"/>
      <c r="P7000" s="188"/>
      <c r="R7000" s="188"/>
    </row>
    <row r="7001" spans="8:18">
      <c r="H7001" s="188"/>
      <c r="J7001" s="188"/>
      <c r="K7001" s="188"/>
      <c r="L7001" s="188"/>
      <c r="M7001" s="393"/>
      <c r="N7001" s="188"/>
      <c r="O7001" s="188"/>
      <c r="P7001" s="188"/>
      <c r="R7001" s="188"/>
    </row>
    <row r="7002" spans="8:18">
      <c r="H7002" s="188"/>
      <c r="J7002" s="188"/>
      <c r="K7002" s="188"/>
      <c r="L7002" s="188"/>
      <c r="M7002" s="393"/>
      <c r="N7002" s="188"/>
      <c r="O7002" s="188"/>
      <c r="P7002" s="188"/>
      <c r="R7002" s="188"/>
    </row>
    <row r="7003" spans="8:18">
      <c r="H7003" s="188"/>
      <c r="J7003" s="188"/>
      <c r="K7003" s="188"/>
      <c r="L7003" s="188"/>
      <c r="M7003" s="393"/>
      <c r="N7003" s="188"/>
      <c r="O7003" s="188"/>
      <c r="P7003" s="188"/>
      <c r="R7003" s="188"/>
    </row>
    <row r="7004" spans="8:18">
      <c r="H7004" s="188"/>
      <c r="J7004" s="188"/>
      <c r="K7004" s="188"/>
      <c r="L7004" s="188"/>
      <c r="M7004" s="393"/>
      <c r="N7004" s="188"/>
      <c r="O7004" s="188"/>
      <c r="P7004" s="188"/>
      <c r="R7004" s="188"/>
    </row>
    <row r="7005" spans="8:18">
      <c r="H7005" s="188"/>
      <c r="J7005" s="188"/>
      <c r="K7005" s="188"/>
      <c r="L7005" s="188"/>
      <c r="M7005" s="393"/>
      <c r="N7005" s="188"/>
      <c r="O7005" s="188"/>
      <c r="P7005" s="188"/>
      <c r="R7005" s="188"/>
    </row>
    <row r="7006" spans="8:18">
      <c r="H7006" s="188"/>
      <c r="J7006" s="188"/>
      <c r="K7006" s="188"/>
      <c r="L7006" s="188"/>
      <c r="M7006" s="393"/>
      <c r="N7006" s="188"/>
      <c r="O7006" s="188"/>
      <c r="P7006" s="188"/>
      <c r="R7006" s="188"/>
    </row>
    <row r="7007" spans="8:18">
      <c r="H7007" s="188"/>
      <c r="J7007" s="188"/>
      <c r="K7007" s="188"/>
      <c r="L7007" s="188"/>
      <c r="M7007" s="393"/>
      <c r="N7007" s="188"/>
      <c r="O7007" s="188"/>
      <c r="P7007" s="188"/>
      <c r="R7007" s="188"/>
    </row>
    <row r="7008" spans="8:18">
      <c r="H7008" s="188"/>
      <c r="J7008" s="188"/>
      <c r="K7008" s="188"/>
      <c r="L7008" s="188"/>
      <c r="M7008" s="393"/>
      <c r="N7008" s="188"/>
      <c r="O7008" s="188"/>
      <c r="P7008" s="188"/>
      <c r="R7008" s="188"/>
    </row>
    <row r="7009" spans="8:18">
      <c r="H7009" s="188"/>
      <c r="J7009" s="188"/>
      <c r="K7009" s="188"/>
      <c r="L7009" s="188"/>
      <c r="M7009" s="393"/>
      <c r="N7009" s="188"/>
      <c r="O7009" s="188"/>
      <c r="P7009" s="188"/>
      <c r="R7009" s="188"/>
    </row>
    <row r="7010" spans="8:18">
      <c r="H7010" s="188"/>
      <c r="J7010" s="188"/>
      <c r="K7010" s="188"/>
      <c r="L7010" s="188"/>
      <c r="M7010" s="393"/>
      <c r="N7010" s="188"/>
      <c r="O7010" s="188"/>
      <c r="P7010" s="188"/>
      <c r="R7010" s="188"/>
    </row>
    <row r="7011" spans="8:18">
      <c r="H7011" s="188"/>
      <c r="J7011" s="188"/>
      <c r="K7011" s="188"/>
      <c r="L7011" s="188"/>
      <c r="M7011" s="393"/>
      <c r="N7011" s="188"/>
      <c r="O7011" s="188"/>
      <c r="P7011" s="188"/>
      <c r="R7011" s="188"/>
    </row>
    <row r="7012" spans="8:18">
      <c r="H7012" s="188"/>
      <c r="J7012" s="188"/>
      <c r="K7012" s="188"/>
      <c r="L7012" s="188"/>
      <c r="M7012" s="393"/>
      <c r="N7012" s="188"/>
      <c r="O7012" s="188"/>
      <c r="P7012" s="188"/>
      <c r="R7012" s="188"/>
    </row>
    <row r="7013" spans="8:18">
      <c r="H7013" s="188"/>
      <c r="J7013" s="188"/>
      <c r="K7013" s="188"/>
      <c r="L7013" s="188"/>
      <c r="M7013" s="393"/>
      <c r="N7013" s="188"/>
      <c r="O7013" s="188"/>
      <c r="P7013" s="188"/>
      <c r="R7013" s="188"/>
    </row>
    <row r="7014" spans="8:18">
      <c r="H7014" s="188"/>
      <c r="J7014" s="188"/>
      <c r="K7014" s="188"/>
      <c r="L7014" s="188"/>
      <c r="M7014" s="393"/>
      <c r="N7014" s="188"/>
      <c r="O7014" s="188"/>
      <c r="P7014" s="188"/>
      <c r="R7014" s="188"/>
    </row>
    <row r="7015" spans="8:18">
      <c r="H7015" s="188"/>
      <c r="J7015" s="188"/>
      <c r="K7015" s="188"/>
      <c r="L7015" s="188"/>
      <c r="M7015" s="393"/>
      <c r="N7015" s="188"/>
      <c r="O7015" s="188"/>
      <c r="P7015" s="188"/>
      <c r="R7015" s="188"/>
    </row>
    <row r="7016" spans="8:18">
      <c r="H7016" s="188"/>
      <c r="J7016" s="188"/>
      <c r="K7016" s="188"/>
      <c r="L7016" s="188"/>
      <c r="M7016" s="393"/>
      <c r="N7016" s="188"/>
      <c r="O7016" s="188"/>
      <c r="P7016" s="188"/>
      <c r="R7016" s="188"/>
    </row>
    <row r="7017" spans="8:18">
      <c r="H7017" s="188"/>
      <c r="J7017" s="188"/>
      <c r="K7017" s="188"/>
      <c r="L7017" s="188"/>
      <c r="M7017" s="393"/>
      <c r="N7017" s="188"/>
      <c r="O7017" s="188"/>
      <c r="P7017" s="188"/>
      <c r="R7017" s="188"/>
    </row>
    <row r="7018" spans="8:18">
      <c r="H7018" s="188"/>
      <c r="J7018" s="188"/>
      <c r="K7018" s="188"/>
      <c r="L7018" s="188"/>
      <c r="M7018" s="393"/>
      <c r="N7018" s="188"/>
      <c r="O7018" s="188"/>
      <c r="P7018" s="188"/>
      <c r="R7018" s="188"/>
    </row>
    <row r="7019" spans="8:18">
      <c r="H7019" s="188"/>
      <c r="J7019" s="188"/>
      <c r="K7019" s="188"/>
      <c r="L7019" s="188"/>
      <c r="M7019" s="393"/>
      <c r="N7019" s="188"/>
      <c r="O7019" s="188"/>
      <c r="P7019" s="188"/>
      <c r="R7019" s="188"/>
    </row>
    <row r="7020" spans="8:18">
      <c r="H7020" s="188"/>
      <c r="J7020" s="188"/>
      <c r="K7020" s="188"/>
      <c r="L7020" s="188"/>
      <c r="M7020" s="393"/>
      <c r="N7020" s="188"/>
      <c r="O7020" s="188"/>
      <c r="P7020" s="188"/>
      <c r="R7020" s="188"/>
    </row>
    <row r="7021" spans="8:18">
      <c r="H7021" s="188"/>
      <c r="J7021" s="188"/>
      <c r="K7021" s="188"/>
      <c r="L7021" s="188"/>
      <c r="M7021" s="393"/>
      <c r="N7021" s="188"/>
      <c r="O7021" s="188"/>
      <c r="P7021" s="188"/>
      <c r="R7021" s="188"/>
    </row>
    <row r="7022" spans="8:18">
      <c r="H7022" s="188"/>
      <c r="J7022" s="188"/>
      <c r="K7022" s="188"/>
      <c r="L7022" s="188"/>
      <c r="M7022" s="393"/>
      <c r="N7022" s="188"/>
      <c r="O7022" s="188"/>
      <c r="P7022" s="188"/>
      <c r="R7022" s="188"/>
    </row>
    <row r="7023" spans="8:18">
      <c r="H7023" s="188"/>
      <c r="J7023" s="188"/>
      <c r="K7023" s="188"/>
      <c r="L7023" s="188"/>
      <c r="M7023" s="393"/>
      <c r="N7023" s="188"/>
      <c r="O7023" s="188"/>
      <c r="P7023" s="188"/>
      <c r="R7023" s="188"/>
    </row>
    <row r="7024" spans="8:18">
      <c r="H7024" s="188"/>
      <c r="J7024" s="188"/>
      <c r="K7024" s="188"/>
      <c r="L7024" s="188"/>
      <c r="M7024" s="393"/>
      <c r="N7024" s="188"/>
      <c r="O7024" s="188"/>
      <c r="P7024" s="188"/>
      <c r="R7024" s="188"/>
    </row>
    <row r="7025" spans="8:18">
      <c r="H7025" s="188"/>
      <c r="J7025" s="188"/>
      <c r="K7025" s="188"/>
      <c r="L7025" s="188"/>
      <c r="M7025" s="393"/>
      <c r="N7025" s="188"/>
      <c r="O7025" s="188"/>
      <c r="P7025" s="188"/>
      <c r="R7025" s="188"/>
    </row>
    <row r="7026" spans="8:18">
      <c r="H7026" s="188"/>
      <c r="J7026" s="188"/>
      <c r="K7026" s="188"/>
      <c r="L7026" s="188"/>
      <c r="M7026" s="393"/>
      <c r="N7026" s="188"/>
      <c r="O7026" s="188"/>
      <c r="P7026" s="188"/>
      <c r="R7026" s="188"/>
    </row>
    <row r="7027" spans="8:18">
      <c r="H7027" s="188"/>
      <c r="J7027" s="188"/>
      <c r="K7027" s="188"/>
      <c r="L7027" s="188"/>
      <c r="M7027" s="393"/>
      <c r="N7027" s="188"/>
      <c r="O7027" s="188"/>
      <c r="P7027" s="188"/>
      <c r="R7027" s="188"/>
    </row>
    <row r="7028" spans="8:18">
      <c r="H7028" s="188"/>
      <c r="J7028" s="188"/>
      <c r="K7028" s="188"/>
      <c r="L7028" s="188"/>
      <c r="M7028" s="393"/>
      <c r="N7028" s="188"/>
      <c r="O7028" s="188"/>
      <c r="P7028" s="188"/>
      <c r="R7028" s="188"/>
    </row>
    <row r="7029" spans="8:18">
      <c r="H7029" s="188"/>
      <c r="J7029" s="188"/>
      <c r="K7029" s="188"/>
      <c r="L7029" s="188"/>
      <c r="M7029" s="393"/>
      <c r="N7029" s="188"/>
      <c r="O7029" s="188"/>
      <c r="P7029" s="188"/>
      <c r="R7029" s="188"/>
    </row>
    <row r="7030" spans="8:18">
      <c r="H7030" s="188"/>
      <c r="J7030" s="188"/>
      <c r="K7030" s="188"/>
      <c r="L7030" s="188"/>
      <c r="M7030" s="393"/>
      <c r="N7030" s="188"/>
      <c r="O7030" s="188"/>
      <c r="P7030" s="188"/>
      <c r="R7030" s="188"/>
    </row>
    <row r="7031" spans="8:18">
      <c r="H7031" s="188"/>
      <c r="J7031" s="188"/>
      <c r="K7031" s="188"/>
      <c r="L7031" s="188"/>
      <c r="M7031" s="393"/>
      <c r="N7031" s="188"/>
      <c r="O7031" s="188"/>
      <c r="P7031" s="188"/>
      <c r="R7031" s="188"/>
    </row>
    <row r="7032" spans="8:18">
      <c r="H7032" s="188"/>
      <c r="J7032" s="188"/>
      <c r="K7032" s="188"/>
      <c r="L7032" s="188"/>
      <c r="M7032" s="393"/>
      <c r="N7032" s="188"/>
      <c r="O7032" s="188"/>
      <c r="P7032" s="188"/>
      <c r="R7032" s="188"/>
    </row>
    <row r="7033" spans="8:18">
      <c r="H7033" s="188"/>
      <c r="J7033" s="188"/>
      <c r="K7033" s="188"/>
      <c r="L7033" s="188"/>
      <c r="M7033" s="393"/>
      <c r="N7033" s="188"/>
      <c r="O7033" s="188"/>
      <c r="P7033" s="188"/>
      <c r="R7033" s="188"/>
    </row>
    <row r="7034" spans="8:18">
      <c r="H7034" s="188"/>
      <c r="J7034" s="188"/>
      <c r="K7034" s="188"/>
      <c r="L7034" s="188"/>
      <c r="M7034" s="393"/>
      <c r="N7034" s="188"/>
      <c r="O7034" s="188"/>
      <c r="P7034" s="188"/>
      <c r="R7034" s="188"/>
    </row>
    <row r="7035" spans="8:18">
      <c r="H7035" s="188"/>
      <c r="J7035" s="188"/>
      <c r="K7035" s="188"/>
      <c r="L7035" s="188"/>
      <c r="M7035" s="393"/>
      <c r="N7035" s="188"/>
      <c r="O7035" s="188"/>
      <c r="P7035" s="188"/>
      <c r="R7035" s="188"/>
    </row>
    <row r="7036" spans="8:18">
      <c r="H7036" s="188"/>
      <c r="J7036" s="188"/>
      <c r="K7036" s="188"/>
      <c r="L7036" s="188"/>
      <c r="M7036" s="393"/>
      <c r="N7036" s="188"/>
      <c r="O7036" s="188"/>
      <c r="P7036" s="188"/>
      <c r="R7036" s="188"/>
    </row>
    <row r="7037" spans="8:18">
      <c r="H7037" s="188"/>
      <c r="J7037" s="188"/>
      <c r="K7037" s="188"/>
      <c r="L7037" s="188"/>
      <c r="M7037" s="393"/>
      <c r="N7037" s="188"/>
      <c r="O7037" s="188"/>
      <c r="P7037" s="188"/>
      <c r="R7037" s="188"/>
    </row>
    <row r="7038" spans="8:18">
      <c r="H7038" s="188"/>
      <c r="J7038" s="188"/>
      <c r="K7038" s="188"/>
      <c r="L7038" s="188"/>
      <c r="M7038" s="393"/>
      <c r="N7038" s="188"/>
      <c r="O7038" s="188"/>
      <c r="P7038" s="188"/>
      <c r="R7038" s="188"/>
    </row>
    <row r="7039" spans="8:18">
      <c r="H7039" s="188"/>
      <c r="J7039" s="188"/>
      <c r="K7039" s="188"/>
      <c r="L7039" s="188"/>
      <c r="M7039" s="393"/>
      <c r="N7039" s="188"/>
      <c r="O7039" s="188"/>
      <c r="P7039" s="188"/>
      <c r="R7039" s="188"/>
    </row>
    <row r="7040" spans="8:18">
      <c r="H7040" s="188"/>
      <c r="J7040" s="188"/>
      <c r="K7040" s="188"/>
      <c r="L7040" s="188"/>
      <c r="M7040" s="393"/>
      <c r="N7040" s="188"/>
      <c r="O7040" s="188"/>
      <c r="P7040" s="188"/>
      <c r="R7040" s="188"/>
    </row>
    <row r="7041" spans="8:18">
      <c r="H7041" s="188"/>
      <c r="J7041" s="188"/>
      <c r="K7041" s="188"/>
      <c r="L7041" s="188"/>
      <c r="M7041" s="393"/>
      <c r="N7041" s="188"/>
      <c r="O7041" s="188"/>
      <c r="P7041" s="188"/>
      <c r="R7041" s="188"/>
    </row>
    <row r="7042" spans="8:18">
      <c r="H7042" s="188"/>
      <c r="J7042" s="188"/>
      <c r="K7042" s="188"/>
      <c r="L7042" s="188"/>
      <c r="M7042" s="393"/>
      <c r="N7042" s="188"/>
      <c r="O7042" s="188"/>
      <c r="P7042" s="188"/>
      <c r="R7042" s="188"/>
    </row>
    <row r="7043" spans="8:18">
      <c r="H7043" s="188"/>
      <c r="J7043" s="188"/>
      <c r="K7043" s="188"/>
      <c r="L7043" s="188"/>
      <c r="M7043" s="393"/>
      <c r="N7043" s="188"/>
      <c r="O7043" s="188"/>
      <c r="P7043" s="188"/>
      <c r="R7043" s="188"/>
    </row>
    <row r="7044" spans="8:18">
      <c r="H7044" s="188"/>
      <c r="J7044" s="188"/>
      <c r="K7044" s="188"/>
      <c r="L7044" s="188"/>
      <c r="M7044" s="393"/>
      <c r="N7044" s="188"/>
      <c r="O7044" s="188"/>
      <c r="P7044" s="188"/>
      <c r="R7044" s="188"/>
    </row>
    <row r="7045" spans="8:18">
      <c r="H7045" s="188"/>
      <c r="J7045" s="188"/>
      <c r="K7045" s="188"/>
      <c r="L7045" s="188"/>
      <c r="M7045" s="393"/>
      <c r="N7045" s="188"/>
      <c r="O7045" s="188"/>
      <c r="P7045" s="188"/>
      <c r="R7045" s="188"/>
    </row>
    <row r="7046" spans="8:18">
      <c r="H7046" s="188"/>
      <c r="J7046" s="188"/>
      <c r="K7046" s="188"/>
      <c r="L7046" s="188"/>
      <c r="M7046" s="393"/>
      <c r="N7046" s="188"/>
      <c r="O7046" s="188"/>
      <c r="P7046" s="188"/>
      <c r="R7046" s="188"/>
    </row>
    <row r="7047" spans="8:18">
      <c r="H7047" s="188"/>
      <c r="J7047" s="188"/>
      <c r="K7047" s="188"/>
      <c r="L7047" s="188"/>
      <c r="M7047" s="393"/>
      <c r="N7047" s="188"/>
      <c r="O7047" s="188"/>
      <c r="P7047" s="188"/>
      <c r="R7047" s="188"/>
    </row>
    <row r="7048" spans="8:18">
      <c r="H7048" s="188"/>
      <c r="J7048" s="188"/>
      <c r="K7048" s="188"/>
      <c r="L7048" s="188"/>
      <c r="M7048" s="393"/>
      <c r="N7048" s="188"/>
      <c r="O7048" s="188"/>
      <c r="P7048" s="188"/>
      <c r="R7048" s="188"/>
    </row>
    <row r="7049" spans="8:18">
      <c r="H7049" s="188"/>
      <c r="J7049" s="188"/>
      <c r="K7049" s="188"/>
      <c r="L7049" s="188"/>
      <c r="M7049" s="393"/>
      <c r="N7049" s="188"/>
      <c r="O7049" s="188"/>
      <c r="P7049" s="188"/>
      <c r="R7049" s="188"/>
    </row>
    <row r="7050" spans="8:18">
      <c r="H7050" s="188"/>
      <c r="J7050" s="188"/>
      <c r="K7050" s="188"/>
      <c r="L7050" s="188"/>
      <c r="M7050" s="393"/>
      <c r="N7050" s="188"/>
      <c r="O7050" s="188"/>
      <c r="P7050" s="188"/>
      <c r="R7050" s="188"/>
    </row>
    <row r="7051" spans="8:18">
      <c r="H7051" s="188"/>
      <c r="J7051" s="188"/>
      <c r="K7051" s="188"/>
      <c r="L7051" s="188"/>
      <c r="M7051" s="393"/>
      <c r="N7051" s="188"/>
      <c r="O7051" s="188"/>
      <c r="P7051" s="188"/>
      <c r="R7051" s="188"/>
    </row>
    <row r="7052" spans="8:18">
      <c r="H7052" s="188"/>
      <c r="J7052" s="188"/>
      <c r="K7052" s="188"/>
      <c r="L7052" s="188"/>
      <c r="M7052" s="393"/>
      <c r="N7052" s="188"/>
      <c r="O7052" s="188"/>
      <c r="P7052" s="188"/>
      <c r="R7052" s="188"/>
    </row>
    <row r="7053" spans="8:18">
      <c r="H7053" s="188"/>
      <c r="J7053" s="188"/>
      <c r="K7053" s="188"/>
      <c r="L7053" s="188"/>
      <c r="M7053" s="393"/>
      <c r="N7053" s="188"/>
      <c r="O7053" s="188"/>
      <c r="P7053" s="188"/>
      <c r="R7053" s="188"/>
    </row>
    <row r="7054" spans="8:18">
      <c r="H7054" s="188"/>
      <c r="J7054" s="188"/>
      <c r="K7054" s="188"/>
      <c r="L7054" s="188"/>
      <c r="M7054" s="393"/>
      <c r="N7054" s="188"/>
      <c r="O7054" s="188"/>
      <c r="P7054" s="188"/>
      <c r="R7054" s="188"/>
    </row>
    <row r="7055" spans="8:18">
      <c r="H7055" s="188"/>
      <c r="J7055" s="188"/>
      <c r="K7055" s="188"/>
      <c r="L7055" s="188"/>
      <c r="M7055" s="393"/>
      <c r="N7055" s="188"/>
      <c r="O7055" s="188"/>
      <c r="P7055" s="188"/>
      <c r="R7055" s="188"/>
    </row>
    <row r="7056" spans="8:18">
      <c r="H7056" s="188"/>
      <c r="J7056" s="188"/>
      <c r="K7056" s="188"/>
      <c r="L7056" s="188"/>
      <c r="M7056" s="393"/>
      <c r="N7056" s="188"/>
      <c r="O7056" s="188"/>
      <c r="P7056" s="188"/>
      <c r="R7056" s="188"/>
    </row>
    <row r="7057" spans="8:18">
      <c r="H7057" s="188"/>
      <c r="J7057" s="188"/>
      <c r="K7057" s="188"/>
      <c r="L7057" s="188"/>
      <c r="M7057" s="393"/>
      <c r="N7057" s="188"/>
      <c r="O7057" s="188"/>
      <c r="P7057" s="188"/>
      <c r="R7057" s="188"/>
    </row>
    <row r="7058" spans="8:18">
      <c r="H7058" s="188"/>
      <c r="J7058" s="188"/>
      <c r="K7058" s="188"/>
      <c r="L7058" s="188"/>
      <c r="M7058" s="393"/>
      <c r="N7058" s="188"/>
      <c r="O7058" s="188"/>
      <c r="P7058" s="188"/>
      <c r="R7058" s="188"/>
    </row>
    <row r="7059" spans="8:18">
      <c r="H7059" s="188"/>
      <c r="J7059" s="188"/>
      <c r="K7059" s="188"/>
      <c r="L7059" s="188"/>
      <c r="M7059" s="393"/>
      <c r="N7059" s="188"/>
      <c r="O7059" s="188"/>
      <c r="P7059" s="188"/>
      <c r="R7059" s="188"/>
    </row>
    <row r="7060" spans="8:18">
      <c r="H7060" s="188"/>
      <c r="J7060" s="188"/>
      <c r="K7060" s="188"/>
      <c r="L7060" s="188"/>
      <c r="M7060" s="393"/>
      <c r="N7060" s="188"/>
      <c r="O7060" s="188"/>
      <c r="P7060" s="188"/>
      <c r="R7060" s="188"/>
    </row>
    <row r="7061" spans="8:18">
      <c r="H7061" s="188"/>
      <c r="J7061" s="188"/>
      <c r="K7061" s="188"/>
      <c r="L7061" s="188"/>
      <c r="M7061" s="393"/>
      <c r="N7061" s="188"/>
      <c r="O7061" s="188"/>
      <c r="P7061" s="188"/>
      <c r="R7061" s="188"/>
    </row>
    <row r="7062" spans="8:18">
      <c r="H7062" s="188"/>
      <c r="J7062" s="188"/>
      <c r="K7062" s="188"/>
      <c r="L7062" s="188"/>
      <c r="M7062" s="393"/>
      <c r="N7062" s="188"/>
      <c r="O7062" s="188"/>
      <c r="P7062" s="188"/>
      <c r="R7062" s="188"/>
    </row>
    <row r="7063" spans="8:18">
      <c r="H7063" s="188"/>
      <c r="J7063" s="188"/>
      <c r="K7063" s="188"/>
      <c r="L7063" s="188"/>
      <c r="M7063" s="393"/>
      <c r="N7063" s="188"/>
      <c r="O7063" s="188"/>
      <c r="P7063" s="188"/>
      <c r="R7063" s="188"/>
    </row>
    <row r="7064" spans="8:18">
      <c r="H7064" s="188"/>
      <c r="J7064" s="188"/>
      <c r="K7064" s="188"/>
      <c r="L7064" s="188"/>
      <c r="M7064" s="393"/>
      <c r="N7064" s="188"/>
      <c r="O7064" s="188"/>
      <c r="P7064" s="188"/>
      <c r="R7064" s="188"/>
    </row>
    <row r="7065" spans="8:18">
      <c r="H7065" s="188"/>
      <c r="J7065" s="188"/>
      <c r="K7065" s="188"/>
      <c r="L7065" s="188"/>
      <c r="M7065" s="393"/>
      <c r="N7065" s="188"/>
      <c r="O7065" s="188"/>
      <c r="P7065" s="188"/>
      <c r="R7065" s="188"/>
    </row>
    <row r="7066" spans="8:18">
      <c r="H7066" s="188"/>
      <c r="J7066" s="188"/>
      <c r="K7066" s="188"/>
      <c r="L7066" s="188"/>
      <c r="M7066" s="393"/>
      <c r="N7066" s="188"/>
      <c r="O7066" s="188"/>
      <c r="P7066" s="188"/>
      <c r="R7066" s="188"/>
    </row>
    <row r="7067" spans="8:18">
      <c r="H7067" s="188"/>
      <c r="J7067" s="188"/>
      <c r="K7067" s="188"/>
      <c r="L7067" s="188"/>
      <c r="M7067" s="393"/>
      <c r="N7067" s="188"/>
      <c r="O7067" s="188"/>
      <c r="P7067" s="188"/>
      <c r="R7067" s="188"/>
    </row>
    <row r="7068" spans="8:18">
      <c r="H7068" s="188"/>
      <c r="J7068" s="188"/>
      <c r="K7068" s="188"/>
      <c r="L7068" s="188"/>
      <c r="M7068" s="393"/>
      <c r="N7068" s="188"/>
      <c r="O7068" s="188"/>
      <c r="P7068" s="188"/>
      <c r="R7068" s="188"/>
    </row>
    <row r="7069" spans="8:18">
      <c r="H7069" s="188"/>
      <c r="J7069" s="188"/>
      <c r="K7069" s="188"/>
      <c r="L7069" s="188"/>
      <c r="M7069" s="393"/>
      <c r="N7069" s="188"/>
      <c r="O7069" s="188"/>
      <c r="P7069" s="188"/>
      <c r="R7069" s="188"/>
    </row>
    <row r="7070" spans="8:18">
      <c r="H7070" s="188"/>
      <c r="J7070" s="188"/>
      <c r="K7070" s="188"/>
      <c r="L7070" s="188"/>
      <c r="M7070" s="393"/>
      <c r="N7070" s="188"/>
      <c r="O7070" s="188"/>
      <c r="P7070" s="188"/>
      <c r="R7070" s="188"/>
    </row>
    <row r="7071" spans="8:18">
      <c r="H7071" s="188"/>
      <c r="J7071" s="188"/>
      <c r="K7071" s="188"/>
      <c r="L7071" s="188"/>
      <c r="M7071" s="393"/>
      <c r="N7071" s="188"/>
      <c r="O7071" s="188"/>
      <c r="P7071" s="188"/>
      <c r="R7071" s="188"/>
    </row>
    <row r="7072" spans="8:18">
      <c r="H7072" s="188"/>
      <c r="J7072" s="188"/>
      <c r="K7072" s="188"/>
      <c r="L7072" s="188"/>
      <c r="M7072" s="393"/>
      <c r="N7072" s="188"/>
      <c r="O7072" s="188"/>
      <c r="P7072" s="188"/>
      <c r="R7072" s="188"/>
    </row>
    <row r="7073" spans="8:18">
      <c r="H7073" s="188"/>
      <c r="J7073" s="188"/>
      <c r="K7073" s="188"/>
      <c r="L7073" s="188"/>
      <c r="M7073" s="393"/>
      <c r="N7073" s="188"/>
      <c r="O7073" s="188"/>
      <c r="P7073" s="188"/>
      <c r="R7073" s="188"/>
    </row>
    <row r="7074" spans="8:18">
      <c r="H7074" s="188"/>
      <c r="J7074" s="188"/>
      <c r="K7074" s="188"/>
      <c r="L7074" s="188"/>
      <c r="M7074" s="393"/>
      <c r="N7074" s="188"/>
      <c r="O7074" s="188"/>
      <c r="P7074" s="188"/>
      <c r="R7074" s="188"/>
    </row>
    <row r="7075" spans="8:18">
      <c r="H7075" s="188"/>
      <c r="J7075" s="188"/>
      <c r="K7075" s="188"/>
      <c r="L7075" s="188"/>
      <c r="M7075" s="393"/>
      <c r="N7075" s="188"/>
      <c r="O7075" s="188"/>
      <c r="P7075" s="188"/>
      <c r="R7075" s="188"/>
    </row>
    <row r="7076" spans="8:18">
      <c r="H7076" s="188"/>
      <c r="J7076" s="188"/>
      <c r="K7076" s="188"/>
      <c r="L7076" s="188"/>
      <c r="M7076" s="393"/>
      <c r="N7076" s="188"/>
      <c r="O7076" s="188"/>
      <c r="P7076" s="188"/>
      <c r="R7076" s="188"/>
    </row>
    <row r="7077" spans="8:18">
      <c r="H7077" s="188"/>
      <c r="J7077" s="188"/>
      <c r="K7077" s="188"/>
      <c r="L7077" s="188"/>
      <c r="M7077" s="393"/>
      <c r="N7077" s="188"/>
      <c r="O7077" s="188"/>
      <c r="P7077" s="188"/>
      <c r="R7077" s="188"/>
    </row>
    <row r="7078" spans="8:18">
      <c r="H7078" s="188"/>
      <c r="J7078" s="188"/>
      <c r="K7078" s="188"/>
      <c r="L7078" s="188"/>
      <c r="M7078" s="393"/>
      <c r="N7078" s="188"/>
      <c r="O7078" s="188"/>
      <c r="P7078" s="188"/>
      <c r="R7078" s="188"/>
    </row>
    <row r="7079" spans="8:18">
      <c r="H7079" s="188"/>
      <c r="J7079" s="188"/>
      <c r="K7079" s="188"/>
      <c r="L7079" s="188"/>
      <c r="M7079" s="393"/>
      <c r="N7079" s="188"/>
      <c r="O7079" s="188"/>
      <c r="P7079" s="188"/>
      <c r="R7079" s="188"/>
    </row>
    <row r="7080" spans="8:18">
      <c r="H7080" s="188"/>
      <c r="J7080" s="188"/>
      <c r="K7080" s="188"/>
      <c r="L7080" s="188"/>
      <c r="M7080" s="393"/>
      <c r="N7080" s="188"/>
      <c r="O7080" s="188"/>
      <c r="P7080" s="188"/>
      <c r="R7080" s="188"/>
    </row>
    <row r="7081" spans="8:18">
      <c r="H7081" s="188"/>
      <c r="J7081" s="188"/>
      <c r="K7081" s="188"/>
      <c r="L7081" s="188"/>
      <c r="M7081" s="393"/>
      <c r="N7081" s="188"/>
      <c r="O7081" s="188"/>
      <c r="P7081" s="188"/>
      <c r="R7081" s="188"/>
    </row>
    <row r="7082" spans="8:18">
      <c r="H7082" s="188"/>
      <c r="J7082" s="188"/>
      <c r="K7082" s="188"/>
      <c r="L7082" s="188"/>
      <c r="M7082" s="393"/>
      <c r="N7082" s="188"/>
      <c r="O7082" s="188"/>
      <c r="P7082" s="188"/>
      <c r="R7082" s="188"/>
    </row>
    <row r="7083" spans="8:18">
      <c r="H7083" s="188"/>
      <c r="J7083" s="188"/>
      <c r="K7083" s="188"/>
      <c r="L7083" s="188"/>
      <c r="M7083" s="393"/>
      <c r="N7083" s="188"/>
      <c r="O7083" s="188"/>
      <c r="P7083" s="188"/>
      <c r="R7083" s="188"/>
    </row>
    <row r="7084" spans="8:18">
      <c r="H7084" s="188"/>
      <c r="J7084" s="188"/>
      <c r="K7084" s="188"/>
      <c r="L7084" s="188"/>
      <c r="M7084" s="393"/>
      <c r="N7084" s="188"/>
      <c r="O7084" s="188"/>
      <c r="P7084" s="188"/>
      <c r="R7084" s="188"/>
    </row>
    <row r="7085" spans="8:18">
      <c r="H7085" s="188"/>
      <c r="J7085" s="188"/>
      <c r="K7085" s="188"/>
      <c r="L7085" s="188"/>
      <c r="M7085" s="393"/>
      <c r="N7085" s="188"/>
      <c r="O7085" s="188"/>
      <c r="P7085" s="188"/>
      <c r="R7085" s="188"/>
    </row>
    <row r="7086" spans="8:18">
      <c r="H7086" s="188"/>
      <c r="J7086" s="188"/>
      <c r="K7086" s="188"/>
      <c r="L7086" s="188"/>
      <c r="M7086" s="393"/>
      <c r="N7086" s="188"/>
      <c r="O7086" s="188"/>
      <c r="P7086" s="188"/>
      <c r="R7086" s="188"/>
    </row>
    <row r="7087" spans="8:18">
      <c r="H7087" s="188"/>
      <c r="J7087" s="188"/>
      <c r="K7087" s="188"/>
      <c r="L7087" s="188"/>
      <c r="M7087" s="393"/>
      <c r="N7087" s="188"/>
      <c r="O7087" s="188"/>
      <c r="P7087" s="188"/>
      <c r="R7087" s="188"/>
    </row>
    <row r="7088" spans="8:18">
      <c r="H7088" s="188"/>
      <c r="J7088" s="188"/>
      <c r="K7088" s="188"/>
      <c r="L7088" s="188"/>
      <c r="M7088" s="393"/>
      <c r="N7088" s="188"/>
      <c r="O7088" s="188"/>
      <c r="P7088" s="188"/>
      <c r="R7088" s="188"/>
    </row>
    <row r="7089" spans="8:18">
      <c r="H7089" s="188"/>
      <c r="J7089" s="188"/>
      <c r="K7089" s="188"/>
      <c r="L7089" s="188"/>
      <c r="M7089" s="393"/>
      <c r="N7089" s="188"/>
      <c r="O7089" s="188"/>
      <c r="P7089" s="188"/>
      <c r="R7089" s="188"/>
    </row>
    <row r="7090" spans="8:18">
      <c r="H7090" s="188"/>
      <c r="J7090" s="188"/>
      <c r="K7090" s="188"/>
      <c r="L7090" s="188"/>
      <c r="M7090" s="393"/>
      <c r="N7090" s="188"/>
      <c r="O7090" s="188"/>
      <c r="P7090" s="188"/>
      <c r="R7090" s="188"/>
    </row>
    <row r="7091" spans="8:18">
      <c r="H7091" s="188"/>
      <c r="J7091" s="188"/>
      <c r="K7091" s="188"/>
      <c r="L7091" s="188"/>
      <c r="M7091" s="393"/>
      <c r="N7091" s="188"/>
      <c r="O7091" s="188"/>
      <c r="P7091" s="188"/>
      <c r="R7091" s="188"/>
    </row>
    <row r="7092" spans="8:18">
      <c r="H7092" s="188"/>
      <c r="J7092" s="188"/>
      <c r="K7092" s="188"/>
      <c r="L7092" s="188"/>
      <c r="M7092" s="393"/>
      <c r="N7092" s="188"/>
      <c r="O7092" s="188"/>
      <c r="P7092" s="188"/>
      <c r="R7092" s="188"/>
    </row>
    <row r="7093" spans="8:18">
      <c r="H7093" s="188"/>
      <c r="J7093" s="188"/>
      <c r="K7093" s="188"/>
      <c r="L7093" s="188"/>
      <c r="M7093" s="393"/>
      <c r="N7093" s="188"/>
      <c r="O7093" s="188"/>
      <c r="P7093" s="188"/>
      <c r="R7093" s="188"/>
    </row>
    <row r="7094" spans="8:18">
      <c r="H7094" s="188"/>
      <c r="J7094" s="188"/>
      <c r="K7094" s="188"/>
      <c r="L7094" s="188"/>
      <c r="M7094" s="393"/>
      <c r="N7094" s="188"/>
      <c r="O7094" s="188"/>
      <c r="P7094" s="188"/>
      <c r="R7094" s="188"/>
    </row>
    <row r="7095" spans="8:18">
      <c r="H7095" s="188"/>
      <c r="J7095" s="188"/>
      <c r="K7095" s="188"/>
      <c r="L7095" s="188"/>
      <c r="M7095" s="393"/>
      <c r="N7095" s="188"/>
      <c r="O7095" s="188"/>
      <c r="P7095" s="188"/>
      <c r="R7095" s="188"/>
    </row>
    <row r="7096" spans="8:18">
      <c r="H7096" s="188"/>
      <c r="J7096" s="188"/>
      <c r="K7096" s="188"/>
      <c r="L7096" s="188"/>
      <c r="M7096" s="393"/>
      <c r="N7096" s="188"/>
      <c r="O7096" s="188"/>
      <c r="P7096" s="188"/>
      <c r="R7096" s="188"/>
    </row>
    <row r="7097" spans="8:18">
      <c r="H7097" s="188"/>
      <c r="J7097" s="188"/>
      <c r="K7097" s="188"/>
      <c r="L7097" s="188"/>
      <c r="M7097" s="393"/>
      <c r="N7097" s="188"/>
      <c r="O7097" s="188"/>
      <c r="P7097" s="188"/>
      <c r="R7097" s="188"/>
    </row>
    <row r="7098" spans="8:18">
      <c r="H7098" s="188"/>
      <c r="J7098" s="188"/>
      <c r="K7098" s="188"/>
      <c r="L7098" s="188"/>
      <c r="M7098" s="393"/>
      <c r="N7098" s="188"/>
      <c r="O7098" s="188"/>
      <c r="P7098" s="188"/>
      <c r="R7098" s="188"/>
    </row>
    <row r="7099" spans="8:18">
      <c r="H7099" s="188"/>
      <c r="J7099" s="188"/>
      <c r="K7099" s="188"/>
      <c r="L7099" s="188"/>
      <c r="M7099" s="393"/>
      <c r="N7099" s="188"/>
      <c r="O7099" s="188"/>
      <c r="P7099" s="188"/>
      <c r="R7099" s="188"/>
    </row>
    <row r="7100" spans="8:18">
      <c r="H7100" s="188"/>
      <c r="J7100" s="188"/>
      <c r="K7100" s="188"/>
      <c r="L7100" s="188"/>
      <c r="M7100" s="393"/>
      <c r="N7100" s="188"/>
      <c r="O7100" s="188"/>
      <c r="P7100" s="188"/>
      <c r="R7100" s="188"/>
    </row>
    <row r="7101" spans="8:18">
      <c r="H7101" s="188"/>
      <c r="J7101" s="188"/>
      <c r="K7101" s="188"/>
      <c r="L7101" s="188"/>
      <c r="M7101" s="393"/>
      <c r="N7101" s="188"/>
      <c r="O7101" s="188"/>
      <c r="P7101" s="188"/>
      <c r="R7101" s="188"/>
    </row>
    <row r="7102" spans="8:18">
      <c r="H7102" s="188"/>
      <c r="J7102" s="188"/>
      <c r="K7102" s="188"/>
      <c r="L7102" s="188"/>
      <c r="M7102" s="393"/>
      <c r="N7102" s="188"/>
      <c r="O7102" s="188"/>
      <c r="P7102" s="188"/>
      <c r="R7102" s="188"/>
    </row>
    <row r="7103" spans="8:18">
      <c r="H7103" s="188"/>
      <c r="J7103" s="188"/>
      <c r="K7103" s="188"/>
      <c r="L7103" s="188"/>
      <c r="M7103" s="393"/>
      <c r="N7103" s="188"/>
      <c r="O7103" s="188"/>
      <c r="P7103" s="188"/>
      <c r="R7103" s="188"/>
    </row>
    <row r="7104" spans="8:18">
      <c r="H7104" s="188"/>
      <c r="J7104" s="188"/>
      <c r="K7104" s="188"/>
      <c r="L7104" s="188"/>
      <c r="M7104" s="393"/>
      <c r="N7104" s="188"/>
      <c r="O7104" s="188"/>
      <c r="P7104" s="188"/>
      <c r="R7104" s="188"/>
    </row>
    <row r="7105" spans="8:18">
      <c r="H7105" s="188"/>
      <c r="J7105" s="188"/>
      <c r="K7105" s="188"/>
      <c r="L7105" s="188"/>
      <c r="M7105" s="393"/>
      <c r="N7105" s="188"/>
      <c r="O7105" s="188"/>
      <c r="P7105" s="188"/>
      <c r="R7105" s="188"/>
    </row>
    <row r="7106" spans="8:18">
      <c r="H7106" s="188"/>
      <c r="J7106" s="188"/>
      <c r="K7106" s="188"/>
      <c r="L7106" s="188"/>
      <c r="M7106" s="393"/>
      <c r="N7106" s="188"/>
      <c r="O7106" s="188"/>
      <c r="P7106" s="188"/>
      <c r="R7106" s="188"/>
    </row>
    <row r="7107" spans="8:18">
      <c r="H7107" s="188"/>
      <c r="J7107" s="188"/>
      <c r="K7107" s="188"/>
      <c r="L7107" s="188"/>
      <c r="M7107" s="393"/>
      <c r="N7107" s="188"/>
      <c r="O7107" s="188"/>
      <c r="P7107" s="188"/>
      <c r="R7107" s="188"/>
    </row>
    <row r="7108" spans="8:18">
      <c r="H7108" s="188"/>
      <c r="J7108" s="188"/>
      <c r="K7108" s="188"/>
      <c r="L7108" s="188"/>
      <c r="M7108" s="393"/>
      <c r="N7108" s="188"/>
      <c r="O7108" s="188"/>
      <c r="P7108" s="188"/>
      <c r="R7108" s="188"/>
    </row>
    <row r="7109" spans="8:18">
      <c r="H7109" s="188"/>
      <c r="J7109" s="188"/>
      <c r="K7109" s="188"/>
      <c r="L7109" s="188"/>
      <c r="M7109" s="393"/>
      <c r="N7109" s="188"/>
      <c r="O7109" s="188"/>
      <c r="P7109" s="188"/>
      <c r="R7109" s="188"/>
    </row>
    <row r="7110" spans="8:18">
      <c r="H7110" s="188"/>
      <c r="J7110" s="188"/>
      <c r="K7110" s="188"/>
      <c r="L7110" s="188"/>
      <c r="M7110" s="393"/>
      <c r="N7110" s="188"/>
      <c r="O7110" s="188"/>
      <c r="P7110" s="188"/>
      <c r="R7110" s="188"/>
    </row>
    <row r="7111" spans="8:18">
      <c r="H7111" s="188"/>
      <c r="J7111" s="188"/>
      <c r="K7111" s="188"/>
      <c r="L7111" s="188"/>
      <c r="M7111" s="393"/>
      <c r="N7111" s="188"/>
      <c r="O7111" s="188"/>
      <c r="P7111" s="188"/>
      <c r="R7111" s="188"/>
    </row>
    <row r="7112" spans="8:18">
      <c r="H7112" s="188"/>
      <c r="J7112" s="188"/>
      <c r="K7112" s="188"/>
      <c r="L7112" s="188"/>
      <c r="M7112" s="393"/>
      <c r="N7112" s="188"/>
      <c r="O7112" s="188"/>
      <c r="P7112" s="188"/>
      <c r="R7112" s="188"/>
    </row>
    <row r="7113" spans="8:18">
      <c r="H7113" s="188"/>
      <c r="J7113" s="188"/>
      <c r="K7113" s="188"/>
      <c r="L7113" s="188"/>
      <c r="M7113" s="393"/>
      <c r="N7113" s="188"/>
      <c r="O7113" s="188"/>
      <c r="P7113" s="188"/>
      <c r="R7113" s="188"/>
    </row>
    <row r="7114" spans="8:18">
      <c r="H7114" s="188"/>
      <c r="J7114" s="188"/>
      <c r="K7114" s="188"/>
      <c r="L7114" s="188"/>
      <c r="M7114" s="393"/>
      <c r="N7114" s="188"/>
      <c r="O7114" s="188"/>
      <c r="P7114" s="188"/>
      <c r="R7114" s="188"/>
    </row>
    <row r="7115" spans="8:18">
      <c r="H7115" s="188"/>
      <c r="J7115" s="188"/>
      <c r="K7115" s="188"/>
      <c r="L7115" s="188"/>
      <c r="M7115" s="393"/>
      <c r="N7115" s="188"/>
      <c r="O7115" s="188"/>
      <c r="P7115" s="188"/>
      <c r="R7115" s="188"/>
    </row>
    <row r="7116" spans="8:18">
      <c r="H7116" s="188"/>
      <c r="J7116" s="188"/>
      <c r="K7116" s="188"/>
      <c r="L7116" s="188"/>
      <c r="M7116" s="393"/>
      <c r="N7116" s="188"/>
      <c r="O7116" s="188"/>
      <c r="P7116" s="188"/>
      <c r="R7116" s="188"/>
    </row>
    <row r="7117" spans="8:18">
      <c r="H7117" s="188"/>
      <c r="J7117" s="188"/>
      <c r="K7117" s="188"/>
      <c r="L7117" s="188"/>
      <c r="M7117" s="393"/>
      <c r="N7117" s="188"/>
      <c r="O7117" s="188"/>
      <c r="P7117" s="188"/>
      <c r="R7117" s="188"/>
    </row>
    <row r="7118" spans="8:18">
      <c r="H7118" s="188"/>
      <c r="J7118" s="188"/>
      <c r="K7118" s="188"/>
      <c r="L7118" s="188"/>
      <c r="M7118" s="393"/>
      <c r="N7118" s="188"/>
      <c r="O7118" s="188"/>
      <c r="P7118" s="188"/>
      <c r="R7118" s="188"/>
    </row>
    <row r="7119" spans="8:18">
      <c r="H7119" s="188"/>
      <c r="J7119" s="188"/>
      <c r="K7119" s="188"/>
      <c r="L7119" s="188"/>
      <c r="M7119" s="393"/>
      <c r="N7119" s="188"/>
      <c r="O7119" s="188"/>
      <c r="P7119" s="188"/>
      <c r="R7119" s="188"/>
    </row>
    <row r="7120" spans="8:18">
      <c r="H7120" s="188"/>
      <c r="J7120" s="188"/>
      <c r="K7120" s="188"/>
      <c r="L7120" s="188"/>
      <c r="M7120" s="393"/>
      <c r="N7120" s="188"/>
      <c r="O7120" s="188"/>
      <c r="P7120" s="188"/>
      <c r="R7120" s="188"/>
    </row>
    <row r="7121" spans="8:18">
      <c r="H7121" s="188"/>
      <c r="J7121" s="188"/>
      <c r="K7121" s="188"/>
      <c r="L7121" s="188"/>
      <c r="M7121" s="393"/>
      <c r="N7121" s="188"/>
      <c r="O7121" s="188"/>
      <c r="P7121" s="188"/>
      <c r="R7121" s="188"/>
    </row>
    <row r="7122" spans="8:18">
      <c r="H7122" s="188"/>
      <c r="J7122" s="188"/>
      <c r="K7122" s="188"/>
      <c r="L7122" s="188"/>
      <c r="M7122" s="393"/>
      <c r="N7122" s="188"/>
      <c r="O7122" s="188"/>
      <c r="P7122" s="188"/>
      <c r="R7122" s="188"/>
    </row>
    <row r="7123" spans="8:18">
      <c r="H7123" s="188"/>
      <c r="J7123" s="188"/>
      <c r="K7123" s="188"/>
      <c r="L7123" s="188"/>
      <c r="M7123" s="393"/>
      <c r="N7123" s="188"/>
      <c r="O7123" s="188"/>
      <c r="P7123" s="188"/>
      <c r="R7123" s="188"/>
    </row>
    <row r="7124" spans="8:18">
      <c r="H7124" s="188"/>
      <c r="J7124" s="188"/>
      <c r="K7124" s="188"/>
      <c r="L7124" s="188"/>
      <c r="M7124" s="393"/>
      <c r="N7124" s="188"/>
      <c r="O7124" s="188"/>
      <c r="P7124" s="188"/>
      <c r="R7124" s="188"/>
    </row>
    <row r="7125" spans="8:18">
      <c r="H7125" s="188"/>
      <c r="J7125" s="188"/>
      <c r="K7125" s="188"/>
      <c r="L7125" s="188"/>
      <c r="M7125" s="393"/>
      <c r="N7125" s="188"/>
      <c r="O7125" s="188"/>
      <c r="P7125" s="188"/>
      <c r="R7125" s="188"/>
    </row>
    <row r="7126" spans="8:18">
      <c r="H7126" s="188"/>
      <c r="J7126" s="188"/>
      <c r="K7126" s="188"/>
      <c r="L7126" s="188"/>
      <c r="M7126" s="393"/>
      <c r="N7126" s="188"/>
      <c r="O7126" s="188"/>
      <c r="P7126" s="188"/>
      <c r="R7126" s="188"/>
    </row>
    <row r="7127" spans="8:18">
      <c r="H7127" s="188"/>
      <c r="J7127" s="188"/>
      <c r="K7127" s="188"/>
      <c r="L7127" s="188"/>
      <c r="M7127" s="393"/>
      <c r="N7127" s="188"/>
      <c r="O7127" s="188"/>
      <c r="P7127" s="188"/>
      <c r="R7127" s="188"/>
    </row>
    <row r="7128" spans="8:18">
      <c r="H7128" s="188"/>
      <c r="J7128" s="188"/>
      <c r="K7128" s="188"/>
      <c r="L7128" s="188"/>
      <c r="M7128" s="393"/>
      <c r="N7128" s="188"/>
      <c r="O7128" s="188"/>
      <c r="P7128" s="188"/>
      <c r="R7128" s="188"/>
    </row>
    <row r="7129" spans="8:18">
      <c r="H7129" s="188"/>
      <c r="J7129" s="188"/>
      <c r="K7129" s="188"/>
      <c r="L7129" s="188"/>
      <c r="M7129" s="393"/>
      <c r="N7129" s="188"/>
      <c r="O7129" s="188"/>
      <c r="P7129" s="188"/>
      <c r="R7129" s="188"/>
    </row>
    <row r="7130" spans="8:18">
      <c r="H7130" s="188"/>
      <c r="J7130" s="188"/>
      <c r="K7130" s="188"/>
      <c r="L7130" s="188"/>
      <c r="M7130" s="393"/>
      <c r="N7130" s="188"/>
      <c r="O7130" s="188"/>
      <c r="P7130" s="188"/>
      <c r="R7130" s="188"/>
    </row>
    <row r="7131" spans="8:18">
      <c r="H7131" s="188"/>
      <c r="J7131" s="188"/>
      <c r="K7131" s="188"/>
      <c r="L7131" s="188"/>
      <c r="M7131" s="393"/>
      <c r="N7131" s="188"/>
      <c r="O7131" s="188"/>
      <c r="P7131" s="188"/>
      <c r="R7131" s="188"/>
    </row>
    <row r="7132" spans="8:18">
      <c r="H7132" s="188"/>
      <c r="J7132" s="188"/>
      <c r="K7132" s="188"/>
      <c r="L7132" s="188"/>
      <c r="M7132" s="393"/>
      <c r="N7132" s="188"/>
      <c r="O7132" s="188"/>
      <c r="P7132" s="188"/>
      <c r="R7132" s="188"/>
    </row>
    <row r="7133" spans="8:18">
      <c r="H7133" s="188"/>
      <c r="J7133" s="188"/>
      <c r="K7133" s="188"/>
      <c r="L7133" s="188"/>
      <c r="M7133" s="393"/>
      <c r="N7133" s="188"/>
      <c r="O7133" s="188"/>
      <c r="P7133" s="188"/>
      <c r="R7133" s="188"/>
    </row>
    <row r="7134" spans="8:18">
      <c r="H7134" s="188"/>
      <c r="J7134" s="188"/>
      <c r="K7134" s="188"/>
      <c r="L7134" s="188"/>
      <c r="M7134" s="393"/>
      <c r="N7134" s="188"/>
      <c r="O7134" s="188"/>
      <c r="P7134" s="188"/>
      <c r="R7134" s="188"/>
    </row>
    <row r="7135" spans="8:18">
      <c r="H7135" s="188"/>
      <c r="J7135" s="188"/>
      <c r="K7135" s="188"/>
      <c r="L7135" s="188"/>
      <c r="M7135" s="393"/>
      <c r="N7135" s="188"/>
      <c r="O7135" s="188"/>
      <c r="P7135" s="188"/>
      <c r="R7135" s="188"/>
    </row>
    <row r="7136" spans="8:18">
      <c r="H7136" s="188"/>
      <c r="J7136" s="188"/>
      <c r="K7136" s="188"/>
      <c r="L7136" s="188"/>
      <c r="M7136" s="393"/>
      <c r="N7136" s="188"/>
      <c r="O7136" s="188"/>
      <c r="P7136" s="188"/>
      <c r="R7136" s="188"/>
    </row>
    <row r="7137" spans="8:18">
      <c r="H7137" s="188"/>
      <c r="J7137" s="188"/>
      <c r="K7137" s="188"/>
      <c r="L7137" s="188"/>
      <c r="M7137" s="393"/>
      <c r="N7137" s="188"/>
      <c r="O7137" s="188"/>
      <c r="P7137" s="188"/>
      <c r="R7137" s="188"/>
    </row>
    <row r="7138" spans="8:18">
      <c r="H7138" s="188"/>
      <c r="J7138" s="188"/>
      <c r="K7138" s="188"/>
      <c r="L7138" s="188"/>
      <c r="M7138" s="393"/>
      <c r="N7138" s="188"/>
      <c r="O7138" s="188"/>
      <c r="P7138" s="188"/>
      <c r="R7138" s="188"/>
    </row>
    <row r="7139" spans="8:18">
      <c r="H7139" s="188"/>
      <c r="J7139" s="188"/>
      <c r="K7139" s="188"/>
      <c r="L7139" s="188"/>
      <c r="M7139" s="393"/>
      <c r="N7139" s="188"/>
      <c r="O7139" s="188"/>
      <c r="P7139" s="188"/>
      <c r="R7139" s="188"/>
    </row>
    <row r="7140" spans="8:18">
      <c r="H7140" s="188"/>
      <c r="J7140" s="188"/>
      <c r="K7140" s="188"/>
      <c r="L7140" s="188"/>
      <c r="M7140" s="393"/>
      <c r="N7140" s="188"/>
      <c r="O7140" s="188"/>
      <c r="P7140" s="188"/>
      <c r="R7140" s="188"/>
    </row>
    <row r="7141" spans="8:18">
      <c r="H7141" s="188"/>
      <c r="J7141" s="188"/>
      <c r="K7141" s="188"/>
      <c r="L7141" s="188"/>
      <c r="M7141" s="393"/>
      <c r="N7141" s="188"/>
      <c r="O7141" s="188"/>
      <c r="P7141" s="188"/>
      <c r="R7141" s="188"/>
    </row>
    <row r="7142" spans="8:18">
      <c r="H7142" s="188"/>
      <c r="J7142" s="188"/>
      <c r="K7142" s="188"/>
      <c r="L7142" s="188"/>
      <c r="M7142" s="393"/>
      <c r="N7142" s="188"/>
      <c r="O7142" s="188"/>
      <c r="P7142" s="188"/>
      <c r="R7142" s="188"/>
    </row>
    <row r="7143" spans="8:18">
      <c r="H7143" s="188"/>
      <c r="J7143" s="188"/>
      <c r="K7143" s="188"/>
      <c r="L7143" s="188"/>
      <c r="M7143" s="393"/>
      <c r="N7143" s="188"/>
      <c r="O7143" s="188"/>
      <c r="P7143" s="188"/>
      <c r="R7143" s="188"/>
    </row>
    <row r="7144" spans="8:18">
      <c r="H7144" s="188"/>
      <c r="J7144" s="188"/>
      <c r="K7144" s="188"/>
      <c r="L7144" s="188"/>
      <c r="M7144" s="393"/>
      <c r="N7144" s="188"/>
      <c r="O7144" s="188"/>
      <c r="P7144" s="188"/>
      <c r="R7144" s="188"/>
    </row>
    <row r="7145" spans="8:18">
      <c r="H7145" s="188"/>
      <c r="J7145" s="188"/>
      <c r="K7145" s="188"/>
      <c r="L7145" s="188"/>
      <c r="M7145" s="393"/>
      <c r="N7145" s="188"/>
      <c r="O7145" s="188"/>
      <c r="P7145" s="188"/>
      <c r="R7145" s="188"/>
    </row>
    <row r="7146" spans="8:18">
      <c r="H7146" s="188"/>
      <c r="J7146" s="188"/>
      <c r="K7146" s="188"/>
      <c r="L7146" s="188"/>
      <c r="M7146" s="393"/>
      <c r="N7146" s="188"/>
      <c r="O7146" s="188"/>
      <c r="P7146" s="188"/>
      <c r="R7146" s="188"/>
    </row>
    <row r="7147" spans="8:18">
      <c r="H7147" s="188"/>
      <c r="J7147" s="188"/>
      <c r="K7147" s="188"/>
      <c r="L7147" s="188"/>
      <c r="M7147" s="393"/>
      <c r="N7147" s="188"/>
      <c r="O7147" s="188"/>
      <c r="P7147" s="188"/>
      <c r="R7147" s="188"/>
    </row>
    <row r="7148" spans="8:18">
      <c r="H7148" s="188"/>
      <c r="J7148" s="188"/>
      <c r="K7148" s="188"/>
      <c r="L7148" s="188"/>
      <c r="M7148" s="393"/>
      <c r="N7148" s="188"/>
      <c r="O7148" s="188"/>
      <c r="P7148" s="188"/>
      <c r="R7148" s="188"/>
    </row>
    <row r="7149" spans="8:18">
      <c r="H7149" s="188"/>
      <c r="J7149" s="188"/>
      <c r="K7149" s="188"/>
      <c r="L7149" s="188"/>
      <c r="M7149" s="393"/>
      <c r="N7149" s="188"/>
      <c r="O7149" s="188"/>
      <c r="P7149" s="188"/>
      <c r="R7149" s="188"/>
    </row>
    <row r="7150" spans="8:18">
      <c r="H7150" s="188"/>
      <c r="J7150" s="188"/>
      <c r="K7150" s="188"/>
      <c r="L7150" s="188"/>
      <c r="M7150" s="393"/>
      <c r="N7150" s="188"/>
      <c r="O7150" s="188"/>
      <c r="P7150" s="188"/>
      <c r="R7150" s="188"/>
    </row>
    <row r="7151" spans="8:18">
      <c r="H7151" s="188"/>
      <c r="J7151" s="188"/>
      <c r="K7151" s="188"/>
      <c r="L7151" s="188"/>
      <c r="M7151" s="393"/>
      <c r="N7151" s="188"/>
      <c r="O7151" s="188"/>
      <c r="P7151" s="188"/>
      <c r="R7151" s="188"/>
    </row>
    <row r="7152" spans="8:18">
      <c r="H7152" s="188"/>
      <c r="J7152" s="188"/>
      <c r="K7152" s="188"/>
      <c r="L7152" s="188"/>
      <c r="M7152" s="393"/>
      <c r="N7152" s="188"/>
      <c r="O7152" s="188"/>
      <c r="P7152" s="188"/>
      <c r="R7152" s="188"/>
    </row>
    <row r="7153" spans="8:18">
      <c r="H7153" s="188"/>
      <c r="J7153" s="188"/>
      <c r="K7153" s="188"/>
      <c r="L7153" s="188"/>
      <c r="M7153" s="393"/>
      <c r="N7153" s="188"/>
      <c r="O7153" s="188"/>
      <c r="P7153" s="188"/>
      <c r="R7153" s="188"/>
    </row>
    <row r="7154" spans="8:18">
      <c r="H7154" s="188"/>
      <c r="J7154" s="188"/>
      <c r="K7154" s="188"/>
      <c r="L7154" s="188"/>
      <c r="M7154" s="393"/>
      <c r="N7154" s="188"/>
      <c r="O7154" s="188"/>
      <c r="P7154" s="188"/>
      <c r="R7154" s="188"/>
    </row>
    <row r="7155" spans="8:18">
      <c r="H7155" s="188"/>
      <c r="J7155" s="188"/>
      <c r="K7155" s="188"/>
      <c r="L7155" s="188"/>
      <c r="M7155" s="393"/>
      <c r="N7155" s="188"/>
      <c r="O7155" s="188"/>
      <c r="P7155" s="188"/>
      <c r="R7155" s="188"/>
    </row>
    <row r="7156" spans="8:18">
      <c r="H7156" s="188"/>
      <c r="J7156" s="188"/>
      <c r="K7156" s="188"/>
      <c r="L7156" s="188"/>
      <c r="M7156" s="393"/>
      <c r="N7156" s="188"/>
      <c r="O7156" s="188"/>
      <c r="P7156" s="188"/>
      <c r="R7156" s="188"/>
    </row>
    <row r="7157" spans="8:18">
      <c r="H7157" s="188"/>
      <c r="J7157" s="188"/>
      <c r="K7157" s="188"/>
      <c r="L7157" s="188"/>
      <c r="M7157" s="393"/>
      <c r="N7157" s="188"/>
      <c r="O7157" s="188"/>
      <c r="P7157" s="188"/>
      <c r="R7157" s="188"/>
    </row>
    <row r="7158" spans="8:18">
      <c r="H7158" s="188"/>
      <c r="J7158" s="188"/>
      <c r="K7158" s="188"/>
      <c r="L7158" s="188"/>
      <c r="M7158" s="393"/>
      <c r="N7158" s="188"/>
      <c r="O7158" s="188"/>
      <c r="P7158" s="188"/>
      <c r="R7158" s="188"/>
    </row>
    <row r="7159" spans="8:18">
      <c r="H7159" s="188"/>
      <c r="J7159" s="188"/>
      <c r="K7159" s="188"/>
      <c r="L7159" s="188"/>
      <c r="M7159" s="393"/>
      <c r="N7159" s="188"/>
      <c r="O7159" s="188"/>
      <c r="P7159" s="188"/>
      <c r="R7159" s="188"/>
    </row>
    <row r="7160" spans="8:18">
      <c r="H7160" s="188"/>
      <c r="J7160" s="188"/>
      <c r="K7160" s="188"/>
      <c r="L7160" s="188"/>
      <c r="M7160" s="393"/>
      <c r="N7160" s="188"/>
      <c r="O7160" s="188"/>
      <c r="P7160" s="188"/>
      <c r="R7160" s="188"/>
    </row>
    <row r="7161" spans="8:18">
      <c r="H7161" s="188"/>
      <c r="J7161" s="188"/>
      <c r="K7161" s="188"/>
      <c r="L7161" s="188"/>
      <c r="M7161" s="393"/>
      <c r="N7161" s="188"/>
      <c r="O7161" s="188"/>
      <c r="P7161" s="188"/>
      <c r="R7161" s="188"/>
    </row>
    <row r="7162" spans="8:18">
      <c r="H7162" s="188"/>
      <c r="J7162" s="188"/>
      <c r="K7162" s="188"/>
      <c r="L7162" s="188"/>
      <c r="M7162" s="393"/>
      <c r="N7162" s="188"/>
      <c r="O7162" s="188"/>
      <c r="P7162" s="188"/>
      <c r="R7162" s="188"/>
    </row>
    <row r="7163" spans="8:18">
      <c r="H7163" s="188"/>
      <c r="J7163" s="188"/>
      <c r="K7163" s="188"/>
      <c r="L7163" s="188"/>
      <c r="M7163" s="393"/>
      <c r="N7163" s="188"/>
      <c r="O7163" s="188"/>
      <c r="P7163" s="188"/>
      <c r="R7163" s="188"/>
    </row>
    <row r="7164" spans="8:18">
      <c r="H7164" s="188"/>
      <c r="J7164" s="188"/>
      <c r="K7164" s="188"/>
      <c r="L7164" s="188"/>
      <c r="M7164" s="393"/>
      <c r="N7164" s="188"/>
      <c r="O7164" s="188"/>
      <c r="P7164" s="188"/>
      <c r="R7164" s="188"/>
    </row>
    <row r="7165" spans="8:18">
      <c r="H7165" s="188"/>
      <c r="J7165" s="188"/>
      <c r="K7165" s="188"/>
      <c r="L7165" s="188"/>
      <c r="M7165" s="393"/>
      <c r="N7165" s="188"/>
      <c r="O7165" s="188"/>
      <c r="P7165" s="188"/>
      <c r="R7165" s="188"/>
    </row>
    <row r="7166" spans="8:18">
      <c r="H7166" s="188"/>
      <c r="J7166" s="188"/>
      <c r="K7166" s="188"/>
      <c r="L7166" s="188"/>
      <c r="M7166" s="393"/>
      <c r="N7166" s="188"/>
      <c r="O7166" s="188"/>
      <c r="P7166" s="188"/>
      <c r="R7166" s="188"/>
    </row>
    <row r="7167" spans="8:18">
      <c r="H7167" s="188"/>
      <c r="J7167" s="188"/>
      <c r="K7167" s="188"/>
      <c r="L7167" s="188"/>
      <c r="M7167" s="393"/>
      <c r="N7167" s="188"/>
      <c r="O7167" s="188"/>
      <c r="P7167" s="188"/>
      <c r="R7167" s="188"/>
    </row>
    <row r="7168" spans="8:18">
      <c r="H7168" s="188"/>
      <c r="J7168" s="188"/>
      <c r="K7168" s="188"/>
      <c r="L7168" s="188"/>
      <c r="M7168" s="393"/>
      <c r="N7168" s="188"/>
      <c r="O7168" s="188"/>
      <c r="P7168" s="188"/>
      <c r="R7168" s="188"/>
    </row>
    <row r="7169" spans="8:18">
      <c r="H7169" s="188"/>
      <c r="J7169" s="188"/>
      <c r="K7169" s="188"/>
      <c r="L7169" s="188"/>
      <c r="M7169" s="393"/>
      <c r="N7169" s="188"/>
      <c r="O7169" s="188"/>
      <c r="P7169" s="188"/>
      <c r="R7169" s="188"/>
    </row>
    <row r="7170" spans="8:18">
      <c r="H7170" s="188"/>
      <c r="J7170" s="188"/>
      <c r="K7170" s="188"/>
      <c r="L7170" s="188"/>
      <c r="M7170" s="393"/>
      <c r="N7170" s="188"/>
      <c r="O7170" s="188"/>
      <c r="P7170" s="188"/>
      <c r="R7170" s="188"/>
    </row>
    <row r="7171" spans="8:18">
      <c r="H7171" s="188"/>
      <c r="J7171" s="188"/>
      <c r="K7171" s="188"/>
      <c r="L7171" s="188"/>
      <c r="M7171" s="393"/>
      <c r="N7171" s="188"/>
      <c r="O7171" s="188"/>
      <c r="P7171" s="188"/>
      <c r="R7171" s="188"/>
    </row>
    <row r="7172" spans="8:18">
      <c r="H7172" s="188"/>
      <c r="J7172" s="188"/>
      <c r="K7172" s="188"/>
      <c r="L7172" s="188"/>
      <c r="M7172" s="393"/>
      <c r="N7172" s="188"/>
      <c r="O7172" s="188"/>
      <c r="P7172" s="188"/>
      <c r="R7172" s="188"/>
    </row>
    <row r="7173" spans="8:18">
      <c r="H7173" s="188"/>
      <c r="J7173" s="188"/>
      <c r="K7173" s="188"/>
      <c r="L7173" s="188"/>
      <c r="M7173" s="393"/>
      <c r="N7173" s="188"/>
      <c r="O7173" s="188"/>
      <c r="P7173" s="188"/>
      <c r="R7173" s="188"/>
    </row>
    <row r="7174" spans="8:18">
      <c r="H7174" s="188"/>
      <c r="J7174" s="188"/>
      <c r="K7174" s="188"/>
      <c r="L7174" s="188"/>
      <c r="M7174" s="393"/>
      <c r="N7174" s="188"/>
      <c r="O7174" s="188"/>
      <c r="P7174" s="188"/>
      <c r="R7174" s="188"/>
    </row>
    <row r="7175" spans="8:18">
      <c r="H7175" s="188"/>
      <c r="J7175" s="188"/>
      <c r="K7175" s="188"/>
      <c r="L7175" s="188"/>
      <c r="M7175" s="393"/>
      <c r="N7175" s="188"/>
      <c r="O7175" s="188"/>
      <c r="P7175" s="188"/>
      <c r="R7175" s="188"/>
    </row>
    <row r="7176" spans="8:18">
      <c r="H7176" s="188"/>
      <c r="J7176" s="188"/>
      <c r="K7176" s="188"/>
      <c r="L7176" s="188"/>
      <c r="M7176" s="393"/>
      <c r="N7176" s="188"/>
      <c r="O7176" s="188"/>
      <c r="P7176" s="188"/>
      <c r="R7176" s="188"/>
    </row>
    <row r="7177" spans="8:18">
      <c r="H7177" s="188"/>
      <c r="J7177" s="188"/>
      <c r="K7177" s="188"/>
      <c r="L7177" s="188"/>
      <c r="M7177" s="393"/>
      <c r="N7177" s="188"/>
      <c r="O7177" s="188"/>
      <c r="P7177" s="188"/>
      <c r="R7177" s="188"/>
    </row>
    <row r="7178" spans="8:18">
      <c r="H7178" s="188"/>
      <c r="J7178" s="188"/>
      <c r="K7178" s="188"/>
      <c r="L7178" s="188"/>
      <c r="M7178" s="393"/>
      <c r="N7178" s="188"/>
      <c r="O7178" s="188"/>
      <c r="P7178" s="188"/>
      <c r="R7178" s="188"/>
    </row>
    <row r="7179" spans="8:18">
      <c r="H7179" s="188"/>
      <c r="J7179" s="188"/>
      <c r="K7179" s="188"/>
      <c r="L7179" s="188"/>
      <c r="M7179" s="393"/>
      <c r="N7179" s="188"/>
      <c r="O7179" s="188"/>
      <c r="P7179" s="188"/>
      <c r="R7179" s="188"/>
    </row>
    <row r="7180" spans="8:18">
      <c r="H7180" s="188"/>
      <c r="J7180" s="188"/>
      <c r="K7180" s="188"/>
      <c r="L7180" s="188"/>
      <c r="M7180" s="393"/>
      <c r="N7180" s="188"/>
      <c r="O7180" s="188"/>
      <c r="P7180" s="188"/>
      <c r="R7180" s="188"/>
    </row>
    <row r="7181" spans="8:18">
      <c r="H7181" s="188"/>
      <c r="J7181" s="188"/>
      <c r="K7181" s="188"/>
      <c r="L7181" s="188"/>
      <c r="M7181" s="393"/>
      <c r="N7181" s="188"/>
      <c r="O7181" s="188"/>
      <c r="P7181" s="188"/>
      <c r="R7181" s="188"/>
    </row>
    <row r="7182" spans="8:18">
      <c r="H7182" s="188"/>
      <c r="J7182" s="188"/>
      <c r="K7182" s="188"/>
      <c r="L7182" s="188"/>
      <c r="M7182" s="393"/>
      <c r="N7182" s="188"/>
      <c r="O7182" s="188"/>
      <c r="P7182" s="188"/>
      <c r="R7182" s="188"/>
    </row>
    <row r="7183" spans="8:18">
      <c r="H7183" s="188"/>
      <c r="J7183" s="188"/>
      <c r="K7183" s="188"/>
      <c r="L7183" s="188"/>
      <c r="M7183" s="393"/>
      <c r="N7183" s="188"/>
      <c r="O7183" s="188"/>
      <c r="P7183" s="188"/>
      <c r="R7183" s="188"/>
    </row>
    <row r="7184" spans="8:18">
      <c r="H7184" s="188"/>
      <c r="J7184" s="188"/>
      <c r="K7184" s="188"/>
      <c r="L7184" s="188"/>
      <c r="M7184" s="393"/>
      <c r="N7184" s="188"/>
      <c r="O7184" s="188"/>
      <c r="P7184" s="188"/>
      <c r="R7184" s="188"/>
    </row>
    <row r="7185" spans="8:18">
      <c r="H7185" s="188"/>
      <c r="J7185" s="188"/>
      <c r="K7185" s="188"/>
      <c r="L7185" s="188"/>
      <c r="M7185" s="393"/>
      <c r="N7185" s="188"/>
      <c r="O7185" s="188"/>
      <c r="P7185" s="188"/>
      <c r="R7185" s="188"/>
    </row>
    <row r="7186" spans="8:18">
      <c r="H7186" s="188"/>
      <c r="J7186" s="188"/>
      <c r="K7186" s="188"/>
      <c r="L7186" s="188"/>
      <c r="M7186" s="393"/>
      <c r="N7186" s="188"/>
      <c r="O7186" s="188"/>
      <c r="P7186" s="188"/>
      <c r="R7186" s="188"/>
    </row>
    <row r="7187" spans="8:18">
      <c r="H7187" s="188"/>
      <c r="J7187" s="188"/>
      <c r="K7187" s="188"/>
      <c r="L7187" s="188"/>
      <c r="M7187" s="393"/>
      <c r="N7187" s="188"/>
      <c r="O7187" s="188"/>
      <c r="P7187" s="188"/>
      <c r="R7187" s="188"/>
    </row>
    <row r="7188" spans="8:18">
      <c r="H7188" s="188"/>
      <c r="J7188" s="188"/>
      <c r="K7188" s="188"/>
      <c r="L7188" s="188"/>
      <c r="M7188" s="393"/>
      <c r="N7188" s="188"/>
      <c r="O7188" s="188"/>
      <c r="P7188" s="188"/>
      <c r="R7188" s="188"/>
    </row>
    <row r="7189" spans="8:18">
      <c r="H7189" s="188"/>
      <c r="J7189" s="188"/>
      <c r="K7189" s="188"/>
      <c r="L7189" s="188"/>
      <c r="M7189" s="393"/>
      <c r="N7189" s="188"/>
      <c r="O7189" s="188"/>
      <c r="P7189" s="188"/>
      <c r="R7189" s="188"/>
    </row>
    <row r="7190" spans="8:18">
      <c r="H7190" s="188"/>
      <c r="J7190" s="188"/>
      <c r="K7190" s="188"/>
      <c r="L7190" s="188"/>
      <c r="M7190" s="393"/>
      <c r="N7190" s="188"/>
      <c r="O7190" s="188"/>
      <c r="P7190" s="188"/>
      <c r="R7190" s="188"/>
    </row>
    <row r="7191" spans="8:18">
      <c r="H7191" s="188"/>
      <c r="J7191" s="188"/>
      <c r="K7191" s="188"/>
      <c r="L7191" s="188"/>
      <c r="M7191" s="393"/>
      <c r="N7191" s="188"/>
      <c r="O7191" s="188"/>
      <c r="P7191" s="188"/>
      <c r="R7191" s="188"/>
    </row>
    <row r="7192" spans="8:18">
      <c r="H7192" s="188"/>
      <c r="J7192" s="188"/>
      <c r="K7192" s="188"/>
      <c r="L7192" s="188"/>
      <c r="M7192" s="393"/>
      <c r="N7192" s="188"/>
      <c r="O7192" s="188"/>
      <c r="P7192" s="188"/>
      <c r="R7192" s="188"/>
    </row>
    <row r="7193" spans="8:18">
      <c r="H7193" s="188"/>
      <c r="J7193" s="188"/>
      <c r="K7193" s="188"/>
      <c r="L7193" s="188"/>
      <c r="M7193" s="393"/>
      <c r="N7193" s="188"/>
      <c r="O7193" s="188"/>
      <c r="P7193" s="188"/>
      <c r="R7193" s="188"/>
    </row>
    <row r="7194" spans="8:18">
      <c r="H7194" s="188"/>
      <c r="J7194" s="188"/>
      <c r="K7194" s="188"/>
      <c r="L7194" s="188"/>
      <c r="M7194" s="393"/>
      <c r="N7194" s="188"/>
      <c r="O7194" s="188"/>
      <c r="P7194" s="188"/>
      <c r="R7194" s="188"/>
    </row>
    <row r="7195" spans="8:18">
      <c r="H7195" s="188"/>
      <c r="J7195" s="188"/>
      <c r="K7195" s="188"/>
      <c r="L7195" s="188"/>
      <c r="M7195" s="393"/>
      <c r="N7195" s="188"/>
      <c r="O7195" s="188"/>
      <c r="P7195" s="188"/>
      <c r="R7195" s="188"/>
    </row>
    <row r="7196" spans="8:18">
      <c r="H7196" s="188"/>
      <c r="J7196" s="188"/>
      <c r="K7196" s="188"/>
      <c r="L7196" s="188"/>
      <c r="M7196" s="393"/>
      <c r="N7196" s="188"/>
      <c r="O7196" s="188"/>
      <c r="P7196" s="188"/>
      <c r="R7196" s="188"/>
    </row>
    <row r="7197" spans="8:18">
      <c r="H7197" s="188"/>
      <c r="J7197" s="188"/>
      <c r="K7197" s="188"/>
      <c r="L7197" s="188"/>
      <c r="M7197" s="393"/>
      <c r="N7197" s="188"/>
      <c r="O7197" s="188"/>
      <c r="P7197" s="188"/>
      <c r="R7197" s="188"/>
    </row>
    <row r="7198" spans="8:18">
      <c r="H7198" s="188"/>
      <c r="J7198" s="188"/>
      <c r="K7198" s="188"/>
      <c r="L7198" s="188"/>
      <c r="M7198" s="393"/>
      <c r="N7198" s="188"/>
      <c r="O7198" s="188"/>
      <c r="P7198" s="188"/>
      <c r="R7198" s="188"/>
    </row>
    <row r="7199" spans="8:18">
      <c r="H7199" s="188"/>
      <c r="J7199" s="188"/>
      <c r="K7199" s="188"/>
      <c r="L7199" s="188"/>
      <c r="M7199" s="393"/>
      <c r="N7199" s="188"/>
      <c r="O7199" s="188"/>
      <c r="P7199" s="188"/>
      <c r="R7199" s="188"/>
    </row>
    <row r="7200" spans="8:18">
      <c r="H7200" s="188"/>
      <c r="J7200" s="188"/>
      <c r="K7200" s="188"/>
      <c r="L7200" s="188"/>
      <c r="M7200" s="393"/>
      <c r="N7200" s="188"/>
      <c r="O7200" s="188"/>
      <c r="P7200" s="188"/>
      <c r="R7200" s="188"/>
    </row>
    <row r="7201" spans="8:18">
      <c r="H7201" s="188"/>
      <c r="J7201" s="188"/>
      <c r="K7201" s="188"/>
      <c r="L7201" s="188"/>
      <c r="M7201" s="393"/>
      <c r="N7201" s="188"/>
      <c r="O7201" s="188"/>
      <c r="P7201" s="188"/>
      <c r="R7201" s="188"/>
    </row>
    <row r="7202" spans="8:18">
      <c r="H7202" s="188"/>
      <c r="J7202" s="188"/>
      <c r="K7202" s="188"/>
      <c r="L7202" s="188"/>
      <c r="M7202" s="393"/>
      <c r="N7202" s="188"/>
      <c r="O7202" s="188"/>
      <c r="P7202" s="188"/>
      <c r="R7202" s="188"/>
    </row>
    <row r="7203" spans="8:18">
      <c r="H7203" s="188"/>
      <c r="J7203" s="188"/>
      <c r="K7203" s="188"/>
      <c r="L7203" s="188"/>
      <c r="M7203" s="393"/>
      <c r="N7203" s="188"/>
      <c r="O7203" s="188"/>
      <c r="P7203" s="188"/>
      <c r="R7203" s="188"/>
    </row>
    <row r="7204" spans="8:18">
      <c r="H7204" s="188"/>
      <c r="J7204" s="188"/>
      <c r="K7204" s="188"/>
      <c r="L7204" s="188"/>
      <c r="M7204" s="393"/>
      <c r="N7204" s="188"/>
      <c r="O7204" s="188"/>
      <c r="P7204" s="188"/>
      <c r="R7204" s="188"/>
    </row>
    <row r="7205" spans="8:18">
      <c r="H7205" s="188"/>
      <c r="J7205" s="188"/>
      <c r="K7205" s="188"/>
      <c r="L7205" s="188"/>
      <c r="M7205" s="393"/>
      <c r="N7205" s="188"/>
      <c r="O7205" s="188"/>
      <c r="P7205" s="188"/>
      <c r="R7205" s="188"/>
    </row>
    <row r="7206" spans="8:18">
      <c r="H7206" s="188"/>
      <c r="J7206" s="188"/>
      <c r="K7206" s="188"/>
      <c r="L7206" s="188"/>
      <c r="M7206" s="393"/>
      <c r="N7206" s="188"/>
      <c r="O7206" s="188"/>
      <c r="P7206" s="188"/>
      <c r="R7206" s="188"/>
    </row>
    <row r="7207" spans="8:18">
      <c r="H7207" s="188"/>
      <c r="J7207" s="188"/>
      <c r="K7207" s="188"/>
      <c r="L7207" s="188"/>
      <c r="M7207" s="393"/>
      <c r="N7207" s="188"/>
      <c r="O7207" s="188"/>
      <c r="P7207" s="188"/>
      <c r="R7207" s="188"/>
    </row>
    <row r="7208" spans="8:18">
      <c r="H7208" s="188"/>
      <c r="J7208" s="188"/>
      <c r="K7208" s="188"/>
      <c r="L7208" s="188"/>
      <c r="M7208" s="393"/>
      <c r="N7208" s="188"/>
      <c r="O7208" s="188"/>
      <c r="P7208" s="188"/>
      <c r="R7208" s="188"/>
    </row>
    <row r="7209" spans="8:18">
      <c r="H7209" s="188"/>
      <c r="J7209" s="188"/>
      <c r="K7209" s="188"/>
      <c r="L7209" s="188"/>
      <c r="M7209" s="393"/>
      <c r="N7209" s="188"/>
      <c r="O7209" s="188"/>
      <c r="P7209" s="188"/>
      <c r="R7209" s="188"/>
    </row>
    <row r="7210" spans="8:18">
      <c r="H7210" s="188"/>
      <c r="J7210" s="188"/>
      <c r="K7210" s="188"/>
      <c r="L7210" s="188"/>
      <c r="M7210" s="393"/>
      <c r="N7210" s="188"/>
      <c r="O7210" s="188"/>
      <c r="P7210" s="188"/>
      <c r="R7210" s="188"/>
    </row>
    <row r="7211" spans="8:18">
      <c r="H7211" s="188"/>
      <c r="J7211" s="188"/>
      <c r="K7211" s="188"/>
      <c r="L7211" s="188"/>
      <c r="M7211" s="393"/>
      <c r="N7211" s="188"/>
      <c r="O7211" s="188"/>
      <c r="P7211" s="188"/>
      <c r="R7211" s="188"/>
    </row>
    <row r="7212" spans="8:18">
      <c r="H7212" s="188"/>
      <c r="J7212" s="188"/>
      <c r="K7212" s="188"/>
      <c r="L7212" s="188"/>
      <c r="M7212" s="393"/>
      <c r="N7212" s="188"/>
      <c r="O7212" s="188"/>
      <c r="P7212" s="188"/>
      <c r="R7212" s="188"/>
    </row>
    <row r="7213" spans="8:18">
      <c r="H7213" s="188"/>
      <c r="J7213" s="188"/>
      <c r="K7213" s="188"/>
      <c r="L7213" s="188"/>
      <c r="M7213" s="393"/>
      <c r="N7213" s="188"/>
      <c r="O7213" s="188"/>
      <c r="P7213" s="188"/>
      <c r="R7213" s="188"/>
    </row>
    <row r="7214" spans="8:18">
      <c r="H7214" s="188"/>
      <c r="J7214" s="188"/>
      <c r="K7214" s="188"/>
      <c r="L7214" s="188"/>
      <c r="M7214" s="393"/>
      <c r="N7214" s="188"/>
      <c r="O7214" s="188"/>
      <c r="P7214" s="188"/>
      <c r="R7214" s="188"/>
    </row>
    <row r="7215" spans="8:18">
      <c r="H7215" s="188"/>
      <c r="J7215" s="188"/>
      <c r="K7215" s="188"/>
      <c r="L7215" s="188"/>
      <c r="M7215" s="393"/>
      <c r="N7215" s="188"/>
      <c r="O7215" s="188"/>
      <c r="P7215" s="188"/>
      <c r="R7215" s="188"/>
    </row>
    <row r="7216" spans="8:18">
      <c r="H7216" s="188"/>
      <c r="J7216" s="188"/>
      <c r="K7216" s="188"/>
      <c r="L7216" s="188"/>
      <c r="M7216" s="393"/>
      <c r="N7216" s="188"/>
      <c r="O7216" s="188"/>
      <c r="P7216" s="188"/>
      <c r="R7216" s="188"/>
    </row>
    <row r="7217" spans="8:18">
      <c r="H7217" s="188"/>
      <c r="J7217" s="188"/>
      <c r="K7217" s="188"/>
      <c r="L7217" s="188"/>
      <c r="M7217" s="393"/>
      <c r="N7217" s="188"/>
      <c r="O7217" s="188"/>
      <c r="P7217" s="188"/>
      <c r="R7217" s="188"/>
    </row>
    <row r="7218" spans="8:18">
      <c r="H7218" s="188"/>
      <c r="J7218" s="188"/>
      <c r="K7218" s="188"/>
      <c r="L7218" s="188"/>
      <c r="M7218" s="393"/>
      <c r="N7218" s="188"/>
      <c r="O7218" s="188"/>
      <c r="P7218" s="188"/>
      <c r="R7218" s="188"/>
    </row>
    <row r="7219" spans="8:18">
      <c r="H7219" s="188"/>
      <c r="J7219" s="188"/>
      <c r="K7219" s="188"/>
      <c r="L7219" s="188"/>
      <c r="M7219" s="393"/>
      <c r="N7219" s="188"/>
      <c r="O7219" s="188"/>
      <c r="P7219" s="188"/>
      <c r="R7219" s="188"/>
    </row>
    <row r="7220" spans="8:18">
      <c r="H7220" s="188"/>
      <c r="J7220" s="188"/>
      <c r="K7220" s="188"/>
      <c r="L7220" s="188"/>
      <c r="M7220" s="393"/>
      <c r="N7220" s="188"/>
      <c r="O7220" s="188"/>
      <c r="P7220" s="188"/>
      <c r="R7220" s="188"/>
    </row>
    <row r="7221" spans="8:18">
      <c r="H7221" s="188"/>
      <c r="J7221" s="188"/>
      <c r="K7221" s="188"/>
      <c r="L7221" s="188"/>
      <c r="M7221" s="393"/>
      <c r="N7221" s="188"/>
      <c r="O7221" s="188"/>
      <c r="P7221" s="188"/>
      <c r="R7221" s="188"/>
    </row>
    <row r="7222" spans="8:18">
      <c r="H7222" s="188"/>
      <c r="J7222" s="188"/>
      <c r="K7222" s="188"/>
      <c r="L7222" s="188"/>
      <c r="M7222" s="393"/>
      <c r="N7222" s="188"/>
      <c r="O7222" s="188"/>
      <c r="P7222" s="188"/>
      <c r="R7222" s="188"/>
    </row>
    <row r="7223" spans="8:18">
      <c r="H7223" s="188"/>
      <c r="J7223" s="188"/>
      <c r="K7223" s="188"/>
      <c r="L7223" s="188"/>
      <c r="M7223" s="393"/>
      <c r="N7223" s="188"/>
      <c r="O7223" s="188"/>
      <c r="P7223" s="188"/>
      <c r="R7223" s="188"/>
    </row>
    <row r="7224" spans="8:18">
      <c r="H7224" s="188"/>
      <c r="J7224" s="188"/>
      <c r="K7224" s="188"/>
      <c r="L7224" s="188"/>
      <c r="M7224" s="393"/>
      <c r="N7224" s="188"/>
      <c r="O7224" s="188"/>
      <c r="P7224" s="188"/>
      <c r="R7224" s="188"/>
    </row>
    <row r="7225" spans="8:18">
      <c r="H7225" s="188"/>
      <c r="J7225" s="188"/>
      <c r="K7225" s="188"/>
      <c r="L7225" s="188"/>
      <c r="M7225" s="393"/>
      <c r="N7225" s="188"/>
      <c r="O7225" s="188"/>
      <c r="P7225" s="188"/>
      <c r="R7225" s="188"/>
    </row>
    <row r="7226" spans="8:18">
      <c r="H7226" s="188"/>
      <c r="J7226" s="188"/>
      <c r="K7226" s="188"/>
      <c r="L7226" s="188"/>
      <c r="M7226" s="393"/>
      <c r="N7226" s="188"/>
      <c r="O7226" s="188"/>
      <c r="P7226" s="188"/>
      <c r="R7226" s="188"/>
    </row>
    <row r="7227" spans="8:18">
      <c r="H7227" s="188"/>
      <c r="J7227" s="188"/>
      <c r="K7227" s="188"/>
      <c r="L7227" s="188"/>
      <c r="M7227" s="393"/>
      <c r="N7227" s="188"/>
      <c r="O7227" s="188"/>
      <c r="P7227" s="188"/>
      <c r="R7227" s="188"/>
    </row>
    <row r="7228" spans="8:18">
      <c r="H7228" s="188"/>
      <c r="J7228" s="188"/>
      <c r="K7228" s="188"/>
      <c r="L7228" s="188"/>
      <c r="M7228" s="393"/>
      <c r="N7228" s="188"/>
      <c r="O7228" s="188"/>
      <c r="P7228" s="188"/>
      <c r="R7228" s="188"/>
    </row>
    <row r="7229" spans="8:18">
      <c r="H7229" s="188"/>
      <c r="J7229" s="188"/>
      <c r="K7229" s="188"/>
      <c r="L7229" s="188"/>
      <c r="M7229" s="393"/>
      <c r="N7229" s="188"/>
      <c r="O7229" s="188"/>
      <c r="P7229" s="188"/>
      <c r="R7229" s="188"/>
    </row>
    <row r="7230" spans="8:18">
      <c r="H7230" s="188"/>
      <c r="J7230" s="188"/>
      <c r="K7230" s="188"/>
      <c r="L7230" s="188"/>
      <c r="M7230" s="393"/>
      <c r="N7230" s="188"/>
      <c r="O7230" s="188"/>
      <c r="P7230" s="188"/>
      <c r="R7230" s="188"/>
    </row>
    <row r="7231" spans="8:18">
      <c r="H7231" s="188"/>
      <c r="J7231" s="188"/>
      <c r="K7231" s="188"/>
      <c r="L7231" s="188"/>
      <c r="M7231" s="393"/>
      <c r="N7231" s="188"/>
      <c r="O7231" s="188"/>
      <c r="P7231" s="188"/>
      <c r="R7231" s="188"/>
    </row>
    <row r="7232" spans="8:18">
      <c r="H7232" s="188"/>
      <c r="J7232" s="188"/>
      <c r="K7232" s="188"/>
      <c r="L7232" s="188"/>
      <c r="M7232" s="393"/>
      <c r="N7232" s="188"/>
      <c r="O7232" s="188"/>
      <c r="P7232" s="188"/>
      <c r="R7232" s="188"/>
    </row>
    <row r="7233" spans="8:18">
      <c r="H7233" s="188"/>
      <c r="J7233" s="188"/>
      <c r="K7233" s="188"/>
      <c r="L7233" s="188"/>
      <c r="M7233" s="393"/>
      <c r="N7233" s="188"/>
      <c r="O7233" s="188"/>
      <c r="P7233" s="188"/>
      <c r="R7233" s="188"/>
    </row>
    <row r="7234" spans="8:18">
      <c r="H7234" s="188"/>
      <c r="J7234" s="188"/>
      <c r="K7234" s="188"/>
      <c r="L7234" s="188"/>
      <c r="M7234" s="393"/>
      <c r="N7234" s="188"/>
      <c r="O7234" s="188"/>
      <c r="P7234" s="188"/>
      <c r="R7234" s="188"/>
    </row>
    <row r="7235" spans="8:18">
      <c r="H7235" s="188"/>
      <c r="J7235" s="188"/>
      <c r="K7235" s="188"/>
      <c r="L7235" s="188"/>
      <c r="M7235" s="393"/>
      <c r="N7235" s="188"/>
      <c r="O7235" s="188"/>
      <c r="P7235" s="188"/>
      <c r="R7235" s="188"/>
    </row>
    <row r="7236" spans="8:18">
      <c r="H7236" s="188"/>
      <c r="J7236" s="188"/>
      <c r="K7236" s="188"/>
      <c r="L7236" s="188"/>
      <c r="M7236" s="393"/>
      <c r="N7236" s="188"/>
      <c r="O7236" s="188"/>
      <c r="P7236" s="188"/>
      <c r="R7236" s="188"/>
    </row>
    <row r="7237" spans="8:18">
      <c r="H7237" s="188"/>
      <c r="J7237" s="188"/>
      <c r="K7237" s="188"/>
      <c r="L7237" s="188"/>
      <c r="M7237" s="393"/>
      <c r="N7237" s="188"/>
      <c r="O7237" s="188"/>
      <c r="P7237" s="188"/>
      <c r="R7237" s="188"/>
    </row>
    <row r="7238" spans="8:18">
      <c r="H7238" s="188"/>
      <c r="J7238" s="188"/>
      <c r="K7238" s="188"/>
      <c r="L7238" s="188"/>
      <c r="M7238" s="393"/>
      <c r="N7238" s="188"/>
      <c r="O7238" s="188"/>
      <c r="P7238" s="188"/>
      <c r="R7238" s="188"/>
    </row>
    <row r="7239" spans="8:18">
      <c r="H7239" s="188"/>
      <c r="J7239" s="188"/>
      <c r="K7239" s="188"/>
      <c r="L7239" s="188"/>
      <c r="M7239" s="393"/>
      <c r="N7239" s="188"/>
      <c r="O7239" s="188"/>
      <c r="P7239" s="188"/>
      <c r="R7239" s="188"/>
    </row>
    <row r="7240" spans="8:18">
      <c r="H7240" s="188"/>
      <c r="J7240" s="188"/>
      <c r="K7240" s="188"/>
      <c r="L7240" s="188"/>
      <c r="M7240" s="393"/>
      <c r="N7240" s="188"/>
      <c r="O7240" s="188"/>
      <c r="P7240" s="188"/>
      <c r="R7240" s="188"/>
    </row>
  </sheetData>
  <mergeCells count="226">
    <mergeCell ref="B183:D183"/>
    <mergeCell ref="B187:D187"/>
    <mergeCell ref="B191:D191"/>
    <mergeCell ref="D322:D324"/>
    <mergeCell ref="G141:Q141"/>
    <mergeCell ref="D163:D165"/>
    <mergeCell ref="D320:D321"/>
    <mergeCell ref="C259:R259"/>
    <mergeCell ref="B273:R273"/>
    <mergeCell ref="B297:R297"/>
    <mergeCell ref="B314:R314"/>
    <mergeCell ref="B315:R315"/>
    <mergeCell ref="D215:D217"/>
    <mergeCell ref="G274:R274"/>
    <mergeCell ref="F253:R253"/>
    <mergeCell ref="B213:R213"/>
    <mergeCell ref="G208:R208"/>
    <mergeCell ref="G247:R247"/>
    <mergeCell ref="B227:R227"/>
    <mergeCell ref="B228:R228"/>
    <mergeCell ref="G229:R229"/>
    <mergeCell ref="G207:R207"/>
    <mergeCell ref="G206:R206"/>
    <mergeCell ref="G210:R210"/>
    <mergeCell ref="G418:R418"/>
    <mergeCell ref="B426:R426"/>
    <mergeCell ref="G383:R383"/>
    <mergeCell ref="G384:R384"/>
    <mergeCell ref="G385:R385"/>
    <mergeCell ref="B386:R386"/>
    <mergeCell ref="G387:R387"/>
    <mergeCell ref="G394:R394"/>
    <mergeCell ref="G382:R382"/>
    <mergeCell ref="D382:D385"/>
    <mergeCell ref="B427:C427"/>
    <mergeCell ref="G378:R378"/>
    <mergeCell ref="G376:R376"/>
    <mergeCell ref="G373:R373"/>
    <mergeCell ref="G374:R374"/>
    <mergeCell ref="G375:R375"/>
    <mergeCell ref="B316:R316"/>
    <mergeCell ref="B318:O318"/>
    <mergeCell ref="F319:R319"/>
    <mergeCell ref="B361:R361"/>
    <mergeCell ref="I362:R362"/>
    <mergeCell ref="B364:R364"/>
    <mergeCell ref="B370:R370"/>
    <mergeCell ref="B317:N317"/>
    <mergeCell ref="B371:R371"/>
    <mergeCell ref="G372:R372"/>
    <mergeCell ref="G377:R377"/>
    <mergeCell ref="G379:R379"/>
    <mergeCell ref="B348:R348"/>
    <mergeCell ref="D350:D352"/>
    <mergeCell ref="G380:R380"/>
    <mergeCell ref="B381:F381"/>
    <mergeCell ref="E413:Q413"/>
    <mergeCell ref="D373:D375"/>
    <mergeCell ref="A314:A318"/>
    <mergeCell ref="I311:M311"/>
    <mergeCell ref="I312:M312"/>
    <mergeCell ref="I308:M308"/>
    <mergeCell ref="I309:M309"/>
    <mergeCell ref="I310:M310"/>
    <mergeCell ref="I305:M305"/>
    <mergeCell ref="I306:M306"/>
    <mergeCell ref="I307:M307"/>
    <mergeCell ref="D357:D359"/>
    <mergeCell ref="B252:R252"/>
    <mergeCell ref="F267:R267"/>
    <mergeCell ref="D275:D276"/>
    <mergeCell ref="D277:D279"/>
    <mergeCell ref="D281:D283"/>
    <mergeCell ref="D285:D286"/>
    <mergeCell ref="D293:D295"/>
    <mergeCell ref="D354:D355"/>
    <mergeCell ref="I298:M300"/>
    <mergeCell ref="I302:M304"/>
    <mergeCell ref="O298:R300"/>
    <mergeCell ref="O303:R305"/>
    <mergeCell ref="D325:D328"/>
    <mergeCell ref="D345:D346"/>
    <mergeCell ref="B253:C253"/>
    <mergeCell ref="E77:E78"/>
    <mergeCell ref="M77:M78"/>
    <mergeCell ref="A83:B83"/>
    <mergeCell ref="B84:C84"/>
    <mergeCell ref="G84:R84"/>
    <mergeCell ref="B106:C106"/>
    <mergeCell ref="G107:R107"/>
    <mergeCell ref="B113:R113"/>
    <mergeCell ref="L136:R136"/>
    <mergeCell ref="G92:R92"/>
    <mergeCell ref="D90:D91"/>
    <mergeCell ref="D101:D103"/>
    <mergeCell ref="D104:D105"/>
    <mergeCell ref="D110:D111"/>
    <mergeCell ref="G211:R211"/>
    <mergeCell ref="G212:R212"/>
    <mergeCell ref="D219:D222"/>
    <mergeCell ref="G209:R209"/>
    <mergeCell ref="B173:D173"/>
    <mergeCell ref="B179:D179"/>
    <mergeCell ref="G126:R126"/>
    <mergeCell ref="B129:K129"/>
    <mergeCell ref="B116:C116"/>
    <mergeCell ref="B126:C126"/>
    <mergeCell ref="B132:D132"/>
    <mergeCell ref="G116:R116"/>
    <mergeCell ref="D130:D131"/>
    <mergeCell ref="D134:D135"/>
    <mergeCell ref="D137:D138"/>
    <mergeCell ref="B133:C133"/>
    <mergeCell ref="B121:K121"/>
    <mergeCell ref="D117:D120"/>
    <mergeCell ref="D122:D125"/>
    <mergeCell ref="D127:D128"/>
    <mergeCell ref="D145:D146"/>
    <mergeCell ref="D148:D149"/>
    <mergeCell ref="B136:D136"/>
    <mergeCell ref="B141:D141"/>
    <mergeCell ref="M66:M67"/>
    <mergeCell ref="M69:M71"/>
    <mergeCell ref="L129:R129"/>
    <mergeCell ref="G74:R74"/>
    <mergeCell ref="B1:R1"/>
    <mergeCell ref="A2:R2"/>
    <mergeCell ref="B3:R3"/>
    <mergeCell ref="A5:A6"/>
    <mergeCell ref="B5:B6"/>
    <mergeCell ref="C5:C6"/>
    <mergeCell ref="E5:R5"/>
    <mergeCell ref="G25:R25"/>
    <mergeCell ref="B14:R14"/>
    <mergeCell ref="G15:R15"/>
    <mergeCell ref="B17:C17"/>
    <mergeCell ref="G17:R17"/>
    <mergeCell ref="B18:R18"/>
    <mergeCell ref="G19:R19"/>
    <mergeCell ref="G22:R22"/>
    <mergeCell ref="A8:R8"/>
    <mergeCell ref="B9:R9"/>
    <mergeCell ref="A10:A11"/>
    <mergeCell ref="B10:B11"/>
    <mergeCell ref="G10:R10"/>
    <mergeCell ref="A12:A13"/>
    <mergeCell ref="B12:R12"/>
    <mergeCell ref="P4:R4"/>
    <mergeCell ref="D5:D6"/>
    <mergeCell ref="B13:R13"/>
    <mergeCell ref="G28:R28"/>
    <mergeCell ref="D29:D30"/>
    <mergeCell ref="D41:D43"/>
    <mergeCell ref="D44:D46"/>
    <mergeCell ref="D47:D49"/>
    <mergeCell ref="D50:D52"/>
    <mergeCell ref="D53:D55"/>
    <mergeCell ref="B31:R31"/>
    <mergeCell ref="E32:E33"/>
    <mergeCell ref="M32:M33"/>
    <mergeCell ref="M94:M98"/>
    <mergeCell ref="B99:C99"/>
    <mergeCell ref="G115:R115"/>
    <mergeCell ref="D93:D94"/>
    <mergeCell ref="E34:E35"/>
    <mergeCell ref="M34:M35"/>
    <mergeCell ref="E46:E47"/>
    <mergeCell ref="M46:M47"/>
    <mergeCell ref="G59:R59"/>
    <mergeCell ref="G39:R39"/>
    <mergeCell ref="E42:E43"/>
    <mergeCell ref="M42:M43"/>
    <mergeCell ref="D56:D58"/>
    <mergeCell ref="M81:M82"/>
    <mergeCell ref="M103:M105"/>
    <mergeCell ref="M110:M111"/>
    <mergeCell ref="G114:R114"/>
    <mergeCell ref="M90:M91"/>
    <mergeCell ref="G204:R204"/>
    <mergeCell ref="G205:R205"/>
    <mergeCell ref="E61:E63"/>
    <mergeCell ref="M61:M63"/>
    <mergeCell ref="D330:D334"/>
    <mergeCell ref="D335:D339"/>
    <mergeCell ref="D298:D299"/>
    <mergeCell ref="D300:D301"/>
    <mergeCell ref="D302:D304"/>
    <mergeCell ref="D305:D307"/>
    <mergeCell ref="D308:D312"/>
    <mergeCell ref="D60:D62"/>
    <mergeCell ref="D63:D65"/>
    <mergeCell ref="D66:D68"/>
    <mergeCell ref="D69:D71"/>
    <mergeCell ref="D72:D73"/>
    <mergeCell ref="D75:D76"/>
    <mergeCell ref="D77:D78"/>
    <mergeCell ref="D79:D80"/>
    <mergeCell ref="D81:D82"/>
    <mergeCell ref="D85:D86"/>
    <mergeCell ref="D87:D89"/>
    <mergeCell ref="D151:D152"/>
    <mergeCell ref="D95:D98"/>
    <mergeCell ref="I366:R366"/>
    <mergeCell ref="B153:D153"/>
    <mergeCell ref="H167:R167"/>
    <mergeCell ref="B115:D115"/>
    <mergeCell ref="D155:D156"/>
    <mergeCell ref="D158:D159"/>
    <mergeCell ref="D161:D162"/>
    <mergeCell ref="D260:D262"/>
    <mergeCell ref="D264:D266"/>
    <mergeCell ref="D254:D255"/>
    <mergeCell ref="D256:D258"/>
    <mergeCell ref="D231:D232"/>
    <mergeCell ref="D233:D234"/>
    <mergeCell ref="D236:D239"/>
    <mergeCell ref="B198:R198"/>
    <mergeCell ref="E199:R199"/>
    <mergeCell ref="G200:R200"/>
    <mergeCell ref="G201:R201"/>
    <mergeCell ref="G202:R202"/>
    <mergeCell ref="G203:R203"/>
    <mergeCell ref="D200:D204"/>
    <mergeCell ref="D205:D210"/>
    <mergeCell ref="D211:D212"/>
    <mergeCell ref="B166:R166"/>
  </mergeCells>
  <conditionalFormatting sqref="B242">
    <cfRule type="duplicateValues" dxfId="317" priority="30"/>
  </conditionalFormatting>
  <conditionalFormatting sqref="B243">
    <cfRule type="duplicateValues" dxfId="316" priority="29"/>
  </conditionalFormatting>
  <conditionalFormatting sqref="B245">
    <cfRule type="duplicateValues" dxfId="315" priority="28"/>
  </conditionalFormatting>
  <conditionalFormatting sqref="B248">
    <cfRule type="duplicateValues" dxfId="314" priority="26"/>
  </conditionalFormatting>
  <conditionalFormatting sqref="B249">
    <cfRule type="duplicateValues" dxfId="313" priority="25"/>
  </conditionalFormatting>
  <conditionalFormatting sqref="B231:B234">
    <cfRule type="duplicateValues" dxfId="312" priority="24"/>
  </conditionalFormatting>
  <conditionalFormatting sqref="B238:B239">
    <cfRule type="duplicateValues" dxfId="311" priority="23"/>
  </conditionalFormatting>
  <conditionalFormatting sqref="B234">
    <cfRule type="duplicateValues" dxfId="310" priority="22"/>
  </conditionalFormatting>
  <conditionalFormatting sqref="B238">
    <cfRule type="duplicateValues" dxfId="309" priority="21"/>
  </conditionalFormatting>
  <conditionalFormatting sqref="B239">
    <cfRule type="duplicateValues" dxfId="308" priority="20"/>
  </conditionalFormatting>
  <conditionalFormatting sqref="B236">
    <cfRule type="duplicateValues" dxfId="307" priority="19"/>
  </conditionalFormatting>
  <conditionalFormatting sqref="B237">
    <cfRule type="duplicateValues" dxfId="306" priority="18"/>
  </conditionalFormatting>
  <conditionalFormatting sqref="B250">
    <cfRule type="duplicateValues" dxfId="305" priority="17"/>
  </conditionalFormatting>
  <conditionalFormatting sqref="B251">
    <cfRule type="duplicateValues" dxfId="304" priority="16"/>
  </conditionalFormatting>
  <conditionalFormatting sqref="B246">
    <cfRule type="duplicateValues" dxfId="303" priority="34"/>
  </conditionalFormatting>
  <pageMargins left="0.2" right="0.244140625" top="0.45" bottom="0.45" header="0.2" footer="0.3"/>
  <pageSetup paperSize="9" scale="75" orientation="landscape" r:id="rId1"/>
  <headerFooter>
    <oddFooter>&amp;CPage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4"/>
  <sheetViews>
    <sheetView view="pageLayout" topLeftCell="A353" zoomScale="84" zoomScaleNormal="100" zoomScaleSheetLayoutView="55" zoomScalePageLayoutView="84" workbookViewId="0">
      <selection activeCell="B353" sqref="B353:R353"/>
    </sheetView>
  </sheetViews>
  <sheetFormatPr defaultRowHeight="16.5"/>
  <cols>
    <col min="1" max="1" width="6.5703125" style="1844" customWidth="1"/>
    <col min="2" max="2" width="57.85546875" style="1690" customWidth="1"/>
    <col min="3" max="3" width="9.140625" style="1844"/>
    <col min="4" max="4" width="27.42578125" style="1845" customWidth="1"/>
    <col min="5" max="5" width="16.5703125" style="1690" customWidth="1"/>
    <col min="6" max="6" width="20" style="1690" customWidth="1"/>
    <col min="7" max="7" width="17.7109375" style="1690" customWidth="1"/>
    <col min="8" max="8" width="17.42578125" style="1690" customWidth="1"/>
    <col min="9" max="9" width="17.140625" style="1690" customWidth="1"/>
    <col min="10" max="10" width="17.42578125" style="1690" customWidth="1"/>
    <col min="11" max="11" width="16.5703125" style="1690" customWidth="1"/>
    <col min="12" max="12" width="19.140625" style="1846" customWidth="1"/>
    <col min="13" max="13" width="17.140625" style="1690" customWidth="1"/>
    <col min="14" max="14" width="16.5703125" style="1690" customWidth="1"/>
    <col min="15" max="15" width="16.7109375" style="1690" customWidth="1"/>
    <col min="16" max="16" width="17.28515625" style="1690" customWidth="1"/>
    <col min="17" max="17" width="16.7109375" style="1690" customWidth="1"/>
    <col min="18" max="18" width="18.140625" style="1690" customWidth="1"/>
    <col min="19" max="22" width="9.140625" style="1690"/>
    <col min="23" max="23" width="11.5703125" style="1690" bestFit="1" customWidth="1"/>
    <col min="24" max="16384" width="9.140625" style="1690"/>
  </cols>
  <sheetData>
    <row r="1" spans="1:18">
      <c r="A1" s="1818"/>
      <c r="B1" s="3393" t="s">
        <v>2270</v>
      </c>
      <c r="C1" s="3393"/>
      <c r="D1" s="3393"/>
      <c r="E1" s="3393"/>
      <c r="F1" s="3393"/>
      <c r="G1" s="3393"/>
      <c r="H1" s="3393"/>
      <c r="I1" s="3393"/>
      <c r="J1" s="3393"/>
      <c r="K1" s="3393"/>
      <c r="L1" s="3393"/>
      <c r="M1" s="3393"/>
      <c r="N1" s="3393"/>
      <c r="O1" s="3393"/>
      <c r="P1" s="3393"/>
      <c r="Q1" s="3393"/>
      <c r="R1" s="3393"/>
    </row>
    <row r="2" spans="1:18">
      <c r="A2" s="3394" t="s">
        <v>3274</v>
      </c>
      <c r="B2" s="3395"/>
      <c r="C2" s="3395"/>
      <c r="D2" s="3395"/>
      <c r="E2" s="3395"/>
      <c r="F2" s="3395"/>
      <c r="G2" s="3395"/>
      <c r="H2" s="3395"/>
      <c r="I2" s="3395"/>
      <c r="J2" s="3395"/>
      <c r="K2" s="3395"/>
      <c r="L2" s="3395"/>
      <c r="M2" s="3395"/>
      <c r="N2" s="3395"/>
      <c r="O2" s="3395"/>
      <c r="P2" s="3395"/>
      <c r="Q2" s="3395"/>
      <c r="R2" s="3395"/>
    </row>
    <row r="3" spans="1:18">
      <c r="A3" s="2503"/>
      <c r="B3" s="3184" t="s">
        <v>3273</v>
      </c>
      <c r="C3" s="3184"/>
      <c r="D3" s="3184"/>
      <c r="E3" s="3184"/>
      <c r="F3" s="3184"/>
      <c r="G3" s="3184"/>
      <c r="H3" s="3184"/>
      <c r="I3" s="3184"/>
      <c r="J3" s="3184"/>
      <c r="K3" s="3184"/>
      <c r="L3" s="3184"/>
      <c r="M3" s="3184"/>
      <c r="N3" s="3184"/>
      <c r="O3" s="3184"/>
      <c r="P3" s="3184"/>
      <c r="Q3" s="3184"/>
      <c r="R3" s="3184"/>
    </row>
    <row r="4" spans="1:18">
      <c r="A4" s="2503"/>
      <c r="B4" s="2496"/>
      <c r="C4" s="1964"/>
      <c r="D4" s="2496"/>
      <c r="E4" s="2496"/>
      <c r="F4" s="2496"/>
      <c r="G4" s="2496"/>
      <c r="H4" s="2496"/>
      <c r="I4" s="2496"/>
      <c r="J4" s="2496"/>
      <c r="K4" s="2496"/>
      <c r="L4" s="2509"/>
      <c r="M4" s="2496"/>
      <c r="N4" s="2496"/>
      <c r="O4" s="2496"/>
      <c r="P4" s="3596" t="s">
        <v>1609</v>
      </c>
      <c r="Q4" s="3596"/>
      <c r="R4" s="3596"/>
    </row>
    <row r="5" spans="1:18" s="1844" customFormat="1" ht="25.5" customHeight="1">
      <c r="A5" s="3380" t="s">
        <v>0</v>
      </c>
      <c r="B5" s="3380" t="s">
        <v>1605</v>
      </c>
      <c r="C5" s="3380" t="s">
        <v>1289</v>
      </c>
      <c r="D5" s="3380" t="s">
        <v>1521</v>
      </c>
      <c r="E5" s="3402" t="s">
        <v>3155</v>
      </c>
      <c r="F5" s="3402"/>
      <c r="G5" s="3402"/>
      <c r="H5" s="3402"/>
      <c r="I5" s="3402"/>
      <c r="J5" s="3402"/>
      <c r="K5" s="3402"/>
      <c r="L5" s="3402"/>
      <c r="M5" s="3402"/>
      <c r="N5" s="3402"/>
      <c r="O5" s="3402"/>
      <c r="P5" s="3402"/>
      <c r="Q5" s="3402"/>
      <c r="R5" s="3402"/>
    </row>
    <row r="6" spans="1:18" s="1844" customFormat="1" ht="90" customHeight="1">
      <c r="A6" s="3380"/>
      <c r="B6" s="3380"/>
      <c r="C6" s="3380"/>
      <c r="D6" s="3380"/>
      <c r="E6" s="2504" t="s">
        <v>1341</v>
      </c>
      <c r="F6" s="2504" t="s">
        <v>1342</v>
      </c>
      <c r="G6" s="2504" t="s">
        <v>1280</v>
      </c>
      <c r="H6" s="1847" t="s">
        <v>1295</v>
      </c>
      <c r="I6" s="2504" t="s">
        <v>1281</v>
      </c>
      <c r="J6" s="1848" t="s">
        <v>1283</v>
      </c>
      <c r="K6" s="2504" t="s">
        <v>1282</v>
      </c>
      <c r="L6" s="1848" t="s">
        <v>1279</v>
      </c>
      <c r="M6" s="1848" t="s">
        <v>1284</v>
      </c>
      <c r="N6" s="1848" t="s">
        <v>1285</v>
      </c>
      <c r="O6" s="1848" t="s">
        <v>1286</v>
      </c>
      <c r="P6" s="1848" t="s">
        <v>1523</v>
      </c>
      <c r="Q6" s="1848" t="s">
        <v>1287</v>
      </c>
      <c r="R6" s="1847" t="s">
        <v>1288</v>
      </c>
    </row>
    <row r="7" spans="1:18" s="1845" customFormat="1" ht="31.5" customHeight="1">
      <c r="A7" s="2501"/>
      <c r="B7" s="2501" t="s">
        <v>1623</v>
      </c>
      <c r="C7" s="2501" t="s">
        <v>1624</v>
      </c>
      <c r="D7" s="2501" t="s">
        <v>1625</v>
      </c>
      <c r="E7" s="2501" t="s">
        <v>1626</v>
      </c>
      <c r="F7" s="2501" t="s">
        <v>1627</v>
      </c>
      <c r="G7" s="2501">
        <v>1</v>
      </c>
      <c r="H7" s="2501">
        <v>2</v>
      </c>
      <c r="I7" s="2501">
        <v>3</v>
      </c>
      <c r="J7" s="2501">
        <v>4</v>
      </c>
      <c r="K7" s="2501">
        <v>5</v>
      </c>
      <c r="L7" s="2501">
        <v>6</v>
      </c>
      <c r="M7" s="2501">
        <v>7</v>
      </c>
      <c r="N7" s="2501">
        <v>8</v>
      </c>
      <c r="O7" s="2501">
        <v>9</v>
      </c>
      <c r="P7" s="2501">
        <v>10</v>
      </c>
      <c r="Q7" s="2501">
        <v>11</v>
      </c>
      <c r="R7" s="2501">
        <v>12</v>
      </c>
    </row>
    <row r="8" spans="1:18" ht="26.25" customHeight="1">
      <c r="A8" s="2501" t="s">
        <v>1839</v>
      </c>
      <c r="B8" s="1395" t="s">
        <v>1840</v>
      </c>
      <c r="C8" s="2506"/>
      <c r="D8" s="1542"/>
      <c r="E8" s="1511"/>
      <c r="F8" s="1511"/>
      <c r="G8" s="1511"/>
      <c r="H8" s="1511"/>
      <c r="I8" s="1511"/>
      <c r="J8" s="1511"/>
      <c r="K8" s="1511"/>
      <c r="L8" s="1849"/>
      <c r="M8" s="1511"/>
      <c r="N8" s="1511"/>
      <c r="O8" s="1511"/>
      <c r="P8" s="1511"/>
      <c r="Q8" s="1511"/>
      <c r="R8" s="1511"/>
    </row>
    <row r="9" spans="1:18" ht="90.75" hidden="1" customHeight="1">
      <c r="A9" s="3380">
        <v>1</v>
      </c>
      <c r="B9" s="3381" t="s">
        <v>2372</v>
      </c>
      <c r="C9" s="3381"/>
      <c r="D9" s="3381"/>
      <c r="E9" s="3381"/>
      <c r="F9" s="3381"/>
      <c r="G9" s="3381"/>
      <c r="H9" s="3381"/>
      <c r="I9" s="3381"/>
      <c r="J9" s="3381"/>
      <c r="K9" s="3381"/>
      <c r="L9" s="3381"/>
      <c r="M9" s="3381"/>
      <c r="N9" s="3381"/>
      <c r="O9" s="3381"/>
      <c r="P9" s="3381"/>
      <c r="Q9" s="3381"/>
      <c r="R9" s="3381"/>
    </row>
    <row r="10" spans="1:18" ht="32.25" hidden="1" customHeight="1">
      <c r="A10" s="3380"/>
      <c r="B10" s="3595" t="s">
        <v>1838</v>
      </c>
      <c r="C10" s="3595"/>
      <c r="D10" s="3595"/>
      <c r="E10" s="3595"/>
      <c r="F10" s="3595"/>
      <c r="G10" s="3595"/>
      <c r="H10" s="3595"/>
      <c r="I10" s="3595"/>
      <c r="J10" s="3595"/>
      <c r="K10" s="3595"/>
      <c r="L10" s="3595"/>
      <c r="M10" s="3595"/>
      <c r="N10" s="3595"/>
      <c r="O10" s="3595"/>
      <c r="P10" s="3595"/>
      <c r="Q10" s="3595"/>
      <c r="R10" s="3595"/>
    </row>
    <row r="11" spans="1:18" ht="46.5" customHeight="1">
      <c r="A11" s="2501">
        <v>1</v>
      </c>
      <c r="B11" s="3568" t="s">
        <v>3006</v>
      </c>
      <c r="C11" s="3568"/>
      <c r="D11" s="3568"/>
      <c r="E11" s="3568"/>
      <c r="F11" s="3568"/>
      <c r="G11" s="3568"/>
      <c r="H11" s="3568"/>
      <c r="I11" s="3568"/>
      <c r="J11" s="3568"/>
      <c r="K11" s="3568"/>
      <c r="L11" s="3568"/>
      <c r="M11" s="3568"/>
      <c r="N11" s="3568"/>
      <c r="O11" s="3568"/>
      <c r="P11" s="3568"/>
      <c r="Q11" s="3568"/>
      <c r="R11" s="3568"/>
    </row>
    <row r="12" spans="1:18" ht="29.25" customHeight="1">
      <c r="A12" s="2501"/>
      <c r="B12" s="2510"/>
      <c r="C12" s="2501"/>
      <c r="D12" s="2501"/>
      <c r="E12" s="2510"/>
      <c r="F12" s="2510"/>
      <c r="G12" s="3380" t="s">
        <v>1359</v>
      </c>
      <c r="H12" s="3380"/>
      <c r="I12" s="3380"/>
      <c r="J12" s="3380"/>
      <c r="K12" s="3380"/>
      <c r="L12" s="3380"/>
      <c r="M12" s="3380"/>
      <c r="N12" s="3380"/>
      <c r="O12" s="3380"/>
      <c r="P12" s="3380"/>
      <c r="Q12" s="3380"/>
      <c r="R12" s="3380"/>
    </row>
    <row r="13" spans="1:18" ht="59.25" customHeight="1">
      <c r="A13" s="2506"/>
      <c r="B13" s="2502" t="s">
        <v>1522</v>
      </c>
      <c r="C13" s="2506" t="s">
        <v>28</v>
      </c>
      <c r="D13" s="2506" t="s">
        <v>2277</v>
      </c>
      <c r="E13" s="1420"/>
      <c r="F13" s="1420"/>
      <c r="G13" s="1850">
        <f>100000/1.1</f>
        <v>90909.090909090897</v>
      </c>
      <c r="H13" s="1850"/>
      <c r="I13" s="1850"/>
      <c r="J13" s="1850">
        <f>G13</f>
        <v>90909.090909090897</v>
      </c>
      <c r="K13" s="1850">
        <f>G13</f>
        <v>90909.090909090897</v>
      </c>
      <c r="L13" s="1420"/>
      <c r="M13" s="2513">
        <f>G13</f>
        <v>90909.090909090897</v>
      </c>
      <c r="N13" s="1850">
        <f>G13</f>
        <v>90909.090909090897</v>
      </c>
      <c r="O13" s="1850">
        <f>G13</f>
        <v>90909.090909090897</v>
      </c>
      <c r="P13" s="1850">
        <f>G13</f>
        <v>90909.090909090897</v>
      </c>
      <c r="Q13" s="1850">
        <f>G13</f>
        <v>90909.090909090897</v>
      </c>
      <c r="R13" s="1850"/>
    </row>
    <row r="14" spans="1:18" ht="57" customHeight="1">
      <c r="A14" s="2501">
        <v>2</v>
      </c>
      <c r="B14" s="3568" t="s">
        <v>3143</v>
      </c>
      <c r="C14" s="3568"/>
      <c r="D14" s="3568"/>
      <c r="E14" s="3568"/>
      <c r="F14" s="3568"/>
      <c r="G14" s="3568"/>
      <c r="H14" s="3568"/>
      <c r="I14" s="3568"/>
      <c r="J14" s="3568"/>
      <c r="K14" s="3568"/>
      <c r="L14" s="3568"/>
      <c r="M14" s="3568"/>
      <c r="N14" s="3568"/>
      <c r="O14" s="3568"/>
      <c r="P14" s="3568"/>
      <c r="Q14" s="3568"/>
      <c r="R14" s="3568"/>
    </row>
    <row r="15" spans="1:18" ht="33" customHeight="1">
      <c r="A15" s="2506"/>
      <c r="B15" s="2508"/>
      <c r="C15" s="2501"/>
      <c r="D15" s="2508"/>
      <c r="E15" s="2508"/>
      <c r="F15" s="2508"/>
      <c r="G15" s="3591" t="s">
        <v>3112</v>
      </c>
      <c r="H15" s="3591"/>
      <c r="I15" s="3591"/>
      <c r="J15" s="3591"/>
      <c r="K15" s="3591"/>
      <c r="L15" s="3591"/>
      <c r="M15" s="3591"/>
      <c r="N15" s="3591"/>
      <c r="O15" s="3591"/>
      <c r="P15" s="3591"/>
      <c r="Q15" s="3591"/>
      <c r="R15" s="3591"/>
    </row>
    <row r="16" spans="1:18" ht="60.75" customHeight="1">
      <c r="A16" s="2506"/>
      <c r="B16" s="2502" t="s">
        <v>2040</v>
      </c>
      <c r="C16" s="2506" t="s">
        <v>2031</v>
      </c>
      <c r="D16" s="3585" t="s">
        <v>2027</v>
      </c>
      <c r="E16" s="1850">
        <f>1433091/1.1</f>
        <v>1302810</v>
      </c>
      <c r="F16" s="2508"/>
      <c r="G16" s="1850"/>
      <c r="H16" s="1850"/>
      <c r="I16" s="1850"/>
      <c r="J16" s="1850"/>
      <c r="K16" s="1850"/>
      <c r="L16" s="1850"/>
      <c r="M16" s="1850"/>
      <c r="N16" s="1850"/>
      <c r="O16" s="1850"/>
      <c r="P16" s="1850"/>
      <c r="Q16" s="1850"/>
      <c r="R16" s="1850"/>
    </row>
    <row r="17" spans="1:19" ht="60.75" customHeight="1">
      <c r="A17" s="2506"/>
      <c r="B17" s="2502" t="s">
        <v>2041</v>
      </c>
      <c r="C17" s="2506" t="s">
        <v>2031</v>
      </c>
      <c r="D17" s="3585"/>
      <c r="E17" s="1420">
        <f>1335273/1.1</f>
        <v>1213884.5454545454</v>
      </c>
      <c r="F17" s="1420"/>
      <c r="G17" s="1850"/>
      <c r="H17" s="1850"/>
      <c r="I17" s="1850"/>
      <c r="J17" s="1850"/>
      <c r="K17" s="1850"/>
      <c r="L17" s="1850"/>
      <c r="M17" s="1850"/>
      <c r="N17" s="1850"/>
      <c r="O17" s="1850"/>
      <c r="P17" s="1850"/>
      <c r="Q17" s="1850"/>
      <c r="R17" s="1850"/>
    </row>
    <row r="18" spans="1:19" ht="51.75" hidden="1" customHeight="1">
      <c r="A18" s="2501">
        <v>4</v>
      </c>
      <c r="B18" s="3568" t="s">
        <v>1935</v>
      </c>
      <c r="C18" s="3568"/>
      <c r="D18" s="3568"/>
      <c r="E18" s="3568"/>
      <c r="F18" s="3568"/>
      <c r="G18" s="3568"/>
      <c r="H18" s="3568"/>
      <c r="I18" s="3568"/>
      <c r="J18" s="3568"/>
      <c r="K18" s="3568"/>
      <c r="L18" s="3568"/>
      <c r="M18" s="3568"/>
      <c r="N18" s="3568"/>
      <c r="O18" s="3568"/>
      <c r="P18" s="3568"/>
      <c r="Q18" s="3568"/>
      <c r="R18" s="3568"/>
    </row>
    <row r="19" spans="1:19" ht="36.75" hidden="1" customHeight="1">
      <c r="A19" s="2501"/>
      <c r="B19" s="2510"/>
      <c r="C19" s="2501"/>
      <c r="D19" s="2501"/>
      <c r="E19" s="2510"/>
      <c r="F19" s="2510"/>
      <c r="G19" s="3380" t="s">
        <v>1934</v>
      </c>
      <c r="H19" s="3380"/>
      <c r="I19" s="3380"/>
      <c r="J19" s="3380"/>
      <c r="K19" s="3380"/>
      <c r="L19" s="3380"/>
      <c r="M19" s="3380"/>
      <c r="N19" s="3380"/>
      <c r="O19" s="3380"/>
      <c r="P19" s="3380"/>
      <c r="Q19" s="3380"/>
      <c r="R19" s="3380"/>
    </row>
    <row r="20" spans="1:19" ht="90.75" hidden="1" customHeight="1">
      <c r="A20" s="2506"/>
      <c r="B20" s="2502" t="s">
        <v>1933</v>
      </c>
      <c r="C20" s="2506" t="s">
        <v>13</v>
      </c>
      <c r="D20" s="2507" t="s">
        <v>1936</v>
      </c>
      <c r="E20" s="1420"/>
      <c r="F20" s="1420"/>
      <c r="G20" s="1850">
        <v>1855000</v>
      </c>
      <c r="H20" s="1850">
        <v>1900000</v>
      </c>
      <c r="I20" s="1850">
        <v>1900000</v>
      </c>
      <c r="J20" s="1850">
        <v>1970000</v>
      </c>
      <c r="K20" s="1850">
        <v>1900000</v>
      </c>
      <c r="L20" s="1420">
        <v>2000000</v>
      </c>
      <c r="M20" s="2513">
        <v>1940000</v>
      </c>
      <c r="N20" s="1850"/>
      <c r="O20" s="1850"/>
      <c r="P20" s="1850"/>
      <c r="Q20" s="1850">
        <v>1820000</v>
      </c>
      <c r="R20" s="1850"/>
    </row>
    <row r="21" spans="1:19" ht="51.75" customHeight="1">
      <c r="A21" s="2501">
        <v>3</v>
      </c>
      <c r="B21" s="3568" t="s">
        <v>2396</v>
      </c>
      <c r="C21" s="3568"/>
      <c r="D21" s="3568"/>
      <c r="E21" s="3568"/>
      <c r="F21" s="3568"/>
      <c r="G21" s="3568"/>
      <c r="H21" s="3568"/>
      <c r="I21" s="3568"/>
      <c r="J21" s="3568"/>
      <c r="K21" s="3568"/>
      <c r="L21" s="3568"/>
      <c r="M21" s="3568"/>
      <c r="N21" s="3568"/>
      <c r="O21" s="3568"/>
      <c r="P21" s="3568"/>
      <c r="Q21" s="3568"/>
      <c r="R21" s="3568"/>
    </row>
    <row r="22" spans="1:19" ht="36.75" customHeight="1">
      <c r="A22" s="2501"/>
      <c r="B22" s="2510"/>
      <c r="C22" s="2501"/>
      <c r="D22" s="2501"/>
      <c r="E22" s="2510"/>
      <c r="F22" s="2510"/>
      <c r="G22" s="3380" t="s">
        <v>2399</v>
      </c>
      <c r="H22" s="3380"/>
      <c r="I22" s="3380"/>
      <c r="J22" s="3380"/>
      <c r="K22" s="3380"/>
      <c r="L22" s="3380"/>
      <c r="M22" s="3380"/>
      <c r="N22" s="3380"/>
      <c r="O22" s="3380"/>
      <c r="P22" s="3380"/>
      <c r="Q22" s="3380"/>
      <c r="R22" s="3380"/>
    </row>
    <row r="23" spans="1:19" ht="33" customHeight="1">
      <c r="A23" s="2506"/>
      <c r="B23" s="2502" t="s">
        <v>2397</v>
      </c>
      <c r="C23" s="2506" t="s">
        <v>2398</v>
      </c>
      <c r="D23" s="2507"/>
      <c r="E23" s="1420"/>
      <c r="F23" s="1420"/>
      <c r="G23" s="1850">
        <v>95000</v>
      </c>
      <c r="H23" s="1850"/>
      <c r="I23" s="1850"/>
      <c r="J23" s="1850">
        <v>95000</v>
      </c>
      <c r="K23" s="1850"/>
      <c r="L23" s="1420"/>
      <c r="M23" s="2513"/>
      <c r="N23" s="1850">
        <v>95000</v>
      </c>
      <c r="O23" s="1850">
        <v>95000</v>
      </c>
      <c r="P23" s="1850">
        <v>95000</v>
      </c>
      <c r="Q23" s="1850">
        <v>95000</v>
      </c>
      <c r="R23" s="1850">
        <v>95000</v>
      </c>
    </row>
    <row r="24" spans="1:19" ht="37.5" customHeight="1">
      <c r="A24" s="2501" t="s">
        <v>128</v>
      </c>
      <c r="B24" s="3581" t="s">
        <v>2100</v>
      </c>
      <c r="C24" s="3581"/>
      <c r="D24" s="2507"/>
      <c r="E24" s="1420"/>
      <c r="F24" s="1420"/>
      <c r="G24" s="1850"/>
      <c r="H24" s="1850"/>
      <c r="I24" s="1850"/>
      <c r="J24" s="1850"/>
      <c r="K24" s="1850"/>
      <c r="L24" s="1420"/>
      <c r="M24" s="2513"/>
      <c r="N24" s="1850"/>
      <c r="O24" s="1850"/>
      <c r="P24" s="1850"/>
      <c r="Q24" s="1850"/>
      <c r="R24" s="1850"/>
    </row>
    <row r="25" spans="1:19" ht="53.25" customHeight="1">
      <c r="A25" s="2501">
        <v>1</v>
      </c>
      <c r="B25" s="3568" t="s">
        <v>2996</v>
      </c>
      <c r="C25" s="3568"/>
      <c r="D25" s="3568"/>
      <c r="E25" s="3568"/>
      <c r="F25" s="3568"/>
      <c r="G25" s="3568"/>
      <c r="H25" s="3568"/>
      <c r="I25" s="3568"/>
      <c r="J25" s="3568"/>
      <c r="K25" s="3568"/>
      <c r="L25" s="3568"/>
      <c r="M25" s="3568"/>
      <c r="N25" s="3568"/>
      <c r="O25" s="3568"/>
      <c r="P25" s="3568"/>
      <c r="Q25" s="3568"/>
      <c r="R25" s="3568"/>
      <c r="S25" s="2201"/>
    </row>
    <row r="26" spans="1:19" ht="26.25" customHeight="1">
      <c r="A26" s="2506"/>
      <c r="B26" s="2508"/>
      <c r="C26" s="2501"/>
      <c r="D26" s="2508"/>
      <c r="E26" s="3380" t="s">
        <v>3140</v>
      </c>
      <c r="F26" s="3380"/>
      <c r="G26" s="3380"/>
      <c r="H26" s="3380"/>
      <c r="I26" s="3380"/>
      <c r="J26" s="3380"/>
      <c r="K26" s="3380"/>
      <c r="L26" s="3380"/>
      <c r="M26" s="3380"/>
      <c r="N26" s="3380"/>
      <c r="O26" s="3380"/>
      <c r="P26" s="3380"/>
      <c r="Q26" s="3380"/>
      <c r="R26" s="3380"/>
    </row>
    <row r="27" spans="1:19" ht="31.5" customHeight="1">
      <c r="A27" s="2506"/>
      <c r="B27" s="1515" t="s">
        <v>2102</v>
      </c>
      <c r="C27" s="2506" t="s">
        <v>28</v>
      </c>
      <c r="D27" s="2506" t="s">
        <v>2101</v>
      </c>
      <c r="E27" s="1441">
        <v>120370</v>
      </c>
      <c r="F27" s="3681">
        <v>156481</v>
      </c>
      <c r="G27" s="3522"/>
      <c r="H27" s="3522"/>
      <c r="I27" s="3522"/>
      <c r="J27" s="3522"/>
      <c r="K27" s="3522"/>
      <c r="L27" s="3522"/>
      <c r="M27" s="3522"/>
      <c r="N27" s="3522"/>
      <c r="O27" s="3522"/>
      <c r="P27" s="3522"/>
      <c r="Q27" s="3522"/>
      <c r="R27" s="3522"/>
    </row>
    <row r="28" spans="1:19" ht="31.5" customHeight="1">
      <c r="A28" s="2506"/>
      <c r="B28" s="1515" t="s">
        <v>2103</v>
      </c>
      <c r="C28" s="2506" t="s">
        <v>28</v>
      </c>
      <c r="D28" s="2506" t="s">
        <v>2101</v>
      </c>
      <c r="E28" s="1441">
        <v>111111</v>
      </c>
      <c r="F28" s="3681">
        <v>142593</v>
      </c>
      <c r="G28" s="3522"/>
      <c r="H28" s="3522"/>
      <c r="I28" s="3522"/>
      <c r="J28" s="3522"/>
      <c r="K28" s="3522"/>
      <c r="L28" s="3522"/>
      <c r="M28" s="3522"/>
      <c r="N28" s="3522"/>
      <c r="O28" s="3522"/>
      <c r="P28" s="3522"/>
      <c r="Q28" s="3522"/>
      <c r="R28" s="3522"/>
    </row>
    <row r="29" spans="1:19" ht="31.5" customHeight="1">
      <c r="A29" s="2506"/>
      <c r="B29" s="1515" t="s">
        <v>2104</v>
      </c>
      <c r="C29" s="2506" t="s">
        <v>28</v>
      </c>
      <c r="D29" s="2506" t="s">
        <v>2101</v>
      </c>
      <c r="E29" s="1441">
        <v>120370</v>
      </c>
      <c r="F29" s="3681">
        <v>156481</v>
      </c>
      <c r="G29" s="3522"/>
      <c r="H29" s="3522"/>
      <c r="I29" s="3522"/>
      <c r="J29" s="3522"/>
      <c r="K29" s="3522"/>
      <c r="L29" s="3522"/>
      <c r="M29" s="3522"/>
      <c r="N29" s="3522"/>
      <c r="O29" s="3522"/>
      <c r="P29" s="3522"/>
      <c r="Q29" s="3522"/>
      <c r="R29" s="3522"/>
    </row>
    <row r="30" spans="1:19" ht="31.5" customHeight="1">
      <c r="A30" s="2506"/>
      <c r="B30" s="1515" t="s">
        <v>2105</v>
      </c>
      <c r="C30" s="2506" t="s">
        <v>28</v>
      </c>
      <c r="D30" s="2506" t="s">
        <v>2101</v>
      </c>
      <c r="E30" s="1441">
        <v>134259</v>
      </c>
      <c r="F30" s="3681">
        <v>175926</v>
      </c>
      <c r="G30" s="3522"/>
      <c r="H30" s="3522"/>
      <c r="I30" s="3522"/>
      <c r="J30" s="3522"/>
      <c r="K30" s="3522"/>
      <c r="L30" s="3522"/>
      <c r="M30" s="3522"/>
      <c r="N30" s="3522"/>
      <c r="O30" s="3522"/>
      <c r="P30" s="3522"/>
      <c r="Q30" s="3522"/>
      <c r="R30" s="3522"/>
    </row>
    <row r="31" spans="1:19" ht="31.5" customHeight="1">
      <c r="A31" s="2506"/>
      <c r="B31" s="1515" t="s">
        <v>2106</v>
      </c>
      <c r="C31" s="2506" t="s">
        <v>28</v>
      </c>
      <c r="D31" s="2506" t="s">
        <v>2101</v>
      </c>
      <c r="E31" s="1441">
        <v>138889</v>
      </c>
      <c r="F31" s="3681">
        <v>175926</v>
      </c>
      <c r="G31" s="3522"/>
      <c r="H31" s="3522"/>
      <c r="I31" s="3522"/>
      <c r="J31" s="3522"/>
      <c r="K31" s="3522"/>
      <c r="L31" s="3522"/>
      <c r="M31" s="3522"/>
      <c r="N31" s="3522"/>
      <c r="O31" s="3522"/>
      <c r="P31" s="3522"/>
      <c r="Q31" s="3522"/>
      <c r="R31" s="3522"/>
    </row>
    <row r="32" spans="1:19" ht="24.75" customHeight="1">
      <c r="A32" s="2501" t="s">
        <v>1835</v>
      </c>
      <c r="B32" s="3581" t="s">
        <v>1294</v>
      </c>
      <c r="C32" s="3581"/>
      <c r="D32" s="2507"/>
      <c r="E32" s="1461"/>
      <c r="F32" s="1461"/>
      <c r="G32" s="3594"/>
      <c r="H32" s="3594"/>
      <c r="I32" s="3594"/>
      <c r="J32" s="3594"/>
      <c r="K32" s="3594"/>
      <c r="L32" s="3594"/>
      <c r="M32" s="3594"/>
      <c r="N32" s="3594"/>
      <c r="O32" s="3594"/>
      <c r="P32" s="3594"/>
      <c r="Q32" s="3594"/>
      <c r="R32" s="3594"/>
    </row>
    <row r="33" spans="1:18" ht="35.25" customHeight="1">
      <c r="A33" s="2501">
        <v>1</v>
      </c>
      <c r="B33" s="3568" t="s">
        <v>2535</v>
      </c>
      <c r="C33" s="3568"/>
      <c r="D33" s="3568"/>
      <c r="E33" s="3568"/>
      <c r="F33" s="3568"/>
      <c r="G33" s="3568"/>
      <c r="H33" s="3568"/>
      <c r="I33" s="3568"/>
      <c r="J33" s="3568"/>
      <c r="K33" s="3568"/>
      <c r="L33" s="3568"/>
      <c r="M33" s="3568"/>
      <c r="N33" s="3568"/>
      <c r="O33" s="3568"/>
      <c r="P33" s="3568"/>
      <c r="Q33" s="3568"/>
      <c r="R33" s="3568"/>
    </row>
    <row r="34" spans="1:18" ht="24.75" customHeight="1">
      <c r="A34" s="2501"/>
      <c r="B34" s="3593" t="s">
        <v>2405</v>
      </c>
      <c r="C34" s="3593"/>
      <c r="D34" s="3593"/>
      <c r="E34" s="1395"/>
      <c r="F34" s="1395"/>
      <c r="G34" s="3380" t="s">
        <v>1911</v>
      </c>
      <c r="H34" s="3380"/>
      <c r="I34" s="3380"/>
      <c r="J34" s="3380"/>
      <c r="K34" s="3380"/>
      <c r="L34" s="3380"/>
      <c r="M34" s="3380"/>
      <c r="N34" s="3380"/>
      <c r="O34" s="3380"/>
      <c r="P34" s="3380"/>
      <c r="Q34" s="3380"/>
      <c r="R34" s="3380"/>
    </row>
    <row r="35" spans="1:18" ht="43.5" customHeight="1">
      <c r="A35" s="2501"/>
      <c r="B35" s="1274" t="s">
        <v>2406</v>
      </c>
      <c r="C35" s="2506" t="s">
        <v>2373</v>
      </c>
      <c r="D35" s="3585" t="s">
        <v>1930</v>
      </c>
      <c r="E35" s="1461"/>
      <c r="F35" s="1461"/>
      <c r="G35" s="3681">
        <v>177300</v>
      </c>
      <c r="H35" s="3522"/>
      <c r="I35" s="3522"/>
      <c r="J35" s="3522"/>
      <c r="K35" s="3522"/>
      <c r="L35" s="3522"/>
      <c r="M35" s="3522"/>
      <c r="N35" s="3522"/>
      <c r="O35" s="3522"/>
      <c r="P35" s="3522"/>
      <c r="Q35" s="3522"/>
      <c r="R35" s="3523"/>
    </row>
    <row r="36" spans="1:18" ht="43.5" customHeight="1">
      <c r="A36" s="2501"/>
      <c r="B36" s="1274" t="s">
        <v>2407</v>
      </c>
      <c r="C36" s="2506" t="s">
        <v>2373</v>
      </c>
      <c r="D36" s="3585"/>
      <c r="E36" s="1461"/>
      <c r="F36" s="1461"/>
      <c r="G36" s="3681">
        <v>210000</v>
      </c>
      <c r="H36" s="3522"/>
      <c r="I36" s="3522"/>
      <c r="J36" s="3522"/>
      <c r="K36" s="3522">
        <v>210000</v>
      </c>
      <c r="L36" s="3522"/>
      <c r="M36" s="3522"/>
      <c r="N36" s="3522"/>
      <c r="O36" s="3522"/>
      <c r="P36" s="3522"/>
      <c r="Q36" s="3522"/>
      <c r="R36" s="3523"/>
    </row>
    <row r="37" spans="1:18" ht="43.5" customHeight="1">
      <c r="A37" s="2501"/>
      <c r="B37" s="1274" t="s">
        <v>2408</v>
      </c>
      <c r="C37" s="2506" t="s">
        <v>123</v>
      </c>
      <c r="D37" s="3585"/>
      <c r="E37" s="1461"/>
      <c r="F37" s="1461"/>
      <c r="G37" s="3681">
        <v>157407</v>
      </c>
      <c r="H37" s="3522"/>
      <c r="I37" s="3522"/>
      <c r="J37" s="3522"/>
      <c r="K37" s="3522"/>
      <c r="L37" s="3522"/>
      <c r="M37" s="3522"/>
      <c r="N37" s="3522"/>
      <c r="O37" s="3522"/>
      <c r="P37" s="3522"/>
      <c r="Q37" s="3522"/>
      <c r="R37" s="3523"/>
    </row>
    <row r="38" spans="1:18" ht="43.5" customHeight="1">
      <c r="A38" s="2501"/>
      <c r="B38" s="1274" t="s">
        <v>2409</v>
      </c>
      <c r="C38" s="2506" t="s">
        <v>123</v>
      </c>
      <c r="D38" s="3585"/>
      <c r="E38" s="1461"/>
      <c r="F38" s="1461"/>
      <c r="G38" s="3681">
        <v>216000</v>
      </c>
      <c r="H38" s="3522"/>
      <c r="I38" s="3522"/>
      <c r="J38" s="3522"/>
      <c r="K38" s="3522"/>
      <c r="L38" s="3522"/>
      <c r="M38" s="3522"/>
      <c r="N38" s="3522"/>
      <c r="O38" s="3522"/>
      <c r="P38" s="3522"/>
      <c r="Q38" s="3522"/>
      <c r="R38" s="3523"/>
    </row>
    <row r="39" spans="1:18" ht="43.5" customHeight="1">
      <c r="A39" s="2501"/>
      <c r="B39" s="1274" t="s">
        <v>2410</v>
      </c>
      <c r="C39" s="2506" t="s">
        <v>123</v>
      </c>
      <c r="D39" s="3585"/>
      <c r="E39" s="1461"/>
      <c r="F39" s="1461"/>
      <c r="G39" s="3681">
        <v>224000</v>
      </c>
      <c r="H39" s="3522"/>
      <c r="I39" s="3522"/>
      <c r="J39" s="3522"/>
      <c r="K39" s="3522"/>
      <c r="L39" s="3522"/>
      <c r="M39" s="3522"/>
      <c r="N39" s="3522"/>
      <c r="O39" s="3522"/>
      <c r="P39" s="3522"/>
      <c r="Q39" s="3522"/>
      <c r="R39" s="3523"/>
    </row>
    <row r="40" spans="1:18" ht="43.5" customHeight="1">
      <c r="A40" s="2501"/>
      <c r="B40" s="1274" t="s">
        <v>2411</v>
      </c>
      <c r="C40" s="2506" t="s">
        <v>123</v>
      </c>
      <c r="D40" s="3585"/>
      <c r="E40" s="1461"/>
      <c r="F40" s="1461"/>
      <c r="G40" s="3681">
        <v>233300</v>
      </c>
      <c r="H40" s="3522"/>
      <c r="I40" s="3522"/>
      <c r="J40" s="3522"/>
      <c r="K40" s="3522"/>
      <c r="L40" s="3522"/>
      <c r="M40" s="3522"/>
      <c r="N40" s="3522"/>
      <c r="O40" s="3522"/>
      <c r="P40" s="3522"/>
      <c r="Q40" s="3522"/>
      <c r="R40" s="3523"/>
    </row>
    <row r="41" spans="1:18" ht="43.5" customHeight="1">
      <c r="A41" s="2501"/>
      <c r="B41" s="1274" t="s">
        <v>2412</v>
      </c>
      <c r="C41" s="2506" t="s">
        <v>123</v>
      </c>
      <c r="D41" s="3585"/>
      <c r="E41" s="1461"/>
      <c r="F41" s="1461"/>
      <c r="G41" s="3681">
        <v>244400</v>
      </c>
      <c r="H41" s="3522"/>
      <c r="I41" s="3522"/>
      <c r="J41" s="3522"/>
      <c r="K41" s="3522"/>
      <c r="L41" s="3522"/>
      <c r="M41" s="3522"/>
      <c r="N41" s="3522"/>
      <c r="O41" s="3522"/>
      <c r="P41" s="3522"/>
      <c r="Q41" s="3522"/>
      <c r="R41" s="3523"/>
    </row>
    <row r="42" spans="1:18" ht="43.5" customHeight="1">
      <c r="A42" s="2501"/>
      <c r="B42" s="1274" t="s">
        <v>2413</v>
      </c>
      <c r="C42" s="2506" t="s">
        <v>123</v>
      </c>
      <c r="D42" s="3585"/>
      <c r="E42" s="1461"/>
      <c r="F42" s="1461"/>
      <c r="G42" s="3681">
        <v>288900</v>
      </c>
      <c r="H42" s="3522"/>
      <c r="I42" s="3522"/>
      <c r="J42" s="3522"/>
      <c r="K42" s="3522"/>
      <c r="L42" s="3522"/>
      <c r="M42" s="3522"/>
      <c r="N42" s="3522"/>
      <c r="O42" s="3522"/>
      <c r="P42" s="3522"/>
      <c r="Q42" s="3522"/>
      <c r="R42" s="3523"/>
    </row>
    <row r="43" spans="1:18" ht="43.5" customHeight="1">
      <c r="A43" s="2501"/>
      <c r="B43" s="1274" t="s">
        <v>2414</v>
      </c>
      <c r="C43" s="2506" t="s">
        <v>123</v>
      </c>
      <c r="D43" s="3585"/>
      <c r="E43" s="1461"/>
      <c r="F43" s="1461"/>
      <c r="G43" s="3681">
        <v>368000</v>
      </c>
      <c r="H43" s="3522"/>
      <c r="I43" s="3522"/>
      <c r="J43" s="3522"/>
      <c r="K43" s="3522"/>
      <c r="L43" s="3522"/>
      <c r="M43" s="3522"/>
      <c r="N43" s="3522"/>
      <c r="O43" s="3522"/>
      <c r="P43" s="3522"/>
      <c r="Q43" s="3522"/>
      <c r="R43" s="3523"/>
    </row>
    <row r="44" spans="1:18" ht="43.5" customHeight="1">
      <c r="A44" s="2501"/>
      <c r="B44" s="1274" t="s">
        <v>2415</v>
      </c>
      <c r="C44" s="2506" t="s">
        <v>123</v>
      </c>
      <c r="D44" s="3585"/>
      <c r="E44" s="1461"/>
      <c r="F44" s="1461"/>
      <c r="G44" s="3681">
        <v>314100</v>
      </c>
      <c r="H44" s="3522"/>
      <c r="I44" s="3522"/>
      <c r="J44" s="3522"/>
      <c r="K44" s="3522"/>
      <c r="L44" s="3522"/>
      <c r="M44" s="3522"/>
      <c r="N44" s="3522"/>
      <c r="O44" s="3522"/>
      <c r="P44" s="3522"/>
      <c r="Q44" s="3522"/>
      <c r="R44" s="3523"/>
    </row>
    <row r="45" spans="1:18" ht="43.5" customHeight="1">
      <c r="A45" s="2501"/>
      <c r="B45" s="1274" t="s">
        <v>2416</v>
      </c>
      <c r="C45" s="2506" t="s">
        <v>123</v>
      </c>
      <c r="D45" s="3585"/>
      <c r="E45" s="1461"/>
      <c r="F45" s="1461"/>
      <c r="G45" s="3681">
        <v>344500</v>
      </c>
      <c r="H45" s="3522"/>
      <c r="I45" s="3522"/>
      <c r="J45" s="3522"/>
      <c r="K45" s="3522"/>
      <c r="L45" s="3522"/>
      <c r="M45" s="3522"/>
      <c r="N45" s="3522"/>
      <c r="O45" s="3522"/>
      <c r="P45" s="3522"/>
      <c r="Q45" s="3522"/>
      <c r="R45" s="3523"/>
    </row>
    <row r="46" spans="1:18" ht="43.5" customHeight="1">
      <c r="A46" s="2501"/>
      <c r="B46" s="1274" t="s">
        <v>2417</v>
      </c>
      <c r="C46" s="2506" t="s">
        <v>2373</v>
      </c>
      <c r="D46" s="3585"/>
      <c r="E46" s="1461"/>
      <c r="F46" s="1461"/>
      <c r="G46" s="3681">
        <v>359400</v>
      </c>
      <c r="H46" s="3522"/>
      <c r="I46" s="3522"/>
      <c r="J46" s="3522"/>
      <c r="K46" s="3522"/>
      <c r="L46" s="3522"/>
      <c r="M46" s="3522"/>
      <c r="N46" s="3522"/>
      <c r="O46" s="3522"/>
      <c r="P46" s="3522"/>
      <c r="Q46" s="3522"/>
      <c r="R46" s="3523"/>
    </row>
    <row r="47" spans="1:18" ht="43.5" customHeight="1">
      <c r="A47" s="2501"/>
      <c r="B47" s="1274" t="s">
        <v>2418</v>
      </c>
      <c r="C47" s="2506" t="s">
        <v>2373</v>
      </c>
      <c r="D47" s="3585" t="s">
        <v>2424</v>
      </c>
      <c r="E47" s="1461"/>
      <c r="F47" s="1461"/>
      <c r="G47" s="3681">
        <v>583000</v>
      </c>
      <c r="H47" s="3522"/>
      <c r="I47" s="3522"/>
      <c r="J47" s="3522"/>
      <c r="K47" s="3522"/>
      <c r="L47" s="3522"/>
      <c r="M47" s="3522"/>
      <c r="N47" s="3522"/>
      <c r="O47" s="3522"/>
      <c r="P47" s="3522"/>
      <c r="Q47" s="3522"/>
      <c r="R47" s="3523"/>
    </row>
    <row r="48" spans="1:18" ht="43.5" customHeight="1">
      <c r="A48" s="2501"/>
      <c r="B48" s="1274" t="s">
        <v>2419</v>
      </c>
      <c r="C48" s="2506" t="s">
        <v>2373</v>
      </c>
      <c r="D48" s="3585"/>
      <c r="E48" s="1461"/>
      <c r="F48" s="1461"/>
      <c r="G48" s="3681">
        <v>660000</v>
      </c>
      <c r="H48" s="3522"/>
      <c r="I48" s="3522"/>
      <c r="J48" s="3522"/>
      <c r="K48" s="3522"/>
      <c r="L48" s="3522"/>
      <c r="M48" s="3522"/>
      <c r="N48" s="3522"/>
      <c r="O48" s="3522"/>
      <c r="P48" s="3522"/>
      <c r="Q48" s="3522"/>
      <c r="R48" s="3523"/>
    </row>
    <row r="49" spans="1:18" ht="43.5" customHeight="1">
      <c r="A49" s="2501"/>
      <c r="B49" s="1274" t="s">
        <v>2420</v>
      </c>
      <c r="C49" s="2506" t="s">
        <v>2373</v>
      </c>
      <c r="D49" s="3585"/>
      <c r="E49" s="1461"/>
      <c r="F49" s="1461"/>
      <c r="G49" s="3681">
        <v>546273</v>
      </c>
      <c r="H49" s="3522"/>
      <c r="I49" s="3522"/>
      <c r="J49" s="3522"/>
      <c r="K49" s="3522"/>
      <c r="L49" s="3522"/>
      <c r="M49" s="3522"/>
      <c r="N49" s="3522"/>
      <c r="O49" s="3522"/>
      <c r="P49" s="3522"/>
      <c r="Q49" s="3522"/>
      <c r="R49" s="3523"/>
    </row>
    <row r="50" spans="1:18" ht="43.5" customHeight="1">
      <c r="A50" s="2501"/>
      <c r="B50" s="1274" t="s">
        <v>2421</v>
      </c>
      <c r="C50" s="2506" t="s">
        <v>2373</v>
      </c>
      <c r="D50" s="3585"/>
      <c r="E50" s="1461"/>
      <c r="F50" s="1461"/>
      <c r="G50" s="3681">
        <v>156400</v>
      </c>
      <c r="H50" s="3522"/>
      <c r="I50" s="3522"/>
      <c r="J50" s="3522"/>
      <c r="K50" s="3522"/>
      <c r="L50" s="3522"/>
      <c r="M50" s="3522"/>
      <c r="N50" s="3522"/>
      <c r="O50" s="3522"/>
      <c r="P50" s="3522"/>
      <c r="Q50" s="3522"/>
      <c r="R50" s="3523"/>
    </row>
    <row r="51" spans="1:18" ht="43.5" customHeight="1">
      <c r="A51" s="2501"/>
      <c r="B51" s="1274" t="s">
        <v>2422</v>
      </c>
      <c r="C51" s="2506" t="s">
        <v>2373</v>
      </c>
      <c r="D51" s="3585"/>
      <c r="E51" s="1461"/>
      <c r="F51" s="1461"/>
      <c r="G51" s="3681">
        <v>244400</v>
      </c>
      <c r="H51" s="3522"/>
      <c r="I51" s="3522"/>
      <c r="J51" s="3522"/>
      <c r="K51" s="3522"/>
      <c r="L51" s="3522"/>
      <c r="M51" s="3522"/>
      <c r="N51" s="3522"/>
      <c r="O51" s="3522"/>
      <c r="P51" s="3522"/>
      <c r="Q51" s="3522"/>
      <c r="R51" s="3523"/>
    </row>
    <row r="52" spans="1:18" ht="43.5" customHeight="1">
      <c r="A52" s="2501"/>
      <c r="B52" s="1274" t="s">
        <v>2423</v>
      </c>
      <c r="C52" s="2506" t="s">
        <v>2373</v>
      </c>
      <c r="D52" s="3585"/>
      <c r="E52" s="1461"/>
      <c r="F52" s="1461"/>
      <c r="G52" s="3681">
        <v>295300</v>
      </c>
      <c r="H52" s="3522"/>
      <c r="I52" s="3522"/>
      <c r="J52" s="3522"/>
      <c r="K52" s="3522"/>
      <c r="L52" s="3522"/>
      <c r="M52" s="3522"/>
      <c r="N52" s="3522"/>
      <c r="O52" s="3522"/>
      <c r="P52" s="3522"/>
      <c r="Q52" s="3522"/>
      <c r="R52" s="3523"/>
    </row>
    <row r="53" spans="1:18" ht="36" customHeight="1">
      <c r="A53" s="2501">
        <v>2</v>
      </c>
      <c r="B53" s="3568" t="s">
        <v>3005</v>
      </c>
      <c r="C53" s="3568"/>
      <c r="D53" s="3568"/>
      <c r="E53" s="3568"/>
      <c r="F53" s="3568"/>
      <c r="G53" s="3568"/>
      <c r="H53" s="3568"/>
      <c r="I53" s="3568"/>
      <c r="J53" s="3568"/>
      <c r="K53" s="3568"/>
      <c r="L53" s="3568"/>
      <c r="M53" s="3568"/>
      <c r="N53" s="3568"/>
      <c r="O53" s="3568"/>
      <c r="P53" s="3568"/>
      <c r="Q53" s="3568"/>
      <c r="R53" s="3568"/>
    </row>
    <row r="54" spans="1:18" ht="31.5" customHeight="1">
      <c r="A54" s="2506"/>
      <c r="B54" s="3592" t="s">
        <v>2052</v>
      </c>
      <c r="C54" s="3592"/>
      <c r="D54" s="3592"/>
      <c r="E54" s="2508"/>
      <c r="F54" s="2508"/>
      <c r="G54" s="2508"/>
      <c r="H54" s="2508"/>
      <c r="I54" s="2508"/>
      <c r="J54" s="2508"/>
      <c r="K54" s="2508"/>
      <c r="L54" s="1852"/>
      <c r="M54" s="2508"/>
      <c r="N54" s="2508"/>
      <c r="O54" s="2508"/>
      <c r="P54" s="2508"/>
      <c r="Q54" s="2508"/>
      <c r="R54" s="2508"/>
    </row>
    <row r="55" spans="1:18" ht="31.5" customHeight="1">
      <c r="A55" s="2506"/>
      <c r="B55" s="3592" t="s">
        <v>2059</v>
      </c>
      <c r="C55" s="3592"/>
      <c r="D55" s="3592"/>
      <c r="E55" s="1853"/>
      <c r="F55" s="1853"/>
      <c r="G55" s="3591" t="s">
        <v>1516</v>
      </c>
      <c r="H55" s="3591"/>
      <c r="I55" s="3591"/>
      <c r="J55" s="3591"/>
      <c r="K55" s="3591"/>
      <c r="L55" s="3591"/>
      <c r="M55" s="3591"/>
      <c r="N55" s="3591"/>
      <c r="O55" s="3591"/>
      <c r="P55" s="3591"/>
      <c r="Q55" s="3591"/>
      <c r="R55" s="3591"/>
    </row>
    <row r="56" spans="1:18" ht="36.75" customHeight="1">
      <c r="A56" s="2506"/>
      <c r="B56" s="1816" t="s">
        <v>2053</v>
      </c>
      <c r="C56" s="2506" t="s">
        <v>2373</v>
      </c>
      <c r="D56" s="2512"/>
      <c r="E56" s="1855"/>
      <c r="F56" s="1855"/>
      <c r="G56" s="3686">
        <v>295187</v>
      </c>
      <c r="H56" s="3687"/>
      <c r="I56" s="3687"/>
      <c r="J56" s="3687"/>
      <c r="K56" s="3687"/>
      <c r="L56" s="3687"/>
      <c r="M56" s="3687"/>
      <c r="N56" s="3687"/>
      <c r="O56" s="3687"/>
      <c r="P56" s="3687"/>
      <c r="Q56" s="3687"/>
      <c r="R56" s="3688"/>
    </row>
    <row r="57" spans="1:18" ht="36.75" customHeight="1">
      <c r="A57" s="2506"/>
      <c r="B57" s="1816" t="s">
        <v>2054</v>
      </c>
      <c r="C57" s="2506" t="s">
        <v>2373</v>
      </c>
      <c r="D57" s="2512"/>
      <c r="E57" s="1855"/>
      <c r="F57" s="1855"/>
      <c r="G57" s="3686">
        <v>305882</v>
      </c>
      <c r="H57" s="3687"/>
      <c r="I57" s="3687"/>
      <c r="J57" s="3687"/>
      <c r="K57" s="3687"/>
      <c r="L57" s="3687"/>
      <c r="M57" s="3687"/>
      <c r="N57" s="3687"/>
      <c r="O57" s="3687"/>
      <c r="P57" s="3687"/>
      <c r="Q57" s="3687"/>
      <c r="R57" s="3688"/>
    </row>
    <row r="58" spans="1:18" ht="36.75" customHeight="1">
      <c r="A58" s="2506"/>
      <c r="B58" s="1816" t="s">
        <v>2442</v>
      </c>
      <c r="C58" s="2506" t="s">
        <v>2373</v>
      </c>
      <c r="D58" s="2512"/>
      <c r="E58" s="1855"/>
      <c r="F58" s="1855"/>
      <c r="G58" s="3686">
        <v>337968</v>
      </c>
      <c r="H58" s="3687"/>
      <c r="I58" s="3687"/>
      <c r="J58" s="3687"/>
      <c r="K58" s="3687"/>
      <c r="L58" s="3687"/>
      <c r="M58" s="3687"/>
      <c r="N58" s="3687"/>
      <c r="O58" s="3687"/>
      <c r="P58" s="3687"/>
      <c r="Q58" s="3687"/>
      <c r="R58" s="3688"/>
    </row>
    <row r="59" spans="1:18" ht="39" customHeight="1">
      <c r="A59" s="2506"/>
      <c r="B59" s="1816" t="s">
        <v>2056</v>
      </c>
      <c r="C59" s="2506" t="s">
        <v>2373</v>
      </c>
      <c r="D59" s="2507"/>
      <c r="E59" s="1855"/>
      <c r="F59" s="1855"/>
      <c r="G59" s="3686">
        <v>348663</v>
      </c>
      <c r="H59" s="3687"/>
      <c r="I59" s="3687"/>
      <c r="J59" s="3687"/>
      <c r="K59" s="3687"/>
      <c r="L59" s="3687"/>
      <c r="M59" s="3687"/>
      <c r="N59" s="3687"/>
      <c r="O59" s="3687"/>
      <c r="P59" s="3687"/>
      <c r="Q59" s="3687"/>
      <c r="R59" s="3688"/>
    </row>
    <row r="60" spans="1:18" ht="26.25" customHeight="1">
      <c r="A60" s="2506"/>
      <c r="B60" s="3592" t="s">
        <v>2058</v>
      </c>
      <c r="C60" s="3592"/>
      <c r="D60" s="3592"/>
      <c r="E60" s="1857"/>
      <c r="F60" s="1855"/>
      <c r="G60" s="1511"/>
      <c r="H60" s="1856"/>
      <c r="I60" s="1511"/>
      <c r="J60" s="1511"/>
      <c r="K60" s="1511"/>
      <c r="L60" s="1849"/>
      <c r="M60" s="2506"/>
      <c r="N60" s="1511"/>
      <c r="O60" s="1511"/>
      <c r="P60" s="1511"/>
      <c r="Q60" s="1511"/>
      <c r="R60" s="1856"/>
    </row>
    <row r="61" spans="1:18" ht="40.5" customHeight="1">
      <c r="A61" s="2506"/>
      <c r="B61" s="1816" t="s">
        <v>2037</v>
      </c>
      <c r="C61" s="2506" t="s">
        <v>2373</v>
      </c>
      <c r="D61" s="3585" t="s">
        <v>1930</v>
      </c>
      <c r="E61" s="1855"/>
      <c r="F61" s="1855"/>
      <c r="G61" s="3686">
        <v>284492</v>
      </c>
      <c r="H61" s="3687"/>
      <c r="I61" s="3687"/>
      <c r="J61" s="3687"/>
      <c r="K61" s="3687"/>
      <c r="L61" s="3687"/>
      <c r="M61" s="3687"/>
      <c r="N61" s="3687"/>
      <c r="O61" s="3687"/>
      <c r="P61" s="3687"/>
      <c r="Q61" s="3687"/>
      <c r="R61" s="3688"/>
    </row>
    <row r="62" spans="1:18" ht="40.5" customHeight="1">
      <c r="A62" s="2506"/>
      <c r="B62" s="1816" t="s">
        <v>2443</v>
      </c>
      <c r="C62" s="2506" t="s">
        <v>2373</v>
      </c>
      <c r="D62" s="3585"/>
      <c r="E62" s="1855"/>
      <c r="F62" s="1855"/>
      <c r="G62" s="3686">
        <v>284492</v>
      </c>
      <c r="H62" s="3687"/>
      <c r="I62" s="3687"/>
      <c r="J62" s="3687"/>
      <c r="K62" s="3687"/>
      <c r="L62" s="3687"/>
      <c r="M62" s="3687"/>
      <c r="N62" s="3687"/>
      <c r="O62" s="3687"/>
      <c r="P62" s="3687"/>
      <c r="Q62" s="3687"/>
      <c r="R62" s="3688"/>
    </row>
    <row r="63" spans="1:18" ht="40.5" customHeight="1">
      <c r="A63" s="2506"/>
      <c r="B63" s="1816" t="s">
        <v>2038</v>
      </c>
      <c r="C63" s="2506" t="s">
        <v>2373</v>
      </c>
      <c r="D63" s="3585"/>
      <c r="E63" s="1855"/>
      <c r="F63" s="1855"/>
      <c r="G63" s="3686">
        <v>316578</v>
      </c>
      <c r="H63" s="3687"/>
      <c r="I63" s="3687"/>
      <c r="J63" s="3687"/>
      <c r="K63" s="3687"/>
      <c r="L63" s="3687"/>
      <c r="M63" s="3687"/>
      <c r="N63" s="3687"/>
      <c r="O63" s="3687"/>
      <c r="P63" s="3687"/>
      <c r="Q63" s="3687"/>
      <c r="R63" s="3688"/>
    </row>
    <row r="64" spans="1:18" ht="40.5" customHeight="1">
      <c r="A64" s="2506"/>
      <c r="B64" s="3592" t="s">
        <v>2064</v>
      </c>
      <c r="C64" s="3592"/>
      <c r="D64" s="3592"/>
      <c r="E64" s="1853"/>
      <c r="F64" s="1855"/>
      <c r="G64" s="1853"/>
      <c r="H64" s="1853"/>
      <c r="I64" s="1853"/>
      <c r="J64" s="1853"/>
      <c r="K64" s="1853"/>
      <c r="L64" s="3591"/>
      <c r="M64" s="3591"/>
      <c r="N64" s="3591"/>
      <c r="O64" s="3591"/>
      <c r="P64" s="3591"/>
      <c r="Q64" s="3591"/>
      <c r="R64" s="3591"/>
    </row>
    <row r="65" spans="1:18" ht="40.5" customHeight="1">
      <c r="A65" s="2506"/>
      <c r="B65" s="1816" t="s">
        <v>2444</v>
      </c>
      <c r="C65" s="2506" t="s">
        <v>2373</v>
      </c>
      <c r="D65" s="3585" t="s">
        <v>1562</v>
      </c>
      <c r="E65" s="1855"/>
      <c r="F65" s="1855"/>
      <c r="G65" s="3686">
        <v>295187</v>
      </c>
      <c r="H65" s="3687"/>
      <c r="I65" s="3687"/>
      <c r="J65" s="3687"/>
      <c r="K65" s="3687"/>
      <c r="L65" s="3687"/>
      <c r="M65" s="3687"/>
      <c r="N65" s="3687"/>
      <c r="O65" s="3687"/>
      <c r="P65" s="3687"/>
      <c r="Q65" s="3687"/>
      <c r="R65" s="3688"/>
    </row>
    <row r="66" spans="1:18" ht="40.5" customHeight="1">
      <c r="A66" s="2501"/>
      <c r="B66" s="1816" t="s">
        <v>2445</v>
      </c>
      <c r="C66" s="2506" t="s">
        <v>2373</v>
      </c>
      <c r="D66" s="3585"/>
      <c r="E66" s="1511"/>
      <c r="F66" s="1855"/>
      <c r="G66" s="3686">
        <v>305882</v>
      </c>
      <c r="H66" s="3687"/>
      <c r="I66" s="3687"/>
      <c r="J66" s="3687"/>
      <c r="K66" s="3687"/>
      <c r="L66" s="3687"/>
      <c r="M66" s="3687"/>
      <c r="N66" s="3687"/>
      <c r="O66" s="3687"/>
      <c r="P66" s="3687"/>
      <c r="Q66" s="3687"/>
      <c r="R66" s="3688"/>
    </row>
    <row r="67" spans="1:18" ht="40.5" customHeight="1">
      <c r="A67" s="2501"/>
      <c r="B67" s="1816" t="s">
        <v>2062</v>
      </c>
      <c r="C67" s="2506" t="s">
        <v>2373</v>
      </c>
      <c r="D67" s="3585"/>
      <c r="E67" s="1511"/>
      <c r="F67" s="1855"/>
      <c r="G67" s="3686">
        <v>337968</v>
      </c>
      <c r="H67" s="3687"/>
      <c r="I67" s="3687"/>
      <c r="J67" s="3687"/>
      <c r="K67" s="3687"/>
      <c r="L67" s="3687"/>
      <c r="M67" s="3687"/>
      <c r="N67" s="3687"/>
      <c r="O67" s="3687"/>
      <c r="P67" s="3687"/>
      <c r="Q67" s="3687"/>
      <c r="R67" s="3688"/>
    </row>
    <row r="68" spans="1:18" ht="40.5" customHeight="1">
      <c r="A68" s="2501"/>
      <c r="B68" s="1816" t="s">
        <v>2063</v>
      </c>
      <c r="C68" s="2506" t="s">
        <v>2373</v>
      </c>
      <c r="D68" s="3585"/>
      <c r="E68" s="1511"/>
      <c r="F68" s="1855"/>
      <c r="G68" s="3686">
        <v>348663</v>
      </c>
      <c r="H68" s="3687"/>
      <c r="I68" s="3687"/>
      <c r="J68" s="3687"/>
      <c r="K68" s="3687"/>
      <c r="L68" s="3687"/>
      <c r="M68" s="3687"/>
      <c r="N68" s="3687"/>
      <c r="O68" s="3687"/>
      <c r="P68" s="3687"/>
      <c r="Q68" s="3687"/>
      <c r="R68" s="3688"/>
    </row>
    <row r="69" spans="1:18" ht="59.25" customHeight="1">
      <c r="A69" s="2501">
        <v>3</v>
      </c>
      <c r="B69" s="3568" t="s">
        <v>2513</v>
      </c>
      <c r="C69" s="3568"/>
      <c r="D69" s="3568"/>
      <c r="E69" s="3568"/>
      <c r="F69" s="3568"/>
      <c r="G69" s="3568"/>
      <c r="H69" s="3568"/>
      <c r="I69" s="3568"/>
      <c r="J69" s="3568"/>
      <c r="K69" s="3568"/>
      <c r="L69" s="3568"/>
      <c r="M69" s="3568"/>
      <c r="N69" s="3568"/>
      <c r="O69" s="3568"/>
      <c r="P69" s="3568"/>
      <c r="Q69" s="3568"/>
      <c r="R69" s="3568"/>
    </row>
    <row r="70" spans="1:18" ht="36.75" customHeight="1">
      <c r="A70" s="2501"/>
      <c r="B70" s="3581" t="s">
        <v>1726</v>
      </c>
      <c r="C70" s="3581"/>
      <c r="D70" s="3581"/>
      <c r="E70" s="3581"/>
      <c r="F70" s="3581"/>
      <c r="G70" s="3581"/>
      <c r="H70" s="3581"/>
      <c r="I70" s="3581"/>
      <c r="J70" s="3581"/>
      <c r="K70" s="3581"/>
      <c r="L70" s="3581"/>
      <c r="M70" s="3581"/>
      <c r="N70" s="3581"/>
      <c r="O70" s="3581"/>
      <c r="P70" s="3581"/>
      <c r="Q70" s="3581"/>
      <c r="R70" s="3581"/>
    </row>
    <row r="71" spans="1:18" ht="29.25" customHeight="1">
      <c r="A71" s="2501"/>
      <c r="B71" s="3581" t="s">
        <v>1611</v>
      </c>
      <c r="C71" s="3581"/>
      <c r="D71" s="3581"/>
      <c r="E71" s="2501"/>
      <c r="F71" s="3380" t="s">
        <v>1727</v>
      </c>
      <c r="G71" s="3380"/>
      <c r="H71" s="3380"/>
      <c r="I71" s="3380"/>
      <c r="J71" s="3380"/>
      <c r="K71" s="3380"/>
      <c r="L71" s="3380"/>
      <c r="M71" s="3380"/>
      <c r="N71" s="3380"/>
      <c r="O71" s="3380"/>
      <c r="P71" s="3380"/>
      <c r="Q71" s="2508"/>
      <c r="R71" s="2508"/>
    </row>
    <row r="72" spans="1:18" ht="25.5" customHeight="1">
      <c r="A72" s="2501"/>
      <c r="B72" s="2510" t="s">
        <v>1743</v>
      </c>
      <c r="C72" s="2501"/>
      <c r="D72" s="2501"/>
      <c r="E72" s="2501"/>
      <c r="F72" s="2501"/>
      <c r="G72" s="2501"/>
      <c r="H72" s="2501"/>
      <c r="I72" s="2501"/>
      <c r="J72" s="2501"/>
      <c r="K72" s="2501"/>
      <c r="L72" s="1852"/>
      <c r="M72" s="2501"/>
      <c r="N72" s="2501"/>
      <c r="O72" s="2501"/>
      <c r="P72" s="2501"/>
      <c r="Q72" s="2508"/>
      <c r="R72" s="2508"/>
    </row>
    <row r="73" spans="1:18" ht="36" customHeight="1">
      <c r="A73" s="2501"/>
      <c r="B73" s="2502" t="s">
        <v>2196</v>
      </c>
      <c r="C73" s="2506" t="s">
        <v>2373</v>
      </c>
      <c r="D73" s="3428" t="s">
        <v>1729</v>
      </c>
      <c r="E73" s="1511"/>
      <c r="F73" s="1511"/>
      <c r="G73" s="3681">
        <v>99510</v>
      </c>
      <c r="H73" s="3522"/>
      <c r="I73" s="3522"/>
      <c r="J73" s="3522"/>
      <c r="K73" s="3522"/>
      <c r="L73" s="3522"/>
      <c r="M73" s="3522"/>
      <c r="N73" s="3522"/>
      <c r="O73" s="3522"/>
      <c r="P73" s="3522"/>
      <c r="Q73" s="3522"/>
      <c r="R73" s="3523"/>
    </row>
    <row r="74" spans="1:18" ht="36" customHeight="1">
      <c r="A74" s="2501"/>
      <c r="B74" s="2502" t="s">
        <v>2436</v>
      </c>
      <c r="C74" s="2506" t="s">
        <v>2373</v>
      </c>
      <c r="D74" s="3429"/>
      <c r="E74" s="1511"/>
      <c r="F74" s="1511"/>
      <c r="G74" s="3681">
        <v>252520</v>
      </c>
      <c r="H74" s="3522"/>
      <c r="I74" s="3522"/>
      <c r="J74" s="3522"/>
      <c r="K74" s="3522"/>
      <c r="L74" s="3522">
        <v>252520</v>
      </c>
      <c r="M74" s="3522"/>
      <c r="N74" s="3522"/>
      <c r="O74" s="3522"/>
      <c r="P74" s="3522"/>
      <c r="Q74" s="3522"/>
      <c r="R74" s="3523"/>
    </row>
    <row r="75" spans="1:18" ht="36" customHeight="1">
      <c r="A75" s="2501"/>
      <c r="B75" s="2502" t="s">
        <v>2198</v>
      </c>
      <c r="C75" s="2506" t="s">
        <v>2373</v>
      </c>
      <c r="D75" s="3430"/>
      <c r="E75" s="1511"/>
      <c r="F75" s="1511"/>
      <c r="G75" s="3686">
        <v>101650</v>
      </c>
      <c r="H75" s="3687"/>
      <c r="I75" s="3687"/>
      <c r="J75" s="3687"/>
      <c r="K75" s="3687"/>
      <c r="L75" s="3687"/>
      <c r="M75" s="3687"/>
      <c r="N75" s="3687"/>
      <c r="O75" s="3687"/>
      <c r="P75" s="3687"/>
      <c r="Q75" s="3687"/>
      <c r="R75" s="3688"/>
    </row>
    <row r="76" spans="1:18" ht="25.5" customHeight="1">
      <c r="A76" s="2501"/>
      <c r="B76" s="2510" t="s">
        <v>1746</v>
      </c>
      <c r="C76" s="2506"/>
      <c r="D76" s="2506"/>
      <c r="E76" s="1511"/>
      <c r="F76" s="1511"/>
      <c r="G76" s="1511"/>
      <c r="H76" s="2510"/>
      <c r="I76" s="1511"/>
      <c r="J76" s="1511"/>
      <c r="K76" s="1510"/>
      <c r="L76" s="1849"/>
      <c r="M76" s="2518"/>
      <c r="N76" s="1511"/>
      <c r="O76" s="1511"/>
      <c r="P76" s="2510"/>
      <c r="Q76" s="2510"/>
      <c r="R76" s="2510"/>
    </row>
    <row r="77" spans="1:18" ht="34.5" customHeight="1">
      <c r="A77" s="2501"/>
      <c r="B77" s="2502" t="s">
        <v>2199</v>
      </c>
      <c r="C77" s="2506" t="s">
        <v>2373</v>
      </c>
      <c r="D77" s="3585" t="s">
        <v>1729</v>
      </c>
      <c r="E77" s="1511"/>
      <c r="F77" s="1511"/>
      <c r="G77" s="3686">
        <v>202230</v>
      </c>
      <c r="H77" s="3687"/>
      <c r="I77" s="3687"/>
      <c r="J77" s="3687"/>
      <c r="K77" s="3687"/>
      <c r="L77" s="3687"/>
      <c r="M77" s="3687"/>
      <c r="N77" s="3687"/>
      <c r="O77" s="3687"/>
      <c r="P77" s="3687"/>
      <c r="Q77" s="3687"/>
      <c r="R77" s="3688"/>
    </row>
    <row r="78" spans="1:18" ht="34.5" customHeight="1">
      <c r="A78" s="2501"/>
      <c r="B78" s="2502" t="s">
        <v>2200</v>
      </c>
      <c r="C78" s="2506" t="s">
        <v>2373</v>
      </c>
      <c r="D78" s="3585"/>
      <c r="E78" s="1511"/>
      <c r="F78" s="1511"/>
      <c r="G78" s="3686">
        <v>263220</v>
      </c>
      <c r="H78" s="3687"/>
      <c r="I78" s="3687"/>
      <c r="J78" s="3687"/>
      <c r="K78" s="3687"/>
      <c r="L78" s="3687"/>
      <c r="M78" s="3687"/>
      <c r="N78" s="3687"/>
      <c r="O78" s="3687"/>
      <c r="P78" s="3687"/>
      <c r="Q78" s="3687"/>
      <c r="R78" s="3688"/>
    </row>
    <row r="79" spans="1:18" ht="34.5" customHeight="1">
      <c r="A79" s="2501"/>
      <c r="B79" s="2502" t="s">
        <v>2435</v>
      </c>
      <c r="C79" s="2506" t="s">
        <v>2373</v>
      </c>
      <c r="D79" s="2507"/>
      <c r="E79" s="1511"/>
      <c r="F79" s="1511"/>
      <c r="G79" s="3686">
        <v>160500</v>
      </c>
      <c r="H79" s="3687"/>
      <c r="I79" s="3687"/>
      <c r="J79" s="3687"/>
      <c r="K79" s="3687"/>
      <c r="L79" s="3687"/>
      <c r="M79" s="3687"/>
      <c r="N79" s="3687"/>
      <c r="O79" s="3687"/>
      <c r="P79" s="3687"/>
      <c r="Q79" s="3687"/>
      <c r="R79" s="3688"/>
    </row>
    <row r="80" spans="1:18" ht="25.5" customHeight="1">
      <c r="A80" s="2501"/>
      <c r="B80" s="3581" t="s">
        <v>1749</v>
      </c>
      <c r="C80" s="3581"/>
      <c r="D80" s="2506"/>
      <c r="E80" s="1511"/>
      <c r="F80" s="1511"/>
      <c r="G80" s="1511"/>
      <c r="H80" s="2510"/>
      <c r="I80" s="1511"/>
      <c r="J80" s="1511"/>
      <c r="K80" s="1510"/>
      <c r="L80" s="1849"/>
      <c r="M80" s="2518"/>
      <c r="N80" s="1511"/>
      <c r="O80" s="1511"/>
      <c r="P80" s="2510"/>
      <c r="Q80" s="2510"/>
      <c r="R80" s="2510"/>
    </row>
    <row r="81" spans="1:18" ht="34.5" customHeight="1">
      <c r="A81" s="2501"/>
      <c r="B81" s="2502" t="s">
        <v>2202</v>
      </c>
      <c r="C81" s="2506" t="s">
        <v>2373</v>
      </c>
      <c r="D81" s="3585" t="s">
        <v>1729</v>
      </c>
      <c r="E81" s="1511"/>
      <c r="F81" s="1511"/>
      <c r="G81" s="3686">
        <v>242890</v>
      </c>
      <c r="H81" s="3687"/>
      <c r="I81" s="3687"/>
      <c r="J81" s="3687"/>
      <c r="K81" s="3687"/>
      <c r="L81" s="3687"/>
      <c r="M81" s="3687"/>
      <c r="N81" s="3687"/>
      <c r="O81" s="3687"/>
      <c r="P81" s="3687"/>
      <c r="Q81" s="3687"/>
      <c r="R81" s="3688"/>
    </row>
    <row r="82" spans="1:18" ht="34.5" customHeight="1">
      <c r="A82" s="2501"/>
      <c r="B82" s="2502" t="s">
        <v>2203</v>
      </c>
      <c r="C82" s="2506" t="s">
        <v>2373</v>
      </c>
      <c r="D82" s="3585"/>
      <c r="E82" s="1511"/>
      <c r="F82" s="1511"/>
      <c r="G82" s="3686">
        <v>273920</v>
      </c>
      <c r="H82" s="3687"/>
      <c r="I82" s="3687"/>
      <c r="J82" s="3687"/>
      <c r="K82" s="3687"/>
      <c r="L82" s="3687"/>
      <c r="M82" s="3687"/>
      <c r="N82" s="3687"/>
      <c r="O82" s="3687"/>
      <c r="P82" s="3687"/>
      <c r="Q82" s="3687"/>
      <c r="R82" s="3688"/>
    </row>
    <row r="83" spans="1:18" ht="34.5" customHeight="1">
      <c r="A83" s="2501"/>
      <c r="B83" s="2502" t="s">
        <v>2204</v>
      </c>
      <c r="C83" s="2506" t="s">
        <v>2373</v>
      </c>
      <c r="D83" s="3585"/>
      <c r="E83" s="1511"/>
      <c r="F83" s="1511"/>
      <c r="G83" s="3686">
        <v>374500</v>
      </c>
      <c r="H83" s="3687"/>
      <c r="I83" s="3687"/>
      <c r="J83" s="3687"/>
      <c r="K83" s="3687"/>
      <c r="L83" s="3687"/>
      <c r="M83" s="3687"/>
      <c r="N83" s="3687"/>
      <c r="O83" s="3687"/>
      <c r="P83" s="3687"/>
      <c r="Q83" s="3687"/>
      <c r="R83" s="3688"/>
    </row>
    <row r="84" spans="1:18" ht="34.5" customHeight="1">
      <c r="A84" s="2501"/>
      <c r="B84" s="2502" t="s">
        <v>2205</v>
      </c>
      <c r="C84" s="2506" t="s">
        <v>2373</v>
      </c>
      <c r="D84" s="3585" t="s">
        <v>1729</v>
      </c>
      <c r="E84" s="1511"/>
      <c r="F84" s="1511"/>
      <c r="G84" s="3686">
        <v>374500</v>
      </c>
      <c r="H84" s="3687"/>
      <c r="I84" s="3687"/>
      <c r="J84" s="3687"/>
      <c r="K84" s="3687"/>
      <c r="L84" s="3687"/>
      <c r="M84" s="3687"/>
      <c r="N84" s="3687"/>
      <c r="O84" s="3687"/>
      <c r="P84" s="3687"/>
      <c r="Q84" s="3687"/>
      <c r="R84" s="3688"/>
    </row>
    <row r="85" spans="1:18" ht="34.5" customHeight="1">
      <c r="A85" s="2501"/>
      <c r="B85" s="2502" t="s">
        <v>2206</v>
      </c>
      <c r="C85" s="2506" t="s">
        <v>2373</v>
      </c>
      <c r="D85" s="3585"/>
      <c r="E85" s="1511"/>
      <c r="F85" s="1511"/>
      <c r="G85" s="3686">
        <v>304950</v>
      </c>
      <c r="H85" s="3687"/>
      <c r="I85" s="3687"/>
      <c r="J85" s="3687"/>
      <c r="K85" s="3687"/>
      <c r="L85" s="3687"/>
      <c r="M85" s="3687"/>
      <c r="N85" s="3687"/>
      <c r="O85" s="3687"/>
      <c r="P85" s="3687"/>
      <c r="Q85" s="3687"/>
      <c r="R85" s="3688"/>
    </row>
    <row r="86" spans="1:18" ht="34.5" customHeight="1">
      <c r="A86" s="2501"/>
      <c r="B86" s="2502" t="s">
        <v>2207</v>
      </c>
      <c r="C86" s="2506" t="s">
        <v>2373</v>
      </c>
      <c r="D86" s="3585"/>
      <c r="E86" s="1511"/>
      <c r="F86" s="1511"/>
      <c r="G86" s="3686">
        <v>385200</v>
      </c>
      <c r="H86" s="3687"/>
      <c r="I86" s="3687"/>
      <c r="J86" s="3687"/>
      <c r="K86" s="3687"/>
      <c r="L86" s="3687"/>
      <c r="M86" s="3687"/>
      <c r="N86" s="3687"/>
      <c r="O86" s="3687"/>
      <c r="P86" s="3687"/>
      <c r="Q86" s="3687"/>
      <c r="R86" s="3688"/>
    </row>
    <row r="87" spans="1:18" ht="34.5" customHeight="1">
      <c r="A87" s="2501"/>
      <c r="B87" s="2502" t="s">
        <v>2208</v>
      </c>
      <c r="C87" s="2506" t="s">
        <v>2373</v>
      </c>
      <c r="D87" s="3585" t="s">
        <v>1729</v>
      </c>
      <c r="E87" s="1511"/>
      <c r="F87" s="1511"/>
      <c r="G87" s="3686">
        <v>315650</v>
      </c>
      <c r="H87" s="3687"/>
      <c r="I87" s="3687"/>
      <c r="J87" s="3687"/>
      <c r="K87" s="3687"/>
      <c r="L87" s="3687"/>
      <c r="M87" s="3687"/>
      <c r="N87" s="3687"/>
      <c r="O87" s="3687"/>
      <c r="P87" s="3687"/>
      <c r="Q87" s="3687"/>
      <c r="R87" s="3688"/>
    </row>
    <row r="88" spans="1:18" ht="34.5" customHeight="1">
      <c r="A88" s="2501"/>
      <c r="B88" s="2502" t="s">
        <v>2209</v>
      </c>
      <c r="C88" s="2506" t="s">
        <v>2373</v>
      </c>
      <c r="D88" s="3585"/>
      <c r="E88" s="1511"/>
      <c r="F88" s="1511"/>
      <c r="G88" s="3686">
        <v>294250</v>
      </c>
      <c r="H88" s="3687"/>
      <c r="I88" s="3687"/>
      <c r="J88" s="3687"/>
      <c r="K88" s="3687"/>
      <c r="L88" s="3687"/>
      <c r="M88" s="3687"/>
      <c r="N88" s="3687"/>
      <c r="O88" s="3687"/>
      <c r="P88" s="3687"/>
      <c r="Q88" s="3687"/>
      <c r="R88" s="3688"/>
    </row>
    <row r="89" spans="1:18" ht="34.5" customHeight="1">
      <c r="A89" s="2501"/>
      <c r="B89" s="2502" t="s">
        <v>2210</v>
      </c>
      <c r="C89" s="2506" t="s">
        <v>2373</v>
      </c>
      <c r="D89" s="3585"/>
      <c r="E89" s="1511"/>
      <c r="F89" s="1511"/>
      <c r="G89" s="3686">
        <v>620600</v>
      </c>
      <c r="H89" s="3687"/>
      <c r="I89" s="3687"/>
      <c r="J89" s="3687"/>
      <c r="K89" s="3687"/>
      <c r="L89" s="3687"/>
      <c r="M89" s="3687"/>
      <c r="N89" s="3687"/>
      <c r="O89" s="3687"/>
      <c r="P89" s="3687"/>
      <c r="Q89" s="3687"/>
      <c r="R89" s="3688"/>
    </row>
    <row r="90" spans="1:18" ht="34.5" customHeight="1">
      <c r="A90" s="2501"/>
      <c r="B90" s="2502" t="s">
        <v>2211</v>
      </c>
      <c r="C90" s="2506" t="s">
        <v>2373</v>
      </c>
      <c r="D90" s="3585"/>
      <c r="E90" s="1511"/>
      <c r="F90" s="1511"/>
      <c r="G90" s="3686">
        <v>952300</v>
      </c>
      <c r="H90" s="3687"/>
      <c r="I90" s="3687"/>
      <c r="J90" s="3687"/>
      <c r="K90" s="3687"/>
      <c r="L90" s="3687"/>
      <c r="M90" s="3687"/>
      <c r="N90" s="3687"/>
      <c r="O90" s="3687"/>
      <c r="P90" s="3687"/>
      <c r="Q90" s="3687"/>
      <c r="R90" s="3688"/>
    </row>
    <row r="91" spans="1:18" ht="34.5" customHeight="1">
      <c r="A91" s="2501"/>
      <c r="B91" s="2502" t="s">
        <v>2212</v>
      </c>
      <c r="C91" s="2506" t="s">
        <v>2373</v>
      </c>
      <c r="D91" s="3585"/>
      <c r="E91" s="1511"/>
      <c r="F91" s="1511"/>
      <c r="G91" s="3686">
        <v>349890</v>
      </c>
      <c r="H91" s="3687"/>
      <c r="I91" s="3687"/>
      <c r="J91" s="3687"/>
      <c r="K91" s="3687"/>
      <c r="L91" s="3687"/>
      <c r="M91" s="3687"/>
      <c r="N91" s="3687"/>
      <c r="O91" s="3687"/>
      <c r="P91" s="3687"/>
      <c r="Q91" s="3687"/>
      <c r="R91" s="3688"/>
    </row>
    <row r="92" spans="1:18" ht="27" customHeight="1">
      <c r="A92" s="2501"/>
      <c r="B92" s="3581" t="s">
        <v>1748</v>
      </c>
      <c r="C92" s="3581"/>
      <c r="D92" s="2506"/>
      <c r="E92" s="1511"/>
      <c r="F92" s="1511"/>
      <c r="G92" s="1511"/>
      <c r="H92" s="2510"/>
      <c r="I92" s="1511"/>
      <c r="J92" s="1511"/>
      <c r="K92" s="2518"/>
      <c r="L92" s="1849"/>
      <c r="M92" s="1510"/>
      <c r="N92" s="1511"/>
      <c r="O92" s="1511"/>
      <c r="P92" s="2510"/>
      <c r="Q92" s="2510"/>
      <c r="R92" s="2510"/>
    </row>
    <row r="93" spans="1:18" ht="36" customHeight="1">
      <c r="A93" s="2501"/>
      <c r="B93" s="2502" t="s">
        <v>2213</v>
      </c>
      <c r="C93" s="2506" t="s">
        <v>2373</v>
      </c>
      <c r="D93" s="3585" t="s">
        <v>1729</v>
      </c>
      <c r="E93" s="1511"/>
      <c r="F93" s="1511"/>
      <c r="G93" s="3686">
        <v>133750</v>
      </c>
      <c r="H93" s="3687"/>
      <c r="I93" s="3687"/>
      <c r="J93" s="3687"/>
      <c r="K93" s="3687"/>
      <c r="L93" s="3687"/>
      <c r="M93" s="3687"/>
      <c r="N93" s="3687"/>
      <c r="O93" s="3687"/>
      <c r="P93" s="3687"/>
      <c r="Q93" s="3687"/>
      <c r="R93" s="3688"/>
    </row>
    <row r="94" spans="1:18" ht="36" customHeight="1">
      <c r="A94" s="2501"/>
      <c r="B94" s="2502" t="s">
        <v>2214</v>
      </c>
      <c r="C94" s="2506" t="s">
        <v>2373</v>
      </c>
      <c r="D94" s="3585"/>
      <c r="E94" s="1511"/>
      <c r="F94" s="1511"/>
      <c r="G94" s="3686">
        <v>273920</v>
      </c>
      <c r="H94" s="3687"/>
      <c r="I94" s="3687"/>
      <c r="J94" s="3687"/>
      <c r="K94" s="3687"/>
      <c r="L94" s="3687"/>
      <c r="M94" s="3687"/>
      <c r="N94" s="3687"/>
      <c r="O94" s="3687"/>
      <c r="P94" s="3687"/>
      <c r="Q94" s="3687"/>
      <c r="R94" s="3688"/>
    </row>
    <row r="95" spans="1:18" ht="36" customHeight="1">
      <c r="A95" s="2501"/>
      <c r="B95" s="2502" t="s">
        <v>2197</v>
      </c>
      <c r="C95" s="2506" t="s">
        <v>2373</v>
      </c>
      <c r="D95" s="3585" t="s">
        <v>1729</v>
      </c>
      <c r="E95" s="1511"/>
      <c r="F95" s="1511"/>
      <c r="G95" s="3686">
        <v>199020</v>
      </c>
      <c r="H95" s="3687"/>
      <c r="I95" s="3687"/>
      <c r="J95" s="3687"/>
      <c r="K95" s="3687"/>
      <c r="L95" s="3687"/>
      <c r="M95" s="3687"/>
      <c r="N95" s="3687"/>
      <c r="O95" s="3687"/>
      <c r="P95" s="3687"/>
      <c r="Q95" s="3687"/>
      <c r="R95" s="3688"/>
    </row>
    <row r="96" spans="1:18" ht="36" customHeight="1">
      <c r="A96" s="2501"/>
      <c r="B96" s="2502" t="s">
        <v>2215</v>
      </c>
      <c r="C96" s="2506" t="s">
        <v>2373</v>
      </c>
      <c r="D96" s="3585"/>
      <c r="E96" s="1511"/>
      <c r="F96" s="1511"/>
      <c r="G96" s="3686">
        <v>99510</v>
      </c>
      <c r="H96" s="3687"/>
      <c r="I96" s="3687"/>
      <c r="J96" s="3687"/>
      <c r="K96" s="3687"/>
      <c r="L96" s="3687"/>
      <c r="M96" s="3687"/>
      <c r="N96" s="3687"/>
      <c r="O96" s="3687"/>
      <c r="P96" s="3687"/>
      <c r="Q96" s="3687"/>
      <c r="R96" s="3688"/>
    </row>
    <row r="97" spans="1:18" ht="36" customHeight="1">
      <c r="A97" s="2501"/>
      <c r="B97" s="2502" t="s">
        <v>2216</v>
      </c>
      <c r="C97" s="2506" t="s">
        <v>2373</v>
      </c>
      <c r="D97" s="3585"/>
      <c r="E97" s="1511"/>
      <c r="F97" s="1511"/>
      <c r="G97" s="3686">
        <v>194740</v>
      </c>
      <c r="H97" s="3687"/>
      <c r="I97" s="3687"/>
      <c r="J97" s="3687"/>
      <c r="K97" s="3687"/>
      <c r="L97" s="3687"/>
      <c r="M97" s="3687"/>
      <c r="N97" s="3687"/>
      <c r="O97" s="3687"/>
      <c r="P97" s="3687"/>
      <c r="Q97" s="3687"/>
      <c r="R97" s="3688"/>
    </row>
    <row r="98" spans="1:18" ht="27" customHeight="1">
      <c r="A98" s="2501"/>
      <c r="B98" s="3581" t="s">
        <v>1744</v>
      </c>
      <c r="C98" s="3581"/>
      <c r="D98" s="2506"/>
      <c r="E98" s="1511"/>
      <c r="F98" s="1511"/>
      <c r="G98" s="1511"/>
      <c r="H98" s="2510"/>
      <c r="I98" s="1511"/>
      <c r="J98" s="1511"/>
      <c r="K98" s="2518"/>
      <c r="L98" s="1849"/>
      <c r="M98" s="2518"/>
      <c r="N98" s="1511"/>
      <c r="O98" s="1511"/>
      <c r="P98" s="2510"/>
      <c r="Q98" s="2510"/>
      <c r="R98" s="2510"/>
    </row>
    <row r="99" spans="1:18" ht="27" customHeight="1">
      <c r="A99" s="2501"/>
      <c r="B99" s="2502" t="s">
        <v>2217</v>
      </c>
      <c r="C99" s="2506" t="s">
        <v>2373</v>
      </c>
      <c r="D99" s="3585" t="s">
        <v>1729</v>
      </c>
      <c r="E99" s="1511"/>
      <c r="F99" s="1511"/>
      <c r="G99" s="3686">
        <v>98440</v>
      </c>
      <c r="H99" s="3687"/>
      <c r="I99" s="3687"/>
      <c r="J99" s="3687"/>
      <c r="K99" s="3687"/>
      <c r="L99" s="3687"/>
      <c r="M99" s="3687"/>
      <c r="N99" s="3687"/>
      <c r="O99" s="3687"/>
      <c r="P99" s="3687"/>
      <c r="Q99" s="3687"/>
      <c r="R99" s="3688"/>
    </row>
    <row r="100" spans="1:18" ht="38.25" customHeight="1">
      <c r="A100" s="2501"/>
      <c r="B100" s="2502" t="s">
        <v>2218</v>
      </c>
      <c r="C100" s="2506" t="s">
        <v>2373</v>
      </c>
      <c r="D100" s="3585"/>
      <c r="E100" s="1511"/>
      <c r="F100" s="1511"/>
      <c r="G100" s="3686">
        <v>156220</v>
      </c>
      <c r="H100" s="3687"/>
      <c r="I100" s="3687"/>
      <c r="J100" s="3687"/>
      <c r="K100" s="3687"/>
      <c r="L100" s="3687"/>
      <c r="M100" s="3687"/>
      <c r="N100" s="3687"/>
      <c r="O100" s="3687"/>
      <c r="P100" s="3687"/>
      <c r="Q100" s="3687"/>
      <c r="R100" s="3688"/>
    </row>
    <row r="101" spans="1:18" ht="36.75" customHeight="1">
      <c r="A101" s="2501"/>
      <c r="B101" s="2502" t="s">
        <v>2219</v>
      </c>
      <c r="C101" s="2506" t="s">
        <v>2373</v>
      </c>
      <c r="D101" s="3585"/>
      <c r="E101" s="1511"/>
      <c r="F101" s="1511"/>
      <c r="G101" s="3686">
        <v>211860</v>
      </c>
      <c r="H101" s="3687"/>
      <c r="I101" s="3687"/>
      <c r="J101" s="3687"/>
      <c r="K101" s="3687"/>
      <c r="L101" s="3687"/>
      <c r="M101" s="3687"/>
      <c r="N101" s="3687"/>
      <c r="O101" s="3687"/>
      <c r="P101" s="3687"/>
      <c r="Q101" s="3687"/>
      <c r="R101" s="3688"/>
    </row>
    <row r="102" spans="1:18" ht="27.75" customHeight="1">
      <c r="A102" s="2501"/>
      <c r="B102" s="3581" t="s">
        <v>1745</v>
      </c>
      <c r="C102" s="3581"/>
      <c r="D102" s="3585"/>
      <c r="E102" s="1511"/>
      <c r="F102" s="1511"/>
      <c r="G102" s="1511"/>
      <c r="H102" s="2510"/>
      <c r="I102" s="1511"/>
      <c r="J102" s="1511"/>
      <c r="K102" s="2518"/>
      <c r="L102" s="1849"/>
      <c r="M102" s="2518"/>
      <c r="N102" s="1511"/>
      <c r="O102" s="1511"/>
      <c r="P102" s="2510"/>
      <c r="Q102" s="2510"/>
      <c r="R102" s="2510"/>
    </row>
    <row r="103" spans="1:18" ht="27.75" customHeight="1">
      <c r="A103" s="2501"/>
      <c r="B103" s="2502" t="s">
        <v>2220</v>
      </c>
      <c r="C103" s="2506" t="s">
        <v>2373</v>
      </c>
      <c r="D103" s="3585" t="s">
        <v>1729</v>
      </c>
      <c r="E103" s="1511"/>
      <c r="F103" s="1511"/>
      <c r="G103" s="3686">
        <v>123050</v>
      </c>
      <c r="H103" s="3687"/>
      <c r="I103" s="3687"/>
      <c r="J103" s="3687"/>
      <c r="K103" s="3687"/>
      <c r="L103" s="3687"/>
      <c r="M103" s="3687"/>
      <c r="N103" s="3687"/>
      <c r="O103" s="3687"/>
      <c r="P103" s="3687"/>
      <c r="Q103" s="3687"/>
      <c r="R103" s="3688"/>
    </row>
    <row r="104" spans="1:18" ht="27.75" customHeight="1">
      <c r="A104" s="2501"/>
      <c r="B104" s="2502" t="s">
        <v>2221</v>
      </c>
      <c r="C104" s="2506" t="s">
        <v>2373</v>
      </c>
      <c r="D104" s="3585"/>
      <c r="E104" s="1511"/>
      <c r="F104" s="1511"/>
      <c r="G104" s="3686">
        <v>112350</v>
      </c>
      <c r="H104" s="3687"/>
      <c r="I104" s="3687"/>
      <c r="J104" s="3687"/>
      <c r="K104" s="3687"/>
      <c r="L104" s="3687"/>
      <c r="M104" s="3687"/>
      <c r="N104" s="3687"/>
      <c r="O104" s="3687"/>
      <c r="P104" s="3687"/>
      <c r="Q104" s="3687"/>
      <c r="R104" s="3688"/>
    </row>
    <row r="105" spans="1:18" ht="27.75" customHeight="1">
      <c r="A105" s="2501"/>
      <c r="B105" s="2502" t="s">
        <v>2222</v>
      </c>
      <c r="C105" s="2506" t="s">
        <v>2373</v>
      </c>
      <c r="D105" s="3585"/>
      <c r="E105" s="1511"/>
      <c r="F105" s="1511"/>
      <c r="G105" s="3686">
        <v>141240</v>
      </c>
      <c r="H105" s="3687"/>
      <c r="I105" s="3687"/>
      <c r="J105" s="3687"/>
      <c r="K105" s="3687"/>
      <c r="L105" s="3687"/>
      <c r="M105" s="3687"/>
      <c r="N105" s="3687"/>
      <c r="O105" s="3687"/>
      <c r="P105" s="3687"/>
      <c r="Q105" s="3687"/>
      <c r="R105" s="3688"/>
    </row>
    <row r="106" spans="1:18" ht="27.75" customHeight="1">
      <c r="A106" s="2501"/>
      <c r="B106" s="2502" t="s">
        <v>2223</v>
      </c>
      <c r="C106" s="2506" t="s">
        <v>2373</v>
      </c>
      <c r="D106" s="3585"/>
      <c r="E106" s="1511"/>
      <c r="F106" s="1511"/>
      <c r="G106" s="3686">
        <v>109140</v>
      </c>
      <c r="H106" s="3687"/>
      <c r="I106" s="3687"/>
      <c r="J106" s="3687"/>
      <c r="K106" s="3687"/>
      <c r="L106" s="3687"/>
      <c r="M106" s="3687"/>
      <c r="N106" s="3687"/>
      <c r="O106" s="3687"/>
      <c r="P106" s="3687"/>
      <c r="Q106" s="3687"/>
      <c r="R106" s="3688"/>
    </row>
    <row r="107" spans="1:18" ht="27.75" customHeight="1">
      <c r="A107" s="2501"/>
      <c r="B107" s="3581" t="s">
        <v>1765</v>
      </c>
      <c r="C107" s="3581"/>
      <c r="D107" s="2506"/>
      <c r="E107" s="1511"/>
      <c r="F107" s="1511"/>
      <c r="G107" s="1511"/>
      <c r="H107" s="2510"/>
      <c r="I107" s="1511"/>
      <c r="J107" s="1511"/>
      <c r="K107" s="2518"/>
      <c r="L107" s="1849"/>
      <c r="M107" s="2518"/>
      <c r="N107" s="1511"/>
      <c r="O107" s="1511"/>
      <c r="P107" s="2510"/>
      <c r="Q107" s="2510"/>
      <c r="R107" s="2510"/>
    </row>
    <row r="108" spans="1:18" ht="39" customHeight="1">
      <c r="A108" s="2501"/>
      <c r="B108" s="2502" t="s">
        <v>2224</v>
      </c>
      <c r="C108" s="2506" t="s">
        <v>2373</v>
      </c>
      <c r="D108" s="3585" t="s">
        <v>1729</v>
      </c>
      <c r="E108" s="1511"/>
      <c r="F108" s="1511"/>
      <c r="G108" s="3686">
        <v>114490</v>
      </c>
      <c r="H108" s="3687"/>
      <c r="I108" s="3687"/>
      <c r="J108" s="3687"/>
      <c r="K108" s="3687"/>
      <c r="L108" s="3687"/>
      <c r="M108" s="3687"/>
      <c r="N108" s="3687"/>
      <c r="O108" s="3687"/>
      <c r="P108" s="3687"/>
      <c r="Q108" s="3687"/>
      <c r="R108" s="3688"/>
    </row>
    <row r="109" spans="1:18" ht="27.75" customHeight="1">
      <c r="A109" s="2501"/>
      <c r="B109" s="2502" t="s">
        <v>2225</v>
      </c>
      <c r="C109" s="2506" t="s">
        <v>2373</v>
      </c>
      <c r="D109" s="3585"/>
      <c r="E109" s="1511"/>
      <c r="F109" s="1511"/>
      <c r="G109" s="3686">
        <v>104860</v>
      </c>
      <c r="H109" s="3687"/>
      <c r="I109" s="3687"/>
      <c r="J109" s="3687"/>
      <c r="K109" s="3687"/>
      <c r="L109" s="3687"/>
      <c r="M109" s="3687"/>
      <c r="N109" s="3687"/>
      <c r="O109" s="3687"/>
      <c r="P109" s="3687"/>
      <c r="Q109" s="3687"/>
      <c r="R109" s="3688"/>
    </row>
    <row r="110" spans="1:18" ht="27.75" customHeight="1">
      <c r="A110" s="2501"/>
      <c r="B110" s="3581" t="s">
        <v>1761</v>
      </c>
      <c r="C110" s="3581"/>
      <c r="D110" s="3585"/>
      <c r="E110" s="1511"/>
      <c r="F110" s="1511"/>
      <c r="G110" s="1511"/>
      <c r="H110" s="2510"/>
      <c r="I110" s="1511"/>
      <c r="J110" s="1511"/>
      <c r="K110" s="2518"/>
      <c r="L110" s="1849"/>
      <c r="M110" s="2518"/>
      <c r="N110" s="1511"/>
      <c r="O110" s="1511"/>
      <c r="P110" s="2510"/>
      <c r="Q110" s="2510"/>
      <c r="R110" s="2510"/>
    </row>
    <row r="111" spans="1:18" ht="27.75" customHeight="1">
      <c r="A111" s="2501"/>
      <c r="B111" s="2502" t="s">
        <v>2226</v>
      </c>
      <c r="C111" s="2506" t="s">
        <v>2373</v>
      </c>
      <c r="D111" s="3585"/>
      <c r="E111" s="1511"/>
      <c r="F111" s="1511"/>
      <c r="G111" s="3686">
        <v>124120</v>
      </c>
      <c r="H111" s="3687"/>
      <c r="I111" s="3687"/>
      <c r="J111" s="3687"/>
      <c r="K111" s="3687"/>
      <c r="L111" s="3687"/>
      <c r="M111" s="3687"/>
      <c r="N111" s="3687"/>
      <c r="O111" s="3687"/>
      <c r="P111" s="3687"/>
      <c r="Q111" s="3687"/>
      <c r="R111" s="3688"/>
    </row>
    <row r="112" spans="1:18" ht="27.75" customHeight="1">
      <c r="A112" s="2501"/>
      <c r="B112" s="2502" t="s">
        <v>2227</v>
      </c>
      <c r="C112" s="2506" t="s">
        <v>2373</v>
      </c>
      <c r="D112" s="3585"/>
      <c r="E112" s="1511"/>
      <c r="F112" s="1511"/>
      <c r="G112" s="3686">
        <v>145520</v>
      </c>
      <c r="H112" s="3687"/>
      <c r="I112" s="3687"/>
      <c r="J112" s="3687"/>
      <c r="K112" s="3687"/>
      <c r="L112" s="3687"/>
      <c r="M112" s="3687"/>
      <c r="N112" s="3687"/>
      <c r="O112" s="3687"/>
      <c r="P112" s="3687"/>
      <c r="Q112" s="3687"/>
      <c r="R112" s="3688"/>
    </row>
    <row r="113" spans="1:18" ht="39" customHeight="1">
      <c r="A113" s="2501">
        <v>4</v>
      </c>
      <c r="B113" s="3568" t="s">
        <v>2996</v>
      </c>
      <c r="C113" s="3568"/>
      <c r="D113" s="3568"/>
      <c r="E113" s="3568"/>
      <c r="F113" s="3568"/>
      <c r="G113" s="3568"/>
      <c r="H113" s="3568"/>
      <c r="I113" s="3568"/>
      <c r="J113" s="3568"/>
      <c r="K113" s="3568"/>
      <c r="L113" s="3568"/>
      <c r="M113" s="3568"/>
      <c r="N113" s="3568"/>
      <c r="O113" s="3568"/>
      <c r="P113" s="3568"/>
      <c r="Q113" s="3568"/>
      <c r="R113" s="3568"/>
    </row>
    <row r="114" spans="1:18" ht="32.25" customHeight="1">
      <c r="A114" s="2501"/>
      <c r="B114" s="2508"/>
      <c r="C114" s="2501"/>
      <c r="D114" s="2508"/>
      <c r="E114" s="3380" t="s">
        <v>3140</v>
      </c>
      <c r="F114" s="3380"/>
      <c r="G114" s="3380"/>
      <c r="H114" s="3380"/>
      <c r="I114" s="3380"/>
      <c r="J114" s="3380"/>
      <c r="K114" s="3380"/>
      <c r="L114" s="3380"/>
      <c r="M114" s="3380"/>
      <c r="N114" s="3380"/>
      <c r="O114" s="3380"/>
      <c r="P114" s="3380"/>
      <c r="Q114" s="3380"/>
      <c r="R114" s="3380"/>
    </row>
    <row r="115" spans="1:18" ht="25.5" customHeight="1">
      <c r="A115" s="2501"/>
      <c r="B115" s="3592" t="s">
        <v>2111</v>
      </c>
      <c r="C115" s="3592"/>
      <c r="D115" s="3592"/>
      <c r="E115" s="3592"/>
      <c r="F115" s="1511"/>
      <c r="G115" s="1511"/>
      <c r="H115" s="2510"/>
      <c r="I115" s="1511"/>
      <c r="J115" s="1511"/>
      <c r="K115" s="1510"/>
      <c r="L115" s="1510"/>
      <c r="M115" s="2518"/>
      <c r="N115" s="1511"/>
      <c r="O115" s="1511"/>
      <c r="P115" s="2510"/>
      <c r="Q115" s="2510"/>
      <c r="R115" s="2510"/>
    </row>
    <row r="116" spans="1:18" ht="33" customHeight="1">
      <c r="A116" s="2501"/>
      <c r="B116" s="1472" t="s">
        <v>2114</v>
      </c>
      <c r="C116" s="2506" t="s">
        <v>121</v>
      </c>
      <c r="D116" s="3591" t="s">
        <v>2112</v>
      </c>
      <c r="E116" s="1441">
        <v>1620370</v>
      </c>
      <c r="F116" s="3681">
        <v>2193519</v>
      </c>
      <c r="G116" s="3522"/>
      <c r="H116" s="3522"/>
      <c r="I116" s="3522"/>
      <c r="J116" s="3522"/>
      <c r="K116" s="3522"/>
      <c r="L116" s="3522"/>
      <c r="M116" s="3522"/>
      <c r="N116" s="3522"/>
      <c r="O116" s="3522"/>
      <c r="P116" s="3522"/>
      <c r="Q116" s="3522"/>
      <c r="R116" s="3522"/>
    </row>
    <row r="117" spans="1:18" ht="33" customHeight="1">
      <c r="A117" s="2501"/>
      <c r="B117" s="1472" t="s">
        <v>2115</v>
      </c>
      <c r="C117" s="2506" t="s">
        <v>121</v>
      </c>
      <c r="D117" s="3591"/>
      <c r="E117" s="1441">
        <v>1562500</v>
      </c>
      <c r="F117" s="3681">
        <v>2133333</v>
      </c>
      <c r="G117" s="3522"/>
      <c r="H117" s="3522"/>
      <c r="I117" s="3522"/>
      <c r="J117" s="3522"/>
      <c r="K117" s="3522"/>
      <c r="L117" s="3522"/>
      <c r="M117" s="3522"/>
      <c r="N117" s="3522"/>
      <c r="O117" s="3522"/>
      <c r="P117" s="3522"/>
      <c r="Q117" s="3522"/>
      <c r="R117" s="3522"/>
    </row>
    <row r="118" spans="1:18" ht="33" customHeight="1">
      <c r="A118" s="2501"/>
      <c r="B118" s="1472" t="s">
        <v>2116</v>
      </c>
      <c r="C118" s="2506" t="s">
        <v>121</v>
      </c>
      <c r="D118" s="3442" t="s">
        <v>2113</v>
      </c>
      <c r="E118" s="1441">
        <v>1562500</v>
      </c>
      <c r="F118" s="3681">
        <v>2133333</v>
      </c>
      <c r="G118" s="3522"/>
      <c r="H118" s="3522"/>
      <c r="I118" s="3522"/>
      <c r="J118" s="3522"/>
      <c r="K118" s="3522"/>
      <c r="L118" s="3522"/>
      <c r="M118" s="3522"/>
      <c r="N118" s="3522"/>
      <c r="O118" s="3522"/>
      <c r="P118" s="3522"/>
      <c r="Q118" s="3522"/>
      <c r="R118" s="3522"/>
    </row>
    <row r="119" spans="1:18" ht="33" customHeight="1">
      <c r="A119" s="2501"/>
      <c r="B119" s="1472" t="s">
        <v>2117</v>
      </c>
      <c r="C119" s="2506" t="s">
        <v>121</v>
      </c>
      <c r="D119" s="3444"/>
      <c r="E119" s="1441">
        <v>1562500</v>
      </c>
      <c r="F119" s="3681">
        <v>2133333</v>
      </c>
      <c r="G119" s="3522"/>
      <c r="H119" s="3522"/>
      <c r="I119" s="3522"/>
      <c r="J119" s="3522"/>
      <c r="K119" s="3522"/>
      <c r="L119" s="3522"/>
      <c r="M119" s="3522"/>
      <c r="N119" s="3522"/>
      <c r="O119" s="3522"/>
      <c r="P119" s="3522"/>
      <c r="Q119" s="3522"/>
      <c r="R119" s="3522"/>
    </row>
    <row r="120" spans="1:18" ht="21.75" customHeight="1">
      <c r="A120" s="2501"/>
      <c r="B120" s="3592" t="s">
        <v>2118</v>
      </c>
      <c r="C120" s="3592"/>
      <c r="D120" s="3592"/>
      <c r="E120" s="3592"/>
      <c r="F120" s="1511"/>
      <c r="G120" s="1511"/>
      <c r="H120" s="2510"/>
      <c r="I120" s="1511"/>
      <c r="J120" s="1511"/>
      <c r="K120" s="1510"/>
      <c r="L120" s="1510"/>
      <c r="M120" s="2518"/>
      <c r="N120" s="1511"/>
      <c r="O120" s="1511"/>
      <c r="P120" s="2510"/>
      <c r="Q120" s="2510"/>
      <c r="R120" s="2510"/>
    </row>
    <row r="121" spans="1:18" ht="27" customHeight="1">
      <c r="A121" s="2501"/>
      <c r="B121" s="1472" t="s">
        <v>2114</v>
      </c>
      <c r="C121" s="2506" t="s">
        <v>121</v>
      </c>
      <c r="D121" s="3591" t="s">
        <v>2112</v>
      </c>
      <c r="E121" s="1441">
        <v>1851852</v>
      </c>
      <c r="F121" s="3681">
        <v>2537037</v>
      </c>
      <c r="G121" s="3522"/>
      <c r="H121" s="3522"/>
      <c r="I121" s="3522"/>
      <c r="J121" s="3522"/>
      <c r="K121" s="3522"/>
      <c r="L121" s="3522"/>
      <c r="M121" s="3522"/>
      <c r="N121" s="3522"/>
      <c r="O121" s="3522"/>
      <c r="P121" s="3522"/>
      <c r="Q121" s="3522"/>
      <c r="R121" s="3522"/>
    </row>
    <row r="122" spans="1:18" ht="27" customHeight="1">
      <c r="A122" s="2501"/>
      <c r="B122" s="1472" t="s">
        <v>2115</v>
      </c>
      <c r="C122" s="2506" t="s">
        <v>121</v>
      </c>
      <c r="D122" s="3591"/>
      <c r="E122" s="1441">
        <v>1736111</v>
      </c>
      <c r="F122" s="3681">
        <v>2404630</v>
      </c>
      <c r="G122" s="3522"/>
      <c r="H122" s="3522"/>
      <c r="I122" s="3522"/>
      <c r="J122" s="3522"/>
      <c r="K122" s="3522"/>
      <c r="L122" s="3522"/>
      <c r="M122" s="3522"/>
      <c r="N122" s="3522"/>
      <c r="O122" s="3522"/>
      <c r="P122" s="3522"/>
      <c r="Q122" s="3522"/>
      <c r="R122" s="3522"/>
    </row>
    <row r="123" spans="1:18" ht="27" customHeight="1">
      <c r="A123" s="2501"/>
      <c r="B123" s="1472" t="s">
        <v>2116</v>
      </c>
      <c r="C123" s="2506" t="s">
        <v>121</v>
      </c>
      <c r="D123" s="3591" t="s">
        <v>2113</v>
      </c>
      <c r="E123" s="1441">
        <v>1736111</v>
      </c>
      <c r="F123" s="3681">
        <v>2404630</v>
      </c>
      <c r="G123" s="3522"/>
      <c r="H123" s="3522"/>
      <c r="I123" s="3522"/>
      <c r="J123" s="3522"/>
      <c r="K123" s="3522"/>
      <c r="L123" s="3522"/>
      <c r="M123" s="3522"/>
      <c r="N123" s="3522"/>
      <c r="O123" s="3522"/>
      <c r="P123" s="3522"/>
      <c r="Q123" s="3522"/>
      <c r="R123" s="3522"/>
    </row>
    <row r="124" spans="1:18" ht="27" customHeight="1">
      <c r="A124" s="2501"/>
      <c r="B124" s="1472" t="s">
        <v>2117</v>
      </c>
      <c r="C124" s="2506" t="s">
        <v>121</v>
      </c>
      <c r="D124" s="3591"/>
      <c r="E124" s="1441">
        <v>1736111</v>
      </c>
      <c r="F124" s="3681">
        <v>2404630</v>
      </c>
      <c r="G124" s="3522"/>
      <c r="H124" s="3522"/>
      <c r="I124" s="3522"/>
      <c r="J124" s="3522"/>
      <c r="K124" s="3522"/>
      <c r="L124" s="3522"/>
      <c r="M124" s="3522"/>
      <c r="N124" s="3522"/>
      <c r="O124" s="3522"/>
      <c r="P124" s="3522"/>
      <c r="Q124" s="3522"/>
      <c r="R124" s="3522"/>
    </row>
    <row r="125" spans="1:18" ht="20.25" customHeight="1">
      <c r="A125" s="2501"/>
      <c r="B125" s="3592" t="s">
        <v>2119</v>
      </c>
      <c r="C125" s="3592"/>
      <c r="D125" s="3592"/>
      <c r="E125" s="3592"/>
      <c r="F125" s="1511"/>
      <c r="G125" s="1511"/>
      <c r="H125" s="2510"/>
      <c r="I125" s="1511"/>
      <c r="J125" s="1511"/>
      <c r="K125" s="1510"/>
      <c r="L125" s="1510"/>
      <c r="M125" s="2518"/>
      <c r="N125" s="1511"/>
      <c r="O125" s="1511"/>
      <c r="P125" s="2510"/>
      <c r="Q125" s="2510"/>
      <c r="R125" s="2510"/>
    </row>
    <row r="126" spans="1:18" ht="35.25" customHeight="1">
      <c r="A126" s="2501"/>
      <c r="B126" s="1472" t="s">
        <v>2115</v>
      </c>
      <c r="C126" s="2506" t="s">
        <v>121</v>
      </c>
      <c r="D126" s="3591" t="s">
        <v>2112</v>
      </c>
      <c r="E126" s="1441">
        <v>2662037</v>
      </c>
      <c r="F126" s="3681">
        <v>3480556</v>
      </c>
      <c r="G126" s="3522"/>
      <c r="H126" s="3522"/>
      <c r="I126" s="3522"/>
      <c r="J126" s="3522"/>
      <c r="K126" s="3522"/>
      <c r="L126" s="3522"/>
      <c r="M126" s="3522"/>
      <c r="N126" s="3522"/>
      <c r="O126" s="3522"/>
      <c r="P126" s="3522"/>
      <c r="Q126" s="3522"/>
      <c r="R126" s="3522"/>
    </row>
    <row r="127" spans="1:18" ht="35.25" customHeight="1">
      <c r="A127" s="2501"/>
      <c r="B127" s="1472" t="s">
        <v>2116</v>
      </c>
      <c r="C127" s="2506" t="s">
        <v>121</v>
      </c>
      <c r="D127" s="3591"/>
      <c r="E127" s="1441">
        <v>2893519</v>
      </c>
      <c r="F127" s="3681">
        <v>3749074</v>
      </c>
      <c r="G127" s="3522"/>
      <c r="H127" s="3522"/>
      <c r="I127" s="3522"/>
      <c r="J127" s="3522"/>
      <c r="K127" s="3522"/>
      <c r="L127" s="3522"/>
      <c r="M127" s="3522"/>
      <c r="N127" s="3522"/>
      <c r="O127" s="3522"/>
      <c r="P127" s="3522"/>
      <c r="Q127" s="3522"/>
      <c r="R127" s="3522"/>
    </row>
    <row r="128" spans="1:18" ht="35.25" customHeight="1">
      <c r="A128" s="2501"/>
      <c r="B128" s="1472" t="s">
        <v>2117</v>
      </c>
      <c r="C128" s="2506" t="s">
        <v>121</v>
      </c>
      <c r="D128" s="2501" t="s">
        <v>2113</v>
      </c>
      <c r="E128" s="1441">
        <v>2893519</v>
      </c>
      <c r="F128" s="3681">
        <v>3749074</v>
      </c>
      <c r="G128" s="3522"/>
      <c r="H128" s="3522"/>
      <c r="I128" s="3522"/>
      <c r="J128" s="3522"/>
      <c r="K128" s="3522"/>
      <c r="L128" s="3522"/>
      <c r="M128" s="3522"/>
      <c r="N128" s="3522"/>
      <c r="O128" s="3522"/>
      <c r="P128" s="3522"/>
      <c r="Q128" s="3522"/>
      <c r="R128" s="3522"/>
    </row>
    <row r="129" spans="1:18" ht="31.5" customHeight="1">
      <c r="A129" s="2501"/>
      <c r="B129" s="3592" t="s">
        <v>2120</v>
      </c>
      <c r="C129" s="3592"/>
      <c r="D129" s="3592"/>
      <c r="E129" s="3592"/>
      <c r="F129" s="1511"/>
      <c r="G129" s="1511"/>
      <c r="H129" s="2510"/>
      <c r="I129" s="1511"/>
      <c r="J129" s="1511"/>
      <c r="K129" s="1510"/>
      <c r="L129" s="1510"/>
      <c r="M129" s="2518"/>
      <c r="N129" s="1511"/>
      <c r="O129" s="1511"/>
      <c r="P129" s="2510"/>
      <c r="Q129" s="2510"/>
      <c r="R129" s="2510"/>
    </row>
    <row r="130" spans="1:18" ht="31.5" customHeight="1">
      <c r="A130" s="2501"/>
      <c r="B130" s="1472" t="s">
        <v>2121</v>
      </c>
      <c r="C130" s="2506" t="s">
        <v>121</v>
      </c>
      <c r="D130" s="3591" t="s">
        <v>2113</v>
      </c>
      <c r="E130" s="1441">
        <v>1736111</v>
      </c>
      <c r="F130" s="3681">
        <v>2402778</v>
      </c>
      <c r="G130" s="3522"/>
      <c r="H130" s="3522"/>
      <c r="I130" s="3522"/>
      <c r="J130" s="3522"/>
      <c r="K130" s="3522"/>
      <c r="L130" s="3522"/>
      <c r="M130" s="3522"/>
      <c r="N130" s="3522"/>
      <c r="O130" s="3522"/>
      <c r="P130" s="3522"/>
      <c r="Q130" s="3522"/>
      <c r="R130" s="3522"/>
    </row>
    <row r="131" spans="1:18" ht="31.5" customHeight="1">
      <c r="A131" s="2501"/>
      <c r="B131" s="1472" t="s">
        <v>2122</v>
      </c>
      <c r="C131" s="2506" t="s">
        <v>121</v>
      </c>
      <c r="D131" s="3591"/>
      <c r="E131" s="1441">
        <v>1793981</v>
      </c>
      <c r="F131" s="3681">
        <v>2458333</v>
      </c>
      <c r="G131" s="3522"/>
      <c r="H131" s="3522"/>
      <c r="I131" s="3522"/>
      <c r="J131" s="3522"/>
      <c r="K131" s="3522"/>
      <c r="L131" s="3522"/>
      <c r="M131" s="3522"/>
      <c r="N131" s="3522"/>
      <c r="O131" s="3522"/>
      <c r="P131" s="3522"/>
      <c r="Q131" s="3522"/>
      <c r="R131" s="3522"/>
    </row>
    <row r="132" spans="1:18" ht="38.25" customHeight="1">
      <c r="A132" s="2501"/>
      <c r="B132" s="3592" t="s">
        <v>2127</v>
      </c>
      <c r="C132" s="3592"/>
      <c r="D132" s="3592"/>
      <c r="E132" s="3592"/>
      <c r="F132" s="1511"/>
      <c r="G132" s="1511"/>
      <c r="H132" s="2510"/>
      <c r="I132" s="1511"/>
      <c r="J132" s="1511"/>
      <c r="K132" s="1510"/>
      <c r="L132" s="1510"/>
      <c r="M132" s="2518"/>
      <c r="N132" s="1511"/>
      <c r="O132" s="1511"/>
      <c r="P132" s="2510"/>
      <c r="Q132" s="2510"/>
      <c r="R132" s="2510"/>
    </row>
    <row r="133" spans="1:18" ht="24" customHeight="1">
      <c r="A133" s="2501"/>
      <c r="B133" s="1472" t="s">
        <v>2123</v>
      </c>
      <c r="C133" s="2506" t="s">
        <v>121</v>
      </c>
      <c r="D133" s="3591" t="s">
        <v>2113</v>
      </c>
      <c r="E133" s="1441">
        <v>2824074</v>
      </c>
      <c r="F133" s="3681">
        <v>3568519</v>
      </c>
      <c r="G133" s="3522"/>
      <c r="H133" s="3522"/>
      <c r="I133" s="3522"/>
      <c r="J133" s="3522"/>
      <c r="K133" s="3522"/>
      <c r="L133" s="3522"/>
      <c r="M133" s="3522"/>
      <c r="N133" s="3522"/>
      <c r="O133" s="3522"/>
      <c r="P133" s="3522"/>
      <c r="Q133" s="3522"/>
      <c r="R133" s="3522"/>
    </row>
    <row r="134" spans="1:18" ht="24" customHeight="1">
      <c r="A134" s="2501"/>
      <c r="B134" s="1472" t="s">
        <v>2124</v>
      </c>
      <c r="C134" s="2506" t="s">
        <v>121</v>
      </c>
      <c r="D134" s="3591"/>
      <c r="E134" s="1441">
        <v>2638889</v>
      </c>
      <c r="F134" s="3681">
        <v>3332407</v>
      </c>
      <c r="G134" s="3522"/>
      <c r="H134" s="3522"/>
      <c r="I134" s="3522"/>
      <c r="J134" s="3522"/>
      <c r="K134" s="3522"/>
      <c r="L134" s="3522"/>
      <c r="M134" s="3522"/>
      <c r="N134" s="3522"/>
      <c r="O134" s="3522"/>
      <c r="P134" s="3522"/>
      <c r="Q134" s="3522"/>
      <c r="R134" s="3522"/>
    </row>
    <row r="135" spans="1:18" ht="24" customHeight="1">
      <c r="A135" s="2501"/>
      <c r="B135" s="1472" t="s">
        <v>2840</v>
      </c>
      <c r="C135" s="2506" t="s">
        <v>121</v>
      </c>
      <c r="D135" s="3591"/>
      <c r="E135" s="1441">
        <v>3796296</v>
      </c>
      <c r="F135" s="3681">
        <v>4554630</v>
      </c>
      <c r="G135" s="3522"/>
      <c r="H135" s="3522"/>
      <c r="I135" s="3522"/>
      <c r="J135" s="3522"/>
      <c r="K135" s="3522"/>
      <c r="L135" s="3522"/>
      <c r="M135" s="3522"/>
      <c r="N135" s="3522"/>
      <c r="O135" s="3522"/>
      <c r="P135" s="3522"/>
      <c r="Q135" s="3522"/>
      <c r="R135" s="3522"/>
    </row>
    <row r="136" spans="1:18" ht="24" customHeight="1">
      <c r="A136" s="2501"/>
      <c r="B136" s="1472" t="s">
        <v>2269</v>
      </c>
      <c r="C136" s="2506" t="s">
        <v>121</v>
      </c>
      <c r="D136" s="3591"/>
      <c r="E136" s="1441">
        <v>3611111</v>
      </c>
      <c r="F136" s="3681">
        <v>4360185</v>
      </c>
      <c r="G136" s="3522"/>
      <c r="H136" s="3522"/>
      <c r="I136" s="3522"/>
      <c r="J136" s="3522"/>
      <c r="K136" s="3522"/>
      <c r="L136" s="3522"/>
      <c r="M136" s="3522"/>
      <c r="N136" s="3522"/>
      <c r="O136" s="3522"/>
      <c r="P136" s="3522"/>
      <c r="Q136" s="3522"/>
      <c r="R136" s="3522"/>
    </row>
    <row r="137" spans="1:18" ht="66.75" hidden="1" customHeight="1">
      <c r="A137" s="2501">
        <v>5</v>
      </c>
      <c r="B137" s="3568" t="s">
        <v>2526</v>
      </c>
      <c r="C137" s="3568"/>
      <c r="D137" s="3568"/>
      <c r="E137" s="3568"/>
      <c r="F137" s="3568"/>
      <c r="G137" s="3568"/>
      <c r="H137" s="3568"/>
      <c r="I137" s="3568"/>
      <c r="J137" s="3568"/>
      <c r="K137" s="3568"/>
      <c r="L137" s="3568"/>
      <c r="M137" s="3568"/>
      <c r="N137" s="3568"/>
      <c r="O137" s="3568"/>
      <c r="P137" s="3568"/>
      <c r="Q137" s="3568"/>
      <c r="R137" s="3568"/>
    </row>
    <row r="138" spans="1:18" ht="37.5" hidden="1" customHeight="1">
      <c r="A138" s="2501"/>
      <c r="B138" s="3581" t="s">
        <v>2178</v>
      </c>
      <c r="C138" s="3581"/>
      <c r="D138" s="3581"/>
      <c r="E138" s="3380" t="s">
        <v>2527</v>
      </c>
      <c r="F138" s="3380"/>
      <c r="G138" s="3380"/>
      <c r="H138" s="3380"/>
      <c r="I138" s="3380"/>
      <c r="J138" s="3380"/>
      <c r="K138" s="3380"/>
      <c r="L138" s="3380"/>
      <c r="M138" s="3380"/>
      <c r="N138" s="3380"/>
      <c r="O138" s="3380"/>
      <c r="P138" s="3380"/>
      <c r="Q138" s="3380"/>
      <c r="R138" s="3380"/>
    </row>
    <row r="139" spans="1:18" ht="62.25" hidden="1" customHeight="1">
      <c r="A139" s="2501"/>
      <c r="B139" s="2502" t="s">
        <v>2179</v>
      </c>
      <c r="C139" s="2506" t="s">
        <v>2373</v>
      </c>
      <c r="D139" s="3585" t="s">
        <v>1729</v>
      </c>
      <c r="E139" s="1504"/>
      <c r="F139" s="1461"/>
      <c r="G139" s="3681">
        <v>458182</v>
      </c>
      <c r="H139" s="3522"/>
      <c r="I139" s="3522"/>
      <c r="J139" s="3522"/>
      <c r="K139" s="3522"/>
      <c r="L139" s="3522"/>
      <c r="M139" s="3522"/>
      <c r="N139" s="3522"/>
      <c r="O139" s="3522"/>
      <c r="P139" s="3522"/>
      <c r="Q139" s="3522"/>
      <c r="R139" s="3523"/>
    </row>
    <row r="140" spans="1:18" ht="62.25" hidden="1" customHeight="1">
      <c r="A140" s="2501"/>
      <c r="B140" s="2502" t="s">
        <v>2180</v>
      </c>
      <c r="C140" s="2506" t="s">
        <v>2373</v>
      </c>
      <c r="D140" s="3585"/>
      <c r="E140" s="1510"/>
      <c r="F140" s="1511"/>
      <c r="G140" s="3681">
        <v>496000</v>
      </c>
      <c r="H140" s="3522"/>
      <c r="I140" s="3522"/>
      <c r="J140" s="3522"/>
      <c r="K140" s="3522"/>
      <c r="L140" s="3522"/>
      <c r="M140" s="3522"/>
      <c r="N140" s="3522"/>
      <c r="O140" s="3522"/>
      <c r="P140" s="3522"/>
      <c r="Q140" s="3522"/>
      <c r="R140" s="3523"/>
    </row>
    <row r="141" spans="1:18" ht="62.25" hidden="1" customHeight="1">
      <c r="A141" s="2501"/>
      <c r="B141" s="2502" t="s">
        <v>2181</v>
      </c>
      <c r="C141" s="2506" t="s">
        <v>2373</v>
      </c>
      <c r="D141" s="3585"/>
      <c r="E141" s="1510"/>
      <c r="F141" s="1511"/>
      <c r="G141" s="3681">
        <v>492000</v>
      </c>
      <c r="H141" s="3522"/>
      <c r="I141" s="3522"/>
      <c r="J141" s="3522"/>
      <c r="K141" s="3522"/>
      <c r="L141" s="3522"/>
      <c r="M141" s="3522"/>
      <c r="N141" s="3522"/>
      <c r="O141" s="3522"/>
      <c r="P141" s="3522"/>
      <c r="Q141" s="3522"/>
      <c r="R141" s="3523"/>
    </row>
    <row r="142" spans="1:18" ht="69.75" hidden="1" customHeight="1">
      <c r="A142" s="2501"/>
      <c r="B142" s="2502" t="s">
        <v>2182</v>
      </c>
      <c r="C142" s="2506" t="s">
        <v>2373</v>
      </c>
      <c r="D142" s="3585" t="s">
        <v>1729</v>
      </c>
      <c r="E142" s="1510"/>
      <c r="F142" s="1511"/>
      <c r="G142" s="3681">
        <v>528000</v>
      </c>
      <c r="H142" s="3522"/>
      <c r="I142" s="3522"/>
      <c r="J142" s="3522"/>
      <c r="K142" s="3522"/>
      <c r="L142" s="3522"/>
      <c r="M142" s="3522"/>
      <c r="N142" s="3522"/>
      <c r="O142" s="3522"/>
      <c r="P142" s="3522"/>
      <c r="Q142" s="3522"/>
      <c r="R142" s="3523"/>
    </row>
    <row r="143" spans="1:18" ht="69.75" hidden="1" customHeight="1">
      <c r="A143" s="2501"/>
      <c r="B143" s="2502" t="s">
        <v>2183</v>
      </c>
      <c r="C143" s="2506" t="s">
        <v>2373</v>
      </c>
      <c r="D143" s="3585"/>
      <c r="E143" s="1510"/>
      <c r="F143" s="1511"/>
      <c r="G143" s="3681">
        <v>584727</v>
      </c>
      <c r="H143" s="3522"/>
      <c r="I143" s="3522"/>
      <c r="J143" s="3522"/>
      <c r="K143" s="3522"/>
      <c r="L143" s="3522"/>
      <c r="M143" s="3522"/>
      <c r="N143" s="3522"/>
      <c r="O143" s="3522"/>
      <c r="P143" s="3522"/>
      <c r="Q143" s="3522"/>
      <c r="R143" s="3523"/>
    </row>
    <row r="144" spans="1:18" ht="69.75" hidden="1" customHeight="1">
      <c r="A144" s="2501"/>
      <c r="B144" s="2502" t="s">
        <v>2184</v>
      </c>
      <c r="C144" s="2506" t="s">
        <v>2373</v>
      </c>
      <c r="D144" s="2506" t="s">
        <v>1729</v>
      </c>
      <c r="E144" s="1510"/>
      <c r="F144" s="1511"/>
      <c r="G144" s="3681">
        <v>516000</v>
      </c>
      <c r="H144" s="3522"/>
      <c r="I144" s="3522"/>
      <c r="J144" s="3522"/>
      <c r="K144" s="3522"/>
      <c r="L144" s="3522"/>
      <c r="M144" s="3522"/>
      <c r="N144" s="3522"/>
      <c r="O144" s="3522"/>
      <c r="P144" s="3522"/>
      <c r="Q144" s="3522"/>
      <c r="R144" s="3523"/>
    </row>
    <row r="145" spans="1:18" ht="69.75" hidden="1" customHeight="1">
      <c r="A145" s="2501"/>
      <c r="B145" s="2502" t="s">
        <v>2185</v>
      </c>
      <c r="C145" s="2506" t="s">
        <v>2373</v>
      </c>
      <c r="D145" s="3585" t="s">
        <v>1729</v>
      </c>
      <c r="E145" s="1510"/>
      <c r="F145" s="1511"/>
      <c r="G145" s="3681">
        <v>516000</v>
      </c>
      <c r="H145" s="3522"/>
      <c r="I145" s="3522"/>
      <c r="J145" s="3522"/>
      <c r="K145" s="3522"/>
      <c r="L145" s="3522"/>
      <c r="M145" s="3522"/>
      <c r="N145" s="3522"/>
      <c r="O145" s="3522"/>
      <c r="P145" s="3522"/>
      <c r="Q145" s="3522"/>
      <c r="R145" s="3523"/>
    </row>
    <row r="146" spans="1:18" ht="69.75" hidden="1" customHeight="1">
      <c r="A146" s="2501"/>
      <c r="B146" s="2502" t="s">
        <v>2186</v>
      </c>
      <c r="C146" s="2506" t="s">
        <v>2373</v>
      </c>
      <c r="D146" s="3585"/>
      <c r="E146" s="1510"/>
      <c r="F146" s="1511"/>
      <c r="G146" s="3681">
        <v>516000</v>
      </c>
      <c r="H146" s="3522"/>
      <c r="I146" s="3522"/>
      <c r="J146" s="3522"/>
      <c r="K146" s="3522"/>
      <c r="L146" s="3522"/>
      <c r="M146" s="3522"/>
      <c r="N146" s="3522"/>
      <c r="O146" s="3522"/>
      <c r="P146" s="3522"/>
      <c r="Q146" s="3522"/>
      <c r="R146" s="3523"/>
    </row>
    <row r="147" spans="1:18" ht="69.75" hidden="1" customHeight="1">
      <c r="A147" s="2501"/>
      <c r="B147" s="2502" t="s">
        <v>2187</v>
      </c>
      <c r="C147" s="2506" t="s">
        <v>2373</v>
      </c>
      <c r="D147" s="3585" t="s">
        <v>1729</v>
      </c>
      <c r="E147" s="1510"/>
      <c r="F147" s="1511"/>
      <c r="G147" s="3681">
        <v>524727</v>
      </c>
      <c r="H147" s="3522"/>
      <c r="I147" s="3522"/>
      <c r="J147" s="3522"/>
      <c r="K147" s="3522"/>
      <c r="L147" s="3522"/>
      <c r="M147" s="3522"/>
      <c r="N147" s="3522"/>
      <c r="O147" s="3522"/>
      <c r="P147" s="3522"/>
      <c r="Q147" s="3522"/>
      <c r="R147" s="3523"/>
    </row>
    <row r="148" spans="1:18" ht="69.75" hidden="1" customHeight="1">
      <c r="A148" s="2501"/>
      <c r="B148" s="2502" t="s">
        <v>2188</v>
      </c>
      <c r="C148" s="2506" t="s">
        <v>2373</v>
      </c>
      <c r="D148" s="3585"/>
      <c r="E148" s="1510"/>
      <c r="F148" s="1511"/>
      <c r="G148" s="3681">
        <v>824727</v>
      </c>
      <c r="H148" s="3522"/>
      <c r="I148" s="3522"/>
      <c r="J148" s="3522"/>
      <c r="K148" s="3522"/>
      <c r="L148" s="3522"/>
      <c r="M148" s="3522"/>
      <c r="N148" s="3522"/>
      <c r="O148" s="3522"/>
      <c r="P148" s="3522"/>
      <c r="Q148" s="3522"/>
      <c r="R148" s="3523"/>
    </row>
    <row r="149" spans="1:18" ht="69.75" hidden="1" customHeight="1">
      <c r="A149" s="2501"/>
      <c r="B149" s="2502" t="s">
        <v>2529</v>
      </c>
      <c r="C149" s="2506" t="s">
        <v>2373</v>
      </c>
      <c r="D149" s="3585" t="s">
        <v>1729</v>
      </c>
      <c r="E149" s="1510"/>
      <c r="F149" s="1511"/>
      <c r="G149" s="3681">
        <v>824727</v>
      </c>
      <c r="H149" s="3522"/>
      <c r="I149" s="3522"/>
      <c r="J149" s="3522"/>
      <c r="K149" s="3522"/>
      <c r="L149" s="3522"/>
      <c r="M149" s="3522"/>
      <c r="N149" s="3522"/>
      <c r="O149" s="3522"/>
      <c r="P149" s="3522"/>
      <c r="Q149" s="3522"/>
      <c r="R149" s="3523"/>
    </row>
    <row r="150" spans="1:18" ht="69.75" hidden="1" customHeight="1">
      <c r="A150" s="2501"/>
      <c r="B150" s="2502" t="s">
        <v>2190</v>
      </c>
      <c r="C150" s="2506" t="s">
        <v>2373</v>
      </c>
      <c r="D150" s="3585"/>
      <c r="E150" s="1510"/>
      <c r="F150" s="1511"/>
      <c r="G150" s="3681">
        <v>584727</v>
      </c>
      <c r="H150" s="3522"/>
      <c r="I150" s="3522"/>
      <c r="J150" s="3522"/>
      <c r="K150" s="3522"/>
      <c r="L150" s="3522"/>
      <c r="M150" s="3522"/>
      <c r="N150" s="3522"/>
      <c r="O150" s="3522"/>
      <c r="P150" s="3522"/>
      <c r="Q150" s="3522"/>
      <c r="R150" s="3523"/>
    </row>
    <row r="151" spans="1:18" ht="69.75" hidden="1" customHeight="1">
      <c r="A151" s="2501"/>
      <c r="B151" s="3581" t="s">
        <v>2177</v>
      </c>
      <c r="C151" s="3581"/>
      <c r="D151" s="3581"/>
      <c r="E151" s="1510"/>
      <c r="F151" s="1511"/>
      <c r="G151" s="1511"/>
      <c r="H151" s="2510"/>
      <c r="I151" s="1511"/>
      <c r="J151" s="1511"/>
      <c r="K151" s="1510"/>
      <c r="L151" s="1510"/>
      <c r="M151" s="2518"/>
      <c r="N151" s="1511"/>
      <c r="O151" s="1511"/>
      <c r="P151" s="2510"/>
      <c r="Q151" s="2510"/>
      <c r="R151" s="2510"/>
    </row>
    <row r="152" spans="1:18" ht="69.75" hidden="1" customHeight="1">
      <c r="A152" s="2501"/>
      <c r="B152" s="2502" t="s">
        <v>2191</v>
      </c>
      <c r="C152" s="2506" t="s">
        <v>2373</v>
      </c>
      <c r="D152" s="3585" t="s">
        <v>1729</v>
      </c>
      <c r="E152" s="1510"/>
      <c r="F152" s="1511"/>
      <c r="G152" s="3681">
        <v>300200</v>
      </c>
      <c r="H152" s="3522"/>
      <c r="I152" s="3522"/>
      <c r="J152" s="3522"/>
      <c r="K152" s="3522"/>
      <c r="L152" s="3522"/>
      <c r="M152" s="3522"/>
      <c r="N152" s="3522"/>
      <c r="O152" s="3522"/>
      <c r="P152" s="3522"/>
      <c r="Q152" s="3522"/>
      <c r="R152" s="3523"/>
    </row>
    <row r="153" spans="1:18" ht="69.75" hidden="1" customHeight="1">
      <c r="A153" s="2501"/>
      <c r="B153" s="2502" t="s">
        <v>2192</v>
      </c>
      <c r="C153" s="2506" t="s">
        <v>2373</v>
      </c>
      <c r="D153" s="3585"/>
      <c r="E153" s="1510"/>
      <c r="F153" s="1511"/>
      <c r="G153" s="3681">
        <v>281200</v>
      </c>
      <c r="H153" s="3522"/>
      <c r="I153" s="3522"/>
      <c r="J153" s="3522"/>
      <c r="K153" s="3522"/>
      <c r="L153" s="3522"/>
      <c r="M153" s="3522"/>
      <c r="N153" s="3522"/>
      <c r="O153" s="3522"/>
      <c r="P153" s="3522"/>
      <c r="Q153" s="3522"/>
      <c r="R153" s="3523"/>
    </row>
    <row r="154" spans="1:18" ht="69.75" hidden="1" customHeight="1">
      <c r="A154" s="2501"/>
      <c r="B154" s="2502" t="s">
        <v>2193</v>
      </c>
      <c r="C154" s="2506" t="s">
        <v>2373</v>
      </c>
      <c r="D154" s="3585" t="s">
        <v>1729</v>
      </c>
      <c r="E154" s="1510"/>
      <c r="F154" s="1511"/>
      <c r="G154" s="3681">
        <v>372000</v>
      </c>
      <c r="H154" s="3522"/>
      <c r="I154" s="3522"/>
      <c r="J154" s="3522"/>
      <c r="K154" s="3522"/>
      <c r="L154" s="3522"/>
      <c r="M154" s="3522"/>
      <c r="N154" s="3522"/>
      <c r="O154" s="3522"/>
      <c r="P154" s="3522"/>
      <c r="Q154" s="3522"/>
      <c r="R154" s="3523"/>
    </row>
    <row r="155" spans="1:18" ht="66" hidden="1" customHeight="1">
      <c r="A155" s="2501"/>
      <c r="B155" s="2502" t="s">
        <v>2194</v>
      </c>
      <c r="C155" s="2506" t="s">
        <v>2373</v>
      </c>
      <c r="D155" s="3585"/>
      <c r="E155" s="1510"/>
      <c r="F155" s="1511"/>
      <c r="G155" s="3681">
        <v>281200</v>
      </c>
      <c r="H155" s="3522"/>
      <c r="I155" s="3522"/>
      <c r="J155" s="3522"/>
      <c r="K155" s="3522"/>
      <c r="L155" s="3522"/>
      <c r="M155" s="3522"/>
      <c r="N155" s="3522"/>
      <c r="O155" s="3522"/>
      <c r="P155" s="3522"/>
      <c r="Q155" s="3522"/>
      <c r="R155" s="3523"/>
    </row>
    <row r="156" spans="1:18" ht="66" hidden="1" customHeight="1">
      <c r="A156" s="2501"/>
      <c r="B156" s="2502" t="s">
        <v>2195</v>
      </c>
      <c r="C156" s="2506" t="s">
        <v>2373</v>
      </c>
      <c r="D156" s="2505"/>
      <c r="E156" s="1510"/>
      <c r="F156" s="1511"/>
      <c r="G156" s="3681">
        <v>384300</v>
      </c>
      <c r="H156" s="3522"/>
      <c r="I156" s="3522"/>
      <c r="J156" s="3522"/>
      <c r="K156" s="3522"/>
      <c r="L156" s="3522"/>
      <c r="M156" s="3522"/>
      <c r="N156" s="3522"/>
      <c r="O156" s="3522"/>
      <c r="P156" s="3522"/>
      <c r="Q156" s="3522"/>
      <c r="R156" s="3523"/>
    </row>
    <row r="157" spans="1:18" ht="29.25" hidden="1" customHeight="1">
      <c r="A157" s="2501" t="s">
        <v>1835</v>
      </c>
      <c r="B157" s="2510" t="s">
        <v>1834</v>
      </c>
      <c r="C157" s="2506"/>
      <c r="D157" s="2506"/>
      <c r="E157" s="1511"/>
      <c r="F157" s="1511"/>
      <c r="G157" s="1511"/>
      <c r="H157" s="2510"/>
      <c r="I157" s="1511"/>
      <c r="J157" s="1511"/>
      <c r="K157" s="1511"/>
      <c r="L157" s="1849"/>
      <c r="M157" s="1510"/>
      <c r="N157" s="1511"/>
      <c r="O157" s="1511"/>
      <c r="P157" s="2510"/>
      <c r="Q157" s="2510"/>
      <c r="R157" s="2510"/>
    </row>
    <row r="158" spans="1:18" ht="57" hidden="1" customHeight="1">
      <c r="A158" s="2501">
        <v>1</v>
      </c>
      <c r="B158" s="3581" t="s">
        <v>2261</v>
      </c>
      <c r="C158" s="3581"/>
      <c r="D158" s="3581"/>
      <c r="E158" s="3581"/>
      <c r="F158" s="3581"/>
      <c r="G158" s="3581"/>
      <c r="H158" s="3581"/>
      <c r="I158" s="3581"/>
      <c r="J158" s="3581"/>
      <c r="K158" s="3581"/>
      <c r="L158" s="3581"/>
      <c r="M158" s="3581"/>
      <c r="N158" s="3581"/>
      <c r="O158" s="3581"/>
      <c r="P158" s="3581"/>
      <c r="Q158" s="3581"/>
      <c r="R158" s="3581"/>
    </row>
    <row r="159" spans="1:18" ht="39.75" hidden="1" customHeight="1">
      <c r="A159" s="2501"/>
      <c r="B159" s="3581" t="s">
        <v>1527</v>
      </c>
      <c r="C159" s="3581"/>
      <c r="D159" s="3581"/>
      <c r="E159" s="3584" t="s">
        <v>1841</v>
      </c>
      <c r="F159" s="3584"/>
      <c r="G159" s="3584"/>
      <c r="H159" s="3584"/>
      <c r="I159" s="3584"/>
      <c r="J159" s="3584"/>
      <c r="K159" s="3584"/>
      <c r="L159" s="3584"/>
      <c r="M159" s="3584"/>
      <c r="N159" s="3584"/>
      <c r="O159" s="3584"/>
      <c r="P159" s="3584"/>
      <c r="Q159" s="3584"/>
      <c r="R159" s="3584"/>
    </row>
    <row r="160" spans="1:18" ht="46.5" hidden="1" customHeight="1">
      <c r="A160" s="2506"/>
      <c r="B160" s="2502" t="s">
        <v>1528</v>
      </c>
      <c r="C160" s="2506" t="s">
        <v>32</v>
      </c>
      <c r="D160" s="3585" t="s">
        <v>1529</v>
      </c>
      <c r="E160" s="2513">
        <v>22091</v>
      </c>
      <c r="F160" s="2513"/>
      <c r="G160" s="2513"/>
      <c r="H160" s="2513"/>
      <c r="I160" s="2513"/>
      <c r="J160" s="2513"/>
      <c r="K160" s="2513"/>
      <c r="L160" s="2513" t="s">
        <v>11</v>
      </c>
      <c r="M160" s="2513"/>
      <c r="N160" s="2513"/>
      <c r="O160" s="2513"/>
      <c r="P160" s="2513"/>
      <c r="Q160" s="2513"/>
      <c r="R160" s="2513"/>
    </row>
    <row r="161" spans="1:18" ht="46.5" hidden="1" customHeight="1">
      <c r="A161" s="2506"/>
      <c r="B161" s="2502" t="s">
        <v>2370</v>
      </c>
      <c r="C161" s="2506" t="s">
        <v>32</v>
      </c>
      <c r="D161" s="3585"/>
      <c r="E161" s="2513">
        <v>21909</v>
      </c>
      <c r="F161" s="2513"/>
      <c r="G161" s="2513"/>
      <c r="H161" s="2513"/>
      <c r="I161" s="2513"/>
      <c r="J161" s="2513"/>
      <c r="K161" s="2513"/>
      <c r="L161" s="2513" t="s">
        <v>11</v>
      </c>
      <c r="M161" s="2513"/>
      <c r="N161" s="2513"/>
      <c r="O161" s="2513"/>
      <c r="P161" s="2513"/>
      <c r="Q161" s="2513"/>
      <c r="R161" s="2513"/>
    </row>
    <row r="162" spans="1:18" ht="46.5" hidden="1" customHeight="1">
      <c r="A162" s="2506"/>
      <c r="B162" s="2502" t="s">
        <v>1531</v>
      </c>
      <c r="C162" s="2506" t="s">
        <v>32</v>
      </c>
      <c r="D162" s="3585"/>
      <c r="E162" s="2513">
        <v>22091</v>
      </c>
      <c r="F162" s="2513"/>
      <c r="G162" s="2513"/>
      <c r="H162" s="2513"/>
      <c r="I162" s="2513"/>
      <c r="J162" s="2513"/>
      <c r="K162" s="2513"/>
      <c r="L162" s="2513" t="s">
        <v>11</v>
      </c>
      <c r="M162" s="2513"/>
      <c r="N162" s="2513"/>
      <c r="O162" s="2513"/>
      <c r="P162" s="2513"/>
      <c r="Q162" s="2513"/>
      <c r="R162" s="2513"/>
    </row>
    <row r="163" spans="1:18" ht="31.5" hidden="1" customHeight="1">
      <c r="A163" s="2501"/>
      <c r="B163" s="3581" t="s">
        <v>1633</v>
      </c>
      <c r="C163" s="3581"/>
      <c r="D163" s="2507"/>
      <c r="E163" s="2513"/>
      <c r="F163" s="2513"/>
      <c r="G163" s="2513"/>
      <c r="H163" s="2513"/>
      <c r="I163" s="2513"/>
      <c r="J163" s="2513"/>
      <c r="K163" s="2513"/>
      <c r="L163" s="2513" t="s">
        <v>11</v>
      </c>
      <c r="M163" s="2513"/>
      <c r="N163" s="2513"/>
      <c r="O163" s="2513"/>
      <c r="P163" s="2513"/>
      <c r="Q163" s="2513"/>
      <c r="R163" s="2513"/>
    </row>
    <row r="164" spans="1:18" ht="60.75" hidden="1" customHeight="1">
      <c r="A164" s="2506"/>
      <c r="B164" s="2502" t="s">
        <v>1806</v>
      </c>
      <c r="C164" s="2506" t="s">
        <v>32</v>
      </c>
      <c r="D164" s="3585" t="s">
        <v>1529</v>
      </c>
      <c r="E164" s="2513">
        <v>22727</v>
      </c>
      <c r="F164" s="2513"/>
      <c r="G164" s="2513"/>
      <c r="H164" s="2513"/>
      <c r="I164" s="2513"/>
      <c r="J164" s="2513"/>
      <c r="K164" s="2513"/>
      <c r="L164" s="2513" t="s">
        <v>11</v>
      </c>
      <c r="M164" s="2513"/>
      <c r="N164" s="2513"/>
      <c r="O164" s="2513"/>
      <c r="P164" s="2513"/>
      <c r="Q164" s="2513"/>
      <c r="R164" s="2513"/>
    </row>
    <row r="165" spans="1:18" ht="60.75" hidden="1" customHeight="1">
      <c r="A165" s="2506"/>
      <c r="B165" s="2502" t="s">
        <v>1807</v>
      </c>
      <c r="C165" s="2506" t="s">
        <v>32</v>
      </c>
      <c r="D165" s="3585"/>
      <c r="E165" s="2513">
        <v>24636</v>
      </c>
      <c r="F165" s="2513"/>
      <c r="G165" s="2513"/>
      <c r="H165" s="2513"/>
      <c r="I165" s="2513"/>
      <c r="J165" s="2513"/>
      <c r="K165" s="2513"/>
      <c r="L165" s="2513" t="s">
        <v>11</v>
      </c>
      <c r="M165" s="2513"/>
      <c r="N165" s="2513"/>
      <c r="O165" s="2513"/>
      <c r="P165" s="2513"/>
      <c r="Q165" s="2513"/>
      <c r="R165" s="2513"/>
    </row>
    <row r="166" spans="1:18" ht="60.75" hidden="1" customHeight="1">
      <c r="A166" s="2506"/>
      <c r="B166" s="2502" t="s">
        <v>1808</v>
      </c>
      <c r="C166" s="2506" t="s">
        <v>32</v>
      </c>
      <c r="D166" s="3585"/>
      <c r="E166" s="2513">
        <v>25091</v>
      </c>
      <c r="F166" s="2513"/>
      <c r="G166" s="2513"/>
      <c r="H166" s="2513"/>
      <c r="I166" s="2513"/>
      <c r="J166" s="2513"/>
      <c r="K166" s="2513"/>
      <c r="L166" s="2513" t="s">
        <v>11</v>
      </c>
      <c r="M166" s="2513"/>
      <c r="N166" s="2513"/>
      <c r="O166" s="2513"/>
      <c r="P166" s="2513"/>
      <c r="Q166" s="2513"/>
      <c r="R166" s="2513"/>
    </row>
    <row r="167" spans="1:18" ht="60.75" hidden="1" customHeight="1">
      <c r="A167" s="2506"/>
      <c r="B167" s="2502" t="s">
        <v>2371</v>
      </c>
      <c r="C167" s="2506" t="s">
        <v>32</v>
      </c>
      <c r="D167" s="2507"/>
      <c r="E167" s="2513">
        <v>25091</v>
      </c>
      <c r="F167" s="2513"/>
      <c r="G167" s="2513"/>
      <c r="H167" s="2513"/>
      <c r="I167" s="2513"/>
      <c r="J167" s="2513"/>
      <c r="K167" s="2513"/>
      <c r="L167" s="2513" t="s">
        <v>11</v>
      </c>
      <c r="M167" s="2513"/>
      <c r="N167" s="2513"/>
      <c r="O167" s="2513"/>
      <c r="P167" s="2513"/>
      <c r="Q167" s="2513"/>
      <c r="R167" s="2513"/>
    </row>
    <row r="168" spans="1:18" ht="31.5" hidden="1" customHeight="1">
      <c r="A168" s="2501"/>
      <c r="B168" s="3581" t="s">
        <v>1537</v>
      </c>
      <c r="C168" s="3581"/>
      <c r="D168" s="3581"/>
      <c r="E168" s="2513"/>
      <c r="F168" s="2513"/>
      <c r="G168" s="2513"/>
      <c r="H168" s="2513"/>
      <c r="I168" s="2513"/>
      <c r="J168" s="2513"/>
      <c r="K168" s="2513"/>
      <c r="L168" s="2513" t="s">
        <v>11</v>
      </c>
      <c r="M168" s="2513"/>
      <c r="N168" s="2513"/>
      <c r="O168" s="2513"/>
      <c r="P168" s="2513"/>
      <c r="Q168" s="2513"/>
      <c r="R168" s="2513"/>
    </row>
    <row r="169" spans="1:18" ht="33" hidden="1">
      <c r="A169" s="2506"/>
      <c r="B169" s="2502" t="s">
        <v>1810</v>
      </c>
      <c r="C169" s="2506" t="s">
        <v>32</v>
      </c>
      <c r="D169" s="2506" t="s">
        <v>1539</v>
      </c>
      <c r="E169" s="2513">
        <v>24818</v>
      </c>
      <c r="F169" s="2513"/>
      <c r="G169" s="2513"/>
      <c r="H169" s="2513"/>
      <c r="I169" s="2513"/>
      <c r="J169" s="2513"/>
      <c r="K169" s="2513"/>
      <c r="L169" s="2513" t="s">
        <v>11</v>
      </c>
      <c r="M169" s="2513"/>
      <c r="N169" s="2513"/>
      <c r="O169" s="2513"/>
      <c r="P169" s="2513"/>
      <c r="Q169" s="2513"/>
      <c r="R169" s="2513"/>
    </row>
    <row r="170" spans="1:18" ht="31.5" hidden="1" customHeight="1">
      <c r="A170" s="2501"/>
      <c r="B170" s="3581" t="s">
        <v>1540</v>
      </c>
      <c r="C170" s="3581"/>
      <c r="D170" s="3581"/>
      <c r="E170" s="2513"/>
      <c r="F170" s="2513"/>
      <c r="G170" s="2513"/>
      <c r="H170" s="2513"/>
      <c r="I170" s="2513"/>
      <c r="J170" s="2513"/>
      <c r="K170" s="2513"/>
      <c r="L170" s="2513" t="s">
        <v>11</v>
      </c>
      <c r="M170" s="2513"/>
      <c r="N170" s="2513"/>
      <c r="O170" s="2513"/>
      <c r="P170" s="2513"/>
      <c r="Q170" s="2513"/>
      <c r="R170" s="2513"/>
    </row>
    <row r="171" spans="1:18" ht="55.5" hidden="1" customHeight="1">
      <c r="A171" s="2506"/>
      <c r="B171" s="2502" t="s">
        <v>1811</v>
      </c>
      <c r="C171" s="2506" t="s">
        <v>32</v>
      </c>
      <c r="D171" s="2506" t="s">
        <v>1554</v>
      </c>
      <c r="E171" s="2513">
        <v>18000</v>
      </c>
      <c r="F171" s="2513"/>
      <c r="G171" s="2513"/>
      <c r="H171" s="2513"/>
      <c r="I171" s="2513"/>
      <c r="J171" s="2513"/>
      <c r="K171" s="2513"/>
      <c r="L171" s="2513" t="s">
        <v>11</v>
      </c>
      <c r="M171" s="2513"/>
      <c r="N171" s="2513"/>
      <c r="O171" s="2513"/>
      <c r="P171" s="2513"/>
      <c r="Q171" s="2513"/>
      <c r="R171" s="2513"/>
    </row>
    <row r="172" spans="1:18" ht="23.25" customHeight="1">
      <c r="A172" s="1605" t="s">
        <v>1832</v>
      </c>
      <c r="B172" s="3581" t="s">
        <v>1831</v>
      </c>
      <c r="C172" s="3581"/>
      <c r="D172" s="3581"/>
      <c r="E172" s="3581"/>
      <c r="F172" s="3581"/>
      <c r="G172" s="3581"/>
      <c r="H172" s="3581"/>
      <c r="I172" s="3581"/>
      <c r="J172" s="3581"/>
      <c r="K172" s="3581"/>
      <c r="L172" s="3581"/>
      <c r="M172" s="3581"/>
      <c r="N172" s="3581"/>
      <c r="O172" s="3581"/>
      <c r="P172" s="3581"/>
      <c r="Q172" s="3581"/>
      <c r="R172" s="3581"/>
    </row>
    <row r="173" spans="1:18" ht="42.75" customHeight="1">
      <c r="A173" s="2501">
        <v>1</v>
      </c>
      <c r="B173" s="3581" t="s">
        <v>3276</v>
      </c>
      <c r="C173" s="3581"/>
      <c r="D173" s="3581"/>
      <c r="E173" s="3581"/>
      <c r="F173" s="3581"/>
      <c r="G173" s="3581"/>
      <c r="H173" s="3581"/>
      <c r="I173" s="3581"/>
      <c r="J173" s="3581"/>
      <c r="K173" s="3581"/>
      <c r="L173" s="3581"/>
      <c r="M173" s="3581"/>
      <c r="N173" s="3581"/>
      <c r="O173" s="3581"/>
      <c r="P173" s="3581"/>
      <c r="Q173" s="3581"/>
      <c r="R173" s="3581"/>
    </row>
    <row r="174" spans="1:18" ht="27" customHeight="1">
      <c r="A174" s="2506"/>
      <c r="B174" s="2510"/>
      <c r="C174" s="2501"/>
      <c r="D174" s="1539"/>
      <c r="E174" s="2519"/>
      <c r="F174" s="3380" t="s">
        <v>1370</v>
      </c>
      <c r="G174" s="3380"/>
      <c r="H174" s="3380"/>
      <c r="I174" s="3380"/>
      <c r="J174" s="3380"/>
      <c r="K174" s="3380"/>
      <c r="L174" s="3380"/>
      <c r="M174" s="3380"/>
      <c r="N174" s="3380"/>
      <c r="O174" s="3380"/>
      <c r="P174" s="3380"/>
      <c r="Q174" s="3380"/>
      <c r="R174" s="2510"/>
    </row>
    <row r="175" spans="1:18" ht="33.75" customHeight="1">
      <c r="A175" s="2506"/>
      <c r="B175" s="2510" t="s">
        <v>1277</v>
      </c>
      <c r="C175" s="2506"/>
      <c r="D175" s="2513"/>
      <c r="E175" s="2513">
        <f>391000/70</f>
        <v>5585.7142857142853</v>
      </c>
      <c r="F175" s="2513"/>
      <c r="G175" s="2513"/>
      <c r="H175" s="2513"/>
      <c r="I175" s="2513"/>
      <c r="J175" s="2513"/>
      <c r="K175" s="2513"/>
      <c r="L175" s="1420"/>
      <c r="M175" s="2513"/>
      <c r="N175" s="1859"/>
      <c r="O175" s="1859"/>
      <c r="P175" s="1859"/>
      <c r="Q175" s="1859"/>
      <c r="R175" s="2510"/>
    </row>
    <row r="176" spans="1:18" ht="37.5" customHeight="1">
      <c r="A176" s="2506"/>
      <c r="B176" s="1582" t="s">
        <v>3148</v>
      </c>
      <c r="C176" s="2515" t="s">
        <v>111</v>
      </c>
      <c r="D176" s="2520" t="s">
        <v>3151</v>
      </c>
      <c r="E176" s="1860"/>
      <c r="F176" s="1859"/>
      <c r="G176" s="3681">
        <v>1285364</v>
      </c>
      <c r="H176" s="3522"/>
      <c r="I176" s="3522"/>
      <c r="J176" s="3522"/>
      <c r="K176" s="3522"/>
      <c r="L176" s="3522"/>
      <c r="M176" s="3522"/>
      <c r="N176" s="3522"/>
      <c r="O176" s="3522"/>
      <c r="P176" s="3522"/>
      <c r="Q176" s="3522"/>
      <c r="R176" s="3523"/>
    </row>
    <row r="177" spans="1:18" ht="37.5" customHeight="1">
      <c r="A177" s="2506"/>
      <c r="B177" s="1582" t="s">
        <v>3149</v>
      </c>
      <c r="C177" s="2515" t="s">
        <v>111</v>
      </c>
      <c r="D177" s="2520" t="s">
        <v>3152</v>
      </c>
      <c r="E177" s="1860"/>
      <c r="F177" s="1859"/>
      <c r="G177" s="3681">
        <v>1411000</v>
      </c>
      <c r="H177" s="3522"/>
      <c r="I177" s="3522"/>
      <c r="J177" s="3522"/>
      <c r="K177" s="3522"/>
      <c r="L177" s="3522"/>
      <c r="M177" s="3522"/>
      <c r="N177" s="3522"/>
      <c r="O177" s="3522"/>
      <c r="P177" s="3522"/>
      <c r="Q177" s="3522"/>
      <c r="R177" s="3523"/>
    </row>
    <row r="178" spans="1:18" ht="37.5" customHeight="1">
      <c r="A178" s="2506"/>
      <c r="B178" s="1582" t="s">
        <v>3150</v>
      </c>
      <c r="C178" s="2515" t="s">
        <v>111</v>
      </c>
      <c r="D178" s="2520" t="s">
        <v>3151</v>
      </c>
      <c r="E178" s="1861"/>
      <c r="F178" s="1862"/>
      <c r="G178" s="3681">
        <v>1161000</v>
      </c>
      <c r="H178" s="3522"/>
      <c r="I178" s="3522"/>
      <c r="J178" s="3522"/>
      <c r="K178" s="3522"/>
      <c r="L178" s="3522"/>
      <c r="M178" s="3522"/>
      <c r="N178" s="3522"/>
      <c r="O178" s="3522"/>
      <c r="P178" s="3522"/>
      <c r="Q178" s="3522"/>
      <c r="R178" s="3523"/>
    </row>
    <row r="179" spans="1:18" ht="37.5" customHeight="1">
      <c r="A179" s="2506"/>
      <c r="B179" s="1582" t="s">
        <v>3154</v>
      </c>
      <c r="C179" s="2515" t="s">
        <v>111</v>
      </c>
      <c r="D179" s="2520" t="s">
        <v>3152</v>
      </c>
      <c r="E179" s="1861"/>
      <c r="F179" s="1862"/>
      <c r="G179" s="3681">
        <v>1695273</v>
      </c>
      <c r="H179" s="3522"/>
      <c r="I179" s="3522"/>
      <c r="J179" s="3522"/>
      <c r="K179" s="3522"/>
      <c r="L179" s="3522"/>
      <c r="M179" s="3522"/>
      <c r="N179" s="3522"/>
      <c r="O179" s="3522"/>
      <c r="P179" s="3522"/>
      <c r="Q179" s="3522"/>
      <c r="R179" s="3523"/>
    </row>
    <row r="180" spans="1:18" ht="33" customHeight="1">
      <c r="A180" s="2506"/>
      <c r="B180" s="2510" t="s">
        <v>1276</v>
      </c>
      <c r="C180" s="2506"/>
      <c r="D180" s="1542"/>
      <c r="E180" s="1511"/>
      <c r="F180" s="1542"/>
      <c r="G180" s="1542"/>
      <c r="H180" s="1542"/>
      <c r="I180" s="1542"/>
      <c r="J180" s="1542"/>
      <c r="K180" s="1542"/>
      <c r="L180" s="1849"/>
      <c r="M180" s="1542"/>
      <c r="N180" s="1859"/>
      <c r="O180" s="1859"/>
      <c r="P180" s="1859"/>
      <c r="Q180" s="1859"/>
      <c r="R180" s="1863"/>
    </row>
    <row r="181" spans="1:18" ht="64.5" customHeight="1">
      <c r="A181" s="2506"/>
      <c r="B181" s="1582" t="s">
        <v>1813</v>
      </c>
      <c r="C181" s="2515" t="s">
        <v>111</v>
      </c>
      <c r="D181" s="2520" t="s">
        <v>3151</v>
      </c>
      <c r="E181" s="1860"/>
      <c r="F181" s="1859"/>
      <c r="G181" s="3681">
        <v>2662818</v>
      </c>
      <c r="H181" s="3522"/>
      <c r="I181" s="3522"/>
      <c r="J181" s="3522"/>
      <c r="K181" s="3522"/>
      <c r="L181" s="3522"/>
      <c r="M181" s="3522"/>
      <c r="N181" s="3522"/>
      <c r="O181" s="3522"/>
      <c r="P181" s="3522"/>
      <c r="Q181" s="3522"/>
      <c r="R181" s="3523"/>
    </row>
    <row r="182" spans="1:18" ht="64.5" customHeight="1">
      <c r="A182" s="2506"/>
      <c r="B182" s="1582" t="s">
        <v>3153</v>
      </c>
      <c r="C182" s="2515" t="s">
        <v>111</v>
      </c>
      <c r="D182" s="2520" t="s">
        <v>3151</v>
      </c>
      <c r="E182" s="1865"/>
      <c r="F182" s="1864"/>
      <c r="G182" s="3681">
        <v>2035273</v>
      </c>
      <c r="H182" s="3522"/>
      <c r="I182" s="3522"/>
      <c r="J182" s="3522"/>
      <c r="K182" s="3522"/>
      <c r="L182" s="3522"/>
      <c r="M182" s="3522"/>
      <c r="N182" s="3522"/>
      <c r="O182" s="3522"/>
      <c r="P182" s="3522"/>
      <c r="Q182" s="3522"/>
      <c r="R182" s="3523"/>
    </row>
    <row r="183" spans="1:18" ht="64.5" customHeight="1">
      <c r="A183" s="2506"/>
      <c r="B183" s="1582" t="s">
        <v>1248</v>
      </c>
      <c r="C183" s="2515" t="s">
        <v>111</v>
      </c>
      <c r="D183" s="2520" t="s">
        <v>3152</v>
      </c>
      <c r="E183" s="1865"/>
      <c r="F183" s="1865"/>
      <c r="G183" s="3681">
        <v>4117000</v>
      </c>
      <c r="H183" s="3522"/>
      <c r="I183" s="3522"/>
      <c r="J183" s="3522"/>
      <c r="K183" s="3522"/>
      <c r="L183" s="3522"/>
      <c r="M183" s="3522"/>
      <c r="N183" s="3522"/>
      <c r="O183" s="3522"/>
      <c r="P183" s="3522"/>
      <c r="Q183" s="3522"/>
      <c r="R183" s="3523"/>
    </row>
    <row r="184" spans="1:18" ht="64.5" customHeight="1">
      <c r="A184" s="2506"/>
      <c r="B184" s="1582" t="s">
        <v>1249</v>
      </c>
      <c r="C184" s="2515" t="s">
        <v>111</v>
      </c>
      <c r="D184" s="2520" t="s">
        <v>3152</v>
      </c>
      <c r="E184" s="1865"/>
      <c r="F184" s="1865"/>
      <c r="G184" s="3681">
        <v>2279636</v>
      </c>
      <c r="H184" s="3522"/>
      <c r="I184" s="3522"/>
      <c r="J184" s="3522"/>
      <c r="K184" s="3522"/>
      <c r="L184" s="3522"/>
      <c r="M184" s="3522"/>
      <c r="N184" s="3522"/>
      <c r="O184" s="3522"/>
      <c r="P184" s="3522"/>
      <c r="Q184" s="3522"/>
      <c r="R184" s="3523"/>
    </row>
    <row r="185" spans="1:18" ht="33" customHeight="1">
      <c r="A185" s="2506"/>
      <c r="B185" s="2510" t="s">
        <v>1093</v>
      </c>
      <c r="C185" s="2506"/>
      <c r="D185" s="1542"/>
      <c r="E185" s="1511"/>
      <c r="F185" s="1542"/>
      <c r="G185" s="1542"/>
      <c r="H185" s="1542"/>
      <c r="I185" s="1542"/>
      <c r="J185" s="1542"/>
      <c r="K185" s="1542"/>
      <c r="L185" s="1849"/>
      <c r="M185" s="1542"/>
      <c r="N185" s="1542"/>
      <c r="O185" s="1542"/>
      <c r="P185" s="1542"/>
      <c r="Q185" s="1542"/>
      <c r="R185" s="2510"/>
    </row>
    <row r="186" spans="1:18" ht="40.5" customHeight="1">
      <c r="A186" s="2506"/>
      <c r="B186" s="1866" t="s">
        <v>1241</v>
      </c>
      <c r="C186" s="2506"/>
      <c r="D186" s="1542"/>
      <c r="E186" s="1511"/>
      <c r="F186" s="1542"/>
      <c r="G186" s="1542"/>
      <c r="H186" s="1542"/>
      <c r="I186" s="1542"/>
      <c r="J186" s="1542"/>
      <c r="K186" s="1542"/>
      <c r="L186" s="1849"/>
      <c r="M186" s="1542"/>
      <c r="N186" s="1865"/>
      <c r="O186" s="1865"/>
      <c r="P186" s="1865"/>
      <c r="Q186" s="1865"/>
      <c r="R186" s="2510"/>
    </row>
    <row r="187" spans="1:18" ht="64.5" customHeight="1">
      <c r="A187" s="2506"/>
      <c r="B187" s="1582" t="s">
        <v>3013</v>
      </c>
      <c r="C187" s="2506" t="s">
        <v>28</v>
      </c>
      <c r="D187" s="1867" t="s">
        <v>1563</v>
      </c>
      <c r="E187" s="1865"/>
      <c r="F187" s="1865"/>
      <c r="G187" s="3681">
        <v>330091</v>
      </c>
      <c r="H187" s="3522"/>
      <c r="I187" s="3522"/>
      <c r="J187" s="3522"/>
      <c r="K187" s="3522"/>
      <c r="L187" s="3522"/>
      <c r="M187" s="3522"/>
      <c r="N187" s="3522"/>
      <c r="O187" s="3522"/>
      <c r="P187" s="3522"/>
      <c r="Q187" s="3522"/>
      <c r="R187" s="3523"/>
    </row>
    <row r="188" spans="1:18" ht="64.5" customHeight="1">
      <c r="A188" s="2506"/>
      <c r="B188" s="1582" t="s">
        <v>1243</v>
      </c>
      <c r="C188" s="2506" t="s">
        <v>28</v>
      </c>
      <c r="D188" s="1867" t="s">
        <v>1563</v>
      </c>
      <c r="E188" s="1865"/>
      <c r="F188" s="1865"/>
      <c r="G188" s="3681">
        <v>308000</v>
      </c>
      <c r="H188" s="3522"/>
      <c r="I188" s="3522"/>
      <c r="J188" s="3522"/>
      <c r="K188" s="3522"/>
      <c r="L188" s="3522"/>
      <c r="M188" s="3522"/>
      <c r="N188" s="3522"/>
      <c r="O188" s="3522"/>
      <c r="P188" s="3522"/>
      <c r="Q188" s="3522"/>
      <c r="R188" s="3523"/>
    </row>
    <row r="189" spans="1:18" ht="64.5" customHeight="1">
      <c r="A189" s="2506"/>
      <c r="B189" s="1866" t="s">
        <v>1245</v>
      </c>
      <c r="C189" s="2506"/>
      <c r="D189" s="2506"/>
      <c r="E189" s="1511"/>
      <c r="F189" s="1849"/>
      <c r="G189" s="1849"/>
      <c r="H189" s="1849"/>
      <c r="I189" s="1849"/>
      <c r="J189" s="1849"/>
      <c r="K189" s="1542"/>
      <c r="L189" s="1849"/>
      <c r="M189" s="1849"/>
      <c r="N189" s="1865"/>
      <c r="O189" s="1865"/>
      <c r="P189" s="1865"/>
      <c r="Q189" s="1865"/>
      <c r="R189" s="2510"/>
    </row>
    <row r="190" spans="1:18" ht="64.5" customHeight="1">
      <c r="A190" s="2506"/>
      <c r="B190" s="1868" t="s">
        <v>3014</v>
      </c>
      <c r="C190" s="2506" t="s">
        <v>28</v>
      </c>
      <c r="D190" s="1867" t="s">
        <v>1563</v>
      </c>
      <c r="E190" s="1865"/>
      <c r="F190" s="1865"/>
      <c r="G190" s="3681">
        <v>445909</v>
      </c>
      <c r="H190" s="3522"/>
      <c r="I190" s="3522"/>
      <c r="J190" s="3522"/>
      <c r="K190" s="3522"/>
      <c r="L190" s="3522"/>
      <c r="M190" s="3522"/>
      <c r="N190" s="3522"/>
      <c r="O190" s="3522"/>
      <c r="P190" s="3522"/>
      <c r="Q190" s="3522"/>
      <c r="R190" s="3523"/>
    </row>
    <row r="191" spans="1:18" ht="64.5" customHeight="1">
      <c r="A191" s="2506"/>
      <c r="B191" s="1582" t="s">
        <v>1371</v>
      </c>
      <c r="C191" s="2506" t="s">
        <v>28</v>
      </c>
      <c r="D191" s="1867" t="s">
        <v>1563</v>
      </c>
      <c r="E191" s="1865"/>
      <c r="F191" s="1865"/>
      <c r="G191" s="3681">
        <v>627273</v>
      </c>
      <c r="H191" s="3522"/>
      <c r="I191" s="3522"/>
      <c r="J191" s="3522"/>
      <c r="K191" s="3522"/>
      <c r="L191" s="3522"/>
      <c r="M191" s="3522"/>
      <c r="N191" s="3522"/>
      <c r="O191" s="3522"/>
      <c r="P191" s="3522"/>
      <c r="Q191" s="3522"/>
      <c r="R191" s="3523"/>
    </row>
    <row r="192" spans="1:18" ht="45.75" customHeight="1">
      <c r="A192" s="2501">
        <v>2</v>
      </c>
      <c r="B192" s="3581" t="s">
        <v>3255</v>
      </c>
      <c r="C192" s="3581"/>
      <c r="D192" s="3581"/>
      <c r="E192" s="3581"/>
      <c r="F192" s="3581"/>
      <c r="G192" s="3581"/>
      <c r="H192" s="3581"/>
      <c r="I192" s="3581"/>
      <c r="J192" s="3581"/>
      <c r="K192" s="3581"/>
      <c r="L192" s="3581"/>
      <c r="M192" s="3581"/>
      <c r="N192" s="3581"/>
      <c r="O192" s="3581"/>
      <c r="P192" s="3581"/>
      <c r="Q192" s="3581"/>
      <c r="R192" s="3581"/>
    </row>
    <row r="193" spans="1:18" ht="26.25" customHeight="1">
      <c r="A193" s="2506"/>
      <c r="B193" s="3380" t="s">
        <v>1318</v>
      </c>
      <c r="C193" s="3380"/>
      <c r="D193" s="2501"/>
      <c r="E193" s="2508"/>
      <c r="F193" s="3380" t="s">
        <v>1372</v>
      </c>
      <c r="G193" s="3380"/>
      <c r="H193" s="3380"/>
      <c r="I193" s="3380"/>
      <c r="J193" s="3380"/>
      <c r="K193" s="3380"/>
      <c r="L193" s="3380"/>
      <c r="M193" s="3380"/>
      <c r="N193" s="3380"/>
      <c r="O193" s="3380"/>
      <c r="P193" s="3380"/>
      <c r="Q193" s="3380"/>
      <c r="R193" s="3380"/>
    </row>
    <row r="194" spans="1:18" ht="54" customHeight="1">
      <c r="A194" s="2506"/>
      <c r="B194" s="2502" t="s">
        <v>1635</v>
      </c>
      <c r="C194" s="2515" t="s">
        <v>32</v>
      </c>
      <c r="D194" s="3590" t="s">
        <v>1559</v>
      </c>
      <c r="E194" s="1861"/>
      <c r="F194" s="1860"/>
      <c r="G194" s="3681">
        <v>105455</v>
      </c>
      <c r="H194" s="3522"/>
      <c r="I194" s="3522"/>
      <c r="J194" s="3522"/>
      <c r="K194" s="3522"/>
      <c r="L194" s="3522"/>
      <c r="M194" s="3522"/>
      <c r="N194" s="3522"/>
      <c r="O194" s="3522"/>
      <c r="P194" s="3522"/>
      <c r="Q194" s="3522"/>
      <c r="R194" s="3523"/>
    </row>
    <row r="195" spans="1:18" ht="54" customHeight="1">
      <c r="A195" s="2506"/>
      <c r="B195" s="2502" t="s">
        <v>3090</v>
      </c>
      <c r="C195" s="2506" t="s">
        <v>32</v>
      </c>
      <c r="D195" s="3590"/>
      <c r="E195" s="1861"/>
      <c r="F195" s="1861"/>
      <c r="G195" s="3681">
        <v>36000</v>
      </c>
      <c r="H195" s="3522"/>
      <c r="I195" s="3522"/>
      <c r="J195" s="3522"/>
      <c r="K195" s="3522"/>
      <c r="L195" s="3522"/>
      <c r="M195" s="3522"/>
      <c r="N195" s="3522"/>
      <c r="O195" s="3522"/>
      <c r="P195" s="3522"/>
      <c r="Q195" s="3522"/>
      <c r="R195" s="3523"/>
    </row>
    <row r="196" spans="1:18" ht="54" customHeight="1">
      <c r="A196" s="2506"/>
      <c r="B196" s="2502" t="s">
        <v>1638</v>
      </c>
      <c r="C196" s="2506" t="s">
        <v>32</v>
      </c>
      <c r="D196" s="2515" t="s">
        <v>1559</v>
      </c>
      <c r="E196" s="1861"/>
      <c r="F196" s="1861"/>
      <c r="G196" s="3681">
        <v>37200</v>
      </c>
      <c r="H196" s="3522"/>
      <c r="I196" s="3522"/>
      <c r="J196" s="3522"/>
      <c r="K196" s="3522"/>
      <c r="L196" s="3522"/>
      <c r="M196" s="3522"/>
      <c r="N196" s="3522"/>
      <c r="O196" s="3522"/>
      <c r="P196" s="3522"/>
      <c r="Q196" s="3522"/>
      <c r="R196" s="3523"/>
    </row>
    <row r="197" spans="1:18" ht="54" customHeight="1">
      <c r="A197" s="2506"/>
      <c r="B197" s="2502" t="s">
        <v>1637</v>
      </c>
      <c r="C197" s="2506" t="s">
        <v>32</v>
      </c>
      <c r="D197" s="2515" t="s">
        <v>1559</v>
      </c>
      <c r="E197" s="1861"/>
      <c r="F197" s="1861"/>
      <c r="G197" s="3681">
        <v>43200</v>
      </c>
      <c r="H197" s="3522"/>
      <c r="I197" s="3522"/>
      <c r="J197" s="3522"/>
      <c r="K197" s="3522"/>
      <c r="L197" s="3522"/>
      <c r="M197" s="3522"/>
      <c r="N197" s="3522"/>
      <c r="O197" s="3522"/>
      <c r="P197" s="3522"/>
      <c r="Q197" s="3522"/>
      <c r="R197" s="3523"/>
    </row>
    <row r="198" spans="1:18" ht="54" customHeight="1">
      <c r="A198" s="2506"/>
      <c r="B198" s="2502" t="s">
        <v>1639</v>
      </c>
      <c r="C198" s="2506" t="s">
        <v>32</v>
      </c>
      <c r="D198" s="2515" t="s">
        <v>1559</v>
      </c>
      <c r="E198" s="1861"/>
      <c r="F198" s="1861"/>
      <c r="G198" s="3681">
        <v>45600</v>
      </c>
      <c r="H198" s="3522"/>
      <c r="I198" s="3522"/>
      <c r="J198" s="3522"/>
      <c r="K198" s="3522"/>
      <c r="L198" s="3522"/>
      <c r="M198" s="3522"/>
      <c r="N198" s="3522"/>
      <c r="O198" s="3522"/>
      <c r="P198" s="3522"/>
      <c r="Q198" s="3522"/>
      <c r="R198" s="3523"/>
    </row>
    <row r="199" spans="1:18" ht="54" customHeight="1">
      <c r="A199" s="2506"/>
      <c r="B199" s="2502" t="s">
        <v>1642</v>
      </c>
      <c r="C199" s="2506" t="s">
        <v>32</v>
      </c>
      <c r="D199" s="1582"/>
      <c r="E199" s="1861"/>
      <c r="F199" s="1861"/>
      <c r="G199" s="3681">
        <v>170909</v>
      </c>
      <c r="H199" s="3522"/>
      <c r="I199" s="3522"/>
      <c r="J199" s="3522"/>
      <c r="K199" s="3522"/>
      <c r="L199" s="3522"/>
      <c r="M199" s="3522"/>
      <c r="N199" s="3522"/>
      <c r="O199" s="3522"/>
      <c r="P199" s="3522"/>
      <c r="Q199" s="3522"/>
      <c r="R199" s="3523"/>
    </row>
    <row r="200" spans="1:18" ht="54" customHeight="1">
      <c r="A200" s="2506"/>
      <c r="B200" s="2502" t="s">
        <v>1643</v>
      </c>
      <c r="C200" s="2506" t="s">
        <v>32</v>
      </c>
      <c r="D200" s="1582"/>
      <c r="E200" s="1861"/>
      <c r="F200" s="1861"/>
      <c r="G200" s="3681">
        <v>212727</v>
      </c>
      <c r="H200" s="3522"/>
      <c r="I200" s="3522"/>
      <c r="J200" s="3522"/>
      <c r="K200" s="3522"/>
      <c r="L200" s="3522"/>
      <c r="M200" s="3522"/>
      <c r="N200" s="3522"/>
      <c r="O200" s="3522"/>
      <c r="P200" s="3522"/>
      <c r="Q200" s="3522"/>
      <c r="R200" s="3523"/>
    </row>
    <row r="201" spans="1:18" ht="65.25" customHeight="1">
      <c r="A201" s="2506"/>
      <c r="B201" s="2502" t="s">
        <v>1645</v>
      </c>
      <c r="C201" s="2506" t="s">
        <v>32</v>
      </c>
      <c r="D201" s="3590" t="s">
        <v>1559</v>
      </c>
      <c r="E201" s="1861"/>
      <c r="F201" s="1861"/>
      <c r="G201" s="3681">
        <v>237273</v>
      </c>
      <c r="H201" s="3522"/>
      <c r="I201" s="3522"/>
      <c r="J201" s="3522"/>
      <c r="K201" s="3522"/>
      <c r="L201" s="3522"/>
      <c r="M201" s="3522"/>
      <c r="N201" s="3522"/>
      <c r="O201" s="3522"/>
      <c r="P201" s="3522"/>
      <c r="Q201" s="3522"/>
      <c r="R201" s="3523"/>
    </row>
    <row r="202" spans="1:18" ht="52.5" customHeight="1">
      <c r="A202" s="2506"/>
      <c r="B202" s="2502" t="s">
        <v>1644</v>
      </c>
      <c r="C202" s="2506" t="s">
        <v>32</v>
      </c>
      <c r="D202" s="3590"/>
      <c r="E202" s="1861"/>
      <c r="F202" s="1861"/>
      <c r="G202" s="3681">
        <v>28182</v>
      </c>
      <c r="H202" s="3522"/>
      <c r="I202" s="3522"/>
      <c r="J202" s="3522"/>
      <c r="K202" s="3522"/>
      <c r="L202" s="3522"/>
      <c r="M202" s="3522"/>
      <c r="N202" s="3522"/>
      <c r="O202" s="3522"/>
      <c r="P202" s="3522"/>
      <c r="Q202" s="3522"/>
      <c r="R202" s="3523"/>
    </row>
    <row r="203" spans="1:18" ht="19.5" customHeight="1">
      <c r="A203" s="2506"/>
      <c r="B203" s="2501" t="s">
        <v>1277</v>
      </c>
      <c r="C203" s="1869"/>
      <c r="D203" s="1869"/>
      <c r="E203" s="1870"/>
      <c r="F203" s="3380" t="s">
        <v>1372</v>
      </c>
      <c r="G203" s="3380"/>
      <c r="H203" s="3380"/>
      <c r="I203" s="3380"/>
      <c r="J203" s="3380"/>
      <c r="K203" s="3380"/>
      <c r="L203" s="3380"/>
      <c r="M203" s="3380"/>
      <c r="N203" s="3380"/>
      <c r="O203" s="3380"/>
      <c r="P203" s="3380"/>
      <c r="Q203" s="3380"/>
      <c r="R203" s="3380"/>
    </row>
    <row r="204" spans="1:18" ht="43.5" customHeight="1">
      <c r="A204" s="2506"/>
      <c r="B204" s="2502" t="s">
        <v>1825</v>
      </c>
      <c r="C204" s="2515" t="s">
        <v>111</v>
      </c>
      <c r="D204" s="3590" t="s">
        <v>1559</v>
      </c>
      <c r="E204" s="2518"/>
      <c r="F204" s="1861"/>
      <c r="G204" s="3681">
        <v>2084000</v>
      </c>
      <c r="H204" s="3522"/>
      <c r="I204" s="3522"/>
      <c r="J204" s="3522"/>
      <c r="K204" s="3522"/>
      <c r="L204" s="3522"/>
      <c r="M204" s="3522"/>
      <c r="N204" s="3522"/>
      <c r="O204" s="3522"/>
      <c r="P204" s="3522"/>
      <c r="Q204" s="3522"/>
      <c r="R204" s="3523"/>
    </row>
    <row r="205" spans="1:18" ht="43.5" customHeight="1">
      <c r="A205" s="2506"/>
      <c r="B205" s="2507" t="s">
        <v>1646</v>
      </c>
      <c r="C205" s="2515" t="s">
        <v>111</v>
      </c>
      <c r="D205" s="3590"/>
      <c r="E205" s="2518"/>
      <c r="F205" s="1861"/>
      <c r="G205" s="3681">
        <v>1781818</v>
      </c>
      <c r="H205" s="3522"/>
      <c r="I205" s="3522"/>
      <c r="J205" s="3522"/>
      <c r="K205" s="3522"/>
      <c r="L205" s="3522"/>
      <c r="M205" s="3522"/>
      <c r="N205" s="3522"/>
      <c r="O205" s="3522"/>
      <c r="P205" s="3522"/>
      <c r="Q205" s="3522"/>
      <c r="R205" s="3523"/>
    </row>
    <row r="206" spans="1:18" ht="43.5" customHeight="1">
      <c r="A206" s="2506"/>
      <c r="B206" s="2502" t="s">
        <v>1647</v>
      </c>
      <c r="C206" s="2515" t="s">
        <v>111</v>
      </c>
      <c r="D206" s="3590"/>
      <c r="E206" s="2518"/>
      <c r="F206" s="1861"/>
      <c r="G206" s="3681">
        <v>1332636</v>
      </c>
      <c r="H206" s="3522"/>
      <c r="I206" s="3522"/>
      <c r="J206" s="3522"/>
      <c r="K206" s="3522"/>
      <c r="L206" s="3522"/>
      <c r="M206" s="3522"/>
      <c r="N206" s="3522"/>
      <c r="O206" s="3522"/>
      <c r="P206" s="3522"/>
      <c r="Q206" s="3522"/>
      <c r="R206" s="3523"/>
    </row>
    <row r="207" spans="1:18" ht="21" customHeight="1">
      <c r="A207" s="2506"/>
      <c r="B207" s="2501" t="s">
        <v>1276</v>
      </c>
      <c r="C207" s="2515"/>
      <c r="D207" s="2515"/>
      <c r="E207" s="2518"/>
      <c r="F207" s="1861"/>
      <c r="G207" s="1861"/>
      <c r="H207" s="2520"/>
      <c r="I207" s="2520"/>
      <c r="J207" s="2520"/>
      <c r="K207" s="1861"/>
      <c r="L207" s="1861"/>
      <c r="M207" s="2518"/>
      <c r="N207" s="2520"/>
      <c r="O207" s="2520"/>
      <c r="P207" s="2520"/>
      <c r="Q207" s="2520"/>
      <c r="R207" s="2520"/>
    </row>
    <row r="208" spans="1:18" ht="48" customHeight="1">
      <c r="A208" s="2506"/>
      <c r="B208" s="2502" t="s">
        <v>1826</v>
      </c>
      <c r="C208" s="2515" t="s">
        <v>111</v>
      </c>
      <c r="D208" s="3590" t="s">
        <v>1559</v>
      </c>
      <c r="E208" s="2518"/>
      <c r="F208" s="1861"/>
      <c r="G208" s="3681">
        <v>4295000</v>
      </c>
      <c r="H208" s="3522"/>
      <c r="I208" s="3522"/>
      <c r="J208" s="3522"/>
      <c r="K208" s="3522"/>
      <c r="L208" s="3522"/>
      <c r="M208" s="3522"/>
      <c r="N208" s="3522"/>
      <c r="O208" s="3522"/>
      <c r="P208" s="3522"/>
      <c r="Q208" s="3522"/>
      <c r="R208" s="3523"/>
    </row>
    <row r="209" spans="1:18" ht="48" customHeight="1">
      <c r="A209" s="2506"/>
      <c r="B209" s="2502" t="s">
        <v>1648</v>
      </c>
      <c r="C209" s="2515" t="s">
        <v>111</v>
      </c>
      <c r="D209" s="3590"/>
      <c r="E209" s="2518"/>
      <c r="F209" s="1861"/>
      <c r="G209" s="3681">
        <v>2130273</v>
      </c>
      <c r="H209" s="3522"/>
      <c r="I209" s="3522"/>
      <c r="J209" s="3522"/>
      <c r="K209" s="3522"/>
      <c r="L209" s="3522"/>
      <c r="M209" s="3522"/>
      <c r="N209" s="3522"/>
      <c r="O209" s="3522"/>
      <c r="P209" s="3522"/>
      <c r="Q209" s="3522"/>
      <c r="R209" s="3523"/>
    </row>
    <row r="210" spans="1:18" ht="48" customHeight="1">
      <c r="A210" s="2506"/>
      <c r="B210" s="2502" t="s">
        <v>1649</v>
      </c>
      <c r="C210" s="2515" t="s">
        <v>111</v>
      </c>
      <c r="D210" s="3590"/>
      <c r="E210" s="2518"/>
      <c r="F210" s="1861"/>
      <c r="G210" s="3681">
        <v>2590000</v>
      </c>
      <c r="H210" s="3522"/>
      <c r="I210" s="3522"/>
      <c r="J210" s="3522"/>
      <c r="K210" s="3522"/>
      <c r="L210" s="3522"/>
      <c r="M210" s="3522"/>
      <c r="N210" s="3522"/>
      <c r="O210" s="3522"/>
      <c r="P210" s="3522"/>
      <c r="Q210" s="3522"/>
      <c r="R210" s="3523"/>
    </row>
    <row r="211" spans="1:18" ht="22.5" customHeight="1">
      <c r="A211" s="2506"/>
      <c r="B211" s="2501" t="s">
        <v>1093</v>
      </c>
      <c r="C211" s="2515"/>
      <c r="D211" s="2515"/>
      <c r="E211" s="2518"/>
      <c r="F211" s="1861"/>
      <c r="G211" s="1861"/>
      <c r="H211" s="2520"/>
      <c r="I211" s="2520"/>
      <c r="J211" s="2520"/>
      <c r="K211" s="1861"/>
      <c r="L211" s="1861"/>
      <c r="M211" s="2518"/>
      <c r="N211" s="2520"/>
      <c r="O211" s="2520"/>
      <c r="P211" s="2520"/>
      <c r="Q211" s="2520"/>
      <c r="R211" s="2520"/>
    </row>
    <row r="212" spans="1:18" ht="50.25" customHeight="1">
      <c r="A212" s="2506"/>
      <c r="B212" s="2502" t="s">
        <v>1650</v>
      </c>
      <c r="C212" s="2515" t="s">
        <v>28</v>
      </c>
      <c r="D212" s="2515"/>
      <c r="E212" s="2518"/>
      <c r="F212" s="1861"/>
      <c r="G212" s="3681">
        <v>330909</v>
      </c>
      <c r="H212" s="3522"/>
      <c r="I212" s="3522"/>
      <c r="J212" s="3522"/>
      <c r="K212" s="3522"/>
      <c r="L212" s="3522"/>
      <c r="M212" s="3522"/>
      <c r="N212" s="3522"/>
      <c r="O212" s="3522"/>
      <c r="P212" s="3522"/>
      <c r="Q212" s="3522"/>
      <c r="R212" s="3523"/>
    </row>
    <row r="213" spans="1:18" ht="50.25" customHeight="1">
      <c r="A213" s="2514"/>
      <c r="B213" s="2502" t="s">
        <v>1651</v>
      </c>
      <c r="C213" s="2515" t="s">
        <v>28</v>
      </c>
      <c r="D213" s="2515"/>
      <c r="E213" s="2518"/>
      <c r="F213" s="1861"/>
      <c r="G213" s="3681">
        <v>436364</v>
      </c>
      <c r="H213" s="3522"/>
      <c r="I213" s="3522"/>
      <c r="J213" s="3522"/>
      <c r="K213" s="3522"/>
      <c r="L213" s="3522"/>
      <c r="M213" s="3522"/>
      <c r="N213" s="3522"/>
      <c r="O213" s="3522"/>
      <c r="P213" s="3522"/>
      <c r="Q213" s="3522"/>
      <c r="R213" s="3523"/>
    </row>
    <row r="214" spans="1:18" ht="36.75" hidden="1" customHeight="1">
      <c r="A214" s="1605">
        <v>3</v>
      </c>
      <c r="B214" s="3581" t="s">
        <v>1769</v>
      </c>
      <c r="C214" s="3581"/>
      <c r="D214" s="3581"/>
      <c r="E214" s="3581"/>
      <c r="F214" s="3581"/>
      <c r="G214" s="3581"/>
      <c r="H214" s="3581"/>
      <c r="I214" s="3581"/>
      <c r="J214" s="3581"/>
      <c r="K214" s="3581"/>
      <c r="L214" s="3581"/>
      <c r="M214" s="3581"/>
      <c r="N214" s="3581"/>
      <c r="O214" s="3581"/>
      <c r="P214" s="3581"/>
      <c r="Q214" s="3581"/>
      <c r="R214" s="3581"/>
    </row>
    <row r="215" spans="1:18" ht="27.75" hidden="1" customHeight="1">
      <c r="A215" s="2514"/>
      <c r="B215" s="1395" t="s">
        <v>1771</v>
      </c>
      <c r="C215" s="2515"/>
      <c r="D215" s="2515"/>
      <c r="E215" s="2518"/>
      <c r="F215" s="3380" t="s">
        <v>1770</v>
      </c>
      <c r="G215" s="3380"/>
      <c r="H215" s="3380"/>
      <c r="I215" s="3380"/>
      <c r="J215" s="3380"/>
      <c r="K215" s="3380"/>
      <c r="L215" s="3380"/>
      <c r="M215" s="3380"/>
      <c r="N215" s="3380"/>
      <c r="O215" s="3380"/>
      <c r="P215" s="3380"/>
      <c r="Q215" s="3380"/>
      <c r="R215" s="3380"/>
    </row>
    <row r="216" spans="1:18" ht="34.5" hidden="1" customHeight="1">
      <c r="A216" s="3586"/>
      <c r="B216" s="3381" t="s">
        <v>1773</v>
      </c>
      <c r="C216" s="2515" t="s">
        <v>1772</v>
      </c>
      <c r="D216" s="3590" t="s">
        <v>1559</v>
      </c>
      <c r="E216" s="2518"/>
      <c r="F216" s="1861"/>
      <c r="G216" s="1861"/>
      <c r="H216" s="1863"/>
      <c r="I216" s="2520"/>
      <c r="J216" s="2520"/>
      <c r="K216" s="1861">
        <f>5900000/1.1</f>
        <v>5363636.3636363633</v>
      </c>
      <c r="L216" s="1861"/>
      <c r="M216" s="2518"/>
      <c r="N216" s="2520"/>
      <c r="O216" s="2520"/>
      <c r="P216" s="1863"/>
      <c r="Q216" s="1863"/>
      <c r="R216" s="1863"/>
    </row>
    <row r="217" spans="1:18" ht="34.5" hidden="1" customHeight="1">
      <c r="A217" s="3586"/>
      <c r="B217" s="3381"/>
      <c r="C217" s="2515" t="s">
        <v>1774</v>
      </c>
      <c r="D217" s="3590"/>
      <c r="E217" s="2518"/>
      <c r="F217" s="1861"/>
      <c r="G217" s="1861"/>
      <c r="H217" s="1863"/>
      <c r="I217" s="2520"/>
      <c r="J217" s="2520"/>
      <c r="K217" s="1861">
        <f>1570000/1.1</f>
        <v>1427272.7272727271</v>
      </c>
      <c r="L217" s="1861"/>
      <c r="M217" s="2518"/>
      <c r="N217" s="2520"/>
      <c r="O217" s="2520"/>
      <c r="P217" s="1863"/>
      <c r="Q217" s="1863"/>
      <c r="R217" s="1863"/>
    </row>
    <row r="218" spans="1:18" ht="34.5" hidden="1" customHeight="1">
      <c r="A218" s="3586"/>
      <c r="B218" s="3381"/>
      <c r="C218" s="2515" t="s">
        <v>1775</v>
      </c>
      <c r="D218" s="3590"/>
      <c r="E218" s="2518"/>
      <c r="F218" s="1861"/>
      <c r="G218" s="1861"/>
      <c r="H218" s="1863"/>
      <c r="I218" s="2520"/>
      <c r="J218" s="2520"/>
      <c r="K218" s="1861">
        <f>476000/1.1</f>
        <v>432727.27272727271</v>
      </c>
      <c r="L218" s="1861"/>
      <c r="M218" s="2518"/>
      <c r="N218" s="2520"/>
      <c r="O218" s="2520"/>
      <c r="P218" s="1863"/>
      <c r="Q218" s="1863"/>
      <c r="R218" s="1863"/>
    </row>
    <row r="219" spans="1:18" ht="34.5" hidden="1" customHeight="1">
      <c r="A219" s="3586"/>
      <c r="B219" s="3381" t="s">
        <v>1776</v>
      </c>
      <c r="C219" s="2515" t="s">
        <v>1772</v>
      </c>
      <c r="D219" s="3590" t="s">
        <v>1559</v>
      </c>
      <c r="E219" s="2518"/>
      <c r="F219" s="1861"/>
      <c r="G219" s="1861"/>
      <c r="H219" s="1863"/>
      <c r="I219" s="2520"/>
      <c r="J219" s="2520"/>
      <c r="K219" s="1861">
        <f>5728000/1.1</f>
        <v>5207272.7272727266</v>
      </c>
      <c r="L219" s="1861"/>
      <c r="M219" s="2518"/>
      <c r="N219" s="2520"/>
      <c r="O219" s="2520"/>
      <c r="P219" s="1863"/>
      <c r="Q219" s="1863"/>
      <c r="R219" s="1863"/>
    </row>
    <row r="220" spans="1:18" ht="34.5" hidden="1" customHeight="1">
      <c r="A220" s="3586"/>
      <c r="B220" s="3381"/>
      <c r="C220" s="2515" t="s">
        <v>1774</v>
      </c>
      <c r="D220" s="3590"/>
      <c r="E220" s="2518"/>
      <c r="F220" s="1861"/>
      <c r="G220" s="1861"/>
      <c r="H220" s="1863"/>
      <c r="I220" s="2520"/>
      <c r="J220" s="2520"/>
      <c r="K220" s="1861">
        <f>1522000/1.1</f>
        <v>1383636.3636363635</v>
      </c>
      <c r="L220" s="1861"/>
      <c r="M220" s="2518"/>
      <c r="N220" s="2520"/>
      <c r="O220" s="2520"/>
      <c r="P220" s="1863"/>
      <c r="Q220" s="1863"/>
      <c r="R220" s="1863"/>
    </row>
    <row r="221" spans="1:18" ht="34.5" hidden="1" customHeight="1">
      <c r="A221" s="3586"/>
      <c r="B221" s="3381"/>
      <c r="C221" s="2515" t="s">
        <v>1775</v>
      </c>
      <c r="D221" s="3590"/>
      <c r="E221" s="2518"/>
      <c r="F221" s="1861"/>
      <c r="G221" s="1861"/>
      <c r="H221" s="1863"/>
      <c r="I221" s="2520"/>
      <c r="J221" s="2520"/>
      <c r="K221" s="1861">
        <f>460000/1.1</f>
        <v>418181.81818181818</v>
      </c>
      <c r="L221" s="1861"/>
      <c r="M221" s="2518"/>
      <c r="N221" s="2520"/>
      <c r="O221" s="2520"/>
      <c r="P221" s="1863"/>
      <c r="Q221" s="1863"/>
      <c r="R221" s="1863"/>
    </row>
    <row r="222" spans="1:18" ht="34.5" hidden="1" customHeight="1">
      <c r="A222" s="3586"/>
      <c r="B222" s="3381" t="s">
        <v>1777</v>
      </c>
      <c r="C222" s="2515" t="s">
        <v>1772</v>
      </c>
      <c r="D222" s="3590" t="s">
        <v>1559</v>
      </c>
      <c r="E222" s="2518"/>
      <c r="F222" s="1861"/>
      <c r="G222" s="1861"/>
      <c r="H222" s="1863"/>
      <c r="I222" s="2520"/>
      <c r="J222" s="2520"/>
      <c r="K222" s="1861">
        <f>4685000/1.1</f>
        <v>4259090.9090909092</v>
      </c>
      <c r="L222" s="1861"/>
      <c r="M222" s="2518"/>
      <c r="N222" s="2520"/>
      <c r="O222" s="2520"/>
      <c r="P222" s="1863"/>
      <c r="Q222" s="1863"/>
      <c r="R222" s="1863"/>
    </row>
    <row r="223" spans="1:18" ht="34.5" hidden="1" customHeight="1">
      <c r="A223" s="3586"/>
      <c r="B223" s="3381"/>
      <c r="C223" s="2515" t="s">
        <v>1353</v>
      </c>
      <c r="D223" s="3590"/>
      <c r="E223" s="2518"/>
      <c r="F223" s="1861"/>
      <c r="G223" s="1861"/>
      <c r="H223" s="1863"/>
      <c r="I223" s="2520"/>
      <c r="J223" s="2520"/>
      <c r="K223" s="1861">
        <f>1728000/1.1</f>
        <v>1570909.0909090908</v>
      </c>
      <c r="L223" s="1861"/>
      <c r="M223" s="2518"/>
      <c r="N223" s="2520"/>
      <c r="O223" s="2520"/>
      <c r="P223" s="1863"/>
      <c r="Q223" s="1863"/>
      <c r="R223" s="1863"/>
    </row>
    <row r="224" spans="1:18" ht="34.5" hidden="1" customHeight="1">
      <c r="A224" s="3586"/>
      <c r="B224" s="3381"/>
      <c r="C224" s="2515" t="s">
        <v>1775</v>
      </c>
      <c r="D224" s="3590"/>
      <c r="E224" s="2518"/>
      <c r="F224" s="1861"/>
      <c r="G224" s="1861"/>
      <c r="H224" s="1863"/>
      <c r="I224" s="2520"/>
      <c r="J224" s="2520"/>
      <c r="K224" s="1861">
        <f>401000/1.1</f>
        <v>364545.45454545453</v>
      </c>
      <c r="L224" s="1861"/>
      <c r="M224" s="2518"/>
      <c r="N224" s="2520"/>
      <c r="O224" s="2520"/>
      <c r="P224" s="1863"/>
      <c r="Q224" s="1863"/>
      <c r="R224" s="1863"/>
    </row>
    <row r="225" spans="1:18" ht="34.5" hidden="1" customHeight="1">
      <c r="A225" s="3586"/>
      <c r="B225" s="3381" t="s">
        <v>1778</v>
      </c>
      <c r="C225" s="2515" t="s">
        <v>1772</v>
      </c>
      <c r="D225" s="3590" t="s">
        <v>1559</v>
      </c>
      <c r="E225" s="2518"/>
      <c r="F225" s="1861"/>
      <c r="G225" s="1861"/>
      <c r="H225" s="1863"/>
      <c r="I225" s="2520"/>
      <c r="J225" s="2520"/>
      <c r="K225" s="1861">
        <f>4719000/1.1</f>
        <v>4290000</v>
      </c>
      <c r="L225" s="1861"/>
      <c r="M225" s="2518"/>
      <c r="N225" s="2520"/>
      <c r="O225" s="2520"/>
      <c r="P225" s="1863"/>
      <c r="Q225" s="1863"/>
      <c r="R225" s="1863"/>
    </row>
    <row r="226" spans="1:18" ht="34.5" hidden="1" customHeight="1">
      <c r="A226" s="3586"/>
      <c r="B226" s="3381"/>
      <c r="C226" s="2515" t="s">
        <v>1353</v>
      </c>
      <c r="D226" s="3590"/>
      <c r="E226" s="2518"/>
      <c r="F226" s="1861"/>
      <c r="G226" s="1861"/>
      <c r="H226" s="1863"/>
      <c r="I226" s="2520"/>
      <c r="J226" s="2520"/>
      <c r="K226" s="1861">
        <f>1801000/1.1</f>
        <v>1637272.7272727271</v>
      </c>
      <c r="L226" s="1861"/>
      <c r="M226" s="2518"/>
      <c r="N226" s="2520"/>
      <c r="O226" s="2520"/>
      <c r="P226" s="1863"/>
      <c r="Q226" s="1863"/>
      <c r="R226" s="1863"/>
    </row>
    <row r="227" spans="1:18" ht="34.5" hidden="1" customHeight="1">
      <c r="A227" s="3586"/>
      <c r="B227" s="3381"/>
      <c r="C227" s="2515" t="s">
        <v>1775</v>
      </c>
      <c r="D227" s="3590"/>
      <c r="E227" s="2518"/>
      <c r="F227" s="1861"/>
      <c r="G227" s="1861"/>
      <c r="H227" s="1863"/>
      <c r="I227" s="2520"/>
      <c r="J227" s="2520"/>
      <c r="K227" s="1861">
        <f>439000/1.1</f>
        <v>399090.90909090906</v>
      </c>
      <c r="L227" s="1861"/>
      <c r="M227" s="2518"/>
      <c r="N227" s="2520"/>
      <c r="O227" s="2520"/>
      <c r="P227" s="1863"/>
      <c r="Q227" s="1863"/>
      <c r="R227" s="1863"/>
    </row>
    <row r="228" spans="1:18" ht="34.5" hidden="1" customHeight="1">
      <c r="A228" s="2514"/>
      <c r="B228" s="2507" t="s">
        <v>1779</v>
      </c>
      <c r="C228" s="2515" t="s">
        <v>1354</v>
      </c>
      <c r="D228" s="3590"/>
      <c r="E228" s="2518"/>
      <c r="F228" s="1861"/>
      <c r="G228" s="1861"/>
      <c r="H228" s="1863"/>
      <c r="I228" s="2520"/>
      <c r="J228" s="2520"/>
      <c r="K228" s="1861">
        <f>2840000/1.1</f>
        <v>2581818.1818181816</v>
      </c>
      <c r="L228" s="1861"/>
      <c r="M228" s="2518"/>
      <c r="N228" s="2520"/>
      <c r="O228" s="2520"/>
      <c r="P228" s="1863"/>
      <c r="Q228" s="1863"/>
      <c r="R228" s="1863"/>
    </row>
    <row r="229" spans="1:18" ht="34.5" hidden="1" customHeight="1">
      <c r="A229" s="2514"/>
      <c r="B229" s="2507"/>
      <c r="C229" s="2515" t="s">
        <v>1353</v>
      </c>
      <c r="D229" s="3590"/>
      <c r="E229" s="2518"/>
      <c r="F229" s="1861"/>
      <c r="G229" s="1861"/>
      <c r="H229" s="1863"/>
      <c r="I229" s="2520"/>
      <c r="J229" s="2520"/>
      <c r="K229" s="1861">
        <f>875000/1.1</f>
        <v>795454.54545454541</v>
      </c>
      <c r="L229" s="1861"/>
      <c r="M229" s="2518"/>
      <c r="N229" s="2520"/>
      <c r="O229" s="2520"/>
      <c r="P229" s="1863"/>
      <c r="Q229" s="1863"/>
      <c r="R229" s="1863"/>
    </row>
    <row r="230" spans="1:18" ht="34.5" hidden="1" customHeight="1">
      <c r="A230" s="2514"/>
      <c r="B230" s="2507" t="s">
        <v>1779</v>
      </c>
      <c r="C230" s="2515" t="s">
        <v>1775</v>
      </c>
      <c r="D230" s="1582"/>
      <c r="E230" s="2518"/>
      <c r="F230" s="1861"/>
      <c r="G230" s="1861"/>
      <c r="H230" s="1863"/>
      <c r="I230" s="2520"/>
      <c r="J230" s="2520"/>
      <c r="K230" s="1861">
        <f>223000/1.1</f>
        <v>202727.27272727271</v>
      </c>
      <c r="L230" s="1861"/>
      <c r="M230" s="2518"/>
      <c r="N230" s="2520"/>
      <c r="O230" s="2520"/>
      <c r="P230" s="1863"/>
      <c r="Q230" s="1863"/>
      <c r="R230" s="1863"/>
    </row>
    <row r="231" spans="1:18" ht="34.5" hidden="1" customHeight="1">
      <c r="A231" s="2514"/>
      <c r="B231" s="1395" t="s">
        <v>1780</v>
      </c>
      <c r="C231" s="2515"/>
      <c r="D231" s="2515"/>
      <c r="E231" s="2518"/>
      <c r="F231" s="1861"/>
      <c r="G231" s="1861"/>
      <c r="H231" s="1863"/>
      <c r="I231" s="2520"/>
      <c r="J231" s="2520"/>
      <c r="K231" s="1861"/>
      <c r="L231" s="1861"/>
      <c r="M231" s="2518"/>
      <c r="N231" s="2520"/>
      <c r="O231" s="2520"/>
      <c r="P231" s="1863"/>
      <c r="Q231" s="1863"/>
      <c r="R231" s="1863"/>
    </row>
    <row r="232" spans="1:18" ht="34.5" hidden="1" customHeight="1">
      <c r="A232" s="2514"/>
      <c r="B232" s="2507" t="s">
        <v>1781</v>
      </c>
      <c r="C232" s="2515" t="s">
        <v>1774</v>
      </c>
      <c r="D232" s="2515"/>
      <c r="E232" s="2518"/>
      <c r="F232" s="1861"/>
      <c r="G232" s="1861"/>
      <c r="H232" s="1863"/>
      <c r="I232" s="2520"/>
      <c r="J232" s="2520"/>
      <c r="K232" s="1861">
        <f>1084000/1.1</f>
        <v>985454.54545454541</v>
      </c>
      <c r="L232" s="1861"/>
      <c r="M232" s="2518"/>
      <c r="N232" s="2520"/>
      <c r="O232" s="2520"/>
      <c r="P232" s="1863"/>
      <c r="Q232" s="1863"/>
      <c r="R232" s="1863"/>
    </row>
    <row r="233" spans="1:18" ht="34.5" hidden="1" customHeight="1">
      <c r="A233" s="2514"/>
      <c r="B233" s="2507" t="s">
        <v>1781</v>
      </c>
      <c r="C233" s="2515" t="s">
        <v>1782</v>
      </c>
      <c r="D233" s="3590" t="s">
        <v>1559</v>
      </c>
      <c r="E233" s="2518"/>
      <c r="F233" s="1861"/>
      <c r="G233" s="1861"/>
      <c r="H233" s="1863"/>
      <c r="I233" s="2520"/>
      <c r="J233" s="2520"/>
      <c r="K233" s="1861">
        <f>316000/1.1</f>
        <v>287272.72727272724</v>
      </c>
      <c r="L233" s="1861"/>
      <c r="M233" s="2518"/>
      <c r="N233" s="2520"/>
      <c r="O233" s="2520"/>
      <c r="P233" s="1863"/>
      <c r="Q233" s="1863"/>
      <c r="R233" s="1863"/>
    </row>
    <row r="234" spans="1:18" ht="34.5" hidden="1" customHeight="1">
      <c r="A234" s="3586"/>
      <c r="B234" s="3381" t="s">
        <v>1783</v>
      </c>
      <c r="C234" s="2515" t="s">
        <v>1774</v>
      </c>
      <c r="D234" s="3590"/>
      <c r="E234" s="2518"/>
      <c r="F234" s="1861"/>
      <c r="G234" s="1861"/>
      <c r="H234" s="1863"/>
      <c r="I234" s="2520"/>
      <c r="J234" s="2520"/>
      <c r="K234" s="1861">
        <f>1121000/1.1</f>
        <v>1019090.9090909091</v>
      </c>
      <c r="L234" s="1861"/>
      <c r="M234" s="2518"/>
      <c r="N234" s="2520"/>
      <c r="O234" s="2520"/>
      <c r="P234" s="1863"/>
      <c r="Q234" s="1863"/>
      <c r="R234" s="1863"/>
    </row>
    <row r="235" spans="1:18" ht="34.5" hidden="1" customHeight="1">
      <c r="A235" s="3586"/>
      <c r="B235" s="3381"/>
      <c r="C235" s="2515" t="s">
        <v>1782</v>
      </c>
      <c r="D235" s="3590"/>
      <c r="E235" s="2518"/>
      <c r="F235" s="1861"/>
      <c r="G235" s="1861"/>
      <c r="H235" s="1863"/>
      <c r="I235" s="2520"/>
      <c r="J235" s="2520"/>
      <c r="K235" s="1861">
        <f>327000/1.1</f>
        <v>297272.72727272724</v>
      </c>
      <c r="L235" s="1861"/>
      <c r="M235" s="2518"/>
      <c r="N235" s="2520"/>
      <c r="O235" s="2520"/>
      <c r="P235" s="1863"/>
      <c r="Q235" s="1863"/>
      <c r="R235" s="1863"/>
    </row>
    <row r="236" spans="1:18" ht="33" hidden="1" customHeight="1">
      <c r="A236" s="3586"/>
      <c r="B236" s="3381" t="s">
        <v>1784</v>
      </c>
      <c r="C236" s="2515" t="s">
        <v>1772</v>
      </c>
      <c r="D236" s="3590" t="s">
        <v>1559</v>
      </c>
      <c r="E236" s="2518"/>
      <c r="F236" s="1861"/>
      <c r="G236" s="1861"/>
      <c r="H236" s="1863"/>
      <c r="I236" s="2520"/>
      <c r="J236" s="2520"/>
      <c r="K236" s="1861">
        <f>4026000/1.1</f>
        <v>3659999.9999999995</v>
      </c>
      <c r="L236" s="1861"/>
      <c r="M236" s="2518"/>
      <c r="N236" s="2520"/>
      <c r="O236" s="2520"/>
      <c r="P236" s="1863"/>
      <c r="Q236" s="1863"/>
      <c r="R236" s="1863"/>
    </row>
    <row r="237" spans="1:18" ht="33" hidden="1" customHeight="1">
      <c r="A237" s="3586"/>
      <c r="B237" s="3381"/>
      <c r="C237" s="2515" t="s">
        <v>1353</v>
      </c>
      <c r="D237" s="3590"/>
      <c r="E237" s="2518"/>
      <c r="F237" s="1861"/>
      <c r="G237" s="1861"/>
      <c r="H237" s="1863"/>
      <c r="I237" s="2520"/>
      <c r="J237" s="2520"/>
      <c r="K237" s="1861">
        <f>1449000/1.1</f>
        <v>1317272.7272727271</v>
      </c>
      <c r="L237" s="1861"/>
      <c r="M237" s="2518"/>
      <c r="N237" s="2520"/>
      <c r="O237" s="2520"/>
      <c r="P237" s="1863"/>
      <c r="Q237" s="1863"/>
      <c r="R237" s="1863"/>
    </row>
    <row r="238" spans="1:18" ht="33" hidden="1" customHeight="1">
      <c r="A238" s="3586"/>
      <c r="B238" s="3381"/>
      <c r="C238" s="2515" t="s">
        <v>1774</v>
      </c>
      <c r="D238" s="3590"/>
      <c r="E238" s="2518"/>
      <c r="F238" s="1861"/>
      <c r="G238" s="1861"/>
      <c r="H238" s="1863"/>
      <c r="I238" s="2520"/>
      <c r="J238" s="2520"/>
      <c r="K238" s="1861">
        <f>1060000/1.1</f>
        <v>963636.36363636353</v>
      </c>
      <c r="L238" s="1861"/>
      <c r="M238" s="2518"/>
      <c r="N238" s="2520"/>
      <c r="O238" s="2520"/>
      <c r="P238" s="1863"/>
      <c r="Q238" s="1863"/>
      <c r="R238" s="1863"/>
    </row>
    <row r="239" spans="1:18" ht="33" hidden="1" customHeight="1">
      <c r="A239" s="3586"/>
      <c r="B239" s="3381"/>
      <c r="C239" s="2515" t="s">
        <v>1775</v>
      </c>
      <c r="D239" s="3590"/>
      <c r="E239" s="2518"/>
      <c r="F239" s="1861"/>
      <c r="G239" s="1861"/>
      <c r="H239" s="1863"/>
      <c r="I239" s="2520"/>
      <c r="J239" s="2520"/>
      <c r="K239" s="1861">
        <f>351000/1.1</f>
        <v>319090.90909090906</v>
      </c>
      <c r="L239" s="1861"/>
      <c r="M239" s="2518"/>
      <c r="N239" s="2520"/>
      <c r="O239" s="2520"/>
      <c r="P239" s="1863"/>
      <c r="Q239" s="1863"/>
      <c r="R239" s="1863"/>
    </row>
    <row r="240" spans="1:18" ht="33" hidden="1" customHeight="1">
      <c r="A240" s="3586"/>
      <c r="B240" s="3381"/>
      <c r="C240" s="2515" t="s">
        <v>1782</v>
      </c>
      <c r="D240" s="3590"/>
      <c r="E240" s="2518"/>
      <c r="F240" s="1861"/>
      <c r="G240" s="1861"/>
      <c r="H240" s="1863"/>
      <c r="I240" s="2520"/>
      <c r="J240" s="2520"/>
      <c r="K240" s="1861">
        <f>308000/1.1</f>
        <v>280000</v>
      </c>
      <c r="L240" s="1861"/>
      <c r="M240" s="2518"/>
      <c r="N240" s="2520"/>
      <c r="O240" s="2520"/>
      <c r="P240" s="1863"/>
      <c r="Q240" s="1863"/>
      <c r="R240" s="1863"/>
    </row>
    <row r="241" spans="1:18" ht="33" hidden="1" customHeight="1">
      <c r="A241" s="3586"/>
      <c r="B241" s="3381" t="s">
        <v>1785</v>
      </c>
      <c r="C241" s="2515" t="s">
        <v>1772</v>
      </c>
      <c r="D241" s="3590" t="s">
        <v>1559</v>
      </c>
      <c r="E241" s="2518"/>
      <c r="F241" s="1861"/>
      <c r="G241" s="1861"/>
      <c r="H241" s="1863"/>
      <c r="I241" s="2520"/>
      <c r="J241" s="2520"/>
      <c r="K241" s="1861">
        <f>3846000/1.1</f>
        <v>3496363.6363636362</v>
      </c>
      <c r="L241" s="1861"/>
      <c r="M241" s="2518"/>
      <c r="N241" s="2520"/>
      <c r="O241" s="2520"/>
      <c r="P241" s="1863"/>
      <c r="Q241" s="1863"/>
      <c r="R241" s="1863"/>
    </row>
    <row r="242" spans="1:18" ht="33" hidden="1" customHeight="1">
      <c r="A242" s="3586"/>
      <c r="B242" s="3381"/>
      <c r="C242" s="2515" t="s">
        <v>1774</v>
      </c>
      <c r="D242" s="3590"/>
      <c r="E242" s="2518"/>
      <c r="F242" s="1861"/>
      <c r="G242" s="1861"/>
      <c r="H242" s="1863"/>
      <c r="I242" s="2520"/>
      <c r="J242" s="2520"/>
      <c r="K242" s="1861">
        <f>1406000/1.1</f>
        <v>1278181.8181818181</v>
      </c>
      <c r="L242" s="1861"/>
      <c r="M242" s="2518"/>
      <c r="N242" s="2520"/>
      <c r="O242" s="2520"/>
      <c r="P242" s="1863"/>
      <c r="Q242" s="1863"/>
      <c r="R242" s="1863"/>
    </row>
    <row r="243" spans="1:18" ht="33" hidden="1" customHeight="1">
      <c r="A243" s="3586"/>
      <c r="B243" s="3381"/>
      <c r="C243" s="2515" t="s">
        <v>1775</v>
      </c>
      <c r="D243" s="3590"/>
      <c r="E243" s="2518"/>
      <c r="F243" s="1861"/>
      <c r="G243" s="1861"/>
      <c r="H243" s="1863"/>
      <c r="I243" s="2520"/>
      <c r="J243" s="2520"/>
      <c r="K243" s="1861">
        <f>342000/1.1</f>
        <v>310909.09090909088</v>
      </c>
      <c r="L243" s="1861"/>
      <c r="M243" s="2518"/>
      <c r="N243" s="2520"/>
      <c r="O243" s="2520"/>
      <c r="P243" s="1863"/>
      <c r="Q243" s="1863"/>
      <c r="R243" s="1863"/>
    </row>
    <row r="244" spans="1:18" ht="33" hidden="1" customHeight="1">
      <c r="A244" s="3586"/>
      <c r="B244" s="3381"/>
      <c r="C244" s="2515" t="s">
        <v>1782</v>
      </c>
      <c r="D244" s="3590"/>
      <c r="E244" s="2518"/>
      <c r="F244" s="1861"/>
      <c r="G244" s="1861"/>
      <c r="H244" s="1863"/>
      <c r="I244" s="2520"/>
      <c r="J244" s="2520"/>
      <c r="K244" s="1861">
        <f>299000/1.1</f>
        <v>271818.18181818182</v>
      </c>
      <c r="L244" s="1861"/>
      <c r="M244" s="2518"/>
      <c r="N244" s="2520"/>
      <c r="O244" s="2520"/>
      <c r="P244" s="1863"/>
      <c r="Q244" s="1863"/>
      <c r="R244" s="1863"/>
    </row>
    <row r="245" spans="1:18" ht="33" hidden="1" customHeight="1">
      <c r="A245" s="3586"/>
      <c r="B245" s="3381" t="s">
        <v>1786</v>
      </c>
      <c r="C245" s="2515" t="s">
        <v>1772</v>
      </c>
      <c r="D245" s="1612"/>
      <c r="E245" s="2518"/>
      <c r="F245" s="1861"/>
      <c r="G245" s="1861"/>
      <c r="H245" s="1863"/>
      <c r="I245" s="2520"/>
      <c r="J245" s="2520"/>
      <c r="K245" s="1861">
        <f>3561000/1.1</f>
        <v>3237272.7272727271</v>
      </c>
      <c r="L245" s="1861"/>
      <c r="M245" s="2518"/>
      <c r="N245" s="2520"/>
      <c r="O245" s="2520"/>
      <c r="P245" s="1863"/>
      <c r="Q245" s="1863"/>
      <c r="R245" s="1863"/>
    </row>
    <row r="246" spans="1:18" ht="33.75" hidden="1" customHeight="1">
      <c r="A246" s="3586"/>
      <c r="B246" s="3381"/>
      <c r="C246" s="2515" t="s">
        <v>1774</v>
      </c>
      <c r="D246" s="2515" t="s">
        <v>1559</v>
      </c>
      <c r="E246" s="2518"/>
      <c r="F246" s="1861"/>
      <c r="G246" s="1861"/>
      <c r="H246" s="1863"/>
      <c r="I246" s="2520"/>
      <c r="J246" s="2520"/>
      <c r="K246" s="1861">
        <f>1305000/1.1</f>
        <v>1186363.6363636362</v>
      </c>
      <c r="L246" s="1861"/>
      <c r="M246" s="2518"/>
      <c r="N246" s="2520"/>
      <c r="O246" s="2520"/>
      <c r="P246" s="1863"/>
      <c r="Q246" s="1863"/>
      <c r="R246" s="1863"/>
    </row>
    <row r="247" spans="1:18" ht="30.75" hidden="1" customHeight="1">
      <c r="A247" s="3586"/>
      <c r="B247" s="3381"/>
      <c r="C247" s="2515" t="s">
        <v>1775</v>
      </c>
      <c r="D247" s="2515"/>
      <c r="E247" s="2518"/>
      <c r="F247" s="1861"/>
      <c r="G247" s="1861"/>
      <c r="H247" s="1863"/>
      <c r="I247" s="2520"/>
      <c r="J247" s="2520"/>
      <c r="K247" s="1861">
        <f>321000/1.1</f>
        <v>291818.18181818182</v>
      </c>
      <c r="L247" s="1861"/>
      <c r="M247" s="2518"/>
      <c r="N247" s="2520"/>
      <c r="O247" s="2520"/>
      <c r="P247" s="1863"/>
      <c r="Q247" s="1863"/>
      <c r="R247" s="1863"/>
    </row>
    <row r="248" spans="1:18" ht="30.75" hidden="1" customHeight="1">
      <c r="A248" s="2514"/>
      <c r="B248" s="2507" t="s">
        <v>1786</v>
      </c>
      <c r="C248" s="2515" t="s">
        <v>1782</v>
      </c>
      <c r="D248" s="2515"/>
      <c r="E248" s="2518"/>
      <c r="F248" s="1861"/>
      <c r="G248" s="1861"/>
      <c r="H248" s="1863"/>
      <c r="I248" s="2520"/>
      <c r="J248" s="2520"/>
      <c r="K248" s="1861">
        <f>281000/1.1</f>
        <v>255454.54545454544</v>
      </c>
      <c r="L248" s="1861"/>
      <c r="M248" s="2518"/>
      <c r="N248" s="2520"/>
      <c r="O248" s="2520"/>
      <c r="P248" s="1863"/>
      <c r="Q248" s="1863"/>
      <c r="R248" s="1863"/>
    </row>
    <row r="249" spans="1:18" ht="30.75" hidden="1" customHeight="1">
      <c r="A249" s="3586"/>
      <c r="B249" s="3381" t="s">
        <v>1787</v>
      </c>
      <c r="C249" s="2515" t="s">
        <v>1354</v>
      </c>
      <c r="D249" s="3590" t="s">
        <v>1559</v>
      </c>
      <c r="E249" s="2518"/>
      <c r="F249" s="1861"/>
      <c r="G249" s="1861"/>
      <c r="H249" s="1863"/>
      <c r="I249" s="2520"/>
      <c r="J249" s="2520"/>
      <c r="K249" s="1861">
        <f>1317000/1.1</f>
        <v>1197272.7272727271</v>
      </c>
      <c r="L249" s="1861"/>
      <c r="M249" s="2518"/>
      <c r="N249" s="2520"/>
      <c r="O249" s="2520"/>
      <c r="P249" s="1863"/>
      <c r="Q249" s="1863"/>
      <c r="R249" s="1863"/>
    </row>
    <row r="250" spans="1:18" ht="30.75" hidden="1" customHeight="1">
      <c r="A250" s="3586"/>
      <c r="B250" s="3381"/>
      <c r="C250" s="2515" t="s">
        <v>1353</v>
      </c>
      <c r="D250" s="3590"/>
      <c r="E250" s="2518"/>
      <c r="F250" s="1861"/>
      <c r="G250" s="1861"/>
      <c r="H250" s="1863"/>
      <c r="I250" s="2520"/>
      <c r="J250" s="2520"/>
      <c r="K250" s="1861">
        <f>406000/1.1</f>
        <v>369090.90909090906</v>
      </c>
      <c r="L250" s="1861"/>
      <c r="M250" s="2518"/>
      <c r="N250" s="2520"/>
      <c r="O250" s="2520"/>
      <c r="P250" s="1863"/>
      <c r="Q250" s="1863"/>
      <c r="R250" s="1863"/>
    </row>
    <row r="251" spans="1:18" ht="30.75" hidden="1" customHeight="1">
      <c r="A251" s="3586"/>
      <c r="B251" s="3381" t="s">
        <v>1788</v>
      </c>
      <c r="C251" s="2515" t="s">
        <v>1354</v>
      </c>
      <c r="D251" s="3590"/>
      <c r="E251" s="2518"/>
      <c r="F251" s="1861"/>
      <c r="G251" s="1861"/>
      <c r="H251" s="1863"/>
      <c r="I251" s="2520"/>
      <c r="J251" s="2520"/>
      <c r="K251" s="1861">
        <f>1229000/1.1</f>
        <v>1117272.7272727273</v>
      </c>
      <c r="L251" s="1861"/>
      <c r="M251" s="2518"/>
      <c r="N251" s="2520"/>
      <c r="O251" s="2520"/>
      <c r="P251" s="1863"/>
      <c r="Q251" s="1863"/>
      <c r="R251" s="1863"/>
    </row>
    <row r="252" spans="1:18" ht="30.75" hidden="1" customHeight="1">
      <c r="A252" s="3586"/>
      <c r="B252" s="3381"/>
      <c r="C252" s="2515" t="s">
        <v>1353</v>
      </c>
      <c r="D252" s="3590"/>
      <c r="E252" s="2518"/>
      <c r="F252" s="1861"/>
      <c r="G252" s="1861"/>
      <c r="H252" s="1863"/>
      <c r="I252" s="2520"/>
      <c r="J252" s="2520"/>
      <c r="K252" s="1861">
        <f>376000/1.1</f>
        <v>341818.18181818177</v>
      </c>
      <c r="L252" s="1861"/>
      <c r="M252" s="2518"/>
      <c r="N252" s="2520"/>
      <c r="O252" s="2520"/>
      <c r="P252" s="1863"/>
      <c r="Q252" s="1863"/>
      <c r="R252" s="1863"/>
    </row>
    <row r="253" spans="1:18" ht="30.75" hidden="1" customHeight="1">
      <c r="A253" s="2514"/>
      <c r="B253" s="1395" t="s">
        <v>1789</v>
      </c>
      <c r="C253" s="2515"/>
      <c r="D253" s="2515"/>
      <c r="E253" s="2518"/>
      <c r="F253" s="1861"/>
      <c r="G253" s="1861"/>
      <c r="H253" s="1863"/>
      <c r="I253" s="2520"/>
      <c r="J253" s="2520"/>
      <c r="K253" s="1861"/>
      <c r="L253" s="1861"/>
      <c r="M253" s="2518"/>
      <c r="N253" s="2520"/>
      <c r="O253" s="2520"/>
      <c r="P253" s="1863"/>
      <c r="Q253" s="1863"/>
      <c r="R253" s="1863"/>
    </row>
    <row r="254" spans="1:18" ht="30.75" hidden="1" customHeight="1">
      <c r="A254" s="3586"/>
      <c r="B254" s="3381" t="s">
        <v>1790</v>
      </c>
      <c r="C254" s="2515" t="s">
        <v>1354</v>
      </c>
      <c r="D254" s="3590" t="s">
        <v>1559</v>
      </c>
      <c r="E254" s="2518"/>
      <c r="F254" s="1861"/>
      <c r="G254" s="1861"/>
      <c r="H254" s="1863"/>
      <c r="I254" s="2520"/>
      <c r="J254" s="2520"/>
      <c r="K254" s="1861">
        <f>3817000/1.1</f>
        <v>3469999.9999999995</v>
      </c>
      <c r="L254" s="1861"/>
      <c r="M254" s="2518"/>
      <c r="N254" s="2520"/>
      <c r="O254" s="2520"/>
      <c r="P254" s="1863"/>
      <c r="Q254" s="1863"/>
      <c r="R254" s="1863"/>
    </row>
    <row r="255" spans="1:18" ht="30.75" hidden="1" customHeight="1">
      <c r="A255" s="3586"/>
      <c r="B255" s="3381"/>
      <c r="C255" s="2515" t="s">
        <v>1353</v>
      </c>
      <c r="D255" s="3590"/>
      <c r="E255" s="2518"/>
      <c r="F255" s="1861"/>
      <c r="G255" s="1861"/>
      <c r="H255" s="1863"/>
      <c r="I255" s="2520"/>
      <c r="J255" s="2520"/>
      <c r="K255" s="1861">
        <f>1099000/1.1</f>
        <v>999090.90909090906</v>
      </c>
      <c r="L255" s="1861"/>
      <c r="M255" s="2518"/>
      <c r="N255" s="2520"/>
      <c r="O255" s="2520"/>
      <c r="P255" s="1863"/>
      <c r="Q255" s="1863"/>
      <c r="R255" s="1863"/>
    </row>
    <row r="256" spans="1:18" ht="30.75" hidden="1" customHeight="1">
      <c r="A256" s="3586"/>
      <c r="B256" s="2507" t="s">
        <v>1791</v>
      </c>
      <c r="C256" s="2515" t="s">
        <v>1354</v>
      </c>
      <c r="D256" s="3590"/>
      <c r="E256" s="2518"/>
      <c r="F256" s="1861"/>
      <c r="G256" s="1861"/>
      <c r="H256" s="1863"/>
      <c r="I256" s="2520"/>
      <c r="J256" s="2520"/>
      <c r="K256" s="1861">
        <f>2708000/1.1</f>
        <v>2461818.1818181816</v>
      </c>
      <c r="L256" s="1861"/>
      <c r="M256" s="2518"/>
      <c r="N256" s="2520"/>
      <c r="O256" s="2520"/>
      <c r="P256" s="1863"/>
      <c r="Q256" s="1863"/>
      <c r="R256" s="1863"/>
    </row>
    <row r="257" spans="1:18" ht="30.75" hidden="1" customHeight="1">
      <c r="A257" s="3586"/>
      <c r="B257" s="2507" t="s">
        <v>1791</v>
      </c>
      <c r="C257" s="2515" t="s">
        <v>1353</v>
      </c>
      <c r="D257" s="3590"/>
      <c r="E257" s="2518"/>
      <c r="F257" s="1861"/>
      <c r="G257" s="1861"/>
      <c r="H257" s="1863"/>
      <c r="I257" s="2520"/>
      <c r="J257" s="2520"/>
      <c r="K257" s="1861">
        <f>781000/1.1</f>
        <v>710000</v>
      </c>
      <c r="L257" s="1861"/>
      <c r="M257" s="2518"/>
      <c r="N257" s="2520"/>
      <c r="O257" s="2520"/>
      <c r="P257" s="1863"/>
      <c r="Q257" s="1863"/>
      <c r="R257" s="1863"/>
    </row>
    <row r="258" spans="1:18" ht="30.75" hidden="1" customHeight="1">
      <c r="A258" s="2514"/>
      <c r="B258" s="1395" t="s">
        <v>1827</v>
      </c>
      <c r="C258" s="2515"/>
      <c r="D258" s="2515"/>
      <c r="E258" s="2518"/>
      <c r="F258" s="1861"/>
      <c r="G258" s="1861"/>
      <c r="H258" s="1863"/>
      <c r="I258" s="2520"/>
      <c r="J258" s="2520"/>
      <c r="K258" s="1861"/>
      <c r="L258" s="1861"/>
      <c r="M258" s="2518"/>
      <c r="N258" s="2520"/>
      <c r="O258" s="2520"/>
      <c r="P258" s="1863"/>
      <c r="Q258" s="1863"/>
      <c r="R258" s="1863"/>
    </row>
    <row r="259" spans="1:18" ht="30.75" hidden="1" customHeight="1">
      <c r="A259" s="3586"/>
      <c r="B259" s="3381" t="s">
        <v>1792</v>
      </c>
      <c r="C259" s="2515" t="s">
        <v>1354</v>
      </c>
      <c r="D259" s="3590" t="s">
        <v>1559</v>
      </c>
      <c r="E259" s="2518"/>
      <c r="F259" s="1861"/>
      <c r="G259" s="1861"/>
      <c r="H259" s="1863"/>
      <c r="I259" s="2520"/>
      <c r="J259" s="2520"/>
      <c r="K259" s="1861">
        <f>2431000/1.1</f>
        <v>2210000</v>
      </c>
      <c r="L259" s="1861"/>
      <c r="M259" s="2518"/>
      <c r="N259" s="2520"/>
      <c r="O259" s="2520"/>
      <c r="P259" s="1863"/>
      <c r="Q259" s="1863"/>
      <c r="R259" s="1863"/>
    </row>
    <row r="260" spans="1:18" ht="30.75" hidden="1" customHeight="1">
      <c r="A260" s="3586"/>
      <c r="B260" s="3381"/>
      <c r="C260" s="2515" t="s">
        <v>1353</v>
      </c>
      <c r="D260" s="3590"/>
      <c r="E260" s="2518"/>
      <c r="F260" s="1861"/>
      <c r="G260" s="1861"/>
      <c r="H260" s="1863"/>
      <c r="I260" s="2520"/>
      <c r="J260" s="2520"/>
      <c r="K260" s="1861">
        <f>717000/1.1</f>
        <v>651818.18181818177</v>
      </c>
      <c r="L260" s="1861"/>
      <c r="M260" s="2518"/>
      <c r="N260" s="2520"/>
      <c r="O260" s="2520"/>
      <c r="P260" s="1863"/>
      <c r="Q260" s="1863"/>
      <c r="R260" s="1863"/>
    </row>
    <row r="261" spans="1:18" ht="30.75" hidden="1" customHeight="1">
      <c r="A261" s="3586"/>
      <c r="B261" s="3381" t="s">
        <v>1793</v>
      </c>
      <c r="C261" s="2515" t="s">
        <v>1354</v>
      </c>
      <c r="D261" s="3590"/>
      <c r="E261" s="2518"/>
      <c r="F261" s="1861"/>
      <c r="G261" s="1861"/>
      <c r="H261" s="1863"/>
      <c r="I261" s="2520"/>
      <c r="J261" s="2520"/>
      <c r="K261" s="1861">
        <f>1114000/1.1</f>
        <v>1012727.2727272726</v>
      </c>
      <c r="L261" s="1861"/>
      <c r="M261" s="2518"/>
      <c r="N261" s="2520"/>
      <c r="O261" s="2520"/>
      <c r="P261" s="1863"/>
      <c r="Q261" s="1863"/>
      <c r="R261" s="1863"/>
    </row>
    <row r="262" spans="1:18" ht="36.75" hidden="1" customHeight="1">
      <c r="A262" s="3586"/>
      <c r="B262" s="3381"/>
      <c r="C262" s="2515" t="s">
        <v>1353</v>
      </c>
      <c r="D262" s="3590"/>
      <c r="E262" s="2518"/>
      <c r="F262" s="1861"/>
      <c r="G262" s="1861"/>
      <c r="H262" s="1863"/>
      <c r="I262" s="2520"/>
      <c r="J262" s="2520"/>
      <c r="K262" s="1861">
        <f>327000/1.1</f>
        <v>297272.72727272724</v>
      </c>
      <c r="L262" s="1861"/>
      <c r="M262" s="2518"/>
      <c r="N262" s="2520"/>
      <c r="O262" s="2520"/>
      <c r="P262" s="1863"/>
      <c r="Q262" s="1863"/>
      <c r="R262" s="1863"/>
    </row>
    <row r="263" spans="1:18" ht="36.75" hidden="1" customHeight="1">
      <c r="A263" s="2514"/>
      <c r="B263" s="1395" t="s">
        <v>1794</v>
      </c>
      <c r="C263" s="2515"/>
      <c r="D263" s="2515"/>
      <c r="E263" s="2518"/>
      <c r="F263" s="1861"/>
      <c r="G263" s="1861"/>
      <c r="H263" s="1863"/>
      <c r="I263" s="2520"/>
      <c r="J263" s="2520"/>
      <c r="K263" s="1861"/>
      <c r="L263" s="1861"/>
      <c r="M263" s="2518"/>
      <c r="N263" s="2520"/>
      <c r="O263" s="2520"/>
      <c r="P263" s="1863"/>
      <c r="Q263" s="1863"/>
      <c r="R263" s="1863"/>
    </row>
    <row r="264" spans="1:18" ht="36.75" hidden="1" customHeight="1">
      <c r="A264" s="2514"/>
      <c r="B264" s="1395" t="s">
        <v>1798</v>
      </c>
      <c r="C264" s="2515"/>
      <c r="D264" s="3590" t="s">
        <v>1559</v>
      </c>
      <c r="E264" s="2518"/>
      <c r="F264" s="1861"/>
      <c r="G264" s="1861"/>
      <c r="H264" s="1863"/>
      <c r="I264" s="2520"/>
      <c r="J264" s="2520"/>
      <c r="K264" s="1861"/>
      <c r="L264" s="1861"/>
      <c r="M264" s="2518"/>
      <c r="N264" s="2520"/>
      <c r="O264" s="2520"/>
      <c r="P264" s="1863"/>
      <c r="Q264" s="1863"/>
      <c r="R264" s="1863"/>
    </row>
    <row r="265" spans="1:18" ht="36.75" hidden="1" customHeight="1">
      <c r="A265" s="3586"/>
      <c r="B265" s="3381" t="s">
        <v>1796</v>
      </c>
      <c r="C265" s="2515" t="s">
        <v>1795</v>
      </c>
      <c r="D265" s="3590"/>
      <c r="E265" s="2518"/>
      <c r="F265" s="1861"/>
      <c r="G265" s="1861"/>
      <c r="H265" s="1863"/>
      <c r="I265" s="2520"/>
      <c r="J265" s="2520"/>
      <c r="K265" s="1861">
        <f>510000/1.1</f>
        <v>463636.36363636359</v>
      </c>
      <c r="L265" s="1861"/>
      <c r="M265" s="2518"/>
      <c r="N265" s="2520"/>
      <c r="O265" s="2520"/>
      <c r="P265" s="1863"/>
      <c r="Q265" s="1863"/>
      <c r="R265" s="1863"/>
    </row>
    <row r="266" spans="1:18" ht="36.75" hidden="1" customHeight="1">
      <c r="A266" s="3586"/>
      <c r="B266" s="3381"/>
      <c r="C266" s="2515" t="s">
        <v>1797</v>
      </c>
      <c r="D266" s="3590"/>
      <c r="E266" s="2518"/>
      <c r="F266" s="1861"/>
      <c r="G266" s="1861"/>
      <c r="H266" s="1863"/>
      <c r="I266" s="2520"/>
      <c r="J266" s="2520"/>
      <c r="K266" s="1861">
        <f>481000/1.1</f>
        <v>437272.72727272724</v>
      </c>
      <c r="L266" s="1861"/>
      <c r="M266" s="2518"/>
      <c r="N266" s="2520"/>
      <c r="O266" s="2520"/>
      <c r="P266" s="1863"/>
      <c r="Q266" s="1863"/>
      <c r="R266" s="1863"/>
    </row>
    <row r="267" spans="1:18" ht="36.75" hidden="1" customHeight="1">
      <c r="A267" s="2514"/>
      <c r="B267" s="1395" t="s">
        <v>1799</v>
      </c>
      <c r="C267" s="2514"/>
      <c r="D267" s="3590"/>
      <c r="E267" s="2518"/>
      <c r="F267" s="1861"/>
      <c r="G267" s="1861"/>
      <c r="H267" s="1863"/>
      <c r="I267" s="2520"/>
      <c r="J267" s="2520"/>
      <c r="K267" s="2520"/>
      <c r="L267" s="1861"/>
      <c r="M267" s="2518"/>
      <c r="N267" s="2520"/>
      <c r="O267" s="2520"/>
      <c r="P267" s="1863"/>
      <c r="Q267" s="1863"/>
      <c r="R267" s="1863"/>
    </row>
    <row r="268" spans="1:18" ht="36.75" hidden="1" customHeight="1">
      <c r="A268" s="2514"/>
      <c r="B268" s="2507" t="s">
        <v>1828</v>
      </c>
      <c r="C268" s="2515" t="s">
        <v>1797</v>
      </c>
      <c r="D268" s="2515"/>
      <c r="E268" s="2518"/>
      <c r="F268" s="1861"/>
      <c r="G268" s="1861"/>
      <c r="H268" s="1863"/>
      <c r="I268" s="2520"/>
      <c r="J268" s="2520"/>
      <c r="K268" s="1861">
        <f>399000/1.1</f>
        <v>362727.27272727271</v>
      </c>
      <c r="L268" s="1861"/>
      <c r="M268" s="2518"/>
      <c r="N268" s="2520"/>
      <c r="O268" s="2520"/>
      <c r="P268" s="1863"/>
      <c r="Q268" s="1863"/>
      <c r="R268" s="1863"/>
    </row>
    <row r="269" spans="1:18" ht="36.75" hidden="1" customHeight="1">
      <c r="A269" s="2514"/>
      <c r="B269" s="1395" t="s">
        <v>1829</v>
      </c>
      <c r="C269" s="2515"/>
      <c r="D269" s="1612"/>
      <c r="E269" s="2518"/>
      <c r="F269" s="1861"/>
      <c r="G269" s="1861"/>
      <c r="H269" s="1863"/>
      <c r="I269" s="2520"/>
      <c r="J269" s="2520"/>
      <c r="K269" s="1861"/>
      <c r="L269" s="1861"/>
      <c r="M269" s="2518"/>
      <c r="N269" s="2520"/>
      <c r="O269" s="2520"/>
      <c r="P269" s="1863"/>
      <c r="Q269" s="1863"/>
      <c r="R269" s="1863"/>
    </row>
    <row r="270" spans="1:18" ht="36.75" hidden="1" customHeight="1">
      <c r="A270" s="2514"/>
      <c r="B270" s="2507" t="s">
        <v>1830</v>
      </c>
      <c r="C270" s="2515" t="s">
        <v>1797</v>
      </c>
      <c r="D270" s="2515"/>
      <c r="E270" s="2518"/>
      <c r="F270" s="1861"/>
      <c r="G270" s="1861"/>
      <c r="H270" s="1863"/>
      <c r="I270" s="2520"/>
      <c r="J270" s="2520"/>
      <c r="K270" s="1861">
        <f>290000/1.1</f>
        <v>263636.36363636359</v>
      </c>
      <c r="L270" s="1861"/>
      <c r="M270" s="2518"/>
      <c r="N270" s="2520"/>
      <c r="O270" s="2520"/>
      <c r="P270" s="1863"/>
      <c r="Q270" s="1863"/>
      <c r="R270" s="1863"/>
    </row>
    <row r="271" spans="1:18" ht="36.75" hidden="1" customHeight="1">
      <c r="A271" s="2514"/>
      <c r="B271" s="1395" t="s">
        <v>1800</v>
      </c>
      <c r="C271" s="2515"/>
      <c r="D271" s="2515"/>
      <c r="E271" s="2518"/>
      <c r="F271" s="1861"/>
      <c r="G271" s="1861"/>
      <c r="H271" s="1863"/>
      <c r="I271" s="2520"/>
      <c r="J271" s="2520"/>
      <c r="K271" s="1861"/>
      <c r="L271" s="1861"/>
      <c r="M271" s="2518"/>
      <c r="N271" s="2520"/>
      <c r="O271" s="2520"/>
      <c r="P271" s="1863"/>
      <c r="Q271" s="1863"/>
      <c r="R271" s="1863"/>
    </row>
    <row r="272" spans="1:18" ht="36.75" hidden="1" customHeight="1">
      <c r="A272" s="3586"/>
      <c r="B272" s="3381" t="s">
        <v>1801</v>
      </c>
      <c r="C272" s="2515" t="s">
        <v>1802</v>
      </c>
      <c r="D272" s="3590" t="s">
        <v>1559</v>
      </c>
      <c r="E272" s="2518"/>
      <c r="F272" s="1861"/>
      <c r="G272" s="1861"/>
      <c r="H272" s="1863"/>
      <c r="I272" s="2520"/>
      <c r="J272" s="2520"/>
      <c r="K272" s="1861">
        <f>2757000/1.1</f>
        <v>2506363.6363636362</v>
      </c>
      <c r="L272" s="1861"/>
      <c r="M272" s="2518"/>
      <c r="N272" s="2520"/>
      <c r="O272" s="2520"/>
      <c r="P272" s="1863"/>
      <c r="Q272" s="1863"/>
      <c r="R272" s="1863"/>
    </row>
    <row r="273" spans="1:18" ht="36.75" hidden="1" customHeight="1">
      <c r="A273" s="3586"/>
      <c r="B273" s="3381"/>
      <c r="C273" s="2515" t="s">
        <v>1803</v>
      </c>
      <c r="D273" s="3590"/>
      <c r="E273" s="2518"/>
      <c r="F273" s="1861"/>
      <c r="G273" s="1861"/>
      <c r="H273" s="1863"/>
      <c r="I273" s="2520"/>
      <c r="J273" s="2520"/>
      <c r="K273" s="1861">
        <f>633000/1.1</f>
        <v>575454.54545454541</v>
      </c>
      <c r="L273" s="1861"/>
      <c r="M273" s="2518"/>
      <c r="N273" s="2520"/>
      <c r="O273" s="2520"/>
      <c r="P273" s="1863"/>
      <c r="Q273" s="1863"/>
      <c r="R273" s="1863"/>
    </row>
    <row r="274" spans="1:18" ht="36.75" hidden="1" customHeight="1">
      <c r="A274" s="3586"/>
      <c r="B274" s="3381"/>
      <c r="C274" s="2515" t="s">
        <v>1804</v>
      </c>
      <c r="D274" s="3590"/>
      <c r="E274" s="2518"/>
      <c r="F274" s="1861"/>
      <c r="G274" s="1861"/>
      <c r="H274" s="1863"/>
      <c r="I274" s="2520"/>
      <c r="J274" s="2520"/>
      <c r="K274" s="1861">
        <f>181000/1.1</f>
        <v>164545.45454545453</v>
      </c>
      <c r="L274" s="1861"/>
      <c r="M274" s="2518"/>
      <c r="N274" s="2520"/>
      <c r="O274" s="2520"/>
      <c r="P274" s="1863"/>
      <c r="Q274" s="1863"/>
      <c r="R274" s="1863"/>
    </row>
    <row r="275" spans="1:18" ht="45.75" customHeight="1">
      <c r="A275" s="2501">
        <v>3</v>
      </c>
      <c r="B275" s="3581" t="s">
        <v>2700</v>
      </c>
      <c r="C275" s="3581"/>
      <c r="D275" s="3581"/>
      <c r="E275" s="3581"/>
      <c r="F275" s="3581"/>
      <c r="G275" s="3581"/>
      <c r="H275" s="3581"/>
      <c r="I275" s="3581"/>
      <c r="J275" s="3581"/>
      <c r="K275" s="3581"/>
      <c r="L275" s="3581"/>
      <c r="M275" s="3581"/>
      <c r="N275" s="3581"/>
      <c r="O275" s="3581"/>
      <c r="P275" s="3581"/>
      <c r="Q275" s="3581"/>
      <c r="R275" s="3581"/>
    </row>
    <row r="276" spans="1:18" ht="36.75" customHeight="1">
      <c r="A276" s="2514"/>
      <c r="B276" s="2510" t="s">
        <v>2716</v>
      </c>
      <c r="C276" s="2515"/>
      <c r="D276" s="2515"/>
      <c r="E276" s="2515"/>
      <c r="F276" s="2515"/>
      <c r="G276" s="3681"/>
      <c r="H276" s="3522"/>
      <c r="I276" s="3522"/>
      <c r="J276" s="3522"/>
      <c r="K276" s="3522"/>
      <c r="L276" s="3522"/>
      <c r="M276" s="3522"/>
      <c r="N276" s="3522"/>
      <c r="O276" s="3522"/>
      <c r="P276" s="3522"/>
      <c r="Q276" s="3522"/>
      <c r="R276" s="3523"/>
    </row>
    <row r="277" spans="1:18" ht="36.75" customHeight="1">
      <c r="A277" s="2514"/>
      <c r="B277" s="2502" t="s">
        <v>2701</v>
      </c>
      <c r="C277" s="2515" t="s">
        <v>2704</v>
      </c>
      <c r="D277" s="2515" t="s">
        <v>1563</v>
      </c>
      <c r="E277" s="2515"/>
      <c r="F277" s="2515"/>
      <c r="G277" s="3681">
        <v>381818</v>
      </c>
      <c r="H277" s="3522"/>
      <c r="I277" s="3522"/>
      <c r="J277" s="3522"/>
      <c r="K277" s="3522"/>
      <c r="L277" s="3522"/>
      <c r="M277" s="3522"/>
      <c r="N277" s="3522"/>
      <c r="O277" s="3522"/>
      <c r="P277" s="3522"/>
      <c r="Q277" s="3522"/>
      <c r="R277" s="3523"/>
    </row>
    <row r="278" spans="1:18" ht="36.75" customHeight="1">
      <c r="A278" s="2514"/>
      <c r="B278" s="2502" t="s">
        <v>2702</v>
      </c>
      <c r="C278" s="2515" t="s">
        <v>2704</v>
      </c>
      <c r="D278" s="2515" t="s">
        <v>1563</v>
      </c>
      <c r="E278" s="2515"/>
      <c r="F278" s="2515"/>
      <c r="G278" s="3681">
        <v>495455</v>
      </c>
      <c r="H278" s="3522"/>
      <c r="I278" s="3522"/>
      <c r="J278" s="3522"/>
      <c r="K278" s="3522"/>
      <c r="L278" s="3522"/>
      <c r="M278" s="3522"/>
      <c r="N278" s="3522"/>
      <c r="O278" s="3522"/>
      <c r="P278" s="3522"/>
      <c r="Q278" s="3522"/>
      <c r="R278" s="3523"/>
    </row>
    <row r="279" spans="1:18" ht="36.75" customHeight="1">
      <c r="A279" s="2514"/>
      <c r="B279" s="2502" t="s">
        <v>2703</v>
      </c>
      <c r="C279" s="2515" t="s">
        <v>2705</v>
      </c>
      <c r="D279" s="2515" t="s">
        <v>2711</v>
      </c>
      <c r="E279" s="2515"/>
      <c r="F279" s="2515"/>
      <c r="G279" s="3681">
        <v>853636</v>
      </c>
      <c r="H279" s="3522"/>
      <c r="I279" s="3522"/>
      <c r="J279" s="3522"/>
      <c r="K279" s="3522"/>
      <c r="L279" s="3522"/>
      <c r="M279" s="3522"/>
      <c r="N279" s="3522"/>
      <c r="O279" s="3522"/>
      <c r="P279" s="3522"/>
      <c r="Q279" s="3522"/>
      <c r="R279" s="3523"/>
    </row>
    <row r="280" spans="1:18" ht="36.75" customHeight="1">
      <c r="A280" s="2514"/>
      <c r="B280" s="2502" t="s">
        <v>2706</v>
      </c>
      <c r="C280" s="2515" t="s">
        <v>2705</v>
      </c>
      <c r="D280" s="2515" t="s">
        <v>2711</v>
      </c>
      <c r="E280" s="2515"/>
      <c r="F280" s="2515"/>
      <c r="G280" s="3681">
        <v>1043636</v>
      </c>
      <c r="H280" s="3522"/>
      <c r="I280" s="3522"/>
      <c r="J280" s="3522"/>
      <c r="K280" s="3522"/>
      <c r="L280" s="3522"/>
      <c r="M280" s="3522"/>
      <c r="N280" s="3522"/>
      <c r="O280" s="3522"/>
      <c r="P280" s="3522"/>
      <c r="Q280" s="3522"/>
      <c r="R280" s="3523"/>
    </row>
    <row r="281" spans="1:18" ht="36.75" customHeight="1">
      <c r="A281" s="2514"/>
      <c r="B281" s="2502" t="s">
        <v>2707</v>
      </c>
      <c r="C281" s="2515" t="s">
        <v>2705</v>
      </c>
      <c r="D281" s="2515" t="s">
        <v>2711</v>
      </c>
      <c r="E281" s="2515"/>
      <c r="F281" s="2515"/>
      <c r="G281" s="3681">
        <v>1216364</v>
      </c>
      <c r="H281" s="3522"/>
      <c r="I281" s="3522"/>
      <c r="J281" s="3522"/>
      <c r="K281" s="3522"/>
      <c r="L281" s="3522"/>
      <c r="M281" s="3522"/>
      <c r="N281" s="3522"/>
      <c r="O281" s="3522"/>
      <c r="P281" s="3522"/>
      <c r="Q281" s="3522"/>
      <c r="R281" s="3523"/>
    </row>
    <row r="282" spans="1:18" ht="36.75" customHeight="1">
      <c r="A282" s="2514"/>
      <c r="B282" s="2502" t="s">
        <v>2708</v>
      </c>
      <c r="C282" s="2515" t="s">
        <v>2705</v>
      </c>
      <c r="D282" s="2515" t="s">
        <v>2711</v>
      </c>
      <c r="E282" s="2515"/>
      <c r="F282" s="2515"/>
      <c r="G282" s="3681">
        <v>1489091</v>
      </c>
      <c r="H282" s="3522"/>
      <c r="I282" s="3522"/>
      <c r="J282" s="3522"/>
      <c r="K282" s="3522"/>
      <c r="L282" s="3522"/>
      <c r="M282" s="3522"/>
      <c r="N282" s="3522"/>
      <c r="O282" s="3522"/>
      <c r="P282" s="3522"/>
      <c r="Q282" s="3522"/>
      <c r="R282" s="3523"/>
    </row>
    <row r="283" spans="1:18" ht="36.75" customHeight="1">
      <c r="A283" s="2514"/>
      <c r="B283" s="2502" t="s">
        <v>2709</v>
      </c>
      <c r="C283" s="2515" t="s">
        <v>2710</v>
      </c>
      <c r="D283" s="2515" t="s">
        <v>1559</v>
      </c>
      <c r="E283" s="2515"/>
      <c r="F283" s="2515"/>
      <c r="G283" s="3681">
        <v>152727</v>
      </c>
      <c r="H283" s="3522"/>
      <c r="I283" s="3522"/>
      <c r="J283" s="3522"/>
      <c r="K283" s="3522"/>
      <c r="L283" s="3522"/>
      <c r="M283" s="3522"/>
      <c r="N283" s="3522"/>
      <c r="O283" s="3522"/>
      <c r="P283" s="3522"/>
      <c r="Q283" s="3522"/>
      <c r="R283" s="3523"/>
    </row>
    <row r="284" spans="1:18" ht="36.75" customHeight="1">
      <c r="A284" s="2514"/>
      <c r="B284" s="2502" t="s">
        <v>2712</v>
      </c>
      <c r="C284" s="2515" t="s">
        <v>2705</v>
      </c>
      <c r="D284" s="2515" t="s">
        <v>1559</v>
      </c>
      <c r="E284" s="2515"/>
      <c r="F284" s="2515"/>
      <c r="G284" s="3681">
        <v>805455</v>
      </c>
      <c r="H284" s="3522"/>
      <c r="I284" s="3522"/>
      <c r="J284" s="3522"/>
      <c r="K284" s="3522"/>
      <c r="L284" s="3522"/>
      <c r="M284" s="3522"/>
      <c r="N284" s="3522"/>
      <c r="O284" s="3522"/>
      <c r="P284" s="3522"/>
      <c r="Q284" s="3522"/>
      <c r="R284" s="3523"/>
    </row>
    <row r="285" spans="1:18" ht="36.75" customHeight="1">
      <c r="A285" s="2514"/>
      <c r="B285" s="2502" t="s">
        <v>2713</v>
      </c>
      <c r="C285" s="2515" t="s">
        <v>2705</v>
      </c>
      <c r="D285" s="2515" t="s">
        <v>1559</v>
      </c>
      <c r="E285" s="2515"/>
      <c r="F285" s="2515"/>
      <c r="G285" s="3681">
        <v>518182</v>
      </c>
      <c r="H285" s="3522"/>
      <c r="I285" s="3522"/>
      <c r="J285" s="3522"/>
      <c r="K285" s="3522"/>
      <c r="L285" s="3522"/>
      <c r="M285" s="3522"/>
      <c r="N285" s="3522"/>
      <c r="O285" s="3522"/>
      <c r="P285" s="3522"/>
      <c r="Q285" s="3522"/>
      <c r="R285" s="3523"/>
    </row>
    <row r="286" spans="1:18" ht="36.75" customHeight="1">
      <c r="A286" s="2514"/>
      <c r="B286" s="2502" t="s">
        <v>2714</v>
      </c>
      <c r="C286" s="2515" t="s">
        <v>2705</v>
      </c>
      <c r="D286" s="2515" t="s">
        <v>1559</v>
      </c>
      <c r="E286" s="2515"/>
      <c r="F286" s="2515"/>
      <c r="G286" s="3681">
        <v>1060000</v>
      </c>
      <c r="H286" s="3522"/>
      <c r="I286" s="3522"/>
      <c r="J286" s="3522"/>
      <c r="K286" s="3522"/>
      <c r="L286" s="3522"/>
      <c r="M286" s="3522"/>
      <c r="N286" s="3522"/>
      <c r="O286" s="3522"/>
      <c r="P286" s="3522"/>
      <c r="Q286" s="3522"/>
      <c r="R286" s="3523"/>
    </row>
    <row r="287" spans="1:18" ht="45.75" customHeight="1">
      <c r="A287" s="2501">
        <v>4</v>
      </c>
      <c r="B287" s="3581" t="s">
        <v>2715</v>
      </c>
      <c r="C287" s="3581"/>
      <c r="D287" s="3581"/>
      <c r="E287" s="3581"/>
      <c r="F287" s="3581"/>
      <c r="G287" s="3581"/>
      <c r="H287" s="3581"/>
      <c r="I287" s="3581"/>
      <c r="J287" s="3581"/>
      <c r="K287" s="3581"/>
      <c r="L287" s="3581"/>
      <c r="M287" s="3581"/>
      <c r="N287" s="3581"/>
      <c r="O287" s="3581"/>
      <c r="P287" s="3581"/>
      <c r="Q287" s="3581"/>
      <c r="R287" s="3581"/>
    </row>
    <row r="288" spans="1:18" ht="36.75" customHeight="1">
      <c r="A288" s="2514"/>
      <c r="B288" s="2502"/>
      <c r="C288" s="2515"/>
      <c r="D288" s="2468"/>
      <c r="E288" s="1600"/>
      <c r="F288" s="1600"/>
      <c r="G288" s="3782" t="s">
        <v>3141</v>
      </c>
      <c r="H288" s="3782"/>
      <c r="I288" s="3782"/>
      <c r="J288" s="3782"/>
      <c r="K288" s="3782"/>
      <c r="L288" s="3782"/>
      <c r="M288" s="3782"/>
      <c r="N288" s="3782"/>
      <c r="O288" s="3782"/>
      <c r="P288" s="3782"/>
      <c r="Q288" s="3782"/>
      <c r="R288" s="3783"/>
    </row>
    <row r="289" spans="1:18" ht="36.75" customHeight="1">
      <c r="A289" s="2514"/>
      <c r="B289" s="2502" t="s">
        <v>2719</v>
      </c>
      <c r="C289" s="2515" t="s">
        <v>2722</v>
      </c>
      <c r="D289" s="2515" t="s">
        <v>1559</v>
      </c>
      <c r="E289" s="2515"/>
      <c r="F289" s="2515"/>
      <c r="G289" s="3681">
        <v>900000</v>
      </c>
      <c r="H289" s="3522"/>
      <c r="I289" s="3522"/>
      <c r="J289" s="3522"/>
      <c r="K289" s="3522"/>
      <c r="L289" s="3522"/>
      <c r="M289" s="3522"/>
      <c r="N289" s="3522"/>
      <c r="O289" s="3522"/>
      <c r="P289" s="3522"/>
      <c r="Q289" s="3522"/>
      <c r="R289" s="3523"/>
    </row>
    <row r="290" spans="1:18" ht="36.75" customHeight="1">
      <c r="A290" s="2514"/>
      <c r="B290" s="2502" t="s">
        <v>2720</v>
      </c>
      <c r="C290" s="2515" t="s">
        <v>2723</v>
      </c>
      <c r="D290" s="2515" t="s">
        <v>1559</v>
      </c>
      <c r="E290" s="2515"/>
      <c r="F290" s="2515"/>
      <c r="G290" s="3681">
        <v>1125000</v>
      </c>
      <c r="H290" s="3522"/>
      <c r="I290" s="3522"/>
      <c r="J290" s="3522"/>
      <c r="K290" s="3522"/>
      <c r="L290" s="3522"/>
      <c r="M290" s="3522"/>
      <c r="N290" s="3522"/>
      <c r="O290" s="3522"/>
      <c r="P290" s="3522"/>
      <c r="Q290" s="3522"/>
      <c r="R290" s="3523"/>
    </row>
    <row r="291" spans="1:18" ht="36.75" customHeight="1">
      <c r="A291" s="2514"/>
      <c r="B291" s="2502" t="s">
        <v>2721</v>
      </c>
      <c r="C291" s="2515" t="s">
        <v>2724</v>
      </c>
      <c r="D291" s="2515" t="s">
        <v>1559</v>
      </c>
      <c r="E291" s="2515"/>
      <c r="F291" s="2515"/>
      <c r="G291" s="3681">
        <v>2500000</v>
      </c>
      <c r="H291" s="3522"/>
      <c r="I291" s="3522"/>
      <c r="J291" s="3522"/>
      <c r="K291" s="3522"/>
      <c r="L291" s="3522"/>
      <c r="M291" s="3522"/>
      <c r="N291" s="3522"/>
      <c r="O291" s="3522"/>
      <c r="P291" s="3522"/>
      <c r="Q291" s="3522"/>
      <c r="R291" s="3523"/>
    </row>
    <row r="292" spans="1:18" ht="36.75" customHeight="1">
      <c r="A292" s="2514"/>
      <c r="B292" s="2502" t="s">
        <v>2725</v>
      </c>
      <c r="C292" s="2515" t="s">
        <v>2726</v>
      </c>
      <c r="D292" s="2515" t="s">
        <v>1559</v>
      </c>
      <c r="E292" s="2515"/>
      <c r="F292" s="2515"/>
      <c r="G292" s="3681">
        <v>3635000</v>
      </c>
      <c r="H292" s="3522"/>
      <c r="I292" s="3522"/>
      <c r="J292" s="3522"/>
      <c r="K292" s="3522"/>
      <c r="L292" s="3522"/>
      <c r="M292" s="3522"/>
      <c r="N292" s="3522"/>
      <c r="O292" s="3522"/>
      <c r="P292" s="3522"/>
      <c r="Q292" s="3522"/>
      <c r="R292" s="3523"/>
    </row>
    <row r="293" spans="1:18" ht="36.75" customHeight="1">
      <c r="A293" s="2514"/>
      <c r="B293" s="2502" t="s">
        <v>2727</v>
      </c>
      <c r="C293" s="2515" t="s">
        <v>2724</v>
      </c>
      <c r="D293" s="2515" t="s">
        <v>1559</v>
      </c>
      <c r="E293" s="2515"/>
      <c r="F293" s="2515"/>
      <c r="G293" s="3681">
        <v>2085000</v>
      </c>
      <c r="H293" s="3522"/>
      <c r="I293" s="3522"/>
      <c r="J293" s="3522"/>
      <c r="K293" s="3522"/>
      <c r="L293" s="3522"/>
      <c r="M293" s="3522"/>
      <c r="N293" s="3522"/>
      <c r="O293" s="3522"/>
      <c r="P293" s="3522"/>
      <c r="Q293" s="3522"/>
      <c r="R293" s="3523"/>
    </row>
    <row r="294" spans="1:18" ht="36.75" customHeight="1">
      <c r="A294" s="2514"/>
      <c r="B294" s="2502" t="s">
        <v>2728</v>
      </c>
      <c r="C294" s="2515" t="s">
        <v>2726</v>
      </c>
      <c r="D294" s="2515" t="s">
        <v>1559</v>
      </c>
      <c r="E294" s="2515"/>
      <c r="F294" s="2515"/>
      <c r="G294" s="3681">
        <v>3315000</v>
      </c>
      <c r="H294" s="3522"/>
      <c r="I294" s="3522"/>
      <c r="J294" s="3522"/>
      <c r="K294" s="3522"/>
      <c r="L294" s="3522"/>
      <c r="M294" s="3522"/>
      <c r="N294" s="3522"/>
      <c r="O294" s="3522"/>
      <c r="P294" s="3522"/>
      <c r="Q294" s="3522"/>
      <c r="R294" s="3523"/>
    </row>
    <row r="295" spans="1:18" ht="36.75" customHeight="1">
      <c r="A295" s="2514"/>
      <c r="B295" s="2502" t="s">
        <v>2729</v>
      </c>
      <c r="C295" s="2515" t="s">
        <v>2726</v>
      </c>
      <c r="D295" s="2515" t="s">
        <v>1559</v>
      </c>
      <c r="E295" s="2515"/>
      <c r="F295" s="2515"/>
      <c r="G295" s="3681">
        <v>3425000</v>
      </c>
      <c r="H295" s="3522"/>
      <c r="I295" s="3522"/>
      <c r="J295" s="3522"/>
      <c r="K295" s="3522"/>
      <c r="L295" s="3522"/>
      <c r="M295" s="3522"/>
      <c r="N295" s="3522"/>
      <c r="O295" s="3522"/>
      <c r="P295" s="3522"/>
      <c r="Q295" s="3522"/>
      <c r="R295" s="3523"/>
    </row>
    <row r="296" spans="1:18" ht="36.75" customHeight="1">
      <c r="A296" s="2514"/>
      <c r="B296" s="2502" t="s">
        <v>2730</v>
      </c>
      <c r="C296" s="2515" t="s">
        <v>2726</v>
      </c>
      <c r="D296" s="2515" t="s">
        <v>1559</v>
      </c>
      <c r="E296" s="2515"/>
      <c r="F296" s="2515"/>
      <c r="G296" s="3681">
        <v>4870000</v>
      </c>
      <c r="H296" s="3522"/>
      <c r="I296" s="3522"/>
      <c r="J296" s="3522"/>
      <c r="K296" s="3522"/>
      <c r="L296" s="3522"/>
      <c r="M296" s="3522"/>
      <c r="N296" s="3522"/>
      <c r="O296" s="3522"/>
      <c r="P296" s="3522"/>
      <c r="Q296" s="3522"/>
      <c r="R296" s="3523"/>
    </row>
    <row r="297" spans="1:18" ht="56.25" customHeight="1">
      <c r="A297" s="2501">
        <v>5</v>
      </c>
      <c r="B297" s="3581" t="s">
        <v>3010</v>
      </c>
      <c r="C297" s="3581"/>
      <c r="D297" s="3581"/>
      <c r="E297" s="3581"/>
      <c r="F297" s="3581"/>
      <c r="G297" s="3581"/>
      <c r="H297" s="3581"/>
      <c r="I297" s="3581"/>
      <c r="J297" s="3581"/>
      <c r="K297" s="3581"/>
      <c r="L297" s="3581"/>
      <c r="M297" s="3581"/>
      <c r="N297" s="3581"/>
      <c r="O297" s="3581"/>
      <c r="P297" s="3581"/>
      <c r="Q297" s="3581"/>
      <c r="R297" s="3581"/>
    </row>
    <row r="298" spans="1:18" ht="36.75" customHeight="1">
      <c r="A298" s="2514"/>
      <c r="B298" s="2502"/>
      <c r="C298" s="2515"/>
      <c r="D298" s="3683" t="s">
        <v>3011</v>
      </c>
      <c r="E298" s="3684"/>
      <c r="F298" s="3684"/>
      <c r="G298" s="3684"/>
      <c r="H298" s="3684"/>
      <c r="I298" s="3684"/>
      <c r="J298" s="3684"/>
      <c r="K298" s="3684"/>
      <c r="L298" s="3684"/>
      <c r="M298" s="3684"/>
      <c r="N298" s="3684"/>
      <c r="O298" s="3684"/>
      <c r="P298" s="3684"/>
      <c r="Q298" s="3684"/>
      <c r="R298" s="3685"/>
    </row>
    <row r="299" spans="1:18" ht="36.75" customHeight="1">
      <c r="A299" s="2514"/>
      <c r="B299" s="2510" t="s">
        <v>3015</v>
      </c>
      <c r="C299" s="2515"/>
      <c r="D299" s="2531"/>
      <c r="E299" s="2532" t="s">
        <v>3139</v>
      </c>
      <c r="F299" s="2532"/>
      <c r="G299" s="2532"/>
      <c r="H299" s="2532"/>
      <c r="I299" s="2532"/>
      <c r="J299" s="2532"/>
      <c r="K299" s="2532"/>
      <c r="L299" s="2532"/>
      <c r="M299" s="2532"/>
      <c r="N299" s="2532"/>
      <c r="O299" s="2532"/>
      <c r="P299" s="2532"/>
      <c r="Q299" s="2532"/>
      <c r="R299" s="2533"/>
    </row>
    <row r="300" spans="1:18" ht="100.5" customHeight="1">
      <c r="A300" s="2514"/>
      <c r="B300" s="2502" t="s">
        <v>3016</v>
      </c>
      <c r="C300" s="2515" t="s">
        <v>3017</v>
      </c>
      <c r="D300" s="2515" t="s">
        <v>1563</v>
      </c>
      <c r="E300" s="2515"/>
      <c r="F300" s="2515"/>
      <c r="G300" s="3681">
        <v>14643</v>
      </c>
      <c r="H300" s="3522"/>
      <c r="I300" s="3522"/>
      <c r="J300" s="3522"/>
      <c r="K300" s="3522"/>
      <c r="L300" s="3522"/>
      <c r="M300" s="3522"/>
      <c r="N300" s="3522"/>
      <c r="O300" s="3522"/>
      <c r="P300" s="3522"/>
      <c r="Q300" s="3522"/>
      <c r="R300" s="3523"/>
    </row>
    <row r="301" spans="1:18" ht="100.5" customHeight="1">
      <c r="A301" s="2514"/>
      <c r="B301" s="2502" t="s">
        <v>3018</v>
      </c>
      <c r="C301" s="2515" t="s">
        <v>3017</v>
      </c>
      <c r="D301" s="2515" t="s">
        <v>1563</v>
      </c>
      <c r="E301" s="2515"/>
      <c r="F301" s="2515"/>
      <c r="G301" s="3681">
        <v>14375</v>
      </c>
      <c r="H301" s="3522"/>
      <c r="I301" s="3522"/>
      <c r="J301" s="3522"/>
      <c r="K301" s="3522"/>
      <c r="L301" s="3522"/>
      <c r="M301" s="3522"/>
      <c r="N301" s="3522"/>
      <c r="O301" s="3522"/>
      <c r="P301" s="3522"/>
      <c r="Q301" s="3522"/>
      <c r="R301" s="3523"/>
    </row>
    <row r="302" spans="1:18" ht="100.5" customHeight="1">
      <c r="A302" s="2514"/>
      <c r="B302" s="2502" t="s">
        <v>3019</v>
      </c>
      <c r="C302" s="2515" t="s">
        <v>3017</v>
      </c>
      <c r="D302" s="2515" t="s">
        <v>1563</v>
      </c>
      <c r="E302" s="2515"/>
      <c r="F302" s="2515"/>
      <c r="G302" s="3681">
        <v>13919</v>
      </c>
      <c r="H302" s="3522"/>
      <c r="I302" s="3522"/>
      <c r="J302" s="3522"/>
      <c r="K302" s="3522"/>
      <c r="L302" s="3522"/>
      <c r="M302" s="3522"/>
      <c r="N302" s="3522"/>
      <c r="O302" s="3522"/>
      <c r="P302" s="3522"/>
      <c r="Q302" s="3522"/>
      <c r="R302" s="3523"/>
    </row>
    <row r="303" spans="1:18" ht="100.5" customHeight="1">
      <c r="A303" s="2514"/>
      <c r="B303" s="2502" t="s">
        <v>3020</v>
      </c>
      <c r="C303" s="2515" t="s">
        <v>3017</v>
      </c>
      <c r="D303" s="2515" t="s">
        <v>1563</v>
      </c>
      <c r="E303" s="2515"/>
      <c r="F303" s="2515"/>
      <c r="G303" s="3681">
        <v>12578</v>
      </c>
      <c r="H303" s="3522"/>
      <c r="I303" s="3522"/>
      <c r="J303" s="3522"/>
      <c r="K303" s="3522"/>
      <c r="L303" s="3522"/>
      <c r="M303" s="3522"/>
      <c r="N303" s="3522"/>
      <c r="O303" s="3522"/>
      <c r="P303" s="3522"/>
      <c r="Q303" s="3522"/>
      <c r="R303" s="3523"/>
    </row>
    <row r="304" spans="1:18" ht="100.5" customHeight="1">
      <c r="A304" s="2514"/>
      <c r="B304" s="2502" t="s">
        <v>3021</v>
      </c>
      <c r="C304" s="2515" t="s">
        <v>3017</v>
      </c>
      <c r="D304" s="2515" t="s">
        <v>1563</v>
      </c>
      <c r="E304" s="2515"/>
      <c r="F304" s="2515"/>
      <c r="G304" s="3681">
        <v>10057</v>
      </c>
      <c r="H304" s="3522"/>
      <c r="I304" s="3522"/>
      <c r="J304" s="3522"/>
      <c r="K304" s="3522"/>
      <c r="L304" s="3522"/>
      <c r="M304" s="3522"/>
      <c r="N304" s="3522"/>
      <c r="O304" s="3522"/>
      <c r="P304" s="3522"/>
      <c r="Q304" s="3522"/>
      <c r="R304" s="3523"/>
    </row>
    <row r="305" spans="1:18" ht="36" customHeight="1">
      <c r="A305" s="2514"/>
      <c r="B305" s="2510" t="s">
        <v>3022</v>
      </c>
      <c r="C305" s="2515"/>
      <c r="D305" s="2515"/>
      <c r="E305" s="2515"/>
      <c r="F305" s="2515"/>
      <c r="G305" s="2530"/>
      <c r="H305" s="2499"/>
      <c r="I305" s="2499"/>
      <c r="J305" s="2499"/>
      <c r="K305" s="2499"/>
      <c r="L305" s="2499"/>
      <c r="M305" s="2499"/>
      <c r="N305" s="2499"/>
      <c r="O305" s="2499"/>
      <c r="P305" s="2499"/>
      <c r="Q305" s="2499"/>
      <c r="R305" s="2500"/>
    </row>
    <row r="306" spans="1:18" ht="83.25" customHeight="1">
      <c r="A306" s="2514"/>
      <c r="B306" s="2502" t="s">
        <v>3023</v>
      </c>
      <c r="C306" s="2515" t="s">
        <v>3024</v>
      </c>
      <c r="D306" s="2515" t="s">
        <v>3027</v>
      </c>
      <c r="E306" s="2515"/>
      <c r="F306" s="2515"/>
      <c r="G306" s="3681">
        <v>184688</v>
      </c>
      <c r="H306" s="3522"/>
      <c r="I306" s="3522"/>
      <c r="J306" s="3522"/>
      <c r="K306" s="3522"/>
      <c r="L306" s="3522"/>
      <c r="M306" s="3522"/>
      <c r="N306" s="3522"/>
      <c r="O306" s="3522"/>
      <c r="P306" s="3522"/>
      <c r="Q306" s="3522"/>
      <c r="R306" s="3523"/>
    </row>
    <row r="307" spans="1:18" ht="83.25" customHeight="1">
      <c r="A307" s="2514"/>
      <c r="B307" s="2502" t="s">
        <v>3025</v>
      </c>
      <c r="C307" s="2515" t="s">
        <v>3024</v>
      </c>
      <c r="D307" s="2515" t="s">
        <v>3027</v>
      </c>
      <c r="E307" s="2515"/>
      <c r="F307" s="2515"/>
      <c r="G307" s="3681">
        <v>183019</v>
      </c>
      <c r="H307" s="3522"/>
      <c r="I307" s="3522"/>
      <c r="J307" s="3522"/>
      <c r="K307" s="3522"/>
      <c r="L307" s="3522"/>
      <c r="M307" s="3522"/>
      <c r="N307" s="3522"/>
      <c r="O307" s="3522"/>
      <c r="P307" s="3522"/>
      <c r="Q307" s="3522"/>
      <c r="R307" s="3523"/>
    </row>
    <row r="308" spans="1:18" ht="83.25" customHeight="1">
      <c r="A308" s="2514"/>
      <c r="B308" s="2502" t="s">
        <v>3026</v>
      </c>
      <c r="C308" s="2515" t="s">
        <v>3024</v>
      </c>
      <c r="D308" s="2515" t="s">
        <v>3027</v>
      </c>
      <c r="E308" s="2515"/>
      <c r="F308" s="2515"/>
      <c r="G308" s="3681">
        <v>151612</v>
      </c>
      <c r="H308" s="3522"/>
      <c r="I308" s="3522"/>
      <c r="J308" s="3522"/>
      <c r="K308" s="3522"/>
      <c r="L308" s="3522"/>
      <c r="M308" s="3522"/>
      <c r="N308" s="3522"/>
      <c r="O308" s="3522"/>
      <c r="P308" s="3522"/>
      <c r="Q308" s="3522"/>
      <c r="R308" s="3523"/>
    </row>
    <row r="309" spans="1:18" ht="36" customHeight="1">
      <c r="A309" s="2514"/>
      <c r="B309" s="2510" t="s">
        <v>3028</v>
      </c>
      <c r="C309" s="2515"/>
      <c r="D309" s="2515"/>
      <c r="E309" s="2515"/>
      <c r="F309" s="2515"/>
      <c r="G309" s="2530"/>
      <c r="H309" s="2499"/>
      <c r="I309" s="2499"/>
      <c r="J309" s="2499"/>
      <c r="K309" s="2499"/>
      <c r="L309" s="2499"/>
      <c r="M309" s="2499"/>
      <c r="N309" s="2499"/>
      <c r="O309" s="2499"/>
      <c r="P309" s="2499"/>
      <c r="Q309" s="2499"/>
      <c r="R309" s="2500"/>
    </row>
    <row r="310" spans="1:18" ht="85.5" customHeight="1">
      <c r="A310" s="2514"/>
      <c r="B310" s="2502" t="s">
        <v>3029</v>
      </c>
      <c r="C310" s="2515" t="s">
        <v>3024</v>
      </c>
      <c r="D310" s="2515" t="s">
        <v>3032</v>
      </c>
      <c r="E310" s="2515"/>
      <c r="F310" s="2515"/>
      <c r="G310" s="3681">
        <v>368839</v>
      </c>
      <c r="H310" s="3522"/>
      <c r="I310" s="3522"/>
      <c r="J310" s="3522"/>
      <c r="K310" s="3522"/>
      <c r="L310" s="3522"/>
      <c r="M310" s="3522"/>
      <c r="N310" s="3522"/>
      <c r="O310" s="3522"/>
      <c r="P310" s="3522"/>
      <c r="Q310" s="3522"/>
      <c r="R310" s="3523"/>
    </row>
    <row r="311" spans="1:18" ht="85.5" customHeight="1">
      <c r="A311" s="2514"/>
      <c r="B311" s="2502" t="s">
        <v>3030</v>
      </c>
      <c r="C311" s="2515" t="s">
        <v>3024</v>
      </c>
      <c r="D311" s="2515" t="s">
        <v>3032</v>
      </c>
      <c r="E311" s="2515"/>
      <c r="F311" s="2515"/>
      <c r="G311" s="3681">
        <v>368839</v>
      </c>
      <c r="H311" s="3522"/>
      <c r="I311" s="3522"/>
      <c r="J311" s="3522"/>
      <c r="K311" s="3522"/>
      <c r="L311" s="3522"/>
      <c r="M311" s="3522"/>
      <c r="N311" s="3522"/>
      <c r="O311" s="3522"/>
      <c r="P311" s="3522"/>
      <c r="Q311" s="3522"/>
      <c r="R311" s="3523"/>
    </row>
    <row r="312" spans="1:18" ht="143.25" customHeight="1">
      <c r="A312" s="2514"/>
      <c r="B312" s="2502" t="s">
        <v>3031</v>
      </c>
      <c r="C312" s="2515" t="s">
        <v>3024</v>
      </c>
      <c r="D312" s="2515" t="s">
        <v>3032</v>
      </c>
      <c r="E312" s="2515"/>
      <c r="F312" s="2515"/>
      <c r="G312" s="3681">
        <v>358351</v>
      </c>
      <c r="H312" s="3522"/>
      <c r="I312" s="3522"/>
      <c r="J312" s="3522"/>
      <c r="K312" s="3522"/>
      <c r="L312" s="3522"/>
      <c r="M312" s="3522"/>
      <c r="N312" s="3522"/>
      <c r="O312" s="3522"/>
      <c r="P312" s="3522"/>
      <c r="Q312" s="3522"/>
      <c r="R312" s="3523"/>
    </row>
    <row r="313" spans="1:18" ht="36" customHeight="1">
      <c r="A313" s="2514"/>
      <c r="B313" s="2510" t="s">
        <v>3033</v>
      </c>
      <c r="C313" s="2515"/>
      <c r="D313" s="2515"/>
      <c r="E313" s="2515"/>
      <c r="F313" s="2515"/>
      <c r="G313" s="2530"/>
      <c r="H313" s="2499"/>
      <c r="I313" s="2499"/>
      <c r="J313" s="2499"/>
      <c r="K313" s="2499"/>
      <c r="L313" s="2499"/>
      <c r="M313" s="2499"/>
      <c r="N313" s="2499"/>
      <c r="O313" s="2499"/>
      <c r="P313" s="2499"/>
      <c r="Q313" s="2499"/>
      <c r="R313" s="2500"/>
    </row>
    <row r="314" spans="1:18" ht="81" customHeight="1">
      <c r="A314" s="2514"/>
      <c r="B314" s="2502" t="s">
        <v>3034</v>
      </c>
      <c r="C314" s="2515" t="s">
        <v>3024</v>
      </c>
      <c r="D314" s="2515" t="s">
        <v>3032</v>
      </c>
      <c r="E314" s="2515"/>
      <c r="F314" s="2515"/>
      <c r="G314" s="3681">
        <v>277121</v>
      </c>
      <c r="H314" s="3522"/>
      <c r="I314" s="3522"/>
      <c r="J314" s="3522"/>
      <c r="K314" s="3522"/>
      <c r="L314" s="3522"/>
      <c r="M314" s="3522"/>
      <c r="N314" s="3522"/>
      <c r="O314" s="3522"/>
      <c r="P314" s="3522"/>
      <c r="Q314" s="3522"/>
      <c r="R314" s="3523"/>
    </row>
    <row r="315" spans="1:18" ht="81" customHeight="1">
      <c r="A315" s="2514"/>
      <c r="B315" s="2502" t="s">
        <v>3035</v>
      </c>
      <c r="C315" s="2515" t="s">
        <v>3024</v>
      </c>
      <c r="D315" s="2515" t="s">
        <v>3032</v>
      </c>
      <c r="E315" s="2515"/>
      <c r="F315" s="2515"/>
      <c r="G315" s="3681">
        <v>268599</v>
      </c>
      <c r="H315" s="3522"/>
      <c r="I315" s="3522"/>
      <c r="J315" s="3522"/>
      <c r="K315" s="3522"/>
      <c r="L315" s="3522"/>
      <c r="M315" s="3522"/>
      <c r="N315" s="3522"/>
      <c r="O315" s="3522"/>
      <c r="P315" s="3522"/>
      <c r="Q315" s="3522"/>
      <c r="R315" s="3523"/>
    </row>
    <row r="316" spans="1:18" ht="81" customHeight="1">
      <c r="A316" s="2514"/>
      <c r="B316" s="2502" t="s">
        <v>3036</v>
      </c>
      <c r="C316" s="2515" t="s">
        <v>3024</v>
      </c>
      <c r="D316" s="2515" t="s">
        <v>3032</v>
      </c>
      <c r="E316" s="2515"/>
      <c r="F316" s="2515"/>
      <c r="G316" s="3681">
        <v>127893</v>
      </c>
      <c r="H316" s="3522"/>
      <c r="I316" s="3522"/>
      <c r="J316" s="3522"/>
      <c r="K316" s="3522"/>
      <c r="L316" s="3522"/>
      <c r="M316" s="3522"/>
      <c r="N316" s="3522"/>
      <c r="O316" s="3522"/>
      <c r="P316" s="3522"/>
      <c r="Q316" s="3522"/>
      <c r="R316" s="3523"/>
    </row>
    <row r="317" spans="1:18" ht="56.25" customHeight="1">
      <c r="A317" s="2501">
        <v>6</v>
      </c>
      <c r="B317" s="3581" t="s">
        <v>3158</v>
      </c>
      <c r="C317" s="3581"/>
      <c r="D317" s="3581"/>
      <c r="E317" s="3581"/>
      <c r="F317" s="3581"/>
      <c r="G317" s="3581"/>
      <c r="H317" s="3581"/>
      <c r="I317" s="3581"/>
      <c r="J317" s="3581"/>
      <c r="K317" s="3581"/>
      <c r="L317" s="3581"/>
      <c r="M317" s="3581"/>
      <c r="N317" s="3581"/>
      <c r="O317" s="3581"/>
      <c r="P317" s="3581"/>
      <c r="Q317" s="3581"/>
      <c r="R317" s="3581"/>
    </row>
    <row r="318" spans="1:18" ht="36.75" customHeight="1">
      <c r="A318" s="2514"/>
      <c r="B318" s="2502"/>
      <c r="C318" s="2515"/>
      <c r="D318" s="2468"/>
      <c r="E318" s="1600"/>
      <c r="F318" s="1600"/>
      <c r="G318" s="3782" t="s">
        <v>3159</v>
      </c>
      <c r="H318" s="3782"/>
      <c r="I318" s="3782"/>
      <c r="J318" s="3782"/>
      <c r="K318" s="3782"/>
      <c r="L318" s="3782"/>
      <c r="M318" s="3782"/>
      <c r="N318" s="3782"/>
      <c r="O318" s="3782"/>
      <c r="P318" s="3782"/>
      <c r="Q318" s="3782"/>
      <c r="R318" s="3783"/>
    </row>
    <row r="319" spans="1:18" ht="35.25" customHeight="1">
      <c r="A319" s="2514"/>
      <c r="B319" s="2502" t="s">
        <v>3160</v>
      </c>
      <c r="C319" s="2515" t="s">
        <v>2030</v>
      </c>
      <c r="D319" s="2515" t="s">
        <v>1000</v>
      </c>
      <c r="E319" s="2515"/>
      <c r="F319" s="2515"/>
      <c r="G319" s="3681">
        <v>455000</v>
      </c>
      <c r="H319" s="3522"/>
      <c r="I319" s="3522"/>
      <c r="J319" s="3522"/>
      <c r="K319" s="3522"/>
      <c r="L319" s="3522"/>
      <c r="M319" s="3522"/>
      <c r="N319" s="3522"/>
      <c r="O319" s="3522"/>
      <c r="P319" s="3522"/>
      <c r="Q319" s="3522"/>
      <c r="R319" s="3523"/>
    </row>
    <row r="320" spans="1:18" ht="35.25" customHeight="1">
      <c r="A320" s="2514"/>
      <c r="B320" s="2502" t="s">
        <v>3161</v>
      </c>
      <c r="C320" s="2515" t="s">
        <v>3162</v>
      </c>
      <c r="D320" s="2515" t="s">
        <v>3177</v>
      </c>
      <c r="E320" s="2515"/>
      <c r="F320" s="2515"/>
      <c r="G320" s="3681">
        <v>3152000</v>
      </c>
      <c r="H320" s="3522"/>
      <c r="I320" s="3522"/>
      <c r="J320" s="3522"/>
      <c r="K320" s="3522"/>
      <c r="L320" s="3522"/>
      <c r="M320" s="3522"/>
      <c r="N320" s="3522"/>
      <c r="O320" s="3522"/>
      <c r="P320" s="3522"/>
      <c r="Q320" s="3522"/>
      <c r="R320" s="3523"/>
    </row>
    <row r="321" spans="1:18" ht="35.25" customHeight="1">
      <c r="A321" s="2514"/>
      <c r="B321" s="2502" t="s">
        <v>3161</v>
      </c>
      <c r="C321" s="2515" t="s">
        <v>3163</v>
      </c>
      <c r="D321" s="2515" t="s">
        <v>3178</v>
      </c>
      <c r="E321" s="2515"/>
      <c r="F321" s="2515"/>
      <c r="G321" s="3681">
        <v>911000</v>
      </c>
      <c r="H321" s="3522"/>
      <c r="I321" s="3522"/>
      <c r="J321" s="3522"/>
      <c r="K321" s="3522"/>
      <c r="L321" s="3522"/>
      <c r="M321" s="3522"/>
      <c r="N321" s="3522"/>
      <c r="O321" s="3522"/>
      <c r="P321" s="3522"/>
      <c r="Q321" s="3522"/>
      <c r="R321" s="3523"/>
    </row>
    <row r="322" spans="1:18" ht="35.25" customHeight="1">
      <c r="A322" s="2514"/>
      <c r="B322" s="2502" t="s">
        <v>3164</v>
      </c>
      <c r="C322" s="2515" t="s">
        <v>3162</v>
      </c>
      <c r="D322" s="2515" t="s">
        <v>3177</v>
      </c>
      <c r="E322" s="2515"/>
      <c r="F322" s="2515"/>
      <c r="G322" s="3681">
        <v>3928000</v>
      </c>
      <c r="H322" s="3522"/>
      <c r="I322" s="3522"/>
      <c r="J322" s="3522"/>
      <c r="K322" s="3522"/>
      <c r="L322" s="3522"/>
      <c r="M322" s="3522"/>
      <c r="N322" s="3522"/>
      <c r="O322" s="3522"/>
      <c r="P322" s="3522"/>
      <c r="Q322" s="3522"/>
      <c r="R322" s="3523"/>
    </row>
    <row r="323" spans="1:18" ht="35.25" customHeight="1">
      <c r="A323" s="2514"/>
      <c r="B323" s="2502" t="s">
        <v>3164</v>
      </c>
      <c r="C323" s="2515" t="s">
        <v>3163</v>
      </c>
      <c r="D323" s="2515" t="s">
        <v>3178</v>
      </c>
      <c r="E323" s="2515"/>
      <c r="F323" s="2515"/>
      <c r="G323" s="3681">
        <v>1069000</v>
      </c>
      <c r="H323" s="3522"/>
      <c r="I323" s="3522"/>
      <c r="J323" s="3522"/>
      <c r="K323" s="3522"/>
      <c r="L323" s="3522"/>
      <c r="M323" s="3522"/>
      <c r="N323" s="3522"/>
      <c r="O323" s="3522"/>
      <c r="P323" s="3522"/>
      <c r="Q323" s="3522"/>
      <c r="R323" s="3523"/>
    </row>
    <row r="324" spans="1:18" ht="35.25" customHeight="1">
      <c r="A324" s="2514"/>
      <c r="B324" s="2502" t="s">
        <v>3165</v>
      </c>
      <c r="C324" s="2515" t="s">
        <v>3162</v>
      </c>
      <c r="D324" s="2515" t="s">
        <v>3177</v>
      </c>
      <c r="E324" s="2515"/>
      <c r="F324" s="2515"/>
      <c r="G324" s="3681">
        <v>3731000</v>
      </c>
      <c r="H324" s="3522"/>
      <c r="I324" s="3522"/>
      <c r="J324" s="3522"/>
      <c r="K324" s="3522"/>
      <c r="L324" s="3522"/>
      <c r="M324" s="3522"/>
      <c r="N324" s="3522"/>
      <c r="O324" s="3522"/>
      <c r="P324" s="3522"/>
      <c r="Q324" s="3522"/>
      <c r="R324" s="3523"/>
    </row>
    <row r="325" spans="1:18" ht="35.25" customHeight="1">
      <c r="A325" s="2514"/>
      <c r="B325" s="2502" t="s">
        <v>3165</v>
      </c>
      <c r="C325" s="2515" t="s">
        <v>3163</v>
      </c>
      <c r="D325" s="2515" t="s">
        <v>3178</v>
      </c>
      <c r="E325" s="2515"/>
      <c r="F325" s="2515"/>
      <c r="G325" s="3681">
        <v>1017000</v>
      </c>
      <c r="H325" s="3522"/>
      <c r="I325" s="3522"/>
      <c r="J325" s="3522"/>
      <c r="K325" s="3522"/>
      <c r="L325" s="3522"/>
      <c r="M325" s="3522"/>
      <c r="N325" s="3522"/>
      <c r="O325" s="3522"/>
      <c r="P325" s="3522"/>
      <c r="Q325" s="3522"/>
      <c r="R325" s="3523"/>
    </row>
    <row r="326" spans="1:18" ht="35.25" customHeight="1">
      <c r="A326" s="2514"/>
      <c r="B326" s="2502" t="s">
        <v>3166</v>
      </c>
      <c r="C326" s="2515" t="s">
        <v>3162</v>
      </c>
      <c r="D326" s="2515" t="s">
        <v>3177</v>
      </c>
      <c r="E326" s="2515"/>
      <c r="F326" s="2515"/>
      <c r="G326" s="3681">
        <v>1030000</v>
      </c>
      <c r="H326" s="3522"/>
      <c r="I326" s="3522"/>
      <c r="J326" s="3522"/>
      <c r="K326" s="3522"/>
      <c r="L326" s="3522"/>
      <c r="M326" s="3522"/>
      <c r="N326" s="3522"/>
      <c r="O326" s="3522"/>
      <c r="P326" s="3522"/>
      <c r="Q326" s="3522"/>
      <c r="R326" s="3523"/>
    </row>
    <row r="327" spans="1:18" ht="35.25" customHeight="1">
      <c r="A327" s="2514"/>
      <c r="B327" s="2502" t="s">
        <v>3166</v>
      </c>
      <c r="C327" s="2515" t="s">
        <v>3163</v>
      </c>
      <c r="D327" s="2515" t="s">
        <v>3178</v>
      </c>
      <c r="E327" s="2515"/>
      <c r="F327" s="2515"/>
      <c r="G327" s="3681">
        <v>335000</v>
      </c>
      <c r="H327" s="3522"/>
      <c r="I327" s="3522"/>
      <c r="J327" s="3522"/>
      <c r="K327" s="3522"/>
      <c r="L327" s="3522"/>
      <c r="M327" s="3522"/>
      <c r="N327" s="3522"/>
      <c r="O327" s="3522"/>
      <c r="P327" s="3522"/>
      <c r="Q327" s="3522"/>
      <c r="R327" s="3523"/>
    </row>
    <row r="328" spans="1:18" ht="35.25" customHeight="1">
      <c r="A328" s="2514"/>
      <c r="B328" s="2502" t="s">
        <v>3167</v>
      </c>
      <c r="C328" s="2515" t="s">
        <v>3162</v>
      </c>
      <c r="D328" s="2515" t="s">
        <v>3177</v>
      </c>
      <c r="E328" s="2515"/>
      <c r="F328" s="2515"/>
      <c r="G328" s="3681">
        <v>2120000</v>
      </c>
      <c r="H328" s="3522"/>
      <c r="I328" s="3522"/>
      <c r="J328" s="3522"/>
      <c r="K328" s="3522"/>
      <c r="L328" s="3522"/>
      <c r="M328" s="3522"/>
      <c r="N328" s="3522"/>
      <c r="O328" s="3522"/>
      <c r="P328" s="3522"/>
      <c r="Q328" s="3522"/>
      <c r="R328" s="3523"/>
    </row>
    <row r="329" spans="1:18" ht="35.25" customHeight="1">
      <c r="A329" s="2514"/>
      <c r="B329" s="2502" t="s">
        <v>3167</v>
      </c>
      <c r="C329" s="2515" t="s">
        <v>3163</v>
      </c>
      <c r="D329" s="2515" t="s">
        <v>3178</v>
      </c>
      <c r="E329" s="2515"/>
      <c r="F329" s="2515"/>
      <c r="G329" s="3681">
        <v>634000</v>
      </c>
      <c r="H329" s="3522"/>
      <c r="I329" s="3522"/>
      <c r="J329" s="3522"/>
      <c r="K329" s="3522"/>
      <c r="L329" s="3522"/>
      <c r="M329" s="3522"/>
      <c r="N329" s="3522"/>
      <c r="O329" s="3522"/>
      <c r="P329" s="3522"/>
      <c r="Q329" s="3522"/>
      <c r="R329" s="3523"/>
    </row>
    <row r="330" spans="1:18" ht="35.25" customHeight="1">
      <c r="A330" s="2514"/>
      <c r="B330" s="2502" t="s">
        <v>3167</v>
      </c>
      <c r="C330" s="2515" t="s">
        <v>3163</v>
      </c>
      <c r="D330" s="2515" t="s">
        <v>3179</v>
      </c>
      <c r="E330" s="2515"/>
      <c r="F330" s="2515"/>
      <c r="G330" s="3681">
        <v>157000</v>
      </c>
      <c r="H330" s="3522"/>
      <c r="I330" s="3522"/>
      <c r="J330" s="3522"/>
      <c r="K330" s="3522"/>
      <c r="L330" s="3522"/>
      <c r="M330" s="3522"/>
      <c r="N330" s="3522"/>
      <c r="O330" s="3522"/>
      <c r="P330" s="3522"/>
      <c r="Q330" s="3522"/>
      <c r="R330" s="3523"/>
    </row>
    <row r="331" spans="1:18" ht="35.25" customHeight="1">
      <c r="A331" s="2514"/>
      <c r="B331" s="2502" t="s">
        <v>3168</v>
      </c>
      <c r="C331" s="2515" t="s">
        <v>3162</v>
      </c>
      <c r="D331" s="2515" t="s">
        <v>3177</v>
      </c>
      <c r="E331" s="2515"/>
      <c r="F331" s="2515"/>
      <c r="G331" s="3681">
        <v>1982000</v>
      </c>
      <c r="H331" s="3522"/>
      <c r="I331" s="3522"/>
      <c r="J331" s="3522"/>
      <c r="K331" s="3522"/>
      <c r="L331" s="3522"/>
      <c r="M331" s="3522"/>
      <c r="N331" s="3522"/>
      <c r="O331" s="3522"/>
      <c r="P331" s="3522"/>
      <c r="Q331" s="3522"/>
      <c r="R331" s="3523"/>
    </row>
    <row r="332" spans="1:18" ht="35.25" customHeight="1">
      <c r="A332" s="2514"/>
      <c r="B332" s="2502" t="s">
        <v>3168</v>
      </c>
      <c r="C332" s="2515" t="s">
        <v>3163</v>
      </c>
      <c r="D332" s="2515" t="s">
        <v>3178</v>
      </c>
      <c r="E332" s="2515"/>
      <c r="F332" s="2515"/>
      <c r="G332" s="3681">
        <v>594000</v>
      </c>
      <c r="H332" s="3522"/>
      <c r="I332" s="3522"/>
      <c r="J332" s="3522"/>
      <c r="K332" s="3522"/>
      <c r="L332" s="3522"/>
      <c r="M332" s="3522"/>
      <c r="N332" s="3522"/>
      <c r="O332" s="3522"/>
      <c r="P332" s="3522"/>
      <c r="Q332" s="3522"/>
      <c r="R332" s="3523"/>
    </row>
    <row r="333" spans="1:18" ht="35.25" customHeight="1">
      <c r="A333" s="2514"/>
      <c r="B333" s="2502" t="s">
        <v>3168</v>
      </c>
      <c r="C333" s="2515" t="s">
        <v>3163</v>
      </c>
      <c r="D333" s="2515" t="s">
        <v>3179</v>
      </c>
      <c r="E333" s="2515"/>
      <c r="F333" s="2515"/>
      <c r="G333" s="3681">
        <v>137000</v>
      </c>
      <c r="H333" s="3522"/>
      <c r="I333" s="3522"/>
      <c r="J333" s="3522"/>
      <c r="K333" s="3522"/>
      <c r="L333" s="3522"/>
      <c r="M333" s="3522"/>
      <c r="N333" s="3522"/>
      <c r="O333" s="3522"/>
      <c r="P333" s="3522"/>
      <c r="Q333" s="3522"/>
      <c r="R333" s="3523"/>
    </row>
    <row r="334" spans="1:18" ht="35.25" customHeight="1">
      <c r="A334" s="2514"/>
      <c r="B334" s="2502" t="s">
        <v>3169</v>
      </c>
      <c r="C334" s="2515" t="s">
        <v>3162</v>
      </c>
      <c r="D334" s="2515" t="s">
        <v>3177</v>
      </c>
      <c r="E334" s="2515"/>
      <c r="F334" s="2515"/>
      <c r="G334" s="3681">
        <v>3827000</v>
      </c>
      <c r="H334" s="3522"/>
      <c r="I334" s="3522"/>
      <c r="J334" s="3522"/>
      <c r="K334" s="3522"/>
      <c r="L334" s="3522"/>
      <c r="M334" s="3522"/>
      <c r="N334" s="3522"/>
      <c r="O334" s="3522"/>
      <c r="P334" s="3522"/>
      <c r="Q334" s="3522"/>
      <c r="R334" s="3523"/>
    </row>
    <row r="335" spans="1:18" ht="35.25" customHeight="1">
      <c r="A335" s="2514"/>
      <c r="B335" s="2502" t="s">
        <v>3169</v>
      </c>
      <c r="C335" s="2515" t="s">
        <v>3163</v>
      </c>
      <c r="D335" s="2515" t="s">
        <v>3178</v>
      </c>
      <c r="E335" s="2515"/>
      <c r="F335" s="2515"/>
      <c r="G335" s="3681">
        <v>1168000</v>
      </c>
      <c r="H335" s="3522"/>
      <c r="I335" s="3522"/>
      <c r="J335" s="3522"/>
      <c r="K335" s="3522"/>
      <c r="L335" s="3522"/>
      <c r="M335" s="3522"/>
      <c r="N335" s="3522"/>
      <c r="O335" s="3522"/>
      <c r="P335" s="3522"/>
      <c r="Q335" s="3522"/>
      <c r="R335" s="3523"/>
    </row>
    <row r="336" spans="1:18" ht="35.25" customHeight="1">
      <c r="A336" s="2514"/>
      <c r="B336" s="2502" t="s">
        <v>3170</v>
      </c>
      <c r="C336" s="2515" t="s">
        <v>3162</v>
      </c>
      <c r="D336" s="2515" t="s">
        <v>3177</v>
      </c>
      <c r="E336" s="2515"/>
      <c r="F336" s="2515"/>
      <c r="G336" s="3681">
        <v>3650000</v>
      </c>
      <c r="H336" s="3522"/>
      <c r="I336" s="3522"/>
      <c r="J336" s="3522"/>
      <c r="K336" s="3522"/>
      <c r="L336" s="3522"/>
      <c r="M336" s="3522"/>
      <c r="N336" s="3522"/>
      <c r="O336" s="3522"/>
      <c r="P336" s="3522"/>
      <c r="Q336" s="3522"/>
      <c r="R336" s="3523"/>
    </row>
    <row r="337" spans="1:18" ht="35.25" customHeight="1">
      <c r="A337" s="2514"/>
      <c r="B337" s="2502" t="s">
        <v>3170</v>
      </c>
      <c r="C337" s="2515" t="s">
        <v>3163</v>
      </c>
      <c r="D337" s="2515" t="s">
        <v>3178</v>
      </c>
      <c r="E337" s="2515"/>
      <c r="F337" s="2515"/>
      <c r="G337" s="3681">
        <v>1109000</v>
      </c>
      <c r="H337" s="3522"/>
      <c r="I337" s="3522"/>
      <c r="J337" s="3522"/>
      <c r="K337" s="3522"/>
      <c r="L337" s="3522"/>
      <c r="M337" s="3522"/>
      <c r="N337" s="3522"/>
      <c r="O337" s="3522"/>
      <c r="P337" s="3522"/>
      <c r="Q337" s="3522"/>
      <c r="R337" s="3523"/>
    </row>
    <row r="338" spans="1:18" ht="35.25" customHeight="1">
      <c r="A338" s="2514"/>
      <c r="B338" s="2502" t="s">
        <v>3171</v>
      </c>
      <c r="C338" s="2515" t="s">
        <v>3162</v>
      </c>
      <c r="D338" s="2515" t="s">
        <v>3177</v>
      </c>
      <c r="E338" s="2515"/>
      <c r="F338" s="2515"/>
      <c r="G338" s="3681">
        <v>3569000</v>
      </c>
      <c r="H338" s="3522"/>
      <c r="I338" s="3522"/>
      <c r="J338" s="3522"/>
      <c r="K338" s="3522"/>
      <c r="L338" s="3522"/>
      <c r="M338" s="3522"/>
      <c r="N338" s="3522"/>
      <c r="O338" s="3522"/>
      <c r="P338" s="3522"/>
      <c r="Q338" s="3522"/>
      <c r="R338" s="3523"/>
    </row>
    <row r="339" spans="1:18" ht="35.25" customHeight="1">
      <c r="A339" s="2514"/>
      <c r="B339" s="2502" t="s">
        <v>3171</v>
      </c>
      <c r="C339" s="2515" t="s">
        <v>3163</v>
      </c>
      <c r="D339" s="2515" t="s">
        <v>3178</v>
      </c>
      <c r="E339" s="2515"/>
      <c r="F339" s="2515"/>
      <c r="G339" s="3681">
        <v>1069000</v>
      </c>
      <c r="H339" s="3522"/>
      <c r="I339" s="3522"/>
      <c r="J339" s="3522"/>
      <c r="K339" s="3522"/>
      <c r="L339" s="3522"/>
      <c r="M339" s="3522"/>
      <c r="N339" s="3522"/>
      <c r="O339" s="3522"/>
      <c r="P339" s="3522"/>
      <c r="Q339" s="3522"/>
      <c r="R339" s="3523"/>
    </row>
    <row r="340" spans="1:18" ht="35.25" customHeight="1">
      <c r="A340" s="2514"/>
      <c r="B340" s="2502" t="s">
        <v>3172</v>
      </c>
      <c r="C340" s="2515" t="s">
        <v>3163</v>
      </c>
      <c r="D340" s="2515" t="s">
        <v>3178</v>
      </c>
      <c r="E340" s="2515"/>
      <c r="F340" s="2515"/>
      <c r="G340" s="3681">
        <v>1309000</v>
      </c>
      <c r="H340" s="3522"/>
      <c r="I340" s="3522"/>
      <c r="J340" s="3522"/>
      <c r="K340" s="3522"/>
      <c r="L340" s="3522"/>
      <c r="M340" s="3522"/>
      <c r="N340" s="3522"/>
      <c r="O340" s="3522"/>
      <c r="P340" s="3522"/>
      <c r="Q340" s="3522"/>
      <c r="R340" s="3523"/>
    </row>
    <row r="341" spans="1:18" ht="35.25" customHeight="1">
      <c r="A341" s="2514"/>
      <c r="B341" s="2502" t="s">
        <v>3172</v>
      </c>
      <c r="C341" s="2515" t="s">
        <v>3163</v>
      </c>
      <c r="D341" s="2515" t="s">
        <v>3179</v>
      </c>
      <c r="E341" s="2515"/>
      <c r="F341" s="2515"/>
      <c r="G341" s="3681">
        <v>295000</v>
      </c>
      <c r="H341" s="3522"/>
      <c r="I341" s="3522"/>
      <c r="J341" s="3522"/>
      <c r="K341" s="3522"/>
      <c r="L341" s="3522"/>
      <c r="M341" s="3522"/>
      <c r="N341" s="3522"/>
      <c r="O341" s="3522"/>
      <c r="P341" s="3522"/>
      <c r="Q341" s="3522"/>
      <c r="R341" s="3523"/>
    </row>
    <row r="342" spans="1:18" ht="35.25" customHeight="1">
      <c r="A342" s="2514"/>
      <c r="B342" s="2502" t="s">
        <v>3173</v>
      </c>
      <c r="C342" s="2515" t="s">
        <v>3163</v>
      </c>
      <c r="D342" s="2515" t="s">
        <v>3178</v>
      </c>
      <c r="E342" s="2515"/>
      <c r="F342" s="2515"/>
      <c r="G342" s="3681">
        <v>1247000</v>
      </c>
      <c r="H342" s="3522"/>
      <c r="I342" s="3522"/>
      <c r="J342" s="3522"/>
      <c r="K342" s="3522"/>
      <c r="L342" s="3522"/>
      <c r="M342" s="3522"/>
      <c r="N342" s="3522"/>
      <c r="O342" s="3522"/>
      <c r="P342" s="3522"/>
      <c r="Q342" s="3522"/>
      <c r="R342" s="3523"/>
    </row>
    <row r="343" spans="1:18" ht="35.25" customHeight="1">
      <c r="A343" s="2514"/>
      <c r="B343" s="2502" t="s">
        <v>3173</v>
      </c>
      <c r="C343" s="2515" t="s">
        <v>3163</v>
      </c>
      <c r="D343" s="2515" t="s">
        <v>3179</v>
      </c>
      <c r="E343" s="2515"/>
      <c r="F343" s="2515"/>
      <c r="G343" s="3681">
        <v>275000</v>
      </c>
      <c r="H343" s="3522"/>
      <c r="I343" s="3522"/>
      <c r="J343" s="3522"/>
      <c r="K343" s="3522"/>
      <c r="L343" s="3522"/>
      <c r="M343" s="3522"/>
      <c r="N343" s="3522"/>
      <c r="O343" s="3522"/>
      <c r="P343" s="3522"/>
      <c r="Q343" s="3522"/>
      <c r="R343" s="3523"/>
    </row>
    <row r="344" spans="1:18" ht="35.25" customHeight="1">
      <c r="A344" s="2514"/>
      <c r="B344" s="2502" t="s">
        <v>3180</v>
      </c>
      <c r="C344" s="2515" t="s">
        <v>3163</v>
      </c>
      <c r="D344" s="2515" t="s">
        <v>3178</v>
      </c>
      <c r="E344" s="2515"/>
      <c r="F344" s="2515"/>
      <c r="G344" s="3681">
        <v>1229000</v>
      </c>
      <c r="H344" s="3522"/>
      <c r="I344" s="3522"/>
      <c r="J344" s="3522"/>
      <c r="K344" s="3522"/>
      <c r="L344" s="3522"/>
      <c r="M344" s="3522"/>
      <c r="N344" s="3522"/>
      <c r="O344" s="3522"/>
      <c r="P344" s="3522"/>
      <c r="Q344" s="3522"/>
      <c r="R344" s="3523"/>
    </row>
    <row r="345" spans="1:18" ht="35.25" customHeight="1">
      <c r="A345" s="2514"/>
      <c r="B345" s="2502" t="s">
        <v>3180</v>
      </c>
      <c r="C345" s="2515" t="s">
        <v>3163</v>
      </c>
      <c r="D345" s="2515" t="s">
        <v>3179</v>
      </c>
      <c r="E345" s="2515"/>
      <c r="F345" s="2515"/>
      <c r="G345" s="3681">
        <v>256000</v>
      </c>
      <c r="H345" s="3522"/>
      <c r="I345" s="3522"/>
      <c r="J345" s="3522"/>
      <c r="K345" s="3522"/>
      <c r="L345" s="3522"/>
      <c r="M345" s="3522"/>
      <c r="N345" s="3522"/>
      <c r="O345" s="3522"/>
      <c r="P345" s="3522"/>
      <c r="Q345" s="3522"/>
      <c r="R345" s="3523"/>
    </row>
    <row r="346" spans="1:18" ht="35.25" customHeight="1">
      <c r="A346" s="2514"/>
      <c r="B346" s="2502" t="s">
        <v>3174</v>
      </c>
      <c r="C346" s="2515" t="s">
        <v>3162</v>
      </c>
      <c r="D346" s="2515" t="s">
        <v>3177</v>
      </c>
      <c r="E346" s="2515"/>
      <c r="F346" s="2515"/>
      <c r="G346" s="3681">
        <v>2318000</v>
      </c>
      <c r="H346" s="3522"/>
      <c r="I346" s="3522"/>
      <c r="J346" s="3522"/>
      <c r="K346" s="3522"/>
      <c r="L346" s="3522"/>
      <c r="M346" s="3522"/>
      <c r="N346" s="3522"/>
      <c r="O346" s="3522"/>
      <c r="P346" s="3522"/>
      <c r="Q346" s="3522"/>
      <c r="R346" s="3523"/>
    </row>
    <row r="347" spans="1:18" ht="35.25" customHeight="1">
      <c r="A347" s="2514"/>
      <c r="B347" s="2502" t="s">
        <v>3174</v>
      </c>
      <c r="C347" s="2515" t="s">
        <v>3163</v>
      </c>
      <c r="D347" s="2515" t="s">
        <v>3178</v>
      </c>
      <c r="E347" s="2515"/>
      <c r="F347" s="2515"/>
      <c r="G347" s="3681">
        <v>691000</v>
      </c>
      <c r="H347" s="3522"/>
      <c r="I347" s="3522"/>
      <c r="J347" s="3522"/>
      <c r="K347" s="3522"/>
      <c r="L347" s="3522"/>
      <c r="M347" s="3522"/>
      <c r="N347" s="3522"/>
      <c r="O347" s="3522"/>
      <c r="P347" s="3522"/>
      <c r="Q347" s="3522"/>
      <c r="R347" s="3523"/>
    </row>
    <row r="348" spans="1:18" ht="35.25" customHeight="1">
      <c r="A348" s="2514"/>
      <c r="B348" s="2502" t="s">
        <v>3174</v>
      </c>
      <c r="C348" s="2515" t="s">
        <v>3163</v>
      </c>
      <c r="D348" s="2515" t="s">
        <v>3179</v>
      </c>
      <c r="E348" s="2515"/>
      <c r="F348" s="2515"/>
      <c r="G348" s="3681">
        <v>176000</v>
      </c>
      <c r="H348" s="3522"/>
      <c r="I348" s="3522"/>
      <c r="J348" s="3522"/>
      <c r="K348" s="3522"/>
      <c r="L348" s="3522"/>
      <c r="M348" s="3522"/>
      <c r="N348" s="3522"/>
      <c r="O348" s="3522"/>
      <c r="P348" s="3522"/>
      <c r="Q348" s="3522"/>
      <c r="R348" s="3523"/>
    </row>
    <row r="349" spans="1:18" ht="35.25" customHeight="1">
      <c r="A349" s="2514"/>
      <c r="B349" s="2502" t="s">
        <v>3175</v>
      </c>
      <c r="C349" s="2515" t="s">
        <v>3162</v>
      </c>
      <c r="D349" s="2515" t="s">
        <v>3177</v>
      </c>
      <c r="E349" s="2515"/>
      <c r="F349" s="2515"/>
      <c r="G349" s="3681">
        <v>2200000</v>
      </c>
      <c r="H349" s="3522"/>
      <c r="I349" s="3522"/>
      <c r="J349" s="3522"/>
      <c r="K349" s="3522"/>
      <c r="L349" s="3522"/>
      <c r="M349" s="3522"/>
      <c r="N349" s="3522"/>
      <c r="O349" s="3522"/>
      <c r="P349" s="3522"/>
      <c r="Q349" s="3522"/>
      <c r="R349" s="3523"/>
    </row>
    <row r="350" spans="1:18" ht="35.25" customHeight="1">
      <c r="A350" s="2514"/>
      <c r="B350" s="2502" t="s">
        <v>3175</v>
      </c>
      <c r="C350" s="2515" t="s">
        <v>3163</v>
      </c>
      <c r="D350" s="2515" t="s">
        <v>3178</v>
      </c>
      <c r="E350" s="2515"/>
      <c r="F350" s="2515"/>
      <c r="G350" s="3681">
        <v>652000</v>
      </c>
      <c r="H350" s="3522"/>
      <c r="I350" s="3522"/>
      <c r="J350" s="3522"/>
      <c r="K350" s="3522"/>
      <c r="L350" s="3522"/>
      <c r="M350" s="3522"/>
      <c r="N350" s="3522"/>
      <c r="O350" s="3522"/>
      <c r="P350" s="3522"/>
      <c r="Q350" s="3522"/>
      <c r="R350" s="3523"/>
    </row>
    <row r="351" spans="1:18" ht="35.25" customHeight="1">
      <c r="A351" s="2514"/>
      <c r="B351" s="2502" t="s">
        <v>3175</v>
      </c>
      <c r="C351" s="2515" t="s">
        <v>3163</v>
      </c>
      <c r="D351" s="2515" t="s">
        <v>3179</v>
      </c>
      <c r="E351" s="2515"/>
      <c r="F351" s="2515"/>
      <c r="G351" s="3681">
        <v>157000</v>
      </c>
      <c r="H351" s="3522"/>
      <c r="I351" s="3522"/>
      <c r="J351" s="3522"/>
      <c r="K351" s="3522"/>
      <c r="L351" s="3522"/>
      <c r="M351" s="3522"/>
      <c r="N351" s="3522"/>
      <c r="O351" s="3522"/>
      <c r="P351" s="3522"/>
      <c r="Q351" s="3522"/>
      <c r="R351" s="3523"/>
    </row>
    <row r="352" spans="1:18" ht="35.25" customHeight="1">
      <c r="A352" s="2514"/>
      <c r="B352" s="2502" t="s">
        <v>3176</v>
      </c>
      <c r="C352" s="2515" t="s">
        <v>3162</v>
      </c>
      <c r="D352" s="2515" t="s">
        <v>3177</v>
      </c>
      <c r="E352" s="2515"/>
      <c r="F352" s="2515"/>
      <c r="G352" s="3681">
        <v>4484000</v>
      </c>
      <c r="H352" s="3522"/>
      <c r="I352" s="3522"/>
      <c r="J352" s="3522"/>
      <c r="K352" s="3522"/>
      <c r="L352" s="3522"/>
      <c r="M352" s="3522"/>
      <c r="N352" s="3522"/>
      <c r="O352" s="3522"/>
      <c r="P352" s="3522"/>
      <c r="Q352" s="3522"/>
      <c r="R352" s="3523"/>
    </row>
    <row r="353" spans="1:18" ht="56.25" customHeight="1">
      <c r="A353" s="2501">
        <v>7</v>
      </c>
      <c r="B353" s="3581" t="s">
        <v>3253</v>
      </c>
      <c r="C353" s="3581"/>
      <c r="D353" s="3581"/>
      <c r="E353" s="3581"/>
      <c r="F353" s="3581"/>
      <c r="G353" s="3581"/>
      <c r="H353" s="3581"/>
      <c r="I353" s="3581"/>
      <c r="J353" s="3581"/>
      <c r="K353" s="3581"/>
      <c r="L353" s="3581"/>
      <c r="M353" s="3581"/>
      <c r="N353" s="3581"/>
      <c r="O353" s="3581"/>
      <c r="P353" s="3581"/>
      <c r="Q353" s="3581"/>
      <c r="R353" s="3581"/>
    </row>
    <row r="354" spans="1:18" ht="36.75" customHeight="1">
      <c r="A354" s="2514"/>
      <c r="B354" s="2502"/>
      <c r="C354" s="2515"/>
      <c r="D354" s="2468"/>
      <c r="E354" s="1600"/>
      <c r="F354" s="1600"/>
      <c r="G354" s="3782" t="s">
        <v>3254</v>
      </c>
      <c r="H354" s="3782"/>
      <c r="I354" s="3782"/>
      <c r="J354" s="3782"/>
      <c r="K354" s="3782"/>
      <c r="L354" s="3782"/>
      <c r="M354" s="3782"/>
      <c r="N354" s="3782"/>
      <c r="O354" s="3782"/>
      <c r="P354" s="3782"/>
      <c r="Q354" s="3782"/>
      <c r="R354" s="3783"/>
    </row>
    <row r="355" spans="1:18" s="1534" customFormat="1" ht="35.25" customHeight="1">
      <c r="A355" s="2317"/>
      <c r="B355" s="1980" t="s">
        <v>3256</v>
      </c>
      <c r="C355" s="2492" t="s">
        <v>281</v>
      </c>
      <c r="D355" s="2493" t="s">
        <v>3257</v>
      </c>
      <c r="E355" s="2491"/>
      <c r="F355" s="2491"/>
      <c r="G355" s="3784">
        <v>5500</v>
      </c>
      <c r="H355" s="3785"/>
      <c r="I355" s="3785"/>
      <c r="J355" s="3785"/>
      <c r="K355" s="3785"/>
      <c r="L355" s="3785"/>
      <c r="M355" s="3785"/>
      <c r="N355" s="3785"/>
      <c r="O355" s="3785"/>
      <c r="P355" s="3785"/>
      <c r="Q355" s="3785"/>
      <c r="R355" s="3786"/>
    </row>
    <row r="356" spans="1:18" s="1534" customFormat="1" ht="35.25" customHeight="1">
      <c r="A356" s="2317"/>
      <c r="B356" s="2200" t="s">
        <v>3258</v>
      </c>
      <c r="C356" s="2492" t="s">
        <v>281</v>
      </c>
      <c r="D356" s="2493" t="s">
        <v>3257</v>
      </c>
      <c r="E356" s="2491"/>
      <c r="F356" s="2491"/>
      <c r="G356" s="3784">
        <v>6500</v>
      </c>
      <c r="H356" s="3785"/>
      <c r="I356" s="3785"/>
      <c r="J356" s="3785"/>
      <c r="K356" s="3785"/>
      <c r="L356" s="3785"/>
      <c r="M356" s="3785"/>
      <c r="N356" s="3785"/>
      <c r="O356" s="3785"/>
      <c r="P356" s="3785"/>
      <c r="Q356" s="3785"/>
      <c r="R356" s="3786"/>
    </row>
    <row r="357" spans="1:18" s="1534" customFormat="1" ht="35.25" customHeight="1">
      <c r="A357" s="2317"/>
      <c r="B357" s="2200" t="s">
        <v>3259</v>
      </c>
      <c r="C357" s="2492" t="s">
        <v>281</v>
      </c>
      <c r="D357" s="2493" t="s">
        <v>3257</v>
      </c>
      <c r="E357" s="2491"/>
      <c r="F357" s="2491"/>
      <c r="G357" s="3784">
        <v>6000</v>
      </c>
      <c r="H357" s="3785"/>
      <c r="I357" s="3785"/>
      <c r="J357" s="3785"/>
      <c r="K357" s="3785"/>
      <c r="L357" s="3785"/>
      <c r="M357" s="3785"/>
      <c r="N357" s="3785"/>
      <c r="O357" s="3785"/>
      <c r="P357" s="3785"/>
      <c r="Q357" s="3785"/>
      <c r="R357" s="3786"/>
    </row>
    <row r="358" spans="1:18" s="1534" customFormat="1" ht="35.25" customHeight="1">
      <c r="A358" s="2317"/>
      <c r="B358" s="2200" t="s">
        <v>3260</v>
      </c>
      <c r="C358" s="2492" t="s">
        <v>281</v>
      </c>
      <c r="D358" s="2493" t="s">
        <v>3257</v>
      </c>
      <c r="E358" s="2491"/>
      <c r="F358" s="2491"/>
      <c r="G358" s="3784">
        <v>7500</v>
      </c>
      <c r="H358" s="3785"/>
      <c r="I358" s="3785"/>
      <c r="J358" s="3785"/>
      <c r="K358" s="3785"/>
      <c r="L358" s="3785"/>
      <c r="M358" s="3785"/>
      <c r="N358" s="3785"/>
      <c r="O358" s="3785"/>
      <c r="P358" s="3785"/>
      <c r="Q358" s="3785"/>
      <c r="R358" s="3786"/>
    </row>
    <row r="359" spans="1:18" s="1534" customFormat="1" ht="35.25" customHeight="1">
      <c r="A359" s="2317"/>
      <c r="B359" s="2276" t="s">
        <v>3261</v>
      </c>
      <c r="C359" s="2492" t="s">
        <v>3262</v>
      </c>
      <c r="D359" s="2494" t="s">
        <v>3263</v>
      </c>
      <c r="E359" s="2491"/>
      <c r="F359" s="2491"/>
      <c r="G359" s="3784">
        <v>64000</v>
      </c>
      <c r="H359" s="3785"/>
      <c r="I359" s="3785"/>
      <c r="J359" s="3785"/>
      <c r="K359" s="3785"/>
      <c r="L359" s="3785"/>
      <c r="M359" s="3785"/>
      <c r="N359" s="3785"/>
      <c r="O359" s="3785"/>
      <c r="P359" s="3785"/>
      <c r="Q359" s="3785"/>
      <c r="R359" s="3786"/>
    </row>
    <row r="360" spans="1:18" s="1534" customFormat="1" ht="35.25" customHeight="1">
      <c r="A360" s="2317"/>
      <c r="B360" s="2276" t="s">
        <v>3264</v>
      </c>
      <c r="C360" s="2492" t="s">
        <v>3262</v>
      </c>
      <c r="D360" s="2494" t="s">
        <v>3265</v>
      </c>
      <c r="E360" s="2491"/>
      <c r="F360" s="2491"/>
      <c r="G360" s="3784">
        <v>63000</v>
      </c>
      <c r="H360" s="3785"/>
      <c r="I360" s="3785"/>
      <c r="J360" s="3785"/>
      <c r="K360" s="3785"/>
      <c r="L360" s="3785"/>
      <c r="M360" s="3785"/>
      <c r="N360" s="3785"/>
      <c r="O360" s="3785"/>
      <c r="P360" s="3785"/>
      <c r="Q360" s="3785"/>
      <c r="R360" s="3786"/>
    </row>
    <row r="361" spans="1:18" s="1534" customFormat="1" ht="35.25" customHeight="1">
      <c r="A361" s="2317"/>
      <c r="B361" s="2276" t="s">
        <v>3266</v>
      </c>
      <c r="C361" s="2492" t="s">
        <v>3262</v>
      </c>
      <c r="D361" s="2494" t="s">
        <v>3267</v>
      </c>
      <c r="E361" s="2491"/>
      <c r="F361" s="2491"/>
      <c r="G361" s="3784">
        <v>89000</v>
      </c>
      <c r="H361" s="3785"/>
      <c r="I361" s="3785"/>
      <c r="J361" s="3785"/>
      <c r="K361" s="3785"/>
      <c r="L361" s="3785"/>
      <c r="M361" s="3785"/>
      <c r="N361" s="3785"/>
      <c r="O361" s="3785"/>
      <c r="P361" s="3785"/>
      <c r="Q361" s="3785"/>
      <c r="R361" s="3786"/>
    </row>
    <row r="362" spans="1:18" s="1534" customFormat="1" ht="35.25" customHeight="1">
      <c r="A362" s="2317"/>
      <c r="B362" s="2276" t="s">
        <v>3268</v>
      </c>
      <c r="C362" s="2492" t="s">
        <v>3262</v>
      </c>
      <c r="D362" s="2494" t="s">
        <v>3265</v>
      </c>
      <c r="E362" s="2491"/>
      <c r="F362" s="2491"/>
      <c r="G362" s="3784">
        <v>175000</v>
      </c>
      <c r="H362" s="3785"/>
      <c r="I362" s="3785"/>
      <c r="J362" s="3785"/>
      <c r="K362" s="3785"/>
      <c r="L362" s="3785"/>
      <c r="M362" s="3785"/>
      <c r="N362" s="3785"/>
      <c r="O362" s="3785"/>
      <c r="P362" s="3785"/>
      <c r="Q362" s="3785"/>
      <c r="R362" s="3786"/>
    </row>
    <row r="363" spans="1:18" s="1534" customFormat="1" ht="35.25" customHeight="1">
      <c r="A363" s="2317"/>
      <c r="B363" s="2276" t="s">
        <v>3269</v>
      </c>
      <c r="C363" s="2492" t="s">
        <v>281</v>
      </c>
      <c r="D363" s="2494" t="s">
        <v>3263</v>
      </c>
      <c r="E363" s="2491"/>
      <c r="F363" s="2491"/>
      <c r="G363" s="3784">
        <v>67000</v>
      </c>
      <c r="H363" s="3785"/>
      <c r="I363" s="3785"/>
      <c r="J363" s="3785"/>
      <c r="K363" s="3785"/>
      <c r="L363" s="3785"/>
      <c r="M363" s="3785"/>
      <c r="N363" s="3785"/>
      <c r="O363" s="3785"/>
      <c r="P363" s="3785"/>
      <c r="Q363" s="3785"/>
      <c r="R363" s="3786"/>
    </row>
    <row r="364" spans="1:18" s="1534" customFormat="1" ht="35.25" customHeight="1">
      <c r="A364" s="2317"/>
      <c r="B364" s="2200" t="s">
        <v>3270</v>
      </c>
      <c r="C364" s="2492" t="s">
        <v>281</v>
      </c>
      <c r="D364" s="2494" t="s">
        <v>3263</v>
      </c>
      <c r="E364" s="2491"/>
      <c r="F364" s="2491"/>
      <c r="G364" s="3784">
        <v>97000</v>
      </c>
      <c r="H364" s="3785"/>
      <c r="I364" s="3785"/>
      <c r="J364" s="3785"/>
      <c r="K364" s="3785"/>
      <c r="L364" s="3785"/>
      <c r="M364" s="3785"/>
      <c r="N364" s="3785"/>
      <c r="O364" s="3785"/>
      <c r="P364" s="3785"/>
      <c r="Q364" s="3785"/>
      <c r="R364" s="3786"/>
    </row>
    <row r="365" spans="1:18" s="1534" customFormat="1" ht="35.25" customHeight="1">
      <c r="A365" s="2317"/>
      <c r="B365" s="2200" t="s">
        <v>3271</v>
      </c>
      <c r="C365" s="2492" t="s">
        <v>3262</v>
      </c>
      <c r="D365" s="2494" t="s">
        <v>3263</v>
      </c>
      <c r="E365" s="2491"/>
      <c r="F365" s="2491"/>
      <c r="G365" s="3784">
        <v>124000</v>
      </c>
      <c r="H365" s="3785"/>
      <c r="I365" s="3785"/>
      <c r="J365" s="3785"/>
      <c r="K365" s="3785"/>
      <c r="L365" s="3785"/>
      <c r="M365" s="3785"/>
      <c r="N365" s="3785"/>
      <c r="O365" s="3785"/>
      <c r="P365" s="3785"/>
      <c r="Q365" s="3785"/>
      <c r="R365" s="3786"/>
    </row>
    <row r="366" spans="1:18" s="1534" customFormat="1" ht="35.25" customHeight="1">
      <c r="A366" s="2317"/>
      <c r="B366" s="2276" t="s">
        <v>3272</v>
      </c>
      <c r="C366" s="2492" t="s">
        <v>281</v>
      </c>
      <c r="D366" s="2494"/>
      <c r="E366" s="2491"/>
      <c r="F366" s="2491"/>
      <c r="G366" s="3784">
        <v>52000</v>
      </c>
      <c r="H366" s="3785"/>
      <c r="I366" s="3785"/>
      <c r="J366" s="3785"/>
      <c r="K366" s="3785"/>
      <c r="L366" s="3785"/>
      <c r="M366" s="3785"/>
      <c r="N366" s="3785"/>
      <c r="O366" s="3785"/>
      <c r="P366" s="3785"/>
      <c r="Q366" s="3785"/>
      <c r="R366" s="3786"/>
    </row>
    <row r="367" spans="1:18" ht="21.75" customHeight="1">
      <c r="A367" s="2501" t="s">
        <v>1312</v>
      </c>
      <c r="B367" s="2510" t="s">
        <v>1296</v>
      </c>
      <c r="C367" s="2501"/>
      <c r="D367" s="2501"/>
      <c r="E367" s="2510"/>
      <c r="F367" s="2510"/>
      <c r="G367" s="2510"/>
      <c r="H367" s="1863"/>
      <c r="I367" s="2510"/>
      <c r="J367" s="2510"/>
      <c r="K367" s="2510"/>
      <c r="L367" s="1852"/>
      <c r="M367" s="2501"/>
      <c r="N367" s="2510"/>
      <c r="O367" s="2510"/>
      <c r="P367" s="1863"/>
      <c r="Q367" s="1863"/>
      <c r="R367" s="1863"/>
    </row>
    <row r="368" spans="1:18" ht="30.75" hidden="1" customHeight="1">
      <c r="A368" s="2501">
        <v>1</v>
      </c>
      <c r="B368" s="3581" t="s">
        <v>2483</v>
      </c>
      <c r="C368" s="3581"/>
      <c r="D368" s="3581"/>
      <c r="E368" s="3581"/>
      <c r="F368" s="3581"/>
      <c r="G368" s="3581"/>
      <c r="H368" s="3581"/>
      <c r="I368" s="3581"/>
      <c r="J368" s="3581"/>
      <c r="K368" s="3581"/>
      <c r="L368" s="3581"/>
      <c r="M368" s="3581"/>
      <c r="N368" s="3581"/>
      <c r="O368" s="3581"/>
      <c r="P368" s="3581"/>
      <c r="Q368" s="3581"/>
      <c r="R368" s="3581"/>
    </row>
    <row r="369" spans="1:18" ht="35.25" hidden="1" customHeight="1">
      <c r="A369" s="2506"/>
      <c r="B369" s="2502" t="s">
        <v>1297</v>
      </c>
      <c r="C369" s="2506" t="s">
        <v>146</v>
      </c>
      <c r="D369" s="3585" t="s">
        <v>1557</v>
      </c>
      <c r="E369" s="1614"/>
      <c r="F369" s="1614"/>
      <c r="G369" s="1620">
        <f>30000/1.1</f>
        <v>27272.727272727272</v>
      </c>
      <c r="H369" s="2517"/>
      <c r="I369" s="3587" t="s">
        <v>1519</v>
      </c>
      <c r="J369" s="3587"/>
      <c r="K369" s="3587"/>
      <c r="L369" s="3587"/>
      <c r="M369" s="3587"/>
      <c r="N369" s="1620">
        <f>29500/1.1</f>
        <v>26818.181818181816</v>
      </c>
      <c r="O369" s="3587" t="s">
        <v>1520</v>
      </c>
      <c r="P369" s="3587"/>
      <c r="Q369" s="3587"/>
      <c r="R369" s="3587"/>
    </row>
    <row r="370" spans="1:18" ht="35.25" hidden="1" customHeight="1">
      <c r="A370" s="2506"/>
      <c r="B370" s="2502" t="s">
        <v>1298</v>
      </c>
      <c r="C370" s="2506" t="s">
        <v>146</v>
      </c>
      <c r="D370" s="3585"/>
      <c r="E370" s="1614"/>
      <c r="F370" s="1614"/>
      <c r="G370" s="1620">
        <f>18000/1.1</f>
        <v>16363.636363636362</v>
      </c>
      <c r="H370" s="1614"/>
      <c r="I370" s="3587"/>
      <c r="J370" s="3587"/>
      <c r="K370" s="3587"/>
      <c r="L370" s="3587"/>
      <c r="M370" s="3587"/>
      <c r="N370" s="1620">
        <f>17500/1.1</f>
        <v>15909.090909090908</v>
      </c>
      <c r="O370" s="3587"/>
      <c r="P370" s="3587"/>
      <c r="Q370" s="3587"/>
      <c r="R370" s="3587"/>
    </row>
    <row r="371" spans="1:18" ht="35.25" hidden="1" customHeight="1">
      <c r="A371" s="2506"/>
      <c r="B371" s="2502" t="s">
        <v>1299</v>
      </c>
      <c r="C371" s="2506" t="s">
        <v>146</v>
      </c>
      <c r="D371" s="3585" t="s">
        <v>1557</v>
      </c>
      <c r="E371" s="1614"/>
      <c r="F371" s="1614"/>
      <c r="G371" s="1620">
        <f>13500/1.1</f>
        <v>12272.727272727272</v>
      </c>
      <c r="H371" s="1620"/>
      <c r="I371" s="3587"/>
      <c r="J371" s="3587"/>
      <c r="K371" s="3587"/>
      <c r="L371" s="3587"/>
      <c r="M371" s="3587"/>
      <c r="N371" s="1620">
        <f>13000/1.1</f>
        <v>11818.181818181818</v>
      </c>
      <c r="O371" s="3587"/>
      <c r="P371" s="3587"/>
      <c r="Q371" s="3587"/>
      <c r="R371" s="3587"/>
    </row>
    <row r="372" spans="1:18" ht="35.25" hidden="1" customHeight="1">
      <c r="A372" s="2506"/>
      <c r="B372" s="2507" t="s">
        <v>136</v>
      </c>
      <c r="C372" s="2506" t="s">
        <v>146</v>
      </c>
      <c r="D372" s="3585"/>
      <c r="E372" s="1614"/>
      <c r="F372" s="1614"/>
      <c r="G372" s="1620">
        <f>34000/1.1</f>
        <v>30909.090909090908</v>
      </c>
      <c r="H372" s="1614"/>
      <c r="I372" s="3587"/>
      <c r="J372" s="3587"/>
      <c r="K372" s="3587"/>
      <c r="L372" s="3587"/>
      <c r="M372" s="3587"/>
      <c r="N372" s="1620">
        <f>33000/1.1</f>
        <v>29999.999999999996</v>
      </c>
      <c r="O372" s="3587"/>
      <c r="P372" s="3587"/>
      <c r="Q372" s="3587"/>
      <c r="R372" s="3587"/>
    </row>
    <row r="373" spans="1:18" ht="35.25" hidden="1" customHeight="1">
      <c r="A373" s="2506"/>
      <c r="B373" s="2502" t="s">
        <v>1300</v>
      </c>
      <c r="C373" s="2506" t="s">
        <v>146</v>
      </c>
      <c r="D373" s="3585" t="s">
        <v>1557</v>
      </c>
      <c r="E373" s="1614"/>
      <c r="F373" s="1614"/>
      <c r="G373" s="1620">
        <f>59000/1.1</f>
        <v>53636.363636363632</v>
      </c>
      <c r="H373" s="2517"/>
      <c r="I373" s="3587"/>
      <c r="J373" s="3587"/>
      <c r="K373" s="3587"/>
      <c r="L373" s="3587"/>
      <c r="M373" s="3587"/>
      <c r="N373" s="1620">
        <f>58000/1.1</f>
        <v>52727.272727272721</v>
      </c>
      <c r="O373" s="3587"/>
      <c r="P373" s="3587"/>
      <c r="Q373" s="3587"/>
      <c r="R373" s="3587"/>
    </row>
    <row r="374" spans="1:18" ht="35.25" hidden="1" customHeight="1">
      <c r="A374" s="2506"/>
      <c r="B374" s="2507" t="s">
        <v>539</v>
      </c>
      <c r="C374" s="2506" t="s">
        <v>146</v>
      </c>
      <c r="D374" s="3585"/>
      <c r="E374" s="1614"/>
      <c r="F374" s="1614"/>
      <c r="G374" s="1620">
        <f>83000/1.1</f>
        <v>75454.545454545441</v>
      </c>
      <c r="H374" s="2517"/>
      <c r="I374" s="3587"/>
      <c r="J374" s="3587"/>
      <c r="K374" s="3587"/>
      <c r="L374" s="3587"/>
      <c r="M374" s="3587"/>
      <c r="N374" s="1620">
        <f>82000/1.1</f>
        <v>74545.454545454544</v>
      </c>
      <c r="O374" s="3587"/>
      <c r="P374" s="3587"/>
      <c r="Q374" s="3587"/>
      <c r="R374" s="3587"/>
    </row>
    <row r="375" spans="1:18" ht="35.25" hidden="1" customHeight="1">
      <c r="A375" s="2506"/>
      <c r="B375" s="2502" t="s">
        <v>135</v>
      </c>
      <c r="C375" s="2506" t="s">
        <v>146</v>
      </c>
      <c r="D375" s="3585"/>
      <c r="E375" s="1614"/>
      <c r="F375" s="1614"/>
      <c r="G375" s="1620">
        <f>114000/1.1</f>
        <v>103636.36363636363</v>
      </c>
      <c r="H375" s="2517"/>
      <c r="I375" s="3587"/>
      <c r="J375" s="3587"/>
      <c r="K375" s="3587"/>
      <c r="L375" s="3587"/>
      <c r="M375" s="3587"/>
      <c r="N375" s="1620">
        <f>113000/1.1</f>
        <v>102727.27272727272</v>
      </c>
      <c r="O375" s="3587"/>
      <c r="P375" s="3587"/>
      <c r="Q375" s="3587"/>
      <c r="R375" s="3587"/>
    </row>
    <row r="376" spans="1:18" ht="35.25" hidden="1" customHeight="1">
      <c r="A376" s="2506"/>
      <c r="B376" s="2507" t="s">
        <v>1301</v>
      </c>
      <c r="C376" s="2506" t="s">
        <v>146</v>
      </c>
      <c r="D376" s="3585" t="s">
        <v>1557</v>
      </c>
      <c r="E376" s="1614"/>
      <c r="F376" s="1614"/>
      <c r="G376" s="1620">
        <f>11000/1.1</f>
        <v>10000</v>
      </c>
      <c r="H376" s="2517"/>
      <c r="I376" s="3587"/>
      <c r="J376" s="3587"/>
      <c r="K376" s="3587"/>
      <c r="L376" s="3587"/>
      <c r="M376" s="3587"/>
      <c r="N376" s="1620">
        <f>10300/1.1</f>
        <v>9363.6363636363621</v>
      </c>
      <c r="O376" s="3587"/>
      <c r="P376" s="3587"/>
      <c r="Q376" s="3587"/>
      <c r="R376" s="3587"/>
    </row>
    <row r="377" spans="1:18" ht="35.25" hidden="1" customHeight="1">
      <c r="A377" s="2506"/>
      <c r="B377" s="2502" t="s">
        <v>1302</v>
      </c>
      <c r="C377" s="2506" t="s">
        <v>146</v>
      </c>
      <c r="D377" s="3585"/>
      <c r="E377" s="1614"/>
      <c r="F377" s="1614"/>
      <c r="G377" s="1620">
        <f>6800/1.1</f>
        <v>6181.8181818181811</v>
      </c>
      <c r="H377" s="2517"/>
      <c r="I377" s="3587"/>
      <c r="J377" s="3587"/>
      <c r="K377" s="3587"/>
      <c r="L377" s="3587"/>
      <c r="M377" s="3587"/>
      <c r="N377" s="1620">
        <f>6300/1.1</f>
        <v>5727.272727272727</v>
      </c>
      <c r="O377" s="3587"/>
      <c r="P377" s="3587"/>
      <c r="Q377" s="3587"/>
      <c r="R377" s="3587"/>
    </row>
    <row r="378" spans="1:18" ht="35.25" hidden="1" customHeight="1">
      <c r="A378" s="2506"/>
      <c r="B378" s="2507" t="s">
        <v>1303</v>
      </c>
      <c r="C378" s="2506" t="s">
        <v>146</v>
      </c>
      <c r="D378" s="3585"/>
      <c r="E378" s="1614"/>
      <c r="F378" s="1614"/>
      <c r="G378" s="1620">
        <f>11800/1.1</f>
        <v>10727.272727272726</v>
      </c>
      <c r="H378" s="2517"/>
      <c r="I378" s="3587"/>
      <c r="J378" s="3587"/>
      <c r="K378" s="3587"/>
      <c r="L378" s="3587"/>
      <c r="M378" s="3587"/>
      <c r="N378" s="1620">
        <f>11300/1.1</f>
        <v>10272.727272727272</v>
      </c>
      <c r="O378" s="3587"/>
      <c r="P378" s="3587"/>
      <c r="Q378" s="3587"/>
      <c r="R378" s="3587"/>
    </row>
    <row r="379" spans="1:18" ht="35.25" hidden="1" customHeight="1">
      <c r="A379" s="2506"/>
      <c r="B379" s="2502" t="s">
        <v>1304</v>
      </c>
      <c r="C379" s="2506" t="s">
        <v>146</v>
      </c>
      <c r="D379" s="3585" t="s">
        <v>1557</v>
      </c>
      <c r="E379" s="1614"/>
      <c r="F379" s="1614"/>
      <c r="G379" s="1620">
        <f>14500/1.1</f>
        <v>13181.81818181818</v>
      </c>
      <c r="H379" s="2517"/>
      <c r="I379" s="3587"/>
      <c r="J379" s="3587"/>
      <c r="K379" s="3587"/>
      <c r="L379" s="3587"/>
      <c r="M379" s="3587"/>
      <c r="N379" s="1620">
        <f>14000/1.1</f>
        <v>12727.272727272726</v>
      </c>
      <c r="O379" s="3587"/>
      <c r="P379" s="3587"/>
      <c r="Q379" s="3587"/>
      <c r="R379" s="3587"/>
    </row>
    <row r="380" spans="1:18" ht="35.25" hidden="1" customHeight="1">
      <c r="A380" s="2506"/>
      <c r="B380" s="2507" t="s">
        <v>1305</v>
      </c>
      <c r="C380" s="2506" t="s">
        <v>146</v>
      </c>
      <c r="D380" s="3585"/>
      <c r="E380" s="1614"/>
      <c r="F380" s="1614"/>
      <c r="G380" s="1620">
        <f>11000/1.1</f>
        <v>10000</v>
      </c>
      <c r="H380" s="2517"/>
      <c r="I380" s="3587"/>
      <c r="J380" s="3587"/>
      <c r="K380" s="3587"/>
      <c r="L380" s="3587"/>
      <c r="M380" s="3587"/>
      <c r="N380" s="1620">
        <f>10500/1.1</f>
        <v>9545.4545454545441</v>
      </c>
      <c r="O380" s="3587"/>
      <c r="P380" s="3587"/>
      <c r="Q380" s="3587"/>
      <c r="R380" s="3587"/>
    </row>
    <row r="381" spans="1:18" ht="35.25" hidden="1" customHeight="1">
      <c r="A381" s="2506"/>
      <c r="B381" s="2502" t="s">
        <v>1306</v>
      </c>
      <c r="C381" s="2506" t="s">
        <v>146</v>
      </c>
      <c r="D381" s="3585"/>
      <c r="E381" s="1614"/>
      <c r="F381" s="1614"/>
      <c r="G381" s="1620">
        <f>12500/1.1</f>
        <v>11363.636363636362</v>
      </c>
      <c r="H381" s="2517"/>
      <c r="I381" s="3587"/>
      <c r="J381" s="3587"/>
      <c r="K381" s="3587"/>
      <c r="L381" s="3587"/>
      <c r="M381" s="3587"/>
      <c r="N381" s="2516">
        <f>12000/1.1</f>
        <v>10909.090909090908</v>
      </c>
      <c r="O381" s="3587"/>
      <c r="P381" s="3587"/>
      <c r="Q381" s="3587"/>
      <c r="R381" s="3587"/>
    </row>
    <row r="382" spans="1:18" ht="35.25" hidden="1" customHeight="1">
      <c r="A382" s="2506"/>
      <c r="B382" s="2507" t="s">
        <v>1307</v>
      </c>
      <c r="C382" s="2506" t="s">
        <v>146</v>
      </c>
      <c r="D382" s="3585"/>
      <c r="E382" s="1614"/>
      <c r="F382" s="1614"/>
      <c r="G382" s="1620">
        <f>77000/1.1</f>
        <v>70000</v>
      </c>
      <c r="H382" s="2517"/>
      <c r="I382" s="3588"/>
      <c r="J382" s="3588"/>
      <c r="K382" s="3589"/>
      <c r="L382" s="3589"/>
      <c r="M382" s="3589"/>
      <c r="N382" s="1620">
        <f>75000/1.1</f>
        <v>68181.818181818177</v>
      </c>
      <c r="O382" s="3587"/>
      <c r="P382" s="3587"/>
      <c r="Q382" s="3587"/>
      <c r="R382" s="3587"/>
    </row>
    <row r="383" spans="1:18" ht="33" hidden="1" customHeight="1">
      <c r="A383" s="2514"/>
      <c r="B383" s="2502" t="s">
        <v>1308</v>
      </c>
      <c r="C383" s="2506" t="s">
        <v>146</v>
      </c>
      <c r="D383" s="3585"/>
      <c r="E383" s="1614"/>
      <c r="F383" s="1614"/>
      <c r="G383" s="1620">
        <f>14000/1.1</f>
        <v>12727.272727272726</v>
      </c>
      <c r="H383" s="2510"/>
      <c r="I383" s="3588"/>
      <c r="J383" s="3588"/>
      <c r="K383" s="3589"/>
      <c r="L383" s="3589"/>
      <c r="M383" s="3589"/>
      <c r="N383" s="1620">
        <f>13000/1.1</f>
        <v>11818.181818181818</v>
      </c>
      <c r="O383" s="2517"/>
      <c r="P383" s="2510"/>
      <c r="Q383" s="2510"/>
      <c r="R383" s="2510"/>
    </row>
    <row r="384" spans="1:18" ht="45.75" customHeight="1">
      <c r="A384" s="1605">
        <v>1</v>
      </c>
      <c r="B384" s="3568" t="s">
        <v>2535</v>
      </c>
      <c r="C384" s="3568"/>
      <c r="D384" s="3568"/>
      <c r="E384" s="3568"/>
      <c r="F384" s="3568"/>
      <c r="G384" s="3568"/>
      <c r="H384" s="3568"/>
      <c r="I384" s="3568"/>
      <c r="J384" s="3568"/>
      <c r="K384" s="3568"/>
      <c r="L384" s="3568"/>
      <c r="M384" s="3568"/>
      <c r="N384" s="3568"/>
      <c r="O384" s="3568"/>
      <c r="P384" s="3568"/>
      <c r="Q384" s="3568"/>
      <c r="R384" s="3568"/>
    </row>
    <row r="385" spans="1:18" ht="31.5" customHeight="1">
      <c r="A385" s="1605"/>
      <c r="B385" s="2508"/>
      <c r="C385" s="2501"/>
      <c r="D385" s="2508"/>
      <c r="E385" s="3380" t="s">
        <v>1911</v>
      </c>
      <c r="F385" s="3380"/>
      <c r="G385" s="3380"/>
      <c r="H385" s="3380"/>
      <c r="I385" s="3380"/>
      <c r="J385" s="3380"/>
      <c r="K385" s="3380"/>
      <c r="L385" s="3380"/>
      <c r="M385" s="3380"/>
      <c r="N385" s="3380"/>
      <c r="O385" s="3380"/>
      <c r="P385" s="3380"/>
      <c r="Q385" s="3380"/>
      <c r="R385" s="3380"/>
    </row>
    <row r="386" spans="1:18" ht="37.5" customHeight="1">
      <c r="A386" s="2514">
        <v>1</v>
      </c>
      <c r="B386" s="1274" t="s">
        <v>2425</v>
      </c>
      <c r="C386" s="2506" t="s">
        <v>146</v>
      </c>
      <c r="D386" s="3585" t="s">
        <v>1927</v>
      </c>
      <c r="E386" s="2508"/>
      <c r="F386" s="2508"/>
      <c r="G386" s="3681">
        <v>18951</v>
      </c>
      <c r="H386" s="3522"/>
      <c r="I386" s="3522"/>
      <c r="J386" s="3522"/>
      <c r="K386" s="3522"/>
      <c r="L386" s="3522"/>
      <c r="M386" s="3522"/>
      <c r="N386" s="3522"/>
      <c r="O386" s="3522"/>
      <c r="P386" s="3522"/>
      <c r="Q386" s="3522"/>
      <c r="R386" s="3523"/>
    </row>
    <row r="387" spans="1:18" ht="34.5" customHeight="1">
      <c r="A387" s="2514">
        <v>2</v>
      </c>
      <c r="B387" s="1274" t="s">
        <v>137</v>
      </c>
      <c r="C387" s="2506" t="s">
        <v>146</v>
      </c>
      <c r="D387" s="3585"/>
      <c r="E387" s="2508"/>
      <c r="F387" s="2508"/>
      <c r="G387" s="3681">
        <v>29700</v>
      </c>
      <c r="H387" s="3522"/>
      <c r="I387" s="3522"/>
      <c r="J387" s="3522"/>
      <c r="K387" s="3522"/>
      <c r="L387" s="3522"/>
      <c r="M387" s="3522"/>
      <c r="N387" s="3522"/>
      <c r="O387" s="3522"/>
      <c r="P387" s="3522"/>
      <c r="Q387" s="3522"/>
      <c r="R387" s="3523"/>
    </row>
    <row r="388" spans="1:18" ht="34.5" customHeight="1">
      <c r="A388" s="2514">
        <v>3</v>
      </c>
      <c r="B388" s="1274" t="s">
        <v>1915</v>
      </c>
      <c r="C388" s="2506" t="s">
        <v>146</v>
      </c>
      <c r="D388" s="3585"/>
      <c r="E388" s="1614"/>
      <c r="F388" s="1614"/>
      <c r="G388" s="3681">
        <v>29700</v>
      </c>
      <c r="H388" s="3522"/>
      <c r="I388" s="3522"/>
      <c r="J388" s="3522"/>
      <c r="K388" s="3522"/>
      <c r="L388" s="3522"/>
      <c r="M388" s="3522"/>
      <c r="N388" s="3522"/>
      <c r="O388" s="3522"/>
      <c r="P388" s="3522"/>
      <c r="Q388" s="3522"/>
      <c r="R388" s="3523"/>
    </row>
    <row r="389" spans="1:18" ht="34.5" customHeight="1">
      <c r="A389" s="2514">
        <v>4</v>
      </c>
      <c r="B389" s="1274" t="s">
        <v>2426</v>
      </c>
      <c r="C389" s="2506" t="s">
        <v>146</v>
      </c>
      <c r="D389" s="3585"/>
      <c r="E389" s="1614"/>
      <c r="F389" s="1614"/>
      <c r="G389" s="3681">
        <v>46200</v>
      </c>
      <c r="H389" s="3522"/>
      <c r="I389" s="3522"/>
      <c r="J389" s="3522"/>
      <c r="K389" s="3522"/>
      <c r="L389" s="3522"/>
      <c r="M389" s="3522"/>
      <c r="N389" s="3522"/>
      <c r="O389" s="3522"/>
      <c r="P389" s="3522"/>
      <c r="Q389" s="3522"/>
      <c r="R389" s="3523"/>
    </row>
    <row r="390" spans="1:18" ht="34.5" customHeight="1">
      <c r="A390" s="2514">
        <v>5</v>
      </c>
      <c r="B390" s="1274" t="s">
        <v>1917</v>
      </c>
      <c r="C390" s="2506" t="s">
        <v>146</v>
      </c>
      <c r="D390" s="3585"/>
      <c r="E390" s="1614"/>
      <c r="F390" s="1614"/>
      <c r="G390" s="3681">
        <v>46200</v>
      </c>
      <c r="H390" s="3522"/>
      <c r="I390" s="3522"/>
      <c r="J390" s="3522"/>
      <c r="K390" s="3522"/>
      <c r="L390" s="3522"/>
      <c r="M390" s="3522"/>
      <c r="N390" s="3522"/>
      <c r="O390" s="3522"/>
      <c r="P390" s="3522"/>
      <c r="Q390" s="3522"/>
      <c r="R390" s="3523"/>
    </row>
    <row r="391" spans="1:18" ht="34.5" customHeight="1">
      <c r="A391" s="2514">
        <v>6</v>
      </c>
      <c r="B391" s="1274" t="s">
        <v>1918</v>
      </c>
      <c r="C391" s="2506" t="s">
        <v>146</v>
      </c>
      <c r="D391" s="3585"/>
      <c r="E391" s="1614"/>
      <c r="F391" s="1614"/>
      <c r="G391" s="3681">
        <v>46200</v>
      </c>
      <c r="H391" s="3522"/>
      <c r="I391" s="3522"/>
      <c r="J391" s="3522"/>
      <c r="K391" s="3522"/>
      <c r="L391" s="3522"/>
      <c r="M391" s="3522"/>
      <c r="N391" s="3522"/>
      <c r="O391" s="3522"/>
      <c r="P391" s="3522"/>
      <c r="Q391" s="3522"/>
      <c r="R391" s="3523"/>
    </row>
    <row r="392" spans="1:18" ht="34.5" customHeight="1">
      <c r="A392" s="2514">
        <v>7</v>
      </c>
      <c r="B392" s="1274" t="s">
        <v>2427</v>
      </c>
      <c r="C392" s="2506" t="s">
        <v>146</v>
      </c>
      <c r="D392" s="3585"/>
      <c r="E392" s="1614"/>
      <c r="F392" s="1614"/>
      <c r="G392" s="3681">
        <v>53900</v>
      </c>
      <c r="H392" s="3522"/>
      <c r="I392" s="3522"/>
      <c r="J392" s="3522"/>
      <c r="K392" s="3522"/>
      <c r="L392" s="3522"/>
      <c r="M392" s="3522"/>
      <c r="N392" s="3522"/>
      <c r="O392" s="3522"/>
      <c r="P392" s="3522"/>
      <c r="Q392" s="3522"/>
      <c r="R392" s="3523"/>
    </row>
    <row r="393" spans="1:18" ht="34.5" customHeight="1">
      <c r="A393" s="2514">
        <v>8</v>
      </c>
      <c r="B393" s="1274" t="s">
        <v>2428</v>
      </c>
      <c r="C393" s="2506" t="s">
        <v>146</v>
      </c>
      <c r="D393" s="3585"/>
      <c r="E393" s="1614"/>
      <c r="F393" s="1614"/>
      <c r="G393" s="3681">
        <v>53900</v>
      </c>
      <c r="H393" s="3522"/>
      <c r="I393" s="3522"/>
      <c r="J393" s="3522"/>
      <c r="K393" s="3522"/>
      <c r="L393" s="3522"/>
      <c r="M393" s="3522"/>
      <c r="N393" s="3522"/>
      <c r="O393" s="3522"/>
      <c r="P393" s="3522"/>
      <c r="Q393" s="3522"/>
      <c r="R393" s="3523"/>
    </row>
    <row r="394" spans="1:18" ht="34.5" customHeight="1">
      <c r="A394" s="2514">
        <v>9</v>
      </c>
      <c r="B394" s="1274" t="s">
        <v>1922</v>
      </c>
      <c r="C394" s="2506" t="s">
        <v>146</v>
      </c>
      <c r="D394" s="3585" t="s">
        <v>1927</v>
      </c>
      <c r="E394" s="1614"/>
      <c r="F394" s="1614"/>
      <c r="G394" s="3681">
        <v>53900</v>
      </c>
      <c r="H394" s="3522"/>
      <c r="I394" s="3522"/>
      <c r="J394" s="3522"/>
      <c r="K394" s="3522"/>
      <c r="L394" s="3522"/>
      <c r="M394" s="3522"/>
      <c r="N394" s="3522"/>
      <c r="O394" s="3522"/>
      <c r="P394" s="3522"/>
      <c r="Q394" s="3522"/>
      <c r="R394" s="3523"/>
    </row>
    <row r="395" spans="1:18" ht="34.5" customHeight="1">
      <c r="A395" s="2514">
        <v>10</v>
      </c>
      <c r="B395" s="1274" t="s">
        <v>1920</v>
      </c>
      <c r="C395" s="2506" t="s">
        <v>146</v>
      </c>
      <c r="D395" s="3585"/>
      <c r="E395" s="1614"/>
      <c r="F395" s="1614"/>
      <c r="G395" s="3681">
        <v>53900</v>
      </c>
      <c r="H395" s="3522"/>
      <c r="I395" s="3522"/>
      <c r="J395" s="3522"/>
      <c r="K395" s="3522"/>
      <c r="L395" s="3522"/>
      <c r="M395" s="3522"/>
      <c r="N395" s="3522"/>
      <c r="O395" s="3522"/>
      <c r="P395" s="3522"/>
      <c r="Q395" s="3522"/>
      <c r="R395" s="3523"/>
    </row>
    <row r="396" spans="1:18" ht="34.5" customHeight="1">
      <c r="A396" s="2514">
        <v>11</v>
      </c>
      <c r="B396" s="1274" t="s">
        <v>2429</v>
      </c>
      <c r="C396" s="2506" t="s">
        <v>146</v>
      </c>
      <c r="D396" s="3585"/>
      <c r="E396" s="1614"/>
      <c r="F396" s="1614"/>
      <c r="G396" s="3681">
        <v>220000</v>
      </c>
      <c r="H396" s="3522"/>
      <c r="I396" s="3522"/>
      <c r="J396" s="3522"/>
      <c r="K396" s="3522"/>
      <c r="L396" s="3522"/>
      <c r="M396" s="3522"/>
      <c r="N396" s="3522"/>
      <c r="O396" s="3522"/>
      <c r="P396" s="3522"/>
      <c r="Q396" s="3522"/>
      <c r="R396" s="3523"/>
    </row>
    <row r="397" spans="1:18" ht="34.5" customHeight="1">
      <c r="A397" s="2514">
        <v>12</v>
      </c>
      <c r="B397" s="1274" t="s">
        <v>2430</v>
      </c>
      <c r="C397" s="2506" t="s">
        <v>146</v>
      </c>
      <c r="D397" s="3585"/>
      <c r="E397" s="1614"/>
      <c r="F397" s="1614"/>
      <c r="G397" s="3681">
        <v>220000</v>
      </c>
      <c r="H397" s="3522"/>
      <c r="I397" s="3522"/>
      <c r="J397" s="3522"/>
      <c r="K397" s="3522"/>
      <c r="L397" s="3522"/>
      <c r="M397" s="3522"/>
      <c r="N397" s="3522"/>
      <c r="O397" s="3522"/>
      <c r="P397" s="3522"/>
      <c r="Q397" s="3522"/>
      <c r="R397" s="3523"/>
    </row>
    <row r="398" spans="1:18" ht="34.5" customHeight="1">
      <c r="A398" s="2514">
        <v>13</v>
      </c>
      <c r="B398" s="1274" t="s">
        <v>2431</v>
      </c>
      <c r="C398" s="2506" t="s">
        <v>146</v>
      </c>
      <c r="D398" s="3585"/>
      <c r="E398" s="1614"/>
      <c r="F398" s="1614"/>
      <c r="G398" s="3681">
        <v>220000</v>
      </c>
      <c r="H398" s="3522"/>
      <c r="I398" s="3522"/>
      <c r="J398" s="3522"/>
      <c r="K398" s="3522"/>
      <c r="L398" s="3522"/>
      <c r="M398" s="3522"/>
      <c r="N398" s="3522"/>
      <c r="O398" s="3522"/>
      <c r="P398" s="3522"/>
      <c r="Q398" s="3522"/>
      <c r="R398" s="3523"/>
    </row>
    <row r="399" spans="1:18" ht="34.5" customHeight="1">
      <c r="A399" s="2514">
        <v>14</v>
      </c>
      <c r="B399" s="1274" t="s">
        <v>2432</v>
      </c>
      <c r="C399" s="2506" t="s">
        <v>146</v>
      </c>
      <c r="D399" s="3585"/>
      <c r="E399" s="1614"/>
      <c r="F399" s="1614"/>
      <c r="G399" s="3681">
        <v>220000</v>
      </c>
      <c r="H399" s="3522"/>
      <c r="I399" s="3522"/>
      <c r="J399" s="3522"/>
      <c r="K399" s="3522"/>
      <c r="L399" s="3522"/>
      <c r="M399" s="3522"/>
      <c r="N399" s="3522"/>
      <c r="O399" s="3522"/>
      <c r="P399" s="3522"/>
      <c r="Q399" s="3522"/>
      <c r="R399" s="3523"/>
    </row>
    <row r="400" spans="1:18" ht="26.25" hidden="1" customHeight="1">
      <c r="A400" s="2501" t="s">
        <v>1313</v>
      </c>
      <c r="B400" s="2510" t="s">
        <v>1418</v>
      </c>
      <c r="C400" s="2506"/>
      <c r="D400" s="2507"/>
      <c r="E400" s="2510"/>
      <c r="F400" s="2510"/>
      <c r="G400" s="2510"/>
      <c r="H400" s="1863"/>
      <c r="I400" s="2510"/>
      <c r="J400" s="2510"/>
      <c r="K400" s="2510"/>
      <c r="L400" s="1852"/>
      <c r="M400" s="2501"/>
      <c r="N400" s="2510"/>
      <c r="O400" s="2510"/>
      <c r="P400" s="1863"/>
      <c r="Q400" s="1863"/>
      <c r="R400" s="1863"/>
    </row>
    <row r="401" spans="1:18" ht="48.75" hidden="1" customHeight="1">
      <c r="A401" s="2514"/>
      <c r="B401" s="3581" t="s">
        <v>2261</v>
      </c>
      <c r="C401" s="3581"/>
      <c r="D401" s="3581"/>
      <c r="E401" s="3581"/>
      <c r="F401" s="3581"/>
      <c r="G401" s="3581"/>
      <c r="H401" s="3581"/>
      <c r="I401" s="3581"/>
      <c r="J401" s="3581"/>
      <c r="K401" s="3581"/>
      <c r="L401" s="3581"/>
      <c r="M401" s="3581"/>
      <c r="N401" s="3581"/>
      <c r="O401" s="3581"/>
      <c r="P401" s="3581"/>
      <c r="Q401" s="3581"/>
      <c r="R401" s="3581"/>
    </row>
    <row r="402" spans="1:18" ht="35.25" hidden="1" customHeight="1">
      <c r="A402" s="2514"/>
      <c r="B402" s="3581" t="s">
        <v>1542</v>
      </c>
      <c r="C402" s="3581"/>
      <c r="D402" s="2506"/>
      <c r="E402" s="3584" t="s">
        <v>1841</v>
      </c>
      <c r="F402" s="3584"/>
      <c r="G402" s="3584"/>
      <c r="H402" s="3584"/>
      <c r="I402" s="3584"/>
      <c r="J402" s="3584"/>
      <c r="K402" s="3584"/>
      <c r="L402" s="3584"/>
      <c r="M402" s="3584"/>
      <c r="N402" s="3584"/>
      <c r="O402" s="3584"/>
      <c r="P402" s="3584"/>
      <c r="Q402" s="3584"/>
      <c r="R402" s="3584"/>
    </row>
    <row r="403" spans="1:18" ht="25.5" hidden="1" customHeight="1">
      <c r="A403" s="2514"/>
      <c r="B403" s="2502" t="s">
        <v>1543</v>
      </c>
      <c r="C403" s="2506" t="s">
        <v>1544</v>
      </c>
      <c r="D403" s="3585" t="s">
        <v>1545</v>
      </c>
      <c r="E403" s="1620">
        <v>100009</v>
      </c>
      <c r="F403" s="1614"/>
      <c r="G403" s="1504"/>
      <c r="H403" s="2510"/>
      <c r="I403" s="1504"/>
      <c r="J403" s="1504"/>
      <c r="K403" s="1504"/>
      <c r="L403" s="2511" t="s">
        <v>11</v>
      </c>
      <c r="M403" s="1872"/>
      <c r="N403" s="1504"/>
      <c r="O403" s="1504"/>
      <c r="P403" s="2510"/>
      <c r="Q403" s="2510"/>
      <c r="R403" s="2510"/>
    </row>
    <row r="404" spans="1:18" ht="25.5" hidden="1" customHeight="1">
      <c r="A404" s="2514"/>
      <c r="B404" s="2502" t="s">
        <v>1546</v>
      </c>
      <c r="C404" s="2506" t="s">
        <v>1544</v>
      </c>
      <c r="D404" s="3585"/>
      <c r="E404" s="1620">
        <v>110356</v>
      </c>
      <c r="F404" s="1614"/>
      <c r="G404" s="1504"/>
      <c r="H404" s="2510"/>
      <c r="I404" s="1504"/>
      <c r="J404" s="1504"/>
      <c r="K404" s="1504"/>
      <c r="L404" s="2511" t="s">
        <v>11</v>
      </c>
      <c r="M404" s="1872"/>
      <c r="N404" s="1504"/>
      <c r="O404" s="1504"/>
      <c r="P404" s="2510"/>
      <c r="Q404" s="2510"/>
      <c r="R404" s="2510"/>
    </row>
    <row r="405" spans="1:18" ht="27.75" hidden="1" customHeight="1">
      <c r="A405" s="2514"/>
      <c r="B405" s="2502" t="s">
        <v>1547</v>
      </c>
      <c r="C405" s="2506" t="s">
        <v>1544</v>
      </c>
      <c r="D405" s="3585"/>
      <c r="E405" s="1620">
        <v>121056</v>
      </c>
      <c r="F405" s="1614"/>
      <c r="G405" s="1504"/>
      <c r="H405" s="2510"/>
      <c r="I405" s="1504"/>
      <c r="J405" s="1504"/>
      <c r="K405" s="1504"/>
      <c r="L405" s="2511" t="s">
        <v>11</v>
      </c>
      <c r="M405" s="1872"/>
      <c r="N405" s="1504"/>
      <c r="O405" s="1504"/>
      <c r="P405" s="2510"/>
      <c r="Q405" s="2510"/>
      <c r="R405" s="2510"/>
    </row>
    <row r="406" spans="1:18" ht="26.25" hidden="1" customHeight="1">
      <c r="A406" s="2514"/>
      <c r="B406" s="3581" t="s">
        <v>1548</v>
      </c>
      <c r="C406" s="3581"/>
      <c r="D406" s="1612"/>
      <c r="E406" s="1614"/>
      <c r="F406" s="1614"/>
      <c r="G406" s="1504"/>
      <c r="H406" s="2510"/>
      <c r="I406" s="1504"/>
      <c r="J406" s="1504"/>
      <c r="K406" s="1504"/>
      <c r="L406" s="2511" t="s">
        <v>11</v>
      </c>
      <c r="M406" s="1872"/>
      <c r="N406" s="1504"/>
      <c r="O406" s="1504"/>
      <c r="P406" s="2510"/>
      <c r="Q406" s="2510"/>
      <c r="R406" s="2510"/>
    </row>
    <row r="407" spans="1:18" ht="28.5" hidden="1" customHeight="1">
      <c r="A407" s="2514"/>
      <c r="B407" s="2502" t="s">
        <v>1546</v>
      </c>
      <c r="C407" s="2506" t="s">
        <v>1544</v>
      </c>
      <c r="D407" s="3585" t="s">
        <v>1545</v>
      </c>
      <c r="E407" s="1620">
        <v>121624</v>
      </c>
      <c r="F407" s="1614"/>
      <c r="G407" s="1504"/>
      <c r="H407" s="2510"/>
      <c r="I407" s="1504"/>
      <c r="J407" s="1504"/>
      <c r="K407" s="1504"/>
      <c r="L407" s="2511" t="s">
        <v>11</v>
      </c>
      <c r="M407" s="1872"/>
      <c r="N407" s="1504"/>
      <c r="O407" s="1504"/>
      <c r="P407" s="2510"/>
      <c r="Q407" s="2510"/>
      <c r="R407" s="2510"/>
    </row>
    <row r="408" spans="1:18" ht="37.5" hidden="1" customHeight="1">
      <c r="A408" s="2514"/>
      <c r="B408" s="2502" t="s">
        <v>1547</v>
      </c>
      <c r="C408" s="2506" t="s">
        <v>1544</v>
      </c>
      <c r="D408" s="3585"/>
      <c r="E408" s="1620">
        <v>130278</v>
      </c>
      <c r="F408" s="1614"/>
      <c r="G408" s="1504"/>
      <c r="H408" s="2510"/>
      <c r="I408" s="1504"/>
      <c r="J408" s="1504"/>
      <c r="K408" s="1504"/>
      <c r="L408" s="2511" t="s">
        <v>11</v>
      </c>
      <c r="M408" s="1872"/>
      <c r="N408" s="1504"/>
      <c r="O408" s="1504"/>
      <c r="P408" s="2510"/>
      <c r="Q408" s="2510"/>
      <c r="R408" s="2510"/>
    </row>
    <row r="409" spans="1:18" ht="30" hidden="1" customHeight="1">
      <c r="A409" s="2514"/>
      <c r="B409" s="2510" t="s">
        <v>1549</v>
      </c>
      <c r="C409" s="2506"/>
      <c r="D409" s="2506"/>
      <c r="E409" s="1620"/>
      <c r="F409" s="1614"/>
      <c r="G409" s="1504"/>
      <c r="H409" s="2510"/>
      <c r="I409" s="1504"/>
      <c r="J409" s="1504"/>
      <c r="K409" s="1504"/>
      <c r="L409" s="2511" t="s">
        <v>11</v>
      </c>
      <c r="M409" s="1872"/>
      <c r="N409" s="1504"/>
      <c r="O409" s="1504"/>
      <c r="P409" s="2510"/>
      <c r="Q409" s="2510"/>
      <c r="R409" s="2510"/>
    </row>
    <row r="410" spans="1:18" ht="22.5" hidden="1" customHeight="1">
      <c r="A410" s="2514"/>
      <c r="B410" s="2502" t="s">
        <v>1543</v>
      </c>
      <c r="C410" s="2506" t="s">
        <v>1544</v>
      </c>
      <c r="D410" s="3585" t="s">
        <v>1545</v>
      </c>
      <c r="E410" s="1620">
        <v>107171</v>
      </c>
      <c r="F410" s="1614"/>
      <c r="G410" s="1504"/>
      <c r="H410" s="2510"/>
      <c r="I410" s="1504"/>
      <c r="J410" s="1504"/>
      <c r="K410" s="1504"/>
      <c r="L410" s="2511" t="s">
        <v>11</v>
      </c>
      <c r="M410" s="1872"/>
      <c r="N410" s="1504"/>
      <c r="O410" s="1504"/>
      <c r="P410" s="2510"/>
      <c r="Q410" s="2510"/>
      <c r="R410" s="2510"/>
    </row>
    <row r="411" spans="1:18" ht="27" hidden="1" customHeight="1">
      <c r="A411" s="2514"/>
      <c r="B411" s="2502" t="s">
        <v>1546</v>
      </c>
      <c r="C411" s="2506" t="s">
        <v>1544</v>
      </c>
      <c r="D411" s="3585"/>
      <c r="E411" s="1620">
        <v>117937</v>
      </c>
      <c r="F411" s="1614"/>
      <c r="G411" s="1504"/>
      <c r="H411" s="2510"/>
      <c r="I411" s="1504"/>
      <c r="J411" s="1504"/>
      <c r="K411" s="1504"/>
      <c r="L411" s="2511" t="s">
        <v>11</v>
      </c>
      <c r="M411" s="1872"/>
      <c r="N411" s="1504"/>
      <c r="O411" s="1504"/>
      <c r="P411" s="2510"/>
      <c r="Q411" s="2510"/>
      <c r="R411" s="2510"/>
    </row>
    <row r="412" spans="1:18" ht="24" hidden="1" customHeight="1">
      <c r="A412" s="2514"/>
      <c r="B412" s="2502" t="s">
        <v>1547</v>
      </c>
      <c r="C412" s="2506" t="s">
        <v>1544</v>
      </c>
      <c r="D412" s="3585"/>
      <c r="E412" s="1620">
        <v>126591</v>
      </c>
      <c r="F412" s="1614"/>
      <c r="G412" s="1504"/>
      <c r="H412" s="2510"/>
      <c r="I412" s="1504"/>
      <c r="J412" s="1504"/>
      <c r="K412" s="1504"/>
      <c r="L412" s="2511" t="s">
        <v>11</v>
      </c>
      <c r="M412" s="1872"/>
      <c r="N412" s="1504"/>
      <c r="O412" s="1504"/>
      <c r="P412" s="2510"/>
      <c r="Q412" s="2510"/>
      <c r="R412" s="2510"/>
    </row>
    <row r="413" spans="1:18" ht="36" hidden="1" customHeight="1">
      <c r="A413" s="2514">
        <v>1</v>
      </c>
      <c r="B413" s="3581" t="s">
        <v>3008</v>
      </c>
      <c r="C413" s="3581"/>
      <c r="D413" s="3581"/>
      <c r="E413" s="3581"/>
      <c r="F413" s="3581"/>
      <c r="G413" s="3581"/>
      <c r="H413" s="3581"/>
      <c r="I413" s="3581"/>
      <c r="J413" s="3581"/>
      <c r="K413" s="3581"/>
      <c r="L413" s="3581"/>
      <c r="M413" s="3581"/>
      <c r="N413" s="3581"/>
      <c r="O413" s="3581"/>
      <c r="P413" s="3581"/>
      <c r="Q413" s="3581"/>
      <c r="R413" s="3581"/>
    </row>
    <row r="414" spans="1:18" ht="27" hidden="1" customHeight="1">
      <c r="A414" s="3586"/>
      <c r="B414" s="3583" t="s">
        <v>1420</v>
      </c>
      <c r="C414" s="3583"/>
      <c r="D414" s="3583"/>
      <c r="E414" s="3583"/>
      <c r="F414" s="3583"/>
      <c r="G414" s="3583"/>
      <c r="H414" s="3583"/>
      <c r="I414" s="3583"/>
      <c r="J414" s="3583"/>
      <c r="K414" s="3583"/>
      <c r="L414" s="3583"/>
      <c r="M414" s="3583"/>
      <c r="N414" s="3583"/>
      <c r="O414" s="3583"/>
      <c r="P414" s="3583"/>
      <c r="Q414" s="3583"/>
      <c r="R414" s="3583"/>
    </row>
    <row r="415" spans="1:18" ht="23.25" hidden="1" customHeight="1">
      <c r="A415" s="3586"/>
      <c r="B415" s="3583" t="s">
        <v>1853</v>
      </c>
      <c r="C415" s="3583"/>
      <c r="D415" s="3583"/>
      <c r="E415" s="3583"/>
      <c r="F415" s="3583"/>
      <c r="G415" s="3583"/>
      <c r="H415" s="3583"/>
      <c r="I415" s="3583"/>
      <c r="J415" s="3583"/>
      <c r="K415" s="3583"/>
      <c r="L415" s="3583"/>
      <c r="M415" s="3583"/>
      <c r="N415" s="3583"/>
      <c r="O415" s="3583"/>
      <c r="P415" s="3583"/>
      <c r="Q415" s="3583"/>
      <c r="R415" s="3583"/>
    </row>
    <row r="416" spans="1:18" ht="21" hidden="1" customHeight="1">
      <c r="A416" s="3586"/>
      <c r="B416" s="3583" t="s">
        <v>1421</v>
      </c>
      <c r="C416" s="3583"/>
      <c r="D416" s="3583"/>
      <c r="E416" s="3583"/>
      <c r="F416" s="3583"/>
      <c r="G416" s="3583"/>
      <c r="H416" s="3583"/>
      <c r="I416" s="3583"/>
      <c r="J416" s="3583"/>
      <c r="K416" s="3583"/>
      <c r="L416" s="3583"/>
      <c r="M416" s="3583"/>
      <c r="N416" s="3583"/>
      <c r="O416" s="3583"/>
      <c r="P416" s="3583"/>
      <c r="Q416" s="3583"/>
      <c r="R416" s="3583"/>
    </row>
    <row r="417" spans="1:18" ht="21" hidden="1" customHeight="1">
      <c r="A417" s="3586"/>
      <c r="B417" s="3583" t="s">
        <v>1423</v>
      </c>
      <c r="C417" s="3583"/>
      <c r="D417" s="3583"/>
      <c r="E417" s="3583"/>
      <c r="F417" s="3583"/>
      <c r="G417" s="3583"/>
      <c r="H417" s="3583"/>
      <c r="I417" s="3583"/>
      <c r="J417" s="3583"/>
      <c r="K417" s="3583"/>
      <c r="L417" s="3583"/>
      <c r="M417" s="3583"/>
      <c r="N417" s="3583"/>
      <c r="O417" s="3583"/>
      <c r="P417" s="3583"/>
      <c r="Q417" s="3583"/>
      <c r="R417" s="3583"/>
    </row>
    <row r="418" spans="1:18" ht="21" hidden="1" customHeight="1">
      <c r="A418" s="3586"/>
      <c r="B418" s="3583" t="s">
        <v>2134</v>
      </c>
      <c r="C418" s="3583"/>
      <c r="D418" s="3583"/>
      <c r="E418" s="3583"/>
      <c r="F418" s="3583"/>
      <c r="G418" s="3583"/>
      <c r="H418" s="3583"/>
      <c r="I418" s="3583"/>
      <c r="J418" s="3583"/>
      <c r="K418" s="3583"/>
      <c r="L418" s="3583"/>
      <c r="M418" s="3583"/>
      <c r="N418" s="3583"/>
      <c r="O418" s="3583"/>
      <c r="P418" s="3583"/>
      <c r="Q418" s="3583"/>
      <c r="R418" s="3583"/>
    </row>
    <row r="419" spans="1:18" ht="21" hidden="1" customHeight="1">
      <c r="A419" s="3586"/>
      <c r="B419" s="3583" t="s">
        <v>2135</v>
      </c>
      <c r="C419" s="3583"/>
      <c r="D419" s="3583"/>
      <c r="E419" s="3583"/>
      <c r="F419" s="3583"/>
      <c r="G419" s="3583"/>
      <c r="H419" s="3583"/>
      <c r="I419" s="3583"/>
      <c r="J419" s="3583"/>
      <c r="K419" s="3583"/>
      <c r="L419" s="3583"/>
      <c r="M419" s="3583"/>
      <c r="N419" s="3583"/>
      <c r="O419" s="3583"/>
      <c r="P419" s="3583"/>
      <c r="Q419" s="3583"/>
      <c r="R419" s="3583"/>
    </row>
    <row r="420" spans="1:18" ht="21.75" hidden="1" customHeight="1">
      <c r="A420" s="3586"/>
      <c r="B420" s="3583" t="s">
        <v>2136</v>
      </c>
      <c r="C420" s="3583"/>
      <c r="D420" s="3583"/>
      <c r="E420" s="3583"/>
      <c r="F420" s="3583"/>
      <c r="G420" s="3583"/>
      <c r="H420" s="3583"/>
      <c r="I420" s="3583"/>
      <c r="J420" s="3583"/>
      <c r="K420" s="3583"/>
      <c r="L420" s="3583"/>
      <c r="M420" s="3583"/>
      <c r="N420" s="3583"/>
      <c r="O420" s="3583"/>
      <c r="P420" s="3583"/>
      <c r="Q420" s="3583"/>
      <c r="R420" s="3583"/>
    </row>
    <row r="421" spans="1:18" ht="28.5" hidden="1" customHeight="1">
      <c r="A421" s="2506">
        <v>1</v>
      </c>
      <c r="B421" s="1874" t="s">
        <v>1854</v>
      </c>
      <c r="C421" s="2506" t="s">
        <v>741</v>
      </c>
      <c r="D421" s="2519"/>
      <c r="E421" s="2519"/>
      <c r="F421" s="2519"/>
      <c r="G421" s="3681">
        <v>66471</v>
      </c>
      <c r="H421" s="3522"/>
      <c r="I421" s="3522"/>
      <c r="J421" s="3522"/>
      <c r="K421" s="3522"/>
      <c r="L421" s="3522"/>
      <c r="M421" s="3522"/>
      <c r="N421" s="3522"/>
      <c r="O421" s="3522"/>
      <c r="P421" s="3522"/>
      <c r="Q421" s="3522"/>
      <c r="R421" s="3523"/>
    </row>
    <row r="422" spans="1:18" ht="28.5" hidden="1" customHeight="1">
      <c r="A422" s="2506">
        <v>2</v>
      </c>
      <c r="B422" s="1874" t="s">
        <v>1856</v>
      </c>
      <c r="C422" s="2506" t="s">
        <v>741</v>
      </c>
      <c r="D422" s="2519"/>
      <c r="E422" s="2519"/>
      <c r="F422" s="2519"/>
      <c r="G422" s="3681">
        <v>71144</v>
      </c>
      <c r="H422" s="3522"/>
      <c r="I422" s="3522"/>
      <c r="J422" s="3522"/>
      <c r="K422" s="3522"/>
      <c r="L422" s="3522"/>
      <c r="M422" s="3522"/>
      <c r="N422" s="3522"/>
      <c r="O422" s="3522"/>
      <c r="P422" s="3522"/>
      <c r="Q422" s="3522"/>
      <c r="R422" s="3523"/>
    </row>
    <row r="423" spans="1:18" ht="28.5" hidden="1" customHeight="1">
      <c r="A423" s="2506">
        <v>3</v>
      </c>
      <c r="B423" s="1874" t="s">
        <v>1857</v>
      </c>
      <c r="C423" s="2506" t="s">
        <v>741</v>
      </c>
      <c r="D423" s="2519"/>
      <c r="E423" s="2519"/>
      <c r="F423" s="2519"/>
      <c r="G423" s="3681">
        <v>87059</v>
      </c>
      <c r="H423" s="3522"/>
      <c r="I423" s="3522"/>
      <c r="J423" s="3522"/>
      <c r="K423" s="3522"/>
      <c r="L423" s="3522"/>
      <c r="M423" s="3522"/>
      <c r="N423" s="3522"/>
      <c r="O423" s="3522"/>
      <c r="P423" s="3522"/>
      <c r="Q423" s="3522"/>
      <c r="R423" s="3523"/>
    </row>
    <row r="424" spans="1:18" ht="28.5" hidden="1" customHeight="1">
      <c r="A424" s="2506">
        <v>4</v>
      </c>
      <c r="B424" s="1874" t="s">
        <v>1858</v>
      </c>
      <c r="C424" s="2506" t="s">
        <v>741</v>
      </c>
      <c r="D424" s="2519"/>
      <c r="E424" s="2519"/>
      <c r="F424" s="2519"/>
      <c r="G424" s="3681">
        <v>97497</v>
      </c>
      <c r="H424" s="3522"/>
      <c r="I424" s="3522"/>
      <c r="J424" s="3522"/>
      <c r="K424" s="3522"/>
      <c r="L424" s="3522"/>
      <c r="M424" s="3522"/>
      <c r="N424" s="3522"/>
      <c r="O424" s="3522"/>
      <c r="P424" s="3522"/>
      <c r="Q424" s="3522"/>
      <c r="R424" s="3523"/>
    </row>
    <row r="425" spans="1:18" ht="28.5" hidden="1" customHeight="1">
      <c r="A425" s="2506">
        <v>5</v>
      </c>
      <c r="B425" s="1874" t="s">
        <v>1859</v>
      </c>
      <c r="C425" s="2506" t="s">
        <v>741</v>
      </c>
      <c r="D425" s="2519"/>
      <c r="E425" s="2519"/>
      <c r="F425" s="2519"/>
      <c r="G425" s="3681">
        <v>106519</v>
      </c>
      <c r="H425" s="3522"/>
      <c r="I425" s="3522"/>
      <c r="J425" s="3522"/>
      <c r="K425" s="3522"/>
      <c r="L425" s="3522"/>
      <c r="M425" s="3522"/>
      <c r="N425" s="3522"/>
      <c r="O425" s="3522"/>
      <c r="P425" s="3522"/>
      <c r="Q425" s="3522"/>
      <c r="R425" s="3523"/>
    </row>
    <row r="426" spans="1:18" ht="28.5" hidden="1" customHeight="1">
      <c r="A426" s="2506">
        <v>6</v>
      </c>
      <c r="B426" s="1874" t="s">
        <v>1860</v>
      </c>
      <c r="C426" s="2506" t="s">
        <v>741</v>
      </c>
      <c r="D426" s="2519"/>
      <c r="E426" s="2519"/>
      <c r="F426" s="2519"/>
      <c r="G426" s="3681">
        <v>114623</v>
      </c>
      <c r="H426" s="3522"/>
      <c r="I426" s="3522"/>
      <c r="J426" s="3522"/>
      <c r="K426" s="3522"/>
      <c r="L426" s="3522"/>
      <c r="M426" s="3522"/>
      <c r="N426" s="3522"/>
      <c r="O426" s="3522"/>
      <c r="P426" s="3522"/>
      <c r="Q426" s="3522"/>
      <c r="R426" s="3523"/>
    </row>
    <row r="427" spans="1:18" ht="28.5" hidden="1" customHeight="1">
      <c r="A427" s="2506">
        <v>7</v>
      </c>
      <c r="B427" s="1874" t="s">
        <v>1861</v>
      </c>
      <c r="C427" s="2506" t="s">
        <v>741</v>
      </c>
      <c r="D427" s="2519"/>
      <c r="E427" s="2519"/>
      <c r="F427" s="2519"/>
      <c r="G427" s="3681">
        <v>122480</v>
      </c>
      <c r="H427" s="3522"/>
      <c r="I427" s="3522"/>
      <c r="J427" s="3522"/>
      <c r="K427" s="3522"/>
      <c r="L427" s="3522"/>
      <c r="M427" s="3522"/>
      <c r="N427" s="3522"/>
      <c r="O427" s="3522"/>
      <c r="P427" s="3522"/>
      <c r="Q427" s="3522"/>
      <c r="R427" s="3523"/>
    </row>
    <row r="428" spans="1:18" ht="28.5" hidden="1" customHeight="1">
      <c r="A428" s="2506">
        <v>8</v>
      </c>
      <c r="B428" s="1874" t="s">
        <v>1869</v>
      </c>
      <c r="C428" s="2506" t="s">
        <v>741</v>
      </c>
      <c r="D428" s="2519"/>
      <c r="E428" s="2519"/>
      <c r="F428" s="2519"/>
      <c r="G428" s="3681">
        <v>104056</v>
      </c>
      <c r="H428" s="3522"/>
      <c r="I428" s="3522"/>
      <c r="J428" s="3522"/>
      <c r="K428" s="3522"/>
      <c r="L428" s="3522"/>
      <c r="M428" s="3522"/>
      <c r="N428" s="3522"/>
      <c r="O428" s="3522"/>
      <c r="P428" s="3522"/>
      <c r="Q428" s="3522"/>
      <c r="R428" s="3523"/>
    </row>
    <row r="429" spans="1:18" ht="28.5" hidden="1" customHeight="1">
      <c r="A429" s="2506">
        <v>9</v>
      </c>
      <c r="B429" s="1874" t="s">
        <v>1870</v>
      </c>
      <c r="C429" s="2506" t="s">
        <v>741</v>
      </c>
      <c r="D429" s="2519"/>
      <c r="E429" s="2519"/>
      <c r="F429" s="2519"/>
      <c r="G429" s="3681">
        <v>113985</v>
      </c>
      <c r="H429" s="3522"/>
      <c r="I429" s="3522"/>
      <c r="J429" s="3522"/>
      <c r="K429" s="3522"/>
      <c r="L429" s="3522"/>
      <c r="M429" s="3522"/>
      <c r="N429" s="3522"/>
      <c r="O429" s="3522"/>
      <c r="P429" s="3522"/>
      <c r="Q429" s="3522"/>
      <c r="R429" s="3523"/>
    </row>
    <row r="430" spans="1:18" ht="28.5" hidden="1" customHeight="1">
      <c r="A430" s="2506">
        <v>10</v>
      </c>
      <c r="B430" s="1874" t="s">
        <v>1871</v>
      </c>
      <c r="C430" s="2506" t="s">
        <v>741</v>
      </c>
      <c r="D430" s="2519"/>
      <c r="E430" s="2519"/>
      <c r="F430" s="2519"/>
      <c r="G430" s="3681">
        <v>122958</v>
      </c>
      <c r="H430" s="3522"/>
      <c r="I430" s="3522"/>
      <c r="J430" s="3522"/>
      <c r="K430" s="3522"/>
      <c r="L430" s="3522"/>
      <c r="M430" s="3522"/>
      <c r="N430" s="3522"/>
      <c r="O430" s="3522"/>
      <c r="P430" s="3522"/>
      <c r="Q430" s="3522"/>
      <c r="R430" s="3523"/>
    </row>
    <row r="431" spans="1:18" ht="28.5" hidden="1" customHeight="1">
      <c r="A431" s="2506">
        <v>11</v>
      </c>
      <c r="B431" s="1874" t="s">
        <v>1872</v>
      </c>
      <c r="C431" s="2506" t="s">
        <v>741</v>
      </c>
      <c r="D431" s="2519"/>
      <c r="E431" s="2519"/>
      <c r="F431" s="2519"/>
      <c r="G431" s="3681">
        <v>131704</v>
      </c>
      <c r="H431" s="3522"/>
      <c r="I431" s="3522"/>
      <c r="J431" s="3522"/>
      <c r="K431" s="3522"/>
      <c r="L431" s="3522"/>
      <c r="M431" s="3522"/>
      <c r="N431" s="3522"/>
      <c r="O431" s="3522"/>
      <c r="P431" s="3522"/>
      <c r="Q431" s="3522"/>
      <c r="R431" s="3523"/>
    </row>
    <row r="432" spans="1:18" ht="28.5" hidden="1" customHeight="1">
      <c r="A432" s="2506">
        <v>12</v>
      </c>
      <c r="B432" s="1874" t="s">
        <v>1873</v>
      </c>
      <c r="C432" s="2506" t="s">
        <v>741</v>
      </c>
      <c r="D432" s="2519"/>
      <c r="E432" s="2519"/>
      <c r="F432" s="2519"/>
      <c r="G432" s="3681">
        <v>142655</v>
      </c>
      <c r="H432" s="3522"/>
      <c r="I432" s="3522"/>
      <c r="J432" s="3522"/>
      <c r="K432" s="3522"/>
      <c r="L432" s="3522"/>
      <c r="M432" s="3522"/>
      <c r="N432" s="3522"/>
      <c r="O432" s="3522"/>
      <c r="P432" s="3522"/>
      <c r="Q432" s="3522"/>
      <c r="R432" s="3523"/>
    </row>
    <row r="433" spans="1:18" ht="28.5" hidden="1" customHeight="1">
      <c r="A433" s="2506">
        <v>13</v>
      </c>
      <c r="B433" s="1874" t="s">
        <v>1874</v>
      </c>
      <c r="C433" s="2506" t="s">
        <v>741</v>
      </c>
      <c r="D433" s="2519"/>
      <c r="E433" s="2519"/>
      <c r="F433" s="2519"/>
      <c r="G433" s="3681">
        <v>76823</v>
      </c>
      <c r="H433" s="3522"/>
      <c r="I433" s="3522"/>
      <c r="J433" s="3522"/>
      <c r="K433" s="3522"/>
      <c r="L433" s="3522"/>
      <c r="M433" s="3522"/>
      <c r="N433" s="3522"/>
      <c r="O433" s="3522"/>
      <c r="P433" s="3522"/>
      <c r="Q433" s="3522"/>
      <c r="R433" s="3523"/>
    </row>
    <row r="434" spans="1:18" ht="28.5" hidden="1" customHeight="1">
      <c r="A434" s="2506">
        <v>14</v>
      </c>
      <c r="B434" s="1874" t="s">
        <v>1862</v>
      </c>
      <c r="C434" s="2506" t="s">
        <v>741</v>
      </c>
      <c r="D434" s="2519"/>
      <c r="E434" s="2519"/>
      <c r="F434" s="2519"/>
      <c r="G434" s="3681">
        <v>83388</v>
      </c>
      <c r="H434" s="3522"/>
      <c r="I434" s="3522"/>
      <c r="J434" s="3522"/>
      <c r="K434" s="3522"/>
      <c r="L434" s="3522"/>
      <c r="M434" s="3522"/>
      <c r="N434" s="3522"/>
      <c r="O434" s="3522"/>
      <c r="P434" s="3522"/>
      <c r="Q434" s="3522"/>
      <c r="R434" s="3523"/>
    </row>
    <row r="435" spans="1:18" ht="28.5" hidden="1" customHeight="1">
      <c r="A435" s="2506">
        <v>15</v>
      </c>
      <c r="B435" s="1874" t="s">
        <v>1863</v>
      </c>
      <c r="C435" s="2506" t="s">
        <v>741</v>
      </c>
      <c r="D435" s="2519"/>
      <c r="E435" s="2519"/>
      <c r="F435" s="2519"/>
      <c r="G435" s="3681">
        <v>96524</v>
      </c>
      <c r="H435" s="3522"/>
      <c r="I435" s="3522"/>
      <c r="J435" s="3522"/>
      <c r="K435" s="3522"/>
      <c r="L435" s="3522"/>
      <c r="M435" s="3522"/>
      <c r="N435" s="3522"/>
      <c r="O435" s="3522"/>
      <c r="P435" s="3522"/>
      <c r="Q435" s="3522"/>
      <c r="R435" s="3523"/>
    </row>
    <row r="436" spans="1:18" ht="28.5" hidden="1" customHeight="1">
      <c r="A436" s="2506">
        <v>16</v>
      </c>
      <c r="B436" s="2502" t="s">
        <v>1864</v>
      </c>
      <c r="C436" s="2506" t="s">
        <v>741</v>
      </c>
      <c r="D436" s="2519"/>
      <c r="E436" s="2519"/>
      <c r="F436" s="2519"/>
      <c r="G436" s="3681">
        <v>107010</v>
      </c>
      <c r="H436" s="3522"/>
      <c r="I436" s="3522"/>
      <c r="J436" s="3522"/>
      <c r="K436" s="3522"/>
      <c r="L436" s="3522"/>
      <c r="M436" s="3522"/>
      <c r="N436" s="3522"/>
      <c r="O436" s="3522"/>
      <c r="P436" s="3522"/>
      <c r="Q436" s="3522"/>
      <c r="R436" s="3523"/>
    </row>
    <row r="437" spans="1:18" ht="28.5" hidden="1" customHeight="1">
      <c r="A437" s="2506">
        <v>17</v>
      </c>
      <c r="B437" s="1874" t="s">
        <v>1865</v>
      </c>
      <c r="C437" s="2506" t="s">
        <v>741</v>
      </c>
      <c r="D437" s="2519"/>
      <c r="E437" s="2519"/>
      <c r="F437" s="2519"/>
      <c r="G437" s="3681">
        <v>117176</v>
      </c>
      <c r="H437" s="3522"/>
      <c r="I437" s="3522"/>
      <c r="J437" s="3522"/>
      <c r="K437" s="3522"/>
      <c r="L437" s="3522"/>
      <c r="M437" s="3522"/>
      <c r="N437" s="3522"/>
      <c r="O437" s="3522"/>
      <c r="P437" s="3522"/>
      <c r="Q437" s="3522"/>
      <c r="R437" s="3523"/>
    </row>
    <row r="438" spans="1:18" ht="28.5" hidden="1" customHeight="1">
      <c r="A438" s="2506">
        <v>18</v>
      </c>
      <c r="B438" s="1874" t="s">
        <v>1866</v>
      </c>
      <c r="C438" s="2506" t="s">
        <v>741</v>
      </c>
      <c r="D438" s="2519"/>
      <c r="E438" s="2519"/>
      <c r="F438" s="2519"/>
      <c r="G438" s="3681">
        <v>126872</v>
      </c>
      <c r="H438" s="3522"/>
      <c r="I438" s="3522"/>
      <c r="J438" s="3522"/>
      <c r="K438" s="3522"/>
      <c r="L438" s="3522"/>
      <c r="M438" s="3522"/>
      <c r="N438" s="3522"/>
      <c r="O438" s="3522"/>
      <c r="P438" s="3522"/>
      <c r="Q438" s="3522"/>
      <c r="R438" s="3523"/>
    </row>
    <row r="439" spans="1:18" ht="28.5" hidden="1" customHeight="1">
      <c r="A439" s="2506">
        <v>19</v>
      </c>
      <c r="B439" s="1874" t="s">
        <v>1867</v>
      </c>
      <c r="C439" s="2506" t="s">
        <v>741</v>
      </c>
      <c r="D439" s="2519"/>
      <c r="E439" s="2519"/>
      <c r="F439" s="2519"/>
      <c r="G439" s="3681">
        <v>147519</v>
      </c>
      <c r="H439" s="3522"/>
      <c r="I439" s="3522"/>
      <c r="J439" s="3522"/>
      <c r="K439" s="3522"/>
      <c r="L439" s="3522"/>
      <c r="M439" s="3522"/>
      <c r="N439" s="3522"/>
      <c r="O439" s="3522"/>
      <c r="P439" s="3522"/>
      <c r="Q439" s="3522"/>
      <c r="R439" s="3523"/>
    </row>
    <row r="440" spans="1:18" ht="28.5" hidden="1" customHeight="1">
      <c r="A440" s="2506">
        <v>20</v>
      </c>
      <c r="B440" s="1874" t="s">
        <v>1868</v>
      </c>
      <c r="C440" s="2506" t="s">
        <v>741</v>
      </c>
      <c r="D440" s="2519"/>
      <c r="E440" s="2519"/>
      <c r="F440" s="2519"/>
      <c r="G440" s="3681">
        <v>119631</v>
      </c>
      <c r="H440" s="3522"/>
      <c r="I440" s="3522"/>
      <c r="J440" s="3522"/>
      <c r="K440" s="3522"/>
      <c r="L440" s="3522"/>
      <c r="M440" s="3522"/>
      <c r="N440" s="3522"/>
      <c r="O440" s="3522"/>
      <c r="P440" s="3522"/>
      <c r="Q440" s="3522"/>
      <c r="R440" s="3523"/>
    </row>
    <row r="441" spans="1:18" ht="28.5" hidden="1" customHeight="1">
      <c r="A441" s="2506">
        <v>21</v>
      </c>
      <c r="B441" s="1874" t="s">
        <v>1875</v>
      </c>
      <c r="C441" s="2506" t="s">
        <v>741</v>
      </c>
      <c r="D441" s="2519"/>
      <c r="E441" s="2519"/>
      <c r="F441" s="2519"/>
      <c r="G441" s="3681">
        <v>132076</v>
      </c>
      <c r="H441" s="3522"/>
      <c r="I441" s="3522"/>
      <c r="J441" s="3522"/>
      <c r="K441" s="3522"/>
      <c r="L441" s="3522"/>
      <c r="M441" s="3522"/>
      <c r="N441" s="3522"/>
      <c r="O441" s="3522"/>
      <c r="P441" s="3522"/>
      <c r="Q441" s="3522"/>
      <c r="R441" s="3523"/>
    </row>
    <row r="442" spans="1:18" ht="28.5" hidden="1" customHeight="1">
      <c r="A442" s="2506">
        <v>22</v>
      </c>
      <c r="B442" s="1874" t="s">
        <v>1876</v>
      </c>
      <c r="C442" s="2506" t="s">
        <v>741</v>
      </c>
      <c r="D442" s="2519"/>
      <c r="E442" s="2519"/>
      <c r="F442" s="2519"/>
      <c r="G442" s="3681">
        <v>141915</v>
      </c>
      <c r="H442" s="3522"/>
      <c r="I442" s="3522"/>
      <c r="J442" s="3522"/>
      <c r="K442" s="3522"/>
      <c r="L442" s="3522"/>
      <c r="M442" s="3522"/>
      <c r="N442" s="3522"/>
      <c r="O442" s="3522"/>
      <c r="P442" s="3522"/>
      <c r="Q442" s="3522"/>
      <c r="R442" s="3523"/>
    </row>
    <row r="443" spans="1:18" ht="28.5" hidden="1" customHeight="1">
      <c r="A443" s="2506">
        <v>23</v>
      </c>
      <c r="B443" s="1874" t="s">
        <v>1876</v>
      </c>
      <c r="C443" s="2506" t="s">
        <v>741</v>
      </c>
      <c r="D443" s="2519"/>
      <c r="E443" s="2519"/>
      <c r="F443" s="2519"/>
      <c r="G443" s="3681">
        <v>153184</v>
      </c>
      <c r="H443" s="3522"/>
      <c r="I443" s="3522"/>
      <c r="J443" s="3522"/>
      <c r="K443" s="3522"/>
      <c r="L443" s="3522"/>
      <c r="M443" s="3522"/>
      <c r="N443" s="3522"/>
      <c r="O443" s="3522"/>
      <c r="P443" s="3522"/>
      <c r="Q443" s="3522"/>
      <c r="R443" s="3523"/>
    </row>
    <row r="444" spans="1:18" ht="39" hidden="1" customHeight="1">
      <c r="A444" s="2506">
        <v>24</v>
      </c>
      <c r="B444" s="2502" t="s">
        <v>1877</v>
      </c>
      <c r="C444" s="2506" t="s">
        <v>741</v>
      </c>
      <c r="D444" s="2519"/>
      <c r="E444" s="2519"/>
      <c r="F444" s="2519"/>
      <c r="G444" s="3681">
        <v>131588</v>
      </c>
      <c r="H444" s="3522"/>
      <c r="I444" s="3522"/>
      <c r="J444" s="3522"/>
      <c r="K444" s="3522"/>
      <c r="L444" s="3522"/>
      <c r="M444" s="3522"/>
      <c r="N444" s="3522"/>
      <c r="O444" s="3522"/>
      <c r="P444" s="3522"/>
      <c r="Q444" s="3522"/>
      <c r="R444" s="3523"/>
    </row>
    <row r="445" spans="1:18" ht="39" hidden="1" customHeight="1">
      <c r="A445" s="2506">
        <v>25</v>
      </c>
      <c r="B445" s="2502" t="s">
        <v>1878</v>
      </c>
      <c r="C445" s="2506" t="s">
        <v>741</v>
      </c>
      <c r="D445" s="2519"/>
      <c r="E445" s="2519"/>
      <c r="F445" s="2519"/>
      <c r="G445" s="3681">
        <v>146400</v>
      </c>
      <c r="H445" s="3522"/>
      <c r="I445" s="3522"/>
      <c r="J445" s="3522"/>
      <c r="K445" s="3522"/>
      <c r="L445" s="3522"/>
      <c r="M445" s="3522"/>
      <c r="N445" s="3522"/>
      <c r="O445" s="3522"/>
      <c r="P445" s="3522"/>
      <c r="Q445" s="3522"/>
      <c r="R445" s="3523"/>
    </row>
    <row r="446" spans="1:18" ht="39" hidden="1" customHeight="1">
      <c r="A446" s="2506">
        <v>26</v>
      </c>
      <c r="B446" s="2502" t="s">
        <v>1879</v>
      </c>
      <c r="C446" s="2506" t="s">
        <v>741</v>
      </c>
      <c r="D446" s="2519"/>
      <c r="E446" s="2519"/>
      <c r="F446" s="2519"/>
      <c r="G446" s="3681">
        <v>156969</v>
      </c>
      <c r="H446" s="3522"/>
      <c r="I446" s="3522"/>
      <c r="J446" s="3522"/>
      <c r="K446" s="3522"/>
      <c r="L446" s="3522"/>
      <c r="M446" s="3522"/>
      <c r="N446" s="3522"/>
      <c r="O446" s="3522"/>
      <c r="P446" s="3522"/>
      <c r="Q446" s="3522"/>
      <c r="R446" s="3523"/>
    </row>
    <row r="447" spans="1:18" ht="39" hidden="1" customHeight="1">
      <c r="A447" s="2506">
        <v>27</v>
      </c>
      <c r="B447" s="2502" t="s">
        <v>1880</v>
      </c>
      <c r="C447" s="2506" t="s">
        <v>741</v>
      </c>
      <c r="D447" s="2510"/>
      <c r="E447" s="2510"/>
      <c r="F447" s="2510"/>
      <c r="G447" s="3681">
        <v>166599</v>
      </c>
      <c r="H447" s="3522"/>
      <c r="I447" s="3522"/>
      <c r="J447" s="3522"/>
      <c r="K447" s="3522"/>
      <c r="L447" s="3522"/>
      <c r="M447" s="3522"/>
      <c r="N447" s="3522"/>
      <c r="O447" s="3522"/>
      <c r="P447" s="3522"/>
      <c r="Q447" s="3522"/>
      <c r="R447" s="3523"/>
    </row>
    <row r="448" spans="1:18" ht="39" hidden="1" customHeight="1">
      <c r="A448" s="2506">
        <v>28</v>
      </c>
      <c r="B448" s="2502" t="s">
        <v>1881</v>
      </c>
      <c r="C448" s="2506" t="s">
        <v>741</v>
      </c>
      <c r="D448" s="2510"/>
      <c r="E448" s="2510"/>
      <c r="F448" s="2510"/>
      <c r="G448" s="3681">
        <v>180708</v>
      </c>
      <c r="H448" s="3522"/>
      <c r="I448" s="3522"/>
      <c r="J448" s="3522"/>
      <c r="K448" s="3522"/>
      <c r="L448" s="3522"/>
      <c r="M448" s="3522"/>
      <c r="N448" s="3522"/>
      <c r="O448" s="3522"/>
      <c r="P448" s="3522"/>
      <c r="Q448" s="3522"/>
      <c r="R448" s="3523"/>
    </row>
    <row r="449" spans="1:18" ht="30.75" customHeight="1">
      <c r="A449" s="2501" t="s">
        <v>1313</v>
      </c>
      <c r="B449" s="2510" t="s">
        <v>1820</v>
      </c>
      <c r="C449" s="2501"/>
      <c r="D449" s="2501"/>
      <c r="E449" s="2510"/>
      <c r="F449" s="2510"/>
      <c r="G449" s="2510"/>
      <c r="H449" s="1863"/>
      <c r="I449" s="2510"/>
      <c r="J449" s="2510"/>
      <c r="K449" s="2510"/>
      <c r="L449" s="1852"/>
      <c r="M449" s="2501"/>
      <c r="N449" s="2510"/>
      <c r="O449" s="2510"/>
      <c r="P449" s="1863"/>
      <c r="Q449" s="1863"/>
      <c r="R449" s="1863"/>
    </row>
    <row r="450" spans="1:18" ht="34.5" customHeight="1">
      <c r="A450" s="2501">
        <v>1</v>
      </c>
      <c r="B450" s="3583" t="s">
        <v>3156</v>
      </c>
      <c r="C450" s="3583"/>
      <c r="D450" s="3583"/>
      <c r="E450" s="3583"/>
      <c r="F450" s="3583"/>
      <c r="G450" s="3583"/>
      <c r="H450" s="3583"/>
      <c r="I450" s="3583"/>
      <c r="J450" s="3583"/>
      <c r="K450" s="3583"/>
      <c r="L450" s="3583"/>
      <c r="M450" s="3583"/>
      <c r="N450" s="3583"/>
      <c r="O450" s="3583"/>
      <c r="P450" s="3583"/>
      <c r="Q450" s="3583"/>
      <c r="R450" s="3583"/>
    </row>
    <row r="451" spans="1:18" ht="36.75" customHeight="1">
      <c r="A451" s="2514"/>
      <c r="B451" s="1850"/>
      <c r="C451" s="2513"/>
      <c r="D451" s="3584" t="s">
        <v>3145</v>
      </c>
      <c r="E451" s="3584"/>
      <c r="F451" s="3584"/>
      <c r="G451" s="3584"/>
      <c r="H451" s="3584"/>
      <c r="I451" s="3584"/>
      <c r="J451" s="3584"/>
      <c r="K451" s="3584"/>
      <c r="L451" s="3584"/>
      <c r="M451" s="3584"/>
      <c r="N451" s="3584"/>
      <c r="O451" s="3584"/>
      <c r="P451" s="3584"/>
      <c r="Q451" s="3584"/>
      <c r="R451" s="3584"/>
    </row>
    <row r="452" spans="1:18" ht="36.75" customHeight="1">
      <c r="A452" s="2501"/>
      <c r="B452" s="1515" t="s">
        <v>3277</v>
      </c>
      <c r="C452" s="2506" t="s">
        <v>32</v>
      </c>
      <c r="D452" s="2516" t="s">
        <v>2539</v>
      </c>
      <c r="E452" s="1620"/>
      <c r="F452" s="2518"/>
      <c r="G452" s="3682">
        <v>14800</v>
      </c>
      <c r="H452" s="3682"/>
      <c r="I452" s="3682"/>
      <c r="J452" s="3682"/>
      <c r="K452" s="3682"/>
      <c r="L452" s="3682"/>
      <c r="M452" s="3682"/>
      <c r="N452" s="3682"/>
      <c r="O452" s="3682"/>
      <c r="P452" s="3682"/>
      <c r="Q452" s="3682"/>
      <c r="R452" s="3682"/>
    </row>
    <row r="453" spans="1:18" ht="36.75" customHeight="1">
      <c r="A453" s="2501"/>
      <c r="B453" s="1515" t="s">
        <v>3157</v>
      </c>
      <c r="C453" s="2506" t="s">
        <v>32</v>
      </c>
      <c r="D453" s="2516" t="s">
        <v>2539</v>
      </c>
      <c r="E453" s="1620"/>
      <c r="F453" s="2518"/>
      <c r="G453" s="3682">
        <v>16800</v>
      </c>
      <c r="H453" s="3682"/>
      <c r="I453" s="3682"/>
      <c r="J453" s="3682"/>
      <c r="K453" s="3682"/>
      <c r="L453" s="3682"/>
      <c r="M453" s="3682"/>
      <c r="N453" s="3682"/>
      <c r="O453" s="3682"/>
      <c r="P453" s="3682"/>
      <c r="Q453" s="3682"/>
      <c r="R453" s="3682"/>
    </row>
    <row r="454" spans="1:18" ht="36.75" customHeight="1">
      <c r="A454" s="2501"/>
      <c r="B454" s="1515" t="s">
        <v>1942</v>
      </c>
      <c r="C454" s="2506" t="s">
        <v>32</v>
      </c>
      <c r="D454" s="2516" t="s">
        <v>2540</v>
      </c>
      <c r="E454" s="1620"/>
      <c r="F454" s="2518"/>
      <c r="G454" s="3682">
        <v>13800</v>
      </c>
      <c r="H454" s="3682"/>
      <c r="I454" s="3682"/>
      <c r="J454" s="3682"/>
      <c r="K454" s="3682"/>
      <c r="L454" s="3682"/>
      <c r="M454" s="3682"/>
      <c r="N454" s="3682"/>
      <c r="O454" s="3682"/>
      <c r="P454" s="3682"/>
      <c r="Q454" s="3682"/>
      <c r="R454" s="3682"/>
    </row>
    <row r="455" spans="1:18" ht="36.75" customHeight="1">
      <c r="A455" s="2501"/>
      <c r="B455" s="1515" t="s">
        <v>3087</v>
      </c>
      <c r="C455" s="2506" t="s">
        <v>32</v>
      </c>
      <c r="D455" s="2516" t="s">
        <v>2540</v>
      </c>
      <c r="E455" s="1620"/>
      <c r="F455" s="2518"/>
      <c r="G455" s="3682">
        <v>14800</v>
      </c>
      <c r="H455" s="3682" t="s">
        <v>1844</v>
      </c>
      <c r="I455" s="3682"/>
      <c r="J455" s="3682"/>
      <c r="K455" s="3682"/>
      <c r="L455" s="3682"/>
      <c r="M455" s="3682"/>
      <c r="N455" s="3682"/>
      <c r="O455" s="3682"/>
      <c r="P455" s="3682"/>
      <c r="Q455" s="3682"/>
      <c r="R455" s="3682"/>
    </row>
    <row r="456" spans="1:18" ht="36.75" customHeight="1">
      <c r="A456" s="2501"/>
      <c r="B456" s="1515" t="s">
        <v>2538</v>
      </c>
      <c r="C456" s="2506" t="s">
        <v>32</v>
      </c>
      <c r="D456" s="2516" t="s">
        <v>2540</v>
      </c>
      <c r="E456" s="1620"/>
      <c r="F456" s="2518"/>
      <c r="G456" s="3682">
        <v>14300</v>
      </c>
      <c r="H456" s="3682"/>
      <c r="I456" s="3682"/>
      <c r="J456" s="3682"/>
      <c r="K456" s="3682"/>
      <c r="L456" s="3682"/>
      <c r="M456" s="3682"/>
      <c r="N456" s="3682"/>
      <c r="O456" s="3682"/>
      <c r="P456" s="3682"/>
      <c r="Q456" s="3682"/>
      <c r="R456" s="3682"/>
    </row>
    <row r="457" spans="1:18" ht="36.75" customHeight="1">
      <c r="A457" s="2501"/>
      <c r="B457" s="1515" t="s">
        <v>1947</v>
      </c>
      <c r="C457" s="2506" t="s">
        <v>32</v>
      </c>
      <c r="D457" s="2516" t="s">
        <v>2541</v>
      </c>
      <c r="E457" s="1620"/>
      <c r="F457" s="2518"/>
      <c r="G457" s="3682">
        <v>22200</v>
      </c>
      <c r="H457" s="3682"/>
      <c r="I457" s="3682"/>
      <c r="J457" s="3682"/>
      <c r="K457" s="3682"/>
      <c r="L457" s="3682"/>
      <c r="M457" s="3682"/>
      <c r="N457" s="3682"/>
      <c r="O457" s="3682"/>
      <c r="P457" s="3682"/>
      <c r="Q457" s="3682"/>
      <c r="R457" s="3682"/>
    </row>
    <row r="458" spans="1:18" ht="64.5" hidden="1" customHeight="1">
      <c r="A458" s="2501" t="s">
        <v>1379</v>
      </c>
      <c r="B458" s="3581" t="s">
        <v>1821</v>
      </c>
      <c r="C458" s="3581"/>
      <c r="D458" s="3581"/>
      <c r="E458" s="3581"/>
      <c r="F458" s="1620"/>
      <c r="G458" s="1620"/>
      <c r="H458" s="1863"/>
      <c r="I458" s="2516"/>
      <c r="J458" s="2516"/>
      <c r="K458" s="2516"/>
      <c r="L458" s="1442"/>
      <c r="M458" s="2516"/>
      <c r="N458" s="2521"/>
      <c r="O458" s="2521"/>
      <c r="P458" s="2521"/>
      <c r="Q458" s="2521"/>
      <c r="R458" s="2521"/>
    </row>
    <row r="459" spans="1:18" ht="69.75" hidden="1" customHeight="1">
      <c r="A459" s="2506"/>
      <c r="B459" s="3582" t="s">
        <v>1843</v>
      </c>
      <c r="C459" s="3582"/>
      <c r="D459" s="3582"/>
      <c r="E459" s="3582"/>
      <c r="F459" s="3582"/>
      <c r="G459" s="3582"/>
      <c r="H459" s="3582"/>
      <c r="I459" s="3582"/>
      <c r="J459" s="3582"/>
      <c r="K459" s="3582"/>
      <c r="L459" s="3582"/>
      <c r="M459" s="3582"/>
      <c r="N459" s="3582"/>
      <c r="O459" s="3582"/>
      <c r="P459" s="3582"/>
      <c r="Q459" s="3582"/>
      <c r="R459" s="3582"/>
    </row>
    <row r="460" spans="1:18" ht="34.5" hidden="1" customHeight="1">
      <c r="A460" s="2506"/>
      <c r="B460" s="2501" t="s">
        <v>1345</v>
      </c>
      <c r="C460" s="2501"/>
      <c r="D460" s="1876"/>
      <c r="E460" s="1863"/>
      <c r="F460" s="1863"/>
      <c r="G460" s="1863"/>
      <c r="H460" s="1863"/>
      <c r="I460" s="2518"/>
      <c r="J460" s="1862"/>
      <c r="K460" s="1862"/>
      <c r="L460" s="1861"/>
      <c r="M460" s="1862"/>
      <c r="N460" s="2520"/>
      <c r="O460" s="2520"/>
      <c r="P460" s="2520"/>
      <c r="Q460" s="2520"/>
      <c r="R460" s="2520"/>
    </row>
    <row r="461" spans="1:18" ht="56.25" hidden="1" customHeight="1">
      <c r="A461" s="2506"/>
      <c r="B461" s="2502" t="s">
        <v>1348</v>
      </c>
      <c r="C461" s="2506" t="s">
        <v>13</v>
      </c>
      <c r="D461" s="2506"/>
      <c r="E461" s="1620"/>
      <c r="F461" s="1620"/>
      <c r="G461" s="1620">
        <v>3805000</v>
      </c>
      <c r="H461" s="1620"/>
      <c r="I461" s="3580" t="s">
        <v>1844</v>
      </c>
      <c r="J461" s="3580"/>
      <c r="K461" s="3580"/>
      <c r="L461" s="3580"/>
      <c r="M461" s="3580"/>
      <c r="N461" s="3580"/>
      <c r="O461" s="3580"/>
      <c r="P461" s="3580"/>
      <c r="Q461" s="3580"/>
      <c r="R461" s="3580"/>
    </row>
    <row r="462" spans="1:18" ht="56.25" hidden="1" customHeight="1">
      <c r="A462" s="2506"/>
      <c r="B462" s="2502" t="s">
        <v>1349</v>
      </c>
      <c r="C462" s="2506" t="s">
        <v>13</v>
      </c>
      <c r="D462" s="2506"/>
      <c r="E462" s="1620"/>
      <c r="F462" s="1620"/>
      <c r="G462" s="1620">
        <v>3805000</v>
      </c>
      <c r="H462" s="1620"/>
      <c r="I462" s="3580" t="s">
        <v>1844</v>
      </c>
      <c r="J462" s="3580"/>
      <c r="K462" s="3580"/>
      <c r="L462" s="3580"/>
      <c r="M462" s="3580"/>
      <c r="N462" s="3580"/>
      <c r="O462" s="3580"/>
      <c r="P462" s="3580"/>
      <c r="Q462" s="3580"/>
      <c r="R462" s="3580"/>
    </row>
    <row r="463" spans="1:18" ht="56.25" hidden="1" customHeight="1">
      <c r="A463" s="2506"/>
      <c r="B463" s="2510" t="s">
        <v>1346</v>
      </c>
      <c r="C463" s="2506"/>
      <c r="D463" s="2506"/>
      <c r="E463" s="1620"/>
      <c r="F463" s="1620"/>
      <c r="G463" s="1620"/>
      <c r="H463" s="1620"/>
      <c r="I463" s="2520"/>
      <c r="J463" s="2520"/>
      <c r="K463" s="2520"/>
      <c r="L463" s="1861"/>
      <c r="M463" s="2520"/>
      <c r="N463" s="2520"/>
      <c r="O463" s="2520"/>
      <c r="P463" s="2520"/>
      <c r="Q463" s="2520"/>
      <c r="R463" s="2520"/>
    </row>
    <row r="464" spans="1:18" ht="56.25" hidden="1" customHeight="1">
      <c r="A464" s="2514"/>
      <c r="B464" s="2502" t="s">
        <v>1350</v>
      </c>
      <c r="C464" s="2506" t="s">
        <v>13</v>
      </c>
      <c r="D464" s="2506"/>
      <c r="E464" s="1620"/>
      <c r="F464" s="1620"/>
      <c r="G464" s="1620">
        <v>3065000</v>
      </c>
      <c r="H464" s="1620"/>
      <c r="I464" s="2520"/>
      <c r="J464" s="2520"/>
      <c r="K464" s="2520"/>
      <c r="L464" s="1861"/>
      <c r="M464" s="2520"/>
      <c r="N464" s="2510"/>
      <c r="O464" s="2510"/>
      <c r="P464" s="2510"/>
      <c r="Q464" s="2510"/>
      <c r="R464" s="2510"/>
    </row>
    <row r="465" spans="1:18" ht="45" customHeight="1">
      <c r="A465" s="2501" t="s">
        <v>1379</v>
      </c>
      <c r="B465" s="2510" t="s">
        <v>2515</v>
      </c>
      <c r="C465" s="2501"/>
      <c r="D465" s="2510"/>
      <c r="E465" s="2510"/>
      <c r="F465" s="2510"/>
      <c r="G465" s="2510"/>
      <c r="H465" s="2510"/>
      <c r="I465" s="2510"/>
      <c r="J465" s="2510"/>
      <c r="K465" s="2510"/>
      <c r="L465" s="1852"/>
      <c r="M465" s="2510"/>
      <c r="N465" s="2510"/>
      <c r="O465" s="2510"/>
      <c r="P465" s="2510"/>
      <c r="Q465" s="2510"/>
      <c r="R465" s="2510"/>
    </row>
    <row r="466" spans="1:18" ht="48.75" hidden="1" customHeight="1">
      <c r="A466" s="2501">
        <v>1</v>
      </c>
      <c r="B466" s="3581" t="s">
        <v>1978</v>
      </c>
      <c r="C466" s="3581"/>
      <c r="D466" s="3581"/>
      <c r="E466" s="3581"/>
      <c r="F466" s="3581"/>
      <c r="G466" s="3581"/>
      <c r="H466" s="3581"/>
      <c r="I466" s="3581"/>
      <c r="J466" s="3581"/>
      <c r="K466" s="3581"/>
      <c r="L466" s="3581"/>
      <c r="M466" s="3581"/>
      <c r="N466" s="3581"/>
      <c r="O466" s="3581"/>
      <c r="P466" s="3581"/>
      <c r="Q466" s="3581"/>
      <c r="R466" s="3581"/>
    </row>
    <row r="467" spans="1:18" ht="37.5" hidden="1" customHeight="1">
      <c r="A467" s="2506"/>
      <c r="B467" s="2510"/>
      <c r="C467" s="2501"/>
      <c r="D467" s="1877"/>
      <c r="E467" s="1878"/>
      <c r="F467" s="3380" t="s">
        <v>1515</v>
      </c>
      <c r="G467" s="3380"/>
      <c r="H467" s="3380"/>
      <c r="I467" s="3380"/>
      <c r="J467" s="3380"/>
      <c r="K467" s="3380"/>
      <c r="L467" s="3380"/>
      <c r="M467" s="3380"/>
      <c r="N467" s="3380"/>
      <c r="O467" s="3380"/>
      <c r="P467" s="3380"/>
      <c r="Q467" s="3380"/>
      <c r="R467" s="3380"/>
    </row>
    <row r="468" spans="1:18" ht="110.25" hidden="1" customHeight="1">
      <c r="A468" s="2506"/>
      <c r="B468" s="2502" t="s">
        <v>192</v>
      </c>
      <c r="C468" s="2506" t="s">
        <v>1292</v>
      </c>
      <c r="D468" s="3585" t="s">
        <v>1558</v>
      </c>
      <c r="E468" s="1879"/>
      <c r="F468" s="1879"/>
      <c r="G468" s="3425">
        <v>7930000</v>
      </c>
      <c r="H468" s="3426"/>
      <c r="I468" s="3426"/>
      <c r="J468" s="3426"/>
      <c r="K468" s="3426"/>
      <c r="L468" s="3426"/>
      <c r="M468" s="3426"/>
      <c r="N468" s="3426"/>
      <c r="O468" s="3426"/>
      <c r="P468" s="3426"/>
      <c r="Q468" s="3426"/>
      <c r="R468" s="3427"/>
    </row>
    <row r="469" spans="1:18" ht="110.25" hidden="1" customHeight="1">
      <c r="A469" s="2506"/>
      <c r="B469" s="2502" t="s">
        <v>193</v>
      </c>
      <c r="C469" s="2506" t="s">
        <v>1292</v>
      </c>
      <c r="D469" s="3585"/>
      <c r="E469" s="1879"/>
      <c r="F469" s="1879"/>
      <c r="G469" s="3425">
        <v>8490000</v>
      </c>
      <c r="H469" s="3426"/>
      <c r="I469" s="3426"/>
      <c r="J469" s="3426"/>
      <c r="K469" s="3426"/>
      <c r="L469" s="3426"/>
      <c r="M469" s="3426"/>
      <c r="N469" s="3426"/>
      <c r="O469" s="3426"/>
      <c r="P469" s="3426"/>
      <c r="Q469" s="3426"/>
      <c r="R469" s="3427"/>
    </row>
    <row r="470" spans="1:18" ht="110.25" hidden="1" customHeight="1">
      <c r="A470" s="2506"/>
      <c r="B470" s="2502" t="s">
        <v>194</v>
      </c>
      <c r="C470" s="2506" t="s">
        <v>1292</v>
      </c>
      <c r="D470" s="3585"/>
      <c r="E470" s="1879"/>
      <c r="F470" s="1879"/>
      <c r="G470" s="3425">
        <v>9600000</v>
      </c>
      <c r="H470" s="3426"/>
      <c r="I470" s="3426"/>
      <c r="J470" s="3426"/>
      <c r="K470" s="3426"/>
      <c r="L470" s="3426"/>
      <c r="M470" s="3426"/>
      <c r="N470" s="3426"/>
      <c r="O470" s="3426"/>
      <c r="P470" s="3426"/>
      <c r="Q470" s="3426"/>
      <c r="R470" s="3427"/>
    </row>
    <row r="471" spans="1:18" ht="110.25" hidden="1" customHeight="1">
      <c r="A471" s="2506"/>
      <c r="B471" s="2502" t="s">
        <v>196</v>
      </c>
      <c r="C471" s="2506" t="s">
        <v>1292</v>
      </c>
      <c r="D471" s="2506" t="s">
        <v>1558</v>
      </c>
      <c r="E471" s="1879"/>
      <c r="F471" s="1879"/>
      <c r="G471" s="3425">
        <v>10900000</v>
      </c>
      <c r="H471" s="3426"/>
      <c r="I471" s="3426"/>
      <c r="J471" s="3426"/>
      <c r="K471" s="3426"/>
      <c r="L471" s="3426"/>
      <c r="M471" s="3426"/>
      <c r="N471" s="3426"/>
      <c r="O471" s="3426"/>
      <c r="P471" s="3426"/>
      <c r="Q471" s="3426"/>
      <c r="R471" s="3427"/>
    </row>
    <row r="472" spans="1:18" ht="110.25" hidden="1" customHeight="1">
      <c r="A472" s="2506"/>
      <c r="B472" s="2502" t="s">
        <v>1979</v>
      </c>
      <c r="C472" s="2506" t="s">
        <v>1292</v>
      </c>
      <c r="D472" s="2506" t="s">
        <v>1558</v>
      </c>
      <c r="E472" s="1879"/>
      <c r="F472" s="1879"/>
      <c r="G472" s="3425">
        <v>11850000</v>
      </c>
      <c r="H472" s="3426"/>
      <c r="I472" s="3426"/>
      <c r="J472" s="3426"/>
      <c r="K472" s="3426"/>
      <c r="L472" s="3426"/>
      <c r="M472" s="3426"/>
      <c r="N472" s="3426"/>
      <c r="O472" s="3426"/>
      <c r="P472" s="3426"/>
      <c r="Q472" s="3426"/>
      <c r="R472" s="3427"/>
    </row>
    <row r="473" spans="1:18" ht="110.25" hidden="1" customHeight="1">
      <c r="A473" s="2506"/>
      <c r="B473" s="2502" t="s">
        <v>199</v>
      </c>
      <c r="C473" s="2506" t="s">
        <v>1292</v>
      </c>
      <c r="D473" s="2506" t="s">
        <v>1558</v>
      </c>
      <c r="E473" s="1879"/>
      <c r="F473" s="1879"/>
      <c r="G473" s="3425">
        <v>12200000</v>
      </c>
      <c r="H473" s="3426"/>
      <c r="I473" s="3426"/>
      <c r="J473" s="3426"/>
      <c r="K473" s="3426"/>
      <c r="L473" s="3426"/>
      <c r="M473" s="3426"/>
      <c r="N473" s="3426"/>
      <c r="O473" s="3426"/>
      <c r="P473" s="3426"/>
      <c r="Q473" s="3426"/>
      <c r="R473" s="3427"/>
    </row>
    <row r="474" spans="1:18" ht="110.25" hidden="1" customHeight="1">
      <c r="A474" s="2523"/>
      <c r="B474" s="1738" t="s">
        <v>1980</v>
      </c>
      <c r="C474" s="2523" t="s">
        <v>1292</v>
      </c>
      <c r="D474" s="2523"/>
      <c r="E474" s="1880"/>
      <c r="F474" s="1880"/>
      <c r="G474" s="3678">
        <v>13190000</v>
      </c>
      <c r="H474" s="3679"/>
      <c r="I474" s="3679"/>
      <c r="J474" s="3679"/>
      <c r="K474" s="3679"/>
      <c r="L474" s="3679"/>
      <c r="M474" s="3679"/>
      <c r="N474" s="3679"/>
      <c r="O474" s="3679"/>
      <c r="P474" s="3679"/>
      <c r="Q474" s="3679"/>
      <c r="R474" s="3680"/>
    </row>
    <row r="475" spans="1:18" ht="110.25" hidden="1" customHeight="1">
      <c r="A475" s="2523"/>
      <c r="B475" s="1738" t="s">
        <v>1981</v>
      </c>
      <c r="C475" s="2523" t="s">
        <v>1292</v>
      </c>
      <c r="D475" s="2523"/>
      <c r="E475" s="1880"/>
      <c r="F475" s="1880"/>
      <c r="G475" s="3678">
        <v>14050000</v>
      </c>
      <c r="H475" s="3679"/>
      <c r="I475" s="3679"/>
      <c r="J475" s="3679"/>
      <c r="K475" s="3679"/>
      <c r="L475" s="3679"/>
      <c r="M475" s="3679"/>
      <c r="N475" s="3679"/>
      <c r="O475" s="3679"/>
      <c r="P475" s="3679"/>
      <c r="Q475" s="3679"/>
      <c r="R475" s="3680"/>
    </row>
    <row r="476" spans="1:18" ht="110.25" hidden="1" customHeight="1">
      <c r="A476" s="2523"/>
      <c r="B476" s="3578" t="s">
        <v>200</v>
      </c>
      <c r="C476" s="3578"/>
      <c r="D476" s="3578"/>
      <c r="E476" s="3578"/>
      <c r="F476" s="3578"/>
      <c r="G476" s="1884"/>
      <c r="H476" s="1884"/>
      <c r="I476" s="1884"/>
      <c r="J476" s="1884"/>
      <c r="K476" s="1884"/>
      <c r="L476" s="1885"/>
      <c r="M476" s="2526"/>
      <c r="N476" s="1882"/>
      <c r="O476" s="1882"/>
      <c r="P476" s="1882"/>
      <c r="Q476" s="1882"/>
      <c r="R476" s="1882"/>
    </row>
    <row r="477" spans="1:18" ht="110.25" hidden="1" customHeight="1">
      <c r="A477" s="2523"/>
      <c r="B477" s="1738" t="s">
        <v>201</v>
      </c>
      <c r="C477" s="2523" t="s">
        <v>1292</v>
      </c>
      <c r="D477" s="3575" t="s">
        <v>1558</v>
      </c>
      <c r="E477" s="1880"/>
      <c r="F477" s="1880"/>
      <c r="G477" s="3678">
        <v>11760000</v>
      </c>
      <c r="H477" s="3679"/>
      <c r="I477" s="3679"/>
      <c r="J477" s="3679"/>
      <c r="K477" s="3679"/>
      <c r="L477" s="3679"/>
      <c r="M477" s="3679"/>
      <c r="N477" s="3679"/>
      <c r="O477" s="3679"/>
      <c r="P477" s="3679"/>
      <c r="Q477" s="3679"/>
      <c r="R477" s="3680"/>
    </row>
    <row r="478" spans="1:18" ht="110.25" hidden="1" customHeight="1">
      <c r="A478" s="2523"/>
      <c r="B478" s="1738" t="s">
        <v>202</v>
      </c>
      <c r="C478" s="2523" t="s">
        <v>1292</v>
      </c>
      <c r="D478" s="3575"/>
      <c r="E478" s="1880"/>
      <c r="F478" s="1880"/>
      <c r="G478" s="3678">
        <v>14900000</v>
      </c>
      <c r="H478" s="3679"/>
      <c r="I478" s="3679"/>
      <c r="J478" s="3679"/>
      <c r="K478" s="3679"/>
      <c r="L478" s="3679"/>
      <c r="M478" s="3679"/>
      <c r="N478" s="3679"/>
      <c r="O478" s="3679"/>
      <c r="P478" s="3679"/>
      <c r="Q478" s="3679"/>
      <c r="R478" s="3680"/>
    </row>
    <row r="479" spans="1:18" ht="110.25" hidden="1" customHeight="1">
      <c r="A479" s="2523"/>
      <c r="B479" s="1738" t="s">
        <v>203</v>
      </c>
      <c r="C479" s="2523" t="s">
        <v>1292</v>
      </c>
      <c r="D479" s="3575"/>
      <c r="E479" s="1880"/>
      <c r="F479" s="1880"/>
      <c r="G479" s="3678">
        <v>17600000</v>
      </c>
      <c r="H479" s="3679"/>
      <c r="I479" s="3679"/>
      <c r="J479" s="3679"/>
      <c r="K479" s="3679"/>
      <c r="L479" s="3679"/>
      <c r="M479" s="3679"/>
      <c r="N479" s="3679"/>
      <c r="O479" s="3679"/>
      <c r="P479" s="3679"/>
      <c r="Q479" s="3679"/>
      <c r="R479" s="3680"/>
    </row>
    <row r="480" spans="1:18" ht="110.25" hidden="1" customHeight="1">
      <c r="A480" s="2525"/>
      <c r="B480" s="1738" t="s">
        <v>204</v>
      </c>
      <c r="C480" s="2523" t="s">
        <v>1292</v>
      </c>
      <c r="D480" s="3575"/>
      <c r="E480" s="1880"/>
      <c r="F480" s="1880"/>
      <c r="G480" s="3678">
        <v>20690000</v>
      </c>
      <c r="H480" s="3679"/>
      <c r="I480" s="3679"/>
      <c r="J480" s="3679"/>
      <c r="K480" s="3679"/>
      <c r="L480" s="3679"/>
      <c r="M480" s="3679"/>
      <c r="N480" s="3679"/>
      <c r="O480" s="3679"/>
      <c r="P480" s="3679"/>
      <c r="Q480" s="3679"/>
      <c r="R480" s="3680"/>
    </row>
    <row r="481" spans="1:18" ht="48" customHeight="1">
      <c r="A481" s="2525">
        <v>1</v>
      </c>
      <c r="B481" s="3569" t="s">
        <v>2433</v>
      </c>
      <c r="C481" s="3569"/>
      <c r="D481" s="3569"/>
      <c r="E481" s="3569"/>
      <c r="F481" s="3569"/>
      <c r="G481" s="3569"/>
      <c r="H481" s="3569"/>
      <c r="I481" s="3569"/>
      <c r="J481" s="3569"/>
      <c r="K481" s="3569"/>
      <c r="L481" s="3569"/>
      <c r="M481" s="3569"/>
      <c r="N481" s="3569"/>
      <c r="O481" s="3569"/>
      <c r="P481" s="3569"/>
      <c r="Q481" s="3569"/>
      <c r="R481" s="3569"/>
    </row>
    <row r="482" spans="1:18" ht="30" customHeight="1">
      <c r="A482" s="2525"/>
      <c r="B482" s="2524"/>
      <c r="C482" s="2497"/>
      <c r="D482" s="3573" t="s">
        <v>1515</v>
      </c>
      <c r="E482" s="3573"/>
      <c r="F482" s="3573"/>
      <c r="G482" s="3573"/>
      <c r="H482" s="3573"/>
      <c r="I482" s="3573"/>
      <c r="J482" s="3573"/>
      <c r="K482" s="3573"/>
      <c r="L482" s="3573"/>
      <c r="M482" s="3573"/>
      <c r="N482" s="3573"/>
      <c r="O482" s="3573"/>
      <c r="P482" s="3573"/>
      <c r="Q482" s="2524"/>
      <c r="R482" s="2524"/>
    </row>
    <row r="483" spans="1:18" ht="30" customHeight="1">
      <c r="A483" s="2525" t="s">
        <v>1839</v>
      </c>
      <c r="B483" s="2524" t="s">
        <v>2458</v>
      </c>
      <c r="C483" s="2497"/>
      <c r="D483" s="2525"/>
      <c r="E483" s="2525"/>
      <c r="F483" s="2525"/>
      <c r="G483" s="2525"/>
      <c r="H483" s="2525"/>
      <c r="I483" s="2525"/>
      <c r="J483" s="2525"/>
      <c r="K483" s="2525"/>
      <c r="L483" s="2525"/>
      <c r="M483" s="2525"/>
      <c r="N483" s="2525"/>
      <c r="O483" s="2525"/>
      <c r="P483" s="2525"/>
      <c r="Q483" s="2524"/>
      <c r="R483" s="2524"/>
    </row>
    <row r="484" spans="1:18" ht="102.75" customHeight="1">
      <c r="A484" s="2525"/>
      <c r="B484" s="1738" t="s">
        <v>1950</v>
      </c>
      <c r="C484" s="2523" t="s">
        <v>1292</v>
      </c>
      <c r="D484" s="2524"/>
      <c r="E484" s="2524"/>
      <c r="F484" s="2524"/>
      <c r="G484" s="3547">
        <v>4425000</v>
      </c>
      <c r="H484" s="3548"/>
      <c r="I484" s="3548"/>
      <c r="J484" s="3548"/>
      <c r="K484" s="3548"/>
      <c r="L484" s="3548"/>
      <c r="M484" s="3548"/>
      <c r="N484" s="3548"/>
      <c r="O484" s="3548"/>
      <c r="P484" s="3548"/>
      <c r="Q484" s="3548"/>
      <c r="R484" s="3549"/>
    </row>
    <row r="485" spans="1:18" ht="102.75" customHeight="1">
      <c r="A485" s="2525"/>
      <c r="B485" s="1738" t="s">
        <v>1950</v>
      </c>
      <c r="C485" s="2523" t="s">
        <v>1292</v>
      </c>
      <c r="D485" s="2524"/>
      <c r="E485" s="2524"/>
      <c r="F485" s="2524"/>
      <c r="G485" s="3547">
        <v>5250000</v>
      </c>
      <c r="H485" s="3548"/>
      <c r="I485" s="3548"/>
      <c r="J485" s="3548"/>
      <c r="K485" s="3548"/>
      <c r="L485" s="3548"/>
      <c r="M485" s="3548"/>
      <c r="N485" s="3548"/>
      <c r="O485" s="3548"/>
      <c r="P485" s="3548"/>
      <c r="Q485" s="3548"/>
      <c r="R485" s="3549"/>
    </row>
    <row r="486" spans="1:18" ht="102.75" customHeight="1">
      <c r="A486" s="2525"/>
      <c r="B486" s="1738" t="s">
        <v>1951</v>
      </c>
      <c r="C486" s="2523" t="s">
        <v>1292</v>
      </c>
      <c r="D486" s="2524"/>
      <c r="E486" s="2524"/>
      <c r="F486" s="2524"/>
      <c r="G486" s="3547">
        <v>6375000</v>
      </c>
      <c r="H486" s="3548"/>
      <c r="I486" s="3548"/>
      <c r="J486" s="3548"/>
      <c r="K486" s="3548"/>
      <c r="L486" s="3548"/>
      <c r="M486" s="3548"/>
      <c r="N486" s="3548"/>
      <c r="O486" s="3548"/>
      <c r="P486" s="3548"/>
      <c r="Q486" s="3548"/>
      <c r="R486" s="3549"/>
    </row>
    <row r="487" spans="1:18" ht="102.75" customHeight="1">
      <c r="A487" s="2525"/>
      <c r="B487" s="1738" t="s">
        <v>1952</v>
      </c>
      <c r="C487" s="2523" t="s">
        <v>1292</v>
      </c>
      <c r="D487" s="2524"/>
      <c r="E487" s="2524"/>
      <c r="F487" s="2524"/>
      <c r="G487" s="3547">
        <v>8400000</v>
      </c>
      <c r="H487" s="3548"/>
      <c r="I487" s="3548"/>
      <c r="J487" s="3548"/>
      <c r="K487" s="3548"/>
      <c r="L487" s="3548"/>
      <c r="M487" s="3548"/>
      <c r="N487" s="3548"/>
      <c r="O487" s="3548"/>
      <c r="P487" s="3548"/>
      <c r="Q487" s="3548"/>
      <c r="R487" s="3549"/>
    </row>
    <row r="488" spans="1:18" ht="102.75" customHeight="1">
      <c r="A488" s="2525"/>
      <c r="B488" s="1738" t="s">
        <v>1953</v>
      </c>
      <c r="C488" s="2523" t="s">
        <v>1292</v>
      </c>
      <c r="D488" s="2524"/>
      <c r="E488" s="2524"/>
      <c r="F488" s="2524"/>
      <c r="G488" s="3547">
        <v>9150000</v>
      </c>
      <c r="H488" s="3548"/>
      <c r="I488" s="3548"/>
      <c r="J488" s="3548"/>
      <c r="K488" s="3548"/>
      <c r="L488" s="3548"/>
      <c r="M488" s="3548"/>
      <c r="N488" s="3548"/>
      <c r="O488" s="3548"/>
      <c r="P488" s="3548"/>
      <c r="Q488" s="3548"/>
      <c r="R488" s="3549"/>
    </row>
    <row r="489" spans="1:18" ht="102.75" customHeight="1">
      <c r="A489" s="2525"/>
      <c r="B489" s="1738" t="s">
        <v>1954</v>
      </c>
      <c r="C489" s="2523" t="s">
        <v>1292</v>
      </c>
      <c r="D489" s="2524"/>
      <c r="E489" s="2524"/>
      <c r="F489" s="2524"/>
      <c r="G489" s="3547">
        <v>9450000</v>
      </c>
      <c r="H489" s="3548"/>
      <c r="I489" s="3548"/>
      <c r="J489" s="3548"/>
      <c r="K489" s="3548"/>
      <c r="L489" s="3548"/>
      <c r="M489" s="3548"/>
      <c r="N489" s="3548"/>
      <c r="O489" s="3548"/>
      <c r="P489" s="3548"/>
      <c r="Q489" s="3548"/>
      <c r="R489" s="3549"/>
    </row>
    <row r="490" spans="1:18" ht="102.75" customHeight="1">
      <c r="A490" s="2525"/>
      <c r="B490" s="1738" t="s">
        <v>1955</v>
      </c>
      <c r="C490" s="2523" t="s">
        <v>1292</v>
      </c>
      <c r="D490" s="2524"/>
      <c r="E490" s="2524"/>
      <c r="F490" s="2524"/>
      <c r="G490" s="3547">
        <v>9760000</v>
      </c>
      <c r="H490" s="3548"/>
      <c r="I490" s="3548"/>
      <c r="J490" s="3548"/>
      <c r="K490" s="3548"/>
      <c r="L490" s="3548"/>
      <c r="M490" s="3548"/>
      <c r="N490" s="3548"/>
      <c r="O490" s="3548"/>
      <c r="P490" s="3548"/>
      <c r="Q490" s="3548"/>
      <c r="R490" s="3549"/>
    </row>
    <row r="491" spans="1:18" ht="102.75" customHeight="1">
      <c r="A491" s="2525"/>
      <c r="B491" s="1738" t="s">
        <v>1956</v>
      </c>
      <c r="C491" s="2523" t="s">
        <v>1292</v>
      </c>
      <c r="D491" s="2524"/>
      <c r="E491" s="2524"/>
      <c r="F491" s="2524"/>
      <c r="G491" s="3547">
        <v>10650000</v>
      </c>
      <c r="H491" s="3548"/>
      <c r="I491" s="3548"/>
      <c r="J491" s="3548"/>
      <c r="K491" s="3548"/>
      <c r="L491" s="3548"/>
      <c r="M491" s="3548"/>
      <c r="N491" s="3548"/>
      <c r="O491" s="3548"/>
      <c r="P491" s="3548"/>
      <c r="Q491" s="3548"/>
      <c r="R491" s="3549"/>
    </row>
    <row r="492" spans="1:18" ht="102.75" customHeight="1">
      <c r="A492" s="2525"/>
      <c r="B492" s="1738" t="s">
        <v>1957</v>
      </c>
      <c r="C492" s="2523" t="s">
        <v>1292</v>
      </c>
      <c r="D492" s="2524"/>
      <c r="E492" s="2524"/>
      <c r="F492" s="2524"/>
      <c r="G492" s="3547">
        <v>11250000</v>
      </c>
      <c r="H492" s="3548"/>
      <c r="I492" s="3548"/>
      <c r="J492" s="3548"/>
      <c r="K492" s="3548"/>
      <c r="L492" s="3548"/>
      <c r="M492" s="3548"/>
      <c r="N492" s="3548"/>
      <c r="O492" s="3548"/>
      <c r="P492" s="3548"/>
      <c r="Q492" s="3548"/>
      <c r="R492" s="3549"/>
    </row>
    <row r="493" spans="1:18" ht="102.75" customHeight="1">
      <c r="A493" s="2525"/>
      <c r="B493" s="1738" t="s">
        <v>1958</v>
      </c>
      <c r="C493" s="2523" t="s">
        <v>1292</v>
      </c>
      <c r="D493" s="2524"/>
      <c r="E493" s="2524"/>
      <c r="F493" s="2524"/>
      <c r="G493" s="3547">
        <v>12225000</v>
      </c>
      <c r="H493" s="3548"/>
      <c r="I493" s="3548"/>
      <c r="J493" s="3548"/>
      <c r="K493" s="3548"/>
      <c r="L493" s="3548"/>
      <c r="M493" s="3548"/>
      <c r="N493" s="3548"/>
      <c r="O493" s="3548"/>
      <c r="P493" s="3548"/>
      <c r="Q493" s="3548"/>
      <c r="R493" s="3549"/>
    </row>
    <row r="494" spans="1:18" ht="102.75" customHeight="1">
      <c r="A494" s="2525"/>
      <c r="B494" s="1738" t="s">
        <v>1959</v>
      </c>
      <c r="C494" s="2523" t="s">
        <v>1292</v>
      </c>
      <c r="D494" s="2524"/>
      <c r="E494" s="2524"/>
      <c r="F494" s="2524"/>
      <c r="G494" s="3547">
        <v>13040000</v>
      </c>
      <c r="H494" s="3548"/>
      <c r="I494" s="3548"/>
      <c r="J494" s="3548"/>
      <c r="K494" s="3548"/>
      <c r="L494" s="3548"/>
      <c r="M494" s="3548"/>
      <c r="N494" s="3548"/>
      <c r="O494" s="3548"/>
      <c r="P494" s="3548"/>
      <c r="Q494" s="3548"/>
      <c r="R494" s="3549"/>
    </row>
    <row r="495" spans="1:18" ht="102.75" customHeight="1">
      <c r="A495" s="2525"/>
      <c r="B495" s="1738" t="s">
        <v>1960</v>
      </c>
      <c r="C495" s="2523" t="s">
        <v>1292</v>
      </c>
      <c r="D495" s="2524"/>
      <c r="E495" s="2524"/>
      <c r="F495" s="2524"/>
      <c r="G495" s="3547">
        <v>13800000</v>
      </c>
      <c r="H495" s="3548"/>
      <c r="I495" s="3548"/>
      <c r="J495" s="3548"/>
      <c r="K495" s="3548"/>
      <c r="L495" s="3548"/>
      <c r="M495" s="3548"/>
      <c r="N495" s="3548"/>
      <c r="O495" s="3548"/>
      <c r="P495" s="3548"/>
      <c r="Q495" s="3548"/>
      <c r="R495" s="3549"/>
    </row>
    <row r="496" spans="1:18" ht="102.75" customHeight="1">
      <c r="A496" s="2525"/>
      <c r="B496" s="1738" t="s">
        <v>1961</v>
      </c>
      <c r="C496" s="2523" t="s">
        <v>1292</v>
      </c>
      <c r="D496" s="2524"/>
      <c r="E496" s="2524"/>
      <c r="F496" s="2524"/>
      <c r="G496" s="3547">
        <v>14925000</v>
      </c>
      <c r="H496" s="3548"/>
      <c r="I496" s="3548"/>
      <c r="J496" s="3548"/>
      <c r="K496" s="3548"/>
      <c r="L496" s="3548"/>
      <c r="M496" s="3548"/>
      <c r="N496" s="3548"/>
      <c r="O496" s="3548"/>
      <c r="P496" s="3548"/>
      <c r="Q496" s="3548"/>
      <c r="R496" s="3549"/>
    </row>
    <row r="497" spans="1:18" ht="102.75" customHeight="1">
      <c r="A497" s="2525"/>
      <c r="B497" s="1738" t="s">
        <v>1962</v>
      </c>
      <c r="C497" s="2523" t="s">
        <v>1292</v>
      </c>
      <c r="D497" s="2524"/>
      <c r="E497" s="2524"/>
      <c r="F497" s="2524"/>
      <c r="G497" s="3547">
        <v>15920000</v>
      </c>
      <c r="H497" s="3548"/>
      <c r="I497" s="3548"/>
      <c r="J497" s="3548"/>
      <c r="K497" s="3548"/>
      <c r="L497" s="3548"/>
      <c r="M497" s="3548"/>
      <c r="N497" s="3548"/>
      <c r="O497" s="3548"/>
      <c r="P497" s="3548"/>
      <c r="Q497" s="3548"/>
      <c r="R497" s="3549"/>
    </row>
    <row r="498" spans="1:18" ht="102.75" customHeight="1">
      <c r="A498" s="2525"/>
      <c r="B498" s="1738" t="s">
        <v>1963</v>
      </c>
      <c r="C498" s="2523" t="s">
        <v>1292</v>
      </c>
      <c r="D498" s="2524"/>
      <c r="E498" s="2524"/>
      <c r="F498" s="2524"/>
      <c r="G498" s="3547">
        <v>34350000</v>
      </c>
      <c r="H498" s="3548"/>
      <c r="I498" s="3548"/>
      <c r="J498" s="3548"/>
      <c r="K498" s="3548"/>
      <c r="L498" s="3548"/>
      <c r="M498" s="3548"/>
      <c r="N498" s="3548"/>
      <c r="O498" s="3548"/>
      <c r="P498" s="3548"/>
      <c r="Q498" s="3548"/>
      <c r="R498" s="3549"/>
    </row>
    <row r="499" spans="1:18" ht="102.75" customHeight="1">
      <c r="A499" s="2525"/>
      <c r="B499" s="1738" t="s">
        <v>1964</v>
      </c>
      <c r="C499" s="2523" t="s">
        <v>1292</v>
      </c>
      <c r="D499" s="2524"/>
      <c r="E499" s="2524"/>
      <c r="F499" s="2524"/>
      <c r="G499" s="3547">
        <v>5520000</v>
      </c>
      <c r="H499" s="3548"/>
      <c r="I499" s="3548"/>
      <c r="J499" s="3548"/>
      <c r="K499" s="3548"/>
      <c r="L499" s="3548"/>
      <c r="M499" s="3548"/>
      <c r="N499" s="3548"/>
      <c r="O499" s="3548"/>
      <c r="P499" s="3548"/>
      <c r="Q499" s="3548"/>
      <c r="R499" s="3549"/>
    </row>
    <row r="500" spans="1:18" ht="102.75" customHeight="1">
      <c r="A500" s="2525"/>
      <c r="B500" s="1738" t="s">
        <v>1965</v>
      </c>
      <c r="C500" s="2523" t="s">
        <v>1292</v>
      </c>
      <c r="D500" s="2524"/>
      <c r="E500" s="2524"/>
      <c r="F500" s="2524"/>
      <c r="G500" s="3547">
        <v>6560000</v>
      </c>
      <c r="H500" s="3548"/>
      <c r="I500" s="3548"/>
      <c r="J500" s="3548"/>
      <c r="K500" s="3548"/>
      <c r="L500" s="3548"/>
      <c r="M500" s="3548"/>
      <c r="N500" s="3548"/>
      <c r="O500" s="3548"/>
      <c r="P500" s="3548"/>
      <c r="Q500" s="3548"/>
      <c r="R500" s="3549"/>
    </row>
    <row r="501" spans="1:18" ht="102.75" customHeight="1">
      <c r="A501" s="2525"/>
      <c r="B501" s="1738" t="s">
        <v>1966</v>
      </c>
      <c r="C501" s="2523" t="s">
        <v>1292</v>
      </c>
      <c r="D501" s="2524"/>
      <c r="E501" s="2524"/>
      <c r="F501" s="2524"/>
      <c r="G501" s="3547">
        <v>7600000</v>
      </c>
      <c r="H501" s="3548"/>
      <c r="I501" s="3548"/>
      <c r="J501" s="3548"/>
      <c r="K501" s="3548"/>
      <c r="L501" s="3548"/>
      <c r="M501" s="3548"/>
      <c r="N501" s="3548"/>
      <c r="O501" s="3548"/>
      <c r="P501" s="3548"/>
      <c r="Q501" s="3548"/>
      <c r="R501" s="3549"/>
    </row>
    <row r="502" spans="1:18" ht="102.75" customHeight="1">
      <c r="A502" s="2525"/>
      <c r="B502" s="1738" t="s">
        <v>1967</v>
      </c>
      <c r="C502" s="2523" t="s">
        <v>1292</v>
      </c>
      <c r="D502" s="2524"/>
      <c r="E502" s="2524"/>
      <c r="F502" s="2524"/>
      <c r="G502" s="3547">
        <v>8800000</v>
      </c>
      <c r="H502" s="3548"/>
      <c r="I502" s="3548"/>
      <c r="J502" s="3548"/>
      <c r="K502" s="3548"/>
      <c r="L502" s="3548"/>
      <c r="M502" s="3548"/>
      <c r="N502" s="3548"/>
      <c r="O502" s="3548"/>
      <c r="P502" s="3548"/>
      <c r="Q502" s="3548"/>
      <c r="R502" s="3549"/>
    </row>
    <row r="503" spans="1:18" ht="102.75" customHeight="1">
      <c r="A503" s="2525"/>
      <c r="B503" s="1738" t="s">
        <v>1968</v>
      </c>
      <c r="C503" s="2523" t="s">
        <v>1292</v>
      </c>
      <c r="D503" s="2524"/>
      <c r="E503" s="2524"/>
      <c r="F503" s="2524"/>
      <c r="G503" s="3547">
        <v>10400000</v>
      </c>
      <c r="H503" s="3548"/>
      <c r="I503" s="3548"/>
      <c r="J503" s="3548"/>
      <c r="K503" s="3548"/>
      <c r="L503" s="3548"/>
      <c r="M503" s="3548"/>
      <c r="N503" s="3548"/>
      <c r="O503" s="3548"/>
      <c r="P503" s="3548"/>
      <c r="Q503" s="3548"/>
      <c r="R503" s="3549"/>
    </row>
    <row r="504" spans="1:18" ht="102.75" customHeight="1">
      <c r="A504" s="2525"/>
      <c r="B504" s="1738" t="s">
        <v>1969</v>
      </c>
      <c r="C504" s="2523" t="s">
        <v>1292</v>
      </c>
      <c r="D504" s="2524"/>
      <c r="E504" s="2524"/>
      <c r="F504" s="2524"/>
      <c r="G504" s="3547">
        <v>12000000</v>
      </c>
      <c r="H504" s="3548"/>
      <c r="I504" s="3548"/>
      <c r="J504" s="3548"/>
      <c r="K504" s="3548"/>
      <c r="L504" s="3548"/>
      <c r="M504" s="3548"/>
      <c r="N504" s="3548"/>
      <c r="O504" s="3548"/>
      <c r="P504" s="3548"/>
      <c r="Q504" s="3548"/>
      <c r="R504" s="3549"/>
    </row>
    <row r="505" spans="1:18" ht="102.75" customHeight="1">
      <c r="A505" s="2525"/>
      <c r="B505" s="1738" t="s">
        <v>1970</v>
      </c>
      <c r="C505" s="2523" t="s">
        <v>1292</v>
      </c>
      <c r="D505" s="2524"/>
      <c r="E505" s="2524"/>
      <c r="F505" s="2524"/>
      <c r="G505" s="3547">
        <v>14320000</v>
      </c>
      <c r="H505" s="3548"/>
      <c r="I505" s="3548"/>
      <c r="J505" s="3548"/>
      <c r="K505" s="3548"/>
      <c r="L505" s="3548"/>
      <c r="M505" s="3548"/>
      <c r="N505" s="3548"/>
      <c r="O505" s="3548"/>
      <c r="P505" s="3548"/>
      <c r="Q505" s="3548"/>
      <c r="R505" s="3549"/>
    </row>
    <row r="506" spans="1:18" ht="65.25" customHeight="1">
      <c r="A506" s="2525"/>
      <c r="B506" s="1738" t="s">
        <v>2446</v>
      </c>
      <c r="C506" s="2523" t="s">
        <v>2447</v>
      </c>
      <c r="D506" s="2524"/>
      <c r="E506" s="2524"/>
      <c r="F506" s="2524"/>
      <c r="G506" s="3547">
        <v>13600000</v>
      </c>
      <c r="H506" s="3548"/>
      <c r="I506" s="3548"/>
      <c r="J506" s="3548"/>
      <c r="K506" s="3548"/>
      <c r="L506" s="3548"/>
      <c r="M506" s="3548"/>
      <c r="N506" s="3548"/>
      <c r="O506" s="3548"/>
      <c r="P506" s="3548"/>
      <c r="Q506" s="3548"/>
      <c r="R506" s="3549"/>
    </row>
    <row r="507" spans="1:18" ht="65.25" customHeight="1">
      <c r="A507" s="2525"/>
      <c r="B507" s="1738" t="s">
        <v>2448</v>
      </c>
      <c r="C507" s="2523" t="s">
        <v>2447</v>
      </c>
      <c r="D507" s="2524"/>
      <c r="E507" s="2524"/>
      <c r="F507" s="2524"/>
      <c r="G507" s="3547">
        <v>14450000</v>
      </c>
      <c r="H507" s="3548"/>
      <c r="I507" s="3548"/>
      <c r="J507" s="3548"/>
      <c r="K507" s="3548"/>
      <c r="L507" s="3548"/>
      <c r="M507" s="3548"/>
      <c r="N507" s="3548"/>
      <c r="O507" s="3548"/>
      <c r="P507" s="3548"/>
      <c r="Q507" s="3548"/>
      <c r="R507" s="3549"/>
    </row>
    <row r="508" spans="1:18" ht="65.25" customHeight="1">
      <c r="A508" s="2525"/>
      <c r="B508" s="1738" t="s">
        <v>2449</v>
      </c>
      <c r="C508" s="2523" t="s">
        <v>2447</v>
      </c>
      <c r="D508" s="2524"/>
      <c r="E508" s="2524"/>
      <c r="F508" s="2524"/>
      <c r="G508" s="3547">
        <v>15750000</v>
      </c>
      <c r="H508" s="3548"/>
      <c r="I508" s="3548"/>
      <c r="J508" s="3548"/>
      <c r="K508" s="3548"/>
      <c r="L508" s="3548"/>
      <c r="M508" s="3548"/>
      <c r="N508" s="3548"/>
      <c r="O508" s="3548"/>
      <c r="P508" s="3548"/>
      <c r="Q508" s="3548"/>
      <c r="R508" s="3549"/>
    </row>
    <row r="509" spans="1:18" ht="65.25" customHeight="1">
      <c r="A509" s="2525"/>
      <c r="B509" s="1738" t="s">
        <v>2450</v>
      </c>
      <c r="C509" s="2523" t="s">
        <v>2447</v>
      </c>
      <c r="D509" s="2524"/>
      <c r="E509" s="2524"/>
      <c r="F509" s="2524"/>
      <c r="G509" s="3547">
        <v>20250000</v>
      </c>
      <c r="H509" s="3548"/>
      <c r="I509" s="3548"/>
      <c r="J509" s="3548"/>
      <c r="K509" s="3548"/>
      <c r="L509" s="3548"/>
      <c r="M509" s="3548"/>
      <c r="N509" s="3548"/>
      <c r="O509" s="3548"/>
      <c r="P509" s="3548"/>
      <c r="Q509" s="3548"/>
      <c r="R509" s="3549"/>
    </row>
    <row r="510" spans="1:18" ht="65.25" customHeight="1">
      <c r="A510" s="2525"/>
      <c r="B510" s="1738" t="s">
        <v>2451</v>
      </c>
      <c r="C510" s="2523" t="s">
        <v>2447</v>
      </c>
      <c r="D510" s="2524"/>
      <c r="E510" s="2524"/>
      <c r="F510" s="2524"/>
      <c r="G510" s="3547">
        <v>24750000</v>
      </c>
      <c r="H510" s="3548"/>
      <c r="I510" s="3548"/>
      <c r="J510" s="3548"/>
      <c r="K510" s="3548"/>
      <c r="L510" s="3548"/>
      <c r="M510" s="3548"/>
      <c r="N510" s="3548"/>
      <c r="O510" s="3548"/>
      <c r="P510" s="3548"/>
      <c r="Q510" s="3548"/>
      <c r="R510" s="3549"/>
    </row>
    <row r="511" spans="1:18" ht="65.25" customHeight="1">
      <c r="A511" s="2525"/>
      <c r="B511" s="1738" t="s">
        <v>2452</v>
      </c>
      <c r="C511" s="2523" t="s">
        <v>2447</v>
      </c>
      <c r="D511" s="2524"/>
      <c r="E511" s="2524"/>
      <c r="F511" s="2524"/>
      <c r="G511" s="3547">
        <v>11925000</v>
      </c>
      <c r="H511" s="3548"/>
      <c r="I511" s="3548"/>
      <c r="J511" s="3548"/>
      <c r="K511" s="3548"/>
      <c r="L511" s="3548"/>
      <c r="M511" s="3548"/>
      <c r="N511" s="3548"/>
      <c r="O511" s="3548"/>
      <c r="P511" s="3548"/>
      <c r="Q511" s="3548"/>
      <c r="R511" s="3549"/>
    </row>
    <row r="512" spans="1:18" ht="65.25" customHeight="1">
      <c r="A512" s="2525"/>
      <c r="B512" s="1738" t="s">
        <v>2453</v>
      </c>
      <c r="C512" s="2523" t="s">
        <v>2447</v>
      </c>
      <c r="D512" s="2524"/>
      <c r="E512" s="2524"/>
      <c r="F512" s="2524"/>
      <c r="G512" s="3547">
        <v>13425000</v>
      </c>
      <c r="H512" s="3548"/>
      <c r="I512" s="3548"/>
      <c r="J512" s="3548"/>
      <c r="K512" s="3548"/>
      <c r="L512" s="3548"/>
      <c r="M512" s="3548"/>
      <c r="N512" s="3548"/>
      <c r="O512" s="3548"/>
      <c r="P512" s="3548"/>
      <c r="Q512" s="3548"/>
      <c r="R512" s="3549"/>
    </row>
    <row r="513" spans="1:18" ht="65.25" customHeight="1">
      <c r="A513" s="2525"/>
      <c r="B513" s="1738" t="s">
        <v>2454</v>
      </c>
      <c r="C513" s="2523" t="s">
        <v>2447</v>
      </c>
      <c r="D513" s="2524"/>
      <c r="E513" s="2524"/>
      <c r="F513" s="2524"/>
      <c r="G513" s="3547">
        <v>14925000</v>
      </c>
      <c r="H513" s="3548"/>
      <c r="I513" s="3548"/>
      <c r="J513" s="3548"/>
      <c r="K513" s="3548"/>
      <c r="L513" s="3548"/>
      <c r="M513" s="3548"/>
      <c r="N513" s="3548"/>
      <c r="O513" s="3548"/>
      <c r="P513" s="3548"/>
      <c r="Q513" s="3548"/>
      <c r="R513" s="3549"/>
    </row>
    <row r="514" spans="1:18" ht="65.25" customHeight="1">
      <c r="A514" s="2525"/>
      <c r="B514" s="1738" t="s">
        <v>2455</v>
      </c>
      <c r="C514" s="2523" t="s">
        <v>2447</v>
      </c>
      <c r="D514" s="2524"/>
      <c r="E514" s="2524"/>
      <c r="F514" s="2524"/>
      <c r="G514" s="3547">
        <v>20250000</v>
      </c>
      <c r="H514" s="3548"/>
      <c r="I514" s="3548"/>
      <c r="J514" s="3548"/>
      <c r="K514" s="3548"/>
      <c r="L514" s="3548"/>
      <c r="M514" s="3548"/>
      <c r="N514" s="3548"/>
      <c r="O514" s="3548"/>
      <c r="P514" s="3548"/>
      <c r="Q514" s="3548"/>
      <c r="R514" s="3549"/>
    </row>
    <row r="515" spans="1:18" ht="65.25" customHeight="1">
      <c r="A515" s="2525"/>
      <c r="B515" s="1738" t="s">
        <v>2456</v>
      </c>
      <c r="C515" s="2523" t="s">
        <v>2447</v>
      </c>
      <c r="D515" s="2524"/>
      <c r="E515" s="2524"/>
      <c r="F515" s="2524"/>
      <c r="G515" s="3547">
        <v>21750000</v>
      </c>
      <c r="H515" s="3548"/>
      <c r="I515" s="3548"/>
      <c r="J515" s="3548"/>
      <c r="K515" s="3548"/>
      <c r="L515" s="3548"/>
      <c r="M515" s="3548"/>
      <c r="N515" s="3548"/>
      <c r="O515" s="3548"/>
      <c r="P515" s="3548"/>
      <c r="Q515" s="3548"/>
      <c r="R515" s="3549"/>
    </row>
    <row r="516" spans="1:18" ht="65.25" customHeight="1">
      <c r="A516" s="2525"/>
      <c r="B516" s="1738" t="s">
        <v>2457</v>
      </c>
      <c r="C516" s="2523" t="s">
        <v>2447</v>
      </c>
      <c r="D516" s="2524"/>
      <c r="E516" s="2524"/>
      <c r="F516" s="2524"/>
      <c r="G516" s="3547">
        <v>23250000</v>
      </c>
      <c r="H516" s="3548"/>
      <c r="I516" s="3548"/>
      <c r="J516" s="3548"/>
      <c r="K516" s="3548"/>
      <c r="L516" s="3548"/>
      <c r="M516" s="3548"/>
      <c r="N516" s="3548"/>
      <c r="O516" s="3548"/>
      <c r="P516" s="3548"/>
      <c r="Q516" s="3548"/>
      <c r="R516" s="3549"/>
    </row>
    <row r="517" spans="1:18" s="1954" customFormat="1" ht="37.5" customHeight="1">
      <c r="A517" s="2525" t="s">
        <v>128</v>
      </c>
      <c r="B517" s="1952" t="s">
        <v>2459</v>
      </c>
      <c r="C517" s="2525"/>
      <c r="D517" s="2524"/>
      <c r="E517" s="2524"/>
      <c r="F517" s="2524"/>
      <c r="G517" s="2524"/>
      <c r="H517" s="2524"/>
      <c r="I517" s="2524"/>
      <c r="J517" s="2524"/>
      <c r="K517" s="1953"/>
      <c r="L517" s="1888"/>
      <c r="M517" s="2524"/>
      <c r="N517" s="2524"/>
      <c r="O517" s="2524"/>
      <c r="P517" s="2524"/>
      <c r="Q517" s="2524"/>
      <c r="R517" s="2524"/>
    </row>
    <row r="518" spans="1:18" ht="41.25" customHeight="1">
      <c r="A518" s="2525"/>
      <c r="B518" s="1738" t="s">
        <v>2460</v>
      </c>
      <c r="C518" s="2523" t="s">
        <v>2447</v>
      </c>
      <c r="D518" s="3597" t="s">
        <v>2479</v>
      </c>
      <c r="E518" s="2524"/>
      <c r="F518" s="2524"/>
      <c r="G518" s="3547">
        <v>11670000</v>
      </c>
      <c r="H518" s="3548"/>
      <c r="I518" s="3548"/>
      <c r="J518" s="3548"/>
      <c r="K518" s="3548"/>
      <c r="L518" s="3548"/>
      <c r="M518" s="3548"/>
      <c r="N518" s="3548"/>
      <c r="O518" s="3548"/>
      <c r="P518" s="3548"/>
      <c r="Q518" s="3548"/>
      <c r="R518" s="3549"/>
    </row>
    <row r="519" spans="1:18" ht="41.25" customHeight="1">
      <c r="A519" s="2525"/>
      <c r="B519" s="1738" t="s">
        <v>2461</v>
      </c>
      <c r="C519" s="2523" t="s">
        <v>2447</v>
      </c>
      <c r="D519" s="3598"/>
      <c r="E519" s="2524"/>
      <c r="F519" s="2524"/>
      <c r="G519" s="3547">
        <v>14100000</v>
      </c>
      <c r="H519" s="3548"/>
      <c r="I519" s="3548"/>
      <c r="J519" s="3548"/>
      <c r="K519" s="3548"/>
      <c r="L519" s="3548"/>
      <c r="M519" s="3548"/>
      <c r="N519" s="3548"/>
      <c r="O519" s="3548"/>
      <c r="P519" s="3548"/>
      <c r="Q519" s="3548"/>
      <c r="R519" s="3549"/>
    </row>
    <row r="520" spans="1:18" ht="41.25" customHeight="1">
      <c r="A520" s="2525"/>
      <c r="B520" s="1738" t="s">
        <v>2462</v>
      </c>
      <c r="C520" s="2523" t="s">
        <v>2447</v>
      </c>
      <c r="D520" s="3598"/>
      <c r="E520" s="2524"/>
      <c r="F520" s="2524"/>
      <c r="G520" s="3547">
        <v>3900000</v>
      </c>
      <c r="H520" s="3548"/>
      <c r="I520" s="3548"/>
      <c r="J520" s="3548"/>
      <c r="K520" s="3548"/>
      <c r="L520" s="3548"/>
      <c r="M520" s="3548"/>
      <c r="N520" s="3548"/>
      <c r="O520" s="3548"/>
      <c r="P520" s="3548"/>
      <c r="Q520" s="3548"/>
      <c r="R520" s="3549"/>
    </row>
    <row r="521" spans="1:18" ht="41.25" customHeight="1">
      <c r="A521" s="2525"/>
      <c r="B521" s="1738" t="s">
        <v>2463</v>
      </c>
      <c r="C521" s="2523" t="s">
        <v>2447</v>
      </c>
      <c r="D521" s="3598"/>
      <c r="E521" s="2524"/>
      <c r="F521" s="2524"/>
      <c r="G521" s="3547">
        <v>4200000</v>
      </c>
      <c r="H521" s="3548"/>
      <c r="I521" s="3548"/>
      <c r="J521" s="3548"/>
      <c r="K521" s="3548"/>
      <c r="L521" s="3548"/>
      <c r="M521" s="3548"/>
      <c r="N521" s="3548"/>
      <c r="O521" s="3548"/>
      <c r="P521" s="3548"/>
      <c r="Q521" s="3548"/>
      <c r="R521" s="3549"/>
    </row>
    <row r="522" spans="1:18" ht="41.25" customHeight="1">
      <c r="A522" s="2525"/>
      <c r="B522" s="1738" t="s">
        <v>2464</v>
      </c>
      <c r="C522" s="2523" t="s">
        <v>2447</v>
      </c>
      <c r="D522" s="3598"/>
      <c r="E522" s="2524"/>
      <c r="F522" s="2524"/>
      <c r="G522" s="3547">
        <v>6600000</v>
      </c>
      <c r="H522" s="3548"/>
      <c r="I522" s="3548"/>
      <c r="J522" s="3548"/>
      <c r="K522" s="3548"/>
      <c r="L522" s="3548"/>
      <c r="M522" s="3548"/>
      <c r="N522" s="3548"/>
      <c r="O522" s="3548"/>
      <c r="P522" s="3548"/>
      <c r="Q522" s="3548"/>
      <c r="R522" s="3549"/>
    </row>
    <row r="523" spans="1:18" ht="41.25" customHeight="1">
      <c r="A523" s="2525"/>
      <c r="B523" s="1738" t="s">
        <v>2465</v>
      </c>
      <c r="C523" s="2523" t="s">
        <v>2447</v>
      </c>
      <c r="D523" s="3598"/>
      <c r="E523" s="2524"/>
      <c r="F523" s="2524"/>
      <c r="G523" s="3547">
        <v>8550000</v>
      </c>
      <c r="H523" s="3548"/>
      <c r="I523" s="3548"/>
      <c r="J523" s="3548"/>
      <c r="K523" s="3548"/>
      <c r="L523" s="3548"/>
      <c r="M523" s="3548"/>
      <c r="N523" s="3548"/>
      <c r="O523" s="3548"/>
      <c r="P523" s="3548"/>
      <c r="Q523" s="3548"/>
      <c r="R523" s="3549"/>
    </row>
    <row r="524" spans="1:18" ht="41.25" customHeight="1">
      <c r="A524" s="2525"/>
      <c r="B524" s="1738" t="s">
        <v>2466</v>
      </c>
      <c r="C524" s="2523" t="s">
        <v>2447</v>
      </c>
      <c r="D524" s="3598"/>
      <c r="E524" s="2524"/>
      <c r="F524" s="2524"/>
      <c r="G524" s="3547">
        <v>13350000</v>
      </c>
      <c r="H524" s="3548"/>
      <c r="I524" s="3548"/>
      <c r="J524" s="3548"/>
      <c r="K524" s="3548"/>
      <c r="L524" s="3548"/>
      <c r="M524" s="3548"/>
      <c r="N524" s="3548"/>
      <c r="O524" s="3548"/>
      <c r="P524" s="3548"/>
      <c r="Q524" s="3548"/>
      <c r="R524" s="3549"/>
    </row>
    <row r="525" spans="1:18" ht="41.25" customHeight="1">
      <c r="A525" s="2525"/>
      <c r="B525" s="1738" t="s">
        <v>2467</v>
      </c>
      <c r="C525" s="2523" t="s">
        <v>2447</v>
      </c>
      <c r="D525" s="3598"/>
      <c r="E525" s="2524"/>
      <c r="F525" s="2524"/>
      <c r="G525" s="3547">
        <v>23700000</v>
      </c>
      <c r="H525" s="3548"/>
      <c r="I525" s="3548"/>
      <c r="J525" s="3548"/>
      <c r="K525" s="3548"/>
      <c r="L525" s="3548"/>
      <c r="M525" s="3548"/>
      <c r="N525" s="3548"/>
      <c r="O525" s="3548"/>
      <c r="P525" s="3548"/>
      <c r="Q525" s="3548"/>
      <c r="R525" s="3549"/>
    </row>
    <row r="526" spans="1:18" ht="41.25" customHeight="1">
      <c r="A526" s="2525"/>
      <c r="B526" s="1738" t="s">
        <v>2468</v>
      </c>
      <c r="C526" s="2523" t="s">
        <v>2447</v>
      </c>
      <c r="D526" s="3598"/>
      <c r="E526" s="2524"/>
      <c r="F526" s="2524"/>
      <c r="G526" s="3547">
        <v>33800000</v>
      </c>
      <c r="H526" s="3548"/>
      <c r="I526" s="3548"/>
      <c r="J526" s="3548"/>
      <c r="K526" s="3548"/>
      <c r="L526" s="3548"/>
      <c r="M526" s="3548"/>
      <c r="N526" s="3548"/>
      <c r="O526" s="3548"/>
      <c r="P526" s="3548"/>
      <c r="Q526" s="3548"/>
      <c r="R526" s="3549"/>
    </row>
    <row r="527" spans="1:18" ht="41.25" customHeight="1">
      <c r="A527" s="2525"/>
      <c r="B527" s="1738" t="s">
        <v>2469</v>
      </c>
      <c r="C527" s="2523" t="s">
        <v>2447</v>
      </c>
      <c r="D527" s="3598"/>
      <c r="E527" s="2524"/>
      <c r="F527" s="2524"/>
      <c r="G527" s="3547">
        <v>9700000</v>
      </c>
      <c r="H527" s="3548"/>
      <c r="I527" s="3548"/>
      <c r="J527" s="3548"/>
      <c r="K527" s="3548"/>
      <c r="L527" s="3548"/>
      <c r="M527" s="3548"/>
      <c r="N527" s="3548"/>
      <c r="O527" s="3548"/>
      <c r="P527" s="3548"/>
      <c r="Q527" s="3548"/>
      <c r="R527" s="3549"/>
    </row>
    <row r="528" spans="1:18" ht="41.25" customHeight="1">
      <c r="A528" s="2525"/>
      <c r="B528" s="1738" t="s">
        <v>2470</v>
      </c>
      <c r="C528" s="2523" t="s">
        <v>2447</v>
      </c>
      <c r="D528" s="3599"/>
      <c r="E528" s="2524"/>
      <c r="F528" s="2524"/>
      <c r="G528" s="3547">
        <v>3750000</v>
      </c>
      <c r="H528" s="3548"/>
      <c r="I528" s="3548"/>
      <c r="J528" s="3548"/>
      <c r="K528" s="3548"/>
      <c r="L528" s="3548"/>
      <c r="M528" s="3548"/>
      <c r="N528" s="3548"/>
      <c r="O528" s="3548"/>
      <c r="P528" s="3548"/>
      <c r="Q528" s="3548"/>
      <c r="R528" s="3549"/>
    </row>
    <row r="529" spans="1:18" ht="36.75" customHeight="1">
      <c r="A529" s="2525" t="s">
        <v>1835</v>
      </c>
      <c r="B529" s="1952" t="s">
        <v>2471</v>
      </c>
      <c r="C529" s="2523"/>
      <c r="D529" s="2524"/>
      <c r="E529" s="2524"/>
      <c r="F529" s="2524"/>
      <c r="G529" s="2524"/>
      <c r="H529" s="2524"/>
      <c r="I529" s="2524"/>
      <c r="J529" s="2524"/>
      <c r="K529" s="1887"/>
      <c r="L529" s="1888"/>
      <c r="M529" s="2524"/>
      <c r="N529" s="2524"/>
      <c r="O529" s="2524"/>
      <c r="P529" s="2524"/>
      <c r="Q529" s="2524"/>
      <c r="R529" s="2524"/>
    </row>
    <row r="530" spans="1:18" ht="36.75" customHeight="1">
      <c r="A530" s="2525"/>
      <c r="B530" s="1738" t="s">
        <v>2472</v>
      </c>
      <c r="C530" s="2523" t="s">
        <v>2447</v>
      </c>
      <c r="D530" s="3597" t="s">
        <v>2479</v>
      </c>
      <c r="E530" s="2524"/>
      <c r="F530" s="2524"/>
      <c r="G530" s="3547">
        <v>2100000</v>
      </c>
      <c r="H530" s="3548"/>
      <c r="I530" s="3548"/>
      <c r="J530" s="3548"/>
      <c r="K530" s="3548"/>
      <c r="L530" s="3548"/>
      <c r="M530" s="3548"/>
      <c r="N530" s="3548"/>
      <c r="O530" s="3548"/>
      <c r="P530" s="3548"/>
      <c r="Q530" s="3548"/>
      <c r="R530" s="3549"/>
    </row>
    <row r="531" spans="1:18" ht="36.75" customHeight="1">
      <c r="A531" s="2525"/>
      <c r="B531" s="1738" t="s">
        <v>2473</v>
      </c>
      <c r="C531" s="2523" t="s">
        <v>2447</v>
      </c>
      <c r="D531" s="3598"/>
      <c r="E531" s="2524"/>
      <c r="F531" s="2524"/>
      <c r="G531" s="3547">
        <v>1400000</v>
      </c>
      <c r="H531" s="3548"/>
      <c r="I531" s="3548"/>
      <c r="J531" s="3548"/>
      <c r="K531" s="3548"/>
      <c r="L531" s="3548"/>
      <c r="M531" s="3548"/>
      <c r="N531" s="3548"/>
      <c r="O531" s="3548"/>
      <c r="P531" s="3548"/>
      <c r="Q531" s="3548"/>
      <c r="R531" s="3549"/>
    </row>
    <row r="532" spans="1:18" ht="36.75" customHeight="1">
      <c r="A532" s="2525"/>
      <c r="B532" s="1738" t="s">
        <v>2474</v>
      </c>
      <c r="C532" s="2523" t="s">
        <v>2447</v>
      </c>
      <c r="D532" s="3598"/>
      <c r="E532" s="2524"/>
      <c r="F532" s="2524"/>
      <c r="G532" s="3547">
        <v>1650000</v>
      </c>
      <c r="H532" s="3548"/>
      <c r="I532" s="3548"/>
      <c r="J532" s="3548"/>
      <c r="K532" s="3548"/>
      <c r="L532" s="3548"/>
      <c r="M532" s="3548"/>
      <c r="N532" s="3548"/>
      <c r="O532" s="3548"/>
      <c r="P532" s="3548"/>
      <c r="Q532" s="3548"/>
      <c r="R532" s="3549"/>
    </row>
    <row r="533" spans="1:18" ht="36.75" customHeight="1">
      <c r="A533" s="2525"/>
      <c r="B533" s="1738" t="s">
        <v>2475</v>
      </c>
      <c r="C533" s="2523" t="s">
        <v>2447</v>
      </c>
      <c r="D533" s="3598"/>
      <c r="E533" s="2524"/>
      <c r="F533" s="2524"/>
      <c r="G533" s="3547">
        <v>900000</v>
      </c>
      <c r="H533" s="3548"/>
      <c r="I533" s="3548"/>
      <c r="J533" s="3548"/>
      <c r="K533" s="3548"/>
      <c r="L533" s="3548"/>
      <c r="M533" s="3548"/>
      <c r="N533" s="3548"/>
      <c r="O533" s="3548"/>
      <c r="P533" s="3548"/>
      <c r="Q533" s="3548"/>
      <c r="R533" s="3549"/>
    </row>
    <row r="534" spans="1:18" ht="36.75" customHeight="1">
      <c r="A534" s="2525"/>
      <c r="B534" s="1738" t="s">
        <v>2476</v>
      </c>
      <c r="C534" s="2523" t="s">
        <v>2447</v>
      </c>
      <c r="D534" s="3598"/>
      <c r="E534" s="2524"/>
      <c r="F534" s="2524"/>
      <c r="G534" s="3547">
        <v>2850000</v>
      </c>
      <c r="H534" s="3548"/>
      <c r="I534" s="3548"/>
      <c r="J534" s="3548"/>
      <c r="K534" s="3548"/>
      <c r="L534" s="3548"/>
      <c r="M534" s="3548"/>
      <c r="N534" s="3548"/>
      <c r="O534" s="3548"/>
      <c r="P534" s="3548"/>
      <c r="Q534" s="3548"/>
      <c r="R534" s="3549"/>
    </row>
    <row r="535" spans="1:18" ht="36.75" customHeight="1">
      <c r="A535" s="2525"/>
      <c r="B535" s="1738" t="s">
        <v>2477</v>
      </c>
      <c r="C535" s="2523" t="s">
        <v>2447</v>
      </c>
      <c r="D535" s="3598"/>
      <c r="E535" s="2524"/>
      <c r="F535" s="2524"/>
      <c r="G535" s="3547">
        <v>4150000</v>
      </c>
      <c r="H535" s="3548"/>
      <c r="I535" s="3548"/>
      <c r="J535" s="3548"/>
      <c r="K535" s="3548"/>
      <c r="L535" s="3548"/>
      <c r="M535" s="3548"/>
      <c r="N535" s="3548"/>
      <c r="O535" s="3548"/>
      <c r="P535" s="3548"/>
      <c r="Q535" s="3548"/>
      <c r="R535" s="3549"/>
    </row>
    <row r="536" spans="1:18" ht="36.75" customHeight="1">
      <c r="A536" s="2525"/>
      <c r="B536" s="1738" t="s">
        <v>2478</v>
      </c>
      <c r="C536" s="2523" t="s">
        <v>2447</v>
      </c>
      <c r="D536" s="3599"/>
      <c r="E536" s="2524"/>
      <c r="F536" s="2524"/>
      <c r="G536" s="3547">
        <v>5850000</v>
      </c>
      <c r="H536" s="3548"/>
      <c r="I536" s="3548"/>
      <c r="J536" s="3548"/>
      <c r="K536" s="3548"/>
      <c r="L536" s="3548"/>
      <c r="M536" s="3548"/>
      <c r="N536" s="3548"/>
      <c r="O536" s="3548"/>
      <c r="P536" s="3548"/>
      <c r="Q536" s="3548"/>
      <c r="R536" s="3549"/>
    </row>
    <row r="537" spans="1:18" ht="49.5" customHeight="1">
      <c r="A537" s="2525">
        <v>2</v>
      </c>
      <c r="B537" s="3576" t="s">
        <v>2536</v>
      </c>
      <c r="C537" s="3576"/>
      <c r="D537" s="3576"/>
      <c r="E537" s="3576"/>
      <c r="F537" s="3576"/>
      <c r="G537" s="3576"/>
      <c r="H537" s="3576"/>
      <c r="I537" s="3576"/>
      <c r="J537" s="3576"/>
      <c r="K537" s="3576"/>
      <c r="L537" s="3576"/>
      <c r="M537" s="3576"/>
      <c r="N537" s="3576"/>
      <c r="O537" s="3576"/>
      <c r="P537" s="3576"/>
      <c r="Q537" s="3576"/>
      <c r="R537" s="3576"/>
    </row>
    <row r="538" spans="1:18" ht="31.5" customHeight="1">
      <c r="A538" s="2523"/>
      <c r="B538" s="1889"/>
      <c r="C538" s="2497"/>
      <c r="D538" s="1890"/>
      <c r="E538" s="1889"/>
      <c r="F538" s="1889"/>
      <c r="G538" s="3558" t="s">
        <v>1453</v>
      </c>
      <c r="H538" s="3558"/>
      <c r="I538" s="3558"/>
      <c r="J538" s="3558"/>
      <c r="K538" s="3558"/>
      <c r="L538" s="3558"/>
      <c r="M538" s="3558"/>
      <c r="N538" s="3558"/>
      <c r="O538" s="3558"/>
      <c r="P538" s="3558"/>
      <c r="Q538" s="3558"/>
      <c r="R538" s="3558"/>
    </row>
    <row r="539" spans="1:18" ht="205.5" customHeight="1">
      <c r="A539" s="2523"/>
      <c r="B539" s="2527" t="s">
        <v>1384</v>
      </c>
      <c r="C539" s="2523" t="s">
        <v>1292</v>
      </c>
      <c r="D539" s="2523" t="s">
        <v>1573</v>
      </c>
      <c r="E539" s="1891"/>
      <c r="F539" s="1891"/>
      <c r="G539" s="3547">
        <v>8900000</v>
      </c>
      <c r="H539" s="3548"/>
      <c r="I539" s="3548"/>
      <c r="J539" s="3548"/>
      <c r="K539" s="3548"/>
      <c r="L539" s="3548"/>
      <c r="M539" s="3548"/>
      <c r="N539" s="3548"/>
      <c r="O539" s="3548"/>
      <c r="P539" s="3548"/>
      <c r="Q539" s="3548"/>
      <c r="R539" s="3549"/>
    </row>
    <row r="540" spans="1:18" ht="205.5" customHeight="1">
      <c r="A540" s="2523"/>
      <c r="B540" s="2527" t="s">
        <v>1386</v>
      </c>
      <c r="C540" s="2523" t="s">
        <v>1292</v>
      </c>
      <c r="D540" s="2523" t="s">
        <v>1573</v>
      </c>
      <c r="E540" s="1891"/>
      <c r="F540" s="1891"/>
      <c r="G540" s="3547">
        <v>9850000</v>
      </c>
      <c r="H540" s="3548"/>
      <c r="I540" s="3548"/>
      <c r="J540" s="3548"/>
      <c r="K540" s="3548"/>
      <c r="L540" s="3548"/>
      <c r="M540" s="3548"/>
      <c r="N540" s="3548"/>
      <c r="O540" s="3548"/>
      <c r="P540" s="3548"/>
      <c r="Q540" s="3548"/>
      <c r="R540" s="3549"/>
    </row>
    <row r="541" spans="1:18" ht="205.5" customHeight="1">
      <c r="A541" s="2523"/>
      <c r="B541" s="2527" t="s">
        <v>1385</v>
      </c>
      <c r="C541" s="2523" t="s">
        <v>1292</v>
      </c>
      <c r="D541" s="2523" t="s">
        <v>1572</v>
      </c>
      <c r="E541" s="1891"/>
      <c r="F541" s="1891"/>
      <c r="G541" s="3547">
        <v>11500000</v>
      </c>
      <c r="H541" s="3548"/>
      <c r="I541" s="3548"/>
      <c r="J541" s="3548"/>
      <c r="K541" s="3548"/>
      <c r="L541" s="3548"/>
      <c r="M541" s="3548"/>
      <c r="N541" s="3548"/>
      <c r="O541" s="3548"/>
      <c r="P541" s="3548"/>
      <c r="Q541" s="3548"/>
      <c r="R541" s="3549"/>
    </row>
    <row r="542" spans="1:18" ht="205.5" customHeight="1">
      <c r="A542" s="2523"/>
      <c r="B542" s="2527" t="s">
        <v>1317</v>
      </c>
      <c r="C542" s="2523" t="s">
        <v>1292</v>
      </c>
      <c r="D542" s="2523" t="s">
        <v>1573</v>
      </c>
      <c r="E542" s="1894"/>
      <c r="F542" s="1894"/>
      <c r="G542" s="3547">
        <v>12000000</v>
      </c>
      <c r="H542" s="3548"/>
      <c r="I542" s="3548"/>
      <c r="J542" s="3548"/>
      <c r="K542" s="3548"/>
      <c r="L542" s="3548"/>
      <c r="M542" s="3548"/>
      <c r="N542" s="3548"/>
      <c r="O542" s="3548"/>
      <c r="P542" s="3548"/>
      <c r="Q542" s="3548"/>
      <c r="R542" s="3549"/>
    </row>
    <row r="543" spans="1:18" ht="205.5" customHeight="1">
      <c r="A543" s="2523"/>
      <c r="B543" s="2527" t="s">
        <v>1387</v>
      </c>
      <c r="C543" s="2523" t="s">
        <v>1292</v>
      </c>
      <c r="D543" s="2523" t="s">
        <v>1573</v>
      </c>
      <c r="E543" s="1894"/>
      <c r="F543" s="1894"/>
      <c r="G543" s="3547">
        <v>13000000</v>
      </c>
      <c r="H543" s="3548"/>
      <c r="I543" s="3548"/>
      <c r="J543" s="3548"/>
      <c r="K543" s="3548"/>
      <c r="L543" s="3548"/>
      <c r="M543" s="3548"/>
      <c r="N543" s="3548"/>
      <c r="O543" s="3548"/>
      <c r="P543" s="3548"/>
      <c r="Q543" s="3548"/>
      <c r="R543" s="3549"/>
    </row>
    <row r="544" spans="1:18" ht="205.5" customHeight="1">
      <c r="A544" s="2523"/>
      <c r="B544" s="1738" t="s">
        <v>1388</v>
      </c>
      <c r="C544" s="2523" t="s">
        <v>1292</v>
      </c>
      <c r="D544" s="2523" t="s">
        <v>1573</v>
      </c>
      <c r="E544" s="1894"/>
      <c r="F544" s="1894"/>
      <c r="G544" s="3547">
        <v>14500000</v>
      </c>
      <c r="H544" s="3548"/>
      <c r="I544" s="3548"/>
      <c r="J544" s="3548"/>
      <c r="K544" s="3548"/>
      <c r="L544" s="3548"/>
      <c r="M544" s="3548"/>
      <c r="N544" s="3548"/>
      <c r="O544" s="3548"/>
      <c r="P544" s="3548"/>
      <c r="Q544" s="3548"/>
      <c r="R544" s="3549"/>
    </row>
    <row r="545" spans="1:18" ht="205.5" customHeight="1">
      <c r="A545" s="2523"/>
      <c r="B545" s="1738" t="s">
        <v>1389</v>
      </c>
      <c r="C545" s="2523" t="s">
        <v>1292</v>
      </c>
      <c r="D545" s="2523" t="s">
        <v>1573</v>
      </c>
      <c r="E545" s="1894"/>
      <c r="F545" s="1894"/>
      <c r="G545" s="3547">
        <v>15000000</v>
      </c>
      <c r="H545" s="3548"/>
      <c r="I545" s="3548"/>
      <c r="J545" s="3548"/>
      <c r="K545" s="3548"/>
      <c r="L545" s="3548"/>
      <c r="M545" s="3548"/>
      <c r="N545" s="3548"/>
      <c r="O545" s="3548"/>
      <c r="P545" s="3548"/>
      <c r="Q545" s="3548"/>
      <c r="R545" s="3549"/>
    </row>
    <row r="546" spans="1:18" ht="205.5" customHeight="1">
      <c r="A546" s="2523"/>
      <c r="B546" s="1738" t="s">
        <v>1390</v>
      </c>
      <c r="C546" s="2523" t="s">
        <v>1292</v>
      </c>
      <c r="D546" s="2523" t="s">
        <v>1573</v>
      </c>
      <c r="E546" s="1894"/>
      <c r="F546" s="1894"/>
      <c r="G546" s="3547">
        <v>15500000</v>
      </c>
      <c r="H546" s="3548"/>
      <c r="I546" s="3548"/>
      <c r="J546" s="3548"/>
      <c r="K546" s="3548"/>
      <c r="L546" s="3548"/>
      <c r="M546" s="3548"/>
      <c r="N546" s="3548"/>
      <c r="O546" s="3548"/>
      <c r="P546" s="3548"/>
      <c r="Q546" s="3548"/>
      <c r="R546" s="3549"/>
    </row>
    <row r="547" spans="1:18" ht="207" customHeight="1">
      <c r="A547" s="2523"/>
      <c r="B547" s="1738" t="s">
        <v>1391</v>
      </c>
      <c r="C547" s="2523" t="s">
        <v>1292</v>
      </c>
      <c r="D547" s="2523" t="s">
        <v>1573</v>
      </c>
      <c r="E547" s="1894"/>
      <c r="F547" s="1894"/>
      <c r="G547" s="3547">
        <v>10065000</v>
      </c>
      <c r="H547" s="3548"/>
      <c r="I547" s="3548"/>
      <c r="J547" s="3548"/>
      <c r="K547" s="3548"/>
      <c r="L547" s="3548"/>
      <c r="M547" s="3548"/>
      <c r="N547" s="3548"/>
      <c r="O547" s="3548"/>
      <c r="P547" s="3548"/>
      <c r="Q547" s="3548"/>
      <c r="R547" s="3549"/>
    </row>
    <row r="548" spans="1:18" ht="207" customHeight="1">
      <c r="A548" s="2523"/>
      <c r="B548" s="1738" t="s">
        <v>1392</v>
      </c>
      <c r="C548" s="2523" t="s">
        <v>1292</v>
      </c>
      <c r="D548" s="2523" t="s">
        <v>1573</v>
      </c>
      <c r="E548" s="1894"/>
      <c r="F548" s="1894"/>
      <c r="G548" s="3547">
        <v>10950000</v>
      </c>
      <c r="H548" s="3548"/>
      <c r="I548" s="3548"/>
      <c r="J548" s="3548"/>
      <c r="K548" s="3548"/>
      <c r="L548" s="3548"/>
      <c r="M548" s="3548"/>
      <c r="N548" s="3548"/>
      <c r="O548" s="3548"/>
      <c r="P548" s="3548"/>
      <c r="Q548" s="3548"/>
      <c r="R548" s="3549"/>
    </row>
    <row r="549" spans="1:18" ht="207" customHeight="1">
      <c r="A549" s="2523"/>
      <c r="B549" s="1738" t="s">
        <v>1394</v>
      </c>
      <c r="C549" s="2523" t="s">
        <v>1292</v>
      </c>
      <c r="D549" s="2523" t="s">
        <v>1573</v>
      </c>
      <c r="E549" s="1894"/>
      <c r="F549" s="1894"/>
      <c r="G549" s="3547">
        <v>12200000</v>
      </c>
      <c r="H549" s="3548"/>
      <c r="I549" s="3548"/>
      <c r="J549" s="3548"/>
      <c r="K549" s="3548"/>
      <c r="L549" s="3548"/>
      <c r="M549" s="3548"/>
      <c r="N549" s="3548"/>
      <c r="O549" s="3548"/>
      <c r="P549" s="3548"/>
      <c r="Q549" s="3548"/>
      <c r="R549" s="3549"/>
    </row>
    <row r="550" spans="1:18" ht="207" customHeight="1">
      <c r="A550" s="2523"/>
      <c r="B550" s="1738" t="s">
        <v>1393</v>
      </c>
      <c r="C550" s="2523" t="s">
        <v>1292</v>
      </c>
      <c r="D550" s="2523" t="s">
        <v>1572</v>
      </c>
      <c r="E550" s="1894"/>
      <c r="F550" s="1894"/>
      <c r="G550" s="3547">
        <v>12800000</v>
      </c>
      <c r="H550" s="3548"/>
      <c r="I550" s="3548"/>
      <c r="J550" s="3548"/>
      <c r="K550" s="3548"/>
      <c r="L550" s="3548"/>
      <c r="M550" s="3548"/>
      <c r="N550" s="3548"/>
      <c r="O550" s="3548"/>
      <c r="P550" s="3548"/>
      <c r="Q550" s="3548"/>
      <c r="R550" s="3549"/>
    </row>
    <row r="551" spans="1:18" ht="207" customHeight="1">
      <c r="A551" s="2523"/>
      <c r="B551" s="1738" t="s">
        <v>1395</v>
      </c>
      <c r="C551" s="2523" t="s">
        <v>1292</v>
      </c>
      <c r="D551" s="2523" t="s">
        <v>1573</v>
      </c>
      <c r="E551" s="1894"/>
      <c r="F551" s="1894"/>
      <c r="G551" s="3547">
        <v>14080000</v>
      </c>
      <c r="H551" s="3548"/>
      <c r="I551" s="3548"/>
      <c r="J551" s="3548"/>
      <c r="K551" s="3548"/>
      <c r="L551" s="3548"/>
      <c r="M551" s="3548"/>
      <c r="N551" s="3548"/>
      <c r="O551" s="3548"/>
      <c r="P551" s="3548"/>
      <c r="Q551" s="3548"/>
      <c r="R551" s="3549"/>
    </row>
    <row r="552" spans="1:18" ht="207" customHeight="1">
      <c r="A552" s="2523"/>
      <c r="B552" s="1738" t="s">
        <v>1396</v>
      </c>
      <c r="C552" s="2523" t="s">
        <v>1292</v>
      </c>
      <c r="D552" s="2523" t="s">
        <v>1572</v>
      </c>
      <c r="E552" s="1894"/>
      <c r="F552" s="1894"/>
      <c r="G552" s="3547">
        <v>16350000</v>
      </c>
      <c r="H552" s="3548"/>
      <c r="I552" s="3548"/>
      <c r="J552" s="3548"/>
      <c r="K552" s="3548"/>
      <c r="L552" s="3548"/>
      <c r="M552" s="3548"/>
      <c r="N552" s="3548"/>
      <c r="O552" s="3548"/>
      <c r="P552" s="3548"/>
      <c r="Q552" s="3548"/>
      <c r="R552" s="3549"/>
    </row>
    <row r="553" spans="1:18" ht="207" customHeight="1">
      <c r="A553" s="2523"/>
      <c r="B553" s="1897" t="s">
        <v>1652</v>
      </c>
      <c r="C553" s="2523" t="s">
        <v>1292</v>
      </c>
      <c r="D553" s="2523" t="s">
        <v>1572</v>
      </c>
      <c r="E553" s="1894"/>
      <c r="F553" s="1894"/>
      <c r="G553" s="3547">
        <v>10065000</v>
      </c>
      <c r="H553" s="3548"/>
      <c r="I553" s="3548"/>
      <c r="J553" s="3548"/>
      <c r="K553" s="3548"/>
      <c r="L553" s="3548"/>
      <c r="M553" s="3548"/>
      <c r="N553" s="3548"/>
      <c r="O553" s="3548"/>
      <c r="P553" s="3548"/>
      <c r="Q553" s="3548"/>
      <c r="R553" s="3549"/>
    </row>
    <row r="554" spans="1:18" ht="177.75" customHeight="1">
      <c r="A554" s="2523">
        <v>16</v>
      </c>
      <c r="B554" s="1897" t="s">
        <v>1653</v>
      </c>
      <c r="C554" s="2523" t="s">
        <v>1292</v>
      </c>
      <c r="D554" s="2523" t="s">
        <v>1572</v>
      </c>
      <c r="E554" s="1894"/>
      <c r="F554" s="1894"/>
      <c r="G554" s="3547">
        <v>11000000</v>
      </c>
      <c r="H554" s="3548"/>
      <c r="I554" s="3548"/>
      <c r="J554" s="3548"/>
      <c r="K554" s="3548"/>
      <c r="L554" s="3548"/>
      <c r="M554" s="3548"/>
      <c r="N554" s="3548"/>
      <c r="O554" s="3548"/>
      <c r="P554" s="3548"/>
      <c r="Q554" s="3548"/>
      <c r="R554" s="3549"/>
    </row>
    <row r="555" spans="1:18" ht="177.75" customHeight="1">
      <c r="A555" s="2523"/>
      <c r="B555" s="1897" t="s">
        <v>1654</v>
      </c>
      <c r="C555" s="2523" t="s">
        <v>1292</v>
      </c>
      <c r="D555" s="2523" t="s">
        <v>1572</v>
      </c>
      <c r="E555" s="1894"/>
      <c r="F555" s="1894"/>
      <c r="G555" s="3547">
        <v>12500000</v>
      </c>
      <c r="H555" s="3548"/>
      <c r="I555" s="3548"/>
      <c r="J555" s="3548"/>
      <c r="K555" s="3548"/>
      <c r="L555" s="3548"/>
      <c r="M555" s="3548"/>
      <c r="N555" s="3548"/>
      <c r="O555" s="3548"/>
      <c r="P555" s="3548"/>
      <c r="Q555" s="3548"/>
      <c r="R555" s="3549"/>
    </row>
    <row r="556" spans="1:18" ht="177.75" customHeight="1">
      <c r="A556" s="2523"/>
      <c r="B556" s="1897" t="s">
        <v>1655</v>
      </c>
      <c r="C556" s="2523" t="s">
        <v>1292</v>
      </c>
      <c r="D556" s="2523" t="s">
        <v>1572</v>
      </c>
      <c r="E556" s="1894"/>
      <c r="F556" s="1894"/>
      <c r="G556" s="3547">
        <v>13500000</v>
      </c>
      <c r="H556" s="3548"/>
      <c r="I556" s="3548"/>
      <c r="J556" s="3548"/>
      <c r="K556" s="3548"/>
      <c r="L556" s="3548"/>
      <c r="M556" s="3548"/>
      <c r="N556" s="3548"/>
      <c r="O556" s="3548"/>
      <c r="P556" s="3548"/>
      <c r="Q556" s="3548"/>
      <c r="R556" s="3549"/>
    </row>
    <row r="557" spans="1:18" ht="177.75" customHeight="1">
      <c r="A557" s="2523"/>
      <c r="B557" s="1897" t="s">
        <v>1819</v>
      </c>
      <c r="C557" s="2523" t="s">
        <v>1292</v>
      </c>
      <c r="D557" s="2523" t="s">
        <v>1572</v>
      </c>
      <c r="E557" s="1894"/>
      <c r="F557" s="1894"/>
      <c r="G557" s="3547">
        <v>14500000</v>
      </c>
      <c r="H557" s="3548"/>
      <c r="I557" s="3548"/>
      <c r="J557" s="3548"/>
      <c r="K557" s="3548"/>
      <c r="L557" s="3548"/>
      <c r="M557" s="3548"/>
      <c r="N557" s="3548"/>
      <c r="O557" s="3548"/>
      <c r="P557" s="3548"/>
      <c r="Q557" s="3548"/>
      <c r="R557" s="3549"/>
    </row>
    <row r="558" spans="1:18" ht="177.75" customHeight="1">
      <c r="A558" s="2523"/>
      <c r="B558" s="1897" t="s">
        <v>1824</v>
      </c>
      <c r="C558" s="2523" t="s">
        <v>1292</v>
      </c>
      <c r="D558" s="2523" t="s">
        <v>1572</v>
      </c>
      <c r="E558" s="1894"/>
      <c r="F558" s="1894"/>
      <c r="G558" s="3547">
        <v>16800000</v>
      </c>
      <c r="H558" s="3548"/>
      <c r="I558" s="3548"/>
      <c r="J558" s="3548"/>
      <c r="K558" s="3548"/>
      <c r="L558" s="3548"/>
      <c r="M558" s="3548"/>
      <c r="N558" s="3548"/>
      <c r="O558" s="3548"/>
      <c r="P558" s="3548"/>
      <c r="Q558" s="3548"/>
      <c r="R558" s="3549"/>
    </row>
    <row r="559" spans="1:18" ht="177.75" customHeight="1">
      <c r="A559" s="2523"/>
      <c r="B559" s="1898" t="s">
        <v>1656</v>
      </c>
      <c r="C559" s="2523" t="s">
        <v>1292</v>
      </c>
      <c r="D559" s="2523" t="s">
        <v>1572</v>
      </c>
      <c r="E559" s="1894"/>
      <c r="F559" s="1894"/>
      <c r="G559" s="3547">
        <v>7500000</v>
      </c>
      <c r="H559" s="3548"/>
      <c r="I559" s="3548"/>
      <c r="J559" s="3548"/>
      <c r="K559" s="3548"/>
      <c r="L559" s="3548"/>
      <c r="M559" s="3548"/>
      <c r="N559" s="3548"/>
      <c r="O559" s="3548"/>
      <c r="P559" s="3548"/>
      <c r="Q559" s="3548"/>
      <c r="R559" s="3549"/>
    </row>
    <row r="560" spans="1:18" ht="153.75" customHeight="1">
      <c r="A560" s="2523"/>
      <c r="B560" s="1898" t="s">
        <v>1657</v>
      </c>
      <c r="C560" s="2523" t="s">
        <v>1292</v>
      </c>
      <c r="D560" s="2523" t="s">
        <v>1572</v>
      </c>
      <c r="E560" s="1894"/>
      <c r="F560" s="1894"/>
      <c r="G560" s="3547">
        <v>8200000</v>
      </c>
      <c r="H560" s="3548"/>
      <c r="I560" s="3548"/>
      <c r="J560" s="3548"/>
      <c r="K560" s="3548"/>
      <c r="L560" s="3548"/>
      <c r="M560" s="3548"/>
      <c r="N560" s="3548"/>
      <c r="O560" s="3548"/>
      <c r="P560" s="3548"/>
      <c r="Q560" s="3548"/>
      <c r="R560" s="3549"/>
    </row>
    <row r="561" spans="1:18" ht="153.75" customHeight="1">
      <c r="A561" s="2523"/>
      <c r="B561" s="1898" t="s">
        <v>1658</v>
      </c>
      <c r="C561" s="2523" t="s">
        <v>1292</v>
      </c>
      <c r="D561" s="2523" t="s">
        <v>1572</v>
      </c>
      <c r="E561" s="1894"/>
      <c r="F561" s="1894"/>
      <c r="G561" s="3547">
        <v>8800000</v>
      </c>
      <c r="H561" s="3548"/>
      <c r="I561" s="3548"/>
      <c r="J561" s="3548"/>
      <c r="K561" s="3548"/>
      <c r="L561" s="3548"/>
      <c r="M561" s="3548"/>
      <c r="N561" s="3548"/>
      <c r="O561" s="3548"/>
      <c r="P561" s="3548"/>
      <c r="Q561" s="3548"/>
      <c r="R561" s="3549"/>
    </row>
    <row r="562" spans="1:18" ht="153.75" customHeight="1">
      <c r="A562" s="2523"/>
      <c r="B562" s="1898" t="s">
        <v>1659</v>
      </c>
      <c r="C562" s="2523" t="s">
        <v>1292</v>
      </c>
      <c r="D562" s="2523" t="s">
        <v>1572</v>
      </c>
      <c r="E562" s="1894"/>
      <c r="F562" s="1894"/>
      <c r="G562" s="3547">
        <v>9300000</v>
      </c>
      <c r="H562" s="3548"/>
      <c r="I562" s="3548"/>
      <c r="J562" s="3548"/>
      <c r="K562" s="3548"/>
      <c r="L562" s="3548"/>
      <c r="M562" s="3548"/>
      <c r="N562" s="3548"/>
      <c r="O562" s="3548"/>
      <c r="P562" s="3548"/>
      <c r="Q562" s="3548"/>
      <c r="R562" s="3549"/>
    </row>
    <row r="563" spans="1:18" ht="153.75" customHeight="1">
      <c r="A563" s="2523">
        <v>28</v>
      </c>
      <c r="B563" s="1738" t="s">
        <v>1409</v>
      </c>
      <c r="C563" s="2523" t="s">
        <v>1292</v>
      </c>
      <c r="D563" s="2523" t="s">
        <v>1572</v>
      </c>
      <c r="E563" s="1894"/>
      <c r="F563" s="1894"/>
      <c r="G563" s="3547">
        <v>24000000</v>
      </c>
      <c r="H563" s="3548"/>
      <c r="I563" s="3548"/>
      <c r="J563" s="3548"/>
      <c r="K563" s="3548"/>
      <c r="L563" s="3548"/>
      <c r="M563" s="3548"/>
      <c r="N563" s="3548"/>
      <c r="O563" s="3548"/>
      <c r="P563" s="3548"/>
      <c r="Q563" s="3548"/>
      <c r="R563" s="3549"/>
    </row>
    <row r="564" spans="1:18" ht="153.75" customHeight="1">
      <c r="A564" s="2523"/>
      <c r="B564" s="1738" t="s">
        <v>1410</v>
      </c>
      <c r="C564" s="2523" t="s">
        <v>1292</v>
      </c>
      <c r="D564" s="2523" t="s">
        <v>1572</v>
      </c>
      <c r="E564" s="1894"/>
      <c r="F564" s="1894"/>
      <c r="G564" s="3547">
        <v>29500000</v>
      </c>
      <c r="H564" s="3548"/>
      <c r="I564" s="3548"/>
      <c r="J564" s="3548"/>
      <c r="K564" s="3548"/>
      <c r="L564" s="3548"/>
      <c r="M564" s="3548"/>
      <c r="N564" s="3548"/>
      <c r="O564" s="3548"/>
      <c r="P564" s="3548"/>
      <c r="Q564" s="3548"/>
      <c r="R564" s="3549"/>
    </row>
    <row r="565" spans="1:18" ht="185.25" customHeight="1">
      <c r="A565" s="2523"/>
      <c r="B565" s="1738" t="s">
        <v>1411</v>
      </c>
      <c r="C565" s="2523" t="s">
        <v>1292</v>
      </c>
      <c r="D565" s="2523" t="s">
        <v>1572</v>
      </c>
      <c r="E565" s="1894"/>
      <c r="F565" s="1894"/>
      <c r="G565" s="3547">
        <v>36200000</v>
      </c>
      <c r="H565" s="3548"/>
      <c r="I565" s="3548"/>
      <c r="J565" s="3548"/>
      <c r="K565" s="3548"/>
      <c r="L565" s="3548"/>
      <c r="M565" s="3548"/>
      <c r="N565" s="3548"/>
      <c r="O565" s="3548"/>
      <c r="P565" s="3548"/>
      <c r="Q565" s="3548"/>
      <c r="R565" s="3549"/>
    </row>
    <row r="566" spans="1:18" ht="185.25" customHeight="1">
      <c r="A566" s="2523">
        <v>31</v>
      </c>
      <c r="B566" s="1738" t="s">
        <v>1412</v>
      </c>
      <c r="C566" s="2523" t="s">
        <v>1292</v>
      </c>
      <c r="D566" s="2523" t="s">
        <v>1572</v>
      </c>
      <c r="E566" s="1894"/>
      <c r="F566" s="1894"/>
      <c r="G566" s="3547">
        <v>37350000</v>
      </c>
      <c r="H566" s="3548"/>
      <c r="I566" s="3548"/>
      <c r="J566" s="3548"/>
      <c r="K566" s="3548"/>
      <c r="L566" s="3548"/>
      <c r="M566" s="3548"/>
      <c r="N566" s="3548"/>
      <c r="O566" s="3548"/>
      <c r="P566" s="3548"/>
      <c r="Q566" s="3548"/>
      <c r="R566" s="3549"/>
    </row>
    <row r="567" spans="1:18" ht="277.5" customHeight="1">
      <c r="A567" s="2523"/>
      <c r="B567" s="1738" t="s">
        <v>1413</v>
      </c>
      <c r="C567" s="2523" t="s">
        <v>1292</v>
      </c>
      <c r="D567" s="2523" t="s">
        <v>1572</v>
      </c>
      <c r="E567" s="1894"/>
      <c r="F567" s="1894"/>
      <c r="G567" s="3547">
        <v>15700000</v>
      </c>
      <c r="H567" s="3548"/>
      <c r="I567" s="3548"/>
      <c r="J567" s="3548"/>
      <c r="K567" s="3548"/>
      <c r="L567" s="3548"/>
      <c r="M567" s="3548"/>
      <c r="N567" s="3548"/>
      <c r="O567" s="3548"/>
      <c r="P567" s="3548"/>
      <c r="Q567" s="3548"/>
      <c r="R567" s="3549"/>
    </row>
    <row r="568" spans="1:18" ht="277.5" customHeight="1">
      <c r="A568" s="2523">
        <v>33</v>
      </c>
      <c r="B568" s="1738" t="s">
        <v>1414</v>
      </c>
      <c r="C568" s="2523" t="s">
        <v>1292</v>
      </c>
      <c r="D568" s="2523" t="s">
        <v>1572</v>
      </c>
      <c r="E568" s="1894"/>
      <c r="F568" s="1894"/>
      <c r="G568" s="3547">
        <v>19750000</v>
      </c>
      <c r="H568" s="3548"/>
      <c r="I568" s="3548"/>
      <c r="J568" s="3548"/>
      <c r="K568" s="3548"/>
      <c r="L568" s="3548"/>
      <c r="M568" s="3548"/>
      <c r="N568" s="3548"/>
      <c r="O568" s="3548"/>
      <c r="P568" s="3548"/>
      <c r="Q568" s="3548"/>
      <c r="R568" s="3549"/>
    </row>
    <row r="569" spans="1:18" ht="277.5" customHeight="1">
      <c r="A569" s="2523">
        <v>34</v>
      </c>
      <c r="B569" s="1738" t="s">
        <v>1415</v>
      </c>
      <c r="C569" s="2523" t="s">
        <v>1292</v>
      </c>
      <c r="D569" s="2523" t="s">
        <v>1572</v>
      </c>
      <c r="E569" s="1894"/>
      <c r="F569" s="1894"/>
      <c r="G569" s="3547">
        <v>20350000</v>
      </c>
      <c r="H569" s="3548"/>
      <c r="I569" s="3548"/>
      <c r="J569" s="3548"/>
      <c r="K569" s="3548"/>
      <c r="L569" s="3548"/>
      <c r="M569" s="3548"/>
      <c r="N569" s="3548"/>
      <c r="O569" s="3548"/>
      <c r="P569" s="3548"/>
      <c r="Q569" s="3548"/>
      <c r="R569" s="3549"/>
    </row>
    <row r="570" spans="1:18" ht="277.5" customHeight="1">
      <c r="A570" s="2523"/>
      <c r="B570" s="1738" t="s">
        <v>1416</v>
      </c>
      <c r="C570" s="2523" t="s">
        <v>1292</v>
      </c>
      <c r="D570" s="2523" t="s">
        <v>1572</v>
      </c>
      <c r="E570" s="1894"/>
      <c r="F570" s="1894"/>
      <c r="G570" s="3547">
        <v>22350000</v>
      </c>
      <c r="H570" s="3548"/>
      <c r="I570" s="3548"/>
      <c r="J570" s="3548"/>
      <c r="K570" s="3548"/>
      <c r="L570" s="3548"/>
      <c r="M570" s="3548"/>
      <c r="N570" s="3548"/>
      <c r="O570" s="3548"/>
      <c r="P570" s="3548"/>
      <c r="Q570" s="3548"/>
      <c r="R570" s="3549"/>
    </row>
    <row r="571" spans="1:18" s="1954" customFormat="1" ht="52.5" customHeight="1">
      <c r="A571" s="2525">
        <v>3</v>
      </c>
      <c r="B571" s="3577" t="s">
        <v>3088</v>
      </c>
      <c r="C571" s="3577"/>
      <c r="D571" s="3577"/>
      <c r="E571" s="3577"/>
      <c r="F571" s="3577"/>
      <c r="G571" s="3577"/>
      <c r="H571" s="3577"/>
      <c r="I571" s="3577"/>
      <c r="J571" s="3577"/>
      <c r="K571" s="3577"/>
      <c r="L571" s="3577"/>
      <c r="M571" s="3577"/>
      <c r="N571" s="3577"/>
      <c r="O571" s="3577"/>
      <c r="P571" s="3577"/>
      <c r="Q571" s="3577"/>
      <c r="R571" s="3577"/>
    </row>
    <row r="572" spans="1:18" ht="52.5" customHeight="1">
      <c r="A572" s="2523"/>
      <c r="B572" s="3578" t="s">
        <v>1503</v>
      </c>
      <c r="C572" s="3578"/>
      <c r="D572" s="1905"/>
      <c r="E572" s="1899"/>
      <c r="F572" s="1899"/>
      <c r="G572" s="2525"/>
      <c r="H572" s="1892"/>
      <c r="I572" s="2525"/>
      <c r="J572" s="2525"/>
      <c r="K572" s="1892"/>
      <c r="L572" s="1906"/>
      <c r="M572" s="2525"/>
      <c r="N572" s="1892"/>
      <c r="O572" s="1892"/>
      <c r="P572" s="1892"/>
      <c r="Q572" s="1892"/>
      <c r="R572" s="1892"/>
    </row>
    <row r="573" spans="1:18" ht="52.5" customHeight="1">
      <c r="A573" s="2523"/>
      <c r="B573" s="1738" t="s">
        <v>1504</v>
      </c>
      <c r="C573" s="2523" t="s">
        <v>178</v>
      </c>
      <c r="D573" s="3575" t="s">
        <v>177</v>
      </c>
      <c r="E573" s="1892"/>
      <c r="F573" s="1892"/>
      <c r="G573" s="3547">
        <v>2450</v>
      </c>
      <c r="H573" s="3548"/>
      <c r="I573" s="3548"/>
      <c r="J573" s="3548"/>
      <c r="K573" s="3548"/>
      <c r="L573" s="3548"/>
      <c r="M573" s="3548"/>
      <c r="N573" s="3548"/>
      <c r="O573" s="3548"/>
      <c r="P573" s="3548"/>
      <c r="Q573" s="3548"/>
      <c r="R573" s="3549"/>
    </row>
    <row r="574" spans="1:18" ht="52.5" customHeight="1">
      <c r="A574" s="2523"/>
      <c r="B574" s="1738" t="s">
        <v>1505</v>
      </c>
      <c r="C574" s="2523" t="s">
        <v>178</v>
      </c>
      <c r="D574" s="3575"/>
      <c r="E574" s="1892"/>
      <c r="F574" s="1892"/>
      <c r="G574" s="3547">
        <v>4070</v>
      </c>
      <c r="H574" s="3548"/>
      <c r="I574" s="3548"/>
      <c r="J574" s="3548"/>
      <c r="K574" s="3548"/>
      <c r="L574" s="3548"/>
      <c r="M574" s="3548"/>
      <c r="N574" s="3548"/>
      <c r="O574" s="3548"/>
      <c r="P574" s="3548"/>
      <c r="Q574" s="3548"/>
      <c r="R574" s="3549"/>
    </row>
    <row r="575" spans="1:18" ht="52.5" customHeight="1">
      <c r="A575" s="2523"/>
      <c r="B575" s="2522" t="s">
        <v>1511</v>
      </c>
      <c r="C575" s="2523"/>
      <c r="D575" s="3575"/>
      <c r="E575" s="1908"/>
      <c r="F575" s="1908"/>
      <c r="G575" s="1908"/>
      <c r="H575" s="1908"/>
      <c r="I575" s="1908"/>
      <c r="J575" s="1908"/>
      <c r="K575" s="1892"/>
      <c r="L575" s="1911"/>
      <c r="M575" s="1881"/>
      <c r="N575" s="1908"/>
      <c r="O575" s="1908"/>
      <c r="P575" s="1908"/>
      <c r="Q575" s="1908"/>
      <c r="R575" s="1908"/>
    </row>
    <row r="576" spans="1:18" ht="52.5" customHeight="1">
      <c r="A576" s="2523"/>
      <c r="B576" s="1738" t="s">
        <v>1506</v>
      </c>
      <c r="C576" s="2523" t="s">
        <v>178</v>
      </c>
      <c r="D576" s="3575" t="s">
        <v>1564</v>
      </c>
      <c r="E576" s="1908"/>
      <c r="F576" s="1908"/>
      <c r="G576" s="3547">
        <v>4660</v>
      </c>
      <c r="H576" s="3548"/>
      <c r="I576" s="3548"/>
      <c r="J576" s="3548"/>
      <c r="K576" s="3548"/>
      <c r="L576" s="3548"/>
      <c r="M576" s="3548"/>
      <c r="N576" s="3548"/>
      <c r="O576" s="3548"/>
      <c r="P576" s="3548"/>
      <c r="Q576" s="3548"/>
      <c r="R576" s="3549"/>
    </row>
    <row r="577" spans="1:18" ht="52.5" customHeight="1">
      <c r="A577" s="2523"/>
      <c r="B577" s="1738" t="s">
        <v>1507</v>
      </c>
      <c r="C577" s="2523" t="s">
        <v>178</v>
      </c>
      <c r="D577" s="3575"/>
      <c r="E577" s="1908"/>
      <c r="F577" s="1908"/>
      <c r="G577" s="3547">
        <v>6570</v>
      </c>
      <c r="H577" s="3548"/>
      <c r="I577" s="3548"/>
      <c r="J577" s="3548"/>
      <c r="K577" s="3548"/>
      <c r="L577" s="3548"/>
      <c r="M577" s="3548"/>
      <c r="N577" s="3548"/>
      <c r="O577" s="3548"/>
      <c r="P577" s="3548"/>
      <c r="Q577" s="3548"/>
      <c r="R577" s="3549"/>
    </row>
    <row r="578" spans="1:18" ht="52.5" customHeight="1">
      <c r="A578" s="2523"/>
      <c r="B578" s="1738" t="s">
        <v>180</v>
      </c>
      <c r="C578" s="2523" t="s">
        <v>178</v>
      </c>
      <c r="D578" s="3575"/>
      <c r="E578" s="1908"/>
      <c r="F578" s="1908"/>
      <c r="G578" s="3547">
        <v>8430</v>
      </c>
      <c r="H578" s="3548"/>
      <c r="I578" s="3548"/>
      <c r="J578" s="3548"/>
      <c r="K578" s="3548"/>
      <c r="L578" s="3548"/>
      <c r="M578" s="3548"/>
      <c r="N578" s="3548"/>
      <c r="O578" s="3548"/>
      <c r="P578" s="3548"/>
      <c r="Q578" s="3548"/>
      <c r="R578" s="3549"/>
    </row>
    <row r="579" spans="1:18" ht="52.5" customHeight="1">
      <c r="A579" s="2523"/>
      <c r="B579" s="1738" t="s">
        <v>1508</v>
      </c>
      <c r="C579" s="2523" t="s">
        <v>178</v>
      </c>
      <c r="D579" s="3575"/>
      <c r="E579" s="1908"/>
      <c r="F579" s="1908"/>
      <c r="G579" s="3547">
        <v>12000</v>
      </c>
      <c r="H579" s="3548"/>
      <c r="I579" s="3548"/>
      <c r="J579" s="3548"/>
      <c r="K579" s="3548"/>
      <c r="L579" s="3548"/>
      <c r="M579" s="3548"/>
      <c r="N579" s="3548"/>
      <c r="O579" s="3548"/>
      <c r="P579" s="3548"/>
      <c r="Q579" s="3548"/>
      <c r="R579" s="3549"/>
    </row>
    <row r="580" spans="1:18" ht="52.5" customHeight="1">
      <c r="A580" s="2523"/>
      <c r="B580" s="1738" t="s">
        <v>732</v>
      </c>
      <c r="C580" s="2523" t="s">
        <v>178</v>
      </c>
      <c r="D580" s="3575"/>
      <c r="E580" s="1908"/>
      <c r="F580" s="1908"/>
      <c r="G580" s="3547">
        <v>19460</v>
      </c>
      <c r="H580" s="3548"/>
      <c r="I580" s="3548"/>
      <c r="J580" s="3548"/>
      <c r="K580" s="3548"/>
      <c r="L580" s="3548"/>
      <c r="M580" s="3548"/>
      <c r="N580" s="3548"/>
      <c r="O580" s="3548"/>
      <c r="P580" s="3548"/>
      <c r="Q580" s="3548"/>
      <c r="R580" s="3549"/>
    </row>
    <row r="581" spans="1:18" ht="52.5" customHeight="1">
      <c r="A581" s="2523"/>
      <c r="B581" s="3574" t="s">
        <v>1512</v>
      </c>
      <c r="C581" s="3574"/>
      <c r="D581" s="3574"/>
      <c r="E581" s="1908"/>
      <c r="F581" s="1908"/>
      <c r="G581" s="1908"/>
      <c r="H581" s="1908"/>
      <c r="I581" s="1908"/>
      <c r="J581" s="1908"/>
      <c r="K581" s="1908"/>
      <c r="L581" s="1911"/>
      <c r="M581" s="1881"/>
      <c r="N581" s="1908"/>
      <c r="O581" s="1908"/>
      <c r="P581" s="1908"/>
      <c r="Q581" s="1908"/>
      <c r="R581" s="1908"/>
    </row>
    <row r="582" spans="1:18" ht="52.5" customHeight="1">
      <c r="A582" s="2523"/>
      <c r="B582" s="1738" t="s">
        <v>183</v>
      </c>
      <c r="C582" s="2523" t="s">
        <v>178</v>
      </c>
      <c r="D582" s="3575" t="s">
        <v>182</v>
      </c>
      <c r="E582" s="1908"/>
      <c r="F582" s="1908"/>
      <c r="G582" s="3547">
        <v>9680</v>
      </c>
      <c r="H582" s="3548"/>
      <c r="I582" s="3548"/>
      <c r="J582" s="3548"/>
      <c r="K582" s="3548"/>
      <c r="L582" s="3548"/>
      <c r="M582" s="3548"/>
      <c r="N582" s="3548"/>
      <c r="O582" s="3548"/>
      <c r="P582" s="3548"/>
      <c r="Q582" s="3548"/>
      <c r="R582" s="3549"/>
    </row>
    <row r="583" spans="1:18" ht="52.5" customHeight="1">
      <c r="A583" s="2523"/>
      <c r="B583" s="1738" t="s">
        <v>184</v>
      </c>
      <c r="C583" s="2523" t="s">
        <v>178</v>
      </c>
      <c r="D583" s="3575"/>
      <c r="E583" s="1908"/>
      <c r="F583" s="1908"/>
      <c r="G583" s="3547">
        <v>13640</v>
      </c>
      <c r="H583" s="3548"/>
      <c r="I583" s="3548"/>
      <c r="J583" s="3548"/>
      <c r="K583" s="3548"/>
      <c r="L583" s="3548"/>
      <c r="M583" s="3548"/>
      <c r="N583" s="3548"/>
      <c r="O583" s="3548"/>
      <c r="P583" s="3548"/>
      <c r="Q583" s="3548"/>
      <c r="R583" s="3549"/>
    </row>
    <row r="584" spans="1:18" ht="52.5" customHeight="1">
      <c r="A584" s="2523"/>
      <c r="B584" s="1738" t="s">
        <v>185</v>
      </c>
      <c r="C584" s="2523" t="s">
        <v>178</v>
      </c>
      <c r="D584" s="3575"/>
      <c r="E584" s="1908"/>
      <c r="F584" s="1908"/>
      <c r="G584" s="3547">
        <v>49610</v>
      </c>
      <c r="H584" s="3548"/>
      <c r="I584" s="3548"/>
      <c r="J584" s="3548"/>
      <c r="K584" s="3548"/>
      <c r="L584" s="3548"/>
      <c r="M584" s="3548"/>
      <c r="N584" s="3548"/>
      <c r="O584" s="3548"/>
      <c r="P584" s="3548"/>
      <c r="Q584" s="3548"/>
      <c r="R584" s="3549"/>
    </row>
    <row r="585" spans="1:18" ht="52.5" customHeight="1">
      <c r="A585" s="2523"/>
      <c r="B585" s="2522" t="s">
        <v>186</v>
      </c>
      <c r="C585" s="2523"/>
      <c r="D585" s="1902"/>
      <c r="E585" s="1908"/>
      <c r="F585" s="1908"/>
      <c r="G585" s="1908"/>
      <c r="H585" s="1908"/>
      <c r="I585" s="1908"/>
      <c r="J585" s="1908"/>
      <c r="K585" s="1908"/>
      <c r="L585" s="1911"/>
      <c r="M585" s="1881"/>
      <c r="N585" s="1908"/>
      <c r="O585" s="1908"/>
      <c r="P585" s="1908"/>
      <c r="Q585" s="1908"/>
      <c r="R585" s="1908"/>
    </row>
    <row r="586" spans="1:18" ht="52.5" customHeight="1">
      <c r="A586" s="2523"/>
      <c r="B586" s="1738" t="s">
        <v>187</v>
      </c>
      <c r="C586" s="2523" t="s">
        <v>188</v>
      </c>
      <c r="D586" s="3575" t="s">
        <v>1565</v>
      </c>
      <c r="E586" s="1908"/>
      <c r="F586" s="1908"/>
      <c r="G586" s="3547">
        <v>20420</v>
      </c>
      <c r="H586" s="3548"/>
      <c r="I586" s="3548"/>
      <c r="J586" s="3548"/>
      <c r="K586" s="3548"/>
      <c r="L586" s="3548"/>
      <c r="M586" s="3548"/>
      <c r="N586" s="3548"/>
      <c r="O586" s="3548"/>
      <c r="P586" s="3548"/>
      <c r="Q586" s="3548"/>
      <c r="R586" s="3549"/>
    </row>
    <row r="587" spans="1:18" ht="52.5" customHeight="1">
      <c r="A587" s="2523"/>
      <c r="B587" s="1738" t="s">
        <v>189</v>
      </c>
      <c r="C587" s="2523" t="s">
        <v>188</v>
      </c>
      <c r="D587" s="3575"/>
      <c r="E587" s="1908"/>
      <c r="F587" s="1908"/>
      <c r="G587" s="3547">
        <v>23700</v>
      </c>
      <c r="H587" s="3548"/>
      <c r="I587" s="3548"/>
      <c r="J587" s="3548"/>
      <c r="K587" s="3548"/>
      <c r="L587" s="3548"/>
      <c r="M587" s="3548"/>
      <c r="N587" s="3548"/>
      <c r="O587" s="3548"/>
      <c r="P587" s="3548"/>
      <c r="Q587" s="3548"/>
      <c r="R587" s="3549"/>
    </row>
    <row r="588" spans="1:18" ht="52.5" customHeight="1">
      <c r="A588" s="2523"/>
      <c r="B588" s="1738" t="s">
        <v>1509</v>
      </c>
      <c r="C588" s="2523" t="s">
        <v>190</v>
      </c>
      <c r="D588" s="3575"/>
      <c r="E588" s="1908"/>
      <c r="F588" s="1908"/>
      <c r="G588" s="3547">
        <v>190880</v>
      </c>
      <c r="H588" s="3548"/>
      <c r="I588" s="3548"/>
      <c r="J588" s="3548"/>
      <c r="K588" s="3548"/>
      <c r="L588" s="3548"/>
      <c r="M588" s="3548"/>
      <c r="N588" s="3548"/>
      <c r="O588" s="3548"/>
      <c r="P588" s="3548"/>
      <c r="Q588" s="3548"/>
      <c r="R588" s="3549"/>
    </row>
    <row r="589" spans="1:18" ht="52.5" customHeight="1">
      <c r="A589" s="1824"/>
      <c r="B589" s="1738" t="s">
        <v>1510</v>
      </c>
      <c r="C589" s="2523" t="s">
        <v>190</v>
      </c>
      <c r="D589" s="3575"/>
      <c r="E589" s="1908"/>
      <c r="F589" s="1908"/>
      <c r="G589" s="3547">
        <v>265100</v>
      </c>
      <c r="H589" s="3548"/>
      <c r="I589" s="3548"/>
      <c r="J589" s="3548"/>
      <c r="K589" s="3548"/>
      <c r="L589" s="3548"/>
      <c r="M589" s="3548"/>
      <c r="N589" s="3548"/>
      <c r="O589" s="3548"/>
      <c r="P589" s="3548"/>
      <c r="Q589" s="3548"/>
      <c r="R589" s="3549"/>
    </row>
    <row r="590" spans="1:18" ht="38.25" customHeight="1">
      <c r="A590" s="1791">
        <v>4</v>
      </c>
      <c r="B590" s="3569" t="s">
        <v>2401</v>
      </c>
      <c r="C590" s="3569"/>
      <c r="D590" s="3569"/>
      <c r="E590" s="3569"/>
      <c r="F590" s="3569"/>
      <c r="G590" s="3569"/>
      <c r="H590" s="3569"/>
      <c r="I590" s="3569"/>
      <c r="J590" s="3569"/>
      <c r="K590" s="3569"/>
      <c r="L590" s="3569"/>
      <c r="M590" s="3569"/>
      <c r="N590" s="3569"/>
      <c r="O590" s="3569"/>
      <c r="P590" s="3569"/>
      <c r="Q590" s="3569"/>
      <c r="R590" s="3569"/>
    </row>
    <row r="591" spans="1:18" ht="27.75" customHeight="1">
      <c r="A591" s="1791" t="s">
        <v>1623</v>
      </c>
      <c r="B591" s="3558" t="s">
        <v>1984</v>
      </c>
      <c r="C591" s="3558"/>
      <c r="D591" s="3558"/>
      <c r="E591" s="3558"/>
      <c r="F591" s="3558"/>
      <c r="G591" s="3558"/>
      <c r="H591" s="3558"/>
      <c r="I591" s="3558"/>
      <c r="J591" s="3558"/>
      <c r="K591" s="3558"/>
      <c r="L591" s="3558"/>
      <c r="M591" s="3558"/>
      <c r="N591" s="3558"/>
      <c r="O591" s="3558"/>
      <c r="P591" s="3558"/>
      <c r="Q591" s="3558"/>
      <c r="R591" s="3558"/>
    </row>
    <row r="592" spans="1:18" ht="88.5" customHeight="1">
      <c r="A592" s="1824"/>
      <c r="B592" s="1696" t="s">
        <v>1983</v>
      </c>
      <c r="C592" s="2523" t="s">
        <v>1292</v>
      </c>
      <c r="D592" s="2524"/>
      <c r="E592" s="2524"/>
      <c r="F592" s="2524"/>
      <c r="G592" s="3547">
        <v>1920000</v>
      </c>
      <c r="H592" s="3548"/>
      <c r="I592" s="3548"/>
      <c r="J592" s="3548"/>
      <c r="K592" s="3548"/>
      <c r="L592" s="3548"/>
      <c r="M592" s="3548"/>
      <c r="N592" s="3548"/>
      <c r="O592" s="3548"/>
      <c r="P592" s="3548"/>
      <c r="Q592" s="3548"/>
      <c r="R592" s="3549"/>
    </row>
    <row r="593" spans="1:18" ht="88.5" customHeight="1">
      <c r="A593" s="1824"/>
      <c r="B593" s="1696" t="s">
        <v>1983</v>
      </c>
      <c r="C593" s="2523" t="s">
        <v>1292</v>
      </c>
      <c r="D593" s="2524"/>
      <c r="E593" s="2524"/>
      <c r="F593" s="2524"/>
      <c r="G593" s="3547">
        <v>2560000</v>
      </c>
      <c r="H593" s="3548"/>
      <c r="I593" s="3548"/>
      <c r="J593" s="3548"/>
      <c r="K593" s="3548"/>
      <c r="L593" s="3548"/>
      <c r="M593" s="3548"/>
      <c r="N593" s="3548"/>
      <c r="O593" s="3548"/>
      <c r="P593" s="3548"/>
      <c r="Q593" s="3548"/>
      <c r="R593" s="3549"/>
    </row>
    <row r="594" spans="1:18" ht="88.5" customHeight="1">
      <c r="A594" s="1824"/>
      <c r="B594" s="1793" t="s">
        <v>2066</v>
      </c>
      <c r="C594" s="2523" t="s">
        <v>1292</v>
      </c>
      <c r="D594" s="2524"/>
      <c r="E594" s="2524"/>
      <c r="F594" s="2524"/>
      <c r="G594" s="3547">
        <v>3700000</v>
      </c>
      <c r="H594" s="3548"/>
      <c r="I594" s="3548"/>
      <c r="J594" s="3548"/>
      <c r="K594" s="3548"/>
      <c r="L594" s="3548"/>
      <c r="M594" s="3548"/>
      <c r="N594" s="3548"/>
      <c r="O594" s="3548"/>
      <c r="P594" s="3548"/>
      <c r="Q594" s="3548"/>
      <c r="R594" s="3549"/>
    </row>
    <row r="595" spans="1:18" ht="88.5" customHeight="1">
      <c r="A595" s="1824"/>
      <c r="B595" s="1793" t="s">
        <v>2067</v>
      </c>
      <c r="C595" s="2523" t="s">
        <v>1292</v>
      </c>
      <c r="D595" s="2524"/>
      <c r="E595" s="2524"/>
      <c r="F595" s="2524"/>
      <c r="G595" s="3547">
        <v>4600000</v>
      </c>
      <c r="H595" s="3548"/>
      <c r="I595" s="3548"/>
      <c r="J595" s="3548"/>
      <c r="K595" s="3548"/>
      <c r="L595" s="3548"/>
      <c r="M595" s="3548"/>
      <c r="N595" s="3548"/>
      <c r="O595" s="3548"/>
      <c r="P595" s="3548"/>
      <c r="Q595" s="3548"/>
      <c r="R595" s="3549"/>
    </row>
    <row r="596" spans="1:18" ht="88.5" customHeight="1">
      <c r="A596" s="1824"/>
      <c r="B596" s="1793" t="s">
        <v>2068</v>
      </c>
      <c r="C596" s="2523" t="s">
        <v>1292</v>
      </c>
      <c r="D596" s="2524"/>
      <c r="E596" s="2524"/>
      <c r="F596" s="2524"/>
      <c r="G596" s="3547">
        <v>3040000</v>
      </c>
      <c r="H596" s="3548"/>
      <c r="I596" s="3548"/>
      <c r="J596" s="3548"/>
      <c r="K596" s="3548"/>
      <c r="L596" s="3548"/>
      <c r="M596" s="3548"/>
      <c r="N596" s="3548"/>
      <c r="O596" s="3548"/>
      <c r="P596" s="3548"/>
      <c r="Q596" s="3548"/>
      <c r="R596" s="3549"/>
    </row>
    <row r="597" spans="1:18" ht="88.5" customHeight="1">
      <c r="A597" s="1824"/>
      <c r="B597" s="1793" t="s">
        <v>2069</v>
      </c>
      <c r="C597" s="2523" t="s">
        <v>1292</v>
      </c>
      <c r="D597" s="2524"/>
      <c r="E597" s="2524"/>
      <c r="F597" s="2524"/>
      <c r="G597" s="3547">
        <v>3500000</v>
      </c>
      <c r="H597" s="3548"/>
      <c r="I597" s="3548"/>
      <c r="J597" s="3548"/>
      <c r="K597" s="3548"/>
      <c r="L597" s="3548"/>
      <c r="M597" s="3548"/>
      <c r="N597" s="3548"/>
      <c r="O597" s="3548"/>
      <c r="P597" s="3548"/>
      <c r="Q597" s="3548"/>
      <c r="R597" s="3549"/>
    </row>
    <row r="598" spans="1:18" ht="88.5" customHeight="1">
      <c r="A598" s="1824"/>
      <c r="B598" s="1793" t="s">
        <v>2070</v>
      </c>
      <c r="C598" s="2523" t="s">
        <v>1292</v>
      </c>
      <c r="D598" s="2524"/>
      <c r="E598" s="2524"/>
      <c r="F598" s="2524"/>
      <c r="G598" s="3547">
        <v>6600000</v>
      </c>
      <c r="H598" s="3548"/>
      <c r="I598" s="3548"/>
      <c r="J598" s="3548"/>
      <c r="K598" s="3548"/>
      <c r="L598" s="3548"/>
      <c r="M598" s="3548"/>
      <c r="N598" s="3548"/>
      <c r="O598" s="3548"/>
      <c r="P598" s="3548"/>
      <c r="Q598" s="3548"/>
      <c r="R598" s="3549"/>
    </row>
    <row r="599" spans="1:18" ht="88.5" customHeight="1">
      <c r="A599" s="1824"/>
      <c r="B599" s="1793" t="s">
        <v>2071</v>
      </c>
      <c r="C599" s="2523" t="s">
        <v>1292</v>
      </c>
      <c r="D599" s="2524"/>
      <c r="E599" s="2524"/>
      <c r="F599" s="2524"/>
      <c r="G599" s="3547">
        <v>18740000</v>
      </c>
      <c r="H599" s="3548"/>
      <c r="I599" s="3548"/>
      <c r="J599" s="3548"/>
      <c r="K599" s="3548"/>
      <c r="L599" s="3548"/>
      <c r="M599" s="3548"/>
      <c r="N599" s="3548"/>
      <c r="O599" s="3548"/>
      <c r="P599" s="3548"/>
      <c r="Q599" s="3548"/>
      <c r="R599" s="3549"/>
    </row>
    <row r="600" spans="1:18" ht="88.5" customHeight="1">
      <c r="A600" s="1824"/>
      <c r="B600" s="1793" t="s">
        <v>2072</v>
      </c>
      <c r="C600" s="2523" t="s">
        <v>1292</v>
      </c>
      <c r="D600" s="2524"/>
      <c r="E600" s="2524"/>
      <c r="F600" s="2524"/>
      <c r="G600" s="3547">
        <v>23020000</v>
      </c>
      <c r="H600" s="3548"/>
      <c r="I600" s="3548"/>
      <c r="J600" s="3548"/>
      <c r="K600" s="3548"/>
      <c r="L600" s="3548"/>
      <c r="M600" s="3548"/>
      <c r="N600" s="3548"/>
      <c r="O600" s="3548"/>
      <c r="P600" s="3548"/>
      <c r="Q600" s="3548"/>
      <c r="R600" s="3549"/>
    </row>
    <row r="601" spans="1:18" ht="88.5" customHeight="1">
      <c r="A601" s="1824"/>
      <c r="B601" s="1793" t="s">
        <v>2073</v>
      </c>
      <c r="C601" s="2523" t="s">
        <v>1292</v>
      </c>
      <c r="D601" s="2524"/>
      <c r="E601" s="2524"/>
      <c r="F601" s="2524"/>
      <c r="G601" s="3547">
        <v>26170000</v>
      </c>
      <c r="H601" s="3548"/>
      <c r="I601" s="3548"/>
      <c r="J601" s="3548"/>
      <c r="K601" s="3548"/>
      <c r="L601" s="3548"/>
      <c r="M601" s="3548"/>
      <c r="N601" s="3548"/>
      <c r="O601" s="3548"/>
      <c r="P601" s="3548"/>
      <c r="Q601" s="3548"/>
      <c r="R601" s="3549"/>
    </row>
    <row r="602" spans="1:18" ht="88.5" customHeight="1">
      <c r="A602" s="1824"/>
      <c r="B602" s="1793" t="s">
        <v>2074</v>
      </c>
      <c r="C602" s="2523" t="s">
        <v>1292</v>
      </c>
      <c r="D602" s="2524"/>
      <c r="E602" s="2524"/>
      <c r="F602" s="2524"/>
      <c r="G602" s="3547">
        <v>3400000</v>
      </c>
      <c r="H602" s="3548"/>
      <c r="I602" s="3548"/>
      <c r="J602" s="3548"/>
      <c r="K602" s="3548"/>
      <c r="L602" s="3548"/>
      <c r="M602" s="3548"/>
      <c r="N602" s="3548"/>
      <c r="O602" s="3548"/>
      <c r="P602" s="3548"/>
      <c r="Q602" s="3548"/>
      <c r="R602" s="3549"/>
    </row>
    <row r="603" spans="1:18" ht="88.5" customHeight="1">
      <c r="A603" s="1824"/>
      <c r="B603" s="1793" t="s">
        <v>2075</v>
      </c>
      <c r="C603" s="2523" t="s">
        <v>1292</v>
      </c>
      <c r="D603" s="2524"/>
      <c r="E603" s="2524"/>
      <c r="F603" s="2524"/>
      <c r="G603" s="3547">
        <v>3600000</v>
      </c>
      <c r="H603" s="3548"/>
      <c r="I603" s="3548"/>
      <c r="J603" s="3548"/>
      <c r="K603" s="3548"/>
      <c r="L603" s="3548"/>
      <c r="M603" s="3548"/>
      <c r="N603" s="3548"/>
      <c r="O603" s="3548"/>
      <c r="P603" s="3548"/>
      <c r="Q603" s="3548"/>
      <c r="R603" s="3549"/>
    </row>
    <row r="604" spans="1:18" ht="29.25" customHeight="1">
      <c r="A604" s="1791" t="s">
        <v>1624</v>
      </c>
      <c r="B604" s="3558" t="s">
        <v>2076</v>
      </c>
      <c r="C604" s="3558"/>
      <c r="D604" s="3558"/>
      <c r="E604" s="3558"/>
      <c r="F604" s="3558"/>
      <c r="G604" s="3558"/>
      <c r="H604" s="3558"/>
      <c r="I604" s="3558"/>
      <c r="J604" s="3558"/>
      <c r="K604" s="3558"/>
      <c r="L604" s="3558"/>
      <c r="M604" s="3558"/>
      <c r="N604" s="3558"/>
      <c r="O604" s="3558"/>
      <c r="P604" s="3558"/>
      <c r="Q604" s="3558"/>
      <c r="R604" s="3558"/>
    </row>
    <row r="605" spans="1:18" ht="104.25" customHeight="1">
      <c r="A605" s="1824"/>
      <c r="B605" s="2507" t="s">
        <v>2077</v>
      </c>
      <c r="C605" s="2523" t="s">
        <v>1292</v>
      </c>
      <c r="D605" s="2524"/>
      <c r="E605" s="2524"/>
      <c r="F605" s="2524"/>
      <c r="G605" s="3547">
        <v>6820000</v>
      </c>
      <c r="H605" s="3548"/>
      <c r="I605" s="3548"/>
      <c r="J605" s="3548"/>
      <c r="K605" s="3548"/>
      <c r="L605" s="3548"/>
      <c r="M605" s="3548"/>
      <c r="N605" s="3548"/>
      <c r="O605" s="3548"/>
      <c r="P605" s="3548"/>
      <c r="Q605" s="3548"/>
      <c r="R605" s="3549"/>
    </row>
    <row r="606" spans="1:18" ht="104.25" customHeight="1">
      <c r="A606" s="1824"/>
      <c r="B606" s="2507" t="s">
        <v>2078</v>
      </c>
      <c r="C606" s="2523" t="s">
        <v>1292</v>
      </c>
      <c r="D606" s="2524"/>
      <c r="E606" s="2524"/>
      <c r="F606" s="2524"/>
      <c r="G606" s="3547">
        <v>7150000</v>
      </c>
      <c r="H606" s="3548"/>
      <c r="I606" s="3548"/>
      <c r="J606" s="3548"/>
      <c r="K606" s="3548"/>
      <c r="L606" s="3548"/>
      <c r="M606" s="3548"/>
      <c r="N606" s="3548"/>
      <c r="O606" s="3548"/>
      <c r="P606" s="3548"/>
      <c r="Q606" s="3548"/>
      <c r="R606" s="3549"/>
    </row>
    <row r="607" spans="1:18" ht="104.25" customHeight="1">
      <c r="A607" s="1824"/>
      <c r="B607" s="2507" t="s">
        <v>2079</v>
      </c>
      <c r="C607" s="2523" t="s">
        <v>1292</v>
      </c>
      <c r="D607" s="2524"/>
      <c r="E607" s="2524"/>
      <c r="F607" s="2524"/>
      <c r="G607" s="3547">
        <v>7058700</v>
      </c>
      <c r="H607" s="3548"/>
      <c r="I607" s="3548"/>
      <c r="J607" s="3548"/>
      <c r="K607" s="3548"/>
      <c r="L607" s="3548"/>
      <c r="M607" s="3548"/>
      <c r="N607" s="3548"/>
      <c r="O607" s="3548"/>
      <c r="P607" s="3548"/>
      <c r="Q607" s="3548"/>
      <c r="R607" s="3549"/>
    </row>
    <row r="608" spans="1:18" ht="104.25" customHeight="1">
      <c r="A608" s="1824"/>
      <c r="B608" s="2507" t="s">
        <v>2080</v>
      </c>
      <c r="C608" s="2523" t="s">
        <v>1292</v>
      </c>
      <c r="D608" s="2524"/>
      <c r="E608" s="2524"/>
      <c r="F608" s="2524"/>
      <c r="G608" s="3547">
        <v>7399000</v>
      </c>
      <c r="H608" s="3548"/>
      <c r="I608" s="3548"/>
      <c r="J608" s="3548"/>
      <c r="K608" s="3548"/>
      <c r="L608" s="3548"/>
      <c r="M608" s="3548"/>
      <c r="N608" s="3548"/>
      <c r="O608" s="3548"/>
      <c r="P608" s="3548"/>
      <c r="Q608" s="3548"/>
      <c r="R608" s="3549"/>
    </row>
    <row r="609" spans="1:18" ht="104.25" customHeight="1">
      <c r="A609" s="1824"/>
      <c r="B609" s="2507" t="s">
        <v>2081</v>
      </c>
      <c r="C609" s="2523" t="s">
        <v>1292</v>
      </c>
      <c r="D609" s="2524"/>
      <c r="E609" s="2524"/>
      <c r="F609" s="2524"/>
      <c r="G609" s="3547">
        <v>7744000</v>
      </c>
      <c r="H609" s="3548"/>
      <c r="I609" s="3548"/>
      <c r="J609" s="3548"/>
      <c r="K609" s="3548"/>
      <c r="L609" s="3548"/>
      <c r="M609" s="3548"/>
      <c r="N609" s="3548"/>
      <c r="O609" s="3548"/>
      <c r="P609" s="3548"/>
      <c r="Q609" s="3548"/>
      <c r="R609" s="3549"/>
    </row>
    <row r="610" spans="1:18" ht="23.25" customHeight="1">
      <c r="A610" s="1791" t="s">
        <v>1625</v>
      </c>
      <c r="B610" s="3558" t="s">
        <v>2090</v>
      </c>
      <c r="C610" s="3558"/>
      <c r="D610" s="3558"/>
      <c r="E610" s="3558"/>
      <c r="F610" s="3558"/>
      <c r="G610" s="3558"/>
      <c r="H610" s="3558"/>
      <c r="I610" s="3558"/>
      <c r="J610" s="3558"/>
      <c r="K610" s="3558"/>
      <c r="L610" s="3558"/>
      <c r="M610" s="3558"/>
      <c r="N610" s="3558"/>
      <c r="O610" s="3558"/>
      <c r="P610" s="3558"/>
      <c r="Q610" s="3558"/>
      <c r="R610" s="3558"/>
    </row>
    <row r="611" spans="1:18" ht="84.75" customHeight="1">
      <c r="A611" s="1824"/>
      <c r="B611" s="1796" t="s">
        <v>2088</v>
      </c>
      <c r="C611" s="2523" t="s">
        <v>1292</v>
      </c>
      <c r="D611" s="2524"/>
      <c r="E611" s="2524"/>
      <c r="F611" s="2524"/>
      <c r="G611" s="3547">
        <v>6000000</v>
      </c>
      <c r="H611" s="3548"/>
      <c r="I611" s="3548"/>
      <c r="J611" s="3548"/>
      <c r="K611" s="3548"/>
      <c r="L611" s="3548"/>
      <c r="M611" s="3548"/>
      <c r="N611" s="3548"/>
      <c r="O611" s="3548"/>
      <c r="P611" s="3548"/>
      <c r="Q611" s="3548"/>
      <c r="R611" s="3549"/>
    </row>
    <row r="612" spans="1:18" ht="84.75" customHeight="1">
      <c r="A612" s="1824"/>
      <c r="B612" s="1796" t="s">
        <v>2089</v>
      </c>
      <c r="C612" s="2523" t="s">
        <v>1292</v>
      </c>
      <c r="D612" s="2524"/>
      <c r="E612" s="2524"/>
      <c r="F612" s="2524"/>
      <c r="G612" s="3547">
        <v>7000000</v>
      </c>
      <c r="H612" s="3548"/>
      <c r="I612" s="3548"/>
      <c r="J612" s="3548"/>
      <c r="K612" s="3548"/>
      <c r="L612" s="3548"/>
      <c r="M612" s="3548"/>
      <c r="N612" s="3548"/>
      <c r="O612" s="3548"/>
      <c r="P612" s="3548"/>
      <c r="Q612" s="3548"/>
      <c r="R612" s="3549"/>
    </row>
    <row r="613" spans="1:18" ht="84.75" customHeight="1">
      <c r="A613" s="1824"/>
      <c r="B613" s="1796" t="s">
        <v>2091</v>
      </c>
      <c r="C613" s="2523" t="s">
        <v>1292</v>
      </c>
      <c r="D613" s="2524"/>
      <c r="E613" s="2524"/>
      <c r="F613" s="2524"/>
      <c r="G613" s="3547">
        <v>7200000</v>
      </c>
      <c r="H613" s="3548"/>
      <c r="I613" s="3548"/>
      <c r="J613" s="3548"/>
      <c r="K613" s="3548"/>
      <c r="L613" s="3548"/>
      <c r="M613" s="3548"/>
      <c r="N613" s="3548"/>
      <c r="O613" s="3548"/>
      <c r="P613" s="3548"/>
      <c r="Q613" s="3548"/>
      <c r="R613" s="3549"/>
    </row>
    <row r="614" spans="1:18" ht="84.75" customHeight="1">
      <c r="A614" s="1824"/>
      <c r="B614" s="1796" t="s">
        <v>2092</v>
      </c>
      <c r="C614" s="2523" t="s">
        <v>1292</v>
      </c>
      <c r="D614" s="2524"/>
      <c r="E614" s="2524"/>
      <c r="F614" s="2524"/>
      <c r="G614" s="3547">
        <v>7500000</v>
      </c>
      <c r="H614" s="3548"/>
      <c r="I614" s="3548"/>
      <c r="J614" s="3548"/>
      <c r="K614" s="3548"/>
      <c r="L614" s="3548"/>
      <c r="M614" s="3548"/>
      <c r="N614" s="3548"/>
      <c r="O614" s="3548"/>
      <c r="P614" s="3548"/>
      <c r="Q614" s="3548"/>
      <c r="R614" s="3549"/>
    </row>
    <row r="615" spans="1:18" ht="84.75" customHeight="1">
      <c r="A615" s="1824"/>
      <c r="B615" s="1796" t="s">
        <v>2093</v>
      </c>
      <c r="C615" s="2523" t="s">
        <v>1292</v>
      </c>
      <c r="D615" s="2524"/>
      <c r="E615" s="2524"/>
      <c r="F615" s="2524"/>
      <c r="G615" s="3547">
        <v>9000000</v>
      </c>
      <c r="H615" s="3548"/>
      <c r="I615" s="3548"/>
      <c r="J615" s="3548"/>
      <c r="K615" s="3548"/>
      <c r="L615" s="3548"/>
      <c r="M615" s="3548"/>
      <c r="N615" s="3548"/>
      <c r="O615" s="3548"/>
      <c r="P615" s="3548"/>
      <c r="Q615" s="3548"/>
      <c r="R615" s="3549"/>
    </row>
    <row r="616" spans="1:18" ht="25.5" customHeight="1">
      <c r="A616" s="1791" t="s">
        <v>1626</v>
      </c>
      <c r="B616" s="3558" t="s">
        <v>2094</v>
      </c>
      <c r="C616" s="3558"/>
      <c r="D616" s="3558"/>
      <c r="E616" s="3558"/>
      <c r="F616" s="3558"/>
      <c r="G616" s="3558"/>
      <c r="H616" s="3558"/>
      <c r="I616" s="3558"/>
      <c r="J616" s="3558"/>
      <c r="K616" s="3558"/>
      <c r="L616" s="3558"/>
      <c r="M616" s="3558"/>
      <c r="N616" s="3558"/>
      <c r="O616" s="3558"/>
      <c r="P616" s="3558"/>
      <c r="Q616" s="3558"/>
      <c r="R616" s="3558"/>
    </row>
    <row r="617" spans="1:18" ht="102" customHeight="1">
      <c r="A617" s="1824"/>
      <c r="B617" s="1793" t="s">
        <v>2084</v>
      </c>
      <c r="C617" s="2523" t="s">
        <v>1292</v>
      </c>
      <c r="D617" s="2524"/>
      <c r="E617" s="2524"/>
      <c r="F617" s="2524"/>
      <c r="G617" s="3547">
        <v>1342000</v>
      </c>
      <c r="H617" s="3548"/>
      <c r="I617" s="3548"/>
      <c r="J617" s="3548"/>
      <c r="K617" s="3548"/>
      <c r="L617" s="3548"/>
      <c r="M617" s="3548"/>
      <c r="N617" s="3548"/>
      <c r="O617" s="3548"/>
      <c r="P617" s="3548"/>
      <c r="Q617" s="3548"/>
      <c r="R617" s="3549"/>
    </row>
    <row r="618" spans="1:18" ht="102" customHeight="1">
      <c r="A618" s="1824"/>
      <c r="B618" s="1793" t="s">
        <v>2085</v>
      </c>
      <c r="C618" s="2523" t="s">
        <v>1292</v>
      </c>
      <c r="D618" s="2524"/>
      <c r="E618" s="2524"/>
      <c r="F618" s="2524"/>
      <c r="G618" s="3547">
        <v>1406000</v>
      </c>
      <c r="H618" s="3548"/>
      <c r="I618" s="3548"/>
      <c r="J618" s="3548"/>
      <c r="K618" s="3548"/>
      <c r="L618" s="3548"/>
      <c r="M618" s="3548"/>
      <c r="N618" s="3548"/>
      <c r="O618" s="3548"/>
      <c r="P618" s="3548"/>
      <c r="Q618" s="3548"/>
      <c r="R618" s="3549"/>
    </row>
    <row r="619" spans="1:18" ht="102" customHeight="1">
      <c r="A619" s="1824"/>
      <c r="B619" s="1793" t="s">
        <v>2086</v>
      </c>
      <c r="C619" s="2523" t="s">
        <v>1292</v>
      </c>
      <c r="D619" s="2524"/>
      <c r="E619" s="2524"/>
      <c r="F619" s="2524"/>
      <c r="G619" s="3547">
        <v>2252000</v>
      </c>
      <c r="H619" s="3548"/>
      <c r="I619" s="3548"/>
      <c r="J619" s="3548"/>
      <c r="K619" s="3548"/>
      <c r="L619" s="3548"/>
      <c r="M619" s="3548"/>
      <c r="N619" s="3548"/>
      <c r="O619" s="3548"/>
      <c r="P619" s="3548"/>
      <c r="Q619" s="3548"/>
      <c r="R619" s="3549"/>
    </row>
    <row r="620" spans="1:18" ht="102" customHeight="1">
      <c r="A620" s="1824"/>
      <c r="B620" s="1796" t="s">
        <v>2092</v>
      </c>
      <c r="C620" s="2523" t="s">
        <v>1292</v>
      </c>
      <c r="D620" s="2524"/>
      <c r="E620" s="2524"/>
      <c r="F620" s="2524"/>
      <c r="G620" s="3547">
        <v>2582000</v>
      </c>
      <c r="H620" s="3548"/>
      <c r="I620" s="3548"/>
      <c r="J620" s="3548"/>
      <c r="K620" s="3548"/>
      <c r="L620" s="3548"/>
      <c r="M620" s="3548"/>
      <c r="N620" s="3548"/>
      <c r="O620" s="3548"/>
      <c r="P620" s="3548"/>
      <c r="Q620" s="3548"/>
      <c r="R620" s="3549"/>
    </row>
    <row r="621" spans="1:18" ht="102" customHeight="1">
      <c r="A621" s="1824"/>
      <c r="B621" s="1796" t="s">
        <v>2093</v>
      </c>
      <c r="C621" s="2523" t="s">
        <v>1292</v>
      </c>
      <c r="D621" s="2524"/>
      <c r="E621" s="2524"/>
      <c r="F621" s="2524"/>
      <c r="G621" s="3547">
        <v>2746000</v>
      </c>
      <c r="H621" s="3548"/>
      <c r="I621" s="3548"/>
      <c r="J621" s="3548"/>
      <c r="K621" s="3548"/>
      <c r="L621" s="3548"/>
      <c r="M621" s="3548"/>
      <c r="N621" s="3548"/>
      <c r="O621" s="3548"/>
      <c r="P621" s="3548"/>
      <c r="Q621" s="3548"/>
      <c r="R621" s="3549"/>
    </row>
    <row r="622" spans="1:18" ht="113.25" customHeight="1">
      <c r="A622" s="1824"/>
      <c r="B622" s="1793" t="s">
        <v>2087</v>
      </c>
      <c r="C622" s="2523" t="s">
        <v>1292</v>
      </c>
      <c r="D622" s="2524"/>
      <c r="E622" s="2524"/>
      <c r="F622" s="2524"/>
      <c r="G622" s="3547">
        <v>3328000</v>
      </c>
      <c r="H622" s="3548"/>
      <c r="I622" s="3548"/>
      <c r="J622" s="3548"/>
      <c r="K622" s="3548"/>
      <c r="L622" s="3548"/>
      <c r="M622" s="3548"/>
      <c r="N622" s="3548"/>
      <c r="O622" s="3548"/>
      <c r="P622" s="3548"/>
      <c r="Q622" s="3548"/>
      <c r="R622" s="3549"/>
    </row>
    <row r="623" spans="1:18" ht="35.25" customHeight="1">
      <c r="A623" s="1791" t="s">
        <v>1627</v>
      </c>
      <c r="B623" s="2524"/>
      <c r="C623" s="3573" t="s">
        <v>2095</v>
      </c>
      <c r="D623" s="3573"/>
      <c r="E623" s="3573"/>
      <c r="F623" s="3573"/>
      <c r="G623" s="3573"/>
      <c r="H623" s="3573"/>
      <c r="I623" s="3573"/>
      <c r="J623" s="3573"/>
      <c r="K623" s="3573"/>
      <c r="L623" s="3573"/>
      <c r="M623" s="3573"/>
      <c r="N623" s="3573"/>
      <c r="O623" s="3573"/>
      <c r="P623" s="3573"/>
      <c r="Q623" s="3573"/>
      <c r="R623" s="3573"/>
    </row>
    <row r="624" spans="1:18" ht="63.75" customHeight="1">
      <c r="A624" s="1824"/>
      <c r="B624" s="2507" t="s">
        <v>2096</v>
      </c>
      <c r="C624" s="2523" t="s">
        <v>1292</v>
      </c>
      <c r="D624" s="2524"/>
      <c r="E624" s="2524"/>
      <c r="F624" s="2524"/>
      <c r="G624" s="3547">
        <v>1712000</v>
      </c>
      <c r="H624" s="3548"/>
      <c r="I624" s="3548"/>
      <c r="J624" s="3548"/>
      <c r="K624" s="3548"/>
      <c r="L624" s="3548"/>
      <c r="M624" s="3548"/>
      <c r="N624" s="3548"/>
      <c r="O624" s="3548"/>
      <c r="P624" s="3548"/>
      <c r="Q624" s="3548"/>
      <c r="R624" s="3549"/>
    </row>
    <row r="625" spans="1:18" ht="63.75" customHeight="1">
      <c r="A625" s="1824"/>
      <c r="B625" s="2507" t="s">
        <v>2097</v>
      </c>
      <c r="C625" s="2523" t="s">
        <v>1292</v>
      </c>
      <c r="D625" s="2524"/>
      <c r="E625" s="2524"/>
      <c r="F625" s="2524"/>
      <c r="G625" s="3547">
        <v>2562000</v>
      </c>
      <c r="H625" s="3548"/>
      <c r="I625" s="3548"/>
      <c r="J625" s="3548"/>
      <c r="K625" s="3548"/>
      <c r="L625" s="3548"/>
      <c r="M625" s="3548"/>
      <c r="N625" s="3548"/>
      <c r="O625" s="3548"/>
      <c r="P625" s="3548"/>
      <c r="Q625" s="3548"/>
      <c r="R625" s="3549"/>
    </row>
    <row r="626" spans="1:18" ht="63.75" customHeight="1">
      <c r="A626" s="1824"/>
      <c r="B626" s="2507" t="s">
        <v>2098</v>
      </c>
      <c r="C626" s="2523" t="s">
        <v>1292</v>
      </c>
      <c r="D626" s="2524"/>
      <c r="E626" s="2524"/>
      <c r="F626" s="2524"/>
      <c r="G626" s="3547">
        <v>2604000</v>
      </c>
      <c r="H626" s="3548"/>
      <c r="I626" s="3548"/>
      <c r="J626" s="3548"/>
      <c r="K626" s="3548"/>
      <c r="L626" s="3548"/>
      <c r="M626" s="3548"/>
      <c r="N626" s="3548"/>
      <c r="O626" s="3548"/>
      <c r="P626" s="3548"/>
      <c r="Q626" s="3548"/>
      <c r="R626" s="3549"/>
    </row>
    <row r="627" spans="1:18" ht="63.75" customHeight="1">
      <c r="A627" s="1824"/>
      <c r="B627" s="2507" t="s">
        <v>2099</v>
      </c>
      <c r="C627" s="2523" t="s">
        <v>1292</v>
      </c>
      <c r="D627" s="2524"/>
      <c r="E627" s="2524"/>
      <c r="F627" s="2524"/>
      <c r="G627" s="3547">
        <v>3310000</v>
      </c>
      <c r="H627" s="3548"/>
      <c r="I627" s="3548"/>
      <c r="J627" s="3548"/>
      <c r="K627" s="3548"/>
      <c r="L627" s="3548"/>
      <c r="M627" s="3548"/>
      <c r="N627" s="3548"/>
      <c r="O627" s="3548"/>
      <c r="P627" s="3548"/>
      <c r="Q627" s="3548"/>
      <c r="R627" s="3549"/>
    </row>
    <row r="628" spans="1:18" ht="39.75" customHeight="1">
      <c r="A628" s="1791" t="s">
        <v>1995</v>
      </c>
      <c r="B628" s="2524"/>
      <c r="C628" s="3558" t="s">
        <v>2011</v>
      </c>
      <c r="D628" s="3558"/>
      <c r="E628" s="3558"/>
      <c r="F628" s="3558"/>
      <c r="G628" s="3558"/>
      <c r="H628" s="3558"/>
      <c r="I628" s="3558"/>
      <c r="J628" s="3558"/>
      <c r="K628" s="3558"/>
      <c r="L628" s="3558"/>
      <c r="M628" s="3558"/>
      <c r="N628" s="3558"/>
      <c r="O628" s="3558"/>
      <c r="P628" s="3558"/>
      <c r="Q628" s="3558"/>
      <c r="R628" s="3558"/>
    </row>
    <row r="629" spans="1:18" ht="63.75" customHeight="1">
      <c r="A629" s="1824"/>
      <c r="B629" s="1696" t="s">
        <v>2012</v>
      </c>
      <c r="C629" s="2523" t="s">
        <v>1292</v>
      </c>
      <c r="D629" s="2524"/>
      <c r="E629" s="2524"/>
      <c r="F629" s="2524"/>
      <c r="G629" s="3547">
        <v>3600000</v>
      </c>
      <c r="H629" s="3548"/>
      <c r="I629" s="3548"/>
      <c r="J629" s="3548"/>
      <c r="K629" s="3548"/>
      <c r="L629" s="3548"/>
      <c r="M629" s="3548"/>
      <c r="N629" s="3548"/>
      <c r="O629" s="3548"/>
      <c r="P629" s="3548"/>
      <c r="Q629" s="3548"/>
      <c r="R629" s="3549"/>
    </row>
    <row r="630" spans="1:18" ht="63.75" customHeight="1">
      <c r="A630" s="1824"/>
      <c r="B630" s="1696" t="s">
        <v>2013</v>
      </c>
      <c r="C630" s="2523" t="s">
        <v>1292</v>
      </c>
      <c r="D630" s="2524"/>
      <c r="E630" s="2524"/>
      <c r="F630" s="2524"/>
      <c r="G630" s="3547">
        <v>4600000</v>
      </c>
      <c r="H630" s="3548"/>
      <c r="I630" s="3548"/>
      <c r="J630" s="3548"/>
      <c r="K630" s="3548"/>
      <c r="L630" s="3548"/>
      <c r="M630" s="3548"/>
      <c r="N630" s="3548"/>
      <c r="O630" s="3548"/>
      <c r="P630" s="3548"/>
      <c r="Q630" s="3548"/>
      <c r="R630" s="3549"/>
    </row>
    <row r="631" spans="1:18" ht="63.75" customHeight="1">
      <c r="A631" s="1824"/>
      <c r="B631" s="1797" t="s">
        <v>2082</v>
      </c>
      <c r="C631" s="2523" t="s">
        <v>1292</v>
      </c>
      <c r="D631" s="2524"/>
      <c r="E631" s="2524"/>
      <c r="F631" s="2524"/>
      <c r="G631" s="3547">
        <v>6000000</v>
      </c>
      <c r="H631" s="3548"/>
      <c r="I631" s="3548"/>
      <c r="J631" s="3548"/>
      <c r="K631" s="3548"/>
      <c r="L631" s="3548"/>
      <c r="M631" s="3548"/>
      <c r="N631" s="3548"/>
      <c r="O631" s="3548"/>
      <c r="P631" s="3548"/>
      <c r="Q631" s="3548"/>
      <c r="R631" s="3549"/>
    </row>
    <row r="632" spans="1:18" ht="63.75" customHeight="1">
      <c r="A632" s="1824"/>
      <c r="B632" s="1797" t="s">
        <v>2083</v>
      </c>
      <c r="C632" s="2523" t="s">
        <v>1292</v>
      </c>
      <c r="D632" s="2524"/>
      <c r="E632" s="2524"/>
      <c r="F632" s="2524"/>
      <c r="G632" s="3547">
        <v>8000000</v>
      </c>
      <c r="H632" s="3548"/>
      <c r="I632" s="3548"/>
      <c r="J632" s="3548"/>
      <c r="K632" s="3548"/>
      <c r="L632" s="3548"/>
      <c r="M632" s="3548"/>
      <c r="N632" s="3548"/>
      <c r="O632" s="3548"/>
      <c r="P632" s="3548"/>
      <c r="Q632" s="3548"/>
      <c r="R632" s="3549"/>
    </row>
    <row r="633" spans="1:18" ht="51" customHeight="1">
      <c r="A633" s="1791">
        <v>5</v>
      </c>
      <c r="B633" s="3569" t="s">
        <v>2403</v>
      </c>
      <c r="C633" s="3569"/>
      <c r="D633" s="3569"/>
      <c r="E633" s="3569"/>
      <c r="F633" s="3569"/>
      <c r="G633" s="3569"/>
      <c r="H633" s="3569"/>
      <c r="I633" s="3569"/>
      <c r="J633" s="3569"/>
      <c r="K633" s="3569"/>
      <c r="L633" s="3569"/>
      <c r="M633" s="3569"/>
      <c r="N633" s="3569"/>
      <c r="O633" s="3569"/>
      <c r="P633" s="3569"/>
      <c r="Q633" s="3569"/>
      <c r="R633" s="3569"/>
    </row>
    <row r="634" spans="1:18" ht="63.75" hidden="1" customHeight="1">
      <c r="A634" s="1791"/>
      <c r="B634" s="3569"/>
      <c r="C634" s="3569"/>
      <c r="D634" s="3569"/>
      <c r="E634" s="3569"/>
      <c r="F634" s="3569"/>
      <c r="G634" s="3569"/>
      <c r="H634" s="3569"/>
      <c r="I634" s="3569"/>
      <c r="J634" s="3569"/>
      <c r="K634" s="3569"/>
      <c r="L634" s="3569"/>
      <c r="M634" s="3569"/>
      <c r="N634" s="3569"/>
      <c r="O634" s="3569"/>
      <c r="P634" s="3569"/>
      <c r="Q634" s="3569"/>
      <c r="R634" s="3569"/>
    </row>
    <row r="635" spans="1:18" ht="35.25" customHeight="1">
      <c r="A635" s="1791"/>
      <c r="B635" s="2524"/>
      <c r="C635" s="3573" t="s">
        <v>2139</v>
      </c>
      <c r="D635" s="3573"/>
      <c r="E635" s="3573"/>
      <c r="F635" s="3573"/>
      <c r="G635" s="3573"/>
      <c r="H635" s="3573"/>
      <c r="I635" s="3573"/>
      <c r="J635" s="3573"/>
      <c r="K635" s="3573"/>
      <c r="L635" s="3573"/>
      <c r="M635" s="3573"/>
      <c r="N635" s="3573"/>
      <c r="O635" s="3573"/>
      <c r="P635" s="3573"/>
      <c r="Q635" s="3573"/>
      <c r="R635" s="3573"/>
    </row>
    <row r="636" spans="1:18" ht="33" customHeight="1">
      <c r="A636" s="1791" t="s">
        <v>1623</v>
      </c>
      <c r="B636" s="3378" t="s">
        <v>2138</v>
      </c>
      <c r="C636" s="3379"/>
      <c r="D636" s="3379"/>
      <c r="E636" s="3379"/>
      <c r="F636" s="3517"/>
      <c r="G636" s="3531"/>
      <c r="H636" s="3532"/>
      <c r="I636" s="3532"/>
      <c r="J636" s="3532"/>
      <c r="K636" s="3532"/>
      <c r="L636" s="3532"/>
      <c r="M636" s="3532"/>
      <c r="N636" s="3532"/>
      <c r="O636" s="3532"/>
      <c r="P636" s="3532"/>
      <c r="Q636" s="3532"/>
      <c r="R636" s="3533"/>
    </row>
    <row r="637" spans="1:18" ht="27.75" customHeight="1">
      <c r="A637" s="1791"/>
      <c r="B637" s="2524"/>
      <c r="C637" s="2497"/>
      <c r="D637" s="3558" t="s">
        <v>2145</v>
      </c>
      <c r="E637" s="3558"/>
      <c r="F637" s="3558"/>
      <c r="G637" s="3531"/>
      <c r="H637" s="3532"/>
      <c r="I637" s="3532"/>
      <c r="J637" s="3532"/>
      <c r="K637" s="3532"/>
      <c r="L637" s="3532"/>
      <c r="M637" s="3532"/>
      <c r="N637" s="3532"/>
      <c r="O637" s="3532"/>
      <c r="P637" s="3532"/>
      <c r="Q637" s="3532"/>
      <c r="R637" s="3533"/>
    </row>
    <row r="638" spans="1:18" ht="63.75" customHeight="1">
      <c r="A638" s="1824"/>
      <c r="B638" s="1696" t="s">
        <v>2140</v>
      </c>
      <c r="C638" s="2523" t="s">
        <v>1292</v>
      </c>
      <c r="D638" s="3570" t="s">
        <v>2155</v>
      </c>
      <c r="E638" s="3570"/>
      <c r="F638" s="3570"/>
      <c r="G638" s="3571">
        <v>9850000</v>
      </c>
      <c r="H638" s="3571"/>
      <c r="I638" s="3571"/>
      <c r="J638" s="3571"/>
      <c r="K638" s="3571"/>
      <c r="L638" s="3571"/>
      <c r="M638" s="3571"/>
      <c r="N638" s="3571"/>
      <c r="O638" s="3571"/>
      <c r="P638" s="3571"/>
      <c r="Q638" s="3571"/>
      <c r="R638" s="3571"/>
    </row>
    <row r="639" spans="1:18" ht="63.75" customHeight="1">
      <c r="A639" s="1824"/>
      <c r="B639" s="1696" t="s">
        <v>2141</v>
      </c>
      <c r="C639" s="2523" t="s">
        <v>1292</v>
      </c>
      <c r="D639" s="3570" t="s">
        <v>2156</v>
      </c>
      <c r="E639" s="3570"/>
      <c r="F639" s="3570"/>
      <c r="G639" s="3571">
        <v>13450000</v>
      </c>
      <c r="H639" s="3571"/>
      <c r="I639" s="3571"/>
      <c r="J639" s="3571"/>
      <c r="K639" s="3571"/>
      <c r="L639" s="3571"/>
      <c r="M639" s="3571"/>
      <c r="N639" s="3571"/>
      <c r="O639" s="3571"/>
      <c r="P639" s="3571"/>
      <c r="Q639" s="3571"/>
      <c r="R639" s="3571"/>
    </row>
    <row r="640" spans="1:18" ht="63.75" customHeight="1">
      <c r="A640" s="1824"/>
      <c r="B640" s="1696" t="s">
        <v>2142</v>
      </c>
      <c r="C640" s="2523" t="s">
        <v>1292</v>
      </c>
      <c r="D640" s="3570" t="s">
        <v>2157</v>
      </c>
      <c r="E640" s="3570"/>
      <c r="F640" s="3570"/>
      <c r="G640" s="3571">
        <v>17850000</v>
      </c>
      <c r="H640" s="3571"/>
      <c r="I640" s="3571"/>
      <c r="J640" s="3571"/>
      <c r="K640" s="3571"/>
      <c r="L640" s="3571"/>
      <c r="M640" s="3571"/>
      <c r="N640" s="3571"/>
      <c r="O640" s="3571"/>
      <c r="P640" s="3571"/>
      <c r="Q640" s="3571"/>
      <c r="R640" s="3571"/>
    </row>
    <row r="641" spans="1:18" ht="63.75" customHeight="1">
      <c r="A641" s="1824"/>
      <c r="B641" s="1696" t="s">
        <v>2143</v>
      </c>
      <c r="C641" s="2523" t="s">
        <v>1292</v>
      </c>
      <c r="D641" s="3570" t="s">
        <v>2158</v>
      </c>
      <c r="E641" s="3570"/>
      <c r="F641" s="3570"/>
      <c r="G641" s="3571">
        <v>19850000</v>
      </c>
      <c r="H641" s="3571"/>
      <c r="I641" s="3571"/>
      <c r="J641" s="3571"/>
      <c r="K641" s="3571"/>
      <c r="L641" s="3571"/>
      <c r="M641" s="3571"/>
      <c r="N641" s="3571"/>
      <c r="O641" s="3571"/>
      <c r="P641" s="3571"/>
      <c r="Q641" s="3571"/>
      <c r="R641" s="3571"/>
    </row>
    <row r="642" spans="1:18" ht="63.75" customHeight="1">
      <c r="A642" s="1824"/>
      <c r="B642" s="1696" t="s">
        <v>2144</v>
      </c>
      <c r="C642" s="2523" t="s">
        <v>1292</v>
      </c>
      <c r="D642" s="3570" t="s">
        <v>2159</v>
      </c>
      <c r="E642" s="3570"/>
      <c r="F642" s="3570"/>
      <c r="G642" s="3571">
        <v>23450000</v>
      </c>
      <c r="H642" s="3571"/>
      <c r="I642" s="3571"/>
      <c r="J642" s="3571"/>
      <c r="K642" s="3571"/>
      <c r="L642" s="3571"/>
      <c r="M642" s="3571"/>
      <c r="N642" s="3571"/>
      <c r="O642" s="3571"/>
      <c r="P642" s="3571"/>
      <c r="Q642" s="3571"/>
      <c r="R642" s="3571"/>
    </row>
    <row r="643" spans="1:18" ht="35.25" customHeight="1">
      <c r="A643" s="1791" t="s">
        <v>1624</v>
      </c>
      <c r="B643" s="3569" t="s">
        <v>2262</v>
      </c>
      <c r="C643" s="3569"/>
      <c r="D643" s="3569"/>
      <c r="E643" s="3569"/>
      <c r="F643" s="2524"/>
      <c r="G643" s="3531"/>
      <c r="H643" s="3532"/>
      <c r="I643" s="3532"/>
      <c r="J643" s="3532"/>
      <c r="K643" s="3532"/>
      <c r="L643" s="3532"/>
      <c r="M643" s="3532"/>
      <c r="N643" s="3532"/>
      <c r="O643" s="3532"/>
      <c r="P643" s="3532"/>
      <c r="Q643" s="3532"/>
      <c r="R643" s="3533"/>
    </row>
    <row r="644" spans="1:18" ht="36.75" customHeight="1">
      <c r="A644" s="1791"/>
      <c r="B644" s="2524"/>
      <c r="C644" s="2497"/>
      <c r="D644" s="3558" t="s">
        <v>2145</v>
      </c>
      <c r="E644" s="3558"/>
      <c r="F644" s="3558"/>
      <c r="G644" s="3531"/>
      <c r="H644" s="3532"/>
      <c r="I644" s="3532"/>
      <c r="J644" s="3532"/>
      <c r="K644" s="3532"/>
      <c r="L644" s="3532"/>
      <c r="M644" s="3532"/>
      <c r="N644" s="3532"/>
      <c r="O644" s="3532"/>
      <c r="P644" s="3532"/>
      <c r="Q644" s="3532"/>
      <c r="R644" s="3533"/>
    </row>
    <row r="645" spans="1:18" ht="63.75" customHeight="1">
      <c r="A645" s="1824"/>
      <c r="B645" s="1696" t="s">
        <v>2230</v>
      </c>
      <c r="C645" s="2523" t="s">
        <v>1292</v>
      </c>
      <c r="D645" s="3570" t="s">
        <v>2146</v>
      </c>
      <c r="E645" s="3570"/>
      <c r="F645" s="3570"/>
      <c r="G645" s="3571">
        <v>4950000</v>
      </c>
      <c r="H645" s="3571"/>
      <c r="I645" s="3571"/>
      <c r="J645" s="3571"/>
      <c r="K645" s="3571"/>
      <c r="L645" s="3571"/>
      <c r="M645" s="3571"/>
      <c r="N645" s="3571"/>
      <c r="O645" s="3571"/>
      <c r="P645" s="3571"/>
      <c r="Q645" s="3571"/>
      <c r="R645" s="3571"/>
    </row>
    <row r="646" spans="1:18" ht="63.75" customHeight="1">
      <c r="A646" s="1824"/>
      <c r="B646" s="1696" t="s">
        <v>2231</v>
      </c>
      <c r="C646" s="2523" t="s">
        <v>1292</v>
      </c>
      <c r="D646" s="3570" t="s">
        <v>2147</v>
      </c>
      <c r="E646" s="3570"/>
      <c r="F646" s="3570"/>
      <c r="G646" s="3571">
        <v>7950000</v>
      </c>
      <c r="H646" s="3571"/>
      <c r="I646" s="3571"/>
      <c r="J646" s="3571"/>
      <c r="K646" s="3571"/>
      <c r="L646" s="3571"/>
      <c r="M646" s="3571"/>
      <c r="N646" s="3571"/>
      <c r="O646" s="3571"/>
      <c r="P646" s="3571"/>
      <c r="Q646" s="3571"/>
      <c r="R646" s="3571"/>
    </row>
    <row r="647" spans="1:18" ht="63.75" customHeight="1">
      <c r="A647" s="1824"/>
      <c r="B647" s="1696" t="s">
        <v>2232</v>
      </c>
      <c r="C647" s="2523" t="s">
        <v>1292</v>
      </c>
      <c r="D647" s="3570" t="s">
        <v>2148</v>
      </c>
      <c r="E647" s="3570"/>
      <c r="F647" s="3570"/>
      <c r="G647" s="3571">
        <v>10950000</v>
      </c>
      <c r="H647" s="3571"/>
      <c r="I647" s="3571"/>
      <c r="J647" s="3571"/>
      <c r="K647" s="3571"/>
      <c r="L647" s="3571"/>
      <c r="M647" s="3571"/>
      <c r="N647" s="3571"/>
      <c r="O647" s="3571"/>
      <c r="P647" s="3571"/>
      <c r="Q647" s="3571"/>
      <c r="R647" s="3571"/>
    </row>
    <row r="648" spans="1:18" ht="63.75" customHeight="1">
      <c r="A648" s="1824"/>
      <c r="B648" s="1696" t="s">
        <v>2233</v>
      </c>
      <c r="C648" s="2523" t="s">
        <v>1292</v>
      </c>
      <c r="D648" s="3570" t="s">
        <v>2149</v>
      </c>
      <c r="E648" s="3570"/>
      <c r="F648" s="3570"/>
      <c r="G648" s="3571">
        <v>14450000</v>
      </c>
      <c r="H648" s="3571"/>
      <c r="I648" s="3571"/>
      <c r="J648" s="3571"/>
      <c r="K648" s="3571"/>
      <c r="L648" s="3571"/>
      <c r="M648" s="3571"/>
      <c r="N648" s="3571"/>
      <c r="O648" s="3571"/>
      <c r="P648" s="3571"/>
      <c r="Q648" s="3571"/>
      <c r="R648" s="3571"/>
    </row>
    <row r="649" spans="1:18" ht="63.75" customHeight="1">
      <c r="A649" s="1824"/>
      <c r="B649" s="1696" t="s">
        <v>2234</v>
      </c>
      <c r="C649" s="2523" t="s">
        <v>1292</v>
      </c>
      <c r="D649" s="3570" t="s">
        <v>2150</v>
      </c>
      <c r="E649" s="3570"/>
      <c r="F649" s="3570"/>
      <c r="G649" s="3571">
        <v>12450000</v>
      </c>
      <c r="H649" s="3571"/>
      <c r="I649" s="3571"/>
      <c r="J649" s="3571"/>
      <c r="K649" s="3571"/>
      <c r="L649" s="3571"/>
      <c r="M649" s="3571"/>
      <c r="N649" s="3571"/>
      <c r="O649" s="3571"/>
      <c r="P649" s="3571"/>
      <c r="Q649" s="3571"/>
      <c r="R649" s="3571"/>
    </row>
    <row r="650" spans="1:18" ht="63.75" customHeight="1">
      <c r="A650" s="1824"/>
      <c r="B650" s="1696" t="s">
        <v>2235</v>
      </c>
      <c r="C650" s="2523" t="s">
        <v>1292</v>
      </c>
      <c r="D650" s="3570" t="s">
        <v>2151</v>
      </c>
      <c r="E650" s="3570"/>
      <c r="F650" s="3570"/>
      <c r="G650" s="3571">
        <v>14550000</v>
      </c>
      <c r="H650" s="3571"/>
      <c r="I650" s="3571"/>
      <c r="J650" s="3571"/>
      <c r="K650" s="3571"/>
      <c r="L650" s="3571"/>
      <c r="M650" s="3571"/>
      <c r="N650" s="3571"/>
      <c r="O650" s="3571"/>
      <c r="P650" s="3571"/>
      <c r="Q650" s="3571"/>
      <c r="R650" s="3571"/>
    </row>
    <row r="651" spans="1:18" ht="63.75" customHeight="1">
      <c r="A651" s="1824"/>
      <c r="B651" s="1696" t="s">
        <v>2236</v>
      </c>
      <c r="C651" s="2523" t="s">
        <v>1292</v>
      </c>
      <c r="D651" s="3570" t="s">
        <v>2152</v>
      </c>
      <c r="E651" s="3570"/>
      <c r="F651" s="3570"/>
      <c r="G651" s="3571">
        <v>16850000</v>
      </c>
      <c r="H651" s="3571"/>
      <c r="I651" s="3571"/>
      <c r="J651" s="3571"/>
      <c r="K651" s="3571"/>
      <c r="L651" s="3571"/>
      <c r="M651" s="3571"/>
      <c r="N651" s="3571"/>
      <c r="O651" s="3571"/>
      <c r="P651" s="3571"/>
      <c r="Q651" s="3571"/>
      <c r="R651" s="3571"/>
    </row>
    <row r="652" spans="1:18" ht="63.75" customHeight="1">
      <c r="A652" s="1824"/>
      <c r="B652" s="1696" t="s">
        <v>2237</v>
      </c>
      <c r="C652" s="2523" t="s">
        <v>1292</v>
      </c>
      <c r="D652" s="3570" t="s">
        <v>2153</v>
      </c>
      <c r="E652" s="3570"/>
      <c r="F652" s="3570"/>
      <c r="G652" s="3571">
        <v>18450000</v>
      </c>
      <c r="H652" s="3571"/>
      <c r="I652" s="3571"/>
      <c r="J652" s="3571"/>
      <c r="K652" s="3571"/>
      <c r="L652" s="3571"/>
      <c r="M652" s="3571"/>
      <c r="N652" s="3571"/>
      <c r="O652" s="3571"/>
      <c r="P652" s="3571"/>
      <c r="Q652" s="3571"/>
      <c r="R652" s="3571"/>
    </row>
    <row r="653" spans="1:18" ht="63.75" customHeight="1">
      <c r="A653" s="1824"/>
      <c r="B653" s="1696" t="s">
        <v>2238</v>
      </c>
      <c r="C653" s="2523" t="s">
        <v>1292</v>
      </c>
      <c r="D653" s="3570" t="s">
        <v>2154</v>
      </c>
      <c r="E653" s="3570"/>
      <c r="F653" s="3570"/>
      <c r="G653" s="3571">
        <v>20450000</v>
      </c>
      <c r="H653" s="3571"/>
      <c r="I653" s="3571"/>
      <c r="J653" s="3571"/>
      <c r="K653" s="3571"/>
      <c r="L653" s="3571"/>
      <c r="M653" s="3571"/>
      <c r="N653" s="3571"/>
      <c r="O653" s="3571"/>
      <c r="P653" s="3571"/>
      <c r="Q653" s="3571"/>
      <c r="R653" s="3571"/>
    </row>
    <row r="654" spans="1:18" ht="63.75" customHeight="1">
      <c r="A654" s="1824"/>
      <c r="B654" s="1696" t="s">
        <v>2239</v>
      </c>
      <c r="C654" s="2523" t="s">
        <v>1292</v>
      </c>
      <c r="D654" s="3570" t="s">
        <v>2160</v>
      </c>
      <c r="E654" s="3570"/>
      <c r="F654" s="3570"/>
      <c r="G654" s="3571">
        <v>26550000</v>
      </c>
      <c r="H654" s="3571"/>
      <c r="I654" s="3571"/>
      <c r="J654" s="3571"/>
      <c r="K654" s="3571"/>
      <c r="L654" s="3571"/>
      <c r="M654" s="3571"/>
      <c r="N654" s="3571"/>
      <c r="O654" s="3571"/>
      <c r="P654" s="3571"/>
      <c r="Q654" s="3571"/>
      <c r="R654" s="3571"/>
    </row>
    <row r="655" spans="1:18" ht="63.75" customHeight="1">
      <c r="A655" s="1824"/>
      <c r="B655" s="1696" t="s">
        <v>2240</v>
      </c>
      <c r="C655" s="2523" t="s">
        <v>1292</v>
      </c>
      <c r="D655" s="2524"/>
      <c r="E655" s="2524"/>
      <c r="F655" s="2524"/>
      <c r="G655" s="3571">
        <v>32550000</v>
      </c>
      <c r="H655" s="3571"/>
      <c r="I655" s="3571"/>
      <c r="J655" s="3571"/>
      <c r="K655" s="3571"/>
      <c r="L655" s="3571"/>
      <c r="M655" s="3571"/>
      <c r="N655" s="3571"/>
      <c r="O655" s="3571"/>
      <c r="P655" s="3571"/>
      <c r="Q655" s="3571"/>
      <c r="R655" s="3571"/>
    </row>
    <row r="656" spans="1:18" ht="29.25" customHeight="1">
      <c r="A656" s="1791" t="s">
        <v>1625</v>
      </c>
      <c r="B656" s="3569" t="s">
        <v>2161</v>
      </c>
      <c r="C656" s="3569"/>
      <c r="D656" s="3569"/>
      <c r="E656" s="3569"/>
      <c r="F656" s="2524"/>
      <c r="G656" s="3531"/>
      <c r="H656" s="3532"/>
      <c r="I656" s="3532"/>
      <c r="J656" s="3532"/>
      <c r="K656" s="3532"/>
      <c r="L656" s="3532"/>
      <c r="M656" s="3532"/>
      <c r="N656" s="3532"/>
      <c r="O656" s="3532"/>
      <c r="P656" s="3532"/>
      <c r="Q656" s="3532"/>
      <c r="R656" s="3533"/>
    </row>
    <row r="657" spans="1:18" ht="36.75" customHeight="1">
      <c r="A657" s="1824"/>
      <c r="B657" s="2524"/>
      <c r="C657" s="2497"/>
      <c r="D657" s="3558" t="s">
        <v>2145</v>
      </c>
      <c r="E657" s="3558"/>
      <c r="F657" s="3558"/>
      <c r="G657" s="3531"/>
      <c r="H657" s="3532"/>
      <c r="I657" s="3532"/>
      <c r="J657" s="3532"/>
      <c r="K657" s="3532"/>
      <c r="L657" s="3532"/>
      <c r="M657" s="3532"/>
      <c r="N657" s="3532"/>
      <c r="O657" s="3532"/>
      <c r="P657" s="3532"/>
      <c r="Q657" s="3532"/>
      <c r="R657" s="3533"/>
    </row>
    <row r="658" spans="1:18" ht="63.75" customHeight="1">
      <c r="A658" s="1824"/>
      <c r="B658" s="1696" t="s">
        <v>2241</v>
      </c>
      <c r="C658" s="2523" t="s">
        <v>1292</v>
      </c>
      <c r="D658" s="3570" t="s">
        <v>2162</v>
      </c>
      <c r="E658" s="3570"/>
      <c r="F658" s="3570"/>
      <c r="G658" s="3571">
        <v>4150000</v>
      </c>
      <c r="H658" s="3571"/>
      <c r="I658" s="3571"/>
      <c r="J658" s="3571"/>
      <c r="K658" s="3571"/>
      <c r="L658" s="3571"/>
      <c r="M658" s="3571"/>
      <c r="N658" s="3571"/>
      <c r="O658" s="3571"/>
      <c r="P658" s="3571"/>
      <c r="Q658" s="3571"/>
      <c r="R658" s="3571"/>
    </row>
    <row r="659" spans="1:18" ht="63.75" customHeight="1">
      <c r="A659" s="1824"/>
      <c r="B659" s="1696" t="s">
        <v>2242</v>
      </c>
      <c r="C659" s="2523" t="s">
        <v>1292</v>
      </c>
      <c r="D659" s="3570" t="s">
        <v>2163</v>
      </c>
      <c r="E659" s="3570"/>
      <c r="F659" s="3570"/>
      <c r="G659" s="3571">
        <v>5250000</v>
      </c>
      <c r="H659" s="3571"/>
      <c r="I659" s="3571"/>
      <c r="J659" s="3571"/>
      <c r="K659" s="3571"/>
      <c r="L659" s="3571"/>
      <c r="M659" s="3571"/>
      <c r="N659" s="3571"/>
      <c r="O659" s="3571"/>
      <c r="P659" s="3571"/>
      <c r="Q659" s="3571"/>
      <c r="R659" s="3571"/>
    </row>
    <row r="660" spans="1:18" ht="63.75" customHeight="1">
      <c r="A660" s="1824"/>
      <c r="B660" s="1696" t="s">
        <v>2243</v>
      </c>
      <c r="C660" s="2523" t="s">
        <v>1292</v>
      </c>
      <c r="D660" s="3570" t="s">
        <v>2146</v>
      </c>
      <c r="E660" s="3570"/>
      <c r="F660" s="3570"/>
      <c r="G660" s="3571">
        <v>6450000</v>
      </c>
      <c r="H660" s="3571"/>
      <c r="I660" s="3571"/>
      <c r="J660" s="3571"/>
      <c r="K660" s="3571"/>
      <c r="L660" s="3571"/>
      <c r="M660" s="3571"/>
      <c r="N660" s="3571"/>
      <c r="O660" s="3571"/>
      <c r="P660" s="3571"/>
      <c r="Q660" s="3571"/>
      <c r="R660" s="3571"/>
    </row>
    <row r="661" spans="1:18" ht="63.75" customHeight="1">
      <c r="A661" s="1824"/>
      <c r="B661" s="1696" t="s">
        <v>2244</v>
      </c>
      <c r="C661" s="2523" t="s">
        <v>1292</v>
      </c>
      <c r="D661" s="3570" t="s">
        <v>2164</v>
      </c>
      <c r="E661" s="3570"/>
      <c r="F661" s="3570"/>
      <c r="G661" s="3571">
        <v>7950000</v>
      </c>
      <c r="H661" s="3571"/>
      <c r="I661" s="3571"/>
      <c r="J661" s="3571"/>
      <c r="K661" s="3571"/>
      <c r="L661" s="3571"/>
      <c r="M661" s="3571"/>
      <c r="N661" s="3571"/>
      <c r="O661" s="3571"/>
      <c r="P661" s="3571"/>
      <c r="Q661" s="3571"/>
      <c r="R661" s="3571"/>
    </row>
    <row r="662" spans="1:18" ht="63.75" customHeight="1">
      <c r="A662" s="1824"/>
      <c r="B662" s="1696" t="s">
        <v>2245</v>
      </c>
      <c r="C662" s="2523" t="s">
        <v>1292</v>
      </c>
      <c r="D662" s="3570" t="s">
        <v>2165</v>
      </c>
      <c r="E662" s="3570"/>
      <c r="F662" s="3570"/>
      <c r="G662" s="3571">
        <v>8950000</v>
      </c>
      <c r="H662" s="3571"/>
      <c r="I662" s="3571"/>
      <c r="J662" s="3571"/>
      <c r="K662" s="3571"/>
      <c r="L662" s="3571"/>
      <c r="M662" s="3571"/>
      <c r="N662" s="3571"/>
      <c r="O662" s="3571"/>
      <c r="P662" s="3571"/>
      <c r="Q662" s="3571"/>
      <c r="R662" s="3571"/>
    </row>
    <row r="663" spans="1:18" ht="63.75" customHeight="1">
      <c r="A663" s="1824"/>
      <c r="B663" s="1696" t="s">
        <v>2246</v>
      </c>
      <c r="C663" s="2523" t="s">
        <v>1292</v>
      </c>
      <c r="D663" s="3570" t="s">
        <v>2166</v>
      </c>
      <c r="E663" s="3570"/>
      <c r="F663" s="3570"/>
      <c r="G663" s="3571">
        <v>9250000</v>
      </c>
      <c r="H663" s="3571"/>
      <c r="I663" s="3571"/>
      <c r="J663" s="3571"/>
      <c r="K663" s="3571"/>
      <c r="L663" s="3571"/>
      <c r="M663" s="3571"/>
      <c r="N663" s="3571"/>
      <c r="O663" s="3571"/>
      <c r="P663" s="3571"/>
      <c r="Q663" s="3571"/>
      <c r="R663" s="3571"/>
    </row>
    <row r="664" spans="1:18" ht="63.75" customHeight="1">
      <c r="A664" s="1824"/>
      <c r="B664" s="1696" t="s">
        <v>2247</v>
      </c>
      <c r="C664" s="2523" t="s">
        <v>1292</v>
      </c>
      <c r="D664" s="3570" t="s">
        <v>2167</v>
      </c>
      <c r="E664" s="3570"/>
      <c r="F664" s="3570"/>
      <c r="G664" s="3571">
        <v>9650000</v>
      </c>
      <c r="H664" s="3571"/>
      <c r="I664" s="3571"/>
      <c r="J664" s="3571"/>
      <c r="K664" s="3571"/>
      <c r="L664" s="3571"/>
      <c r="M664" s="3571"/>
      <c r="N664" s="3571"/>
      <c r="O664" s="3571"/>
      <c r="P664" s="3571"/>
      <c r="Q664" s="3571"/>
      <c r="R664" s="3571"/>
    </row>
    <row r="665" spans="1:18" ht="63.75" customHeight="1">
      <c r="A665" s="1824"/>
      <c r="B665" s="1696" t="s">
        <v>2248</v>
      </c>
      <c r="C665" s="2523" t="s">
        <v>1292</v>
      </c>
      <c r="D665" s="3570" t="s">
        <v>2168</v>
      </c>
      <c r="E665" s="3570"/>
      <c r="F665" s="3570"/>
      <c r="G665" s="3571">
        <v>10250000</v>
      </c>
      <c r="H665" s="3571"/>
      <c r="I665" s="3571"/>
      <c r="J665" s="3571"/>
      <c r="K665" s="3571"/>
      <c r="L665" s="3571"/>
      <c r="M665" s="3571"/>
      <c r="N665" s="3571"/>
      <c r="O665" s="3571"/>
      <c r="P665" s="3571"/>
      <c r="Q665" s="3571"/>
      <c r="R665" s="3571"/>
    </row>
    <row r="666" spans="1:18" ht="63.75" customHeight="1">
      <c r="A666" s="1824"/>
      <c r="B666" s="1696" t="s">
        <v>2249</v>
      </c>
      <c r="C666" s="2523" t="s">
        <v>1292</v>
      </c>
      <c r="D666" s="3570" t="s">
        <v>2169</v>
      </c>
      <c r="E666" s="3570"/>
      <c r="F666" s="3570"/>
      <c r="G666" s="3571">
        <v>10850000</v>
      </c>
      <c r="H666" s="3571"/>
      <c r="I666" s="3571"/>
      <c r="J666" s="3571"/>
      <c r="K666" s="3571"/>
      <c r="L666" s="3571"/>
      <c r="M666" s="3571"/>
      <c r="N666" s="3571"/>
      <c r="O666" s="3571"/>
      <c r="P666" s="3571"/>
      <c r="Q666" s="3571"/>
      <c r="R666" s="3571"/>
    </row>
    <row r="667" spans="1:18" ht="63.75" customHeight="1">
      <c r="A667" s="1824"/>
      <c r="B667" s="1696" t="s">
        <v>2250</v>
      </c>
      <c r="C667" s="2523" t="s">
        <v>1292</v>
      </c>
      <c r="D667" s="3570" t="s">
        <v>2170</v>
      </c>
      <c r="E667" s="3570"/>
      <c r="F667" s="3570"/>
      <c r="G667" s="3571">
        <v>11450000</v>
      </c>
      <c r="H667" s="3571"/>
      <c r="I667" s="3571"/>
      <c r="J667" s="3571"/>
      <c r="K667" s="3571"/>
      <c r="L667" s="3571"/>
      <c r="M667" s="3571"/>
      <c r="N667" s="3571"/>
      <c r="O667" s="3571"/>
      <c r="P667" s="3571"/>
      <c r="Q667" s="3571"/>
      <c r="R667" s="3571"/>
    </row>
    <row r="668" spans="1:18" ht="63.75" customHeight="1">
      <c r="A668" s="1824"/>
      <c r="B668" s="1696" t="s">
        <v>2251</v>
      </c>
      <c r="C668" s="2523" t="s">
        <v>1292</v>
      </c>
      <c r="D668" s="3558" t="s">
        <v>2264</v>
      </c>
      <c r="E668" s="3558"/>
      <c r="F668" s="3558"/>
      <c r="G668" s="3571">
        <v>11950000</v>
      </c>
      <c r="H668" s="3571"/>
      <c r="I668" s="3571"/>
      <c r="J668" s="3571"/>
      <c r="K668" s="3571"/>
      <c r="L668" s="3571"/>
      <c r="M668" s="3571"/>
      <c r="N668" s="3571"/>
      <c r="O668" s="3571"/>
      <c r="P668" s="3571"/>
      <c r="Q668" s="3571"/>
      <c r="R668" s="3571"/>
    </row>
    <row r="669" spans="1:18" ht="63.75" customHeight="1">
      <c r="A669" s="1824"/>
      <c r="B669" s="1696" t="s">
        <v>2252</v>
      </c>
      <c r="C669" s="2523" t="s">
        <v>1292</v>
      </c>
      <c r="D669" s="3558"/>
      <c r="E669" s="3558"/>
      <c r="F669" s="3558"/>
      <c r="G669" s="3571">
        <v>12450000</v>
      </c>
      <c r="H669" s="3571"/>
      <c r="I669" s="3571"/>
      <c r="J669" s="3571"/>
      <c r="K669" s="3571"/>
      <c r="L669" s="3571"/>
      <c r="M669" s="3571"/>
      <c r="N669" s="3571"/>
      <c r="O669" s="3571"/>
      <c r="P669" s="3571"/>
      <c r="Q669" s="3571"/>
      <c r="R669" s="3571"/>
    </row>
    <row r="670" spans="1:18" ht="63.75" customHeight="1">
      <c r="A670" s="1824"/>
      <c r="B670" s="1696" t="s">
        <v>2253</v>
      </c>
      <c r="C670" s="2523" t="s">
        <v>1292</v>
      </c>
      <c r="D670" s="3570" t="s">
        <v>2263</v>
      </c>
      <c r="E670" s="3570"/>
      <c r="F670" s="3570"/>
      <c r="G670" s="3571">
        <v>12950000</v>
      </c>
      <c r="H670" s="3571"/>
      <c r="I670" s="3571"/>
      <c r="J670" s="3571"/>
      <c r="K670" s="3571"/>
      <c r="L670" s="3571"/>
      <c r="M670" s="3571"/>
      <c r="N670" s="3571"/>
      <c r="O670" s="3571"/>
      <c r="P670" s="3571"/>
      <c r="Q670" s="3571"/>
      <c r="R670" s="3571"/>
    </row>
    <row r="671" spans="1:18" ht="63.75" customHeight="1">
      <c r="A671" s="1824"/>
      <c r="B671" s="1696" t="s">
        <v>2254</v>
      </c>
      <c r="C671" s="2523" t="s">
        <v>1292</v>
      </c>
      <c r="D671" s="3570" t="s">
        <v>2150</v>
      </c>
      <c r="E671" s="3570"/>
      <c r="F671" s="3570"/>
      <c r="G671" s="3571">
        <v>13450000</v>
      </c>
      <c r="H671" s="3571"/>
      <c r="I671" s="3571"/>
      <c r="J671" s="3571"/>
      <c r="K671" s="3571"/>
      <c r="L671" s="3571"/>
      <c r="M671" s="3571"/>
      <c r="N671" s="3571"/>
      <c r="O671" s="3571"/>
      <c r="P671" s="3571"/>
      <c r="Q671" s="3571"/>
      <c r="R671" s="3571"/>
    </row>
    <row r="672" spans="1:18" ht="63.75" customHeight="1">
      <c r="A672" s="1824"/>
      <c r="B672" s="1696" t="s">
        <v>2255</v>
      </c>
      <c r="C672" s="2523" t="s">
        <v>1292</v>
      </c>
      <c r="D672" s="3570" t="s">
        <v>2173</v>
      </c>
      <c r="E672" s="3570"/>
      <c r="F672" s="3570"/>
      <c r="G672" s="3571">
        <v>14450000</v>
      </c>
      <c r="H672" s="3571"/>
      <c r="I672" s="3571"/>
      <c r="J672" s="3571"/>
      <c r="K672" s="3571"/>
      <c r="L672" s="3571"/>
      <c r="M672" s="3571"/>
      <c r="N672" s="3571"/>
      <c r="O672" s="3571"/>
      <c r="P672" s="3571"/>
      <c r="Q672" s="3571"/>
      <c r="R672" s="3571"/>
    </row>
    <row r="673" spans="1:18" ht="63.75" customHeight="1">
      <c r="A673" s="1824"/>
      <c r="B673" s="1696" t="s">
        <v>2256</v>
      </c>
      <c r="C673" s="2523" t="s">
        <v>1292</v>
      </c>
      <c r="D673" s="3570" t="s">
        <v>2160</v>
      </c>
      <c r="E673" s="3570"/>
      <c r="F673" s="3570"/>
      <c r="G673" s="3571">
        <v>16850000</v>
      </c>
      <c r="H673" s="3571"/>
      <c r="I673" s="3571"/>
      <c r="J673" s="3571"/>
      <c r="K673" s="3571"/>
      <c r="L673" s="3571"/>
      <c r="M673" s="3571"/>
      <c r="N673" s="3571"/>
      <c r="O673" s="3571"/>
      <c r="P673" s="3571"/>
      <c r="Q673" s="3571"/>
      <c r="R673" s="3571"/>
    </row>
    <row r="674" spans="1:18" ht="63.75" customHeight="1">
      <c r="A674" s="1824"/>
      <c r="B674" s="1696" t="s">
        <v>2257</v>
      </c>
      <c r="C674" s="2523" t="s">
        <v>1292</v>
      </c>
      <c r="D674" s="3570" t="s">
        <v>2149</v>
      </c>
      <c r="E674" s="3570"/>
      <c r="F674" s="3570"/>
      <c r="G674" s="3571">
        <v>17850000</v>
      </c>
      <c r="H674" s="3571"/>
      <c r="I674" s="3571"/>
      <c r="J674" s="3571"/>
      <c r="K674" s="3571"/>
      <c r="L674" s="3571"/>
      <c r="M674" s="3571"/>
      <c r="N674" s="3571"/>
      <c r="O674" s="3571"/>
      <c r="P674" s="3571"/>
      <c r="Q674" s="3571"/>
      <c r="R674" s="3571"/>
    </row>
    <row r="675" spans="1:18" ht="140.25" customHeight="1">
      <c r="A675" s="1791">
        <v>6</v>
      </c>
      <c r="B675" s="3572" t="s">
        <v>3181</v>
      </c>
      <c r="C675" s="3569"/>
      <c r="D675" s="3569"/>
      <c r="E675" s="3569"/>
      <c r="F675" s="3569"/>
      <c r="G675" s="3569"/>
      <c r="H675" s="3569"/>
      <c r="I675" s="3569"/>
      <c r="J675" s="3569"/>
      <c r="K675" s="3569"/>
      <c r="L675" s="3569"/>
      <c r="M675" s="3569"/>
      <c r="N675" s="3569"/>
      <c r="O675" s="3569"/>
      <c r="P675" s="3569"/>
      <c r="Q675" s="3569"/>
      <c r="R675" s="3569"/>
    </row>
    <row r="676" spans="1:18" ht="28.5" customHeight="1">
      <c r="A676" s="1791"/>
      <c r="B676" s="2524"/>
      <c r="C676" s="3573" t="s">
        <v>2139</v>
      </c>
      <c r="D676" s="3573"/>
      <c r="E676" s="3573"/>
      <c r="F676" s="3573"/>
      <c r="G676" s="3573"/>
      <c r="H676" s="3573"/>
      <c r="I676" s="3573"/>
      <c r="J676" s="3573"/>
      <c r="K676" s="3573"/>
      <c r="L676" s="3573"/>
      <c r="M676" s="3573"/>
      <c r="N676" s="3573"/>
      <c r="O676" s="3573"/>
      <c r="P676" s="3573"/>
      <c r="Q676" s="3573"/>
      <c r="R676" s="3573"/>
    </row>
    <row r="677" spans="1:18" ht="38.25" customHeight="1">
      <c r="A677" s="1791"/>
      <c r="B677" s="3569" t="s">
        <v>2278</v>
      </c>
      <c r="C677" s="3569"/>
      <c r="D677" s="3569"/>
      <c r="E677" s="3569"/>
      <c r="F677" s="1915"/>
      <c r="G677" s="1915"/>
      <c r="H677" s="1915"/>
      <c r="I677" s="1915"/>
      <c r="J677" s="1915"/>
      <c r="K677" s="1915"/>
      <c r="L677" s="1888"/>
      <c r="M677" s="1915"/>
      <c r="N677" s="1915"/>
      <c r="O677" s="1915"/>
      <c r="P677" s="1915"/>
      <c r="Q677" s="1915"/>
      <c r="R677" s="1915"/>
    </row>
    <row r="678" spans="1:18" s="1845" customFormat="1" ht="63.75" customHeight="1">
      <c r="A678" s="1791"/>
      <c r="B678" s="2497" t="s">
        <v>2318</v>
      </c>
      <c r="C678" s="2497" t="s">
        <v>2319</v>
      </c>
      <c r="D678" s="3558" t="s">
        <v>2279</v>
      </c>
      <c r="E678" s="3558"/>
      <c r="F678" s="2497" t="s">
        <v>2280</v>
      </c>
      <c r="G678" s="3531"/>
      <c r="H678" s="3532"/>
      <c r="I678" s="3532"/>
      <c r="J678" s="3532"/>
      <c r="K678" s="3532"/>
      <c r="L678" s="3532"/>
      <c r="M678" s="3532"/>
      <c r="N678" s="3532"/>
      <c r="O678" s="3532"/>
      <c r="P678" s="3532"/>
      <c r="Q678" s="3532"/>
      <c r="R678" s="3533"/>
    </row>
    <row r="679" spans="1:18" ht="118.5" customHeight="1">
      <c r="A679" s="1791"/>
      <c r="B679" s="2527" t="s">
        <v>2281</v>
      </c>
      <c r="C679" s="2529" t="s">
        <v>563</v>
      </c>
      <c r="D679" s="3567" t="s">
        <v>2320</v>
      </c>
      <c r="E679" s="3567"/>
      <c r="F679" s="2529" t="s">
        <v>2321</v>
      </c>
      <c r="G679" s="3571">
        <v>6500000</v>
      </c>
      <c r="H679" s="3571"/>
      <c r="I679" s="3571"/>
      <c r="J679" s="3571"/>
      <c r="K679" s="3571"/>
      <c r="L679" s="3571"/>
      <c r="M679" s="3571"/>
      <c r="N679" s="3571"/>
      <c r="O679" s="3571"/>
      <c r="P679" s="3571"/>
      <c r="Q679" s="3571"/>
      <c r="R679" s="3571"/>
    </row>
    <row r="680" spans="1:18" ht="132" customHeight="1">
      <c r="A680" s="1791"/>
      <c r="B680" s="2527" t="s">
        <v>2282</v>
      </c>
      <c r="C680" s="2529" t="s">
        <v>563</v>
      </c>
      <c r="D680" s="3567"/>
      <c r="E680" s="3567"/>
      <c r="F680" s="2529" t="s">
        <v>2321</v>
      </c>
      <c r="G680" s="3571">
        <v>6875000</v>
      </c>
      <c r="H680" s="3571"/>
      <c r="I680" s="3571"/>
      <c r="J680" s="3571"/>
      <c r="K680" s="3571"/>
      <c r="L680" s="3571"/>
      <c r="M680" s="3571"/>
      <c r="N680" s="3571"/>
      <c r="O680" s="3571"/>
      <c r="P680" s="3571"/>
      <c r="Q680" s="3571"/>
      <c r="R680" s="3571"/>
    </row>
    <row r="681" spans="1:18" ht="131.25" customHeight="1">
      <c r="A681" s="1791"/>
      <c r="B681" s="2527" t="s">
        <v>2283</v>
      </c>
      <c r="C681" s="2529" t="s">
        <v>563</v>
      </c>
      <c r="D681" s="3567"/>
      <c r="E681" s="3567"/>
      <c r="F681" s="2529" t="s">
        <v>2321</v>
      </c>
      <c r="G681" s="3571">
        <v>7500000</v>
      </c>
      <c r="H681" s="3571"/>
      <c r="I681" s="3571"/>
      <c r="J681" s="3571"/>
      <c r="K681" s="3571"/>
      <c r="L681" s="3571"/>
      <c r="M681" s="3571"/>
      <c r="N681" s="3571"/>
      <c r="O681" s="3571"/>
      <c r="P681" s="3571"/>
      <c r="Q681" s="3571"/>
      <c r="R681" s="3571"/>
    </row>
    <row r="682" spans="1:18" ht="131.25" customHeight="1">
      <c r="A682" s="1791"/>
      <c r="B682" s="2527" t="s">
        <v>2284</v>
      </c>
      <c r="C682" s="2529" t="s">
        <v>563</v>
      </c>
      <c r="D682" s="3567"/>
      <c r="E682" s="3567"/>
      <c r="F682" s="2529" t="s">
        <v>2321</v>
      </c>
      <c r="G682" s="3571">
        <v>8250000</v>
      </c>
      <c r="H682" s="3571"/>
      <c r="I682" s="3571"/>
      <c r="J682" s="3571"/>
      <c r="K682" s="3571"/>
      <c r="L682" s="3571"/>
      <c r="M682" s="3571"/>
      <c r="N682" s="3571"/>
      <c r="O682" s="3571"/>
      <c r="P682" s="3571"/>
      <c r="Q682" s="3571"/>
      <c r="R682" s="3571"/>
    </row>
    <row r="683" spans="1:18" ht="123" customHeight="1">
      <c r="A683" s="1791"/>
      <c r="B683" s="2527" t="s">
        <v>2285</v>
      </c>
      <c r="C683" s="2529" t="s">
        <v>563</v>
      </c>
      <c r="D683" s="3567"/>
      <c r="E683" s="3567"/>
      <c r="F683" s="2529" t="s">
        <v>2321</v>
      </c>
      <c r="G683" s="3571">
        <v>9000000</v>
      </c>
      <c r="H683" s="3571"/>
      <c r="I683" s="3571"/>
      <c r="J683" s="3571"/>
      <c r="K683" s="3571"/>
      <c r="L683" s="3571"/>
      <c r="M683" s="3571"/>
      <c r="N683" s="3571"/>
      <c r="O683" s="3571"/>
      <c r="P683" s="3571"/>
      <c r="Q683" s="3571"/>
      <c r="R683" s="3571"/>
    </row>
    <row r="684" spans="1:18" ht="129.75" customHeight="1">
      <c r="A684" s="1791"/>
      <c r="B684" s="2527" t="s">
        <v>2286</v>
      </c>
      <c r="C684" s="2529" t="s">
        <v>563</v>
      </c>
      <c r="D684" s="3567"/>
      <c r="E684" s="3567"/>
      <c r="F684" s="2529" t="s">
        <v>2321</v>
      </c>
      <c r="G684" s="3571">
        <v>10750000</v>
      </c>
      <c r="H684" s="3571"/>
      <c r="I684" s="3571"/>
      <c r="J684" s="3571"/>
      <c r="K684" s="3571"/>
      <c r="L684" s="3571"/>
      <c r="M684" s="3571"/>
      <c r="N684" s="3571"/>
      <c r="O684" s="3571"/>
      <c r="P684" s="3571"/>
      <c r="Q684" s="3571"/>
      <c r="R684" s="3571"/>
    </row>
    <row r="685" spans="1:18" ht="129.75" customHeight="1">
      <c r="A685" s="1791"/>
      <c r="B685" s="2527" t="s">
        <v>2287</v>
      </c>
      <c r="C685" s="2529" t="s">
        <v>563</v>
      </c>
      <c r="D685" s="3567"/>
      <c r="E685" s="3567"/>
      <c r="F685" s="2529" t="s">
        <v>2321</v>
      </c>
      <c r="G685" s="3571">
        <v>11125000</v>
      </c>
      <c r="H685" s="3571"/>
      <c r="I685" s="3571"/>
      <c r="J685" s="3571"/>
      <c r="K685" s="3571"/>
      <c r="L685" s="3571"/>
      <c r="M685" s="3571"/>
      <c r="N685" s="3571"/>
      <c r="O685" s="3571"/>
      <c r="P685" s="3571"/>
      <c r="Q685" s="3571"/>
      <c r="R685" s="3571"/>
    </row>
    <row r="686" spans="1:18" ht="161.25" customHeight="1">
      <c r="A686" s="1791"/>
      <c r="B686" s="2527" t="s">
        <v>2288</v>
      </c>
      <c r="C686" s="2529" t="s">
        <v>563</v>
      </c>
      <c r="D686" s="3567"/>
      <c r="E686" s="3567"/>
      <c r="F686" s="2529" t="s">
        <v>2322</v>
      </c>
      <c r="G686" s="3571">
        <v>11625000</v>
      </c>
      <c r="H686" s="3571"/>
      <c r="I686" s="3571"/>
      <c r="J686" s="3571"/>
      <c r="K686" s="3571"/>
      <c r="L686" s="3571"/>
      <c r="M686" s="3571"/>
      <c r="N686" s="3571"/>
      <c r="O686" s="3571"/>
      <c r="P686" s="3571"/>
      <c r="Q686" s="3571"/>
      <c r="R686" s="3571"/>
    </row>
    <row r="687" spans="1:18" ht="141" customHeight="1">
      <c r="A687" s="1791"/>
      <c r="B687" s="2527" t="s">
        <v>2289</v>
      </c>
      <c r="C687" s="2529" t="s">
        <v>563</v>
      </c>
      <c r="D687" s="3567"/>
      <c r="E687" s="3567"/>
      <c r="F687" s="2529" t="s">
        <v>2322</v>
      </c>
      <c r="G687" s="3571">
        <v>12000000</v>
      </c>
      <c r="H687" s="3571"/>
      <c r="I687" s="3571"/>
      <c r="J687" s="3571"/>
      <c r="K687" s="3571"/>
      <c r="L687" s="3571">
        <v>12000000</v>
      </c>
      <c r="M687" s="3571"/>
      <c r="N687" s="3571"/>
      <c r="O687" s="3571"/>
      <c r="P687" s="3571"/>
      <c r="Q687" s="3571"/>
      <c r="R687" s="3571"/>
    </row>
    <row r="688" spans="1:18" ht="131.25" customHeight="1">
      <c r="A688" s="1791"/>
      <c r="B688" s="2527" t="s">
        <v>2290</v>
      </c>
      <c r="C688" s="2529" t="s">
        <v>563</v>
      </c>
      <c r="D688" s="3567"/>
      <c r="E688" s="3567"/>
      <c r="F688" s="2529" t="s">
        <v>2322</v>
      </c>
      <c r="G688" s="3571">
        <v>12325000</v>
      </c>
      <c r="H688" s="3571"/>
      <c r="I688" s="3571"/>
      <c r="J688" s="3571"/>
      <c r="K688" s="3571"/>
      <c r="L688" s="3571">
        <v>12325000</v>
      </c>
      <c r="M688" s="3571"/>
      <c r="N688" s="3571"/>
      <c r="O688" s="3571"/>
      <c r="P688" s="3571"/>
      <c r="Q688" s="3571"/>
      <c r="R688" s="3571"/>
    </row>
    <row r="689" spans="1:18" ht="131.25" customHeight="1">
      <c r="A689" s="1791"/>
      <c r="B689" s="2527" t="s">
        <v>2291</v>
      </c>
      <c r="C689" s="2529" t="s">
        <v>563</v>
      </c>
      <c r="D689" s="3567"/>
      <c r="E689" s="3567"/>
      <c r="F689" s="2529" t="s">
        <v>2322</v>
      </c>
      <c r="G689" s="3571">
        <v>12500000</v>
      </c>
      <c r="H689" s="3571"/>
      <c r="I689" s="3571"/>
      <c r="J689" s="3571"/>
      <c r="K689" s="3571"/>
      <c r="L689" s="3571"/>
      <c r="M689" s="3571"/>
      <c r="N689" s="3571"/>
      <c r="O689" s="3571"/>
      <c r="P689" s="3571"/>
      <c r="Q689" s="3571"/>
      <c r="R689" s="3571"/>
    </row>
    <row r="690" spans="1:18" ht="129.75" customHeight="1">
      <c r="A690" s="1791"/>
      <c r="B690" s="2527" t="s">
        <v>2292</v>
      </c>
      <c r="C690" s="2529" t="s">
        <v>563</v>
      </c>
      <c r="D690" s="3567"/>
      <c r="E690" s="3567"/>
      <c r="F690" s="2529" t="s">
        <v>2322</v>
      </c>
      <c r="G690" s="3571">
        <v>13250000</v>
      </c>
      <c r="H690" s="3571"/>
      <c r="I690" s="3571"/>
      <c r="J690" s="3571"/>
      <c r="K690" s="3571"/>
      <c r="L690" s="3571"/>
      <c r="M690" s="3571"/>
      <c r="N690" s="3571"/>
      <c r="O690" s="3571"/>
      <c r="P690" s="3571"/>
      <c r="Q690" s="3571"/>
      <c r="R690" s="3571"/>
    </row>
    <row r="691" spans="1:18" ht="131.25" customHeight="1">
      <c r="A691" s="1791"/>
      <c r="B691" s="2527" t="s">
        <v>2293</v>
      </c>
      <c r="C691" s="2529" t="s">
        <v>563</v>
      </c>
      <c r="D691" s="3567"/>
      <c r="E691" s="3567"/>
      <c r="F691" s="2529" t="s">
        <v>2322</v>
      </c>
      <c r="G691" s="3571">
        <v>13500000</v>
      </c>
      <c r="H691" s="3571"/>
      <c r="I691" s="3571"/>
      <c r="J691" s="3571"/>
      <c r="K691" s="3571"/>
      <c r="L691" s="3571"/>
      <c r="M691" s="3571"/>
      <c r="N691" s="3571"/>
      <c r="O691" s="3571"/>
      <c r="P691" s="3571"/>
      <c r="Q691" s="3571"/>
      <c r="R691" s="3571"/>
    </row>
    <row r="692" spans="1:18" ht="132.75" customHeight="1">
      <c r="A692" s="1791"/>
      <c r="B692" s="2527" t="s">
        <v>2294</v>
      </c>
      <c r="C692" s="2529" t="s">
        <v>563</v>
      </c>
      <c r="D692" s="3567"/>
      <c r="E692" s="3567"/>
      <c r="F692" s="2529" t="s">
        <v>2322</v>
      </c>
      <c r="G692" s="3571">
        <v>13750000</v>
      </c>
      <c r="H692" s="3571"/>
      <c r="I692" s="3571"/>
      <c r="J692" s="3571"/>
      <c r="K692" s="3571"/>
      <c r="L692" s="3571"/>
      <c r="M692" s="3571"/>
      <c r="N692" s="3571"/>
      <c r="O692" s="3571"/>
      <c r="P692" s="3571"/>
      <c r="Q692" s="3571"/>
      <c r="R692" s="3571"/>
    </row>
    <row r="693" spans="1:18" ht="132.75" customHeight="1">
      <c r="A693" s="1791"/>
      <c r="B693" s="2527" t="s">
        <v>2295</v>
      </c>
      <c r="C693" s="2529" t="s">
        <v>563</v>
      </c>
      <c r="D693" s="3567"/>
      <c r="E693" s="3567"/>
      <c r="F693" s="2529" t="s">
        <v>2322</v>
      </c>
      <c r="G693" s="3571">
        <v>15750000</v>
      </c>
      <c r="H693" s="3571"/>
      <c r="I693" s="3571"/>
      <c r="J693" s="3571"/>
      <c r="K693" s="3571"/>
      <c r="L693" s="3571"/>
      <c r="M693" s="3571"/>
      <c r="N693" s="3571"/>
      <c r="O693" s="3571"/>
      <c r="P693" s="3571"/>
      <c r="Q693" s="3571"/>
      <c r="R693" s="3571"/>
    </row>
    <row r="694" spans="1:18" ht="129.75" customHeight="1">
      <c r="A694" s="1791"/>
      <c r="B694" s="2527" t="s">
        <v>2296</v>
      </c>
      <c r="C694" s="2529" t="s">
        <v>563</v>
      </c>
      <c r="D694" s="3567"/>
      <c r="E694" s="3567"/>
      <c r="F694" s="2529" t="s">
        <v>2322</v>
      </c>
      <c r="G694" s="3571">
        <v>16500000</v>
      </c>
      <c r="H694" s="3571"/>
      <c r="I694" s="3571"/>
      <c r="J694" s="3571"/>
      <c r="K694" s="3571"/>
      <c r="L694" s="3571"/>
      <c r="M694" s="3571"/>
      <c r="N694" s="3571"/>
      <c r="O694" s="3571"/>
      <c r="P694" s="3571"/>
      <c r="Q694" s="3571"/>
      <c r="R694" s="3571"/>
    </row>
    <row r="695" spans="1:18" ht="120" customHeight="1">
      <c r="A695" s="1791"/>
      <c r="B695" s="2527" t="s">
        <v>2297</v>
      </c>
      <c r="C695" s="2529" t="s">
        <v>563</v>
      </c>
      <c r="D695" s="3567"/>
      <c r="E695" s="3567"/>
      <c r="F695" s="2529" t="s">
        <v>2322</v>
      </c>
      <c r="G695" s="3571">
        <v>17250000</v>
      </c>
      <c r="H695" s="3571"/>
      <c r="I695" s="3571"/>
      <c r="J695" s="3571"/>
      <c r="K695" s="3571"/>
      <c r="L695" s="3571"/>
      <c r="M695" s="3571"/>
      <c r="N695" s="3571"/>
      <c r="O695" s="3571"/>
      <c r="P695" s="3571"/>
      <c r="Q695" s="3571"/>
      <c r="R695" s="3571"/>
    </row>
    <row r="696" spans="1:18" ht="108.75" customHeight="1">
      <c r="A696" s="1791"/>
      <c r="B696" s="2527" t="s">
        <v>2298</v>
      </c>
      <c r="C696" s="2529" t="s">
        <v>563</v>
      </c>
      <c r="D696" s="3567"/>
      <c r="E696" s="3567"/>
      <c r="F696" s="2529" t="s">
        <v>2322</v>
      </c>
      <c r="G696" s="3571">
        <v>18500000</v>
      </c>
      <c r="H696" s="3571"/>
      <c r="I696" s="3571"/>
      <c r="J696" s="3571"/>
      <c r="K696" s="3571"/>
      <c r="L696" s="3571"/>
      <c r="M696" s="3571"/>
      <c r="N696" s="3571"/>
      <c r="O696" s="3571"/>
      <c r="P696" s="3571"/>
      <c r="Q696" s="3571"/>
      <c r="R696" s="3571"/>
    </row>
    <row r="697" spans="1:18" ht="108.75" customHeight="1">
      <c r="A697" s="1791"/>
      <c r="B697" s="2527" t="s">
        <v>2299</v>
      </c>
      <c r="C697" s="2529" t="s">
        <v>563</v>
      </c>
      <c r="D697" s="3567"/>
      <c r="E697" s="3567"/>
      <c r="F697" s="2529" t="s">
        <v>2322</v>
      </c>
      <c r="G697" s="3571">
        <v>20500000</v>
      </c>
      <c r="H697" s="3571"/>
      <c r="I697" s="3571"/>
      <c r="J697" s="3571"/>
      <c r="K697" s="3571"/>
      <c r="L697" s="3571"/>
      <c r="M697" s="3571"/>
      <c r="N697" s="3571"/>
      <c r="O697" s="3571"/>
      <c r="P697" s="3571"/>
      <c r="Q697" s="3571"/>
      <c r="R697" s="3571"/>
    </row>
    <row r="698" spans="1:18" ht="117" customHeight="1">
      <c r="A698" s="1791"/>
      <c r="B698" s="2527" t="s">
        <v>2300</v>
      </c>
      <c r="C698" s="2529" t="s">
        <v>563</v>
      </c>
      <c r="D698" s="3567"/>
      <c r="E698" s="3567"/>
      <c r="F698" s="2529" t="s">
        <v>2322</v>
      </c>
      <c r="G698" s="3571">
        <v>23360000</v>
      </c>
      <c r="H698" s="3571"/>
      <c r="I698" s="3571"/>
      <c r="J698" s="3571"/>
      <c r="K698" s="3571"/>
      <c r="L698" s="3571"/>
      <c r="M698" s="3571"/>
      <c r="N698" s="3571"/>
      <c r="O698" s="3571"/>
      <c r="P698" s="3571"/>
      <c r="Q698" s="3571"/>
      <c r="R698" s="3571"/>
    </row>
    <row r="699" spans="1:18" ht="122.25" customHeight="1">
      <c r="A699" s="1791"/>
      <c r="B699" s="2527" t="s">
        <v>2301</v>
      </c>
      <c r="C699" s="2529" t="s">
        <v>563</v>
      </c>
      <c r="D699" s="3567" t="s">
        <v>2320</v>
      </c>
      <c r="E699" s="3567"/>
      <c r="F699" s="2529" t="s">
        <v>2323</v>
      </c>
      <c r="G699" s="3571">
        <v>7000000</v>
      </c>
      <c r="H699" s="3571"/>
      <c r="I699" s="3571"/>
      <c r="J699" s="3571"/>
      <c r="K699" s="3571"/>
      <c r="L699" s="3571"/>
      <c r="M699" s="3571"/>
      <c r="N699" s="3571"/>
      <c r="O699" s="3571"/>
      <c r="P699" s="3571"/>
      <c r="Q699" s="3571"/>
      <c r="R699" s="3571"/>
    </row>
    <row r="700" spans="1:18" ht="122.25" customHeight="1">
      <c r="A700" s="1791"/>
      <c r="B700" s="2527" t="s">
        <v>2302</v>
      </c>
      <c r="C700" s="2529" t="s">
        <v>563</v>
      </c>
      <c r="D700" s="3567"/>
      <c r="E700" s="3567"/>
      <c r="F700" s="2529" t="s">
        <v>2324</v>
      </c>
      <c r="G700" s="3571">
        <v>9000000</v>
      </c>
      <c r="H700" s="3571"/>
      <c r="I700" s="3571"/>
      <c r="J700" s="3571"/>
      <c r="K700" s="3571"/>
      <c r="L700" s="3571"/>
      <c r="M700" s="3571"/>
      <c r="N700" s="3571"/>
      <c r="O700" s="3571"/>
      <c r="P700" s="3571"/>
      <c r="Q700" s="3571"/>
      <c r="R700" s="3571"/>
    </row>
    <row r="701" spans="1:18" ht="108" customHeight="1">
      <c r="A701" s="1791"/>
      <c r="B701" s="2527" t="s">
        <v>2303</v>
      </c>
      <c r="C701" s="2529" t="s">
        <v>563</v>
      </c>
      <c r="D701" s="3567"/>
      <c r="E701" s="3567"/>
      <c r="F701" s="2529" t="s">
        <v>2325</v>
      </c>
      <c r="G701" s="3571">
        <v>11400000</v>
      </c>
      <c r="H701" s="3571"/>
      <c r="I701" s="3571"/>
      <c r="J701" s="3571"/>
      <c r="K701" s="3571"/>
      <c r="L701" s="3571"/>
      <c r="M701" s="3571"/>
      <c r="N701" s="3571"/>
      <c r="O701" s="3571"/>
      <c r="P701" s="3571"/>
      <c r="Q701" s="3571"/>
      <c r="R701" s="3571"/>
    </row>
    <row r="702" spans="1:18" ht="108" customHeight="1">
      <c r="A702" s="1791"/>
      <c r="B702" s="2527" t="s">
        <v>2304</v>
      </c>
      <c r="C702" s="2529" t="s">
        <v>563</v>
      </c>
      <c r="D702" s="3567"/>
      <c r="E702" s="3567"/>
      <c r="F702" s="2529" t="s">
        <v>2325</v>
      </c>
      <c r="G702" s="3571">
        <v>12200000</v>
      </c>
      <c r="H702" s="3571"/>
      <c r="I702" s="3571"/>
      <c r="J702" s="3571"/>
      <c r="K702" s="3571"/>
      <c r="L702" s="3571"/>
      <c r="M702" s="3571"/>
      <c r="N702" s="3571"/>
      <c r="O702" s="3571"/>
      <c r="P702" s="3571"/>
      <c r="Q702" s="3571"/>
      <c r="R702" s="3571"/>
    </row>
    <row r="703" spans="1:18" ht="122.25" customHeight="1">
      <c r="A703" s="1791"/>
      <c r="B703" s="2527" t="s">
        <v>2305</v>
      </c>
      <c r="C703" s="2529" t="s">
        <v>563</v>
      </c>
      <c r="D703" s="3567"/>
      <c r="E703" s="3567"/>
      <c r="F703" s="2529" t="s">
        <v>2326</v>
      </c>
      <c r="G703" s="3571">
        <v>13100000</v>
      </c>
      <c r="H703" s="3571"/>
      <c r="I703" s="3571"/>
      <c r="J703" s="3571"/>
      <c r="K703" s="3571"/>
      <c r="L703" s="3571"/>
      <c r="M703" s="3571"/>
      <c r="N703" s="3571"/>
      <c r="O703" s="3571"/>
      <c r="P703" s="3571"/>
      <c r="Q703" s="3571"/>
      <c r="R703" s="3571"/>
    </row>
    <row r="704" spans="1:18" ht="122.25" customHeight="1">
      <c r="A704" s="1791"/>
      <c r="B704" s="2527" t="s">
        <v>2306</v>
      </c>
      <c r="C704" s="2529" t="s">
        <v>563</v>
      </c>
      <c r="D704" s="3567"/>
      <c r="E704" s="3567"/>
      <c r="F704" s="2529" t="s">
        <v>2326</v>
      </c>
      <c r="G704" s="3571">
        <v>13800000</v>
      </c>
      <c r="H704" s="3571"/>
      <c r="I704" s="3571"/>
      <c r="J704" s="3571"/>
      <c r="K704" s="3571"/>
      <c r="L704" s="3571"/>
      <c r="M704" s="3571"/>
      <c r="N704" s="3571"/>
      <c r="O704" s="3571"/>
      <c r="P704" s="3571"/>
      <c r="Q704" s="3571"/>
      <c r="R704" s="3571"/>
    </row>
    <row r="705" spans="1:18" ht="91.5" customHeight="1">
      <c r="A705" s="1791"/>
      <c r="B705" s="2527" t="s">
        <v>2307</v>
      </c>
      <c r="C705" s="2529" t="s">
        <v>563</v>
      </c>
      <c r="D705" s="3567"/>
      <c r="E705" s="3567"/>
      <c r="F705" s="2529" t="s">
        <v>2327</v>
      </c>
      <c r="G705" s="3571">
        <v>16200000</v>
      </c>
      <c r="H705" s="3571"/>
      <c r="I705" s="3571"/>
      <c r="J705" s="3571"/>
      <c r="K705" s="3571"/>
      <c r="L705" s="3571"/>
      <c r="M705" s="3571"/>
      <c r="N705" s="3571"/>
      <c r="O705" s="3571"/>
      <c r="P705" s="3571"/>
      <c r="Q705" s="3571"/>
      <c r="R705" s="3571"/>
    </row>
    <row r="706" spans="1:18" ht="63.75" customHeight="1">
      <c r="A706" s="1791"/>
      <c r="B706" s="2527" t="s">
        <v>2308</v>
      </c>
      <c r="C706" s="2529" t="s">
        <v>563</v>
      </c>
      <c r="D706" s="3567" t="s">
        <v>2320</v>
      </c>
      <c r="E706" s="3567"/>
      <c r="F706" s="2529" t="s">
        <v>2327</v>
      </c>
      <c r="G706" s="3571">
        <v>8220000</v>
      </c>
      <c r="H706" s="3571"/>
      <c r="I706" s="3571"/>
      <c r="J706" s="3571"/>
      <c r="K706" s="3571"/>
      <c r="L706" s="3571"/>
      <c r="M706" s="3571"/>
      <c r="N706" s="3571"/>
      <c r="O706" s="3571"/>
      <c r="P706" s="3571"/>
      <c r="Q706" s="3571"/>
      <c r="R706" s="3571"/>
    </row>
    <row r="707" spans="1:18" ht="63.75" customHeight="1">
      <c r="A707" s="1791"/>
      <c r="B707" s="2527" t="s">
        <v>2309</v>
      </c>
      <c r="C707" s="2529" t="s">
        <v>563</v>
      </c>
      <c r="D707" s="3567"/>
      <c r="E707" s="3567"/>
      <c r="F707" s="2529" t="s">
        <v>2328</v>
      </c>
      <c r="G707" s="3571">
        <v>9298000</v>
      </c>
      <c r="H707" s="3571"/>
      <c r="I707" s="3571"/>
      <c r="J707" s="3571"/>
      <c r="K707" s="3571"/>
      <c r="L707" s="3571"/>
      <c r="M707" s="3571"/>
      <c r="N707" s="3571"/>
      <c r="O707" s="3571"/>
      <c r="P707" s="3571"/>
      <c r="Q707" s="3571"/>
      <c r="R707" s="3571"/>
    </row>
    <row r="708" spans="1:18" ht="63.75" customHeight="1">
      <c r="A708" s="1791"/>
      <c r="B708" s="2527" t="s">
        <v>2310</v>
      </c>
      <c r="C708" s="2529" t="s">
        <v>563</v>
      </c>
      <c r="D708" s="3567"/>
      <c r="E708" s="3567"/>
      <c r="F708" s="2529" t="s">
        <v>2329</v>
      </c>
      <c r="G708" s="3571">
        <v>10586300</v>
      </c>
      <c r="H708" s="3571"/>
      <c r="I708" s="3571"/>
      <c r="J708" s="3571"/>
      <c r="K708" s="3571"/>
      <c r="L708" s="3571"/>
      <c r="M708" s="3571"/>
      <c r="N708" s="3571"/>
      <c r="O708" s="3571"/>
      <c r="P708" s="3571"/>
      <c r="Q708" s="3571"/>
      <c r="R708" s="3571"/>
    </row>
    <row r="709" spans="1:18" ht="63.75" customHeight="1">
      <c r="A709" s="1791"/>
      <c r="B709" s="2527" t="s">
        <v>2311</v>
      </c>
      <c r="C709" s="2529" t="s">
        <v>563</v>
      </c>
      <c r="D709" s="3567"/>
      <c r="E709" s="3567"/>
      <c r="F709" s="2529" t="s">
        <v>2330</v>
      </c>
      <c r="G709" s="3571">
        <v>15250000</v>
      </c>
      <c r="H709" s="3571"/>
      <c r="I709" s="3571"/>
      <c r="J709" s="3571"/>
      <c r="K709" s="3571"/>
      <c r="L709" s="3571"/>
      <c r="M709" s="3571"/>
      <c r="N709" s="3571"/>
      <c r="O709" s="3571"/>
      <c r="P709" s="3571"/>
      <c r="Q709" s="3571"/>
      <c r="R709" s="3571"/>
    </row>
    <row r="710" spans="1:18" ht="47.25" customHeight="1">
      <c r="A710" s="1791"/>
      <c r="B710" s="2527" t="s">
        <v>2312</v>
      </c>
      <c r="C710" s="2529" t="s">
        <v>563</v>
      </c>
      <c r="D710" s="3567"/>
      <c r="E710" s="3567"/>
      <c r="F710" s="2529" t="s">
        <v>2331</v>
      </c>
      <c r="G710" s="3571">
        <v>17950000</v>
      </c>
      <c r="H710" s="3571"/>
      <c r="I710" s="3571"/>
      <c r="J710" s="3571"/>
      <c r="K710" s="3571"/>
      <c r="L710" s="3571"/>
      <c r="M710" s="3571"/>
      <c r="N710" s="3571"/>
      <c r="O710" s="3571"/>
      <c r="P710" s="3571"/>
      <c r="Q710" s="3571"/>
      <c r="R710" s="3571"/>
    </row>
    <row r="711" spans="1:18" ht="47.25" customHeight="1">
      <c r="A711" s="1791"/>
      <c r="B711" s="2527" t="s">
        <v>2313</v>
      </c>
      <c r="C711" s="2529" t="s">
        <v>563</v>
      </c>
      <c r="D711" s="3567"/>
      <c r="E711" s="3567"/>
      <c r="F711" s="2529" t="s">
        <v>2332</v>
      </c>
      <c r="G711" s="3571">
        <v>18972500</v>
      </c>
      <c r="H711" s="3571"/>
      <c r="I711" s="3571"/>
      <c r="J711" s="3571"/>
      <c r="K711" s="3571"/>
      <c r="L711" s="3571"/>
      <c r="M711" s="3571"/>
      <c r="N711" s="3571"/>
      <c r="O711" s="3571"/>
      <c r="P711" s="3571"/>
      <c r="Q711" s="3571"/>
      <c r="R711" s="3571"/>
    </row>
    <row r="712" spans="1:18" ht="47.25" customHeight="1">
      <c r="A712" s="1791"/>
      <c r="B712" s="2527" t="s">
        <v>2314</v>
      </c>
      <c r="C712" s="2529" t="s">
        <v>563</v>
      </c>
      <c r="D712" s="3567"/>
      <c r="E712" s="3567"/>
      <c r="F712" s="2529" t="s">
        <v>2332</v>
      </c>
      <c r="G712" s="3571">
        <v>27150000</v>
      </c>
      <c r="H712" s="3571"/>
      <c r="I712" s="3571"/>
      <c r="J712" s="3571"/>
      <c r="K712" s="3571"/>
      <c r="L712" s="3571"/>
      <c r="M712" s="3571"/>
      <c r="N712" s="3571"/>
      <c r="O712" s="3571"/>
      <c r="P712" s="3571"/>
      <c r="Q712" s="3571"/>
      <c r="R712" s="3571"/>
    </row>
    <row r="713" spans="1:18" ht="43.5" customHeight="1">
      <c r="A713" s="1791"/>
      <c r="B713" s="2527" t="s">
        <v>2315</v>
      </c>
      <c r="C713" s="2529" t="s">
        <v>563</v>
      </c>
      <c r="D713" s="3567"/>
      <c r="E713" s="3567"/>
      <c r="F713" s="2529" t="s">
        <v>2333</v>
      </c>
      <c r="G713" s="3571">
        <v>30500000</v>
      </c>
      <c r="H713" s="3571"/>
      <c r="I713" s="3571"/>
      <c r="J713" s="3571"/>
      <c r="K713" s="3571"/>
      <c r="L713" s="3571"/>
      <c r="M713" s="3571"/>
      <c r="N713" s="3571"/>
      <c r="O713" s="3571"/>
      <c r="P713" s="3571"/>
      <c r="Q713" s="3571"/>
      <c r="R713" s="3571"/>
    </row>
    <row r="714" spans="1:18" ht="43.5" customHeight="1">
      <c r="A714" s="1791"/>
      <c r="B714" s="2527" t="s">
        <v>2316</v>
      </c>
      <c r="C714" s="2529" t="s">
        <v>563</v>
      </c>
      <c r="D714" s="3567"/>
      <c r="E714" s="3567"/>
      <c r="F714" s="2529" t="s">
        <v>2334</v>
      </c>
      <c r="G714" s="3571">
        <v>33500000</v>
      </c>
      <c r="H714" s="3571"/>
      <c r="I714" s="3571"/>
      <c r="J714" s="3571"/>
      <c r="K714" s="3571"/>
      <c r="L714" s="3571"/>
      <c r="M714" s="3571"/>
      <c r="N714" s="3571"/>
      <c r="O714" s="3571"/>
      <c r="P714" s="3571"/>
      <c r="Q714" s="3571"/>
      <c r="R714" s="3571"/>
    </row>
    <row r="715" spans="1:18" ht="78" customHeight="1">
      <c r="A715" s="1791"/>
      <c r="B715" s="2527" t="s">
        <v>2317</v>
      </c>
      <c r="C715" s="2529" t="s">
        <v>563</v>
      </c>
      <c r="D715" s="3567" t="s">
        <v>2335</v>
      </c>
      <c r="E715" s="3567"/>
      <c r="F715" s="2497"/>
      <c r="G715" s="3787" t="s">
        <v>2336</v>
      </c>
      <c r="H715" s="3788"/>
      <c r="I715" s="3788"/>
      <c r="J715" s="3788"/>
      <c r="K715" s="3788"/>
      <c r="L715" s="3788"/>
      <c r="M715" s="3788"/>
      <c r="N715" s="3788"/>
      <c r="O715" s="3788"/>
      <c r="P715" s="3788"/>
      <c r="Q715" s="3788"/>
      <c r="R715" s="3789"/>
    </row>
    <row r="716" spans="1:18" ht="138" customHeight="1">
      <c r="A716" s="1791"/>
      <c r="B716" s="2527" t="s">
        <v>2731</v>
      </c>
      <c r="C716" s="2529" t="s">
        <v>2732</v>
      </c>
      <c r="D716" s="3567" t="s">
        <v>2733</v>
      </c>
      <c r="E716" s="3567"/>
      <c r="F716" s="2497"/>
      <c r="G716" s="3571">
        <v>90000000</v>
      </c>
      <c r="H716" s="3571"/>
      <c r="I716" s="3571"/>
      <c r="J716" s="3571"/>
      <c r="K716" s="3571"/>
      <c r="L716" s="3571"/>
      <c r="M716" s="3571"/>
      <c r="N716" s="3571"/>
      <c r="O716" s="3571"/>
      <c r="P716" s="3571"/>
      <c r="Q716" s="3571"/>
      <c r="R716" s="3571"/>
    </row>
    <row r="717" spans="1:18" ht="29.25" customHeight="1">
      <c r="A717" s="1791"/>
      <c r="B717" s="3569" t="s">
        <v>2337</v>
      </c>
      <c r="C717" s="3569"/>
      <c r="D717" s="3569"/>
      <c r="E717" s="3569"/>
      <c r="F717" s="1915"/>
      <c r="G717" s="1915"/>
      <c r="H717" s="1915"/>
      <c r="I717" s="1915"/>
      <c r="J717" s="1915"/>
      <c r="K717" s="1915"/>
      <c r="L717" s="1888"/>
      <c r="M717" s="1915"/>
      <c r="N717" s="1915"/>
      <c r="O717" s="1915"/>
      <c r="P717" s="1915"/>
      <c r="Q717" s="1915"/>
      <c r="R717" s="1915"/>
    </row>
    <row r="718" spans="1:18" ht="63.75" customHeight="1">
      <c r="A718" s="1791"/>
      <c r="B718" s="2527" t="s">
        <v>2338</v>
      </c>
      <c r="C718" s="2529" t="s">
        <v>2339</v>
      </c>
      <c r="D718" s="3567" t="s">
        <v>2345</v>
      </c>
      <c r="E718" s="3567"/>
      <c r="F718" s="2529"/>
      <c r="G718" s="3571">
        <v>5220000</v>
      </c>
      <c r="H718" s="3571"/>
      <c r="I718" s="3571"/>
      <c r="J718" s="3571"/>
      <c r="K718" s="3571"/>
      <c r="L718" s="3571"/>
      <c r="M718" s="3571"/>
      <c r="N718" s="3571"/>
      <c r="O718" s="3571"/>
      <c r="P718" s="3571"/>
      <c r="Q718" s="3571"/>
      <c r="R718" s="3571"/>
    </row>
    <row r="719" spans="1:18" ht="63.75" customHeight="1">
      <c r="A719" s="1791"/>
      <c r="B719" s="2527" t="s">
        <v>2340</v>
      </c>
      <c r="C719" s="2529" t="s">
        <v>2339</v>
      </c>
      <c r="D719" s="3567" t="s">
        <v>2345</v>
      </c>
      <c r="E719" s="3567"/>
      <c r="F719" s="2529"/>
      <c r="G719" s="3571">
        <v>5920000</v>
      </c>
      <c r="H719" s="3571"/>
      <c r="I719" s="3571"/>
      <c r="J719" s="3571"/>
      <c r="K719" s="3571"/>
      <c r="L719" s="3571"/>
      <c r="M719" s="3571"/>
      <c r="N719" s="3571"/>
      <c r="O719" s="3571"/>
      <c r="P719" s="3571"/>
      <c r="Q719" s="3571"/>
      <c r="R719" s="3571"/>
    </row>
    <row r="720" spans="1:18" ht="63.75" customHeight="1">
      <c r="A720" s="1791"/>
      <c r="B720" s="2527" t="s">
        <v>2341</v>
      </c>
      <c r="C720" s="2529" t="s">
        <v>2339</v>
      </c>
      <c r="D720" s="3567" t="s">
        <v>2345</v>
      </c>
      <c r="E720" s="3567"/>
      <c r="F720" s="2529"/>
      <c r="G720" s="3571">
        <v>6310000</v>
      </c>
      <c r="H720" s="3571"/>
      <c r="I720" s="3571"/>
      <c r="J720" s="3571"/>
      <c r="K720" s="3571"/>
      <c r="L720" s="3571"/>
      <c r="M720" s="3571"/>
      <c r="N720" s="3571"/>
      <c r="O720" s="3571"/>
      <c r="P720" s="3571"/>
      <c r="Q720" s="3571"/>
      <c r="R720" s="3571"/>
    </row>
    <row r="721" spans="1:18" ht="63.75" customHeight="1">
      <c r="A721" s="1791"/>
      <c r="B721" s="2527" t="s">
        <v>2342</v>
      </c>
      <c r="C721" s="2529" t="s">
        <v>2339</v>
      </c>
      <c r="D721" s="3567" t="s">
        <v>2345</v>
      </c>
      <c r="E721" s="3567"/>
      <c r="F721" s="2529"/>
      <c r="G721" s="3571">
        <v>8600000</v>
      </c>
      <c r="H721" s="3571"/>
      <c r="I721" s="3571"/>
      <c r="J721" s="3571"/>
      <c r="K721" s="3571"/>
      <c r="L721" s="3571"/>
      <c r="M721" s="3571"/>
      <c r="N721" s="3571"/>
      <c r="O721" s="3571"/>
      <c r="P721" s="3571"/>
      <c r="Q721" s="3571"/>
      <c r="R721" s="3571"/>
    </row>
    <row r="722" spans="1:18" ht="63.75" customHeight="1">
      <c r="A722" s="1791"/>
      <c r="B722" s="2527" t="s">
        <v>2343</v>
      </c>
      <c r="C722" s="2529" t="s">
        <v>2339</v>
      </c>
      <c r="D722" s="3567" t="s">
        <v>2345</v>
      </c>
      <c r="E722" s="3567"/>
      <c r="F722" s="2529"/>
      <c r="G722" s="3571">
        <v>9400000</v>
      </c>
      <c r="H722" s="3571"/>
      <c r="I722" s="3571"/>
      <c r="J722" s="3571"/>
      <c r="K722" s="3571"/>
      <c r="L722" s="3571"/>
      <c r="M722" s="3571"/>
      <c r="N722" s="3571"/>
      <c r="O722" s="3571"/>
      <c r="P722" s="3571"/>
      <c r="Q722" s="3571"/>
      <c r="R722" s="3571"/>
    </row>
    <row r="723" spans="1:18" ht="63.75" customHeight="1">
      <c r="A723" s="1791"/>
      <c r="B723" s="2527" t="s">
        <v>2344</v>
      </c>
      <c r="C723" s="2529" t="s">
        <v>2339</v>
      </c>
      <c r="D723" s="3567" t="s">
        <v>2345</v>
      </c>
      <c r="E723" s="3567"/>
      <c r="F723" s="2529"/>
      <c r="G723" s="3571">
        <v>11700000</v>
      </c>
      <c r="H723" s="3571"/>
      <c r="I723" s="3571"/>
      <c r="J723" s="3571"/>
      <c r="K723" s="3571"/>
      <c r="L723" s="3571"/>
      <c r="M723" s="3571"/>
      <c r="N723" s="3571"/>
      <c r="O723" s="3571"/>
      <c r="P723" s="3571"/>
      <c r="Q723" s="3571"/>
      <c r="R723" s="3571"/>
    </row>
    <row r="724" spans="1:18" ht="36" customHeight="1">
      <c r="A724" s="1791"/>
      <c r="B724" s="3569" t="s">
        <v>2346</v>
      </c>
      <c r="C724" s="3569"/>
      <c r="D724" s="3569"/>
      <c r="E724" s="3569"/>
      <c r="F724" s="1915"/>
      <c r="G724" s="1915"/>
      <c r="H724" s="1915"/>
      <c r="I724" s="1915"/>
      <c r="J724" s="1915"/>
      <c r="K724" s="1915"/>
      <c r="L724" s="1888"/>
      <c r="M724" s="1915"/>
      <c r="N724" s="1915"/>
      <c r="O724" s="1915"/>
      <c r="P724" s="1915"/>
      <c r="Q724" s="1915"/>
      <c r="R724" s="1915"/>
    </row>
    <row r="725" spans="1:18" ht="63.75" customHeight="1">
      <c r="A725" s="1791"/>
      <c r="B725" s="2527" t="s">
        <v>2347</v>
      </c>
      <c r="C725" s="2529" t="s">
        <v>2339</v>
      </c>
      <c r="D725" s="3567" t="s">
        <v>2345</v>
      </c>
      <c r="E725" s="3567"/>
      <c r="F725" s="2529"/>
      <c r="G725" s="3571">
        <v>5800000</v>
      </c>
      <c r="H725" s="3571"/>
      <c r="I725" s="3571"/>
      <c r="J725" s="3571"/>
      <c r="K725" s="3571"/>
      <c r="L725" s="3571"/>
      <c r="M725" s="3571"/>
      <c r="N725" s="3571"/>
      <c r="O725" s="3571"/>
      <c r="P725" s="3571"/>
      <c r="Q725" s="3571"/>
      <c r="R725" s="3571"/>
    </row>
    <row r="726" spans="1:18" ht="63.75" customHeight="1">
      <c r="A726" s="1791"/>
      <c r="B726" s="2527" t="s">
        <v>2348</v>
      </c>
      <c r="C726" s="2529" t="s">
        <v>2339</v>
      </c>
      <c r="D726" s="3567" t="s">
        <v>2345</v>
      </c>
      <c r="E726" s="3567"/>
      <c r="F726" s="2529"/>
      <c r="G726" s="3571">
        <v>6250000</v>
      </c>
      <c r="H726" s="3571"/>
      <c r="I726" s="3571"/>
      <c r="J726" s="3571"/>
      <c r="K726" s="3571"/>
      <c r="L726" s="3571"/>
      <c r="M726" s="3571"/>
      <c r="N726" s="3571"/>
      <c r="O726" s="3571"/>
      <c r="P726" s="3571"/>
      <c r="Q726" s="3571"/>
      <c r="R726" s="3571"/>
    </row>
    <row r="727" spans="1:18" ht="63.75" customHeight="1">
      <c r="A727" s="1791"/>
      <c r="B727" s="2527" t="s">
        <v>2349</v>
      </c>
      <c r="C727" s="2529" t="s">
        <v>2339</v>
      </c>
      <c r="D727" s="3567" t="s">
        <v>2345</v>
      </c>
      <c r="E727" s="3567"/>
      <c r="F727" s="2529"/>
      <c r="G727" s="3571">
        <v>6810000</v>
      </c>
      <c r="H727" s="3571"/>
      <c r="I727" s="3571"/>
      <c r="J727" s="3571"/>
      <c r="K727" s="3571"/>
      <c r="L727" s="3571"/>
      <c r="M727" s="3571"/>
      <c r="N727" s="3571"/>
      <c r="O727" s="3571"/>
      <c r="P727" s="3571"/>
      <c r="Q727" s="3571"/>
      <c r="R727" s="3571"/>
    </row>
    <row r="728" spans="1:18" ht="63.75" customHeight="1">
      <c r="A728" s="1791"/>
      <c r="B728" s="2527" t="s">
        <v>2350</v>
      </c>
      <c r="C728" s="2529" t="s">
        <v>2339</v>
      </c>
      <c r="D728" s="3567" t="s">
        <v>2345</v>
      </c>
      <c r="E728" s="3567"/>
      <c r="F728" s="2529"/>
      <c r="G728" s="3571">
        <v>8820000</v>
      </c>
      <c r="H728" s="3571"/>
      <c r="I728" s="3571"/>
      <c r="J728" s="3571"/>
      <c r="K728" s="3571"/>
      <c r="L728" s="3571"/>
      <c r="M728" s="3571"/>
      <c r="N728" s="3571"/>
      <c r="O728" s="3571"/>
      <c r="P728" s="3571"/>
      <c r="Q728" s="3571"/>
      <c r="R728" s="3571"/>
    </row>
    <row r="729" spans="1:18" ht="63.75" customHeight="1">
      <c r="A729" s="1791"/>
      <c r="B729" s="2527" t="s">
        <v>2351</v>
      </c>
      <c r="C729" s="2529" t="s">
        <v>2339</v>
      </c>
      <c r="D729" s="3567" t="s">
        <v>2345</v>
      </c>
      <c r="E729" s="3567"/>
      <c r="F729" s="2529"/>
      <c r="G729" s="3571">
        <v>9830000</v>
      </c>
      <c r="H729" s="3571"/>
      <c r="I729" s="3571"/>
      <c r="J729" s="3571"/>
      <c r="K729" s="3571"/>
      <c r="L729" s="3571"/>
      <c r="M729" s="3571"/>
      <c r="N729" s="3571"/>
      <c r="O729" s="3571"/>
      <c r="P729" s="3571"/>
      <c r="Q729" s="3571"/>
      <c r="R729" s="3571"/>
    </row>
    <row r="730" spans="1:18" ht="63.75" customHeight="1">
      <c r="A730" s="1791"/>
      <c r="B730" s="2527" t="s">
        <v>2352</v>
      </c>
      <c r="C730" s="2529" t="s">
        <v>2339</v>
      </c>
      <c r="D730" s="3567" t="s">
        <v>2345</v>
      </c>
      <c r="E730" s="3567"/>
      <c r="F730" s="2529"/>
      <c r="G730" s="3571">
        <v>12830000</v>
      </c>
      <c r="H730" s="3571"/>
      <c r="I730" s="3571"/>
      <c r="J730" s="3571"/>
      <c r="K730" s="3571"/>
      <c r="L730" s="3571"/>
      <c r="M730" s="3571"/>
      <c r="N730" s="3571"/>
      <c r="O730" s="3571"/>
      <c r="P730" s="3571"/>
      <c r="Q730" s="3571"/>
      <c r="R730" s="3571"/>
    </row>
    <row r="731" spans="1:18" ht="63.75" customHeight="1">
      <c r="A731" s="1791"/>
      <c r="B731" s="2527" t="s">
        <v>2353</v>
      </c>
      <c r="C731" s="2529" t="s">
        <v>2354</v>
      </c>
      <c r="D731" s="3567" t="s">
        <v>2345</v>
      </c>
      <c r="E731" s="3567"/>
      <c r="F731" s="2529"/>
      <c r="G731" s="3571">
        <v>1890000</v>
      </c>
      <c r="H731" s="3571"/>
      <c r="I731" s="3571"/>
      <c r="J731" s="3571"/>
      <c r="K731" s="3571"/>
      <c r="L731" s="3571"/>
      <c r="M731" s="3571"/>
      <c r="N731" s="3571"/>
      <c r="O731" s="3571"/>
      <c r="P731" s="3571"/>
      <c r="Q731" s="3571"/>
      <c r="R731" s="3571"/>
    </row>
    <row r="732" spans="1:18" ht="63.75" customHeight="1">
      <c r="A732" s="1791"/>
      <c r="B732" s="2527" t="s">
        <v>2355</v>
      </c>
      <c r="C732" s="2529" t="s">
        <v>2354</v>
      </c>
      <c r="D732" s="3567" t="s">
        <v>2345</v>
      </c>
      <c r="E732" s="3567"/>
      <c r="F732" s="2529"/>
      <c r="G732" s="3571">
        <v>1785000</v>
      </c>
      <c r="H732" s="3571"/>
      <c r="I732" s="3571"/>
      <c r="J732" s="3571"/>
      <c r="K732" s="3571"/>
      <c r="L732" s="3571"/>
      <c r="M732" s="3571"/>
      <c r="N732" s="3571"/>
      <c r="O732" s="3571"/>
      <c r="P732" s="3571"/>
      <c r="Q732" s="3571"/>
      <c r="R732" s="3571"/>
    </row>
    <row r="733" spans="1:18" ht="63.75" customHeight="1">
      <c r="A733" s="1791"/>
      <c r="B733" s="2527" t="s">
        <v>2356</v>
      </c>
      <c r="C733" s="2529" t="s">
        <v>2354</v>
      </c>
      <c r="D733" s="3567" t="s">
        <v>2345</v>
      </c>
      <c r="E733" s="3567"/>
      <c r="F733" s="2529"/>
      <c r="G733" s="3571">
        <v>4050000</v>
      </c>
      <c r="H733" s="3571"/>
      <c r="I733" s="3571"/>
      <c r="J733" s="3571"/>
      <c r="K733" s="3571"/>
      <c r="L733" s="3571"/>
      <c r="M733" s="3571"/>
      <c r="N733" s="3571"/>
      <c r="O733" s="3571"/>
      <c r="P733" s="3571"/>
      <c r="Q733" s="3571"/>
      <c r="R733" s="3571"/>
    </row>
    <row r="734" spans="1:18" ht="63.75" customHeight="1">
      <c r="A734" s="1791"/>
      <c r="B734" s="2527" t="s">
        <v>2357</v>
      </c>
      <c r="C734" s="2529" t="s">
        <v>2354</v>
      </c>
      <c r="D734" s="3567" t="s">
        <v>2345</v>
      </c>
      <c r="E734" s="3567"/>
      <c r="F734" s="2529"/>
      <c r="G734" s="3571">
        <v>2390000</v>
      </c>
      <c r="H734" s="3571"/>
      <c r="I734" s="3571"/>
      <c r="J734" s="3571"/>
      <c r="K734" s="3571"/>
      <c r="L734" s="3571"/>
      <c r="M734" s="3571"/>
      <c r="N734" s="3571"/>
      <c r="O734" s="3571"/>
      <c r="P734" s="3571"/>
      <c r="Q734" s="3571"/>
      <c r="R734" s="3571"/>
    </row>
    <row r="735" spans="1:18" ht="63.75" customHeight="1">
      <c r="A735" s="1791"/>
      <c r="B735" s="2527" t="s">
        <v>2358</v>
      </c>
      <c r="C735" s="2529" t="s">
        <v>2354</v>
      </c>
      <c r="D735" s="3567" t="s">
        <v>2345</v>
      </c>
      <c r="E735" s="3567"/>
      <c r="F735" s="2529"/>
      <c r="G735" s="3571">
        <v>2150000</v>
      </c>
      <c r="H735" s="3571"/>
      <c r="I735" s="3571"/>
      <c r="J735" s="3571"/>
      <c r="K735" s="3571"/>
      <c r="L735" s="3571"/>
      <c r="M735" s="3571"/>
      <c r="N735" s="3571"/>
      <c r="O735" s="3571"/>
      <c r="P735" s="3571"/>
      <c r="Q735" s="3571"/>
      <c r="R735" s="3571"/>
    </row>
    <row r="736" spans="1:18" ht="63.75" customHeight="1">
      <c r="A736" s="1791"/>
      <c r="B736" s="2527" t="s">
        <v>2359</v>
      </c>
      <c r="C736" s="2529" t="s">
        <v>2354</v>
      </c>
      <c r="D736" s="3567" t="s">
        <v>2345</v>
      </c>
      <c r="E736" s="3567"/>
      <c r="F736" s="2529"/>
      <c r="G736" s="3571">
        <v>4520000</v>
      </c>
      <c r="H736" s="3571"/>
      <c r="I736" s="3571"/>
      <c r="J736" s="3571"/>
      <c r="K736" s="3571"/>
      <c r="L736" s="3571"/>
      <c r="M736" s="3571"/>
      <c r="N736" s="3571"/>
      <c r="O736" s="3571"/>
      <c r="P736" s="3571"/>
      <c r="Q736" s="3571"/>
      <c r="R736" s="3571"/>
    </row>
    <row r="737" spans="1:18" ht="33.75" customHeight="1">
      <c r="A737" s="1791"/>
      <c r="B737" s="3569" t="s">
        <v>2360</v>
      </c>
      <c r="C737" s="3569"/>
      <c r="D737" s="3569"/>
      <c r="E737" s="3569"/>
      <c r="F737" s="1915"/>
      <c r="G737" s="1915"/>
      <c r="H737" s="1915"/>
      <c r="I737" s="1915"/>
      <c r="J737" s="1915"/>
      <c r="K737" s="1915"/>
      <c r="L737" s="1888"/>
      <c r="M737" s="1915"/>
      <c r="N737" s="1915"/>
      <c r="O737" s="1915"/>
      <c r="P737" s="1915"/>
      <c r="Q737" s="1915"/>
      <c r="R737" s="1915"/>
    </row>
    <row r="738" spans="1:18" ht="63.75" customHeight="1">
      <c r="A738" s="1791"/>
      <c r="B738" s="2527" t="s">
        <v>2361</v>
      </c>
      <c r="C738" s="2529" t="s">
        <v>2362</v>
      </c>
      <c r="D738" s="3567" t="s">
        <v>2345</v>
      </c>
      <c r="E738" s="3567"/>
      <c r="F738" s="2529"/>
      <c r="G738" s="3571">
        <v>1020000</v>
      </c>
      <c r="H738" s="3571"/>
      <c r="I738" s="3571"/>
      <c r="J738" s="3571"/>
      <c r="K738" s="3571"/>
      <c r="L738" s="3571"/>
      <c r="M738" s="3571"/>
      <c r="N738" s="3571"/>
      <c r="O738" s="3571"/>
      <c r="P738" s="3571"/>
      <c r="Q738" s="3571"/>
      <c r="R738" s="3571"/>
    </row>
    <row r="739" spans="1:18" ht="31.5" customHeight="1">
      <c r="A739" s="1791"/>
      <c r="B739" s="3569" t="s">
        <v>2363</v>
      </c>
      <c r="C739" s="3569"/>
      <c r="D739" s="3569"/>
      <c r="E739" s="3569"/>
      <c r="F739" s="1915"/>
      <c r="G739" s="1915"/>
      <c r="H739" s="1915"/>
      <c r="I739" s="1915"/>
      <c r="J739" s="1915"/>
      <c r="K739" s="1915"/>
      <c r="L739" s="1888"/>
      <c r="M739" s="1915"/>
      <c r="N739" s="1915"/>
      <c r="O739" s="1915"/>
      <c r="P739" s="1915"/>
      <c r="Q739" s="1915"/>
      <c r="R739" s="1915"/>
    </row>
    <row r="740" spans="1:18" ht="63.75" customHeight="1">
      <c r="A740" s="1791"/>
      <c r="B740" s="2527" t="s">
        <v>2364</v>
      </c>
      <c r="C740" s="2529" t="s">
        <v>563</v>
      </c>
      <c r="D740" s="3567" t="s">
        <v>2345</v>
      </c>
      <c r="E740" s="3567"/>
      <c r="F740" s="2529"/>
      <c r="G740" s="3571">
        <v>670000</v>
      </c>
      <c r="H740" s="3571"/>
      <c r="I740" s="3571"/>
      <c r="J740" s="3571"/>
      <c r="K740" s="3571"/>
      <c r="L740" s="3571"/>
      <c r="M740" s="3571"/>
      <c r="N740" s="3571"/>
      <c r="O740" s="3571"/>
      <c r="P740" s="3571"/>
      <c r="Q740" s="3571"/>
      <c r="R740" s="3571"/>
    </row>
    <row r="741" spans="1:18" ht="63.75" customHeight="1">
      <c r="A741" s="1791"/>
      <c r="B741" s="2527" t="s">
        <v>2365</v>
      </c>
      <c r="C741" s="2529" t="s">
        <v>563</v>
      </c>
      <c r="D741" s="3567" t="s">
        <v>2345</v>
      </c>
      <c r="E741" s="3567"/>
      <c r="F741" s="2529"/>
      <c r="G741" s="3571">
        <v>650000</v>
      </c>
      <c r="H741" s="3571"/>
      <c r="I741" s="3571"/>
      <c r="J741" s="3571"/>
      <c r="K741" s="3571"/>
      <c r="L741" s="3571"/>
      <c r="M741" s="3571"/>
      <c r="N741" s="3571"/>
      <c r="O741" s="3571"/>
      <c r="P741" s="3571"/>
      <c r="Q741" s="3571"/>
      <c r="R741" s="3571"/>
    </row>
    <row r="742" spans="1:18" ht="63.75" customHeight="1">
      <c r="A742" s="1791"/>
      <c r="B742" s="2527" t="s">
        <v>2366</v>
      </c>
      <c r="C742" s="2529" t="s">
        <v>563</v>
      </c>
      <c r="D742" s="3567" t="s">
        <v>2345</v>
      </c>
      <c r="E742" s="3567"/>
      <c r="F742" s="2529"/>
      <c r="G742" s="3571">
        <v>630000</v>
      </c>
      <c r="H742" s="3571"/>
      <c r="I742" s="3571"/>
      <c r="J742" s="3571"/>
      <c r="K742" s="3571"/>
      <c r="L742" s="3571"/>
      <c r="M742" s="3571"/>
      <c r="N742" s="3571"/>
      <c r="O742" s="3571"/>
      <c r="P742" s="3571"/>
      <c r="Q742" s="3571"/>
      <c r="R742" s="3571"/>
    </row>
    <row r="743" spans="1:18" ht="63.75" customHeight="1">
      <c r="A743" s="1791"/>
      <c r="B743" s="2527" t="s">
        <v>2367</v>
      </c>
      <c r="C743" s="2529" t="s">
        <v>563</v>
      </c>
      <c r="D743" s="3567" t="s">
        <v>2345</v>
      </c>
      <c r="E743" s="3567"/>
      <c r="F743" s="2529"/>
      <c r="G743" s="3571">
        <v>930000</v>
      </c>
      <c r="H743" s="3571"/>
      <c r="I743" s="3571"/>
      <c r="J743" s="3571"/>
      <c r="K743" s="3571"/>
      <c r="L743" s="3571"/>
      <c r="M743" s="3571"/>
      <c r="N743" s="3571"/>
      <c r="O743" s="3571"/>
      <c r="P743" s="3571"/>
      <c r="Q743" s="3571"/>
      <c r="R743" s="3571"/>
    </row>
    <row r="744" spans="1:18" ht="63.75" customHeight="1">
      <c r="A744" s="1791"/>
      <c r="B744" s="2527" t="s">
        <v>2368</v>
      </c>
      <c r="C744" s="2529" t="s">
        <v>563</v>
      </c>
      <c r="D744" s="3567" t="s">
        <v>2345</v>
      </c>
      <c r="E744" s="3567"/>
      <c r="F744" s="2529"/>
      <c r="G744" s="3571">
        <v>970000</v>
      </c>
      <c r="H744" s="3571"/>
      <c r="I744" s="3571"/>
      <c r="J744" s="3571"/>
      <c r="K744" s="3571"/>
      <c r="L744" s="3571"/>
      <c r="M744" s="3571"/>
      <c r="N744" s="3571"/>
      <c r="O744" s="3571"/>
      <c r="P744" s="3571"/>
      <c r="Q744" s="3571"/>
      <c r="R744" s="3571"/>
    </row>
    <row r="745" spans="1:18" ht="48" customHeight="1">
      <c r="A745" s="1791">
        <v>7</v>
      </c>
      <c r="B745" s="3572" t="s">
        <v>2484</v>
      </c>
      <c r="C745" s="3569"/>
      <c r="D745" s="3569"/>
      <c r="E745" s="3569"/>
      <c r="F745" s="3569"/>
      <c r="G745" s="3569"/>
      <c r="H745" s="3569"/>
      <c r="I745" s="3569"/>
      <c r="J745" s="3569"/>
      <c r="K745" s="3569"/>
      <c r="L745" s="3569"/>
      <c r="M745" s="3569"/>
      <c r="N745" s="3569"/>
      <c r="O745" s="3569"/>
      <c r="P745" s="3569"/>
      <c r="Q745" s="3569"/>
      <c r="R745" s="3569"/>
    </row>
    <row r="746" spans="1:18" ht="17.25" customHeight="1">
      <c r="A746" s="1791"/>
      <c r="B746" s="2469"/>
      <c r="C746" s="2497"/>
      <c r="D746" s="1915"/>
      <c r="E746" s="3531" t="s">
        <v>2485</v>
      </c>
      <c r="F746" s="3532"/>
      <c r="G746" s="3532"/>
      <c r="H746" s="3532"/>
      <c r="I746" s="3532"/>
      <c r="J746" s="3532"/>
      <c r="K746" s="3532"/>
      <c r="L746" s="3532"/>
      <c r="M746" s="3532"/>
      <c r="N746" s="3532"/>
      <c r="O746" s="3532"/>
      <c r="P746" s="3532"/>
      <c r="Q746" s="3532"/>
      <c r="R746" s="3533"/>
    </row>
    <row r="747" spans="1:18" ht="16.5" customHeight="1">
      <c r="A747" s="1791"/>
      <c r="B747" s="3572" t="s">
        <v>2516</v>
      </c>
      <c r="C747" s="3569"/>
      <c r="D747" s="3569"/>
      <c r="E747" s="3569"/>
      <c r="F747" s="3569"/>
      <c r="G747" s="3569"/>
      <c r="H747" s="3569"/>
      <c r="I747" s="3569"/>
      <c r="J747" s="3569"/>
      <c r="K747" s="3569"/>
      <c r="L747" s="3569"/>
      <c r="M747" s="3569"/>
      <c r="N747" s="3569"/>
      <c r="O747" s="3569"/>
      <c r="P747" s="3569"/>
      <c r="Q747" s="3569"/>
      <c r="R747" s="3569"/>
    </row>
    <row r="748" spans="1:18" ht="23.25" customHeight="1">
      <c r="A748" s="1824"/>
      <c r="B748" s="1696" t="s">
        <v>2486</v>
      </c>
      <c r="C748" s="2523" t="s">
        <v>2491</v>
      </c>
      <c r="D748" s="1918"/>
      <c r="E748" s="3566"/>
      <c r="F748" s="3377"/>
      <c r="G748" s="3571">
        <v>5542</v>
      </c>
      <c r="H748" s="3571"/>
      <c r="I748" s="3571"/>
      <c r="J748" s="3571"/>
      <c r="K748" s="3571"/>
      <c r="L748" s="3571"/>
      <c r="M748" s="3571"/>
      <c r="N748" s="3571"/>
      <c r="O748" s="3571"/>
      <c r="P748" s="3571"/>
      <c r="Q748" s="3571"/>
      <c r="R748" s="3571"/>
    </row>
    <row r="749" spans="1:18" ht="23.25" customHeight="1">
      <c r="A749" s="1824"/>
      <c r="B749" s="1696" t="s">
        <v>2487</v>
      </c>
      <c r="C749" s="2523" t="s">
        <v>2491</v>
      </c>
      <c r="D749" s="1918"/>
      <c r="E749" s="3566"/>
      <c r="F749" s="3377"/>
      <c r="G749" s="3571">
        <v>8880</v>
      </c>
      <c r="H749" s="3571"/>
      <c r="I749" s="3571"/>
      <c r="J749" s="3571"/>
      <c r="K749" s="3571"/>
      <c r="L749" s="3571"/>
      <c r="M749" s="3571"/>
      <c r="N749" s="3571"/>
      <c r="O749" s="3571"/>
      <c r="P749" s="3571"/>
      <c r="Q749" s="3571"/>
      <c r="R749" s="3571"/>
    </row>
    <row r="750" spans="1:18" ht="23.25" customHeight="1">
      <c r="A750" s="1824"/>
      <c r="B750" s="1696" t="s">
        <v>2488</v>
      </c>
      <c r="C750" s="2523" t="s">
        <v>2491</v>
      </c>
      <c r="D750" s="1918"/>
      <c r="E750" s="3566"/>
      <c r="F750" s="3377"/>
      <c r="G750" s="3571">
        <v>13876</v>
      </c>
      <c r="H750" s="3571"/>
      <c r="I750" s="3571"/>
      <c r="J750" s="3571"/>
      <c r="K750" s="3571"/>
      <c r="L750" s="3571"/>
      <c r="M750" s="3571"/>
      <c r="N750" s="3571"/>
      <c r="O750" s="3571"/>
      <c r="P750" s="3571"/>
      <c r="Q750" s="3571"/>
      <c r="R750" s="3571"/>
    </row>
    <row r="751" spans="1:18" ht="23.25" customHeight="1">
      <c r="A751" s="1824"/>
      <c r="B751" s="1696" t="s">
        <v>2489</v>
      </c>
      <c r="C751" s="2523" t="s">
        <v>2491</v>
      </c>
      <c r="D751" s="1918"/>
      <c r="E751" s="3566"/>
      <c r="F751" s="3377"/>
      <c r="G751" s="3571">
        <v>20313</v>
      </c>
      <c r="H751" s="3571"/>
      <c r="I751" s="3571"/>
      <c r="J751" s="3571"/>
      <c r="K751" s="3571"/>
      <c r="L751" s="3571"/>
      <c r="M751" s="3571"/>
      <c r="N751" s="3571"/>
      <c r="O751" s="3571"/>
      <c r="P751" s="3571"/>
      <c r="Q751" s="3571"/>
      <c r="R751" s="3571"/>
    </row>
    <row r="752" spans="1:18" ht="23.25" customHeight="1">
      <c r="A752" s="1824"/>
      <c r="B752" s="1696" t="s">
        <v>2490</v>
      </c>
      <c r="C752" s="2523" t="s">
        <v>2491</v>
      </c>
      <c r="D752" s="1918"/>
      <c r="E752" s="3566"/>
      <c r="F752" s="3377"/>
      <c r="G752" s="3571">
        <v>34473</v>
      </c>
      <c r="H752" s="3571"/>
      <c r="I752" s="3571"/>
      <c r="J752" s="3571"/>
      <c r="K752" s="3571"/>
      <c r="L752" s="3571"/>
      <c r="M752" s="3571"/>
      <c r="N752" s="3571"/>
      <c r="O752" s="3571"/>
      <c r="P752" s="3571"/>
      <c r="Q752" s="3571"/>
      <c r="R752" s="3571"/>
    </row>
    <row r="753" spans="1:18" ht="16.5" customHeight="1">
      <c r="A753" s="1791"/>
      <c r="B753" s="3572" t="s">
        <v>2517</v>
      </c>
      <c r="C753" s="3569"/>
      <c r="D753" s="3569"/>
      <c r="E753" s="3569"/>
      <c r="F753" s="3569"/>
      <c r="G753" s="3569"/>
      <c r="H753" s="3569"/>
      <c r="I753" s="3569"/>
      <c r="J753" s="3569"/>
      <c r="K753" s="3569"/>
      <c r="L753" s="3569"/>
      <c r="M753" s="3569"/>
      <c r="N753" s="3569"/>
      <c r="O753" s="3569"/>
      <c r="P753" s="3569"/>
      <c r="Q753" s="3569"/>
      <c r="R753" s="3569"/>
    </row>
    <row r="754" spans="1:18" ht="23.25" customHeight="1">
      <c r="A754" s="1824"/>
      <c r="B754" s="1696" t="s">
        <v>2492</v>
      </c>
      <c r="C754" s="2523" t="s">
        <v>2491</v>
      </c>
      <c r="D754" s="1918"/>
      <c r="E754" s="3566"/>
      <c r="F754" s="3377"/>
      <c r="G754" s="3571">
        <v>16473</v>
      </c>
      <c r="H754" s="3571"/>
      <c r="I754" s="3571"/>
      <c r="J754" s="3571"/>
      <c r="K754" s="3571"/>
      <c r="L754" s="3571"/>
      <c r="M754" s="3571"/>
      <c r="N754" s="3571"/>
      <c r="O754" s="3571"/>
      <c r="P754" s="3571"/>
      <c r="Q754" s="3571"/>
      <c r="R754" s="3571"/>
    </row>
    <row r="755" spans="1:18" ht="23.25" customHeight="1">
      <c r="A755" s="1824"/>
      <c r="B755" s="1696" t="s">
        <v>2493</v>
      </c>
      <c r="C755" s="2523" t="s">
        <v>2491</v>
      </c>
      <c r="D755" s="1918"/>
      <c r="E755" s="3566"/>
      <c r="F755" s="3377"/>
      <c r="G755" s="3571">
        <v>23062</v>
      </c>
      <c r="H755" s="3571"/>
      <c r="I755" s="3571"/>
      <c r="J755" s="3571"/>
      <c r="K755" s="3571"/>
      <c r="L755" s="3571"/>
      <c r="M755" s="3571"/>
      <c r="N755" s="3571"/>
      <c r="O755" s="3571"/>
      <c r="P755" s="3571"/>
      <c r="Q755" s="3571"/>
      <c r="R755" s="3571"/>
    </row>
    <row r="756" spans="1:18" ht="23.25" customHeight="1">
      <c r="A756" s="1824"/>
      <c r="B756" s="1696" t="s">
        <v>2494</v>
      </c>
      <c r="C756" s="2523" t="s">
        <v>2491</v>
      </c>
      <c r="D756" s="1918"/>
      <c r="E756" s="3566"/>
      <c r="F756" s="3377"/>
      <c r="G756" s="3571">
        <v>36895</v>
      </c>
      <c r="H756" s="3571"/>
      <c r="I756" s="3571"/>
      <c r="J756" s="3571"/>
      <c r="K756" s="3571"/>
      <c r="L756" s="3571"/>
      <c r="M756" s="3571"/>
      <c r="N756" s="3571"/>
      <c r="O756" s="3571"/>
      <c r="P756" s="3571"/>
      <c r="Q756" s="3571"/>
      <c r="R756" s="3571"/>
    </row>
    <row r="757" spans="1:18" ht="23.25" customHeight="1">
      <c r="A757" s="1824"/>
      <c r="B757" s="1696" t="s">
        <v>2495</v>
      </c>
      <c r="C757" s="2523" t="s">
        <v>2491</v>
      </c>
      <c r="D757" s="1918"/>
      <c r="E757" s="3566"/>
      <c r="F757" s="3377"/>
      <c r="G757" s="3571">
        <v>56575</v>
      </c>
      <c r="H757" s="3571"/>
      <c r="I757" s="3571"/>
      <c r="J757" s="3571"/>
      <c r="K757" s="3571"/>
      <c r="L757" s="3571"/>
      <c r="M757" s="3571"/>
      <c r="N757" s="3571"/>
      <c r="O757" s="3571"/>
      <c r="P757" s="3571"/>
      <c r="Q757" s="3571"/>
      <c r="R757" s="3571"/>
    </row>
    <row r="758" spans="1:18" ht="23.25" customHeight="1">
      <c r="A758" s="1824"/>
      <c r="B758" s="1696" t="s">
        <v>2496</v>
      </c>
      <c r="C758" s="2523" t="s">
        <v>2491</v>
      </c>
      <c r="D758" s="1918"/>
      <c r="E758" s="3566"/>
      <c r="F758" s="3377"/>
      <c r="G758" s="3571">
        <v>85920</v>
      </c>
      <c r="H758" s="3571"/>
      <c r="I758" s="3571"/>
      <c r="J758" s="3571"/>
      <c r="K758" s="3571"/>
      <c r="L758" s="3571"/>
      <c r="M758" s="3571"/>
      <c r="N758" s="3571"/>
      <c r="O758" s="3571"/>
      <c r="P758" s="3571"/>
      <c r="Q758" s="3571"/>
      <c r="R758" s="3571"/>
    </row>
    <row r="759" spans="1:18" ht="16.5" customHeight="1">
      <c r="A759" s="1791"/>
      <c r="B759" s="3572" t="s">
        <v>2518</v>
      </c>
      <c r="C759" s="3569"/>
      <c r="D759" s="3569"/>
      <c r="E759" s="3569"/>
      <c r="F759" s="3569"/>
      <c r="G759" s="3569"/>
      <c r="H759" s="3569"/>
      <c r="I759" s="3569"/>
      <c r="J759" s="3569"/>
      <c r="K759" s="3569"/>
      <c r="L759" s="3569"/>
      <c r="M759" s="3569"/>
      <c r="N759" s="3569"/>
      <c r="O759" s="3569"/>
      <c r="P759" s="3569"/>
      <c r="Q759" s="3569"/>
      <c r="R759" s="3569"/>
    </row>
    <row r="760" spans="1:18" ht="23.25" customHeight="1">
      <c r="A760" s="1824"/>
      <c r="B760" s="1696" t="s">
        <v>2497</v>
      </c>
      <c r="C760" s="2523" t="s">
        <v>2491</v>
      </c>
      <c r="D760" s="1918"/>
      <c r="E760" s="3566"/>
      <c r="F760" s="3377"/>
      <c r="G760" s="3571">
        <v>25876</v>
      </c>
      <c r="H760" s="3571"/>
      <c r="I760" s="3571"/>
      <c r="J760" s="3571"/>
      <c r="K760" s="3571"/>
      <c r="L760" s="3571"/>
      <c r="M760" s="3571"/>
      <c r="N760" s="3571"/>
      <c r="O760" s="3571"/>
      <c r="P760" s="3571"/>
      <c r="Q760" s="3571"/>
      <c r="R760" s="3571"/>
    </row>
    <row r="761" spans="1:18" ht="23.25" customHeight="1">
      <c r="A761" s="1824"/>
      <c r="B761" s="1696" t="s">
        <v>2498</v>
      </c>
      <c r="C761" s="2523" t="s">
        <v>2491</v>
      </c>
      <c r="D761" s="1918"/>
      <c r="E761" s="3566"/>
      <c r="F761" s="3377"/>
      <c r="G761" s="3571">
        <v>35956</v>
      </c>
      <c r="H761" s="3571"/>
      <c r="I761" s="3571"/>
      <c r="J761" s="3571"/>
      <c r="K761" s="3571"/>
      <c r="L761" s="3571"/>
      <c r="M761" s="3571"/>
      <c r="N761" s="3571"/>
      <c r="O761" s="3571"/>
      <c r="P761" s="3571"/>
      <c r="Q761" s="3571"/>
      <c r="R761" s="3571"/>
    </row>
    <row r="762" spans="1:18" ht="23.25" customHeight="1">
      <c r="A762" s="1824"/>
      <c r="B762" s="1696" t="s">
        <v>2499</v>
      </c>
      <c r="C762" s="2523" t="s">
        <v>2491</v>
      </c>
      <c r="D762" s="1918"/>
      <c r="E762" s="3566"/>
      <c r="F762" s="3377"/>
      <c r="G762" s="3571">
        <v>49593</v>
      </c>
      <c r="H762" s="3571"/>
      <c r="I762" s="3571"/>
      <c r="J762" s="3571"/>
      <c r="K762" s="3571"/>
      <c r="L762" s="3571"/>
      <c r="M762" s="3571"/>
      <c r="N762" s="3571"/>
      <c r="O762" s="3571"/>
      <c r="P762" s="3571"/>
      <c r="Q762" s="3571"/>
      <c r="R762" s="3571"/>
    </row>
    <row r="763" spans="1:18" ht="23.25" customHeight="1">
      <c r="A763" s="1824"/>
      <c r="B763" s="1696" t="s">
        <v>2500</v>
      </c>
      <c r="C763" s="2523" t="s">
        <v>2491</v>
      </c>
      <c r="D763" s="1918"/>
      <c r="E763" s="3566"/>
      <c r="F763" s="3377"/>
      <c r="G763" s="3571">
        <v>77782</v>
      </c>
      <c r="H763" s="3571"/>
      <c r="I763" s="3571"/>
      <c r="J763" s="3571"/>
      <c r="K763" s="3571"/>
      <c r="L763" s="3571"/>
      <c r="M763" s="3571"/>
      <c r="N763" s="3571"/>
      <c r="O763" s="3571"/>
      <c r="P763" s="3571"/>
      <c r="Q763" s="3571"/>
      <c r="R763" s="3571"/>
    </row>
    <row r="764" spans="1:18" ht="23.25" customHeight="1">
      <c r="A764" s="1824"/>
      <c r="B764" s="1696" t="s">
        <v>2501</v>
      </c>
      <c r="C764" s="2523" t="s">
        <v>2491</v>
      </c>
      <c r="D764" s="1918"/>
      <c r="E764" s="3566"/>
      <c r="F764" s="3377"/>
      <c r="G764" s="3571">
        <v>118407</v>
      </c>
      <c r="H764" s="3571"/>
      <c r="I764" s="3571"/>
      <c r="J764" s="3571"/>
      <c r="K764" s="3571"/>
      <c r="L764" s="3571"/>
      <c r="M764" s="3571"/>
      <c r="N764" s="3571"/>
      <c r="O764" s="3571"/>
      <c r="P764" s="3571"/>
      <c r="Q764" s="3571"/>
      <c r="R764" s="3571"/>
    </row>
    <row r="765" spans="1:18" ht="16.5" customHeight="1">
      <c r="A765" s="1791"/>
      <c r="B765" s="3572" t="s">
        <v>2519</v>
      </c>
      <c r="C765" s="3569"/>
      <c r="D765" s="3569"/>
      <c r="E765" s="3569"/>
      <c r="F765" s="3569"/>
      <c r="G765" s="3569"/>
      <c r="H765" s="3569"/>
      <c r="I765" s="3569"/>
      <c r="J765" s="3569"/>
      <c r="K765" s="3569"/>
      <c r="L765" s="3569"/>
      <c r="M765" s="3569"/>
      <c r="N765" s="3569"/>
      <c r="O765" s="3569"/>
      <c r="P765" s="3569"/>
      <c r="Q765" s="3569"/>
      <c r="R765" s="3569"/>
    </row>
    <row r="766" spans="1:18" ht="23.25" customHeight="1">
      <c r="A766" s="1824"/>
      <c r="B766" s="1696" t="s">
        <v>2502</v>
      </c>
      <c r="C766" s="2523" t="s">
        <v>2491</v>
      </c>
      <c r="D766" s="1918"/>
      <c r="E766" s="3566"/>
      <c r="F766" s="3377"/>
      <c r="G766" s="3571">
        <v>24611</v>
      </c>
      <c r="H766" s="3571"/>
      <c r="I766" s="3571"/>
      <c r="J766" s="3571"/>
      <c r="K766" s="3571"/>
      <c r="L766" s="3571"/>
      <c r="M766" s="3571"/>
      <c r="N766" s="3571"/>
      <c r="O766" s="3571"/>
      <c r="P766" s="3571"/>
      <c r="Q766" s="3571"/>
      <c r="R766" s="3571"/>
    </row>
    <row r="767" spans="1:18" ht="23.25" customHeight="1">
      <c r="A767" s="1824"/>
      <c r="B767" s="1696" t="s">
        <v>2503</v>
      </c>
      <c r="C767" s="2523" t="s">
        <v>2491</v>
      </c>
      <c r="D767" s="1918"/>
      <c r="E767" s="3566"/>
      <c r="F767" s="3377"/>
      <c r="G767" s="3571">
        <v>35149</v>
      </c>
      <c r="H767" s="3571"/>
      <c r="I767" s="3571"/>
      <c r="J767" s="3571"/>
      <c r="K767" s="3571"/>
      <c r="L767" s="3571"/>
      <c r="M767" s="3571"/>
      <c r="N767" s="3571"/>
      <c r="O767" s="3571"/>
      <c r="P767" s="3571"/>
      <c r="Q767" s="3571"/>
      <c r="R767" s="3571"/>
    </row>
    <row r="768" spans="1:18" ht="23.25" customHeight="1">
      <c r="A768" s="1824"/>
      <c r="B768" s="1696" t="s">
        <v>2504</v>
      </c>
      <c r="C768" s="2523" t="s">
        <v>2491</v>
      </c>
      <c r="D768" s="1918"/>
      <c r="E768" s="3566"/>
      <c r="F768" s="3377"/>
      <c r="G768" s="3571">
        <v>50640</v>
      </c>
      <c r="H768" s="3571"/>
      <c r="I768" s="3571"/>
      <c r="J768" s="3571"/>
      <c r="K768" s="3571"/>
      <c r="L768" s="3571"/>
      <c r="M768" s="3571"/>
      <c r="N768" s="3571"/>
      <c r="O768" s="3571"/>
      <c r="P768" s="3571"/>
      <c r="Q768" s="3571"/>
      <c r="R768" s="3571"/>
    </row>
    <row r="769" spans="1:18" ht="23.25" customHeight="1">
      <c r="A769" s="1824"/>
      <c r="B769" s="1696" t="s">
        <v>2505</v>
      </c>
      <c r="C769" s="2523" t="s">
        <v>2491</v>
      </c>
      <c r="D769" s="1918"/>
      <c r="E769" s="3566"/>
      <c r="F769" s="3377"/>
      <c r="G769" s="3571">
        <v>70560</v>
      </c>
      <c r="H769" s="3571"/>
      <c r="I769" s="3571"/>
      <c r="J769" s="3571"/>
      <c r="K769" s="3571"/>
      <c r="L769" s="3571"/>
      <c r="M769" s="3571"/>
      <c r="N769" s="3571"/>
      <c r="O769" s="3571"/>
      <c r="P769" s="3571"/>
      <c r="Q769" s="3571"/>
      <c r="R769" s="3571"/>
    </row>
    <row r="770" spans="1:18" ht="23.25" customHeight="1">
      <c r="A770" s="1824"/>
      <c r="B770" s="1696" t="s">
        <v>2506</v>
      </c>
      <c r="C770" s="2523" t="s">
        <v>2491</v>
      </c>
      <c r="D770" s="1918"/>
      <c r="E770" s="3566"/>
      <c r="F770" s="3377"/>
      <c r="G770" s="3571">
        <v>114131</v>
      </c>
      <c r="H770" s="3571"/>
      <c r="I770" s="3571"/>
      <c r="J770" s="3571"/>
      <c r="K770" s="3571"/>
      <c r="L770" s="3571"/>
      <c r="M770" s="3571"/>
      <c r="N770" s="3571"/>
      <c r="O770" s="3571"/>
      <c r="P770" s="3571"/>
      <c r="Q770" s="3571"/>
      <c r="R770" s="3571"/>
    </row>
    <row r="771" spans="1:18" ht="16.5" customHeight="1">
      <c r="A771" s="1791"/>
      <c r="B771" s="3572" t="s">
        <v>2520</v>
      </c>
      <c r="C771" s="3569"/>
      <c r="D771" s="3569"/>
      <c r="E771" s="3569"/>
      <c r="F771" s="3569"/>
      <c r="G771" s="3569"/>
      <c r="H771" s="3569"/>
      <c r="I771" s="3569"/>
      <c r="J771" s="3569"/>
      <c r="K771" s="3569"/>
      <c r="L771" s="3569"/>
      <c r="M771" s="3569"/>
      <c r="N771" s="3569"/>
      <c r="O771" s="3569"/>
      <c r="P771" s="3569"/>
      <c r="Q771" s="3569"/>
      <c r="R771" s="3569"/>
    </row>
    <row r="772" spans="1:18" ht="23.25" customHeight="1">
      <c r="A772" s="1824"/>
      <c r="B772" s="1696" t="s">
        <v>2507</v>
      </c>
      <c r="C772" s="2523" t="s">
        <v>2491</v>
      </c>
      <c r="D772" s="1918"/>
      <c r="E772" s="3566"/>
      <c r="F772" s="3377"/>
      <c r="G772" s="3571">
        <v>44684</v>
      </c>
      <c r="H772" s="3571"/>
      <c r="I772" s="3571"/>
      <c r="J772" s="3571"/>
      <c r="K772" s="3571"/>
      <c r="L772" s="3571"/>
      <c r="M772" s="3571"/>
      <c r="N772" s="3571"/>
      <c r="O772" s="3571"/>
      <c r="P772" s="3571"/>
      <c r="Q772" s="3571"/>
      <c r="R772" s="3571"/>
    </row>
    <row r="773" spans="1:18" ht="23.25" customHeight="1">
      <c r="A773" s="1824"/>
      <c r="B773" s="1696" t="s">
        <v>2508</v>
      </c>
      <c r="C773" s="2523" t="s">
        <v>2491</v>
      </c>
      <c r="D773" s="1918"/>
      <c r="E773" s="3566"/>
      <c r="F773" s="3377"/>
      <c r="G773" s="3571">
        <v>63775</v>
      </c>
      <c r="H773" s="3571"/>
      <c r="I773" s="3571"/>
      <c r="J773" s="3571"/>
      <c r="K773" s="3571"/>
      <c r="L773" s="3571"/>
      <c r="M773" s="3571"/>
      <c r="N773" s="3571"/>
      <c r="O773" s="3571"/>
      <c r="P773" s="3571"/>
      <c r="Q773" s="3571"/>
      <c r="R773" s="3571"/>
    </row>
    <row r="774" spans="1:18" ht="23.25" customHeight="1">
      <c r="A774" s="1824"/>
      <c r="B774" s="1696" t="s">
        <v>2509</v>
      </c>
      <c r="C774" s="2523" t="s">
        <v>2491</v>
      </c>
      <c r="D774" s="1918"/>
      <c r="E774" s="3566"/>
      <c r="F774" s="3377"/>
      <c r="G774" s="3571">
        <v>88669</v>
      </c>
      <c r="H774" s="3571"/>
      <c r="I774" s="3571"/>
      <c r="J774" s="3571"/>
      <c r="K774" s="3571"/>
      <c r="L774" s="3571"/>
      <c r="M774" s="3571"/>
      <c r="N774" s="3571"/>
      <c r="O774" s="3571"/>
      <c r="P774" s="3571"/>
      <c r="Q774" s="3571"/>
      <c r="R774" s="3571"/>
    </row>
    <row r="775" spans="1:18" ht="23.25" customHeight="1">
      <c r="A775" s="1824"/>
      <c r="B775" s="1696" t="s">
        <v>2510</v>
      </c>
      <c r="C775" s="2523" t="s">
        <v>2491</v>
      </c>
      <c r="D775" s="1918"/>
      <c r="E775" s="3566"/>
      <c r="F775" s="3377"/>
      <c r="G775" s="3571">
        <v>136407</v>
      </c>
      <c r="H775" s="3571"/>
      <c r="I775" s="3571"/>
      <c r="J775" s="3571"/>
      <c r="K775" s="3571"/>
      <c r="L775" s="3571"/>
      <c r="M775" s="3571"/>
      <c r="N775" s="3571"/>
      <c r="O775" s="3571"/>
      <c r="P775" s="3571"/>
      <c r="Q775" s="3571"/>
      <c r="R775" s="3571"/>
    </row>
    <row r="776" spans="1:18" ht="23.25" customHeight="1">
      <c r="A776" s="1824"/>
      <c r="B776" s="1696" t="s">
        <v>2511</v>
      </c>
      <c r="C776" s="2523" t="s">
        <v>2491</v>
      </c>
      <c r="D776" s="1918"/>
      <c r="E776" s="3566"/>
      <c r="F776" s="3377"/>
      <c r="G776" s="3571">
        <v>205440</v>
      </c>
      <c r="H776" s="3571"/>
      <c r="I776" s="3571"/>
      <c r="J776" s="3571"/>
      <c r="K776" s="3571"/>
      <c r="L776" s="3571"/>
      <c r="M776" s="3571"/>
      <c r="N776" s="3571"/>
      <c r="O776" s="3571"/>
      <c r="P776" s="3571"/>
      <c r="Q776" s="3571"/>
      <c r="R776" s="3571"/>
    </row>
    <row r="777" spans="1:18" ht="64.5" customHeight="1">
      <c r="A777" s="1791">
        <v>8</v>
      </c>
      <c r="B777" s="3572" t="s">
        <v>2532</v>
      </c>
      <c r="C777" s="3569"/>
      <c r="D777" s="3569"/>
      <c r="E777" s="3569"/>
      <c r="F777" s="3569"/>
      <c r="G777" s="3569"/>
      <c r="H777" s="3569"/>
      <c r="I777" s="3569"/>
      <c r="J777" s="3569"/>
      <c r="K777" s="3569"/>
      <c r="L777" s="3569"/>
      <c r="M777" s="3569"/>
      <c r="N777" s="3569"/>
      <c r="O777" s="3569"/>
      <c r="P777" s="3569"/>
      <c r="Q777" s="3569"/>
      <c r="R777" s="3569"/>
    </row>
    <row r="778" spans="1:18" ht="28.5" customHeight="1">
      <c r="A778" s="1791"/>
      <c r="B778" s="2524"/>
      <c r="C778" s="3573" t="s">
        <v>2533</v>
      </c>
      <c r="D778" s="3573"/>
      <c r="E778" s="3573"/>
      <c r="F778" s="3573"/>
      <c r="G778" s="3573"/>
      <c r="H778" s="3573"/>
      <c r="I778" s="3573"/>
      <c r="J778" s="3573"/>
      <c r="K778" s="3573"/>
      <c r="L778" s="3573"/>
      <c r="M778" s="3573"/>
      <c r="N778" s="3573"/>
      <c r="O778" s="3573"/>
      <c r="P778" s="3573"/>
      <c r="Q778" s="3573"/>
      <c r="R778" s="3573"/>
    </row>
    <row r="779" spans="1:18" ht="38.25" customHeight="1">
      <c r="A779" s="1791"/>
      <c r="B779" s="1835" t="s">
        <v>2546</v>
      </c>
      <c r="C779" s="2498"/>
      <c r="D779" s="2497" t="s">
        <v>2534</v>
      </c>
      <c r="E779" s="1915"/>
      <c r="F779" s="1915"/>
      <c r="G779" s="1915"/>
      <c r="H779" s="1915"/>
      <c r="I779" s="1915"/>
      <c r="J779" s="1915"/>
      <c r="K779" s="1915"/>
      <c r="L779" s="1888"/>
      <c r="M779" s="1915"/>
      <c r="N779" s="1915"/>
      <c r="O779" s="1915"/>
      <c r="P779" s="1915"/>
      <c r="Q779" s="1915"/>
      <c r="R779" s="1915"/>
    </row>
    <row r="780" spans="1:18" s="1845" customFormat="1" ht="63" customHeight="1">
      <c r="A780" s="1791"/>
      <c r="B780" s="2527" t="s">
        <v>2543</v>
      </c>
      <c r="C780" s="2529" t="s">
        <v>2339</v>
      </c>
      <c r="D780" s="1915"/>
      <c r="E780" s="1920">
        <v>3980000</v>
      </c>
      <c r="F780" s="2497"/>
      <c r="G780" s="1920">
        <v>3980000</v>
      </c>
      <c r="H780" s="1920">
        <v>3980000</v>
      </c>
      <c r="I780" s="1920">
        <v>3980000</v>
      </c>
      <c r="J780" s="1920">
        <v>3980000</v>
      </c>
      <c r="K780" s="1920">
        <v>3980000</v>
      </c>
      <c r="L780" s="1920">
        <v>3980000</v>
      </c>
      <c r="M780" s="1920">
        <v>3980000</v>
      </c>
      <c r="N780" s="1920">
        <v>3980000</v>
      </c>
      <c r="O780" s="1920">
        <v>3980000</v>
      </c>
      <c r="P780" s="1920">
        <v>3980000</v>
      </c>
      <c r="Q780" s="1920">
        <v>3980000</v>
      </c>
      <c r="R780" s="1920">
        <v>3980000</v>
      </c>
    </row>
    <row r="781" spans="1:18" ht="63" customHeight="1">
      <c r="A781" s="1791"/>
      <c r="B781" s="2527" t="s">
        <v>2544</v>
      </c>
      <c r="C781" s="2529" t="s">
        <v>2339</v>
      </c>
      <c r="D781" s="1918"/>
      <c r="E781" s="1920">
        <v>4200000</v>
      </c>
      <c r="F781" s="2529"/>
      <c r="G781" s="1920">
        <v>4200000</v>
      </c>
      <c r="H781" s="1920">
        <v>4200000</v>
      </c>
      <c r="I781" s="1920">
        <v>4200000</v>
      </c>
      <c r="J781" s="1920">
        <v>4200000</v>
      </c>
      <c r="K781" s="1920">
        <v>4200000</v>
      </c>
      <c r="L781" s="1920">
        <v>4200000</v>
      </c>
      <c r="M781" s="1920">
        <v>4200000</v>
      </c>
      <c r="N781" s="1920">
        <v>4200000</v>
      </c>
      <c r="O781" s="1920">
        <v>4200000</v>
      </c>
      <c r="P781" s="1920">
        <v>4200000</v>
      </c>
      <c r="Q781" s="1920">
        <v>4200000</v>
      </c>
      <c r="R781" s="1920">
        <v>4200000</v>
      </c>
    </row>
    <row r="782" spans="1:18" ht="63" customHeight="1">
      <c r="A782" s="1791"/>
      <c r="B782" s="2527" t="s">
        <v>2545</v>
      </c>
      <c r="C782" s="2529" t="s">
        <v>2339</v>
      </c>
      <c r="D782" s="1918"/>
      <c r="E782" s="1920">
        <v>4450000</v>
      </c>
      <c r="F782" s="2529"/>
      <c r="G782" s="1920">
        <v>4450000</v>
      </c>
      <c r="H782" s="1920">
        <v>4450000</v>
      </c>
      <c r="I782" s="1920">
        <v>4450000</v>
      </c>
      <c r="J782" s="1920">
        <v>4450000</v>
      </c>
      <c r="K782" s="1920">
        <v>4450000</v>
      </c>
      <c r="L782" s="1920">
        <v>4450000</v>
      </c>
      <c r="M782" s="1920">
        <v>4450000</v>
      </c>
      <c r="N782" s="1920">
        <v>4450000</v>
      </c>
      <c r="O782" s="1920">
        <v>4450000</v>
      </c>
      <c r="P782" s="1920">
        <v>4450000</v>
      </c>
      <c r="Q782" s="1920">
        <v>4450000</v>
      </c>
      <c r="R782" s="1920">
        <v>4450000</v>
      </c>
    </row>
    <row r="783" spans="1:18" ht="38.25" customHeight="1">
      <c r="A783" s="1791"/>
      <c r="B783" s="1835" t="s">
        <v>2554</v>
      </c>
      <c r="C783" s="2498"/>
      <c r="D783" s="2497" t="s">
        <v>2534</v>
      </c>
      <c r="E783" s="1915"/>
      <c r="F783" s="1915"/>
      <c r="G783" s="1915"/>
      <c r="H783" s="1915"/>
      <c r="I783" s="1915"/>
      <c r="J783" s="1915"/>
      <c r="K783" s="1915"/>
      <c r="L783" s="1888"/>
      <c r="M783" s="1915"/>
      <c r="N783" s="1915"/>
      <c r="O783" s="1915"/>
      <c r="P783" s="1915"/>
      <c r="Q783" s="1915"/>
      <c r="R783" s="1915"/>
    </row>
    <row r="784" spans="1:18" ht="79.5" customHeight="1">
      <c r="A784" s="1791"/>
      <c r="B784" s="2527" t="s">
        <v>2547</v>
      </c>
      <c r="C784" s="2529" t="s">
        <v>2339</v>
      </c>
      <c r="D784" s="1918"/>
      <c r="E784" s="1920">
        <v>5540000</v>
      </c>
      <c r="F784" s="2529"/>
      <c r="G784" s="1920">
        <v>5540000</v>
      </c>
      <c r="H784" s="1920">
        <v>5540000</v>
      </c>
      <c r="I784" s="1920">
        <v>5540000</v>
      </c>
      <c r="J784" s="1920">
        <v>5540000</v>
      </c>
      <c r="K784" s="1920">
        <v>5540000</v>
      </c>
      <c r="L784" s="1920">
        <v>5540000</v>
      </c>
      <c r="M784" s="1920">
        <v>5540000</v>
      </c>
      <c r="N784" s="1920">
        <v>5540000</v>
      </c>
      <c r="O784" s="1920">
        <v>5540000</v>
      </c>
      <c r="P784" s="1920">
        <v>5540000</v>
      </c>
      <c r="Q784" s="1920">
        <v>5540000</v>
      </c>
      <c r="R784" s="1920">
        <v>5540000</v>
      </c>
    </row>
    <row r="785" spans="1:18" ht="79.5" customHeight="1">
      <c r="A785" s="1791"/>
      <c r="B785" s="2527" t="s">
        <v>2548</v>
      </c>
      <c r="C785" s="2529" t="s">
        <v>2339</v>
      </c>
      <c r="D785" s="1918"/>
      <c r="E785" s="1920">
        <v>5720000</v>
      </c>
      <c r="F785" s="2529"/>
      <c r="G785" s="1920">
        <v>5720000</v>
      </c>
      <c r="H785" s="1920">
        <v>5720000</v>
      </c>
      <c r="I785" s="1920">
        <v>5720000</v>
      </c>
      <c r="J785" s="1920">
        <v>5720000</v>
      </c>
      <c r="K785" s="1920">
        <v>5720000</v>
      </c>
      <c r="L785" s="1920">
        <v>5720000</v>
      </c>
      <c r="M785" s="1920">
        <v>5720000</v>
      </c>
      <c r="N785" s="1920">
        <v>5720000</v>
      </c>
      <c r="O785" s="1920">
        <v>5720000</v>
      </c>
      <c r="P785" s="1920">
        <v>5720000</v>
      </c>
      <c r="Q785" s="1920">
        <v>5720000</v>
      </c>
      <c r="R785" s="1920">
        <v>5720000</v>
      </c>
    </row>
    <row r="786" spans="1:18" ht="79.5" customHeight="1">
      <c r="A786" s="1791"/>
      <c r="B786" s="2527" t="s">
        <v>2549</v>
      </c>
      <c r="C786" s="2529" t="s">
        <v>2339</v>
      </c>
      <c r="D786" s="1918"/>
      <c r="E786" s="1920">
        <v>5980000</v>
      </c>
      <c r="F786" s="2529"/>
      <c r="G786" s="1920">
        <v>5980000</v>
      </c>
      <c r="H786" s="1920">
        <v>5980000</v>
      </c>
      <c r="I786" s="1920">
        <v>5980000</v>
      </c>
      <c r="J786" s="1920">
        <v>5980000</v>
      </c>
      <c r="K786" s="1920">
        <v>5980000</v>
      </c>
      <c r="L786" s="1920">
        <v>5980000</v>
      </c>
      <c r="M786" s="1920">
        <v>5980000</v>
      </c>
      <c r="N786" s="1920">
        <v>5980000</v>
      </c>
      <c r="O786" s="1920">
        <v>5980000</v>
      </c>
      <c r="P786" s="1920">
        <v>5980000</v>
      </c>
      <c r="Q786" s="1920">
        <v>5980000</v>
      </c>
      <c r="R786" s="1920">
        <v>5980000</v>
      </c>
    </row>
    <row r="787" spans="1:18" ht="79.5" customHeight="1">
      <c r="A787" s="1791"/>
      <c r="B787" s="2527" t="s">
        <v>2550</v>
      </c>
      <c r="C787" s="2529" t="s">
        <v>2339</v>
      </c>
      <c r="D787" s="1918"/>
      <c r="E787" s="1920">
        <v>6120000</v>
      </c>
      <c r="F787" s="2529"/>
      <c r="G787" s="1920">
        <v>6120000</v>
      </c>
      <c r="H787" s="1920">
        <v>6120000</v>
      </c>
      <c r="I787" s="1920">
        <v>6120000</v>
      </c>
      <c r="J787" s="1920">
        <v>6120000</v>
      </c>
      <c r="K787" s="1920">
        <v>6120000</v>
      </c>
      <c r="L787" s="1920">
        <v>6120000</v>
      </c>
      <c r="M787" s="1920">
        <v>6120000</v>
      </c>
      <c r="N787" s="1920">
        <v>6120000</v>
      </c>
      <c r="O787" s="1920">
        <v>6120000</v>
      </c>
      <c r="P787" s="1920">
        <v>6120000</v>
      </c>
      <c r="Q787" s="1920">
        <v>6120000</v>
      </c>
      <c r="R787" s="1920">
        <v>6120000</v>
      </c>
    </row>
    <row r="788" spans="1:18" ht="79.5" customHeight="1">
      <c r="A788" s="1791"/>
      <c r="B788" s="2527" t="s">
        <v>2551</v>
      </c>
      <c r="C788" s="2529" t="s">
        <v>2339</v>
      </c>
      <c r="D788" s="1918"/>
      <c r="E788" s="1920">
        <v>8156000</v>
      </c>
      <c r="F788" s="2529"/>
      <c r="G788" s="1920">
        <v>8156000</v>
      </c>
      <c r="H788" s="1920">
        <v>8156000</v>
      </c>
      <c r="I788" s="1920">
        <v>8156000</v>
      </c>
      <c r="J788" s="1920">
        <v>8156000</v>
      </c>
      <c r="K788" s="1920">
        <v>8156000</v>
      </c>
      <c r="L788" s="1920">
        <v>8156000</v>
      </c>
      <c r="M788" s="1920">
        <v>8156000</v>
      </c>
      <c r="N788" s="1920">
        <v>8156000</v>
      </c>
      <c r="O788" s="1920">
        <v>8156000</v>
      </c>
      <c r="P788" s="1920">
        <v>8156000</v>
      </c>
      <c r="Q788" s="1920">
        <v>8156000</v>
      </c>
      <c r="R788" s="1920">
        <v>8156000</v>
      </c>
    </row>
    <row r="789" spans="1:18" ht="79.5" customHeight="1">
      <c r="A789" s="1791"/>
      <c r="B789" s="2527" t="s">
        <v>2552</v>
      </c>
      <c r="C789" s="2529" t="s">
        <v>2339</v>
      </c>
      <c r="D789" s="1918"/>
      <c r="E789" s="1920">
        <v>9120000</v>
      </c>
      <c r="F789" s="2529"/>
      <c r="G789" s="1920">
        <v>9120000</v>
      </c>
      <c r="H789" s="1920">
        <v>9120000</v>
      </c>
      <c r="I789" s="1920">
        <v>9120000</v>
      </c>
      <c r="J789" s="1920">
        <v>9120000</v>
      </c>
      <c r="K789" s="1920">
        <v>9120000</v>
      </c>
      <c r="L789" s="1920">
        <v>9120000</v>
      </c>
      <c r="M789" s="1920">
        <v>9120000</v>
      </c>
      <c r="N789" s="1920">
        <v>9120000</v>
      </c>
      <c r="O789" s="1920">
        <v>9120000</v>
      </c>
      <c r="P789" s="1920">
        <v>9120000</v>
      </c>
      <c r="Q789" s="1920">
        <v>9120000</v>
      </c>
      <c r="R789" s="1920">
        <v>9120000</v>
      </c>
    </row>
    <row r="790" spans="1:18" ht="79.5" customHeight="1">
      <c r="A790" s="1791"/>
      <c r="B790" s="2527" t="s">
        <v>2553</v>
      </c>
      <c r="C790" s="2529" t="s">
        <v>2339</v>
      </c>
      <c r="D790" s="1918"/>
      <c r="E790" s="1920">
        <v>11230000</v>
      </c>
      <c r="F790" s="2529"/>
      <c r="G790" s="1920">
        <v>11230000</v>
      </c>
      <c r="H790" s="1920">
        <v>11230000</v>
      </c>
      <c r="I790" s="1920">
        <v>11230000</v>
      </c>
      <c r="J790" s="1920">
        <v>11230000</v>
      </c>
      <c r="K790" s="1920">
        <v>11230000</v>
      </c>
      <c r="L790" s="1920">
        <v>11230000</v>
      </c>
      <c r="M790" s="1920">
        <v>11230000</v>
      </c>
      <c r="N790" s="1920">
        <v>11230000</v>
      </c>
      <c r="O790" s="1920">
        <v>11230000</v>
      </c>
      <c r="P790" s="1920">
        <v>11230000</v>
      </c>
      <c r="Q790" s="1920">
        <v>11230000</v>
      </c>
      <c r="R790" s="1920">
        <v>11230000</v>
      </c>
    </row>
    <row r="791" spans="1:18" ht="61.5" customHeight="1">
      <c r="A791" s="1791"/>
      <c r="B791" s="2524" t="s">
        <v>2557</v>
      </c>
      <c r="C791" s="2529"/>
      <c r="D791" s="2534" t="s">
        <v>2534</v>
      </c>
      <c r="E791" s="1918"/>
      <c r="F791" s="2529"/>
      <c r="G791" s="1920"/>
      <c r="H791" s="1920"/>
      <c r="I791" s="1920"/>
      <c r="J791" s="1920"/>
      <c r="K791" s="1920"/>
      <c r="L791" s="1920"/>
      <c r="M791" s="1920"/>
      <c r="N791" s="1920"/>
      <c r="O791" s="1920"/>
      <c r="P791" s="1920"/>
      <c r="Q791" s="1920"/>
      <c r="R791" s="1920"/>
    </row>
    <row r="792" spans="1:18" ht="97.5" customHeight="1">
      <c r="A792" s="1791"/>
      <c r="B792" s="2527" t="s">
        <v>2555</v>
      </c>
      <c r="C792" s="2529" t="s">
        <v>2339</v>
      </c>
      <c r="D792" s="1918"/>
      <c r="E792" s="1920">
        <v>3870000</v>
      </c>
      <c r="F792" s="1920">
        <v>3870000</v>
      </c>
      <c r="G792" s="1920">
        <v>3870000</v>
      </c>
      <c r="H792" s="1920">
        <v>3870000</v>
      </c>
      <c r="I792" s="1920">
        <v>3870000</v>
      </c>
      <c r="J792" s="1920">
        <v>3870000</v>
      </c>
      <c r="K792" s="1920">
        <v>3870000</v>
      </c>
      <c r="L792" s="1920">
        <v>3870000</v>
      </c>
      <c r="M792" s="1920">
        <v>3870000</v>
      </c>
      <c r="N792" s="1920">
        <v>3870000</v>
      </c>
      <c r="O792" s="1920">
        <v>3870000</v>
      </c>
      <c r="P792" s="1920">
        <v>3870000</v>
      </c>
      <c r="Q792" s="1920">
        <v>3870000</v>
      </c>
      <c r="R792" s="1920">
        <v>3870000</v>
      </c>
    </row>
    <row r="793" spans="1:18" ht="97.5" customHeight="1">
      <c r="A793" s="1791"/>
      <c r="B793" s="2527" t="s">
        <v>2556</v>
      </c>
      <c r="C793" s="2529" t="s">
        <v>2339</v>
      </c>
      <c r="D793" s="1918"/>
      <c r="E793" s="1920">
        <v>3990000</v>
      </c>
      <c r="F793" s="1920">
        <v>3990000</v>
      </c>
      <c r="G793" s="1920">
        <v>3990000</v>
      </c>
      <c r="H793" s="1920">
        <v>3990000</v>
      </c>
      <c r="I793" s="1920">
        <v>3990000</v>
      </c>
      <c r="J793" s="1920">
        <v>3990000</v>
      </c>
      <c r="K793" s="1920">
        <v>3990000</v>
      </c>
      <c r="L793" s="1920">
        <v>3990000</v>
      </c>
      <c r="M793" s="1920">
        <v>3990000</v>
      </c>
      <c r="N793" s="1920">
        <v>3990000</v>
      </c>
      <c r="O793" s="1920">
        <v>3990000</v>
      </c>
      <c r="P793" s="1920">
        <v>3990000</v>
      </c>
      <c r="Q793" s="1920">
        <v>3990000</v>
      </c>
      <c r="R793" s="1920">
        <v>3990000</v>
      </c>
    </row>
    <row r="794" spans="1:18" ht="51.75" customHeight="1">
      <c r="A794" s="1791"/>
      <c r="B794" s="2524" t="s">
        <v>2565</v>
      </c>
      <c r="C794" s="2529"/>
      <c r="D794" s="2534" t="s">
        <v>2534</v>
      </c>
      <c r="E794" s="1918"/>
      <c r="F794" s="1918"/>
      <c r="G794" s="1918"/>
      <c r="H794" s="1918"/>
      <c r="I794" s="1918"/>
      <c r="J794" s="1918"/>
      <c r="K794" s="1918"/>
      <c r="L794" s="1918"/>
      <c r="M794" s="1918"/>
      <c r="N794" s="1918"/>
      <c r="O794" s="1918"/>
      <c r="P794" s="1918"/>
      <c r="Q794" s="1918"/>
      <c r="R794" s="1918"/>
    </row>
    <row r="795" spans="1:18" ht="70.5" customHeight="1">
      <c r="A795" s="1791"/>
      <c r="B795" s="2527" t="s">
        <v>2558</v>
      </c>
      <c r="C795" s="2529" t="s">
        <v>2339</v>
      </c>
      <c r="D795" s="1918"/>
      <c r="E795" s="1920">
        <v>3890000</v>
      </c>
      <c r="F795" s="1920"/>
      <c r="G795" s="1920">
        <v>3890000</v>
      </c>
      <c r="H795" s="1920">
        <v>3890000</v>
      </c>
      <c r="I795" s="1920">
        <v>3890000</v>
      </c>
      <c r="J795" s="1920">
        <v>3890000</v>
      </c>
      <c r="K795" s="1920">
        <v>3890000</v>
      </c>
      <c r="L795" s="1920">
        <v>3890000</v>
      </c>
      <c r="M795" s="1920">
        <v>3890000</v>
      </c>
      <c r="N795" s="1920">
        <v>3890000</v>
      </c>
      <c r="O795" s="1920">
        <v>3890000</v>
      </c>
      <c r="P795" s="1920">
        <v>3890000</v>
      </c>
      <c r="Q795" s="1920">
        <v>3890000</v>
      </c>
      <c r="R795" s="1920">
        <v>3890000</v>
      </c>
    </row>
    <row r="796" spans="1:18" ht="70.5" customHeight="1">
      <c r="A796" s="1791"/>
      <c r="B796" s="2527" t="s">
        <v>2559</v>
      </c>
      <c r="C796" s="2529" t="s">
        <v>2339</v>
      </c>
      <c r="D796" s="1918"/>
      <c r="E796" s="1920">
        <v>5920000</v>
      </c>
      <c r="F796" s="1920"/>
      <c r="G796" s="1920">
        <v>5920000</v>
      </c>
      <c r="H796" s="1920">
        <v>5920000</v>
      </c>
      <c r="I796" s="1920">
        <v>5920000</v>
      </c>
      <c r="J796" s="1920">
        <v>5920000</v>
      </c>
      <c r="K796" s="1920">
        <v>5920000</v>
      </c>
      <c r="L796" s="1920">
        <v>5920000</v>
      </c>
      <c r="M796" s="1920">
        <v>5920000</v>
      </c>
      <c r="N796" s="1920">
        <v>5920000</v>
      </c>
      <c r="O796" s="1920">
        <v>5920000</v>
      </c>
      <c r="P796" s="1920">
        <v>5920000</v>
      </c>
      <c r="Q796" s="1920">
        <v>5920000</v>
      </c>
      <c r="R796" s="1920">
        <v>5920000</v>
      </c>
    </row>
    <row r="797" spans="1:18" ht="70.5" customHeight="1">
      <c r="A797" s="1791"/>
      <c r="B797" s="2527" t="s">
        <v>2560</v>
      </c>
      <c r="C797" s="2529" t="s">
        <v>2339</v>
      </c>
      <c r="D797" s="1918"/>
      <c r="E797" s="1920">
        <v>6430000</v>
      </c>
      <c r="F797" s="1920"/>
      <c r="G797" s="1920">
        <v>6430000</v>
      </c>
      <c r="H797" s="1920">
        <v>6430000</v>
      </c>
      <c r="I797" s="1920">
        <v>6430000</v>
      </c>
      <c r="J797" s="1920">
        <v>6430000</v>
      </c>
      <c r="K797" s="1920">
        <v>6430000</v>
      </c>
      <c r="L797" s="1920">
        <v>6430000</v>
      </c>
      <c r="M797" s="1920">
        <v>6430000</v>
      </c>
      <c r="N797" s="1920">
        <v>6430000</v>
      </c>
      <c r="O797" s="1920">
        <v>6430000</v>
      </c>
      <c r="P797" s="1920">
        <v>6430000</v>
      </c>
      <c r="Q797" s="1920">
        <v>6430000</v>
      </c>
      <c r="R797" s="1920">
        <v>6430000</v>
      </c>
    </row>
    <row r="798" spans="1:18" ht="70.5" customHeight="1">
      <c r="A798" s="1791"/>
      <c r="B798" s="2527" t="s">
        <v>2561</v>
      </c>
      <c r="C798" s="2529" t="s">
        <v>2339</v>
      </c>
      <c r="D798" s="1918"/>
      <c r="E798" s="1920">
        <v>6770000</v>
      </c>
      <c r="F798" s="1920"/>
      <c r="G798" s="1920">
        <v>6770000</v>
      </c>
      <c r="H798" s="1920">
        <v>6770000</v>
      </c>
      <c r="I798" s="1920">
        <v>6770000</v>
      </c>
      <c r="J798" s="1920">
        <v>6770000</v>
      </c>
      <c r="K798" s="1920">
        <v>6770000</v>
      </c>
      <c r="L798" s="1920">
        <v>6770000</v>
      </c>
      <c r="M798" s="1920">
        <v>6770000</v>
      </c>
      <c r="N798" s="1920">
        <v>6770000</v>
      </c>
      <c r="O798" s="1920">
        <v>6770000</v>
      </c>
      <c r="P798" s="1920">
        <v>6770000</v>
      </c>
      <c r="Q798" s="1920">
        <v>6770000</v>
      </c>
      <c r="R798" s="1920">
        <v>6770000</v>
      </c>
    </row>
    <row r="799" spans="1:18" ht="70.5" customHeight="1">
      <c r="A799" s="1791"/>
      <c r="B799" s="2527" t="s">
        <v>2562</v>
      </c>
      <c r="C799" s="2529" t="s">
        <v>2339</v>
      </c>
      <c r="D799" s="1918"/>
      <c r="E799" s="1920">
        <v>8780000</v>
      </c>
      <c r="F799" s="1920"/>
      <c r="G799" s="1920">
        <v>8780000</v>
      </c>
      <c r="H799" s="1920">
        <v>8780000</v>
      </c>
      <c r="I799" s="1920">
        <v>8780000</v>
      </c>
      <c r="J799" s="1920">
        <v>8780000</v>
      </c>
      <c r="K799" s="1920">
        <v>8780000</v>
      </c>
      <c r="L799" s="1920">
        <v>8780000</v>
      </c>
      <c r="M799" s="1920">
        <v>8780000</v>
      </c>
      <c r="N799" s="1920">
        <v>8780000</v>
      </c>
      <c r="O799" s="1920">
        <v>8780000</v>
      </c>
      <c r="P799" s="1920">
        <v>8780000</v>
      </c>
      <c r="Q799" s="1920">
        <v>8780000</v>
      </c>
      <c r="R799" s="1920">
        <v>8780000</v>
      </c>
    </row>
    <row r="800" spans="1:18" ht="70.5" customHeight="1">
      <c r="A800" s="1791"/>
      <c r="B800" s="2527" t="s">
        <v>2563</v>
      </c>
      <c r="C800" s="2529" t="s">
        <v>2339</v>
      </c>
      <c r="D800" s="1918"/>
      <c r="E800" s="1920">
        <v>9890000</v>
      </c>
      <c r="F800" s="1920"/>
      <c r="G800" s="1920">
        <v>9890000</v>
      </c>
      <c r="H800" s="1920">
        <v>9890000</v>
      </c>
      <c r="I800" s="1920">
        <v>9890000</v>
      </c>
      <c r="J800" s="1920">
        <v>9890000</v>
      </c>
      <c r="K800" s="1920">
        <v>9890000</v>
      </c>
      <c r="L800" s="1920">
        <v>9890000</v>
      </c>
      <c r="M800" s="1920">
        <v>9890000</v>
      </c>
      <c r="N800" s="1920">
        <v>9890000</v>
      </c>
      <c r="O800" s="1920">
        <v>9890000</v>
      </c>
      <c r="P800" s="1920">
        <v>9890000</v>
      </c>
      <c r="Q800" s="1920">
        <v>9890000</v>
      </c>
      <c r="R800" s="1920">
        <v>9890000</v>
      </c>
    </row>
    <row r="801" spans="1:18" ht="70.5" customHeight="1">
      <c r="A801" s="1791"/>
      <c r="B801" s="2527" t="s">
        <v>2564</v>
      </c>
      <c r="C801" s="2529" t="s">
        <v>2339</v>
      </c>
      <c r="D801" s="1918"/>
      <c r="E801" s="1920">
        <v>11760000</v>
      </c>
      <c r="F801" s="1920"/>
      <c r="G801" s="1920">
        <v>11760000</v>
      </c>
      <c r="H801" s="1920">
        <v>11760000</v>
      </c>
      <c r="I801" s="1920">
        <v>11760000</v>
      </c>
      <c r="J801" s="1920">
        <v>11760000</v>
      </c>
      <c r="K801" s="1920">
        <v>11760000</v>
      </c>
      <c r="L801" s="1920">
        <v>11760000</v>
      </c>
      <c r="M801" s="1920">
        <v>11760000</v>
      </c>
      <c r="N801" s="1920">
        <v>11760000</v>
      </c>
      <c r="O801" s="1920">
        <v>11760000</v>
      </c>
      <c r="P801" s="1920">
        <v>11760000</v>
      </c>
      <c r="Q801" s="1920">
        <v>11760000</v>
      </c>
      <c r="R801" s="1920">
        <v>11760000</v>
      </c>
    </row>
    <row r="802" spans="1:18" ht="37.5" customHeight="1">
      <c r="A802" s="1791"/>
      <c r="B802" s="2524" t="s">
        <v>2586</v>
      </c>
      <c r="C802" s="2529"/>
      <c r="D802" s="2534" t="s">
        <v>2534</v>
      </c>
      <c r="E802" s="1920"/>
      <c r="F802" s="1920"/>
      <c r="G802" s="1920"/>
      <c r="H802" s="1920"/>
      <c r="I802" s="1920"/>
      <c r="J802" s="1920"/>
      <c r="K802" s="1920"/>
      <c r="L802" s="1920"/>
      <c r="M802" s="1920"/>
      <c r="N802" s="1920"/>
      <c r="O802" s="1920"/>
      <c r="P802" s="1920"/>
      <c r="Q802" s="1920"/>
      <c r="R802" s="1920"/>
    </row>
    <row r="803" spans="1:18" ht="70.5" customHeight="1">
      <c r="A803" s="1791"/>
      <c r="B803" s="2527" t="s">
        <v>2566</v>
      </c>
      <c r="C803" s="2529" t="s">
        <v>2362</v>
      </c>
      <c r="D803" s="1918"/>
      <c r="E803" s="1920">
        <v>2059250</v>
      </c>
      <c r="F803" s="1920"/>
      <c r="G803" s="1920">
        <v>2059250</v>
      </c>
      <c r="H803" s="1920">
        <v>2059250</v>
      </c>
      <c r="I803" s="1920">
        <v>2059250</v>
      </c>
      <c r="J803" s="1920">
        <v>2059250</v>
      </c>
      <c r="K803" s="1920">
        <v>2059250</v>
      </c>
      <c r="L803" s="1920">
        <v>2059250</v>
      </c>
      <c r="M803" s="1920">
        <v>2059250</v>
      </c>
      <c r="N803" s="1920">
        <v>2059250</v>
      </c>
      <c r="O803" s="1920">
        <v>2059250</v>
      </c>
      <c r="P803" s="1920">
        <v>2059250</v>
      </c>
      <c r="Q803" s="1920">
        <v>2059250</v>
      </c>
      <c r="R803" s="1920">
        <v>2059250</v>
      </c>
    </row>
    <row r="804" spans="1:18" ht="70.5" customHeight="1">
      <c r="A804" s="1791"/>
      <c r="B804" s="2527" t="s">
        <v>2567</v>
      </c>
      <c r="C804" s="2529" t="s">
        <v>2362</v>
      </c>
      <c r="D804" s="1918"/>
      <c r="E804" s="1920">
        <v>1955300</v>
      </c>
      <c r="F804" s="1920"/>
      <c r="G804" s="1920">
        <v>1955300</v>
      </c>
      <c r="H804" s="1920">
        <v>1955300</v>
      </c>
      <c r="I804" s="1920">
        <v>1955300</v>
      </c>
      <c r="J804" s="1920">
        <v>1955300</v>
      </c>
      <c r="K804" s="1920">
        <v>1955300</v>
      </c>
      <c r="L804" s="1920">
        <v>1955300</v>
      </c>
      <c r="M804" s="1920">
        <v>1955300</v>
      </c>
      <c r="N804" s="1920">
        <v>1955300</v>
      </c>
      <c r="O804" s="1920">
        <v>1955300</v>
      </c>
      <c r="P804" s="1920">
        <v>1955300</v>
      </c>
      <c r="Q804" s="1920">
        <v>1955300</v>
      </c>
      <c r="R804" s="1920">
        <v>1955300</v>
      </c>
    </row>
    <row r="805" spans="1:18" ht="70.5" customHeight="1">
      <c r="A805" s="1791"/>
      <c r="B805" s="2527" t="s">
        <v>2568</v>
      </c>
      <c r="C805" s="2529" t="s">
        <v>2362</v>
      </c>
      <c r="D805" s="1918"/>
      <c r="E805" s="1920">
        <v>2186300</v>
      </c>
      <c r="F805" s="1920"/>
      <c r="G805" s="1920">
        <v>2186300</v>
      </c>
      <c r="H805" s="1920">
        <v>2186300</v>
      </c>
      <c r="I805" s="1920">
        <v>2186300</v>
      </c>
      <c r="J805" s="1920">
        <v>2186300</v>
      </c>
      <c r="K805" s="1920">
        <v>2186300</v>
      </c>
      <c r="L805" s="1920">
        <v>2186300</v>
      </c>
      <c r="M805" s="1920">
        <v>2186300</v>
      </c>
      <c r="N805" s="1920">
        <v>2186300</v>
      </c>
      <c r="O805" s="1920">
        <v>2186300</v>
      </c>
      <c r="P805" s="1920">
        <v>2186300</v>
      </c>
      <c r="Q805" s="1920">
        <v>2186300</v>
      </c>
      <c r="R805" s="1920">
        <v>2186300</v>
      </c>
    </row>
    <row r="806" spans="1:18" ht="70.5" customHeight="1">
      <c r="A806" s="1791"/>
      <c r="B806" s="2527" t="s">
        <v>2569</v>
      </c>
      <c r="C806" s="2529" t="s">
        <v>2362</v>
      </c>
      <c r="D806" s="1918"/>
      <c r="E806" s="1920">
        <v>2117000</v>
      </c>
      <c r="F806" s="1920"/>
      <c r="G806" s="1920">
        <v>2117000</v>
      </c>
      <c r="H806" s="1920">
        <v>2117000</v>
      </c>
      <c r="I806" s="1920">
        <v>2117000</v>
      </c>
      <c r="J806" s="1920">
        <v>2117000</v>
      </c>
      <c r="K806" s="1920">
        <v>2117000</v>
      </c>
      <c r="L806" s="1920">
        <v>2117000</v>
      </c>
      <c r="M806" s="1920">
        <v>2117000</v>
      </c>
      <c r="N806" s="1920">
        <v>2117000</v>
      </c>
      <c r="O806" s="1920">
        <v>2117000</v>
      </c>
      <c r="P806" s="1920">
        <v>2117000</v>
      </c>
      <c r="Q806" s="1920">
        <v>2117000</v>
      </c>
      <c r="R806" s="1920">
        <v>2117000</v>
      </c>
    </row>
    <row r="807" spans="1:18" ht="70.5" customHeight="1">
      <c r="A807" s="1791"/>
      <c r="B807" s="2527" t="s">
        <v>2570</v>
      </c>
      <c r="C807" s="2529" t="s">
        <v>2362</v>
      </c>
      <c r="D807" s="1918"/>
      <c r="E807" s="1920">
        <v>2070800</v>
      </c>
      <c r="F807" s="1920"/>
      <c r="G807" s="1920">
        <v>2070800</v>
      </c>
      <c r="H807" s="1920">
        <v>2070800</v>
      </c>
      <c r="I807" s="1920">
        <v>2070800</v>
      </c>
      <c r="J807" s="1920">
        <v>2070800</v>
      </c>
      <c r="K807" s="1920">
        <v>2070800</v>
      </c>
      <c r="L807" s="1920">
        <v>2070800</v>
      </c>
      <c r="M807" s="1920">
        <v>2070800</v>
      </c>
      <c r="N807" s="1920">
        <v>2070800</v>
      </c>
      <c r="O807" s="1920">
        <v>2070800</v>
      </c>
      <c r="P807" s="1920">
        <v>2070800</v>
      </c>
      <c r="Q807" s="1920">
        <v>2070800</v>
      </c>
      <c r="R807" s="1920">
        <v>2070800</v>
      </c>
    </row>
    <row r="808" spans="1:18" ht="70.5" customHeight="1">
      <c r="A808" s="1791"/>
      <c r="B808" s="2527" t="s">
        <v>2571</v>
      </c>
      <c r="C808" s="2529" t="s">
        <v>2362</v>
      </c>
      <c r="D808" s="1918"/>
      <c r="E808" s="1920">
        <v>2278700</v>
      </c>
      <c r="F808" s="1920"/>
      <c r="G808" s="1920">
        <v>2278700</v>
      </c>
      <c r="H808" s="1920">
        <v>2278700</v>
      </c>
      <c r="I808" s="1920">
        <v>2278700</v>
      </c>
      <c r="J808" s="1920">
        <v>2278700</v>
      </c>
      <c r="K808" s="1920">
        <v>2278700</v>
      </c>
      <c r="L808" s="1920">
        <v>2278700</v>
      </c>
      <c r="M808" s="1920">
        <v>2278700</v>
      </c>
      <c r="N808" s="1920">
        <v>2278700</v>
      </c>
      <c r="O808" s="1920">
        <v>2278700</v>
      </c>
      <c r="P808" s="1920">
        <v>2278700</v>
      </c>
      <c r="Q808" s="1920">
        <v>2278700</v>
      </c>
      <c r="R808" s="1920">
        <v>2278700</v>
      </c>
    </row>
    <row r="809" spans="1:18" ht="70.5" customHeight="1">
      <c r="A809" s="1791"/>
      <c r="B809" s="2527" t="s">
        <v>2572</v>
      </c>
      <c r="C809" s="2529" t="s">
        <v>2362</v>
      </c>
      <c r="D809" s="1918"/>
      <c r="E809" s="1920">
        <v>2180525</v>
      </c>
      <c r="F809" s="1920"/>
      <c r="G809" s="1920">
        <v>2180525</v>
      </c>
      <c r="H809" s="1920">
        <v>2180525</v>
      </c>
      <c r="I809" s="1920">
        <v>2180525</v>
      </c>
      <c r="J809" s="1920">
        <v>2180525</v>
      </c>
      <c r="K809" s="1920">
        <v>2180525</v>
      </c>
      <c r="L809" s="1920">
        <v>2180525</v>
      </c>
      <c r="M809" s="1920">
        <v>2180525</v>
      </c>
      <c r="N809" s="1920">
        <v>2180525</v>
      </c>
      <c r="O809" s="1920">
        <v>2180525</v>
      </c>
      <c r="P809" s="1920">
        <v>2180525</v>
      </c>
      <c r="Q809" s="1920">
        <v>2180525</v>
      </c>
      <c r="R809" s="1920">
        <v>2180525</v>
      </c>
    </row>
    <row r="810" spans="1:18" ht="70.5" customHeight="1">
      <c r="A810" s="1791"/>
      <c r="B810" s="2527" t="s">
        <v>2573</v>
      </c>
      <c r="C810" s="2529" t="s">
        <v>2362</v>
      </c>
      <c r="D810" s="1918"/>
      <c r="E810" s="1920">
        <v>2093900</v>
      </c>
      <c r="F810" s="1920"/>
      <c r="G810" s="1920">
        <v>2093900</v>
      </c>
      <c r="H810" s="1920">
        <v>2093900</v>
      </c>
      <c r="I810" s="1920">
        <v>2093900</v>
      </c>
      <c r="J810" s="1920">
        <v>2093900</v>
      </c>
      <c r="K810" s="1920">
        <v>2093900</v>
      </c>
      <c r="L810" s="1920">
        <v>2093900</v>
      </c>
      <c r="M810" s="1920">
        <v>2093900</v>
      </c>
      <c r="N810" s="1920">
        <v>2093900</v>
      </c>
      <c r="O810" s="1920">
        <v>2093900</v>
      </c>
      <c r="P810" s="1920">
        <v>2093900</v>
      </c>
      <c r="Q810" s="1920">
        <v>2093900</v>
      </c>
      <c r="R810" s="1920">
        <v>2093900</v>
      </c>
    </row>
    <row r="811" spans="1:18" ht="70.5" customHeight="1">
      <c r="A811" s="1791"/>
      <c r="B811" s="2527" t="s">
        <v>2574</v>
      </c>
      <c r="C811" s="2529" t="s">
        <v>2362</v>
      </c>
      <c r="D811" s="1918"/>
      <c r="E811" s="1920">
        <v>2117000</v>
      </c>
      <c r="F811" s="1920"/>
      <c r="G811" s="1920">
        <v>2117000</v>
      </c>
      <c r="H811" s="1920">
        <v>2117000</v>
      </c>
      <c r="I811" s="1920">
        <v>2117000</v>
      </c>
      <c r="J811" s="1920">
        <v>2117000</v>
      </c>
      <c r="K811" s="1920">
        <v>2117000</v>
      </c>
      <c r="L811" s="1920">
        <v>2117000</v>
      </c>
      <c r="M811" s="1920">
        <v>2117000</v>
      </c>
      <c r="N811" s="1920">
        <v>2117000</v>
      </c>
      <c r="O811" s="1920">
        <v>2117000</v>
      </c>
      <c r="P811" s="1920">
        <v>2117000</v>
      </c>
      <c r="Q811" s="1920">
        <v>2117000</v>
      </c>
      <c r="R811" s="1920">
        <v>2117000</v>
      </c>
    </row>
    <row r="812" spans="1:18" ht="70.5" customHeight="1">
      <c r="A812" s="1791"/>
      <c r="B812" s="2527" t="s">
        <v>2575</v>
      </c>
      <c r="C812" s="2529" t="s">
        <v>2362</v>
      </c>
      <c r="D812" s="1918"/>
      <c r="E812" s="1920">
        <v>2694500</v>
      </c>
      <c r="F812" s="1920"/>
      <c r="G812" s="1920">
        <v>2694500</v>
      </c>
      <c r="H812" s="1920">
        <v>2694500</v>
      </c>
      <c r="I812" s="1920">
        <v>2694500</v>
      </c>
      <c r="J812" s="1920">
        <v>2694500</v>
      </c>
      <c r="K812" s="1920">
        <v>2694500</v>
      </c>
      <c r="L812" s="1920">
        <v>2694500</v>
      </c>
      <c r="M812" s="1920">
        <v>2694500</v>
      </c>
      <c r="N812" s="1920">
        <v>2694500</v>
      </c>
      <c r="O812" s="1920">
        <v>2694500</v>
      </c>
      <c r="P812" s="1920">
        <v>2694500</v>
      </c>
      <c r="Q812" s="1920">
        <v>2694500</v>
      </c>
      <c r="R812" s="1920">
        <v>2694500</v>
      </c>
    </row>
    <row r="813" spans="1:18" ht="70.5" customHeight="1">
      <c r="A813" s="1791"/>
      <c r="B813" s="2527" t="s">
        <v>2576</v>
      </c>
      <c r="C813" s="2529" t="s">
        <v>2362</v>
      </c>
      <c r="D813" s="1918"/>
      <c r="E813" s="1920">
        <v>2636750</v>
      </c>
      <c r="F813" s="1920"/>
      <c r="G813" s="1920">
        <v>2636750</v>
      </c>
      <c r="H813" s="1920">
        <v>2636750</v>
      </c>
      <c r="I813" s="1920">
        <v>2636750</v>
      </c>
      <c r="J813" s="1920">
        <v>2636750</v>
      </c>
      <c r="K813" s="1920">
        <v>2636750</v>
      </c>
      <c r="L813" s="1920">
        <v>2636750</v>
      </c>
      <c r="M813" s="1920">
        <v>2636750</v>
      </c>
      <c r="N813" s="1920">
        <v>2636750</v>
      </c>
      <c r="O813" s="1920">
        <v>2636750</v>
      </c>
      <c r="P813" s="1920">
        <v>2636750</v>
      </c>
      <c r="Q813" s="1920">
        <v>2636750</v>
      </c>
      <c r="R813" s="1920">
        <v>2636750</v>
      </c>
    </row>
    <row r="814" spans="1:18" ht="70.5" customHeight="1">
      <c r="A814" s="1791"/>
      <c r="B814" s="2527" t="s">
        <v>2577</v>
      </c>
      <c r="C814" s="2529" t="s">
        <v>2362</v>
      </c>
      <c r="D814" s="1918"/>
      <c r="E814" s="1920">
        <v>2752250</v>
      </c>
      <c r="F814" s="1920"/>
      <c r="G814" s="1920">
        <v>2752250</v>
      </c>
      <c r="H814" s="1920">
        <v>2752250</v>
      </c>
      <c r="I814" s="1920">
        <v>2752250</v>
      </c>
      <c r="J814" s="1920">
        <v>2752250</v>
      </c>
      <c r="K814" s="1920">
        <v>2752250</v>
      </c>
      <c r="L814" s="1920">
        <v>2752250</v>
      </c>
      <c r="M814" s="1920">
        <v>2752250</v>
      </c>
      <c r="N814" s="1920">
        <v>2752250</v>
      </c>
      <c r="O814" s="1920">
        <v>2752250</v>
      </c>
      <c r="P814" s="1920">
        <v>2752250</v>
      </c>
      <c r="Q814" s="1920">
        <v>2752250</v>
      </c>
      <c r="R814" s="1920">
        <v>2752250</v>
      </c>
    </row>
    <row r="815" spans="1:18" ht="70.5" customHeight="1">
      <c r="A815" s="1791"/>
      <c r="B815" s="2527" t="s">
        <v>2578</v>
      </c>
      <c r="C815" s="2529" t="s">
        <v>2362</v>
      </c>
      <c r="D815" s="1918"/>
      <c r="E815" s="1920">
        <v>2555900</v>
      </c>
      <c r="F815" s="1920"/>
      <c r="G815" s="1920">
        <v>2555900</v>
      </c>
      <c r="H815" s="1920">
        <v>2555900</v>
      </c>
      <c r="I815" s="1920">
        <v>2555900</v>
      </c>
      <c r="J815" s="1920">
        <v>2555900</v>
      </c>
      <c r="K815" s="1920">
        <v>2555900</v>
      </c>
      <c r="L815" s="1920">
        <v>2555900</v>
      </c>
      <c r="M815" s="1920">
        <v>2555900</v>
      </c>
      <c r="N815" s="1920">
        <v>2555900</v>
      </c>
      <c r="O815" s="1920">
        <v>2555900</v>
      </c>
      <c r="P815" s="1920">
        <v>2555900</v>
      </c>
      <c r="Q815" s="1920">
        <v>2555900</v>
      </c>
      <c r="R815" s="1920">
        <v>2555900</v>
      </c>
    </row>
    <row r="816" spans="1:18" ht="70.5" customHeight="1">
      <c r="A816" s="1791"/>
      <c r="B816" s="2527" t="s">
        <v>2579</v>
      </c>
      <c r="C816" s="2529" t="s">
        <v>2362</v>
      </c>
      <c r="D816" s="1918"/>
      <c r="E816" s="1920">
        <v>2313350</v>
      </c>
      <c r="F816" s="1920"/>
      <c r="G816" s="1920">
        <v>2313350</v>
      </c>
      <c r="H816" s="1920">
        <v>2313350</v>
      </c>
      <c r="I816" s="1920">
        <v>2313350</v>
      </c>
      <c r="J816" s="1920">
        <v>2313350</v>
      </c>
      <c r="K816" s="1920">
        <v>2313350</v>
      </c>
      <c r="L816" s="1920">
        <v>2313350</v>
      </c>
      <c r="M816" s="1920">
        <v>2313350</v>
      </c>
      <c r="N816" s="1920">
        <v>2313350</v>
      </c>
      <c r="O816" s="1920">
        <v>2313350</v>
      </c>
      <c r="P816" s="1920">
        <v>2313350</v>
      </c>
      <c r="Q816" s="1920">
        <v>2313350</v>
      </c>
      <c r="R816" s="1920">
        <v>2313350</v>
      </c>
    </row>
    <row r="817" spans="1:18" ht="70.5" customHeight="1">
      <c r="A817" s="1791"/>
      <c r="B817" s="2527" t="s">
        <v>2580</v>
      </c>
      <c r="C817" s="2529" t="s">
        <v>2362</v>
      </c>
      <c r="D817" s="1918"/>
      <c r="E817" s="1920">
        <v>2579000</v>
      </c>
      <c r="F817" s="1920"/>
      <c r="G817" s="1920">
        <v>2579000</v>
      </c>
      <c r="H817" s="1920">
        <v>2579000</v>
      </c>
      <c r="I817" s="1920">
        <v>2579000</v>
      </c>
      <c r="J817" s="1920">
        <v>2579000</v>
      </c>
      <c r="K817" s="1920">
        <v>2579000</v>
      </c>
      <c r="L817" s="1920">
        <v>2579000</v>
      </c>
      <c r="M817" s="1920">
        <v>2579000</v>
      </c>
      <c r="N817" s="1920">
        <v>2579000</v>
      </c>
      <c r="O817" s="1920">
        <v>2579000</v>
      </c>
      <c r="P817" s="1920">
        <v>2579000</v>
      </c>
      <c r="Q817" s="1920">
        <v>2579000</v>
      </c>
      <c r="R817" s="1920">
        <v>2579000</v>
      </c>
    </row>
    <row r="818" spans="1:18" ht="70.5" customHeight="1">
      <c r="A818" s="1791"/>
      <c r="B818" s="2527" t="s">
        <v>2581</v>
      </c>
      <c r="C818" s="2529" t="s">
        <v>2362</v>
      </c>
      <c r="D818" s="1918"/>
      <c r="E818" s="1920">
        <v>2555900</v>
      </c>
      <c r="F818" s="1920"/>
      <c r="G818" s="1920">
        <v>2555900</v>
      </c>
      <c r="H818" s="1920">
        <v>2555900</v>
      </c>
      <c r="I818" s="1920">
        <v>2555900</v>
      </c>
      <c r="J818" s="1920">
        <v>2555900</v>
      </c>
      <c r="K818" s="1920">
        <v>2555900</v>
      </c>
      <c r="L818" s="1920">
        <v>2555900</v>
      </c>
      <c r="M818" s="1920">
        <v>2555900</v>
      </c>
      <c r="N818" s="1920">
        <v>2555900</v>
      </c>
      <c r="O818" s="1920">
        <v>2555900</v>
      </c>
      <c r="P818" s="1920">
        <v>2555900</v>
      </c>
      <c r="Q818" s="1920">
        <v>2555900</v>
      </c>
      <c r="R818" s="1920">
        <v>2555900</v>
      </c>
    </row>
    <row r="819" spans="1:18" ht="70.5" customHeight="1">
      <c r="A819" s="1791"/>
      <c r="B819" s="2527" t="s">
        <v>2582</v>
      </c>
      <c r="C819" s="2529" t="s">
        <v>2362</v>
      </c>
      <c r="D819" s="1918"/>
      <c r="E819" s="1920">
        <v>2555900</v>
      </c>
      <c r="F819" s="1920"/>
      <c r="G819" s="1920">
        <v>2555900</v>
      </c>
      <c r="H819" s="1920">
        <v>2555900</v>
      </c>
      <c r="I819" s="1920">
        <v>2555900</v>
      </c>
      <c r="J819" s="1920">
        <v>2555900</v>
      </c>
      <c r="K819" s="1920">
        <v>2555900</v>
      </c>
      <c r="L819" s="1920">
        <v>2555900</v>
      </c>
      <c r="M819" s="1920">
        <v>2555900</v>
      </c>
      <c r="N819" s="1920">
        <v>2555900</v>
      </c>
      <c r="O819" s="1920">
        <v>2555900</v>
      </c>
      <c r="P819" s="1920">
        <v>2555900</v>
      </c>
      <c r="Q819" s="1920">
        <v>2555900</v>
      </c>
      <c r="R819" s="1920">
        <v>2555900</v>
      </c>
    </row>
    <row r="820" spans="1:18" ht="70.5" customHeight="1">
      <c r="A820" s="1791"/>
      <c r="B820" s="2527" t="s">
        <v>2583</v>
      </c>
      <c r="C820" s="2529" t="s">
        <v>2362</v>
      </c>
      <c r="D820" s="1918"/>
      <c r="E820" s="1920">
        <v>2648300</v>
      </c>
      <c r="F820" s="1920"/>
      <c r="G820" s="1920">
        <v>2648300</v>
      </c>
      <c r="H820" s="1920">
        <v>2648300</v>
      </c>
      <c r="I820" s="1920">
        <v>2648300</v>
      </c>
      <c r="J820" s="1920">
        <v>2648300</v>
      </c>
      <c r="K820" s="1920">
        <v>2648300</v>
      </c>
      <c r="L820" s="1920">
        <v>2648300</v>
      </c>
      <c r="M820" s="1920">
        <v>2648300</v>
      </c>
      <c r="N820" s="1920">
        <v>2648300</v>
      </c>
      <c r="O820" s="1920">
        <v>2648300</v>
      </c>
      <c r="P820" s="1920">
        <v>2648300</v>
      </c>
      <c r="Q820" s="1920">
        <v>2648300</v>
      </c>
      <c r="R820" s="1920">
        <v>2648300</v>
      </c>
    </row>
    <row r="821" spans="1:18" ht="70.5" customHeight="1">
      <c r="A821" s="1791"/>
      <c r="B821" s="2527" t="s">
        <v>2584</v>
      </c>
      <c r="C821" s="2529" t="s">
        <v>2362</v>
      </c>
      <c r="D821" s="1918"/>
      <c r="E821" s="1920">
        <v>2567450</v>
      </c>
      <c r="F821" s="1920"/>
      <c r="G821" s="1920">
        <v>2567450</v>
      </c>
      <c r="H821" s="1920">
        <v>2567450</v>
      </c>
      <c r="I821" s="1920">
        <v>2567450</v>
      </c>
      <c r="J821" s="1920">
        <v>2567450</v>
      </c>
      <c r="K821" s="1920">
        <v>2567450</v>
      </c>
      <c r="L821" s="1920">
        <v>2567450</v>
      </c>
      <c r="M821" s="1920">
        <v>2567450</v>
      </c>
      <c r="N821" s="1920">
        <v>2567450</v>
      </c>
      <c r="O821" s="1920">
        <v>2567450</v>
      </c>
      <c r="P821" s="1920">
        <v>2567450</v>
      </c>
      <c r="Q821" s="1920">
        <v>2567450</v>
      </c>
      <c r="R821" s="1920">
        <v>2567450</v>
      </c>
    </row>
    <row r="822" spans="1:18" ht="70.5" customHeight="1">
      <c r="A822" s="1791"/>
      <c r="B822" s="2527" t="s">
        <v>2585</v>
      </c>
      <c r="C822" s="2529" t="s">
        <v>2362</v>
      </c>
      <c r="D822" s="1918"/>
      <c r="E822" s="1920">
        <v>2694500</v>
      </c>
      <c r="F822" s="1920"/>
      <c r="G822" s="1920">
        <v>2694500</v>
      </c>
      <c r="H822" s="1920">
        <v>2694500</v>
      </c>
      <c r="I822" s="1920">
        <v>2694500</v>
      </c>
      <c r="J822" s="1920">
        <v>2694500</v>
      </c>
      <c r="K822" s="1920">
        <v>2694500</v>
      </c>
      <c r="L822" s="1920">
        <v>2694500</v>
      </c>
      <c r="M822" s="1920">
        <v>2694500</v>
      </c>
      <c r="N822" s="1920">
        <v>2694500</v>
      </c>
      <c r="O822" s="1920">
        <v>2694500</v>
      </c>
      <c r="P822" s="1920">
        <v>2694500</v>
      </c>
      <c r="Q822" s="1920">
        <v>2694500</v>
      </c>
      <c r="R822" s="1920">
        <v>2694500</v>
      </c>
    </row>
    <row r="823" spans="1:18" ht="70.5" customHeight="1">
      <c r="A823" s="1791"/>
      <c r="B823" s="2527" t="s">
        <v>2587</v>
      </c>
      <c r="C823" s="2529" t="s">
        <v>2362</v>
      </c>
      <c r="D823" s="1918" t="s">
        <v>2534</v>
      </c>
      <c r="E823" s="1920">
        <v>19040000</v>
      </c>
      <c r="F823" s="1920"/>
      <c r="G823" s="1920">
        <v>19040000</v>
      </c>
      <c r="H823" s="1920">
        <v>19040000</v>
      </c>
      <c r="I823" s="1920">
        <v>19040000</v>
      </c>
      <c r="J823" s="1920">
        <v>19040000</v>
      </c>
      <c r="K823" s="1920">
        <v>19040000</v>
      </c>
      <c r="L823" s="1920">
        <v>19040000</v>
      </c>
      <c r="M823" s="1920">
        <v>19040000</v>
      </c>
      <c r="N823" s="1920">
        <v>19040000</v>
      </c>
      <c r="O823" s="1920">
        <v>19040000</v>
      </c>
      <c r="P823" s="1920">
        <v>19040000</v>
      </c>
      <c r="Q823" s="1920">
        <v>19040000</v>
      </c>
      <c r="R823" s="1920">
        <v>19040000</v>
      </c>
    </row>
    <row r="824" spans="1:18" ht="70.5" customHeight="1">
      <c r="A824" s="1791"/>
      <c r="B824" s="2527" t="s">
        <v>2588</v>
      </c>
      <c r="C824" s="2529" t="s">
        <v>2362</v>
      </c>
      <c r="D824" s="1918" t="s">
        <v>2534</v>
      </c>
      <c r="E824" s="1920">
        <v>31700000</v>
      </c>
      <c r="F824" s="1920"/>
      <c r="G824" s="1920">
        <v>31700000</v>
      </c>
      <c r="H824" s="1920">
        <v>31700000</v>
      </c>
      <c r="I824" s="1920">
        <v>31700000</v>
      </c>
      <c r="J824" s="1920">
        <v>31700000</v>
      </c>
      <c r="K824" s="1920">
        <v>31700000</v>
      </c>
      <c r="L824" s="1920">
        <v>31700000</v>
      </c>
      <c r="M824" s="1920">
        <v>31700000</v>
      </c>
      <c r="N824" s="1920">
        <v>31700000</v>
      </c>
      <c r="O824" s="1920">
        <v>31700000</v>
      </c>
      <c r="P824" s="1920">
        <v>31700000</v>
      </c>
      <c r="Q824" s="1920">
        <v>31700000</v>
      </c>
      <c r="R824" s="1920">
        <v>31700000</v>
      </c>
    </row>
    <row r="825" spans="1:18" ht="30" customHeight="1">
      <c r="A825" s="1791"/>
      <c r="B825" s="2524" t="s">
        <v>2606</v>
      </c>
      <c r="C825" s="2529"/>
      <c r="D825" s="1918"/>
      <c r="E825" s="1920"/>
      <c r="F825" s="1920"/>
      <c r="G825" s="1920"/>
      <c r="H825" s="1920"/>
      <c r="I825" s="1920"/>
      <c r="J825" s="1920"/>
      <c r="K825" s="1920"/>
      <c r="L825" s="1920"/>
      <c r="M825" s="1920"/>
      <c r="N825" s="1920"/>
      <c r="O825" s="1920"/>
      <c r="P825" s="1920"/>
      <c r="Q825" s="1920"/>
      <c r="R825" s="1920"/>
    </row>
    <row r="826" spans="1:18" ht="30" customHeight="1">
      <c r="A826" s="1791"/>
      <c r="B826" s="2527" t="s">
        <v>2589</v>
      </c>
      <c r="C826" s="2529" t="s">
        <v>2362</v>
      </c>
      <c r="D826" s="1918" t="s">
        <v>2534</v>
      </c>
      <c r="E826" s="1920">
        <v>11472500</v>
      </c>
      <c r="F826" s="1920"/>
      <c r="G826" s="1920">
        <v>11472500</v>
      </c>
      <c r="H826" s="1920">
        <v>11472500</v>
      </c>
      <c r="I826" s="1920">
        <v>11472500</v>
      </c>
      <c r="J826" s="1920">
        <v>11472500</v>
      </c>
      <c r="K826" s="1920">
        <v>11472500</v>
      </c>
      <c r="L826" s="1920">
        <v>11472500</v>
      </c>
      <c r="M826" s="1920">
        <v>11472500</v>
      </c>
      <c r="N826" s="1920">
        <v>11472500</v>
      </c>
      <c r="O826" s="1920">
        <v>11472500</v>
      </c>
      <c r="P826" s="1920">
        <v>11472500</v>
      </c>
      <c r="Q826" s="1920">
        <v>11472500</v>
      </c>
      <c r="R826" s="1920">
        <v>11472500</v>
      </c>
    </row>
    <row r="827" spans="1:18" ht="30" customHeight="1">
      <c r="A827" s="1791"/>
      <c r="B827" s="2527" t="s">
        <v>2590</v>
      </c>
      <c r="C827" s="2529" t="s">
        <v>2362</v>
      </c>
      <c r="D827" s="1918" t="s">
        <v>2534</v>
      </c>
      <c r="E827" s="1920">
        <v>12627500</v>
      </c>
      <c r="F827" s="1920"/>
      <c r="G827" s="1920">
        <v>12627500</v>
      </c>
      <c r="H827" s="1920">
        <v>12627500</v>
      </c>
      <c r="I827" s="1920">
        <v>12627500</v>
      </c>
      <c r="J827" s="1920">
        <v>12627500</v>
      </c>
      <c r="K827" s="1920">
        <v>12627500</v>
      </c>
      <c r="L827" s="1920">
        <v>12627500</v>
      </c>
      <c r="M827" s="1920">
        <v>12627500</v>
      </c>
      <c r="N827" s="1920">
        <v>12627500</v>
      </c>
      <c r="O827" s="1920">
        <v>12627500</v>
      </c>
      <c r="P827" s="1920">
        <v>12627500</v>
      </c>
      <c r="Q827" s="1920">
        <v>12627500</v>
      </c>
      <c r="R827" s="1920">
        <v>12627500</v>
      </c>
    </row>
    <row r="828" spans="1:18" ht="30" customHeight="1">
      <c r="A828" s="1791"/>
      <c r="B828" s="2527" t="s">
        <v>2591</v>
      </c>
      <c r="C828" s="2529" t="s">
        <v>2362</v>
      </c>
      <c r="D828" s="1918" t="s">
        <v>2534</v>
      </c>
      <c r="E828" s="1920">
        <v>13782500</v>
      </c>
      <c r="F828" s="1920"/>
      <c r="G828" s="1920">
        <v>13782500</v>
      </c>
      <c r="H828" s="1920">
        <v>13782500</v>
      </c>
      <c r="I828" s="1920">
        <v>13782500</v>
      </c>
      <c r="J828" s="1920">
        <v>13782500</v>
      </c>
      <c r="K828" s="1920">
        <v>13782500</v>
      </c>
      <c r="L828" s="1920">
        <v>13782500</v>
      </c>
      <c r="M828" s="1920">
        <v>13782500</v>
      </c>
      <c r="N828" s="1920">
        <v>13782500</v>
      </c>
      <c r="O828" s="1920">
        <v>13782500</v>
      </c>
      <c r="P828" s="1920">
        <v>13782500</v>
      </c>
      <c r="Q828" s="1920">
        <v>13782500</v>
      </c>
      <c r="R828" s="1920">
        <v>13782500</v>
      </c>
    </row>
    <row r="829" spans="1:18" ht="30" customHeight="1">
      <c r="A829" s="1791"/>
      <c r="B829" s="2524" t="s">
        <v>2607</v>
      </c>
      <c r="C829" s="2529"/>
      <c r="D829" s="1918"/>
      <c r="E829" s="1920"/>
      <c r="F829" s="1920"/>
      <c r="G829" s="1920"/>
      <c r="H829" s="1920"/>
      <c r="I829" s="1920"/>
      <c r="J829" s="1920"/>
      <c r="K829" s="1920"/>
      <c r="L829" s="1920"/>
      <c r="M829" s="1920"/>
      <c r="N829" s="1920"/>
      <c r="O829" s="1920"/>
      <c r="P829" s="1920"/>
      <c r="Q829" s="1920"/>
      <c r="R829" s="1920"/>
    </row>
    <row r="830" spans="1:18" ht="30" customHeight="1">
      <c r="A830" s="1791"/>
      <c r="B830" s="2527" t="s">
        <v>2592</v>
      </c>
      <c r="C830" s="2529" t="s">
        <v>2362</v>
      </c>
      <c r="D830" s="1918"/>
      <c r="E830" s="1920">
        <v>4543000</v>
      </c>
      <c r="F830" s="1920"/>
      <c r="G830" s="1920">
        <v>4543000</v>
      </c>
      <c r="H830" s="1920">
        <v>4543000</v>
      </c>
      <c r="I830" s="1920">
        <v>4543000</v>
      </c>
      <c r="J830" s="1920">
        <v>4543000</v>
      </c>
      <c r="K830" s="1920">
        <v>4543000</v>
      </c>
      <c r="L830" s="1920">
        <v>4543000</v>
      </c>
      <c r="M830" s="1920">
        <v>4543000</v>
      </c>
      <c r="N830" s="1920">
        <v>4543000</v>
      </c>
      <c r="O830" s="1920">
        <v>4543000</v>
      </c>
      <c r="P830" s="1920">
        <v>4543000</v>
      </c>
      <c r="Q830" s="1920">
        <v>4543000</v>
      </c>
      <c r="R830" s="1920">
        <v>4543000</v>
      </c>
    </row>
    <row r="831" spans="1:18" ht="52.5" customHeight="1">
      <c r="A831" s="1791"/>
      <c r="B831" s="2527" t="s">
        <v>2593</v>
      </c>
      <c r="C831" s="2529" t="s">
        <v>2362</v>
      </c>
      <c r="D831" s="1918"/>
      <c r="E831" s="1920">
        <v>3272000</v>
      </c>
      <c r="F831" s="1920"/>
      <c r="G831" s="1920">
        <v>3272000</v>
      </c>
      <c r="H831" s="1920">
        <v>3272000</v>
      </c>
      <c r="I831" s="1920">
        <v>3272000</v>
      </c>
      <c r="J831" s="1920">
        <v>3272000</v>
      </c>
      <c r="K831" s="1920">
        <v>3272000</v>
      </c>
      <c r="L831" s="1920">
        <v>3272000</v>
      </c>
      <c r="M831" s="1920">
        <v>3272000</v>
      </c>
      <c r="N831" s="1920">
        <v>3272000</v>
      </c>
      <c r="O831" s="1920">
        <v>3272000</v>
      </c>
      <c r="P831" s="1920">
        <v>3272000</v>
      </c>
      <c r="Q831" s="1920">
        <v>3272000</v>
      </c>
      <c r="R831" s="1920">
        <v>3272000</v>
      </c>
    </row>
    <row r="832" spans="1:18" ht="52.5" customHeight="1">
      <c r="A832" s="1791"/>
      <c r="B832" s="2527" t="s">
        <v>2594</v>
      </c>
      <c r="C832" s="2529" t="s">
        <v>2362</v>
      </c>
      <c r="D832" s="1918"/>
      <c r="E832" s="1920">
        <v>3676000</v>
      </c>
      <c r="F832" s="1920"/>
      <c r="G832" s="1920">
        <v>3676000</v>
      </c>
      <c r="H832" s="1920">
        <v>3676000</v>
      </c>
      <c r="I832" s="1920">
        <v>3676000</v>
      </c>
      <c r="J832" s="1920">
        <v>3676000</v>
      </c>
      <c r="K832" s="1920">
        <v>3676000</v>
      </c>
      <c r="L832" s="1920">
        <v>3676000</v>
      </c>
      <c r="M832" s="1920">
        <v>3676000</v>
      </c>
      <c r="N832" s="1920">
        <v>3676000</v>
      </c>
      <c r="O832" s="1920">
        <v>3676000</v>
      </c>
      <c r="P832" s="1920">
        <v>3676000</v>
      </c>
      <c r="Q832" s="1920">
        <v>3676000</v>
      </c>
      <c r="R832" s="1920">
        <v>3676000</v>
      </c>
    </row>
    <row r="833" spans="1:18" ht="52.5" customHeight="1">
      <c r="A833" s="1791"/>
      <c r="B833" s="2527" t="s">
        <v>2595</v>
      </c>
      <c r="C833" s="2529" t="s">
        <v>2362</v>
      </c>
      <c r="D833" s="1918"/>
      <c r="E833" s="1920">
        <v>3561000</v>
      </c>
      <c r="F833" s="1920"/>
      <c r="G833" s="1920">
        <v>3561000</v>
      </c>
      <c r="H833" s="1920">
        <v>3561000</v>
      </c>
      <c r="I833" s="1920">
        <v>3561000</v>
      </c>
      <c r="J833" s="1920">
        <v>3561000</v>
      </c>
      <c r="K833" s="1920">
        <v>3561000</v>
      </c>
      <c r="L833" s="1920">
        <v>3561000</v>
      </c>
      <c r="M833" s="1920">
        <v>3561000</v>
      </c>
      <c r="N833" s="1920">
        <v>3561000</v>
      </c>
      <c r="O833" s="1920">
        <v>3561000</v>
      </c>
      <c r="P833" s="1920">
        <v>3561000</v>
      </c>
      <c r="Q833" s="1920">
        <v>3561000</v>
      </c>
      <c r="R833" s="1920">
        <v>3561000</v>
      </c>
    </row>
    <row r="834" spans="1:18" ht="52.5" customHeight="1">
      <c r="A834" s="1791"/>
      <c r="B834" s="2527" t="s">
        <v>2596</v>
      </c>
      <c r="C834" s="2529" t="s">
        <v>2362</v>
      </c>
      <c r="D834" s="1918"/>
      <c r="E834" s="1920">
        <v>3561000</v>
      </c>
      <c r="F834" s="1920"/>
      <c r="G834" s="1920">
        <v>3561000</v>
      </c>
      <c r="H834" s="1920">
        <v>3561000</v>
      </c>
      <c r="I834" s="1920">
        <v>3561000</v>
      </c>
      <c r="J834" s="1920">
        <v>3561000</v>
      </c>
      <c r="K834" s="1920">
        <v>3561000</v>
      </c>
      <c r="L834" s="1920">
        <v>3561000</v>
      </c>
      <c r="M834" s="1920">
        <v>3561000</v>
      </c>
      <c r="N834" s="1920">
        <v>3561000</v>
      </c>
      <c r="O834" s="1920">
        <v>3561000</v>
      </c>
      <c r="P834" s="1920">
        <v>3561000</v>
      </c>
      <c r="Q834" s="1920">
        <v>3561000</v>
      </c>
      <c r="R834" s="1920">
        <v>3561000</v>
      </c>
    </row>
    <row r="835" spans="1:18" ht="52.5" customHeight="1">
      <c r="A835" s="1791"/>
      <c r="B835" s="2527" t="s">
        <v>2597</v>
      </c>
      <c r="C835" s="2529" t="s">
        <v>2362</v>
      </c>
      <c r="D835" s="1918"/>
      <c r="E835" s="1920">
        <v>3388000</v>
      </c>
      <c r="F835" s="1920"/>
      <c r="G835" s="1920">
        <v>3388000</v>
      </c>
      <c r="H835" s="1920">
        <v>3388000</v>
      </c>
      <c r="I835" s="1920">
        <v>3388000</v>
      </c>
      <c r="J835" s="1920">
        <v>3388000</v>
      </c>
      <c r="K835" s="1920">
        <v>3388000</v>
      </c>
      <c r="L835" s="1920">
        <v>3388000</v>
      </c>
      <c r="M835" s="1920">
        <v>3388000</v>
      </c>
      <c r="N835" s="1920">
        <v>3388000</v>
      </c>
      <c r="O835" s="1920">
        <v>3388000</v>
      </c>
      <c r="P835" s="1920">
        <v>3388000</v>
      </c>
      <c r="Q835" s="1920">
        <v>3388000</v>
      </c>
      <c r="R835" s="1920">
        <v>3388000</v>
      </c>
    </row>
    <row r="836" spans="1:18" ht="30" customHeight="1">
      <c r="A836" s="1791"/>
      <c r="B836" s="2524" t="s">
        <v>2608</v>
      </c>
      <c r="C836" s="2529"/>
      <c r="D836" s="1918"/>
      <c r="E836" s="1920"/>
      <c r="F836" s="1920"/>
      <c r="G836" s="1920"/>
      <c r="H836" s="1920"/>
      <c r="I836" s="1920"/>
      <c r="J836" s="1920"/>
      <c r="K836" s="1920"/>
      <c r="L836" s="1920"/>
      <c r="M836" s="1920"/>
      <c r="N836" s="1920"/>
      <c r="O836" s="1920"/>
      <c r="P836" s="1920"/>
      <c r="Q836" s="1920"/>
      <c r="R836" s="1920"/>
    </row>
    <row r="837" spans="1:18" ht="30" customHeight="1">
      <c r="A837" s="1791"/>
      <c r="B837" s="2527" t="s">
        <v>2598</v>
      </c>
      <c r="C837" s="2529" t="s">
        <v>2362</v>
      </c>
      <c r="D837" s="1918"/>
      <c r="E837" s="1920">
        <v>1775000</v>
      </c>
      <c r="F837" s="1920"/>
      <c r="G837" s="1920">
        <v>1775000</v>
      </c>
      <c r="H837" s="1920">
        <v>1775000</v>
      </c>
      <c r="I837" s="1920">
        <v>1775000</v>
      </c>
      <c r="J837" s="1920">
        <v>1775000</v>
      </c>
      <c r="K837" s="1920">
        <v>1775000</v>
      </c>
      <c r="L837" s="1920">
        <v>1775000</v>
      </c>
      <c r="M837" s="1920">
        <v>1775000</v>
      </c>
      <c r="N837" s="1920">
        <v>1775000</v>
      </c>
      <c r="O837" s="1920">
        <v>1775000</v>
      </c>
      <c r="P837" s="1920">
        <v>1775000</v>
      </c>
      <c r="Q837" s="1920">
        <v>1775000</v>
      </c>
      <c r="R837" s="1920">
        <v>1775000</v>
      </c>
    </row>
    <row r="838" spans="1:18" ht="30" customHeight="1">
      <c r="A838" s="1791"/>
      <c r="B838" s="2527" t="s">
        <v>2599</v>
      </c>
      <c r="C838" s="2529" t="s">
        <v>2362</v>
      </c>
      <c r="D838" s="1918"/>
      <c r="E838" s="1920">
        <v>2525000</v>
      </c>
      <c r="F838" s="1920"/>
      <c r="G838" s="1920">
        <v>2525000</v>
      </c>
      <c r="H838" s="1920">
        <v>2525000</v>
      </c>
      <c r="I838" s="1920">
        <v>2525000</v>
      </c>
      <c r="J838" s="1920">
        <v>2525000</v>
      </c>
      <c r="K838" s="1920">
        <v>2525000</v>
      </c>
      <c r="L838" s="1920">
        <v>2525000</v>
      </c>
      <c r="M838" s="1920">
        <v>2525000</v>
      </c>
      <c r="N838" s="1920">
        <v>2525000</v>
      </c>
      <c r="O838" s="1920">
        <v>2525000</v>
      </c>
      <c r="P838" s="1920">
        <v>2525000</v>
      </c>
      <c r="Q838" s="1920">
        <v>2525000</v>
      </c>
      <c r="R838" s="1920">
        <v>2525000</v>
      </c>
    </row>
    <row r="839" spans="1:18" ht="30" customHeight="1">
      <c r="A839" s="1791"/>
      <c r="B839" s="2527" t="s">
        <v>2600</v>
      </c>
      <c r="C839" s="2529" t="s">
        <v>2362</v>
      </c>
      <c r="D839" s="1918"/>
      <c r="E839" s="1920">
        <v>1475000</v>
      </c>
      <c r="F839" s="1920"/>
      <c r="G839" s="1920">
        <v>1475000</v>
      </c>
      <c r="H839" s="1920">
        <v>1475000</v>
      </c>
      <c r="I839" s="1920">
        <v>1475000</v>
      </c>
      <c r="J839" s="1920">
        <v>1475000</v>
      </c>
      <c r="K839" s="1920">
        <v>1475000</v>
      </c>
      <c r="L839" s="1920">
        <v>1475000</v>
      </c>
      <c r="M839" s="1920">
        <v>1475000</v>
      </c>
      <c r="N839" s="1920">
        <v>1475000</v>
      </c>
      <c r="O839" s="1920">
        <v>1475000</v>
      </c>
      <c r="P839" s="1920">
        <v>1475000</v>
      </c>
      <c r="Q839" s="1920">
        <v>1475000</v>
      </c>
      <c r="R839" s="1920">
        <v>1475000</v>
      </c>
    </row>
    <row r="840" spans="1:18" ht="30" customHeight="1">
      <c r="A840" s="1791"/>
      <c r="B840" s="2527" t="s">
        <v>2601</v>
      </c>
      <c r="C840" s="2529" t="s">
        <v>2362</v>
      </c>
      <c r="D840" s="1918"/>
      <c r="E840" s="1920">
        <v>1850000</v>
      </c>
      <c r="F840" s="1920"/>
      <c r="G840" s="1920">
        <v>1850000</v>
      </c>
      <c r="H840" s="1920">
        <v>1850000</v>
      </c>
      <c r="I840" s="1920">
        <v>1850000</v>
      </c>
      <c r="J840" s="1920">
        <v>1850000</v>
      </c>
      <c r="K840" s="1920">
        <v>1850000</v>
      </c>
      <c r="L840" s="1920">
        <v>1850000</v>
      </c>
      <c r="M840" s="1920">
        <v>1850000</v>
      </c>
      <c r="N840" s="1920">
        <v>1850000</v>
      </c>
      <c r="O840" s="1920">
        <v>1850000</v>
      </c>
      <c r="P840" s="1920">
        <v>1850000</v>
      </c>
      <c r="Q840" s="1920">
        <v>1850000</v>
      </c>
      <c r="R840" s="1920">
        <v>1850000</v>
      </c>
    </row>
    <row r="841" spans="1:18" ht="30" customHeight="1">
      <c r="A841" s="1791"/>
      <c r="B841" s="2527" t="s">
        <v>2602</v>
      </c>
      <c r="C841" s="2529" t="s">
        <v>2362</v>
      </c>
      <c r="D841" s="1918"/>
      <c r="E841" s="1920">
        <v>2400000</v>
      </c>
      <c r="F841" s="1920"/>
      <c r="G841" s="1920">
        <v>2400000</v>
      </c>
      <c r="H841" s="1920">
        <v>2400000</v>
      </c>
      <c r="I841" s="1920">
        <v>2400000</v>
      </c>
      <c r="J841" s="1920">
        <v>2400000</v>
      </c>
      <c r="K841" s="1920">
        <v>2400000</v>
      </c>
      <c r="L841" s="1920">
        <v>2400000</v>
      </c>
      <c r="M841" s="1920">
        <v>2400000</v>
      </c>
      <c r="N841" s="1920">
        <v>2400000</v>
      </c>
      <c r="O841" s="1920">
        <v>2400000</v>
      </c>
      <c r="P841" s="1920">
        <v>2400000</v>
      </c>
      <c r="Q841" s="1920">
        <v>2400000</v>
      </c>
      <c r="R841" s="1920">
        <v>2400000</v>
      </c>
    </row>
    <row r="842" spans="1:18" ht="30" customHeight="1">
      <c r="A842" s="1791"/>
      <c r="B842" s="2527" t="s">
        <v>2603</v>
      </c>
      <c r="C842" s="2529" t="s">
        <v>2362</v>
      </c>
      <c r="D842" s="1918"/>
      <c r="E842" s="1920">
        <v>2067500</v>
      </c>
      <c r="F842" s="1920"/>
      <c r="G842" s="1920">
        <v>2067500</v>
      </c>
      <c r="H842" s="1920">
        <v>2067500</v>
      </c>
      <c r="I842" s="1920">
        <v>2067500</v>
      </c>
      <c r="J842" s="1920">
        <v>2067500</v>
      </c>
      <c r="K842" s="1920">
        <v>2067500</v>
      </c>
      <c r="L842" s="1920">
        <v>2067500</v>
      </c>
      <c r="M842" s="1920">
        <v>2067500</v>
      </c>
      <c r="N842" s="1920">
        <v>2067500</v>
      </c>
      <c r="O842" s="1920">
        <v>2067500</v>
      </c>
      <c r="P842" s="1920">
        <v>2067500</v>
      </c>
      <c r="Q842" s="1920">
        <v>2067500</v>
      </c>
      <c r="R842" s="1920">
        <v>2067500</v>
      </c>
    </row>
    <row r="843" spans="1:18" ht="30" customHeight="1">
      <c r="A843" s="1791"/>
      <c r="B843" s="2527" t="s">
        <v>2604</v>
      </c>
      <c r="C843" s="2529" t="s">
        <v>2362</v>
      </c>
      <c r="D843" s="1918"/>
      <c r="E843" s="1920">
        <v>1475000</v>
      </c>
      <c r="F843" s="1920"/>
      <c r="G843" s="1920">
        <v>1475000</v>
      </c>
      <c r="H843" s="1920">
        <v>1475000</v>
      </c>
      <c r="I843" s="1920">
        <v>1475000</v>
      </c>
      <c r="J843" s="1920">
        <v>1475000</v>
      </c>
      <c r="K843" s="1920">
        <v>1475000</v>
      </c>
      <c r="L843" s="1920">
        <v>1475000</v>
      </c>
      <c r="M843" s="1920">
        <v>1475000</v>
      </c>
      <c r="N843" s="1920">
        <v>1475000</v>
      </c>
      <c r="O843" s="1920">
        <v>1475000</v>
      </c>
      <c r="P843" s="1920">
        <v>1475000</v>
      </c>
      <c r="Q843" s="1920">
        <v>1475000</v>
      </c>
      <c r="R843" s="1920">
        <v>1475000</v>
      </c>
    </row>
    <row r="844" spans="1:18" ht="30" customHeight="1">
      <c r="A844" s="1791"/>
      <c r="B844" s="2527" t="s">
        <v>2605</v>
      </c>
      <c r="C844" s="2529" t="s">
        <v>2362</v>
      </c>
      <c r="D844" s="1918"/>
      <c r="E844" s="1920">
        <v>1490000</v>
      </c>
      <c r="F844" s="1920"/>
      <c r="G844" s="1920">
        <v>1490000</v>
      </c>
      <c r="H844" s="1920">
        <v>1490000</v>
      </c>
      <c r="I844" s="1920">
        <v>1490000</v>
      </c>
      <c r="J844" s="1920">
        <v>1490000</v>
      </c>
      <c r="K844" s="1920">
        <v>1490000</v>
      </c>
      <c r="L844" s="1920">
        <v>1490000</v>
      </c>
      <c r="M844" s="1920">
        <v>1490000</v>
      </c>
      <c r="N844" s="1920">
        <v>1490000</v>
      </c>
      <c r="O844" s="1920">
        <v>1490000</v>
      </c>
      <c r="P844" s="1920">
        <v>1490000</v>
      </c>
      <c r="Q844" s="1920">
        <v>1490000</v>
      </c>
      <c r="R844" s="1920">
        <v>1490000</v>
      </c>
    </row>
    <row r="845" spans="1:18" ht="47.25" customHeight="1">
      <c r="A845" s="1791"/>
      <c r="B845" s="2524" t="s">
        <v>2664</v>
      </c>
      <c r="C845" s="2529"/>
      <c r="D845" s="1918"/>
      <c r="E845" s="1920"/>
      <c r="F845" s="1920"/>
      <c r="G845" s="1920"/>
      <c r="H845" s="1920"/>
      <c r="I845" s="1920"/>
      <c r="J845" s="1920"/>
      <c r="K845" s="1920"/>
      <c r="L845" s="1920"/>
      <c r="M845" s="1920"/>
      <c r="N845" s="1920"/>
      <c r="O845" s="1920"/>
      <c r="P845" s="1920"/>
      <c r="Q845" s="1920"/>
      <c r="R845" s="1920"/>
    </row>
    <row r="846" spans="1:18" ht="33" customHeight="1">
      <c r="A846" s="1791"/>
      <c r="B846" s="2527" t="s">
        <v>2609</v>
      </c>
      <c r="C846" s="2529" t="s">
        <v>2362</v>
      </c>
      <c r="D846" s="1918"/>
      <c r="E846" s="1920">
        <v>973000</v>
      </c>
      <c r="F846" s="1920"/>
      <c r="G846" s="1920">
        <v>973000</v>
      </c>
      <c r="H846" s="1920">
        <v>973000</v>
      </c>
      <c r="I846" s="1920">
        <v>973000</v>
      </c>
      <c r="J846" s="1920">
        <v>973000</v>
      </c>
      <c r="K846" s="1920">
        <v>973000</v>
      </c>
      <c r="L846" s="1920">
        <v>973000</v>
      </c>
      <c r="M846" s="1920">
        <v>973000</v>
      </c>
      <c r="N846" s="1920">
        <v>973000</v>
      </c>
      <c r="O846" s="1920">
        <v>973000</v>
      </c>
      <c r="P846" s="1920">
        <v>973000</v>
      </c>
      <c r="Q846" s="1920">
        <v>973000</v>
      </c>
      <c r="R846" s="1920">
        <v>973000</v>
      </c>
    </row>
    <row r="847" spans="1:18" ht="33" customHeight="1">
      <c r="A847" s="1791"/>
      <c r="B847" s="2527" t="s">
        <v>2610</v>
      </c>
      <c r="C847" s="2529" t="s">
        <v>2362</v>
      </c>
      <c r="D847" s="1918"/>
      <c r="E847" s="1920">
        <v>1028000</v>
      </c>
      <c r="F847" s="1920"/>
      <c r="G847" s="1920">
        <v>1028000</v>
      </c>
      <c r="H847" s="1920">
        <v>1028000</v>
      </c>
      <c r="I847" s="1920">
        <v>1028000</v>
      </c>
      <c r="J847" s="1920">
        <v>1028000</v>
      </c>
      <c r="K847" s="1920">
        <v>1028000</v>
      </c>
      <c r="L847" s="1920">
        <v>1028000</v>
      </c>
      <c r="M847" s="1920">
        <v>1028000</v>
      </c>
      <c r="N847" s="1920">
        <v>1028000</v>
      </c>
      <c r="O847" s="1920">
        <v>1028000</v>
      </c>
      <c r="P847" s="1920">
        <v>1028000</v>
      </c>
      <c r="Q847" s="1920">
        <v>1028000</v>
      </c>
      <c r="R847" s="1920">
        <v>1028000</v>
      </c>
    </row>
    <row r="848" spans="1:18" ht="33" customHeight="1">
      <c r="A848" s="1791"/>
      <c r="B848" s="2527" t="s">
        <v>2611</v>
      </c>
      <c r="C848" s="2529" t="s">
        <v>2362</v>
      </c>
      <c r="D848" s="1918"/>
      <c r="E848" s="1920">
        <v>1050000</v>
      </c>
      <c r="F848" s="1920"/>
      <c r="G848" s="1920">
        <v>1050000</v>
      </c>
      <c r="H848" s="1920">
        <v>1050000</v>
      </c>
      <c r="I848" s="1920">
        <v>1050000</v>
      </c>
      <c r="J848" s="1920">
        <v>1050000</v>
      </c>
      <c r="K848" s="1920">
        <v>1050000</v>
      </c>
      <c r="L848" s="1920">
        <v>1050000</v>
      </c>
      <c r="M848" s="1920">
        <v>1050000</v>
      </c>
      <c r="N848" s="1920">
        <v>1050000</v>
      </c>
      <c r="O848" s="1920">
        <v>1050000</v>
      </c>
      <c r="P848" s="1920">
        <v>1050000</v>
      </c>
      <c r="Q848" s="1920">
        <v>1050000</v>
      </c>
      <c r="R848" s="1920">
        <v>1050000</v>
      </c>
    </row>
    <row r="849" spans="1:18" ht="33" customHeight="1">
      <c r="A849" s="1791"/>
      <c r="B849" s="2527" t="s">
        <v>2612</v>
      </c>
      <c r="C849" s="2529" t="s">
        <v>2362</v>
      </c>
      <c r="D849" s="1918"/>
      <c r="E849" s="1920">
        <v>1072000</v>
      </c>
      <c r="F849" s="1920"/>
      <c r="G849" s="1920">
        <v>1072000</v>
      </c>
      <c r="H849" s="1920">
        <v>1072000</v>
      </c>
      <c r="I849" s="1920">
        <v>1072000</v>
      </c>
      <c r="J849" s="1920">
        <v>1072000</v>
      </c>
      <c r="K849" s="1920">
        <v>1072000</v>
      </c>
      <c r="L849" s="1920">
        <v>1072000</v>
      </c>
      <c r="M849" s="1920">
        <v>1072000</v>
      </c>
      <c r="N849" s="1920">
        <v>1072000</v>
      </c>
      <c r="O849" s="1920">
        <v>1072000</v>
      </c>
      <c r="P849" s="1920">
        <v>1072000</v>
      </c>
      <c r="Q849" s="1920">
        <v>1072000</v>
      </c>
      <c r="R849" s="1920">
        <v>1072000</v>
      </c>
    </row>
    <row r="850" spans="1:18" ht="33" customHeight="1">
      <c r="A850" s="1791"/>
      <c r="B850" s="2527" t="s">
        <v>2613</v>
      </c>
      <c r="C850" s="2529" t="s">
        <v>2362</v>
      </c>
      <c r="D850" s="1918"/>
      <c r="E850" s="1920">
        <v>1094000</v>
      </c>
      <c r="F850" s="1920"/>
      <c r="G850" s="1920">
        <v>1094000</v>
      </c>
      <c r="H850" s="1920">
        <v>1094000</v>
      </c>
      <c r="I850" s="1920">
        <v>1094000</v>
      </c>
      <c r="J850" s="1920">
        <v>1094000</v>
      </c>
      <c r="K850" s="1920">
        <v>1094000</v>
      </c>
      <c r="L850" s="1920">
        <v>1094000</v>
      </c>
      <c r="M850" s="1920">
        <v>1094000</v>
      </c>
      <c r="N850" s="1920">
        <v>1094000</v>
      </c>
      <c r="O850" s="1920">
        <v>1094000</v>
      </c>
      <c r="P850" s="1920">
        <v>1094000</v>
      </c>
      <c r="Q850" s="1920">
        <v>1094000</v>
      </c>
      <c r="R850" s="1920">
        <v>1094000</v>
      </c>
    </row>
    <row r="851" spans="1:18" ht="33" customHeight="1">
      <c r="A851" s="1791"/>
      <c r="B851" s="2527" t="s">
        <v>2614</v>
      </c>
      <c r="C851" s="2529" t="s">
        <v>2362</v>
      </c>
      <c r="D851" s="1918"/>
      <c r="E851" s="1920">
        <v>1116000</v>
      </c>
      <c r="F851" s="1920"/>
      <c r="G851" s="1920">
        <v>1116000</v>
      </c>
      <c r="H851" s="1920">
        <v>1116000</v>
      </c>
      <c r="I851" s="1920">
        <v>1116000</v>
      </c>
      <c r="J851" s="1920">
        <v>1116000</v>
      </c>
      <c r="K851" s="1920">
        <v>1116000</v>
      </c>
      <c r="L851" s="1920">
        <v>1116000</v>
      </c>
      <c r="M851" s="1920">
        <v>1116000</v>
      </c>
      <c r="N851" s="1920">
        <v>1116000</v>
      </c>
      <c r="O851" s="1920">
        <v>1116000</v>
      </c>
      <c r="P851" s="1920">
        <v>1116000</v>
      </c>
      <c r="Q851" s="1920">
        <v>1116000</v>
      </c>
      <c r="R851" s="1920">
        <v>1116000</v>
      </c>
    </row>
    <row r="852" spans="1:18" ht="33" customHeight="1">
      <c r="A852" s="1791"/>
      <c r="B852" s="2527" t="s">
        <v>2615</v>
      </c>
      <c r="C852" s="2529" t="s">
        <v>2362</v>
      </c>
      <c r="D852" s="1918"/>
      <c r="E852" s="1920">
        <v>1028000</v>
      </c>
      <c r="F852" s="1920"/>
      <c r="G852" s="1920">
        <v>1028000</v>
      </c>
      <c r="H852" s="1920">
        <v>1028000</v>
      </c>
      <c r="I852" s="1920">
        <v>1028000</v>
      </c>
      <c r="J852" s="1920">
        <v>1028000</v>
      </c>
      <c r="K852" s="1920">
        <v>1028000</v>
      </c>
      <c r="L852" s="1920">
        <v>1028000</v>
      </c>
      <c r="M852" s="1920">
        <v>1028000</v>
      </c>
      <c r="N852" s="1920">
        <v>1028000</v>
      </c>
      <c r="O852" s="1920">
        <v>1028000</v>
      </c>
      <c r="P852" s="1920">
        <v>1028000</v>
      </c>
      <c r="Q852" s="1920">
        <v>1028000</v>
      </c>
      <c r="R852" s="1920">
        <v>1028000</v>
      </c>
    </row>
    <row r="853" spans="1:18" ht="33" customHeight="1">
      <c r="A853" s="1791"/>
      <c r="B853" s="2527" t="s">
        <v>2616</v>
      </c>
      <c r="C853" s="2529" t="s">
        <v>2362</v>
      </c>
      <c r="D853" s="1918"/>
      <c r="E853" s="1920">
        <v>1116000</v>
      </c>
      <c r="F853" s="1920"/>
      <c r="G853" s="1920">
        <v>1116000</v>
      </c>
      <c r="H853" s="1920">
        <v>1116000</v>
      </c>
      <c r="I853" s="1920">
        <v>1116000</v>
      </c>
      <c r="J853" s="1920">
        <v>1116000</v>
      </c>
      <c r="K853" s="1920">
        <v>1116000</v>
      </c>
      <c r="L853" s="1920">
        <v>1116000</v>
      </c>
      <c r="M853" s="1920">
        <v>1116000</v>
      </c>
      <c r="N853" s="1920">
        <v>1116000</v>
      </c>
      <c r="O853" s="1920">
        <v>1116000</v>
      </c>
      <c r="P853" s="1920">
        <v>1116000</v>
      </c>
      <c r="Q853" s="1920">
        <v>1116000</v>
      </c>
      <c r="R853" s="1920">
        <v>1116000</v>
      </c>
    </row>
    <row r="854" spans="1:18" ht="33" customHeight="1">
      <c r="A854" s="1791"/>
      <c r="B854" s="2527" t="s">
        <v>2617</v>
      </c>
      <c r="C854" s="2529" t="s">
        <v>2362</v>
      </c>
      <c r="D854" s="1918"/>
      <c r="E854" s="1920">
        <v>2325000</v>
      </c>
      <c r="F854" s="1920"/>
      <c r="G854" s="1920">
        <v>2325000</v>
      </c>
      <c r="H854" s="1920">
        <v>2325000</v>
      </c>
      <c r="I854" s="1920">
        <v>2325000</v>
      </c>
      <c r="J854" s="1920">
        <v>2325000</v>
      </c>
      <c r="K854" s="1920">
        <v>2325000</v>
      </c>
      <c r="L854" s="1920">
        <v>2325000</v>
      </c>
      <c r="M854" s="1920">
        <v>2325000</v>
      </c>
      <c r="N854" s="1920">
        <v>2325000</v>
      </c>
      <c r="O854" s="1920">
        <v>2325000</v>
      </c>
      <c r="P854" s="1920">
        <v>2325000</v>
      </c>
      <c r="Q854" s="1920">
        <v>2325000</v>
      </c>
      <c r="R854" s="1920">
        <v>2325000</v>
      </c>
    </row>
    <row r="855" spans="1:18" ht="33" customHeight="1">
      <c r="A855" s="1791"/>
      <c r="B855" s="2527" t="s">
        <v>2618</v>
      </c>
      <c r="C855" s="2529" t="s">
        <v>2362</v>
      </c>
      <c r="D855" s="1918"/>
      <c r="E855" s="1920">
        <v>1655000</v>
      </c>
      <c r="F855" s="1920"/>
      <c r="G855" s="1920">
        <v>1655000</v>
      </c>
      <c r="H855" s="1920">
        <v>1655000</v>
      </c>
      <c r="I855" s="1920">
        <v>1655000</v>
      </c>
      <c r="J855" s="1920">
        <v>1655000</v>
      </c>
      <c r="K855" s="1920">
        <v>1655000</v>
      </c>
      <c r="L855" s="1920">
        <v>1655000</v>
      </c>
      <c r="M855" s="1920">
        <v>1655000</v>
      </c>
      <c r="N855" s="1920">
        <v>1655000</v>
      </c>
      <c r="O855" s="1920">
        <v>1655000</v>
      </c>
      <c r="P855" s="1920">
        <v>1655000</v>
      </c>
      <c r="Q855" s="1920">
        <v>1655000</v>
      </c>
      <c r="R855" s="1920">
        <v>1655000</v>
      </c>
    </row>
    <row r="856" spans="1:18" ht="33" customHeight="1">
      <c r="A856" s="1791"/>
      <c r="B856" s="2527" t="s">
        <v>2619</v>
      </c>
      <c r="C856" s="2529" t="s">
        <v>2362</v>
      </c>
      <c r="D856" s="1918"/>
      <c r="E856" s="1920">
        <v>1215000</v>
      </c>
      <c r="F856" s="1920"/>
      <c r="G856" s="1920">
        <v>1215000</v>
      </c>
      <c r="H856" s="1920">
        <v>1215000</v>
      </c>
      <c r="I856" s="1920">
        <v>1215000</v>
      </c>
      <c r="J856" s="1920">
        <v>1215000</v>
      </c>
      <c r="K856" s="1920">
        <v>1215000</v>
      </c>
      <c r="L856" s="1920">
        <v>1215000</v>
      </c>
      <c r="M856" s="1920">
        <v>1215000</v>
      </c>
      <c r="N856" s="1920">
        <v>1215000</v>
      </c>
      <c r="O856" s="1920">
        <v>1215000</v>
      </c>
      <c r="P856" s="1920">
        <v>1215000</v>
      </c>
      <c r="Q856" s="1920">
        <v>1215000</v>
      </c>
      <c r="R856" s="1920">
        <v>1215000</v>
      </c>
    </row>
    <row r="857" spans="1:18" ht="39" customHeight="1">
      <c r="A857" s="1791"/>
      <c r="B857" s="2524" t="s">
        <v>2665</v>
      </c>
      <c r="C857" s="2529"/>
      <c r="D857" s="1918"/>
      <c r="E857" s="1920"/>
      <c r="F857" s="1920"/>
      <c r="G857" s="1920"/>
      <c r="H857" s="1920"/>
      <c r="I857" s="1920"/>
      <c r="J857" s="1920"/>
      <c r="K857" s="1920"/>
      <c r="L857" s="1920"/>
      <c r="M857" s="1920"/>
      <c r="N857" s="1920"/>
      <c r="O857" s="1920"/>
      <c r="P857" s="1920"/>
      <c r="Q857" s="1920"/>
      <c r="R857" s="1920"/>
    </row>
    <row r="858" spans="1:18" ht="296.25" customHeight="1">
      <c r="A858" s="1791"/>
      <c r="B858" s="2527" t="s">
        <v>2666</v>
      </c>
      <c r="C858" s="2529"/>
      <c r="D858" s="2534" t="s">
        <v>2534</v>
      </c>
      <c r="E858" s="1920"/>
      <c r="F858" s="1920"/>
      <c r="G858" s="1920"/>
      <c r="H858" s="1920"/>
      <c r="I858" s="1920"/>
      <c r="J858" s="1920"/>
      <c r="K858" s="1920"/>
      <c r="L858" s="1920"/>
      <c r="M858" s="1920"/>
      <c r="N858" s="1920"/>
      <c r="O858" s="1920"/>
      <c r="P858" s="1920"/>
      <c r="Q858" s="1920"/>
      <c r="R858" s="1920"/>
    </row>
    <row r="859" spans="1:18" ht="36" customHeight="1">
      <c r="A859" s="1791"/>
      <c r="B859" s="2527" t="s">
        <v>2620</v>
      </c>
      <c r="C859" s="2529" t="s">
        <v>205</v>
      </c>
      <c r="D859" s="1918"/>
      <c r="E859" s="1920">
        <v>1150000</v>
      </c>
      <c r="F859" s="1920"/>
      <c r="G859" s="1920">
        <v>1150000</v>
      </c>
      <c r="H859" s="1920">
        <v>1150000</v>
      </c>
      <c r="I859" s="1920">
        <v>1150000</v>
      </c>
      <c r="J859" s="1920">
        <v>1150000</v>
      </c>
      <c r="K859" s="1920">
        <v>1150000</v>
      </c>
      <c r="L859" s="1920">
        <v>1150000</v>
      </c>
      <c r="M859" s="1920">
        <v>1150000</v>
      </c>
      <c r="N859" s="1920">
        <v>1150000</v>
      </c>
      <c r="O859" s="1920">
        <v>1150000</v>
      </c>
      <c r="P859" s="1920">
        <v>1150000</v>
      </c>
      <c r="Q859" s="1920">
        <v>1150000</v>
      </c>
      <c r="R859" s="1920">
        <v>1150000</v>
      </c>
    </row>
    <row r="860" spans="1:18" ht="36" customHeight="1">
      <c r="A860" s="1791"/>
      <c r="B860" s="2527" t="s">
        <v>2621</v>
      </c>
      <c r="C860" s="2529" t="s">
        <v>205</v>
      </c>
      <c r="D860" s="1918"/>
      <c r="E860" s="1920">
        <v>1300000</v>
      </c>
      <c r="F860" s="1920"/>
      <c r="G860" s="1920">
        <v>1300000</v>
      </c>
      <c r="H860" s="1920">
        <v>1300000</v>
      </c>
      <c r="I860" s="1920">
        <v>1300000</v>
      </c>
      <c r="J860" s="1920">
        <v>1300000</v>
      </c>
      <c r="K860" s="1920">
        <v>1300000</v>
      </c>
      <c r="L860" s="1920">
        <v>1300000</v>
      </c>
      <c r="M860" s="1920">
        <v>1300000</v>
      </c>
      <c r="N860" s="1920">
        <v>1300000</v>
      </c>
      <c r="O860" s="1920">
        <v>1300000</v>
      </c>
      <c r="P860" s="1920">
        <v>1300000</v>
      </c>
      <c r="Q860" s="1920">
        <v>1300000</v>
      </c>
      <c r="R860" s="1920">
        <v>1300000</v>
      </c>
    </row>
    <row r="861" spans="1:18" ht="36" customHeight="1">
      <c r="A861" s="1791"/>
      <c r="B861" s="2527" t="s">
        <v>2622</v>
      </c>
      <c r="C861" s="2529" t="s">
        <v>205</v>
      </c>
      <c r="D861" s="1918"/>
      <c r="E861" s="1920">
        <v>1500000</v>
      </c>
      <c r="F861" s="1920"/>
      <c r="G861" s="1920">
        <v>1500000</v>
      </c>
      <c r="H861" s="1920">
        <v>1500000</v>
      </c>
      <c r="I861" s="1920">
        <v>1500000</v>
      </c>
      <c r="J861" s="1920">
        <v>1500000</v>
      </c>
      <c r="K861" s="1920">
        <v>1500000</v>
      </c>
      <c r="L861" s="1920">
        <v>1500000</v>
      </c>
      <c r="M861" s="1920">
        <v>1500000</v>
      </c>
      <c r="N861" s="1920">
        <v>1500000</v>
      </c>
      <c r="O861" s="1920">
        <v>1500000</v>
      </c>
      <c r="P861" s="1920">
        <v>1500000</v>
      </c>
      <c r="Q861" s="1920">
        <v>1500000</v>
      </c>
      <c r="R861" s="1920">
        <v>1500000</v>
      </c>
    </row>
    <row r="862" spans="1:18" ht="36" customHeight="1">
      <c r="A862" s="1791"/>
      <c r="B862" s="2527" t="s">
        <v>2623</v>
      </c>
      <c r="C862" s="2529" t="s">
        <v>205</v>
      </c>
      <c r="D862" s="1918"/>
      <c r="E862" s="1920">
        <v>1700000</v>
      </c>
      <c r="F862" s="1920"/>
      <c r="G862" s="1920">
        <v>1700000</v>
      </c>
      <c r="H862" s="1920">
        <v>1700000</v>
      </c>
      <c r="I862" s="1920">
        <v>1700000</v>
      </c>
      <c r="J862" s="1920">
        <v>1700000</v>
      </c>
      <c r="K862" s="1920">
        <v>1700000</v>
      </c>
      <c r="L862" s="1920">
        <v>1700000</v>
      </c>
      <c r="M862" s="1920">
        <v>1700000</v>
      </c>
      <c r="N862" s="1920">
        <v>1700000</v>
      </c>
      <c r="O862" s="1920">
        <v>1700000</v>
      </c>
      <c r="P862" s="1920">
        <v>1700000</v>
      </c>
      <c r="Q862" s="1920">
        <v>1700000</v>
      </c>
      <c r="R862" s="1920">
        <v>1700000</v>
      </c>
    </row>
    <row r="863" spans="1:18" ht="36" customHeight="1">
      <c r="A863" s="1791"/>
      <c r="B863" s="2527" t="s">
        <v>2624</v>
      </c>
      <c r="C863" s="2529" t="s">
        <v>205</v>
      </c>
      <c r="D863" s="1918"/>
      <c r="E863" s="1920">
        <v>2000000</v>
      </c>
      <c r="F863" s="1920"/>
      <c r="G863" s="1920">
        <v>2000000</v>
      </c>
      <c r="H863" s="1920">
        <v>2000000</v>
      </c>
      <c r="I863" s="1920">
        <v>2000000</v>
      </c>
      <c r="J863" s="1920">
        <v>2000000</v>
      </c>
      <c r="K863" s="1920">
        <v>2000000</v>
      </c>
      <c r="L863" s="1920">
        <v>2000000</v>
      </c>
      <c r="M863" s="1920">
        <v>2000000</v>
      </c>
      <c r="N863" s="1920">
        <v>2000000</v>
      </c>
      <c r="O863" s="1920">
        <v>2000000</v>
      </c>
      <c r="P863" s="1920">
        <v>2000000</v>
      </c>
      <c r="Q863" s="1920">
        <v>2000000</v>
      </c>
      <c r="R863" s="1920">
        <v>2000000</v>
      </c>
    </row>
    <row r="864" spans="1:18" ht="36" customHeight="1">
      <c r="A864" s="1791"/>
      <c r="B864" s="2527" t="s">
        <v>2625</v>
      </c>
      <c r="C864" s="2529" t="s">
        <v>205</v>
      </c>
      <c r="D864" s="1918"/>
      <c r="E864" s="1920">
        <v>2200000</v>
      </c>
      <c r="F864" s="1920"/>
      <c r="G864" s="1920">
        <v>2200000</v>
      </c>
      <c r="H864" s="1920">
        <v>2200000</v>
      </c>
      <c r="I864" s="1920">
        <v>2200000</v>
      </c>
      <c r="J864" s="1920">
        <v>2200000</v>
      </c>
      <c r="K864" s="1920">
        <v>2200000</v>
      </c>
      <c r="L864" s="1920">
        <v>2200000</v>
      </c>
      <c r="M864" s="1920">
        <v>2200000</v>
      </c>
      <c r="N864" s="1920">
        <v>2200000</v>
      </c>
      <c r="O864" s="1920">
        <v>2200000</v>
      </c>
      <c r="P864" s="1920">
        <v>2200000</v>
      </c>
      <c r="Q864" s="1920">
        <v>2200000</v>
      </c>
      <c r="R864" s="1920">
        <v>2200000</v>
      </c>
    </row>
    <row r="865" spans="1:18" ht="36" customHeight="1">
      <c r="A865" s="1791"/>
      <c r="B865" s="2527" t="s">
        <v>2626</v>
      </c>
      <c r="C865" s="2529" t="s">
        <v>205</v>
      </c>
      <c r="D865" s="1918"/>
      <c r="E865" s="1920">
        <v>2500000</v>
      </c>
      <c r="F865" s="1920"/>
      <c r="G865" s="1920">
        <v>2500000</v>
      </c>
      <c r="H865" s="1920">
        <v>2500000</v>
      </c>
      <c r="I865" s="1920">
        <v>2500000</v>
      </c>
      <c r="J865" s="1920">
        <v>2500000</v>
      </c>
      <c r="K865" s="1920">
        <v>2500000</v>
      </c>
      <c r="L865" s="1920">
        <v>2500000</v>
      </c>
      <c r="M865" s="1920">
        <v>2500000</v>
      </c>
      <c r="N865" s="1920">
        <v>2500000</v>
      </c>
      <c r="O865" s="1920">
        <v>2500000</v>
      </c>
      <c r="P865" s="1920">
        <v>2500000</v>
      </c>
      <c r="Q865" s="1920">
        <v>2500000</v>
      </c>
      <c r="R865" s="1920">
        <v>2500000</v>
      </c>
    </row>
    <row r="866" spans="1:18" ht="186" customHeight="1">
      <c r="A866" s="1791"/>
      <c r="B866" s="2527" t="s">
        <v>2667</v>
      </c>
      <c r="C866" s="2529"/>
      <c r="D866" s="1918" t="s">
        <v>2534</v>
      </c>
      <c r="E866" s="1920"/>
      <c r="F866" s="1920"/>
      <c r="G866" s="1920"/>
      <c r="H866" s="1920"/>
      <c r="I866" s="1920"/>
      <c r="J866" s="1920"/>
      <c r="K866" s="1920"/>
      <c r="L866" s="1920"/>
      <c r="M866" s="1920"/>
      <c r="N866" s="1920"/>
      <c r="O866" s="1920"/>
      <c r="P866" s="1920"/>
      <c r="Q866" s="1920"/>
      <c r="R866" s="1920"/>
    </row>
    <row r="867" spans="1:18" ht="48.75" customHeight="1">
      <c r="A867" s="1791"/>
      <c r="B867" s="2527" t="s">
        <v>2627</v>
      </c>
      <c r="C867" s="2529" t="s">
        <v>2362</v>
      </c>
      <c r="D867" s="1918"/>
      <c r="E867" s="1920">
        <v>3650000</v>
      </c>
      <c r="F867" s="1920"/>
      <c r="G867" s="1920">
        <v>3650000</v>
      </c>
      <c r="H867" s="1920">
        <v>3650000</v>
      </c>
      <c r="I867" s="1920">
        <v>3650000</v>
      </c>
      <c r="J867" s="1920">
        <v>3650000</v>
      </c>
      <c r="K867" s="1920">
        <v>3650000</v>
      </c>
      <c r="L867" s="1920">
        <v>3650000</v>
      </c>
      <c r="M867" s="1920">
        <v>3650000</v>
      </c>
      <c r="N867" s="1920">
        <v>3650000</v>
      </c>
      <c r="O867" s="1920">
        <v>3650000</v>
      </c>
      <c r="P867" s="1920">
        <v>3650000</v>
      </c>
      <c r="Q867" s="1920">
        <v>3650000</v>
      </c>
      <c r="R867" s="1920">
        <v>3650000</v>
      </c>
    </row>
    <row r="868" spans="1:18" ht="48.75" customHeight="1">
      <c r="A868" s="1791"/>
      <c r="B868" s="2527" t="s">
        <v>2628</v>
      </c>
      <c r="C868" s="2529" t="s">
        <v>2362</v>
      </c>
      <c r="D868" s="1918"/>
      <c r="E868" s="1920">
        <v>4875000</v>
      </c>
      <c r="F868" s="1920"/>
      <c r="G868" s="1920">
        <v>4875000</v>
      </c>
      <c r="H868" s="1920">
        <v>4875000</v>
      </c>
      <c r="I868" s="1920">
        <v>4875000</v>
      </c>
      <c r="J868" s="1920">
        <v>4875000</v>
      </c>
      <c r="K868" s="1920">
        <v>4875000</v>
      </c>
      <c r="L868" s="1920">
        <v>4875000</v>
      </c>
      <c r="M868" s="1920">
        <v>4875000</v>
      </c>
      <c r="N868" s="1920">
        <v>4875000</v>
      </c>
      <c r="O868" s="1920">
        <v>4875000</v>
      </c>
      <c r="P868" s="1920">
        <v>4875000</v>
      </c>
      <c r="Q868" s="1920">
        <v>4875000</v>
      </c>
      <c r="R868" s="1920">
        <v>4875000</v>
      </c>
    </row>
    <row r="869" spans="1:18" ht="150.75" customHeight="1">
      <c r="A869" s="1791"/>
      <c r="B869" s="2527" t="s">
        <v>2668</v>
      </c>
      <c r="C869" s="2529"/>
      <c r="D869" s="2534" t="s">
        <v>2534</v>
      </c>
      <c r="E869" s="1920"/>
      <c r="F869" s="1920"/>
      <c r="G869" s="1920"/>
      <c r="H869" s="1920"/>
      <c r="I869" s="1920"/>
      <c r="J869" s="1920"/>
      <c r="K869" s="1920"/>
      <c r="L869" s="1920"/>
      <c r="M869" s="1920"/>
      <c r="N869" s="1920"/>
      <c r="O869" s="1920"/>
      <c r="P869" s="1920"/>
      <c r="Q869" s="1920"/>
      <c r="R869" s="1920"/>
    </row>
    <row r="870" spans="1:18" ht="45.75" customHeight="1">
      <c r="A870" s="1791"/>
      <c r="B870" s="2527" t="s">
        <v>2629</v>
      </c>
      <c r="C870" s="2529" t="s">
        <v>2362</v>
      </c>
      <c r="D870" s="1918"/>
      <c r="E870" s="1920">
        <v>7325000</v>
      </c>
      <c r="F870" s="1920"/>
      <c r="G870" s="1920">
        <v>7325000</v>
      </c>
      <c r="H870" s="1920">
        <v>7325000</v>
      </c>
      <c r="I870" s="1920">
        <v>7325000</v>
      </c>
      <c r="J870" s="1920">
        <v>7325000</v>
      </c>
      <c r="K870" s="1920">
        <v>7325000</v>
      </c>
      <c r="L870" s="1920">
        <v>7325000</v>
      </c>
      <c r="M870" s="1920">
        <v>7325000</v>
      </c>
      <c r="N870" s="1920">
        <v>7325000</v>
      </c>
      <c r="O870" s="1920">
        <v>7325000</v>
      </c>
      <c r="P870" s="1920">
        <v>7325000</v>
      </c>
      <c r="Q870" s="1920">
        <v>7325000</v>
      </c>
      <c r="R870" s="1920">
        <v>7325000</v>
      </c>
    </row>
    <row r="871" spans="1:18" ht="45.75" customHeight="1">
      <c r="A871" s="1791"/>
      <c r="B871" s="2527" t="s">
        <v>2630</v>
      </c>
      <c r="C871" s="2529" t="s">
        <v>2362</v>
      </c>
      <c r="D871" s="1918"/>
      <c r="E871" s="1920">
        <v>8200000</v>
      </c>
      <c r="F871" s="1920"/>
      <c r="G871" s="1920">
        <v>8200000</v>
      </c>
      <c r="H871" s="1920">
        <v>8200000</v>
      </c>
      <c r="I871" s="1920">
        <v>8200000</v>
      </c>
      <c r="J871" s="1920">
        <v>8200000</v>
      </c>
      <c r="K871" s="1920">
        <v>8200000</v>
      </c>
      <c r="L871" s="1920">
        <v>8200000</v>
      </c>
      <c r="M871" s="1920">
        <v>8200000</v>
      </c>
      <c r="N871" s="1920">
        <v>8200000</v>
      </c>
      <c r="O871" s="1920">
        <v>8200000</v>
      </c>
      <c r="P871" s="1920">
        <v>8200000</v>
      </c>
      <c r="Q871" s="1920">
        <v>8200000</v>
      </c>
      <c r="R871" s="1920">
        <v>8200000</v>
      </c>
    </row>
    <row r="872" spans="1:18" ht="183" customHeight="1">
      <c r="A872" s="1791"/>
      <c r="B872" s="2527" t="s">
        <v>2669</v>
      </c>
      <c r="C872" s="2529"/>
      <c r="D872" s="2534" t="s">
        <v>2534</v>
      </c>
      <c r="E872" s="1920"/>
      <c r="F872" s="1920"/>
      <c r="G872" s="1920"/>
      <c r="H872" s="1920"/>
      <c r="I872" s="1920"/>
      <c r="J872" s="1920"/>
      <c r="K872" s="1920"/>
      <c r="L872" s="1920"/>
      <c r="M872" s="1920"/>
      <c r="N872" s="1920"/>
      <c r="O872" s="1920"/>
      <c r="P872" s="1920"/>
      <c r="Q872" s="1920"/>
      <c r="R872" s="1920"/>
    </row>
    <row r="873" spans="1:18" ht="34.5" customHeight="1">
      <c r="A873" s="1791"/>
      <c r="B873" s="2527" t="s">
        <v>2631</v>
      </c>
      <c r="C873" s="2529" t="s">
        <v>2362</v>
      </c>
      <c r="D873" s="1918"/>
      <c r="E873" s="1920">
        <v>7150000</v>
      </c>
      <c r="F873" s="1920"/>
      <c r="G873" s="1920">
        <v>7150000</v>
      </c>
      <c r="H873" s="1920">
        <v>7150000</v>
      </c>
      <c r="I873" s="1920">
        <v>7150000</v>
      </c>
      <c r="J873" s="1920">
        <v>7150000</v>
      </c>
      <c r="K873" s="1920">
        <v>7150000</v>
      </c>
      <c r="L873" s="1920">
        <v>7150000</v>
      </c>
      <c r="M873" s="1920">
        <v>7150000</v>
      </c>
      <c r="N873" s="1920">
        <v>7150000</v>
      </c>
      <c r="O873" s="1920">
        <v>7150000</v>
      </c>
      <c r="P873" s="1920">
        <v>7150000</v>
      </c>
      <c r="Q873" s="1920">
        <v>7150000</v>
      </c>
      <c r="R873" s="1920">
        <v>7150000</v>
      </c>
    </row>
    <row r="874" spans="1:18" ht="34.5" customHeight="1">
      <c r="A874" s="1791"/>
      <c r="B874" s="2527" t="s">
        <v>2632</v>
      </c>
      <c r="C874" s="2529" t="s">
        <v>2362</v>
      </c>
      <c r="D874" s="1918"/>
      <c r="E874" s="1920">
        <v>7325000</v>
      </c>
      <c r="F874" s="1920"/>
      <c r="G874" s="1920">
        <v>7325000</v>
      </c>
      <c r="H874" s="1920">
        <v>7325000</v>
      </c>
      <c r="I874" s="1920">
        <v>7325000</v>
      </c>
      <c r="J874" s="1920">
        <v>7325000</v>
      </c>
      <c r="K874" s="1920">
        <v>7325000</v>
      </c>
      <c r="L874" s="1920">
        <v>7325000</v>
      </c>
      <c r="M874" s="1920">
        <v>7325000</v>
      </c>
      <c r="N874" s="1920">
        <v>7325000</v>
      </c>
      <c r="O874" s="1920">
        <v>7325000</v>
      </c>
      <c r="P874" s="1920">
        <v>7325000</v>
      </c>
      <c r="Q874" s="1920">
        <v>7325000</v>
      </c>
      <c r="R874" s="1920">
        <v>7325000</v>
      </c>
    </row>
    <row r="875" spans="1:18" ht="34.5" customHeight="1">
      <c r="A875" s="1791"/>
      <c r="B875" s="2527" t="s">
        <v>2633</v>
      </c>
      <c r="C875" s="2529" t="s">
        <v>2362</v>
      </c>
      <c r="D875" s="1918"/>
      <c r="E875" s="1920">
        <v>7550000</v>
      </c>
      <c r="F875" s="1920"/>
      <c r="G875" s="1920">
        <v>7550000</v>
      </c>
      <c r="H875" s="1920">
        <v>7550000</v>
      </c>
      <c r="I875" s="1920">
        <v>7550000</v>
      </c>
      <c r="J875" s="1920">
        <v>7550000</v>
      </c>
      <c r="K875" s="1920">
        <v>7550000</v>
      </c>
      <c r="L875" s="1920">
        <v>7550000</v>
      </c>
      <c r="M875" s="1920">
        <v>7550000</v>
      </c>
      <c r="N875" s="1920">
        <v>7550000</v>
      </c>
      <c r="O875" s="1920">
        <v>7550000</v>
      </c>
      <c r="P875" s="1920">
        <v>7550000</v>
      </c>
      <c r="Q875" s="1920">
        <v>7550000</v>
      </c>
      <c r="R875" s="1920">
        <v>7550000</v>
      </c>
    </row>
    <row r="876" spans="1:18" ht="168" customHeight="1">
      <c r="A876" s="1791"/>
      <c r="B876" s="2527" t="s">
        <v>2670</v>
      </c>
      <c r="C876" s="2529"/>
      <c r="D876" s="2534" t="s">
        <v>2534</v>
      </c>
      <c r="E876" s="1920"/>
      <c r="F876" s="1920"/>
      <c r="G876" s="1920"/>
      <c r="H876" s="1920"/>
      <c r="I876" s="1920"/>
      <c r="J876" s="1920"/>
      <c r="K876" s="1920"/>
      <c r="L876" s="1920"/>
      <c r="M876" s="1920"/>
      <c r="N876" s="1920"/>
      <c r="O876" s="1920"/>
      <c r="P876" s="1920"/>
      <c r="Q876" s="1920"/>
      <c r="R876" s="1920"/>
    </row>
    <row r="877" spans="1:18" ht="38.25" customHeight="1">
      <c r="A877" s="1791"/>
      <c r="B877" s="2527" t="s">
        <v>2634</v>
      </c>
      <c r="C877" s="2529" t="s">
        <v>2362</v>
      </c>
      <c r="D877" s="1918"/>
      <c r="E877" s="1920">
        <v>10300000</v>
      </c>
      <c r="F877" s="1920"/>
      <c r="G877" s="1920">
        <v>10300000</v>
      </c>
      <c r="H877" s="1920">
        <v>10300000</v>
      </c>
      <c r="I877" s="1920">
        <v>10300000</v>
      </c>
      <c r="J877" s="1920">
        <v>10300000</v>
      </c>
      <c r="K877" s="1920">
        <v>10300000</v>
      </c>
      <c r="L877" s="1920">
        <v>10300000</v>
      </c>
      <c r="M877" s="1920">
        <v>10300000</v>
      </c>
      <c r="N877" s="1920">
        <v>10300000</v>
      </c>
      <c r="O877" s="1920">
        <v>10300000</v>
      </c>
      <c r="P877" s="1920">
        <v>10300000</v>
      </c>
      <c r="Q877" s="1920">
        <v>10300000</v>
      </c>
      <c r="R877" s="1920">
        <v>10300000</v>
      </c>
    </row>
    <row r="878" spans="1:18" ht="38.25" customHeight="1">
      <c r="A878" s="1791"/>
      <c r="B878" s="2527" t="s">
        <v>2635</v>
      </c>
      <c r="C878" s="2529" t="s">
        <v>2362</v>
      </c>
      <c r="D878" s="1918"/>
      <c r="E878" s="1920">
        <v>11000000</v>
      </c>
      <c r="F878" s="1920"/>
      <c r="G878" s="1920">
        <v>11000000</v>
      </c>
      <c r="H878" s="1920">
        <v>11000000</v>
      </c>
      <c r="I878" s="1920">
        <v>11000000</v>
      </c>
      <c r="J878" s="1920">
        <v>11000000</v>
      </c>
      <c r="K878" s="1920">
        <v>11000000</v>
      </c>
      <c r="L878" s="1920">
        <v>11000000</v>
      </c>
      <c r="M878" s="1920">
        <v>11000000</v>
      </c>
      <c r="N878" s="1920">
        <v>11000000</v>
      </c>
      <c r="O878" s="1920">
        <v>11000000</v>
      </c>
      <c r="P878" s="1920">
        <v>11000000</v>
      </c>
      <c r="Q878" s="1920">
        <v>11000000</v>
      </c>
      <c r="R878" s="1920">
        <v>11000000</v>
      </c>
    </row>
    <row r="879" spans="1:18" ht="182.25" customHeight="1">
      <c r="A879" s="1791"/>
      <c r="B879" s="2527" t="s">
        <v>2671</v>
      </c>
      <c r="C879" s="2529"/>
      <c r="D879" s="1918"/>
      <c r="E879" s="1920"/>
      <c r="F879" s="1920"/>
      <c r="G879" s="1920"/>
      <c r="H879" s="1920"/>
      <c r="I879" s="1920"/>
      <c r="J879" s="1920"/>
      <c r="K879" s="1920"/>
      <c r="L879" s="1920"/>
      <c r="M879" s="1920"/>
      <c r="N879" s="1920"/>
      <c r="O879" s="1920"/>
      <c r="P879" s="1920"/>
      <c r="Q879" s="1920"/>
      <c r="R879" s="1920"/>
    </row>
    <row r="880" spans="1:18" ht="37.5" customHeight="1">
      <c r="A880" s="1791"/>
      <c r="B880" s="2527" t="s">
        <v>2636</v>
      </c>
      <c r="C880" s="2529" t="s">
        <v>2362</v>
      </c>
      <c r="D880" s="1918"/>
      <c r="E880" s="1920">
        <v>7500000</v>
      </c>
      <c r="F880" s="1920"/>
      <c r="G880" s="1920">
        <v>7500000</v>
      </c>
      <c r="H880" s="1920">
        <v>7500000</v>
      </c>
      <c r="I880" s="1920">
        <v>7500000</v>
      </c>
      <c r="J880" s="1920">
        <v>7500000</v>
      </c>
      <c r="K880" s="1920">
        <v>7500000</v>
      </c>
      <c r="L880" s="1920">
        <v>7500000</v>
      </c>
      <c r="M880" s="1920">
        <v>7500000</v>
      </c>
      <c r="N880" s="1920">
        <v>7500000</v>
      </c>
      <c r="O880" s="1920">
        <v>7500000</v>
      </c>
      <c r="P880" s="1920">
        <v>7500000</v>
      </c>
      <c r="Q880" s="1920">
        <v>7500000</v>
      </c>
      <c r="R880" s="1920">
        <v>7500000</v>
      </c>
    </row>
    <row r="881" spans="1:18" ht="37.5" customHeight="1">
      <c r="A881" s="1791"/>
      <c r="B881" s="2527" t="s">
        <v>2637</v>
      </c>
      <c r="C881" s="2529" t="s">
        <v>2362</v>
      </c>
      <c r="D881" s="1918"/>
      <c r="E881" s="1920">
        <v>7675000</v>
      </c>
      <c r="F881" s="1920"/>
      <c r="G881" s="1920">
        <v>7675000</v>
      </c>
      <c r="H881" s="1920">
        <v>7675000</v>
      </c>
      <c r="I881" s="1920">
        <v>7675000</v>
      </c>
      <c r="J881" s="1920">
        <v>7675000</v>
      </c>
      <c r="K881" s="1920">
        <v>7675000</v>
      </c>
      <c r="L881" s="1920">
        <v>7675000</v>
      </c>
      <c r="M881" s="1920">
        <v>7675000</v>
      </c>
      <c r="N881" s="1920">
        <v>7675000</v>
      </c>
      <c r="O881" s="1920">
        <v>7675000</v>
      </c>
      <c r="P881" s="1920">
        <v>7675000</v>
      </c>
      <c r="Q881" s="1920">
        <v>7675000</v>
      </c>
      <c r="R881" s="1920">
        <v>7675000</v>
      </c>
    </row>
    <row r="882" spans="1:18" ht="37.5" customHeight="1">
      <c r="A882" s="1791"/>
      <c r="B882" s="2527" t="s">
        <v>2638</v>
      </c>
      <c r="C882" s="2529" t="s">
        <v>2362</v>
      </c>
      <c r="D882" s="1918"/>
      <c r="E882" s="1920">
        <v>8025000</v>
      </c>
      <c r="F882" s="1920"/>
      <c r="G882" s="1920">
        <v>8025000</v>
      </c>
      <c r="H882" s="1920">
        <v>8025000</v>
      </c>
      <c r="I882" s="1920">
        <v>8025000</v>
      </c>
      <c r="J882" s="1920">
        <v>8025000</v>
      </c>
      <c r="K882" s="1920">
        <v>8025000</v>
      </c>
      <c r="L882" s="1920">
        <v>8025000</v>
      </c>
      <c r="M882" s="1920">
        <v>8025000</v>
      </c>
      <c r="N882" s="1920">
        <v>8025000</v>
      </c>
      <c r="O882" s="1920">
        <v>8025000</v>
      </c>
      <c r="P882" s="1920">
        <v>8025000</v>
      </c>
      <c r="Q882" s="1920">
        <v>8025000</v>
      </c>
      <c r="R882" s="1920">
        <v>8025000</v>
      </c>
    </row>
    <row r="883" spans="1:18" ht="209.25" customHeight="1">
      <c r="A883" s="1791"/>
      <c r="B883" s="2527" t="s">
        <v>2672</v>
      </c>
      <c r="C883" s="2529"/>
      <c r="D883" s="2534" t="s">
        <v>2534</v>
      </c>
      <c r="E883" s="1920"/>
      <c r="F883" s="1920"/>
      <c r="G883" s="1920"/>
      <c r="H883" s="1920"/>
      <c r="I883" s="1920"/>
      <c r="J883" s="1920"/>
      <c r="K883" s="1920"/>
      <c r="L883" s="1920"/>
      <c r="M883" s="1920"/>
      <c r="N883" s="1920"/>
      <c r="O883" s="1920"/>
      <c r="P883" s="1920"/>
      <c r="Q883" s="1920"/>
      <c r="R883" s="1920"/>
    </row>
    <row r="884" spans="1:18" ht="33.75" customHeight="1">
      <c r="A884" s="1791"/>
      <c r="B884" s="2527" t="s">
        <v>2639</v>
      </c>
      <c r="C884" s="2529" t="s">
        <v>2362</v>
      </c>
      <c r="D884" s="1918"/>
      <c r="E884" s="1920">
        <v>9425000</v>
      </c>
      <c r="F884" s="1920"/>
      <c r="G884" s="1920">
        <v>9425000</v>
      </c>
      <c r="H884" s="1920">
        <v>9425000</v>
      </c>
      <c r="I884" s="1920">
        <v>9425000</v>
      </c>
      <c r="J884" s="1920">
        <v>9425000</v>
      </c>
      <c r="K884" s="1920">
        <v>9425000</v>
      </c>
      <c r="L884" s="1920">
        <v>9425000</v>
      </c>
      <c r="M884" s="1920">
        <v>9425000</v>
      </c>
      <c r="N884" s="1920">
        <v>9425000</v>
      </c>
      <c r="O884" s="1920">
        <v>9425000</v>
      </c>
      <c r="P884" s="1920">
        <v>9425000</v>
      </c>
      <c r="Q884" s="1920">
        <v>9425000</v>
      </c>
      <c r="R884" s="1920">
        <v>9425000</v>
      </c>
    </row>
    <row r="885" spans="1:18" ht="33.75" customHeight="1">
      <c r="A885" s="1791"/>
      <c r="B885" s="2527" t="s">
        <v>2640</v>
      </c>
      <c r="C885" s="2529" t="s">
        <v>2362</v>
      </c>
      <c r="D885" s="1918"/>
      <c r="E885" s="1920">
        <v>9600000</v>
      </c>
      <c r="F885" s="1920"/>
      <c r="G885" s="1920">
        <v>9600000</v>
      </c>
      <c r="H885" s="1920">
        <v>9600000</v>
      </c>
      <c r="I885" s="1920">
        <v>9600000</v>
      </c>
      <c r="J885" s="1920">
        <v>9600000</v>
      </c>
      <c r="K885" s="1920">
        <v>9600000</v>
      </c>
      <c r="L885" s="1920">
        <v>9600000</v>
      </c>
      <c r="M885" s="1920">
        <v>9600000</v>
      </c>
      <c r="N885" s="1920">
        <v>9600000</v>
      </c>
      <c r="O885" s="1920">
        <v>9600000</v>
      </c>
      <c r="P885" s="1920">
        <v>9600000</v>
      </c>
      <c r="Q885" s="1920">
        <v>9600000</v>
      </c>
      <c r="R885" s="1920">
        <v>9600000</v>
      </c>
    </row>
    <row r="886" spans="1:18" ht="199.5" customHeight="1">
      <c r="A886" s="1791"/>
      <c r="B886" s="2527" t="s">
        <v>2673</v>
      </c>
      <c r="C886" s="2529"/>
      <c r="D886" s="2534" t="s">
        <v>2534</v>
      </c>
      <c r="E886" s="1920"/>
      <c r="F886" s="1920"/>
      <c r="G886" s="1920"/>
      <c r="H886" s="1920"/>
      <c r="I886" s="1920"/>
      <c r="J886" s="1920"/>
      <c r="K886" s="1920"/>
      <c r="L886" s="1920"/>
      <c r="M886" s="1920"/>
      <c r="N886" s="1920"/>
      <c r="O886" s="1920"/>
      <c r="P886" s="1920"/>
      <c r="Q886" s="1920"/>
      <c r="R886" s="1920"/>
    </row>
    <row r="887" spans="1:18" ht="44.25" customHeight="1">
      <c r="A887" s="1791"/>
      <c r="B887" s="2527" t="s">
        <v>2641</v>
      </c>
      <c r="C887" s="2529" t="s">
        <v>2362</v>
      </c>
      <c r="D887" s="1918"/>
      <c r="E887" s="1920">
        <v>9250000</v>
      </c>
      <c r="F887" s="1920"/>
      <c r="G887" s="1920">
        <v>9250000</v>
      </c>
      <c r="H887" s="1920">
        <v>9250000</v>
      </c>
      <c r="I887" s="1920">
        <v>9250000</v>
      </c>
      <c r="J887" s="1920">
        <v>9250000</v>
      </c>
      <c r="K887" s="1920">
        <v>9250000</v>
      </c>
      <c r="L887" s="1920">
        <v>9250000</v>
      </c>
      <c r="M887" s="1920">
        <v>9250000</v>
      </c>
      <c r="N887" s="1920">
        <v>9250000</v>
      </c>
      <c r="O887" s="1920">
        <v>9250000</v>
      </c>
      <c r="P887" s="1920">
        <v>9250000</v>
      </c>
      <c r="Q887" s="1920">
        <v>9250000</v>
      </c>
      <c r="R887" s="1920">
        <v>9250000</v>
      </c>
    </row>
    <row r="888" spans="1:18" ht="44.25" customHeight="1">
      <c r="A888" s="1791"/>
      <c r="B888" s="2527" t="s">
        <v>2642</v>
      </c>
      <c r="C888" s="2529" t="s">
        <v>2362</v>
      </c>
      <c r="D888" s="1918"/>
      <c r="E888" s="1920">
        <v>9425000</v>
      </c>
      <c r="F888" s="1920"/>
      <c r="G888" s="1920">
        <v>9425000</v>
      </c>
      <c r="H888" s="1920">
        <v>9425000</v>
      </c>
      <c r="I888" s="1920">
        <v>9425000</v>
      </c>
      <c r="J888" s="1920">
        <v>9425000</v>
      </c>
      <c r="K888" s="1920">
        <v>9425000</v>
      </c>
      <c r="L888" s="1920">
        <v>9425000</v>
      </c>
      <c r="M888" s="1920">
        <v>9425000</v>
      </c>
      <c r="N888" s="1920">
        <v>9425000</v>
      </c>
      <c r="O888" s="1920">
        <v>9425000</v>
      </c>
      <c r="P888" s="1920">
        <v>9425000</v>
      </c>
      <c r="Q888" s="1920">
        <v>9425000</v>
      </c>
      <c r="R888" s="1920">
        <v>9425000</v>
      </c>
    </row>
    <row r="889" spans="1:18" ht="44.25" customHeight="1">
      <c r="A889" s="1791"/>
      <c r="B889" s="2527" t="s">
        <v>2643</v>
      </c>
      <c r="C889" s="2529" t="s">
        <v>2362</v>
      </c>
      <c r="D889" s="1918"/>
      <c r="E889" s="1920">
        <v>9600000</v>
      </c>
      <c r="F889" s="1920"/>
      <c r="G889" s="1920">
        <v>9600000</v>
      </c>
      <c r="H889" s="1920">
        <v>9600000</v>
      </c>
      <c r="I889" s="1920">
        <v>9600000</v>
      </c>
      <c r="J889" s="1920">
        <v>9600000</v>
      </c>
      <c r="K889" s="1920">
        <v>9600000</v>
      </c>
      <c r="L889" s="1920">
        <v>9600000</v>
      </c>
      <c r="M889" s="1920">
        <v>9600000</v>
      </c>
      <c r="N889" s="1920">
        <v>9600000</v>
      </c>
      <c r="O889" s="1920">
        <v>9600000</v>
      </c>
      <c r="P889" s="1920">
        <v>9600000</v>
      </c>
      <c r="Q889" s="1920">
        <v>9600000</v>
      </c>
      <c r="R889" s="1920">
        <v>9600000</v>
      </c>
    </row>
    <row r="890" spans="1:18" ht="193.5" customHeight="1">
      <c r="A890" s="1791"/>
      <c r="B890" s="2527" t="s">
        <v>2674</v>
      </c>
      <c r="C890" s="2529"/>
      <c r="D890" s="2534" t="s">
        <v>2534</v>
      </c>
      <c r="E890" s="1920"/>
      <c r="F890" s="1920"/>
      <c r="G890" s="1920"/>
      <c r="H890" s="1920"/>
      <c r="I890" s="1920"/>
      <c r="J890" s="1920"/>
      <c r="K890" s="1920"/>
      <c r="L890" s="1920"/>
      <c r="M890" s="1920"/>
      <c r="N890" s="1920"/>
      <c r="O890" s="1920"/>
      <c r="P890" s="1920"/>
      <c r="Q890" s="1920"/>
      <c r="R890" s="1920"/>
    </row>
    <row r="891" spans="1:18" ht="36" customHeight="1">
      <c r="A891" s="1791"/>
      <c r="B891" s="2527" t="s">
        <v>2644</v>
      </c>
      <c r="C891" s="2529" t="s">
        <v>2362</v>
      </c>
      <c r="D891" s="1918"/>
      <c r="E891" s="1920">
        <v>7675000</v>
      </c>
      <c r="F891" s="1920"/>
      <c r="G891" s="1920">
        <v>7675000</v>
      </c>
      <c r="H891" s="1920">
        <v>7675000</v>
      </c>
      <c r="I891" s="1920">
        <v>7675000</v>
      </c>
      <c r="J891" s="1920">
        <v>7675000</v>
      </c>
      <c r="K891" s="1920">
        <v>7675000</v>
      </c>
      <c r="L891" s="1920">
        <v>7675000</v>
      </c>
      <c r="M891" s="1920">
        <v>7675000</v>
      </c>
      <c r="N891" s="1920">
        <v>7675000</v>
      </c>
      <c r="O891" s="1920">
        <v>7675000</v>
      </c>
      <c r="P891" s="1920">
        <v>7675000</v>
      </c>
      <c r="Q891" s="1920">
        <v>7675000</v>
      </c>
      <c r="R891" s="1920">
        <v>7675000</v>
      </c>
    </row>
    <row r="892" spans="1:18" ht="36" customHeight="1">
      <c r="A892" s="1791"/>
      <c r="B892" s="2527" t="s">
        <v>2645</v>
      </c>
      <c r="C892" s="2529" t="s">
        <v>2362</v>
      </c>
      <c r="D892" s="1918"/>
      <c r="E892" s="1920">
        <v>7850000</v>
      </c>
      <c r="F892" s="1920"/>
      <c r="G892" s="1920">
        <v>7850000</v>
      </c>
      <c r="H892" s="1920">
        <v>7850000</v>
      </c>
      <c r="I892" s="1920">
        <v>7850000</v>
      </c>
      <c r="J892" s="1920">
        <v>7850000</v>
      </c>
      <c r="K892" s="1920">
        <v>7850000</v>
      </c>
      <c r="L892" s="1920">
        <v>7850000</v>
      </c>
      <c r="M892" s="1920">
        <v>7850000</v>
      </c>
      <c r="N892" s="1920">
        <v>7850000</v>
      </c>
      <c r="O892" s="1920">
        <v>7850000</v>
      </c>
      <c r="P892" s="1920">
        <v>7850000</v>
      </c>
      <c r="Q892" s="1920">
        <v>7850000</v>
      </c>
      <c r="R892" s="1920">
        <v>7850000</v>
      </c>
    </row>
    <row r="893" spans="1:18" ht="36" customHeight="1">
      <c r="A893" s="1791"/>
      <c r="B893" s="2527" t="s">
        <v>2646</v>
      </c>
      <c r="C893" s="2529" t="s">
        <v>2362</v>
      </c>
      <c r="D893" s="1918"/>
      <c r="E893" s="1920">
        <v>8025000</v>
      </c>
      <c r="F893" s="1920"/>
      <c r="G893" s="1920">
        <v>8025000</v>
      </c>
      <c r="H893" s="1920">
        <v>8025000</v>
      </c>
      <c r="I893" s="1920">
        <v>8025000</v>
      </c>
      <c r="J893" s="1920">
        <v>8025000</v>
      </c>
      <c r="K893" s="1920">
        <v>8025000</v>
      </c>
      <c r="L893" s="1920">
        <v>8025000</v>
      </c>
      <c r="M893" s="1920">
        <v>8025000</v>
      </c>
      <c r="N893" s="1920">
        <v>8025000</v>
      </c>
      <c r="O893" s="1920">
        <v>8025000</v>
      </c>
      <c r="P893" s="1920">
        <v>8025000</v>
      </c>
      <c r="Q893" s="1920">
        <v>8025000</v>
      </c>
      <c r="R893" s="1920">
        <v>8025000</v>
      </c>
    </row>
    <row r="894" spans="1:18" ht="183" customHeight="1">
      <c r="A894" s="1791"/>
      <c r="B894" s="2527" t="s">
        <v>2675</v>
      </c>
      <c r="C894" s="2529"/>
      <c r="D894" s="2534" t="s">
        <v>2534</v>
      </c>
      <c r="E894" s="1920"/>
      <c r="F894" s="1920"/>
      <c r="G894" s="1920"/>
      <c r="H894" s="1920"/>
      <c r="I894" s="1920"/>
      <c r="J894" s="1920"/>
      <c r="K894" s="1920"/>
      <c r="L894" s="1920"/>
      <c r="M894" s="1920"/>
      <c r="N894" s="1920"/>
      <c r="O894" s="1920"/>
      <c r="P894" s="1920"/>
      <c r="Q894" s="1920"/>
      <c r="R894" s="1920"/>
    </row>
    <row r="895" spans="1:18" ht="38.25" customHeight="1">
      <c r="A895" s="1791"/>
      <c r="B895" s="2527" t="s">
        <v>2647</v>
      </c>
      <c r="C895" s="2529" t="s">
        <v>2362</v>
      </c>
      <c r="D895" s="1918"/>
      <c r="E895" s="1920">
        <v>6800000</v>
      </c>
      <c r="F895" s="1920"/>
      <c r="G895" s="1920">
        <v>6800000</v>
      </c>
      <c r="H895" s="1920">
        <v>6800000</v>
      </c>
      <c r="I895" s="1920">
        <v>6800000</v>
      </c>
      <c r="J895" s="1920">
        <v>6800000</v>
      </c>
      <c r="K895" s="1920">
        <v>6800000</v>
      </c>
      <c r="L895" s="1920">
        <v>6800000</v>
      </c>
      <c r="M895" s="1920">
        <v>6800000</v>
      </c>
      <c r="N895" s="1920">
        <v>6800000</v>
      </c>
      <c r="O895" s="1920">
        <v>6800000</v>
      </c>
      <c r="P895" s="1920">
        <v>6800000</v>
      </c>
      <c r="Q895" s="1920">
        <v>6800000</v>
      </c>
      <c r="R895" s="1920">
        <v>6800000</v>
      </c>
    </row>
    <row r="896" spans="1:18" ht="38.25" customHeight="1">
      <c r="A896" s="1791"/>
      <c r="B896" s="2527" t="s">
        <v>2648</v>
      </c>
      <c r="C896" s="2529" t="s">
        <v>2362</v>
      </c>
      <c r="D896" s="1918"/>
      <c r="E896" s="1920">
        <v>6975000</v>
      </c>
      <c r="F896" s="1920"/>
      <c r="G896" s="1920">
        <v>6975000</v>
      </c>
      <c r="H896" s="1920">
        <v>6975000</v>
      </c>
      <c r="I896" s="1920">
        <v>6975000</v>
      </c>
      <c r="J896" s="1920">
        <v>6975000</v>
      </c>
      <c r="K896" s="1920">
        <v>6975000</v>
      </c>
      <c r="L896" s="1920">
        <v>6975000</v>
      </c>
      <c r="M896" s="1920">
        <v>6975000</v>
      </c>
      <c r="N896" s="1920">
        <v>6975000</v>
      </c>
      <c r="O896" s="1920">
        <v>6975000</v>
      </c>
      <c r="P896" s="1920">
        <v>6975000</v>
      </c>
      <c r="Q896" s="1920">
        <v>6975000</v>
      </c>
      <c r="R896" s="1920">
        <v>6975000</v>
      </c>
    </row>
    <row r="897" spans="1:18" ht="38.25" customHeight="1">
      <c r="A897" s="1791"/>
      <c r="B897" s="2527" t="s">
        <v>2649</v>
      </c>
      <c r="C897" s="2529" t="s">
        <v>2362</v>
      </c>
      <c r="D897" s="1918"/>
      <c r="E897" s="1920">
        <v>7150000</v>
      </c>
      <c r="F897" s="1920"/>
      <c r="G897" s="1920">
        <v>7150000</v>
      </c>
      <c r="H897" s="1920">
        <v>7150000</v>
      </c>
      <c r="I897" s="1920">
        <v>7150000</v>
      </c>
      <c r="J897" s="1920">
        <v>7150000</v>
      </c>
      <c r="K897" s="1920">
        <v>7150000</v>
      </c>
      <c r="L897" s="1920">
        <v>7150000</v>
      </c>
      <c r="M897" s="1920">
        <v>7150000</v>
      </c>
      <c r="N897" s="1920">
        <v>7150000</v>
      </c>
      <c r="O897" s="1920">
        <v>7150000</v>
      </c>
      <c r="P897" s="1920">
        <v>7150000</v>
      </c>
      <c r="Q897" s="1920">
        <v>7150000</v>
      </c>
      <c r="R897" s="1920">
        <v>7150000</v>
      </c>
    </row>
    <row r="898" spans="1:18" ht="163.5" customHeight="1">
      <c r="A898" s="1791"/>
      <c r="B898" s="2527" t="s">
        <v>2676</v>
      </c>
      <c r="C898" s="2529"/>
      <c r="D898" s="2534" t="s">
        <v>2534</v>
      </c>
      <c r="E898" s="1920"/>
      <c r="F898" s="1920"/>
      <c r="G898" s="1920"/>
      <c r="H898" s="1920"/>
      <c r="I898" s="1920"/>
      <c r="J898" s="1920"/>
      <c r="K898" s="1920"/>
      <c r="L898" s="1920"/>
      <c r="M898" s="1920"/>
      <c r="N898" s="1920"/>
      <c r="O898" s="1920"/>
      <c r="P898" s="1920"/>
      <c r="Q898" s="1920"/>
      <c r="R898" s="1920"/>
    </row>
    <row r="899" spans="1:18" ht="39" customHeight="1">
      <c r="A899" s="1791"/>
      <c r="B899" s="2527" t="s">
        <v>2650</v>
      </c>
      <c r="C899" s="2529" t="s">
        <v>2362</v>
      </c>
      <c r="D899" s="1918"/>
      <c r="E899" s="1920">
        <v>9425000</v>
      </c>
      <c r="F899" s="1920"/>
      <c r="G899" s="1920">
        <v>9425000</v>
      </c>
      <c r="H899" s="1920">
        <v>9425000</v>
      </c>
      <c r="I899" s="1920">
        <v>9425000</v>
      </c>
      <c r="J899" s="1920">
        <v>9425000</v>
      </c>
      <c r="K899" s="1920">
        <v>9425000</v>
      </c>
      <c r="L899" s="1920">
        <v>9425000</v>
      </c>
      <c r="M899" s="1920">
        <v>9425000</v>
      </c>
      <c r="N899" s="1920">
        <v>9425000</v>
      </c>
      <c r="O899" s="1920">
        <v>9425000</v>
      </c>
      <c r="P899" s="1920">
        <v>9425000</v>
      </c>
      <c r="Q899" s="1920">
        <v>9425000</v>
      </c>
      <c r="R899" s="1920">
        <v>9425000</v>
      </c>
    </row>
    <row r="900" spans="1:18" ht="39" customHeight="1">
      <c r="A900" s="1791"/>
      <c r="B900" s="2527" t="s">
        <v>2651</v>
      </c>
      <c r="C900" s="2529" t="s">
        <v>2362</v>
      </c>
      <c r="D900" s="1918"/>
      <c r="E900" s="1920">
        <v>10650000</v>
      </c>
      <c r="F900" s="1920"/>
      <c r="G900" s="1920">
        <v>10650000</v>
      </c>
      <c r="H900" s="1920">
        <v>10650000</v>
      </c>
      <c r="I900" s="1920">
        <v>10650000</v>
      </c>
      <c r="J900" s="1920">
        <v>10650000</v>
      </c>
      <c r="K900" s="1920">
        <v>10650000</v>
      </c>
      <c r="L900" s="1920">
        <v>10650000</v>
      </c>
      <c r="M900" s="1920">
        <v>10650000</v>
      </c>
      <c r="N900" s="1920">
        <v>10650000</v>
      </c>
      <c r="O900" s="1920">
        <v>10650000</v>
      </c>
      <c r="P900" s="1920">
        <v>10650000</v>
      </c>
      <c r="Q900" s="1920">
        <v>10650000</v>
      </c>
      <c r="R900" s="1920">
        <v>10650000</v>
      </c>
    </row>
    <row r="901" spans="1:18" ht="39" customHeight="1">
      <c r="A901" s="1791"/>
      <c r="B901" s="2527" t="s">
        <v>2652</v>
      </c>
      <c r="C901" s="2529" t="s">
        <v>2362</v>
      </c>
      <c r="D901" s="1918"/>
      <c r="E901" s="1920">
        <v>11550000</v>
      </c>
      <c r="F901" s="1920"/>
      <c r="G901" s="1920">
        <v>11550000</v>
      </c>
      <c r="H901" s="1920">
        <v>11550000</v>
      </c>
      <c r="I901" s="1920">
        <v>11550000</v>
      </c>
      <c r="J901" s="1920">
        <v>11550000</v>
      </c>
      <c r="K901" s="1920">
        <v>11550000</v>
      </c>
      <c r="L901" s="1920">
        <v>11550000</v>
      </c>
      <c r="M901" s="1920">
        <v>11550000</v>
      </c>
      <c r="N901" s="1920">
        <v>11550000</v>
      </c>
      <c r="O901" s="1920">
        <v>11550000</v>
      </c>
      <c r="P901" s="1920">
        <v>11550000</v>
      </c>
      <c r="Q901" s="1920">
        <v>11550000</v>
      </c>
      <c r="R901" s="1920">
        <v>11550000</v>
      </c>
    </row>
    <row r="902" spans="1:18" ht="191.25" customHeight="1">
      <c r="A902" s="1791"/>
      <c r="B902" s="2527" t="s">
        <v>2677</v>
      </c>
      <c r="C902" s="2529"/>
      <c r="D902" s="1918"/>
      <c r="E902" s="1920"/>
      <c r="F902" s="1920"/>
      <c r="G902" s="1920"/>
      <c r="H902" s="1920"/>
      <c r="I902" s="1920"/>
      <c r="J902" s="1920"/>
      <c r="K902" s="1920"/>
      <c r="L902" s="1920"/>
      <c r="M902" s="1920"/>
      <c r="N902" s="1920"/>
      <c r="O902" s="1920"/>
      <c r="P902" s="1920"/>
      <c r="Q902" s="1920"/>
      <c r="R902" s="1920"/>
    </row>
    <row r="903" spans="1:18" ht="27" customHeight="1">
      <c r="A903" s="1791"/>
      <c r="B903" s="2527" t="s">
        <v>2653</v>
      </c>
      <c r="C903" s="2529" t="s">
        <v>2362</v>
      </c>
      <c r="D903" s="1918"/>
      <c r="E903" s="1920">
        <v>8350000</v>
      </c>
      <c r="F903" s="1920"/>
      <c r="G903" s="1920">
        <v>8350000</v>
      </c>
      <c r="H903" s="1920">
        <v>8350000</v>
      </c>
      <c r="I903" s="1920">
        <v>8350000</v>
      </c>
      <c r="J903" s="1920">
        <v>8350000</v>
      </c>
      <c r="K903" s="1920">
        <v>8350000</v>
      </c>
      <c r="L903" s="1920">
        <v>8350000</v>
      </c>
      <c r="M903" s="1920">
        <v>8350000</v>
      </c>
      <c r="N903" s="1920">
        <v>8350000</v>
      </c>
      <c r="O903" s="1920">
        <v>8350000</v>
      </c>
      <c r="P903" s="1920">
        <v>8350000</v>
      </c>
      <c r="Q903" s="1920">
        <v>8350000</v>
      </c>
      <c r="R903" s="1920">
        <v>8350000</v>
      </c>
    </row>
    <row r="904" spans="1:18" ht="27" customHeight="1">
      <c r="A904" s="1791"/>
      <c r="B904" s="2527" t="s">
        <v>2654</v>
      </c>
      <c r="C904" s="2529" t="s">
        <v>2362</v>
      </c>
      <c r="D904" s="1918"/>
      <c r="E904" s="1920">
        <v>9650000</v>
      </c>
      <c r="F904" s="1920"/>
      <c r="G904" s="1920">
        <v>9650000</v>
      </c>
      <c r="H904" s="1920">
        <v>9650000</v>
      </c>
      <c r="I904" s="1920">
        <v>9650000</v>
      </c>
      <c r="J904" s="1920">
        <v>9650000</v>
      </c>
      <c r="K904" s="1920">
        <v>9650000</v>
      </c>
      <c r="L904" s="1920">
        <v>9650000</v>
      </c>
      <c r="M904" s="1920">
        <v>9650000</v>
      </c>
      <c r="N904" s="1920">
        <v>9650000</v>
      </c>
      <c r="O904" s="1920">
        <v>9650000</v>
      </c>
      <c r="P904" s="1920">
        <v>9650000</v>
      </c>
      <c r="Q904" s="1920">
        <v>9650000</v>
      </c>
      <c r="R904" s="1920">
        <v>9650000</v>
      </c>
    </row>
    <row r="905" spans="1:18" ht="27" customHeight="1">
      <c r="A905" s="1791"/>
      <c r="B905" s="2527" t="s">
        <v>2655</v>
      </c>
      <c r="C905" s="2529" t="s">
        <v>2362</v>
      </c>
      <c r="D905" s="1918"/>
      <c r="E905" s="1920">
        <v>10550000</v>
      </c>
      <c r="F905" s="1920"/>
      <c r="G905" s="1920">
        <v>10550000</v>
      </c>
      <c r="H905" s="1920">
        <v>10550000</v>
      </c>
      <c r="I905" s="1920">
        <v>10550000</v>
      </c>
      <c r="J905" s="1920">
        <v>10550000</v>
      </c>
      <c r="K905" s="1920">
        <v>10550000</v>
      </c>
      <c r="L905" s="1920">
        <v>10550000</v>
      </c>
      <c r="M905" s="1920">
        <v>10550000</v>
      </c>
      <c r="N905" s="1920">
        <v>10550000</v>
      </c>
      <c r="O905" s="1920">
        <v>10550000</v>
      </c>
      <c r="P905" s="1920">
        <v>10550000</v>
      </c>
      <c r="Q905" s="1920">
        <v>10550000</v>
      </c>
      <c r="R905" s="1920">
        <v>10550000</v>
      </c>
    </row>
    <row r="906" spans="1:18" ht="51" customHeight="1">
      <c r="A906" s="1791"/>
      <c r="B906" s="2524" t="s">
        <v>2678</v>
      </c>
      <c r="C906" s="2529"/>
      <c r="D906" s="1918"/>
      <c r="E906" s="1920"/>
      <c r="F906" s="1920"/>
      <c r="G906" s="1920"/>
      <c r="H906" s="1920"/>
      <c r="I906" s="1920"/>
      <c r="J906" s="1920"/>
      <c r="K906" s="1920"/>
      <c r="L906" s="1920"/>
      <c r="M906" s="1920"/>
      <c r="N906" s="1920"/>
      <c r="O906" s="1920"/>
      <c r="P906" s="1920"/>
      <c r="Q906" s="1920"/>
      <c r="R906" s="1920"/>
    </row>
    <row r="907" spans="1:18" ht="228.75" customHeight="1">
      <c r="A907" s="1791"/>
      <c r="B907" s="2527" t="s">
        <v>2679</v>
      </c>
      <c r="C907" s="2529"/>
      <c r="D907" s="2534" t="s">
        <v>2534</v>
      </c>
      <c r="E907" s="1920"/>
      <c r="F907" s="1920"/>
      <c r="G907" s="1920"/>
      <c r="H907" s="1920"/>
      <c r="I907" s="1920"/>
      <c r="J907" s="1920"/>
      <c r="K907" s="1920"/>
      <c r="L907" s="1920"/>
      <c r="M907" s="1920"/>
      <c r="N907" s="1920"/>
      <c r="O907" s="1920"/>
      <c r="P907" s="1920"/>
      <c r="Q907" s="1920"/>
      <c r="R907" s="1920"/>
    </row>
    <row r="908" spans="1:18" ht="39" customHeight="1">
      <c r="A908" s="1791"/>
      <c r="B908" s="2527" t="s">
        <v>2656</v>
      </c>
      <c r="C908" s="2529" t="s">
        <v>2362</v>
      </c>
      <c r="D908" s="1918"/>
      <c r="E908" s="1920">
        <v>5700000</v>
      </c>
      <c r="F908" s="1920"/>
      <c r="G908" s="1920">
        <v>5700000</v>
      </c>
      <c r="H908" s="1920">
        <v>5700000</v>
      </c>
      <c r="I908" s="1920">
        <v>5700000</v>
      </c>
      <c r="J908" s="1920">
        <v>5700000</v>
      </c>
      <c r="K908" s="1920">
        <v>5700000</v>
      </c>
      <c r="L908" s="1920">
        <v>5700000</v>
      </c>
      <c r="M908" s="1920">
        <v>5700000</v>
      </c>
      <c r="N908" s="1920">
        <v>5700000</v>
      </c>
      <c r="O908" s="1920">
        <v>5700000</v>
      </c>
      <c r="P908" s="1920">
        <v>5700000</v>
      </c>
      <c r="Q908" s="1920">
        <v>5700000</v>
      </c>
      <c r="R908" s="1920">
        <v>5700000</v>
      </c>
    </row>
    <row r="909" spans="1:18" ht="39" customHeight="1">
      <c r="A909" s="1791"/>
      <c r="B909" s="2527" t="s">
        <v>2657</v>
      </c>
      <c r="C909" s="2529" t="s">
        <v>2362</v>
      </c>
      <c r="D909" s="1918"/>
      <c r="E909" s="1920">
        <v>6000000</v>
      </c>
      <c r="F909" s="1920"/>
      <c r="G909" s="1920">
        <v>6000000</v>
      </c>
      <c r="H909" s="1920">
        <v>6000000</v>
      </c>
      <c r="I909" s="1920">
        <v>6000000</v>
      </c>
      <c r="J909" s="1920">
        <v>6000000</v>
      </c>
      <c r="K909" s="1920">
        <v>6000000</v>
      </c>
      <c r="L909" s="1920">
        <v>6000000</v>
      </c>
      <c r="M909" s="1920">
        <v>6000000</v>
      </c>
      <c r="N909" s="1920">
        <v>6000000</v>
      </c>
      <c r="O909" s="1920">
        <v>6000000</v>
      </c>
      <c r="P909" s="1920">
        <v>6000000</v>
      </c>
      <c r="Q909" s="1920">
        <v>6000000</v>
      </c>
      <c r="R909" s="1920">
        <v>6000000</v>
      </c>
    </row>
    <row r="910" spans="1:18" ht="39" customHeight="1">
      <c r="A910" s="1791"/>
      <c r="B910" s="2527" t="s">
        <v>2658</v>
      </c>
      <c r="C910" s="2529" t="s">
        <v>2362</v>
      </c>
      <c r="D910" s="1918"/>
      <c r="E910" s="1920">
        <v>7000000</v>
      </c>
      <c r="F910" s="1920"/>
      <c r="G910" s="1920">
        <v>7000000</v>
      </c>
      <c r="H910" s="1920">
        <v>7000000</v>
      </c>
      <c r="I910" s="1920">
        <v>7000000</v>
      </c>
      <c r="J910" s="1920">
        <v>7000000</v>
      </c>
      <c r="K910" s="1920">
        <v>7000000</v>
      </c>
      <c r="L910" s="1920">
        <v>7000000</v>
      </c>
      <c r="M910" s="1920">
        <v>7000000</v>
      </c>
      <c r="N910" s="1920">
        <v>7000000</v>
      </c>
      <c r="O910" s="1920">
        <v>7000000</v>
      </c>
      <c r="P910" s="1920">
        <v>7000000</v>
      </c>
      <c r="Q910" s="1920">
        <v>7000000</v>
      </c>
      <c r="R910" s="1920">
        <v>7000000</v>
      </c>
    </row>
    <row r="911" spans="1:18" ht="194.25" customHeight="1">
      <c r="A911" s="1791"/>
      <c r="B911" s="2527" t="s">
        <v>2680</v>
      </c>
      <c r="C911" s="2529"/>
      <c r="D911" s="2534" t="s">
        <v>2534</v>
      </c>
      <c r="E911" s="1920"/>
      <c r="F911" s="1920"/>
      <c r="G911" s="1920"/>
      <c r="H911" s="1920"/>
      <c r="I911" s="1920"/>
      <c r="J911" s="1920"/>
      <c r="K911" s="1920"/>
      <c r="L911" s="1920"/>
      <c r="M911" s="1920"/>
      <c r="N911" s="1920"/>
      <c r="O911" s="1920"/>
      <c r="P911" s="1920"/>
      <c r="Q911" s="1920"/>
      <c r="R911" s="1920"/>
    </row>
    <row r="912" spans="1:18" ht="33" customHeight="1">
      <c r="A912" s="1791"/>
      <c r="B912" s="2527" t="s">
        <v>2659</v>
      </c>
      <c r="C912" s="2529" t="s">
        <v>2362</v>
      </c>
      <c r="D912" s="1918"/>
      <c r="E912" s="1920">
        <v>5430000</v>
      </c>
      <c r="F912" s="1920"/>
      <c r="G912" s="1920">
        <v>5430000</v>
      </c>
      <c r="H912" s="1920">
        <v>5430000</v>
      </c>
      <c r="I912" s="1920">
        <v>5430000</v>
      </c>
      <c r="J912" s="1920">
        <v>5430000</v>
      </c>
      <c r="K912" s="1920">
        <v>5430000</v>
      </c>
      <c r="L912" s="1920">
        <v>5430000</v>
      </c>
      <c r="M912" s="1920">
        <v>5430000</v>
      </c>
      <c r="N912" s="1920">
        <v>5430000</v>
      </c>
      <c r="O912" s="1920">
        <v>5430000</v>
      </c>
      <c r="P912" s="1920">
        <v>5430000</v>
      </c>
      <c r="Q912" s="1920">
        <v>5430000</v>
      </c>
      <c r="R912" s="1920">
        <v>5430000</v>
      </c>
    </row>
    <row r="913" spans="1:18" ht="33" customHeight="1">
      <c r="A913" s="1791"/>
      <c r="B913" s="2527" t="s">
        <v>2660</v>
      </c>
      <c r="C913" s="2529" t="s">
        <v>2362</v>
      </c>
      <c r="D913" s="1918"/>
      <c r="E913" s="1920">
        <v>6450000</v>
      </c>
      <c r="F913" s="1920"/>
      <c r="G913" s="1920">
        <v>6450000</v>
      </c>
      <c r="H913" s="1920">
        <v>6450000</v>
      </c>
      <c r="I913" s="1920">
        <v>6450000</v>
      </c>
      <c r="J913" s="1920">
        <v>6450000</v>
      </c>
      <c r="K913" s="1920">
        <v>6450000</v>
      </c>
      <c r="L913" s="1920">
        <v>6450000</v>
      </c>
      <c r="M913" s="1920">
        <v>6450000</v>
      </c>
      <c r="N913" s="1920">
        <v>6450000</v>
      </c>
      <c r="O913" s="1920">
        <v>6450000</v>
      </c>
      <c r="P913" s="1920">
        <v>6450000</v>
      </c>
      <c r="Q913" s="1920">
        <v>6450000</v>
      </c>
      <c r="R913" s="1920">
        <v>6450000</v>
      </c>
    </row>
    <row r="914" spans="1:18" ht="48" customHeight="1">
      <c r="A914" s="1791"/>
      <c r="B914" s="2524" t="s">
        <v>2681</v>
      </c>
      <c r="C914" s="2529"/>
      <c r="D914" s="2534" t="s">
        <v>2534</v>
      </c>
      <c r="E914" s="1920"/>
      <c r="F914" s="1920"/>
      <c r="G914" s="1920"/>
      <c r="H914" s="1920"/>
      <c r="I914" s="1920"/>
      <c r="J914" s="1920"/>
      <c r="K914" s="1920"/>
      <c r="L914" s="1920"/>
      <c r="M914" s="1920"/>
      <c r="N914" s="1920"/>
      <c r="O914" s="1920"/>
      <c r="P914" s="1920"/>
      <c r="Q914" s="1920"/>
      <c r="R914" s="1920"/>
    </row>
    <row r="915" spans="1:18" ht="70.5" customHeight="1">
      <c r="A915" s="1791"/>
      <c r="B915" s="2527" t="s">
        <v>2661</v>
      </c>
      <c r="C915" s="2529" t="s">
        <v>563</v>
      </c>
      <c r="D915" s="1918"/>
      <c r="E915" s="1920">
        <v>836000</v>
      </c>
      <c r="F915" s="1920"/>
      <c r="G915" s="1920">
        <v>836000</v>
      </c>
      <c r="H915" s="1920">
        <v>836000</v>
      </c>
      <c r="I915" s="1920">
        <v>836000</v>
      </c>
      <c r="J915" s="1920">
        <v>836000</v>
      </c>
      <c r="K915" s="1920">
        <v>836000</v>
      </c>
      <c r="L915" s="1920">
        <v>836000</v>
      </c>
      <c r="M915" s="1920">
        <v>836000</v>
      </c>
      <c r="N915" s="1920">
        <v>836000</v>
      </c>
      <c r="O915" s="1920">
        <v>836000</v>
      </c>
      <c r="P915" s="1920">
        <v>836000</v>
      </c>
      <c r="Q915" s="1920">
        <v>836000</v>
      </c>
      <c r="R915" s="1920">
        <v>836000</v>
      </c>
    </row>
    <row r="916" spans="1:18" ht="70.5" customHeight="1">
      <c r="A916" s="1791"/>
      <c r="B916" s="2527" t="s">
        <v>2662</v>
      </c>
      <c r="C916" s="2529" t="s">
        <v>563</v>
      </c>
      <c r="D916" s="1918"/>
      <c r="E916" s="1920">
        <v>1564000</v>
      </c>
      <c r="F916" s="1920"/>
      <c r="G916" s="1920">
        <v>1564000</v>
      </c>
      <c r="H916" s="1920">
        <v>1564000</v>
      </c>
      <c r="I916" s="1920">
        <v>1564000</v>
      </c>
      <c r="J916" s="1920">
        <v>1564000</v>
      </c>
      <c r="K916" s="1920">
        <v>1564000</v>
      </c>
      <c r="L916" s="1920">
        <v>1564000</v>
      </c>
      <c r="M916" s="1920">
        <v>1564000</v>
      </c>
      <c r="N916" s="1920">
        <v>1564000</v>
      </c>
      <c r="O916" s="1920">
        <v>1564000</v>
      </c>
      <c r="P916" s="1920">
        <v>1564000</v>
      </c>
      <c r="Q916" s="1920">
        <v>1564000</v>
      </c>
      <c r="R916" s="1920">
        <v>1564000</v>
      </c>
    </row>
    <row r="917" spans="1:18" ht="113.25" customHeight="1">
      <c r="A917" s="1791"/>
      <c r="B917" s="2527" t="s">
        <v>2663</v>
      </c>
      <c r="C917" s="2529" t="s">
        <v>563</v>
      </c>
      <c r="D917" s="1918"/>
      <c r="E917" s="1920">
        <v>3000000</v>
      </c>
      <c r="F917" s="1920"/>
      <c r="G917" s="1920">
        <v>3000000</v>
      </c>
      <c r="H917" s="1920">
        <v>3000000</v>
      </c>
      <c r="I917" s="1920">
        <v>3000000</v>
      </c>
      <c r="J917" s="1920">
        <v>3000000</v>
      </c>
      <c r="K917" s="1920">
        <v>3000000</v>
      </c>
      <c r="L917" s="1920">
        <v>3000000</v>
      </c>
      <c r="M917" s="1920">
        <v>3000000</v>
      </c>
      <c r="N917" s="1920">
        <v>3000000</v>
      </c>
      <c r="O917" s="1920">
        <v>3000000</v>
      </c>
      <c r="P917" s="1920">
        <v>3000000</v>
      </c>
      <c r="Q917" s="1920">
        <v>3000000</v>
      </c>
      <c r="R917" s="1920">
        <v>3000000</v>
      </c>
    </row>
    <row r="918" spans="1:18" ht="34.5" customHeight="1">
      <c r="A918" s="1791"/>
      <c r="B918" s="2524" t="s">
        <v>2693</v>
      </c>
      <c r="C918" s="2529"/>
      <c r="D918" s="2534" t="s">
        <v>2534</v>
      </c>
      <c r="E918" s="1920"/>
      <c r="F918" s="1920"/>
      <c r="G918" s="1920"/>
      <c r="H918" s="1920"/>
      <c r="I918" s="1920"/>
      <c r="J918" s="1920"/>
      <c r="K918" s="1920"/>
      <c r="L918" s="1920"/>
      <c r="M918" s="1920"/>
      <c r="N918" s="1920"/>
      <c r="O918" s="1920"/>
      <c r="P918" s="1920"/>
      <c r="Q918" s="1920"/>
      <c r="R918" s="1920"/>
    </row>
    <row r="919" spans="1:18" ht="48" customHeight="1">
      <c r="A919" s="1791"/>
      <c r="B919" s="2527" t="s">
        <v>2682</v>
      </c>
      <c r="C919" s="2529" t="s">
        <v>2683</v>
      </c>
      <c r="D919" s="2534"/>
      <c r="E919" s="1920">
        <v>2120000</v>
      </c>
      <c r="F919" s="1920"/>
      <c r="G919" s="1920">
        <v>2120000</v>
      </c>
      <c r="H919" s="1920">
        <v>2120000</v>
      </c>
      <c r="I919" s="1920">
        <v>2120000</v>
      </c>
      <c r="J919" s="1920">
        <v>2120000</v>
      </c>
      <c r="K919" s="1920">
        <v>2120000</v>
      </c>
      <c r="L919" s="1920">
        <v>2120000</v>
      </c>
      <c r="M919" s="1920">
        <v>2120000</v>
      </c>
      <c r="N919" s="1920">
        <v>2120000</v>
      </c>
      <c r="O919" s="1920">
        <v>2120000</v>
      </c>
      <c r="P919" s="1920">
        <v>2120000</v>
      </c>
      <c r="Q919" s="1920">
        <v>2120000</v>
      </c>
      <c r="R919" s="1920">
        <v>2120000</v>
      </c>
    </row>
    <row r="920" spans="1:18" ht="108" customHeight="1">
      <c r="A920" s="1791"/>
      <c r="B920" s="2527" t="s">
        <v>2684</v>
      </c>
      <c r="C920" s="2529" t="s">
        <v>563</v>
      </c>
      <c r="D920" s="2534"/>
      <c r="E920" s="1920">
        <v>5950000</v>
      </c>
      <c r="F920" s="1920"/>
      <c r="G920" s="1920">
        <v>5950000</v>
      </c>
      <c r="H920" s="1920">
        <v>5950000</v>
      </c>
      <c r="I920" s="1920">
        <v>5950000</v>
      </c>
      <c r="J920" s="1920">
        <v>5950000</v>
      </c>
      <c r="K920" s="1920">
        <v>5950000</v>
      </c>
      <c r="L920" s="1920">
        <v>5950000</v>
      </c>
      <c r="M920" s="1920">
        <v>5950000</v>
      </c>
      <c r="N920" s="1920">
        <v>5950000</v>
      </c>
      <c r="O920" s="1920">
        <v>5950000</v>
      </c>
      <c r="P920" s="1920">
        <v>5950000</v>
      </c>
      <c r="Q920" s="1920">
        <v>5950000</v>
      </c>
      <c r="R920" s="1920">
        <v>5950000</v>
      </c>
    </row>
    <row r="921" spans="1:18" ht="31.5" customHeight="1">
      <c r="A921" s="1791"/>
      <c r="B921" s="2527" t="s">
        <v>2685</v>
      </c>
      <c r="C921" s="2529" t="s">
        <v>2362</v>
      </c>
      <c r="D921" s="2534"/>
      <c r="E921" s="1920">
        <v>2460000</v>
      </c>
      <c r="F921" s="1920"/>
      <c r="G921" s="1920">
        <v>2460000</v>
      </c>
      <c r="H921" s="1920">
        <v>2460000</v>
      </c>
      <c r="I921" s="1920">
        <v>2460000</v>
      </c>
      <c r="J921" s="1920">
        <v>2460000</v>
      </c>
      <c r="K921" s="1920">
        <v>2460000</v>
      </c>
      <c r="L921" s="1920">
        <v>2460000</v>
      </c>
      <c r="M921" s="1920">
        <v>2460000</v>
      </c>
      <c r="N921" s="1920">
        <v>2460000</v>
      </c>
      <c r="O921" s="1920">
        <v>2460000</v>
      </c>
      <c r="P921" s="1920">
        <v>2460000</v>
      </c>
      <c r="Q921" s="1920">
        <v>2460000</v>
      </c>
      <c r="R921" s="1920">
        <v>2460000</v>
      </c>
    </row>
    <row r="922" spans="1:18" ht="31.5" customHeight="1">
      <c r="A922" s="1791"/>
      <c r="B922" s="2527" t="s">
        <v>2686</v>
      </c>
      <c r="C922" s="2529" t="s">
        <v>2362</v>
      </c>
      <c r="D922" s="2534"/>
      <c r="E922" s="1920">
        <v>2340000</v>
      </c>
      <c r="F922" s="1920"/>
      <c r="G922" s="1920">
        <v>2340000</v>
      </c>
      <c r="H922" s="1920">
        <v>2340000</v>
      </c>
      <c r="I922" s="1920">
        <v>2340000</v>
      </c>
      <c r="J922" s="1920">
        <v>2340000</v>
      </c>
      <c r="K922" s="1920">
        <v>2340000</v>
      </c>
      <c r="L922" s="1920">
        <v>2340000</v>
      </c>
      <c r="M922" s="1920">
        <v>2340000</v>
      </c>
      <c r="N922" s="1920">
        <v>2340000</v>
      </c>
      <c r="O922" s="1920">
        <v>2340000</v>
      </c>
      <c r="P922" s="1920">
        <v>2340000</v>
      </c>
      <c r="Q922" s="1920">
        <v>2340000</v>
      </c>
      <c r="R922" s="1920">
        <v>2340000</v>
      </c>
    </row>
    <row r="923" spans="1:18" ht="31.5" customHeight="1">
      <c r="A923" s="1791"/>
      <c r="B923" s="2527" t="s">
        <v>2687</v>
      </c>
      <c r="C923" s="2529" t="s">
        <v>2362</v>
      </c>
      <c r="D923" s="2534"/>
      <c r="E923" s="1920">
        <v>3600000</v>
      </c>
      <c r="F923" s="1920"/>
      <c r="G923" s="1920">
        <v>3600000</v>
      </c>
      <c r="H923" s="1920">
        <v>3600000</v>
      </c>
      <c r="I923" s="1920">
        <v>3600000</v>
      </c>
      <c r="J923" s="1920">
        <v>3600000</v>
      </c>
      <c r="K923" s="1920">
        <v>3600000</v>
      </c>
      <c r="L923" s="1920">
        <v>3600000</v>
      </c>
      <c r="M923" s="1920">
        <v>3600000</v>
      </c>
      <c r="N923" s="1920">
        <v>3600000</v>
      </c>
      <c r="O923" s="1920">
        <v>3600000</v>
      </c>
      <c r="P923" s="1920">
        <v>3600000</v>
      </c>
      <c r="Q923" s="1920">
        <v>3600000</v>
      </c>
      <c r="R923" s="1920">
        <v>3600000</v>
      </c>
    </row>
    <row r="924" spans="1:18" ht="24.75" customHeight="1">
      <c r="A924" s="1791"/>
      <c r="B924" s="2524" t="s">
        <v>2694</v>
      </c>
      <c r="C924" s="2529"/>
      <c r="D924" s="2534"/>
      <c r="E924" s="1920"/>
      <c r="F924" s="1920"/>
      <c r="G924" s="1920"/>
      <c r="H924" s="1920"/>
      <c r="I924" s="1920"/>
      <c r="J924" s="1920"/>
      <c r="K924" s="1920"/>
      <c r="L924" s="1920"/>
      <c r="M924" s="1920"/>
      <c r="N924" s="1920"/>
      <c r="O924" s="1920"/>
      <c r="P924" s="1920"/>
      <c r="Q924" s="1920"/>
      <c r="R924" s="1920"/>
    </row>
    <row r="925" spans="1:18" ht="30" customHeight="1">
      <c r="A925" s="1791"/>
      <c r="B925" s="2527" t="s">
        <v>2688</v>
      </c>
      <c r="C925" s="2529" t="s">
        <v>2362</v>
      </c>
      <c r="D925" s="2534" t="s">
        <v>2534</v>
      </c>
      <c r="E925" s="1920">
        <v>1045000</v>
      </c>
      <c r="F925" s="1920"/>
      <c r="G925" s="1920">
        <v>1045000</v>
      </c>
      <c r="H925" s="1920">
        <v>1045000</v>
      </c>
      <c r="I925" s="1920">
        <v>1045000</v>
      </c>
      <c r="J925" s="1920">
        <v>1045000</v>
      </c>
      <c r="K925" s="1920">
        <v>1045000</v>
      </c>
      <c r="L925" s="1920">
        <v>1045000</v>
      </c>
      <c r="M925" s="1920">
        <v>1045000</v>
      </c>
      <c r="N925" s="1920">
        <v>1045000</v>
      </c>
      <c r="O925" s="1920">
        <v>1045000</v>
      </c>
      <c r="P925" s="1920">
        <v>1045000</v>
      </c>
      <c r="Q925" s="1920">
        <v>1045000</v>
      </c>
      <c r="R925" s="1920">
        <v>1045000</v>
      </c>
    </row>
    <row r="926" spans="1:18" ht="30" customHeight="1">
      <c r="A926" s="1791"/>
      <c r="B926" s="2527" t="s">
        <v>2689</v>
      </c>
      <c r="C926" s="2529" t="s">
        <v>2362</v>
      </c>
      <c r="D926" s="2534" t="s">
        <v>2534</v>
      </c>
      <c r="E926" s="1920">
        <v>1086000</v>
      </c>
      <c r="F926" s="1920"/>
      <c r="G926" s="1920">
        <v>1086000</v>
      </c>
      <c r="H926" s="1920">
        <v>1086000</v>
      </c>
      <c r="I926" s="1920">
        <v>1086000</v>
      </c>
      <c r="J926" s="1920">
        <v>1086000</v>
      </c>
      <c r="K926" s="1920">
        <v>1086000</v>
      </c>
      <c r="L926" s="1920">
        <v>1086000</v>
      </c>
      <c r="M926" s="1920">
        <v>1086000</v>
      </c>
      <c r="N926" s="1920">
        <v>1086000</v>
      </c>
      <c r="O926" s="1920">
        <v>1086000</v>
      </c>
      <c r="P926" s="1920">
        <v>1086000</v>
      </c>
      <c r="Q926" s="1920">
        <v>1086000</v>
      </c>
      <c r="R926" s="1920">
        <v>1086000</v>
      </c>
    </row>
    <row r="927" spans="1:18" ht="30" customHeight="1">
      <c r="A927" s="1791"/>
      <c r="B927" s="2527" t="s">
        <v>2690</v>
      </c>
      <c r="C927" s="2529" t="s">
        <v>2362</v>
      </c>
      <c r="D927" s="2534" t="s">
        <v>2534</v>
      </c>
      <c r="E927" s="1920">
        <v>853000</v>
      </c>
      <c r="F927" s="1920"/>
      <c r="G927" s="1920">
        <v>853000</v>
      </c>
      <c r="H927" s="1920">
        <v>853000</v>
      </c>
      <c r="I927" s="1920">
        <v>853000</v>
      </c>
      <c r="J927" s="1920">
        <v>853000</v>
      </c>
      <c r="K927" s="1920">
        <v>853000</v>
      </c>
      <c r="L927" s="1920">
        <v>853000</v>
      </c>
      <c r="M927" s="1920">
        <v>853000</v>
      </c>
      <c r="N927" s="1920">
        <v>853000</v>
      </c>
      <c r="O927" s="1920">
        <v>853000</v>
      </c>
      <c r="P927" s="1920">
        <v>853000</v>
      </c>
      <c r="Q927" s="1920">
        <v>853000</v>
      </c>
      <c r="R927" s="1920">
        <v>853000</v>
      </c>
    </row>
    <row r="928" spans="1:18" ht="30" customHeight="1">
      <c r="A928" s="1791"/>
      <c r="B928" s="2527" t="s">
        <v>2691</v>
      </c>
      <c r="C928" s="2529" t="s">
        <v>2362</v>
      </c>
      <c r="D928" s="2534" t="s">
        <v>2534</v>
      </c>
      <c r="E928" s="1920">
        <v>802000</v>
      </c>
      <c r="F928" s="1920"/>
      <c r="G928" s="1920">
        <v>802000</v>
      </c>
      <c r="H928" s="1920">
        <v>802000</v>
      </c>
      <c r="I928" s="1920">
        <v>802000</v>
      </c>
      <c r="J928" s="1920">
        <v>802000</v>
      </c>
      <c r="K928" s="1920">
        <v>802000</v>
      </c>
      <c r="L928" s="1920">
        <v>802000</v>
      </c>
      <c r="M928" s="1920">
        <v>802000</v>
      </c>
      <c r="N928" s="1920">
        <v>802000</v>
      </c>
      <c r="O928" s="1920">
        <v>802000</v>
      </c>
      <c r="P928" s="1920">
        <v>802000</v>
      </c>
      <c r="Q928" s="1920">
        <v>802000</v>
      </c>
      <c r="R928" s="1920">
        <v>802000</v>
      </c>
    </row>
    <row r="929" spans="1:18" ht="30" customHeight="1">
      <c r="A929" s="1791"/>
      <c r="B929" s="2527" t="s">
        <v>2367</v>
      </c>
      <c r="C929" s="2529" t="s">
        <v>2362</v>
      </c>
      <c r="D929" s="2534" t="s">
        <v>2534</v>
      </c>
      <c r="E929" s="1920">
        <v>1067000</v>
      </c>
      <c r="F929" s="1920"/>
      <c r="G929" s="1920">
        <v>1067000</v>
      </c>
      <c r="H929" s="1920">
        <v>1067000</v>
      </c>
      <c r="I929" s="1920">
        <v>1067000</v>
      </c>
      <c r="J929" s="1920">
        <v>1067000</v>
      </c>
      <c r="K929" s="1920">
        <v>1067000</v>
      </c>
      <c r="L929" s="1920">
        <v>1067000</v>
      </c>
      <c r="M929" s="1920">
        <v>1067000</v>
      </c>
      <c r="N929" s="1920">
        <v>1067000</v>
      </c>
      <c r="O929" s="1920">
        <v>1067000</v>
      </c>
      <c r="P929" s="1920">
        <v>1067000</v>
      </c>
      <c r="Q929" s="1920">
        <v>1067000</v>
      </c>
      <c r="R929" s="1920">
        <v>1067000</v>
      </c>
    </row>
    <row r="930" spans="1:18" ht="30" customHeight="1">
      <c r="A930" s="1791"/>
      <c r="B930" s="2527" t="s">
        <v>2692</v>
      </c>
      <c r="C930" s="2529" t="s">
        <v>2362</v>
      </c>
      <c r="D930" s="2534" t="s">
        <v>2534</v>
      </c>
      <c r="E930" s="1920">
        <v>2582000</v>
      </c>
      <c r="F930" s="1920"/>
      <c r="G930" s="1920">
        <v>2582000</v>
      </c>
      <c r="H930" s="1920">
        <v>2582000</v>
      </c>
      <c r="I930" s="1920">
        <v>2582000</v>
      </c>
      <c r="J930" s="1920">
        <v>2582000</v>
      </c>
      <c r="K930" s="1920">
        <v>2582000</v>
      </c>
      <c r="L930" s="1920">
        <v>2582000</v>
      </c>
      <c r="M930" s="1920">
        <v>2582000</v>
      </c>
      <c r="N930" s="1920">
        <v>2582000</v>
      </c>
      <c r="O930" s="1920">
        <v>2582000</v>
      </c>
      <c r="P930" s="1920">
        <v>2582000</v>
      </c>
      <c r="Q930" s="1920">
        <v>2582000</v>
      </c>
      <c r="R930" s="1920">
        <v>2582000</v>
      </c>
    </row>
    <row r="931" spans="1:18" ht="48" customHeight="1">
      <c r="A931" s="1791">
        <v>9</v>
      </c>
      <c r="B931" s="3572" t="s">
        <v>3037</v>
      </c>
      <c r="C931" s="3569"/>
      <c r="D931" s="3569"/>
      <c r="E931" s="3569"/>
      <c r="F931" s="3569"/>
      <c r="G931" s="3569"/>
      <c r="H931" s="3569"/>
      <c r="I931" s="3569"/>
      <c r="J931" s="3569"/>
      <c r="K931" s="3569"/>
      <c r="L931" s="3569"/>
      <c r="M931" s="3569"/>
      <c r="N931" s="3569"/>
      <c r="O931" s="3569"/>
      <c r="P931" s="3569"/>
      <c r="Q931" s="3569"/>
      <c r="R931" s="3569"/>
    </row>
    <row r="932" spans="1:18" ht="17.25" customHeight="1">
      <c r="A932" s="1791"/>
      <c r="B932" s="2469"/>
      <c r="C932" s="2497"/>
      <c r="D932" s="1915"/>
      <c r="E932" s="3531" t="s">
        <v>3078</v>
      </c>
      <c r="F932" s="3532"/>
      <c r="G932" s="3532"/>
      <c r="H932" s="3532"/>
      <c r="I932" s="3532"/>
      <c r="J932" s="3532"/>
      <c r="K932" s="3532"/>
      <c r="L932" s="3532"/>
      <c r="M932" s="3532"/>
      <c r="N932" s="3532"/>
      <c r="O932" s="3532"/>
      <c r="P932" s="3532"/>
      <c r="Q932" s="3532"/>
      <c r="R932" s="3533"/>
    </row>
    <row r="933" spans="1:18" ht="16.5" customHeight="1">
      <c r="A933" s="1791"/>
      <c r="B933" s="3572" t="s">
        <v>2516</v>
      </c>
      <c r="C933" s="3569"/>
      <c r="D933" s="3569"/>
      <c r="E933" s="3569"/>
      <c r="F933" s="3569"/>
      <c r="G933" s="3569"/>
      <c r="H933" s="3569"/>
      <c r="I933" s="3569"/>
      <c r="J933" s="3569"/>
      <c r="K933" s="3569"/>
      <c r="L933" s="3569"/>
      <c r="M933" s="3569"/>
      <c r="N933" s="3569"/>
      <c r="O933" s="3569"/>
      <c r="P933" s="3569"/>
      <c r="Q933" s="3569"/>
      <c r="R933" s="3569"/>
    </row>
    <row r="934" spans="1:18" ht="23.25" customHeight="1">
      <c r="A934" s="1824">
        <v>1</v>
      </c>
      <c r="B934" s="2495" t="s">
        <v>3038</v>
      </c>
      <c r="C934" s="2523" t="s">
        <v>2491</v>
      </c>
      <c r="D934" s="2529" t="s">
        <v>739</v>
      </c>
      <c r="E934" s="3566"/>
      <c r="F934" s="3377"/>
      <c r="G934" s="3571">
        <v>4100</v>
      </c>
      <c r="H934" s="3571"/>
      <c r="I934" s="3571"/>
      <c r="J934" s="3571"/>
      <c r="K934" s="3571"/>
      <c r="L934" s="3571"/>
      <c r="M934" s="3571"/>
      <c r="N934" s="3571"/>
      <c r="O934" s="3571"/>
      <c r="P934" s="3571"/>
      <c r="Q934" s="3571"/>
      <c r="R934" s="3571"/>
    </row>
    <row r="935" spans="1:18" ht="23.25" customHeight="1">
      <c r="A935" s="1824">
        <v>2</v>
      </c>
      <c r="B935" s="2495" t="s">
        <v>3039</v>
      </c>
      <c r="C935" s="2523" t="s">
        <v>2491</v>
      </c>
      <c r="D935" s="2529" t="s">
        <v>739</v>
      </c>
      <c r="E935" s="3566"/>
      <c r="F935" s="3377"/>
      <c r="G935" s="3571">
        <v>5770</v>
      </c>
      <c r="H935" s="3571"/>
      <c r="I935" s="3571"/>
      <c r="J935" s="3571"/>
      <c r="K935" s="3571"/>
      <c r="L935" s="3571"/>
      <c r="M935" s="3571"/>
      <c r="N935" s="3571"/>
      <c r="O935" s="3571"/>
      <c r="P935" s="3571"/>
      <c r="Q935" s="3571"/>
      <c r="R935" s="3571"/>
    </row>
    <row r="936" spans="1:18" ht="23.25" customHeight="1">
      <c r="A936" s="1824">
        <v>3</v>
      </c>
      <c r="B936" s="2495" t="s">
        <v>3040</v>
      </c>
      <c r="C936" s="2523" t="s">
        <v>2491</v>
      </c>
      <c r="D936" s="2529" t="s">
        <v>739</v>
      </c>
      <c r="E936" s="3566"/>
      <c r="F936" s="3377"/>
      <c r="G936" s="3571">
        <v>7410</v>
      </c>
      <c r="H936" s="3571"/>
      <c r="I936" s="3571"/>
      <c r="J936" s="3571"/>
      <c r="K936" s="3571"/>
      <c r="L936" s="3571"/>
      <c r="M936" s="3571"/>
      <c r="N936" s="3571"/>
      <c r="O936" s="3571"/>
      <c r="P936" s="3571"/>
      <c r="Q936" s="3571"/>
      <c r="R936" s="3571"/>
    </row>
    <row r="937" spans="1:18" ht="23.25" customHeight="1">
      <c r="A937" s="1824">
        <v>4</v>
      </c>
      <c r="B937" s="2495" t="s">
        <v>3041</v>
      </c>
      <c r="C937" s="2523" t="s">
        <v>2491</v>
      </c>
      <c r="D937" s="2529" t="s">
        <v>739</v>
      </c>
      <c r="E937" s="3566"/>
      <c r="F937" s="3377"/>
      <c r="G937" s="3571">
        <v>10550</v>
      </c>
      <c r="H937" s="3571"/>
      <c r="I937" s="3571"/>
      <c r="J937" s="3571"/>
      <c r="K937" s="3571"/>
      <c r="L937" s="3571"/>
      <c r="M937" s="3571"/>
      <c r="N937" s="3571"/>
      <c r="O937" s="3571"/>
      <c r="P937" s="3571"/>
      <c r="Q937" s="3571"/>
      <c r="R937" s="3571"/>
    </row>
    <row r="938" spans="1:18" ht="23.25" customHeight="1">
      <c r="A938" s="1824">
        <v>5</v>
      </c>
      <c r="B938" s="2495" t="s">
        <v>3042</v>
      </c>
      <c r="C938" s="2523" t="s">
        <v>2491</v>
      </c>
      <c r="D938" s="2529" t="s">
        <v>739</v>
      </c>
      <c r="E938" s="3566"/>
      <c r="F938" s="3377"/>
      <c r="G938" s="3571">
        <v>17100</v>
      </c>
      <c r="H938" s="3571"/>
      <c r="I938" s="3571"/>
      <c r="J938" s="3571"/>
      <c r="K938" s="3571"/>
      <c r="L938" s="3571"/>
      <c r="M938" s="3571"/>
      <c r="N938" s="3571"/>
      <c r="O938" s="3571"/>
      <c r="P938" s="3571"/>
      <c r="Q938" s="3571"/>
      <c r="R938" s="3571"/>
    </row>
    <row r="939" spans="1:18" ht="23.25" customHeight="1">
      <c r="A939" s="1824">
        <v>6</v>
      </c>
      <c r="B939" s="2495" t="s">
        <v>3043</v>
      </c>
      <c r="C939" s="2523" t="s">
        <v>2491</v>
      </c>
      <c r="D939" s="2529" t="s">
        <v>739</v>
      </c>
      <c r="E939" s="3566"/>
      <c r="F939" s="3377"/>
      <c r="G939" s="3571">
        <v>6800</v>
      </c>
      <c r="H939" s="3571"/>
      <c r="I939" s="3571"/>
      <c r="J939" s="3571"/>
      <c r="K939" s="3571"/>
      <c r="L939" s="3571"/>
      <c r="M939" s="3571"/>
      <c r="N939" s="3571"/>
      <c r="O939" s="3571"/>
      <c r="P939" s="3571"/>
      <c r="Q939" s="3571"/>
      <c r="R939" s="3571"/>
    </row>
    <row r="940" spans="1:18" ht="23.25" customHeight="1">
      <c r="A940" s="1824">
        <v>7</v>
      </c>
      <c r="B940" s="2495" t="s">
        <v>3044</v>
      </c>
      <c r="C940" s="2523" t="s">
        <v>2491</v>
      </c>
      <c r="D940" s="2529" t="s">
        <v>739</v>
      </c>
      <c r="E940" s="3566"/>
      <c r="F940" s="3377"/>
      <c r="G940" s="3571">
        <v>8500</v>
      </c>
      <c r="H940" s="3571"/>
      <c r="I940" s="3571"/>
      <c r="J940" s="3571"/>
      <c r="K940" s="3571"/>
      <c r="L940" s="3571"/>
      <c r="M940" s="3571"/>
      <c r="N940" s="3571"/>
      <c r="O940" s="3571"/>
      <c r="P940" s="3571"/>
      <c r="Q940" s="3571"/>
      <c r="R940" s="3571"/>
    </row>
    <row r="941" spans="1:18" ht="23.25" customHeight="1">
      <c r="A941" s="1824">
        <v>8</v>
      </c>
      <c r="B941" s="2495" t="s">
        <v>3045</v>
      </c>
      <c r="C941" s="2523" t="s">
        <v>2491</v>
      </c>
      <c r="D941" s="2529" t="s">
        <v>739</v>
      </c>
      <c r="E941" s="3566"/>
      <c r="F941" s="3377"/>
      <c r="G941" s="3571">
        <v>11980</v>
      </c>
      <c r="H941" s="3571"/>
      <c r="I941" s="3571"/>
      <c r="J941" s="3571"/>
      <c r="K941" s="3571"/>
      <c r="L941" s="3571"/>
      <c r="M941" s="3571"/>
      <c r="N941" s="3571"/>
      <c r="O941" s="3571"/>
      <c r="P941" s="3571"/>
      <c r="Q941" s="3571"/>
      <c r="R941" s="3571"/>
    </row>
    <row r="942" spans="1:18" ht="23.25" customHeight="1">
      <c r="A942" s="1824">
        <v>9</v>
      </c>
      <c r="B942" s="2495" t="s">
        <v>3046</v>
      </c>
      <c r="C942" s="2523" t="s">
        <v>2491</v>
      </c>
      <c r="D942" s="2529" t="s">
        <v>739</v>
      </c>
      <c r="E942" s="3566"/>
      <c r="F942" s="3377"/>
      <c r="G942" s="3571">
        <v>19300</v>
      </c>
      <c r="H942" s="3571"/>
      <c r="I942" s="3571"/>
      <c r="J942" s="3571"/>
      <c r="K942" s="3571"/>
      <c r="L942" s="3571"/>
      <c r="M942" s="3571"/>
      <c r="N942" s="3571"/>
      <c r="O942" s="3571"/>
      <c r="P942" s="3571"/>
      <c r="Q942" s="3571"/>
      <c r="R942" s="3571"/>
    </row>
    <row r="943" spans="1:18" ht="23.25" customHeight="1">
      <c r="A943" s="1824">
        <v>10</v>
      </c>
      <c r="B943" s="2495" t="s">
        <v>3047</v>
      </c>
      <c r="C943" s="2523" t="s">
        <v>2491</v>
      </c>
      <c r="D943" s="2529" t="s">
        <v>739</v>
      </c>
      <c r="E943" s="3566"/>
      <c r="F943" s="3377"/>
      <c r="G943" s="3571">
        <v>29180</v>
      </c>
      <c r="H943" s="3571"/>
      <c r="I943" s="3571"/>
      <c r="J943" s="3571"/>
      <c r="K943" s="3571"/>
      <c r="L943" s="3571"/>
      <c r="M943" s="3571"/>
      <c r="N943" s="3571"/>
      <c r="O943" s="3571"/>
      <c r="P943" s="3571"/>
      <c r="Q943" s="3571"/>
      <c r="R943" s="3571"/>
    </row>
    <row r="944" spans="1:18" ht="23.25" customHeight="1">
      <c r="A944" s="1824">
        <v>11</v>
      </c>
      <c r="B944" s="2495" t="s">
        <v>3048</v>
      </c>
      <c r="C944" s="2523" t="s">
        <v>2491</v>
      </c>
      <c r="D944" s="2529" t="s">
        <v>739</v>
      </c>
      <c r="E944" s="3566"/>
      <c r="F944" s="3377"/>
      <c r="G944" s="3571">
        <v>43620</v>
      </c>
      <c r="H944" s="3571"/>
      <c r="I944" s="3571"/>
      <c r="J944" s="3571"/>
      <c r="K944" s="3571"/>
      <c r="L944" s="3571"/>
      <c r="M944" s="3571"/>
      <c r="N944" s="3571"/>
      <c r="O944" s="3571"/>
      <c r="P944" s="3571"/>
      <c r="Q944" s="3571"/>
      <c r="R944" s="3571"/>
    </row>
    <row r="945" spans="1:18" ht="23.25" customHeight="1">
      <c r="A945" s="1824">
        <v>12</v>
      </c>
      <c r="B945" s="2495" t="s">
        <v>3049</v>
      </c>
      <c r="C945" s="2523" t="s">
        <v>2491</v>
      </c>
      <c r="D945" s="2529" t="s">
        <v>739</v>
      </c>
      <c r="E945" s="3566"/>
      <c r="F945" s="3377"/>
      <c r="G945" s="3571">
        <v>7610</v>
      </c>
      <c r="H945" s="3571"/>
      <c r="I945" s="3571"/>
      <c r="J945" s="3571"/>
      <c r="K945" s="3571"/>
      <c r="L945" s="3571"/>
      <c r="M945" s="3571"/>
      <c r="N945" s="3571"/>
      <c r="O945" s="3571"/>
      <c r="P945" s="3571"/>
      <c r="Q945" s="3571"/>
      <c r="R945" s="3571"/>
    </row>
    <row r="946" spans="1:18" ht="23.25" customHeight="1">
      <c r="A946" s="1824">
        <v>13</v>
      </c>
      <c r="B946" s="2495" t="s">
        <v>3050</v>
      </c>
      <c r="C946" s="2523" t="s">
        <v>2491</v>
      </c>
      <c r="D946" s="2529" t="s">
        <v>739</v>
      </c>
      <c r="E946" s="3566"/>
      <c r="F946" s="3377"/>
      <c r="G946" s="3571">
        <v>9400</v>
      </c>
      <c r="H946" s="3571"/>
      <c r="I946" s="3571"/>
      <c r="J946" s="3571"/>
      <c r="K946" s="3571"/>
      <c r="L946" s="3571"/>
      <c r="M946" s="3571"/>
      <c r="N946" s="3571"/>
      <c r="O946" s="3571"/>
      <c r="P946" s="3571"/>
      <c r="Q946" s="3571"/>
      <c r="R946" s="3571"/>
    </row>
    <row r="947" spans="1:18" ht="23.25" customHeight="1">
      <c r="A947" s="1824">
        <v>14</v>
      </c>
      <c r="B947" s="2495" t="s">
        <v>3051</v>
      </c>
      <c r="C947" s="2523" t="s">
        <v>2491</v>
      </c>
      <c r="D947" s="2529" t="s">
        <v>739</v>
      </c>
      <c r="E947" s="3566"/>
      <c r="F947" s="3377"/>
      <c r="G947" s="3571">
        <v>13220</v>
      </c>
      <c r="H947" s="3571"/>
      <c r="I947" s="3571"/>
      <c r="J947" s="3571"/>
      <c r="K947" s="3571"/>
      <c r="L947" s="3571"/>
      <c r="M947" s="3571"/>
      <c r="N947" s="3571"/>
      <c r="O947" s="3571"/>
      <c r="P947" s="3571"/>
      <c r="Q947" s="3571"/>
      <c r="R947" s="3571"/>
    </row>
    <row r="948" spans="1:18" ht="23.25" customHeight="1">
      <c r="A948" s="1824">
        <v>15</v>
      </c>
      <c r="B948" s="2495" t="s">
        <v>3052</v>
      </c>
      <c r="C948" s="2523" t="s">
        <v>2491</v>
      </c>
      <c r="D948" s="2529" t="s">
        <v>739</v>
      </c>
      <c r="E948" s="3566"/>
      <c r="F948" s="3377"/>
      <c r="G948" s="3571">
        <v>21030</v>
      </c>
      <c r="H948" s="3571"/>
      <c r="I948" s="3571"/>
      <c r="J948" s="3571"/>
      <c r="K948" s="3571"/>
      <c r="L948" s="3571"/>
      <c r="M948" s="3571"/>
      <c r="N948" s="3571"/>
      <c r="O948" s="3571"/>
      <c r="P948" s="3571"/>
      <c r="Q948" s="3571"/>
      <c r="R948" s="3571"/>
    </row>
    <row r="949" spans="1:18" ht="23.25" customHeight="1">
      <c r="A949" s="1824">
        <v>16</v>
      </c>
      <c r="B949" s="2495" t="s">
        <v>3053</v>
      </c>
      <c r="C949" s="2523" t="s">
        <v>2491</v>
      </c>
      <c r="D949" s="2529" t="s">
        <v>739</v>
      </c>
      <c r="E949" s="3566"/>
      <c r="F949" s="3377"/>
      <c r="G949" s="3571">
        <v>31450</v>
      </c>
      <c r="H949" s="3571"/>
      <c r="I949" s="3571"/>
      <c r="J949" s="3571"/>
      <c r="K949" s="3571"/>
      <c r="L949" s="3571"/>
      <c r="M949" s="3571"/>
      <c r="N949" s="3571"/>
      <c r="O949" s="3571"/>
      <c r="P949" s="3571"/>
      <c r="Q949" s="3571"/>
      <c r="R949" s="3571"/>
    </row>
    <row r="950" spans="1:18" ht="23.25" customHeight="1">
      <c r="A950" s="1824">
        <v>17</v>
      </c>
      <c r="B950" s="2495" t="s">
        <v>3054</v>
      </c>
      <c r="C950" s="2523" t="s">
        <v>2491</v>
      </c>
      <c r="D950" s="2529" t="s">
        <v>739</v>
      </c>
      <c r="E950" s="3566"/>
      <c r="F950" s="3377"/>
      <c r="G950" s="3571">
        <v>46590</v>
      </c>
      <c r="H950" s="3571"/>
      <c r="I950" s="3571"/>
      <c r="J950" s="3571"/>
      <c r="K950" s="3571"/>
      <c r="L950" s="3571"/>
      <c r="M950" s="3571"/>
      <c r="N950" s="3571"/>
      <c r="O950" s="3571"/>
      <c r="P950" s="3571"/>
      <c r="Q950" s="3571"/>
      <c r="R950" s="3571"/>
    </row>
    <row r="951" spans="1:18" ht="23.25" customHeight="1">
      <c r="A951" s="1824">
        <v>18</v>
      </c>
      <c r="B951" s="2495" t="s">
        <v>3055</v>
      </c>
      <c r="C951" s="2523" t="s">
        <v>2491</v>
      </c>
      <c r="D951" s="2529" t="s">
        <v>739</v>
      </c>
      <c r="E951" s="3566"/>
      <c r="F951" s="3377"/>
      <c r="G951" s="3571">
        <v>10280</v>
      </c>
      <c r="H951" s="3571"/>
      <c r="I951" s="3571"/>
      <c r="J951" s="3571"/>
      <c r="K951" s="3571"/>
      <c r="L951" s="3571"/>
      <c r="M951" s="3571"/>
      <c r="N951" s="3571"/>
      <c r="O951" s="3571"/>
      <c r="P951" s="3571"/>
      <c r="Q951" s="3571"/>
      <c r="R951" s="3571"/>
    </row>
    <row r="952" spans="1:18" ht="23.25" customHeight="1">
      <c r="A952" s="1824">
        <v>19</v>
      </c>
      <c r="B952" s="2495" t="s">
        <v>3056</v>
      </c>
      <c r="C952" s="2523" t="s">
        <v>2491</v>
      </c>
      <c r="D952" s="2529" t="s">
        <v>739</v>
      </c>
      <c r="E952" s="3566"/>
      <c r="F952" s="3377"/>
      <c r="G952" s="3571">
        <v>12770</v>
      </c>
      <c r="H952" s="3571"/>
      <c r="I952" s="3571"/>
      <c r="J952" s="3571"/>
      <c r="K952" s="3571"/>
      <c r="L952" s="3571"/>
      <c r="M952" s="3571"/>
      <c r="N952" s="3571"/>
      <c r="O952" s="3571"/>
      <c r="P952" s="3571"/>
      <c r="Q952" s="3571"/>
      <c r="R952" s="3571"/>
    </row>
    <row r="953" spans="1:18" ht="23.25" customHeight="1">
      <c r="A953" s="1824">
        <v>20</v>
      </c>
      <c r="B953" s="2495" t="s">
        <v>3057</v>
      </c>
      <c r="C953" s="2523" t="s">
        <v>2491</v>
      </c>
      <c r="D953" s="2529" t="s">
        <v>739</v>
      </c>
      <c r="E953" s="3566"/>
      <c r="F953" s="3377"/>
      <c r="G953" s="3571">
        <v>18590</v>
      </c>
      <c r="H953" s="3571"/>
      <c r="I953" s="3571"/>
      <c r="J953" s="3571"/>
      <c r="K953" s="3571"/>
      <c r="L953" s="3571"/>
      <c r="M953" s="3571"/>
      <c r="N953" s="3571"/>
      <c r="O953" s="3571"/>
      <c r="P953" s="3571"/>
      <c r="Q953" s="3571"/>
      <c r="R953" s="3571"/>
    </row>
    <row r="954" spans="1:18" ht="23.25" customHeight="1">
      <c r="A954" s="1824">
        <v>21</v>
      </c>
      <c r="B954" s="2495" t="s">
        <v>3058</v>
      </c>
      <c r="C954" s="2523" t="s">
        <v>2491</v>
      </c>
      <c r="D954" s="2529" t="s">
        <v>739</v>
      </c>
      <c r="E954" s="3566"/>
      <c r="F954" s="3377"/>
      <c r="G954" s="3571">
        <v>29420</v>
      </c>
      <c r="H954" s="3571"/>
      <c r="I954" s="3571"/>
      <c r="J954" s="3571"/>
      <c r="K954" s="3571"/>
      <c r="L954" s="3571"/>
      <c r="M954" s="3571"/>
      <c r="N954" s="3571"/>
      <c r="O954" s="3571"/>
      <c r="P954" s="3571"/>
      <c r="Q954" s="3571"/>
      <c r="R954" s="3571"/>
    </row>
    <row r="955" spans="1:18" ht="23.25" customHeight="1">
      <c r="A955" s="1824">
        <v>22</v>
      </c>
      <c r="B955" s="2495" t="s">
        <v>3059</v>
      </c>
      <c r="C955" s="2523" t="s">
        <v>2491</v>
      </c>
      <c r="D955" s="2529" t="s">
        <v>739</v>
      </c>
      <c r="E955" s="3566"/>
      <c r="F955" s="3377"/>
      <c r="G955" s="3571">
        <v>44050</v>
      </c>
      <c r="H955" s="3571"/>
      <c r="I955" s="3571"/>
      <c r="J955" s="3571"/>
      <c r="K955" s="3571"/>
      <c r="L955" s="3571"/>
      <c r="M955" s="3571"/>
      <c r="N955" s="3571"/>
      <c r="O955" s="3571"/>
      <c r="P955" s="3571"/>
      <c r="Q955" s="3571"/>
      <c r="R955" s="3571"/>
    </row>
    <row r="956" spans="1:18" ht="23.25" customHeight="1">
      <c r="A956" s="1824">
        <v>23</v>
      </c>
      <c r="B956" s="2495" t="s">
        <v>3060</v>
      </c>
      <c r="C956" s="2523" t="s">
        <v>2491</v>
      </c>
      <c r="D956" s="2529" t="s">
        <v>739</v>
      </c>
      <c r="E956" s="3566"/>
      <c r="F956" s="3377"/>
      <c r="G956" s="3571">
        <v>66710</v>
      </c>
      <c r="H956" s="3571"/>
      <c r="I956" s="3571"/>
      <c r="J956" s="3571"/>
      <c r="K956" s="3571"/>
      <c r="L956" s="3571"/>
      <c r="M956" s="3571"/>
      <c r="N956" s="3571"/>
      <c r="O956" s="3571"/>
      <c r="P956" s="3571"/>
      <c r="Q956" s="3571"/>
      <c r="R956" s="3571"/>
    </row>
    <row r="957" spans="1:18" ht="23.25" customHeight="1">
      <c r="A957" s="1824">
        <v>24</v>
      </c>
      <c r="B957" s="2495" t="s">
        <v>3061</v>
      </c>
      <c r="C957" s="2523" t="s">
        <v>2491</v>
      </c>
      <c r="D957" s="2529" t="s">
        <v>739</v>
      </c>
      <c r="E957" s="3566"/>
      <c r="F957" s="3377"/>
      <c r="G957" s="3571">
        <v>13190</v>
      </c>
      <c r="H957" s="3571"/>
      <c r="I957" s="3571"/>
      <c r="J957" s="3571"/>
      <c r="K957" s="3571"/>
      <c r="L957" s="3571"/>
      <c r="M957" s="3571"/>
      <c r="N957" s="3571"/>
      <c r="O957" s="3571"/>
      <c r="P957" s="3571"/>
      <c r="Q957" s="3571"/>
      <c r="R957" s="3571"/>
    </row>
    <row r="958" spans="1:18" ht="23.25" customHeight="1">
      <c r="A958" s="1824">
        <v>25</v>
      </c>
      <c r="B958" s="2495" t="s">
        <v>3062</v>
      </c>
      <c r="C958" s="2523" t="s">
        <v>2491</v>
      </c>
      <c r="D958" s="2529" t="s">
        <v>739</v>
      </c>
      <c r="E958" s="3566"/>
      <c r="F958" s="3377"/>
      <c r="G958" s="3571">
        <v>16700</v>
      </c>
      <c r="H958" s="3571"/>
      <c r="I958" s="3571"/>
      <c r="J958" s="3571"/>
      <c r="K958" s="3571"/>
      <c r="L958" s="3571"/>
      <c r="M958" s="3571"/>
      <c r="N958" s="3571"/>
      <c r="O958" s="3571"/>
      <c r="P958" s="3571"/>
      <c r="Q958" s="3571"/>
      <c r="R958" s="3571"/>
    </row>
    <row r="959" spans="1:18" ht="23.25" customHeight="1">
      <c r="A959" s="1824">
        <v>26</v>
      </c>
      <c r="B959" s="2495" t="s">
        <v>3063</v>
      </c>
      <c r="C959" s="2523" t="s">
        <v>2491</v>
      </c>
      <c r="D959" s="2529" t="s">
        <v>739</v>
      </c>
      <c r="E959" s="3566"/>
      <c r="F959" s="3377"/>
      <c r="G959" s="3571">
        <v>24140</v>
      </c>
      <c r="H959" s="3571"/>
      <c r="I959" s="3571"/>
      <c r="J959" s="3571"/>
      <c r="K959" s="3571"/>
      <c r="L959" s="3571"/>
      <c r="M959" s="3571"/>
      <c r="N959" s="3571"/>
      <c r="O959" s="3571"/>
      <c r="P959" s="3571"/>
      <c r="Q959" s="3571"/>
      <c r="R959" s="3571"/>
    </row>
    <row r="960" spans="1:18" ht="23.25" customHeight="1">
      <c r="A960" s="1824">
        <v>27</v>
      </c>
      <c r="B960" s="2495" t="s">
        <v>3064</v>
      </c>
      <c r="C960" s="2523" t="s">
        <v>2491</v>
      </c>
      <c r="D960" s="2529" t="s">
        <v>739</v>
      </c>
      <c r="E960" s="3566"/>
      <c r="F960" s="3377"/>
      <c r="G960" s="3571">
        <v>37930</v>
      </c>
      <c r="H960" s="3571"/>
      <c r="I960" s="3571"/>
      <c r="J960" s="3571"/>
      <c r="K960" s="3571"/>
      <c r="L960" s="3571"/>
      <c r="M960" s="3571"/>
      <c r="N960" s="3571"/>
      <c r="O960" s="3571"/>
      <c r="P960" s="3571"/>
      <c r="Q960" s="3571"/>
      <c r="R960" s="3571"/>
    </row>
    <row r="961" spans="1:18" ht="23.25" customHeight="1">
      <c r="A961" s="1824">
        <v>28</v>
      </c>
      <c r="B961" s="2495" t="s">
        <v>3065</v>
      </c>
      <c r="C961" s="2523" t="s">
        <v>2491</v>
      </c>
      <c r="D961" s="2529" t="s">
        <v>739</v>
      </c>
      <c r="E961" s="3566"/>
      <c r="F961" s="3377"/>
      <c r="G961" s="3571">
        <v>57600</v>
      </c>
      <c r="H961" s="3571"/>
      <c r="I961" s="3571"/>
      <c r="J961" s="3571"/>
      <c r="K961" s="3571"/>
      <c r="L961" s="3571"/>
      <c r="M961" s="3571"/>
      <c r="N961" s="3571"/>
      <c r="O961" s="3571"/>
      <c r="P961" s="3571"/>
      <c r="Q961" s="3571"/>
      <c r="R961" s="3571"/>
    </row>
    <row r="962" spans="1:18" ht="23.25" customHeight="1">
      <c r="A962" s="1824">
        <v>29</v>
      </c>
      <c r="B962" s="2495" t="s">
        <v>3066</v>
      </c>
      <c r="C962" s="2523" t="s">
        <v>2491</v>
      </c>
      <c r="D962" s="2529" t="s">
        <v>739</v>
      </c>
      <c r="E962" s="3566"/>
      <c r="F962" s="3377"/>
      <c r="G962" s="3571">
        <v>86880</v>
      </c>
      <c r="H962" s="3571"/>
      <c r="I962" s="3571"/>
      <c r="J962" s="3571"/>
      <c r="K962" s="3571"/>
      <c r="L962" s="3571"/>
      <c r="M962" s="3571"/>
      <c r="N962" s="3571"/>
      <c r="O962" s="3571"/>
      <c r="P962" s="3571"/>
      <c r="Q962" s="3571"/>
      <c r="R962" s="3571"/>
    </row>
    <row r="963" spans="1:18" ht="23.25" customHeight="1">
      <c r="A963" s="1824">
        <v>30</v>
      </c>
      <c r="B963" s="2495" t="s">
        <v>3067</v>
      </c>
      <c r="C963" s="2523" t="s">
        <v>2491</v>
      </c>
      <c r="D963" s="2529" t="s">
        <v>739</v>
      </c>
      <c r="E963" s="3566"/>
      <c r="F963" s="3377"/>
      <c r="G963" s="3571">
        <v>5490</v>
      </c>
      <c r="H963" s="3571"/>
      <c r="I963" s="3571"/>
      <c r="J963" s="3571"/>
      <c r="K963" s="3571"/>
      <c r="L963" s="3571"/>
      <c r="M963" s="3571"/>
      <c r="N963" s="3571"/>
      <c r="O963" s="3571"/>
      <c r="P963" s="3571"/>
      <c r="Q963" s="3571"/>
      <c r="R963" s="3571"/>
    </row>
    <row r="964" spans="1:18" ht="23.25" customHeight="1">
      <c r="A964" s="1824">
        <v>31</v>
      </c>
      <c r="B964" s="2495" t="s">
        <v>3068</v>
      </c>
      <c r="C964" s="2523" t="s">
        <v>2491</v>
      </c>
      <c r="D964" s="2529" t="s">
        <v>739</v>
      </c>
      <c r="E964" s="3566"/>
      <c r="F964" s="3377"/>
      <c r="G964" s="3571">
        <v>8950</v>
      </c>
      <c r="H964" s="3571"/>
      <c r="I964" s="3571"/>
      <c r="J964" s="3571"/>
      <c r="K964" s="3571"/>
      <c r="L964" s="3571"/>
      <c r="M964" s="3571"/>
      <c r="N964" s="3571"/>
      <c r="O964" s="3571"/>
      <c r="P964" s="3571"/>
      <c r="Q964" s="3571"/>
      <c r="R964" s="3571"/>
    </row>
    <row r="965" spans="1:18" ht="23.25" customHeight="1">
      <c r="A965" s="1824">
        <v>32</v>
      </c>
      <c r="B965" s="2495" t="s">
        <v>3069</v>
      </c>
      <c r="C965" s="2523" t="s">
        <v>2491</v>
      </c>
      <c r="D965" s="2529" t="s">
        <v>739</v>
      </c>
      <c r="E965" s="3566"/>
      <c r="F965" s="3377"/>
      <c r="G965" s="3571">
        <v>13540</v>
      </c>
      <c r="H965" s="3571"/>
      <c r="I965" s="3571"/>
      <c r="J965" s="3571"/>
      <c r="K965" s="3571"/>
      <c r="L965" s="3571"/>
      <c r="M965" s="3571"/>
      <c r="N965" s="3571"/>
      <c r="O965" s="3571"/>
      <c r="P965" s="3571"/>
      <c r="Q965" s="3571"/>
      <c r="R965" s="3571"/>
    </row>
    <row r="966" spans="1:18" ht="23.25" customHeight="1">
      <c r="A966" s="1824">
        <v>33</v>
      </c>
      <c r="B966" s="2495" t="s">
        <v>3070</v>
      </c>
      <c r="C966" s="2523" t="s">
        <v>2491</v>
      </c>
      <c r="D966" s="2529" t="s">
        <v>739</v>
      </c>
      <c r="E966" s="3566"/>
      <c r="F966" s="3377"/>
      <c r="G966" s="3571">
        <v>19910</v>
      </c>
      <c r="H966" s="3571"/>
      <c r="I966" s="3571"/>
      <c r="J966" s="3571"/>
      <c r="K966" s="3571"/>
      <c r="L966" s="3571"/>
      <c r="M966" s="3571"/>
      <c r="N966" s="3571"/>
      <c r="O966" s="3571"/>
      <c r="P966" s="3571"/>
      <c r="Q966" s="3571"/>
      <c r="R966" s="3571"/>
    </row>
    <row r="967" spans="1:18" ht="23.25" customHeight="1">
      <c r="A967" s="1824">
        <v>34</v>
      </c>
      <c r="B967" s="2495" t="s">
        <v>3071</v>
      </c>
      <c r="C967" s="2523" t="s">
        <v>2491</v>
      </c>
      <c r="D967" s="2529" t="s">
        <v>739</v>
      </c>
      <c r="E967" s="3566"/>
      <c r="F967" s="3377"/>
      <c r="G967" s="3571">
        <v>32930</v>
      </c>
      <c r="H967" s="3571"/>
      <c r="I967" s="3571"/>
      <c r="J967" s="3571"/>
      <c r="K967" s="3571"/>
      <c r="L967" s="3571"/>
      <c r="M967" s="3571"/>
      <c r="N967" s="3571"/>
      <c r="O967" s="3571"/>
      <c r="P967" s="3571"/>
      <c r="Q967" s="3571"/>
      <c r="R967" s="3571"/>
    </row>
    <row r="968" spans="1:18" ht="23.25" customHeight="1">
      <c r="A968" s="1824">
        <v>35</v>
      </c>
      <c r="B968" s="2495" t="s">
        <v>3072</v>
      </c>
      <c r="C968" s="2523" t="s">
        <v>2491</v>
      </c>
      <c r="D968" s="2529" t="s">
        <v>739</v>
      </c>
      <c r="E968" s="3566"/>
      <c r="F968" s="3377"/>
      <c r="G968" s="3571">
        <v>52030</v>
      </c>
      <c r="H968" s="3571"/>
      <c r="I968" s="3571"/>
      <c r="J968" s="3571"/>
      <c r="K968" s="3571"/>
      <c r="L968" s="3571"/>
      <c r="M968" s="3571"/>
      <c r="N968" s="3571"/>
      <c r="O968" s="3571"/>
      <c r="P968" s="3571"/>
      <c r="Q968" s="3571"/>
      <c r="R968" s="3571"/>
    </row>
    <row r="969" spans="1:18" ht="23.25" customHeight="1">
      <c r="A969" s="1824">
        <v>36</v>
      </c>
      <c r="B969" s="2495" t="s">
        <v>3073</v>
      </c>
      <c r="C969" s="2523" t="s">
        <v>2491</v>
      </c>
      <c r="D969" s="2529" t="s">
        <v>739</v>
      </c>
      <c r="E969" s="3566"/>
      <c r="F969" s="3377"/>
      <c r="G969" s="3571">
        <v>81590</v>
      </c>
      <c r="H969" s="3571"/>
      <c r="I969" s="3571"/>
      <c r="J969" s="3571"/>
      <c r="K969" s="3571"/>
      <c r="L969" s="3571"/>
      <c r="M969" s="3571"/>
      <c r="N969" s="3571"/>
      <c r="O969" s="3571"/>
      <c r="P969" s="3571"/>
      <c r="Q969" s="3571"/>
      <c r="R969" s="3571"/>
    </row>
    <row r="970" spans="1:18" ht="23.25" customHeight="1">
      <c r="A970" s="1824">
        <v>37</v>
      </c>
      <c r="B970" s="2495" t="s">
        <v>3074</v>
      </c>
      <c r="C970" s="2523" t="s">
        <v>2491</v>
      </c>
      <c r="D970" s="2529" t="s">
        <v>739</v>
      </c>
      <c r="E970" s="3566"/>
      <c r="F970" s="3377"/>
      <c r="G970" s="3571">
        <v>112840</v>
      </c>
      <c r="H970" s="3571"/>
      <c r="I970" s="3571"/>
      <c r="J970" s="3571"/>
      <c r="K970" s="3571"/>
      <c r="L970" s="3571"/>
      <c r="M970" s="3571"/>
      <c r="N970" s="3571"/>
      <c r="O970" s="3571"/>
      <c r="P970" s="3571"/>
      <c r="Q970" s="3571"/>
      <c r="R970" s="3571"/>
    </row>
    <row r="971" spans="1:18" ht="23.25" customHeight="1">
      <c r="A971" s="1824">
        <v>38</v>
      </c>
      <c r="B971" s="2495" t="s">
        <v>3075</v>
      </c>
      <c r="C971" s="2523" t="s">
        <v>2491</v>
      </c>
      <c r="D971" s="2529" t="s">
        <v>739</v>
      </c>
      <c r="E971" s="3566"/>
      <c r="F971" s="3377"/>
      <c r="G971" s="3571">
        <v>154390</v>
      </c>
      <c r="H971" s="3571"/>
      <c r="I971" s="3571"/>
      <c r="J971" s="3571"/>
      <c r="K971" s="3571"/>
      <c r="L971" s="3571"/>
      <c r="M971" s="3571"/>
      <c r="N971" s="3571"/>
      <c r="O971" s="3571"/>
      <c r="P971" s="3571"/>
      <c r="Q971" s="3571"/>
      <c r="R971" s="3571"/>
    </row>
    <row r="972" spans="1:18" ht="23.25" customHeight="1">
      <c r="A972" s="1824">
        <v>39</v>
      </c>
      <c r="B972" s="2495" t="s">
        <v>3076</v>
      </c>
      <c r="C972" s="2523" t="s">
        <v>2491</v>
      </c>
      <c r="D972" s="2529" t="s">
        <v>739</v>
      </c>
      <c r="E972" s="3566"/>
      <c r="F972" s="3377"/>
      <c r="G972" s="3571">
        <v>220290</v>
      </c>
      <c r="H972" s="3571"/>
      <c r="I972" s="3571"/>
      <c r="J972" s="3571"/>
      <c r="K972" s="3571"/>
      <c r="L972" s="3571"/>
      <c r="M972" s="3571"/>
      <c r="N972" s="3571"/>
      <c r="O972" s="3571"/>
      <c r="P972" s="3571"/>
      <c r="Q972" s="3571"/>
      <c r="R972" s="3571"/>
    </row>
    <row r="973" spans="1:18" ht="23.25" customHeight="1">
      <c r="A973" s="1824">
        <v>40</v>
      </c>
      <c r="B973" s="2495" t="s">
        <v>3077</v>
      </c>
      <c r="C973" s="2523" t="s">
        <v>2491</v>
      </c>
      <c r="D973" s="2529" t="s">
        <v>739</v>
      </c>
      <c r="E973" s="3566"/>
      <c r="F973" s="3377"/>
      <c r="G973" s="3571">
        <v>304650</v>
      </c>
      <c r="H973" s="3571"/>
      <c r="I973" s="3571"/>
      <c r="J973" s="3571"/>
      <c r="K973" s="3571"/>
      <c r="L973" s="3571"/>
      <c r="M973" s="3571"/>
      <c r="N973" s="3571"/>
      <c r="O973" s="3571"/>
      <c r="P973" s="3571"/>
      <c r="Q973" s="3571"/>
      <c r="R973" s="3571"/>
    </row>
    <row r="974" spans="1:18" ht="54.75" customHeight="1">
      <c r="A974" s="1791">
        <v>10</v>
      </c>
      <c r="B974" s="3710" t="s">
        <v>3275</v>
      </c>
      <c r="C974" s="3711"/>
      <c r="D974" s="3711"/>
      <c r="E974" s="3711"/>
      <c r="F974" s="3711"/>
      <c r="G974" s="3711"/>
      <c r="H974" s="3711"/>
      <c r="I974" s="3711"/>
      <c r="J974" s="3711"/>
      <c r="K974" s="3711"/>
      <c r="L974" s="3711"/>
      <c r="M974" s="3711"/>
      <c r="N974" s="3711"/>
      <c r="O974" s="3711"/>
      <c r="P974" s="3711"/>
      <c r="Q974" s="3711"/>
      <c r="R974" s="3711"/>
    </row>
    <row r="975" spans="1:18" ht="17.25" customHeight="1">
      <c r="A975" s="1791"/>
      <c r="B975" s="2469"/>
      <c r="C975" s="2497"/>
      <c r="D975" s="1915"/>
      <c r="E975" s="3531" t="s">
        <v>3252</v>
      </c>
      <c r="F975" s="3532"/>
      <c r="G975" s="3532"/>
      <c r="H975" s="3532"/>
      <c r="I975" s="3532"/>
      <c r="J975" s="3532"/>
      <c r="K975" s="3532"/>
      <c r="L975" s="3532"/>
      <c r="M975" s="3532"/>
      <c r="N975" s="3532"/>
      <c r="O975" s="3532"/>
      <c r="P975" s="3532"/>
      <c r="Q975" s="3532"/>
      <c r="R975" s="3533"/>
    </row>
    <row r="976" spans="1:18" ht="34.5" customHeight="1">
      <c r="A976" s="1791" t="s">
        <v>1839</v>
      </c>
      <c r="B976" s="2524" t="s">
        <v>3182</v>
      </c>
      <c r="C976" s="2529"/>
      <c r="D976" s="2534"/>
      <c r="E976" s="1920"/>
      <c r="F976" s="1920"/>
      <c r="G976" s="1920"/>
      <c r="H976" s="1920"/>
      <c r="I976" s="1920"/>
      <c r="J976" s="1920"/>
      <c r="K976" s="1920"/>
      <c r="L976" s="1920"/>
      <c r="M976" s="1920"/>
      <c r="N976" s="1920"/>
      <c r="O976" s="1920"/>
      <c r="P976" s="1920"/>
      <c r="Q976" s="1920"/>
      <c r="R976" s="1920"/>
    </row>
    <row r="977" spans="1:18" ht="59.25" customHeight="1">
      <c r="A977" s="1824"/>
      <c r="B977" s="248" t="s">
        <v>3183</v>
      </c>
      <c r="C977" s="2486" t="s">
        <v>2362</v>
      </c>
      <c r="D977" s="150" t="s">
        <v>3184</v>
      </c>
      <c r="E977" s="3566"/>
      <c r="F977" s="3377"/>
      <c r="G977" s="3571">
        <v>5213000</v>
      </c>
      <c r="H977" s="3571"/>
      <c r="I977" s="3571"/>
      <c r="J977" s="3571"/>
      <c r="K977" s="3571"/>
      <c r="L977" s="3571"/>
      <c r="M977" s="3571"/>
      <c r="N977" s="3571"/>
      <c r="O977" s="3571"/>
      <c r="P977" s="3571"/>
      <c r="Q977" s="3571"/>
      <c r="R977" s="3571"/>
    </row>
    <row r="978" spans="1:18" ht="59.25" customHeight="1">
      <c r="A978" s="1824"/>
      <c r="B978" s="248" t="s">
        <v>3185</v>
      </c>
      <c r="C978" s="2486" t="s">
        <v>2362</v>
      </c>
      <c r="D978" s="150" t="s">
        <v>3184</v>
      </c>
      <c r="E978" s="3566"/>
      <c r="F978" s="3377"/>
      <c r="G978" s="3571">
        <v>5954000</v>
      </c>
      <c r="H978" s="3571"/>
      <c r="I978" s="3571"/>
      <c r="J978" s="3571"/>
      <c r="K978" s="3571"/>
      <c r="L978" s="3571"/>
      <c r="M978" s="3571"/>
      <c r="N978" s="3571"/>
      <c r="O978" s="3571"/>
      <c r="P978" s="3571"/>
      <c r="Q978" s="3571"/>
      <c r="R978" s="3571"/>
    </row>
    <row r="979" spans="1:18" ht="34.5" customHeight="1">
      <c r="A979" s="1791" t="s">
        <v>128</v>
      </c>
      <c r="B979" s="2524" t="s">
        <v>3186</v>
      </c>
      <c r="C979" s="2529"/>
      <c r="D979" s="2534"/>
      <c r="E979" s="1920"/>
      <c r="F979" s="1920"/>
      <c r="G979" s="1920"/>
      <c r="H979" s="1920"/>
      <c r="I979" s="1920"/>
      <c r="J979" s="1920"/>
      <c r="K979" s="1920"/>
      <c r="L979" s="1920"/>
      <c r="M979" s="1920"/>
      <c r="N979" s="1920"/>
      <c r="O979" s="1920"/>
      <c r="P979" s="1920"/>
      <c r="Q979" s="1920"/>
      <c r="R979" s="1920"/>
    </row>
    <row r="980" spans="1:18" ht="50.25" customHeight="1">
      <c r="A980" s="1824"/>
      <c r="B980" s="2495" t="s">
        <v>3187</v>
      </c>
      <c r="C980" s="2523" t="s">
        <v>2362</v>
      </c>
      <c r="D980" s="2529" t="s">
        <v>3188</v>
      </c>
      <c r="E980" s="3566"/>
      <c r="F980" s="3377"/>
      <c r="G980" s="3571">
        <v>546000</v>
      </c>
      <c r="H980" s="3571"/>
      <c r="I980" s="3571"/>
      <c r="J980" s="3571"/>
      <c r="K980" s="3571"/>
      <c r="L980" s="3571"/>
      <c r="M980" s="3571"/>
      <c r="N980" s="3571"/>
      <c r="O980" s="3571"/>
      <c r="P980" s="3571"/>
      <c r="Q980" s="3571"/>
      <c r="R980" s="3571"/>
    </row>
    <row r="981" spans="1:18" ht="50.25" customHeight="1">
      <c r="A981" s="1824"/>
      <c r="B981" s="2495" t="s">
        <v>3189</v>
      </c>
      <c r="C981" s="2523" t="s">
        <v>2362</v>
      </c>
      <c r="D981" s="2529" t="s">
        <v>3188</v>
      </c>
      <c r="E981" s="3566"/>
      <c r="F981" s="3377"/>
      <c r="G981" s="3571">
        <v>666000</v>
      </c>
      <c r="H981" s="3571"/>
      <c r="I981" s="3571"/>
      <c r="J981" s="3571"/>
      <c r="K981" s="3571"/>
      <c r="L981" s="3571"/>
      <c r="M981" s="3571"/>
      <c r="N981" s="3571"/>
      <c r="O981" s="3571"/>
      <c r="P981" s="3571"/>
      <c r="Q981" s="3571"/>
      <c r="R981" s="3571"/>
    </row>
    <row r="982" spans="1:18" ht="50.25" customHeight="1">
      <c r="A982" s="1824"/>
      <c r="B982" s="2495" t="s">
        <v>3190</v>
      </c>
      <c r="C982" s="2523" t="s">
        <v>2362</v>
      </c>
      <c r="D982" s="2529" t="s">
        <v>3188</v>
      </c>
      <c r="E982" s="3566"/>
      <c r="F982" s="3377"/>
      <c r="G982" s="3571">
        <v>786000</v>
      </c>
      <c r="H982" s="3571"/>
      <c r="I982" s="3571"/>
      <c r="J982" s="3571"/>
      <c r="K982" s="3571"/>
      <c r="L982" s="3571"/>
      <c r="M982" s="3571"/>
      <c r="N982" s="3571"/>
      <c r="O982" s="3571"/>
      <c r="P982" s="3571"/>
      <c r="Q982" s="3571"/>
      <c r="R982" s="3571"/>
    </row>
    <row r="983" spans="1:18" ht="50.25" customHeight="1">
      <c r="A983" s="1824"/>
      <c r="B983" s="2495" t="s">
        <v>3191</v>
      </c>
      <c r="C983" s="2523" t="s">
        <v>2362</v>
      </c>
      <c r="D983" s="2529" t="s">
        <v>3188</v>
      </c>
      <c r="E983" s="3566"/>
      <c r="F983" s="3377"/>
      <c r="G983" s="3571">
        <v>591500</v>
      </c>
      <c r="H983" s="3571"/>
      <c r="I983" s="3571"/>
      <c r="J983" s="3571"/>
      <c r="K983" s="3571"/>
      <c r="L983" s="3571"/>
      <c r="M983" s="3571"/>
      <c r="N983" s="3571"/>
      <c r="O983" s="3571"/>
      <c r="P983" s="3571"/>
      <c r="Q983" s="3571"/>
      <c r="R983" s="3571"/>
    </row>
    <row r="984" spans="1:18" ht="50.25" customHeight="1">
      <c r="A984" s="1824"/>
      <c r="B984" s="2495" t="s">
        <v>3192</v>
      </c>
      <c r="C984" s="2523" t="s">
        <v>2362</v>
      </c>
      <c r="D984" s="2529" t="s">
        <v>3188</v>
      </c>
      <c r="E984" s="3566"/>
      <c r="F984" s="3377"/>
      <c r="G984" s="3571">
        <v>624000</v>
      </c>
      <c r="H984" s="3571"/>
      <c r="I984" s="3571"/>
      <c r="J984" s="3571"/>
      <c r="K984" s="3571"/>
      <c r="L984" s="3571"/>
      <c r="M984" s="3571"/>
      <c r="N984" s="3571"/>
      <c r="O984" s="3571"/>
      <c r="P984" s="3571"/>
      <c r="Q984" s="3571"/>
      <c r="R984" s="3571"/>
    </row>
    <row r="985" spans="1:18" ht="50.25" customHeight="1">
      <c r="A985" s="1824"/>
      <c r="B985" s="2495" t="s">
        <v>3193</v>
      </c>
      <c r="C985" s="2523" t="s">
        <v>2362</v>
      </c>
      <c r="D985" s="2529" t="s">
        <v>3188</v>
      </c>
      <c r="E985" s="3566"/>
      <c r="F985" s="3377"/>
      <c r="G985" s="3571">
        <v>610000</v>
      </c>
      <c r="H985" s="3571"/>
      <c r="I985" s="3571"/>
      <c r="J985" s="3571"/>
      <c r="K985" s="3571"/>
      <c r="L985" s="3571"/>
      <c r="M985" s="3571"/>
      <c r="N985" s="3571"/>
      <c r="O985" s="3571"/>
      <c r="P985" s="3571"/>
      <c r="Q985" s="3571"/>
      <c r="R985" s="3571"/>
    </row>
    <row r="986" spans="1:18" ht="50.25" customHeight="1">
      <c r="A986" s="1824"/>
      <c r="B986" s="2495" t="s">
        <v>3194</v>
      </c>
      <c r="C986" s="2523" t="s">
        <v>2362</v>
      </c>
      <c r="D986" s="2529" t="s">
        <v>3188</v>
      </c>
      <c r="E986" s="3566"/>
      <c r="F986" s="3377"/>
      <c r="G986" s="3571">
        <v>710000</v>
      </c>
      <c r="H986" s="3571"/>
      <c r="I986" s="3571"/>
      <c r="J986" s="3571"/>
      <c r="K986" s="3571"/>
      <c r="L986" s="3571"/>
      <c r="M986" s="3571"/>
      <c r="N986" s="3571"/>
      <c r="O986" s="3571"/>
      <c r="P986" s="3571"/>
      <c r="Q986" s="3571"/>
      <c r="R986" s="3571"/>
    </row>
    <row r="987" spans="1:18" ht="50.25" customHeight="1">
      <c r="A987" s="1824"/>
      <c r="B987" s="2495" t="s">
        <v>3195</v>
      </c>
      <c r="C987" s="2523" t="s">
        <v>2362</v>
      </c>
      <c r="D987" s="2529" t="s">
        <v>3188</v>
      </c>
      <c r="E987" s="3566"/>
      <c r="F987" s="3377"/>
      <c r="G987" s="3571">
        <v>850000</v>
      </c>
      <c r="H987" s="3571"/>
      <c r="I987" s="3571"/>
      <c r="J987" s="3571"/>
      <c r="K987" s="3571"/>
      <c r="L987" s="3571"/>
      <c r="M987" s="3571"/>
      <c r="N987" s="3571"/>
      <c r="O987" s="3571"/>
      <c r="P987" s="3571"/>
      <c r="Q987" s="3571"/>
      <c r="R987" s="3571"/>
    </row>
    <row r="988" spans="1:18" ht="50.25" customHeight="1">
      <c r="A988" s="1824"/>
      <c r="B988" s="2495" t="s">
        <v>3196</v>
      </c>
      <c r="C988" s="2523" t="s">
        <v>2362</v>
      </c>
      <c r="D988" s="2529" t="s">
        <v>3188</v>
      </c>
      <c r="E988" s="3566"/>
      <c r="F988" s="3377"/>
      <c r="G988" s="3571">
        <v>990000</v>
      </c>
      <c r="H988" s="3571"/>
      <c r="I988" s="3571"/>
      <c r="J988" s="3571"/>
      <c r="K988" s="3571"/>
      <c r="L988" s="3571"/>
      <c r="M988" s="3571"/>
      <c r="N988" s="3571"/>
      <c r="O988" s="3571"/>
      <c r="P988" s="3571"/>
      <c r="Q988" s="3571"/>
      <c r="R988" s="3571"/>
    </row>
    <row r="989" spans="1:18" ht="50.25" customHeight="1">
      <c r="A989" s="1824"/>
      <c r="B989" s="2495" t="s">
        <v>3197</v>
      </c>
      <c r="C989" s="2523" t="s">
        <v>2362</v>
      </c>
      <c r="D989" s="2529" t="s">
        <v>3188</v>
      </c>
      <c r="E989" s="3566"/>
      <c r="F989" s="3377"/>
      <c r="G989" s="3571">
        <v>3612700</v>
      </c>
      <c r="H989" s="3571"/>
      <c r="I989" s="3571"/>
      <c r="J989" s="3571"/>
      <c r="K989" s="3571"/>
      <c r="L989" s="3571"/>
      <c r="M989" s="3571"/>
      <c r="N989" s="3571"/>
      <c r="O989" s="3571"/>
      <c r="P989" s="3571"/>
      <c r="Q989" s="3571"/>
      <c r="R989" s="3571"/>
    </row>
    <row r="990" spans="1:18" ht="50.25" customHeight="1">
      <c r="A990" s="1824"/>
      <c r="B990" s="2495" t="s">
        <v>3198</v>
      </c>
      <c r="C990" s="2523" t="s">
        <v>2362</v>
      </c>
      <c r="D990" s="2529" t="s">
        <v>3188</v>
      </c>
      <c r="E990" s="3566"/>
      <c r="F990" s="3377"/>
      <c r="G990" s="3571">
        <v>4513600</v>
      </c>
      <c r="H990" s="3571"/>
      <c r="I990" s="3571"/>
      <c r="J990" s="3571"/>
      <c r="K990" s="3571"/>
      <c r="L990" s="3571"/>
      <c r="M990" s="3571"/>
      <c r="N990" s="3571"/>
      <c r="O990" s="3571"/>
      <c r="P990" s="3571"/>
      <c r="Q990" s="3571"/>
      <c r="R990" s="3571"/>
    </row>
    <row r="991" spans="1:18" ht="50.25" customHeight="1">
      <c r="A991" s="1824"/>
      <c r="B991" s="2495" t="s">
        <v>3199</v>
      </c>
      <c r="C991" s="2523" t="s">
        <v>2362</v>
      </c>
      <c r="D991" s="2529" t="s">
        <v>3188</v>
      </c>
      <c r="E991" s="3566"/>
      <c r="F991" s="3377"/>
      <c r="G991" s="3571">
        <v>17945200</v>
      </c>
      <c r="H991" s="3571"/>
      <c r="I991" s="3571"/>
      <c r="J991" s="3571"/>
      <c r="K991" s="3571"/>
      <c r="L991" s="3571"/>
      <c r="M991" s="3571"/>
      <c r="N991" s="3571"/>
      <c r="O991" s="3571"/>
      <c r="P991" s="3571"/>
      <c r="Q991" s="3571"/>
      <c r="R991" s="3571"/>
    </row>
    <row r="992" spans="1:18" ht="50.25" customHeight="1">
      <c r="A992" s="1824"/>
      <c r="B992" s="2495" t="s">
        <v>3200</v>
      </c>
      <c r="C992" s="2523" t="s">
        <v>2362</v>
      </c>
      <c r="D992" s="2529" t="s">
        <v>3188</v>
      </c>
      <c r="E992" s="3566"/>
      <c r="F992" s="3377"/>
      <c r="G992" s="3571">
        <v>23387000</v>
      </c>
      <c r="H992" s="3571"/>
      <c r="I992" s="3571"/>
      <c r="J992" s="3571"/>
      <c r="K992" s="3571"/>
      <c r="L992" s="3571"/>
      <c r="M992" s="3571"/>
      <c r="N992" s="3571"/>
      <c r="O992" s="3571"/>
      <c r="P992" s="3571"/>
      <c r="Q992" s="3571"/>
      <c r="R992" s="3571"/>
    </row>
    <row r="993" spans="1:18" ht="34.5" customHeight="1">
      <c r="A993" s="1791" t="s">
        <v>1835</v>
      </c>
      <c r="B993" s="2524" t="s">
        <v>3201</v>
      </c>
      <c r="C993" s="2529"/>
      <c r="D993" s="2534"/>
      <c r="E993" s="1920"/>
      <c r="F993" s="1920"/>
      <c r="G993" s="1920"/>
      <c r="H993" s="1920"/>
      <c r="I993" s="1920"/>
      <c r="J993" s="1920"/>
      <c r="K993" s="1920"/>
      <c r="L993" s="1920"/>
      <c r="M993" s="1920"/>
      <c r="N993" s="1920"/>
      <c r="O993" s="1920"/>
      <c r="P993" s="1920"/>
      <c r="Q993" s="1920"/>
      <c r="R993" s="1920"/>
    </row>
    <row r="994" spans="1:18" ht="23.25" customHeight="1">
      <c r="A994" s="1824"/>
      <c r="B994" s="2487" t="s">
        <v>3202</v>
      </c>
      <c r="C994" s="2486" t="s">
        <v>2362</v>
      </c>
      <c r="D994" s="1038" t="s">
        <v>3188</v>
      </c>
      <c r="E994" s="3566"/>
      <c r="F994" s="3377"/>
      <c r="G994" s="3571">
        <v>8562400</v>
      </c>
      <c r="H994" s="3571"/>
      <c r="I994" s="3571"/>
      <c r="J994" s="3571"/>
      <c r="K994" s="3571"/>
      <c r="L994" s="3571"/>
      <c r="M994" s="3571"/>
      <c r="N994" s="3571"/>
      <c r="O994" s="3571"/>
      <c r="P994" s="3571"/>
      <c r="Q994" s="3571"/>
      <c r="R994" s="3571"/>
    </row>
    <row r="995" spans="1:18" ht="23.25" customHeight="1">
      <c r="A995" s="1824"/>
      <c r="B995" s="2487" t="s">
        <v>3203</v>
      </c>
      <c r="C995" s="2486" t="s">
        <v>2362</v>
      </c>
      <c r="D995" s="1038" t="s">
        <v>3188</v>
      </c>
      <c r="E995" s="3566"/>
      <c r="F995" s="3377"/>
      <c r="G995" s="3571">
        <v>5805800</v>
      </c>
      <c r="H995" s="3571"/>
      <c r="I995" s="3571"/>
      <c r="J995" s="3571"/>
      <c r="K995" s="3571"/>
      <c r="L995" s="3571"/>
      <c r="M995" s="3571"/>
      <c r="N995" s="3571"/>
      <c r="O995" s="3571"/>
      <c r="P995" s="3571"/>
      <c r="Q995" s="3571"/>
      <c r="R995" s="3571"/>
    </row>
    <row r="996" spans="1:18" ht="39" customHeight="1">
      <c r="A996" s="1824"/>
      <c r="B996" s="2487" t="s">
        <v>3204</v>
      </c>
      <c r="C996" s="2486" t="s">
        <v>2362</v>
      </c>
      <c r="D996" s="1038" t="s">
        <v>3188</v>
      </c>
      <c r="E996" s="3566"/>
      <c r="F996" s="3377"/>
      <c r="G996" s="3571">
        <v>5467000</v>
      </c>
      <c r="H996" s="3571"/>
      <c r="I996" s="3571"/>
      <c r="J996" s="3571"/>
      <c r="K996" s="3571"/>
      <c r="L996" s="3571"/>
      <c r="M996" s="3571"/>
      <c r="N996" s="3571"/>
      <c r="O996" s="3571"/>
      <c r="P996" s="3571"/>
      <c r="Q996" s="3571"/>
      <c r="R996" s="3571"/>
    </row>
    <row r="997" spans="1:18" ht="23.25" customHeight="1">
      <c r="A997" s="1824"/>
      <c r="B997" s="2487" t="s">
        <v>3205</v>
      </c>
      <c r="C997" s="2486" t="s">
        <v>2362</v>
      </c>
      <c r="D997" s="1038" t="s">
        <v>3188</v>
      </c>
      <c r="E997" s="3566"/>
      <c r="F997" s="3377"/>
      <c r="G997" s="3571">
        <v>10778600</v>
      </c>
      <c r="H997" s="3571"/>
      <c r="I997" s="3571"/>
      <c r="J997" s="3571"/>
      <c r="K997" s="3571"/>
      <c r="L997" s="3571"/>
      <c r="M997" s="3571"/>
      <c r="N997" s="3571"/>
      <c r="O997" s="3571"/>
      <c r="P997" s="3571"/>
      <c r="Q997" s="3571"/>
      <c r="R997" s="3571"/>
    </row>
    <row r="998" spans="1:18" ht="45" customHeight="1">
      <c r="A998" s="1824"/>
      <c r="B998" s="2487" t="s">
        <v>3206</v>
      </c>
      <c r="C998" s="2486" t="s">
        <v>2362</v>
      </c>
      <c r="D998" s="1038" t="s">
        <v>3188</v>
      </c>
      <c r="E998" s="3566"/>
      <c r="F998" s="3377"/>
      <c r="G998" s="3571">
        <v>5460000</v>
      </c>
      <c r="H998" s="3571"/>
      <c r="I998" s="3571"/>
      <c r="J998" s="3571"/>
      <c r="K998" s="3571"/>
      <c r="L998" s="3571"/>
      <c r="M998" s="3571"/>
      <c r="N998" s="3571"/>
      <c r="O998" s="3571"/>
      <c r="P998" s="3571"/>
      <c r="Q998" s="3571"/>
      <c r="R998" s="3571"/>
    </row>
    <row r="999" spans="1:18" ht="45" customHeight="1">
      <c r="A999" s="1824"/>
      <c r="B999" s="2487" t="s">
        <v>3207</v>
      </c>
      <c r="C999" s="2486" t="s">
        <v>2362</v>
      </c>
      <c r="D999" s="1038" t="s">
        <v>3188</v>
      </c>
      <c r="E999" s="3566"/>
      <c r="F999" s="3377"/>
      <c r="G999" s="3571">
        <v>5532800</v>
      </c>
      <c r="H999" s="3571"/>
      <c r="I999" s="3571"/>
      <c r="J999" s="3571"/>
      <c r="K999" s="3571"/>
      <c r="L999" s="3571"/>
      <c r="M999" s="3571"/>
      <c r="N999" s="3571"/>
      <c r="O999" s="3571"/>
      <c r="P999" s="3571"/>
      <c r="Q999" s="3571"/>
      <c r="R999" s="3571"/>
    </row>
    <row r="1000" spans="1:18" ht="44.25" customHeight="1">
      <c r="A1000" s="1791" t="s">
        <v>1832</v>
      </c>
      <c r="B1000" s="2524" t="s">
        <v>3208</v>
      </c>
      <c r="C1000" s="2529"/>
      <c r="D1000" s="2534"/>
      <c r="E1000" s="1920"/>
      <c r="F1000" s="1920"/>
      <c r="G1000" s="1920"/>
      <c r="H1000" s="1920"/>
      <c r="I1000" s="1920"/>
      <c r="J1000" s="1920"/>
      <c r="K1000" s="1920"/>
      <c r="L1000" s="1920"/>
      <c r="M1000" s="1920"/>
      <c r="N1000" s="1920"/>
      <c r="O1000" s="1920"/>
      <c r="P1000" s="1920"/>
      <c r="Q1000" s="1920"/>
      <c r="R1000" s="1920"/>
    </row>
    <row r="1001" spans="1:18" ht="39.75" customHeight="1">
      <c r="A1001" s="1824"/>
      <c r="B1001" s="2488" t="s">
        <v>3209</v>
      </c>
      <c r="C1001" s="2486" t="s">
        <v>2362</v>
      </c>
      <c r="D1001" s="1038" t="s">
        <v>3188</v>
      </c>
      <c r="E1001" s="3566"/>
      <c r="F1001" s="3377"/>
      <c r="G1001" s="3571">
        <v>1619800</v>
      </c>
      <c r="H1001" s="3571"/>
      <c r="I1001" s="3571"/>
      <c r="J1001" s="3571"/>
      <c r="K1001" s="3571"/>
      <c r="L1001" s="3571"/>
      <c r="M1001" s="3571"/>
      <c r="N1001" s="3571"/>
      <c r="O1001" s="3571"/>
      <c r="P1001" s="3571"/>
      <c r="Q1001" s="3571"/>
      <c r="R1001" s="3571"/>
    </row>
    <row r="1002" spans="1:18" ht="39.75" customHeight="1">
      <c r="A1002" s="1824"/>
      <c r="B1002" s="2488" t="s">
        <v>3210</v>
      </c>
      <c r="C1002" s="2486" t="s">
        <v>2362</v>
      </c>
      <c r="D1002" s="1038" t="s">
        <v>3188</v>
      </c>
      <c r="E1002" s="3566"/>
      <c r="F1002" s="3377"/>
      <c r="G1002" s="3571">
        <v>2233000</v>
      </c>
      <c r="H1002" s="3571"/>
      <c r="I1002" s="3571"/>
      <c r="J1002" s="3571"/>
      <c r="K1002" s="3571"/>
      <c r="L1002" s="3571"/>
      <c r="M1002" s="3571"/>
      <c r="N1002" s="3571"/>
      <c r="O1002" s="3571"/>
      <c r="P1002" s="3571"/>
      <c r="Q1002" s="3571"/>
      <c r="R1002" s="3571"/>
    </row>
    <row r="1003" spans="1:18" ht="39.75" customHeight="1">
      <c r="A1003" s="1824"/>
      <c r="B1003" s="2488" t="s">
        <v>3211</v>
      </c>
      <c r="C1003" s="2486" t="s">
        <v>2362</v>
      </c>
      <c r="D1003" s="1038" t="s">
        <v>3188</v>
      </c>
      <c r="E1003" s="3566"/>
      <c r="F1003" s="3377"/>
      <c r="G1003" s="3571">
        <v>1345400</v>
      </c>
      <c r="H1003" s="3571"/>
      <c r="I1003" s="3571"/>
      <c r="J1003" s="3571"/>
      <c r="K1003" s="3571"/>
      <c r="L1003" s="3571"/>
      <c r="M1003" s="3571"/>
      <c r="N1003" s="3571"/>
      <c r="O1003" s="3571"/>
      <c r="P1003" s="3571"/>
      <c r="Q1003" s="3571"/>
      <c r="R1003" s="3571"/>
    </row>
    <row r="1004" spans="1:18" ht="39.75" customHeight="1">
      <c r="A1004" s="1824"/>
      <c r="B1004" s="2488" t="s">
        <v>3212</v>
      </c>
      <c r="C1004" s="2486" t="s">
        <v>2362</v>
      </c>
      <c r="D1004" s="1038" t="s">
        <v>3188</v>
      </c>
      <c r="E1004" s="3566"/>
      <c r="F1004" s="3377"/>
      <c r="G1004" s="3571">
        <v>1876000</v>
      </c>
      <c r="H1004" s="3571"/>
      <c r="I1004" s="3571"/>
      <c r="J1004" s="3571"/>
      <c r="K1004" s="3571"/>
      <c r="L1004" s="3571"/>
      <c r="M1004" s="3571"/>
      <c r="N1004" s="3571"/>
      <c r="O1004" s="3571"/>
      <c r="P1004" s="3571"/>
      <c r="Q1004" s="3571"/>
      <c r="R1004" s="3571"/>
    </row>
    <row r="1005" spans="1:18" ht="34.5" customHeight="1">
      <c r="A1005" s="1791" t="s">
        <v>1312</v>
      </c>
      <c r="B1005" s="2524" t="s">
        <v>3213</v>
      </c>
      <c r="C1005" s="2529"/>
      <c r="D1005" s="2534"/>
      <c r="E1005" s="1920"/>
      <c r="F1005" s="1920"/>
      <c r="G1005" s="1920"/>
      <c r="H1005" s="1920"/>
      <c r="I1005" s="1920"/>
      <c r="J1005" s="1920"/>
      <c r="K1005" s="1920"/>
      <c r="L1005" s="1920"/>
      <c r="M1005" s="1920"/>
      <c r="N1005" s="1920"/>
      <c r="O1005" s="1920"/>
      <c r="P1005" s="1920"/>
      <c r="Q1005" s="1920"/>
      <c r="R1005" s="1920"/>
    </row>
    <row r="1006" spans="1:18" ht="42" customHeight="1">
      <c r="A1006" s="1824"/>
      <c r="B1006" s="2495" t="s">
        <v>3214</v>
      </c>
      <c r="C1006" s="2523" t="s">
        <v>2362</v>
      </c>
      <c r="D1006" s="2529" t="s">
        <v>3188</v>
      </c>
      <c r="E1006" s="3566"/>
      <c r="F1006" s="3377"/>
      <c r="G1006" s="3571">
        <v>2310000</v>
      </c>
      <c r="H1006" s="3571"/>
      <c r="I1006" s="3571"/>
      <c r="J1006" s="3571"/>
      <c r="K1006" s="3571"/>
      <c r="L1006" s="3571"/>
      <c r="M1006" s="3571"/>
      <c r="N1006" s="3571"/>
      <c r="O1006" s="3571"/>
      <c r="P1006" s="3571"/>
      <c r="Q1006" s="3571"/>
      <c r="R1006" s="3571"/>
    </row>
    <row r="1007" spans="1:18" ht="39" customHeight="1">
      <c r="A1007" s="1824"/>
      <c r="B1007" s="2495" t="s">
        <v>3215</v>
      </c>
      <c r="C1007" s="2523" t="s">
        <v>2362</v>
      </c>
      <c r="D1007" s="2529" t="s">
        <v>3188</v>
      </c>
      <c r="E1007" s="3566"/>
      <c r="F1007" s="3377"/>
      <c r="G1007" s="3571">
        <v>2730000</v>
      </c>
      <c r="H1007" s="3571"/>
      <c r="I1007" s="3571"/>
      <c r="J1007" s="3571"/>
      <c r="K1007" s="3571"/>
      <c r="L1007" s="3571"/>
      <c r="M1007" s="3571"/>
      <c r="N1007" s="3571"/>
      <c r="O1007" s="3571"/>
      <c r="P1007" s="3571"/>
      <c r="Q1007" s="3571"/>
      <c r="R1007" s="3571"/>
    </row>
    <row r="1008" spans="1:18" ht="39" customHeight="1">
      <c r="A1008" s="1824"/>
      <c r="B1008" s="2495" t="s">
        <v>3216</v>
      </c>
      <c r="C1008" s="2523" t="s">
        <v>2362</v>
      </c>
      <c r="D1008" s="2529" t="s">
        <v>3188</v>
      </c>
      <c r="E1008" s="3566"/>
      <c r="F1008" s="3377"/>
      <c r="G1008" s="3571">
        <v>3500000</v>
      </c>
      <c r="H1008" s="3571"/>
      <c r="I1008" s="3571"/>
      <c r="J1008" s="3571"/>
      <c r="K1008" s="3571"/>
      <c r="L1008" s="3571"/>
      <c r="M1008" s="3571"/>
      <c r="N1008" s="3571"/>
      <c r="O1008" s="3571"/>
      <c r="P1008" s="3571"/>
      <c r="Q1008" s="3571"/>
      <c r="R1008" s="3571"/>
    </row>
    <row r="1009" spans="1:18" ht="39" customHeight="1">
      <c r="A1009" s="1824"/>
      <c r="B1009" s="2495" t="s">
        <v>3217</v>
      </c>
      <c r="C1009" s="2523" t="s">
        <v>2362</v>
      </c>
      <c r="D1009" s="2529" t="s">
        <v>3188</v>
      </c>
      <c r="E1009" s="3566"/>
      <c r="F1009" s="3377"/>
      <c r="G1009" s="3571">
        <v>4055800</v>
      </c>
      <c r="H1009" s="3571"/>
      <c r="I1009" s="3571"/>
      <c r="J1009" s="3571"/>
      <c r="K1009" s="3571"/>
      <c r="L1009" s="3571"/>
      <c r="M1009" s="3571"/>
      <c r="N1009" s="3571"/>
      <c r="O1009" s="3571"/>
      <c r="P1009" s="3571"/>
      <c r="Q1009" s="3571"/>
      <c r="R1009" s="3571"/>
    </row>
    <row r="1010" spans="1:18" ht="39" customHeight="1">
      <c r="A1010" s="1824"/>
      <c r="B1010" s="2495" t="s">
        <v>3218</v>
      </c>
      <c r="C1010" s="2523" t="s">
        <v>2362</v>
      </c>
      <c r="D1010" s="2529" t="s">
        <v>3188</v>
      </c>
      <c r="E1010" s="3566"/>
      <c r="F1010" s="3377"/>
      <c r="G1010" s="3571">
        <v>4566800</v>
      </c>
      <c r="H1010" s="3571"/>
      <c r="I1010" s="3571"/>
      <c r="J1010" s="3571"/>
      <c r="K1010" s="3571"/>
      <c r="L1010" s="3571"/>
      <c r="M1010" s="3571"/>
      <c r="N1010" s="3571"/>
      <c r="O1010" s="3571"/>
      <c r="P1010" s="3571"/>
      <c r="Q1010" s="3571"/>
      <c r="R1010" s="3571"/>
    </row>
    <row r="1011" spans="1:18" ht="39" customHeight="1">
      <c r="A1011" s="1824"/>
      <c r="B1011" s="2495" t="s">
        <v>3219</v>
      </c>
      <c r="C1011" s="2523" t="s">
        <v>2362</v>
      </c>
      <c r="D1011" s="2529" t="s">
        <v>3188</v>
      </c>
      <c r="E1011" s="3566"/>
      <c r="F1011" s="3377"/>
      <c r="G1011" s="3571">
        <v>4659200</v>
      </c>
      <c r="H1011" s="3571"/>
      <c r="I1011" s="3571"/>
      <c r="J1011" s="3571"/>
      <c r="K1011" s="3571"/>
      <c r="L1011" s="3571"/>
      <c r="M1011" s="3571"/>
      <c r="N1011" s="3571"/>
      <c r="O1011" s="3571"/>
      <c r="P1011" s="3571"/>
      <c r="Q1011" s="3571"/>
      <c r="R1011" s="3571"/>
    </row>
    <row r="1012" spans="1:18" ht="34.5" customHeight="1">
      <c r="A1012" s="1791" t="s">
        <v>1313</v>
      </c>
      <c r="B1012" s="2524" t="s">
        <v>3220</v>
      </c>
      <c r="C1012" s="2529"/>
      <c r="D1012" s="2534"/>
      <c r="E1012" s="1920"/>
      <c r="F1012" s="1920"/>
      <c r="G1012" s="1920"/>
      <c r="H1012" s="1920"/>
      <c r="I1012" s="1920"/>
      <c r="J1012" s="1920"/>
      <c r="K1012" s="1920"/>
      <c r="L1012" s="1920"/>
      <c r="M1012" s="1920"/>
      <c r="N1012" s="1920"/>
      <c r="O1012" s="1920"/>
      <c r="P1012" s="1920"/>
      <c r="Q1012" s="1920"/>
      <c r="R1012" s="1920"/>
    </row>
    <row r="1013" spans="1:18" ht="47.25" customHeight="1">
      <c r="A1013" s="1824"/>
      <c r="B1013" s="2487" t="s">
        <v>3221</v>
      </c>
      <c r="C1013" s="2486" t="s">
        <v>2362</v>
      </c>
      <c r="D1013" s="1038" t="s">
        <v>3188</v>
      </c>
      <c r="E1013" s="3566"/>
      <c r="F1013" s="3377"/>
      <c r="G1013" s="3571">
        <v>2170000</v>
      </c>
      <c r="H1013" s="3571"/>
      <c r="I1013" s="3571"/>
      <c r="J1013" s="3571"/>
      <c r="K1013" s="3571"/>
      <c r="L1013" s="3571"/>
      <c r="M1013" s="3571"/>
      <c r="N1013" s="3571"/>
      <c r="O1013" s="3571"/>
      <c r="P1013" s="3571"/>
      <c r="Q1013" s="3571"/>
      <c r="R1013" s="3571"/>
    </row>
    <row r="1014" spans="1:18" ht="47.25" customHeight="1">
      <c r="A1014" s="1824"/>
      <c r="B1014" s="2487" t="s">
        <v>3222</v>
      </c>
      <c r="C1014" s="2486" t="s">
        <v>2362</v>
      </c>
      <c r="D1014" s="1038" t="s">
        <v>3188</v>
      </c>
      <c r="E1014" s="3566"/>
      <c r="F1014" s="3377"/>
      <c r="G1014" s="3571">
        <v>2380000</v>
      </c>
      <c r="H1014" s="3571"/>
      <c r="I1014" s="3571"/>
      <c r="J1014" s="3571"/>
      <c r="K1014" s="3571"/>
      <c r="L1014" s="3571"/>
      <c r="M1014" s="3571"/>
      <c r="N1014" s="3571"/>
      <c r="O1014" s="3571"/>
      <c r="P1014" s="3571"/>
      <c r="Q1014" s="3571"/>
      <c r="R1014" s="3571"/>
    </row>
    <row r="1015" spans="1:18" ht="47.25" customHeight="1">
      <c r="A1015" s="1824"/>
      <c r="B1015" s="2487" t="s">
        <v>3223</v>
      </c>
      <c r="C1015" s="2486" t="s">
        <v>2362</v>
      </c>
      <c r="D1015" s="1038" t="s">
        <v>3188</v>
      </c>
      <c r="E1015" s="3566"/>
      <c r="F1015" s="3377"/>
      <c r="G1015" s="3571">
        <v>3175200</v>
      </c>
      <c r="H1015" s="3571"/>
      <c r="I1015" s="3571"/>
      <c r="J1015" s="3571"/>
      <c r="K1015" s="3571"/>
      <c r="L1015" s="3571"/>
      <c r="M1015" s="3571"/>
      <c r="N1015" s="3571"/>
      <c r="O1015" s="3571"/>
      <c r="P1015" s="3571"/>
      <c r="Q1015" s="3571"/>
      <c r="R1015" s="3571"/>
    </row>
    <row r="1016" spans="1:18" ht="47.25" customHeight="1">
      <c r="A1016" s="1824"/>
      <c r="B1016" s="2487" t="s">
        <v>3224</v>
      </c>
      <c r="C1016" s="2486" t="s">
        <v>2362</v>
      </c>
      <c r="D1016" s="1038" t="s">
        <v>3188</v>
      </c>
      <c r="E1016" s="3566"/>
      <c r="F1016" s="3377"/>
      <c r="G1016" s="3571">
        <v>4264400</v>
      </c>
      <c r="H1016" s="3571"/>
      <c r="I1016" s="3571"/>
      <c r="J1016" s="3571"/>
      <c r="K1016" s="3571"/>
      <c r="L1016" s="3571"/>
      <c r="M1016" s="3571"/>
      <c r="N1016" s="3571"/>
      <c r="O1016" s="3571"/>
      <c r="P1016" s="3571"/>
      <c r="Q1016" s="3571"/>
      <c r="R1016" s="3571"/>
    </row>
    <row r="1017" spans="1:18" ht="47.25" customHeight="1">
      <c r="A1017" s="1824"/>
      <c r="B1017" s="2487" t="s">
        <v>3225</v>
      </c>
      <c r="C1017" s="2486" t="s">
        <v>2362</v>
      </c>
      <c r="D1017" s="1038" t="s">
        <v>3188</v>
      </c>
      <c r="E1017" s="3566"/>
      <c r="F1017" s="3377"/>
      <c r="G1017" s="3571">
        <v>4960200</v>
      </c>
      <c r="H1017" s="3571"/>
      <c r="I1017" s="3571"/>
      <c r="J1017" s="3571"/>
      <c r="K1017" s="3571"/>
      <c r="L1017" s="3571"/>
      <c r="M1017" s="3571"/>
      <c r="N1017" s="3571"/>
      <c r="O1017" s="3571"/>
      <c r="P1017" s="3571"/>
      <c r="Q1017" s="3571"/>
      <c r="R1017" s="3571"/>
    </row>
    <row r="1018" spans="1:18" ht="47.25" customHeight="1">
      <c r="A1018" s="1824"/>
      <c r="B1018" s="2487" t="s">
        <v>3226</v>
      </c>
      <c r="C1018" s="2486" t="s">
        <v>2362</v>
      </c>
      <c r="D1018" s="1038" t="s">
        <v>3188</v>
      </c>
      <c r="E1018" s="3566"/>
      <c r="F1018" s="3377"/>
      <c r="G1018" s="3571">
        <v>6427400</v>
      </c>
      <c r="H1018" s="3571"/>
      <c r="I1018" s="3571"/>
      <c r="J1018" s="3571"/>
      <c r="K1018" s="3571"/>
      <c r="L1018" s="3571"/>
      <c r="M1018" s="3571"/>
      <c r="N1018" s="3571"/>
      <c r="O1018" s="3571"/>
      <c r="P1018" s="3571"/>
      <c r="Q1018" s="3571"/>
      <c r="R1018" s="3571"/>
    </row>
    <row r="1019" spans="1:18" ht="47.25" customHeight="1">
      <c r="A1019" s="1824"/>
      <c r="B1019" s="2487" t="s">
        <v>3227</v>
      </c>
      <c r="C1019" s="2486" t="s">
        <v>2362</v>
      </c>
      <c r="D1019" s="1038" t="s">
        <v>3188</v>
      </c>
      <c r="E1019" s="3566"/>
      <c r="F1019" s="3377"/>
      <c r="G1019" s="3571">
        <v>6514200</v>
      </c>
      <c r="H1019" s="3571"/>
      <c r="I1019" s="3571"/>
      <c r="J1019" s="3571"/>
      <c r="K1019" s="3571"/>
      <c r="L1019" s="3571"/>
      <c r="M1019" s="3571"/>
      <c r="N1019" s="3571"/>
      <c r="O1019" s="3571"/>
      <c r="P1019" s="3571"/>
      <c r="Q1019" s="3571"/>
      <c r="R1019" s="3571"/>
    </row>
    <row r="1020" spans="1:18" ht="52.5" customHeight="1">
      <c r="A1020" s="1791" t="s">
        <v>1379</v>
      </c>
      <c r="B1020" s="2524" t="s">
        <v>3228</v>
      </c>
      <c r="C1020" s="2529"/>
      <c r="D1020" s="2534"/>
      <c r="E1020" s="1920"/>
      <c r="F1020" s="1920"/>
      <c r="G1020" s="1920"/>
      <c r="H1020" s="1920"/>
      <c r="I1020" s="1920"/>
      <c r="J1020" s="1920"/>
      <c r="K1020" s="1920"/>
      <c r="L1020" s="1920"/>
      <c r="M1020" s="1920"/>
      <c r="N1020" s="1920"/>
      <c r="O1020" s="1920"/>
      <c r="P1020" s="1920"/>
      <c r="Q1020" s="1920"/>
      <c r="R1020" s="1920"/>
    </row>
    <row r="1021" spans="1:18" ht="42" customHeight="1">
      <c r="A1021" s="1824"/>
      <c r="B1021" s="2488" t="s">
        <v>3229</v>
      </c>
      <c r="C1021" s="2486" t="s">
        <v>2362</v>
      </c>
      <c r="D1021" s="1038" t="s">
        <v>3188</v>
      </c>
      <c r="E1021" s="3566"/>
      <c r="F1021" s="3377"/>
      <c r="G1021" s="3571">
        <v>136360000</v>
      </c>
      <c r="H1021" s="3571"/>
      <c r="I1021" s="3571"/>
      <c r="J1021" s="3571"/>
      <c r="K1021" s="3571"/>
      <c r="L1021" s="3571"/>
      <c r="M1021" s="3571"/>
      <c r="N1021" s="3571"/>
      <c r="O1021" s="3571"/>
      <c r="P1021" s="3571"/>
      <c r="Q1021" s="3571"/>
      <c r="R1021" s="3571"/>
    </row>
    <row r="1022" spans="1:18" ht="42" customHeight="1">
      <c r="A1022" s="1824"/>
      <c r="B1022" s="2488" t="s">
        <v>3230</v>
      </c>
      <c r="C1022" s="2486" t="s">
        <v>2362</v>
      </c>
      <c r="D1022" s="1038" t="s">
        <v>3188</v>
      </c>
      <c r="E1022" s="3566"/>
      <c r="F1022" s="3377"/>
      <c r="G1022" s="3571">
        <v>153160000</v>
      </c>
      <c r="H1022" s="3571"/>
      <c r="I1022" s="3571"/>
      <c r="J1022" s="3571"/>
      <c r="K1022" s="3571"/>
      <c r="L1022" s="3571"/>
      <c r="M1022" s="3571"/>
      <c r="N1022" s="3571"/>
      <c r="O1022" s="3571"/>
      <c r="P1022" s="3571"/>
      <c r="Q1022" s="3571"/>
      <c r="R1022" s="3571"/>
    </row>
    <row r="1023" spans="1:18" ht="42" customHeight="1">
      <c r="A1023" s="1824"/>
      <c r="B1023" s="2488" t="s">
        <v>3231</v>
      </c>
      <c r="C1023" s="2486" t="s">
        <v>2362</v>
      </c>
      <c r="D1023" s="1038" t="s">
        <v>3188</v>
      </c>
      <c r="E1023" s="3566"/>
      <c r="F1023" s="3377"/>
      <c r="G1023" s="3571">
        <v>167160000</v>
      </c>
      <c r="H1023" s="3571"/>
      <c r="I1023" s="3571"/>
      <c r="J1023" s="3571"/>
      <c r="K1023" s="3571"/>
      <c r="L1023" s="3571"/>
      <c r="M1023" s="3571"/>
      <c r="N1023" s="3571"/>
      <c r="O1023" s="3571"/>
      <c r="P1023" s="3571"/>
      <c r="Q1023" s="3571"/>
      <c r="R1023" s="3571"/>
    </row>
    <row r="1024" spans="1:18" ht="42" customHeight="1">
      <c r="A1024" s="1824"/>
      <c r="B1024" s="2488" t="s">
        <v>3232</v>
      </c>
      <c r="C1024" s="2486" t="s">
        <v>2362</v>
      </c>
      <c r="D1024" s="1038" t="s">
        <v>3188</v>
      </c>
      <c r="E1024" s="3566"/>
      <c r="F1024" s="3377"/>
      <c r="G1024" s="3571">
        <v>187600000</v>
      </c>
      <c r="H1024" s="3571"/>
      <c r="I1024" s="3571"/>
      <c r="J1024" s="3571"/>
      <c r="K1024" s="3571"/>
      <c r="L1024" s="3571"/>
      <c r="M1024" s="3571"/>
      <c r="N1024" s="3571"/>
      <c r="O1024" s="3571"/>
      <c r="P1024" s="3571"/>
      <c r="Q1024" s="3571"/>
      <c r="R1024" s="3571"/>
    </row>
    <row r="1025" spans="1:18" ht="42" customHeight="1">
      <c r="A1025" s="1824"/>
      <c r="B1025" s="2488" t="s">
        <v>3233</v>
      </c>
      <c r="C1025" s="2486" t="s">
        <v>2362</v>
      </c>
      <c r="D1025" s="1038" t="s">
        <v>3188</v>
      </c>
      <c r="E1025" s="3566"/>
      <c r="F1025" s="3377"/>
      <c r="G1025" s="3571">
        <v>221200000</v>
      </c>
      <c r="H1025" s="3571"/>
      <c r="I1025" s="3571"/>
      <c r="J1025" s="3571"/>
      <c r="K1025" s="3571"/>
      <c r="L1025" s="3571"/>
      <c r="M1025" s="3571"/>
      <c r="N1025" s="3571"/>
      <c r="O1025" s="3571"/>
      <c r="P1025" s="3571"/>
      <c r="Q1025" s="3571"/>
      <c r="R1025" s="3571"/>
    </row>
    <row r="1026" spans="1:18" ht="52.5" customHeight="1">
      <c r="A1026" s="1791" t="s">
        <v>1380</v>
      </c>
      <c r="B1026" s="2524" t="s">
        <v>3234</v>
      </c>
      <c r="C1026" s="2529"/>
      <c r="D1026" s="2534"/>
      <c r="E1026" s="1920"/>
      <c r="F1026" s="1920"/>
      <c r="G1026" s="1920"/>
      <c r="H1026" s="1920"/>
      <c r="I1026" s="1920"/>
      <c r="J1026" s="1920"/>
      <c r="K1026" s="1920"/>
      <c r="L1026" s="1920"/>
      <c r="M1026" s="1920"/>
      <c r="N1026" s="1920"/>
      <c r="O1026" s="1920"/>
      <c r="P1026" s="1920"/>
      <c r="Q1026" s="1920"/>
      <c r="R1026" s="1920"/>
    </row>
    <row r="1027" spans="1:18" ht="36" customHeight="1">
      <c r="A1027" s="1824"/>
      <c r="B1027" s="2487" t="s">
        <v>3235</v>
      </c>
      <c r="C1027" s="2486" t="s">
        <v>2362</v>
      </c>
      <c r="D1027" s="1038" t="s">
        <v>3188</v>
      </c>
      <c r="E1027" s="3566"/>
      <c r="F1027" s="3377"/>
      <c r="G1027" s="3571">
        <v>23100000</v>
      </c>
      <c r="H1027" s="3571"/>
      <c r="I1027" s="3571"/>
      <c r="J1027" s="3571"/>
      <c r="K1027" s="3571"/>
      <c r="L1027" s="3571"/>
      <c r="M1027" s="3571"/>
      <c r="N1027" s="3571"/>
      <c r="O1027" s="3571"/>
      <c r="P1027" s="3571"/>
      <c r="Q1027" s="3571"/>
      <c r="R1027" s="3571"/>
    </row>
    <row r="1028" spans="1:18" ht="36" customHeight="1">
      <c r="A1028" s="1824"/>
      <c r="B1028" s="2487" t="s">
        <v>3236</v>
      </c>
      <c r="C1028" s="2486" t="s">
        <v>2362</v>
      </c>
      <c r="D1028" s="1038" t="s">
        <v>3188</v>
      </c>
      <c r="E1028" s="3566"/>
      <c r="F1028" s="3377"/>
      <c r="G1028" s="3571">
        <v>25928000</v>
      </c>
      <c r="H1028" s="3571"/>
      <c r="I1028" s="3571"/>
      <c r="J1028" s="3571"/>
      <c r="K1028" s="3571"/>
      <c r="L1028" s="3571"/>
      <c r="M1028" s="3571"/>
      <c r="N1028" s="3571"/>
      <c r="O1028" s="3571"/>
      <c r="P1028" s="3571"/>
      <c r="Q1028" s="3571"/>
      <c r="R1028" s="3571"/>
    </row>
    <row r="1029" spans="1:18" ht="36" customHeight="1">
      <c r="A1029" s="1824"/>
      <c r="B1029" s="2487" t="s">
        <v>3237</v>
      </c>
      <c r="C1029" s="2486" t="s">
        <v>2362</v>
      </c>
      <c r="D1029" s="1038" t="s">
        <v>3188</v>
      </c>
      <c r="E1029" s="3566"/>
      <c r="F1029" s="3377"/>
      <c r="G1029" s="3571">
        <v>32942000</v>
      </c>
      <c r="H1029" s="3571"/>
      <c r="I1029" s="3571"/>
      <c r="J1029" s="3571"/>
      <c r="K1029" s="3571"/>
      <c r="L1029" s="3571"/>
      <c r="M1029" s="3571"/>
      <c r="N1029" s="3571"/>
      <c r="O1029" s="3571"/>
      <c r="P1029" s="3571"/>
      <c r="Q1029" s="3571"/>
      <c r="R1029" s="3571"/>
    </row>
    <row r="1030" spans="1:18" ht="36" customHeight="1">
      <c r="A1030" s="1824"/>
      <c r="B1030" s="2487" t="s">
        <v>3238</v>
      </c>
      <c r="C1030" s="2486" t="s">
        <v>2362</v>
      </c>
      <c r="D1030" s="1038" t="s">
        <v>3188</v>
      </c>
      <c r="E1030" s="3566"/>
      <c r="F1030" s="3377"/>
      <c r="G1030" s="3571">
        <v>34329400</v>
      </c>
      <c r="H1030" s="3571"/>
      <c r="I1030" s="3571"/>
      <c r="J1030" s="3571"/>
      <c r="K1030" s="3571"/>
      <c r="L1030" s="3571"/>
      <c r="M1030" s="3571"/>
      <c r="N1030" s="3571"/>
      <c r="O1030" s="3571"/>
      <c r="P1030" s="3571"/>
      <c r="Q1030" s="3571"/>
      <c r="R1030" s="3571"/>
    </row>
    <row r="1031" spans="1:18" ht="52.5" customHeight="1">
      <c r="A1031" s="1791" t="s">
        <v>1419</v>
      </c>
      <c r="B1031" s="2524" t="s">
        <v>3239</v>
      </c>
      <c r="C1031" s="2529"/>
      <c r="D1031" s="2534"/>
      <c r="E1031" s="1920"/>
      <c r="F1031" s="1920"/>
      <c r="G1031" s="1920"/>
      <c r="H1031" s="1920"/>
      <c r="I1031" s="1920"/>
      <c r="J1031" s="1920"/>
      <c r="K1031" s="1920"/>
      <c r="L1031" s="1920"/>
      <c r="M1031" s="1920"/>
      <c r="N1031" s="1920"/>
      <c r="O1031" s="1920"/>
      <c r="P1031" s="1920"/>
      <c r="Q1031" s="1920"/>
      <c r="R1031" s="1920"/>
    </row>
    <row r="1032" spans="1:18" ht="33.75" customHeight="1">
      <c r="A1032" s="1824"/>
      <c r="B1032" s="2489" t="s">
        <v>3240</v>
      </c>
      <c r="C1032" s="2486" t="s">
        <v>2362</v>
      </c>
      <c r="D1032" s="2490" t="s">
        <v>3241</v>
      </c>
      <c r="E1032" s="3566"/>
      <c r="F1032" s="3377"/>
      <c r="G1032" s="3571">
        <v>4000000</v>
      </c>
      <c r="H1032" s="3571"/>
      <c r="I1032" s="3571"/>
      <c r="J1032" s="3571"/>
      <c r="K1032" s="3571"/>
      <c r="L1032" s="3571"/>
      <c r="M1032" s="3571"/>
      <c r="N1032" s="3571"/>
      <c r="O1032" s="3571"/>
      <c r="P1032" s="3571"/>
      <c r="Q1032" s="3571"/>
      <c r="R1032" s="3571"/>
    </row>
    <row r="1033" spans="1:18" ht="33.75" customHeight="1">
      <c r="A1033" s="1824"/>
      <c r="B1033" s="2489" t="s">
        <v>3242</v>
      </c>
      <c r="C1033" s="2486" t="s">
        <v>2362</v>
      </c>
      <c r="D1033" s="2490" t="s">
        <v>3241</v>
      </c>
      <c r="E1033" s="3566"/>
      <c r="F1033" s="3377"/>
      <c r="G1033" s="3571">
        <v>6500000</v>
      </c>
      <c r="H1033" s="3571"/>
      <c r="I1033" s="3571"/>
      <c r="J1033" s="3571"/>
      <c r="K1033" s="3571"/>
      <c r="L1033" s="3571"/>
      <c r="M1033" s="3571"/>
      <c r="N1033" s="3571"/>
      <c r="O1033" s="3571"/>
      <c r="P1033" s="3571"/>
      <c r="Q1033" s="3571"/>
      <c r="R1033" s="3571"/>
    </row>
    <row r="1034" spans="1:18" ht="23.25" customHeight="1">
      <c r="A1034" s="1824"/>
      <c r="B1034" s="2489" t="s">
        <v>3243</v>
      </c>
      <c r="C1034" s="2486" t="s">
        <v>2362</v>
      </c>
      <c r="D1034" s="2490" t="s">
        <v>3241</v>
      </c>
      <c r="E1034" s="3566"/>
      <c r="F1034" s="3377"/>
      <c r="G1034" s="3571">
        <v>4100000</v>
      </c>
      <c r="H1034" s="3571"/>
      <c r="I1034" s="3571"/>
      <c r="J1034" s="3571"/>
      <c r="K1034" s="3571"/>
      <c r="L1034" s="3571"/>
      <c r="M1034" s="3571"/>
      <c r="N1034" s="3571"/>
      <c r="O1034" s="3571"/>
      <c r="P1034" s="3571"/>
      <c r="Q1034" s="3571"/>
      <c r="R1034" s="3571"/>
    </row>
    <row r="1035" spans="1:18" ht="23.25" customHeight="1">
      <c r="A1035" s="1824"/>
      <c r="B1035" s="2489" t="s">
        <v>3244</v>
      </c>
      <c r="C1035" s="2486" t="s">
        <v>2362</v>
      </c>
      <c r="D1035" s="2490" t="s">
        <v>3241</v>
      </c>
      <c r="E1035" s="3566"/>
      <c r="F1035" s="3377"/>
      <c r="G1035" s="3571">
        <v>4900000</v>
      </c>
      <c r="H1035" s="3571"/>
      <c r="I1035" s="3571"/>
      <c r="J1035" s="3571"/>
      <c r="K1035" s="3571"/>
      <c r="L1035" s="3571"/>
      <c r="M1035" s="3571"/>
      <c r="N1035" s="3571"/>
      <c r="O1035" s="3571"/>
      <c r="P1035" s="3571"/>
      <c r="Q1035" s="3571"/>
      <c r="R1035" s="3571"/>
    </row>
    <row r="1036" spans="1:18" ht="23.25" customHeight="1">
      <c r="A1036" s="1824"/>
      <c r="B1036" s="2489" t="s">
        <v>3245</v>
      </c>
      <c r="C1036" s="2486" t="s">
        <v>2362</v>
      </c>
      <c r="D1036" s="2490" t="s">
        <v>3241</v>
      </c>
      <c r="E1036" s="3566"/>
      <c r="F1036" s="3377"/>
      <c r="G1036" s="3571">
        <v>3360000</v>
      </c>
      <c r="H1036" s="3571"/>
      <c r="I1036" s="3571"/>
      <c r="J1036" s="3571"/>
      <c r="K1036" s="3571"/>
      <c r="L1036" s="3571"/>
      <c r="M1036" s="3571"/>
      <c r="N1036" s="3571"/>
      <c r="O1036" s="3571"/>
      <c r="P1036" s="3571"/>
      <c r="Q1036" s="3571"/>
      <c r="R1036" s="3571"/>
    </row>
    <row r="1037" spans="1:18" ht="23.25" customHeight="1">
      <c r="A1037" s="1824"/>
      <c r="B1037" s="2489" t="s">
        <v>3246</v>
      </c>
      <c r="C1037" s="2486" t="s">
        <v>2362</v>
      </c>
      <c r="D1037" s="2490" t="s">
        <v>3241</v>
      </c>
      <c r="E1037" s="3566"/>
      <c r="F1037" s="3377"/>
      <c r="G1037" s="3571">
        <v>4200000</v>
      </c>
      <c r="H1037" s="3571"/>
      <c r="I1037" s="3571"/>
      <c r="J1037" s="3571"/>
      <c r="K1037" s="3571"/>
      <c r="L1037" s="3571"/>
      <c r="M1037" s="3571"/>
      <c r="N1037" s="3571"/>
      <c r="O1037" s="3571"/>
      <c r="P1037" s="3571"/>
      <c r="Q1037" s="3571"/>
      <c r="R1037" s="3571"/>
    </row>
    <row r="1038" spans="1:18" ht="23.25" customHeight="1">
      <c r="A1038" s="1824"/>
      <c r="B1038" s="2489" t="s">
        <v>3247</v>
      </c>
      <c r="C1038" s="2486" t="s">
        <v>2362</v>
      </c>
      <c r="D1038" s="2490" t="s">
        <v>3241</v>
      </c>
      <c r="E1038" s="3566"/>
      <c r="F1038" s="3377"/>
      <c r="G1038" s="3571">
        <v>6460000</v>
      </c>
      <c r="H1038" s="3571"/>
      <c r="I1038" s="3571"/>
      <c r="J1038" s="3571"/>
      <c r="K1038" s="3571"/>
      <c r="L1038" s="3571"/>
      <c r="M1038" s="3571"/>
      <c r="N1038" s="3571"/>
      <c r="O1038" s="3571"/>
      <c r="P1038" s="3571"/>
      <c r="Q1038" s="3571"/>
      <c r="R1038" s="3571"/>
    </row>
    <row r="1039" spans="1:18" ht="23.25" customHeight="1">
      <c r="A1039" s="1824"/>
      <c r="B1039" s="2489" t="s">
        <v>3248</v>
      </c>
      <c r="C1039" s="2486" t="s">
        <v>2362</v>
      </c>
      <c r="D1039" s="2490" t="s">
        <v>3241</v>
      </c>
      <c r="E1039" s="3566"/>
      <c r="F1039" s="3377"/>
      <c r="G1039" s="3571">
        <v>7960000</v>
      </c>
      <c r="H1039" s="3571"/>
      <c r="I1039" s="3571"/>
      <c r="J1039" s="3571"/>
      <c r="K1039" s="3571"/>
      <c r="L1039" s="3571"/>
      <c r="M1039" s="3571"/>
      <c r="N1039" s="3571"/>
      <c r="O1039" s="3571"/>
      <c r="P1039" s="3571"/>
      <c r="Q1039" s="3571"/>
      <c r="R1039" s="3571"/>
    </row>
    <row r="1040" spans="1:18" ht="23.25" customHeight="1">
      <c r="A1040" s="1824"/>
      <c r="B1040" s="2489" t="s">
        <v>3249</v>
      </c>
      <c r="C1040" s="2486" t="s">
        <v>2362</v>
      </c>
      <c r="D1040" s="2490" t="s">
        <v>3241</v>
      </c>
      <c r="E1040" s="3566"/>
      <c r="F1040" s="3377"/>
      <c r="G1040" s="3571">
        <v>5400000</v>
      </c>
      <c r="H1040" s="3571"/>
      <c r="I1040" s="3571"/>
      <c r="J1040" s="3571"/>
      <c r="K1040" s="3571"/>
      <c r="L1040" s="3571"/>
      <c r="M1040" s="3571"/>
      <c r="N1040" s="3571"/>
      <c r="O1040" s="3571"/>
      <c r="P1040" s="3571"/>
      <c r="Q1040" s="3571"/>
      <c r="R1040" s="3571"/>
    </row>
    <row r="1041" spans="1:18" ht="23.25" customHeight="1">
      <c r="A1041" s="1824"/>
      <c r="B1041" s="2489" t="s">
        <v>3250</v>
      </c>
      <c r="C1041" s="2486" t="s">
        <v>2362</v>
      </c>
      <c r="D1041" s="2490" t="s">
        <v>3241</v>
      </c>
      <c r="E1041" s="3566"/>
      <c r="F1041" s="3377"/>
      <c r="G1041" s="3571">
        <v>7500000</v>
      </c>
      <c r="H1041" s="3571"/>
      <c r="I1041" s="3571"/>
      <c r="J1041" s="3571"/>
      <c r="K1041" s="3571"/>
      <c r="L1041" s="3571"/>
      <c r="M1041" s="3571"/>
      <c r="N1041" s="3571"/>
      <c r="O1041" s="3571"/>
      <c r="P1041" s="3571"/>
      <c r="Q1041" s="3571"/>
      <c r="R1041" s="3571"/>
    </row>
    <row r="1042" spans="1:18" ht="23.25" customHeight="1">
      <c r="A1042" s="1824"/>
      <c r="B1042" s="2489" t="s">
        <v>3251</v>
      </c>
      <c r="C1042" s="2486" t="s">
        <v>2362</v>
      </c>
      <c r="D1042" s="2490" t="s">
        <v>3241</v>
      </c>
      <c r="E1042" s="3566"/>
      <c r="F1042" s="3377"/>
      <c r="G1042" s="3571">
        <v>8500000</v>
      </c>
      <c r="H1042" s="3571"/>
      <c r="I1042" s="3571"/>
      <c r="J1042" s="3571"/>
      <c r="K1042" s="3571"/>
      <c r="L1042" s="3571"/>
      <c r="M1042" s="3571"/>
      <c r="N1042" s="3571"/>
      <c r="O1042" s="3571"/>
      <c r="P1042" s="3571"/>
      <c r="Q1042" s="3571"/>
      <c r="R1042" s="3571"/>
    </row>
    <row r="1043" spans="1:18" ht="21" customHeight="1">
      <c r="A1043" s="1791" t="s">
        <v>1380</v>
      </c>
      <c r="B1043" s="3572" t="s">
        <v>2817</v>
      </c>
      <c r="C1043" s="3569"/>
      <c r="D1043" s="3569"/>
      <c r="E1043" s="3569"/>
      <c r="F1043" s="3569"/>
      <c r="G1043" s="3569"/>
      <c r="H1043" s="3569"/>
      <c r="I1043" s="3569"/>
      <c r="J1043" s="3569"/>
      <c r="K1043" s="3569"/>
      <c r="L1043" s="3569"/>
      <c r="M1043" s="3569"/>
      <c r="N1043" s="3569"/>
      <c r="O1043" s="3569"/>
      <c r="P1043" s="3569"/>
      <c r="Q1043" s="3569"/>
      <c r="R1043" s="3569"/>
    </row>
    <row r="1044" spans="1:18" ht="54" customHeight="1">
      <c r="A1044" s="1791">
        <v>1</v>
      </c>
      <c r="B1044" s="3572" t="s">
        <v>2735</v>
      </c>
      <c r="C1044" s="3569"/>
      <c r="D1044" s="3569"/>
      <c r="E1044" s="3569"/>
      <c r="F1044" s="3569"/>
      <c r="G1044" s="3569"/>
      <c r="H1044" s="3569"/>
      <c r="I1044" s="3569"/>
      <c r="J1044" s="3569"/>
      <c r="K1044" s="3569"/>
      <c r="L1044" s="3569"/>
      <c r="M1044" s="3569"/>
      <c r="N1044" s="3569"/>
      <c r="O1044" s="3569"/>
      <c r="P1044" s="3569"/>
      <c r="Q1044" s="3569"/>
      <c r="R1044" s="3569"/>
    </row>
    <row r="1045" spans="1:18" ht="28.5" customHeight="1">
      <c r="A1045" s="1791"/>
      <c r="B1045" s="2524"/>
      <c r="C1045" s="3573" t="s">
        <v>2736</v>
      </c>
      <c r="D1045" s="3573"/>
      <c r="E1045" s="3573"/>
      <c r="F1045" s="3573"/>
      <c r="G1045" s="3573"/>
      <c r="H1045" s="3573"/>
      <c r="I1045" s="3573"/>
      <c r="J1045" s="3573"/>
      <c r="K1045" s="3573"/>
      <c r="L1045" s="3573"/>
      <c r="M1045" s="3573"/>
      <c r="N1045" s="3573"/>
      <c r="O1045" s="3573"/>
      <c r="P1045" s="3573"/>
      <c r="Q1045" s="3573"/>
      <c r="R1045" s="3573"/>
    </row>
    <row r="1046" spans="1:18" s="1954" customFormat="1" ht="174.75" customHeight="1">
      <c r="A1046" s="1791" t="s">
        <v>1839</v>
      </c>
      <c r="B1046" s="2524" t="s">
        <v>2737</v>
      </c>
      <c r="C1046" s="2497"/>
      <c r="D1046" s="2470"/>
      <c r="E1046" s="2471"/>
      <c r="F1046" s="2471"/>
      <c r="G1046" s="2471"/>
      <c r="H1046" s="2471"/>
      <c r="I1046" s="2471"/>
      <c r="J1046" s="2471"/>
      <c r="K1046" s="2471"/>
      <c r="L1046" s="2471"/>
      <c r="M1046" s="2471"/>
      <c r="N1046" s="2471"/>
      <c r="O1046" s="2471"/>
      <c r="P1046" s="2471"/>
      <c r="Q1046" s="2471"/>
      <c r="R1046" s="2471"/>
    </row>
    <row r="1047" spans="1:18" s="2477" customFormat="1" ht="43.5" customHeight="1">
      <c r="A1047" s="2472"/>
      <c r="B1047" s="2473" t="s">
        <v>2738</v>
      </c>
      <c r="C1047" s="2474"/>
      <c r="D1047" s="2475"/>
      <c r="E1047" s="2476"/>
      <c r="F1047" s="2476"/>
      <c r="G1047" s="2476"/>
      <c r="H1047" s="2476"/>
      <c r="I1047" s="2476"/>
      <c r="J1047" s="2476"/>
      <c r="K1047" s="2476"/>
      <c r="L1047" s="2476"/>
      <c r="M1047" s="2476"/>
      <c r="N1047" s="2476"/>
      <c r="O1047" s="2476"/>
      <c r="P1047" s="2476"/>
      <c r="Q1047" s="2476"/>
      <c r="R1047" s="2476"/>
    </row>
    <row r="1048" spans="1:18" ht="64.5" customHeight="1">
      <c r="A1048" s="1791"/>
      <c r="B1048" s="2478" t="s">
        <v>2739</v>
      </c>
      <c r="C1048" s="2479" t="s">
        <v>2746</v>
      </c>
      <c r="D1048" s="3790" t="s">
        <v>2745</v>
      </c>
      <c r="E1048" s="1920"/>
      <c r="F1048" s="1920"/>
      <c r="G1048" s="3571">
        <v>1600000</v>
      </c>
      <c r="H1048" s="3571"/>
      <c r="I1048" s="3571"/>
      <c r="J1048" s="3571"/>
      <c r="K1048" s="3571"/>
      <c r="L1048" s="3571"/>
      <c r="M1048" s="3571"/>
      <c r="N1048" s="3571"/>
      <c r="O1048" s="3571"/>
      <c r="P1048" s="3571"/>
      <c r="Q1048" s="3571"/>
      <c r="R1048" s="3571"/>
    </row>
    <row r="1049" spans="1:18" ht="64.5" customHeight="1">
      <c r="A1049" s="1791"/>
      <c r="B1049" s="2478" t="s">
        <v>2999</v>
      </c>
      <c r="C1049" s="2479" t="s">
        <v>2746</v>
      </c>
      <c r="D1049" s="3791"/>
      <c r="E1049" s="1920"/>
      <c r="F1049" s="1920"/>
      <c r="G1049" s="3571">
        <v>1900000</v>
      </c>
      <c r="H1049" s="3571"/>
      <c r="I1049" s="3571"/>
      <c r="J1049" s="3571"/>
      <c r="K1049" s="3571"/>
      <c r="L1049" s="3571"/>
      <c r="M1049" s="3571"/>
      <c r="N1049" s="3571"/>
      <c r="O1049" s="3571"/>
      <c r="P1049" s="3571"/>
      <c r="Q1049" s="3571"/>
      <c r="R1049" s="3571"/>
    </row>
    <row r="1050" spans="1:18" ht="64.5" customHeight="1">
      <c r="A1050" s="1791"/>
      <c r="B1050" s="2478" t="s">
        <v>2741</v>
      </c>
      <c r="C1050" s="2479" t="s">
        <v>2746</v>
      </c>
      <c r="D1050" s="3791"/>
      <c r="E1050" s="1920"/>
      <c r="F1050" s="1920"/>
      <c r="G1050" s="3571">
        <v>1800000</v>
      </c>
      <c r="H1050" s="3571"/>
      <c r="I1050" s="3571"/>
      <c r="J1050" s="3571"/>
      <c r="K1050" s="3571"/>
      <c r="L1050" s="3571"/>
      <c r="M1050" s="3571"/>
      <c r="N1050" s="3571"/>
      <c r="O1050" s="3571"/>
      <c r="P1050" s="3571"/>
      <c r="Q1050" s="3571"/>
      <c r="R1050" s="3571"/>
    </row>
    <row r="1051" spans="1:18" ht="64.5" customHeight="1">
      <c r="A1051" s="1791"/>
      <c r="B1051" s="2478" t="s">
        <v>2742</v>
      </c>
      <c r="C1051" s="2479" t="s">
        <v>563</v>
      </c>
      <c r="D1051" s="3791"/>
      <c r="E1051" s="1920"/>
      <c r="F1051" s="1920"/>
      <c r="G1051" s="3571">
        <v>460000</v>
      </c>
      <c r="H1051" s="3571"/>
      <c r="I1051" s="3571"/>
      <c r="J1051" s="3571"/>
      <c r="K1051" s="3571"/>
      <c r="L1051" s="3571"/>
      <c r="M1051" s="3571"/>
      <c r="N1051" s="3571"/>
      <c r="O1051" s="3571"/>
      <c r="P1051" s="3571"/>
      <c r="Q1051" s="3571"/>
      <c r="R1051" s="3571"/>
    </row>
    <row r="1052" spans="1:18" ht="64.5" customHeight="1">
      <c r="A1052" s="1791"/>
      <c r="B1052" s="2478" t="s">
        <v>2743</v>
      </c>
      <c r="C1052" s="2479" t="s">
        <v>563</v>
      </c>
      <c r="D1052" s="3791"/>
      <c r="E1052" s="1920"/>
      <c r="F1052" s="1920"/>
      <c r="G1052" s="3571">
        <v>360000</v>
      </c>
      <c r="H1052" s="3571"/>
      <c r="I1052" s="3571"/>
      <c r="J1052" s="3571"/>
      <c r="K1052" s="3571"/>
      <c r="L1052" s="3571"/>
      <c r="M1052" s="3571"/>
      <c r="N1052" s="3571"/>
      <c r="O1052" s="3571"/>
      <c r="P1052" s="3571"/>
      <c r="Q1052" s="3571"/>
      <c r="R1052" s="3571"/>
    </row>
    <row r="1053" spans="1:18" ht="64.5" customHeight="1">
      <c r="A1053" s="1791"/>
      <c r="B1053" s="2478" t="s">
        <v>2744</v>
      </c>
      <c r="C1053" s="2479" t="s">
        <v>563</v>
      </c>
      <c r="D1053" s="3792"/>
      <c r="E1053" s="1920"/>
      <c r="F1053" s="1920"/>
      <c r="G1053" s="3571">
        <v>700000</v>
      </c>
      <c r="H1053" s="3571"/>
      <c r="I1053" s="3571"/>
      <c r="J1053" s="3571"/>
      <c r="K1053" s="3571"/>
      <c r="L1053" s="3571"/>
      <c r="M1053" s="3571"/>
      <c r="N1053" s="3571"/>
      <c r="O1053" s="3571"/>
      <c r="P1053" s="3571"/>
      <c r="Q1053" s="3571"/>
      <c r="R1053" s="3571"/>
    </row>
    <row r="1054" spans="1:18" s="2477" customFormat="1" ht="43.5" customHeight="1">
      <c r="A1054" s="2472"/>
      <c r="B1054" s="2473" t="s">
        <v>2747</v>
      </c>
      <c r="C1054" s="2474"/>
      <c r="D1054" s="2475"/>
      <c r="E1054" s="2476"/>
      <c r="F1054" s="2476"/>
      <c r="G1054" s="2476"/>
      <c r="H1054" s="2476"/>
      <c r="I1054" s="2476"/>
      <c r="J1054" s="2476"/>
      <c r="K1054" s="2476"/>
      <c r="L1054" s="2476"/>
      <c r="M1054" s="2476"/>
      <c r="N1054" s="2476"/>
      <c r="O1054" s="2476"/>
      <c r="P1054" s="2476"/>
      <c r="Q1054" s="2476"/>
      <c r="R1054" s="2476"/>
    </row>
    <row r="1055" spans="1:18" ht="64.5" customHeight="1">
      <c r="A1055" s="1791"/>
      <c r="B1055" s="2478" t="s">
        <v>2748</v>
      </c>
      <c r="C1055" s="2479" t="s">
        <v>2746</v>
      </c>
      <c r="D1055" s="3790" t="s">
        <v>2745</v>
      </c>
      <c r="E1055" s="1920"/>
      <c r="F1055" s="1920"/>
      <c r="G1055" s="3571">
        <v>2060000</v>
      </c>
      <c r="H1055" s="3571"/>
      <c r="I1055" s="3571"/>
      <c r="J1055" s="3571"/>
      <c r="K1055" s="3571"/>
      <c r="L1055" s="3571"/>
      <c r="M1055" s="3571"/>
      <c r="N1055" s="3571"/>
      <c r="O1055" s="3571"/>
      <c r="P1055" s="3571"/>
      <c r="Q1055" s="3571"/>
      <c r="R1055" s="3571"/>
    </row>
    <row r="1056" spans="1:18" ht="64.5" customHeight="1">
      <c r="A1056" s="1791"/>
      <c r="B1056" s="2478" t="s">
        <v>2749</v>
      </c>
      <c r="C1056" s="2479" t="s">
        <v>563</v>
      </c>
      <c r="D1056" s="3791"/>
      <c r="E1056" s="1920"/>
      <c r="F1056" s="1920"/>
      <c r="G1056" s="3571">
        <v>920000</v>
      </c>
      <c r="H1056" s="3571"/>
      <c r="I1056" s="3571"/>
      <c r="J1056" s="3571"/>
      <c r="K1056" s="3571"/>
      <c r="L1056" s="3571"/>
      <c r="M1056" s="3571"/>
      <c r="N1056" s="3571"/>
      <c r="O1056" s="3571"/>
      <c r="P1056" s="3571"/>
      <c r="Q1056" s="3571"/>
      <c r="R1056" s="3571"/>
    </row>
    <row r="1057" spans="1:18" ht="64.5" customHeight="1">
      <c r="A1057" s="1791"/>
      <c r="B1057" s="2478" t="s">
        <v>2750</v>
      </c>
      <c r="C1057" s="2479" t="s">
        <v>563</v>
      </c>
      <c r="D1057" s="3792"/>
      <c r="E1057" s="1920"/>
      <c r="F1057" s="1920"/>
      <c r="G1057" s="3571">
        <v>1150000</v>
      </c>
      <c r="H1057" s="3571"/>
      <c r="I1057" s="3571"/>
      <c r="J1057" s="3571"/>
      <c r="K1057" s="3571"/>
      <c r="L1057" s="3571"/>
      <c r="M1057" s="3571"/>
      <c r="N1057" s="3571"/>
      <c r="O1057" s="3571"/>
      <c r="P1057" s="3571"/>
      <c r="Q1057" s="3571"/>
      <c r="R1057" s="3571"/>
    </row>
    <row r="1058" spans="1:18" s="2477" customFormat="1" ht="43.5" customHeight="1">
      <c r="A1058" s="2472"/>
      <c r="B1058" s="2473" t="s">
        <v>2751</v>
      </c>
      <c r="C1058" s="2474"/>
      <c r="D1058" s="2475"/>
      <c r="E1058" s="2476"/>
      <c r="F1058" s="2476"/>
      <c r="G1058" s="2476"/>
      <c r="H1058" s="2476"/>
      <c r="I1058" s="2476"/>
      <c r="J1058" s="2476"/>
      <c r="K1058" s="2476"/>
      <c r="L1058" s="2476"/>
      <c r="M1058" s="2476"/>
      <c r="N1058" s="2476"/>
      <c r="O1058" s="2476"/>
      <c r="P1058" s="2476"/>
      <c r="Q1058" s="2476"/>
      <c r="R1058" s="2476"/>
    </row>
    <row r="1059" spans="1:18" ht="64.5" customHeight="1">
      <c r="A1059" s="1791"/>
      <c r="B1059" s="2478" t="s">
        <v>2752</v>
      </c>
      <c r="C1059" s="2479" t="s">
        <v>2746</v>
      </c>
      <c r="D1059" s="3790" t="s">
        <v>2745</v>
      </c>
      <c r="E1059" s="1920"/>
      <c r="F1059" s="1920"/>
      <c r="G1059" s="3571">
        <v>1850000</v>
      </c>
      <c r="H1059" s="3571"/>
      <c r="I1059" s="3571"/>
      <c r="J1059" s="3571"/>
      <c r="K1059" s="3571"/>
      <c r="L1059" s="3571"/>
      <c r="M1059" s="3571"/>
      <c r="N1059" s="3571"/>
      <c r="O1059" s="3571"/>
      <c r="P1059" s="3571"/>
      <c r="Q1059" s="3571"/>
      <c r="R1059" s="3571"/>
    </row>
    <row r="1060" spans="1:18" ht="64.5" customHeight="1">
      <c r="A1060" s="1791"/>
      <c r="B1060" s="2478" t="s">
        <v>2753</v>
      </c>
      <c r="C1060" s="2479" t="s">
        <v>2746</v>
      </c>
      <c r="D1060" s="3791"/>
      <c r="E1060" s="1920"/>
      <c r="F1060" s="1920"/>
      <c r="G1060" s="3571">
        <v>1850000</v>
      </c>
      <c r="H1060" s="3571"/>
      <c r="I1060" s="3571"/>
      <c r="J1060" s="3571"/>
      <c r="K1060" s="3571"/>
      <c r="L1060" s="3571"/>
      <c r="M1060" s="3571"/>
      <c r="N1060" s="3571"/>
      <c r="O1060" s="3571"/>
      <c r="P1060" s="3571"/>
      <c r="Q1060" s="3571"/>
      <c r="R1060" s="3571"/>
    </row>
    <row r="1061" spans="1:18" ht="64.5" customHeight="1">
      <c r="A1061" s="1791"/>
      <c r="B1061" s="2478" t="s">
        <v>2754</v>
      </c>
      <c r="C1061" s="2479" t="s">
        <v>563</v>
      </c>
      <c r="D1061" s="3791"/>
      <c r="E1061" s="1920"/>
      <c r="F1061" s="1920"/>
      <c r="G1061" s="3571">
        <v>250000</v>
      </c>
      <c r="H1061" s="3571"/>
      <c r="I1061" s="3571"/>
      <c r="J1061" s="3571"/>
      <c r="K1061" s="3571"/>
      <c r="L1061" s="3571"/>
      <c r="M1061" s="3571"/>
      <c r="N1061" s="3571"/>
      <c r="O1061" s="3571"/>
      <c r="P1061" s="3571"/>
      <c r="Q1061" s="3571"/>
      <c r="R1061" s="3571"/>
    </row>
    <row r="1062" spans="1:18" s="2477" customFormat="1" ht="43.5" customHeight="1">
      <c r="A1062" s="2472"/>
      <c r="B1062" s="2478" t="s">
        <v>2755</v>
      </c>
      <c r="C1062" s="2479" t="s">
        <v>563</v>
      </c>
      <c r="D1062" s="3792"/>
      <c r="E1062" s="2476"/>
      <c r="F1062" s="2476"/>
      <c r="G1062" s="3571">
        <v>400000</v>
      </c>
      <c r="H1062" s="3571"/>
      <c r="I1062" s="3571"/>
      <c r="J1062" s="3571"/>
      <c r="K1062" s="3571"/>
      <c r="L1062" s="3571"/>
      <c r="M1062" s="3571"/>
      <c r="N1062" s="3571"/>
      <c r="O1062" s="3571"/>
      <c r="P1062" s="3571"/>
      <c r="Q1062" s="3571"/>
      <c r="R1062" s="3571"/>
    </row>
    <row r="1063" spans="1:18" s="2477" customFormat="1" ht="43.5" customHeight="1">
      <c r="A1063" s="2472"/>
      <c r="B1063" s="2473" t="s">
        <v>2756</v>
      </c>
      <c r="C1063" s="2474"/>
      <c r="D1063" s="2475"/>
      <c r="E1063" s="2476"/>
      <c r="F1063" s="2476"/>
      <c r="G1063" s="2476"/>
      <c r="H1063" s="2476"/>
      <c r="I1063" s="2476"/>
      <c r="J1063" s="2476"/>
      <c r="K1063" s="2476"/>
      <c r="L1063" s="2476"/>
      <c r="M1063" s="2476"/>
      <c r="N1063" s="2476"/>
      <c r="O1063" s="2476"/>
      <c r="P1063" s="2476"/>
      <c r="Q1063" s="2476"/>
      <c r="R1063" s="2476"/>
    </row>
    <row r="1064" spans="1:18" ht="64.5" customHeight="1">
      <c r="A1064" s="1791"/>
      <c r="B1064" s="2478" t="s">
        <v>2757</v>
      </c>
      <c r="C1064" s="2479" t="s">
        <v>2746</v>
      </c>
      <c r="D1064" s="2479" t="s">
        <v>2745</v>
      </c>
      <c r="E1064" s="1920"/>
      <c r="F1064" s="1920"/>
      <c r="G1064" s="3571">
        <v>2350000</v>
      </c>
      <c r="H1064" s="3571"/>
      <c r="I1064" s="3571"/>
      <c r="J1064" s="3571"/>
      <c r="K1064" s="3571"/>
      <c r="L1064" s="3571"/>
      <c r="M1064" s="3571"/>
      <c r="N1064" s="3571"/>
      <c r="O1064" s="3571"/>
      <c r="P1064" s="3571"/>
      <c r="Q1064" s="3571"/>
      <c r="R1064" s="3571"/>
    </row>
    <row r="1065" spans="1:18" s="1954" customFormat="1" ht="174.75" customHeight="1">
      <c r="A1065" s="1791" t="s">
        <v>2758</v>
      </c>
      <c r="B1065" s="2524" t="s">
        <v>2759</v>
      </c>
      <c r="C1065" s="2497"/>
      <c r="D1065" s="2470"/>
      <c r="E1065" s="2471"/>
      <c r="F1065" s="2471"/>
      <c r="G1065" s="2471"/>
      <c r="H1065" s="2471"/>
      <c r="I1065" s="2471"/>
      <c r="J1065" s="2471"/>
      <c r="K1065" s="2471"/>
      <c r="L1065" s="2471"/>
      <c r="M1065" s="2471"/>
      <c r="N1065" s="2471"/>
      <c r="O1065" s="2471"/>
      <c r="P1065" s="2471"/>
      <c r="Q1065" s="2471"/>
      <c r="R1065" s="2471"/>
    </row>
    <row r="1066" spans="1:18" s="2477" customFormat="1" ht="43.5" customHeight="1">
      <c r="A1066" s="2472"/>
      <c r="B1066" s="2473" t="s">
        <v>2760</v>
      </c>
      <c r="C1066" s="2474"/>
      <c r="D1066" s="2475"/>
      <c r="E1066" s="2476"/>
      <c r="F1066" s="2476"/>
      <c r="G1066" s="2476"/>
      <c r="H1066" s="2476"/>
      <c r="I1066" s="2476"/>
      <c r="J1066" s="2476"/>
      <c r="K1066" s="2476"/>
      <c r="L1066" s="2476"/>
      <c r="M1066" s="2476"/>
      <c r="N1066" s="2476"/>
      <c r="O1066" s="2476"/>
      <c r="P1066" s="2476"/>
      <c r="Q1066" s="2476"/>
      <c r="R1066" s="2476"/>
    </row>
    <row r="1067" spans="1:18" ht="64.5" customHeight="1">
      <c r="A1067" s="1791"/>
      <c r="B1067" s="2478" t="s">
        <v>2761</v>
      </c>
      <c r="C1067" s="2479" t="s">
        <v>2746</v>
      </c>
      <c r="D1067" s="3790" t="s">
        <v>2745</v>
      </c>
      <c r="E1067" s="1920"/>
      <c r="F1067" s="1920"/>
      <c r="G1067" s="3571">
        <v>1660000</v>
      </c>
      <c r="H1067" s="3571"/>
      <c r="I1067" s="3571"/>
      <c r="J1067" s="3571"/>
      <c r="K1067" s="3571"/>
      <c r="L1067" s="3571"/>
      <c r="M1067" s="3571"/>
      <c r="N1067" s="3571"/>
      <c r="O1067" s="3571"/>
      <c r="P1067" s="3571"/>
      <c r="Q1067" s="3571"/>
      <c r="R1067" s="3571"/>
    </row>
    <row r="1068" spans="1:18" ht="64.5" customHeight="1">
      <c r="A1068" s="1791"/>
      <c r="B1068" s="2478" t="s">
        <v>2762</v>
      </c>
      <c r="C1068" s="2479" t="s">
        <v>2746</v>
      </c>
      <c r="D1068" s="3791"/>
      <c r="E1068" s="1920"/>
      <c r="F1068" s="1920"/>
      <c r="G1068" s="3571">
        <v>2300000</v>
      </c>
      <c r="H1068" s="3571"/>
      <c r="I1068" s="3571"/>
      <c r="J1068" s="3571"/>
      <c r="K1068" s="3571"/>
      <c r="L1068" s="3571"/>
      <c r="M1068" s="3571"/>
      <c r="N1068" s="3571"/>
      <c r="O1068" s="3571"/>
      <c r="P1068" s="3571"/>
      <c r="Q1068" s="3571"/>
      <c r="R1068" s="3571"/>
    </row>
    <row r="1069" spans="1:18" s="2477" customFormat="1" ht="43.5" customHeight="1">
      <c r="A1069" s="2472"/>
      <c r="B1069" s="2478" t="s">
        <v>2763</v>
      </c>
      <c r="C1069" s="2479" t="s">
        <v>563</v>
      </c>
      <c r="D1069" s="3791"/>
      <c r="E1069" s="2476"/>
      <c r="F1069" s="2476"/>
      <c r="G1069" s="3571">
        <v>1300000</v>
      </c>
      <c r="H1069" s="3571"/>
      <c r="I1069" s="3571"/>
      <c r="J1069" s="3571"/>
      <c r="K1069" s="3571"/>
      <c r="L1069" s="3571"/>
      <c r="M1069" s="3571"/>
      <c r="N1069" s="3571"/>
      <c r="O1069" s="3571"/>
      <c r="P1069" s="3571"/>
      <c r="Q1069" s="3571"/>
      <c r="R1069" s="3571"/>
    </row>
    <row r="1070" spans="1:18" ht="64.5" customHeight="1">
      <c r="A1070" s="1791"/>
      <c r="B1070" s="2478" t="s">
        <v>2764</v>
      </c>
      <c r="C1070" s="2479" t="s">
        <v>563</v>
      </c>
      <c r="D1070" s="3791"/>
      <c r="E1070" s="1920"/>
      <c r="F1070" s="1920"/>
      <c r="G1070" s="3571">
        <v>2100000</v>
      </c>
      <c r="H1070" s="3571"/>
      <c r="I1070" s="3571"/>
      <c r="J1070" s="3571"/>
      <c r="K1070" s="3571"/>
      <c r="L1070" s="3571"/>
      <c r="M1070" s="3571"/>
      <c r="N1070" s="3571"/>
      <c r="O1070" s="3571"/>
      <c r="P1070" s="3571"/>
      <c r="Q1070" s="3571"/>
      <c r="R1070" s="3571"/>
    </row>
    <row r="1071" spans="1:18" ht="64.5" customHeight="1">
      <c r="A1071" s="1791"/>
      <c r="B1071" s="2478" t="s">
        <v>2765</v>
      </c>
      <c r="C1071" s="2479" t="s">
        <v>563</v>
      </c>
      <c r="D1071" s="3791"/>
      <c r="E1071" s="1920"/>
      <c r="F1071" s="1920"/>
      <c r="G1071" s="3571">
        <v>5000000</v>
      </c>
      <c r="H1071" s="3571"/>
      <c r="I1071" s="3571"/>
      <c r="J1071" s="3571"/>
      <c r="K1071" s="3571"/>
      <c r="L1071" s="3571"/>
      <c r="M1071" s="3571"/>
      <c r="N1071" s="3571"/>
      <c r="O1071" s="3571"/>
      <c r="P1071" s="3571"/>
      <c r="Q1071" s="3571"/>
      <c r="R1071" s="3571"/>
    </row>
    <row r="1072" spans="1:18" ht="64.5" customHeight="1">
      <c r="A1072" s="1791"/>
      <c r="B1072" s="2478" t="s">
        <v>2766</v>
      </c>
      <c r="C1072" s="2479" t="s">
        <v>2746</v>
      </c>
      <c r="D1072" s="3791"/>
      <c r="E1072" s="1920"/>
      <c r="F1072" s="1920"/>
      <c r="G1072" s="3571">
        <v>1950000</v>
      </c>
      <c r="H1072" s="3571"/>
      <c r="I1072" s="3571"/>
      <c r="J1072" s="3571"/>
      <c r="K1072" s="3571"/>
      <c r="L1072" s="3571"/>
      <c r="M1072" s="3571"/>
      <c r="N1072" s="3571"/>
      <c r="O1072" s="3571"/>
      <c r="P1072" s="3571"/>
      <c r="Q1072" s="3571"/>
      <c r="R1072" s="3571"/>
    </row>
    <row r="1073" spans="1:18" ht="64.5" customHeight="1">
      <c r="A1073" s="1791"/>
      <c r="B1073" s="2478" t="s">
        <v>2767</v>
      </c>
      <c r="C1073" s="2479" t="s">
        <v>563</v>
      </c>
      <c r="D1073" s="3791"/>
      <c r="E1073" s="1920"/>
      <c r="F1073" s="1920"/>
      <c r="G1073" s="3571">
        <v>390000</v>
      </c>
      <c r="H1073" s="3571"/>
      <c r="I1073" s="3571"/>
      <c r="J1073" s="3571"/>
      <c r="K1073" s="3571"/>
      <c r="L1073" s="3571"/>
      <c r="M1073" s="3571"/>
      <c r="N1073" s="3571"/>
      <c r="O1073" s="3571"/>
      <c r="P1073" s="3571"/>
      <c r="Q1073" s="3571"/>
      <c r="R1073" s="3571"/>
    </row>
    <row r="1074" spans="1:18" ht="64.5" customHeight="1">
      <c r="A1074" s="1791"/>
      <c r="B1074" s="2478" t="s">
        <v>2768</v>
      </c>
      <c r="C1074" s="2479" t="s">
        <v>563</v>
      </c>
      <c r="D1074" s="3791"/>
      <c r="E1074" s="1920"/>
      <c r="F1074" s="1920"/>
      <c r="G1074" s="3571">
        <v>730000</v>
      </c>
      <c r="H1074" s="3571"/>
      <c r="I1074" s="3571"/>
      <c r="J1074" s="3571"/>
      <c r="K1074" s="3571"/>
      <c r="L1074" s="3571"/>
      <c r="M1074" s="3571"/>
      <c r="N1074" s="3571"/>
      <c r="O1074" s="3571"/>
      <c r="P1074" s="3571"/>
      <c r="Q1074" s="3571"/>
      <c r="R1074" s="3571"/>
    </row>
    <row r="1075" spans="1:18" ht="64.5" customHeight="1">
      <c r="A1075" s="1791"/>
      <c r="B1075" s="2478" t="s">
        <v>2769</v>
      </c>
      <c r="C1075" s="2479" t="s">
        <v>563</v>
      </c>
      <c r="D1075" s="3791"/>
      <c r="E1075" s="1920"/>
      <c r="F1075" s="1920"/>
      <c r="G1075" s="3571">
        <v>1350000</v>
      </c>
      <c r="H1075" s="3571"/>
      <c r="I1075" s="3571"/>
      <c r="J1075" s="3571"/>
      <c r="K1075" s="3571"/>
      <c r="L1075" s="3571"/>
      <c r="M1075" s="3571"/>
      <c r="N1075" s="3571"/>
      <c r="O1075" s="3571"/>
      <c r="P1075" s="3571"/>
      <c r="Q1075" s="3571"/>
      <c r="R1075" s="3571"/>
    </row>
    <row r="1076" spans="1:18" s="2477" customFormat="1" ht="43.5" customHeight="1">
      <c r="A1076" s="2472"/>
      <c r="B1076" s="2528" t="s">
        <v>2770</v>
      </c>
      <c r="C1076" s="2474"/>
      <c r="D1076" s="2475"/>
      <c r="E1076" s="2476"/>
      <c r="F1076" s="2476"/>
      <c r="G1076" s="2476"/>
      <c r="H1076" s="2476"/>
      <c r="I1076" s="2476"/>
      <c r="J1076" s="2476"/>
      <c r="K1076" s="2476"/>
      <c r="L1076" s="2476"/>
      <c r="M1076" s="2476"/>
      <c r="N1076" s="2476"/>
      <c r="O1076" s="2476"/>
      <c r="P1076" s="2476"/>
      <c r="Q1076" s="2476"/>
      <c r="R1076" s="2476"/>
    </row>
    <row r="1077" spans="1:18" ht="64.5" customHeight="1">
      <c r="A1077" s="1791"/>
      <c r="B1077" s="2478" t="s">
        <v>2771</v>
      </c>
      <c r="C1077" s="2479" t="s">
        <v>2746</v>
      </c>
      <c r="D1077" s="3793" t="s">
        <v>2745</v>
      </c>
      <c r="E1077" s="1920"/>
      <c r="F1077" s="1920"/>
      <c r="G1077" s="3571">
        <v>2000000</v>
      </c>
      <c r="H1077" s="3571"/>
      <c r="I1077" s="3571"/>
      <c r="J1077" s="3571"/>
      <c r="K1077" s="3571"/>
      <c r="L1077" s="3571"/>
      <c r="M1077" s="3571"/>
      <c r="N1077" s="3571"/>
      <c r="O1077" s="3571"/>
      <c r="P1077" s="3571"/>
      <c r="Q1077" s="3571"/>
      <c r="R1077" s="3571"/>
    </row>
    <row r="1078" spans="1:18" ht="64.5" customHeight="1">
      <c r="A1078" s="1791"/>
      <c r="B1078" s="2478" t="s">
        <v>2772</v>
      </c>
      <c r="C1078" s="2479" t="s">
        <v>2746</v>
      </c>
      <c r="D1078" s="3794"/>
      <c r="E1078" s="1920"/>
      <c r="F1078" s="1920"/>
      <c r="G1078" s="3571">
        <v>2000000</v>
      </c>
      <c r="H1078" s="3571"/>
      <c r="I1078" s="3571"/>
      <c r="J1078" s="3571"/>
      <c r="K1078" s="3571"/>
      <c r="L1078" s="3571"/>
      <c r="M1078" s="3571"/>
      <c r="N1078" s="3571"/>
      <c r="O1078" s="3571"/>
      <c r="P1078" s="3571"/>
      <c r="Q1078" s="3571"/>
      <c r="R1078" s="3571"/>
    </row>
    <row r="1079" spans="1:18" ht="64.5" customHeight="1">
      <c r="A1079" s="1791"/>
      <c r="B1079" s="2478" t="s">
        <v>2773</v>
      </c>
      <c r="C1079" s="2479" t="s">
        <v>563</v>
      </c>
      <c r="D1079" s="3794"/>
      <c r="E1079" s="1920"/>
      <c r="F1079" s="1920"/>
      <c r="G1079" s="3571">
        <v>1900000</v>
      </c>
      <c r="H1079" s="3571"/>
      <c r="I1079" s="3571"/>
      <c r="J1079" s="3571"/>
      <c r="K1079" s="3571"/>
      <c r="L1079" s="3571"/>
      <c r="M1079" s="3571"/>
      <c r="N1079" s="3571"/>
      <c r="O1079" s="3571"/>
      <c r="P1079" s="3571"/>
      <c r="Q1079" s="3571"/>
      <c r="R1079" s="3571"/>
    </row>
    <row r="1080" spans="1:18" ht="64.5" customHeight="1">
      <c r="A1080" s="1791"/>
      <c r="B1080" s="2478" t="s">
        <v>2774</v>
      </c>
      <c r="C1080" s="2479" t="s">
        <v>563</v>
      </c>
      <c r="D1080" s="3794"/>
      <c r="E1080" s="1920"/>
      <c r="F1080" s="1920"/>
      <c r="G1080" s="3571">
        <v>1900000</v>
      </c>
      <c r="H1080" s="3571"/>
      <c r="I1080" s="3571"/>
      <c r="J1080" s="3571"/>
      <c r="K1080" s="3571"/>
      <c r="L1080" s="3571"/>
      <c r="M1080" s="3571"/>
      <c r="N1080" s="3571"/>
      <c r="O1080" s="3571"/>
      <c r="P1080" s="3571"/>
      <c r="Q1080" s="3571"/>
      <c r="R1080" s="3571"/>
    </row>
    <row r="1081" spans="1:18" ht="64.5" customHeight="1">
      <c r="A1081" s="1791"/>
      <c r="B1081" s="2478" t="s">
        <v>2775</v>
      </c>
      <c r="C1081" s="2479" t="s">
        <v>2746</v>
      </c>
      <c r="D1081" s="3794"/>
      <c r="E1081" s="1920"/>
      <c r="F1081" s="1920"/>
      <c r="G1081" s="3571">
        <v>2000000</v>
      </c>
      <c r="H1081" s="3571"/>
      <c r="I1081" s="3571"/>
      <c r="J1081" s="3571"/>
      <c r="K1081" s="3571"/>
      <c r="L1081" s="3571"/>
      <c r="M1081" s="3571"/>
      <c r="N1081" s="3571"/>
      <c r="O1081" s="3571"/>
      <c r="P1081" s="3571"/>
      <c r="Q1081" s="3571"/>
      <c r="R1081" s="3571"/>
    </row>
    <row r="1082" spans="1:18" ht="64.5" customHeight="1">
      <c r="A1082" s="1791"/>
      <c r="B1082" s="2478" t="s">
        <v>2776</v>
      </c>
      <c r="C1082" s="2479" t="s">
        <v>563</v>
      </c>
      <c r="D1082" s="3794"/>
      <c r="E1082" s="1920"/>
      <c r="F1082" s="1920"/>
      <c r="G1082" s="3571">
        <v>1900000</v>
      </c>
      <c r="H1082" s="3571"/>
      <c r="I1082" s="3571"/>
      <c r="J1082" s="3571"/>
      <c r="K1082" s="3571"/>
      <c r="L1082" s="3571"/>
      <c r="M1082" s="3571"/>
      <c r="N1082" s="3571"/>
      <c r="O1082" s="3571"/>
      <c r="P1082" s="3571"/>
      <c r="Q1082" s="3571"/>
      <c r="R1082" s="3571"/>
    </row>
    <row r="1083" spans="1:18" ht="64.5" customHeight="1">
      <c r="A1083" s="1791"/>
      <c r="B1083" s="2478" t="s">
        <v>2777</v>
      </c>
      <c r="C1083" s="2479" t="s">
        <v>563</v>
      </c>
      <c r="D1083" s="3794"/>
      <c r="E1083" s="1920"/>
      <c r="F1083" s="1920"/>
      <c r="G1083" s="3571">
        <v>1900000</v>
      </c>
      <c r="H1083" s="3571"/>
      <c r="I1083" s="3571"/>
      <c r="J1083" s="3571"/>
      <c r="K1083" s="3571"/>
      <c r="L1083" s="3571"/>
      <c r="M1083" s="3571"/>
      <c r="N1083" s="3571"/>
      <c r="O1083" s="3571"/>
      <c r="P1083" s="3571"/>
      <c r="Q1083" s="3571"/>
      <c r="R1083" s="3571"/>
    </row>
    <row r="1084" spans="1:18" ht="64.5" customHeight="1">
      <c r="A1084" s="1791"/>
      <c r="B1084" s="2536" t="s">
        <v>2778</v>
      </c>
      <c r="C1084" s="2479"/>
      <c r="E1084" s="1920"/>
      <c r="F1084" s="1920"/>
      <c r="G1084" s="3571"/>
      <c r="H1084" s="3571"/>
      <c r="I1084" s="3571"/>
      <c r="J1084" s="3571"/>
      <c r="K1084" s="3571"/>
      <c r="L1084" s="3571"/>
      <c r="M1084" s="3571"/>
      <c r="N1084" s="3571"/>
      <c r="O1084" s="3571"/>
      <c r="P1084" s="3571"/>
      <c r="Q1084" s="3571"/>
      <c r="R1084" s="3571"/>
    </row>
    <row r="1085" spans="1:18" ht="64.5" customHeight="1">
      <c r="A1085" s="1791"/>
      <c r="B1085" s="2478" t="s">
        <v>2779</v>
      </c>
      <c r="C1085" s="2479" t="s">
        <v>2746</v>
      </c>
      <c r="D1085" s="2480" t="s">
        <v>2745</v>
      </c>
      <c r="E1085" s="1920"/>
      <c r="F1085" s="1920"/>
      <c r="G1085" s="3571">
        <v>2800000</v>
      </c>
      <c r="H1085" s="3571"/>
      <c r="I1085" s="3571"/>
      <c r="J1085" s="3571"/>
      <c r="K1085" s="3571"/>
      <c r="L1085" s="3571"/>
      <c r="M1085" s="3571"/>
      <c r="N1085" s="3571"/>
      <c r="O1085" s="3571"/>
      <c r="P1085" s="3571"/>
      <c r="Q1085" s="3571"/>
      <c r="R1085" s="3571"/>
    </row>
    <row r="1086" spans="1:18" s="1954" customFormat="1" ht="134.25" customHeight="1">
      <c r="A1086" s="1791" t="s">
        <v>1835</v>
      </c>
      <c r="B1086" s="2524" t="s">
        <v>2780</v>
      </c>
      <c r="C1086" s="2497"/>
      <c r="D1086" s="2470"/>
      <c r="E1086" s="2471"/>
      <c r="F1086" s="2471"/>
      <c r="G1086" s="2471"/>
      <c r="H1086" s="2471"/>
      <c r="I1086" s="2471"/>
      <c r="J1086" s="2471"/>
      <c r="K1086" s="2471"/>
      <c r="L1086" s="2471"/>
      <c r="M1086" s="2471"/>
      <c r="N1086" s="2471"/>
      <c r="O1086" s="2471"/>
      <c r="P1086" s="2471"/>
      <c r="Q1086" s="2471"/>
      <c r="R1086" s="2471"/>
    </row>
    <row r="1087" spans="1:18" ht="64.5" customHeight="1">
      <c r="A1087" s="1791"/>
      <c r="B1087" s="2478" t="s">
        <v>2781</v>
      </c>
      <c r="C1087" s="2479" t="s">
        <v>2746</v>
      </c>
      <c r="D1087" s="3793" t="s">
        <v>2745</v>
      </c>
      <c r="E1087" s="1920"/>
      <c r="F1087" s="1920"/>
      <c r="G1087" s="3571">
        <v>1950000</v>
      </c>
      <c r="H1087" s="3571"/>
      <c r="I1087" s="3571"/>
      <c r="J1087" s="3571"/>
      <c r="K1087" s="3571"/>
      <c r="L1087" s="3571"/>
      <c r="M1087" s="3571"/>
      <c r="N1087" s="3571"/>
      <c r="O1087" s="3571"/>
      <c r="P1087" s="3571"/>
      <c r="Q1087" s="3571"/>
      <c r="R1087" s="3571"/>
    </row>
    <row r="1088" spans="1:18" ht="64.5" customHeight="1">
      <c r="A1088" s="1791"/>
      <c r="B1088" s="2478" t="s">
        <v>2782</v>
      </c>
      <c r="C1088" s="2479" t="s">
        <v>2746</v>
      </c>
      <c r="D1088" s="3794"/>
      <c r="E1088" s="1920"/>
      <c r="F1088" s="1920"/>
      <c r="G1088" s="3571">
        <v>1900000</v>
      </c>
      <c r="H1088" s="3571"/>
      <c r="I1088" s="3571"/>
      <c r="J1088" s="3571"/>
      <c r="K1088" s="3571"/>
      <c r="L1088" s="3571"/>
      <c r="M1088" s="3571"/>
      <c r="N1088" s="3571"/>
      <c r="O1088" s="3571"/>
      <c r="P1088" s="3571"/>
      <c r="Q1088" s="3571"/>
      <c r="R1088" s="3571"/>
    </row>
    <row r="1089" spans="1:18" ht="64.5" customHeight="1">
      <c r="A1089" s="1791"/>
      <c r="B1089" s="2478" t="s">
        <v>2783</v>
      </c>
      <c r="C1089" s="2479" t="s">
        <v>2746</v>
      </c>
      <c r="D1089" s="3794"/>
      <c r="E1089" s="1920"/>
      <c r="F1089" s="1920"/>
      <c r="G1089" s="3571">
        <v>1850000</v>
      </c>
      <c r="H1089" s="3571"/>
      <c r="I1089" s="3571"/>
      <c r="J1089" s="3571"/>
      <c r="K1089" s="3571"/>
      <c r="L1089" s="3571"/>
      <c r="M1089" s="3571"/>
      <c r="N1089" s="3571"/>
      <c r="O1089" s="3571"/>
      <c r="P1089" s="3571"/>
      <c r="Q1089" s="3571"/>
      <c r="R1089" s="3571"/>
    </row>
    <row r="1090" spans="1:18" ht="64.5" customHeight="1">
      <c r="A1090" s="1791"/>
      <c r="B1090" s="2478" t="s">
        <v>2784</v>
      </c>
      <c r="C1090" s="2479" t="s">
        <v>2746</v>
      </c>
      <c r="D1090" s="3794"/>
      <c r="E1090" s="1920"/>
      <c r="F1090" s="1920"/>
      <c r="G1090" s="3571">
        <v>1680000</v>
      </c>
      <c r="H1090" s="3571"/>
      <c r="I1090" s="3571"/>
      <c r="J1090" s="3571"/>
      <c r="K1090" s="3571"/>
      <c r="L1090" s="3571"/>
      <c r="M1090" s="3571"/>
      <c r="N1090" s="3571"/>
      <c r="O1090" s="3571"/>
      <c r="P1090" s="3571"/>
      <c r="Q1090" s="3571"/>
      <c r="R1090" s="3571"/>
    </row>
    <row r="1091" spans="1:18" ht="64.5" customHeight="1">
      <c r="A1091" s="1791"/>
      <c r="B1091" s="2478" t="s">
        <v>2785</v>
      </c>
      <c r="C1091" s="2479" t="s">
        <v>563</v>
      </c>
      <c r="D1091" s="3794"/>
      <c r="E1091" s="1920"/>
      <c r="F1091" s="1920"/>
      <c r="G1091" s="3571">
        <v>390000</v>
      </c>
      <c r="H1091" s="3571"/>
      <c r="I1091" s="3571"/>
      <c r="J1091" s="3571"/>
      <c r="K1091" s="3571"/>
      <c r="L1091" s="3571"/>
      <c r="M1091" s="3571"/>
      <c r="N1091" s="3571"/>
      <c r="O1091" s="3571"/>
      <c r="P1091" s="3571"/>
      <c r="Q1091" s="3571"/>
      <c r="R1091" s="3571"/>
    </row>
    <row r="1092" spans="1:18" ht="64.5" customHeight="1">
      <c r="A1092" s="1791"/>
      <c r="B1092" s="2478" t="s">
        <v>2786</v>
      </c>
      <c r="C1092" s="2479" t="s">
        <v>563</v>
      </c>
      <c r="D1092" s="3794"/>
      <c r="E1092" s="1920"/>
      <c r="F1092" s="1920"/>
      <c r="G1092" s="3571">
        <v>730000</v>
      </c>
      <c r="H1092" s="3571"/>
      <c r="I1092" s="3571"/>
      <c r="J1092" s="3571"/>
      <c r="K1092" s="3571"/>
      <c r="L1092" s="3571"/>
      <c r="M1092" s="3571"/>
      <c r="N1092" s="3571"/>
      <c r="O1092" s="3571"/>
      <c r="P1092" s="3571"/>
      <c r="Q1092" s="3571"/>
      <c r="R1092" s="3571"/>
    </row>
    <row r="1093" spans="1:18" ht="64.5" customHeight="1">
      <c r="A1093" s="1791"/>
      <c r="B1093" s="2478" t="s">
        <v>2787</v>
      </c>
      <c r="C1093" s="2479" t="s">
        <v>563</v>
      </c>
      <c r="D1093" s="3794"/>
      <c r="E1093" s="1920"/>
      <c r="F1093" s="1920"/>
      <c r="G1093" s="3571">
        <v>800000</v>
      </c>
      <c r="H1093" s="3571"/>
      <c r="I1093" s="3571"/>
      <c r="J1093" s="3571"/>
      <c r="K1093" s="3571"/>
      <c r="L1093" s="3571"/>
      <c r="M1093" s="3571"/>
      <c r="N1093" s="3571"/>
      <c r="O1093" s="3571"/>
      <c r="P1093" s="3571"/>
      <c r="Q1093" s="3571"/>
      <c r="R1093" s="3571"/>
    </row>
    <row r="1094" spans="1:18" ht="64.5" customHeight="1">
      <c r="A1094" s="1791"/>
      <c r="B1094" s="2478" t="s">
        <v>2788</v>
      </c>
      <c r="C1094" s="2479" t="s">
        <v>563</v>
      </c>
      <c r="D1094" s="3794"/>
      <c r="E1094" s="1920"/>
      <c r="F1094" s="1920"/>
      <c r="G1094" s="3571">
        <v>1300000</v>
      </c>
      <c r="H1094" s="3571"/>
      <c r="I1094" s="3571"/>
      <c r="J1094" s="3571"/>
      <c r="K1094" s="3571"/>
      <c r="L1094" s="3571"/>
      <c r="M1094" s="3571"/>
      <c r="N1094" s="3571"/>
      <c r="O1094" s="3571"/>
      <c r="P1094" s="3571"/>
      <c r="Q1094" s="3571"/>
      <c r="R1094" s="3571"/>
    </row>
    <row r="1095" spans="1:18" ht="64.5" customHeight="1">
      <c r="A1095" s="1791"/>
      <c r="B1095" s="2478" t="s">
        <v>2789</v>
      </c>
      <c r="C1095" s="2479" t="s">
        <v>563</v>
      </c>
      <c r="D1095" s="3794"/>
      <c r="E1095" s="1920"/>
      <c r="F1095" s="1920"/>
      <c r="G1095" s="3571">
        <v>400000</v>
      </c>
      <c r="H1095" s="3571"/>
      <c r="I1095" s="3571"/>
      <c r="J1095" s="3571"/>
      <c r="K1095" s="3571"/>
      <c r="L1095" s="3571"/>
      <c r="M1095" s="3571"/>
      <c r="N1095" s="3571"/>
      <c r="O1095" s="3571"/>
      <c r="P1095" s="3571"/>
      <c r="Q1095" s="3571"/>
      <c r="R1095" s="3571"/>
    </row>
    <row r="1096" spans="1:18" ht="64.5" customHeight="1">
      <c r="A1096" s="1791"/>
      <c r="B1096" s="2478" t="s">
        <v>2790</v>
      </c>
      <c r="C1096" s="2479" t="s">
        <v>563</v>
      </c>
      <c r="D1096" s="3794"/>
      <c r="E1096" s="1920"/>
      <c r="F1096" s="1920"/>
      <c r="G1096" s="3571">
        <v>700000</v>
      </c>
      <c r="H1096" s="3571"/>
      <c r="I1096" s="3571"/>
      <c r="J1096" s="3571"/>
      <c r="K1096" s="3571"/>
      <c r="L1096" s="3571"/>
      <c r="M1096" s="3571"/>
      <c r="N1096" s="3571"/>
      <c r="O1096" s="3571"/>
      <c r="P1096" s="3571"/>
      <c r="Q1096" s="3571"/>
      <c r="R1096" s="3571"/>
    </row>
    <row r="1097" spans="1:18" s="1954" customFormat="1" ht="132" customHeight="1">
      <c r="A1097" s="1791" t="s">
        <v>1832</v>
      </c>
      <c r="B1097" s="2524" t="s">
        <v>2791</v>
      </c>
      <c r="C1097" s="2497"/>
      <c r="D1097" s="2470"/>
      <c r="E1097" s="2471"/>
      <c r="F1097" s="2471"/>
      <c r="G1097" s="2471"/>
      <c r="H1097" s="2471"/>
      <c r="I1097" s="2471"/>
      <c r="J1097" s="2471"/>
      <c r="K1097" s="2471"/>
      <c r="L1097" s="2471"/>
      <c r="M1097" s="2471"/>
      <c r="N1097" s="2471"/>
      <c r="O1097" s="2471"/>
      <c r="P1097" s="2471"/>
      <c r="Q1097" s="2471"/>
      <c r="R1097" s="2471"/>
    </row>
    <row r="1098" spans="1:18" ht="83.25" customHeight="1">
      <c r="A1098" s="1791"/>
      <c r="B1098" s="2478" t="s">
        <v>2792</v>
      </c>
      <c r="C1098" s="2479" t="s">
        <v>2746</v>
      </c>
      <c r="D1098" s="3793" t="s">
        <v>2745</v>
      </c>
      <c r="E1098" s="1920"/>
      <c r="F1098" s="1920"/>
      <c r="G1098" s="3571">
        <v>2900000</v>
      </c>
      <c r="H1098" s="3571"/>
      <c r="I1098" s="3571"/>
      <c r="J1098" s="3571"/>
      <c r="K1098" s="3571"/>
      <c r="L1098" s="3571"/>
      <c r="M1098" s="3571"/>
      <c r="N1098" s="3571"/>
      <c r="O1098" s="3571"/>
      <c r="P1098" s="3571"/>
      <c r="Q1098" s="3571"/>
      <c r="R1098" s="3571"/>
    </row>
    <row r="1099" spans="1:18" ht="64.5" customHeight="1">
      <c r="A1099" s="1791"/>
      <c r="B1099" s="2478" t="s">
        <v>2793</v>
      </c>
      <c r="C1099" s="2479" t="s">
        <v>563</v>
      </c>
      <c r="D1099" s="3794"/>
      <c r="E1099" s="1920"/>
      <c r="F1099" s="1920"/>
      <c r="G1099" s="3571">
        <v>4500000</v>
      </c>
      <c r="H1099" s="3571"/>
      <c r="I1099" s="3571"/>
      <c r="J1099" s="3571"/>
      <c r="K1099" s="3571"/>
      <c r="L1099" s="3571"/>
      <c r="M1099" s="3571"/>
      <c r="N1099" s="3571"/>
      <c r="O1099" s="3571"/>
      <c r="P1099" s="3571"/>
      <c r="Q1099" s="3571"/>
      <c r="R1099" s="3571"/>
    </row>
    <row r="1100" spans="1:18" ht="64.5" customHeight="1">
      <c r="A1100" s="1791"/>
      <c r="B1100" s="2478" t="s">
        <v>2794</v>
      </c>
      <c r="C1100" s="2479" t="s">
        <v>563</v>
      </c>
      <c r="D1100" s="3794"/>
      <c r="E1100" s="1920"/>
      <c r="F1100" s="1920"/>
      <c r="G1100" s="3571">
        <v>8000000</v>
      </c>
      <c r="H1100" s="3571"/>
      <c r="I1100" s="3571"/>
      <c r="J1100" s="3571"/>
      <c r="K1100" s="3571"/>
      <c r="L1100" s="3571"/>
      <c r="M1100" s="3571"/>
      <c r="N1100" s="3571"/>
      <c r="O1100" s="3571"/>
      <c r="P1100" s="3571"/>
      <c r="Q1100" s="3571"/>
      <c r="R1100" s="3571"/>
    </row>
    <row r="1101" spans="1:18" s="1954" customFormat="1" ht="142.5" customHeight="1">
      <c r="A1101" s="1791" t="s">
        <v>1312</v>
      </c>
      <c r="B1101" s="2524" t="s">
        <v>2795</v>
      </c>
      <c r="C1101" s="2497"/>
      <c r="D1101" s="2470"/>
      <c r="E1101" s="2471"/>
      <c r="F1101" s="2471"/>
      <c r="G1101" s="2471"/>
      <c r="H1101" s="2471"/>
      <c r="I1101" s="2471"/>
      <c r="J1101" s="2471"/>
      <c r="K1101" s="2471"/>
      <c r="L1101" s="2471"/>
      <c r="M1101" s="2471"/>
      <c r="N1101" s="2471"/>
      <c r="O1101" s="2471"/>
      <c r="P1101" s="2471"/>
      <c r="Q1101" s="2471"/>
      <c r="R1101" s="2471"/>
    </row>
    <row r="1102" spans="1:18" ht="64.5" customHeight="1">
      <c r="A1102" s="1791"/>
      <c r="B1102" s="2478" t="s">
        <v>2796</v>
      </c>
      <c r="C1102" s="2479" t="s">
        <v>2746</v>
      </c>
      <c r="D1102" s="3793" t="s">
        <v>2745</v>
      </c>
      <c r="E1102" s="1920"/>
      <c r="F1102" s="1920"/>
      <c r="G1102" s="3571">
        <v>2200000</v>
      </c>
      <c r="H1102" s="3571"/>
      <c r="I1102" s="3571"/>
      <c r="J1102" s="3571"/>
      <c r="K1102" s="3571"/>
      <c r="L1102" s="3571"/>
      <c r="M1102" s="3571"/>
      <c r="N1102" s="3571"/>
      <c r="O1102" s="3571"/>
      <c r="P1102" s="3571"/>
      <c r="Q1102" s="3571"/>
      <c r="R1102" s="3571"/>
    </row>
    <row r="1103" spans="1:18" ht="64.5" customHeight="1">
      <c r="A1103" s="1791"/>
      <c r="B1103" s="2478" t="s">
        <v>2797</v>
      </c>
      <c r="C1103" s="2479" t="s">
        <v>563</v>
      </c>
      <c r="D1103" s="3794"/>
      <c r="E1103" s="1920"/>
      <c r="F1103" s="1920"/>
      <c r="G1103" s="3571">
        <v>2900000</v>
      </c>
      <c r="H1103" s="3571"/>
      <c r="I1103" s="3571"/>
      <c r="J1103" s="3571"/>
      <c r="K1103" s="3571"/>
      <c r="L1103" s="3571"/>
      <c r="M1103" s="3571"/>
      <c r="N1103" s="3571"/>
      <c r="O1103" s="3571"/>
      <c r="P1103" s="3571"/>
      <c r="Q1103" s="3571"/>
      <c r="R1103" s="3571"/>
    </row>
    <row r="1104" spans="1:18" ht="64.5" customHeight="1">
      <c r="A1104" s="1791"/>
      <c r="B1104" s="2478" t="s">
        <v>2798</v>
      </c>
      <c r="C1104" s="2479" t="s">
        <v>563</v>
      </c>
      <c r="D1104" s="3794"/>
      <c r="E1104" s="1920"/>
      <c r="F1104" s="1920"/>
      <c r="G1104" s="3571">
        <v>4500000</v>
      </c>
      <c r="H1104" s="3571"/>
      <c r="I1104" s="3571"/>
      <c r="J1104" s="3571"/>
      <c r="K1104" s="3571"/>
      <c r="L1104" s="3571"/>
      <c r="M1104" s="3571"/>
      <c r="N1104" s="3571"/>
      <c r="O1104" s="3571"/>
      <c r="P1104" s="3571"/>
      <c r="Q1104" s="3571"/>
      <c r="R1104" s="3571"/>
    </row>
    <row r="1105" spans="1:18" s="1954" customFormat="1" ht="142.5" customHeight="1">
      <c r="A1105" s="1791" t="s">
        <v>1313</v>
      </c>
      <c r="B1105" s="2524" t="s">
        <v>2799</v>
      </c>
      <c r="C1105" s="2497"/>
      <c r="D1105" s="2470"/>
      <c r="E1105" s="2471"/>
      <c r="F1105" s="2471"/>
      <c r="G1105" s="2471"/>
      <c r="H1105" s="2471"/>
      <c r="I1105" s="2471"/>
      <c r="J1105" s="2471"/>
      <c r="K1105" s="2471"/>
      <c r="L1105" s="2471"/>
      <c r="M1105" s="2471"/>
      <c r="N1105" s="2471"/>
      <c r="O1105" s="2471"/>
      <c r="P1105" s="2471"/>
      <c r="Q1105" s="2471"/>
      <c r="R1105" s="2471"/>
    </row>
    <row r="1106" spans="1:18" ht="29.25" customHeight="1">
      <c r="A1106" s="1791"/>
      <c r="B1106" s="2478" t="s">
        <v>2800</v>
      </c>
      <c r="C1106" s="2479" t="s">
        <v>2746</v>
      </c>
      <c r="D1106" s="3793" t="s">
        <v>2745</v>
      </c>
      <c r="E1106" s="1920"/>
      <c r="F1106" s="1920"/>
      <c r="G1106" s="3571">
        <v>2130000</v>
      </c>
      <c r="H1106" s="3571"/>
      <c r="I1106" s="3571"/>
      <c r="J1106" s="3571"/>
      <c r="K1106" s="3571"/>
      <c r="L1106" s="3571"/>
      <c r="M1106" s="3571"/>
      <c r="N1106" s="3571"/>
      <c r="O1106" s="3571"/>
      <c r="P1106" s="3571"/>
      <c r="Q1106" s="3571"/>
      <c r="R1106" s="3571"/>
    </row>
    <row r="1107" spans="1:18" ht="29.25" customHeight="1">
      <c r="A1107" s="1791"/>
      <c r="B1107" s="2478" t="s">
        <v>2801</v>
      </c>
      <c r="C1107" s="2479" t="s">
        <v>2746</v>
      </c>
      <c r="D1107" s="3794"/>
      <c r="E1107" s="1920"/>
      <c r="F1107" s="1920"/>
      <c r="G1107" s="3571">
        <v>1980000</v>
      </c>
      <c r="H1107" s="3571"/>
      <c r="I1107" s="3571"/>
      <c r="J1107" s="3571"/>
      <c r="K1107" s="3571"/>
      <c r="L1107" s="3571"/>
      <c r="M1107" s="3571"/>
      <c r="N1107" s="3571"/>
      <c r="O1107" s="3571"/>
      <c r="P1107" s="3571"/>
      <c r="Q1107" s="3571"/>
      <c r="R1107" s="3571"/>
    </row>
    <row r="1108" spans="1:18" ht="29.25" customHeight="1">
      <c r="A1108" s="1791"/>
      <c r="B1108" s="2478" t="s">
        <v>2802</v>
      </c>
      <c r="C1108" s="2479" t="s">
        <v>2746</v>
      </c>
      <c r="D1108" s="3794"/>
      <c r="E1108" s="1920"/>
      <c r="F1108" s="1920"/>
      <c r="G1108" s="3571">
        <v>2300000</v>
      </c>
      <c r="H1108" s="3571"/>
      <c r="I1108" s="3571"/>
      <c r="J1108" s="3571"/>
      <c r="K1108" s="3571"/>
      <c r="L1108" s="3571"/>
      <c r="M1108" s="3571"/>
      <c r="N1108" s="3571"/>
      <c r="O1108" s="3571"/>
      <c r="P1108" s="3571"/>
      <c r="Q1108" s="3571"/>
      <c r="R1108" s="3571"/>
    </row>
    <row r="1109" spans="1:18" ht="29.25" customHeight="1">
      <c r="A1109" s="1791"/>
      <c r="B1109" s="2478" t="s">
        <v>2803</v>
      </c>
      <c r="C1109" s="2479" t="s">
        <v>2746</v>
      </c>
      <c r="D1109" s="3794"/>
      <c r="E1109" s="1920"/>
      <c r="F1109" s="1920"/>
      <c r="G1109" s="3571">
        <v>2485000</v>
      </c>
      <c r="H1109" s="3571"/>
      <c r="I1109" s="3571"/>
      <c r="J1109" s="3571"/>
      <c r="K1109" s="3571"/>
      <c r="L1109" s="3571"/>
      <c r="M1109" s="3571"/>
      <c r="N1109" s="3571"/>
      <c r="O1109" s="3571"/>
      <c r="P1109" s="3571"/>
      <c r="Q1109" s="3571"/>
      <c r="R1109" s="3571"/>
    </row>
    <row r="1110" spans="1:18" ht="29.25" customHeight="1">
      <c r="A1110" s="1791"/>
      <c r="B1110" s="2478" t="s">
        <v>2804</v>
      </c>
      <c r="C1110" s="2479" t="s">
        <v>2746</v>
      </c>
      <c r="D1110" s="3794"/>
      <c r="E1110" s="1920"/>
      <c r="F1110" s="1920"/>
      <c r="G1110" s="3571">
        <v>2880000</v>
      </c>
      <c r="H1110" s="3571"/>
      <c r="I1110" s="3571"/>
      <c r="J1110" s="3571"/>
      <c r="K1110" s="3571"/>
      <c r="L1110" s="3571"/>
      <c r="M1110" s="3571"/>
      <c r="N1110" s="3571"/>
      <c r="O1110" s="3571"/>
      <c r="P1110" s="3571"/>
      <c r="Q1110" s="3571"/>
      <c r="R1110" s="3571"/>
    </row>
    <row r="1111" spans="1:18" ht="29.25" customHeight="1">
      <c r="A1111" s="1791"/>
      <c r="B1111" s="2478" t="s">
        <v>2805</v>
      </c>
      <c r="C1111" s="2479" t="s">
        <v>2746</v>
      </c>
      <c r="D1111" s="3794"/>
      <c r="E1111" s="1920"/>
      <c r="F1111" s="1920"/>
      <c r="G1111" s="3571">
        <v>2670000</v>
      </c>
      <c r="H1111" s="3571"/>
      <c r="I1111" s="3571"/>
      <c r="J1111" s="3571"/>
      <c r="K1111" s="3571"/>
      <c r="L1111" s="3571"/>
      <c r="M1111" s="3571"/>
      <c r="N1111" s="3571"/>
      <c r="O1111" s="3571"/>
      <c r="P1111" s="3571"/>
      <c r="Q1111" s="3571"/>
      <c r="R1111" s="3571"/>
    </row>
    <row r="1112" spans="1:18" ht="29.25" customHeight="1">
      <c r="A1112" s="1791"/>
      <c r="B1112" s="2478" t="s">
        <v>2806</v>
      </c>
      <c r="C1112" s="2479" t="s">
        <v>2746</v>
      </c>
      <c r="D1112" s="3794"/>
      <c r="E1112" s="1920"/>
      <c r="F1112" s="1920"/>
      <c r="G1112" s="3571">
        <v>2940000</v>
      </c>
      <c r="H1112" s="3571"/>
      <c r="I1112" s="3571"/>
      <c r="J1112" s="3571"/>
      <c r="K1112" s="3571"/>
      <c r="L1112" s="3571"/>
      <c r="M1112" s="3571"/>
      <c r="N1112" s="3571"/>
      <c r="O1112" s="3571"/>
      <c r="P1112" s="3571"/>
      <c r="Q1112" s="3571"/>
      <c r="R1112" s="3571"/>
    </row>
    <row r="1113" spans="1:18" s="1954" customFormat="1" ht="79.5" customHeight="1">
      <c r="A1113" s="1791" t="s">
        <v>1379</v>
      </c>
      <c r="B1113" s="2524" t="s">
        <v>2807</v>
      </c>
      <c r="C1113" s="2497"/>
      <c r="D1113" s="2470"/>
      <c r="E1113" s="2471"/>
      <c r="F1113" s="2471"/>
      <c r="G1113" s="2471"/>
      <c r="H1113" s="2471"/>
      <c r="I1113" s="2471"/>
      <c r="J1113" s="2471"/>
      <c r="K1113" s="2471"/>
      <c r="L1113" s="2471"/>
      <c r="M1113" s="2471"/>
      <c r="N1113" s="2471"/>
      <c r="O1113" s="2471"/>
      <c r="P1113" s="2471"/>
      <c r="Q1113" s="2471"/>
      <c r="R1113" s="2471"/>
    </row>
    <row r="1114" spans="1:18" ht="29.25" customHeight="1">
      <c r="A1114" s="1791"/>
      <c r="B1114" s="2478" t="s">
        <v>2808</v>
      </c>
      <c r="C1114" s="2479" t="s">
        <v>2746</v>
      </c>
      <c r="D1114" s="1920"/>
      <c r="E1114" s="1920"/>
      <c r="F1114" s="1920"/>
      <c r="G1114" s="3571">
        <v>4885000</v>
      </c>
      <c r="H1114" s="3571"/>
      <c r="I1114" s="3571"/>
      <c r="J1114" s="3571"/>
      <c r="K1114" s="3571"/>
      <c r="L1114" s="3571"/>
      <c r="M1114" s="3571"/>
      <c r="N1114" s="3571"/>
      <c r="O1114" s="3571"/>
      <c r="P1114" s="3571"/>
      <c r="Q1114" s="3571"/>
      <c r="R1114" s="3571"/>
    </row>
    <row r="1115" spans="1:18" ht="29.25" customHeight="1">
      <c r="A1115" s="1791"/>
      <c r="B1115" s="2478" t="s">
        <v>2809</v>
      </c>
      <c r="C1115" s="2479" t="s">
        <v>2746</v>
      </c>
      <c r="D1115" s="1920"/>
      <c r="E1115" s="1920"/>
      <c r="F1115" s="1920"/>
      <c r="G1115" s="3571">
        <v>5545000</v>
      </c>
      <c r="H1115" s="3571"/>
      <c r="I1115" s="3571"/>
      <c r="J1115" s="3571"/>
      <c r="K1115" s="3571"/>
      <c r="L1115" s="3571"/>
      <c r="M1115" s="3571"/>
      <c r="N1115" s="3571"/>
      <c r="O1115" s="3571"/>
      <c r="P1115" s="3571"/>
      <c r="Q1115" s="3571"/>
      <c r="R1115" s="3571"/>
    </row>
    <row r="1116" spans="1:18" ht="29.25" customHeight="1">
      <c r="A1116" s="1791"/>
      <c r="B1116" s="2478" t="s">
        <v>2810</v>
      </c>
      <c r="C1116" s="2479" t="s">
        <v>2746</v>
      </c>
      <c r="D1116" s="1920"/>
      <c r="E1116" s="1920"/>
      <c r="F1116" s="1920"/>
      <c r="G1116" s="3571">
        <v>8515000</v>
      </c>
      <c r="H1116" s="3571"/>
      <c r="I1116" s="3571"/>
      <c r="J1116" s="3571"/>
      <c r="K1116" s="3571"/>
      <c r="L1116" s="3571"/>
      <c r="M1116" s="3571"/>
      <c r="N1116" s="3571"/>
      <c r="O1116" s="3571"/>
      <c r="P1116" s="3571"/>
      <c r="Q1116" s="3571"/>
      <c r="R1116" s="3571"/>
    </row>
    <row r="1117" spans="1:18" ht="29.25" customHeight="1">
      <c r="A1117" s="1791"/>
      <c r="B1117" s="2478" t="s">
        <v>2811</v>
      </c>
      <c r="C1117" s="2479" t="s">
        <v>2746</v>
      </c>
      <c r="D1117" s="1920"/>
      <c r="E1117" s="1920"/>
      <c r="F1117" s="1920"/>
      <c r="G1117" s="3571">
        <v>9285000</v>
      </c>
      <c r="H1117" s="3571"/>
      <c r="I1117" s="3571"/>
      <c r="J1117" s="3571"/>
      <c r="K1117" s="3571"/>
      <c r="L1117" s="3571"/>
      <c r="M1117" s="3571"/>
      <c r="N1117" s="3571"/>
      <c r="O1117" s="3571"/>
      <c r="P1117" s="3571"/>
      <c r="Q1117" s="3571"/>
      <c r="R1117" s="3571"/>
    </row>
    <row r="1118" spans="1:18" ht="29.25" customHeight="1">
      <c r="A1118" s="1791"/>
      <c r="B1118" s="2478" t="s">
        <v>2812</v>
      </c>
      <c r="C1118" s="2479" t="s">
        <v>2746</v>
      </c>
      <c r="D1118" s="1920"/>
      <c r="E1118" s="1920"/>
      <c r="F1118" s="1920"/>
      <c r="G1118" s="3571">
        <v>3675000</v>
      </c>
      <c r="H1118" s="3571"/>
      <c r="I1118" s="3571"/>
      <c r="J1118" s="3571"/>
      <c r="K1118" s="3571"/>
      <c r="L1118" s="3571"/>
      <c r="M1118" s="3571"/>
      <c r="N1118" s="3571"/>
      <c r="O1118" s="3571"/>
      <c r="P1118" s="3571"/>
      <c r="Q1118" s="3571"/>
      <c r="R1118" s="3571"/>
    </row>
    <row r="1119" spans="1:18" ht="29.25" customHeight="1">
      <c r="A1119" s="1791"/>
      <c r="B1119" s="2478" t="s">
        <v>2813</v>
      </c>
      <c r="C1119" s="2479" t="s">
        <v>2746</v>
      </c>
      <c r="D1119" s="1920"/>
      <c r="E1119" s="1920"/>
      <c r="F1119" s="1920"/>
      <c r="G1119" s="3571">
        <v>4775000</v>
      </c>
      <c r="H1119" s="3571"/>
      <c r="I1119" s="3571"/>
      <c r="J1119" s="3571"/>
      <c r="K1119" s="3571"/>
      <c r="L1119" s="3571"/>
      <c r="M1119" s="3571"/>
      <c r="N1119" s="3571"/>
      <c r="O1119" s="3571"/>
      <c r="P1119" s="3571"/>
      <c r="Q1119" s="3571"/>
      <c r="R1119" s="3571"/>
    </row>
    <row r="1120" spans="1:18" ht="54" customHeight="1">
      <c r="A1120" s="1791">
        <v>2</v>
      </c>
      <c r="B1120" s="3572" t="s">
        <v>2818</v>
      </c>
      <c r="C1120" s="3569"/>
      <c r="D1120" s="3569"/>
      <c r="E1120" s="3569"/>
      <c r="F1120" s="3569"/>
      <c r="G1120" s="3569"/>
      <c r="H1120" s="3569"/>
      <c r="I1120" s="3569"/>
      <c r="J1120" s="3569"/>
      <c r="K1120" s="3569"/>
      <c r="L1120" s="3569"/>
      <c r="M1120" s="3569"/>
      <c r="N1120" s="3569"/>
      <c r="O1120" s="3569"/>
      <c r="P1120" s="3569"/>
      <c r="Q1120" s="3569"/>
      <c r="R1120" s="3569"/>
    </row>
    <row r="1121" spans="1:18" ht="28.5" customHeight="1">
      <c r="A1121" s="1791"/>
      <c r="B1121" s="2524"/>
      <c r="C1121" s="3573" t="s">
        <v>2819</v>
      </c>
      <c r="D1121" s="3573"/>
      <c r="E1121" s="3573"/>
      <c r="F1121" s="3573"/>
      <c r="G1121" s="3573"/>
      <c r="H1121" s="3573"/>
      <c r="I1121" s="3573"/>
      <c r="J1121" s="3573"/>
      <c r="K1121" s="3573"/>
      <c r="L1121" s="3573"/>
      <c r="M1121" s="3573"/>
      <c r="N1121" s="3573"/>
      <c r="O1121" s="3573"/>
      <c r="P1121" s="3573"/>
      <c r="Q1121" s="3573"/>
      <c r="R1121" s="3573"/>
    </row>
    <row r="1122" spans="1:18" s="1954" customFormat="1" ht="51.75" customHeight="1">
      <c r="A1122" s="1791" t="s">
        <v>1623</v>
      </c>
      <c r="B1122" s="3378" t="s">
        <v>3000</v>
      </c>
      <c r="C1122" s="3379"/>
      <c r="D1122" s="3379"/>
      <c r="E1122" s="3379"/>
      <c r="F1122" s="3517"/>
      <c r="G1122" s="2471"/>
      <c r="H1122" s="2471"/>
      <c r="I1122" s="2471"/>
      <c r="J1122" s="2471"/>
      <c r="K1122" s="2471"/>
      <c r="L1122" s="2471"/>
      <c r="M1122" s="2471"/>
      <c r="N1122" s="2471"/>
      <c r="O1122" s="2471"/>
      <c r="P1122" s="2471"/>
      <c r="Q1122" s="2471"/>
      <c r="R1122" s="2471"/>
    </row>
    <row r="1123" spans="1:18" ht="64.5" customHeight="1">
      <c r="A1123" s="1791"/>
      <c r="B1123" s="2481" t="s">
        <v>2820</v>
      </c>
      <c r="C1123" s="2479" t="s">
        <v>2821</v>
      </c>
      <c r="D1123" s="3798" t="s">
        <v>2826</v>
      </c>
      <c r="E1123" s="1920"/>
      <c r="F1123" s="1920"/>
      <c r="G1123" s="3571">
        <v>2847805</v>
      </c>
      <c r="H1123" s="3571"/>
      <c r="I1123" s="3571"/>
      <c r="J1123" s="3571"/>
      <c r="K1123" s="3571"/>
      <c r="L1123" s="3571"/>
      <c r="M1123" s="3571"/>
      <c r="N1123" s="3571"/>
      <c r="O1123" s="3571"/>
      <c r="P1123" s="3571"/>
      <c r="Q1123" s="3571"/>
      <c r="R1123" s="3571"/>
    </row>
    <row r="1124" spans="1:18" ht="104.25" customHeight="1">
      <c r="A1124" s="1791"/>
      <c r="B1124" s="2481" t="s">
        <v>2822</v>
      </c>
      <c r="C1124" s="2479" t="s">
        <v>2821</v>
      </c>
      <c r="D1124" s="3799"/>
      <c r="E1124" s="1920"/>
      <c r="F1124" s="1920"/>
      <c r="G1124" s="3571">
        <v>3570650</v>
      </c>
      <c r="H1124" s="3571"/>
      <c r="I1124" s="3571"/>
      <c r="J1124" s="3571"/>
      <c r="K1124" s="3571"/>
      <c r="L1124" s="3571"/>
      <c r="M1124" s="3571"/>
      <c r="N1124" s="3571"/>
      <c r="O1124" s="3571"/>
      <c r="P1124" s="3571"/>
      <c r="Q1124" s="3571"/>
      <c r="R1124" s="3571"/>
    </row>
    <row r="1125" spans="1:18" ht="104.25" customHeight="1">
      <c r="A1125" s="1791"/>
      <c r="B1125" s="2481" t="s">
        <v>2823</v>
      </c>
      <c r="C1125" s="2479" t="s">
        <v>2821</v>
      </c>
      <c r="D1125" s="3799"/>
      <c r="E1125" s="1920"/>
      <c r="F1125" s="1920"/>
      <c r="G1125" s="3571">
        <v>3565927</v>
      </c>
      <c r="H1125" s="3571"/>
      <c r="I1125" s="3571"/>
      <c r="J1125" s="3571"/>
      <c r="K1125" s="3571"/>
      <c r="L1125" s="3571"/>
      <c r="M1125" s="3571"/>
      <c r="N1125" s="3571"/>
      <c r="O1125" s="3571"/>
      <c r="P1125" s="3571"/>
      <c r="Q1125" s="3571"/>
      <c r="R1125" s="3571"/>
    </row>
    <row r="1126" spans="1:18" ht="104.25" customHeight="1">
      <c r="A1126" s="1791"/>
      <c r="B1126" s="2481" t="s">
        <v>2824</v>
      </c>
      <c r="C1126" s="2479" t="s">
        <v>2821</v>
      </c>
      <c r="D1126" s="3799"/>
      <c r="E1126" s="1920"/>
      <c r="F1126" s="1920"/>
      <c r="G1126" s="3571">
        <v>4190137</v>
      </c>
      <c r="H1126" s="3571"/>
      <c r="I1126" s="3571"/>
      <c r="J1126" s="3571"/>
      <c r="K1126" s="3571"/>
      <c r="L1126" s="3571"/>
      <c r="M1126" s="3571"/>
      <c r="N1126" s="3571"/>
      <c r="O1126" s="3571"/>
      <c r="P1126" s="3571"/>
      <c r="Q1126" s="3571"/>
      <c r="R1126" s="3571"/>
    </row>
    <row r="1127" spans="1:18" ht="104.25" customHeight="1">
      <c r="A1127" s="1791"/>
      <c r="B1127" s="2481" t="s">
        <v>2825</v>
      </c>
      <c r="C1127" s="2479" t="s">
        <v>2821</v>
      </c>
      <c r="D1127" s="3799"/>
      <c r="E1127" s="1920"/>
      <c r="F1127" s="1920"/>
      <c r="G1127" s="3571">
        <v>3946831</v>
      </c>
      <c r="H1127" s="3571"/>
      <c r="I1127" s="3571"/>
      <c r="J1127" s="3571"/>
      <c r="K1127" s="3571"/>
      <c r="L1127" s="3571"/>
      <c r="M1127" s="3571"/>
      <c r="N1127" s="3571"/>
      <c r="O1127" s="3571"/>
      <c r="P1127" s="3571"/>
      <c r="Q1127" s="3571"/>
      <c r="R1127" s="3571"/>
    </row>
    <row r="1128" spans="1:18" s="1954" customFormat="1" ht="51.75" customHeight="1">
      <c r="A1128" s="1791" t="s">
        <v>1624</v>
      </c>
      <c r="B1128" s="3378" t="s">
        <v>3001</v>
      </c>
      <c r="C1128" s="3379"/>
      <c r="D1128" s="3379"/>
      <c r="E1128" s="3379"/>
      <c r="F1128" s="3517"/>
      <c r="G1128" s="2471"/>
      <c r="H1128" s="2471"/>
      <c r="I1128" s="2471"/>
      <c r="J1128" s="2471"/>
      <c r="K1128" s="2471"/>
      <c r="L1128" s="2471"/>
      <c r="M1128" s="2471"/>
      <c r="N1128" s="2471"/>
      <c r="O1128" s="2471"/>
      <c r="P1128" s="2471"/>
      <c r="Q1128" s="2471"/>
      <c r="R1128" s="2471"/>
    </row>
    <row r="1129" spans="1:18" ht="77.25" customHeight="1">
      <c r="A1129" s="1791"/>
      <c r="B1129" s="2481" t="s">
        <v>2827</v>
      </c>
      <c r="C1129" s="2479" t="s">
        <v>2821</v>
      </c>
      <c r="D1129" s="3795" t="s">
        <v>2826</v>
      </c>
      <c r="E1129" s="1920"/>
      <c r="F1129" s="1920"/>
      <c r="G1129" s="3571">
        <v>3620789</v>
      </c>
      <c r="H1129" s="3571"/>
      <c r="I1129" s="3571"/>
      <c r="J1129" s="3571"/>
      <c r="K1129" s="3571"/>
      <c r="L1129" s="3571"/>
      <c r="M1129" s="3571"/>
      <c r="N1129" s="3571"/>
      <c r="O1129" s="3571"/>
      <c r="P1129" s="3571"/>
      <c r="Q1129" s="3571"/>
      <c r="R1129" s="3571"/>
    </row>
    <row r="1130" spans="1:18" s="2477" customFormat="1" ht="128.25" customHeight="1">
      <c r="A1130" s="2472"/>
      <c r="B1130" s="2481" t="s">
        <v>2828</v>
      </c>
      <c r="C1130" s="2479" t="s">
        <v>2821</v>
      </c>
      <c r="D1130" s="3796"/>
      <c r="E1130" s="1920"/>
      <c r="F1130" s="1920"/>
      <c r="G1130" s="3571">
        <v>6174888</v>
      </c>
      <c r="H1130" s="3571"/>
      <c r="I1130" s="3571"/>
      <c r="J1130" s="3571"/>
      <c r="K1130" s="3571"/>
      <c r="L1130" s="3571"/>
      <c r="M1130" s="3571"/>
      <c r="N1130" s="3571"/>
      <c r="O1130" s="3571"/>
      <c r="P1130" s="3571"/>
      <c r="Q1130" s="3571"/>
      <c r="R1130" s="3571"/>
    </row>
    <row r="1131" spans="1:18" ht="99.75" customHeight="1">
      <c r="A1131" s="1791"/>
      <c r="B1131" s="2481" t="s">
        <v>2829</v>
      </c>
      <c r="C1131" s="2479" t="s">
        <v>2821</v>
      </c>
      <c r="D1131" s="3796"/>
      <c r="E1131" s="1920"/>
      <c r="F1131" s="1920"/>
      <c r="G1131" s="3571">
        <v>6144948</v>
      </c>
      <c r="H1131" s="3571"/>
      <c r="I1131" s="3571"/>
      <c r="J1131" s="3571"/>
      <c r="K1131" s="3571"/>
      <c r="L1131" s="3571"/>
      <c r="M1131" s="3571"/>
      <c r="N1131" s="3571"/>
      <c r="O1131" s="3571"/>
      <c r="P1131" s="3571"/>
      <c r="Q1131" s="3571"/>
      <c r="R1131" s="3571"/>
    </row>
    <row r="1132" spans="1:18" ht="98.25" customHeight="1">
      <c r="A1132" s="1791"/>
      <c r="B1132" s="2481" t="s">
        <v>2830</v>
      </c>
      <c r="C1132" s="2479" t="s">
        <v>2821</v>
      </c>
      <c r="D1132" s="3796"/>
      <c r="E1132" s="1920"/>
      <c r="F1132" s="1920"/>
      <c r="G1132" s="3571">
        <v>6241344</v>
      </c>
      <c r="H1132" s="3571"/>
      <c r="I1132" s="3571"/>
      <c r="J1132" s="3571"/>
      <c r="K1132" s="3571"/>
      <c r="L1132" s="3571"/>
      <c r="M1132" s="3571"/>
      <c r="N1132" s="3571"/>
      <c r="O1132" s="3571"/>
      <c r="P1132" s="3571"/>
      <c r="Q1132" s="3571"/>
      <c r="R1132" s="3571"/>
    </row>
    <row r="1133" spans="1:18" ht="97.5" customHeight="1">
      <c r="A1133" s="1791"/>
      <c r="B1133" s="2481" t="s">
        <v>2831</v>
      </c>
      <c r="C1133" s="2479" t="s">
        <v>2821</v>
      </c>
      <c r="D1133" s="3797"/>
      <c r="E1133" s="1920"/>
      <c r="F1133" s="1920"/>
      <c r="G1133" s="3571">
        <v>6590730</v>
      </c>
      <c r="H1133" s="3571"/>
      <c r="I1133" s="3571"/>
      <c r="J1133" s="3571"/>
      <c r="K1133" s="3571"/>
      <c r="L1133" s="3571"/>
      <c r="M1133" s="3571"/>
      <c r="N1133" s="3571"/>
      <c r="O1133" s="3571"/>
      <c r="P1133" s="3571"/>
      <c r="Q1133" s="3571"/>
      <c r="R1133" s="3571"/>
    </row>
    <row r="1134" spans="1:18" s="1954" customFormat="1" ht="51.75" customHeight="1">
      <c r="A1134" s="1791" t="s">
        <v>1625</v>
      </c>
      <c r="B1134" s="3378" t="s">
        <v>3002</v>
      </c>
      <c r="C1134" s="3379"/>
      <c r="D1134" s="3379"/>
      <c r="E1134" s="3379"/>
      <c r="F1134" s="3517"/>
      <c r="G1134" s="2471"/>
      <c r="H1134" s="2471"/>
      <c r="I1134" s="2471"/>
      <c r="J1134" s="2471"/>
      <c r="K1134" s="2471"/>
      <c r="L1134" s="2471"/>
      <c r="M1134" s="2471"/>
      <c r="N1134" s="2471"/>
      <c r="O1134" s="2471"/>
      <c r="P1134" s="2471"/>
      <c r="Q1134" s="2471"/>
      <c r="R1134" s="2471"/>
    </row>
    <row r="1135" spans="1:18" ht="64.5" customHeight="1">
      <c r="A1135" s="1791"/>
      <c r="B1135" s="2481" t="s">
        <v>2832</v>
      </c>
      <c r="C1135" s="2479" t="s">
        <v>2821</v>
      </c>
      <c r="D1135" s="3795" t="s">
        <v>2838</v>
      </c>
      <c r="E1135" s="1920"/>
      <c r="F1135" s="1920"/>
      <c r="G1135" s="3571">
        <v>3799395</v>
      </c>
      <c r="H1135" s="3571"/>
      <c r="I1135" s="3571"/>
      <c r="J1135" s="3571"/>
      <c r="K1135" s="3571"/>
      <c r="L1135" s="3571"/>
      <c r="M1135" s="3571"/>
      <c r="N1135" s="3571"/>
      <c r="O1135" s="3571"/>
      <c r="P1135" s="3571"/>
      <c r="Q1135" s="3571"/>
      <c r="R1135" s="3571"/>
    </row>
    <row r="1136" spans="1:18" ht="106.5" customHeight="1">
      <c r="A1136" s="1791"/>
      <c r="B1136" s="2481" t="s">
        <v>2833</v>
      </c>
      <c r="C1136" s="2479" t="s">
        <v>2821</v>
      </c>
      <c r="D1136" s="3796"/>
      <c r="E1136" s="1920"/>
      <c r="F1136" s="1920"/>
      <c r="G1136" s="3571">
        <v>5299149</v>
      </c>
      <c r="H1136" s="3571"/>
      <c r="I1136" s="3571"/>
      <c r="J1136" s="3571"/>
      <c r="K1136" s="3571"/>
      <c r="L1136" s="3571"/>
      <c r="M1136" s="3571"/>
      <c r="N1136" s="3571"/>
      <c r="O1136" s="3571"/>
      <c r="P1136" s="3571"/>
      <c r="Q1136" s="3571"/>
      <c r="R1136" s="3571"/>
    </row>
    <row r="1137" spans="1:18" ht="89.25" customHeight="1">
      <c r="A1137" s="1791"/>
      <c r="B1137" s="2481" t="s">
        <v>2834</v>
      </c>
      <c r="C1137" s="2479" t="s">
        <v>2821</v>
      </c>
      <c r="D1137" s="3796"/>
      <c r="E1137" s="1920"/>
      <c r="F1137" s="1920"/>
      <c r="G1137" s="3571">
        <v>5248593</v>
      </c>
      <c r="H1137" s="3571"/>
      <c r="I1137" s="3571"/>
      <c r="J1137" s="3571"/>
      <c r="K1137" s="3571"/>
      <c r="L1137" s="3571"/>
      <c r="M1137" s="3571"/>
      <c r="N1137" s="3571"/>
      <c r="O1137" s="3571"/>
      <c r="P1137" s="3571"/>
      <c r="Q1137" s="3571"/>
      <c r="R1137" s="3571"/>
    </row>
    <row r="1138" spans="1:18" s="2477" customFormat="1" ht="100.5" customHeight="1">
      <c r="A1138" s="2472"/>
      <c r="B1138" s="2481" t="s">
        <v>2835</v>
      </c>
      <c r="C1138" s="2479" t="s">
        <v>2821</v>
      </c>
      <c r="D1138" s="3796"/>
      <c r="E1138" s="2476"/>
      <c r="F1138" s="2476"/>
      <c r="G1138" s="3571">
        <v>5770815</v>
      </c>
      <c r="H1138" s="3571"/>
      <c r="I1138" s="3571"/>
      <c r="J1138" s="3571"/>
      <c r="K1138" s="3571"/>
      <c r="L1138" s="3571"/>
      <c r="M1138" s="3571"/>
      <c r="N1138" s="3571"/>
      <c r="O1138" s="3571"/>
      <c r="P1138" s="3571"/>
      <c r="Q1138" s="3571"/>
      <c r="R1138" s="3571"/>
    </row>
    <row r="1139" spans="1:18" s="2477" customFormat="1" ht="119.25" customHeight="1">
      <c r="A1139" s="2472"/>
      <c r="B1139" s="2481" t="s">
        <v>2836</v>
      </c>
      <c r="C1139" s="2479" t="s">
        <v>2821</v>
      </c>
      <c r="D1139" s="3796"/>
      <c r="E1139" s="2476"/>
      <c r="F1139" s="2476"/>
      <c r="G1139" s="3571">
        <v>5875805</v>
      </c>
      <c r="H1139" s="3571"/>
      <c r="I1139" s="3571"/>
      <c r="J1139" s="3571"/>
      <c r="K1139" s="3571"/>
      <c r="L1139" s="3571"/>
      <c r="M1139" s="3571"/>
      <c r="N1139" s="3571"/>
      <c r="O1139" s="3571"/>
      <c r="P1139" s="3571"/>
      <c r="Q1139" s="3571"/>
      <c r="R1139" s="3571"/>
    </row>
    <row r="1140" spans="1:18" ht="104.25" customHeight="1">
      <c r="A1140" s="1791"/>
      <c r="B1140" s="2481" t="s">
        <v>2837</v>
      </c>
      <c r="C1140" s="2479" t="s">
        <v>2821</v>
      </c>
      <c r="D1140" s="3797"/>
      <c r="E1140" s="1920"/>
      <c r="F1140" s="1920"/>
      <c r="G1140" s="3571">
        <v>5832521</v>
      </c>
      <c r="H1140" s="3571"/>
      <c r="I1140" s="3571"/>
      <c r="J1140" s="3571"/>
      <c r="K1140" s="3571"/>
      <c r="L1140" s="3571"/>
      <c r="M1140" s="3571"/>
      <c r="N1140" s="3571"/>
      <c r="O1140" s="3571"/>
      <c r="P1140" s="3571"/>
      <c r="Q1140" s="3571"/>
      <c r="R1140" s="3571"/>
    </row>
    <row r="1141" spans="1:18" ht="54" customHeight="1">
      <c r="A1141" s="1791">
        <v>3</v>
      </c>
      <c r="B1141" s="3572" t="s">
        <v>3091</v>
      </c>
      <c r="C1141" s="3569"/>
      <c r="D1141" s="3569"/>
      <c r="E1141" s="3569"/>
      <c r="F1141" s="3569"/>
      <c r="G1141" s="3569"/>
      <c r="H1141" s="3569"/>
      <c r="I1141" s="3569"/>
      <c r="J1141" s="3569"/>
      <c r="K1141" s="3569"/>
      <c r="L1141" s="3569"/>
      <c r="M1141" s="3569"/>
      <c r="N1141" s="3569"/>
      <c r="O1141" s="3569"/>
      <c r="P1141" s="3569"/>
      <c r="Q1141" s="3569"/>
      <c r="R1141" s="3569"/>
    </row>
    <row r="1142" spans="1:18" ht="28.5" customHeight="1">
      <c r="A1142" s="1791"/>
      <c r="B1142" s="2524"/>
      <c r="C1142" s="3573" t="s">
        <v>3092</v>
      </c>
      <c r="D1142" s="3573"/>
      <c r="E1142" s="3573"/>
      <c r="F1142" s="3573"/>
      <c r="G1142" s="3573"/>
      <c r="H1142" s="3573"/>
      <c r="I1142" s="3573"/>
      <c r="J1142" s="3573"/>
      <c r="K1142" s="3573"/>
      <c r="L1142" s="3573"/>
      <c r="M1142" s="3573"/>
      <c r="N1142" s="3573"/>
      <c r="O1142" s="3573"/>
      <c r="P1142" s="3573"/>
      <c r="Q1142" s="3573"/>
      <c r="R1142" s="3573"/>
    </row>
    <row r="1143" spans="1:18" ht="75.75" customHeight="1">
      <c r="A1143" s="1791"/>
      <c r="B1143" s="2481" t="s">
        <v>3093</v>
      </c>
      <c r="C1143" s="2479" t="s">
        <v>2821</v>
      </c>
      <c r="D1143" s="3798" t="s">
        <v>3111</v>
      </c>
      <c r="E1143" s="1920"/>
      <c r="F1143" s="1920"/>
      <c r="G1143" s="3571">
        <v>2815000</v>
      </c>
      <c r="H1143" s="3571"/>
      <c r="I1143" s="3571"/>
      <c r="J1143" s="3571"/>
      <c r="K1143" s="3571"/>
      <c r="L1143" s="3571"/>
      <c r="M1143" s="3571"/>
      <c r="N1143" s="3571"/>
      <c r="O1143" s="3571"/>
      <c r="P1143" s="3571"/>
      <c r="Q1143" s="3571"/>
      <c r="R1143" s="3571"/>
    </row>
    <row r="1144" spans="1:18" ht="76.5" customHeight="1">
      <c r="A1144" s="1791"/>
      <c r="B1144" s="2481" t="s">
        <v>3094</v>
      </c>
      <c r="C1144" s="2479" t="s">
        <v>2821</v>
      </c>
      <c r="D1144" s="3799"/>
      <c r="E1144" s="1920"/>
      <c r="F1144" s="1920"/>
      <c r="G1144" s="3571">
        <v>2570000</v>
      </c>
      <c r="H1144" s="3571"/>
      <c r="I1144" s="3571"/>
      <c r="J1144" s="3571"/>
      <c r="K1144" s="3571"/>
      <c r="L1144" s="3571"/>
      <c r="M1144" s="3571"/>
      <c r="N1144" s="3571"/>
      <c r="O1144" s="3571"/>
      <c r="P1144" s="3571"/>
      <c r="Q1144" s="3571"/>
      <c r="R1144" s="3571"/>
    </row>
    <row r="1145" spans="1:18" ht="104.25" customHeight="1">
      <c r="A1145" s="1791"/>
      <c r="B1145" s="2481" t="s">
        <v>3095</v>
      </c>
      <c r="C1145" s="2479" t="s">
        <v>2821</v>
      </c>
      <c r="D1145" s="3799"/>
      <c r="E1145" s="1920"/>
      <c r="F1145" s="1920"/>
      <c r="G1145" s="3571">
        <v>2230000</v>
      </c>
      <c r="H1145" s="3571"/>
      <c r="I1145" s="3571"/>
      <c r="J1145" s="3571"/>
      <c r="K1145" s="3571"/>
      <c r="L1145" s="3571"/>
      <c r="M1145" s="3571"/>
      <c r="N1145" s="3571"/>
      <c r="O1145" s="3571"/>
      <c r="P1145" s="3571"/>
      <c r="Q1145" s="3571"/>
      <c r="R1145" s="3571"/>
    </row>
    <row r="1146" spans="1:18" ht="104.25" customHeight="1">
      <c r="A1146" s="1791"/>
      <c r="B1146" s="2481" t="s">
        <v>3096</v>
      </c>
      <c r="C1146" s="2479" t="s">
        <v>2821</v>
      </c>
      <c r="D1146" s="3799"/>
      <c r="E1146" s="1920"/>
      <c r="F1146" s="1920"/>
      <c r="G1146" s="3571">
        <v>2815000</v>
      </c>
      <c r="H1146" s="3571"/>
      <c r="I1146" s="3571"/>
      <c r="J1146" s="3571"/>
      <c r="K1146" s="3571"/>
      <c r="L1146" s="3571"/>
      <c r="M1146" s="3571"/>
      <c r="N1146" s="3571"/>
      <c r="O1146" s="3571"/>
      <c r="P1146" s="3571"/>
      <c r="Q1146" s="3571"/>
      <c r="R1146" s="3571"/>
    </row>
    <row r="1147" spans="1:18" ht="104.25" customHeight="1">
      <c r="A1147" s="1791"/>
      <c r="B1147" s="2481" t="s">
        <v>3097</v>
      </c>
      <c r="C1147" s="2479" t="s">
        <v>2821</v>
      </c>
      <c r="D1147" s="3799"/>
      <c r="E1147" s="1920"/>
      <c r="F1147" s="1920"/>
      <c r="G1147" s="3571">
        <v>2570000</v>
      </c>
      <c r="H1147" s="3571"/>
      <c r="I1147" s="3571"/>
      <c r="J1147" s="3571"/>
      <c r="K1147" s="3571"/>
      <c r="L1147" s="3571"/>
      <c r="M1147" s="3571"/>
      <c r="N1147" s="3571"/>
      <c r="O1147" s="3571"/>
      <c r="P1147" s="3571"/>
      <c r="Q1147" s="3571"/>
      <c r="R1147" s="3571"/>
    </row>
    <row r="1148" spans="1:18" ht="104.25" customHeight="1">
      <c r="A1148" s="1791"/>
      <c r="B1148" s="2481" t="s">
        <v>3098</v>
      </c>
      <c r="C1148" s="2479" t="s">
        <v>2821</v>
      </c>
      <c r="D1148" s="3799"/>
      <c r="E1148" s="1920"/>
      <c r="F1148" s="1920"/>
      <c r="G1148" s="3571">
        <v>2150000</v>
      </c>
      <c r="H1148" s="3571"/>
      <c r="I1148" s="3571"/>
      <c r="J1148" s="3571"/>
      <c r="K1148" s="3571"/>
      <c r="L1148" s="3571"/>
      <c r="M1148" s="3571"/>
      <c r="N1148" s="3571"/>
      <c r="O1148" s="3571"/>
      <c r="P1148" s="3571"/>
      <c r="Q1148" s="3571"/>
      <c r="R1148" s="3571"/>
    </row>
    <row r="1149" spans="1:18" ht="104.25" customHeight="1">
      <c r="A1149" s="1791"/>
      <c r="B1149" s="2481" t="s">
        <v>3099</v>
      </c>
      <c r="C1149" s="2479" t="s">
        <v>2821</v>
      </c>
      <c r="D1149" s="3799"/>
      <c r="E1149" s="1920"/>
      <c r="F1149" s="1920"/>
      <c r="G1149" s="3571">
        <v>2700000</v>
      </c>
      <c r="H1149" s="3571"/>
      <c r="I1149" s="3571"/>
      <c r="J1149" s="3571"/>
      <c r="K1149" s="3571"/>
      <c r="L1149" s="3571"/>
      <c r="M1149" s="3571"/>
      <c r="N1149" s="3571"/>
      <c r="O1149" s="3571"/>
      <c r="P1149" s="3571"/>
      <c r="Q1149" s="3571"/>
      <c r="R1149" s="3571"/>
    </row>
    <row r="1150" spans="1:18" ht="77.25" customHeight="1">
      <c r="A1150" s="1791"/>
      <c r="B1150" s="2481" t="s">
        <v>3100</v>
      </c>
      <c r="C1150" s="2479" t="s">
        <v>2821</v>
      </c>
      <c r="D1150" s="3799"/>
      <c r="E1150" s="1920"/>
      <c r="F1150" s="1920"/>
      <c r="G1150" s="3571">
        <v>2470000</v>
      </c>
      <c r="H1150" s="3571"/>
      <c r="I1150" s="3571"/>
      <c r="J1150" s="3571"/>
      <c r="K1150" s="3571"/>
      <c r="L1150" s="3571"/>
      <c r="M1150" s="3571"/>
      <c r="N1150" s="3571"/>
      <c r="O1150" s="3571"/>
      <c r="P1150" s="3571"/>
      <c r="Q1150" s="3571"/>
      <c r="R1150" s="3571"/>
    </row>
    <row r="1151" spans="1:18" s="2477" customFormat="1" ht="128.25" customHeight="1">
      <c r="A1151" s="1791"/>
      <c r="B1151" s="2481" t="s">
        <v>3101</v>
      </c>
      <c r="C1151" s="2479" t="s">
        <v>2821</v>
      </c>
      <c r="D1151" s="3799"/>
      <c r="E1151" s="1920"/>
      <c r="F1151" s="1920"/>
      <c r="G1151" s="3571">
        <v>2180000</v>
      </c>
      <c r="H1151" s="3571"/>
      <c r="I1151" s="3571"/>
      <c r="J1151" s="3571"/>
      <c r="K1151" s="3571"/>
      <c r="L1151" s="3571"/>
      <c r="M1151" s="3571"/>
      <c r="N1151" s="3571"/>
      <c r="O1151" s="3571"/>
      <c r="P1151" s="3571"/>
      <c r="Q1151" s="3571"/>
      <c r="R1151" s="3571"/>
    </row>
    <row r="1152" spans="1:18" ht="99.75" customHeight="1">
      <c r="A1152" s="1791"/>
      <c r="B1152" s="2481" t="s">
        <v>3102</v>
      </c>
      <c r="C1152" s="2479" t="s">
        <v>2821</v>
      </c>
      <c r="D1152" s="3799"/>
      <c r="E1152" s="1920"/>
      <c r="F1152" s="1920"/>
      <c r="G1152" s="3571">
        <v>1900000</v>
      </c>
      <c r="H1152" s="3571"/>
      <c r="I1152" s="3571"/>
      <c r="J1152" s="3571"/>
      <c r="K1152" s="3571"/>
      <c r="L1152" s="3571"/>
      <c r="M1152" s="3571"/>
      <c r="N1152" s="3571"/>
      <c r="O1152" s="3571"/>
      <c r="P1152" s="3571"/>
      <c r="Q1152" s="3571"/>
      <c r="R1152" s="3571"/>
    </row>
    <row r="1153" spans="1:18" ht="98.25" customHeight="1">
      <c r="A1153" s="1791"/>
      <c r="B1153" s="2481" t="s">
        <v>3103</v>
      </c>
      <c r="C1153" s="2479" t="s">
        <v>2821</v>
      </c>
      <c r="D1153" s="3799"/>
      <c r="E1153" s="1920"/>
      <c r="F1153" s="1920"/>
      <c r="G1153" s="3571">
        <v>1800000</v>
      </c>
      <c r="H1153" s="3571"/>
      <c r="I1153" s="3571"/>
      <c r="J1153" s="3571"/>
      <c r="K1153" s="3571"/>
      <c r="L1153" s="3571"/>
      <c r="M1153" s="3571"/>
      <c r="N1153" s="3571"/>
      <c r="O1153" s="3571"/>
      <c r="P1153" s="3571"/>
      <c r="Q1153" s="3571"/>
      <c r="R1153" s="3571"/>
    </row>
    <row r="1154" spans="1:18" ht="97.5" customHeight="1">
      <c r="A1154" s="1791"/>
      <c r="B1154" s="2481" t="s">
        <v>3104</v>
      </c>
      <c r="C1154" s="2479" t="s">
        <v>2821</v>
      </c>
      <c r="D1154" s="3799"/>
      <c r="E1154" s="1920"/>
      <c r="F1154" s="1920"/>
      <c r="G1154" s="3571">
        <v>1800000</v>
      </c>
      <c r="H1154" s="3571"/>
      <c r="I1154" s="3571"/>
      <c r="J1154" s="3571"/>
      <c r="K1154" s="3571"/>
      <c r="L1154" s="3571"/>
      <c r="M1154" s="3571"/>
      <c r="N1154" s="3571"/>
      <c r="O1154" s="3571"/>
      <c r="P1154" s="3571"/>
      <c r="Q1154" s="3571"/>
      <c r="R1154" s="3571"/>
    </row>
    <row r="1155" spans="1:18" ht="64.5" customHeight="1">
      <c r="A1155" s="1791"/>
      <c r="B1155" s="2481" t="s">
        <v>3105</v>
      </c>
      <c r="C1155" s="2479" t="s">
        <v>2821</v>
      </c>
      <c r="D1155" s="3799"/>
      <c r="E1155" s="1920"/>
      <c r="F1155" s="1920"/>
      <c r="G1155" s="3571">
        <v>1500000</v>
      </c>
      <c r="H1155" s="3571"/>
      <c r="I1155" s="3571"/>
      <c r="J1155" s="3571"/>
      <c r="K1155" s="3571"/>
      <c r="L1155" s="3571"/>
      <c r="M1155" s="3571"/>
      <c r="N1155" s="3571"/>
      <c r="O1155" s="3571"/>
      <c r="P1155" s="3571"/>
      <c r="Q1155" s="3571"/>
      <c r="R1155" s="3571"/>
    </row>
    <row r="1156" spans="1:18" ht="106.5" customHeight="1">
      <c r="A1156" s="1791"/>
      <c r="B1156" s="2481" t="s">
        <v>3106</v>
      </c>
      <c r="C1156" s="2479" t="s">
        <v>2821</v>
      </c>
      <c r="D1156" s="3799"/>
      <c r="E1156" s="1920"/>
      <c r="F1156" s="1920"/>
      <c r="G1156" s="3571">
        <v>2750000</v>
      </c>
      <c r="H1156" s="3571"/>
      <c r="I1156" s="3571"/>
      <c r="J1156" s="3571"/>
      <c r="K1156" s="3571"/>
      <c r="L1156" s="3571"/>
      <c r="M1156" s="3571"/>
      <c r="N1156" s="3571"/>
      <c r="O1156" s="3571"/>
      <c r="P1156" s="3571"/>
      <c r="Q1156" s="3571"/>
      <c r="R1156" s="3571"/>
    </row>
    <row r="1157" spans="1:18" ht="89.25" customHeight="1">
      <c r="A1157" s="1791"/>
      <c r="B1157" s="2481" t="s">
        <v>3107</v>
      </c>
      <c r="C1157" s="2479" t="s">
        <v>2821</v>
      </c>
      <c r="D1157" s="3799"/>
      <c r="E1157" s="1920"/>
      <c r="F1157" s="1920"/>
      <c r="G1157" s="3571">
        <v>2300000</v>
      </c>
      <c r="H1157" s="3571"/>
      <c r="I1157" s="3571"/>
      <c r="J1157" s="3571"/>
      <c r="K1157" s="3571"/>
      <c r="L1157" s="3571"/>
      <c r="M1157" s="3571"/>
      <c r="N1157" s="3571"/>
      <c r="O1157" s="3571"/>
      <c r="P1157" s="3571"/>
      <c r="Q1157" s="3571"/>
      <c r="R1157" s="3571"/>
    </row>
    <row r="1158" spans="1:18" s="2477" customFormat="1" ht="100.5" customHeight="1">
      <c r="A1158" s="1791"/>
      <c r="B1158" s="2481" t="s">
        <v>3108</v>
      </c>
      <c r="C1158" s="2479" t="s">
        <v>2821</v>
      </c>
      <c r="D1158" s="3799"/>
      <c r="E1158" s="2476"/>
      <c r="F1158" s="2476"/>
      <c r="G1158" s="3571">
        <v>2900000</v>
      </c>
      <c r="H1158" s="3571"/>
      <c r="I1158" s="3571"/>
      <c r="J1158" s="3571"/>
      <c r="K1158" s="3571"/>
      <c r="L1158" s="3571"/>
      <c r="M1158" s="3571"/>
      <c r="N1158" s="3571"/>
      <c r="O1158" s="3571"/>
      <c r="P1158" s="3571"/>
      <c r="Q1158" s="3571"/>
      <c r="R1158" s="3571"/>
    </row>
    <row r="1159" spans="1:18" s="2477" customFormat="1" ht="119.25" customHeight="1">
      <c r="A1159" s="1791"/>
      <c r="B1159" s="2481" t="s">
        <v>3109</v>
      </c>
      <c r="C1159" s="2479" t="s">
        <v>2821</v>
      </c>
      <c r="D1159" s="3799"/>
      <c r="E1159" s="2476"/>
      <c r="F1159" s="2476"/>
      <c r="G1159" s="3571">
        <v>3000000</v>
      </c>
      <c r="H1159" s="3571"/>
      <c r="I1159" s="3571"/>
      <c r="J1159" s="3571"/>
      <c r="K1159" s="3571"/>
      <c r="L1159" s="3571"/>
      <c r="M1159" s="3571"/>
      <c r="N1159" s="3571"/>
      <c r="O1159" s="3571"/>
      <c r="P1159" s="3571"/>
      <c r="Q1159" s="3571"/>
      <c r="R1159" s="3571"/>
    </row>
    <row r="1160" spans="1:18" ht="104.25" customHeight="1">
      <c r="A1160" s="1791"/>
      <c r="B1160" s="2481" t="s">
        <v>3110</v>
      </c>
      <c r="C1160" s="2479" t="s">
        <v>2821</v>
      </c>
      <c r="D1160" s="3800"/>
      <c r="E1160" s="1920"/>
      <c r="F1160" s="1920"/>
      <c r="G1160" s="3571">
        <v>3350000</v>
      </c>
      <c r="H1160" s="3571"/>
      <c r="I1160" s="3571"/>
      <c r="J1160" s="3571"/>
      <c r="K1160" s="3571"/>
      <c r="L1160" s="3571"/>
      <c r="M1160" s="3571"/>
      <c r="N1160" s="3571"/>
      <c r="O1160" s="3571"/>
      <c r="P1160" s="3571"/>
      <c r="Q1160" s="3571"/>
      <c r="R1160" s="3571"/>
    </row>
    <row r="1161" spans="1:18" ht="54" customHeight="1">
      <c r="A1161" s="1791">
        <v>4</v>
      </c>
      <c r="B1161" s="3572" t="s">
        <v>3114</v>
      </c>
      <c r="C1161" s="3569"/>
      <c r="D1161" s="3569"/>
      <c r="E1161" s="3569"/>
      <c r="F1161" s="3569"/>
      <c r="G1161" s="3569"/>
      <c r="H1161" s="3569"/>
      <c r="I1161" s="3569"/>
      <c r="J1161" s="3569"/>
      <c r="K1161" s="3569"/>
      <c r="L1161" s="3569"/>
      <c r="M1161" s="3569"/>
      <c r="N1161" s="3569"/>
      <c r="O1161" s="3569"/>
      <c r="P1161" s="3569"/>
      <c r="Q1161" s="3569"/>
      <c r="R1161" s="3569"/>
    </row>
    <row r="1162" spans="1:18" ht="28.5" customHeight="1">
      <c r="A1162" s="1791"/>
      <c r="B1162" s="2524"/>
      <c r="C1162" s="3573" t="s">
        <v>3115</v>
      </c>
      <c r="D1162" s="3573"/>
      <c r="E1162" s="3573"/>
      <c r="F1162" s="3573"/>
      <c r="G1162" s="3573"/>
      <c r="H1162" s="3573"/>
      <c r="I1162" s="3573"/>
      <c r="J1162" s="3573"/>
      <c r="K1162" s="3573"/>
      <c r="L1162" s="3573"/>
      <c r="M1162" s="3573"/>
      <c r="N1162" s="3573"/>
      <c r="O1162" s="3573"/>
      <c r="P1162" s="3573"/>
      <c r="Q1162" s="3573"/>
      <c r="R1162" s="3573"/>
    </row>
    <row r="1163" spans="1:18" ht="28.5" customHeight="1">
      <c r="A1163" s="1791" t="s">
        <v>1623</v>
      </c>
      <c r="B1163" s="3531" t="s">
        <v>3116</v>
      </c>
      <c r="C1163" s="3532"/>
      <c r="D1163" s="3533"/>
      <c r="E1163" s="2525"/>
      <c r="F1163" s="2525"/>
      <c r="G1163" s="2525"/>
      <c r="H1163" s="2525"/>
      <c r="I1163" s="2525"/>
      <c r="J1163" s="2525"/>
      <c r="K1163" s="2525"/>
      <c r="L1163" s="2525"/>
      <c r="M1163" s="2525"/>
      <c r="N1163" s="2525"/>
      <c r="O1163" s="2525"/>
      <c r="P1163" s="2525"/>
      <c r="Q1163" s="2525"/>
      <c r="R1163" s="2525"/>
    </row>
    <row r="1164" spans="1:18" ht="28.5" customHeight="1">
      <c r="A1164" s="1791" t="s">
        <v>1839</v>
      </c>
      <c r="B1164" s="3378" t="s">
        <v>3117</v>
      </c>
      <c r="C1164" s="3379"/>
      <c r="D1164" s="3379"/>
      <c r="E1164" s="3379"/>
      <c r="F1164" s="3379"/>
      <c r="G1164" s="3379"/>
      <c r="H1164" s="3379"/>
      <c r="I1164" s="3379"/>
      <c r="J1164" s="3379"/>
      <c r="K1164" s="3379"/>
      <c r="L1164" s="3379"/>
      <c r="M1164" s="3379"/>
      <c r="N1164" s="3379"/>
      <c r="O1164" s="3379"/>
      <c r="P1164" s="3379"/>
      <c r="Q1164" s="3379"/>
      <c r="R1164" s="3517"/>
    </row>
    <row r="1165" spans="1:18" ht="49.5" customHeight="1">
      <c r="A1165" s="1791"/>
      <c r="B1165" s="2481" t="s">
        <v>3118</v>
      </c>
      <c r="C1165" s="2479" t="s">
        <v>543</v>
      </c>
      <c r="D1165" s="3801" t="s">
        <v>3121</v>
      </c>
      <c r="E1165" s="1920"/>
      <c r="F1165" s="1920"/>
      <c r="G1165" s="1887">
        <v>98000</v>
      </c>
      <c r="H1165" s="1887"/>
      <c r="I1165" s="1887"/>
      <c r="J1165" s="1887"/>
      <c r="K1165" s="1887"/>
      <c r="L1165" s="1887"/>
      <c r="M1165" s="1887"/>
      <c r="N1165" s="1887"/>
      <c r="O1165" s="1887"/>
      <c r="P1165" s="1887"/>
      <c r="Q1165" s="1887"/>
      <c r="R1165" s="1887"/>
    </row>
    <row r="1166" spans="1:18" ht="37.5" customHeight="1">
      <c r="A1166" s="1791"/>
      <c r="B1166" s="2481" t="s">
        <v>3120</v>
      </c>
      <c r="C1166" s="2479" t="s">
        <v>543</v>
      </c>
      <c r="D1166" s="3801"/>
      <c r="E1166" s="1920"/>
      <c r="F1166" s="1920"/>
      <c r="G1166" s="1887">
        <v>118000</v>
      </c>
      <c r="H1166" s="1887"/>
      <c r="I1166" s="1887"/>
      <c r="J1166" s="1887"/>
      <c r="K1166" s="1887"/>
      <c r="L1166" s="1887"/>
      <c r="M1166" s="1887"/>
      <c r="N1166" s="1887"/>
      <c r="O1166" s="1887"/>
      <c r="P1166" s="1887"/>
      <c r="Q1166" s="1887"/>
      <c r="R1166" s="1887"/>
    </row>
    <row r="1167" spans="1:18" ht="28.5" customHeight="1">
      <c r="A1167" s="1791" t="s">
        <v>128</v>
      </c>
      <c r="B1167" s="3378" t="s">
        <v>3119</v>
      </c>
      <c r="C1167" s="3379"/>
      <c r="D1167" s="3379"/>
      <c r="E1167" s="3379"/>
      <c r="F1167" s="3379"/>
      <c r="G1167" s="3379"/>
      <c r="H1167" s="3379"/>
      <c r="I1167" s="3379"/>
      <c r="J1167" s="3379"/>
      <c r="K1167" s="3379"/>
      <c r="L1167" s="3379"/>
      <c r="M1167" s="3379"/>
      <c r="N1167" s="3379"/>
      <c r="O1167" s="3379"/>
      <c r="P1167" s="3379"/>
      <c r="Q1167" s="3379"/>
      <c r="R1167" s="3517"/>
    </row>
    <row r="1168" spans="1:18" ht="49.5" customHeight="1">
      <c r="A1168" s="1791"/>
      <c r="B1168" s="2482" t="s">
        <v>3118</v>
      </c>
      <c r="C1168" s="2479" t="s">
        <v>543</v>
      </c>
      <c r="D1168" s="3801" t="s">
        <v>3121</v>
      </c>
      <c r="E1168" s="1920"/>
      <c r="F1168" s="1920"/>
      <c r="G1168" s="1887">
        <v>101000</v>
      </c>
      <c r="H1168" s="1887"/>
      <c r="I1168" s="1887"/>
      <c r="J1168" s="1887"/>
      <c r="K1168" s="1887"/>
      <c r="L1168" s="1887"/>
      <c r="M1168" s="1887"/>
      <c r="N1168" s="1887"/>
      <c r="O1168" s="1887"/>
      <c r="P1168" s="1887"/>
      <c r="Q1168" s="1887"/>
      <c r="R1168" s="1887"/>
    </row>
    <row r="1169" spans="1:18" ht="37.5" customHeight="1">
      <c r="A1169" s="1791"/>
      <c r="B1169" s="2483" t="s">
        <v>3120</v>
      </c>
      <c r="C1169" s="2479" t="s">
        <v>543</v>
      </c>
      <c r="D1169" s="3801"/>
      <c r="E1169" s="1920"/>
      <c r="F1169" s="1920"/>
      <c r="G1169" s="1887">
        <v>121000</v>
      </c>
      <c r="H1169" s="1887"/>
      <c r="I1169" s="1887"/>
      <c r="J1169" s="1887"/>
      <c r="K1169" s="1887"/>
      <c r="L1169" s="1887"/>
      <c r="M1169" s="1887"/>
      <c r="N1169" s="1887"/>
      <c r="O1169" s="1887"/>
      <c r="P1169" s="1887"/>
      <c r="Q1169" s="1887"/>
      <c r="R1169" s="1887"/>
    </row>
    <row r="1170" spans="1:18" ht="28.5" customHeight="1">
      <c r="A1170" s="1791" t="s">
        <v>1624</v>
      </c>
      <c r="B1170" s="3531" t="s">
        <v>3122</v>
      </c>
      <c r="C1170" s="3532"/>
      <c r="D1170" s="3533"/>
      <c r="E1170" s="2525"/>
      <c r="F1170" s="2525"/>
      <c r="G1170" s="2525"/>
      <c r="H1170" s="2525"/>
      <c r="I1170" s="2525"/>
      <c r="J1170" s="2525"/>
      <c r="K1170" s="2525"/>
      <c r="L1170" s="2525"/>
      <c r="M1170" s="2525"/>
      <c r="N1170" s="2525"/>
      <c r="O1170" s="2525"/>
      <c r="P1170" s="2525"/>
      <c r="Q1170" s="2525"/>
      <c r="R1170" s="2525"/>
    </row>
    <row r="1171" spans="1:18" ht="39" customHeight="1">
      <c r="A1171" s="1791" t="s">
        <v>1839</v>
      </c>
      <c r="B1171" s="3378" t="s">
        <v>3123</v>
      </c>
      <c r="C1171" s="3379"/>
      <c r="D1171" s="3379"/>
      <c r="E1171" s="3379"/>
      <c r="F1171" s="3379"/>
      <c r="G1171" s="3379"/>
      <c r="H1171" s="3379"/>
      <c r="I1171" s="3379"/>
      <c r="J1171" s="3379"/>
      <c r="K1171" s="3379"/>
      <c r="L1171" s="3379"/>
      <c r="M1171" s="3379"/>
      <c r="N1171" s="3379"/>
      <c r="O1171" s="3379"/>
      <c r="P1171" s="3379"/>
      <c r="Q1171" s="3379"/>
      <c r="R1171" s="3517"/>
    </row>
    <row r="1172" spans="1:18" ht="49.5" customHeight="1">
      <c r="A1172" s="1791"/>
      <c r="B1172" s="2481" t="s">
        <v>3118</v>
      </c>
      <c r="C1172" s="2479" t="s">
        <v>123</v>
      </c>
      <c r="D1172" s="3801" t="s">
        <v>3121</v>
      </c>
      <c r="E1172" s="1920"/>
      <c r="F1172" s="1920"/>
      <c r="G1172" s="1887">
        <v>2150000</v>
      </c>
      <c r="H1172" s="3802" t="s">
        <v>3124</v>
      </c>
      <c r="I1172" s="3803"/>
      <c r="J1172" s="3803"/>
      <c r="K1172" s="3803"/>
      <c r="L1172" s="3803"/>
      <c r="M1172" s="3803"/>
      <c r="N1172" s="3803"/>
      <c r="O1172" s="3803"/>
      <c r="P1172" s="3803"/>
      <c r="Q1172" s="3803"/>
      <c r="R1172" s="3804"/>
    </row>
    <row r="1173" spans="1:18" ht="37.5" customHeight="1">
      <c r="A1173" s="1791"/>
      <c r="B1173" s="2481" t="s">
        <v>3120</v>
      </c>
      <c r="C1173" s="2479" t="s">
        <v>123</v>
      </c>
      <c r="D1173" s="3801"/>
      <c r="E1173" s="1920"/>
      <c r="F1173" s="1920"/>
      <c r="G1173" s="1887">
        <v>2400000</v>
      </c>
      <c r="H1173" s="3805"/>
      <c r="I1173" s="3806"/>
      <c r="J1173" s="3806"/>
      <c r="K1173" s="3806"/>
      <c r="L1173" s="3806"/>
      <c r="M1173" s="3806"/>
      <c r="N1173" s="3806"/>
      <c r="O1173" s="3806"/>
      <c r="P1173" s="3806"/>
      <c r="Q1173" s="3806"/>
      <c r="R1173" s="3807"/>
    </row>
    <row r="1174" spans="1:18" ht="39" customHeight="1">
      <c r="A1174" s="1791" t="s">
        <v>128</v>
      </c>
      <c r="B1174" s="3378" t="s">
        <v>3125</v>
      </c>
      <c r="C1174" s="3379"/>
      <c r="D1174" s="3379"/>
      <c r="E1174" s="3379"/>
      <c r="F1174" s="3379"/>
      <c r="G1174" s="3379"/>
      <c r="H1174" s="3379"/>
      <c r="I1174" s="3379"/>
      <c r="J1174" s="3379"/>
      <c r="K1174" s="3379"/>
      <c r="L1174" s="3379"/>
      <c r="M1174" s="3379"/>
      <c r="N1174" s="3379"/>
      <c r="O1174" s="3379"/>
      <c r="P1174" s="3379"/>
      <c r="Q1174" s="3379"/>
      <c r="R1174" s="3517"/>
    </row>
    <row r="1175" spans="1:18" ht="49.5" customHeight="1">
      <c r="A1175" s="1791"/>
      <c r="B1175" s="2481" t="s">
        <v>3118</v>
      </c>
      <c r="C1175" s="2479" t="s">
        <v>123</v>
      </c>
      <c r="D1175" s="3801" t="s">
        <v>3121</v>
      </c>
      <c r="E1175" s="1920"/>
      <c r="F1175" s="1920"/>
      <c r="G1175" s="1887">
        <v>2200000</v>
      </c>
      <c r="H1175" s="3802" t="s">
        <v>3124</v>
      </c>
      <c r="I1175" s="3803"/>
      <c r="J1175" s="3803"/>
      <c r="K1175" s="3803"/>
      <c r="L1175" s="3803"/>
      <c r="M1175" s="3803"/>
      <c r="N1175" s="3803"/>
      <c r="O1175" s="3803"/>
      <c r="P1175" s="3803"/>
      <c r="Q1175" s="3803"/>
      <c r="R1175" s="3804"/>
    </row>
    <row r="1176" spans="1:18" ht="37.5" customHeight="1">
      <c r="A1176" s="1791"/>
      <c r="B1176" s="2481" t="s">
        <v>3120</v>
      </c>
      <c r="C1176" s="2479" t="s">
        <v>123</v>
      </c>
      <c r="D1176" s="3801"/>
      <c r="E1176" s="1920"/>
      <c r="F1176" s="1920"/>
      <c r="G1176" s="1887">
        <v>2450000</v>
      </c>
      <c r="H1176" s="3805"/>
      <c r="I1176" s="3806"/>
      <c r="J1176" s="3806"/>
      <c r="K1176" s="3806"/>
      <c r="L1176" s="3806"/>
      <c r="M1176" s="3806"/>
      <c r="N1176" s="3806"/>
      <c r="O1176" s="3806"/>
      <c r="P1176" s="3806"/>
      <c r="Q1176" s="3806"/>
      <c r="R1176" s="3807"/>
    </row>
    <row r="1177" spans="1:18" ht="39" customHeight="1">
      <c r="A1177" s="1791" t="s">
        <v>1835</v>
      </c>
      <c r="B1177" s="3378" t="s">
        <v>3126</v>
      </c>
      <c r="C1177" s="3379"/>
      <c r="D1177" s="3379"/>
      <c r="E1177" s="3379"/>
      <c r="F1177" s="3379"/>
      <c r="G1177" s="3379"/>
      <c r="H1177" s="3379"/>
      <c r="I1177" s="3379"/>
      <c r="J1177" s="3379"/>
      <c r="K1177" s="3379"/>
      <c r="L1177" s="3379"/>
      <c r="M1177" s="3379"/>
      <c r="N1177" s="3379"/>
      <c r="O1177" s="3379"/>
      <c r="P1177" s="3379"/>
      <c r="Q1177" s="3379"/>
      <c r="R1177" s="3517"/>
    </row>
    <row r="1178" spans="1:18" ht="49.5" customHeight="1">
      <c r="A1178" s="1791"/>
      <c r="B1178" s="2481" t="s">
        <v>3118</v>
      </c>
      <c r="C1178" s="2479" t="s">
        <v>123</v>
      </c>
      <c r="D1178" s="3801" t="s">
        <v>3121</v>
      </c>
      <c r="E1178" s="1920"/>
      <c r="F1178" s="1920"/>
      <c r="G1178" s="1887">
        <v>2250000</v>
      </c>
      <c r="H1178" s="3802" t="s">
        <v>3124</v>
      </c>
      <c r="I1178" s="3803"/>
      <c r="J1178" s="3803"/>
      <c r="K1178" s="3803"/>
      <c r="L1178" s="3803"/>
      <c r="M1178" s="3803"/>
      <c r="N1178" s="3803"/>
      <c r="O1178" s="3803"/>
      <c r="P1178" s="3803"/>
      <c r="Q1178" s="3803"/>
      <c r="R1178" s="3804"/>
    </row>
    <row r="1179" spans="1:18" ht="37.5" customHeight="1">
      <c r="A1179" s="1791"/>
      <c r="B1179" s="2481" t="s">
        <v>3120</v>
      </c>
      <c r="C1179" s="2479" t="s">
        <v>123</v>
      </c>
      <c r="D1179" s="3801"/>
      <c r="E1179" s="1920"/>
      <c r="F1179" s="1920"/>
      <c r="G1179" s="1887">
        <v>2500000</v>
      </c>
      <c r="H1179" s="3805"/>
      <c r="I1179" s="3806"/>
      <c r="J1179" s="3806"/>
      <c r="K1179" s="3806"/>
      <c r="L1179" s="3806"/>
      <c r="M1179" s="3806"/>
      <c r="N1179" s="3806"/>
      <c r="O1179" s="3806"/>
      <c r="P1179" s="3806"/>
      <c r="Q1179" s="3806"/>
      <c r="R1179" s="3807"/>
    </row>
    <row r="1180" spans="1:18" ht="39" customHeight="1">
      <c r="A1180" s="1791" t="s">
        <v>1832</v>
      </c>
      <c r="B1180" s="3378" t="s">
        <v>3127</v>
      </c>
      <c r="C1180" s="3379"/>
      <c r="D1180" s="3379"/>
      <c r="E1180" s="3379"/>
      <c r="F1180" s="3379"/>
      <c r="G1180" s="3379"/>
      <c r="H1180" s="3379"/>
      <c r="I1180" s="3379"/>
      <c r="J1180" s="3379"/>
      <c r="K1180" s="3379"/>
      <c r="L1180" s="3379"/>
      <c r="M1180" s="3379"/>
      <c r="N1180" s="3379"/>
      <c r="O1180" s="3379"/>
      <c r="P1180" s="3379"/>
      <c r="Q1180" s="3379"/>
      <c r="R1180" s="3517"/>
    </row>
    <row r="1181" spans="1:18" ht="49.5" customHeight="1">
      <c r="A1181" s="1791"/>
      <c r="B1181" s="2481" t="s">
        <v>3118</v>
      </c>
      <c r="C1181" s="2479" t="s">
        <v>123</v>
      </c>
      <c r="D1181" s="3801" t="s">
        <v>3121</v>
      </c>
      <c r="E1181" s="1920"/>
      <c r="F1181" s="1920"/>
      <c r="G1181" s="1887">
        <v>1900000</v>
      </c>
      <c r="H1181" s="3802" t="s">
        <v>3124</v>
      </c>
      <c r="I1181" s="3803"/>
      <c r="J1181" s="3803"/>
      <c r="K1181" s="3803"/>
      <c r="L1181" s="3803"/>
      <c r="M1181" s="3803"/>
      <c r="N1181" s="3803"/>
      <c r="O1181" s="3803"/>
      <c r="P1181" s="3803"/>
      <c r="Q1181" s="3803"/>
      <c r="R1181" s="3804"/>
    </row>
    <row r="1182" spans="1:18" ht="37.5" customHeight="1">
      <c r="A1182" s="1791"/>
      <c r="B1182" s="2481" t="s">
        <v>3120</v>
      </c>
      <c r="C1182" s="2479" t="s">
        <v>123</v>
      </c>
      <c r="D1182" s="3801"/>
      <c r="E1182" s="1920"/>
      <c r="F1182" s="1920"/>
      <c r="G1182" s="1887">
        <v>2250000</v>
      </c>
      <c r="H1182" s="3805"/>
      <c r="I1182" s="3806"/>
      <c r="J1182" s="3806"/>
      <c r="K1182" s="3806"/>
      <c r="L1182" s="3806"/>
      <c r="M1182" s="3806"/>
      <c r="N1182" s="3806"/>
      <c r="O1182" s="3806"/>
      <c r="P1182" s="3806"/>
      <c r="Q1182" s="3806"/>
      <c r="R1182" s="3807"/>
    </row>
    <row r="1183" spans="1:18" ht="39" customHeight="1">
      <c r="A1183" s="1791" t="s">
        <v>1312</v>
      </c>
      <c r="B1183" s="3378" t="s">
        <v>3128</v>
      </c>
      <c r="C1183" s="3379"/>
      <c r="D1183" s="3379"/>
      <c r="E1183" s="3379"/>
      <c r="F1183" s="3379"/>
      <c r="G1183" s="3379"/>
      <c r="H1183" s="3379"/>
      <c r="I1183" s="3379"/>
      <c r="J1183" s="3379"/>
      <c r="K1183" s="3379"/>
      <c r="L1183" s="3379"/>
      <c r="M1183" s="3379"/>
      <c r="N1183" s="3379"/>
      <c r="O1183" s="3379"/>
      <c r="P1183" s="3379"/>
      <c r="Q1183" s="3379"/>
      <c r="R1183" s="3517"/>
    </row>
    <row r="1184" spans="1:18" ht="49.5" customHeight="1">
      <c r="A1184" s="1791"/>
      <c r="B1184" s="2481" t="s">
        <v>3118</v>
      </c>
      <c r="C1184" s="2479" t="s">
        <v>123</v>
      </c>
      <c r="D1184" s="3801" t="s">
        <v>3121</v>
      </c>
      <c r="E1184" s="1920"/>
      <c r="F1184" s="1920"/>
      <c r="G1184" s="1887">
        <v>1950000</v>
      </c>
      <c r="H1184" s="3802" t="s">
        <v>3124</v>
      </c>
      <c r="I1184" s="3803"/>
      <c r="J1184" s="3803"/>
      <c r="K1184" s="3803"/>
      <c r="L1184" s="3803"/>
      <c r="M1184" s="3803"/>
      <c r="N1184" s="3803"/>
      <c r="O1184" s="3803"/>
      <c r="P1184" s="3803"/>
      <c r="Q1184" s="3803"/>
      <c r="R1184" s="3804"/>
    </row>
    <row r="1185" spans="1:18" ht="37.5" customHeight="1">
      <c r="A1185" s="1791"/>
      <c r="B1185" s="2481" t="s">
        <v>3120</v>
      </c>
      <c r="C1185" s="2479" t="s">
        <v>123</v>
      </c>
      <c r="D1185" s="3801"/>
      <c r="E1185" s="1920"/>
      <c r="F1185" s="1920"/>
      <c r="G1185" s="1887">
        <v>2300000</v>
      </c>
      <c r="H1185" s="3805"/>
      <c r="I1185" s="3806"/>
      <c r="J1185" s="3806"/>
      <c r="K1185" s="3806"/>
      <c r="L1185" s="3806"/>
      <c r="M1185" s="3806"/>
      <c r="N1185" s="3806"/>
      <c r="O1185" s="3806"/>
      <c r="P1185" s="3806"/>
      <c r="Q1185" s="3806"/>
      <c r="R1185" s="3807"/>
    </row>
    <row r="1186" spans="1:18" ht="39" customHeight="1">
      <c r="A1186" s="1791" t="s">
        <v>1313</v>
      </c>
      <c r="B1186" s="3378" t="s">
        <v>3128</v>
      </c>
      <c r="C1186" s="3379"/>
      <c r="D1186" s="3379"/>
      <c r="E1186" s="3379"/>
      <c r="F1186" s="3379"/>
      <c r="G1186" s="3379"/>
      <c r="H1186" s="3379"/>
      <c r="I1186" s="3379"/>
      <c r="J1186" s="3379"/>
      <c r="K1186" s="3379"/>
      <c r="L1186" s="3379"/>
      <c r="M1186" s="3379"/>
      <c r="N1186" s="3379"/>
      <c r="O1186" s="3379"/>
      <c r="P1186" s="3379"/>
      <c r="Q1186" s="3379"/>
      <c r="R1186" s="3517"/>
    </row>
    <row r="1187" spans="1:18" ht="49.5" customHeight="1">
      <c r="A1187" s="1791"/>
      <c r="B1187" s="2481" t="s">
        <v>3118</v>
      </c>
      <c r="C1187" s="2479" t="s">
        <v>123</v>
      </c>
      <c r="D1187" s="3801" t="s">
        <v>3121</v>
      </c>
      <c r="E1187" s="1920"/>
      <c r="F1187" s="1920"/>
      <c r="G1187" s="1887">
        <v>2000000</v>
      </c>
      <c r="H1187" s="3802" t="s">
        <v>3124</v>
      </c>
      <c r="I1187" s="3803"/>
      <c r="J1187" s="3803"/>
      <c r="K1187" s="3803"/>
      <c r="L1187" s="3803"/>
      <c r="M1187" s="3803"/>
      <c r="N1187" s="3803"/>
      <c r="O1187" s="3803"/>
      <c r="P1187" s="3803"/>
      <c r="Q1187" s="3803"/>
      <c r="R1187" s="3804"/>
    </row>
    <row r="1188" spans="1:18" ht="37.5" customHeight="1">
      <c r="A1188" s="1791"/>
      <c r="B1188" s="2481" t="s">
        <v>3120</v>
      </c>
      <c r="C1188" s="2479" t="s">
        <v>123</v>
      </c>
      <c r="D1188" s="3801"/>
      <c r="E1188" s="1920"/>
      <c r="F1188" s="1920"/>
      <c r="G1188" s="1887">
        <v>2350000</v>
      </c>
      <c r="H1188" s="3805"/>
      <c r="I1188" s="3806"/>
      <c r="J1188" s="3806"/>
      <c r="K1188" s="3806"/>
      <c r="L1188" s="3806"/>
      <c r="M1188" s="3806"/>
      <c r="N1188" s="3806"/>
      <c r="O1188" s="3806"/>
      <c r="P1188" s="3806"/>
      <c r="Q1188" s="3806"/>
      <c r="R1188" s="3807"/>
    </row>
    <row r="1189" spans="1:18" ht="39" customHeight="1">
      <c r="A1189" s="1791" t="s">
        <v>1625</v>
      </c>
      <c r="B1189" s="3531" t="s">
        <v>3129</v>
      </c>
      <c r="C1189" s="3532"/>
      <c r="D1189" s="3533"/>
      <c r="E1189" s="2525"/>
      <c r="F1189" s="2525"/>
      <c r="G1189" s="2525"/>
      <c r="H1189" s="2525"/>
      <c r="I1189" s="2525"/>
      <c r="J1189" s="2525"/>
      <c r="K1189" s="2525"/>
      <c r="L1189" s="2525"/>
      <c r="M1189" s="2525"/>
      <c r="N1189" s="2525"/>
      <c r="O1189" s="2525"/>
      <c r="P1189" s="2525"/>
      <c r="Q1189" s="2525"/>
      <c r="R1189" s="2525"/>
    </row>
    <row r="1190" spans="1:18" ht="39" customHeight="1">
      <c r="A1190" s="1791" t="s">
        <v>1839</v>
      </c>
      <c r="B1190" s="3378" t="s">
        <v>3130</v>
      </c>
      <c r="C1190" s="3379"/>
      <c r="D1190" s="3379"/>
      <c r="E1190" s="3379"/>
      <c r="F1190" s="3379"/>
      <c r="G1190" s="3379"/>
      <c r="H1190" s="3379"/>
      <c r="I1190" s="3379"/>
      <c r="J1190" s="3379"/>
      <c r="K1190" s="3379"/>
      <c r="L1190" s="3379"/>
      <c r="M1190" s="3379"/>
      <c r="N1190" s="3379"/>
      <c r="O1190" s="3379"/>
      <c r="P1190" s="3379"/>
      <c r="Q1190" s="3379"/>
      <c r="R1190" s="3517"/>
    </row>
    <row r="1191" spans="1:18" ht="49.5" customHeight="1">
      <c r="A1191" s="1791"/>
      <c r="B1191" s="2481" t="s">
        <v>3118</v>
      </c>
      <c r="C1191" s="2479" t="s">
        <v>123</v>
      </c>
      <c r="D1191" s="3801" t="s">
        <v>3121</v>
      </c>
      <c r="E1191" s="1920"/>
      <c r="F1191" s="1920"/>
      <c r="G1191" s="1887">
        <v>1600000</v>
      </c>
      <c r="H1191" s="3802" t="s">
        <v>3124</v>
      </c>
      <c r="I1191" s="3803"/>
      <c r="J1191" s="3803"/>
      <c r="K1191" s="3803"/>
      <c r="L1191" s="3803"/>
      <c r="M1191" s="3803"/>
      <c r="N1191" s="3803"/>
      <c r="O1191" s="3803"/>
      <c r="P1191" s="3803"/>
      <c r="Q1191" s="3803"/>
      <c r="R1191" s="3804"/>
    </row>
    <row r="1192" spans="1:18" ht="37.5" customHeight="1">
      <c r="A1192" s="1791"/>
      <c r="B1192" s="2481" t="s">
        <v>3120</v>
      </c>
      <c r="C1192" s="2479" t="s">
        <v>123</v>
      </c>
      <c r="D1192" s="3801"/>
      <c r="E1192" s="1920"/>
      <c r="F1192" s="1920"/>
      <c r="G1192" s="1887">
        <v>1950000</v>
      </c>
      <c r="H1192" s="3805"/>
      <c r="I1192" s="3806"/>
      <c r="J1192" s="3806"/>
      <c r="K1192" s="3806"/>
      <c r="L1192" s="3806"/>
      <c r="M1192" s="3806"/>
      <c r="N1192" s="3806"/>
      <c r="O1192" s="3806"/>
      <c r="P1192" s="3806"/>
      <c r="Q1192" s="3806"/>
      <c r="R1192" s="3807"/>
    </row>
    <row r="1193" spans="1:18" ht="39" customHeight="1">
      <c r="A1193" s="1791" t="s">
        <v>128</v>
      </c>
      <c r="B1193" s="3378" t="s">
        <v>3131</v>
      </c>
      <c r="C1193" s="3379"/>
      <c r="D1193" s="3379"/>
      <c r="E1193" s="3379"/>
      <c r="F1193" s="3379"/>
      <c r="G1193" s="3379"/>
      <c r="H1193" s="3379"/>
      <c r="I1193" s="3379"/>
      <c r="J1193" s="3379"/>
      <c r="K1193" s="3379"/>
      <c r="L1193" s="3379"/>
      <c r="M1193" s="3379"/>
      <c r="N1193" s="3379"/>
      <c r="O1193" s="3379"/>
      <c r="P1193" s="3379"/>
      <c r="Q1193" s="3379"/>
      <c r="R1193" s="3517"/>
    </row>
    <row r="1194" spans="1:18" ht="49.5" customHeight="1">
      <c r="A1194" s="1791"/>
      <c r="B1194" s="2481" t="s">
        <v>3118</v>
      </c>
      <c r="C1194" s="2479" t="s">
        <v>123</v>
      </c>
      <c r="D1194" s="3801" t="s">
        <v>3121</v>
      </c>
      <c r="E1194" s="1920"/>
      <c r="F1194" s="1920"/>
      <c r="G1194" s="1887">
        <v>1700000</v>
      </c>
      <c r="H1194" s="3802" t="s">
        <v>3124</v>
      </c>
      <c r="I1194" s="3803"/>
      <c r="J1194" s="3803"/>
      <c r="K1194" s="3803"/>
      <c r="L1194" s="3803"/>
      <c r="M1194" s="3803"/>
      <c r="N1194" s="3803"/>
      <c r="O1194" s="3803"/>
      <c r="P1194" s="3803"/>
      <c r="Q1194" s="3803"/>
      <c r="R1194" s="3804"/>
    </row>
    <row r="1195" spans="1:18" ht="37.5" customHeight="1">
      <c r="A1195" s="1791"/>
      <c r="B1195" s="2481" t="s">
        <v>3120</v>
      </c>
      <c r="C1195" s="2479" t="s">
        <v>123</v>
      </c>
      <c r="D1195" s="3801"/>
      <c r="E1195" s="1920"/>
      <c r="F1195" s="1920"/>
      <c r="G1195" s="1887">
        <v>2050000</v>
      </c>
      <c r="H1195" s="3805"/>
      <c r="I1195" s="3806"/>
      <c r="J1195" s="3806"/>
      <c r="K1195" s="3806"/>
      <c r="L1195" s="3806"/>
      <c r="M1195" s="3806"/>
      <c r="N1195" s="3806"/>
      <c r="O1195" s="3806"/>
      <c r="P1195" s="3806"/>
      <c r="Q1195" s="3806"/>
      <c r="R1195" s="3807"/>
    </row>
    <row r="1196" spans="1:18" ht="39" customHeight="1">
      <c r="A1196" s="1791" t="s">
        <v>1626</v>
      </c>
      <c r="B1196" s="3531" t="s">
        <v>3132</v>
      </c>
      <c r="C1196" s="3532"/>
      <c r="D1196" s="3533"/>
      <c r="E1196" s="2525"/>
      <c r="F1196" s="2525"/>
      <c r="G1196" s="2525"/>
      <c r="H1196" s="2525"/>
      <c r="I1196" s="2525"/>
      <c r="J1196" s="2525"/>
      <c r="K1196" s="2525"/>
      <c r="L1196" s="2525"/>
      <c r="M1196" s="2525"/>
      <c r="N1196" s="2525"/>
      <c r="O1196" s="2525"/>
      <c r="P1196" s="2525"/>
      <c r="Q1196" s="2525"/>
      <c r="R1196" s="2525"/>
    </row>
    <row r="1197" spans="1:18" ht="39" customHeight="1">
      <c r="A1197" s="1791" t="s">
        <v>1839</v>
      </c>
      <c r="B1197" s="3378" t="s">
        <v>3133</v>
      </c>
      <c r="C1197" s="3379"/>
      <c r="D1197" s="3379"/>
      <c r="E1197" s="3379"/>
      <c r="F1197" s="3379"/>
      <c r="G1197" s="3379"/>
      <c r="H1197" s="3379"/>
      <c r="I1197" s="3379"/>
      <c r="J1197" s="3379"/>
      <c r="K1197" s="3379"/>
      <c r="L1197" s="3379"/>
      <c r="M1197" s="3379"/>
      <c r="N1197" s="3379"/>
      <c r="O1197" s="3379"/>
      <c r="P1197" s="3379"/>
      <c r="Q1197" s="3379"/>
      <c r="R1197" s="3517"/>
    </row>
    <row r="1198" spans="1:18" ht="49.5" customHeight="1">
      <c r="A1198" s="1791"/>
      <c r="B1198" s="2481" t="s">
        <v>3118</v>
      </c>
      <c r="C1198" s="2479" t="s">
        <v>123</v>
      </c>
      <c r="D1198" s="3801" t="s">
        <v>3121</v>
      </c>
      <c r="E1198" s="1920"/>
      <c r="F1198" s="1920"/>
      <c r="G1198" s="1887">
        <v>1850000</v>
      </c>
      <c r="H1198" s="3802" t="s">
        <v>3124</v>
      </c>
      <c r="I1198" s="3803"/>
      <c r="J1198" s="3803"/>
      <c r="K1198" s="3803"/>
      <c r="L1198" s="3803"/>
      <c r="M1198" s="3803"/>
      <c r="N1198" s="3803"/>
      <c r="O1198" s="3803"/>
      <c r="P1198" s="3803"/>
      <c r="Q1198" s="3803"/>
      <c r="R1198" s="3804"/>
    </row>
    <row r="1199" spans="1:18" ht="37.5" customHeight="1">
      <c r="A1199" s="1791"/>
      <c r="B1199" s="2481" t="s">
        <v>3120</v>
      </c>
      <c r="C1199" s="2479" t="s">
        <v>123</v>
      </c>
      <c r="D1199" s="3801"/>
      <c r="E1199" s="1920"/>
      <c r="F1199" s="1920"/>
      <c r="G1199" s="1887">
        <v>2200000</v>
      </c>
      <c r="H1199" s="3805"/>
      <c r="I1199" s="3806"/>
      <c r="J1199" s="3806"/>
      <c r="K1199" s="3806"/>
      <c r="L1199" s="3806"/>
      <c r="M1199" s="3806"/>
      <c r="N1199" s="3806"/>
      <c r="O1199" s="3806"/>
      <c r="P1199" s="3806"/>
      <c r="Q1199" s="3806"/>
      <c r="R1199" s="3807"/>
    </row>
    <row r="1200" spans="1:18" ht="39" customHeight="1">
      <c r="A1200" s="1791" t="s">
        <v>128</v>
      </c>
      <c r="B1200" s="3378" t="s">
        <v>3134</v>
      </c>
      <c r="C1200" s="3379"/>
      <c r="D1200" s="3379"/>
      <c r="E1200" s="3379"/>
      <c r="F1200" s="3379"/>
      <c r="G1200" s="3379"/>
      <c r="H1200" s="3379"/>
      <c r="I1200" s="3379"/>
      <c r="J1200" s="3379"/>
      <c r="K1200" s="3379"/>
      <c r="L1200" s="3379"/>
      <c r="M1200" s="3379"/>
      <c r="N1200" s="3379"/>
      <c r="O1200" s="3379"/>
      <c r="P1200" s="3379"/>
      <c r="Q1200" s="3379"/>
      <c r="R1200" s="3517"/>
    </row>
    <row r="1201" spans="1:18" ht="49.5" customHeight="1">
      <c r="A1201" s="1791"/>
      <c r="B1201" s="2481" t="s">
        <v>3118</v>
      </c>
      <c r="C1201" s="2479" t="s">
        <v>123</v>
      </c>
      <c r="D1201" s="3801" t="s">
        <v>3121</v>
      </c>
      <c r="E1201" s="1920"/>
      <c r="F1201" s="1920"/>
      <c r="G1201" s="1887">
        <v>1900000</v>
      </c>
      <c r="H1201" s="3802" t="s">
        <v>3124</v>
      </c>
      <c r="I1201" s="3803"/>
      <c r="J1201" s="3803"/>
      <c r="K1201" s="3803"/>
      <c r="L1201" s="3803"/>
      <c r="M1201" s="3803"/>
      <c r="N1201" s="3803"/>
      <c r="O1201" s="3803"/>
      <c r="P1201" s="3803"/>
      <c r="Q1201" s="3803"/>
      <c r="R1201" s="3804"/>
    </row>
    <row r="1202" spans="1:18" ht="37.5" customHeight="1">
      <c r="A1202" s="1791"/>
      <c r="B1202" s="2481" t="s">
        <v>3120</v>
      </c>
      <c r="C1202" s="2479" t="s">
        <v>123</v>
      </c>
      <c r="D1202" s="3801"/>
      <c r="E1202" s="1920"/>
      <c r="F1202" s="1920"/>
      <c r="G1202" s="1887">
        <v>2250000</v>
      </c>
      <c r="H1202" s="3805"/>
      <c r="I1202" s="3806"/>
      <c r="J1202" s="3806"/>
      <c r="K1202" s="3806"/>
      <c r="L1202" s="3806"/>
      <c r="M1202" s="3806"/>
      <c r="N1202" s="3806"/>
      <c r="O1202" s="3806"/>
      <c r="P1202" s="3806"/>
      <c r="Q1202" s="3806"/>
      <c r="R1202" s="3807"/>
    </row>
    <row r="1203" spans="1:18" ht="39" customHeight="1">
      <c r="A1203" s="1791" t="s">
        <v>1627</v>
      </c>
      <c r="B1203" s="3531" t="s">
        <v>3135</v>
      </c>
      <c r="C1203" s="3532"/>
      <c r="D1203" s="3533"/>
      <c r="E1203" s="2525"/>
      <c r="F1203" s="2525"/>
      <c r="G1203" s="2525"/>
      <c r="H1203" s="2525"/>
      <c r="I1203" s="2525"/>
      <c r="J1203" s="2525"/>
      <c r="K1203" s="2525"/>
      <c r="L1203" s="2525"/>
      <c r="M1203" s="2525"/>
      <c r="N1203" s="2525"/>
      <c r="O1203" s="2525"/>
      <c r="P1203" s="2525"/>
      <c r="Q1203" s="2525"/>
      <c r="R1203" s="2525"/>
    </row>
    <row r="1204" spans="1:18" ht="39" customHeight="1">
      <c r="A1204" s="1791" t="s">
        <v>1839</v>
      </c>
      <c r="B1204" s="3378" t="s">
        <v>3136</v>
      </c>
      <c r="C1204" s="3379"/>
      <c r="D1204" s="3379"/>
      <c r="E1204" s="3379"/>
      <c r="F1204" s="3379"/>
      <c r="G1204" s="3379"/>
      <c r="H1204" s="3379"/>
      <c r="I1204" s="3379"/>
      <c r="J1204" s="3379"/>
      <c r="K1204" s="3379"/>
      <c r="L1204" s="3379"/>
      <c r="M1204" s="3379"/>
      <c r="N1204" s="3379"/>
      <c r="O1204" s="3379"/>
      <c r="P1204" s="3379"/>
      <c r="Q1204" s="3379"/>
      <c r="R1204" s="3517"/>
    </row>
    <row r="1205" spans="1:18" ht="49.5" customHeight="1">
      <c r="A1205" s="1791"/>
      <c r="B1205" s="2481" t="s">
        <v>3118</v>
      </c>
      <c r="C1205" s="2479" t="s">
        <v>123</v>
      </c>
      <c r="D1205" s="3801" t="s">
        <v>3121</v>
      </c>
      <c r="E1205" s="1920"/>
      <c r="F1205" s="1920"/>
      <c r="G1205" s="1887">
        <v>2350000</v>
      </c>
      <c r="H1205" s="3802" t="s">
        <v>3124</v>
      </c>
      <c r="I1205" s="3803"/>
      <c r="J1205" s="3803"/>
      <c r="K1205" s="3803"/>
      <c r="L1205" s="3803"/>
      <c r="M1205" s="3803"/>
      <c r="N1205" s="3803"/>
      <c r="O1205" s="3803"/>
      <c r="P1205" s="3803"/>
      <c r="Q1205" s="3803"/>
      <c r="R1205" s="3804"/>
    </row>
    <row r="1206" spans="1:18" ht="37.5" customHeight="1">
      <c r="A1206" s="1791"/>
      <c r="B1206" s="2481" t="s">
        <v>3120</v>
      </c>
      <c r="C1206" s="2479" t="s">
        <v>123</v>
      </c>
      <c r="D1206" s="3801"/>
      <c r="E1206" s="1920"/>
      <c r="F1206" s="1920"/>
      <c r="G1206" s="1887">
        <v>2600000</v>
      </c>
      <c r="H1206" s="3805"/>
      <c r="I1206" s="3806"/>
      <c r="J1206" s="3806"/>
      <c r="K1206" s="3806"/>
      <c r="L1206" s="3806"/>
      <c r="M1206" s="3806"/>
      <c r="N1206" s="3806"/>
      <c r="O1206" s="3806"/>
      <c r="P1206" s="3806"/>
      <c r="Q1206" s="3806"/>
      <c r="R1206" s="3807"/>
    </row>
    <row r="1207" spans="1:18" ht="39" customHeight="1">
      <c r="A1207" s="1791" t="s">
        <v>128</v>
      </c>
      <c r="B1207" s="3378" t="s">
        <v>3137</v>
      </c>
      <c r="C1207" s="3379"/>
      <c r="D1207" s="3379"/>
      <c r="E1207" s="3379"/>
      <c r="F1207" s="3379"/>
      <c r="G1207" s="3379"/>
      <c r="H1207" s="3379"/>
      <c r="I1207" s="3379"/>
      <c r="J1207" s="3379"/>
      <c r="K1207" s="3379"/>
      <c r="L1207" s="3379"/>
      <c r="M1207" s="3379"/>
      <c r="N1207" s="3379"/>
      <c r="O1207" s="3379"/>
      <c r="P1207" s="3379"/>
      <c r="Q1207" s="3379"/>
      <c r="R1207" s="3517"/>
    </row>
    <row r="1208" spans="1:18" ht="49.5" customHeight="1">
      <c r="A1208" s="1791"/>
      <c r="B1208" s="2481" t="s">
        <v>3118</v>
      </c>
      <c r="C1208" s="2479" t="s">
        <v>123</v>
      </c>
      <c r="D1208" s="3801" t="s">
        <v>3121</v>
      </c>
      <c r="E1208" s="1920"/>
      <c r="F1208" s="1920"/>
      <c r="G1208" s="1887">
        <v>2400000</v>
      </c>
      <c r="H1208" s="3802" t="s">
        <v>3124</v>
      </c>
      <c r="I1208" s="3803"/>
      <c r="J1208" s="3803"/>
      <c r="K1208" s="3803"/>
      <c r="L1208" s="3803"/>
      <c r="M1208" s="3803"/>
      <c r="N1208" s="3803"/>
      <c r="O1208" s="3803"/>
      <c r="P1208" s="3803"/>
      <c r="Q1208" s="3803"/>
      <c r="R1208" s="3804"/>
    </row>
    <row r="1209" spans="1:18" ht="37.5" customHeight="1">
      <c r="A1209" s="1791"/>
      <c r="B1209" s="2481" t="s">
        <v>3120</v>
      </c>
      <c r="C1209" s="2479" t="s">
        <v>123</v>
      </c>
      <c r="D1209" s="3801"/>
      <c r="E1209" s="1920"/>
      <c r="F1209" s="1920"/>
      <c r="G1209" s="1887">
        <v>2650000</v>
      </c>
      <c r="H1209" s="3805"/>
      <c r="I1209" s="3806"/>
      <c r="J1209" s="3806"/>
      <c r="K1209" s="3806"/>
      <c r="L1209" s="3806"/>
      <c r="M1209" s="3806"/>
      <c r="N1209" s="3806"/>
      <c r="O1209" s="3806"/>
      <c r="P1209" s="3806"/>
      <c r="Q1209" s="3806"/>
      <c r="R1209" s="3807"/>
    </row>
    <row r="1210" spans="1:18" ht="39" customHeight="1">
      <c r="A1210" s="1791" t="s">
        <v>1835</v>
      </c>
      <c r="B1210" s="3378" t="s">
        <v>3138</v>
      </c>
      <c r="C1210" s="3379"/>
      <c r="D1210" s="3379"/>
      <c r="E1210" s="3379"/>
      <c r="F1210" s="3379"/>
      <c r="G1210" s="3379"/>
      <c r="H1210" s="3379"/>
      <c r="I1210" s="3379"/>
      <c r="J1210" s="3379"/>
      <c r="K1210" s="3379"/>
      <c r="L1210" s="3379"/>
      <c r="M1210" s="3379"/>
      <c r="N1210" s="3379"/>
      <c r="O1210" s="3379"/>
      <c r="P1210" s="3379"/>
      <c r="Q1210" s="3379"/>
      <c r="R1210" s="3517"/>
    </row>
    <row r="1211" spans="1:18" ht="49.5" customHeight="1">
      <c r="A1211" s="1791"/>
      <c r="B1211" s="2481" t="s">
        <v>3118</v>
      </c>
      <c r="C1211" s="2479" t="s">
        <v>123</v>
      </c>
      <c r="D1211" s="3801" t="s">
        <v>3121</v>
      </c>
      <c r="E1211" s="1920"/>
      <c r="F1211" s="1920"/>
      <c r="G1211" s="1887">
        <v>2450000</v>
      </c>
      <c r="H1211" s="3802" t="s">
        <v>3124</v>
      </c>
      <c r="I1211" s="3803"/>
      <c r="J1211" s="3803"/>
      <c r="K1211" s="3803"/>
      <c r="L1211" s="3803"/>
      <c r="M1211" s="3803"/>
      <c r="N1211" s="3803"/>
      <c r="O1211" s="3803"/>
      <c r="P1211" s="3803"/>
      <c r="Q1211" s="3803"/>
      <c r="R1211" s="3804"/>
    </row>
    <row r="1212" spans="1:18" ht="37.5" customHeight="1">
      <c r="A1212" s="1791"/>
      <c r="B1212" s="2481" t="s">
        <v>3120</v>
      </c>
      <c r="C1212" s="2479" t="s">
        <v>123</v>
      </c>
      <c r="D1212" s="3801"/>
      <c r="E1212" s="1920"/>
      <c r="F1212" s="1920"/>
      <c r="G1212" s="1887">
        <v>2700000</v>
      </c>
      <c r="H1212" s="3805"/>
      <c r="I1212" s="3806"/>
      <c r="J1212" s="3806"/>
      <c r="K1212" s="3806"/>
      <c r="L1212" s="3806"/>
      <c r="M1212" s="3806"/>
      <c r="N1212" s="3806"/>
      <c r="O1212" s="3806"/>
      <c r="P1212" s="3806"/>
      <c r="Q1212" s="3806"/>
      <c r="R1212" s="3807"/>
    </row>
    <row r="1213" spans="1:18" ht="38.25" customHeight="1">
      <c r="A1213" s="1791" t="s">
        <v>1419</v>
      </c>
      <c r="B1213" s="3572" t="s">
        <v>2842</v>
      </c>
      <c r="C1213" s="3569"/>
      <c r="D1213" s="3569"/>
      <c r="E1213" s="3569"/>
      <c r="F1213" s="3569"/>
      <c r="G1213" s="3569"/>
      <c r="H1213" s="3569"/>
      <c r="I1213" s="3569"/>
      <c r="J1213" s="3569"/>
      <c r="K1213" s="3569"/>
      <c r="L1213" s="3569"/>
      <c r="M1213" s="3569"/>
      <c r="N1213" s="3569"/>
      <c r="O1213" s="3569"/>
      <c r="P1213" s="3569"/>
      <c r="Q1213" s="3569"/>
      <c r="R1213" s="3569"/>
    </row>
    <row r="1214" spans="1:18" ht="54" customHeight="1">
      <c r="A1214" s="1791">
        <v>1</v>
      </c>
      <c r="B1214" s="3572" t="s">
        <v>2841</v>
      </c>
      <c r="C1214" s="3569"/>
      <c r="D1214" s="3569"/>
      <c r="E1214" s="3569"/>
      <c r="F1214" s="3569"/>
      <c r="G1214" s="3569"/>
      <c r="H1214" s="3569"/>
      <c r="I1214" s="3569"/>
      <c r="J1214" s="3569"/>
      <c r="K1214" s="3569"/>
      <c r="L1214" s="3569"/>
      <c r="M1214" s="3569"/>
      <c r="N1214" s="3569"/>
      <c r="O1214" s="3569"/>
      <c r="P1214" s="3569"/>
      <c r="Q1214" s="3569"/>
      <c r="R1214" s="3569"/>
    </row>
    <row r="1215" spans="1:18" ht="28.5" customHeight="1">
      <c r="A1215" s="1791"/>
      <c r="B1215" s="2524"/>
      <c r="C1215" s="3573" t="s">
        <v>2843</v>
      </c>
      <c r="D1215" s="3573"/>
      <c r="E1215" s="3573"/>
      <c r="F1215" s="3573"/>
      <c r="G1215" s="3573"/>
      <c r="H1215" s="3573"/>
      <c r="I1215" s="3573"/>
      <c r="J1215" s="3573"/>
      <c r="K1215" s="3573"/>
      <c r="L1215" s="3573"/>
      <c r="M1215" s="3573"/>
      <c r="N1215" s="3573"/>
      <c r="O1215" s="3573"/>
      <c r="P1215" s="3573"/>
      <c r="Q1215" s="3573"/>
      <c r="R1215" s="3573"/>
    </row>
    <row r="1216" spans="1:18" s="1954" customFormat="1" ht="31.5" customHeight="1">
      <c r="A1216" s="1791"/>
      <c r="B1216" s="3378" t="s">
        <v>3003</v>
      </c>
      <c r="C1216" s="3379"/>
      <c r="D1216" s="3379"/>
      <c r="E1216" s="3379"/>
      <c r="F1216" s="3517"/>
      <c r="G1216" s="2471"/>
      <c r="H1216" s="2471"/>
      <c r="I1216" s="2471"/>
      <c r="J1216" s="2471"/>
      <c r="K1216" s="2471"/>
      <c r="L1216" s="2471"/>
      <c r="M1216" s="2471"/>
      <c r="N1216" s="2471"/>
      <c r="O1216" s="2471"/>
      <c r="P1216" s="2471"/>
      <c r="Q1216" s="2471"/>
      <c r="R1216" s="2471"/>
    </row>
    <row r="1217" spans="1:18" s="1954" customFormat="1" ht="31.5" customHeight="1">
      <c r="A1217" s="1791"/>
      <c r="B1217" s="3378" t="s">
        <v>2845</v>
      </c>
      <c r="C1217" s="3379"/>
      <c r="D1217" s="3379"/>
      <c r="E1217" s="3379"/>
      <c r="F1217" s="3517"/>
      <c r="G1217" s="2471"/>
      <c r="H1217" s="2471"/>
      <c r="I1217" s="2471"/>
      <c r="J1217" s="2471"/>
      <c r="K1217" s="2471"/>
      <c r="L1217" s="2471"/>
      <c r="M1217" s="2471"/>
      <c r="N1217" s="2471"/>
      <c r="O1217" s="2471"/>
      <c r="P1217" s="2471"/>
      <c r="Q1217" s="2471"/>
      <c r="R1217" s="2471"/>
    </row>
    <row r="1218" spans="1:18" ht="42.75" customHeight="1">
      <c r="A1218" s="1824">
        <v>1</v>
      </c>
      <c r="B1218" s="2198" t="s">
        <v>2846</v>
      </c>
      <c r="C1218" s="2479" t="s">
        <v>2491</v>
      </c>
      <c r="D1218" s="2484" t="s">
        <v>2847</v>
      </c>
      <c r="E1218" s="1920">
        <v>8800</v>
      </c>
      <c r="F1218" s="1920"/>
      <c r="G1218" s="3571"/>
      <c r="H1218" s="3571"/>
      <c r="I1218" s="3571"/>
      <c r="J1218" s="3571"/>
      <c r="K1218" s="3571"/>
      <c r="L1218" s="3571"/>
      <c r="M1218" s="3571"/>
      <c r="N1218" s="3571"/>
      <c r="O1218" s="3571"/>
      <c r="P1218" s="3571"/>
      <c r="Q1218" s="3571"/>
      <c r="R1218" s="3571"/>
    </row>
    <row r="1219" spans="1:18" ht="42.75" customHeight="1">
      <c r="A1219" s="1824">
        <v>2</v>
      </c>
      <c r="B1219" s="2198" t="s">
        <v>2846</v>
      </c>
      <c r="C1219" s="2479" t="s">
        <v>2491</v>
      </c>
      <c r="D1219" s="2484" t="s">
        <v>2848</v>
      </c>
      <c r="E1219" s="1920">
        <v>12400</v>
      </c>
      <c r="F1219" s="1920"/>
      <c r="G1219" s="3571"/>
      <c r="H1219" s="3571"/>
      <c r="I1219" s="3571"/>
      <c r="J1219" s="3571"/>
      <c r="K1219" s="3571"/>
      <c r="L1219" s="3571"/>
      <c r="M1219" s="3571"/>
      <c r="N1219" s="3571"/>
      <c r="O1219" s="3571"/>
      <c r="P1219" s="3571"/>
      <c r="Q1219" s="3571"/>
      <c r="R1219" s="3571"/>
    </row>
    <row r="1220" spans="1:18" ht="42.75" customHeight="1">
      <c r="A1220" s="1824">
        <v>3</v>
      </c>
      <c r="B1220" s="2198" t="s">
        <v>2846</v>
      </c>
      <c r="C1220" s="2479" t="s">
        <v>2491</v>
      </c>
      <c r="D1220" s="2484" t="s">
        <v>2849</v>
      </c>
      <c r="E1220" s="1920">
        <v>17500</v>
      </c>
      <c r="F1220" s="1920"/>
      <c r="G1220" s="3571"/>
      <c r="H1220" s="3571"/>
      <c r="I1220" s="3571"/>
      <c r="J1220" s="3571"/>
      <c r="K1220" s="3571"/>
      <c r="L1220" s="3571"/>
      <c r="M1220" s="3571"/>
      <c r="N1220" s="3571"/>
      <c r="O1220" s="3571"/>
      <c r="P1220" s="3571"/>
      <c r="Q1220" s="3571"/>
      <c r="R1220" s="3571"/>
    </row>
    <row r="1221" spans="1:18" ht="42.75" customHeight="1">
      <c r="A1221" s="1824">
        <v>4</v>
      </c>
      <c r="B1221" s="2198" t="s">
        <v>2846</v>
      </c>
      <c r="C1221" s="2479" t="s">
        <v>2491</v>
      </c>
      <c r="D1221" s="2484" t="s">
        <v>2850</v>
      </c>
      <c r="E1221" s="1920">
        <v>23200</v>
      </c>
      <c r="F1221" s="1920"/>
      <c r="G1221" s="3571"/>
      <c r="H1221" s="3571"/>
      <c r="I1221" s="3571"/>
      <c r="J1221" s="3571"/>
      <c r="K1221" s="3571"/>
      <c r="L1221" s="3571"/>
      <c r="M1221" s="3571"/>
      <c r="N1221" s="3571"/>
      <c r="O1221" s="3571"/>
      <c r="P1221" s="3571"/>
      <c r="Q1221" s="3571"/>
      <c r="R1221" s="3571"/>
    </row>
    <row r="1222" spans="1:18" ht="42.75" customHeight="1">
      <c r="A1222" s="1824">
        <v>5</v>
      </c>
      <c r="B1222" s="2198" t="s">
        <v>2846</v>
      </c>
      <c r="C1222" s="2479" t="s">
        <v>2491</v>
      </c>
      <c r="D1222" s="2484" t="s">
        <v>2851</v>
      </c>
      <c r="E1222" s="1920">
        <v>31800</v>
      </c>
      <c r="F1222" s="1920"/>
      <c r="G1222" s="3571"/>
      <c r="H1222" s="3571"/>
      <c r="I1222" s="3571"/>
      <c r="J1222" s="3571"/>
      <c r="K1222" s="3571"/>
      <c r="L1222" s="3571"/>
      <c r="M1222" s="3571"/>
      <c r="N1222" s="3571"/>
      <c r="O1222" s="3571"/>
      <c r="P1222" s="3571"/>
      <c r="Q1222" s="3571"/>
      <c r="R1222" s="3571"/>
    </row>
    <row r="1223" spans="1:18" ht="42.75" customHeight="1">
      <c r="A1223" s="1824">
        <v>6</v>
      </c>
      <c r="B1223" s="2198" t="s">
        <v>2846</v>
      </c>
      <c r="C1223" s="2479" t="s">
        <v>2491</v>
      </c>
      <c r="D1223" s="2484" t="s">
        <v>2852</v>
      </c>
      <c r="E1223" s="1920">
        <v>30100</v>
      </c>
      <c r="F1223" s="1920"/>
      <c r="G1223" s="3571"/>
      <c r="H1223" s="3571"/>
      <c r="I1223" s="3571"/>
      <c r="J1223" s="3571"/>
      <c r="K1223" s="3571"/>
      <c r="L1223" s="3571"/>
      <c r="M1223" s="3571"/>
      <c r="N1223" s="3571"/>
      <c r="O1223" s="3571"/>
      <c r="P1223" s="3571"/>
      <c r="Q1223" s="3571"/>
      <c r="R1223" s="3571"/>
    </row>
    <row r="1224" spans="1:18" ht="42.75" customHeight="1">
      <c r="A1224" s="1824">
        <v>7</v>
      </c>
      <c r="B1224" s="2198" t="s">
        <v>2846</v>
      </c>
      <c r="C1224" s="2479" t="s">
        <v>2491</v>
      </c>
      <c r="D1224" s="2484" t="s">
        <v>2853</v>
      </c>
      <c r="E1224" s="1920">
        <v>37000</v>
      </c>
      <c r="F1224" s="1920"/>
      <c r="G1224" s="3571"/>
      <c r="H1224" s="3571"/>
      <c r="I1224" s="3571"/>
      <c r="J1224" s="3571"/>
      <c r="K1224" s="3571"/>
      <c r="L1224" s="3571"/>
      <c r="M1224" s="3571"/>
      <c r="N1224" s="3571"/>
      <c r="O1224" s="3571"/>
      <c r="P1224" s="3571"/>
      <c r="Q1224" s="3571"/>
      <c r="R1224" s="3571"/>
    </row>
    <row r="1225" spans="1:18" ht="42.75" customHeight="1">
      <c r="A1225" s="1824">
        <v>8</v>
      </c>
      <c r="B1225" s="2198" t="s">
        <v>2846</v>
      </c>
      <c r="C1225" s="2479" t="s">
        <v>2491</v>
      </c>
      <c r="D1225" s="2484" t="s">
        <v>2854</v>
      </c>
      <c r="E1225" s="1920">
        <v>31900</v>
      </c>
      <c r="F1225" s="1920"/>
      <c r="G1225" s="3571"/>
      <c r="H1225" s="3571"/>
      <c r="I1225" s="3571"/>
      <c r="J1225" s="3571"/>
      <c r="K1225" s="3571"/>
      <c r="L1225" s="3571"/>
      <c r="M1225" s="3571"/>
      <c r="N1225" s="3571"/>
      <c r="O1225" s="3571"/>
      <c r="P1225" s="3571"/>
      <c r="Q1225" s="3571"/>
      <c r="R1225" s="3571"/>
    </row>
    <row r="1226" spans="1:18" ht="42.75" customHeight="1">
      <c r="A1226" s="1824">
        <v>9</v>
      </c>
      <c r="B1226" s="2198" t="s">
        <v>2846</v>
      </c>
      <c r="C1226" s="2479" t="s">
        <v>2491</v>
      </c>
      <c r="D1226" s="2484" t="s">
        <v>2855</v>
      </c>
      <c r="E1226" s="1920">
        <v>44000</v>
      </c>
      <c r="F1226" s="1920"/>
      <c r="G1226" s="3571"/>
      <c r="H1226" s="3571"/>
      <c r="I1226" s="3571"/>
      <c r="J1226" s="3571"/>
      <c r="K1226" s="3571"/>
      <c r="L1226" s="3571"/>
      <c r="M1226" s="3571"/>
      <c r="N1226" s="3571"/>
      <c r="O1226" s="3571"/>
      <c r="P1226" s="3571"/>
      <c r="Q1226" s="3571"/>
      <c r="R1226" s="3571"/>
    </row>
    <row r="1227" spans="1:18" ht="42.75" customHeight="1">
      <c r="A1227" s="1824">
        <v>10</v>
      </c>
      <c r="B1227" s="2198" t="s">
        <v>2846</v>
      </c>
      <c r="C1227" s="2479" t="s">
        <v>2491</v>
      </c>
      <c r="D1227" s="2484" t="s">
        <v>2856</v>
      </c>
      <c r="E1227" s="1920">
        <v>54200</v>
      </c>
      <c r="F1227" s="1920"/>
      <c r="G1227" s="3571"/>
      <c r="H1227" s="3571"/>
      <c r="I1227" s="3571"/>
      <c r="J1227" s="3571"/>
      <c r="K1227" s="3571"/>
      <c r="L1227" s="3571"/>
      <c r="M1227" s="3571"/>
      <c r="N1227" s="3571"/>
      <c r="O1227" s="3571"/>
      <c r="P1227" s="3571"/>
      <c r="Q1227" s="3571"/>
      <c r="R1227" s="3571"/>
    </row>
    <row r="1228" spans="1:18" ht="42.75" customHeight="1">
      <c r="A1228" s="1824">
        <v>11</v>
      </c>
      <c r="B1228" s="2198" t="s">
        <v>2846</v>
      </c>
      <c r="C1228" s="2479" t="s">
        <v>2491</v>
      </c>
      <c r="D1228" s="2484" t="s">
        <v>2857</v>
      </c>
      <c r="E1228" s="1920">
        <v>68900</v>
      </c>
      <c r="F1228" s="1920"/>
      <c r="G1228" s="3571"/>
      <c r="H1228" s="3571"/>
      <c r="I1228" s="3571"/>
      <c r="J1228" s="3571"/>
      <c r="K1228" s="3571"/>
      <c r="L1228" s="3571"/>
      <c r="M1228" s="3571"/>
      <c r="N1228" s="3571"/>
      <c r="O1228" s="3571"/>
      <c r="P1228" s="3571"/>
      <c r="Q1228" s="3571"/>
      <c r="R1228" s="3571"/>
    </row>
    <row r="1229" spans="1:18" ht="42.75" customHeight="1">
      <c r="A1229" s="1824">
        <v>12</v>
      </c>
      <c r="B1229" s="2198" t="s">
        <v>2846</v>
      </c>
      <c r="C1229" s="2479" t="s">
        <v>2491</v>
      </c>
      <c r="D1229" s="2484" t="s">
        <v>2858</v>
      </c>
      <c r="E1229" s="1920">
        <v>89100</v>
      </c>
      <c r="F1229" s="1920"/>
      <c r="G1229" s="3571"/>
      <c r="H1229" s="3571"/>
      <c r="I1229" s="3571"/>
      <c r="J1229" s="3571"/>
      <c r="K1229" s="3571"/>
      <c r="L1229" s="3571"/>
      <c r="M1229" s="3571"/>
      <c r="N1229" s="3571"/>
      <c r="O1229" s="3571"/>
      <c r="P1229" s="3571"/>
      <c r="Q1229" s="3571"/>
      <c r="R1229" s="3571"/>
    </row>
    <row r="1230" spans="1:18" ht="42.75" customHeight="1">
      <c r="A1230" s="1824">
        <v>13</v>
      </c>
      <c r="B1230" s="2198" t="s">
        <v>2846</v>
      </c>
      <c r="C1230" s="2479" t="s">
        <v>2491</v>
      </c>
      <c r="D1230" s="2484" t="s">
        <v>2859</v>
      </c>
      <c r="E1230" s="1920">
        <v>114300</v>
      </c>
      <c r="F1230" s="1920"/>
      <c r="G1230" s="3571"/>
      <c r="H1230" s="3571"/>
      <c r="I1230" s="3571"/>
      <c r="J1230" s="3571"/>
      <c r="K1230" s="3571"/>
      <c r="L1230" s="3571"/>
      <c r="M1230" s="3571"/>
      <c r="N1230" s="3571"/>
      <c r="O1230" s="3571"/>
      <c r="P1230" s="3571"/>
      <c r="Q1230" s="3571"/>
      <c r="R1230" s="3571"/>
    </row>
    <row r="1231" spans="1:18" ht="42.75" customHeight="1">
      <c r="A1231" s="1824">
        <v>14</v>
      </c>
      <c r="B1231" s="2198" t="s">
        <v>2846</v>
      </c>
      <c r="C1231" s="2479" t="s">
        <v>2491</v>
      </c>
      <c r="D1231" s="2484" t="s">
        <v>2860</v>
      </c>
      <c r="E1231" s="1920">
        <v>146400</v>
      </c>
      <c r="F1231" s="1920"/>
      <c r="G1231" s="3571"/>
      <c r="H1231" s="3571"/>
      <c r="I1231" s="3571"/>
      <c r="J1231" s="3571"/>
      <c r="K1231" s="3571"/>
      <c r="L1231" s="3571"/>
      <c r="M1231" s="3571"/>
      <c r="N1231" s="3571"/>
      <c r="O1231" s="3571"/>
      <c r="P1231" s="3571"/>
      <c r="Q1231" s="3571"/>
      <c r="R1231" s="3571"/>
    </row>
    <row r="1232" spans="1:18" ht="42.75" customHeight="1">
      <c r="A1232" s="1824">
        <v>15</v>
      </c>
      <c r="B1232" s="2198" t="s">
        <v>2846</v>
      </c>
      <c r="C1232" s="2479" t="s">
        <v>2491</v>
      </c>
      <c r="D1232" s="2484" t="s">
        <v>2861</v>
      </c>
      <c r="E1232" s="1920">
        <v>164000</v>
      </c>
      <c r="F1232" s="1920"/>
      <c r="G1232" s="3571"/>
      <c r="H1232" s="3571"/>
      <c r="I1232" s="3571"/>
      <c r="J1232" s="3571"/>
      <c r="K1232" s="3571"/>
      <c r="L1232" s="3571"/>
      <c r="M1232" s="3571"/>
      <c r="N1232" s="3571"/>
      <c r="O1232" s="3571"/>
      <c r="P1232" s="3571"/>
      <c r="Q1232" s="3571"/>
      <c r="R1232" s="3571"/>
    </row>
    <row r="1233" spans="1:18" ht="42.75" customHeight="1">
      <c r="A1233" s="1824">
        <v>16</v>
      </c>
      <c r="B1233" s="2198" t="s">
        <v>2846</v>
      </c>
      <c r="C1233" s="2479" t="s">
        <v>2491</v>
      </c>
      <c r="D1233" s="2484" t="s">
        <v>2862</v>
      </c>
      <c r="E1233" s="1920">
        <v>256800</v>
      </c>
      <c r="F1233" s="1920"/>
      <c r="G1233" s="3571"/>
      <c r="H1233" s="3571"/>
      <c r="I1233" s="3571"/>
      <c r="J1233" s="3571"/>
      <c r="K1233" s="3571"/>
      <c r="L1233" s="3571"/>
      <c r="M1233" s="3571"/>
      <c r="N1233" s="3571"/>
      <c r="O1233" s="3571"/>
      <c r="P1233" s="3571"/>
      <c r="Q1233" s="3571"/>
      <c r="R1233" s="3571"/>
    </row>
    <row r="1234" spans="1:18" ht="42.75" customHeight="1">
      <c r="A1234" s="1824">
        <v>17</v>
      </c>
      <c r="B1234" s="2198" t="s">
        <v>2846</v>
      </c>
      <c r="C1234" s="2479" t="s">
        <v>2491</v>
      </c>
      <c r="D1234" s="2484" t="s">
        <v>2863</v>
      </c>
      <c r="E1234" s="1920">
        <v>234900</v>
      </c>
      <c r="F1234" s="1920"/>
      <c r="G1234" s="3571"/>
      <c r="H1234" s="3571"/>
      <c r="I1234" s="3571"/>
      <c r="J1234" s="3571"/>
      <c r="K1234" s="3571"/>
      <c r="L1234" s="3571"/>
      <c r="M1234" s="3571"/>
      <c r="N1234" s="3571"/>
      <c r="O1234" s="3571"/>
      <c r="P1234" s="3571"/>
      <c r="Q1234" s="3571"/>
      <c r="R1234" s="3571"/>
    </row>
    <row r="1235" spans="1:18" ht="42.75" customHeight="1">
      <c r="A1235" s="1824">
        <v>18</v>
      </c>
      <c r="B1235" s="2198" t="s">
        <v>2846</v>
      </c>
      <c r="C1235" s="2479" t="s">
        <v>2491</v>
      </c>
      <c r="D1235" s="2484" t="s">
        <v>2864</v>
      </c>
      <c r="E1235" s="1920">
        <v>320100</v>
      </c>
      <c r="F1235" s="1920"/>
      <c r="G1235" s="3571"/>
      <c r="H1235" s="3571"/>
      <c r="I1235" s="3571"/>
      <c r="J1235" s="3571"/>
      <c r="K1235" s="3571"/>
      <c r="L1235" s="3571"/>
      <c r="M1235" s="3571"/>
      <c r="N1235" s="3571"/>
      <c r="O1235" s="3571"/>
      <c r="P1235" s="3571"/>
      <c r="Q1235" s="3571"/>
      <c r="R1235" s="3571"/>
    </row>
    <row r="1236" spans="1:18" ht="42.75" customHeight="1">
      <c r="A1236" s="1824">
        <v>19</v>
      </c>
      <c r="B1236" s="2198" t="s">
        <v>2846</v>
      </c>
      <c r="C1236" s="2479" t="s">
        <v>2491</v>
      </c>
      <c r="D1236" s="2484" t="s">
        <v>2865</v>
      </c>
      <c r="E1236" s="1920">
        <v>381000</v>
      </c>
      <c r="F1236" s="1920"/>
      <c r="G1236" s="3571"/>
      <c r="H1236" s="3571"/>
      <c r="I1236" s="3571"/>
      <c r="J1236" s="3571"/>
      <c r="K1236" s="3571"/>
      <c r="L1236" s="3571"/>
      <c r="M1236" s="3571"/>
      <c r="N1236" s="3571"/>
      <c r="O1236" s="3571"/>
      <c r="P1236" s="3571"/>
      <c r="Q1236" s="3571"/>
      <c r="R1236" s="3571"/>
    </row>
    <row r="1237" spans="1:18" ht="42.75" customHeight="1">
      <c r="A1237" s="1824">
        <v>20</v>
      </c>
      <c r="B1237" s="2198" t="s">
        <v>2846</v>
      </c>
      <c r="C1237" s="2479" t="s">
        <v>2491</v>
      </c>
      <c r="D1237" s="2484" t="s">
        <v>2866</v>
      </c>
      <c r="E1237" s="1920">
        <v>497500</v>
      </c>
      <c r="F1237" s="1920"/>
      <c r="G1237" s="3571"/>
      <c r="H1237" s="3571"/>
      <c r="I1237" s="3571"/>
      <c r="J1237" s="3571"/>
      <c r="K1237" s="3571"/>
      <c r="L1237" s="3571"/>
      <c r="M1237" s="3571"/>
      <c r="N1237" s="3571"/>
      <c r="O1237" s="3571"/>
      <c r="P1237" s="3571"/>
      <c r="Q1237" s="3571"/>
      <c r="R1237" s="3571"/>
    </row>
    <row r="1238" spans="1:18" s="1954" customFormat="1" ht="31.5" customHeight="1">
      <c r="A1238" s="1791"/>
      <c r="B1238" s="3378" t="s">
        <v>2867</v>
      </c>
      <c r="C1238" s="3379"/>
      <c r="D1238" s="3379"/>
      <c r="E1238" s="3379"/>
      <c r="F1238" s="3517"/>
      <c r="G1238" s="2471"/>
      <c r="H1238" s="2471"/>
      <c r="I1238" s="2471"/>
      <c r="J1238" s="2471"/>
      <c r="K1238" s="2471"/>
      <c r="L1238" s="2471"/>
      <c r="M1238" s="2471"/>
      <c r="N1238" s="2471"/>
      <c r="O1238" s="2471"/>
      <c r="P1238" s="2471"/>
      <c r="Q1238" s="2471"/>
      <c r="R1238" s="2471"/>
    </row>
    <row r="1239" spans="1:18" s="1954" customFormat="1" ht="41.25" customHeight="1">
      <c r="A1239" s="1791"/>
      <c r="B1239" s="3378" t="s">
        <v>2868</v>
      </c>
      <c r="C1239" s="3379"/>
      <c r="D1239" s="3379"/>
      <c r="E1239" s="3379"/>
      <c r="F1239" s="3517"/>
      <c r="G1239" s="2471"/>
      <c r="H1239" s="2471"/>
      <c r="I1239" s="2471"/>
      <c r="J1239" s="2471"/>
      <c r="K1239" s="2471"/>
      <c r="L1239" s="2471"/>
      <c r="M1239" s="2471"/>
      <c r="N1239" s="2471"/>
      <c r="O1239" s="2471"/>
      <c r="P1239" s="2471"/>
      <c r="Q1239" s="2471"/>
      <c r="R1239" s="2471"/>
    </row>
    <row r="1240" spans="1:18" ht="25.5" customHeight="1">
      <c r="A1240" s="1824">
        <v>21</v>
      </c>
      <c r="B1240" s="2485" t="s">
        <v>2869</v>
      </c>
      <c r="C1240" s="2479" t="s">
        <v>2491</v>
      </c>
      <c r="D1240" s="2535" t="s">
        <v>2870</v>
      </c>
      <c r="E1240" s="1920">
        <v>35000</v>
      </c>
      <c r="F1240" s="1920"/>
      <c r="G1240" s="3571"/>
      <c r="H1240" s="3571"/>
      <c r="I1240" s="3571"/>
      <c r="J1240" s="3571"/>
      <c r="K1240" s="3571"/>
      <c r="L1240" s="3571"/>
      <c r="M1240" s="3571"/>
      <c r="N1240" s="3571"/>
      <c r="O1240" s="3571"/>
      <c r="P1240" s="3571"/>
      <c r="Q1240" s="3571"/>
      <c r="R1240" s="3571"/>
    </row>
    <row r="1241" spans="1:18" ht="25.5" customHeight="1">
      <c r="A1241" s="1824">
        <v>22</v>
      </c>
      <c r="B1241" s="2485" t="s">
        <v>2869</v>
      </c>
      <c r="C1241" s="2479" t="s">
        <v>2491</v>
      </c>
      <c r="D1241" s="2535" t="s">
        <v>2871</v>
      </c>
      <c r="E1241" s="1920">
        <v>53200</v>
      </c>
      <c r="F1241" s="1920"/>
      <c r="G1241" s="3571"/>
      <c r="H1241" s="3571"/>
      <c r="I1241" s="3571"/>
      <c r="J1241" s="3571"/>
      <c r="K1241" s="3571"/>
      <c r="L1241" s="3571"/>
      <c r="M1241" s="3571"/>
      <c r="N1241" s="3571"/>
      <c r="O1241" s="3571"/>
      <c r="P1241" s="3571"/>
      <c r="Q1241" s="3571"/>
      <c r="R1241" s="3571"/>
    </row>
    <row r="1242" spans="1:18" ht="25.5" customHeight="1">
      <c r="A1242" s="1824">
        <v>23</v>
      </c>
      <c r="B1242" s="2485" t="s">
        <v>2869</v>
      </c>
      <c r="C1242" s="2479" t="s">
        <v>2491</v>
      </c>
      <c r="D1242" s="2535" t="s">
        <v>2872</v>
      </c>
      <c r="E1242" s="1920">
        <v>48600</v>
      </c>
      <c r="F1242" s="1920"/>
      <c r="G1242" s="3571"/>
      <c r="H1242" s="3571"/>
      <c r="I1242" s="3571"/>
      <c r="J1242" s="3571"/>
      <c r="K1242" s="3571"/>
      <c r="L1242" s="3571"/>
      <c r="M1242" s="3571"/>
      <c r="N1242" s="3571"/>
      <c r="O1242" s="3571"/>
      <c r="P1242" s="3571"/>
      <c r="Q1242" s="3571"/>
      <c r="R1242" s="3571"/>
    </row>
    <row r="1243" spans="1:18" ht="25.5" customHeight="1">
      <c r="A1243" s="1824">
        <v>24</v>
      </c>
      <c r="B1243" s="2485" t="s">
        <v>2869</v>
      </c>
      <c r="C1243" s="2479" t="s">
        <v>2491</v>
      </c>
      <c r="D1243" s="2535" t="s">
        <v>2873</v>
      </c>
      <c r="E1243" s="1920">
        <v>76300</v>
      </c>
      <c r="F1243" s="1920"/>
      <c r="G1243" s="3571"/>
      <c r="H1243" s="3571"/>
      <c r="I1243" s="3571"/>
      <c r="J1243" s="3571"/>
      <c r="K1243" s="3571"/>
      <c r="L1243" s="3571"/>
      <c r="M1243" s="3571"/>
      <c r="N1243" s="3571"/>
      <c r="O1243" s="3571"/>
      <c r="P1243" s="3571"/>
      <c r="Q1243" s="3571"/>
      <c r="R1243" s="3571"/>
    </row>
    <row r="1244" spans="1:18" ht="25.5" customHeight="1">
      <c r="A1244" s="1824">
        <v>25</v>
      </c>
      <c r="B1244" s="2485" t="s">
        <v>2869</v>
      </c>
      <c r="C1244" s="2479" t="s">
        <v>2491</v>
      </c>
      <c r="D1244" s="2535" t="s">
        <v>2874</v>
      </c>
      <c r="E1244" s="1920">
        <v>70800</v>
      </c>
      <c r="F1244" s="1920"/>
      <c r="G1244" s="3571"/>
      <c r="H1244" s="3571"/>
      <c r="I1244" s="3571"/>
      <c r="J1244" s="3571"/>
      <c r="K1244" s="3571"/>
      <c r="L1244" s="3571"/>
      <c r="M1244" s="3571"/>
      <c r="N1244" s="3571"/>
      <c r="O1244" s="3571"/>
      <c r="P1244" s="3571"/>
      <c r="Q1244" s="3571"/>
      <c r="R1244" s="3571"/>
    </row>
    <row r="1245" spans="1:18" ht="25.5" customHeight="1">
      <c r="A1245" s="1824">
        <v>26</v>
      </c>
      <c r="B1245" s="2485" t="s">
        <v>2869</v>
      </c>
      <c r="C1245" s="2479" t="s">
        <v>2491</v>
      </c>
      <c r="D1245" s="2535" t="s">
        <v>2875</v>
      </c>
      <c r="E1245" s="1920">
        <v>109100</v>
      </c>
      <c r="F1245" s="1920"/>
      <c r="G1245" s="3571"/>
      <c r="H1245" s="3571"/>
      <c r="I1245" s="3571"/>
      <c r="J1245" s="3571"/>
      <c r="K1245" s="3571"/>
      <c r="L1245" s="3571"/>
      <c r="M1245" s="3571"/>
      <c r="N1245" s="3571"/>
      <c r="O1245" s="3571"/>
      <c r="P1245" s="3571"/>
      <c r="Q1245" s="3571"/>
      <c r="R1245" s="3571"/>
    </row>
    <row r="1246" spans="1:18" ht="25.5" customHeight="1">
      <c r="A1246" s="1824">
        <v>27</v>
      </c>
      <c r="B1246" s="2485" t="s">
        <v>2869</v>
      </c>
      <c r="C1246" s="2479" t="s">
        <v>2491</v>
      </c>
      <c r="D1246" s="2535" t="s">
        <v>2876</v>
      </c>
      <c r="E1246" s="1920">
        <v>94200</v>
      </c>
      <c r="F1246" s="1920"/>
      <c r="G1246" s="3571"/>
      <c r="H1246" s="3571"/>
      <c r="I1246" s="3571"/>
      <c r="J1246" s="3571"/>
      <c r="K1246" s="3571"/>
      <c r="L1246" s="3571"/>
      <c r="M1246" s="3571"/>
      <c r="N1246" s="3571"/>
      <c r="O1246" s="3571"/>
      <c r="P1246" s="3571"/>
      <c r="Q1246" s="3571"/>
      <c r="R1246" s="3571"/>
    </row>
    <row r="1247" spans="1:18" ht="25.5" customHeight="1">
      <c r="A1247" s="1824">
        <v>28</v>
      </c>
      <c r="B1247" s="2485" t="s">
        <v>2869</v>
      </c>
      <c r="C1247" s="2479" t="s">
        <v>2491</v>
      </c>
      <c r="D1247" s="2535" t="s">
        <v>2877</v>
      </c>
      <c r="E1247" s="1920">
        <v>150300</v>
      </c>
      <c r="F1247" s="1920"/>
      <c r="G1247" s="3571"/>
      <c r="H1247" s="3571"/>
      <c r="I1247" s="3571"/>
      <c r="J1247" s="3571"/>
      <c r="K1247" s="3571"/>
      <c r="L1247" s="3571"/>
      <c r="M1247" s="3571"/>
      <c r="N1247" s="3571"/>
      <c r="O1247" s="3571"/>
      <c r="P1247" s="3571"/>
      <c r="Q1247" s="3571"/>
      <c r="R1247" s="3571"/>
    </row>
    <row r="1248" spans="1:18" ht="25.5" customHeight="1">
      <c r="A1248" s="1824">
        <v>29</v>
      </c>
      <c r="B1248" s="2485" t="s">
        <v>2869</v>
      </c>
      <c r="C1248" s="2479" t="s">
        <v>2491</v>
      </c>
      <c r="D1248" s="2535" t="s">
        <v>2878</v>
      </c>
      <c r="E1248" s="1920">
        <v>116400</v>
      </c>
      <c r="F1248" s="1920"/>
      <c r="G1248" s="3571"/>
      <c r="H1248" s="3571"/>
      <c r="I1248" s="3571"/>
      <c r="J1248" s="3571"/>
      <c r="K1248" s="3571"/>
      <c r="L1248" s="3571"/>
      <c r="M1248" s="3571"/>
      <c r="N1248" s="3571"/>
      <c r="O1248" s="3571"/>
      <c r="P1248" s="3571"/>
      <c r="Q1248" s="3571"/>
      <c r="R1248" s="3571"/>
    </row>
    <row r="1249" spans="1:18" ht="25.5" customHeight="1">
      <c r="A1249" s="1824">
        <v>30</v>
      </c>
      <c r="B1249" s="2485" t="s">
        <v>2869</v>
      </c>
      <c r="C1249" s="2479" t="s">
        <v>2491</v>
      </c>
      <c r="D1249" s="2535" t="s">
        <v>2879</v>
      </c>
      <c r="E1249" s="1920">
        <v>175100</v>
      </c>
      <c r="F1249" s="1920"/>
      <c r="G1249" s="3571"/>
      <c r="H1249" s="3571"/>
      <c r="I1249" s="3571"/>
      <c r="J1249" s="3571"/>
      <c r="K1249" s="3571"/>
      <c r="L1249" s="3571"/>
      <c r="M1249" s="3571"/>
      <c r="N1249" s="3571"/>
      <c r="O1249" s="3571"/>
      <c r="P1249" s="3571"/>
      <c r="Q1249" s="3571"/>
      <c r="R1249" s="3571"/>
    </row>
    <row r="1250" spans="1:18" ht="25.5" customHeight="1">
      <c r="A1250" s="1824">
        <v>31</v>
      </c>
      <c r="B1250" s="2485" t="s">
        <v>2869</v>
      </c>
      <c r="C1250" s="2479" t="s">
        <v>2491</v>
      </c>
      <c r="D1250" s="2535" t="s">
        <v>2880</v>
      </c>
      <c r="E1250" s="1920">
        <v>194000</v>
      </c>
      <c r="F1250" s="1920"/>
      <c r="G1250" s="3571"/>
      <c r="H1250" s="3571"/>
      <c r="I1250" s="3571"/>
      <c r="J1250" s="3571"/>
      <c r="K1250" s="3571"/>
      <c r="L1250" s="3571"/>
      <c r="M1250" s="3571"/>
      <c r="N1250" s="3571"/>
      <c r="O1250" s="3571"/>
      <c r="P1250" s="3571"/>
      <c r="Q1250" s="3571"/>
      <c r="R1250" s="3571"/>
    </row>
    <row r="1251" spans="1:18" ht="25.5" customHeight="1">
      <c r="A1251" s="1824">
        <v>32</v>
      </c>
      <c r="B1251" s="2485" t="s">
        <v>2869</v>
      </c>
      <c r="C1251" s="2479" t="s">
        <v>2491</v>
      </c>
      <c r="D1251" s="2535" t="s">
        <v>2881</v>
      </c>
      <c r="E1251" s="1920">
        <v>229400</v>
      </c>
      <c r="F1251" s="1920"/>
      <c r="G1251" s="3571"/>
      <c r="H1251" s="3571"/>
      <c r="I1251" s="3571"/>
      <c r="J1251" s="3571"/>
      <c r="K1251" s="3571"/>
      <c r="L1251" s="3571"/>
      <c r="M1251" s="3571"/>
      <c r="N1251" s="3571"/>
      <c r="O1251" s="3571"/>
      <c r="P1251" s="3571"/>
      <c r="Q1251" s="3571"/>
      <c r="R1251" s="3571"/>
    </row>
    <row r="1252" spans="1:18" ht="25.5" customHeight="1">
      <c r="A1252" s="1824">
        <v>33</v>
      </c>
      <c r="B1252" s="2485" t="s">
        <v>2869</v>
      </c>
      <c r="C1252" s="2479" t="s">
        <v>2491</v>
      </c>
      <c r="D1252" s="2535" t="s">
        <v>2882</v>
      </c>
      <c r="E1252" s="1920">
        <v>181900</v>
      </c>
      <c r="F1252" s="1920"/>
      <c r="G1252" s="3571"/>
      <c r="H1252" s="3571"/>
      <c r="I1252" s="3571"/>
      <c r="J1252" s="3571"/>
      <c r="K1252" s="3571"/>
      <c r="L1252" s="3571"/>
      <c r="M1252" s="3571"/>
      <c r="N1252" s="3571"/>
      <c r="O1252" s="3571"/>
      <c r="P1252" s="3571"/>
      <c r="Q1252" s="3571"/>
      <c r="R1252" s="3571"/>
    </row>
    <row r="1253" spans="1:18" ht="25.5" customHeight="1">
      <c r="A1253" s="1824">
        <v>34</v>
      </c>
      <c r="B1253" s="2485" t="s">
        <v>2869</v>
      </c>
      <c r="C1253" s="2479" t="s">
        <v>2491</v>
      </c>
      <c r="D1253" s="2535" t="s">
        <v>2883</v>
      </c>
      <c r="E1253" s="1920">
        <v>222100</v>
      </c>
      <c r="F1253" s="1920"/>
      <c r="G1253" s="3571"/>
      <c r="H1253" s="3571"/>
      <c r="I1253" s="3571"/>
      <c r="J1253" s="3571"/>
      <c r="K1253" s="3571"/>
      <c r="L1253" s="3571"/>
      <c r="M1253" s="3571"/>
      <c r="N1253" s="3571"/>
      <c r="O1253" s="3571"/>
      <c r="P1253" s="3571"/>
      <c r="Q1253" s="3571"/>
      <c r="R1253" s="3571"/>
    </row>
    <row r="1254" spans="1:18" ht="25.5" customHeight="1">
      <c r="A1254" s="1824">
        <v>35</v>
      </c>
      <c r="B1254" s="2485" t="s">
        <v>2869</v>
      </c>
      <c r="C1254" s="2479" t="s">
        <v>2491</v>
      </c>
      <c r="D1254" s="2535" t="s">
        <v>2884</v>
      </c>
      <c r="E1254" s="1920">
        <v>287400</v>
      </c>
      <c r="F1254" s="1920"/>
      <c r="G1254" s="3571"/>
      <c r="H1254" s="3571"/>
      <c r="I1254" s="3571"/>
      <c r="J1254" s="3571"/>
      <c r="K1254" s="3571"/>
      <c r="L1254" s="3571"/>
      <c r="M1254" s="3571"/>
      <c r="N1254" s="3571"/>
      <c r="O1254" s="3571"/>
      <c r="P1254" s="3571"/>
      <c r="Q1254" s="3571"/>
      <c r="R1254" s="3571"/>
    </row>
    <row r="1255" spans="1:18" ht="25.5" customHeight="1">
      <c r="A1255" s="1824">
        <v>36</v>
      </c>
      <c r="B1255" s="2485" t="s">
        <v>2869</v>
      </c>
      <c r="C1255" s="2479" t="s">
        <v>2491</v>
      </c>
      <c r="D1255" s="2535" t="s">
        <v>2885</v>
      </c>
      <c r="E1255" s="1920">
        <v>338600</v>
      </c>
      <c r="F1255" s="1920"/>
      <c r="G1255" s="3571"/>
      <c r="H1255" s="3571"/>
      <c r="I1255" s="3571"/>
      <c r="J1255" s="3571"/>
      <c r="K1255" s="3571"/>
      <c r="L1255" s="3571"/>
      <c r="M1255" s="3571"/>
      <c r="N1255" s="3571"/>
      <c r="O1255" s="3571"/>
      <c r="P1255" s="3571"/>
      <c r="Q1255" s="3571"/>
      <c r="R1255" s="3571"/>
    </row>
    <row r="1256" spans="1:18" ht="25.5" customHeight="1">
      <c r="A1256" s="1824">
        <v>37</v>
      </c>
      <c r="B1256" s="2485" t="s">
        <v>2869</v>
      </c>
      <c r="C1256" s="2479" t="s">
        <v>2491</v>
      </c>
      <c r="D1256" s="2535" t="s">
        <v>2886</v>
      </c>
      <c r="E1256" s="1920">
        <v>222200</v>
      </c>
      <c r="F1256" s="1920"/>
      <c r="G1256" s="3571"/>
      <c r="H1256" s="3571"/>
      <c r="I1256" s="3571"/>
      <c r="J1256" s="3571"/>
      <c r="K1256" s="3571"/>
      <c r="L1256" s="3571"/>
      <c r="M1256" s="3571"/>
      <c r="N1256" s="3571"/>
      <c r="O1256" s="3571"/>
      <c r="P1256" s="3571"/>
      <c r="Q1256" s="3571"/>
      <c r="R1256" s="3571"/>
    </row>
    <row r="1257" spans="1:18" ht="25.5" customHeight="1">
      <c r="A1257" s="1824">
        <v>38</v>
      </c>
      <c r="B1257" s="2485" t="s">
        <v>2869</v>
      </c>
      <c r="C1257" s="2479" t="s">
        <v>2491</v>
      </c>
      <c r="D1257" s="2535" t="s">
        <v>2887</v>
      </c>
      <c r="E1257" s="1920">
        <v>358600</v>
      </c>
      <c r="F1257" s="1920"/>
      <c r="G1257" s="3571"/>
      <c r="H1257" s="3571"/>
      <c r="I1257" s="3571"/>
      <c r="J1257" s="3571"/>
      <c r="K1257" s="3571"/>
      <c r="L1257" s="3571"/>
      <c r="M1257" s="3571"/>
      <c r="N1257" s="3571"/>
      <c r="O1257" s="3571"/>
      <c r="P1257" s="3571"/>
      <c r="Q1257" s="3571"/>
      <c r="R1257" s="3571"/>
    </row>
    <row r="1258" spans="1:18" ht="25.5" customHeight="1">
      <c r="A1258" s="1824">
        <v>39</v>
      </c>
      <c r="B1258" s="2485" t="s">
        <v>2869</v>
      </c>
      <c r="C1258" s="2479" t="s">
        <v>2491</v>
      </c>
      <c r="D1258" s="2535" t="s">
        <v>2888</v>
      </c>
      <c r="E1258" s="1920">
        <v>299800</v>
      </c>
      <c r="F1258" s="1920"/>
      <c r="G1258" s="3571"/>
      <c r="H1258" s="3571"/>
      <c r="I1258" s="3571"/>
      <c r="J1258" s="3571"/>
      <c r="K1258" s="3571"/>
      <c r="L1258" s="3571"/>
      <c r="M1258" s="3571"/>
      <c r="N1258" s="3571"/>
      <c r="O1258" s="3571"/>
      <c r="P1258" s="3571"/>
      <c r="Q1258" s="3571"/>
      <c r="R1258" s="3571"/>
    </row>
    <row r="1259" spans="1:18" ht="25.5" customHeight="1">
      <c r="A1259" s="1824">
        <v>40</v>
      </c>
      <c r="B1259" s="2485" t="s">
        <v>2869</v>
      </c>
      <c r="C1259" s="2479" t="s">
        <v>2491</v>
      </c>
      <c r="D1259" s="2535" t="s">
        <v>2889</v>
      </c>
      <c r="E1259" s="1920">
        <v>348700</v>
      </c>
      <c r="F1259" s="1920"/>
      <c r="G1259" s="3571"/>
      <c r="H1259" s="3571"/>
      <c r="I1259" s="3571"/>
      <c r="J1259" s="3571"/>
      <c r="K1259" s="3571"/>
      <c r="L1259" s="3571"/>
      <c r="M1259" s="3571"/>
      <c r="N1259" s="3571"/>
      <c r="O1259" s="3571"/>
      <c r="P1259" s="3571"/>
      <c r="Q1259" s="3571"/>
      <c r="R1259" s="3571"/>
    </row>
    <row r="1260" spans="1:18" ht="25.5" customHeight="1">
      <c r="A1260" s="1824">
        <v>41</v>
      </c>
      <c r="B1260" s="2485" t="s">
        <v>2869</v>
      </c>
      <c r="C1260" s="2479" t="s">
        <v>2491</v>
      </c>
      <c r="D1260" s="2535" t="s">
        <v>2890</v>
      </c>
      <c r="E1260" s="1920">
        <v>445000</v>
      </c>
      <c r="F1260" s="1920"/>
      <c r="G1260" s="3571"/>
      <c r="H1260" s="3571"/>
      <c r="I1260" s="3571"/>
      <c r="J1260" s="3571"/>
      <c r="K1260" s="3571"/>
      <c r="L1260" s="3571"/>
      <c r="M1260" s="3571"/>
      <c r="N1260" s="3571"/>
      <c r="O1260" s="3571"/>
      <c r="P1260" s="3571"/>
      <c r="Q1260" s="3571"/>
      <c r="R1260" s="3571"/>
    </row>
    <row r="1261" spans="1:18" ht="25.5" customHeight="1">
      <c r="A1261" s="1824">
        <v>42</v>
      </c>
      <c r="B1261" s="2485" t="s">
        <v>2869</v>
      </c>
      <c r="C1261" s="2479" t="s">
        <v>2491</v>
      </c>
      <c r="D1261" s="2535" t="s">
        <v>2891</v>
      </c>
      <c r="E1261" s="1920">
        <v>525600</v>
      </c>
      <c r="F1261" s="1920"/>
      <c r="G1261" s="3571"/>
      <c r="H1261" s="3571"/>
      <c r="I1261" s="3571"/>
      <c r="J1261" s="3571"/>
      <c r="K1261" s="3571"/>
      <c r="L1261" s="3571"/>
      <c r="M1261" s="3571"/>
      <c r="N1261" s="3571"/>
      <c r="O1261" s="3571"/>
      <c r="P1261" s="3571"/>
      <c r="Q1261" s="3571"/>
      <c r="R1261" s="3571"/>
    </row>
    <row r="1262" spans="1:18" ht="25.5" customHeight="1">
      <c r="A1262" s="1824">
        <v>43</v>
      </c>
      <c r="B1262" s="2485" t="s">
        <v>2869</v>
      </c>
      <c r="C1262" s="2479" t="s">
        <v>2491</v>
      </c>
      <c r="D1262" s="2535" t="s">
        <v>2892</v>
      </c>
      <c r="E1262" s="1920">
        <v>365400</v>
      </c>
      <c r="F1262" s="1920"/>
      <c r="G1262" s="3571"/>
      <c r="H1262" s="3571"/>
      <c r="I1262" s="3571"/>
      <c r="J1262" s="3571"/>
      <c r="K1262" s="3571"/>
      <c r="L1262" s="3571"/>
      <c r="M1262" s="3571"/>
      <c r="N1262" s="3571"/>
      <c r="O1262" s="3571"/>
      <c r="P1262" s="3571"/>
      <c r="Q1262" s="3571"/>
      <c r="R1262" s="3571"/>
    </row>
    <row r="1263" spans="1:18" ht="25.5" customHeight="1">
      <c r="A1263" s="1824">
        <v>44</v>
      </c>
      <c r="B1263" s="2485" t="s">
        <v>2869</v>
      </c>
      <c r="C1263" s="2479" t="s">
        <v>2491</v>
      </c>
      <c r="D1263" s="2535" t="s">
        <v>2893</v>
      </c>
      <c r="E1263" s="1920">
        <v>562500</v>
      </c>
      <c r="F1263" s="1920"/>
      <c r="G1263" s="3571"/>
      <c r="H1263" s="3571"/>
      <c r="I1263" s="3571"/>
      <c r="J1263" s="3571"/>
      <c r="K1263" s="3571"/>
      <c r="L1263" s="3571"/>
      <c r="M1263" s="3571"/>
      <c r="N1263" s="3571"/>
      <c r="O1263" s="3571"/>
      <c r="P1263" s="3571"/>
      <c r="Q1263" s="3571"/>
      <c r="R1263" s="3571"/>
    </row>
    <row r="1264" spans="1:18" ht="25.5" customHeight="1">
      <c r="A1264" s="1824">
        <v>45</v>
      </c>
      <c r="B1264" s="2485" t="s">
        <v>2869</v>
      </c>
      <c r="C1264" s="2479" t="s">
        <v>2491</v>
      </c>
      <c r="D1264" s="2535" t="s">
        <v>2894</v>
      </c>
      <c r="E1264" s="1920">
        <v>663500</v>
      </c>
      <c r="F1264" s="1920"/>
      <c r="G1264" s="3571"/>
      <c r="H1264" s="3571"/>
      <c r="I1264" s="3571"/>
      <c r="J1264" s="3571"/>
      <c r="K1264" s="3571"/>
      <c r="L1264" s="3571"/>
      <c r="M1264" s="3571"/>
      <c r="N1264" s="3571"/>
      <c r="O1264" s="3571"/>
      <c r="P1264" s="3571"/>
      <c r="Q1264" s="3571"/>
      <c r="R1264" s="3571"/>
    </row>
    <row r="1265" spans="1:18" ht="25.5" customHeight="1">
      <c r="A1265" s="1824">
        <v>46</v>
      </c>
      <c r="B1265" s="2485" t="s">
        <v>2869</v>
      </c>
      <c r="C1265" s="2479" t="s">
        <v>2491</v>
      </c>
      <c r="D1265" s="2535" t="s">
        <v>2895</v>
      </c>
      <c r="E1265" s="1920">
        <v>480700</v>
      </c>
      <c r="F1265" s="1920"/>
      <c r="G1265" s="3571"/>
      <c r="H1265" s="3571"/>
      <c r="I1265" s="3571"/>
      <c r="J1265" s="3571"/>
      <c r="K1265" s="3571"/>
      <c r="L1265" s="3571"/>
      <c r="M1265" s="3571"/>
      <c r="N1265" s="3571"/>
      <c r="O1265" s="3571"/>
      <c r="P1265" s="3571"/>
      <c r="Q1265" s="3571"/>
      <c r="R1265" s="3571"/>
    </row>
    <row r="1266" spans="1:18" ht="25.5" customHeight="1">
      <c r="A1266" s="1824">
        <v>47</v>
      </c>
      <c r="B1266" s="2485" t="s">
        <v>2869</v>
      </c>
      <c r="C1266" s="2479" t="s">
        <v>2491</v>
      </c>
      <c r="D1266" s="2535" t="s">
        <v>2896</v>
      </c>
      <c r="E1266" s="1920">
        <v>560800</v>
      </c>
      <c r="F1266" s="1920"/>
      <c r="G1266" s="3571"/>
      <c r="H1266" s="3571"/>
      <c r="I1266" s="3571"/>
      <c r="J1266" s="3571"/>
      <c r="K1266" s="3571"/>
      <c r="L1266" s="3571"/>
      <c r="M1266" s="3571"/>
      <c r="N1266" s="3571"/>
      <c r="O1266" s="3571"/>
      <c r="P1266" s="3571"/>
      <c r="Q1266" s="3571"/>
      <c r="R1266" s="3571"/>
    </row>
    <row r="1267" spans="1:18" ht="25.5" customHeight="1">
      <c r="A1267" s="1824">
        <v>48</v>
      </c>
      <c r="B1267" s="2485" t="s">
        <v>2869</v>
      </c>
      <c r="C1267" s="2479" t="s">
        <v>2491</v>
      </c>
      <c r="D1267" s="2535" t="s">
        <v>2897</v>
      </c>
      <c r="E1267" s="1920">
        <v>725000</v>
      </c>
      <c r="F1267" s="1920"/>
      <c r="G1267" s="3571"/>
      <c r="H1267" s="3571"/>
      <c r="I1267" s="3571"/>
      <c r="J1267" s="3571"/>
      <c r="K1267" s="3571"/>
      <c r="L1267" s="3571"/>
      <c r="M1267" s="3571"/>
      <c r="N1267" s="3571"/>
      <c r="O1267" s="3571"/>
      <c r="P1267" s="3571"/>
      <c r="Q1267" s="3571"/>
      <c r="R1267" s="3571"/>
    </row>
    <row r="1268" spans="1:18" ht="25.5" customHeight="1">
      <c r="A1268" s="1824">
        <v>49</v>
      </c>
      <c r="B1268" s="2485" t="s">
        <v>2869</v>
      </c>
      <c r="C1268" s="2479" t="s">
        <v>2491</v>
      </c>
      <c r="D1268" s="2535" t="s">
        <v>2898</v>
      </c>
      <c r="E1268" s="1920">
        <v>812000</v>
      </c>
      <c r="F1268" s="1920"/>
      <c r="G1268" s="3571"/>
      <c r="H1268" s="3571"/>
      <c r="I1268" s="3571"/>
      <c r="J1268" s="3571"/>
      <c r="K1268" s="3571"/>
      <c r="L1268" s="3571"/>
      <c r="M1268" s="3571"/>
      <c r="N1268" s="3571"/>
      <c r="O1268" s="3571"/>
      <c r="P1268" s="3571"/>
      <c r="Q1268" s="3571"/>
      <c r="R1268" s="3571"/>
    </row>
    <row r="1269" spans="1:18" ht="25.5" customHeight="1">
      <c r="A1269" s="1824">
        <v>50</v>
      </c>
      <c r="B1269" s="2485" t="s">
        <v>2869</v>
      </c>
      <c r="C1269" s="2479" t="s">
        <v>2491</v>
      </c>
      <c r="D1269" s="2535" t="s">
        <v>2899</v>
      </c>
      <c r="E1269" s="1920">
        <v>571800</v>
      </c>
      <c r="F1269" s="1920"/>
      <c r="G1269" s="3571"/>
      <c r="H1269" s="3571"/>
      <c r="I1269" s="3571"/>
      <c r="J1269" s="3571"/>
      <c r="K1269" s="3571"/>
      <c r="L1269" s="3571"/>
      <c r="M1269" s="3571"/>
      <c r="N1269" s="3571"/>
      <c r="O1269" s="3571"/>
      <c r="P1269" s="3571"/>
      <c r="Q1269" s="3571"/>
      <c r="R1269" s="3571"/>
    </row>
    <row r="1270" spans="1:18" ht="25.5" customHeight="1">
      <c r="A1270" s="1824">
        <v>51</v>
      </c>
      <c r="B1270" s="2485" t="s">
        <v>2869</v>
      </c>
      <c r="C1270" s="2479" t="s">
        <v>2491</v>
      </c>
      <c r="D1270" s="2535" t="s">
        <v>2900</v>
      </c>
      <c r="E1270" s="1920">
        <v>865300</v>
      </c>
      <c r="F1270" s="1920"/>
      <c r="G1270" s="3571"/>
      <c r="H1270" s="3571"/>
      <c r="I1270" s="3571"/>
      <c r="J1270" s="3571"/>
      <c r="K1270" s="3571"/>
      <c r="L1270" s="3571"/>
      <c r="M1270" s="3571"/>
      <c r="N1270" s="3571"/>
      <c r="O1270" s="3571"/>
      <c r="P1270" s="3571"/>
      <c r="Q1270" s="3571"/>
      <c r="R1270" s="3571"/>
    </row>
    <row r="1271" spans="1:18" ht="25.5" customHeight="1">
      <c r="A1271" s="1824">
        <v>52</v>
      </c>
      <c r="B1271" s="2485" t="s">
        <v>2869</v>
      </c>
      <c r="C1271" s="2479" t="s">
        <v>2491</v>
      </c>
      <c r="D1271" s="2535" t="s">
        <v>2901</v>
      </c>
      <c r="E1271" s="1920">
        <v>717400</v>
      </c>
      <c r="F1271" s="1920"/>
      <c r="G1271" s="3571"/>
      <c r="H1271" s="3571"/>
      <c r="I1271" s="3571"/>
      <c r="J1271" s="3571"/>
      <c r="K1271" s="3571"/>
      <c r="L1271" s="3571"/>
      <c r="M1271" s="3571"/>
      <c r="N1271" s="3571"/>
      <c r="O1271" s="3571"/>
      <c r="P1271" s="3571"/>
      <c r="Q1271" s="3571"/>
      <c r="R1271" s="3571"/>
    </row>
    <row r="1272" spans="1:18" ht="25.5" customHeight="1">
      <c r="A1272" s="1824">
        <v>53</v>
      </c>
      <c r="B1272" s="2485" t="s">
        <v>2869</v>
      </c>
      <c r="C1272" s="2479" t="s">
        <v>2491</v>
      </c>
      <c r="D1272" s="2535" t="s">
        <v>2902</v>
      </c>
      <c r="E1272" s="1920">
        <v>811700</v>
      </c>
      <c r="F1272" s="1920"/>
      <c r="G1272" s="3571"/>
      <c r="H1272" s="3571"/>
      <c r="I1272" s="3571"/>
      <c r="J1272" s="3571"/>
      <c r="K1272" s="3571"/>
      <c r="L1272" s="3571"/>
      <c r="M1272" s="3571"/>
      <c r="N1272" s="3571"/>
      <c r="O1272" s="3571"/>
      <c r="P1272" s="3571"/>
      <c r="Q1272" s="3571"/>
      <c r="R1272" s="3571"/>
    </row>
    <row r="1273" spans="1:18" ht="25.5" customHeight="1">
      <c r="A1273" s="1824">
        <v>54</v>
      </c>
      <c r="B1273" s="2485" t="s">
        <v>2869</v>
      </c>
      <c r="C1273" s="2479" t="s">
        <v>2491</v>
      </c>
      <c r="D1273" s="2535" t="s">
        <v>2903</v>
      </c>
      <c r="E1273" s="1920">
        <v>860800</v>
      </c>
      <c r="F1273" s="1920"/>
      <c r="G1273" s="3571"/>
      <c r="H1273" s="3571"/>
      <c r="I1273" s="3571"/>
      <c r="J1273" s="3571"/>
      <c r="K1273" s="3571"/>
      <c r="L1273" s="3571"/>
      <c r="M1273" s="3571"/>
      <c r="N1273" s="3571"/>
      <c r="O1273" s="3571"/>
      <c r="P1273" s="3571"/>
      <c r="Q1273" s="3571"/>
      <c r="R1273" s="3571"/>
    </row>
    <row r="1274" spans="1:18" ht="25.5" customHeight="1">
      <c r="A1274" s="1824">
        <v>55</v>
      </c>
      <c r="B1274" s="2485" t="s">
        <v>2869</v>
      </c>
      <c r="C1274" s="2479" t="s">
        <v>2491</v>
      </c>
      <c r="D1274" s="2535" t="s">
        <v>2904</v>
      </c>
      <c r="E1274" s="1920">
        <v>1081300</v>
      </c>
      <c r="F1274" s="1920"/>
      <c r="G1274" s="3571"/>
      <c r="H1274" s="3571"/>
      <c r="I1274" s="3571"/>
      <c r="J1274" s="3571"/>
      <c r="K1274" s="3571"/>
      <c r="L1274" s="3571"/>
      <c r="M1274" s="3571"/>
      <c r="N1274" s="3571"/>
      <c r="O1274" s="3571"/>
      <c r="P1274" s="3571"/>
      <c r="Q1274" s="3571"/>
      <c r="R1274" s="3571"/>
    </row>
    <row r="1275" spans="1:18" ht="25.5" customHeight="1">
      <c r="A1275" s="1824">
        <v>56</v>
      </c>
      <c r="B1275" s="2485" t="s">
        <v>2869</v>
      </c>
      <c r="C1275" s="2479" t="s">
        <v>2491</v>
      </c>
      <c r="D1275" s="2535" t="s">
        <v>2905</v>
      </c>
      <c r="E1275" s="1920">
        <v>1287100</v>
      </c>
      <c r="F1275" s="1920"/>
      <c r="G1275" s="3571"/>
      <c r="H1275" s="3571"/>
      <c r="I1275" s="3571"/>
      <c r="J1275" s="3571"/>
      <c r="K1275" s="3571"/>
      <c r="L1275" s="3571"/>
      <c r="M1275" s="3571"/>
      <c r="N1275" s="3571"/>
      <c r="O1275" s="3571"/>
      <c r="P1275" s="3571"/>
      <c r="Q1275" s="3571"/>
      <c r="R1275" s="3571"/>
    </row>
    <row r="1276" spans="1:18" ht="25.5" customHeight="1">
      <c r="A1276" s="1824">
        <v>57</v>
      </c>
      <c r="B1276" s="2485" t="s">
        <v>2869</v>
      </c>
      <c r="C1276" s="2479" t="s">
        <v>2491</v>
      </c>
      <c r="D1276" s="2535" t="s">
        <v>2906</v>
      </c>
      <c r="E1276" s="1920">
        <v>1115000</v>
      </c>
      <c r="F1276" s="1920"/>
      <c r="G1276" s="3571"/>
      <c r="H1276" s="3571"/>
      <c r="I1276" s="3571"/>
      <c r="J1276" s="3571"/>
      <c r="K1276" s="3571"/>
      <c r="L1276" s="3571"/>
      <c r="M1276" s="3571"/>
      <c r="N1276" s="3571"/>
      <c r="O1276" s="3571"/>
      <c r="P1276" s="3571"/>
      <c r="Q1276" s="3571"/>
      <c r="R1276" s="3571"/>
    </row>
    <row r="1277" spans="1:18" ht="25.5" customHeight="1">
      <c r="A1277" s="1824">
        <v>58</v>
      </c>
      <c r="B1277" s="2485" t="s">
        <v>2869</v>
      </c>
      <c r="C1277" s="2479" t="s">
        <v>2491</v>
      </c>
      <c r="D1277" s="2535" t="s">
        <v>2907</v>
      </c>
      <c r="E1277" s="1920">
        <v>1446800</v>
      </c>
      <c r="F1277" s="1920"/>
      <c r="G1277" s="3571"/>
      <c r="H1277" s="3571"/>
      <c r="I1277" s="3571"/>
      <c r="J1277" s="3571"/>
      <c r="K1277" s="3571"/>
      <c r="L1277" s="3571"/>
      <c r="M1277" s="3571"/>
      <c r="N1277" s="3571"/>
      <c r="O1277" s="3571"/>
      <c r="P1277" s="3571"/>
      <c r="Q1277" s="3571"/>
      <c r="R1277" s="3571"/>
    </row>
    <row r="1278" spans="1:18" ht="25.5" customHeight="1">
      <c r="A1278" s="1824">
        <v>59</v>
      </c>
      <c r="B1278" s="2485" t="s">
        <v>2869</v>
      </c>
      <c r="C1278" s="2479" t="s">
        <v>2491</v>
      </c>
      <c r="D1278" s="2535" t="s">
        <v>2908</v>
      </c>
      <c r="E1278" s="1920">
        <v>1779400</v>
      </c>
      <c r="F1278" s="1920"/>
      <c r="G1278" s="3571"/>
      <c r="H1278" s="3571"/>
      <c r="I1278" s="3571"/>
      <c r="J1278" s="3571"/>
      <c r="K1278" s="3571"/>
      <c r="L1278" s="3571"/>
      <c r="M1278" s="3571"/>
      <c r="N1278" s="3571"/>
      <c r="O1278" s="3571"/>
      <c r="P1278" s="3571"/>
      <c r="Q1278" s="3571"/>
      <c r="R1278" s="3571"/>
    </row>
    <row r="1279" spans="1:18" ht="25.5" customHeight="1">
      <c r="A1279" s="1824">
        <v>60</v>
      </c>
      <c r="B1279" s="2485" t="s">
        <v>2869</v>
      </c>
      <c r="C1279" s="2479" t="s">
        <v>2491</v>
      </c>
      <c r="D1279" s="2535" t="s">
        <v>2909</v>
      </c>
      <c r="E1279" s="1920">
        <v>1416500</v>
      </c>
      <c r="F1279" s="1920"/>
      <c r="G1279" s="3571"/>
      <c r="H1279" s="3571"/>
      <c r="I1279" s="3571"/>
      <c r="J1279" s="3571"/>
      <c r="K1279" s="3571"/>
      <c r="L1279" s="3571"/>
      <c r="M1279" s="3571"/>
      <c r="N1279" s="3571"/>
      <c r="O1279" s="3571"/>
      <c r="P1279" s="3571"/>
      <c r="Q1279" s="3571"/>
      <c r="R1279" s="3571"/>
    </row>
    <row r="1280" spans="1:18" ht="25.5" customHeight="1">
      <c r="A1280" s="1824">
        <v>61</v>
      </c>
      <c r="B1280" s="2485" t="s">
        <v>2869</v>
      </c>
      <c r="C1280" s="2479" t="s">
        <v>2491</v>
      </c>
      <c r="D1280" s="2535" t="s">
        <v>2910</v>
      </c>
      <c r="E1280" s="1920">
        <v>1833800</v>
      </c>
      <c r="F1280" s="1920"/>
      <c r="G1280" s="3571"/>
      <c r="H1280" s="3571"/>
      <c r="I1280" s="3571"/>
      <c r="J1280" s="3571"/>
      <c r="K1280" s="3571"/>
      <c r="L1280" s="3571"/>
      <c r="M1280" s="3571"/>
      <c r="N1280" s="3571"/>
      <c r="O1280" s="3571"/>
      <c r="P1280" s="3571"/>
      <c r="Q1280" s="3571"/>
      <c r="R1280" s="3571"/>
    </row>
    <row r="1281" spans="1:18" ht="25.5" customHeight="1">
      <c r="A1281" s="1824">
        <v>62</v>
      </c>
      <c r="B1281" s="2485" t="s">
        <v>2869</v>
      </c>
      <c r="C1281" s="2479" t="s">
        <v>2491</v>
      </c>
      <c r="D1281" s="2535" t="s">
        <v>2911</v>
      </c>
      <c r="E1281" s="1920">
        <v>2081000</v>
      </c>
      <c r="F1281" s="1920"/>
      <c r="G1281" s="3571"/>
      <c r="H1281" s="3571"/>
      <c r="I1281" s="3571"/>
      <c r="J1281" s="3571"/>
      <c r="K1281" s="3571"/>
      <c r="L1281" s="3571"/>
      <c r="M1281" s="3571"/>
      <c r="N1281" s="3571"/>
      <c r="O1281" s="3571"/>
      <c r="P1281" s="3571"/>
      <c r="Q1281" s="3571"/>
      <c r="R1281" s="3571"/>
    </row>
    <row r="1282" spans="1:18" s="1954" customFormat="1" ht="31.5" customHeight="1">
      <c r="A1282" s="1791"/>
      <c r="B1282" s="3378" t="s">
        <v>2912</v>
      </c>
      <c r="C1282" s="3379"/>
      <c r="D1282" s="3379"/>
      <c r="E1282" s="3379"/>
      <c r="F1282" s="3517"/>
      <c r="G1282" s="2471"/>
      <c r="H1282" s="2471"/>
      <c r="I1282" s="2471"/>
      <c r="J1282" s="2471"/>
      <c r="K1282" s="2471"/>
      <c r="L1282" s="2471"/>
      <c r="M1282" s="2471"/>
      <c r="N1282" s="2471"/>
      <c r="O1282" s="2471"/>
      <c r="P1282" s="2471"/>
      <c r="Q1282" s="2471"/>
      <c r="R1282" s="2471"/>
    </row>
    <row r="1283" spans="1:18" ht="25.5" customHeight="1">
      <c r="A1283" s="1824">
        <v>63</v>
      </c>
      <c r="B1283" s="2485" t="s">
        <v>2913</v>
      </c>
      <c r="C1283" s="2479" t="s">
        <v>2491</v>
      </c>
      <c r="D1283" s="2535" t="s">
        <v>2914</v>
      </c>
      <c r="E1283" s="1920">
        <v>9790</v>
      </c>
      <c r="F1283" s="1920"/>
      <c r="G1283" s="3571"/>
      <c r="H1283" s="3571"/>
      <c r="I1283" s="3571"/>
      <c r="J1283" s="3571"/>
      <c r="K1283" s="3571"/>
      <c r="L1283" s="3571"/>
      <c r="M1283" s="3571"/>
      <c r="N1283" s="3571"/>
      <c r="O1283" s="3571"/>
      <c r="P1283" s="3571"/>
      <c r="Q1283" s="3571"/>
      <c r="R1283" s="3571"/>
    </row>
    <row r="1284" spans="1:18" ht="25.5" customHeight="1">
      <c r="A1284" s="1824">
        <v>64</v>
      </c>
      <c r="B1284" s="2485" t="s">
        <v>2913</v>
      </c>
      <c r="C1284" s="2479" t="s">
        <v>2491</v>
      </c>
      <c r="D1284" s="2535" t="s">
        <v>2915</v>
      </c>
      <c r="E1284" s="1920">
        <v>11690</v>
      </c>
      <c r="F1284" s="1920"/>
      <c r="G1284" s="3571"/>
      <c r="H1284" s="3571"/>
      <c r="I1284" s="3571"/>
      <c r="J1284" s="3571"/>
      <c r="K1284" s="3571"/>
      <c r="L1284" s="3571"/>
      <c r="M1284" s="3571"/>
      <c r="N1284" s="3571"/>
      <c r="O1284" s="3571"/>
      <c r="P1284" s="3571"/>
      <c r="Q1284" s="3571"/>
      <c r="R1284" s="3571"/>
    </row>
    <row r="1285" spans="1:18" ht="25.5" customHeight="1">
      <c r="A1285" s="1824">
        <v>65</v>
      </c>
      <c r="B1285" s="2485" t="s">
        <v>2913</v>
      </c>
      <c r="C1285" s="2479" t="s">
        <v>2491</v>
      </c>
      <c r="D1285" s="2535" t="s">
        <v>2916</v>
      </c>
      <c r="E1285" s="1920">
        <v>13690</v>
      </c>
      <c r="F1285" s="1920"/>
      <c r="G1285" s="3571"/>
      <c r="H1285" s="3571"/>
      <c r="I1285" s="3571"/>
      <c r="J1285" s="3571"/>
      <c r="K1285" s="3571"/>
      <c r="L1285" s="3571"/>
      <c r="M1285" s="3571"/>
      <c r="N1285" s="3571"/>
      <c r="O1285" s="3571"/>
      <c r="P1285" s="3571"/>
      <c r="Q1285" s="3571"/>
      <c r="R1285" s="3571"/>
    </row>
    <row r="1286" spans="1:18" ht="25.5" customHeight="1">
      <c r="A1286" s="1824">
        <v>66</v>
      </c>
      <c r="B1286" s="2485" t="s">
        <v>2913</v>
      </c>
      <c r="C1286" s="2479" t="s">
        <v>2491</v>
      </c>
      <c r="D1286" s="2535" t="s">
        <v>2917</v>
      </c>
      <c r="E1286" s="1920">
        <v>13140</v>
      </c>
      <c r="F1286" s="1920"/>
      <c r="G1286" s="3571"/>
      <c r="H1286" s="3571"/>
      <c r="I1286" s="3571"/>
      <c r="J1286" s="3571"/>
      <c r="K1286" s="3571"/>
      <c r="L1286" s="3571"/>
      <c r="M1286" s="3571"/>
      <c r="N1286" s="3571"/>
      <c r="O1286" s="3571"/>
      <c r="P1286" s="3571"/>
      <c r="Q1286" s="3571"/>
      <c r="R1286" s="3571"/>
    </row>
    <row r="1287" spans="1:18" ht="25.5" customHeight="1">
      <c r="A1287" s="1824">
        <v>67</v>
      </c>
      <c r="B1287" s="2485" t="s">
        <v>2913</v>
      </c>
      <c r="C1287" s="2479" t="s">
        <v>2491</v>
      </c>
      <c r="D1287" s="2535" t="s">
        <v>2918</v>
      </c>
      <c r="E1287" s="1920">
        <v>18760</v>
      </c>
      <c r="F1287" s="1920"/>
      <c r="G1287" s="3571"/>
      <c r="H1287" s="3571"/>
      <c r="I1287" s="3571"/>
      <c r="J1287" s="3571"/>
      <c r="K1287" s="3571"/>
      <c r="L1287" s="3571"/>
      <c r="M1287" s="3571"/>
      <c r="N1287" s="3571"/>
      <c r="O1287" s="3571"/>
      <c r="P1287" s="3571"/>
      <c r="Q1287" s="3571"/>
      <c r="R1287" s="3571"/>
    </row>
    <row r="1288" spans="1:18" ht="25.5" customHeight="1">
      <c r="A1288" s="1824">
        <v>68</v>
      </c>
      <c r="B1288" s="2485" t="s">
        <v>2913</v>
      </c>
      <c r="C1288" s="2479" t="s">
        <v>2491</v>
      </c>
      <c r="D1288" s="2535" t="s">
        <v>2919</v>
      </c>
      <c r="E1288" s="1920">
        <v>20030</v>
      </c>
      <c r="F1288" s="1920"/>
      <c r="G1288" s="3571"/>
      <c r="H1288" s="3571"/>
      <c r="I1288" s="3571"/>
      <c r="J1288" s="3571"/>
      <c r="K1288" s="3571"/>
      <c r="L1288" s="3571"/>
      <c r="M1288" s="3571"/>
      <c r="N1288" s="3571"/>
      <c r="O1288" s="3571"/>
      <c r="P1288" s="3571"/>
      <c r="Q1288" s="3571"/>
      <c r="R1288" s="3571"/>
    </row>
    <row r="1289" spans="1:18" ht="25.5" customHeight="1">
      <c r="A1289" s="1824">
        <v>69</v>
      </c>
      <c r="B1289" s="2485" t="s">
        <v>2913</v>
      </c>
      <c r="C1289" s="2479" t="s">
        <v>2491</v>
      </c>
      <c r="D1289" s="2535" t="s">
        <v>2920</v>
      </c>
      <c r="E1289" s="1920">
        <v>24200</v>
      </c>
      <c r="F1289" s="1920"/>
      <c r="G1289" s="3571"/>
      <c r="H1289" s="3571"/>
      <c r="I1289" s="3571"/>
      <c r="J1289" s="3571"/>
      <c r="K1289" s="3571"/>
      <c r="L1289" s="3571"/>
      <c r="M1289" s="3571"/>
      <c r="N1289" s="3571"/>
      <c r="O1289" s="3571"/>
      <c r="P1289" s="3571"/>
      <c r="Q1289" s="3571"/>
      <c r="R1289" s="3571"/>
    </row>
    <row r="1290" spans="1:18" ht="25.5" customHeight="1">
      <c r="A1290" s="1824">
        <v>70</v>
      </c>
      <c r="B1290" s="2485" t="s">
        <v>2913</v>
      </c>
      <c r="C1290" s="2479" t="s">
        <v>2491</v>
      </c>
      <c r="D1290" s="2535" t="s">
        <v>2921</v>
      </c>
      <c r="E1290" s="1920">
        <v>29090</v>
      </c>
      <c r="F1290" s="1920"/>
      <c r="G1290" s="3571"/>
      <c r="H1290" s="3571"/>
      <c r="I1290" s="3571"/>
      <c r="J1290" s="3571"/>
      <c r="K1290" s="3571"/>
      <c r="L1290" s="3571"/>
      <c r="M1290" s="3571"/>
      <c r="N1290" s="3571"/>
      <c r="O1290" s="3571"/>
      <c r="P1290" s="3571"/>
      <c r="Q1290" s="3571"/>
      <c r="R1290" s="3571"/>
    </row>
    <row r="1291" spans="1:18" ht="25.5" customHeight="1">
      <c r="A1291" s="1824">
        <v>71</v>
      </c>
      <c r="B1291" s="2485" t="s">
        <v>2913</v>
      </c>
      <c r="C1291" s="2479" t="s">
        <v>2491</v>
      </c>
      <c r="D1291" s="2535" t="s">
        <v>2922</v>
      </c>
      <c r="E1291" s="1920">
        <v>25740</v>
      </c>
      <c r="F1291" s="1920"/>
      <c r="G1291" s="3571"/>
      <c r="H1291" s="3571"/>
      <c r="I1291" s="3571"/>
      <c r="J1291" s="3571"/>
      <c r="K1291" s="3571"/>
      <c r="L1291" s="3571"/>
      <c r="M1291" s="3571"/>
      <c r="N1291" s="3571"/>
      <c r="O1291" s="3571"/>
      <c r="P1291" s="3571"/>
      <c r="Q1291" s="3571"/>
      <c r="R1291" s="3571"/>
    </row>
    <row r="1292" spans="1:18" ht="25.5" customHeight="1">
      <c r="A1292" s="1824">
        <v>72</v>
      </c>
      <c r="B1292" s="2485" t="s">
        <v>2913</v>
      </c>
      <c r="C1292" s="2479" t="s">
        <v>2491</v>
      </c>
      <c r="D1292" s="2535" t="s">
        <v>2923</v>
      </c>
      <c r="E1292" s="1920">
        <v>30730</v>
      </c>
      <c r="F1292" s="1920"/>
      <c r="G1292" s="3571"/>
      <c r="H1292" s="3571"/>
      <c r="I1292" s="3571"/>
      <c r="J1292" s="3571"/>
      <c r="K1292" s="3571"/>
      <c r="L1292" s="3571"/>
      <c r="M1292" s="3571"/>
      <c r="N1292" s="3571"/>
      <c r="O1292" s="3571"/>
      <c r="P1292" s="3571"/>
      <c r="Q1292" s="3571"/>
      <c r="R1292" s="3571"/>
    </row>
    <row r="1293" spans="1:18" ht="25.5" customHeight="1">
      <c r="A1293" s="1824">
        <v>73</v>
      </c>
      <c r="B1293" s="2485" t="s">
        <v>2913</v>
      </c>
      <c r="C1293" s="2479" t="s">
        <v>2491</v>
      </c>
      <c r="D1293" s="2535" t="s">
        <v>2924</v>
      </c>
      <c r="E1293" s="1920">
        <v>45140</v>
      </c>
      <c r="F1293" s="1920"/>
      <c r="G1293" s="3571"/>
      <c r="H1293" s="3571"/>
      <c r="I1293" s="3571"/>
      <c r="J1293" s="3571"/>
      <c r="K1293" s="3571"/>
      <c r="L1293" s="3571"/>
      <c r="M1293" s="3571"/>
      <c r="N1293" s="3571"/>
      <c r="O1293" s="3571"/>
      <c r="P1293" s="3571"/>
      <c r="Q1293" s="3571"/>
      <c r="R1293" s="3571"/>
    </row>
    <row r="1294" spans="1:18" ht="25.5" customHeight="1">
      <c r="A1294" s="1824">
        <v>74</v>
      </c>
      <c r="B1294" s="2485" t="s">
        <v>2913</v>
      </c>
      <c r="C1294" s="2479" t="s">
        <v>2491</v>
      </c>
      <c r="D1294" s="2535" t="s">
        <v>2925</v>
      </c>
      <c r="E1294" s="1920">
        <v>39970</v>
      </c>
      <c r="F1294" s="1920"/>
      <c r="G1294" s="3571"/>
      <c r="H1294" s="3571"/>
      <c r="I1294" s="3571"/>
      <c r="J1294" s="3571"/>
      <c r="K1294" s="3571"/>
      <c r="L1294" s="3571"/>
      <c r="M1294" s="3571"/>
      <c r="N1294" s="3571"/>
      <c r="O1294" s="3571"/>
      <c r="P1294" s="3571"/>
      <c r="Q1294" s="3571"/>
      <c r="R1294" s="3571"/>
    </row>
    <row r="1295" spans="1:18" ht="25.5" customHeight="1">
      <c r="A1295" s="1824">
        <v>75</v>
      </c>
      <c r="B1295" s="2485" t="s">
        <v>2913</v>
      </c>
      <c r="C1295" s="2479" t="s">
        <v>2491</v>
      </c>
      <c r="D1295" s="2535" t="s">
        <v>2926</v>
      </c>
      <c r="E1295" s="1920">
        <v>49130</v>
      </c>
      <c r="F1295" s="1920"/>
      <c r="G1295" s="3571"/>
      <c r="H1295" s="3571"/>
      <c r="I1295" s="3571"/>
      <c r="J1295" s="3571"/>
      <c r="K1295" s="3571"/>
      <c r="L1295" s="3571"/>
      <c r="M1295" s="3571"/>
      <c r="N1295" s="3571"/>
      <c r="O1295" s="3571"/>
      <c r="P1295" s="3571"/>
      <c r="Q1295" s="3571"/>
      <c r="R1295" s="3571"/>
    </row>
    <row r="1296" spans="1:18" ht="25.5" customHeight="1">
      <c r="A1296" s="1824">
        <v>76</v>
      </c>
      <c r="B1296" s="2485" t="s">
        <v>2913</v>
      </c>
      <c r="C1296" s="2479" t="s">
        <v>2491</v>
      </c>
      <c r="D1296" s="2535" t="s">
        <v>2927</v>
      </c>
      <c r="E1296" s="1920">
        <v>59550</v>
      </c>
      <c r="F1296" s="1920"/>
      <c r="G1296" s="3571"/>
      <c r="H1296" s="3571"/>
      <c r="I1296" s="3571"/>
      <c r="J1296" s="3571"/>
      <c r="K1296" s="3571"/>
      <c r="L1296" s="3571"/>
      <c r="M1296" s="3571"/>
      <c r="N1296" s="3571"/>
      <c r="O1296" s="3571"/>
      <c r="P1296" s="3571"/>
      <c r="Q1296" s="3571"/>
      <c r="R1296" s="3571"/>
    </row>
    <row r="1297" spans="1:18" ht="25.5" customHeight="1">
      <c r="A1297" s="1824">
        <v>77</v>
      </c>
      <c r="B1297" s="2485" t="s">
        <v>2913</v>
      </c>
      <c r="C1297" s="2479" t="s">
        <v>2491</v>
      </c>
      <c r="D1297" s="2535" t="s">
        <v>2928</v>
      </c>
      <c r="E1297" s="1920">
        <v>70970</v>
      </c>
      <c r="F1297" s="1920"/>
      <c r="G1297" s="3571"/>
      <c r="H1297" s="3571"/>
      <c r="I1297" s="3571"/>
      <c r="J1297" s="3571"/>
      <c r="K1297" s="3571"/>
      <c r="L1297" s="3571"/>
      <c r="M1297" s="3571"/>
      <c r="N1297" s="3571"/>
      <c r="O1297" s="3571"/>
      <c r="P1297" s="3571"/>
      <c r="Q1297" s="3571"/>
      <c r="R1297" s="3571"/>
    </row>
    <row r="1298" spans="1:18" ht="25.5" customHeight="1">
      <c r="A1298" s="1824">
        <v>78</v>
      </c>
      <c r="B1298" s="2485" t="s">
        <v>2913</v>
      </c>
      <c r="C1298" s="2479" t="s">
        <v>2491</v>
      </c>
      <c r="D1298" s="2535" t="s">
        <v>2929</v>
      </c>
      <c r="E1298" s="1920">
        <v>56830</v>
      </c>
      <c r="F1298" s="1920"/>
      <c r="G1298" s="3571"/>
      <c r="H1298" s="3571"/>
      <c r="I1298" s="3571"/>
      <c r="J1298" s="3571"/>
      <c r="K1298" s="3571"/>
      <c r="L1298" s="3571"/>
      <c r="M1298" s="3571"/>
      <c r="N1298" s="3571"/>
      <c r="O1298" s="3571"/>
      <c r="P1298" s="3571"/>
      <c r="Q1298" s="3571"/>
      <c r="R1298" s="3571"/>
    </row>
    <row r="1299" spans="1:18" ht="25.5" customHeight="1">
      <c r="A1299" s="1824">
        <v>79</v>
      </c>
      <c r="B1299" s="2485" t="s">
        <v>2913</v>
      </c>
      <c r="C1299" s="2479" t="s">
        <v>2491</v>
      </c>
      <c r="D1299" s="2535" t="s">
        <v>2930</v>
      </c>
      <c r="E1299" s="1920">
        <v>70060</v>
      </c>
      <c r="F1299" s="1920"/>
      <c r="G1299" s="3571"/>
      <c r="H1299" s="3571"/>
      <c r="I1299" s="3571"/>
      <c r="J1299" s="3571"/>
      <c r="K1299" s="3571"/>
      <c r="L1299" s="3571"/>
      <c r="M1299" s="3571"/>
      <c r="N1299" s="3571"/>
      <c r="O1299" s="3571"/>
      <c r="P1299" s="3571"/>
      <c r="Q1299" s="3571"/>
      <c r="R1299" s="3571"/>
    </row>
    <row r="1300" spans="1:18" ht="25.5" customHeight="1">
      <c r="A1300" s="1824">
        <v>80</v>
      </c>
      <c r="B1300" s="2485" t="s">
        <v>2913</v>
      </c>
      <c r="C1300" s="2479" t="s">
        <v>2491</v>
      </c>
      <c r="D1300" s="2535" t="s">
        <v>2931</v>
      </c>
      <c r="E1300" s="1920">
        <v>100790</v>
      </c>
      <c r="F1300" s="1920"/>
      <c r="G1300" s="3571"/>
      <c r="H1300" s="3571"/>
      <c r="I1300" s="3571"/>
      <c r="J1300" s="3571"/>
      <c r="K1300" s="3571"/>
      <c r="L1300" s="3571"/>
      <c r="M1300" s="3571"/>
      <c r="N1300" s="3571"/>
      <c r="O1300" s="3571"/>
      <c r="P1300" s="3571"/>
      <c r="Q1300" s="3571"/>
      <c r="R1300" s="3571"/>
    </row>
    <row r="1301" spans="1:18" ht="25.5" customHeight="1">
      <c r="A1301" s="1824">
        <v>81</v>
      </c>
      <c r="B1301" s="2485" t="s">
        <v>2913</v>
      </c>
      <c r="C1301" s="2479" t="s">
        <v>2491</v>
      </c>
      <c r="D1301" s="2535" t="s">
        <v>2932</v>
      </c>
      <c r="E1301" s="1920">
        <v>89730</v>
      </c>
      <c r="F1301" s="1920"/>
      <c r="G1301" s="3571"/>
      <c r="H1301" s="3571"/>
      <c r="I1301" s="3571"/>
      <c r="J1301" s="3571"/>
      <c r="K1301" s="3571"/>
      <c r="L1301" s="3571"/>
      <c r="M1301" s="3571"/>
      <c r="N1301" s="3571"/>
      <c r="O1301" s="3571"/>
      <c r="P1301" s="3571"/>
      <c r="Q1301" s="3571"/>
      <c r="R1301" s="3571"/>
    </row>
    <row r="1302" spans="1:18" ht="25.5" customHeight="1">
      <c r="A1302" s="1824">
        <v>82</v>
      </c>
      <c r="B1302" s="2485" t="s">
        <v>2913</v>
      </c>
      <c r="C1302" s="2479" t="s">
        <v>2491</v>
      </c>
      <c r="D1302" s="2535" t="s">
        <v>2933</v>
      </c>
      <c r="E1302" s="1920">
        <v>99430</v>
      </c>
      <c r="F1302" s="1920"/>
      <c r="G1302" s="3571"/>
      <c r="H1302" s="3571"/>
      <c r="I1302" s="3571"/>
      <c r="J1302" s="3571"/>
      <c r="K1302" s="3571"/>
      <c r="L1302" s="3571"/>
      <c r="M1302" s="3571"/>
      <c r="N1302" s="3571"/>
      <c r="O1302" s="3571"/>
      <c r="P1302" s="3571"/>
      <c r="Q1302" s="3571"/>
      <c r="R1302" s="3571"/>
    </row>
    <row r="1303" spans="1:18" ht="25.5" customHeight="1">
      <c r="A1303" s="1824">
        <v>83</v>
      </c>
      <c r="B1303" s="2485" t="s">
        <v>2913</v>
      </c>
      <c r="C1303" s="2479" t="s">
        <v>2491</v>
      </c>
      <c r="D1303" s="2535" t="s">
        <v>2934</v>
      </c>
      <c r="E1303" s="1920">
        <v>120460</v>
      </c>
      <c r="F1303" s="1920"/>
      <c r="G1303" s="3571"/>
      <c r="H1303" s="3571"/>
      <c r="I1303" s="3571"/>
      <c r="J1303" s="3571"/>
      <c r="K1303" s="3571"/>
      <c r="L1303" s="3571"/>
      <c r="M1303" s="3571"/>
      <c r="N1303" s="3571"/>
      <c r="O1303" s="3571"/>
      <c r="P1303" s="3571"/>
      <c r="Q1303" s="3571"/>
      <c r="R1303" s="3571"/>
    </row>
    <row r="1304" spans="1:18" ht="25.5" customHeight="1">
      <c r="A1304" s="1824">
        <v>84</v>
      </c>
      <c r="B1304" s="2485" t="s">
        <v>2913</v>
      </c>
      <c r="C1304" s="2479" t="s">
        <v>2491</v>
      </c>
      <c r="D1304" s="2535" t="s">
        <v>2935</v>
      </c>
      <c r="E1304" s="1920">
        <v>150640</v>
      </c>
      <c r="F1304" s="1920"/>
      <c r="G1304" s="3571"/>
      <c r="H1304" s="3571"/>
      <c r="I1304" s="3571"/>
      <c r="J1304" s="3571"/>
      <c r="K1304" s="3571"/>
      <c r="L1304" s="3571"/>
      <c r="M1304" s="3571"/>
      <c r="N1304" s="3571"/>
      <c r="O1304" s="3571"/>
      <c r="P1304" s="3571"/>
      <c r="Q1304" s="3571"/>
      <c r="R1304" s="3571"/>
    </row>
    <row r="1305" spans="1:18" ht="25.5" customHeight="1">
      <c r="A1305" s="1824">
        <v>85</v>
      </c>
      <c r="B1305" s="2485" t="s">
        <v>2913</v>
      </c>
      <c r="C1305" s="2479" t="s">
        <v>2491</v>
      </c>
      <c r="D1305" s="2535" t="s">
        <v>2936</v>
      </c>
      <c r="E1305" s="1920">
        <v>180000</v>
      </c>
      <c r="F1305" s="1920"/>
      <c r="G1305" s="3571"/>
      <c r="H1305" s="3571"/>
      <c r="I1305" s="3571"/>
      <c r="J1305" s="3571"/>
      <c r="K1305" s="3571"/>
      <c r="L1305" s="3571"/>
      <c r="M1305" s="3571"/>
      <c r="N1305" s="3571"/>
      <c r="O1305" s="3571"/>
      <c r="P1305" s="3571"/>
      <c r="Q1305" s="3571"/>
      <c r="R1305" s="3571"/>
    </row>
    <row r="1306" spans="1:18" ht="25.5" customHeight="1">
      <c r="A1306" s="1824">
        <v>86</v>
      </c>
      <c r="B1306" s="2485" t="s">
        <v>2913</v>
      </c>
      <c r="C1306" s="2479" t="s">
        <v>2491</v>
      </c>
      <c r="D1306" s="2535" t="s">
        <v>2937</v>
      </c>
      <c r="E1306" s="1920">
        <v>155530</v>
      </c>
      <c r="F1306" s="1920"/>
      <c r="G1306" s="3571"/>
      <c r="H1306" s="3571"/>
      <c r="I1306" s="3571"/>
      <c r="J1306" s="3571"/>
      <c r="K1306" s="3571"/>
      <c r="L1306" s="3571"/>
      <c r="M1306" s="3571"/>
      <c r="N1306" s="3571"/>
      <c r="O1306" s="3571"/>
      <c r="P1306" s="3571"/>
      <c r="Q1306" s="3571"/>
      <c r="R1306" s="3571"/>
    </row>
    <row r="1307" spans="1:18" ht="25.5" customHeight="1">
      <c r="A1307" s="1824">
        <v>87</v>
      </c>
      <c r="B1307" s="2485" t="s">
        <v>2913</v>
      </c>
      <c r="C1307" s="2479" t="s">
        <v>2491</v>
      </c>
      <c r="D1307" s="2535" t="s">
        <v>2938</v>
      </c>
      <c r="E1307" s="1920">
        <v>190150</v>
      </c>
      <c r="F1307" s="1920"/>
      <c r="G1307" s="3571"/>
      <c r="H1307" s="3571"/>
      <c r="I1307" s="3571"/>
      <c r="J1307" s="3571"/>
      <c r="K1307" s="3571"/>
      <c r="L1307" s="3571"/>
      <c r="M1307" s="3571"/>
      <c r="N1307" s="3571"/>
      <c r="O1307" s="3571"/>
      <c r="P1307" s="3571"/>
      <c r="Q1307" s="3571"/>
      <c r="R1307" s="3571"/>
    </row>
    <row r="1308" spans="1:18" ht="25.5" customHeight="1">
      <c r="A1308" s="1824">
        <v>88</v>
      </c>
      <c r="B1308" s="2485" t="s">
        <v>2913</v>
      </c>
      <c r="C1308" s="2479" t="s">
        <v>2491</v>
      </c>
      <c r="D1308" s="2535" t="s">
        <v>2939</v>
      </c>
      <c r="E1308" s="1920">
        <v>231760</v>
      </c>
      <c r="F1308" s="1920"/>
      <c r="G1308" s="3571"/>
      <c r="H1308" s="3571"/>
      <c r="I1308" s="3571"/>
      <c r="J1308" s="3571"/>
      <c r="K1308" s="3571"/>
      <c r="L1308" s="3571"/>
      <c r="M1308" s="3571"/>
      <c r="N1308" s="3571"/>
      <c r="O1308" s="3571"/>
      <c r="P1308" s="3571"/>
      <c r="Q1308" s="3571"/>
      <c r="R1308" s="3571"/>
    </row>
    <row r="1309" spans="1:18" ht="25.5" customHeight="1">
      <c r="A1309" s="1824">
        <v>89</v>
      </c>
      <c r="B1309" s="2485" t="s">
        <v>2913</v>
      </c>
      <c r="C1309" s="2479" t="s">
        <v>2491</v>
      </c>
      <c r="D1309" s="2535" t="s">
        <v>2940</v>
      </c>
      <c r="E1309" s="1920">
        <v>193690</v>
      </c>
      <c r="F1309" s="1920"/>
      <c r="G1309" s="3571"/>
      <c r="H1309" s="3571"/>
      <c r="I1309" s="3571"/>
      <c r="J1309" s="3571"/>
      <c r="K1309" s="3571"/>
      <c r="L1309" s="3571"/>
      <c r="M1309" s="3571"/>
      <c r="N1309" s="3571"/>
      <c r="O1309" s="3571"/>
      <c r="P1309" s="3571"/>
      <c r="Q1309" s="3571"/>
      <c r="R1309" s="3571"/>
    </row>
    <row r="1310" spans="1:18" ht="25.5" customHeight="1">
      <c r="A1310" s="1824">
        <v>90</v>
      </c>
      <c r="B1310" s="2485" t="s">
        <v>2913</v>
      </c>
      <c r="C1310" s="2479" t="s">
        <v>2491</v>
      </c>
      <c r="D1310" s="2535" t="s">
        <v>2941</v>
      </c>
      <c r="E1310" s="1920">
        <v>237380</v>
      </c>
      <c r="F1310" s="1920"/>
      <c r="G1310" s="3571"/>
      <c r="H1310" s="3571"/>
      <c r="I1310" s="3571"/>
      <c r="J1310" s="3571"/>
      <c r="K1310" s="3571"/>
      <c r="L1310" s="3571"/>
      <c r="M1310" s="3571"/>
      <c r="N1310" s="3571"/>
      <c r="O1310" s="3571"/>
      <c r="P1310" s="3571"/>
      <c r="Q1310" s="3571"/>
      <c r="R1310" s="3571"/>
    </row>
    <row r="1311" spans="1:18" ht="25.5" customHeight="1">
      <c r="A1311" s="1824">
        <v>91</v>
      </c>
      <c r="B1311" s="2485" t="s">
        <v>2913</v>
      </c>
      <c r="C1311" s="2479" t="s">
        <v>2491</v>
      </c>
      <c r="D1311" s="2535" t="s">
        <v>2942</v>
      </c>
      <c r="E1311" s="1920">
        <v>287500</v>
      </c>
      <c r="F1311" s="1920"/>
      <c r="G1311" s="3571"/>
      <c r="H1311" s="3571"/>
      <c r="I1311" s="3571"/>
      <c r="J1311" s="3571"/>
      <c r="K1311" s="3571"/>
      <c r="L1311" s="3571"/>
      <c r="M1311" s="3571"/>
      <c r="N1311" s="3571"/>
      <c r="O1311" s="3571"/>
      <c r="P1311" s="3571"/>
      <c r="Q1311" s="3571"/>
      <c r="R1311" s="3571"/>
    </row>
    <row r="1312" spans="1:18" ht="25.5" customHeight="1">
      <c r="A1312" s="1824">
        <v>92</v>
      </c>
      <c r="B1312" s="2485" t="s">
        <v>2913</v>
      </c>
      <c r="C1312" s="2479" t="s">
        <v>2491</v>
      </c>
      <c r="D1312" s="2535" t="s">
        <v>2943</v>
      </c>
      <c r="E1312" s="1920">
        <v>206290</v>
      </c>
      <c r="F1312" s="1920"/>
      <c r="G1312" s="3571"/>
      <c r="H1312" s="3571"/>
      <c r="I1312" s="3571"/>
      <c r="J1312" s="3571"/>
      <c r="K1312" s="3571"/>
      <c r="L1312" s="3571"/>
      <c r="M1312" s="3571"/>
      <c r="N1312" s="3571"/>
      <c r="O1312" s="3571"/>
      <c r="P1312" s="3571"/>
      <c r="Q1312" s="3571"/>
      <c r="R1312" s="3571"/>
    </row>
    <row r="1313" spans="1:18" ht="25.5" customHeight="1">
      <c r="A1313" s="1824">
        <v>93</v>
      </c>
      <c r="B1313" s="2485" t="s">
        <v>2913</v>
      </c>
      <c r="C1313" s="2479" t="s">
        <v>2491</v>
      </c>
      <c r="D1313" s="2535" t="s">
        <v>2944</v>
      </c>
      <c r="E1313" s="1920">
        <v>254330</v>
      </c>
      <c r="F1313" s="1920"/>
      <c r="G1313" s="3571"/>
      <c r="H1313" s="3571"/>
      <c r="I1313" s="3571"/>
      <c r="J1313" s="3571"/>
      <c r="K1313" s="3571"/>
      <c r="L1313" s="3571"/>
      <c r="M1313" s="3571"/>
      <c r="N1313" s="3571"/>
      <c r="O1313" s="3571"/>
      <c r="P1313" s="3571"/>
      <c r="Q1313" s="3571"/>
      <c r="R1313" s="3571"/>
    </row>
    <row r="1314" spans="1:18" ht="25.5" customHeight="1">
      <c r="A1314" s="1824">
        <v>94</v>
      </c>
      <c r="B1314" s="2485" t="s">
        <v>2913</v>
      </c>
      <c r="C1314" s="2479" t="s">
        <v>2491</v>
      </c>
      <c r="D1314" s="2535" t="s">
        <v>2945</v>
      </c>
      <c r="E1314" s="1920">
        <v>311970</v>
      </c>
      <c r="F1314" s="1920"/>
      <c r="G1314" s="3571"/>
      <c r="H1314" s="3571"/>
      <c r="I1314" s="3571"/>
      <c r="J1314" s="3571"/>
      <c r="K1314" s="3571"/>
      <c r="L1314" s="3571"/>
      <c r="M1314" s="3571"/>
      <c r="N1314" s="3571"/>
      <c r="O1314" s="3571"/>
      <c r="P1314" s="3571"/>
      <c r="Q1314" s="3571"/>
      <c r="R1314" s="3571"/>
    </row>
    <row r="1315" spans="1:18" ht="25.5" customHeight="1">
      <c r="A1315" s="1824">
        <v>95</v>
      </c>
      <c r="B1315" s="2485" t="s">
        <v>2913</v>
      </c>
      <c r="C1315" s="2479" t="s">
        <v>2491</v>
      </c>
      <c r="D1315" s="2535" t="s">
        <v>2946</v>
      </c>
      <c r="E1315" s="1920">
        <v>392730</v>
      </c>
      <c r="F1315" s="1920"/>
      <c r="G1315" s="3571"/>
      <c r="H1315" s="3571"/>
      <c r="I1315" s="3571"/>
      <c r="J1315" s="3571"/>
      <c r="K1315" s="3571"/>
      <c r="L1315" s="3571"/>
      <c r="M1315" s="3571"/>
      <c r="N1315" s="3571"/>
      <c r="O1315" s="3571"/>
      <c r="P1315" s="3571"/>
      <c r="Q1315" s="3571"/>
      <c r="R1315" s="3571"/>
    </row>
    <row r="1316" spans="1:18" ht="25.5" customHeight="1">
      <c r="A1316" s="1824">
        <v>96</v>
      </c>
      <c r="B1316" s="2485" t="s">
        <v>2913</v>
      </c>
      <c r="C1316" s="2479" t="s">
        <v>2491</v>
      </c>
      <c r="D1316" s="2535" t="s">
        <v>2947</v>
      </c>
      <c r="E1316" s="1920">
        <v>320130</v>
      </c>
      <c r="F1316" s="1920"/>
      <c r="G1316" s="3571"/>
      <c r="H1316" s="3571"/>
      <c r="I1316" s="3571"/>
      <c r="J1316" s="3571"/>
      <c r="K1316" s="3571"/>
      <c r="L1316" s="3571"/>
      <c r="M1316" s="3571"/>
      <c r="N1316" s="3571"/>
      <c r="O1316" s="3571"/>
      <c r="P1316" s="3571"/>
      <c r="Q1316" s="3571"/>
      <c r="R1316" s="3571"/>
    </row>
    <row r="1317" spans="1:18" ht="25.5" customHeight="1">
      <c r="A1317" s="1824">
        <v>97</v>
      </c>
      <c r="B1317" s="2485" t="s">
        <v>2913</v>
      </c>
      <c r="C1317" s="2479" t="s">
        <v>2491</v>
      </c>
      <c r="D1317" s="2535" t="s">
        <v>2948</v>
      </c>
      <c r="E1317" s="1920">
        <v>492160</v>
      </c>
      <c r="F1317" s="1920"/>
      <c r="G1317" s="3571"/>
      <c r="H1317" s="3571"/>
      <c r="I1317" s="3571"/>
      <c r="J1317" s="3571"/>
      <c r="K1317" s="3571"/>
      <c r="L1317" s="3571"/>
      <c r="M1317" s="3571"/>
      <c r="N1317" s="3571"/>
      <c r="O1317" s="3571"/>
      <c r="P1317" s="3571"/>
      <c r="Q1317" s="3571"/>
      <c r="R1317" s="3571"/>
    </row>
    <row r="1318" spans="1:18" ht="25.5" customHeight="1">
      <c r="A1318" s="1824">
        <v>98</v>
      </c>
      <c r="B1318" s="2485" t="s">
        <v>2913</v>
      </c>
      <c r="C1318" s="2479" t="s">
        <v>2491</v>
      </c>
      <c r="D1318" s="2535" t="s">
        <v>2949</v>
      </c>
      <c r="E1318" s="1920">
        <v>586050</v>
      </c>
      <c r="F1318" s="1920"/>
      <c r="G1318" s="3571"/>
      <c r="H1318" s="3571"/>
      <c r="I1318" s="3571"/>
      <c r="J1318" s="3571"/>
      <c r="K1318" s="3571"/>
      <c r="L1318" s="3571"/>
      <c r="M1318" s="3571"/>
      <c r="N1318" s="3571"/>
      <c r="O1318" s="3571"/>
      <c r="P1318" s="3571"/>
      <c r="Q1318" s="3571"/>
      <c r="R1318" s="3571"/>
    </row>
    <row r="1319" spans="1:18" ht="25.5" customHeight="1">
      <c r="A1319" s="1824">
        <v>99</v>
      </c>
      <c r="B1319" s="2485" t="s">
        <v>2913</v>
      </c>
      <c r="C1319" s="2479" t="s">
        <v>2491</v>
      </c>
      <c r="D1319" s="2535" t="s">
        <v>2950</v>
      </c>
      <c r="E1319" s="1920">
        <v>502310</v>
      </c>
      <c r="F1319" s="1920"/>
      <c r="G1319" s="3571"/>
      <c r="H1319" s="3571"/>
      <c r="I1319" s="3571"/>
      <c r="J1319" s="3571"/>
      <c r="K1319" s="3571"/>
      <c r="L1319" s="3571"/>
      <c r="M1319" s="3571"/>
      <c r="N1319" s="3571"/>
      <c r="O1319" s="3571"/>
      <c r="P1319" s="3571"/>
      <c r="Q1319" s="3571"/>
      <c r="R1319" s="3571"/>
    </row>
    <row r="1320" spans="1:18" ht="25.5" customHeight="1">
      <c r="A1320" s="1824">
        <v>100</v>
      </c>
      <c r="B1320" s="2485" t="s">
        <v>2913</v>
      </c>
      <c r="C1320" s="2479" t="s">
        <v>2491</v>
      </c>
      <c r="D1320" s="2535" t="s">
        <v>2951</v>
      </c>
      <c r="E1320" s="1920">
        <v>604910</v>
      </c>
      <c r="F1320" s="1920"/>
      <c r="G1320" s="3571"/>
      <c r="H1320" s="3571"/>
      <c r="I1320" s="3571"/>
      <c r="J1320" s="3571"/>
      <c r="K1320" s="3571"/>
      <c r="L1320" s="3571"/>
      <c r="M1320" s="3571"/>
      <c r="N1320" s="3571"/>
      <c r="O1320" s="3571"/>
      <c r="P1320" s="3571"/>
      <c r="Q1320" s="3571"/>
      <c r="R1320" s="3571"/>
    </row>
    <row r="1321" spans="1:18" ht="25.5" customHeight="1">
      <c r="A1321" s="1824">
        <v>101</v>
      </c>
      <c r="B1321" s="2485" t="s">
        <v>2913</v>
      </c>
      <c r="C1321" s="2479" t="s">
        <v>2491</v>
      </c>
      <c r="D1321" s="2535" t="s">
        <v>2952</v>
      </c>
      <c r="E1321" s="1920">
        <v>740860</v>
      </c>
      <c r="F1321" s="1920"/>
      <c r="G1321" s="3571"/>
      <c r="H1321" s="3571"/>
      <c r="I1321" s="3571"/>
      <c r="J1321" s="3571"/>
      <c r="K1321" s="3571"/>
      <c r="L1321" s="3571"/>
      <c r="M1321" s="3571"/>
      <c r="N1321" s="3571"/>
      <c r="O1321" s="3571"/>
      <c r="P1321" s="3571"/>
      <c r="Q1321" s="3571"/>
      <c r="R1321" s="3571"/>
    </row>
    <row r="1322" spans="1:18" ht="25.5" customHeight="1">
      <c r="A1322" s="1824">
        <v>102</v>
      </c>
      <c r="B1322" s="2485" t="s">
        <v>2913</v>
      </c>
      <c r="C1322" s="2479" t="s">
        <v>2491</v>
      </c>
      <c r="D1322" s="2535" t="s">
        <v>2953</v>
      </c>
      <c r="E1322" s="1920">
        <v>497500</v>
      </c>
      <c r="F1322" s="1920"/>
      <c r="G1322" s="3571"/>
      <c r="H1322" s="3571"/>
      <c r="I1322" s="3571"/>
      <c r="J1322" s="3571"/>
      <c r="K1322" s="3571"/>
      <c r="L1322" s="3571"/>
      <c r="M1322" s="3571"/>
      <c r="N1322" s="3571"/>
      <c r="O1322" s="3571"/>
      <c r="P1322" s="3571"/>
      <c r="Q1322" s="3571"/>
      <c r="R1322" s="3571"/>
    </row>
    <row r="1323" spans="1:18" ht="25.5" customHeight="1">
      <c r="A1323" s="1824">
        <v>103</v>
      </c>
      <c r="B1323" s="2485" t="s">
        <v>2913</v>
      </c>
      <c r="C1323" s="2479" t="s">
        <v>2491</v>
      </c>
      <c r="D1323" s="2535" t="s">
        <v>2954</v>
      </c>
      <c r="E1323" s="1920">
        <v>612970</v>
      </c>
      <c r="F1323" s="1920"/>
      <c r="G1323" s="3571"/>
      <c r="H1323" s="3571"/>
      <c r="I1323" s="3571"/>
      <c r="J1323" s="3571"/>
      <c r="K1323" s="3571"/>
      <c r="L1323" s="3571"/>
      <c r="M1323" s="3571"/>
      <c r="N1323" s="3571"/>
      <c r="O1323" s="3571"/>
      <c r="P1323" s="3571"/>
      <c r="Q1323" s="3571"/>
      <c r="R1323" s="3571"/>
    </row>
    <row r="1324" spans="1:18" ht="25.5" customHeight="1">
      <c r="A1324" s="1824">
        <v>104</v>
      </c>
      <c r="B1324" s="2485" t="s">
        <v>2913</v>
      </c>
      <c r="C1324" s="2479" t="s">
        <v>2491</v>
      </c>
      <c r="D1324" s="2535" t="s">
        <v>2955</v>
      </c>
      <c r="E1324" s="1920">
        <v>749470</v>
      </c>
      <c r="F1324" s="1920"/>
      <c r="G1324" s="3571"/>
      <c r="H1324" s="3571"/>
      <c r="I1324" s="3571"/>
      <c r="J1324" s="3571"/>
      <c r="K1324" s="3571"/>
      <c r="L1324" s="3571"/>
      <c r="M1324" s="3571"/>
      <c r="N1324" s="3571"/>
      <c r="O1324" s="3571"/>
      <c r="P1324" s="3571"/>
      <c r="Q1324" s="3571"/>
      <c r="R1324" s="3571"/>
    </row>
    <row r="1325" spans="1:18" ht="25.5" customHeight="1">
      <c r="A1325" s="1824">
        <v>105</v>
      </c>
      <c r="B1325" s="2485" t="s">
        <v>2913</v>
      </c>
      <c r="C1325" s="2479" t="s">
        <v>2491</v>
      </c>
      <c r="D1325" s="2535" t="s">
        <v>2956</v>
      </c>
      <c r="E1325" s="1920">
        <v>933830</v>
      </c>
      <c r="F1325" s="1920"/>
      <c r="G1325" s="3571"/>
      <c r="H1325" s="3571"/>
      <c r="I1325" s="3571"/>
      <c r="J1325" s="3571"/>
      <c r="K1325" s="3571"/>
      <c r="L1325" s="3571"/>
      <c r="M1325" s="3571"/>
      <c r="N1325" s="3571"/>
      <c r="O1325" s="3571"/>
      <c r="P1325" s="3571"/>
      <c r="Q1325" s="3571"/>
      <c r="R1325" s="3571"/>
    </row>
    <row r="1326" spans="1:18" ht="25.5" customHeight="1">
      <c r="A1326" s="1824">
        <v>106</v>
      </c>
      <c r="B1326" s="2485" t="s">
        <v>2913</v>
      </c>
      <c r="C1326" s="2479" t="s">
        <v>2491</v>
      </c>
      <c r="D1326" s="2535" t="s">
        <v>2957</v>
      </c>
      <c r="E1326" s="1920">
        <v>786720</v>
      </c>
      <c r="F1326" s="1920"/>
      <c r="G1326" s="3571"/>
      <c r="H1326" s="3571"/>
      <c r="I1326" s="3571"/>
      <c r="J1326" s="3571"/>
      <c r="K1326" s="3571"/>
      <c r="L1326" s="3571"/>
      <c r="M1326" s="3571"/>
      <c r="N1326" s="3571"/>
      <c r="O1326" s="3571"/>
      <c r="P1326" s="3571"/>
      <c r="Q1326" s="3571"/>
      <c r="R1326" s="3571"/>
    </row>
    <row r="1327" spans="1:18" ht="25.5" customHeight="1">
      <c r="A1327" s="1824">
        <v>107</v>
      </c>
      <c r="B1327" s="2485" t="s">
        <v>2913</v>
      </c>
      <c r="C1327" s="2479" t="s">
        <v>2491</v>
      </c>
      <c r="D1327" s="2535" t="s">
        <v>2958</v>
      </c>
      <c r="E1327" s="1920">
        <v>979510</v>
      </c>
      <c r="F1327" s="1920"/>
      <c r="G1327" s="3571"/>
      <c r="H1327" s="3571"/>
      <c r="I1327" s="3571"/>
      <c r="J1327" s="3571"/>
      <c r="K1327" s="3571"/>
      <c r="L1327" s="3571"/>
      <c r="M1327" s="3571"/>
      <c r="N1327" s="3571"/>
      <c r="O1327" s="3571"/>
      <c r="P1327" s="3571"/>
      <c r="Q1327" s="3571"/>
      <c r="R1327" s="3571"/>
    </row>
    <row r="1328" spans="1:18" ht="25.5" customHeight="1">
      <c r="A1328" s="1824">
        <v>108</v>
      </c>
      <c r="B1328" s="2485" t="s">
        <v>2913</v>
      </c>
      <c r="C1328" s="2479" t="s">
        <v>2491</v>
      </c>
      <c r="D1328" s="2535" t="s">
        <v>2959</v>
      </c>
      <c r="E1328" s="1920">
        <v>1189150</v>
      </c>
      <c r="F1328" s="1920"/>
      <c r="G1328" s="3571"/>
      <c r="H1328" s="3571"/>
      <c r="I1328" s="3571"/>
      <c r="J1328" s="3571"/>
      <c r="K1328" s="3571"/>
      <c r="L1328" s="3571"/>
      <c r="M1328" s="3571"/>
      <c r="N1328" s="3571"/>
      <c r="O1328" s="3571"/>
      <c r="P1328" s="3571"/>
      <c r="Q1328" s="3571"/>
      <c r="R1328" s="3571"/>
    </row>
    <row r="1329" spans="1:18" ht="25.5" customHeight="1">
      <c r="A1329" s="1824">
        <v>109</v>
      </c>
      <c r="B1329" s="2485" t="s">
        <v>2913</v>
      </c>
      <c r="C1329" s="2479" t="s">
        <v>2491</v>
      </c>
      <c r="D1329" s="2535" t="s">
        <v>2960</v>
      </c>
      <c r="E1329" s="1920">
        <v>999270</v>
      </c>
      <c r="F1329" s="1920"/>
      <c r="G1329" s="3571"/>
      <c r="H1329" s="3571"/>
      <c r="I1329" s="3571"/>
      <c r="J1329" s="3571"/>
      <c r="K1329" s="3571"/>
      <c r="L1329" s="3571"/>
      <c r="M1329" s="3571"/>
      <c r="N1329" s="3571"/>
      <c r="O1329" s="3571"/>
      <c r="P1329" s="3571"/>
      <c r="Q1329" s="3571"/>
      <c r="R1329" s="3571"/>
    </row>
    <row r="1330" spans="1:18" ht="25.5" customHeight="1">
      <c r="A1330" s="1824">
        <v>110</v>
      </c>
      <c r="B1330" s="2485" t="s">
        <v>2913</v>
      </c>
      <c r="C1330" s="2479" t="s">
        <v>2491</v>
      </c>
      <c r="D1330" s="2535" t="s">
        <v>2961</v>
      </c>
      <c r="E1330" s="1920">
        <v>1231750</v>
      </c>
      <c r="F1330" s="1920"/>
      <c r="G1330" s="3571"/>
      <c r="H1330" s="3571"/>
      <c r="I1330" s="3571"/>
      <c r="J1330" s="3571"/>
      <c r="K1330" s="3571"/>
      <c r="L1330" s="3571"/>
      <c r="M1330" s="3571"/>
      <c r="N1330" s="3571"/>
      <c r="O1330" s="3571"/>
      <c r="P1330" s="3571"/>
      <c r="Q1330" s="3571"/>
      <c r="R1330" s="3571"/>
    </row>
    <row r="1331" spans="1:18" ht="25.5" customHeight="1">
      <c r="A1331" s="1824">
        <v>111</v>
      </c>
      <c r="B1331" s="2485" t="s">
        <v>2913</v>
      </c>
      <c r="C1331" s="2479" t="s">
        <v>2491</v>
      </c>
      <c r="D1331" s="2535" t="s">
        <v>2962</v>
      </c>
      <c r="E1331" s="1920">
        <v>1511180</v>
      </c>
      <c r="F1331" s="1920"/>
      <c r="G1331" s="3571"/>
      <c r="H1331" s="3571"/>
      <c r="I1331" s="3571"/>
      <c r="J1331" s="3571"/>
      <c r="K1331" s="3571"/>
      <c r="L1331" s="3571"/>
      <c r="M1331" s="3571"/>
      <c r="N1331" s="3571"/>
      <c r="O1331" s="3571"/>
      <c r="P1331" s="3571"/>
      <c r="Q1331" s="3571"/>
      <c r="R1331" s="3571"/>
    </row>
    <row r="1332" spans="1:18" ht="25.5" customHeight="1">
      <c r="A1332" s="1824">
        <v>112</v>
      </c>
      <c r="B1332" s="2485" t="s">
        <v>2913</v>
      </c>
      <c r="C1332" s="2479" t="s">
        <v>2491</v>
      </c>
      <c r="D1332" s="2535" t="s">
        <v>2963</v>
      </c>
      <c r="E1332" s="1920">
        <v>2222590</v>
      </c>
      <c r="F1332" s="1920"/>
      <c r="G1332" s="3571"/>
      <c r="H1332" s="3571"/>
      <c r="I1332" s="3571"/>
      <c r="J1332" s="3571"/>
      <c r="K1332" s="3571"/>
      <c r="L1332" s="3571"/>
      <c r="M1332" s="3571"/>
      <c r="N1332" s="3571"/>
      <c r="O1332" s="3571"/>
      <c r="P1332" s="3571"/>
      <c r="Q1332" s="3571"/>
      <c r="R1332" s="3571"/>
    </row>
    <row r="1333" spans="1:18" ht="25.5" customHeight="1">
      <c r="A1333" s="1824">
        <v>113</v>
      </c>
      <c r="B1333" s="2485" t="s">
        <v>2913</v>
      </c>
      <c r="C1333" s="2479" t="s">
        <v>2491</v>
      </c>
      <c r="D1333" s="2535" t="s">
        <v>2964</v>
      </c>
      <c r="E1333" s="1920">
        <v>1260660</v>
      </c>
      <c r="F1333" s="1920"/>
      <c r="G1333" s="3571"/>
      <c r="H1333" s="3571"/>
      <c r="I1333" s="3571"/>
      <c r="J1333" s="3571"/>
      <c r="K1333" s="3571"/>
      <c r="L1333" s="3571"/>
      <c r="M1333" s="3571"/>
      <c r="N1333" s="3571"/>
      <c r="O1333" s="3571"/>
      <c r="P1333" s="3571"/>
      <c r="Q1333" s="3571"/>
      <c r="R1333" s="3571"/>
    </row>
    <row r="1334" spans="1:18" ht="25.5" customHeight="1">
      <c r="A1334" s="1824">
        <v>114</v>
      </c>
      <c r="B1334" s="2485" t="s">
        <v>2913</v>
      </c>
      <c r="C1334" s="2479" t="s">
        <v>2491</v>
      </c>
      <c r="D1334" s="2535" t="s">
        <v>2965</v>
      </c>
      <c r="E1334" s="1920">
        <v>1579610</v>
      </c>
      <c r="F1334" s="1920"/>
      <c r="G1334" s="3571"/>
      <c r="H1334" s="3571"/>
      <c r="I1334" s="3571"/>
      <c r="J1334" s="3571"/>
      <c r="K1334" s="3571"/>
      <c r="L1334" s="3571"/>
      <c r="M1334" s="3571"/>
      <c r="N1334" s="3571"/>
      <c r="O1334" s="3571"/>
      <c r="P1334" s="3571"/>
      <c r="Q1334" s="3571"/>
      <c r="R1334" s="3571"/>
    </row>
    <row r="1335" spans="1:18" ht="25.5" customHeight="1">
      <c r="A1335" s="1824">
        <v>115</v>
      </c>
      <c r="B1335" s="2485" t="s">
        <v>2913</v>
      </c>
      <c r="C1335" s="2479" t="s">
        <v>2491</v>
      </c>
      <c r="D1335" s="2535" t="s">
        <v>2966</v>
      </c>
      <c r="E1335" s="1920">
        <v>1920220</v>
      </c>
      <c r="F1335" s="1920"/>
      <c r="G1335" s="3571"/>
      <c r="H1335" s="3571"/>
      <c r="I1335" s="3571"/>
      <c r="J1335" s="3571"/>
      <c r="K1335" s="3571"/>
      <c r="L1335" s="3571"/>
      <c r="M1335" s="3571"/>
      <c r="N1335" s="3571"/>
      <c r="O1335" s="3571"/>
      <c r="P1335" s="3571"/>
      <c r="Q1335" s="3571"/>
      <c r="R1335" s="3571"/>
    </row>
    <row r="1336" spans="1:18" ht="25.5" customHeight="1">
      <c r="A1336" s="1824">
        <v>116</v>
      </c>
      <c r="B1336" s="2485" t="s">
        <v>2913</v>
      </c>
      <c r="C1336" s="2479" t="s">
        <v>2491</v>
      </c>
      <c r="D1336" s="2535" t="s">
        <v>2967</v>
      </c>
      <c r="E1336" s="1920">
        <v>2319380</v>
      </c>
      <c r="F1336" s="1920"/>
      <c r="G1336" s="3571"/>
      <c r="H1336" s="3571"/>
      <c r="I1336" s="3571"/>
      <c r="J1336" s="3571"/>
      <c r="K1336" s="3571"/>
      <c r="L1336" s="3571"/>
      <c r="M1336" s="3571"/>
      <c r="N1336" s="3571"/>
      <c r="O1336" s="3571"/>
      <c r="P1336" s="3571"/>
      <c r="Q1336" s="3571"/>
      <c r="R1336" s="3571"/>
    </row>
    <row r="1337" spans="1:18" ht="25.5" customHeight="1">
      <c r="A1337" s="1824">
        <v>117</v>
      </c>
      <c r="B1337" s="2485" t="s">
        <v>2913</v>
      </c>
      <c r="C1337" s="2479" t="s">
        <v>2491</v>
      </c>
      <c r="D1337" s="2535" t="s">
        <v>2968</v>
      </c>
      <c r="E1337" s="1920">
        <v>1611060</v>
      </c>
      <c r="F1337" s="1920"/>
      <c r="G1337" s="3571"/>
      <c r="H1337" s="3571"/>
      <c r="I1337" s="3571"/>
      <c r="J1337" s="3571"/>
      <c r="K1337" s="3571"/>
      <c r="L1337" s="3571"/>
      <c r="M1337" s="3571"/>
      <c r="N1337" s="3571"/>
      <c r="O1337" s="3571"/>
      <c r="P1337" s="3571"/>
      <c r="Q1337" s="3571"/>
      <c r="R1337" s="3571"/>
    </row>
    <row r="1338" spans="1:18" ht="25.5" customHeight="1">
      <c r="A1338" s="1824">
        <v>118</v>
      </c>
      <c r="B1338" s="2485" t="s">
        <v>2913</v>
      </c>
      <c r="C1338" s="2479" t="s">
        <v>2491</v>
      </c>
      <c r="D1338" s="2535" t="s">
        <v>2969</v>
      </c>
      <c r="E1338" s="1920">
        <v>1982760</v>
      </c>
      <c r="F1338" s="1920"/>
      <c r="G1338" s="3571"/>
      <c r="H1338" s="3571"/>
      <c r="I1338" s="3571"/>
      <c r="J1338" s="3571"/>
      <c r="K1338" s="3571"/>
      <c r="L1338" s="3571"/>
      <c r="M1338" s="3571"/>
      <c r="N1338" s="3571"/>
      <c r="O1338" s="3571"/>
      <c r="P1338" s="3571"/>
      <c r="Q1338" s="3571"/>
      <c r="R1338" s="3571"/>
    </row>
    <row r="1339" spans="1:18" ht="25.5" customHeight="1">
      <c r="A1339" s="1824">
        <v>119</v>
      </c>
      <c r="B1339" s="2485" t="s">
        <v>2913</v>
      </c>
      <c r="C1339" s="2479" t="s">
        <v>2491</v>
      </c>
      <c r="D1339" s="2535" t="s">
        <v>2970</v>
      </c>
      <c r="E1339" s="1920">
        <v>2426430</v>
      </c>
      <c r="F1339" s="1920"/>
      <c r="G1339" s="3571"/>
      <c r="H1339" s="3571"/>
      <c r="I1339" s="3571"/>
      <c r="J1339" s="3571"/>
      <c r="K1339" s="3571"/>
      <c r="L1339" s="3571"/>
      <c r="M1339" s="3571"/>
      <c r="N1339" s="3571"/>
      <c r="O1339" s="3571"/>
      <c r="P1339" s="3571"/>
      <c r="Q1339" s="3571"/>
      <c r="R1339" s="3571"/>
    </row>
    <row r="1340" spans="1:18" ht="25.5" customHeight="1">
      <c r="A1340" s="1824">
        <v>120</v>
      </c>
      <c r="B1340" s="2485" t="s">
        <v>2913</v>
      </c>
      <c r="C1340" s="2479" t="s">
        <v>2491</v>
      </c>
      <c r="D1340" s="2535" t="s">
        <v>2971</v>
      </c>
      <c r="E1340" s="1920">
        <v>2932540</v>
      </c>
      <c r="F1340" s="1920"/>
      <c r="G1340" s="3571"/>
      <c r="H1340" s="3571"/>
      <c r="I1340" s="3571"/>
      <c r="J1340" s="3571"/>
      <c r="K1340" s="3571"/>
      <c r="L1340" s="3571"/>
      <c r="M1340" s="3571"/>
      <c r="N1340" s="3571"/>
      <c r="O1340" s="3571"/>
      <c r="P1340" s="3571"/>
      <c r="Q1340" s="3571"/>
      <c r="R1340" s="3571"/>
    </row>
    <row r="1341" spans="1:18" ht="25.5" customHeight="1">
      <c r="A1341" s="1824">
        <v>121</v>
      </c>
      <c r="B1341" s="2485" t="s">
        <v>2913</v>
      </c>
      <c r="C1341" s="2479" t="s">
        <v>2491</v>
      </c>
      <c r="D1341" s="2535" t="s">
        <v>2972</v>
      </c>
      <c r="E1341" s="1920">
        <v>1962010</v>
      </c>
      <c r="F1341" s="1920"/>
      <c r="G1341" s="3571"/>
      <c r="H1341" s="3571"/>
      <c r="I1341" s="3571"/>
      <c r="J1341" s="3571"/>
      <c r="K1341" s="3571"/>
      <c r="L1341" s="3571"/>
      <c r="M1341" s="3571"/>
      <c r="N1341" s="3571"/>
      <c r="O1341" s="3571"/>
      <c r="P1341" s="3571"/>
      <c r="Q1341" s="3571"/>
      <c r="R1341" s="3571"/>
    </row>
    <row r="1342" spans="1:18" ht="25.5" customHeight="1">
      <c r="A1342" s="1824">
        <v>122</v>
      </c>
      <c r="B1342" s="2485" t="s">
        <v>2913</v>
      </c>
      <c r="C1342" s="2479" t="s">
        <v>2491</v>
      </c>
      <c r="D1342" s="2535" t="s">
        <v>2973</v>
      </c>
      <c r="E1342" s="1920">
        <v>2459690</v>
      </c>
      <c r="F1342" s="1920"/>
      <c r="G1342" s="3571"/>
      <c r="H1342" s="3571"/>
      <c r="I1342" s="3571"/>
      <c r="J1342" s="3571"/>
      <c r="K1342" s="3571"/>
      <c r="L1342" s="3571"/>
      <c r="M1342" s="3571"/>
      <c r="N1342" s="3571"/>
      <c r="O1342" s="3571"/>
      <c r="P1342" s="3571"/>
      <c r="Q1342" s="3571"/>
      <c r="R1342" s="3571"/>
    </row>
    <row r="1343" spans="1:18" ht="25.5" customHeight="1">
      <c r="A1343" s="1824">
        <v>123</v>
      </c>
      <c r="B1343" s="2485" t="s">
        <v>2913</v>
      </c>
      <c r="C1343" s="2479" t="s">
        <v>2491</v>
      </c>
      <c r="D1343" s="2535" t="s">
        <v>2974</v>
      </c>
      <c r="E1343" s="1920">
        <v>3017380</v>
      </c>
      <c r="F1343" s="1920"/>
      <c r="G1343" s="3571"/>
      <c r="H1343" s="3571"/>
      <c r="I1343" s="3571"/>
      <c r="J1343" s="3571"/>
      <c r="K1343" s="3571"/>
      <c r="L1343" s="3571"/>
      <c r="M1343" s="3571"/>
      <c r="N1343" s="3571"/>
      <c r="O1343" s="3571"/>
      <c r="P1343" s="3571"/>
      <c r="Q1343" s="3571"/>
      <c r="R1343" s="3571"/>
    </row>
    <row r="1344" spans="1:18" ht="25.5" customHeight="1">
      <c r="A1344" s="1824">
        <v>124</v>
      </c>
      <c r="B1344" s="2485" t="s">
        <v>2913</v>
      </c>
      <c r="C1344" s="2479" t="s">
        <v>2491</v>
      </c>
      <c r="D1344" s="2535" t="s">
        <v>2975</v>
      </c>
      <c r="E1344" s="1920">
        <v>3649560</v>
      </c>
      <c r="F1344" s="1920"/>
      <c r="G1344" s="3571"/>
      <c r="H1344" s="3571"/>
      <c r="I1344" s="3571"/>
      <c r="J1344" s="3571"/>
      <c r="K1344" s="3571"/>
      <c r="L1344" s="3571"/>
      <c r="M1344" s="3571"/>
      <c r="N1344" s="3571"/>
      <c r="O1344" s="3571"/>
      <c r="P1344" s="3571"/>
      <c r="Q1344" s="3571"/>
      <c r="R1344" s="3571"/>
    </row>
    <row r="1345" spans="1:18" ht="25.5" customHeight="1">
      <c r="A1345" s="1824">
        <v>125</v>
      </c>
      <c r="B1345" s="2485" t="s">
        <v>2913</v>
      </c>
      <c r="C1345" s="2479" t="s">
        <v>2491</v>
      </c>
      <c r="D1345" s="2535" t="s">
        <v>2976</v>
      </c>
      <c r="E1345" s="1920">
        <v>2694620</v>
      </c>
      <c r="F1345" s="1920"/>
      <c r="G1345" s="3571"/>
      <c r="H1345" s="3571"/>
      <c r="I1345" s="3571"/>
      <c r="J1345" s="3571"/>
      <c r="K1345" s="3571"/>
      <c r="L1345" s="3571"/>
      <c r="M1345" s="3571"/>
      <c r="N1345" s="3571"/>
      <c r="O1345" s="3571"/>
      <c r="P1345" s="3571"/>
      <c r="Q1345" s="3571"/>
      <c r="R1345" s="3571"/>
    </row>
    <row r="1346" spans="1:18" ht="25.5" customHeight="1">
      <c r="A1346" s="1824">
        <v>126</v>
      </c>
      <c r="B1346" s="2485" t="s">
        <v>2913</v>
      </c>
      <c r="C1346" s="2479" t="s">
        <v>2491</v>
      </c>
      <c r="D1346" s="2535" t="s">
        <v>2977</v>
      </c>
      <c r="E1346" s="1920">
        <v>3322730</v>
      </c>
      <c r="F1346" s="1920"/>
      <c r="G1346" s="3571"/>
      <c r="H1346" s="3571"/>
      <c r="I1346" s="3571"/>
      <c r="J1346" s="3571"/>
      <c r="K1346" s="3571"/>
      <c r="L1346" s="3571"/>
      <c r="M1346" s="3571"/>
      <c r="N1346" s="3571"/>
      <c r="O1346" s="3571"/>
      <c r="P1346" s="3571"/>
      <c r="Q1346" s="3571"/>
      <c r="R1346" s="3571"/>
    </row>
    <row r="1347" spans="1:18" ht="25.5" customHeight="1">
      <c r="A1347" s="1824">
        <v>127</v>
      </c>
      <c r="B1347" s="2485" t="s">
        <v>2913</v>
      </c>
      <c r="C1347" s="2479" t="s">
        <v>2491</v>
      </c>
      <c r="D1347" s="2535" t="s">
        <v>2978</v>
      </c>
      <c r="E1347" s="1920">
        <v>4079540</v>
      </c>
      <c r="F1347" s="1920"/>
      <c r="G1347" s="3571"/>
      <c r="H1347" s="3571"/>
      <c r="I1347" s="3571"/>
      <c r="J1347" s="3571"/>
      <c r="K1347" s="3571"/>
      <c r="L1347" s="3571"/>
      <c r="M1347" s="3571"/>
      <c r="N1347" s="3571"/>
      <c r="O1347" s="3571"/>
      <c r="P1347" s="3571"/>
      <c r="Q1347" s="3571"/>
      <c r="R1347" s="3571"/>
    </row>
    <row r="1348" spans="1:18" ht="25.5" customHeight="1">
      <c r="A1348" s="1824">
        <v>128</v>
      </c>
      <c r="B1348" s="2485" t="s">
        <v>2913</v>
      </c>
      <c r="C1348" s="2479" t="s">
        <v>2491</v>
      </c>
      <c r="D1348" s="2535" t="s">
        <v>2979</v>
      </c>
      <c r="E1348" s="1920">
        <v>6014630</v>
      </c>
      <c r="F1348" s="1920"/>
      <c r="G1348" s="3571"/>
      <c r="H1348" s="3571"/>
      <c r="I1348" s="3571"/>
      <c r="J1348" s="3571"/>
      <c r="K1348" s="3571"/>
      <c r="L1348" s="3571"/>
      <c r="M1348" s="3571"/>
      <c r="N1348" s="3571"/>
      <c r="O1348" s="3571"/>
      <c r="P1348" s="3571"/>
      <c r="Q1348" s="3571"/>
      <c r="R1348" s="3571"/>
    </row>
    <row r="1349" spans="1:18" ht="25.5" customHeight="1">
      <c r="A1349" s="1824">
        <v>129</v>
      </c>
      <c r="B1349" s="2485" t="s">
        <v>2913</v>
      </c>
      <c r="C1349" s="2479" t="s">
        <v>2491</v>
      </c>
      <c r="D1349" s="2535" t="s">
        <v>2980</v>
      </c>
      <c r="E1349" s="1920">
        <v>3414270</v>
      </c>
      <c r="F1349" s="1920"/>
      <c r="G1349" s="3571"/>
      <c r="H1349" s="3571"/>
      <c r="I1349" s="3571"/>
      <c r="J1349" s="3571"/>
      <c r="K1349" s="3571"/>
      <c r="L1349" s="3571"/>
      <c r="M1349" s="3571"/>
      <c r="N1349" s="3571"/>
      <c r="O1349" s="3571"/>
      <c r="P1349" s="3571"/>
      <c r="Q1349" s="3571"/>
      <c r="R1349" s="3571"/>
    </row>
    <row r="1350" spans="1:18" ht="25.5" customHeight="1">
      <c r="A1350" s="1824">
        <v>130</v>
      </c>
      <c r="B1350" s="2485" t="s">
        <v>2913</v>
      </c>
      <c r="C1350" s="2479" t="s">
        <v>2491</v>
      </c>
      <c r="D1350" s="2535" t="s">
        <v>2981</v>
      </c>
      <c r="E1350" s="1920">
        <v>4198280</v>
      </c>
      <c r="F1350" s="1920"/>
      <c r="G1350" s="3571"/>
      <c r="H1350" s="3571"/>
      <c r="I1350" s="3571"/>
      <c r="J1350" s="3571"/>
      <c r="K1350" s="3571"/>
      <c r="L1350" s="3571"/>
      <c r="M1350" s="3571"/>
      <c r="N1350" s="3571"/>
      <c r="O1350" s="3571"/>
      <c r="P1350" s="3571"/>
      <c r="Q1350" s="3571"/>
      <c r="R1350" s="3571"/>
    </row>
    <row r="1351" spans="1:18" ht="25.5" customHeight="1">
      <c r="A1351" s="1824">
        <v>131</v>
      </c>
      <c r="B1351" s="2485" t="s">
        <v>2913</v>
      </c>
      <c r="C1351" s="2479" t="s">
        <v>2491</v>
      </c>
      <c r="D1351" s="2535" t="s">
        <v>2982</v>
      </c>
      <c r="E1351" s="1920">
        <v>5167180</v>
      </c>
      <c r="F1351" s="1920"/>
      <c r="G1351" s="3571"/>
      <c r="H1351" s="3571"/>
      <c r="I1351" s="3571"/>
      <c r="J1351" s="3571"/>
      <c r="K1351" s="3571"/>
      <c r="L1351" s="3571"/>
      <c r="M1351" s="3571"/>
      <c r="N1351" s="3571"/>
      <c r="O1351" s="3571"/>
      <c r="P1351" s="3571"/>
      <c r="Q1351" s="3571"/>
      <c r="R1351" s="3571"/>
    </row>
    <row r="1352" spans="1:18" ht="25.5" customHeight="1">
      <c r="A1352" s="1824">
        <v>132</v>
      </c>
      <c r="B1352" s="2485" t="s">
        <v>2913</v>
      </c>
      <c r="C1352" s="2479" t="s">
        <v>2491</v>
      </c>
      <c r="D1352" s="2535" t="s">
        <v>2983</v>
      </c>
      <c r="E1352" s="1920">
        <v>7145770</v>
      </c>
      <c r="F1352" s="1920"/>
      <c r="G1352" s="3571"/>
      <c r="H1352" s="3571"/>
      <c r="I1352" s="3571"/>
      <c r="J1352" s="3571"/>
      <c r="K1352" s="3571"/>
      <c r="L1352" s="3571"/>
      <c r="M1352" s="3571"/>
      <c r="N1352" s="3571"/>
      <c r="O1352" s="3571"/>
      <c r="P1352" s="3571"/>
      <c r="Q1352" s="3571"/>
      <c r="R1352" s="3571"/>
    </row>
    <row r="1353" spans="1:18" ht="25.5" customHeight="1">
      <c r="A1353" s="1824">
        <v>133</v>
      </c>
      <c r="B1353" s="2485" t="s">
        <v>2913</v>
      </c>
      <c r="C1353" s="2479" t="s">
        <v>2491</v>
      </c>
      <c r="D1353" s="2535" t="s">
        <v>2984</v>
      </c>
      <c r="E1353" s="1920">
        <v>4346920</v>
      </c>
      <c r="F1353" s="1920"/>
      <c r="G1353" s="3571"/>
      <c r="H1353" s="3571"/>
      <c r="I1353" s="3571"/>
      <c r="J1353" s="3571"/>
      <c r="K1353" s="3571"/>
      <c r="L1353" s="3571"/>
      <c r="M1353" s="3571"/>
      <c r="N1353" s="3571"/>
      <c r="O1353" s="3571"/>
      <c r="P1353" s="3571"/>
      <c r="Q1353" s="3571"/>
      <c r="R1353" s="3571"/>
    </row>
    <row r="1354" spans="1:18" ht="25.5" customHeight="1">
      <c r="A1354" s="1824">
        <v>134</v>
      </c>
      <c r="B1354" s="2485" t="s">
        <v>2913</v>
      </c>
      <c r="C1354" s="2479" t="s">
        <v>2491</v>
      </c>
      <c r="D1354" s="2535" t="s">
        <v>2985</v>
      </c>
      <c r="E1354" s="1920">
        <v>5352980</v>
      </c>
      <c r="F1354" s="1920"/>
      <c r="G1354" s="3571"/>
      <c r="H1354" s="3571"/>
      <c r="I1354" s="3571"/>
      <c r="J1354" s="3571"/>
      <c r="K1354" s="3571"/>
      <c r="L1354" s="3571"/>
      <c r="M1354" s="3571"/>
      <c r="N1354" s="3571"/>
      <c r="O1354" s="3571"/>
      <c r="P1354" s="3571"/>
      <c r="Q1354" s="3571"/>
      <c r="R1354" s="3571"/>
    </row>
    <row r="1355" spans="1:18" ht="25.5" customHeight="1">
      <c r="A1355" s="1824">
        <v>135</v>
      </c>
      <c r="B1355" s="2485" t="s">
        <v>2913</v>
      </c>
      <c r="C1355" s="2479" t="s">
        <v>2491</v>
      </c>
      <c r="D1355" s="2535" t="s">
        <v>2986</v>
      </c>
      <c r="E1355" s="1920">
        <v>6566600</v>
      </c>
      <c r="F1355" s="1920"/>
      <c r="G1355" s="3571"/>
      <c r="H1355" s="3571"/>
      <c r="I1355" s="3571"/>
      <c r="J1355" s="3571"/>
      <c r="K1355" s="3571"/>
      <c r="L1355" s="3571"/>
      <c r="M1355" s="3571"/>
      <c r="N1355" s="3571"/>
      <c r="O1355" s="3571"/>
      <c r="P1355" s="3571"/>
      <c r="Q1355" s="3571"/>
      <c r="R1355" s="3571"/>
    </row>
    <row r="1356" spans="1:18" ht="25.5" customHeight="1">
      <c r="A1356" s="1824">
        <v>136</v>
      </c>
      <c r="B1356" s="2485" t="s">
        <v>2913</v>
      </c>
      <c r="C1356" s="2479" t="s">
        <v>2491</v>
      </c>
      <c r="D1356" s="2535" t="s">
        <v>2987</v>
      </c>
      <c r="E1356" s="1920">
        <v>5505250</v>
      </c>
      <c r="F1356" s="1920"/>
      <c r="G1356" s="3571"/>
      <c r="H1356" s="3571"/>
      <c r="I1356" s="3571"/>
      <c r="J1356" s="3571"/>
      <c r="K1356" s="3571"/>
      <c r="L1356" s="3571"/>
      <c r="M1356" s="3571"/>
      <c r="N1356" s="3571"/>
      <c r="O1356" s="3571"/>
      <c r="P1356" s="3571"/>
      <c r="Q1356" s="3571"/>
      <c r="R1356" s="3571"/>
    </row>
    <row r="1357" spans="1:18" ht="25.5" customHeight="1">
      <c r="A1357" s="1824">
        <v>137</v>
      </c>
      <c r="B1357" s="2485" t="s">
        <v>2913</v>
      </c>
      <c r="C1357" s="2479" t="s">
        <v>2491</v>
      </c>
      <c r="D1357" s="2535" t="s">
        <v>2988</v>
      </c>
      <c r="E1357" s="1920">
        <v>6785040</v>
      </c>
      <c r="F1357" s="1920"/>
      <c r="G1357" s="3571"/>
      <c r="H1357" s="3571"/>
      <c r="I1357" s="3571"/>
      <c r="J1357" s="3571"/>
      <c r="K1357" s="3571"/>
      <c r="L1357" s="3571"/>
      <c r="M1357" s="3571"/>
      <c r="N1357" s="3571"/>
      <c r="O1357" s="3571"/>
      <c r="P1357" s="3571"/>
      <c r="Q1357" s="3571"/>
      <c r="R1357" s="3571"/>
    </row>
    <row r="1358" spans="1:18" ht="25.5" customHeight="1">
      <c r="A1358" s="1824">
        <v>138</v>
      </c>
      <c r="B1358" s="2485" t="s">
        <v>2913</v>
      </c>
      <c r="C1358" s="2479" t="s">
        <v>2491</v>
      </c>
      <c r="D1358" s="2535" t="s">
        <v>2989</v>
      </c>
      <c r="E1358" s="1920">
        <v>8326760</v>
      </c>
      <c r="F1358" s="1920"/>
      <c r="G1358" s="3571"/>
      <c r="H1358" s="3571"/>
      <c r="I1358" s="3571"/>
      <c r="J1358" s="3571"/>
      <c r="K1358" s="3571"/>
      <c r="L1358" s="3571"/>
      <c r="M1358" s="3571"/>
      <c r="N1358" s="3571"/>
      <c r="O1358" s="3571"/>
      <c r="P1358" s="3571"/>
      <c r="Q1358" s="3571"/>
      <c r="R1358" s="3571"/>
    </row>
    <row r="1359" spans="1:18" ht="25.5" customHeight="1">
      <c r="A1359" s="1824">
        <v>139</v>
      </c>
      <c r="B1359" s="2485" t="s">
        <v>2913</v>
      </c>
      <c r="C1359" s="2479" t="s">
        <v>2491</v>
      </c>
      <c r="D1359" s="2535" t="s">
        <v>2990</v>
      </c>
      <c r="E1359" s="1920">
        <v>6962690</v>
      </c>
      <c r="F1359" s="1920"/>
      <c r="G1359" s="3571"/>
      <c r="H1359" s="3571"/>
      <c r="I1359" s="3571"/>
      <c r="J1359" s="3571"/>
      <c r="K1359" s="3571"/>
      <c r="L1359" s="3571"/>
      <c r="M1359" s="3571"/>
      <c r="N1359" s="3571"/>
      <c r="O1359" s="3571"/>
      <c r="P1359" s="3571"/>
      <c r="Q1359" s="3571"/>
      <c r="R1359" s="3571"/>
    </row>
    <row r="1360" spans="1:18" ht="25.5" customHeight="1">
      <c r="A1360" s="1824">
        <v>140</v>
      </c>
      <c r="B1360" s="2485" t="s">
        <v>2913</v>
      </c>
      <c r="C1360" s="2479" t="s">
        <v>2491</v>
      </c>
      <c r="D1360" s="2535" t="s">
        <v>2991</v>
      </c>
      <c r="E1360" s="1920">
        <v>8585080</v>
      </c>
      <c r="F1360" s="1920"/>
      <c r="G1360" s="3571"/>
      <c r="H1360" s="3571"/>
      <c r="I1360" s="3571"/>
      <c r="J1360" s="3571"/>
      <c r="K1360" s="3571"/>
      <c r="L1360" s="3571"/>
      <c r="M1360" s="3571"/>
      <c r="N1360" s="3571"/>
      <c r="O1360" s="3571"/>
      <c r="P1360" s="3571"/>
      <c r="Q1360" s="3571"/>
      <c r="R1360" s="3571"/>
    </row>
    <row r="1361" spans="1:18" ht="25.5" customHeight="1">
      <c r="A1361" s="1824">
        <v>141</v>
      </c>
      <c r="B1361" s="2485" t="s">
        <v>2913</v>
      </c>
      <c r="C1361" s="2479" t="s">
        <v>2491</v>
      </c>
      <c r="D1361" s="2535" t="s">
        <v>2992</v>
      </c>
      <c r="E1361" s="1920">
        <v>10532850</v>
      </c>
      <c r="F1361" s="1920"/>
      <c r="G1361" s="3571"/>
      <c r="H1361" s="3571"/>
      <c r="I1361" s="3571"/>
      <c r="J1361" s="3571"/>
      <c r="K1361" s="3571"/>
      <c r="L1361" s="3571"/>
      <c r="M1361" s="3571"/>
      <c r="N1361" s="3571"/>
      <c r="O1361" s="3571"/>
      <c r="P1361" s="3571"/>
      <c r="Q1361" s="3571"/>
      <c r="R1361" s="3571"/>
    </row>
    <row r="1362" spans="1:18" ht="25.5" customHeight="1">
      <c r="A1362" s="1824">
        <v>142</v>
      </c>
      <c r="B1362" s="2485" t="s">
        <v>2913</v>
      </c>
      <c r="C1362" s="2479" t="s">
        <v>2491</v>
      </c>
      <c r="D1362" s="2535" t="s">
        <v>2993</v>
      </c>
      <c r="E1362" s="1920">
        <v>8591420</v>
      </c>
      <c r="F1362" s="1920"/>
      <c r="G1362" s="3571"/>
      <c r="H1362" s="3571"/>
      <c r="I1362" s="3571"/>
      <c r="J1362" s="3571"/>
      <c r="K1362" s="3571"/>
      <c r="L1362" s="3571"/>
      <c r="M1362" s="3571"/>
      <c r="N1362" s="3571"/>
      <c r="O1362" s="3571"/>
      <c r="P1362" s="3571"/>
      <c r="Q1362" s="3571"/>
      <c r="R1362" s="3571"/>
    </row>
    <row r="1363" spans="1:18" ht="25.5" customHeight="1">
      <c r="A1363" s="1824">
        <v>143</v>
      </c>
      <c r="B1363" s="2485" t="s">
        <v>2913</v>
      </c>
      <c r="C1363" s="2479" t="s">
        <v>2491</v>
      </c>
      <c r="D1363" s="2535" t="s">
        <v>2994</v>
      </c>
      <c r="E1363" s="1920">
        <v>10607170</v>
      </c>
      <c r="F1363" s="1920"/>
      <c r="G1363" s="3571"/>
      <c r="H1363" s="3571"/>
      <c r="I1363" s="3571"/>
      <c r="J1363" s="3571"/>
      <c r="K1363" s="3571"/>
      <c r="L1363" s="3571"/>
      <c r="M1363" s="3571"/>
      <c r="N1363" s="3571"/>
      <c r="O1363" s="3571"/>
      <c r="P1363" s="3571"/>
      <c r="Q1363" s="3571"/>
      <c r="R1363" s="3571"/>
    </row>
    <row r="1364" spans="1:18" ht="25.5" customHeight="1">
      <c r="A1364" s="1824">
        <v>144</v>
      </c>
      <c r="B1364" s="2485" t="s">
        <v>2913</v>
      </c>
      <c r="C1364" s="2479" t="s">
        <v>2491</v>
      </c>
      <c r="D1364" s="2535" t="s">
        <v>2995</v>
      </c>
      <c r="E1364" s="1920">
        <v>13017190</v>
      </c>
      <c r="F1364" s="1920"/>
      <c r="G1364" s="3571"/>
      <c r="H1364" s="3571"/>
      <c r="I1364" s="3571"/>
      <c r="J1364" s="3571"/>
      <c r="K1364" s="3571"/>
      <c r="L1364" s="3571"/>
      <c r="M1364" s="3571"/>
      <c r="N1364" s="3571"/>
      <c r="O1364" s="3571"/>
      <c r="P1364" s="3571"/>
      <c r="Q1364" s="3571"/>
      <c r="R1364" s="3571"/>
    </row>
  </sheetData>
  <mergeCells count="1380">
    <mergeCell ref="G1360:R1360"/>
    <mergeCell ref="G1361:R1361"/>
    <mergeCell ref="G1362:R1362"/>
    <mergeCell ref="G1363:R1363"/>
    <mergeCell ref="G1364:R1364"/>
    <mergeCell ref="G1354:R1354"/>
    <mergeCell ref="G1355:R1355"/>
    <mergeCell ref="G1356:R1356"/>
    <mergeCell ref="G1357:R1357"/>
    <mergeCell ref="G1358:R1358"/>
    <mergeCell ref="G1359:R1359"/>
    <mergeCell ref="G1348:R1348"/>
    <mergeCell ref="G1349:R1349"/>
    <mergeCell ref="G1350:R1350"/>
    <mergeCell ref="G1351:R1351"/>
    <mergeCell ref="G1352:R1352"/>
    <mergeCell ref="G1353:R1353"/>
    <mergeCell ref="G1342:R1342"/>
    <mergeCell ref="G1343:R1343"/>
    <mergeCell ref="G1344:R1344"/>
    <mergeCell ref="G1345:R1345"/>
    <mergeCell ref="G1346:R1346"/>
    <mergeCell ref="G1347:R1347"/>
    <mergeCell ref="G1336:R1336"/>
    <mergeCell ref="G1337:R1337"/>
    <mergeCell ref="G1338:R1338"/>
    <mergeCell ref="G1339:R1339"/>
    <mergeCell ref="G1340:R1340"/>
    <mergeCell ref="G1341:R1341"/>
    <mergeCell ref="G1330:R1330"/>
    <mergeCell ref="G1331:R1331"/>
    <mergeCell ref="G1332:R1332"/>
    <mergeCell ref="G1333:R1333"/>
    <mergeCell ref="G1334:R1334"/>
    <mergeCell ref="G1335:R1335"/>
    <mergeCell ref="G1324:R1324"/>
    <mergeCell ref="G1325:R1325"/>
    <mergeCell ref="G1326:R1326"/>
    <mergeCell ref="G1327:R1327"/>
    <mergeCell ref="G1328:R1328"/>
    <mergeCell ref="G1329:R1329"/>
    <mergeCell ref="G1318:R1318"/>
    <mergeCell ref="G1319:R1319"/>
    <mergeCell ref="G1320:R1320"/>
    <mergeCell ref="G1321:R1321"/>
    <mergeCell ref="G1322:R1322"/>
    <mergeCell ref="G1323:R1323"/>
    <mergeCell ref="G1312:R1312"/>
    <mergeCell ref="G1313:R1313"/>
    <mergeCell ref="G1314:R1314"/>
    <mergeCell ref="G1315:R1315"/>
    <mergeCell ref="G1316:R1316"/>
    <mergeCell ref="G1317:R1317"/>
    <mergeCell ref="G1306:R1306"/>
    <mergeCell ref="G1307:R1307"/>
    <mergeCell ref="G1308:R1308"/>
    <mergeCell ref="G1309:R1309"/>
    <mergeCell ref="G1310:R1310"/>
    <mergeCell ref="G1311:R1311"/>
    <mergeCell ref="G1300:R1300"/>
    <mergeCell ref="G1301:R1301"/>
    <mergeCell ref="G1302:R1302"/>
    <mergeCell ref="G1303:R1303"/>
    <mergeCell ref="G1304:R1304"/>
    <mergeCell ref="G1305:R1305"/>
    <mergeCell ref="G1294:R1294"/>
    <mergeCell ref="G1295:R1295"/>
    <mergeCell ref="G1296:R1296"/>
    <mergeCell ref="G1297:R1297"/>
    <mergeCell ref="G1298:R1298"/>
    <mergeCell ref="G1299:R1299"/>
    <mergeCell ref="G1288:R1288"/>
    <mergeCell ref="G1289:R1289"/>
    <mergeCell ref="G1290:R1290"/>
    <mergeCell ref="G1291:R1291"/>
    <mergeCell ref="G1292:R1292"/>
    <mergeCell ref="G1293:R1293"/>
    <mergeCell ref="B1282:F1282"/>
    <mergeCell ref="G1283:R1283"/>
    <mergeCell ref="G1284:R1284"/>
    <mergeCell ref="G1285:R1285"/>
    <mergeCell ref="G1286:R1286"/>
    <mergeCell ref="G1287:R1287"/>
    <mergeCell ref="G1276:R1276"/>
    <mergeCell ref="G1277:R1277"/>
    <mergeCell ref="G1278:R1278"/>
    <mergeCell ref="G1279:R1279"/>
    <mergeCell ref="G1280:R1280"/>
    <mergeCell ref="G1281:R1281"/>
    <mergeCell ref="G1270:R1270"/>
    <mergeCell ref="G1271:R1271"/>
    <mergeCell ref="G1272:R1272"/>
    <mergeCell ref="G1273:R1273"/>
    <mergeCell ref="G1274:R1274"/>
    <mergeCell ref="G1275:R1275"/>
    <mergeCell ref="G1264:R1264"/>
    <mergeCell ref="G1265:R1265"/>
    <mergeCell ref="G1266:R1266"/>
    <mergeCell ref="G1267:R1267"/>
    <mergeCell ref="G1268:R1268"/>
    <mergeCell ref="G1269:R1269"/>
    <mergeCell ref="G1258:R1258"/>
    <mergeCell ref="G1259:R1259"/>
    <mergeCell ref="G1260:R1260"/>
    <mergeCell ref="G1261:R1261"/>
    <mergeCell ref="G1262:R1262"/>
    <mergeCell ref="G1263:R1263"/>
    <mergeCell ref="G1252:R1252"/>
    <mergeCell ref="G1253:R1253"/>
    <mergeCell ref="G1254:R1254"/>
    <mergeCell ref="G1255:R1255"/>
    <mergeCell ref="G1256:R1256"/>
    <mergeCell ref="G1257:R1257"/>
    <mergeCell ref="G1246:R1246"/>
    <mergeCell ref="G1247:R1247"/>
    <mergeCell ref="G1248:R1248"/>
    <mergeCell ref="G1249:R1249"/>
    <mergeCell ref="G1250:R1250"/>
    <mergeCell ref="G1251:R1251"/>
    <mergeCell ref="G1240:R1240"/>
    <mergeCell ref="G1241:R1241"/>
    <mergeCell ref="G1242:R1242"/>
    <mergeCell ref="G1243:R1243"/>
    <mergeCell ref="G1244:R1244"/>
    <mergeCell ref="G1245:R1245"/>
    <mergeCell ref="G1234:R1234"/>
    <mergeCell ref="G1235:R1235"/>
    <mergeCell ref="G1236:R1236"/>
    <mergeCell ref="G1237:R1237"/>
    <mergeCell ref="B1238:F1238"/>
    <mergeCell ref="B1239:F1239"/>
    <mergeCell ref="G1228:R1228"/>
    <mergeCell ref="G1229:R1229"/>
    <mergeCell ref="G1230:R1230"/>
    <mergeCell ref="G1231:R1231"/>
    <mergeCell ref="G1232:R1232"/>
    <mergeCell ref="G1233:R1233"/>
    <mergeCell ref="G1222:R1222"/>
    <mergeCell ref="G1223:R1223"/>
    <mergeCell ref="G1224:R1224"/>
    <mergeCell ref="G1225:R1225"/>
    <mergeCell ref="G1226:R1226"/>
    <mergeCell ref="G1227:R1227"/>
    <mergeCell ref="B1216:F1216"/>
    <mergeCell ref="B1217:F1217"/>
    <mergeCell ref="G1218:R1218"/>
    <mergeCell ref="G1219:R1219"/>
    <mergeCell ref="G1220:R1220"/>
    <mergeCell ref="G1221:R1221"/>
    <mergeCell ref="B1210:R1210"/>
    <mergeCell ref="D1211:D1212"/>
    <mergeCell ref="H1211:R1212"/>
    <mergeCell ref="B1213:R1213"/>
    <mergeCell ref="B1214:R1214"/>
    <mergeCell ref="C1215:R1215"/>
    <mergeCell ref="B1203:D1203"/>
    <mergeCell ref="B1204:R1204"/>
    <mergeCell ref="D1205:D1206"/>
    <mergeCell ref="H1205:R1206"/>
    <mergeCell ref="B1207:R1207"/>
    <mergeCell ref="D1208:D1209"/>
    <mergeCell ref="H1208:R1209"/>
    <mergeCell ref="B1196:D1196"/>
    <mergeCell ref="B1197:R1197"/>
    <mergeCell ref="D1198:D1199"/>
    <mergeCell ref="H1198:R1199"/>
    <mergeCell ref="B1200:R1200"/>
    <mergeCell ref="D1201:D1202"/>
    <mergeCell ref="H1201:R1202"/>
    <mergeCell ref="B1189:D1189"/>
    <mergeCell ref="B1190:R1190"/>
    <mergeCell ref="D1191:D1192"/>
    <mergeCell ref="H1191:R1192"/>
    <mergeCell ref="B1193:R1193"/>
    <mergeCell ref="D1194:D1195"/>
    <mergeCell ref="H1194:R1195"/>
    <mergeCell ref="B1183:R1183"/>
    <mergeCell ref="D1184:D1185"/>
    <mergeCell ref="H1184:R1185"/>
    <mergeCell ref="B1186:R1186"/>
    <mergeCell ref="D1187:D1188"/>
    <mergeCell ref="H1187:R1188"/>
    <mergeCell ref="B1177:R1177"/>
    <mergeCell ref="D1178:D1179"/>
    <mergeCell ref="H1178:R1179"/>
    <mergeCell ref="B1180:R1180"/>
    <mergeCell ref="D1181:D1182"/>
    <mergeCell ref="H1181:R1182"/>
    <mergeCell ref="B1170:D1170"/>
    <mergeCell ref="B1171:R1171"/>
    <mergeCell ref="D1172:D1173"/>
    <mergeCell ref="H1172:R1173"/>
    <mergeCell ref="B1174:R1174"/>
    <mergeCell ref="D1175:D1176"/>
    <mergeCell ref="H1175:R1176"/>
    <mergeCell ref="C1162:R1162"/>
    <mergeCell ref="B1163:D1163"/>
    <mergeCell ref="B1164:R1164"/>
    <mergeCell ref="D1165:D1166"/>
    <mergeCell ref="B1167:R1167"/>
    <mergeCell ref="D1168:D1169"/>
    <mergeCell ref="G1156:R1156"/>
    <mergeCell ref="G1157:R1157"/>
    <mergeCell ref="G1158:R1158"/>
    <mergeCell ref="G1159:R1159"/>
    <mergeCell ref="G1160:R1160"/>
    <mergeCell ref="B1161:R1161"/>
    <mergeCell ref="G1150:R1150"/>
    <mergeCell ref="G1151:R1151"/>
    <mergeCell ref="G1152:R1152"/>
    <mergeCell ref="G1153:R1153"/>
    <mergeCell ref="G1154:R1154"/>
    <mergeCell ref="G1155:R1155"/>
    <mergeCell ref="B1141:R1141"/>
    <mergeCell ref="C1142:R1142"/>
    <mergeCell ref="D1143:D1160"/>
    <mergeCell ref="G1143:R1143"/>
    <mergeCell ref="G1144:R1144"/>
    <mergeCell ref="G1145:R1145"/>
    <mergeCell ref="G1146:R1146"/>
    <mergeCell ref="G1147:R1147"/>
    <mergeCell ref="G1148:R1148"/>
    <mergeCell ref="G1149:R1149"/>
    <mergeCell ref="B1134:F1134"/>
    <mergeCell ref="D1135:D1140"/>
    <mergeCell ref="G1135:R1135"/>
    <mergeCell ref="G1136:R1136"/>
    <mergeCell ref="G1137:R1137"/>
    <mergeCell ref="G1138:R1138"/>
    <mergeCell ref="G1139:R1139"/>
    <mergeCell ref="G1140:R1140"/>
    <mergeCell ref="G1127:R1127"/>
    <mergeCell ref="B1128:F1128"/>
    <mergeCell ref="D1129:D1133"/>
    <mergeCell ref="G1129:R1129"/>
    <mergeCell ref="G1130:R1130"/>
    <mergeCell ref="G1131:R1131"/>
    <mergeCell ref="G1132:R1132"/>
    <mergeCell ref="G1133:R1133"/>
    <mergeCell ref="G1118:R1118"/>
    <mergeCell ref="G1119:R1119"/>
    <mergeCell ref="B1120:R1120"/>
    <mergeCell ref="C1121:R1121"/>
    <mergeCell ref="B1122:F1122"/>
    <mergeCell ref="D1123:D1127"/>
    <mergeCell ref="G1123:R1123"/>
    <mergeCell ref="G1124:R1124"/>
    <mergeCell ref="G1125:R1125"/>
    <mergeCell ref="G1126:R1126"/>
    <mergeCell ref="G1111:R1111"/>
    <mergeCell ref="G1112:R1112"/>
    <mergeCell ref="G1114:R1114"/>
    <mergeCell ref="G1115:R1115"/>
    <mergeCell ref="G1116:R1116"/>
    <mergeCell ref="G1117:R1117"/>
    <mergeCell ref="D1102:D1104"/>
    <mergeCell ref="G1102:R1102"/>
    <mergeCell ref="G1103:R1103"/>
    <mergeCell ref="G1104:R1104"/>
    <mergeCell ref="D1106:D1112"/>
    <mergeCell ref="G1106:R1106"/>
    <mergeCell ref="G1107:R1107"/>
    <mergeCell ref="G1108:R1108"/>
    <mergeCell ref="G1109:R1109"/>
    <mergeCell ref="G1110:R1110"/>
    <mergeCell ref="G1094:R1094"/>
    <mergeCell ref="G1095:R1095"/>
    <mergeCell ref="G1096:R1096"/>
    <mergeCell ref="D1098:D1100"/>
    <mergeCell ref="G1098:R1098"/>
    <mergeCell ref="G1099:R1099"/>
    <mergeCell ref="G1100:R1100"/>
    <mergeCell ref="G1084:R1084"/>
    <mergeCell ref="G1085:R1085"/>
    <mergeCell ref="D1087:D1096"/>
    <mergeCell ref="G1087:R1087"/>
    <mergeCell ref="G1088:R1088"/>
    <mergeCell ref="G1089:R1089"/>
    <mergeCell ref="G1090:R1090"/>
    <mergeCell ref="G1091:R1091"/>
    <mergeCell ref="G1092:R1092"/>
    <mergeCell ref="G1093:R1093"/>
    <mergeCell ref="G1075:R1075"/>
    <mergeCell ref="D1077:D1083"/>
    <mergeCell ref="G1077:R1077"/>
    <mergeCell ref="G1078:R1078"/>
    <mergeCell ref="G1079:R1079"/>
    <mergeCell ref="G1080:R1080"/>
    <mergeCell ref="G1081:R1081"/>
    <mergeCell ref="G1082:R1082"/>
    <mergeCell ref="G1083:R1083"/>
    <mergeCell ref="G1064:R1064"/>
    <mergeCell ref="D1067:D1075"/>
    <mergeCell ref="G1067:R1067"/>
    <mergeCell ref="G1068:R1068"/>
    <mergeCell ref="G1069:R1069"/>
    <mergeCell ref="G1070:R1070"/>
    <mergeCell ref="G1071:R1071"/>
    <mergeCell ref="G1072:R1072"/>
    <mergeCell ref="G1073:R1073"/>
    <mergeCell ref="G1074:R1074"/>
    <mergeCell ref="D1055:D1057"/>
    <mergeCell ref="G1055:R1055"/>
    <mergeCell ref="G1056:R1056"/>
    <mergeCell ref="G1057:R1057"/>
    <mergeCell ref="D1059:D1062"/>
    <mergeCell ref="G1059:R1059"/>
    <mergeCell ref="G1060:R1060"/>
    <mergeCell ref="G1061:R1061"/>
    <mergeCell ref="G1062:R1062"/>
    <mergeCell ref="C1045:R1045"/>
    <mergeCell ref="D1048:D1053"/>
    <mergeCell ref="G1048:R1048"/>
    <mergeCell ref="G1049:R1049"/>
    <mergeCell ref="G1050:R1050"/>
    <mergeCell ref="G1051:R1051"/>
    <mergeCell ref="G1052:R1052"/>
    <mergeCell ref="G1053:R1053"/>
    <mergeCell ref="E1041:F1041"/>
    <mergeCell ref="G1041:R1041"/>
    <mergeCell ref="E1042:F1042"/>
    <mergeCell ref="G1042:R1042"/>
    <mergeCell ref="B1043:R1043"/>
    <mergeCell ref="B1044:R1044"/>
    <mergeCell ref="E1038:F1038"/>
    <mergeCell ref="G1038:R1038"/>
    <mergeCell ref="E1039:F1039"/>
    <mergeCell ref="G1039:R1039"/>
    <mergeCell ref="E1040:F1040"/>
    <mergeCell ref="G1040:R1040"/>
    <mergeCell ref="E1035:F1035"/>
    <mergeCell ref="G1035:R1035"/>
    <mergeCell ref="E1036:F1036"/>
    <mergeCell ref="G1036:R1036"/>
    <mergeCell ref="E1037:F1037"/>
    <mergeCell ref="G1037:R1037"/>
    <mergeCell ref="E1032:F1032"/>
    <mergeCell ref="G1032:R1032"/>
    <mergeCell ref="E1033:F1033"/>
    <mergeCell ref="G1033:R1033"/>
    <mergeCell ref="E1034:F1034"/>
    <mergeCell ref="G1034:R1034"/>
    <mergeCell ref="E1028:F1028"/>
    <mergeCell ref="G1028:R1028"/>
    <mergeCell ref="E1029:F1029"/>
    <mergeCell ref="G1029:R1029"/>
    <mergeCell ref="E1030:F1030"/>
    <mergeCell ref="G1030:R1030"/>
    <mergeCell ref="E1024:F1024"/>
    <mergeCell ref="G1024:R1024"/>
    <mergeCell ref="E1025:F1025"/>
    <mergeCell ref="G1025:R1025"/>
    <mergeCell ref="E1027:F1027"/>
    <mergeCell ref="G1027:R1027"/>
    <mergeCell ref="E1021:F1021"/>
    <mergeCell ref="G1021:R1021"/>
    <mergeCell ref="E1022:F1022"/>
    <mergeCell ref="G1022:R1022"/>
    <mergeCell ref="E1023:F1023"/>
    <mergeCell ref="G1023:R1023"/>
    <mergeCell ref="E1017:F1017"/>
    <mergeCell ref="G1017:R1017"/>
    <mergeCell ref="E1018:F1018"/>
    <mergeCell ref="G1018:R1018"/>
    <mergeCell ref="E1019:F1019"/>
    <mergeCell ref="G1019:R1019"/>
    <mergeCell ref="E1014:F1014"/>
    <mergeCell ref="G1014:R1014"/>
    <mergeCell ref="E1015:F1015"/>
    <mergeCell ref="G1015:R1015"/>
    <mergeCell ref="E1016:F1016"/>
    <mergeCell ref="G1016:R1016"/>
    <mergeCell ref="E1010:F1010"/>
    <mergeCell ref="G1010:R1010"/>
    <mergeCell ref="E1011:F1011"/>
    <mergeCell ref="G1011:R1011"/>
    <mergeCell ref="E1013:F1013"/>
    <mergeCell ref="G1013:R1013"/>
    <mergeCell ref="E1007:F1007"/>
    <mergeCell ref="G1007:R1007"/>
    <mergeCell ref="E1008:F1008"/>
    <mergeCell ref="G1008:R1008"/>
    <mergeCell ref="E1009:F1009"/>
    <mergeCell ref="G1009:R1009"/>
    <mergeCell ref="E1003:F1003"/>
    <mergeCell ref="G1003:R1003"/>
    <mergeCell ref="E1004:F1004"/>
    <mergeCell ref="G1004:R1004"/>
    <mergeCell ref="E1006:F1006"/>
    <mergeCell ref="G1006:R1006"/>
    <mergeCell ref="E999:F999"/>
    <mergeCell ref="G999:R999"/>
    <mergeCell ref="E1001:F1001"/>
    <mergeCell ref="G1001:R1001"/>
    <mergeCell ref="E1002:F1002"/>
    <mergeCell ref="G1002:R1002"/>
    <mergeCell ref="E996:F996"/>
    <mergeCell ref="G996:R996"/>
    <mergeCell ref="E997:F997"/>
    <mergeCell ref="G997:R997"/>
    <mergeCell ref="E998:F998"/>
    <mergeCell ref="G998:R998"/>
    <mergeCell ref="E992:F992"/>
    <mergeCell ref="G992:R992"/>
    <mergeCell ref="E994:F994"/>
    <mergeCell ref="G994:R994"/>
    <mergeCell ref="E995:F995"/>
    <mergeCell ref="G995:R995"/>
    <mergeCell ref="E989:F989"/>
    <mergeCell ref="G989:R989"/>
    <mergeCell ref="E990:F990"/>
    <mergeCell ref="G990:R990"/>
    <mergeCell ref="E991:F991"/>
    <mergeCell ref="G991:R991"/>
    <mergeCell ref="E986:F986"/>
    <mergeCell ref="G986:R986"/>
    <mergeCell ref="E987:F987"/>
    <mergeCell ref="G987:R987"/>
    <mergeCell ref="E988:F988"/>
    <mergeCell ref="G988:R988"/>
    <mergeCell ref="E983:F983"/>
    <mergeCell ref="G983:R983"/>
    <mergeCell ref="E984:F984"/>
    <mergeCell ref="G984:R984"/>
    <mergeCell ref="E985:F985"/>
    <mergeCell ref="G985:R985"/>
    <mergeCell ref="E980:F980"/>
    <mergeCell ref="G980:R980"/>
    <mergeCell ref="E981:F981"/>
    <mergeCell ref="G981:R981"/>
    <mergeCell ref="E982:F982"/>
    <mergeCell ref="G982:R982"/>
    <mergeCell ref="B974:R974"/>
    <mergeCell ref="E975:R975"/>
    <mergeCell ref="E977:F977"/>
    <mergeCell ref="G977:R977"/>
    <mergeCell ref="E978:F978"/>
    <mergeCell ref="G978:R978"/>
    <mergeCell ref="E971:F971"/>
    <mergeCell ref="G971:R971"/>
    <mergeCell ref="E972:F972"/>
    <mergeCell ref="G972:R972"/>
    <mergeCell ref="E973:F973"/>
    <mergeCell ref="G973:R973"/>
    <mergeCell ref="E968:F968"/>
    <mergeCell ref="G968:R968"/>
    <mergeCell ref="E969:F969"/>
    <mergeCell ref="G969:R969"/>
    <mergeCell ref="E970:F970"/>
    <mergeCell ref="G970:R970"/>
    <mergeCell ref="E965:F965"/>
    <mergeCell ref="G965:R965"/>
    <mergeCell ref="E966:F966"/>
    <mergeCell ref="G966:R966"/>
    <mergeCell ref="E967:F967"/>
    <mergeCell ref="G967:R967"/>
    <mergeCell ref="E962:F962"/>
    <mergeCell ref="G962:R962"/>
    <mergeCell ref="E963:F963"/>
    <mergeCell ref="G963:R963"/>
    <mergeCell ref="E964:F964"/>
    <mergeCell ref="G964:R964"/>
    <mergeCell ref="E959:F959"/>
    <mergeCell ref="G959:R959"/>
    <mergeCell ref="E960:F960"/>
    <mergeCell ref="G960:R960"/>
    <mergeCell ref="E961:F961"/>
    <mergeCell ref="G961:R961"/>
    <mergeCell ref="E956:F956"/>
    <mergeCell ref="G956:R956"/>
    <mergeCell ref="E957:F957"/>
    <mergeCell ref="G957:R957"/>
    <mergeCell ref="E958:F958"/>
    <mergeCell ref="G958:R958"/>
    <mergeCell ref="E953:F953"/>
    <mergeCell ref="G953:R953"/>
    <mergeCell ref="E954:F954"/>
    <mergeCell ref="G954:R954"/>
    <mergeCell ref="E955:F955"/>
    <mergeCell ref="G955:R955"/>
    <mergeCell ref="E950:F950"/>
    <mergeCell ref="G950:R950"/>
    <mergeCell ref="E951:F951"/>
    <mergeCell ref="G951:R951"/>
    <mergeCell ref="E952:F952"/>
    <mergeCell ref="G952:R952"/>
    <mergeCell ref="E947:F947"/>
    <mergeCell ref="G947:R947"/>
    <mergeCell ref="E948:F948"/>
    <mergeCell ref="G948:R948"/>
    <mergeCell ref="E949:F949"/>
    <mergeCell ref="G949:R949"/>
    <mergeCell ref="E944:F944"/>
    <mergeCell ref="G944:R944"/>
    <mergeCell ref="E945:F945"/>
    <mergeCell ref="G945:R945"/>
    <mergeCell ref="E946:F946"/>
    <mergeCell ref="G946:R946"/>
    <mergeCell ref="E941:F941"/>
    <mergeCell ref="G941:R941"/>
    <mergeCell ref="E942:F942"/>
    <mergeCell ref="G942:R942"/>
    <mergeCell ref="E943:F943"/>
    <mergeCell ref="G943:R943"/>
    <mergeCell ref="E938:F938"/>
    <mergeCell ref="G938:R938"/>
    <mergeCell ref="E939:F939"/>
    <mergeCell ref="G939:R939"/>
    <mergeCell ref="E940:F940"/>
    <mergeCell ref="G940:R940"/>
    <mergeCell ref="E935:F935"/>
    <mergeCell ref="G935:R935"/>
    <mergeCell ref="E936:F936"/>
    <mergeCell ref="G936:R936"/>
    <mergeCell ref="E937:F937"/>
    <mergeCell ref="G937:R937"/>
    <mergeCell ref="B777:R777"/>
    <mergeCell ref="C778:R778"/>
    <mergeCell ref="B931:R931"/>
    <mergeCell ref="E932:R932"/>
    <mergeCell ref="B933:R933"/>
    <mergeCell ref="E934:F934"/>
    <mergeCell ref="G934:R934"/>
    <mergeCell ref="E774:F774"/>
    <mergeCell ref="G774:R774"/>
    <mergeCell ref="E775:F775"/>
    <mergeCell ref="G775:R775"/>
    <mergeCell ref="E776:F776"/>
    <mergeCell ref="G776:R776"/>
    <mergeCell ref="E770:F770"/>
    <mergeCell ref="G770:R770"/>
    <mergeCell ref="B771:R771"/>
    <mergeCell ref="E772:F772"/>
    <mergeCell ref="G772:R772"/>
    <mergeCell ref="E773:F773"/>
    <mergeCell ref="G773:R773"/>
    <mergeCell ref="E767:F767"/>
    <mergeCell ref="G767:R767"/>
    <mergeCell ref="E768:F768"/>
    <mergeCell ref="G768:R768"/>
    <mergeCell ref="E769:F769"/>
    <mergeCell ref="G769:R769"/>
    <mergeCell ref="E763:F763"/>
    <mergeCell ref="G763:R763"/>
    <mergeCell ref="E764:F764"/>
    <mergeCell ref="G764:R764"/>
    <mergeCell ref="B765:R765"/>
    <mergeCell ref="E766:F766"/>
    <mergeCell ref="G766:R766"/>
    <mergeCell ref="B759:R759"/>
    <mergeCell ref="E760:F760"/>
    <mergeCell ref="G760:R760"/>
    <mergeCell ref="E761:F761"/>
    <mergeCell ref="G761:R761"/>
    <mergeCell ref="E762:F762"/>
    <mergeCell ref="G762:R762"/>
    <mergeCell ref="E756:F756"/>
    <mergeCell ref="G756:R756"/>
    <mergeCell ref="E757:F757"/>
    <mergeCell ref="G757:R757"/>
    <mergeCell ref="E758:F758"/>
    <mergeCell ref="G758:R758"/>
    <mergeCell ref="E752:F752"/>
    <mergeCell ref="G752:R752"/>
    <mergeCell ref="B753:R753"/>
    <mergeCell ref="E754:F754"/>
    <mergeCell ref="G754:R754"/>
    <mergeCell ref="E755:F755"/>
    <mergeCell ref="G755:R755"/>
    <mergeCell ref="E749:F749"/>
    <mergeCell ref="G749:R749"/>
    <mergeCell ref="E750:F750"/>
    <mergeCell ref="G750:R750"/>
    <mergeCell ref="E751:F751"/>
    <mergeCell ref="G751:R751"/>
    <mergeCell ref="D744:E744"/>
    <mergeCell ref="G744:R744"/>
    <mergeCell ref="B745:R745"/>
    <mergeCell ref="E746:R746"/>
    <mergeCell ref="B747:R747"/>
    <mergeCell ref="E748:F748"/>
    <mergeCell ref="G748:R748"/>
    <mergeCell ref="D741:E741"/>
    <mergeCell ref="G741:R741"/>
    <mergeCell ref="D742:E742"/>
    <mergeCell ref="G742:R742"/>
    <mergeCell ref="D743:E743"/>
    <mergeCell ref="G743:R743"/>
    <mergeCell ref="B737:E737"/>
    <mergeCell ref="D738:E738"/>
    <mergeCell ref="G738:R738"/>
    <mergeCell ref="B739:E739"/>
    <mergeCell ref="D740:E740"/>
    <mergeCell ref="G740:R740"/>
    <mergeCell ref="D734:E734"/>
    <mergeCell ref="G734:R734"/>
    <mergeCell ref="D735:E735"/>
    <mergeCell ref="G735:R735"/>
    <mergeCell ref="D736:E736"/>
    <mergeCell ref="G736:R736"/>
    <mergeCell ref="D731:E731"/>
    <mergeCell ref="G731:R731"/>
    <mergeCell ref="D732:E732"/>
    <mergeCell ref="G732:R732"/>
    <mergeCell ref="D733:E733"/>
    <mergeCell ref="G733:R733"/>
    <mergeCell ref="G700:R700"/>
    <mergeCell ref="G701:R701"/>
    <mergeCell ref="G702:R702"/>
    <mergeCell ref="G703:R703"/>
    <mergeCell ref="D728:E728"/>
    <mergeCell ref="G728:R728"/>
    <mergeCell ref="D729:E729"/>
    <mergeCell ref="G729:R729"/>
    <mergeCell ref="D730:E730"/>
    <mergeCell ref="G730:R730"/>
    <mergeCell ref="B724:E724"/>
    <mergeCell ref="D725:E725"/>
    <mergeCell ref="G725:R725"/>
    <mergeCell ref="D726:E726"/>
    <mergeCell ref="G726:R726"/>
    <mergeCell ref="D727:E727"/>
    <mergeCell ref="G727:R727"/>
    <mergeCell ref="D721:E721"/>
    <mergeCell ref="G721:R721"/>
    <mergeCell ref="D722:E722"/>
    <mergeCell ref="G722:R722"/>
    <mergeCell ref="D723:E723"/>
    <mergeCell ref="G723:R723"/>
    <mergeCell ref="D678:E678"/>
    <mergeCell ref="G678:R678"/>
    <mergeCell ref="D679:E698"/>
    <mergeCell ref="G679:R679"/>
    <mergeCell ref="G680:R680"/>
    <mergeCell ref="G681:R681"/>
    <mergeCell ref="G682:R682"/>
    <mergeCell ref="B717:E717"/>
    <mergeCell ref="D718:E718"/>
    <mergeCell ref="G718:R718"/>
    <mergeCell ref="D719:E719"/>
    <mergeCell ref="G719:R719"/>
    <mergeCell ref="D720:E720"/>
    <mergeCell ref="G720:R720"/>
    <mergeCell ref="G713:R713"/>
    <mergeCell ref="G714:R714"/>
    <mergeCell ref="D715:E715"/>
    <mergeCell ref="G715:R715"/>
    <mergeCell ref="D716:E716"/>
    <mergeCell ref="G716:R716"/>
    <mergeCell ref="G704:R704"/>
    <mergeCell ref="G705:R705"/>
    <mergeCell ref="D706:E714"/>
    <mergeCell ref="G706:R706"/>
    <mergeCell ref="G707:R707"/>
    <mergeCell ref="G708:R708"/>
    <mergeCell ref="G709:R709"/>
    <mergeCell ref="G710:R710"/>
    <mergeCell ref="G711:R711"/>
    <mergeCell ref="G712:R712"/>
    <mergeCell ref="D699:E705"/>
    <mergeCell ref="G699:R699"/>
    <mergeCell ref="D672:F672"/>
    <mergeCell ref="G672:R672"/>
    <mergeCell ref="D673:F673"/>
    <mergeCell ref="G673:R673"/>
    <mergeCell ref="D674:F674"/>
    <mergeCell ref="G674:R674"/>
    <mergeCell ref="D668:F669"/>
    <mergeCell ref="G668:R668"/>
    <mergeCell ref="G669:R669"/>
    <mergeCell ref="D670:F670"/>
    <mergeCell ref="G670:R670"/>
    <mergeCell ref="D671:F671"/>
    <mergeCell ref="G671:R671"/>
    <mergeCell ref="G695:R695"/>
    <mergeCell ref="G696:R696"/>
    <mergeCell ref="G697:R697"/>
    <mergeCell ref="G698:R698"/>
    <mergeCell ref="G689:R689"/>
    <mergeCell ref="G690:R690"/>
    <mergeCell ref="G691:R691"/>
    <mergeCell ref="G692:R692"/>
    <mergeCell ref="G693:R693"/>
    <mergeCell ref="G694:R694"/>
    <mergeCell ref="G683:R683"/>
    <mergeCell ref="G684:R684"/>
    <mergeCell ref="G685:R685"/>
    <mergeCell ref="G686:R686"/>
    <mergeCell ref="G687:R687"/>
    <mergeCell ref="G688:R688"/>
    <mergeCell ref="B675:R675"/>
    <mergeCell ref="C676:R676"/>
    <mergeCell ref="B677:E677"/>
    <mergeCell ref="D665:F665"/>
    <mergeCell ref="G665:R665"/>
    <mergeCell ref="D666:F666"/>
    <mergeCell ref="G666:R666"/>
    <mergeCell ref="D667:F667"/>
    <mergeCell ref="G667:R667"/>
    <mergeCell ref="D662:F662"/>
    <mergeCell ref="G662:R662"/>
    <mergeCell ref="D663:F663"/>
    <mergeCell ref="G663:R663"/>
    <mergeCell ref="D664:F664"/>
    <mergeCell ref="G664:R664"/>
    <mergeCell ref="D659:F659"/>
    <mergeCell ref="G659:R659"/>
    <mergeCell ref="D660:F660"/>
    <mergeCell ref="G660:R660"/>
    <mergeCell ref="D661:F661"/>
    <mergeCell ref="G661:R661"/>
    <mergeCell ref="G655:R655"/>
    <mergeCell ref="B656:E656"/>
    <mergeCell ref="G656:R656"/>
    <mergeCell ref="D657:F657"/>
    <mergeCell ref="G657:R657"/>
    <mergeCell ref="D658:F658"/>
    <mergeCell ref="G658:R658"/>
    <mergeCell ref="D652:F652"/>
    <mergeCell ref="G652:R652"/>
    <mergeCell ref="D653:F653"/>
    <mergeCell ref="G653:R653"/>
    <mergeCell ref="D654:F654"/>
    <mergeCell ref="G654:R654"/>
    <mergeCell ref="D649:F649"/>
    <mergeCell ref="G649:R649"/>
    <mergeCell ref="D650:F650"/>
    <mergeCell ref="G650:R650"/>
    <mergeCell ref="D651:F651"/>
    <mergeCell ref="G651:R651"/>
    <mergeCell ref="D646:F646"/>
    <mergeCell ref="G646:R646"/>
    <mergeCell ref="D647:F647"/>
    <mergeCell ref="G647:R647"/>
    <mergeCell ref="D648:F648"/>
    <mergeCell ref="G648:R648"/>
    <mergeCell ref="B643:E643"/>
    <mergeCell ref="G643:R643"/>
    <mergeCell ref="D644:F644"/>
    <mergeCell ref="G644:R644"/>
    <mergeCell ref="D645:F645"/>
    <mergeCell ref="G645:R645"/>
    <mergeCell ref="D640:F640"/>
    <mergeCell ref="G640:R640"/>
    <mergeCell ref="D641:F641"/>
    <mergeCell ref="G641:R641"/>
    <mergeCell ref="D642:F642"/>
    <mergeCell ref="G642:R642"/>
    <mergeCell ref="D637:F637"/>
    <mergeCell ref="G637:R637"/>
    <mergeCell ref="D638:F638"/>
    <mergeCell ref="G638:R638"/>
    <mergeCell ref="D639:F639"/>
    <mergeCell ref="G639:R639"/>
    <mergeCell ref="G632:R632"/>
    <mergeCell ref="B633:R633"/>
    <mergeCell ref="B634:R634"/>
    <mergeCell ref="C635:R635"/>
    <mergeCell ref="B636:F636"/>
    <mergeCell ref="G636:R636"/>
    <mergeCell ref="G626:R626"/>
    <mergeCell ref="G627:R627"/>
    <mergeCell ref="C628:R628"/>
    <mergeCell ref="G629:R629"/>
    <mergeCell ref="G630:R630"/>
    <mergeCell ref="G631:R631"/>
    <mergeCell ref="G620:R620"/>
    <mergeCell ref="G621:R621"/>
    <mergeCell ref="G622:R622"/>
    <mergeCell ref="C623:R623"/>
    <mergeCell ref="G624:R624"/>
    <mergeCell ref="G625:R625"/>
    <mergeCell ref="G614:R614"/>
    <mergeCell ref="G615:R615"/>
    <mergeCell ref="B616:R616"/>
    <mergeCell ref="G617:R617"/>
    <mergeCell ref="G618:R618"/>
    <mergeCell ref="G619:R619"/>
    <mergeCell ref="G608:R608"/>
    <mergeCell ref="G609:R609"/>
    <mergeCell ref="B610:R610"/>
    <mergeCell ref="G611:R611"/>
    <mergeCell ref="G612:R612"/>
    <mergeCell ref="G613:R613"/>
    <mergeCell ref="G602:R602"/>
    <mergeCell ref="G603:R603"/>
    <mergeCell ref="B604:R604"/>
    <mergeCell ref="G605:R605"/>
    <mergeCell ref="G606:R606"/>
    <mergeCell ref="G607:R607"/>
    <mergeCell ref="G596:R596"/>
    <mergeCell ref="G597:R597"/>
    <mergeCell ref="G598:R598"/>
    <mergeCell ref="G599:R599"/>
    <mergeCell ref="G600:R600"/>
    <mergeCell ref="G601:R601"/>
    <mergeCell ref="B590:R590"/>
    <mergeCell ref="B591:R591"/>
    <mergeCell ref="G592:R592"/>
    <mergeCell ref="G593:R593"/>
    <mergeCell ref="G594:R594"/>
    <mergeCell ref="G595:R595"/>
    <mergeCell ref="B581:D581"/>
    <mergeCell ref="D582:D584"/>
    <mergeCell ref="G582:R582"/>
    <mergeCell ref="G583:R583"/>
    <mergeCell ref="G584:R584"/>
    <mergeCell ref="D586:D589"/>
    <mergeCell ref="G586:R586"/>
    <mergeCell ref="G587:R587"/>
    <mergeCell ref="G588:R588"/>
    <mergeCell ref="G589:R589"/>
    <mergeCell ref="D573:D575"/>
    <mergeCell ref="G573:R573"/>
    <mergeCell ref="G574:R574"/>
    <mergeCell ref="D576:D580"/>
    <mergeCell ref="G576:R576"/>
    <mergeCell ref="G577:R577"/>
    <mergeCell ref="G578:R578"/>
    <mergeCell ref="G579:R579"/>
    <mergeCell ref="G580:R580"/>
    <mergeCell ref="G567:R567"/>
    <mergeCell ref="G568:R568"/>
    <mergeCell ref="G569:R569"/>
    <mergeCell ref="G570:R570"/>
    <mergeCell ref="B571:R571"/>
    <mergeCell ref="B572:C572"/>
    <mergeCell ref="G561:R561"/>
    <mergeCell ref="G562:R562"/>
    <mergeCell ref="G563:R563"/>
    <mergeCell ref="G564:R564"/>
    <mergeCell ref="G565:R565"/>
    <mergeCell ref="G566:R566"/>
    <mergeCell ref="G555:R555"/>
    <mergeCell ref="G556:R556"/>
    <mergeCell ref="G557:R557"/>
    <mergeCell ref="G558:R558"/>
    <mergeCell ref="G559:R559"/>
    <mergeCell ref="G560:R560"/>
    <mergeCell ref="G549:R549"/>
    <mergeCell ref="G550:R550"/>
    <mergeCell ref="G551:R551"/>
    <mergeCell ref="G552:R552"/>
    <mergeCell ref="G553:R553"/>
    <mergeCell ref="G554:R554"/>
    <mergeCell ref="G543:R543"/>
    <mergeCell ref="G544:R544"/>
    <mergeCell ref="G545:R545"/>
    <mergeCell ref="G546:R546"/>
    <mergeCell ref="G547:R547"/>
    <mergeCell ref="G548:R548"/>
    <mergeCell ref="B537:R537"/>
    <mergeCell ref="G538:R538"/>
    <mergeCell ref="G539:R539"/>
    <mergeCell ref="G540:R540"/>
    <mergeCell ref="G541:R541"/>
    <mergeCell ref="G542:R542"/>
    <mergeCell ref="G528:R528"/>
    <mergeCell ref="D530:D536"/>
    <mergeCell ref="G530:R530"/>
    <mergeCell ref="G531:R531"/>
    <mergeCell ref="G532:R532"/>
    <mergeCell ref="G533:R533"/>
    <mergeCell ref="G534:R534"/>
    <mergeCell ref="G535:R535"/>
    <mergeCell ref="G536:R536"/>
    <mergeCell ref="G522:R522"/>
    <mergeCell ref="G523:R523"/>
    <mergeCell ref="G524:R524"/>
    <mergeCell ref="G525:R525"/>
    <mergeCell ref="G526:R526"/>
    <mergeCell ref="G527:R527"/>
    <mergeCell ref="G512:R512"/>
    <mergeCell ref="G513:R513"/>
    <mergeCell ref="G514:R514"/>
    <mergeCell ref="G515:R515"/>
    <mergeCell ref="G516:R516"/>
    <mergeCell ref="D518:D528"/>
    <mergeCell ref="G518:R518"/>
    <mergeCell ref="G519:R519"/>
    <mergeCell ref="G520:R520"/>
    <mergeCell ref="G521:R521"/>
    <mergeCell ref="G506:R506"/>
    <mergeCell ref="G507:R507"/>
    <mergeCell ref="G508:R508"/>
    <mergeCell ref="G509:R509"/>
    <mergeCell ref="G510:R510"/>
    <mergeCell ref="G511:R511"/>
    <mergeCell ref="G500:R500"/>
    <mergeCell ref="G501:R501"/>
    <mergeCell ref="G502:R502"/>
    <mergeCell ref="G503:R503"/>
    <mergeCell ref="G504:R504"/>
    <mergeCell ref="G505:R505"/>
    <mergeCell ref="G494:R494"/>
    <mergeCell ref="G495:R495"/>
    <mergeCell ref="G496:R496"/>
    <mergeCell ref="G497:R497"/>
    <mergeCell ref="G498:R498"/>
    <mergeCell ref="G499:R499"/>
    <mergeCell ref="G488:R488"/>
    <mergeCell ref="G489:R489"/>
    <mergeCell ref="G490:R490"/>
    <mergeCell ref="G491:R491"/>
    <mergeCell ref="G492:R492"/>
    <mergeCell ref="G493:R493"/>
    <mergeCell ref="B481:R481"/>
    <mergeCell ref="D482:P482"/>
    <mergeCell ref="G484:R484"/>
    <mergeCell ref="G485:R485"/>
    <mergeCell ref="G486:R486"/>
    <mergeCell ref="G487:R487"/>
    <mergeCell ref="G473:R473"/>
    <mergeCell ref="G474:R474"/>
    <mergeCell ref="G475:R475"/>
    <mergeCell ref="B476:F476"/>
    <mergeCell ref="D477:D480"/>
    <mergeCell ref="G477:R477"/>
    <mergeCell ref="G478:R478"/>
    <mergeCell ref="G479:R479"/>
    <mergeCell ref="G480:R480"/>
    <mergeCell ref="D468:D470"/>
    <mergeCell ref="G468:R468"/>
    <mergeCell ref="G469:R469"/>
    <mergeCell ref="G470:R470"/>
    <mergeCell ref="G471:R471"/>
    <mergeCell ref="G472:R472"/>
    <mergeCell ref="B458:E458"/>
    <mergeCell ref="B459:R459"/>
    <mergeCell ref="I461:R461"/>
    <mergeCell ref="I462:R462"/>
    <mergeCell ref="B466:R466"/>
    <mergeCell ref="F467:R467"/>
    <mergeCell ref="G452:R452"/>
    <mergeCell ref="G453:R453"/>
    <mergeCell ref="G454:R454"/>
    <mergeCell ref="G455:R455"/>
    <mergeCell ref="G456:R456"/>
    <mergeCell ref="G457:R457"/>
    <mergeCell ref="G445:R445"/>
    <mergeCell ref="G446:R446"/>
    <mergeCell ref="G447:R447"/>
    <mergeCell ref="G448:R448"/>
    <mergeCell ref="B450:R450"/>
    <mergeCell ref="D451:R451"/>
    <mergeCell ref="G439:R439"/>
    <mergeCell ref="G440:R440"/>
    <mergeCell ref="G441:R441"/>
    <mergeCell ref="G442:R442"/>
    <mergeCell ref="G443:R443"/>
    <mergeCell ref="G444:R444"/>
    <mergeCell ref="G433:R433"/>
    <mergeCell ref="G434:R434"/>
    <mergeCell ref="G435:R435"/>
    <mergeCell ref="G436:R436"/>
    <mergeCell ref="G437:R437"/>
    <mergeCell ref="G438:R438"/>
    <mergeCell ref="G427:R427"/>
    <mergeCell ref="G428:R428"/>
    <mergeCell ref="G429:R429"/>
    <mergeCell ref="G430:R430"/>
    <mergeCell ref="G431:R431"/>
    <mergeCell ref="G432:R432"/>
    <mergeCell ref="G421:R421"/>
    <mergeCell ref="G422:R422"/>
    <mergeCell ref="G423:R423"/>
    <mergeCell ref="G424:R424"/>
    <mergeCell ref="G425:R425"/>
    <mergeCell ref="G426:R426"/>
    <mergeCell ref="D410:D412"/>
    <mergeCell ref="B413:R413"/>
    <mergeCell ref="A414:A420"/>
    <mergeCell ref="B414:R414"/>
    <mergeCell ref="B415:R415"/>
    <mergeCell ref="B416:R416"/>
    <mergeCell ref="B417:R417"/>
    <mergeCell ref="B418:R418"/>
    <mergeCell ref="B419:R419"/>
    <mergeCell ref="B420:R420"/>
    <mergeCell ref="B401:R401"/>
    <mergeCell ref="B402:C402"/>
    <mergeCell ref="E402:R402"/>
    <mergeCell ref="D403:D405"/>
    <mergeCell ref="B406:C406"/>
    <mergeCell ref="D407:D408"/>
    <mergeCell ref="D394:D399"/>
    <mergeCell ref="G394:R394"/>
    <mergeCell ref="G395:R395"/>
    <mergeCell ref="G396:R396"/>
    <mergeCell ref="G397:R397"/>
    <mergeCell ref="G398:R398"/>
    <mergeCell ref="G399:R399"/>
    <mergeCell ref="D386:D393"/>
    <mergeCell ref="G386:R386"/>
    <mergeCell ref="G387:R387"/>
    <mergeCell ref="G388:R388"/>
    <mergeCell ref="G389:R389"/>
    <mergeCell ref="G390:R390"/>
    <mergeCell ref="G391:R391"/>
    <mergeCell ref="G392:R392"/>
    <mergeCell ref="G393:R393"/>
    <mergeCell ref="D376:D378"/>
    <mergeCell ref="D379:D383"/>
    <mergeCell ref="I382:M382"/>
    <mergeCell ref="I383:M383"/>
    <mergeCell ref="B384:R384"/>
    <mergeCell ref="E385:R385"/>
    <mergeCell ref="G363:R363"/>
    <mergeCell ref="G364:R364"/>
    <mergeCell ref="G365:R365"/>
    <mergeCell ref="G366:R366"/>
    <mergeCell ref="B368:R368"/>
    <mergeCell ref="D369:D370"/>
    <mergeCell ref="I369:M381"/>
    <mergeCell ref="O369:R382"/>
    <mergeCell ref="D371:D372"/>
    <mergeCell ref="D373:D375"/>
    <mergeCell ref="G357:R357"/>
    <mergeCell ref="G358:R358"/>
    <mergeCell ref="G359:R359"/>
    <mergeCell ref="G360:R360"/>
    <mergeCell ref="G361:R361"/>
    <mergeCell ref="G362:R362"/>
    <mergeCell ref="G351:R351"/>
    <mergeCell ref="G352:R352"/>
    <mergeCell ref="B353:R353"/>
    <mergeCell ref="G354:R354"/>
    <mergeCell ref="G355:R355"/>
    <mergeCell ref="G356:R356"/>
    <mergeCell ref="G345:R345"/>
    <mergeCell ref="G346:R346"/>
    <mergeCell ref="G347:R347"/>
    <mergeCell ref="G348:R348"/>
    <mergeCell ref="G349:R349"/>
    <mergeCell ref="G350:R350"/>
    <mergeCell ref="G339:R339"/>
    <mergeCell ref="G340:R340"/>
    <mergeCell ref="G341:R341"/>
    <mergeCell ref="G342:R342"/>
    <mergeCell ref="G343:R343"/>
    <mergeCell ref="G344:R344"/>
    <mergeCell ref="G333:R333"/>
    <mergeCell ref="G334:R334"/>
    <mergeCell ref="G335:R335"/>
    <mergeCell ref="G336:R336"/>
    <mergeCell ref="G337:R337"/>
    <mergeCell ref="G338:R338"/>
    <mergeCell ref="G327:R327"/>
    <mergeCell ref="G328:R328"/>
    <mergeCell ref="G329:R329"/>
    <mergeCell ref="G330:R330"/>
    <mergeCell ref="G331:R331"/>
    <mergeCell ref="G332:R332"/>
    <mergeCell ref="G321:R321"/>
    <mergeCell ref="G322:R322"/>
    <mergeCell ref="G323:R323"/>
    <mergeCell ref="G324:R324"/>
    <mergeCell ref="G325:R325"/>
    <mergeCell ref="G326:R326"/>
    <mergeCell ref="G315:R315"/>
    <mergeCell ref="G316:R316"/>
    <mergeCell ref="B317:R317"/>
    <mergeCell ref="G318:R318"/>
    <mergeCell ref="G319:R319"/>
    <mergeCell ref="G320:R320"/>
    <mergeCell ref="G307:R307"/>
    <mergeCell ref="G308:R308"/>
    <mergeCell ref="G310:R310"/>
    <mergeCell ref="G311:R311"/>
    <mergeCell ref="G312:R312"/>
    <mergeCell ref="G314:R314"/>
    <mergeCell ref="G300:R300"/>
    <mergeCell ref="G301:R301"/>
    <mergeCell ref="G302:R302"/>
    <mergeCell ref="G303:R303"/>
    <mergeCell ref="G304:R304"/>
    <mergeCell ref="G306:R306"/>
    <mergeCell ref="G293:R293"/>
    <mergeCell ref="G294:R294"/>
    <mergeCell ref="G295:R295"/>
    <mergeCell ref="G296:R296"/>
    <mergeCell ref="B297:R297"/>
    <mergeCell ref="D298:R298"/>
    <mergeCell ref="B287:R287"/>
    <mergeCell ref="G288:R288"/>
    <mergeCell ref="G289:R289"/>
    <mergeCell ref="G290:R290"/>
    <mergeCell ref="G291:R291"/>
    <mergeCell ref="G292:R292"/>
    <mergeCell ref="G281:R281"/>
    <mergeCell ref="G282:R282"/>
    <mergeCell ref="G283:R283"/>
    <mergeCell ref="G284:R284"/>
    <mergeCell ref="G285:R285"/>
    <mergeCell ref="G286:R286"/>
    <mergeCell ref="B275:R275"/>
    <mergeCell ref="G276:R276"/>
    <mergeCell ref="G277:R277"/>
    <mergeCell ref="G278:R278"/>
    <mergeCell ref="G279:R279"/>
    <mergeCell ref="G280:R280"/>
    <mergeCell ref="D264:D267"/>
    <mergeCell ref="A265:A266"/>
    <mergeCell ref="B265:B266"/>
    <mergeCell ref="A272:A274"/>
    <mergeCell ref="B272:B274"/>
    <mergeCell ref="D272:D274"/>
    <mergeCell ref="A254:A255"/>
    <mergeCell ref="B254:B255"/>
    <mergeCell ref="D254:D257"/>
    <mergeCell ref="A256:A257"/>
    <mergeCell ref="A259:A260"/>
    <mergeCell ref="B259:B260"/>
    <mergeCell ref="D259:D262"/>
    <mergeCell ref="A261:A262"/>
    <mergeCell ref="B261:B262"/>
    <mergeCell ref="A245:A247"/>
    <mergeCell ref="B245:B247"/>
    <mergeCell ref="A249:A250"/>
    <mergeCell ref="B249:B250"/>
    <mergeCell ref="D249:D252"/>
    <mergeCell ref="A251:A252"/>
    <mergeCell ref="B251:B252"/>
    <mergeCell ref="A236:A240"/>
    <mergeCell ref="B236:B240"/>
    <mergeCell ref="D236:D240"/>
    <mergeCell ref="A241:A244"/>
    <mergeCell ref="B241:B244"/>
    <mergeCell ref="D241:D244"/>
    <mergeCell ref="A225:A227"/>
    <mergeCell ref="B225:B227"/>
    <mergeCell ref="D225:D229"/>
    <mergeCell ref="D233:D235"/>
    <mergeCell ref="A234:A235"/>
    <mergeCell ref="B234:B235"/>
    <mergeCell ref="A219:A221"/>
    <mergeCell ref="B219:B221"/>
    <mergeCell ref="D219:D221"/>
    <mergeCell ref="A222:A224"/>
    <mergeCell ref="B222:B224"/>
    <mergeCell ref="D222:D224"/>
    <mergeCell ref="G212:R212"/>
    <mergeCell ref="G213:R213"/>
    <mergeCell ref="B214:R214"/>
    <mergeCell ref="F215:R215"/>
    <mergeCell ref="A216:A218"/>
    <mergeCell ref="B216:B218"/>
    <mergeCell ref="D216:D218"/>
    <mergeCell ref="F203:R203"/>
    <mergeCell ref="D204:D206"/>
    <mergeCell ref="G204:R204"/>
    <mergeCell ref="G205:R205"/>
    <mergeCell ref="G206:R206"/>
    <mergeCell ref="D208:D210"/>
    <mergeCell ref="G208:R208"/>
    <mergeCell ref="G209:R209"/>
    <mergeCell ref="G210:R210"/>
    <mergeCell ref="G196:R196"/>
    <mergeCell ref="G197:R197"/>
    <mergeCell ref="G198:R198"/>
    <mergeCell ref="G199:R199"/>
    <mergeCell ref="G200:R200"/>
    <mergeCell ref="D201:D202"/>
    <mergeCell ref="G201:R201"/>
    <mergeCell ref="G202:R202"/>
    <mergeCell ref="B192:R192"/>
    <mergeCell ref="B193:C193"/>
    <mergeCell ref="F193:R193"/>
    <mergeCell ref="D194:D195"/>
    <mergeCell ref="G194:R194"/>
    <mergeCell ref="G195:R195"/>
    <mergeCell ref="G183:R183"/>
    <mergeCell ref="G184:R184"/>
    <mergeCell ref="G187:R187"/>
    <mergeCell ref="G188:R188"/>
    <mergeCell ref="G190:R190"/>
    <mergeCell ref="G191:R191"/>
    <mergeCell ref="G176:R176"/>
    <mergeCell ref="G177:R177"/>
    <mergeCell ref="G178:R178"/>
    <mergeCell ref="G179:R179"/>
    <mergeCell ref="G181:R181"/>
    <mergeCell ref="G182:R182"/>
    <mergeCell ref="D164:D166"/>
    <mergeCell ref="B168:D168"/>
    <mergeCell ref="B170:D170"/>
    <mergeCell ref="B172:R172"/>
    <mergeCell ref="B173:R173"/>
    <mergeCell ref="F174:Q174"/>
    <mergeCell ref="G156:R156"/>
    <mergeCell ref="B158:R158"/>
    <mergeCell ref="B159:D159"/>
    <mergeCell ref="E159:R159"/>
    <mergeCell ref="D160:D162"/>
    <mergeCell ref="B163:C163"/>
    <mergeCell ref="B151:D151"/>
    <mergeCell ref="D152:D153"/>
    <mergeCell ref="G152:R152"/>
    <mergeCell ref="G153:R153"/>
    <mergeCell ref="D154:D155"/>
    <mergeCell ref="G154:R154"/>
    <mergeCell ref="G155:R155"/>
    <mergeCell ref="D147:D148"/>
    <mergeCell ref="G147:R147"/>
    <mergeCell ref="G148:R148"/>
    <mergeCell ref="D149:D150"/>
    <mergeCell ref="G149:R149"/>
    <mergeCell ref="G150:R150"/>
    <mergeCell ref="D142:D143"/>
    <mergeCell ref="G142:R142"/>
    <mergeCell ref="G143:R143"/>
    <mergeCell ref="G144:R144"/>
    <mergeCell ref="D145:D146"/>
    <mergeCell ref="G145:R145"/>
    <mergeCell ref="G146:R146"/>
    <mergeCell ref="B138:D138"/>
    <mergeCell ref="E138:R138"/>
    <mergeCell ref="D139:D141"/>
    <mergeCell ref="G139:R139"/>
    <mergeCell ref="G140:R140"/>
    <mergeCell ref="G141:R141"/>
    <mergeCell ref="D133:D136"/>
    <mergeCell ref="F133:R133"/>
    <mergeCell ref="F134:R134"/>
    <mergeCell ref="F135:R135"/>
    <mergeCell ref="F136:R136"/>
    <mergeCell ref="B137:R137"/>
    <mergeCell ref="F128:R128"/>
    <mergeCell ref="B129:E129"/>
    <mergeCell ref="D130:D131"/>
    <mergeCell ref="F130:R130"/>
    <mergeCell ref="F131:R131"/>
    <mergeCell ref="B132:E132"/>
    <mergeCell ref="D123:D124"/>
    <mergeCell ref="F123:R123"/>
    <mergeCell ref="F124:R124"/>
    <mergeCell ref="B125:E125"/>
    <mergeCell ref="D126:D127"/>
    <mergeCell ref="F126:R126"/>
    <mergeCell ref="F127:R127"/>
    <mergeCell ref="D118:D119"/>
    <mergeCell ref="F118:R118"/>
    <mergeCell ref="F119:R119"/>
    <mergeCell ref="B120:E120"/>
    <mergeCell ref="D121:D122"/>
    <mergeCell ref="F121:R121"/>
    <mergeCell ref="F122:R122"/>
    <mergeCell ref="B113:R113"/>
    <mergeCell ref="E114:R114"/>
    <mergeCell ref="B115:E115"/>
    <mergeCell ref="D116:D117"/>
    <mergeCell ref="F116:R116"/>
    <mergeCell ref="F117:R117"/>
    <mergeCell ref="D108:D112"/>
    <mergeCell ref="G108:R108"/>
    <mergeCell ref="G109:R109"/>
    <mergeCell ref="B110:C110"/>
    <mergeCell ref="G111:R111"/>
    <mergeCell ref="G112:R112"/>
    <mergeCell ref="D103:D106"/>
    <mergeCell ref="G103:R103"/>
    <mergeCell ref="G104:R104"/>
    <mergeCell ref="G105:R105"/>
    <mergeCell ref="G106:R106"/>
    <mergeCell ref="B107:C107"/>
    <mergeCell ref="B98:C98"/>
    <mergeCell ref="D99:D102"/>
    <mergeCell ref="G99:R99"/>
    <mergeCell ref="G100:R100"/>
    <mergeCell ref="G101:R101"/>
    <mergeCell ref="B102:C102"/>
    <mergeCell ref="B92:C92"/>
    <mergeCell ref="D93:D94"/>
    <mergeCell ref="G93:R93"/>
    <mergeCell ref="G94:R94"/>
    <mergeCell ref="D95:D97"/>
    <mergeCell ref="G95:R95"/>
    <mergeCell ref="G96:R96"/>
    <mergeCell ref="G97:R97"/>
    <mergeCell ref="D84:D86"/>
    <mergeCell ref="G84:R84"/>
    <mergeCell ref="G85:R85"/>
    <mergeCell ref="G86:R86"/>
    <mergeCell ref="D87:D91"/>
    <mergeCell ref="G87:R87"/>
    <mergeCell ref="G88:R88"/>
    <mergeCell ref="G89:R89"/>
    <mergeCell ref="G90:R90"/>
    <mergeCell ref="G91:R91"/>
    <mergeCell ref="D77:D78"/>
    <mergeCell ref="G77:R77"/>
    <mergeCell ref="G78:R78"/>
    <mergeCell ref="G79:R79"/>
    <mergeCell ref="B80:C80"/>
    <mergeCell ref="D81:D83"/>
    <mergeCell ref="G81:R81"/>
    <mergeCell ref="G82:R82"/>
    <mergeCell ref="G83:R83"/>
    <mergeCell ref="B69:R69"/>
    <mergeCell ref="B70:R70"/>
    <mergeCell ref="B71:D71"/>
    <mergeCell ref="F71:P71"/>
    <mergeCell ref="D73:D75"/>
    <mergeCell ref="G73:R73"/>
    <mergeCell ref="G74:R74"/>
    <mergeCell ref="G75:R75"/>
    <mergeCell ref="B64:D64"/>
    <mergeCell ref="L64:R64"/>
    <mergeCell ref="D65:D68"/>
    <mergeCell ref="G65:R65"/>
    <mergeCell ref="G66:R66"/>
    <mergeCell ref="G67:R67"/>
    <mergeCell ref="G68:R68"/>
    <mergeCell ref="G58:R58"/>
    <mergeCell ref="G59:R59"/>
    <mergeCell ref="B60:D60"/>
    <mergeCell ref="D61:D63"/>
    <mergeCell ref="G61:R61"/>
    <mergeCell ref="G62:R62"/>
    <mergeCell ref="G63:R63"/>
    <mergeCell ref="B53:R53"/>
    <mergeCell ref="B54:D54"/>
    <mergeCell ref="B55:D55"/>
    <mergeCell ref="G55:R55"/>
    <mergeCell ref="G56:R56"/>
    <mergeCell ref="G57:R57"/>
    <mergeCell ref="G44:R44"/>
    <mergeCell ref="G45:R45"/>
    <mergeCell ref="G46:R46"/>
    <mergeCell ref="D47:D52"/>
    <mergeCell ref="G47:R47"/>
    <mergeCell ref="G48:R48"/>
    <mergeCell ref="G49:R49"/>
    <mergeCell ref="G50:R50"/>
    <mergeCell ref="G51:R51"/>
    <mergeCell ref="G52:R52"/>
    <mergeCell ref="D35:D46"/>
    <mergeCell ref="G35:R35"/>
    <mergeCell ref="G36:R36"/>
    <mergeCell ref="G37:R37"/>
    <mergeCell ref="G38:R38"/>
    <mergeCell ref="G39:R39"/>
    <mergeCell ref="G40:R40"/>
    <mergeCell ref="G41:R41"/>
    <mergeCell ref="G42:R42"/>
    <mergeCell ref="G43:R43"/>
    <mergeCell ref="B32:C32"/>
    <mergeCell ref="G32:R32"/>
    <mergeCell ref="B33:R33"/>
    <mergeCell ref="B34:D34"/>
    <mergeCell ref="G34:R34"/>
    <mergeCell ref="B24:C24"/>
    <mergeCell ref="B25:R25"/>
    <mergeCell ref="E26:R26"/>
    <mergeCell ref="F27:R27"/>
    <mergeCell ref="F28:R28"/>
    <mergeCell ref="F29:R29"/>
    <mergeCell ref="G15:R15"/>
    <mergeCell ref="D16:D17"/>
    <mergeCell ref="B18:R18"/>
    <mergeCell ref="G19:R19"/>
    <mergeCell ref="B21:R21"/>
    <mergeCell ref="G22:R22"/>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F30:R30"/>
    <mergeCell ref="F31:R31"/>
  </mergeCells>
  <conditionalFormatting sqref="B178">
    <cfRule type="duplicateValues" dxfId="39" priority="13"/>
  </conditionalFormatting>
  <conditionalFormatting sqref="B178">
    <cfRule type="duplicateValues" dxfId="38" priority="12"/>
  </conditionalFormatting>
  <conditionalFormatting sqref="B183:B184">
    <cfRule type="duplicateValues" dxfId="37" priority="11"/>
  </conditionalFormatting>
  <conditionalFormatting sqref="B183">
    <cfRule type="duplicateValues" dxfId="36" priority="10"/>
  </conditionalFormatting>
  <conditionalFormatting sqref="B184">
    <cfRule type="duplicateValues" dxfId="35" priority="9"/>
  </conditionalFormatting>
  <conditionalFormatting sqref="B181">
    <cfRule type="duplicateValues" dxfId="34" priority="8"/>
  </conditionalFormatting>
  <conditionalFormatting sqref="B182">
    <cfRule type="duplicateValues" dxfId="33" priority="7"/>
  </conditionalFormatting>
  <conditionalFormatting sqref="B187">
    <cfRule type="duplicateValues" dxfId="32" priority="6"/>
  </conditionalFormatting>
  <conditionalFormatting sqref="B188">
    <cfRule type="duplicateValues" dxfId="31" priority="5"/>
  </conditionalFormatting>
  <conditionalFormatting sqref="B190">
    <cfRule type="duplicateValues" dxfId="30" priority="4"/>
  </conditionalFormatting>
  <conditionalFormatting sqref="B191">
    <cfRule type="duplicateValues" dxfId="29" priority="3"/>
  </conditionalFormatting>
  <conditionalFormatting sqref="B176:B177">
    <cfRule type="duplicateValues" dxfId="28" priority="14"/>
  </conditionalFormatting>
  <conditionalFormatting sqref="B179">
    <cfRule type="duplicateValues" dxfId="27" priority="2"/>
  </conditionalFormatting>
  <conditionalFormatting sqref="B179">
    <cfRule type="duplicateValues" dxfId="26" priority="1"/>
  </conditionalFormatting>
  <printOptions horizontalCentered="1"/>
  <pageMargins left="0.7" right="0.7" top="0.75" bottom="0.75" header="0.3" footer="0.3"/>
  <pageSetup paperSize="9" scale="35" orientation="landscape" r:id="rId1"/>
  <headerFooter differentFirst="1">
    <oddFooter>Page &amp;P</oddFooter>
  </headerFooter>
  <rowBreaks count="5" manualBreakCount="5">
    <brk id="38" max="17" man="1"/>
    <brk id="68" max="17" man="1"/>
    <brk id="563" max="17" man="1"/>
    <brk id="569" max="17" man="1"/>
    <brk id="588" max="17" man="1"/>
  </rowBreaks>
  <colBreaks count="1" manualBreakCount="1">
    <brk id="1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6"/>
  <sheetViews>
    <sheetView showWhiteSpace="0" view="pageLayout" topLeftCell="A658" zoomScale="75" zoomScaleNormal="100" zoomScaleSheetLayoutView="55" zoomScalePageLayoutView="75" workbookViewId="0">
      <selection activeCell="G570" sqref="G570:R570"/>
    </sheetView>
  </sheetViews>
  <sheetFormatPr defaultRowHeight="16.5"/>
  <cols>
    <col min="1" max="1" width="6.5703125" style="1844" customWidth="1"/>
    <col min="2" max="2" width="57.85546875" style="1690" customWidth="1"/>
    <col min="3" max="3" width="9.140625" style="1844"/>
    <col min="4" max="4" width="27.42578125" style="1845" customWidth="1"/>
    <col min="5" max="5" width="16.5703125" style="1690" customWidth="1"/>
    <col min="6" max="6" width="13.7109375" style="1690" customWidth="1"/>
    <col min="7" max="7" width="15.5703125" style="1690" customWidth="1"/>
    <col min="8" max="8" width="14.5703125" style="1690" customWidth="1"/>
    <col min="9" max="9" width="14.42578125" style="1690" customWidth="1"/>
    <col min="10" max="10" width="15.28515625" style="1690" customWidth="1"/>
    <col min="11" max="11" width="14" style="1690" customWidth="1"/>
    <col min="12" max="12" width="18" style="1846" customWidth="1"/>
    <col min="13" max="13" width="17.140625" style="1690" customWidth="1"/>
    <col min="14" max="14" width="15.5703125" style="1690" customWidth="1"/>
    <col min="15" max="15" width="15.7109375" style="1690" customWidth="1"/>
    <col min="16" max="16" width="14.5703125" style="1690" customWidth="1"/>
    <col min="17" max="17" width="15.140625" style="1690" customWidth="1"/>
    <col min="18" max="18" width="16.42578125" style="1690" customWidth="1"/>
    <col min="19" max="22" width="9.140625" style="1690"/>
    <col min="23" max="23" width="11.5703125" style="1690" bestFit="1" customWidth="1"/>
    <col min="24" max="16384" width="9.140625" style="1690"/>
  </cols>
  <sheetData>
    <row r="1" spans="1:18">
      <c r="A1" s="1818"/>
      <c r="B1" s="3393" t="s">
        <v>2270</v>
      </c>
      <c r="C1" s="3393"/>
      <c r="D1" s="3393"/>
      <c r="E1" s="3393"/>
      <c r="F1" s="3393"/>
      <c r="G1" s="3393"/>
      <c r="H1" s="3393"/>
      <c r="I1" s="3393"/>
      <c r="J1" s="3393"/>
      <c r="K1" s="3393"/>
      <c r="L1" s="3393"/>
      <c r="M1" s="3393"/>
      <c r="N1" s="3393"/>
      <c r="O1" s="3393"/>
      <c r="P1" s="3393"/>
      <c r="Q1" s="3393"/>
      <c r="R1" s="3393"/>
    </row>
    <row r="2" spans="1:18">
      <c r="A2" s="3394" t="s">
        <v>3280</v>
      </c>
      <c r="B2" s="3395"/>
      <c r="C2" s="3395"/>
      <c r="D2" s="3395"/>
      <c r="E2" s="3395"/>
      <c r="F2" s="3395"/>
      <c r="G2" s="3395"/>
      <c r="H2" s="3395"/>
      <c r="I2" s="3395"/>
      <c r="J2" s="3395"/>
      <c r="K2" s="3395"/>
      <c r="L2" s="3395"/>
      <c r="M2" s="3395"/>
      <c r="N2" s="3395"/>
      <c r="O2" s="3395"/>
      <c r="P2" s="3395"/>
      <c r="Q2" s="3395"/>
      <c r="R2" s="3395"/>
    </row>
    <row r="3" spans="1:18">
      <c r="A3" s="2538"/>
      <c r="B3" s="3184" t="s">
        <v>3281</v>
      </c>
      <c r="C3" s="3184"/>
      <c r="D3" s="3184"/>
      <c r="E3" s="3184"/>
      <c r="F3" s="3184"/>
      <c r="G3" s="3184"/>
      <c r="H3" s="3184"/>
      <c r="I3" s="3184"/>
      <c r="J3" s="3184"/>
      <c r="K3" s="3184"/>
      <c r="L3" s="3184"/>
      <c r="M3" s="3184"/>
      <c r="N3" s="3184"/>
      <c r="O3" s="3184"/>
      <c r="P3" s="3184"/>
      <c r="Q3" s="3184"/>
      <c r="R3" s="3184"/>
    </row>
    <row r="4" spans="1:18">
      <c r="A4" s="2538"/>
      <c r="B4" s="2537"/>
      <c r="C4" s="1964"/>
      <c r="D4" s="2537"/>
      <c r="E4" s="2537"/>
      <c r="F4" s="2537"/>
      <c r="G4" s="2537"/>
      <c r="H4" s="2537"/>
      <c r="I4" s="2537"/>
      <c r="J4" s="2537"/>
      <c r="K4" s="2537"/>
      <c r="L4" s="2539"/>
      <c r="M4" s="2537"/>
      <c r="N4" s="2537"/>
      <c r="O4" s="2537"/>
      <c r="P4" s="3596" t="s">
        <v>1609</v>
      </c>
      <c r="Q4" s="3596"/>
      <c r="R4" s="3596"/>
    </row>
    <row r="5" spans="1:18" s="1844" customFormat="1" ht="25.5" customHeight="1">
      <c r="A5" s="3380" t="s">
        <v>0</v>
      </c>
      <c r="B5" s="3380" t="s">
        <v>1605</v>
      </c>
      <c r="C5" s="3380" t="s">
        <v>1289</v>
      </c>
      <c r="D5" s="3380" t="s">
        <v>1521</v>
      </c>
      <c r="E5" s="3402" t="s">
        <v>3155</v>
      </c>
      <c r="F5" s="3402"/>
      <c r="G5" s="3402"/>
      <c r="H5" s="3402"/>
      <c r="I5" s="3402"/>
      <c r="J5" s="3402"/>
      <c r="K5" s="3402"/>
      <c r="L5" s="3402"/>
      <c r="M5" s="3402"/>
      <c r="N5" s="3402"/>
      <c r="O5" s="3402"/>
      <c r="P5" s="3402"/>
      <c r="Q5" s="3402"/>
      <c r="R5" s="3402"/>
    </row>
    <row r="6" spans="1:18" s="1844" customFormat="1" ht="90" customHeight="1">
      <c r="A6" s="3380"/>
      <c r="B6" s="3380"/>
      <c r="C6" s="3380"/>
      <c r="D6" s="3380"/>
      <c r="E6" s="2547" t="s">
        <v>1341</v>
      </c>
      <c r="F6" s="2547" t="s">
        <v>1342</v>
      </c>
      <c r="G6" s="2547" t="s">
        <v>1280</v>
      </c>
      <c r="H6" s="1847" t="s">
        <v>1295</v>
      </c>
      <c r="I6" s="2547" t="s">
        <v>1281</v>
      </c>
      <c r="J6" s="1848" t="s">
        <v>1283</v>
      </c>
      <c r="K6" s="2547" t="s">
        <v>1282</v>
      </c>
      <c r="L6" s="1848" t="s">
        <v>1279</v>
      </c>
      <c r="M6" s="1848" t="s">
        <v>1284</v>
      </c>
      <c r="N6" s="1848" t="s">
        <v>1285</v>
      </c>
      <c r="O6" s="1848" t="s">
        <v>1286</v>
      </c>
      <c r="P6" s="1848" t="s">
        <v>1523</v>
      </c>
      <c r="Q6" s="1848" t="s">
        <v>1287</v>
      </c>
      <c r="R6" s="1847" t="s">
        <v>1288</v>
      </c>
    </row>
    <row r="7" spans="1:18" s="1845" customFormat="1" ht="31.5" customHeight="1">
      <c r="A7" s="2545"/>
      <c r="B7" s="2545" t="s">
        <v>1623</v>
      </c>
      <c r="C7" s="2545" t="s">
        <v>1624</v>
      </c>
      <c r="D7" s="2545" t="s">
        <v>1625</v>
      </c>
      <c r="E7" s="2545" t="s">
        <v>1626</v>
      </c>
      <c r="F7" s="2545" t="s">
        <v>1627</v>
      </c>
      <c r="G7" s="2545">
        <v>1</v>
      </c>
      <c r="H7" s="2545">
        <v>2</v>
      </c>
      <c r="I7" s="2545">
        <v>3</v>
      </c>
      <c r="J7" s="2545">
        <v>4</v>
      </c>
      <c r="K7" s="2545">
        <v>5</v>
      </c>
      <c r="L7" s="2545">
        <v>6</v>
      </c>
      <c r="M7" s="2545">
        <v>7</v>
      </c>
      <c r="N7" s="2545">
        <v>8</v>
      </c>
      <c r="O7" s="2545">
        <v>9</v>
      </c>
      <c r="P7" s="2545">
        <v>10</v>
      </c>
      <c r="Q7" s="2545">
        <v>11</v>
      </c>
      <c r="R7" s="2545">
        <v>12</v>
      </c>
    </row>
    <row r="8" spans="1:18" ht="26.25" customHeight="1">
      <c r="A8" s="2545" t="s">
        <v>1839</v>
      </c>
      <c r="B8" s="1395" t="s">
        <v>1840</v>
      </c>
      <c r="C8" s="2549"/>
      <c r="D8" s="1542"/>
      <c r="E8" s="1511"/>
      <c r="F8" s="1511"/>
      <c r="G8" s="1511"/>
      <c r="H8" s="1511"/>
      <c r="I8" s="1511"/>
      <c r="J8" s="1511"/>
      <c r="K8" s="1511"/>
      <c r="L8" s="1849"/>
      <c r="M8" s="1511"/>
      <c r="N8" s="1511"/>
      <c r="O8" s="1511"/>
      <c r="P8" s="1511"/>
      <c r="Q8" s="1511"/>
      <c r="R8" s="1511"/>
    </row>
    <row r="9" spans="1:18" ht="90.75" hidden="1" customHeight="1">
      <c r="A9" s="3380">
        <v>1</v>
      </c>
      <c r="B9" s="3381" t="s">
        <v>2372</v>
      </c>
      <c r="C9" s="3381"/>
      <c r="D9" s="3381"/>
      <c r="E9" s="3381"/>
      <c r="F9" s="3381"/>
      <c r="G9" s="3381"/>
      <c r="H9" s="3381"/>
      <c r="I9" s="3381"/>
      <c r="J9" s="3381"/>
      <c r="K9" s="3381"/>
      <c r="L9" s="3381"/>
      <c r="M9" s="3381"/>
      <c r="N9" s="3381"/>
      <c r="O9" s="3381"/>
      <c r="P9" s="3381"/>
      <c r="Q9" s="3381"/>
      <c r="R9" s="3381"/>
    </row>
    <row r="10" spans="1:18" ht="32.25" hidden="1" customHeight="1">
      <c r="A10" s="3380"/>
      <c r="B10" s="3595" t="s">
        <v>1838</v>
      </c>
      <c r="C10" s="3595"/>
      <c r="D10" s="3595"/>
      <c r="E10" s="3595"/>
      <c r="F10" s="3595"/>
      <c r="G10" s="3595"/>
      <c r="H10" s="3595"/>
      <c r="I10" s="3595"/>
      <c r="J10" s="3595"/>
      <c r="K10" s="3595"/>
      <c r="L10" s="3595"/>
      <c r="M10" s="3595"/>
      <c r="N10" s="3595"/>
      <c r="O10" s="3595"/>
      <c r="P10" s="3595"/>
      <c r="Q10" s="3595"/>
      <c r="R10" s="3595"/>
    </row>
    <row r="11" spans="1:18" ht="46.5" customHeight="1">
      <c r="A11" s="2545">
        <v>1</v>
      </c>
      <c r="B11" s="3568" t="s">
        <v>3282</v>
      </c>
      <c r="C11" s="3568"/>
      <c r="D11" s="3568"/>
      <c r="E11" s="3568"/>
      <c r="F11" s="3568"/>
      <c r="G11" s="3568"/>
      <c r="H11" s="3568"/>
      <c r="I11" s="3568"/>
      <c r="J11" s="3568"/>
      <c r="K11" s="3568"/>
      <c r="L11" s="3568"/>
      <c r="M11" s="3568"/>
      <c r="N11" s="3568"/>
      <c r="O11" s="3568"/>
      <c r="P11" s="3568"/>
      <c r="Q11" s="3568"/>
      <c r="R11" s="3568"/>
    </row>
    <row r="12" spans="1:18" ht="29.25" customHeight="1">
      <c r="A12" s="2545"/>
      <c r="B12" s="2552"/>
      <c r="C12" s="2545"/>
      <c r="D12" s="2545"/>
      <c r="E12" s="2552"/>
      <c r="F12" s="2552"/>
      <c r="G12" s="3380" t="s">
        <v>1359</v>
      </c>
      <c r="H12" s="3380"/>
      <c r="I12" s="3380"/>
      <c r="J12" s="3380"/>
      <c r="K12" s="3380"/>
      <c r="L12" s="3380"/>
      <c r="M12" s="3380"/>
      <c r="N12" s="3380"/>
      <c r="O12" s="3380"/>
      <c r="P12" s="3380"/>
      <c r="Q12" s="3380"/>
      <c r="R12" s="3380"/>
    </row>
    <row r="13" spans="1:18" ht="59.25" customHeight="1">
      <c r="A13" s="2549"/>
      <c r="B13" s="2546" t="s">
        <v>1522</v>
      </c>
      <c r="C13" s="2549" t="s">
        <v>28</v>
      </c>
      <c r="D13" s="2549" t="s">
        <v>2277</v>
      </c>
      <c r="E13" s="1420"/>
      <c r="F13" s="1420"/>
      <c r="G13" s="2318">
        <f>95000/1.1</f>
        <v>86363.636363636353</v>
      </c>
      <c r="H13" s="1850"/>
      <c r="I13" s="1850"/>
      <c r="J13" s="2318">
        <f>G13</f>
        <v>86363.636363636353</v>
      </c>
      <c r="K13" s="2318">
        <f>G13</f>
        <v>86363.636363636353</v>
      </c>
      <c r="L13" s="1420"/>
      <c r="M13" s="2573">
        <f>G13</f>
        <v>86363.636363636353</v>
      </c>
      <c r="N13" s="2318">
        <f>G13</f>
        <v>86363.636363636353</v>
      </c>
      <c r="O13" s="2318">
        <f>G13</f>
        <v>86363.636363636353</v>
      </c>
      <c r="P13" s="2318">
        <f>G13</f>
        <v>86363.636363636353</v>
      </c>
      <c r="Q13" s="2318">
        <f>G13</f>
        <v>86363.636363636353</v>
      </c>
      <c r="R13" s="1850"/>
    </row>
    <row r="14" spans="1:18" ht="57" customHeight="1">
      <c r="A14" s="2545">
        <v>2</v>
      </c>
      <c r="B14" s="3568" t="s">
        <v>3283</v>
      </c>
      <c r="C14" s="3568"/>
      <c r="D14" s="3568"/>
      <c r="E14" s="3568"/>
      <c r="F14" s="3568"/>
      <c r="G14" s="3568"/>
      <c r="H14" s="3568"/>
      <c r="I14" s="3568"/>
      <c r="J14" s="3568"/>
      <c r="K14" s="3568"/>
      <c r="L14" s="3568"/>
      <c r="M14" s="3568"/>
      <c r="N14" s="3568"/>
      <c r="O14" s="3568"/>
      <c r="P14" s="3568"/>
      <c r="Q14" s="3568"/>
      <c r="R14" s="3568"/>
    </row>
    <row r="15" spans="1:18" ht="33" customHeight="1">
      <c r="A15" s="2549"/>
      <c r="B15" s="2551"/>
      <c r="C15" s="2545"/>
      <c r="D15" s="2551"/>
      <c r="E15" s="2551"/>
      <c r="F15" s="2551"/>
      <c r="G15" s="3591" t="s">
        <v>3112</v>
      </c>
      <c r="H15" s="3591"/>
      <c r="I15" s="3591"/>
      <c r="J15" s="3591"/>
      <c r="K15" s="3591"/>
      <c r="L15" s="3591"/>
      <c r="M15" s="3591"/>
      <c r="N15" s="3591"/>
      <c r="O15" s="3591"/>
      <c r="P15" s="3591"/>
      <c r="Q15" s="3591"/>
      <c r="R15" s="3591"/>
    </row>
    <row r="16" spans="1:18" ht="60.75" customHeight="1">
      <c r="A16" s="2549"/>
      <c r="B16" s="2546" t="s">
        <v>2040</v>
      </c>
      <c r="C16" s="2549" t="s">
        <v>2031</v>
      </c>
      <c r="D16" s="3585" t="s">
        <v>2027</v>
      </c>
      <c r="E16" s="2318">
        <f>1340000/1.1</f>
        <v>1218181.8181818181</v>
      </c>
      <c r="F16" s="2551"/>
      <c r="G16" s="1850"/>
      <c r="H16" s="1850"/>
      <c r="I16" s="1850"/>
      <c r="J16" s="1850"/>
      <c r="K16" s="1850"/>
      <c r="L16" s="1850"/>
      <c r="M16" s="1850"/>
      <c r="N16" s="1850"/>
      <c r="O16" s="1850"/>
      <c r="P16" s="1850"/>
      <c r="Q16" s="1850"/>
      <c r="R16" s="1850"/>
    </row>
    <row r="17" spans="1:19" ht="60.75" customHeight="1">
      <c r="A17" s="2549"/>
      <c r="B17" s="2546" t="s">
        <v>2041</v>
      </c>
      <c r="C17" s="2549" t="s">
        <v>2031</v>
      </c>
      <c r="D17" s="3585"/>
      <c r="E17" s="2540">
        <f>1290000/1.1</f>
        <v>1172727.2727272727</v>
      </c>
      <c r="F17" s="1420"/>
      <c r="G17" s="1850"/>
      <c r="H17" s="1850"/>
      <c r="I17" s="1850"/>
      <c r="J17" s="1850"/>
      <c r="K17" s="1850"/>
      <c r="L17" s="1850"/>
      <c r="M17" s="1850"/>
      <c r="N17" s="1850"/>
      <c r="O17" s="1850"/>
      <c r="P17" s="1850"/>
      <c r="Q17" s="1850"/>
      <c r="R17" s="1850"/>
    </row>
    <row r="18" spans="1:19" ht="51.75" hidden="1" customHeight="1">
      <c r="A18" s="2545">
        <v>4</v>
      </c>
      <c r="B18" s="3568" t="s">
        <v>1935</v>
      </c>
      <c r="C18" s="3568"/>
      <c r="D18" s="3568"/>
      <c r="E18" s="3568"/>
      <c r="F18" s="3568"/>
      <c r="G18" s="3568"/>
      <c r="H18" s="3568"/>
      <c r="I18" s="3568"/>
      <c r="J18" s="3568"/>
      <c r="K18" s="3568"/>
      <c r="L18" s="3568"/>
      <c r="M18" s="3568"/>
      <c r="N18" s="3568"/>
      <c r="O18" s="3568"/>
      <c r="P18" s="3568"/>
      <c r="Q18" s="3568"/>
      <c r="R18" s="3568"/>
    </row>
    <row r="19" spans="1:19" ht="36.75" hidden="1" customHeight="1">
      <c r="A19" s="2545"/>
      <c r="B19" s="2552"/>
      <c r="C19" s="2545"/>
      <c r="D19" s="2545"/>
      <c r="E19" s="2552"/>
      <c r="F19" s="2552"/>
      <c r="G19" s="3380" t="s">
        <v>1934</v>
      </c>
      <c r="H19" s="3380"/>
      <c r="I19" s="3380"/>
      <c r="J19" s="3380"/>
      <c r="K19" s="3380"/>
      <c r="L19" s="3380"/>
      <c r="M19" s="3380"/>
      <c r="N19" s="3380"/>
      <c r="O19" s="3380"/>
      <c r="P19" s="3380"/>
      <c r="Q19" s="3380"/>
      <c r="R19" s="3380"/>
    </row>
    <row r="20" spans="1:19" ht="90.75" hidden="1" customHeight="1">
      <c r="A20" s="2549"/>
      <c r="B20" s="2546" t="s">
        <v>1933</v>
      </c>
      <c r="C20" s="2549" t="s">
        <v>13</v>
      </c>
      <c r="D20" s="2550" t="s">
        <v>1936</v>
      </c>
      <c r="E20" s="1420"/>
      <c r="F20" s="1420"/>
      <c r="G20" s="1850">
        <v>1855000</v>
      </c>
      <c r="H20" s="1850">
        <v>1900000</v>
      </c>
      <c r="I20" s="1850">
        <v>1900000</v>
      </c>
      <c r="J20" s="1850">
        <v>1970000</v>
      </c>
      <c r="K20" s="1850">
        <v>1900000</v>
      </c>
      <c r="L20" s="1420">
        <v>2000000</v>
      </c>
      <c r="M20" s="2554">
        <v>1940000</v>
      </c>
      <c r="N20" s="1850"/>
      <c r="O20" s="1850"/>
      <c r="P20" s="1850"/>
      <c r="Q20" s="1850">
        <v>1820000</v>
      </c>
      <c r="R20" s="1850"/>
    </row>
    <row r="21" spans="1:19" ht="37.5" customHeight="1">
      <c r="A21" s="2545" t="s">
        <v>128</v>
      </c>
      <c r="B21" s="3581" t="s">
        <v>2100</v>
      </c>
      <c r="C21" s="3581"/>
      <c r="D21" s="2550"/>
      <c r="E21" s="1420"/>
      <c r="F21" s="1420"/>
      <c r="G21" s="1850"/>
      <c r="H21" s="1850"/>
      <c r="I21" s="1850"/>
      <c r="J21" s="1850"/>
      <c r="K21" s="1850"/>
      <c r="L21" s="1420"/>
      <c r="M21" s="2554"/>
      <c r="N21" s="1850"/>
      <c r="O21" s="1850"/>
      <c r="P21" s="1850"/>
      <c r="Q21" s="1850"/>
      <c r="R21" s="1850"/>
    </row>
    <row r="22" spans="1:19" ht="53.25" customHeight="1">
      <c r="A22" s="2545">
        <v>1</v>
      </c>
      <c r="B22" s="3568" t="s">
        <v>2996</v>
      </c>
      <c r="C22" s="3568"/>
      <c r="D22" s="3568"/>
      <c r="E22" s="3568"/>
      <c r="F22" s="3568"/>
      <c r="G22" s="3568"/>
      <c r="H22" s="3568"/>
      <c r="I22" s="3568"/>
      <c r="J22" s="3568"/>
      <c r="K22" s="3568"/>
      <c r="L22" s="3568"/>
      <c r="M22" s="3568"/>
      <c r="N22" s="3568"/>
      <c r="O22" s="3568"/>
      <c r="P22" s="3568"/>
      <c r="Q22" s="3568"/>
      <c r="R22" s="3568"/>
      <c r="S22" s="2201"/>
    </row>
    <row r="23" spans="1:19" ht="26.25" customHeight="1">
      <c r="A23" s="2549"/>
      <c r="B23" s="2551"/>
      <c r="C23" s="2545"/>
      <c r="D23" s="2551"/>
      <c r="E23" s="3380" t="s">
        <v>3140</v>
      </c>
      <c r="F23" s="3380"/>
      <c r="G23" s="3380"/>
      <c r="H23" s="3380"/>
      <c r="I23" s="3380"/>
      <c r="J23" s="3380"/>
      <c r="K23" s="3380"/>
      <c r="L23" s="3380"/>
      <c r="M23" s="3380"/>
      <c r="N23" s="3380"/>
      <c r="O23" s="3380"/>
      <c r="P23" s="3380"/>
      <c r="Q23" s="3380"/>
      <c r="R23" s="3380"/>
    </row>
    <row r="24" spans="1:19" ht="31.5" customHeight="1">
      <c r="A24" s="2549"/>
      <c r="B24" s="1515" t="s">
        <v>2102</v>
      </c>
      <c r="C24" s="2549" t="s">
        <v>28</v>
      </c>
      <c r="D24" s="2549" t="s">
        <v>2101</v>
      </c>
      <c r="E24" s="1441">
        <v>120370</v>
      </c>
      <c r="F24" s="3681">
        <v>156481</v>
      </c>
      <c r="G24" s="3522"/>
      <c r="H24" s="3522"/>
      <c r="I24" s="3522"/>
      <c r="J24" s="3522"/>
      <c r="K24" s="3522"/>
      <c r="L24" s="3522"/>
      <c r="M24" s="3522"/>
      <c r="N24" s="3522"/>
      <c r="O24" s="3522"/>
      <c r="P24" s="3522"/>
      <c r="Q24" s="3522"/>
      <c r="R24" s="3523"/>
    </row>
    <row r="25" spans="1:19" ht="31.5" customHeight="1">
      <c r="A25" s="2549"/>
      <c r="B25" s="1515" t="s">
        <v>2103</v>
      </c>
      <c r="C25" s="2549" t="s">
        <v>28</v>
      </c>
      <c r="D25" s="2549" t="s">
        <v>2101</v>
      </c>
      <c r="E25" s="1441">
        <v>111111</v>
      </c>
      <c r="F25" s="3681">
        <v>142593</v>
      </c>
      <c r="G25" s="3522"/>
      <c r="H25" s="3522"/>
      <c r="I25" s="3522"/>
      <c r="J25" s="3522"/>
      <c r="K25" s="3522"/>
      <c r="L25" s="3522"/>
      <c r="M25" s="3522"/>
      <c r="N25" s="3522"/>
      <c r="O25" s="3522"/>
      <c r="P25" s="3522"/>
      <c r="Q25" s="3522"/>
      <c r="R25" s="3523"/>
    </row>
    <row r="26" spans="1:19" ht="31.5" customHeight="1">
      <c r="A26" s="2549"/>
      <c r="B26" s="1515" t="s">
        <v>2104</v>
      </c>
      <c r="C26" s="2549" t="s">
        <v>28</v>
      </c>
      <c r="D26" s="2549" t="s">
        <v>2101</v>
      </c>
      <c r="E26" s="1441">
        <v>120370</v>
      </c>
      <c r="F26" s="3681">
        <v>156481</v>
      </c>
      <c r="G26" s="3522"/>
      <c r="H26" s="3522"/>
      <c r="I26" s="3522"/>
      <c r="J26" s="3522"/>
      <c r="K26" s="3522"/>
      <c r="L26" s="3522"/>
      <c r="M26" s="3522"/>
      <c r="N26" s="3522"/>
      <c r="O26" s="3522"/>
      <c r="P26" s="3522"/>
      <c r="Q26" s="3522"/>
      <c r="R26" s="3523"/>
    </row>
    <row r="27" spans="1:19" ht="31.5" customHeight="1">
      <c r="A27" s="2549"/>
      <c r="B27" s="1515" t="s">
        <v>2105</v>
      </c>
      <c r="C27" s="2549" t="s">
        <v>28</v>
      </c>
      <c r="D27" s="2549" t="s">
        <v>2101</v>
      </c>
      <c r="E27" s="1441">
        <v>134259</v>
      </c>
      <c r="F27" s="3681">
        <v>175926</v>
      </c>
      <c r="G27" s="3522"/>
      <c r="H27" s="3522"/>
      <c r="I27" s="3522"/>
      <c r="J27" s="3522"/>
      <c r="K27" s="3522"/>
      <c r="L27" s="3522"/>
      <c r="M27" s="3522"/>
      <c r="N27" s="3522"/>
      <c r="O27" s="3522"/>
      <c r="P27" s="3522"/>
      <c r="Q27" s="3522"/>
      <c r="R27" s="3523"/>
    </row>
    <row r="28" spans="1:19" ht="31.5" customHeight="1">
      <c r="A28" s="2549"/>
      <c r="B28" s="1515" t="s">
        <v>2106</v>
      </c>
      <c r="C28" s="2549" t="s">
        <v>28</v>
      </c>
      <c r="D28" s="2549" t="s">
        <v>2101</v>
      </c>
      <c r="E28" s="1441">
        <v>138889</v>
      </c>
      <c r="F28" s="3681">
        <v>175926</v>
      </c>
      <c r="G28" s="3522"/>
      <c r="H28" s="3522"/>
      <c r="I28" s="3522"/>
      <c r="J28" s="3522"/>
      <c r="K28" s="3522"/>
      <c r="L28" s="3522"/>
      <c r="M28" s="3522"/>
      <c r="N28" s="3522"/>
      <c r="O28" s="3522"/>
      <c r="P28" s="3522"/>
      <c r="Q28" s="3522"/>
      <c r="R28" s="3523"/>
    </row>
    <row r="29" spans="1:19" ht="24.75" customHeight="1">
      <c r="A29" s="2545" t="s">
        <v>1835</v>
      </c>
      <c r="B29" s="3581" t="s">
        <v>1294</v>
      </c>
      <c r="C29" s="3581"/>
      <c r="D29" s="2550"/>
      <c r="E29" s="1461"/>
      <c r="F29" s="1461"/>
      <c r="G29" s="3594"/>
      <c r="H29" s="3594"/>
      <c r="I29" s="3594"/>
      <c r="J29" s="3594"/>
      <c r="K29" s="3594"/>
      <c r="L29" s="3594"/>
      <c r="M29" s="3594"/>
      <c r="N29" s="3594"/>
      <c r="O29" s="3594"/>
      <c r="P29" s="3594"/>
      <c r="Q29" s="3594"/>
      <c r="R29" s="3594"/>
    </row>
    <row r="30" spans="1:19" ht="59.25" customHeight="1">
      <c r="A30" s="2545">
        <v>1</v>
      </c>
      <c r="B30" s="3568" t="s">
        <v>3284</v>
      </c>
      <c r="C30" s="3568"/>
      <c r="D30" s="3568"/>
      <c r="E30" s="3568"/>
      <c r="F30" s="3568"/>
      <c r="G30" s="3568"/>
      <c r="H30" s="3568"/>
      <c r="I30" s="3568"/>
      <c r="J30" s="3568"/>
      <c r="K30" s="3568"/>
      <c r="L30" s="3568"/>
      <c r="M30" s="3568"/>
      <c r="N30" s="3568"/>
      <c r="O30" s="3568"/>
      <c r="P30" s="3568"/>
      <c r="Q30" s="3568"/>
      <c r="R30" s="3568"/>
    </row>
    <row r="31" spans="1:19" ht="36.75" customHeight="1">
      <c r="A31" s="2545"/>
      <c r="B31" s="3581" t="s">
        <v>1726</v>
      </c>
      <c r="C31" s="3581"/>
      <c r="D31" s="3581"/>
      <c r="E31" s="3581"/>
      <c r="F31" s="3581"/>
      <c r="G31" s="3581"/>
      <c r="H31" s="3581"/>
      <c r="I31" s="3581"/>
      <c r="J31" s="3581"/>
      <c r="K31" s="3581"/>
      <c r="L31" s="3581"/>
      <c r="M31" s="3581"/>
      <c r="N31" s="3581"/>
      <c r="O31" s="3581"/>
      <c r="P31" s="3581"/>
      <c r="Q31" s="3581"/>
      <c r="R31" s="3581"/>
    </row>
    <row r="32" spans="1:19" ht="29.25" customHeight="1">
      <c r="A32" s="2545"/>
      <c r="B32" s="3581" t="s">
        <v>1611</v>
      </c>
      <c r="C32" s="3581"/>
      <c r="D32" s="3581"/>
      <c r="E32" s="2545"/>
      <c r="F32" s="3380" t="s">
        <v>1727</v>
      </c>
      <c r="G32" s="3380"/>
      <c r="H32" s="3380"/>
      <c r="I32" s="3380"/>
      <c r="J32" s="3380"/>
      <c r="K32" s="3380"/>
      <c r="L32" s="3380"/>
      <c r="M32" s="3380"/>
      <c r="N32" s="3380"/>
      <c r="O32" s="3380"/>
      <c r="P32" s="3380"/>
      <c r="Q32" s="2551"/>
      <c r="R32" s="2551"/>
    </row>
    <row r="33" spans="1:18" ht="25.5" customHeight="1">
      <c r="A33" s="2545"/>
      <c r="B33" s="2552" t="s">
        <v>1743</v>
      </c>
      <c r="C33" s="2545"/>
      <c r="D33" s="2545"/>
      <c r="E33" s="2545"/>
      <c r="F33" s="2545"/>
      <c r="G33" s="2545"/>
      <c r="H33" s="2545"/>
      <c r="I33" s="2545"/>
      <c r="J33" s="2545"/>
      <c r="K33" s="2545"/>
      <c r="L33" s="1852"/>
      <c r="M33" s="2545"/>
      <c r="N33" s="2545"/>
      <c r="O33" s="2545"/>
      <c r="P33" s="2545"/>
      <c r="Q33" s="2551"/>
      <c r="R33" s="2551"/>
    </row>
    <row r="34" spans="1:18" ht="36" customHeight="1">
      <c r="A34" s="2545"/>
      <c r="B34" s="2546" t="s">
        <v>2196</v>
      </c>
      <c r="C34" s="2549" t="s">
        <v>2373</v>
      </c>
      <c r="D34" s="3428" t="s">
        <v>1729</v>
      </c>
      <c r="E34" s="1511"/>
      <c r="F34" s="1511"/>
      <c r="G34" s="3681">
        <v>99510</v>
      </c>
      <c r="H34" s="3522"/>
      <c r="I34" s="3522"/>
      <c r="J34" s="3522"/>
      <c r="K34" s="3522"/>
      <c r="L34" s="3522"/>
      <c r="M34" s="3522"/>
      <c r="N34" s="3522"/>
      <c r="O34" s="3522"/>
      <c r="P34" s="3522"/>
      <c r="Q34" s="3522"/>
      <c r="R34" s="3523"/>
    </row>
    <row r="35" spans="1:18" ht="36" customHeight="1">
      <c r="A35" s="2545"/>
      <c r="B35" s="2546" t="s">
        <v>2436</v>
      </c>
      <c r="C35" s="2549" t="s">
        <v>2373</v>
      </c>
      <c r="D35" s="3429"/>
      <c r="E35" s="1511"/>
      <c r="F35" s="1511"/>
      <c r="G35" s="3681">
        <v>252520</v>
      </c>
      <c r="H35" s="3522"/>
      <c r="I35" s="3522"/>
      <c r="J35" s="3522"/>
      <c r="K35" s="3522"/>
      <c r="L35" s="3522">
        <v>252520</v>
      </c>
      <c r="M35" s="3522"/>
      <c r="N35" s="3522"/>
      <c r="O35" s="3522"/>
      <c r="P35" s="3522"/>
      <c r="Q35" s="3522"/>
      <c r="R35" s="3523"/>
    </row>
    <row r="36" spans="1:18" ht="36" customHeight="1">
      <c r="A36" s="2545"/>
      <c r="B36" s="2546" t="s">
        <v>2198</v>
      </c>
      <c r="C36" s="2549" t="s">
        <v>2373</v>
      </c>
      <c r="D36" s="3430"/>
      <c r="E36" s="1511"/>
      <c r="F36" s="1511"/>
      <c r="G36" s="3686">
        <v>101650</v>
      </c>
      <c r="H36" s="3687"/>
      <c r="I36" s="3687"/>
      <c r="J36" s="3687"/>
      <c r="K36" s="3687"/>
      <c r="L36" s="3687"/>
      <c r="M36" s="3687"/>
      <c r="N36" s="3687"/>
      <c r="O36" s="3687"/>
      <c r="P36" s="3687"/>
      <c r="Q36" s="3687"/>
      <c r="R36" s="3688"/>
    </row>
    <row r="37" spans="1:18" ht="25.5" customHeight="1">
      <c r="A37" s="2545"/>
      <c r="B37" s="2552" t="s">
        <v>1746</v>
      </c>
      <c r="C37" s="2549"/>
      <c r="D37" s="2549"/>
      <c r="E37" s="1511"/>
      <c r="F37" s="1511"/>
      <c r="G37" s="1511"/>
      <c r="H37" s="2552"/>
      <c r="I37" s="1511"/>
      <c r="J37" s="1511"/>
      <c r="K37" s="1510"/>
      <c r="L37" s="1849"/>
      <c r="M37" s="2559"/>
      <c r="N37" s="1511"/>
      <c r="O37" s="1511"/>
      <c r="P37" s="2552"/>
      <c r="Q37" s="2552"/>
      <c r="R37" s="2552"/>
    </row>
    <row r="38" spans="1:18" ht="34.5" customHeight="1">
      <c r="A38" s="2545"/>
      <c r="B38" s="2546" t="s">
        <v>2199</v>
      </c>
      <c r="C38" s="2549" t="s">
        <v>2373</v>
      </c>
      <c r="D38" s="3585" t="s">
        <v>1729</v>
      </c>
      <c r="E38" s="1511"/>
      <c r="F38" s="1511"/>
      <c r="G38" s="3686">
        <v>202230</v>
      </c>
      <c r="H38" s="3687"/>
      <c r="I38" s="3687"/>
      <c r="J38" s="3687"/>
      <c r="K38" s="3687"/>
      <c r="L38" s="3687"/>
      <c r="M38" s="3687"/>
      <c r="N38" s="3687"/>
      <c r="O38" s="3687"/>
      <c r="P38" s="3687"/>
      <c r="Q38" s="3687"/>
      <c r="R38" s="3688"/>
    </row>
    <row r="39" spans="1:18" ht="34.5" customHeight="1">
      <c r="A39" s="2545"/>
      <c r="B39" s="2546" t="s">
        <v>2200</v>
      </c>
      <c r="C39" s="2549" t="s">
        <v>2373</v>
      </c>
      <c r="D39" s="3585"/>
      <c r="E39" s="1511"/>
      <c r="F39" s="1511"/>
      <c r="G39" s="3686">
        <v>263220</v>
      </c>
      <c r="H39" s="3687"/>
      <c r="I39" s="3687"/>
      <c r="J39" s="3687"/>
      <c r="K39" s="3687"/>
      <c r="L39" s="3687"/>
      <c r="M39" s="3687"/>
      <c r="N39" s="3687"/>
      <c r="O39" s="3687"/>
      <c r="P39" s="3687"/>
      <c r="Q39" s="3687"/>
      <c r="R39" s="3688"/>
    </row>
    <row r="40" spans="1:18" ht="34.5" customHeight="1">
      <c r="A40" s="2545"/>
      <c r="B40" s="2546" t="s">
        <v>2435</v>
      </c>
      <c r="C40" s="2549" t="s">
        <v>2373</v>
      </c>
      <c r="D40" s="2550"/>
      <c r="E40" s="1511"/>
      <c r="F40" s="1511"/>
      <c r="G40" s="3686">
        <v>160500</v>
      </c>
      <c r="H40" s="3687"/>
      <c r="I40" s="3687"/>
      <c r="J40" s="3687"/>
      <c r="K40" s="3687"/>
      <c r="L40" s="3687"/>
      <c r="M40" s="3687"/>
      <c r="N40" s="3687"/>
      <c r="O40" s="3687"/>
      <c r="P40" s="3687"/>
      <c r="Q40" s="3687"/>
      <c r="R40" s="3688"/>
    </row>
    <row r="41" spans="1:18" ht="25.5" customHeight="1">
      <c r="A41" s="2545"/>
      <c r="B41" s="3581" t="s">
        <v>1749</v>
      </c>
      <c r="C41" s="3581"/>
      <c r="D41" s="2549"/>
      <c r="E41" s="1511"/>
      <c r="F41" s="1511"/>
      <c r="G41" s="1511"/>
      <c r="H41" s="2552"/>
      <c r="I41" s="1511"/>
      <c r="J41" s="1511"/>
      <c r="K41" s="1510"/>
      <c r="L41" s="1849"/>
      <c r="M41" s="2559"/>
      <c r="N41" s="1511"/>
      <c r="O41" s="1511"/>
      <c r="P41" s="2552"/>
      <c r="Q41" s="2552"/>
      <c r="R41" s="2552"/>
    </row>
    <row r="42" spans="1:18" ht="34.5" customHeight="1">
      <c r="A42" s="2545"/>
      <c r="B42" s="2546" t="s">
        <v>2202</v>
      </c>
      <c r="C42" s="2549" t="s">
        <v>2373</v>
      </c>
      <c r="D42" s="3585" t="s">
        <v>1729</v>
      </c>
      <c r="E42" s="1511"/>
      <c r="F42" s="1511"/>
      <c r="G42" s="3686">
        <v>242890</v>
      </c>
      <c r="H42" s="3687"/>
      <c r="I42" s="3687"/>
      <c r="J42" s="3687"/>
      <c r="K42" s="3687"/>
      <c r="L42" s="3687"/>
      <c r="M42" s="3687"/>
      <c r="N42" s="3687"/>
      <c r="O42" s="3687"/>
      <c r="P42" s="3687"/>
      <c r="Q42" s="3687"/>
      <c r="R42" s="3688"/>
    </row>
    <row r="43" spans="1:18" ht="34.5" customHeight="1">
      <c r="A43" s="2545"/>
      <c r="B43" s="2546" t="s">
        <v>2203</v>
      </c>
      <c r="C43" s="2549" t="s">
        <v>2373</v>
      </c>
      <c r="D43" s="3585"/>
      <c r="E43" s="1511"/>
      <c r="F43" s="1511"/>
      <c r="G43" s="3686">
        <v>273920</v>
      </c>
      <c r="H43" s="3687"/>
      <c r="I43" s="3687"/>
      <c r="J43" s="3687"/>
      <c r="K43" s="3687"/>
      <c r="L43" s="3687"/>
      <c r="M43" s="3687"/>
      <c r="N43" s="3687"/>
      <c r="O43" s="3687"/>
      <c r="P43" s="3687"/>
      <c r="Q43" s="3687"/>
      <c r="R43" s="3688"/>
    </row>
    <row r="44" spans="1:18" ht="34.5" customHeight="1">
      <c r="A44" s="2545"/>
      <c r="B44" s="2546" t="s">
        <v>2204</v>
      </c>
      <c r="C44" s="2549" t="s">
        <v>2373</v>
      </c>
      <c r="D44" s="3585"/>
      <c r="E44" s="1511"/>
      <c r="F44" s="1511"/>
      <c r="G44" s="3686">
        <v>374500</v>
      </c>
      <c r="H44" s="3687"/>
      <c r="I44" s="3687"/>
      <c r="J44" s="3687"/>
      <c r="K44" s="3687"/>
      <c r="L44" s="3687"/>
      <c r="M44" s="3687"/>
      <c r="N44" s="3687"/>
      <c r="O44" s="3687"/>
      <c r="P44" s="3687"/>
      <c r="Q44" s="3687"/>
      <c r="R44" s="3688"/>
    </row>
    <row r="45" spans="1:18" ht="34.5" customHeight="1">
      <c r="A45" s="2545"/>
      <c r="B45" s="2546" t="s">
        <v>2205</v>
      </c>
      <c r="C45" s="2549" t="s">
        <v>2373</v>
      </c>
      <c r="D45" s="3585" t="s">
        <v>1729</v>
      </c>
      <c r="E45" s="1511"/>
      <c r="F45" s="1511"/>
      <c r="G45" s="3686">
        <v>374500</v>
      </c>
      <c r="H45" s="3687"/>
      <c r="I45" s="3687"/>
      <c r="J45" s="3687"/>
      <c r="K45" s="3687"/>
      <c r="L45" s="3687"/>
      <c r="M45" s="3687"/>
      <c r="N45" s="3687"/>
      <c r="O45" s="3687"/>
      <c r="P45" s="3687"/>
      <c r="Q45" s="3687"/>
      <c r="R45" s="3688"/>
    </row>
    <row r="46" spans="1:18" ht="34.5" customHeight="1">
      <c r="A46" s="2545"/>
      <c r="B46" s="2546" t="s">
        <v>2206</v>
      </c>
      <c r="C46" s="2549" t="s">
        <v>2373</v>
      </c>
      <c r="D46" s="3585"/>
      <c r="E46" s="1511"/>
      <c r="F46" s="1511"/>
      <c r="G46" s="3686">
        <v>304950</v>
      </c>
      <c r="H46" s="3687"/>
      <c r="I46" s="3687"/>
      <c r="J46" s="3687"/>
      <c r="K46" s="3687"/>
      <c r="L46" s="3687"/>
      <c r="M46" s="3687"/>
      <c r="N46" s="3687"/>
      <c r="O46" s="3687"/>
      <c r="P46" s="3687"/>
      <c r="Q46" s="3687"/>
      <c r="R46" s="3688"/>
    </row>
    <row r="47" spans="1:18" ht="34.5" customHeight="1">
      <c r="A47" s="2545"/>
      <c r="B47" s="2546" t="s">
        <v>2207</v>
      </c>
      <c r="C47" s="2549" t="s">
        <v>2373</v>
      </c>
      <c r="D47" s="3585"/>
      <c r="E47" s="1511"/>
      <c r="F47" s="1511"/>
      <c r="G47" s="3686">
        <v>385200</v>
      </c>
      <c r="H47" s="3687"/>
      <c r="I47" s="3687"/>
      <c r="J47" s="3687"/>
      <c r="K47" s="3687"/>
      <c r="L47" s="3687"/>
      <c r="M47" s="3687"/>
      <c r="N47" s="3687"/>
      <c r="O47" s="3687"/>
      <c r="P47" s="3687"/>
      <c r="Q47" s="3687"/>
      <c r="R47" s="3688"/>
    </row>
    <row r="48" spans="1:18" ht="34.5" customHeight="1">
      <c r="A48" s="2545"/>
      <c r="B48" s="2546" t="s">
        <v>2208</v>
      </c>
      <c r="C48" s="2549" t="s">
        <v>2373</v>
      </c>
      <c r="D48" s="3585" t="s">
        <v>1729</v>
      </c>
      <c r="E48" s="1511"/>
      <c r="F48" s="1511"/>
      <c r="G48" s="3686">
        <v>315650</v>
      </c>
      <c r="H48" s="3687"/>
      <c r="I48" s="3687"/>
      <c r="J48" s="3687"/>
      <c r="K48" s="3687"/>
      <c r="L48" s="3687"/>
      <c r="M48" s="3687"/>
      <c r="N48" s="3687"/>
      <c r="O48" s="3687"/>
      <c r="P48" s="3687"/>
      <c r="Q48" s="3687"/>
      <c r="R48" s="3688"/>
    </row>
    <row r="49" spans="1:18" ht="34.5" customHeight="1">
      <c r="A49" s="2545"/>
      <c r="B49" s="2546" t="s">
        <v>2209</v>
      </c>
      <c r="C49" s="2549" t="s">
        <v>2373</v>
      </c>
      <c r="D49" s="3585"/>
      <c r="E49" s="1511"/>
      <c r="F49" s="1511"/>
      <c r="G49" s="3686">
        <v>294250</v>
      </c>
      <c r="H49" s="3687"/>
      <c r="I49" s="3687"/>
      <c r="J49" s="3687"/>
      <c r="K49" s="3687"/>
      <c r="L49" s="3687"/>
      <c r="M49" s="3687"/>
      <c r="N49" s="3687"/>
      <c r="O49" s="3687"/>
      <c r="P49" s="3687"/>
      <c r="Q49" s="3687"/>
      <c r="R49" s="3688"/>
    </row>
    <row r="50" spans="1:18" ht="34.5" customHeight="1">
      <c r="A50" s="2545"/>
      <c r="B50" s="2546" t="s">
        <v>2210</v>
      </c>
      <c r="C50" s="2549" t="s">
        <v>2373</v>
      </c>
      <c r="D50" s="3585"/>
      <c r="E50" s="1511"/>
      <c r="F50" s="1511"/>
      <c r="G50" s="3686">
        <v>620600</v>
      </c>
      <c r="H50" s="3687"/>
      <c r="I50" s="3687"/>
      <c r="J50" s="3687"/>
      <c r="K50" s="3687"/>
      <c r="L50" s="3687"/>
      <c r="M50" s="3687"/>
      <c r="N50" s="3687"/>
      <c r="O50" s="3687"/>
      <c r="P50" s="3687"/>
      <c r="Q50" s="3687"/>
      <c r="R50" s="3688"/>
    </row>
    <row r="51" spans="1:18" ht="34.5" customHeight="1">
      <c r="A51" s="2545"/>
      <c r="B51" s="2546" t="s">
        <v>2211</v>
      </c>
      <c r="C51" s="2549" t="s">
        <v>2373</v>
      </c>
      <c r="D51" s="3585"/>
      <c r="E51" s="1511"/>
      <c r="F51" s="1511"/>
      <c r="G51" s="3686">
        <v>952300</v>
      </c>
      <c r="H51" s="3687"/>
      <c r="I51" s="3687"/>
      <c r="J51" s="3687"/>
      <c r="K51" s="3687"/>
      <c r="L51" s="3687"/>
      <c r="M51" s="3687"/>
      <c r="N51" s="3687"/>
      <c r="O51" s="3687"/>
      <c r="P51" s="3687"/>
      <c r="Q51" s="3687"/>
      <c r="R51" s="3688"/>
    </row>
    <row r="52" spans="1:18" ht="34.5" customHeight="1">
      <c r="A52" s="2545"/>
      <c r="B52" s="2546" t="s">
        <v>2212</v>
      </c>
      <c r="C52" s="2549" t="s">
        <v>2373</v>
      </c>
      <c r="D52" s="3585"/>
      <c r="E52" s="1511"/>
      <c r="F52" s="1511"/>
      <c r="G52" s="3686">
        <v>349890</v>
      </c>
      <c r="H52" s="3687"/>
      <c r="I52" s="3687"/>
      <c r="J52" s="3687"/>
      <c r="K52" s="3687"/>
      <c r="L52" s="3687"/>
      <c r="M52" s="3687"/>
      <c r="N52" s="3687"/>
      <c r="O52" s="3687"/>
      <c r="P52" s="3687"/>
      <c r="Q52" s="3687"/>
      <c r="R52" s="3688"/>
    </row>
    <row r="53" spans="1:18" ht="27" customHeight="1">
      <c r="A53" s="2545"/>
      <c r="B53" s="3581" t="s">
        <v>1748</v>
      </c>
      <c r="C53" s="3581"/>
      <c r="D53" s="2549"/>
      <c r="E53" s="1511"/>
      <c r="F53" s="1511"/>
      <c r="G53" s="1511"/>
      <c r="H53" s="2552"/>
      <c r="I53" s="1511"/>
      <c r="J53" s="1511"/>
      <c r="K53" s="2559"/>
      <c r="L53" s="1849"/>
      <c r="M53" s="1510"/>
      <c r="N53" s="1511"/>
      <c r="O53" s="1511"/>
      <c r="P53" s="2552"/>
      <c r="Q53" s="2552"/>
      <c r="R53" s="2552"/>
    </row>
    <row r="54" spans="1:18" ht="36" customHeight="1">
      <c r="A54" s="2545"/>
      <c r="B54" s="2546" t="s">
        <v>2213</v>
      </c>
      <c r="C54" s="2549" t="s">
        <v>2373</v>
      </c>
      <c r="D54" s="3585" t="s">
        <v>1729</v>
      </c>
      <c r="E54" s="1511"/>
      <c r="F54" s="1511"/>
      <c r="G54" s="3686">
        <v>133750</v>
      </c>
      <c r="H54" s="3687"/>
      <c r="I54" s="3687"/>
      <c r="J54" s="3687"/>
      <c r="K54" s="3687"/>
      <c r="L54" s="3687"/>
      <c r="M54" s="3687"/>
      <c r="N54" s="3687"/>
      <c r="O54" s="3687"/>
      <c r="P54" s="3687"/>
      <c r="Q54" s="3687"/>
      <c r="R54" s="3688"/>
    </row>
    <row r="55" spans="1:18" ht="36" customHeight="1">
      <c r="A55" s="2545"/>
      <c r="B55" s="2546" t="s">
        <v>2214</v>
      </c>
      <c r="C55" s="2549" t="s">
        <v>2373</v>
      </c>
      <c r="D55" s="3585"/>
      <c r="E55" s="1511"/>
      <c r="F55" s="1511"/>
      <c r="G55" s="3686">
        <v>273920</v>
      </c>
      <c r="H55" s="3687"/>
      <c r="I55" s="3687"/>
      <c r="J55" s="3687"/>
      <c r="K55" s="3687"/>
      <c r="L55" s="3687"/>
      <c r="M55" s="3687"/>
      <c r="N55" s="3687"/>
      <c r="O55" s="3687"/>
      <c r="P55" s="3687"/>
      <c r="Q55" s="3687"/>
      <c r="R55" s="3688"/>
    </row>
    <row r="56" spans="1:18" ht="36" customHeight="1">
      <c r="A56" s="2545"/>
      <c r="B56" s="2546" t="s">
        <v>2197</v>
      </c>
      <c r="C56" s="2549" t="s">
        <v>2373</v>
      </c>
      <c r="D56" s="3585" t="s">
        <v>1729</v>
      </c>
      <c r="E56" s="1511"/>
      <c r="F56" s="1511"/>
      <c r="G56" s="3686">
        <v>199020</v>
      </c>
      <c r="H56" s="3687"/>
      <c r="I56" s="3687"/>
      <c r="J56" s="3687"/>
      <c r="K56" s="3687"/>
      <c r="L56" s="3687"/>
      <c r="M56" s="3687"/>
      <c r="N56" s="3687"/>
      <c r="O56" s="3687"/>
      <c r="P56" s="3687"/>
      <c r="Q56" s="3687"/>
      <c r="R56" s="3688"/>
    </row>
    <row r="57" spans="1:18" ht="36" customHeight="1">
      <c r="A57" s="2545"/>
      <c r="B57" s="2546" t="s">
        <v>2215</v>
      </c>
      <c r="C57" s="2549" t="s">
        <v>2373</v>
      </c>
      <c r="D57" s="3585"/>
      <c r="E57" s="1511"/>
      <c r="F57" s="1511"/>
      <c r="G57" s="3686">
        <v>99510</v>
      </c>
      <c r="H57" s="3687"/>
      <c r="I57" s="3687"/>
      <c r="J57" s="3687"/>
      <c r="K57" s="3687"/>
      <c r="L57" s="3687"/>
      <c r="M57" s="3687"/>
      <c r="N57" s="3687"/>
      <c r="O57" s="3687"/>
      <c r="P57" s="3687"/>
      <c r="Q57" s="3687"/>
      <c r="R57" s="3688"/>
    </row>
    <row r="58" spans="1:18" ht="36" customHeight="1">
      <c r="A58" s="2545"/>
      <c r="B58" s="2546" t="s">
        <v>2216</v>
      </c>
      <c r="C58" s="2549" t="s">
        <v>2373</v>
      </c>
      <c r="D58" s="3585"/>
      <c r="E58" s="1511"/>
      <c r="F58" s="1511"/>
      <c r="G58" s="3686">
        <v>194740</v>
      </c>
      <c r="H58" s="3687"/>
      <c r="I58" s="3687"/>
      <c r="J58" s="3687"/>
      <c r="K58" s="3687"/>
      <c r="L58" s="3687"/>
      <c r="M58" s="3687"/>
      <c r="N58" s="3687"/>
      <c r="O58" s="3687"/>
      <c r="P58" s="3687"/>
      <c r="Q58" s="3687"/>
      <c r="R58" s="3688"/>
    </row>
    <row r="59" spans="1:18" ht="27" customHeight="1">
      <c r="A59" s="2545"/>
      <c r="B59" s="3581" t="s">
        <v>1744</v>
      </c>
      <c r="C59" s="3581"/>
      <c r="D59" s="2549"/>
      <c r="E59" s="1511"/>
      <c r="F59" s="1511"/>
      <c r="G59" s="1511"/>
      <c r="H59" s="2552"/>
      <c r="I59" s="1511"/>
      <c r="J59" s="1511"/>
      <c r="K59" s="2559"/>
      <c r="L59" s="1849"/>
      <c r="M59" s="2559"/>
      <c r="N59" s="1511"/>
      <c r="O59" s="1511"/>
      <c r="P59" s="2552"/>
      <c r="Q59" s="2552"/>
      <c r="R59" s="2552"/>
    </row>
    <row r="60" spans="1:18" ht="27" customHeight="1">
      <c r="A60" s="2545"/>
      <c r="B60" s="2546" t="s">
        <v>2217</v>
      </c>
      <c r="C60" s="2549" t="s">
        <v>2373</v>
      </c>
      <c r="D60" s="3585" t="s">
        <v>1729</v>
      </c>
      <c r="E60" s="1511"/>
      <c r="F60" s="1511"/>
      <c r="G60" s="3686">
        <v>98440</v>
      </c>
      <c r="H60" s="3687"/>
      <c r="I60" s="3687"/>
      <c r="J60" s="3687"/>
      <c r="K60" s="3687"/>
      <c r="L60" s="3687"/>
      <c r="M60" s="3687"/>
      <c r="N60" s="3687"/>
      <c r="O60" s="3687"/>
      <c r="P60" s="3687"/>
      <c r="Q60" s="3687"/>
      <c r="R60" s="3688"/>
    </row>
    <row r="61" spans="1:18" ht="38.25" customHeight="1">
      <c r="A61" s="2545"/>
      <c r="B61" s="2546" t="s">
        <v>2218</v>
      </c>
      <c r="C61" s="2549" t="s">
        <v>2373</v>
      </c>
      <c r="D61" s="3585"/>
      <c r="E61" s="1511"/>
      <c r="F61" s="1511"/>
      <c r="G61" s="3686">
        <v>156220</v>
      </c>
      <c r="H61" s="3687"/>
      <c r="I61" s="3687"/>
      <c r="J61" s="3687"/>
      <c r="K61" s="3687"/>
      <c r="L61" s="3687"/>
      <c r="M61" s="3687"/>
      <c r="N61" s="3687"/>
      <c r="O61" s="3687"/>
      <c r="P61" s="3687"/>
      <c r="Q61" s="3687"/>
      <c r="R61" s="3688"/>
    </row>
    <row r="62" spans="1:18" ht="36.75" customHeight="1">
      <c r="A62" s="2545"/>
      <c r="B62" s="2546" t="s">
        <v>2219</v>
      </c>
      <c r="C62" s="2549" t="s">
        <v>2373</v>
      </c>
      <c r="D62" s="3585"/>
      <c r="E62" s="1511"/>
      <c r="F62" s="1511"/>
      <c r="G62" s="3686">
        <v>211860</v>
      </c>
      <c r="H62" s="3687"/>
      <c r="I62" s="3687"/>
      <c r="J62" s="3687"/>
      <c r="K62" s="3687"/>
      <c r="L62" s="3687"/>
      <c r="M62" s="3687"/>
      <c r="N62" s="3687"/>
      <c r="O62" s="3687"/>
      <c r="P62" s="3687"/>
      <c r="Q62" s="3687"/>
      <c r="R62" s="3688"/>
    </row>
    <row r="63" spans="1:18" ht="27.75" customHeight="1">
      <c r="A63" s="2545"/>
      <c r="B63" s="3581" t="s">
        <v>1745</v>
      </c>
      <c r="C63" s="3581"/>
      <c r="D63" s="3585"/>
      <c r="E63" s="1511"/>
      <c r="F63" s="1511"/>
      <c r="G63" s="1511"/>
      <c r="H63" s="2552"/>
      <c r="I63" s="1511"/>
      <c r="J63" s="1511"/>
      <c r="K63" s="2559"/>
      <c r="L63" s="1849"/>
      <c r="M63" s="2559"/>
      <c r="N63" s="1511"/>
      <c r="O63" s="1511"/>
      <c r="P63" s="2552"/>
      <c r="Q63" s="2552"/>
      <c r="R63" s="2552"/>
    </row>
    <row r="64" spans="1:18" ht="27.75" customHeight="1">
      <c r="A64" s="2545"/>
      <c r="B64" s="2546" t="s">
        <v>2220</v>
      </c>
      <c r="C64" s="2549" t="s">
        <v>2373</v>
      </c>
      <c r="D64" s="3585" t="s">
        <v>1729</v>
      </c>
      <c r="E64" s="1511"/>
      <c r="F64" s="1511"/>
      <c r="G64" s="3686">
        <v>123050</v>
      </c>
      <c r="H64" s="3687"/>
      <c r="I64" s="3687"/>
      <c r="J64" s="3687"/>
      <c r="K64" s="3687"/>
      <c r="L64" s="3687"/>
      <c r="M64" s="3687"/>
      <c r="N64" s="3687"/>
      <c r="O64" s="3687"/>
      <c r="P64" s="3687"/>
      <c r="Q64" s="3687"/>
      <c r="R64" s="3688"/>
    </row>
    <row r="65" spans="1:18" ht="27.75" customHeight="1">
      <c r="A65" s="2545"/>
      <c r="B65" s="2546" t="s">
        <v>2221</v>
      </c>
      <c r="C65" s="2549" t="s">
        <v>2373</v>
      </c>
      <c r="D65" s="3585"/>
      <c r="E65" s="1511"/>
      <c r="F65" s="1511"/>
      <c r="G65" s="3686">
        <v>112350</v>
      </c>
      <c r="H65" s="3687"/>
      <c r="I65" s="3687"/>
      <c r="J65" s="3687"/>
      <c r="K65" s="3687"/>
      <c r="L65" s="3687"/>
      <c r="M65" s="3687"/>
      <c r="N65" s="3687"/>
      <c r="O65" s="3687"/>
      <c r="P65" s="3687"/>
      <c r="Q65" s="3687"/>
      <c r="R65" s="3688"/>
    </row>
    <row r="66" spans="1:18" ht="27.75" customHeight="1">
      <c r="A66" s="2545"/>
      <c r="B66" s="2546" t="s">
        <v>2222</v>
      </c>
      <c r="C66" s="2549" t="s">
        <v>2373</v>
      </c>
      <c r="D66" s="3585"/>
      <c r="E66" s="1511"/>
      <c r="F66" s="1511"/>
      <c r="G66" s="3686">
        <v>141240</v>
      </c>
      <c r="H66" s="3687"/>
      <c r="I66" s="3687"/>
      <c r="J66" s="3687"/>
      <c r="K66" s="3687"/>
      <c r="L66" s="3687"/>
      <c r="M66" s="3687"/>
      <c r="N66" s="3687"/>
      <c r="O66" s="3687"/>
      <c r="P66" s="3687"/>
      <c r="Q66" s="3687"/>
      <c r="R66" s="3688"/>
    </row>
    <row r="67" spans="1:18" ht="27.75" customHeight="1">
      <c r="A67" s="2545"/>
      <c r="B67" s="2546" t="s">
        <v>2223</v>
      </c>
      <c r="C67" s="2549" t="s">
        <v>2373</v>
      </c>
      <c r="D67" s="3585"/>
      <c r="E67" s="1511"/>
      <c r="F67" s="1511"/>
      <c r="G67" s="3686">
        <v>109140</v>
      </c>
      <c r="H67" s="3687"/>
      <c r="I67" s="3687"/>
      <c r="J67" s="3687"/>
      <c r="K67" s="3687"/>
      <c r="L67" s="3687"/>
      <c r="M67" s="3687"/>
      <c r="N67" s="3687"/>
      <c r="O67" s="3687"/>
      <c r="P67" s="3687"/>
      <c r="Q67" s="3687"/>
      <c r="R67" s="3688"/>
    </row>
    <row r="68" spans="1:18" ht="27.75" customHeight="1">
      <c r="A68" s="2545"/>
      <c r="B68" s="3581" t="s">
        <v>1765</v>
      </c>
      <c r="C68" s="3581"/>
      <c r="D68" s="2549"/>
      <c r="E68" s="1511"/>
      <c r="F68" s="1511"/>
      <c r="G68" s="1511"/>
      <c r="H68" s="2552"/>
      <c r="I68" s="1511"/>
      <c r="J68" s="1511"/>
      <c r="K68" s="2559"/>
      <c r="L68" s="1849"/>
      <c r="M68" s="2559"/>
      <c r="N68" s="1511"/>
      <c r="O68" s="1511"/>
      <c r="P68" s="2552"/>
      <c r="Q68" s="2552"/>
      <c r="R68" s="2552"/>
    </row>
    <row r="69" spans="1:18" ht="39" customHeight="1">
      <c r="A69" s="2545"/>
      <c r="B69" s="2546" t="s">
        <v>2224</v>
      </c>
      <c r="C69" s="2549" t="s">
        <v>2373</v>
      </c>
      <c r="D69" s="3585" t="s">
        <v>1729</v>
      </c>
      <c r="E69" s="1511"/>
      <c r="F69" s="1511"/>
      <c r="G69" s="3686">
        <v>114490</v>
      </c>
      <c r="H69" s="3687"/>
      <c r="I69" s="3687"/>
      <c r="J69" s="3687"/>
      <c r="K69" s="3687"/>
      <c r="L69" s="3687"/>
      <c r="M69" s="3687"/>
      <c r="N69" s="3687"/>
      <c r="O69" s="3687"/>
      <c r="P69" s="3687"/>
      <c r="Q69" s="3687"/>
      <c r="R69" s="3688"/>
    </row>
    <row r="70" spans="1:18" ht="27.75" customHeight="1">
      <c r="A70" s="2545"/>
      <c r="B70" s="2546" t="s">
        <v>2225</v>
      </c>
      <c r="C70" s="2549" t="s">
        <v>2373</v>
      </c>
      <c r="D70" s="3585"/>
      <c r="E70" s="1511"/>
      <c r="F70" s="1511"/>
      <c r="G70" s="3686">
        <v>104860</v>
      </c>
      <c r="H70" s="3687"/>
      <c r="I70" s="3687"/>
      <c r="J70" s="3687"/>
      <c r="K70" s="3687"/>
      <c r="L70" s="3687"/>
      <c r="M70" s="3687"/>
      <c r="N70" s="3687"/>
      <c r="O70" s="3687"/>
      <c r="P70" s="3687"/>
      <c r="Q70" s="3687"/>
      <c r="R70" s="3688"/>
    </row>
    <row r="71" spans="1:18" ht="27.75" customHeight="1">
      <c r="A71" s="2545"/>
      <c r="B71" s="3581" t="s">
        <v>1761</v>
      </c>
      <c r="C71" s="3581"/>
      <c r="D71" s="3585"/>
      <c r="E71" s="1511"/>
      <c r="F71" s="1511"/>
      <c r="G71" s="1511"/>
      <c r="H71" s="2552"/>
      <c r="I71" s="1511"/>
      <c r="J71" s="1511"/>
      <c r="K71" s="2559"/>
      <c r="L71" s="1849"/>
      <c r="M71" s="2559"/>
      <c r="N71" s="1511"/>
      <c r="O71" s="1511"/>
      <c r="P71" s="2552"/>
      <c r="Q71" s="2552"/>
      <c r="R71" s="2552"/>
    </row>
    <row r="72" spans="1:18" ht="27.75" customHeight="1">
      <c r="A72" s="2545"/>
      <c r="B72" s="2546" t="s">
        <v>2226</v>
      </c>
      <c r="C72" s="2549" t="s">
        <v>2373</v>
      </c>
      <c r="D72" s="3585"/>
      <c r="E72" s="1511"/>
      <c r="F72" s="1511"/>
      <c r="G72" s="3686">
        <v>124120</v>
      </c>
      <c r="H72" s="3687"/>
      <c r="I72" s="3687"/>
      <c r="J72" s="3687"/>
      <c r="K72" s="3687"/>
      <c r="L72" s="3687"/>
      <c r="M72" s="3687"/>
      <c r="N72" s="3687"/>
      <c r="O72" s="3687"/>
      <c r="P72" s="3687"/>
      <c r="Q72" s="3687"/>
      <c r="R72" s="3688"/>
    </row>
    <row r="73" spans="1:18" ht="27.75" customHeight="1">
      <c r="A73" s="2545"/>
      <c r="B73" s="2546" t="s">
        <v>2227</v>
      </c>
      <c r="C73" s="2549" t="s">
        <v>2373</v>
      </c>
      <c r="D73" s="3585"/>
      <c r="E73" s="1511"/>
      <c r="F73" s="1511"/>
      <c r="G73" s="3686">
        <v>145520</v>
      </c>
      <c r="H73" s="3687"/>
      <c r="I73" s="3687"/>
      <c r="J73" s="3687"/>
      <c r="K73" s="3687"/>
      <c r="L73" s="3687"/>
      <c r="M73" s="3687"/>
      <c r="N73" s="3687"/>
      <c r="O73" s="3687"/>
      <c r="P73" s="3687"/>
      <c r="Q73" s="3687"/>
      <c r="R73" s="3688"/>
    </row>
    <row r="74" spans="1:18" ht="39" customHeight="1">
      <c r="A74" s="2545">
        <v>2</v>
      </c>
      <c r="B74" s="3568" t="s">
        <v>2996</v>
      </c>
      <c r="C74" s="3568"/>
      <c r="D74" s="3568"/>
      <c r="E74" s="3568"/>
      <c r="F74" s="3568"/>
      <c r="G74" s="3568"/>
      <c r="H74" s="3568"/>
      <c r="I74" s="3568"/>
      <c r="J74" s="3568"/>
      <c r="K74" s="3568"/>
      <c r="L74" s="3568"/>
      <c r="M74" s="3568"/>
      <c r="N74" s="3568"/>
      <c r="O74" s="3568"/>
      <c r="P74" s="3568"/>
      <c r="Q74" s="3568"/>
      <c r="R74" s="3568"/>
    </row>
    <row r="75" spans="1:18" ht="32.25" customHeight="1">
      <c r="A75" s="2545"/>
      <c r="B75" s="2551"/>
      <c r="C75" s="2545"/>
      <c r="D75" s="2551"/>
      <c r="E75" s="3380" t="s">
        <v>3140</v>
      </c>
      <c r="F75" s="3380"/>
      <c r="G75" s="3380"/>
      <c r="H75" s="3380"/>
      <c r="I75" s="3380"/>
      <c r="J75" s="3380"/>
      <c r="K75" s="3380"/>
      <c r="L75" s="3380"/>
      <c r="M75" s="3380"/>
      <c r="N75" s="3380"/>
      <c r="O75" s="3380"/>
      <c r="P75" s="3380"/>
      <c r="Q75" s="3380"/>
      <c r="R75" s="3380"/>
    </row>
    <row r="76" spans="1:18" ht="25.5" customHeight="1">
      <c r="A76" s="2545"/>
      <c r="B76" s="3592" t="s">
        <v>2111</v>
      </c>
      <c r="C76" s="3592"/>
      <c r="D76" s="3592"/>
      <c r="E76" s="3592"/>
      <c r="F76" s="1511"/>
      <c r="G76" s="1511"/>
      <c r="H76" s="2552"/>
      <c r="I76" s="1511"/>
      <c r="J76" s="1511"/>
      <c r="K76" s="1510"/>
      <c r="L76" s="1510"/>
      <c r="M76" s="2559"/>
      <c r="N76" s="1511"/>
      <c r="O76" s="1511"/>
      <c r="P76" s="2552"/>
      <c r="Q76" s="2552"/>
      <c r="R76" s="2552"/>
    </row>
    <row r="77" spans="1:18" ht="33" customHeight="1">
      <c r="A77" s="2545"/>
      <c r="B77" s="1472" t="s">
        <v>2114</v>
      </c>
      <c r="C77" s="2549" t="s">
        <v>121</v>
      </c>
      <c r="D77" s="3591" t="s">
        <v>2112</v>
      </c>
      <c r="E77" s="1441">
        <v>1620370</v>
      </c>
      <c r="F77" s="3681">
        <v>2193519</v>
      </c>
      <c r="G77" s="3522"/>
      <c r="H77" s="3522"/>
      <c r="I77" s="3522"/>
      <c r="J77" s="3522"/>
      <c r="K77" s="3522"/>
      <c r="L77" s="3522"/>
      <c r="M77" s="3522"/>
      <c r="N77" s="3522"/>
      <c r="O77" s="3522"/>
      <c r="P77" s="3522"/>
      <c r="Q77" s="3522"/>
      <c r="R77" s="3523"/>
    </row>
    <row r="78" spans="1:18" ht="33" customHeight="1">
      <c r="A78" s="2545"/>
      <c r="B78" s="1472" t="s">
        <v>2115</v>
      </c>
      <c r="C78" s="2549" t="s">
        <v>121</v>
      </c>
      <c r="D78" s="3591"/>
      <c r="E78" s="1441">
        <v>1562500</v>
      </c>
      <c r="F78" s="3681">
        <v>2133333</v>
      </c>
      <c r="G78" s="3522"/>
      <c r="H78" s="3522"/>
      <c r="I78" s="3522"/>
      <c r="J78" s="3522"/>
      <c r="K78" s="3522"/>
      <c r="L78" s="3522"/>
      <c r="M78" s="3522"/>
      <c r="N78" s="3522"/>
      <c r="O78" s="3522"/>
      <c r="P78" s="3522"/>
      <c r="Q78" s="3522"/>
      <c r="R78" s="3523"/>
    </row>
    <row r="79" spans="1:18" ht="33" customHeight="1">
      <c r="A79" s="2545"/>
      <c r="B79" s="1472" t="s">
        <v>2116</v>
      </c>
      <c r="C79" s="2549" t="s">
        <v>121</v>
      </c>
      <c r="D79" s="3442" t="s">
        <v>2113</v>
      </c>
      <c r="E79" s="1441">
        <v>1562500</v>
      </c>
      <c r="F79" s="3681">
        <v>2133333</v>
      </c>
      <c r="G79" s="3522"/>
      <c r="H79" s="3522"/>
      <c r="I79" s="3522"/>
      <c r="J79" s="3522"/>
      <c r="K79" s="3522"/>
      <c r="L79" s="3522"/>
      <c r="M79" s="3522"/>
      <c r="N79" s="3522"/>
      <c r="O79" s="3522"/>
      <c r="P79" s="3522"/>
      <c r="Q79" s="3522"/>
      <c r="R79" s="3523"/>
    </row>
    <row r="80" spans="1:18" ht="33" customHeight="1">
      <c r="A80" s="2545"/>
      <c r="B80" s="1472" t="s">
        <v>2117</v>
      </c>
      <c r="C80" s="2549" t="s">
        <v>121</v>
      </c>
      <c r="D80" s="3444"/>
      <c r="E80" s="1441">
        <v>1562500</v>
      </c>
      <c r="F80" s="3681">
        <v>2133333</v>
      </c>
      <c r="G80" s="3522"/>
      <c r="H80" s="3522"/>
      <c r="I80" s="3522"/>
      <c r="J80" s="3522"/>
      <c r="K80" s="3522"/>
      <c r="L80" s="3522"/>
      <c r="M80" s="3522"/>
      <c r="N80" s="3522"/>
      <c r="O80" s="3522"/>
      <c r="P80" s="3522"/>
      <c r="Q80" s="3522"/>
      <c r="R80" s="3523"/>
    </row>
    <row r="81" spans="1:18" ht="21.75" customHeight="1">
      <c r="A81" s="2545"/>
      <c r="B81" s="3592" t="s">
        <v>2118</v>
      </c>
      <c r="C81" s="3592"/>
      <c r="D81" s="3592"/>
      <c r="E81" s="3592"/>
      <c r="F81" s="1511"/>
      <c r="G81" s="1511"/>
      <c r="H81" s="2552"/>
      <c r="I81" s="1511"/>
      <c r="J81" s="1511"/>
      <c r="K81" s="1510"/>
      <c r="L81" s="1510"/>
      <c r="M81" s="2559"/>
      <c r="N81" s="1511"/>
      <c r="O81" s="1511"/>
      <c r="P81" s="2552"/>
      <c r="Q81" s="2552"/>
      <c r="R81" s="2552"/>
    </row>
    <row r="82" spans="1:18" ht="27" customHeight="1">
      <c r="A82" s="2545"/>
      <c r="B82" s="1472" t="s">
        <v>2114</v>
      </c>
      <c r="C82" s="2549" t="s">
        <v>121</v>
      </c>
      <c r="D82" s="3591" t="s">
        <v>2112</v>
      </c>
      <c r="E82" s="1441">
        <v>1851852</v>
      </c>
      <c r="F82" s="3681">
        <v>2537037</v>
      </c>
      <c r="G82" s="3522"/>
      <c r="H82" s="3522"/>
      <c r="I82" s="3522"/>
      <c r="J82" s="3522"/>
      <c r="K82" s="3522"/>
      <c r="L82" s="3522"/>
      <c r="M82" s="3522"/>
      <c r="N82" s="3522"/>
      <c r="O82" s="3522"/>
      <c r="P82" s="3522"/>
      <c r="Q82" s="3522"/>
      <c r="R82" s="3523"/>
    </row>
    <row r="83" spans="1:18" ht="27" customHeight="1">
      <c r="A83" s="2545"/>
      <c r="B83" s="1472" t="s">
        <v>2115</v>
      </c>
      <c r="C83" s="2549" t="s">
        <v>121</v>
      </c>
      <c r="D83" s="3591"/>
      <c r="E83" s="1441">
        <v>1736111</v>
      </c>
      <c r="F83" s="3681">
        <v>2404630</v>
      </c>
      <c r="G83" s="3522"/>
      <c r="H83" s="3522"/>
      <c r="I83" s="3522"/>
      <c r="J83" s="3522"/>
      <c r="K83" s="3522"/>
      <c r="L83" s="3522"/>
      <c r="M83" s="3522"/>
      <c r="N83" s="3522"/>
      <c r="O83" s="3522"/>
      <c r="P83" s="3522"/>
      <c r="Q83" s="3522"/>
      <c r="R83" s="3523"/>
    </row>
    <row r="84" spans="1:18" ht="27" customHeight="1">
      <c r="A84" s="2545"/>
      <c r="B84" s="1472" t="s">
        <v>2116</v>
      </c>
      <c r="C84" s="2549" t="s">
        <v>121</v>
      </c>
      <c r="D84" s="3591" t="s">
        <v>2113</v>
      </c>
      <c r="E84" s="1441">
        <v>1736111</v>
      </c>
      <c r="F84" s="3681">
        <v>2404630</v>
      </c>
      <c r="G84" s="3522"/>
      <c r="H84" s="3522"/>
      <c r="I84" s="3522"/>
      <c r="J84" s="3522"/>
      <c r="K84" s="3522"/>
      <c r="L84" s="3522"/>
      <c r="M84" s="3522"/>
      <c r="N84" s="3522"/>
      <c r="O84" s="3522"/>
      <c r="P84" s="3522"/>
      <c r="Q84" s="3522"/>
      <c r="R84" s="3523"/>
    </row>
    <row r="85" spans="1:18" ht="27" customHeight="1">
      <c r="A85" s="2545"/>
      <c r="B85" s="1472" t="s">
        <v>2117</v>
      </c>
      <c r="C85" s="2549" t="s">
        <v>121</v>
      </c>
      <c r="D85" s="3591"/>
      <c r="E85" s="1441">
        <v>1736111</v>
      </c>
      <c r="F85" s="3681">
        <v>2404630</v>
      </c>
      <c r="G85" s="3522"/>
      <c r="H85" s="3522"/>
      <c r="I85" s="3522"/>
      <c r="J85" s="3522"/>
      <c r="K85" s="3522"/>
      <c r="L85" s="3522"/>
      <c r="M85" s="3522"/>
      <c r="N85" s="3522"/>
      <c r="O85" s="3522"/>
      <c r="P85" s="3522"/>
      <c r="Q85" s="3522"/>
      <c r="R85" s="3523"/>
    </row>
    <row r="86" spans="1:18" ht="20.25" customHeight="1">
      <c r="A86" s="2545"/>
      <c r="B86" s="3592" t="s">
        <v>2119</v>
      </c>
      <c r="C86" s="3592"/>
      <c r="D86" s="3592"/>
      <c r="E86" s="3592"/>
      <c r="F86" s="1511"/>
      <c r="G86" s="1511"/>
      <c r="H86" s="2552"/>
      <c r="I86" s="1511"/>
      <c r="J86" s="1511"/>
      <c r="K86" s="1510"/>
      <c r="L86" s="1510"/>
      <c r="M86" s="2559"/>
      <c r="N86" s="1511"/>
      <c r="O86" s="1511"/>
      <c r="P86" s="2552"/>
      <c r="Q86" s="2552"/>
      <c r="R86" s="2552"/>
    </row>
    <row r="87" spans="1:18" ht="35.25" customHeight="1">
      <c r="A87" s="2545"/>
      <c r="B87" s="1472" t="s">
        <v>2115</v>
      </c>
      <c r="C87" s="2549" t="s">
        <v>121</v>
      </c>
      <c r="D87" s="3591" t="s">
        <v>2112</v>
      </c>
      <c r="E87" s="1441">
        <v>2662037</v>
      </c>
      <c r="F87" s="3681">
        <v>3480556</v>
      </c>
      <c r="G87" s="3522"/>
      <c r="H87" s="3522"/>
      <c r="I87" s="3522"/>
      <c r="J87" s="3522"/>
      <c r="K87" s="3522"/>
      <c r="L87" s="3522"/>
      <c r="M87" s="3522"/>
      <c r="N87" s="3522"/>
      <c r="O87" s="3522"/>
      <c r="P87" s="3522"/>
      <c r="Q87" s="3522"/>
      <c r="R87" s="3523"/>
    </row>
    <row r="88" spans="1:18" ht="35.25" customHeight="1">
      <c r="A88" s="2545"/>
      <c r="B88" s="1472" t="s">
        <v>2116</v>
      </c>
      <c r="C88" s="2549" t="s">
        <v>121</v>
      </c>
      <c r="D88" s="3591"/>
      <c r="E88" s="1441">
        <v>2893519</v>
      </c>
      <c r="F88" s="3681">
        <v>3749074</v>
      </c>
      <c r="G88" s="3522"/>
      <c r="H88" s="3522"/>
      <c r="I88" s="3522"/>
      <c r="J88" s="3522"/>
      <c r="K88" s="3522"/>
      <c r="L88" s="3522"/>
      <c r="M88" s="3522"/>
      <c r="N88" s="3522"/>
      <c r="O88" s="3522"/>
      <c r="P88" s="3522"/>
      <c r="Q88" s="3522"/>
      <c r="R88" s="3523"/>
    </row>
    <row r="89" spans="1:18" ht="35.25" customHeight="1">
      <c r="A89" s="2545"/>
      <c r="B89" s="1472" t="s">
        <v>2117</v>
      </c>
      <c r="C89" s="2549" t="s">
        <v>121</v>
      </c>
      <c r="D89" s="2545" t="s">
        <v>2113</v>
      </c>
      <c r="E89" s="1441">
        <v>2893519</v>
      </c>
      <c r="F89" s="3681">
        <v>3749074</v>
      </c>
      <c r="G89" s="3522"/>
      <c r="H89" s="3522"/>
      <c r="I89" s="3522"/>
      <c r="J89" s="3522"/>
      <c r="K89" s="3522"/>
      <c r="L89" s="3522"/>
      <c r="M89" s="3522"/>
      <c r="N89" s="3522"/>
      <c r="O89" s="3522"/>
      <c r="P89" s="3522"/>
      <c r="Q89" s="3522"/>
      <c r="R89" s="3523"/>
    </row>
    <row r="90" spans="1:18" ht="31.5" customHeight="1">
      <c r="A90" s="2545"/>
      <c r="B90" s="3592" t="s">
        <v>2120</v>
      </c>
      <c r="C90" s="3592"/>
      <c r="D90" s="3592"/>
      <c r="E90" s="3592"/>
      <c r="F90" s="1511"/>
      <c r="G90" s="1511"/>
      <c r="H90" s="2552"/>
      <c r="I90" s="1511"/>
      <c r="J90" s="1511"/>
      <c r="K90" s="1510"/>
      <c r="L90" s="1510"/>
      <c r="M90" s="2559"/>
      <c r="N90" s="1511"/>
      <c r="O90" s="1511"/>
      <c r="P90" s="2552"/>
      <c r="Q90" s="2552"/>
      <c r="R90" s="2552"/>
    </row>
    <row r="91" spans="1:18" ht="31.5" customHeight="1">
      <c r="A91" s="2545"/>
      <c r="B91" s="1472" t="s">
        <v>2121</v>
      </c>
      <c r="C91" s="2549" t="s">
        <v>121</v>
      </c>
      <c r="D91" s="3591" t="s">
        <v>2113</v>
      </c>
      <c r="E91" s="1441">
        <v>1736111</v>
      </c>
      <c r="F91" s="3681">
        <v>2402778</v>
      </c>
      <c r="G91" s="3522"/>
      <c r="H91" s="3522"/>
      <c r="I91" s="3522"/>
      <c r="J91" s="3522"/>
      <c r="K91" s="3522"/>
      <c r="L91" s="3522"/>
      <c r="M91" s="3522"/>
      <c r="N91" s="3522"/>
      <c r="O91" s="3522"/>
      <c r="P91" s="3522"/>
      <c r="Q91" s="3522"/>
      <c r="R91" s="3523"/>
    </row>
    <row r="92" spans="1:18" ht="31.5" customHeight="1">
      <c r="A92" s="2545"/>
      <c r="B92" s="1472" t="s">
        <v>2122</v>
      </c>
      <c r="C92" s="2549" t="s">
        <v>121</v>
      </c>
      <c r="D92" s="3591"/>
      <c r="E92" s="1441">
        <v>1793981</v>
      </c>
      <c r="F92" s="3681">
        <v>2458333</v>
      </c>
      <c r="G92" s="3522"/>
      <c r="H92" s="3522"/>
      <c r="I92" s="3522"/>
      <c r="J92" s="3522"/>
      <c r="K92" s="3522"/>
      <c r="L92" s="3522"/>
      <c r="M92" s="3522"/>
      <c r="N92" s="3522"/>
      <c r="O92" s="3522"/>
      <c r="P92" s="3522"/>
      <c r="Q92" s="3522"/>
      <c r="R92" s="3523"/>
    </row>
    <row r="93" spans="1:18" ht="38.25" customHeight="1">
      <c r="A93" s="2545"/>
      <c r="B93" s="3592" t="s">
        <v>2127</v>
      </c>
      <c r="C93" s="3592"/>
      <c r="D93" s="3592"/>
      <c r="E93" s="3592"/>
      <c r="F93" s="1511"/>
      <c r="G93" s="1511"/>
      <c r="H93" s="2552"/>
      <c r="I93" s="1511"/>
      <c r="J93" s="1511"/>
      <c r="K93" s="1510"/>
      <c r="L93" s="1510"/>
      <c r="M93" s="2559"/>
      <c r="N93" s="1511"/>
      <c r="O93" s="1511"/>
      <c r="P93" s="2552"/>
      <c r="Q93" s="2552"/>
      <c r="R93" s="2552"/>
    </row>
    <row r="94" spans="1:18" ht="24" customHeight="1">
      <c r="A94" s="2545"/>
      <c r="B94" s="1472" t="s">
        <v>2123</v>
      </c>
      <c r="C94" s="2549" t="s">
        <v>121</v>
      </c>
      <c r="D94" s="3591" t="s">
        <v>2113</v>
      </c>
      <c r="E94" s="1441">
        <v>2824074</v>
      </c>
      <c r="F94" s="3681">
        <v>3568519</v>
      </c>
      <c r="G94" s="3522"/>
      <c r="H94" s="3522"/>
      <c r="I94" s="3522"/>
      <c r="J94" s="3522"/>
      <c r="K94" s="3522"/>
      <c r="L94" s="3522"/>
      <c r="M94" s="3522"/>
      <c r="N94" s="3522"/>
      <c r="O94" s="3522"/>
      <c r="P94" s="3522"/>
      <c r="Q94" s="3522"/>
      <c r="R94" s="3523"/>
    </row>
    <row r="95" spans="1:18" ht="24" customHeight="1">
      <c r="A95" s="2545"/>
      <c r="B95" s="1472" t="s">
        <v>2124</v>
      </c>
      <c r="C95" s="2549" t="s">
        <v>121</v>
      </c>
      <c r="D95" s="3591"/>
      <c r="E95" s="1441">
        <v>2638889</v>
      </c>
      <c r="F95" s="3681">
        <v>3332407</v>
      </c>
      <c r="G95" s="3522"/>
      <c r="H95" s="3522"/>
      <c r="I95" s="3522"/>
      <c r="J95" s="3522"/>
      <c r="K95" s="3522"/>
      <c r="L95" s="3522"/>
      <c r="M95" s="3522"/>
      <c r="N95" s="3522"/>
      <c r="O95" s="3522"/>
      <c r="P95" s="3522"/>
      <c r="Q95" s="3522"/>
      <c r="R95" s="3523"/>
    </row>
    <row r="96" spans="1:18" ht="24" customHeight="1">
      <c r="A96" s="2545"/>
      <c r="B96" s="1472" t="s">
        <v>2840</v>
      </c>
      <c r="C96" s="2549" t="s">
        <v>121</v>
      </c>
      <c r="D96" s="3591"/>
      <c r="E96" s="1441">
        <v>3796296</v>
      </c>
      <c r="F96" s="3681">
        <v>4554630</v>
      </c>
      <c r="G96" s="3522"/>
      <c r="H96" s="3522"/>
      <c r="I96" s="3522"/>
      <c r="J96" s="3522"/>
      <c r="K96" s="3522"/>
      <c r="L96" s="3522"/>
      <c r="M96" s="3522"/>
      <c r="N96" s="3522"/>
      <c r="O96" s="3522"/>
      <c r="P96" s="3522"/>
      <c r="Q96" s="3522"/>
      <c r="R96" s="3523"/>
    </row>
    <row r="97" spans="1:18" ht="24" customHeight="1">
      <c r="A97" s="2545"/>
      <c r="B97" s="1472" t="s">
        <v>2269</v>
      </c>
      <c r="C97" s="2549" t="s">
        <v>121</v>
      </c>
      <c r="D97" s="3591"/>
      <c r="E97" s="1441">
        <v>3611111</v>
      </c>
      <c r="F97" s="3681">
        <v>4360185</v>
      </c>
      <c r="G97" s="3522"/>
      <c r="H97" s="3522"/>
      <c r="I97" s="3522"/>
      <c r="J97" s="3522"/>
      <c r="K97" s="3522"/>
      <c r="L97" s="3522"/>
      <c r="M97" s="3522"/>
      <c r="N97" s="3522"/>
      <c r="O97" s="3522"/>
      <c r="P97" s="3522"/>
      <c r="Q97" s="3522"/>
      <c r="R97" s="3523"/>
    </row>
    <row r="98" spans="1:18" ht="66.75" hidden="1" customHeight="1">
      <c r="A98" s="2545">
        <v>5</v>
      </c>
      <c r="B98" s="3568" t="s">
        <v>2526</v>
      </c>
      <c r="C98" s="3568"/>
      <c r="D98" s="3568"/>
      <c r="E98" s="3568"/>
      <c r="F98" s="3568"/>
      <c r="G98" s="3568"/>
      <c r="H98" s="3568"/>
      <c r="I98" s="3568"/>
      <c r="J98" s="3568"/>
      <c r="K98" s="3568"/>
      <c r="L98" s="3568"/>
      <c r="M98" s="3568"/>
      <c r="N98" s="3568"/>
      <c r="O98" s="3568"/>
      <c r="P98" s="3568"/>
      <c r="Q98" s="3568"/>
      <c r="R98" s="3568"/>
    </row>
    <row r="99" spans="1:18" ht="37.5" hidden="1" customHeight="1">
      <c r="A99" s="2545"/>
      <c r="B99" s="3581" t="s">
        <v>2178</v>
      </c>
      <c r="C99" s="3581"/>
      <c r="D99" s="3581"/>
      <c r="E99" s="3380" t="s">
        <v>2527</v>
      </c>
      <c r="F99" s="3380"/>
      <c r="G99" s="3380"/>
      <c r="H99" s="3380"/>
      <c r="I99" s="3380"/>
      <c r="J99" s="3380"/>
      <c r="K99" s="3380"/>
      <c r="L99" s="3380"/>
      <c r="M99" s="3380"/>
      <c r="N99" s="3380"/>
      <c r="O99" s="3380"/>
      <c r="P99" s="3380"/>
      <c r="Q99" s="3380"/>
      <c r="R99" s="3380"/>
    </row>
    <row r="100" spans="1:18" ht="62.25" hidden="1" customHeight="1">
      <c r="A100" s="2545"/>
      <c r="B100" s="2546" t="s">
        <v>2179</v>
      </c>
      <c r="C100" s="2549" t="s">
        <v>2373</v>
      </c>
      <c r="D100" s="3585" t="s">
        <v>1729</v>
      </c>
      <c r="E100" s="1504"/>
      <c r="F100" s="1461"/>
      <c r="G100" s="3681">
        <v>458182</v>
      </c>
      <c r="H100" s="3522"/>
      <c r="I100" s="3522"/>
      <c r="J100" s="3522"/>
      <c r="K100" s="3522"/>
      <c r="L100" s="3522"/>
      <c r="M100" s="3522"/>
      <c r="N100" s="3522"/>
      <c r="O100" s="3522"/>
      <c r="P100" s="3522"/>
      <c r="Q100" s="3522"/>
      <c r="R100" s="3523"/>
    </row>
    <row r="101" spans="1:18" ht="62.25" hidden="1" customHeight="1">
      <c r="A101" s="2545"/>
      <c r="B101" s="2546" t="s">
        <v>2180</v>
      </c>
      <c r="C101" s="2549" t="s">
        <v>2373</v>
      </c>
      <c r="D101" s="3585"/>
      <c r="E101" s="1510"/>
      <c r="F101" s="1511"/>
      <c r="G101" s="3681">
        <v>496000</v>
      </c>
      <c r="H101" s="3522"/>
      <c r="I101" s="3522"/>
      <c r="J101" s="3522"/>
      <c r="K101" s="3522"/>
      <c r="L101" s="3522"/>
      <c r="M101" s="3522"/>
      <c r="N101" s="3522"/>
      <c r="O101" s="3522"/>
      <c r="P101" s="3522"/>
      <c r="Q101" s="3522"/>
      <c r="R101" s="3523"/>
    </row>
    <row r="102" spans="1:18" ht="62.25" hidden="1" customHeight="1">
      <c r="A102" s="2545"/>
      <c r="B102" s="2546" t="s">
        <v>2181</v>
      </c>
      <c r="C102" s="2549" t="s">
        <v>2373</v>
      </c>
      <c r="D102" s="3585"/>
      <c r="E102" s="1510"/>
      <c r="F102" s="1511"/>
      <c r="G102" s="3681">
        <v>492000</v>
      </c>
      <c r="H102" s="3522"/>
      <c r="I102" s="3522"/>
      <c r="J102" s="3522"/>
      <c r="K102" s="3522"/>
      <c r="L102" s="3522"/>
      <c r="M102" s="3522"/>
      <c r="N102" s="3522"/>
      <c r="O102" s="3522"/>
      <c r="P102" s="3522"/>
      <c r="Q102" s="3522"/>
      <c r="R102" s="3523"/>
    </row>
    <row r="103" spans="1:18" ht="69.75" hidden="1" customHeight="1">
      <c r="A103" s="2545"/>
      <c r="B103" s="2546" t="s">
        <v>2182</v>
      </c>
      <c r="C103" s="2549" t="s">
        <v>2373</v>
      </c>
      <c r="D103" s="3585" t="s">
        <v>1729</v>
      </c>
      <c r="E103" s="1510"/>
      <c r="F103" s="1511"/>
      <c r="G103" s="3681">
        <v>528000</v>
      </c>
      <c r="H103" s="3522"/>
      <c r="I103" s="3522"/>
      <c r="J103" s="3522"/>
      <c r="K103" s="3522"/>
      <c r="L103" s="3522"/>
      <c r="M103" s="3522"/>
      <c r="N103" s="3522"/>
      <c r="O103" s="3522"/>
      <c r="P103" s="3522"/>
      <c r="Q103" s="3522"/>
      <c r="R103" s="3523"/>
    </row>
    <row r="104" spans="1:18" ht="69.75" hidden="1" customHeight="1">
      <c r="A104" s="2545"/>
      <c r="B104" s="2546" t="s">
        <v>2183</v>
      </c>
      <c r="C104" s="2549" t="s">
        <v>2373</v>
      </c>
      <c r="D104" s="3585"/>
      <c r="E104" s="1510"/>
      <c r="F104" s="1511"/>
      <c r="G104" s="3681">
        <v>584727</v>
      </c>
      <c r="H104" s="3522"/>
      <c r="I104" s="3522"/>
      <c r="J104" s="3522"/>
      <c r="K104" s="3522"/>
      <c r="L104" s="3522"/>
      <c r="M104" s="3522"/>
      <c r="N104" s="3522"/>
      <c r="O104" s="3522"/>
      <c r="P104" s="3522"/>
      <c r="Q104" s="3522"/>
      <c r="R104" s="3523"/>
    </row>
    <row r="105" spans="1:18" ht="69.75" hidden="1" customHeight="1">
      <c r="A105" s="2545"/>
      <c r="B105" s="2546" t="s">
        <v>2184</v>
      </c>
      <c r="C105" s="2549" t="s">
        <v>2373</v>
      </c>
      <c r="D105" s="2549" t="s">
        <v>1729</v>
      </c>
      <c r="E105" s="1510"/>
      <c r="F105" s="1511"/>
      <c r="G105" s="3681">
        <v>516000</v>
      </c>
      <c r="H105" s="3522"/>
      <c r="I105" s="3522"/>
      <c r="J105" s="3522"/>
      <c r="K105" s="3522"/>
      <c r="L105" s="3522"/>
      <c r="M105" s="3522"/>
      <c r="N105" s="3522"/>
      <c r="O105" s="3522"/>
      <c r="P105" s="3522"/>
      <c r="Q105" s="3522"/>
      <c r="R105" s="3523"/>
    </row>
    <row r="106" spans="1:18" ht="69.75" hidden="1" customHeight="1">
      <c r="A106" s="2545"/>
      <c r="B106" s="2546" t="s">
        <v>2185</v>
      </c>
      <c r="C106" s="2549" t="s">
        <v>2373</v>
      </c>
      <c r="D106" s="3585" t="s">
        <v>1729</v>
      </c>
      <c r="E106" s="1510"/>
      <c r="F106" s="1511"/>
      <c r="G106" s="3681">
        <v>516000</v>
      </c>
      <c r="H106" s="3522"/>
      <c r="I106" s="3522"/>
      <c r="J106" s="3522"/>
      <c r="K106" s="3522"/>
      <c r="L106" s="3522"/>
      <c r="M106" s="3522"/>
      <c r="N106" s="3522"/>
      <c r="O106" s="3522"/>
      <c r="P106" s="3522"/>
      <c r="Q106" s="3522"/>
      <c r="R106" s="3523"/>
    </row>
    <row r="107" spans="1:18" ht="69.75" hidden="1" customHeight="1">
      <c r="A107" s="2545"/>
      <c r="B107" s="2546" t="s">
        <v>2186</v>
      </c>
      <c r="C107" s="2549" t="s">
        <v>2373</v>
      </c>
      <c r="D107" s="3585"/>
      <c r="E107" s="1510"/>
      <c r="F107" s="1511"/>
      <c r="G107" s="3681">
        <v>516000</v>
      </c>
      <c r="H107" s="3522"/>
      <c r="I107" s="3522"/>
      <c r="J107" s="3522"/>
      <c r="K107" s="3522"/>
      <c r="L107" s="3522"/>
      <c r="M107" s="3522"/>
      <c r="N107" s="3522"/>
      <c r="O107" s="3522"/>
      <c r="P107" s="3522"/>
      <c r="Q107" s="3522"/>
      <c r="R107" s="3523"/>
    </row>
    <row r="108" spans="1:18" ht="69.75" hidden="1" customHeight="1">
      <c r="A108" s="2545"/>
      <c r="B108" s="2546" t="s">
        <v>2187</v>
      </c>
      <c r="C108" s="2549" t="s">
        <v>2373</v>
      </c>
      <c r="D108" s="3585" t="s">
        <v>1729</v>
      </c>
      <c r="E108" s="1510"/>
      <c r="F108" s="1511"/>
      <c r="G108" s="3681">
        <v>524727</v>
      </c>
      <c r="H108" s="3522"/>
      <c r="I108" s="3522"/>
      <c r="J108" s="3522"/>
      <c r="K108" s="3522"/>
      <c r="L108" s="3522"/>
      <c r="M108" s="3522"/>
      <c r="N108" s="3522"/>
      <c r="O108" s="3522"/>
      <c r="P108" s="3522"/>
      <c r="Q108" s="3522"/>
      <c r="R108" s="3523"/>
    </row>
    <row r="109" spans="1:18" ht="69.75" hidden="1" customHeight="1">
      <c r="A109" s="2545"/>
      <c r="B109" s="2546" t="s">
        <v>2188</v>
      </c>
      <c r="C109" s="2549" t="s">
        <v>2373</v>
      </c>
      <c r="D109" s="3585"/>
      <c r="E109" s="1510"/>
      <c r="F109" s="1511"/>
      <c r="G109" s="3681">
        <v>824727</v>
      </c>
      <c r="H109" s="3522"/>
      <c r="I109" s="3522"/>
      <c r="J109" s="3522"/>
      <c r="K109" s="3522"/>
      <c r="L109" s="3522"/>
      <c r="M109" s="3522"/>
      <c r="N109" s="3522"/>
      <c r="O109" s="3522"/>
      <c r="P109" s="3522"/>
      <c r="Q109" s="3522"/>
      <c r="R109" s="3523"/>
    </row>
    <row r="110" spans="1:18" ht="69.75" hidden="1" customHeight="1">
      <c r="A110" s="2545"/>
      <c r="B110" s="2546" t="s">
        <v>2529</v>
      </c>
      <c r="C110" s="2549" t="s">
        <v>2373</v>
      </c>
      <c r="D110" s="3585" t="s">
        <v>1729</v>
      </c>
      <c r="E110" s="1510"/>
      <c r="F110" s="1511"/>
      <c r="G110" s="3681">
        <v>824727</v>
      </c>
      <c r="H110" s="3522"/>
      <c r="I110" s="3522"/>
      <c r="J110" s="3522"/>
      <c r="K110" s="3522"/>
      <c r="L110" s="3522"/>
      <c r="M110" s="3522"/>
      <c r="N110" s="3522"/>
      <c r="O110" s="3522"/>
      <c r="P110" s="3522"/>
      <c r="Q110" s="3522"/>
      <c r="R110" s="3523"/>
    </row>
    <row r="111" spans="1:18" ht="69.75" hidden="1" customHeight="1">
      <c r="A111" s="2545"/>
      <c r="B111" s="2546" t="s">
        <v>2190</v>
      </c>
      <c r="C111" s="2549" t="s">
        <v>2373</v>
      </c>
      <c r="D111" s="3585"/>
      <c r="E111" s="1510"/>
      <c r="F111" s="1511"/>
      <c r="G111" s="3681">
        <v>584727</v>
      </c>
      <c r="H111" s="3522"/>
      <c r="I111" s="3522"/>
      <c r="J111" s="3522"/>
      <c r="K111" s="3522"/>
      <c r="L111" s="3522"/>
      <c r="M111" s="3522"/>
      <c r="N111" s="3522"/>
      <c r="O111" s="3522"/>
      <c r="P111" s="3522"/>
      <c r="Q111" s="3522"/>
      <c r="R111" s="3523"/>
    </row>
    <row r="112" spans="1:18" ht="69.75" hidden="1" customHeight="1">
      <c r="A112" s="2545"/>
      <c r="B112" s="3581" t="s">
        <v>2177</v>
      </c>
      <c r="C112" s="3581"/>
      <c r="D112" s="3581"/>
      <c r="E112" s="1510"/>
      <c r="F112" s="1511"/>
      <c r="G112" s="1511"/>
      <c r="H112" s="2552"/>
      <c r="I112" s="1511"/>
      <c r="J112" s="1511"/>
      <c r="K112" s="1510"/>
      <c r="L112" s="1510"/>
      <c r="M112" s="2559"/>
      <c r="N112" s="1511"/>
      <c r="O112" s="1511"/>
      <c r="P112" s="2552"/>
      <c r="Q112" s="2552"/>
      <c r="R112" s="2552"/>
    </row>
    <row r="113" spans="1:18" ht="69.75" hidden="1" customHeight="1">
      <c r="A113" s="2545"/>
      <c r="B113" s="2546" t="s">
        <v>2191</v>
      </c>
      <c r="C113" s="2549" t="s">
        <v>2373</v>
      </c>
      <c r="D113" s="3585" t="s">
        <v>1729</v>
      </c>
      <c r="E113" s="1510"/>
      <c r="F113" s="1511"/>
      <c r="G113" s="3681">
        <v>300200</v>
      </c>
      <c r="H113" s="3522"/>
      <c r="I113" s="3522"/>
      <c r="J113" s="3522"/>
      <c r="K113" s="3522"/>
      <c r="L113" s="3522"/>
      <c r="M113" s="3522"/>
      <c r="N113" s="3522"/>
      <c r="O113" s="3522"/>
      <c r="P113" s="3522"/>
      <c r="Q113" s="3522"/>
      <c r="R113" s="3523"/>
    </row>
    <row r="114" spans="1:18" ht="69.75" hidden="1" customHeight="1">
      <c r="A114" s="2545"/>
      <c r="B114" s="2546" t="s">
        <v>2192</v>
      </c>
      <c r="C114" s="2549" t="s">
        <v>2373</v>
      </c>
      <c r="D114" s="3585"/>
      <c r="E114" s="1510"/>
      <c r="F114" s="1511"/>
      <c r="G114" s="3681">
        <v>281200</v>
      </c>
      <c r="H114" s="3522"/>
      <c r="I114" s="3522"/>
      <c r="J114" s="3522"/>
      <c r="K114" s="3522"/>
      <c r="L114" s="3522"/>
      <c r="M114" s="3522"/>
      <c r="N114" s="3522"/>
      <c r="O114" s="3522"/>
      <c r="P114" s="3522"/>
      <c r="Q114" s="3522"/>
      <c r="R114" s="3523"/>
    </row>
    <row r="115" spans="1:18" ht="69.75" hidden="1" customHeight="1">
      <c r="A115" s="2545"/>
      <c r="B115" s="2546" t="s">
        <v>2193</v>
      </c>
      <c r="C115" s="2549" t="s">
        <v>2373</v>
      </c>
      <c r="D115" s="3585" t="s">
        <v>1729</v>
      </c>
      <c r="E115" s="1510"/>
      <c r="F115" s="1511"/>
      <c r="G115" s="3681">
        <v>372000</v>
      </c>
      <c r="H115" s="3522"/>
      <c r="I115" s="3522"/>
      <c r="J115" s="3522"/>
      <c r="K115" s="3522"/>
      <c r="L115" s="3522"/>
      <c r="M115" s="3522"/>
      <c r="N115" s="3522"/>
      <c r="O115" s="3522"/>
      <c r="P115" s="3522"/>
      <c r="Q115" s="3522"/>
      <c r="R115" s="3523"/>
    </row>
    <row r="116" spans="1:18" ht="66" hidden="1" customHeight="1">
      <c r="A116" s="2545"/>
      <c r="B116" s="2546" t="s">
        <v>2194</v>
      </c>
      <c r="C116" s="2549" t="s">
        <v>2373</v>
      </c>
      <c r="D116" s="3585"/>
      <c r="E116" s="1510"/>
      <c r="F116" s="1511"/>
      <c r="G116" s="3681">
        <v>281200</v>
      </c>
      <c r="H116" s="3522"/>
      <c r="I116" s="3522"/>
      <c r="J116" s="3522"/>
      <c r="K116" s="3522"/>
      <c r="L116" s="3522"/>
      <c r="M116" s="3522"/>
      <c r="N116" s="3522"/>
      <c r="O116" s="3522"/>
      <c r="P116" s="3522"/>
      <c r="Q116" s="3522"/>
      <c r="R116" s="3523"/>
    </row>
    <row r="117" spans="1:18" ht="66" hidden="1" customHeight="1">
      <c r="A117" s="2545"/>
      <c r="B117" s="2546" t="s">
        <v>2195</v>
      </c>
      <c r="C117" s="2549" t="s">
        <v>2373</v>
      </c>
      <c r="D117" s="2548"/>
      <c r="E117" s="1510"/>
      <c r="F117" s="1511"/>
      <c r="G117" s="3681">
        <v>384300</v>
      </c>
      <c r="H117" s="3522"/>
      <c r="I117" s="3522"/>
      <c r="J117" s="3522"/>
      <c r="K117" s="3522"/>
      <c r="L117" s="3522"/>
      <c r="M117" s="3522"/>
      <c r="N117" s="3522"/>
      <c r="O117" s="3522"/>
      <c r="P117" s="3522"/>
      <c r="Q117" s="3522"/>
      <c r="R117" s="3523"/>
    </row>
    <row r="118" spans="1:18" ht="29.25" hidden="1" customHeight="1">
      <c r="A118" s="2545" t="s">
        <v>1835</v>
      </c>
      <c r="B118" s="2552" t="s">
        <v>1834</v>
      </c>
      <c r="C118" s="2549"/>
      <c r="D118" s="2549"/>
      <c r="E118" s="1511"/>
      <c r="F118" s="1511"/>
      <c r="G118" s="1511"/>
      <c r="H118" s="2552"/>
      <c r="I118" s="1511"/>
      <c r="J118" s="1511"/>
      <c r="K118" s="1511"/>
      <c r="L118" s="1849"/>
      <c r="M118" s="1510"/>
      <c r="N118" s="1511"/>
      <c r="O118" s="1511"/>
      <c r="P118" s="2552"/>
      <c r="Q118" s="2552"/>
      <c r="R118" s="2552"/>
    </row>
    <row r="119" spans="1:18" ht="57" hidden="1" customHeight="1">
      <c r="A119" s="2545">
        <v>1</v>
      </c>
      <c r="B119" s="3581" t="s">
        <v>2261</v>
      </c>
      <c r="C119" s="3581"/>
      <c r="D119" s="3581"/>
      <c r="E119" s="3581"/>
      <c r="F119" s="3581"/>
      <c r="G119" s="3581"/>
      <c r="H119" s="3581"/>
      <c r="I119" s="3581"/>
      <c r="J119" s="3581"/>
      <c r="K119" s="3581"/>
      <c r="L119" s="3581"/>
      <c r="M119" s="3581"/>
      <c r="N119" s="3581"/>
      <c r="O119" s="3581"/>
      <c r="P119" s="3581"/>
      <c r="Q119" s="3581"/>
      <c r="R119" s="3581"/>
    </row>
    <row r="120" spans="1:18" ht="39.75" hidden="1" customHeight="1">
      <c r="A120" s="2545"/>
      <c r="B120" s="3581" t="s">
        <v>1527</v>
      </c>
      <c r="C120" s="3581"/>
      <c r="D120" s="3581"/>
      <c r="E120" s="3584" t="s">
        <v>1841</v>
      </c>
      <c r="F120" s="3584"/>
      <c r="G120" s="3584"/>
      <c r="H120" s="3584"/>
      <c r="I120" s="3584"/>
      <c r="J120" s="3584"/>
      <c r="K120" s="3584"/>
      <c r="L120" s="3584"/>
      <c r="M120" s="3584"/>
      <c r="N120" s="3584"/>
      <c r="O120" s="3584"/>
      <c r="P120" s="3584"/>
      <c r="Q120" s="3584"/>
      <c r="R120" s="3584"/>
    </row>
    <row r="121" spans="1:18" ht="46.5" hidden="1" customHeight="1">
      <c r="A121" s="2549"/>
      <c r="B121" s="2546" t="s">
        <v>1528</v>
      </c>
      <c r="C121" s="2549" t="s">
        <v>32</v>
      </c>
      <c r="D121" s="3585" t="s">
        <v>1529</v>
      </c>
      <c r="E121" s="2554">
        <v>22091</v>
      </c>
      <c r="F121" s="2554"/>
      <c r="G121" s="2554"/>
      <c r="H121" s="2554"/>
      <c r="I121" s="2554"/>
      <c r="J121" s="2554"/>
      <c r="K121" s="2554"/>
      <c r="L121" s="2554" t="s">
        <v>11</v>
      </c>
      <c r="M121" s="2554"/>
      <c r="N121" s="2554"/>
      <c r="O121" s="2554"/>
      <c r="P121" s="2554"/>
      <c r="Q121" s="2554"/>
      <c r="R121" s="2554"/>
    </row>
    <row r="122" spans="1:18" ht="46.5" hidden="1" customHeight="1">
      <c r="A122" s="2549"/>
      <c r="B122" s="2546" t="s">
        <v>2370</v>
      </c>
      <c r="C122" s="2549" t="s">
        <v>32</v>
      </c>
      <c r="D122" s="3585"/>
      <c r="E122" s="2554">
        <v>21909</v>
      </c>
      <c r="F122" s="2554"/>
      <c r="G122" s="2554"/>
      <c r="H122" s="2554"/>
      <c r="I122" s="2554"/>
      <c r="J122" s="2554"/>
      <c r="K122" s="2554"/>
      <c r="L122" s="2554" t="s">
        <v>11</v>
      </c>
      <c r="M122" s="2554"/>
      <c r="N122" s="2554"/>
      <c r="O122" s="2554"/>
      <c r="P122" s="2554"/>
      <c r="Q122" s="2554"/>
      <c r="R122" s="2554"/>
    </row>
    <row r="123" spans="1:18" ht="46.5" hidden="1" customHeight="1">
      <c r="A123" s="2549"/>
      <c r="B123" s="2546" t="s">
        <v>1531</v>
      </c>
      <c r="C123" s="2549" t="s">
        <v>32</v>
      </c>
      <c r="D123" s="3585"/>
      <c r="E123" s="2554">
        <v>22091</v>
      </c>
      <c r="F123" s="2554"/>
      <c r="G123" s="2554"/>
      <c r="H123" s="2554"/>
      <c r="I123" s="2554"/>
      <c r="J123" s="2554"/>
      <c r="K123" s="2554"/>
      <c r="L123" s="2554" t="s">
        <v>11</v>
      </c>
      <c r="M123" s="2554"/>
      <c r="N123" s="2554"/>
      <c r="O123" s="2554"/>
      <c r="P123" s="2554"/>
      <c r="Q123" s="2554"/>
      <c r="R123" s="2554"/>
    </row>
    <row r="124" spans="1:18" ht="31.5" hidden="1" customHeight="1">
      <c r="A124" s="2545"/>
      <c r="B124" s="3581" t="s">
        <v>1633</v>
      </c>
      <c r="C124" s="3581"/>
      <c r="D124" s="2550"/>
      <c r="E124" s="2554"/>
      <c r="F124" s="2554"/>
      <c r="G124" s="2554"/>
      <c r="H124" s="2554"/>
      <c r="I124" s="2554"/>
      <c r="J124" s="2554"/>
      <c r="K124" s="2554"/>
      <c r="L124" s="2554" t="s">
        <v>11</v>
      </c>
      <c r="M124" s="2554"/>
      <c r="N124" s="2554"/>
      <c r="O124" s="2554"/>
      <c r="P124" s="2554"/>
      <c r="Q124" s="2554"/>
      <c r="R124" s="2554"/>
    </row>
    <row r="125" spans="1:18" ht="60.75" hidden="1" customHeight="1">
      <c r="A125" s="2549"/>
      <c r="B125" s="2546" t="s">
        <v>1806</v>
      </c>
      <c r="C125" s="2549" t="s">
        <v>32</v>
      </c>
      <c r="D125" s="3585" t="s">
        <v>1529</v>
      </c>
      <c r="E125" s="2554">
        <v>22727</v>
      </c>
      <c r="F125" s="2554"/>
      <c r="G125" s="2554"/>
      <c r="H125" s="2554"/>
      <c r="I125" s="2554"/>
      <c r="J125" s="2554"/>
      <c r="K125" s="2554"/>
      <c r="L125" s="2554" t="s">
        <v>11</v>
      </c>
      <c r="M125" s="2554"/>
      <c r="N125" s="2554"/>
      <c r="O125" s="2554"/>
      <c r="P125" s="2554"/>
      <c r="Q125" s="2554"/>
      <c r="R125" s="2554"/>
    </row>
    <row r="126" spans="1:18" ht="60.75" hidden="1" customHeight="1">
      <c r="A126" s="2549"/>
      <c r="B126" s="2546" t="s">
        <v>1807</v>
      </c>
      <c r="C126" s="2549" t="s">
        <v>32</v>
      </c>
      <c r="D126" s="3585"/>
      <c r="E126" s="2554">
        <v>24636</v>
      </c>
      <c r="F126" s="2554"/>
      <c r="G126" s="2554"/>
      <c r="H126" s="2554"/>
      <c r="I126" s="2554"/>
      <c r="J126" s="2554"/>
      <c r="K126" s="2554"/>
      <c r="L126" s="2554" t="s">
        <v>11</v>
      </c>
      <c r="M126" s="2554"/>
      <c r="N126" s="2554"/>
      <c r="O126" s="2554"/>
      <c r="P126" s="2554"/>
      <c r="Q126" s="2554"/>
      <c r="R126" s="2554"/>
    </row>
    <row r="127" spans="1:18" ht="60.75" hidden="1" customHeight="1">
      <c r="A127" s="2549"/>
      <c r="B127" s="2546" t="s">
        <v>1808</v>
      </c>
      <c r="C127" s="2549" t="s">
        <v>32</v>
      </c>
      <c r="D127" s="3585"/>
      <c r="E127" s="2554">
        <v>25091</v>
      </c>
      <c r="F127" s="2554"/>
      <c r="G127" s="2554"/>
      <c r="H127" s="2554"/>
      <c r="I127" s="2554"/>
      <c r="J127" s="2554"/>
      <c r="K127" s="2554"/>
      <c r="L127" s="2554" t="s">
        <v>11</v>
      </c>
      <c r="M127" s="2554"/>
      <c r="N127" s="2554"/>
      <c r="O127" s="2554"/>
      <c r="P127" s="2554"/>
      <c r="Q127" s="2554"/>
      <c r="R127" s="2554"/>
    </row>
    <row r="128" spans="1:18" ht="60.75" hidden="1" customHeight="1">
      <c r="A128" s="2549"/>
      <c r="B128" s="2546" t="s">
        <v>2371</v>
      </c>
      <c r="C128" s="2549" t="s">
        <v>32</v>
      </c>
      <c r="D128" s="2550"/>
      <c r="E128" s="2554">
        <v>25091</v>
      </c>
      <c r="F128" s="2554"/>
      <c r="G128" s="2554"/>
      <c r="H128" s="2554"/>
      <c r="I128" s="2554"/>
      <c r="J128" s="2554"/>
      <c r="K128" s="2554"/>
      <c r="L128" s="2554" t="s">
        <v>11</v>
      </c>
      <c r="M128" s="2554"/>
      <c r="N128" s="2554"/>
      <c r="O128" s="2554"/>
      <c r="P128" s="2554"/>
      <c r="Q128" s="2554"/>
      <c r="R128" s="2554"/>
    </row>
    <row r="129" spans="1:18" ht="31.5" hidden="1" customHeight="1">
      <c r="A129" s="2545"/>
      <c r="B129" s="3581" t="s">
        <v>1537</v>
      </c>
      <c r="C129" s="3581"/>
      <c r="D129" s="3581"/>
      <c r="E129" s="2554"/>
      <c r="F129" s="2554"/>
      <c r="G129" s="2554"/>
      <c r="H129" s="2554"/>
      <c r="I129" s="2554"/>
      <c r="J129" s="2554"/>
      <c r="K129" s="2554"/>
      <c r="L129" s="2554" t="s">
        <v>11</v>
      </c>
      <c r="M129" s="2554"/>
      <c r="N129" s="2554"/>
      <c r="O129" s="2554"/>
      <c r="P129" s="2554"/>
      <c r="Q129" s="2554"/>
      <c r="R129" s="2554"/>
    </row>
    <row r="130" spans="1:18" ht="33" hidden="1">
      <c r="A130" s="2549"/>
      <c r="B130" s="2546" t="s">
        <v>1810</v>
      </c>
      <c r="C130" s="2549" t="s">
        <v>32</v>
      </c>
      <c r="D130" s="2549" t="s">
        <v>1539</v>
      </c>
      <c r="E130" s="2554">
        <v>24818</v>
      </c>
      <c r="F130" s="2554"/>
      <c r="G130" s="2554"/>
      <c r="H130" s="2554"/>
      <c r="I130" s="2554"/>
      <c r="J130" s="2554"/>
      <c r="K130" s="2554"/>
      <c r="L130" s="2554" t="s">
        <v>11</v>
      </c>
      <c r="M130" s="2554"/>
      <c r="N130" s="2554"/>
      <c r="O130" s="2554"/>
      <c r="P130" s="2554"/>
      <c r="Q130" s="2554"/>
      <c r="R130" s="2554"/>
    </row>
    <row r="131" spans="1:18" ht="31.5" hidden="1" customHeight="1">
      <c r="A131" s="2545"/>
      <c r="B131" s="3581" t="s">
        <v>1540</v>
      </c>
      <c r="C131" s="3581"/>
      <c r="D131" s="3581"/>
      <c r="E131" s="2554"/>
      <c r="F131" s="2554"/>
      <c r="G131" s="2554"/>
      <c r="H131" s="2554"/>
      <c r="I131" s="2554"/>
      <c r="J131" s="2554"/>
      <c r="K131" s="2554"/>
      <c r="L131" s="2554" t="s">
        <v>11</v>
      </c>
      <c r="M131" s="2554"/>
      <c r="N131" s="2554"/>
      <c r="O131" s="2554"/>
      <c r="P131" s="2554"/>
      <c r="Q131" s="2554"/>
      <c r="R131" s="2554"/>
    </row>
    <row r="132" spans="1:18" ht="55.5" hidden="1" customHeight="1">
      <c r="A132" s="2549"/>
      <c r="B132" s="2546" t="s">
        <v>1811</v>
      </c>
      <c r="C132" s="2549" t="s">
        <v>32</v>
      </c>
      <c r="D132" s="2549" t="s">
        <v>1554</v>
      </c>
      <c r="E132" s="2554">
        <v>18000</v>
      </c>
      <c r="F132" s="2554"/>
      <c r="G132" s="2554"/>
      <c r="H132" s="2554"/>
      <c r="I132" s="2554"/>
      <c r="J132" s="2554"/>
      <c r="K132" s="2554"/>
      <c r="L132" s="2554" t="s">
        <v>11</v>
      </c>
      <c r="M132" s="2554"/>
      <c r="N132" s="2554"/>
      <c r="O132" s="2554"/>
      <c r="P132" s="2554"/>
      <c r="Q132" s="2554"/>
      <c r="R132" s="2554"/>
    </row>
    <row r="133" spans="1:18" ht="23.25" customHeight="1">
      <c r="A133" s="1605" t="s">
        <v>1832</v>
      </c>
      <c r="B133" s="3581" t="s">
        <v>1831</v>
      </c>
      <c r="C133" s="3581"/>
      <c r="D133" s="3581"/>
      <c r="E133" s="3581"/>
      <c r="F133" s="3581"/>
      <c r="G133" s="3581"/>
      <c r="H133" s="3581"/>
      <c r="I133" s="3581"/>
      <c r="J133" s="3581"/>
      <c r="K133" s="3581"/>
      <c r="L133" s="3581"/>
      <c r="M133" s="3581"/>
      <c r="N133" s="3581"/>
      <c r="O133" s="3581"/>
      <c r="P133" s="3581"/>
      <c r="Q133" s="3581"/>
      <c r="R133" s="3581"/>
    </row>
    <row r="134" spans="1:18" ht="42.75" customHeight="1">
      <c r="A134" s="2545">
        <v>1</v>
      </c>
      <c r="B134" s="3581" t="s">
        <v>3276</v>
      </c>
      <c r="C134" s="3581"/>
      <c r="D134" s="3581"/>
      <c r="E134" s="3581"/>
      <c r="F134" s="3581"/>
      <c r="G134" s="3581"/>
      <c r="H134" s="3581"/>
      <c r="I134" s="3581"/>
      <c r="J134" s="3581"/>
      <c r="K134" s="3581"/>
      <c r="L134" s="3581"/>
      <c r="M134" s="3581"/>
      <c r="N134" s="3581"/>
      <c r="O134" s="3581"/>
      <c r="P134" s="3581"/>
      <c r="Q134" s="3581"/>
      <c r="R134" s="3581"/>
    </row>
    <row r="135" spans="1:18" ht="27" customHeight="1">
      <c r="A135" s="2549"/>
      <c r="B135" s="2552"/>
      <c r="C135" s="2545"/>
      <c r="D135" s="1539"/>
      <c r="E135" s="2560"/>
      <c r="F135" s="3380" t="s">
        <v>1370</v>
      </c>
      <c r="G135" s="3380"/>
      <c r="H135" s="3380"/>
      <c r="I135" s="3380"/>
      <c r="J135" s="3380"/>
      <c r="K135" s="3380"/>
      <c r="L135" s="3380"/>
      <c r="M135" s="3380"/>
      <c r="N135" s="3380"/>
      <c r="O135" s="3380"/>
      <c r="P135" s="3380"/>
      <c r="Q135" s="3380"/>
      <c r="R135" s="2552"/>
    </row>
    <row r="136" spans="1:18" ht="33.75" customHeight="1">
      <c r="A136" s="2549"/>
      <c r="B136" s="2552" t="s">
        <v>1277</v>
      </c>
      <c r="C136" s="2549"/>
      <c r="D136" s="2554"/>
      <c r="E136" s="2554">
        <f>391000/70</f>
        <v>5585.7142857142853</v>
      </c>
      <c r="F136" s="2554"/>
      <c r="G136" s="2554"/>
      <c r="H136" s="2554"/>
      <c r="I136" s="2554"/>
      <c r="J136" s="2554"/>
      <c r="K136" s="2554"/>
      <c r="L136" s="1420"/>
      <c r="M136" s="2554"/>
      <c r="N136" s="1859"/>
      <c r="O136" s="1859"/>
      <c r="P136" s="1859"/>
      <c r="Q136" s="1859"/>
      <c r="R136" s="2552"/>
    </row>
    <row r="137" spans="1:18" ht="37.5" customHeight="1">
      <c r="A137" s="2549"/>
      <c r="B137" s="1582" t="s">
        <v>3148</v>
      </c>
      <c r="C137" s="2556" t="s">
        <v>111</v>
      </c>
      <c r="D137" s="2561" t="s">
        <v>3151</v>
      </c>
      <c r="E137" s="1860"/>
      <c r="F137" s="1859"/>
      <c r="G137" s="3681">
        <v>1285364</v>
      </c>
      <c r="H137" s="3522"/>
      <c r="I137" s="3522"/>
      <c r="J137" s="3522"/>
      <c r="K137" s="3522"/>
      <c r="L137" s="3522"/>
      <c r="M137" s="3522"/>
      <c r="N137" s="3522"/>
      <c r="O137" s="3522"/>
      <c r="P137" s="3522"/>
      <c r="Q137" s="3522"/>
      <c r="R137" s="3523"/>
    </row>
    <row r="138" spans="1:18" ht="37.5" customHeight="1">
      <c r="A138" s="2549"/>
      <c r="B138" s="1582" t="s">
        <v>3149</v>
      </c>
      <c r="C138" s="2556" t="s">
        <v>111</v>
      </c>
      <c r="D138" s="2561" t="s">
        <v>3152</v>
      </c>
      <c r="E138" s="1860"/>
      <c r="F138" s="1859"/>
      <c r="G138" s="3681">
        <v>1411000</v>
      </c>
      <c r="H138" s="3522"/>
      <c r="I138" s="3522"/>
      <c r="J138" s="3522"/>
      <c r="K138" s="3522"/>
      <c r="L138" s="3522"/>
      <c r="M138" s="3522"/>
      <c r="N138" s="3522"/>
      <c r="O138" s="3522"/>
      <c r="P138" s="3522"/>
      <c r="Q138" s="3522"/>
      <c r="R138" s="3523"/>
    </row>
    <row r="139" spans="1:18" ht="37.5" customHeight="1">
      <c r="A139" s="2549"/>
      <c r="B139" s="1582" t="s">
        <v>3150</v>
      </c>
      <c r="C139" s="2556" t="s">
        <v>111</v>
      </c>
      <c r="D139" s="2561" t="s">
        <v>3151</v>
      </c>
      <c r="E139" s="1861"/>
      <c r="F139" s="1862"/>
      <c r="G139" s="3681">
        <v>1161000</v>
      </c>
      <c r="H139" s="3522"/>
      <c r="I139" s="3522"/>
      <c r="J139" s="3522"/>
      <c r="K139" s="3522"/>
      <c r="L139" s="3522"/>
      <c r="M139" s="3522"/>
      <c r="N139" s="3522"/>
      <c r="O139" s="3522"/>
      <c r="P139" s="3522"/>
      <c r="Q139" s="3522"/>
      <c r="R139" s="3523"/>
    </row>
    <row r="140" spans="1:18" ht="37.5" customHeight="1">
      <c r="A140" s="2549"/>
      <c r="B140" s="1582" t="s">
        <v>3154</v>
      </c>
      <c r="C140" s="2556" t="s">
        <v>111</v>
      </c>
      <c r="D140" s="2561" t="s">
        <v>3152</v>
      </c>
      <c r="E140" s="1861"/>
      <c r="F140" s="1862"/>
      <c r="G140" s="3681">
        <v>1695273</v>
      </c>
      <c r="H140" s="3522"/>
      <c r="I140" s="3522"/>
      <c r="J140" s="3522"/>
      <c r="K140" s="3522"/>
      <c r="L140" s="3522"/>
      <c r="M140" s="3522"/>
      <c r="N140" s="3522"/>
      <c r="O140" s="3522"/>
      <c r="P140" s="3522"/>
      <c r="Q140" s="3522"/>
      <c r="R140" s="3523"/>
    </row>
    <row r="141" spans="1:18" ht="33" customHeight="1">
      <c r="A141" s="2549"/>
      <c r="B141" s="2552" t="s">
        <v>1276</v>
      </c>
      <c r="C141" s="2549"/>
      <c r="D141" s="1542"/>
      <c r="E141" s="1511"/>
      <c r="F141" s="1542"/>
      <c r="G141" s="1542"/>
      <c r="H141" s="1542"/>
      <c r="I141" s="1542"/>
      <c r="J141" s="1542"/>
      <c r="K141" s="1542"/>
      <c r="L141" s="1849"/>
      <c r="M141" s="1542"/>
      <c r="N141" s="1859"/>
      <c r="O141" s="1859"/>
      <c r="P141" s="1859"/>
      <c r="Q141" s="1859"/>
      <c r="R141" s="1863"/>
    </row>
    <row r="142" spans="1:18" ht="64.5" customHeight="1">
      <c r="A142" s="2549"/>
      <c r="B142" s="1582" t="s">
        <v>1813</v>
      </c>
      <c r="C142" s="2556" t="s">
        <v>111</v>
      </c>
      <c r="D142" s="2561" t="s">
        <v>3151</v>
      </c>
      <c r="E142" s="1860"/>
      <c r="F142" s="1859"/>
      <c r="G142" s="3681">
        <v>2662818</v>
      </c>
      <c r="H142" s="3522"/>
      <c r="I142" s="3522"/>
      <c r="J142" s="3522"/>
      <c r="K142" s="3522"/>
      <c r="L142" s="3522"/>
      <c r="M142" s="3522"/>
      <c r="N142" s="3522"/>
      <c r="O142" s="3522"/>
      <c r="P142" s="3522"/>
      <c r="Q142" s="3522"/>
      <c r="R142" s="3523"/>
    </row>
    <row r="143" spans="1:18" ht="64.5" customHeight="1">
      <c r="A143" s="2549"/>
      <c r="B143" s="1582" t="s">
        <v>3153</v>
      </c>
      <c r="C143" s="2556" t="s">
        <v>111</v>
      </c>
      <c r="D143" s="2561" t="s">
        <v>3151</v>
      </c>
      <c r="E143" s="1865"/>
      <c r="F143" s="1864"/>
      <c r="G143" s="3681">
        <v>2035273</v>
      </c>
      <c r="H143" s="3522"/>
      <c r="I143" s="3522"/>
      <c r="J143" s="3522"/>
      <c r="K143" s="3522"/>
      <c r="L143" s="3522"/>
      <c r="M143" s="3522"/>
      <c r="N143" s="3522"/>
      <c r="O143" s="3522"/>
      <c r="P143" s="3522"/>
      <c r="Q143" s="3522"/>
      <c r="R143" s="3523"/>
    </row>
    <row r="144" spans="1:18" ht="64.5" customHeight="1">
      <c r="A144" s="2549"/>
      <c r="B144" s="1582" t="s">
        <v>1248</v>
      </c>
      <c r="C144" s="2556" t="s">
        <v>111</v>
      </c>
      <c r="D144" s="2561" t="s">
        <v>3152</v>
      </c>
      <c r="E144" s="1865"/>
      <c r="F144" s="1865"/>
      <c r="G144" s="3681">
        <v>4117000</v>
      </c>
      <c r="H144" s="3522"/>
      <c r="I144" s="3522"/>
      <c r="J144" s="3522"/>
      <c r="K144" s="3522"/>
      <c r="L144" s="3522"/>
      <c r="M144" s="3522"/>
      <c r="N144" s="3522"/>
      <c r="O144" s="3522"/>
      <c r="P144" s="3522"/>
      <c r="Q144" s="3522"/>
      <c r="R144" s="3523"/>
    </row>
    <row r="145" spans="1:18" ht="64.5" customHeight="1">
      <c r="A145" s="2549"/>
      <c r="B145" s="1582" t="s">
        <v>1249</v>
      </c>
      <c r="C145" s="2556" t="s">
        <v>111</v>
      </c>
      <c r="D145" s="2561" t="s">
        <v>3152</v>
      </c>
      <c r="E145" s="1865"/>
      <c r="F145" s="1865"/>
      <c r="G145" s="3681">
        <v>2279636</v>
      </c>
      <c r="H145" s="3522"/>
      <c r="I145" s="3522"/>
      <c r="J145" s="3522"/>
      <c r="K145" s="3522"/>
      <c r="L145" s="3522"/>
      <c r="M145" s="3522"/>
      <c r="N145" s="3522"/>
      <c r="O145" s="3522"/>
      <c r="P145" s="3522"/>
      <c r="Q145" s="3522"/>
      <c r="R145" s="3523"/>
    </row>
    <row r="146" spans="1:18" ht="33" customHeight="1">
      <c r="A146" s="2549"/>
      <c r="B146" s="2552" t="s">
        <v>1093</v>
      </c>
      <c r="C146" s="2549"/>
      <c r="D146" s="1542"/>
      <c r="E146" s="1511"/>
      <c r="F146" s="1542"/>
      <c r="G146" s="1542"/>
      <c r="H146" s="1542"/>
      <c r="I146" s="1542"/>
      <c r="J146" s="1542"/>
      <c r="K146" s="1542"/>
      <c r="L146" s="1849"/>
      <c r="M146" s="1542"/>
      <c r="N146" s="1542"/>
      <c r="O146" s="1542"/>
      <c r="P146" s="1542"/>
      <c r="Q146" s="1542"/>
      <c r="R146" s="2552"/>
    </row>
    <row r="147" spans="1:18" ht="40.5" customHeight="1">
      <c r="A147" s="2549"/>
      <c r="B147" s="1866" t="s">
        <v>1241</v>
      </c>
      <c r="C147" s="2549"/>
      <c r="D147" s="1542"/>
      <c r="E147" s="1511"/>
      <c r="F147" s="1542"/>
      <c r="G147" s="1542"/>
      <c r="H147" s="1542"/>
      <c r="I147" s="1542"/>
      <c r="J147" s="1542"/>
      <c r="K147" s="1542"/>
      <c r="L147" s="1849"/>
      <c r="M147" s="1542"/>
      <c r="N147" s="1865"/>
      <c r="O147" s="1865"/>
      <c r="P147" s="1865"/>
      <c r="Q147" s="1865"/>
      <c r="R147" s="2552"/>
    </row>
    <row r="148" spans="1:18" ht="64.5" customHeight="1">
      <c r="A148" s="2549"/>
      <c r="B148" s="1582" t="s">
        <v>3013</v>
      </c>
      <c r="C148" s="2549" t="s">
        <v>28</v>
      </c>
      <c r="D148" s="1867" t="s">
        <v>1563</v>
      </c>
      <c r="E148" s="1865"/>
      <c r="F148" s="1865"/>
      <c r="G148" s="3681">
        <v>330091</v>
      </c>
      <c r="H148" s="3522"/>
      <c r="I148" s="3522"/>
      <c r="J148" s="3522"/>
      <c r="K148" s="3522"/>
      <c r="L148" s="3522"/>
      <c r="M148" s="3522"/>
      <c r="N148" s="3522"/>
      <c r="O148" s="3522"/>
      <c r="P148" s="3522"/>
      <c r="Q148" s="3522"/>
      <c r="R148" s="3523"/>
    </row>
    <row r="149" spans="1:18" ht="64.5" customHeight="1">
      <c r="A149" s="2549"/>
      <c r="B149" s="1582" t="s">
        <v>1243</v>
      </c>
      <c r="C149" s="2549" t="s">
        <v>28</v>
      </c>
      <c r="D149" s="1867" t="s">
        <v>1563</v>
      </c>
      <c r="E149" s="1865"/>
      <c r="F149" s="1865"/>
      <c r="G149" s="3681">
        <v>308000</v>
      </c>
      <c r="H149" s="3522"/>
      <c r="I149" s="3522"/>
      <c r="J149" s="3522"/>
      <c r="K149" s="3522"/>
      <c r="L149" s="3522"/>
      <c r="M149" s="3522"/>
      <c r="N149" s="3522"/>
      <c r="O149" s="3522"/>
      <c r="P149" s="3522"/>
      <c r="Q149" s="3522"/>
      <c r="R149" s="3523"/>
    </row>
    <row r="150" spans="1:18" ht="64.5" customHeight="1">
      <c r="A150" s="2549"/>
      <c r="B150" s="1866" t="s">
        <v>1245</v>
      </c>
      <c r="C150" s="2549"/>
      <c r="D150" s="2549"/>
      <c r="E150" s="1511"/>
      <c r="F150" s="1849"/>
      <c r="G150" s="1849"/>
      <c r="H150" s="1849"/>
      <c r="I150" s="1849"/>
      <c r="J150" s="1849"/>
      <c r="K150" s="1542"/>
      <c r="L150" s="1849"/>
      <c r="M150" s="1849"/>
      <c r="N150" s="1865"/>
      <c r="O150" s="1865"/>
      <c r="P150" s="1865"/>
      <c r="Q150" s="1865"/>
      <c r="R150" s="2552"/>
    </row>
    <row r="151" spans="1:18" ht="64.5" customHeight="1">
      <c r="A151" s="2549"/>
      <c r="B151" s="1868" t="s">
        <v>3014</v>
      </c>
      <c r="C151" s="2549" t="s">
        <v>28</v>
      </c>
      <c r="D151" s="1867" t="s">
        <v>1563</v>
      </c>
      <c r="E151" s="1865"/>
      <c r="F151" s="1865"/>
      <c r="G151" s="3681">
        <v>445909</v>
      </c>
      <c r="H151" s="3522"/>
      <c r="I151" s="3522"/>
      <c r="J151" s="3522"/>
      <c r="K151" s="3522"/>
      <c r="L151" s="3522"/>
      <c r="M151" s="3522"/>
      <c r="N151" s="3522"/>
      <c r="O151" s="3522"/>
      <c r="P151" s="3522"/>
      <c r="Q151" s="3522"/>
      <c r="R151" s="3523"/>
    </row>
    <row r="152" spans="1:18" ht="64.5" customHeight="1">
      <c r="A152" s="2549"/>
      <c r="B152" s="1582" t="s">
        <v>1371</v>
      </c>
      <c r="C152" s="2549" t="s">
        <v>28</v>
      </c>
      <c r="D152" s="1867" t="s">
        <v>1563</v>
      </c>
      <c r="E152" s="1865"/>
      <c r="F152" s="1865"/>
      <c r="G152" s="3681">
        <v>627273</v>
      </c>
      <c r="H152" s="3522"/>
      <c r="I152" s="3522"/>
      <c r="J152" s="3522"/>
      <c r="K152" s="3522"/>
      <c r="L152" s="3522"/>
      <c r="M152" s="3522"/>
      <c r="N152" s="3522"/>
      <c r="O152" s="3522"/>
      <c r="P152" s="3522"/>
      <c r="Q152" s="3522"/>
      <c r="R152" s="3523"/>
    </row>
    <row r="153" spans="1:18" ht="45.75" customHeight="1">
      <c r="A153" s="2545">
        <v>2</v>
      </c>
      <c r="B153" s="3581" t="s">
        <v>3255</v>
      </c>
      <c r="C153" s="3581"/>
      <c r="D153" s="3581"/>
      <c r="E153" s="3581"/>
      <c r="F153" s="3581"/>
      <c r="G153" s="3581"/>
      <c r="H153" s="3581"/>
      <c r="I153" s="3581"/>
      <c r="J153" s="3581"/>
      <c r="K153" s="3581"/>
      <c r="L153" s="3581"/>
      <c r="M153" s="3581"/>
      <c r="N153" s="3581"/>
      <c r="O153" s="3581"/>
      <c r="P153" s="3581"/>
      <c r="Q153" s="3581"/>
      <c r="R153" s="3581"/>
    </row>
    <row r="154" spans="1:18" ht="26.25" customHeight="1">
      <c r="A154" s="2549"/>
      <c r="B154" s="3380" t="s">
        <v>1318</v>
      </c>
      <c r="C154" s="3380"/>
      <c r="D154" s="2545"/>
      <c r="E154" s="2551"/>
      <c r="F154" s="3380" t="s">
        <v>1372</v>
      </c>
      <c r="G154" s="3380"/>
      <c r="H154" s="3380"/>
      <c r="I154" s="3380"/>
      <c r="J154" s="3380"/>
      <c r="K154" s="3380"/>
      <c r="L154" s="3380"/>
      <c r="M154" s="3380"/>
      <c r="N154" s="3380"/>
      <c r="O154" s="3380"/>
      <c r="P154" s="3380"/>
      <c r="Q154" s="3380"/>
      <c r="R154" s="3380"/>
    </row>
    <row r="155" spans="1:18" ht="54" customHeight="1">
      <c r="A155" s="2549"/>
      <c r="B155" s="2546" t="s">
        <v>1635</v>
      </c>
      <c r="C155" s="2556" t="s">
        <v>32</v>
      </c>
      <c r="D155" s="3590" t="s">
        <v>1559</v>
      </c>
      <c r="E155" s="1861"/>
      <c r="F155" s="1860"/>
      <c r="G155" s="3681">
        <v>105455</v>
      </c>
      <c r="H155" s="3522"/>
      <c r="I155" s="3522"/>
      <c r="J155" s="3522"/>
      <c r="K155" s="3522"/>
      <c r="L155" s="3522"/>
      <c r="M155" s="3522"/>
      <c r="N155" s="3522"/>
      <c r="O155" s="3522"/>
      <c r="P155" s="3522"/>
      <c r="Q155" s="3522"/>
      <c r="R155" s="3523"/>
    </row>
    <row r="156" spans="1:18" ht="54" customHeight="1">
      <c r="A156" s="2549"/>
      <c r="B156" s="2546" t="s">
        <v>3090</v>
      </c>
      <c r="C156" s="2549" t="s">
        <v>32</v>
      </c>
      <c r="D156" s="3590"/>
      <c r="E156" s="1861"/>
      <c r="F156" s="1861"/>
      <c r="G156" s="3681">
        <v>36000</v>
      </c>
      <c r="H156" s="3522"/>
      <c r="I156" s="3522"/>
      <c r="J156" s="3522"/>
      <c r="K156" s="3522"/>
      <c r="L156" s="3522"/>
      <c r="M156" s="3522"/>
      <c r="N156" s="3522"/>
      <c r="O156" s="3522"/>
      <c r="P156" s="3522"/>
      <c r="Q156" s="3522"/>
      <c r="R156" s="3523"/>
    </row>
    <row r="157" spans="1:18" ht="54" customHeight="1">
      <c r="A157" s="2549"/>
      <c r="B157" s="2546" t="s">
        <v>1638</v>
      </c>
      <c r="C157" s="2549" t="s">
        <v>32</v>
      </c>
      <c r="D157" s="2556" t="s">
        <v>1559</v>
      </c>
      <c r="E157" s="1861"/>
      <c r="F157" s="1861"/>
      <c r="G157" s="3681">
        <v>37200</v>
      </c>
      <c r="H157" s="3522"/>
      <c r="I157" s="3522"/>
      <c r="J157" s="3522"/>
      <c r="K157" s="3522"/>
      <c r="L157" s="3522"/>
      <c r="M157" s="3522"/>
      <c r="N157" s="3522"/>
      <c r="O157" s="3522"/>
      <c r="P157" s="3522"/>
      <c r="Q157" s="3522"/>
      <c r="R157" s="3523"/>
    </row>
    <row r="158" spans="1:18" ht="54" customHeight="1">
      <c r="A158" s="2549"/>
      <c r="B158" s="2546" t="s">
        <v>1637</v>
      </c>
      <c r="C158" s="2549" t="s">
        <v>32</v>
      </c>
      <c r="D158" s="2556" t="s">
        <v>1559</v>
      </c>
      <c r="E158" s="1861"/>
      <c r="F158" s="1861"/>
      <c r="G158" s="3681">
        <v>43200</v>
      </c>
      <c r="H158" s="3522"/>
      <c r="I158" s="3522"/>
      <c r="J158" s="3522"/>
      <c r="K158" s="3522"/>
      <c r="L158" s="3522"/>
      <c r="M158" s="3522"/>
      <c r="N158" s="3522"/>
      <c r="O158" s="3522"/>
      <c r="P158" s="3522"/>
      <c r="Q158" s="3522"/>
      <c r="R158" s="3523"/>
    </row>
    <row r="159" spans="1:18" ht="54" customHeight="1">
      <c r="A159" s="2549"/>
      <c r="B159" s="2546" t="s">
        <v>1639</v>
      </c>
      <c r="C159" s="2549" t="s">
        <v>32</v>
      </c>
      <c r="D159" s="2556" t="s">
        <v>1559</v>
      </c>
      <c r="E159" s="1861"/>
      <c r="F159" s="1861"/>
      <c r="G159" s="3681">
        <v>45600</v>
      </c>
      <c r="H159" s="3522"/>
      <c r="I159" s="3522"/>
      <c r="J159" s="3522"/>
      <c r="K159" s="3522"/>
      <c r="L159" s="3522"/>
      <c r="M159" s="3522"/>
      <c r="N159" s="3522"/>
      <c r="O159" s="3522"/>
      <c r="P159" s="3522"/>
      <c r="Q159" s="3522"/>
      <c r="R159" s="3523"/>
    </row>
    <row r="160" spans="1:18" ht="54" customHeight="1">
      <c r="A160" s="2549"/>
      <c r="B160" s="2546" t="s">
        <v>1642</v>
      </c>
      <c r="C160" s="2549" t="s">
        <v>32</v>
      </c>
      <c r="D160" s="1582"/>
      <c r="E160" s="1861"/>
      <c r="F160" s="1861"/>
      <c r="G160" s="3681">
        <v>170909</v>
      </c>
      <c r="H160" s="3522"/>
      <c r="I160" s="3522"/>
      <c r="J160" s="3522"/>
      <c r="K160" s="3522"/>
      <c r="L160" s="3522"/>
      <c r="M160" s="3522"/>
      <c r="N160" s="3522"/>
      <c r="O160" s="3522"/>
      <c r="P160" s="3522"/>
      <c r="Q160" s="3522"/>
      <c r="R160" s="3523"/>
    </row>
    <row r="161" spans="1:18" ht="54" customHeight="1">
      <c r="A161" s="2549"/>
      <c r="B161" s="2546" t="s">
        <v>1643</v>
      </c>
      <c r="C161" s="2549" t="s">
        <v>32</v>
      </c>
      <c r="D161" s="1582"/>
      <c r="E161" s="1861"/>
      <c r="F161" s="1861"/>
      <c r="G161" s="3681">
        <v>212727</v>
      </c>
      <c r="H161" s="3522"/>
      <c r="I161" s="3522"/>
      <c r="J161" s="3522"/>
      <c r="K161" s="3522"/>
      <c r="L161" s="3522"/>
      <c r="M161" s="3522"/>
      <c r="N161" s="3522"/>
      <c r="O161" s="3522"/>
      <c r="P161" s="3522"/>
      <c r="Q161" s="3522"/>
      <c r="R161" s="3523"/>
    </row>
    <row r="162" spans="1:18" ht="65.25" customHeight="1">
      <c r="A162" s="2549"/>
      <c r="B162" s="2546" t="s">
        <v>1645</v>
      </c>
      <c r="C162" s="2549" t="s">
        <v>32</v>
      </c>
      <c r="D162" s="3590" t="s">
        <v>1559</v>
      </c>
      <c r="E162" s="1861"/>
      <c r="F162" s="1861"/>
      <c r="G162" s="3681">
        <v>237273</v>
      </c>
      <c r="H162" s="3522"/>
      <c r="I162" s="3522"/>
      <c r="J162" s="3522"/>
      <c r="K162" s="3522"/>
      <c r="L162" s="3522"/>
      <c r="M162" s="3522"/>
      <c r="N162" s="3522"/>
      <c r="O162" s="3522"/>
      <c r="P162" s="3522"/>
      <c r="Q162" s="3522"/>
      <c r="R162" s="3523"/>
    </row>
    <row r="163" spans="1:18" ht="52.5" customHeight="1">
      <c r="A163" s="2549"/>
      <c r="B163" s="2546" t="s">
        <v>1644</v>
      </c>
      <c r="C163" s="2549" t="s">
        <v>32</v>
      </c>
      <c r="D163" s="3590"/>
      <c r="E163" s="1861"/>
      <c r="F163" s="1861"/>
      <c r="G163" s="3681">
        <v>28182</v>
      </c>
      <c r="H163" s="3522"/>
      <c r="I163" s="3522"/>
      <c r="J163" s="3522"/>
      <c r="K163" s="3522"/>
      <c r="L163" s="3522"/>
      <c r="M163" s="3522"/>
      <c r="N163" s="3522"/>
      <c r="O163" s="3522"/>
      <c r="P163" s="3522"/>
      <c r="Q163" s="3522"/>
      <c r="R163" s="3523"/>
    </row>
    <row r="164" spans="1:18" ht="19.5" customHeight="1">
      <c r="A164" s="2549"/>
      <c r="B164" s="2545" t="s">
        <v>1277</v>
      </c>
      <c r="C164" s="1869"/>
      <c r="D164" s="1869"/>
      <c r="E164" s="1870"/>
      <c r="F164" s="3380" t="s">
        <v>1372</v>
      </c>
      <c r="G164" s="3380"/>
      <c r="H164" s="3380"/>
      <c r="I164" s="3380"/>
      <c r="J164" s="3380"/>
      <c r="K164" s="3380"/>
      <c r="L164" s="3380"/>
      <c r="M164" s="3380"/>
      <c r="N164" s="3380"/>
      <c r="O164" s="3380"/>
      <c r="P164" s="3380"/>
      <c r="Q164" s="3380"/>
      <c r="R164" s="3380"/>
    </row>
    <row r="165" spans="1:18" ht="43.5" customHeight="1">
      <c r="A165" s="2549"/>
      <c r="B165" s="2546" t="s">
        <v>1825</v>
      </c>
      <c r="C165" s="2556" t="s">
        <v>111</v>
      </c>
      <c r="D165" s="3590" t="s">
        <v>1559</v>
      </c>
      <c r="E165" s="2559"/>
      <c r="F165" s="1861"/>
      <c r="G165" s="3681">
        <v>2084000</v>
      </c>
      <c r="H165" s="3522"/>
      <c r="I165" s="3522"/>
      <c r="J165" s="3522"/>
      <c r="K165" s="3522"/>
      <c r="L165" s="3522"/>
      <c r="M165" s="3522"/>
      <c r="N165" s="3522"/>
      <c r="O165" s="3522"/>
      <c r="P165" s="3522"/>
      <c r="Q165" s="3522"/>
      <c r="R165" s="3523"/>
    </row>
    <row r="166" spans="1:18" ht="43.5" customHeight="1">
      <c r="A166" s="2549"/>
      <c r="B166" s="2550" t="s">
        <v>1646</v>
      </c>
      <c r="C166" s="2556" t="s">
        <v>111</v>
      </c>
      <c r="D166" s="3590"/>
      <c r="E166" s="2559"/>
      <c r="F166" s="1861"/>
      <c r="G166" s="3681">
        <v>1781818</v>
      </c>
      <c r="H166" s="3522"/>
      <c r="I166" s="3522"/>
      <c r="J166" s="3522"/>
      <c r="K166" s="3522"/>
      <c r="L166" s="3522"/>
      <c r="M166" s="3522"/>
      <c r="N166" s="3522"/>
      <c r="O166" s="3522"/>
      <c r="P166" s="3522"/>
      <c r="Q166" s="3522"/>
      <c r="R166" s="3523"/>
    </row>
    <row r="167" spans="1:18" ht="43.5" customHeight="1">
      <c r="A167" s="2549"/>
      <c r="B167" s="2546" t="s">
        <v>1647</v>
      </c>
      <c r="C167" s="2556" t="s">
        <v>111</v>
      </c>
      <c r="D167" s="3590"/>
      <c r="E167" s="2559"/>
      <c r="F167" s="1861"/>
      <c r="G167" s="3681">
        <v>1332636</v>
      </c>
      <c r="H167" s="3522"/>
      <c r="I167" s="3522"/>
      <c r="J167" s="3522"/>
      <c r="K167" s="3522"/>
      <c r="L167" s="3522"/>
      <c r="M167" s="3522"/>
      <c r="N167" s="3522"/>
      <c r="O167" s="3522"/>
      <c r="P167" s="3522"/>
      <c r="Q167" s="3522"/>
      <c r="R167" s="3523"/>
    </row>
    <row r="168" spans="1:18" ht="21" customHeight="1">
      <c r="A168" s="2549"/>
      <c r="B168" s="2545" t="s">
        <v>1276</v>
      </c>
      <c r="C168" s="2556"/>
      <c r="D168" s="2556"/>
      <c r="E168" s="2559"/>
      <c r="F168" s="1861"/>
      <c r="G168" s="1861"/>
      <c r="H168" s="2561"/>
      <c r="I168" s="2561"/>
      <c r="J168" s="2561"/>
      <c r="K168" s="1861"/>
      <c r="L168" s="1861"/>
      <c r="M168" s="2559"/>
      <c r="N168" s="2561"/>
      <c r="O168" s="2561"/>
      <c r="P168" s="2561"/>
      <c r="Q168" s="2561"/>
      <c r="R168" s="2561"/>
    </row>
    <row r="169" spans="1:18" ht="48" customHeight="1">
      <c r="A169" s="2549"/>
      <c r="B169" s="2546" t="s">
        <v>1826</v>
      </c>
      <c r="C169" s="2556" t="s">
        <v>111</v>
      </c>
      <c r="D169" s="3590" t="s">
        <v>1559</v>
      </c>
      <c r="E169" s="2559"/>
      <c r="F169" s="1861"/>
      <c r="G169" s="3681">
        <v>4295000</v>
      </c>
      <c r="H169" s="3522"/>
      <c r="I169" s="3522"/>
      <c r="J169" s="3522"/>
      <c r="K169" s="3522"/>
      <c r="L169" s="3522"/>
      <c r="M169" s="3522"/>
      <c r="N169" s="3522"/>
      <c r="O169" s="3522"/>
      <c r="P169" s="3522"/>
      <c r="Q169" s="3522"/>
      <c r="R169" s="3523"/>
    </row>
    <row r="170" spans="1:18" ht="48" customHeight="1">
      <c r="A170" s="2549"/>
      <c r="B170" s="2546" t="s">
        <v>1648</v>
      </c>
      <c r="C170" s="2556" t="s">
        <v>111</v>
      </c>
      <c r="D170" s="3590"/>
      <c r="E170" s="2559"/>
      <c r="F170" s="1861"/>
      <c r="G170" s="3681">
        <v>2130273</v>
      </c>
      <c r="H170" s="3522"/>
      <c r="I170" s="3522"/>
      <c r="J170" s="3522"/>
      <c r="K170" s="3522"/>
      <c r="L170" s="3522"/>
      <c r="M170" s="3522"/>
      <c r="N170" s="3522"/>
      <c r="O170" s="3522"/>
      <c r="P170" s="3522"/>
      <c r="Q170" s="3522"/>
      <c r="R170" s="3523"/>
    </row>
    <row r="171" spans="1:18" ht="48" customHeight="1">
      <c r="A171" s="2549"/>
      <c r="B171" s="2546" t="s">
        <v>1649</v>
      </c>
      <c r="C171" s="2556" t="s">
        <v>111</v>
      </c>
      <c r="D171" s="3590"/>
      <c r="E171" s="2559"/>
      <c r="F171" s="1861"/>
      <c r="G171" s="3681">
        <v>2590000</v>
      </c>
      <c r="H171" s="3522"/>
      <c r="I171" s="3522"/>
      <c r="J171" s="3522"/>
      <c r="K171" s="3522"/>
      <c r="L171" s="3522"/>
      <c r="M171" s="3522"/>
      <c r="N171" s="3522"/>
      <c r="O171" s="3522"/>
      <c r="P171" s="3522"/>
      <c r="Q171" s="3522"/>
      <c r="R171" s="3523"/>
    </row>
    <row r="172" spans="1:18" ht="22.5" customHeight="1">
      <c r="A172" s="2549"/>
      <c r="B172" s="2545" t="s">
        <v>1093</v>
      </c>
      <c r="C172" s="2556"/>
      <c r="D172" s="2556"/>
      <c r="E172" s="2559"/>
      <c r="F172" s="1861"/>
      <c r="G172" s="1861"/>
      <c r="H172" s="2561"/>
      <c r="I172" s="2561"/>
      <c r="J172" s="2561"/>
      <c r="K172" s="1861"/>
      <c r="L172" s="1861"/>
      <c r="M172" s="2559"/>
      <c r="N172" s="2561"/>
      <c r="O172" s="2561"/>
      <c r="P172" s="2561"/>
      <c r="Q172" s="2561"/>
      <c r="R172" s="2561"/>
    </row>
    <row r="173" spans="1:18" ht="50.25" customHeight="1">
      <c r="A173" s="2549"/>
      <c r="B173" s="2546" t="s">
        <v>1650</v>
      </c>
      <c r="C173" s="2556" t="s">
        <v>28</v>
      </c>
      <c r="D173" s="2556"/>
      <c r="E173" s="2559"/>
      <c r="F173" s="1861"/>
      <c r="G173" s="3681">
        <v>330909</v>
      </c>
      <c r="H173" s="3522"/>
      <c r="I173" s="3522"/>
      <c r="J173" s="3522"/>
      <c r="K173" s="3522"/>
      <c r="L173" s="3522"/>
      <c r="M173" s="3522"/>
      <c r="N173" s="3522"/>
      <c r="O173" s="3522"/>
      <c r="P173" s="3522"/>
      <c r="Q173" s="3522"/>
      <c r="R173" s="3523"/>
    </row>
    <row r="174" spans="1:18" ht="50.25" customHeight="1">
      <c r="A174" s="2555"/>
      <c r="B174" s="2546" t="s">
        <v>1651</v>
      </c>
      <c r="C174" s="2556" t="s">
        <v>28</v>
      </c>
      <c r="D174" s="2556"/>
      <c r="E174" s="2559"/>
      <c r="F174" s="1861"/>
      <c r="G174" s="3681">
        <v>436364</v>
      </c>
      <c r="H174" s="3522"/>
      <c r="I174" s="3522"/>
      <c r="J174" s="3522"/>
      <c r="K174" s="3522"/>
      <c r="L174" s="3522"/>
      <c r="M174" s="3522"/>
      <c r="N174" s="3522"/>
      <c r="O174" s="3522"/>
      <c r="P174" s="3522"/>
      <c r="Q174" s="3522"/>
      <c r="R174" s="3523"/>
    </row>
    <row r="175" spans="1:18" ht="36.75" hidden="1" customHeight="1">
      <c r="A175" s="1605">
        <v>3</v>
      </c>
      <c r="B175" s="3581" t="s">
        <v>1769</v>
      </c>
      <c r="C175" s="3581"/>
      <c r="D175" s="3581"/>
      <c r="E175" s="3581"/>
      <c r="F175" s="3581"/>
      <c r="G175" s="3581"/>
      <c r="H175" s="3581"/>
      <c r="I175" s="3581"/>
      <c r="J175" s="3581"/>
      <c r="K175" s="3581"/>
      <c r="L175" s="3581"/>
      <c r="M175" s="3581"/>
      <c r="N175" s="3581"/>
      <c r="O175" s="3581"/>
      <c r="P175" s="3581"/>
      <c r="Q175" s="3581"/>
      <c r="R175" s="3581"/>
    </row>
    <row r="176" spans="1:18" ht="27.75" hidden="1" customHeight="1">
      <c r="A176" s="2555"/>
      <c r="B176" s="1395" t="s">
        <v>1771</v>
      </c>
      <c r="C176" s="2556"/>
      <c r="D176" s="2556"/>
      <c r="E176" s="2559"/>
      <c r="F176" s="3380" t="s">
        <v>1770</v>
      </c>
      <c r="G176" s="3380"/>
      <c r="H176" s="3380"/>
      <c r="I176" s="3380"/>
      <c r="J176" s="3380"/>
      <c r="K176" s="3380"/>
      <c r="L176" s="3380"/>
      <c r="M176" s="3380"/>
      <c r="N176" s="3380"/>
      <c r="O176" s="3380"/>
      <c r="P176" s="3380"/>
      <c r="Q176" s="3380"/>
      <c r="R176" s="3380"/>
    </row>
    <row r="177" spans="1:18" ht="34.5" hidden="1" customHeight="1">
      <c r="A177" s="3586"/>
      <c r="B177" s="3381" t="s">
        <v>1773</v>
      </c>
      <c r="C177" s="2556" t="s">
        <v>1772</v>
      </c>
      <c r="D177" s="3590" t="s">
        <v>1559</v>
      </c>
      <c r="E177" s="2559"/>
      <c r="F177" s="1861"/>
      <c r="G177" s="1861"/>
      <c r="H177" s="1863"/>
      <c r="I177" s="2561"/>
      <c r="J177" s="2561"/>
      <c r="K177" s="1861">
        <f>5900000/1.1</f>
        <v>5363636.3636363633</v>
      </c>
      <c r="L177" s="1861"/>
      <c r="M177" s="2559"/>
      <c r="N177" s="2561"/>
      <c r="O177" s="2561"/>
      <c r="P177" s="1863"/>
      <c r="Q177" s="1863"/>
      <c r="R177" s="1863"/>
    </row>
    <row r="178" spans="1:18" ht="34.5" hidden="1" customHeight="1">
      <c r="A178" s="3586"/>
      <c r="B178" s="3381"/>
      <c r="C178" s="2556" t="s">
        <v>1774</v>
      </c>
      <c r="D178" s="3590"/>
      <c r="E178" s="2559"/>
      <c r="F178" s="1861"/>
      <c r="G178" s="1861"/>
      <c r="H178" s="1863"/>
      <c r="I178" s="2561"/>
      <c r="J178" s="2561"/>
      <c r="K178" s="1861">
        <f>1570000/1.1</f>
        <v>1427272.7272727271</v>
      </c>
      <c r="L178" s="1861"/>
      <c r="M178" s="2559"/>
      <c r="N178" s="2561"/>
      <c r="O178" s="2561"/>
      <c r="P178" s="1863"/>
      <c r="Q178" s="1863"/>
      <c r="R178" s="1863"/>
    </row>
    <row r="179" spans="1:18" ht="34.5" hidden="1" customHeight="1">
      <c r="A179" s="3586"/>
      <c r="B179" s="3381"/>
      <c r="C179" s="2556" t="s">
        <v>1775</v>
      </c>
      <c r="D179" s="3590"/>
      <c r="E179" s="2559"/>
      <c r="F179" s="1861"/>
      <c r="G179" s="1861"/>
      <c r="H179" s="1863"/>
      <c r="I179" s="2561"/>
      <c r="J179" s="2561"/>
      <c r="K179" s="1861">
        <f>476000/1.1</f>
        <v>432727.27272727271</v>
      </c>
      <c r="L179" s="1861"/>
      <c r="M179" s="2559"/>
      <c r="N179" s="2561"/>
      <c r="O179" s="2561"/>
      <c r="P179" s="1863"/>
      <c r="Q179" s="1863"/>
      <c r="R179" s="1863"/>
    </row>
    <row r="180" spans="1:18" ht="34.5" hidden="1" customHeight="1">
      <c r="A180" s="3586"/>
      <c r="B180" s="3381" t="s">
        <v>1776</v>
      </c>
      <c r="C180" s="2556" t="s">
        <v>1772</v>
      </c>
      <c r="D180" s="3590" t="s">
        <v>1559</v>
      </c>
      <c r="E180" s="2559"/>
      <c r="F180" s="1861"/>
      <c r="G180" s="1861"/>
      <c r="H180" s="1863"/>
      <c r="I180" s="2561"/>
      <c r="J180" s="2561"/>
      <c r="K180" s="1861">
        <f>5728000/1.1</f>
        <v>5207272.7272727266</v>
      </c>
      <c r="L180" s="1861"/>
      <c r="M180" s="2559"/>
      <c r="N180" s="2561"/>
      <c r="O180" s="2561"/>
      <c r="P180" s="1863"/>
      <c r="Q180" s="1863"/>
      <c r="R180" s="1863"/>
    </row>
    <row r="181" spans="1:18" ht="34.5" hidden="1" customHeight="1">
      <c r="A181" s="3586"/>
      <c r="B181" s="3381"/>
      <c r="C181" s="2556" t="s">
        <v>1774</v>
      </c>
      <c r="D181" s="3590"/>
      <c r="E181" s="2559"/>
      <c r="F181" s="1861"/>
      <c r="G181" s="1861"/>
      <c r="H181" s="1863"/>
      <c r="I181" s="2561"/>
      <c r="J181" s="2561"/>
      <c r="K181" s="1861">
        <f>1522000/1.1</f>
        <v>1383636.3636363635</v>
      </c>
      <c r="L181" s="1861"/>
      <c r="M181" s="2559"/>
      <c r="N181" s="2561"/>
      <c r="O181" s="2561"/>
      <c r="P181" s="1863"/>
      <c r="Q181" s="1863"/>
      <c r="R181" s="1863"/>
    </row>
    <row r="182" spans="1:18" ht="34.5" hidden="1" customHeight="1">
      <c r="A182" s="3586"/>
      <c r="B182" s="3381"/>
      <c r="C182" s="2556" t="s">
        <v>1775</v>
      </c>
      <c r="D182" s="3590"/>
      <c r="E182" s="2559"/>
      <c r="F182" s="1861"/>
      <c r="G182" s="1861"/>
      <c r="H182" s="1863"/>
      <c r="I182" s="2561"/>
      <c r="J182" s="2561"/>
      <c r="K182" s="1861">
        <f>460000/1.1</f>
        <v>418181.81818181818</v>
      </c>
      <c r="L182" s="1861"/>
      <c r="M182" s="2559"/>
      <c r="N182" s="2561"/>
      <c r="O182" s="2561"/>
      <c r="P182" s="1863"/>
      <c r="Q182" s="1863"/>
      <c r="R182" s="1863"/>
    </row>
    <row r="183" spans="1:18" ht="34.5" hidden="1" customHeight="1">
      <c r="A183" s="3586"/>
      <c r="B183" s="3381" t="s">
        <v>1777</v>
      </c>
      <c r="C183" s="2556" t="s">
        <v>1772</v>
      </c>
      <c r="D183" s="3590" t="s">
        <v>1559</v>
      </c>
      <c r="E183" s="2559"/>
      <c r="F183" s="1861"/>
      <c r="G183" s="1861"/>
      <c r="H183" s="1863"/>
      <c r="I183" s="2561"/>
      <c r="J183" s="2561"/>
      <c r="K183" s="1861">
        <f>4685000/1.1</f>
        <v>4259090.9090909092</v>
      </c>
      <c r="L183" s="1861"/>
      <c r="M183" s="2559"/>
      <c r="N183" s="2561"/>
      <c r="O183" s="2561"/>
      <c r="P183" s="1863"/>
      <c r="Q183" s="1863"/>
      <c r="R183" s="1863"/>
    </row>
    <row r="184" spans="1:18" ht="34.5" hidden="1" customHeight="1">
      <c r="A184" s="3586"/>
      <c r="B184" s="3381"/>
      <c r="C184" s="2556" t="s">
        <v>1353</v>
      </c>
      <c r="D184" s="3590"/>
      <c r="E184" s="2559"/>
      <c r="F184" s="1861"/>
      <c r="G184" s="1861"/>
      <c r="H184" s="1863"/>
      <c r="I184" s="2561"/>
      <c r="J184" s="2561"/>
      <c r="K184" s="1861">
        <f>1728000/1.1</f>
        <v>1570909.0909090908</v>
      </c>
      <c r="L184" s="1861"/>
      <c r="M184" s="2559"/>
      <c r="N184" s="2561"/>
      <c r="O184" s="2561"/>
      <c r="P184" s="1863"/>
      <c r="Q184" s="1863"/>
      <c r="R184" s="1863"/>
    </row>
    <row r="185" spans="1:18" ht="34.5" hidden="1" customHeight="1">
      <c r="A185" s="3586"/>
      <c r="B185" s="3381"/>
      <c r="C185" s="2556" t="s">
        <v>1775</v>
      </c>
      <c r="D185" s="3590"/>
      <c r="E185" s="2559"/>
      <c r="F185" s="1861"/>
      <c r="G185" s="1861"/>
      <c r="H185" s="1863"/>
      <c r="I185" s="2561"/>
      <c r="J185" s="2561"/>
      <c r="K185" s="1861">
        <f>401000/1.1</f>
        <v>364545.45454545453</v>
      </c>
      <c r="L185" s="1861"/>
      <c r="M185" s="2559"/>
      <c r="N185" s="2561"/>
      <c r="O185" s="2561"/>
      <c r="P185" s="1863"/>
      <c r="Q185" s="1863"/>
      <c r="R185" s="1863"/>
    </row>
    <row r="186" spans="1:18" ht="34.5" hidden="1" customHeight="1">
      <c r="A186" s="3586"/>
      <c r="B186" s="3381" t="s">
        <v>1778</v>
      </c>
      <c r="C186" s="2556" t="s">
        <v>1772</v>
      </c>
      <c r="D186" s="3590" t="s">
        <v>1559</v>
      </c>
      <c r="E186" s="2559"/>
      <c r="F186" s="1861"/>
      <c r="G186" s="1861"/>
      <c r="H186" s="1863"/>
      <c r="I186" s="2561"/>
      <c r="J186" s="2561"/>
      <c r="K186" s="1861">
        <f>4719000/1.1</f>
        <v>4290000</v>
      </c>
      <c r="L186" s="1861"/>
      <c r="M186" s="2559"/>
      <c r="N186" s="2561"/>
      <c r="O186" s="2561"/>
      <c r="P186" s="1863"/>
      <c r="Q186" s="1863"/>
      <c r="R186" s="1863"/>
    </row>
    <row r="187" spans="1:18" ht="34.5" hidden="1" customHeight="1">
      <c r="A187" s="3586"/>
      <c r="B187" s="3381"/>
      <c r="C187" s="2556" t="s">
        <v>1353</v>
      </c>
      <c r="D187" s="3590"/>
      <c r="E187" s="2559"/>
      <c r="F187" s="1861"/>
      <c r="G187" s="1861"/>
      <c r="H187" s="1863"/>
      <c r="I187" s="2561"/>
      <c r="J187" s="2561"/>
      <c r="K187" s="1861">
        <f>1801000/1.1</f>
        <v>1637272.7272727271</v>
      </c>
      <c r="L187" s="1861"/>
      <c r="M187" s="2559"/>
      <c r="N187" s="2561"/>
      <c r="O187" s="2561"/>
      <c r="P187" s="1863"/>
      <c r="Q187" s="1863"/>
      <c r="R187" s="1863"/>
    </row>
    <row r="188" spans="1:18" ht="34.5" hidden="1" customHeight="1">
      <c r="A188" s="3586"/>
      <c r="B188" s="3381"/>
      <c r="C188" s="2556" t="s">
        <v>1775</v>
      </c>
      <c r="D188" s="3590"/>
      <c r="E188" s="2559"/>
      <c r="F188" s="1861"/>
      <c r="G188" s="1861"/>
      <c r="H188" s="1863"/>
      <c r="I188" s="2561"/>
      <c r="J188" s="2561"/>
      <c r="K188" s="1861">
        <f>439000/1.1</f>
        <v>399090.90909090906</v>
      </c>
      <c r="L188" s="1861"/>
      <c r="M188" s="2559"/>
      <c r="N188" s="2561"/>
      <c r="O188" s="2561"/>
      <c r="P188" s="1863"/>
      <c r="Q188" s="1863"/>
      <c r="R188" s="1863"/>
    </row>
    <row r="189" spans="1:18" ht="34.5" hidden="1" customHeight="1">
      <c r="A189" s="2555"/>
      <c r="B189" s="2550" t="s">
        <v>1779</v>
      </c>
      <c r="C189" s="2556" t="s">
        <v>1354</v>
      </c>
      <c r="D189" s="3590"/>
      <c r="E189" s="2559"/>
      <c r="F189" s="1861"/>
      <c r="G189" s="1861"/>
      <c r="H189" s="1863"/>
      <c r="I189" s="2561"/>
      <c r="J189" s="2561"/>
      <c r="K189" s="1861">
        <f>2840000/1.1</f>
        <v>2581818.1818181816</v>
      </c>
      <c r="L189" s="1861"/>
      <c r="M189" s="2559"/>
      <c r="N189" s="2561"/>
      <c r="O189" s="2561"/>
      <c r="P189" s="1863"/>
      <c r="Q189" s="1863"/>
      <c r="R189" s="1863"/>
    </row>
    <row r="190" spans="1:18" ht="34.5" hidden="1" customHeight="1">
      <c r="A190" s="2555"/>
      <c r="B190" s="2550"/>
      <c r="C190" s="2556" t="s">
        <v>1353</v>
      </c>
      <c r="D190" s="3590"/>
      <c r="E190" s="2559"/>
      <c r="F190" s="1861"/>
      <c r="G190" s="1861"/>
      <c r="H190" s="1863"/>
      <c r="I190" s="2561"/>
      <c r="J190" s="2561"/>
      <c r="K190" s="1861">
        <f>875000/1.1</f>
        <v>795454.54545454541</v>
      </c>
      <c r="L190" s="1861"/>
      <c r="M190" s="2559"/>
      <c r="N190" s="2561"/>
      <c r="O190" s="2561"/>
      <c r="P190" s="1863"/>
      <c r="Q190" s="1863"/>
      <c r="R190" s="1863"/>
    </row>
    <row r="191" spans="1:18" ht="34.5" hidden="1" customHeight="1">
      <c r="A191" s="2555"/>
      <c r="B191" s="2550" t="s">
        <v>1779</v>
      </c>
      <c r="C191" s="2556" t="s">
        <v>1775</v>
      </c>
      <c r="D191" s="1582"/>
      <c r="E191" s="2559"/>
      <c r="F191" s="1861"/>
      <c r="G191" s="1861"/>
      <c r="H191" s="1863"/>
      <c r="I191" s="2561"/>
      <c r="J191" s="2561"/>
      <c r="K191" s="1861">
        <f>223000/1.1</f>
        <v>202727.27272727271</v>
      </c>
      <c r="L191" s="1861"/>
      <c r="M191" s="2559"/>
      <c r="N191" s="2561"/>
      <c r="O191" s="2561"/>
      <c r="P191" s="1863"/>
      <c r="Q191" s="1863"/>
      <c r="R191" s="1863"/>
    </row>
    <row r="192" spans="1:18" ht="34.5" hidden="1" customHeight="1">
      <c r="A192" s="2555"/>
      <c r="B192" s="1395" t="s">
        <v>1780</v>
      </c>
      <c r="C192" s="2556"/>
      <c r="D192" s="2556"/>
      <c r="E192" s="2559"/>
      <c r="F192" s="1861"/>
      <c r="G192" s="1861"/>
      <c r="H192" s="1863"/>
      <c r="I192" s="2561"/>
      <c r="J192" s="2561"/>
      <c r="K192" s="1861"/>
      <c r="L192" s="1861"/>
      <c r="M192" s="2559"/>
      <c r="N192" s="2561"/>
      <c r="O192" s="2561"/>
      <c r="P192" s="1863"/>
      <c r="Q192" s="1863"/>
      <c r="R192" s="1863"/>
    </row>
    <row r="193" spans="1:18" ht="34.5" hidden="1" customHeight="1">
      <c r="A193" s="2555"/>
      <c r="B193" s="2550" t="s">
        <v>1781</v>
      </c>
      <c r="C193" s="2556" t="s">
        <v>1774</v>
      </c>
      <c r="D193" s="2556"/>
      <c r="E193" s="2559"/>
      <c r="F193" s="1861"/>
      <c r="G193" s="1861"/>
      <c r="H193" s="1863"/>
      <c r="I193" s="2561"/>
      <c r="J193" s="2561"/>
      <c r="K193" s="1861">
        <f>1084000/1.1</f>
        <v>985454.54545454541</v>
      </c>
      <c r="L193" s="1861"/>
      <c r="M193" s="2559"/>
      <c r="N193" s="2561"/>
      <c r="O193" s="2561"/>
      <c r="P193" s="1863"/>
      <c r="Q193" s="1863"/>
      <c r="R193" s="1863"/>
    </row>
    <row r="194" spans="1:18" ht="34.5" hidden="1" customHeight="1">
      <c r="A194" s="2555"/>
      <c r="B194" s="2550" t="s">
        <v>1781</v>
      </c>
      <c r="C194" s="2556" t="s">
        <v>1782</v>
      </c>
      <c r="D194" s="3590" t="s">
        <v>1559</v>
      </c>
      <c r="E194" s="2559"/>
      <c r="F194" s="1861"/>
      <c r="G194" s="1861"/>
      <c r="H194" s="1863"/>
      <c r="I194" s="2561"/>
      <c r="J194" s="2561"/>
      <c r="K194" s="1861">
        <f>316000/1.1</f>
        <v>287272.72727272724</v>
      </c>
      <c r="L194" s="1861"/>
      <c r="M194" s="2559"/>
      <c r="N194" s="2561"/>
      <c r="O194" s="2561"/>
      <c r="P194" s="1863"/>
      <c r="Q194" s="1863"/>
      <c r="R194" s="1863"/>
    </row>
    <row r="195" spans="1:18" ht="34.5" hidden="1" customHeight="1">
      <c r="A195" s="3586"/>
      <c r="B195" s="3381" t="s">
        <v>1783</v>
      </c>
      <c r="C195" s="2556" t="s">
        <v>1774</v>
      </c>
      <c r="D195" s="3590"/>
      <c r="E195" s="2559"/>
      <c r="F195" s="1861"/>
      <c r="G195" s="1861"/>
      <c r="H195" s="1863"/>
      <c r="I195" s="2561"/>
      <c r="J195" s="2561"/>
      <c r="K195" s="1861">
        <f>1121000/1.1</f>
        <v>1019090.9090909091</v>
      </c>
      <c r="L195" s="1861"/>
      <c r="M195" s="2559"/>
      <c r="N195" s="2561"/>
      <c r="O195" s="2561"/>
      <c r="P195" s="1863"/>
      <c r="Q195" s="1863"/>
      <c r="R195" s="1863"/>
    </row>
    <row r="196" spans="1:18" ht="34.5" hidden="1" customHeight="1">
      <c r="A196" s="3586"/>
      <c r="B196" s="3381"/>
      <c r="C196" s="2556" t="s">
        <v>1782</v>
      </c>
      <c r="D196" s="3590"/>
      <c r="E196" s="2559"/>
      <c r="F196" s="1861"/>
      <c r="G196" s="1861"/>
      <c r="H196" s="1863"/>
      <c r="I196" s="2561"/>
      <c r="J196" s="2561"/>
      <c r="K196" s="1861">
        <f>327000/1.1</f>
        <v>297272.72727272724</v>
      </c>
      <c r="L196" s="1861"/>
      <c r="M196" s="2559"/>
      <c r="N196" s="2561"/>
      <c r="O196" s="2561"/>
      <c r="P196" s="1863"/>
      <c r="Q196" s="1863"/>
      <c r="R196" s="1863"/>
    </row>
    <row r="197" spans="1:18" ht="33" hidden="1" customHeight="1">
      <c r="A197" s="3586"/>
      <c r="B197" s="3381" t="s">
        <v>1784</v>
      </c>
      <c r="C197" s="2556" t="s">
        <v>1772</v>
      </c>
      <c r="D197" s="3590" t="s">
        <v>1559</v>
      </c>
      <c r="E197" s="2559"/>
      <c r="F197" s="1861"/>
      <c r="G197" s="1861"/>
      <c r="H197" s="1863"/>
      <c r="I197" s="2561"/>
      <c r="J197" s="2561"/>
      <c r="K197" s="1861">
        <f>4026000/1.1</f>
        <v>3659999.9999999995</v>
      </c>
      <c r="L197" s="1861"/>
      <c r="M197" s="2559"/>
      <c r="N197" s="2561"/>
      <c r="O197" s="2561"/>
      <c r="P197" s="1863"/>
      <c r="Q197" s="1863"/>
      <c r="R197" s="1863"/>
    </row>
    <row r="198" spans="1:18" ht="33" hidden="1" customHeight="1">
      <c r="A198" s="3586"/>
      <c r="B198" s="3381"/>
      <c r="C198" s="2556" t="s">
        <v>1353</v>
      </c>
      <c r="D198" s="3590"/>
      <c r="E198" s="2559"/>
      <c r="F198" s="1861"/>
      <c r="G198" s="1861"/>
      <c r="H198" s="1863"/>
      <c r="I198" s="2561"/>
      <c r="J198" s="2561"/>
      <c r="K198" s="1861">
        <f>1449000/1.1</f>
        <v>1317272.7272727271</v>
      </c>
      <c r="L198" s="1861"/>
      <c r="M198" s="2559"/>
      <c r="N198" s="2561"/>
      <c r="O198" s="2561"/>
      <c r="P198" s="1863"/>
      <c r="Q198" s="1863"/>
      <c r="R198" s="1863"/>
    </row>
    <row r="199" spans="1:18" ht="33" hidden="1" customHeight="1">
      <c r="A199" s="3586"/>
      <c r="B199" s="3381"/>
      <c r="C199" s="2556" t="s">
        <v>1774</v>
      </c>
      <c r="D199" s="3590"/>
      <c r="E199" s="2559"/>
      <c r="F199" s="1861"/>
      <c r="G199" s="1861"/>
      <c r="H199" s="1863"/>
      <c r="I199" s="2561"/>
      <c r="J199" s="2561"/>
      <c r="K199" s="1861">
        <f>1060000/1.1</f>
        <v>963636.36363636353</v>
      </c>
      <c r="L199" s="1861"/>
      <c r="M199" s="2559"/>
      <c r="N199" s="2561"/>
      <c r="O199" s="2561"/>
      <c r="P199" s="1863"/>
      <c r="Q199" s="1863"/>
      <c r="R199" s="1863"/>
    </row>
    <row r="200" spans="1:18" ht="33" hidden="1" customHeight="1">
      <c r="A200" s="3586"/>
      <c r="B200" s="3381"/>
      <c r="C200" s="2556" t="s">
        <v>1775</v>
      </c>
      <c r="D200" s="3590"/>
      <c r="E200" s="2559"/>
      <c r="F200" s="1861"/>
      <c r="G200" s="1861"/>
      <c r="H200" s="1863"/>
      <c r="I200" s="2561"/>
      <c r="J200" s="2561"/>
      <c r="K200" s="1861">
        <f>351000/1.1</f>
        <v>319090.90909090906</v>
      </c>
      <c r="L200" s="1861"/>
      <c r="M200" s="2559"/>
      <c r="N200" s="2561"/>
      <c r="O200" s="2561"/>
      <c r="P200" s="1863"/>
      <c r="Q200" s="1863"/>
      <c r="R200" s="1863"/>
    </row>
    <row r="201" spans="1:18" ht="33" hidden="1" customHeight="1">
      <c r="A201" s="3586"/>
      <c r="B201" s="3381"/>
      <c r="C201" s="2556" t="s">
        <v>1782</v>
      </c>
      <c r="D201" s="3590"/>
      <c r="E201" s="2559"/>
      <c r="F201" s="1861"/>
      <c r="G201" s="1861"/>
      <c r="H201" s="1863"/>
      <c r="I201" s="2561"/>
      <c r="J201" s="2561"/>
      <c r="K201" s="1861">
        <f>308000/1.1</f>
        <v>280000</v>
      </c>
      <c r="L201" s="1861"/>
      <c r="M201" s="2559"/>
      <c r="N201" s="2561"/>
      <c r="O201" s="2561"/>
      <c r="P201" s="1863"/>
      <c r="Q201" s="1863"/>
      <c r="R201" s="1863"/>
    </row>
    <row r="202" spans="1:18" ht="33" hidden="1" customHeight="1">
      <c r="A202" s="3586"/>
      <c r="B202" s="3381" t="s">
        <v>1785</v>
      </c>
      <c r="C202" s="2556" t="s">
        <v>1772</v>
      </c>
      <c r="D202" s="3590" t="s">
        <v>1559</v>
      </c>
      <c r="E202" s="2559"/>
      <c r="F202" s="1861"/>
      <c r="G202" s="1861"/>
      <c r="H202" s="1863"/>
      <c r="I202" s="2561"/>
      <c r="J202" s="2561"/>
      <c r="K202" s="1861">
        <f>3846000/1.1</f>
        <v>3496363.6363636362</v>
      </c>
      <c r="L202" s="1861"/>
      <c r="M202" s="2559"/>
      <c r="N202" s="2561"/>
      <c r="O202" s="2561"/>
      <c r="P202" s="1863"/>
      <c r="Q202" s="1863"/>
      <c r="R202" s="1863"/>
    </row>
    <row r="203" spans="1:18" ht="33" hidden="1" customHeight="1">
      <c r="A203" s="3586"/>
      <c r="B203" s="3381"/>
      <c r="C203" s="2556" t="s">
        <v>1774</v>
      </c>
      <c r="D203" s="3590"/>
      <c r="E203" s="2559"/>
      <c r="F203" s="1861"/>
      <c r="G203" s="1861"/>
      <c r="H203" s="1863"/>
      <c r="I203" s="2561"/>
      <c r="J203" s="2561"/>
      <c r="K203" s="1861">
        <f>1406000/1.1</f>
        <v>1278181.8181818181</v>
      </c>
      <c r="L203" s="1861"/>
      <c r="M203" s="2559"/>
      <c r="N203" s="2561"/>
      <c r="O203" s="2561"/>
      <c r="P203" s="1863"/>
      <c r="Q203" s="1863"/>
      <c r="R203" s="1863"/>
    </row>
    <row r="204" spans="1:18" ht="33" hidden="1" customHeight="1">
      <c r="A204" s="3586"/>
      <c r="B204" s="3381"/>
      <c r="C204" s="2556" t="s">
        <v>1775</v>
      </c>
      <c r="D204" s="3590"/>
      <c r="E204" s="2559"/>
      <c r="F204" s="1861"/>
      <c r="G204" s="1861"/>
      <c r="H204" s="1863"/>
      <c r="I204" s="2561"/>
      <c r="J204" s="2561"/>
      <c r="K204" s="1861">
        <f>342000/1.1</f>
        <v>310909.09090909088</v>
      </c>
      <c r="L204" s="1861"/>
      <c r="M204" s="2559"/>
      <c r="N204" s="2561"/>
      <c r="O204" s="2561"/>
      <c r="P204" s="1863"/>
      <c r="Q204" s="1863"/>
      <c r="R204" s="1863"/>
    </row>
    <row r="205" spans="1:18" ht="33" hidden="1" customHeight="1">
      <c r="A205" s="3586"/>
      <c r="B205" s="3381"/>
      <c r="C205" s="2556" t="s">
        <v>1782</v>
      </c>
      <c r="D205" s="3590"/>
      <c r="E205" s="2559"/>
      <c r="F205" s="1861"/>
      <c r="G205" s="1861"/>
      <c r="H205" s="1863"/>
      <c r="I205" s="2561"/>
      <c r="J205" s="2561"/>
      <c r="K205" s="1861">
        <f>299000/1.1</f>
        <v>271818.18181818182</v>
      </c>
      <c r="L205" s="1861"/>
      <c r="M205" s="2559"/>
      <c r="N205" s="2561"/>
      <c r="O205" s="2561"/>
      <c r="P205" s="1863"/>
      <c r="Q205" s="1863"/>
      <c r="R205" s="1863"/>
    </row>
    <row r="206" spans="1:18" ht="33" hidden="1" customHeight="1">
      <c r="A206" s="3586"/>
      <c r="B206" s="3381" t="s">
        <v>1786</v>
      </c>
      <c r="C206" s="2556" t="s">
        <v>1772</v>
      </c>
      <c r="D206" s="1612"/>
      <c r="E206" s="2559"/>
      <c r="F206" s="1861"/>
      <c r="G206" s="1861"/>
      <c r="H206" s="1863"/>
      <c r="I206" s="2561"/>
      <c r="J206" s="2561"/>
      <c r="K206" s="1861">
        <f>3561000/1.1</f>
        <v>3237272.7272727271</v>
      </c>
      <c r="L206" s="1861"/>
      <c r="M206" s="2559"/>
      <c r="N206" s="2561"/>
      <c r="O206" s="2561"/>
      <c r="P206" s="1863"/>
      <c r="Q206" s="1863"/>
      <c r="R206" s="1863"/>
    </row>
    <row r="207" spans="1:18" ht="33.75" hidden="1" customHeight="1">
      <c r="A207" s="3586"/>
      <c r="B207" s="3381"/>
      <c r="C207" s="2556" t="s">
        <v>1774</v>
      </c>
      <c r="D207" s="2556" t="s">
        <v>1559</v>
      </c>
      <c r="E207" s="2559"/>
      <c r="F207" s="1861"/>
      <c r="G207" s="1861"/>
      <c r="H207" s="1863"/>
      <c r="I207" s="2561"/>
      <c r="J207" s="2561"/>
      <c r="K207" s="1861">
        <f>1305000/1.1</f>
        <v>1186363.6363636362</v>
      </c>
      <c r="L207" s="1861"/>
      <c r="M207" s="2559"/>
      <c r="N207" s="2561"/>
      <c r="O207" s="2561"/>
      <c r="P207" s="1863"/>
      <c r="Q207" s="1863"/>
      <c r="R207" s="1863"/>
    </row>
    <row r="208" spans="1:18" ht="30.75" hidden="1" customHeight="1">
      <c r="A208" s="3586"/>
      <c r="B208" s="3381"/>
      <c r="C208" s="2556" t="s">
        <v>1775</v>
      </c>
      <c r="D208" s="2556"/>
      <c r="E208" s="2559"/>
      <c r="F208" s="1861"/>
      <c r="G208" s="1861"/>
      <c r="H208" s="1863"/>
      <c r="I208" s="2561"/>
      <c r="J208" s="2561"/>
      <c r="K208" s="1861">
        <f>321000/1.1</f>
        <v>291818.18181818182</v>
      </c>
      <c r="L208" s="1861"/>
      <c r="M208" s="2559"/>
      <c r="N208" s="2561"/>
      <c r="O208" s="2561"/>
      <c r="P208" s="1863"/>
      <c r="Q208" s="1863"/>
      <c r="R208" s="1863"/>
    </row>
    <row r="209" spans="1:18" ht="30.75" hidden="1" customHeight="1">
      <c r="A209" s="2555"/>
      <c r="B209" s="2550" t="s">
        <v>1786</v>
      </c>
      <c r="C209" s="2556" t="s">
        <v>1782</v>
      </c>
      <c r="D209" s="2556"/>
      <c r="E209" s="2559"/>
      <c r="F209" s="1861"/>
      <c r="G209" s="1861"/>
      <c r="H209" s="1863"/>
      <c r="I209" s="2561"/>
      <c r="J209" s="2561"/>
      <c r="K209" s="1861">
        <f>281000/1.1</f>
        <v>255454.54545454544</v>
      </c>
      <c r="L209" s="1861"/>
      <c r="M209" s="2559"/>
      <c r="N209" s="2561"/>
      <c r="O209" s="2561"/>
      <c r="P209" s="1863"/>
      <c r="Q209" s="1863"/>
      <c r="R209" s="1863"/>
    </row>
    <row r="210" spans="1:18" ht="30.75" hidden="1" customHeight="1">
      <c r="A210" s="3586"/>
      <c r="B210" s="3381" t="s">
        <v>1787</v>
      </c>
      <c r="C210" s="2556" t="s">
        <v>1354</v>
      </c>
      <c r="D210" s="3590" t="s">
        <v>1559</v>
      </c>
      <c r="E210" s="2559"/>
      <c r="F210" s="1861"/>
      <c r="G210" s="1861"/>
      <c r="H210" s="1863"/>
      <c r="I210" s="2561"/>
      <c r="J210" s="2561"/>
      <c r="K210" s="1861">
        <f>1317000/1.1</f>
        <v>1197272.7272727271</v>
      </c>
      <c r="L210" s="1861"/>
      <c r="M210" s="2559"/>
      <c r="N210" s="2561"/>
      <c r="O210" s="2561"/>
      <c r="P210" s="1863"/>
      <c r="Q210" s="1863"/>
      <c r="R210" s="1863"/>
    </row>
    <row r="211" spans="1:18" ht="30.75" hidden="1" customHeight="1">
      <c r="A211" s="3586"/>
      <c r="B211" s="3381"/>
      <c r="C211" s="2556" t="s">
        <v>1353</v>
      </c>
      <c r="D211" s="3590"/>
      <c r="E211" s="2559"/>
      <c r="F211" s="1861"/>
      <c r="G211" s="1861"/>
      <c r="H211" s="1863"/>
      <c r="I211" s="2561"/>
      <c r="J211" s="2561"/>
      <c r="K211" s="1861">
        <f>406000/1.1</f>
        <v>369090.90909090906</v>
      </c>
      <c r="L211" s="1861"/>
      <c r="M211" s="2559"/>
      <c r="N211" s="2561"/>
      <c r="O211" s="2561"/>
      <c r="P211" s="1863"/>
      <c r="Q211" s="1863"/>
      <c r="R211" s="1863"/>
    </row>
    <row r="212" spans="1:18" ht="30.75" hidden="1" customHeight="1">
      <c r="A212" s="3586"/>
      <c r="B212" s="3381" t="s">
        <v>1788</v>
      </c>
      <c r="C212" s="2556" t="s">
        <v>1354</v>
      </c>
      <c r="D212" s="3590"/>
      <c r="E212" s="2559"/>
      <c r="F212" s="1861"/>
      <c r="G212" s="1861"/>
      <c r="H212" s="1863"/>
      <c r="I212" s="2561"/>
      <c r="J212" s="2561"/>
      <c r="K212" s="1861">
        <f>1229000/1.1</f>
        <v>1117272.7272727273</v>
      </c>
      <c r="L212" s="1861"/>
      <c r="M212" s="2559"/>
      <c r="N212" s="2561"/>
      <c r="O212" s="2561"/>
      <c r="P212" s="1863"/>
      <c r="Q212" s="1863"/>
      <c r="R212" s="1863"/>
    </row>
    <row r="213" spans="1:18" ht="30.75" hidden="1" customHeight="1">
      <c r="A213" s="3586"/>
      <c r="B213" s="3381"/>
      <c r="C213" s="2556" t="s">
        <v>1353</v>
      </c>
      <c r="D213" s="3590"/>
      <c r="E213" s="2559"/>
      <c r="F213" s="1861"/>
      <c r="G213" s="1861"/>
      <c r="H213" s="1863"/>
      <c r="I213" s="2561"/>
      <c r="J213" s="2561"/>
      <c r="K213" s="1861">
        <f>376000/1.1</f>
        <v>341818.18181818177</v>
      </c>
      <c r="L213" s="1861"/>
      <c r="M213" s="2559"/>
      <c r="N213" s="2561"/>
      <c r="O213" s="2561"/>
      <c r="P213" s="1863"/>
      <c r="Q213" s="1863"/>
      <c r="R213" s="1863"/>
    </row>
    <row r="214" spans="1:18" ht="30.75" hidden="1" customHeight="1">
      <c r="A214" s="2555"/>
      <c r="B214" s="1395" t="s">
        <v>1789</v>
      </c>
      <c r="C214" s="2556"/>
      <c r="D214" s="2556"/>
      <c r="E214" s="2559"/>
      <c r="F214" s="1861"/>
      <c r="G214" s="1861"/>
      <c r="H214" s="1863"/>
      <c r="I214" s="2561"/>
      <c r="J214" s="2561"/>
      <c r="K214" s="1861"/>
      <c r="L214" s="1861"/>
      <c r="M214" s="2559"/>
      <c r="N214" s="2561"/>
      <c r="O214" s="2561"/>
      <c r="P214" s="1863"/>
      <c r="Q214" s="1863"/>
      <c r="R214" s="1863"/>
    </row>
    <row r="215" spans="1:18" ht="30.75" hidden="1" customHeight="1">
      <c r="A215" s="3586"/>
      <c r="B215" s="3381" t="s">
        <v>1790</v>
      </c>
      <c r="C215" s="2556" t="s">
        <v>1354</v>
      </c>
      <c r="D215" s="3590" t="s">
        <v>1559</v>
      </c>
      <c r="E215" s="2559"/>
      <c r="F215" s="1861"/>
      <c r="G215" s="1861"/>
      <c r="H215" s="1863"/>
      <c r="I215" s="2561"/>
      <c r="J215" s="2561"/>
      <c r="K215" s="1861">
        <f>3817000/1.1</f>
        <v>3469999.9999999995</v>
      </c>
      <c r="L215" s="1861"/>
      <c r="M215" s="2559"/>
      <c r="N215" s="2561"/>
      <c r="O215" s="2561"/>
      <c r="P215" s="1863"/>
      <c r="Q215" s="1863"/>
      <c r="R215" s="1863"/>
    </row>
    <row r="216" spans="1:18" ht="30.75" hidden="1" customHeight="1">
      <c r="A216" s="3586"/>
      <c r="B216" s="3381"/>
      <c r="C216" s="2556" t="s">
        <v>1353</v>
      </c>
      <c r="D216" s="3590"/>
      <c r="E216" s="2559"/>
      <c r="F216" s="1861"/>
      <c r="G216" s="1861"/>
      <c r="H216" s="1863"/>
      <c r="I216" s="2561"/>
      <c r="J216" s="2561"/>
      <c r="K216" s="1861">
        <f>1099000/1.1</f>
        <v>999090.90909090906</v>
      </c>
      <c r="L216" s="1861"/>
      <c r="M216" s="2559"/>
      <c r="N216" s="2561"/>
      <c r="O216" s="2561"/>
      <c r="P216" s="1863"/>
      <c r="Q216" s="1863"/>
      <c r="R216" s="1863"/>
    </row>
    <row r="217" spans="1:18" ht="30.75" hidden="1" customHeight="1">
      <c r="A217" s="3586"/>
      <c r="B217" s="2550" t="s">
        <v>1791</v>
      </c>
      <c r="C217" s="2556" t="s">
        <v>1354</v>
      </c>
      <c r="D217" s="3590"/>
      <c r="E217" s="2559"/>
      <c r="F217" s="1861"/>
      <c r="G217" s="1861"/>
      <c r="H217" s="1863"/>
      <c r="I217" s="2561"/>
      <c r="J217" s="2561"/>
      <c r="K217" s="1861">
        <f>2708000/1.1</f>
        <v>2461818.1818181816</v>
      </c>
      <c r="L217" s="1861"/>
      <c r="M217" s="2559"/>
      <c r="N217" s="2561"/>
      <c r="O217" s="2561"/>
      <c r="P217" s="1863"/>
      <c r="Q217" s="1863"/>
      <c r="R217" s="1863"/>
    </row>
    <row r="218" spans="1:18" ht="30.75" hidden="1" customHeight="1">
      <c r="A218" s="3586"/>
      <c r="B218" s="2550" t="s">
        <v>1791</v>
      </c>
      <c r="C218" s="2556" t="s">
        <v>1353</v>
      </c>
      <c r="D218" s="3590"/>
      <c r="E218" s="2559"/>
      <c r="F218" s="1861"/>
      <c r="G218" s="1861"/>
      <c r="H218" s="1863"/>
      <c r="I218" s="2561"/>
      <c r="J218" s="2561"/>
      <c r="K218" s="1861">
        <f>781000/1.1</f>
        <v>710000</v>
      </c>
      <c r="L218" s="1861"/>
      <c r="M218" s="2559"/>
      <c r="N218" s="2561"/>
      <c r="O218" s="2561"/>
      <c r="P218" s="1863"/>
      <c r="Q218" s="1863"/>
      <c r="R218" s="1863"/>
    </row>
    <row r="219" spans="1:18" ht="30.75" hidden="1" customHeight="1">
      <c r="A219" s="2555"/>
      <c r="B219" s="1395" t="s">
        <v>1827</v>
      </c>
      <c r="C219" s="2556"/>
      <c r="D219" s="2556"/>
      <c r="E219" s="2559"/>
      <c r="F219" s="1861"/>
      <c r="G219" s="1861"/>
      <c r="H219" s="1863"/>
      <c r="I219" s="2561"/>
      <c r="J219" s="2561"/>
      <c r="K219" s="1861"/>
      <c r="L219" s="1861"/>
      <c r="M219" s="2559"/>
      <c r="N219" s="2561"/>
      <c r="O219" s="2561"/>
      <c r="P219" s="1863"/>
      <c r="Q219" s="1863"/>
      <c r="R219" s="1863"/>
    </row>
    <row r="220" spans="1:18" ht="30.75" hidden="1" customHeight="1">
      <c r="A220" s="3586"/>
      <c r="B220" s="3381" t="s">
        <v>1792</v>
      </c>
      <c r="C220" s="2556" t="s">
        <v>1354</v>
      </c>
      <c r="D220" s="3590" t="s">
        <v>1559</v>
      </c>
      <c r="E220" s="2559"/>
      <c r="F220" s="1861"/>
      <c r="G220" s="1861"/>
      <c r="H220" s="1863"/>
      <c r="I220" s="2561"/>
      <c r="J220" s="2561"/>
      <c r="K220" s="1861">
        <f>2431000/1.1</f>
        <v>2210000</v>
      </c>
      <c r="L220" s="1861"/>
      <c r="M220" s="2559"/>
      <c r="N220" s="2561"/>
      <c r="O220" s="2561"/>
      <c r="P220" s="1863"/>
      <c r="Q220" s="1863"/>
      <c r="R220" s="1863"/>
    </row>
    <row r="221" spans="1:18" ht="30.75" hidden="1" customHeight="1">
      <c r="A221" s="3586"/>
      <c r="B221" s="3381"/>
      <c r="C221" s="2556" t="s">
        <v>1353</v>
      </c>
      <c r="D221" s="3590"/>
      <c r="E221" s="2559"/>
      <c r="F221" s="1861"/>
      <c r="G221" s="1861"/>
      <c r="H221" s="1863"/>
      <c r="I221" s="2561"/>
      <c r="J221" s="2561"/>
      <c r="K221" s="1861">
        <f>717000/1.1</f>
        <v>651818.18181818177</v>
      </c>
      <c r="L221" s="1861"/>
      <c r="M221" s="2559"/>
      <c r="N221" s="2561"/>
      <c r="O221" s="2561"/>
      <c r="P221" s="1863"/>
      <c r="Q221" s="1863"/>
      <c r="R221" s="1863"/>
    </row>
    <row r="222" spans="1:18" ht="30.75" hidden="1" customHeight="1">
      <c r="A222" s="3586"/>
      <c r="B222" s="3381" t="s">
        <v>1793</v>
      </c>
      <c r="C222" s="2556" t="s">
        <v>1354</v>
      </c>
      <c r="D222" s="3590"/>
      <c r="E222" s="2559"/>
      <c r="F222" s="1861"/>
      <c r="G222" s="1861"/>
      <c r="H222" s="1863"/>
      <c r="I222" s="2561"/>
      <c r="J222" s="2561"/>
      <c r="K222" s="1861">
        <f>1114000/1.1</f>
        <v>1012727.2727272726</v>
      </c>
      <c r="L222" s="1861"/>
      <c r="M222" s="2559"/>
      <c r="N222" s="2561"/>
      <c r="O222" s="2561"/>
      <c r="P222" s="1863"/>
      <c r="Q222" s="1863"/>
      <c r="R222" s="1863"/>
    </row>
    <row r="223" spans="1:18" ht="36.75" hidden="1" customHeight="1">
      <c r="A223" s="3586"/>
      <c r="B223" s="3381"/>
      <c r="C223" s="2556" t="s">
        <v>1353</v>
      </c>
      <c r="D223" s="3590"/>
      <c r="E223" s="2559"/>
      <c r="F223" s="1861"/>
      <c r="G223" s="1861"/>
      <c r="H223" s="1863"/>
      <c r="I223" s="2561"/>
      <c r="J223" s="2561"/>
      <c r="K223" s="1861">
        <f>327000/1.1</f>
        <v>297272.72727272724</v>
      </c>
      <c r="L223" s="1861"/>
      <c r="M223" s="2559"/>
      <c r="N223" s="2561"/>
      <c r="O223" s="2561"/>
      <c r="P223" s="1863"/>
      <c r="Q223" s="1863"/>
      <c r="R223" s="1863"/>
    </row>
    <row r="224" spans="1:18" ht="36.75" hidden="1" customHeight="1">
      <c r="A224" s="2555"/>
      <c r="B224" s="1395" t="s">
        <v>1794</v>
      </c>
      <c r="C224" s="2556"/>
      <c r="D224" s="2556"/>
      <c r="E224" s="2559"/>
      <c r="F224" s="1861"/>
      <c r="G224" s="1861"/>
      <c r="H224" s="1863"/>
      <c r="I224" s="2561"/>
      <c r="J224" s="2561"/>
      <c r="K224" s="1861"/>
      <c r="L224" s="1861"/>
      <c r="M224" s="2559"/>
      <c r="N224" s="2561"/>
      <c r="O224" s="2561"/>
      <c r="P224" s="1863"/>
      <c r="Q224" s="1863"/>
      <c r="R224" s="1863"/>
    </row>
    <row r="225" spans="1:18" ht="36.75" hidden="1" customHeight="1">
      <c r="A225" s="2555"/>
      <c r="B225" s="1395" t="s">
        <v>1798</v>
      </c>
      <c r="C225" s="2556"/>
      <c r="D225" s="3590" t="s">
        <v>1559</v>
      </c>
      <c r="E225" s="2559"/>
      <c r="F225" s="1861"/>
      <c r="G225" s="1861"/>
      <c r="H225" s="1863"/>
      <c r="I225" s="2561"/>
      <c r="J225" s="2561"/>
      <c r="K225" s="1861"/>
      <c r="L225" s="1861"/>
      <c r="M225" s="2559"/>
      <c r="N225" s="2561"/>
      <c r="O225" s="2561"/>
      <c r="P225" s="1863"/>
      <c r="Q225" s="1863"/>
      <c r="R225" s="1863"/>
    </row>
    <row r="226" spans="1:18" ht="36.75" hidden="1" customHeight="1">
      <c r="A226" s="3586"/>
      <c r="B226" s="3381" t="s">
        <v>1796</v>
      </c>
      <c r="C226" s="2556" t="s">
        <v>1795</v>
      </c>
      <c r="D226" s="3590"/>
      <c r="E226" s="2559"/>
      <c r="F226" s="1861"/>
      <c r="G226" s="1861"/>
      <c r="H226" s="1863"/>
      <c r="I226" s="2561"/>
      <c r="J226" s="2561"/>
      <c r="K226" s="1861">
        <f>510000/1.1</f>
        <v>463636.36363636359</v>
      </c>
      <c r="L226" s="1861"/>
      <c r="M226" s="2559"/>
      <c r="N226" s="2561"/>
      <c r="O226" s="2561"/>
      <c r="P226" s="1863"/>
      <c r="Q226" s="1863"/>
      <c r="R226" s="1863"/>
    </row>
    <row r="227" spans="1:18" ht="36.75" hidden="1" customHeight="1">
      <c r="A227" s="3586"/>
      <c r="B227" s="3381"/>
      <c r="C227" s="2556" t="s">
        <v>1797</v>
      </c>
      <c r="D227" s="3590"/>
      <c r="E227" s="2559"/>
      <c r="F227" s="1861"/>
      <c r="G227" s="1861"/>
      <c r="H227" s="1863"/>
      <c r="I227" s="2561"/>
      <c r="J227" s="2561"/>
      <c r="K227" s="1861">
        <f>481000/1.1</f>
        <v>437272.72727272724</v>
      </c>
      <c r="L227" s="1861"/>
      <c r="M227" s="2559"/>
      <c r="N227" s="2561"/>
      <c r="O227" s="2561"/>
      <c r="P227" s="1863"/>
      <c r="Q227" s="1863"/>
      <c r="R227" s="1863"/>
    </row>
    <row r="228" spans="1:18" ht="36.75" hidden="1" customHeight="1">
      <c r="A228" s="2555"/>
      <c r="B228" s="1395" t="s">
        <v>1799</v>
      </c>
      <c r="C228" s="2555"/>
      <c r="D228" s="3590"/>
      <c r="E228" s="2559"/>
      <c r="F228" s="1861"/>
      <c r="G228" s="1861"/>
      <c r="H228" s="1863"/>
      <c r="I228" s="2561"/>
      <c r="J228" s="2561"/>
      <c r="K228" s="2561"/>
      <c r="L228" s="1861"/>
      <c r="M228" s="2559"/>
      <c r="N228" s="2561"/>
      <c r="O228" s="2561"/>
      <c r="P228" s="1863"/>
      <c r="Q228" s="1863"/>
      <c r="R228" s="1863"/>
    </row>
    <row r="229" spans="1:18" ht="36.75" hidden="1" customHeight="1">
      <c r="A229" s="2555"/>
      <c r="B229" s="2550" t="s">
        <v>1828</v>
      </c>
      <c r="C229" s="2556" t="s">
        <v>1797</v>
      </c>
      <c r="D229" s="2556"/>
      <c r="E229" s="2559"/>
      <c r="F229" s="1861"/>
      <c r="G229" s="1861"/>
      <c r="H229" s="1863"/>
      <c r="I229" s="2561"/>
      <c r="J229" s="2561"/>
      <c r="K229" s="1861">
        <f>399000/1.1</f>
        <v>362727.27272727271</v>
      </c>
      <c r="L229" s="1861"/>
      <c r="M229" s="2559"/>
      <c r="N229" s="2561"/>
      <c r="O229" s="2561"/>
      <c r="P229" s="1863"/>
      <c r="Q229" s="1863"/>
      <c r="R229" s="1863"/>
    </row>
    <row r="230" spans="1:18" ht="36.75" hidden="1" customHeight="1">
      <c r="A230" s="2555"/>
      <c r="B230" s="1395" t="s">
        <v>1829</v>
      </c>
      <c r="C230" s="2556"/>
      <c r="D230" s="1612"/>
      <c r="E230" s="2559"/>
      <c r="F230" s="1861"/>
      <c r="G230" s="1861"/>
      <c r="H230" s="1863"/>
      <c r="I230" s="2561"/>
      <c r="J230" s="2561"/>
      <c r="K230" s="1861"/>
      <c r="L230" s="1861"/>
      <c r="M230" s="2559"/>
      <c r="N230" s="2561"/>
      <c r="O230" s="2561"/>
      <c r="P230" s="1863"/>
      <c r="Q230" s="1863"/>
      <c r="R230" s="1863"/>
    </row>
    <row r="231" spans="1:18" ht="36.75" hidden="1" customHeight="1">
      <c r="A231" s="2555"/>
      <c r="B231" s="2550" t="s">
        <v>1830</v>
      </c>
      <c r="C231" s="2556" t="s">
        <v>1797</v>
      </c>
      <c r="D231" s="2556"/>
      <c r="E231" s="2559"/>
      <c r="F231" s="1861"/>
      <c r="G231" s="1861"/>
      <c r="H231" s="1863"/>
      <c r="I231" s="2561"/>
      <c r="J231" s="2561"/>
      <c r="K231" s="1861">
        <f>290000/1.1</f>
        <v>263636.36363636359</v>
      </c>
      <c r="L231" s="1861"/>
      <c r="M231" s="2559"/>
      <c r="N231" s="2561"/>
      <c r="O231" s="2561"/>
      <c r="P231" s="1863"/>
      <c r="Q231" s="1863"/>
      <c r="R231" s="1863"/>
    </row>
    <row r="232" spans="1:18" ht="36.75" hidden="1" customHeight="1">
      <c r="A232" s="2555"/>
      <c r="B232" s="1395" t="s">
        <v>1800</v>
      </c>
      <c r="C232" s="2556"/>
      <c r="D232" s="2556"/>
      <c r="E232" s="2559"/>
      <c r="F232" s="1861"/>
      <c r="G232" s="1861"/>
      <c r="H232" s="1863"/>
      <c r="I232" s="2561"/>
      <c r="J232" s="2561"/>
      <c r="K232" s="1861"/>
      <c r="L232" s="1861"/>
      <c r="M232" s="2559"/>
      <c r="N232" s="2561"/>
      <c r="O232" s="2561"/>
      <c r="P232" s="1863"/>
      <c r="Q232" s="1863"/>
      <c r="R232" s="1863"/>
    </row>
    <row r="233" spans="1:18" ht="36.75" hidden="1" customHeight="1">
      <c r="A233" s="3586"/>
      <c r="B233" s="3381" t="s">
        <v>1801</v>
      </c>
      <c r="C233" s="2556" t="s">
        <v>1802</v>
      </c>
      <c r="D233" s="3590" t="s">
        <v>1559</v>
      </c>
      <c r="E233" s="2559"/>
      <c r="F233" s="1861"/>
      <c r="G233" s="1861"/>
      <c r="H233" s="1863"/>
      <c r="I233" s="2561"/>
      <c r="J233" s="2561"/>
      <c r="K233" s="1861">
        <f>2757000/1.1</f>
        <v>2506363.6363636362</v>
      </c>
      <c r="L233" s="1861"/>
      <c r="M233" s="2559"/>
      <c r="N233" s="2561"/>
      <c r="O233" s="2561"/>
      <c r="P233" s="1863"/>
      <c r="Q233" s="1863"/>
      <c r="R233" s="1863"/>
    </row>
    <row r="234" spans="1:18" ht="36.75" hidden="1" customHeight="1">
      <c r="A234" s="3586"/>
      <c r="B234" s="3381"/>
      <c r="C234" s="2556" t="s">
        <v>1803</v>
      </c>
      <c r="D234" s="3590"/>
      <c r="E234" s="2559"/>
      <c r="F234" s="1861"/>
      <c r="G234" s="1861"/>
      <c r="H234" s="1863"/>
      <c r="I234" s="2561"/>
      <c r="J234" s="2561"/>
      <c r="K234" s="1861">
        <f>633000/1.1</f>
        <v>575454.54545454541</v>
      </c>
      <c r="L234" s="1861"/>
      <c r="M234" s="2559"/>
      <c r="N234" s="2561"/>
      <c r="O234" s="2561"/>
      <c r="P234" s="1863"/>
      <c r="Q234" s="1863"/>
      <c r="R234" s="1863"/>
    </row>
    <row r="235" spans="1:18" ht="36.75" hidden="1" customHeight="1">
      <c r="A235" s="3586"/>
      <c r="B235" s="3381"/>
      <c r="C235" s="2556" t="s">
        <v>1804</v>
      </c>
      <c r="D235" s="3590"/>
      <c r="E235" s="2559"/>
      <c r="F235" s="1861"/>
      <c r="G235" s="1861"/>
      <c r="H235" s="1863"/>
      <c r="I235" s="2561"/>
      <c r="J235" s="2561"/>
      <c r="K235" s="1861">
        <f>181000/1.1</f>
        <v>164545.45454545453</v>
      </c>
      <c r="L235" s="1861"/>
      <c r="M235" s="2559"/>
      <c r="N235" s="2561"/>
      <c r="O235" s="2561"/>
      <c r="P235" s="1863"/>
      <c r="Q235" s="1863"/>
      <c r="R235" s="1863"/>
    </row>
    <row r="236" spans="1:18" ht="56.25" customHeight="1">
      <c r="A236" s="2545">
        <v>3</v>
      </c>
      <c r="B236" s="3581" t="s">
        <v>3158</v>
      </c>
      <c r="C236" s="3581"/>
      <c r="D236" s="3581"/>
      <c r="E236" s="3581"/>
      <c r="F236" s="3581"/>
      <c r="G236" s="3581"/>
      <c r="H236" s="3581"/>
      <c r="I236" s="3581"/>
      <c r="J236" s="3581"/>
      <c r="K236" s="3581"/>
      <c r="L236" s="3581"/>
      <c r="M236" s="3581"/>
      <c r="N236" s="3581"/>
      <c r="O236" s="3581"/>
      <c r="P236" s="3581"/>
      <c r="Q236" s="3581"/>
      <c r="R236" s="3581"/>
    </row>
    <row r="237" spans="1:18" ht="36.75" customHeight="1">
      <c r="A237" s="2555"/>
      <c r="B237" s="2546"/>
      <c r="C237" s="2556"/>
      <c r="D237" s="2468"/>
      <c r="E237" s="1600"/>
      <c r="F237" s="1600"/>
      <c r="G237" s="3782" t="s">
        <v>3159</v>
      </c>
      <c r="H237" s="3782"/>
      <c r="I237" s="3782"/>
      <c r="J237" s="3782"/>
      <c r="K237" s="3782"/>
      <c r="L237" s="3782"/>
      <c r="M237" s="3782"/>
      <c r="N237" s="3782"/>
      <c r="O237" s="3782"/>
      <c r="P237" s="3782"/>
      <c r="Q237" s="3782"/>
      <c r="R237" s="3783"/>
    </row>
    <row r="238" spans="1:18" ht="35.25" customHeight="1">
      <c r="A238" s="2555"/>
      <c r="B238" s="2546" t="s">
        <v>3160</v>
      </c>
      <c r="C238" s="2556" t="s">
        <v>2030</v>
      </c>
      <c r="D238" s="2556" t="s">
        <v>1000</v>
      </c>
      <c r="E238" s="2556"/>
      <c r="F238" s="2556"/>
      <c r="G238" s="3681">
        <v>455000</v>
      </c>
      <c r="H238" s="3522"/>
      <c r="I238" s="3522"/>
      <c r="J238" s="3522"/>
      <c r="K238" s="3522"/>
      <c r="L238" s="3522"/>
      <c r="M238" s="3522"/>
      <c r="N238" s="3522"/>
      <c r="O238" s="3522"/>
      <c r="P238" s="3522"/>
      <c r="Q238" s="3522"/>
      <c r="R238" s="3523"/>
    </row>
    <row r="239" spans="1:18" ht="35.25" customHeight="1">
      <c r="A239" s="2555"/>
      <c r="B239" s="2546" t="s">
        <v>3161</v>
      </c>
      <c r="C239" s="2556" t="s">
        <v>3162</v>
      </c>
      <c r="D239" s="2556" t="s">
        <v>3177</v>
      </c>
      <c r="E239" s="2556"/>
      <c r="F239" s="2556"/>
      <c r="G239" s="3681">
        <v>3152000</v>
      </c>
      <c r="H239" s="3522"/>
      <c r="I239" s="3522"/>
      <c r="J239" s="3522"/>
      <c r="K239" s="3522"/>
      <c r="L239" s="3522"/>
      <c r="M239" s="3522"/>
      <c r="N239" s="3522"/>
      <c r="O239" s="3522"/>
      <c r="P239" s="3522"/>
      <c r="Q239" s="3522"/>
      <c r="R239" s="3523"/>
    </row>
    <row r="240" spans="1:18" ht="35.25" customHeight="1">
      <c r="A240" s="2555"/>
      <c r="B240" s="2546" t="s">
        <v>3161</v>
      </c>
      <c r="C240" s="2556" t="s">
        <v>3163</v>
      </c>
      <c r="D240" s="2556" t="s">
        <v>3178</v>
      </c>
      <c r="E240" s="2556"/>
      <c r="F240" s="2556"/>
      <c r="G240" s="3681">
        <v>911000</v>
      </c>
      <c r="H240" s="3522"/>
      <c r="I240" s="3522"/>
      <c r="J240" s="3522"/>
      <c r="K240" s="3522"/>
      <c r="L240" s="3522"/>
      <c r="M240" s="3522"/>
      <c r="N240" s="3522"/>
      <c r="O240" s="3522"/>
      <c r="P240" s="3522"/>
      <c r="Q240" s="3522"/>
      <c r="R240" s="3523"/>
    </row>
    <row r="241" spans="1:18" ht="35.25" customHeight="1">
      <c r="A241" s="2555"/>
      <c r="B241" s="2546" t="s">
        <v>3164</v>
      </c>
      <c r="C241" s="2556" t="s">
        <v>3162</v>
      </c>
      <c r="D241" s="2556" t="s">
        <v>3177</v>
      </c>
      <c r="E241" s="2556"/>
      <c r="F241" s="2556"/>
      <c r="G241" s="3681">
        <v>3928000</v>
      </c>
      <c r="H241" s="3522"/>
      <c r="I241" s="3522"/>
      <c r="J241" s="3522"/>
      <c r="K241" s="3522"/>
      <c r="L241" s="3522"/>
      <c r="M241" s="3522"/>
      <c r="N241" s="3522"/>
      <c r="O241" s="3522"/>
      <c r="P241" s="3522"/>
      <c r="Q241" s="3522"/>
      <c r="R241" s="3523"/>
    </row>
    <row r="242" spans="1:18" ht="35.25" customHeight="1">
      <c r="A242" s="2555"/>
      <c r="B242" s="2546" t="s">
        <v>3164</v>
      </c>
      <c r="C242" s="2556" t="s">
        <v>3163</v>
      </c>
      <c r="D242" s="2556" t="s">
        <v>3178</v>
      </c>
      <c r="E242" s="2556"/>
      <c r="F242" s="2556"/>
      <c r="G242" s="3681">
        <v>1069000</v>
      </c>
      <c r="H242" s="3522"/>
      <c r="I242" s="3522"/>
      <c r="J242" s="3522"/>
      <c r="K242" s="3522"/>
      <c r="L242" s="3522"/>
      <c r="M242" s="3522"/>
      <c r="N242" s="3522"/>
      <c r="O242" s="3522"/>
      <c r="P242" s="3522"/>
      <c r="Q242" s="3522"/>
      <c r="R242" s="3523"/>
    </row>
    <row r="243" spans="1:18" ht="35.25" customHeight="1">
      <c r="A243" s="2555"/>
      <c r="B243" s="2546" t="s">
        <v>3165</v>
      </c>
      <c r="C243" s="2556" t="s">
        <v>3162</v>
      </c>
      <c r="D243" s="2556" t="s">
        <v>3177</v>
      </c>
      <c r="E243" s="2556"/>
      <c r="F243" s="2556"/>
      <c r="G243" s="3681">
        <v>3731000</v>
      </c>
      <c r="H243" s="3522"/>
      <c r="I243" s="3522"/>
      <c r="J243" s="3522"/>
      <c r="K243" s="3522"/>
      <c r="L243" s="3522"/>
      <c r="M243" s="3522"/>
      <c r="N243" s="3522"/>
      <c r="O243" s="3522"/>
      <c r="P243" s="3522"/>
      <c r="Q243" s="3522"/>
      <c r="R243" s="3523"/>
    </row>
    <row r="244" spans="1:18" ht="35.25" customHeight="1">
      <c r="A244" s="2555"/>
      <c r="B244" s="2546" t="s">
        <v>3165</v>
      </c>
      <c r="C244" s="2556" t="s">
        <v>3163</v>
      </c>
      <c r="D244" s="2556" t="s">
        <v>3178</v>
      </c>
      <c r="E244" s="2556"/>
      <c r="F244" s="2556"/>
      <c r="G244" s="3681">
        <v>1017000</v>
      </c>
      <c r="H244" s="3522"/>
      <c r="I244" s="3522"/>
      <c r="J244" s="3522"/>
      <c r="K244" s="3522"/>
      <c r="L244" s="3522"/>
      <c r="M244" s="3522"/>
      <c r="N244" s="3522"/>
      <c r="O244" s="3522"/>
      <c r="P244" s="3522"/>
      <c r="Q244" s="3522"/>
      <c r="R244" s="3523"/>
    </row>
    <row r="245" spans="1:18" ht="35.25" customHeight="1">
      <c r="A245" s="2555"/>
      <c r="B245" s="2546" t="s">
        <v>3166</v>
      </c>
      <c r="C245" s="2556" t="s">
        <v>3162</v>
      </c>
      <c r="D245" s="2556" t="s">
        <v>3177</v>
      </c>
      <c r="E245" s="2556"/>
      <c r="F245" s="2556"/>
      <c r="G245" s="3681">
        <v>1030000</v>
      </c>
      <c r="H245" s="3522"/>
      <c r="I245" s="3522"/>
      <c r="J245" s="3522"/>
      <c r="K245" s="3522"/>
      <c r="L245" s="3522"/>
      <c r="M245" s="3522"/>
      <c r="N245" s="3522"/>
      <c r="O245" s="3522"/>
      <c r="P245" s="3522"/>
      <c r="Q245" s="3522"/>
      <c r="R245" s="3523"/>
    </row>
    <row r="246" spans="1:18" ht="35.25" customHeight="1">
      <c r="A246" s="2555"/>
      <c r="B246" s="2546" t="s">
        <v>3166</v>
      </c>
      <c r="C246" s="2556" t="s">
        <v>3163</v>
      </c>
      <c r="D246" s="2556" t="s">
        <v>3178</v>
      </c>
      <c r="E246" s="2556"/>
      <c r="F246" s="2556"/>
      <c r="G246" s="3681">
        <v>335000</v>
      </c>
      <c r="H246" s="3522"/>
      <c r="I246" s="3522"/>
      <c r="J246" s="3522"/>
      <c r="K246" s="3522"/>
      <c r="L246" s="3522"/>
      <c r="M246" s="3522"/>
      <c r="N246" s="3522"/>
      <c r="O246" s="3522"/>
      <c r="P246" s="3522"/>
      <c r="Q246" s="3522"/>
      <c r="R246" s="3523"/>
    </row>
    <row r="247" spans="1:18" ht="35.25" customHeight="1">
      <c r="A247" s="2555"/>
      <c r="B247" s="2546" t="s">
        <v>3167</v>
      </c>
      <c r="C247" s="2556" t="s">
        <v>3162</v>
      </c>
      <c r="D247" s="2556" t="s">
        <v>3177</v>
      </c>
      <c r="E247" s="2556"/>
      <c r="F247" s="2556"/>
      <c r="G247" s="3681">
        <v>2120000</v>
      </c>
      <c r="H247" s="3522"/>
      <c r="I247" s="3522"/>
      <c r="J247" s="3522"/>
      <c r="K247" s="3522"/>
      <c r="L247" s="3522"/>
      <c r="M247" s="3522"/>
      <c r="N247" s="3522"/>
      <c r="O247" s="3522"/>
      <c r="P247" s="3522"/>
      <c r="Q247" s="3522"/>
      <c r="R247" s="3523"/>
    </row>
    <row r="248" spans="1:18" ht="35.25" customHeight="1">
      <c r="A248" s="2555"/>
      <c r="B248" s="2546" t="s">
        <v>3167</v>
      </c>
      <c r="C248" s="2556" t="s">
        <v>3163</v>
      </c>
      <c r="D248" s="2556" t="s">
        <v>3178</v>
      </c>
      <c r="E248" s="2556"/>
      <c r="F248" s="2556"/>
      <c r="G248" s="3681">
        <v>634000</v>
      </c>
      <c r="H248" s="3522"/>
      <c r="I248" s="3522"/>
      <c r="J248" s="3522"/>
      <c r="K248" s="3522"/>
      <c r="L248" s="3522"/>
      <c r="M248" s="3522"/>
      <c r="N248" s="3522"/>
      <c r="O248" s="3522"/>
      <c r="P248" s="3522"/>
      <c r="Q248" s="3522"/>
      <c r="R248" s="3523"/>
    </row>
    <row r="249" spans="1:18" ht="35.25" customHeight="1">
      <c r="A249" s="2555"/>
      <c r="B249" s="2546" t="s">
        <v>3167</v>
      </c>
      <c r="C249" s="2556" t="s">
        <v>3163</v>
      </c>
      <c r="D249" s="2556" t="s">
        <v>3179</v>
      </c>
      <c r="E249" s="2556"/>
      <c r="F249" s="2556"/>
      <c r="G249" s="3681">
        <v>157000</v>
      </c>
      <c r="H249" s="3522"/>
      <c r="I249" s="3522"/>
      <c r="J249" s="3522"/>
      <c r="K249" s="3522"/>
      <c r="L249" s="3522"/>
      <c r="M249" s="3522"/>
      <c r="N249" s="3522"/>
      <c r="O249" s="3522"/>
      <c r="P249" s="3522"/>
      <c r="Q249" s="3522"/>
      <c r="R249" s="3523"/>
    </row>
    <row r="250" spans="1:18" ht="35.25" customHeight="1">
      <c r="A250" s="2555"/>
      <c r="B250" s="2546" t="s">
        <v>3168</v>
      </c>
      <c r="C250" s="2556" t="s">
        <v>3162</v>
      </c>
      <c r="D250" s="2556" t="s">
        <v>3177</v>
      </c>
      <c r="E250" s="2556"/>
      <c r="F250" s="2556"/>
      <c r="G250" s="3681">
        <v>1982000</v>
      </c>
      <c r="H250" s="3522"/>
      <c r="I250" s="3522"/>
      <c r="J250" s="3522"/>
      <c r="K250" s="3522"/>
      <c r="L250" s="3522"/>
      <c r="M250" s="3522"/>
      <c r="N250" s="3522"/>
      <c r="O250" s="3522"/>
      <c r="P250" s="3522"/>
      <c r="Q250" s="3522"/>
      <c r="R250" s="3523"/>
    </row>
    <row r="251" spans="1:18" ht="35.25" customHeight="1">
      <c r="A251" s="2555"/>
      <c r="B251" s="2546" t="s">
        <v>3168</v>
      </c>
      <c r="C251" s="2556" t="s">
        <v>3163</v>
      </c>
      <c r="D251" s="2556" t="s">
        <v>3178</v>
      </c>
      <c r="E251" s="2556"/>
      <c r="F251" s="2556"/>
      <c r="G251" s="3681">
        <v>594000</v>
      </c>
      <c r="H251" s="3522"/>
      <c r="I251" s="3522"/>
      <c r="J251" s="3522"/>
      <c r="K251" s="3522"/>
      <c r="L251" s="3522"/>
      <c r="M251" s="3522"/>
      <c r="N251" s="3522"/>
      <c r="O251" s="3522"/>
      <c r="P251" s="3522"/>
      <c r="Q251" s="3522"/>
      <c r="R251" s="3523"/>
    </row>
    <row r="252" spans="1:18" ht="35.25" customHeight="1">
      <c r="A252" s="2555"/>
      <c r="B252" s="2546" t="s">
        <v>3168</v>
      </c>
      <c r="C252" s="2556" t="s">
        <v>3163</v>
      </c>
      <c r="D252" s="2556" t="s">
        <v>3179</v>
      </c>
      <c r="E252" s="2556"/>
      <c r="F252" s="2556"/>
      <c r="G252" s="3681">
        <v>137000</v>
      </c>
      <c r="H252" s="3522"/>
      <c r="I252" s="3522"/>
      <c r="J252" s="3522"/>
      <c r="K252" s="3522"/>
      <c r="L252" s="3522"/>
      <c r="M252" s="3522"/>
      <c r="N252" s="3522"/>
      <c r="O252" s="3522"/>
      <c r="P252" s="3522"/>
      <c r="Q252" s="3522"/>
      <c r="R252" s="3523"/>
    </row>
    <row r="253" spans="1:18" ht="35.25" customHeight="1">
      <c r="A253" s="2555"/>
      <c r="B253" s="2546" t="s">
        <v>3169</v>
      </c>
      <c r="C253" s="2556" t="s">
        <v>3162</v>
      </c>
      <c r="D253" s="2556" t="s">
        <v>3177</v>
      </c>
      <c r="E253" s="2556"/>
      <c r="F253" s="2556"/>
      <c r="G253" s="3681">
        <v>3827000</v>
      </c>
      <c r="H253" s="3522"/>
      <c r="I253" s="3522"/>
      <c r="J253" s="3522"/>
      <c r="K253" s="3522"/>
      <c r="L253" s="3522"/>
      <c r="M253" s="3522"/>
      <c r="N253" s="3522"/>
      <c r="O253" s="3522"/>
      <c r="P253" s="3522"/>
      <c r="Q253" s="3522"/>
      <c r="R253" s="3523"/>
    </row>
    <row r="254" spans="1:18" ht="35.25" customHeight="1">
      <c r="A254" s="2555"/>
      <c r="B254" s="2546" t="s">
        <v>3169</v>
      </c>
      <c r="C254" s="2556" t="s">
        <v>3163</v>
      </c>
      <c r="D254" s="2556" t="s">
        <v>3178</v>
      </c>
      <c r="E254" s="2556"/>
      <c r="F254" s="2556"/>
      <c r="G254" s="3681">
        <v>1168000</v>
      </c>
      <c r="H254" s="3522"/>
      <c r="I254" s="3522"/>
      <c r="J254" s="3522"/>
      <c r="K254" s="3522"/>
      <c r="L254" s="3522"/>
      <c r="M254" s="3522"/>
      <c r="N254" s="3522"/>
      <c r="O254" s="3522"/>
      <c r="P254" s="3522"/>
      <c r="Q254" s="3522"/>
      <c r="R254" s="3523"/>
    </row>
    <row r="255" spans="1:18" ht="35.25" customHeight="1">
      <c r="A255" s="2555"/>
      <c r="B255" s="2546" t="s">
        <v>3170</v>
      </c>
      <c r="C255" s="2556" t="s">
        <v>3162</v>
      </c>
      <c r="D255" s="2556" t="s">
        <v>3177</v>
      </c>
      <c r="E255" s="2556"/>
      <c r="F255" s="2556"/>
      <c r="G255" s="3681">
        <v>3650000</v>
      </c>
      <c r="H255" s="3522"/>
      <c r="I255" s="3522"/>
      <c r="J255" s="3522"/>
      <c r="K255" s="3522"/>
      <c r="L255" s="3522"/>
      <c r="M255" s="3522"/>
      <c r="N255" s="3522"/>
      <c r="O255" s="3522"/>
      <c r="P255" s="3522"/>
      <c r="Q255" s="3522"/>
      <c r="R255" s="3523"/>
    </row>
    <row r="256" spans="1:18" ht="35.25" customHeight="1">
      <c r="A256" s="2555"/>
      <c r="B256" s="2546" t="s">
        <v>3170</v>
      </c>
      <c r="C256" s="2556" t="s">
        <v>3163</v>
      </c>
      <c r="D256" s="2556" t="s">
        <v>3178</v>
      </c>
      <c r="E256" s="2556"/>
      <c r="F256" s="2556"/>
      <c r="G256" s="3681">
        <v>1109000</v>
      </c>
      <c r="H256" s="3522"/>
      <c r="I256" s="3522"/>
      <c r="J256" s="3522"/>
      <c r="K256" s="3522"/>
      <c r="L256" s="3522"/>
      <c r="M256" s="3522"/>
      <c r="N256" s="3522"/>
      <c r="O256" s="3522"/>
      <c r="P256" s="3522"/>
      <c r="Q256" s="3522"/>
      <c r="R256" s="3523"/>
    </row>
    <row r="257" spans="1:18" ht="35.25" customHeight="1">
      <c r="A257" s="2555"/>
      <c r="B257" s="2546" t="s">
        <v>3171</v>
      </c>
      <c r="C257" s="2556" t="s">
        <v>3162</v>
      </c>
      <c r="D257" s="2556" t="s">
        <v>3177</v>
      </c>
      <c r="E257" s="2556"/>
      <c r="F257" s="2556"/>
      <c r="G257" s="3681">
        <v>3569000</v>
      </c>
      <c r="H257" s="3522"/>
      <c r="I257" s="3522"/>
      <c r="J257" s="3522"/>
      <c r="K257" s="3522"/>
      <c r="L257" s="3522"/>
      <c r="M257" s="3522"/>
      <c r="N257" s="3522"/>
      <c r="O257" s="3522"/>
      <c r="P257" s="3522"/>
      <c r="Q257" s="3522"/>
      <c r="R257" s="3523"/>
    </row>
    <row r="258" spans="1:18" ht="35.25" customHeight="1">
      <c r="A258" s="2555"/>
      <c r="B258" s="2546" t="s">
        <v>3171</v>
      </c>
      <c r="C258" s="2556" t="s">
        <v>3163</v>
      </c>
      <c r="D258" s="2556" t="s">
        <v>3178</v>
      </c>
      <c r="E258" s="2556"/>
      <c r="F258" s="2556"/>
      <c r="G258" s="3681">
        <v>1069000</v>
      </c>
      <c r="H258" s="3522"/>
      <c r="I258" s="3522"/>
      <c r="J258" s="3522"/>
      <c r="K258" s="3522"/>
      <c r="L258" s="3522"/>
      <c r="M258" s="3522"/>
      <c r="N258" s="3522"/>
      <c r="O258" s="3522"/>
      <c r="P258" s="3522"/>
      <c r="Q258" s="3522"/>
      <c r="R258" s="3523"/>
    </row>
    <row r="259" spans="1:18" ht="35.25" customHeight="1">
      <c r="A259" s="2555"/>
      <c r="B259" s="2546" t="s">
        <v>3172</v>
      </c>
      <c r="C259" s="2556" t="s">
        <v>3163</v>
      </c>
      <c r="D259" s="2556" t="s">
        <v>3178</v>
      </c>
      <c r="E259" s="2556"/>
      <c r="F259" s="2556"/>
      <c r="G259" s="3681">
        <v>1309000</v>
      </c>
      <c r="H259" s="3522"/>
      <c r="I259" s="3522"/>
      <c r="J259" s="3522"/>
      <c r="K259" s="3522"/>
      <c r="L259" s="3522"/>
      <c r="M259" s="3522"/>
      <c r="N259" s="3522"/>
      <c r="O259" s="3522"/>
      <c r="P259" s="3522"/>
      <c r="Q259" s="3522"/>
      <c r="R259" s="3523"/>
    </row>
    <row r="260" spans="1:18" ht="35.25" customHeight="1">
      <c r="A260" s="2555"/>
      <c r="B260" s="2546" t="s">
        <v>3172</v>
      </c>
      <c r="C260" s="2556" t="s">
        <v>3163</v>
      </c>
      <c r="D260" s="2556" t="s">
        <v>3179</v>
      </c>
      <c r="E260" s="2556"/>
      <c r="F260" s="2556"/>
      <c r="G260" s="3681">
        <v>295000</v>
      </c>
      <c r="H260" s="3522"/>
      <c r="I260" s="3522"/>
      <c r="J260" s="3522"/>
      <c r="K260" s="3522"/>
      <c r="L260" s="3522"/>
      <c r="M260" s="3522"/>
      <c r="N260" s="3522"/>
      <c r="O260" s="3522"/>
      <c r="P260" s="3522"/>
      <c r="Q260" s="3522"/>
      <c r="R260" s="3523"/>
    </row>
    <row r="261" spans="1:18" ht="35.25" customHeight="1">
      <c r="A261" s="2555"/>
      <c r="B261" s="2546" t="s">
        <v>3173</v>
      </c>
      <c r="C261" s="2556" t="s">
        <v>3163</v>
      </c>
      <c r="D261" s="2556" t="s">
        <v>3178</v>
      </c>
      <c r="E261" s="2556"/>
      <c r="F261" s="2556"/>
      <c r="G261" s="3681">
        <v>1247000</v>
      </c>
      <c r="H261" s="3522"/>
      <c r="I261" s="3522"/>
      <c r="J261" s="3522"/>
      <c r="K261" s="3522"/>
      <c r="L261" s="3522"/>
      <c r="M261" s="3522"/>
      <c r="N261" s="3522"/>
      <c r="O261" s="3522"/>
      <c r="P261" s="3522"/>
      <c r="Q261" s="3522"/>
      <c r="R261" s="3523"/>
    </row>
    <row r="262" spans="1:18" ht="35.25" customHeight="1">
      <c r="A262" s="2555"/>
      <c r="B262" s="2546" t="s">
        <v>3173</v>
      </c>
      <c r="C262" s="2556" t="s">
        <v>3163</v>
      </c>
      <c r="D262" s="2556" t="s">
        <v>3179</v>
      </c>
      <c r="E262" s="2556"/>
      <c r="F262" s="2556"/>
      <c r="G262" s="3681">
        <v>275000</v>
      </c>
      <c r="H262" s="3522"/>
      <c r="I262" s="3522"/>
      <c r="J262" s="3522"/>
      <c r="K262" s="3522"/>
      <c r="L262" s="3522"/>
      <c r="M262" s="3522"/>
      <c r="N262" s="3522"/>
      <c r="O262" s="3522"/>
      <c r="P262" s="3522"/>
      <c r="Q262" s="3522"/>
      <c r="R262" s="3523"/>
    </row>
    <row r="263" spans="1:18" ht="35.25" customHeight="1">
      <c r="A263" s="2555"/>
      <c r="B263" s="2546" t="s">
        <v>3180</v>
      </c>
      <c r="C263" s="2556" t="s">
        <v>3163</v>
      </c>
      <c r="D263" s="2556" t="s">
        <v>3178</v>
      </c>
      <c r="E263" s="2556"/>
      <c r="F263" s="2556"/>
      <c r="G263" s="3681">
        <v>1229000</v>
      </c>
      <c r="H263" s="3522"/>
      <c r="I263" s="3522"/>
      <c r="J263" s="3522"/>
      <c r="K263" s="3522"/>
      <c r="L263" s="3522"/>
      <c r="M263" s="3522"/>
      <c r="N263" s="3522"/>
      <c r="O263" s="3522"/>
      <c r="P263" s="3522"/>
      <c r="Q263" s="3522"/>
      <c r="R263" s="3523"/>
    </row>
    <row r="264" spans="1:18" ht="35.25" customHeight="1">
      <c r="A264" s="2555"/>
      <c r="B264" s="2546" t="s">
        <v>3180</v>
      </c>
      <c r="C264" s="2556" t="s">
        <v>3163</v>
      </c>
      <c r="D264" s="2556" t="s">
        <v>3179</v>
      </c>
      <c r="E264" s="2556"/>
      <c r="F264" s="2556"/>
      <c r="G264" s="3681">
        <v>256000</v>
      </c>
      <c r="H264" s="3522"/>
      <c r="I264" s="3522"/>
      <c r="J264" s="3522"/>
      <c r="K264" s="3522"/>
      <c r="L264" s="3522"/>
      <c r="M264" s="3522"/>
      <c r="N264" s="3522"/>
      <c r="O264" s="3522"/>
      <c r="P264" s="3522"/>
      <c r="Q264" s="3522"/>
      <c r="R264" s="3523"/>
    </row>
    <row r="265" spans="1:18" ht="35.25" customHeight="1">
      <c r="A265" s="2555"/>
      <c r="B265" s="2546" t="s">
        <v>3174</v>
      </c>
      <c r="C265" s="2556" t="s">
        <v>3162</v>
      </c>
      <c r="D265" s="2556" t="s">
        <v>3177</v>
      </c>
      <c r="E265" s="2556"/>
      <c r="F265" s="2556"/>
      <c r="G265" s="3681">
        <v>2318000</v>
      </c>
      <c r="H265" s="3522"/>
      <c r="I265" s="3522"/>
      <c r="J265" s="3522"/>
      <c r="K265" s="3522"/>
      <c r="L265" s="3522"/>
      <c r="M265" s="3522"/>
      <c r="N265" s="3522"/>
      <c r="O265" s="3522"/>
      <c r="P265" s="3522"/>
      <c r="Q265" s="3522"/>
      <c r="R265" s="3523"/>
    </row>
    <row r="266" spans="1:18" ht="35.25" customHeight="1">
      <c r="A266" s="2555"/>
      <c r="B266" s="2546" t="s">
        <v>3174</v>
      </c>
      <c r="C266" s="2556" t="s">
        <v>3163</v>
      </c>
      <c r="D266" s="2556" t="s">
        <v>3178</v>
      </c>
      <c r="E266" s="2556"/>
      <c r="F266" s="2556"/>
      <c r="G266" s="3681">
        <v>691000</v>
      </c>
      <c r="H266" s="3522"/>
      <c r="I266" s="3522"/>
      <c r="J266" s="3522"/>
      <c r="K266" s="3522"/>
      <c r="L266" s="3522"/>
      <c r="M266" s="3522"/>
      <c r="N266" s="3522"/>
      <c r="O266" s="3522"/>
      <c r="P266" s="3522"/>
      <c r="Q266" s="3522"/>
      <c r="R266" s="3523"/>
    </row>
    <row r="267" spans="1:18" ht="35.25" customHeight="1">
      <c r="A267" s="2555"/>
      <c r="B267" s="2546" t="s">
        <v>3174</v>
      </c>
      <c r="C267" s="2556" t="s">
        <v>3163</v>
      </c>
      <c r="D267" s="2556" t="s">
        <v>3179</v>
      </c>
      <c r="E267" s="2556"/>
      <c r="F267" s="2556"/>
      <c r="G267" s="3681">
        <v>176000</v>
      </c>
      <c r="H267" s="3522"/>
      <c r="I267" s="3522"/>
      <c r="J267" s="3522"/>
      <c r="K267" s="3522"/>
      <c r="L267" s="3522"/>
      <c r="M267" s="3522"/>
      <c r="N267" s="3522"/>
      <c r="O267" s="3522"/>
      <c r="P267" s="3522"/>
      <c r="Q267" s="3522"/>
      <c r="R267" s="3523"/>
    </row>
    <row r="268" spans="1:18" ht="35.25" customHeight="1">
      <c r="A268" s="2555"/>
      <c r="B268" s="2546" t="s">
        <v>3175</v>
      </c>
      <c r="C268" s="2556" t="s">
        <v>3162</v>
      </c>
      <c r="D268" s="2556" t="s">
        <v>3177</v>
      </c>
      <c r="E268" s="2556"/>
      <c r="F268" s="2556"/>
      <c r="G268" s="3681">
        <v>2200000</v>
      </c>
      <c r="H268" s="3522"/>
      <c r="I268" s="3522"/>
      <c r="J268" s="3522"/>
      <c r="K268" s="3522"/>
      <c r="L268" s="3522"/>
      <c r="M268" s="3522"/>
      <c r="N268" s="3522"/>
      <c r="O268" s="3522"/>
      <c r="P268" s="3522"/>
      <c r="Q268" s="3522"/>
      <c r="R268" s="3523"/>
    </row>
    <row r="269" spans="1:18" ht="35.25" customHeight="1">
      <c r="A269" s="2555"/>
      <c r="B269" s="2546" t="s">
        <v>3175</v>
      </c>
      <c r="C269" s="2556" t="s">
        <v>3163</v>
      </c>
      <c r="D269" s="2556" t="s">
        <v>3178</v>
      </c>
      <c r="E269" s="2556"/>
      <c r="F269" s="2556"/>
      <c r="G269" s="3681">
        <v>652000</v>
      </c>
      <c r="H269" s="3522"/>
      <c r="I269" s="3522"/>
      <c r="J269" s="3522"/>
      <c r="K269" s="3522"/>
      <c r="L269" s="3522"/>
      <c r="M269" s="3522"/>
      <c r="N269" s="3522"/>
      <c r="O269" s="3522"/>
      <c r="P269" s="3522"/>
      <c r="Q269" s="3522"/>
      <c r="R269" s="3523"/>
    </row>
    <row r="270" spans="1:18" ht="35.25" customHeight="1">
      <c r="A270" s="2555"/>
      <c r="B270" s="2546" t="s">
        <v>3175</v>
      </c>
      <c r="C270" s="2556" t="s">
        <v>3163</v>
      </c>
      <c r="D270" s="2556" t="s">
        <v>3179</v>
      </c>
      <c r="E270" s="2556"/>
      <c r="F270" s="2556"/>
      <c r="G270" s="3681">
        <v>157000</v>
      </c>
      <c r="H270" s="3522"/>
      <c r="I270" s="3522"/>
      <c r="J270" s="3522"/>
      <c r="K270" s="3522"/>
      <c r="L270" s="3522"/>
      <c r="M270" s="3522"/>
      <c r="N270" s="3522"/>
      <c r="O270" s="3522"/>
      <c r="P270" s="3522"/>
      <c r="Q270" s="3522"/>
      <c r="R270" s="3523"/>
    </row>
    <row r="271" spans="1:18" ht="35.25" customHeight="1">
      <c r="A271" s="2555"/>
      <c r="B271" s="2546" t="s">
        <v>3176</v>
      </c>
      <c r="C271" s="2556" t="s">
        <v>3162</v>
      </c>
      <c r="D271" s="2556" t="s">
        <v>3177</v>
      </c>
      <c r="E271" s="2556"/>
      <c r="F271" s="2556"/>
      <c r="G271" s="3681">
        <v>4484000</v>
      </c>
      <c r="H271" s="3522"/>
      <c r="I271" s="3522"/>
      <c r="J271" s="3522"/>
      <c r="K271" s="3522"/>
      <c r="L271" s="3522"/>
      <c r="M271" s="3522"/>
      <c r="N271" s="3522"/>
      <c r="O271" s="3522"/>
      <c r="P271" s="3522"/>
      <c r="Q271" s="3522"/>
      <c r="R271" s="3523"/>
    </row>
    <row r="272" spans="1:18" ht="56.25" customHeight="1">
      <c r="A272" s="2545">
        <v>4</v>
      </c>
      <c r="B272" s="3581" t="s">
        <v>3253</v>
      </c>
      <c r="C272" s="3581"/>
      <c r="D272" s="3581"/>
      <c r="E272" s="3581"/>
      <c r="F272" s="3581"/>
      <c r="G272" s="3581"/>
      <c r="H272" s="3581"/>
      <c r="I272" s="3581"/>
      <c r="J272" s="3581"/>
      <c r="K272" s="3581"/>
      <c r="L272" s="3581"/>
      <c r="M272" s="3581"/>
      <c r="N272" s="3581"/>
      <c r="O272" s="3581"/>
      <c r="P272" s="3581"/>
      <c r="Q272" s="3581"/>
      <c r="R272" s="3581"/>
    </row>
    <row r="273" spans="1:18" ht="36.75" customHeight="1">
      <c r="A273" s="2555"/>
      <c r="B273" s="2546"/>
      <c r="C273" s="2556"/>
      <c r="D273" s="2468"/>
      <c r="E273" s="1600"/>
      <c r="F273" s="1600"/>
      <c r="G273" s="3782" t="s">
        <v>3254</v>
      </c>
      <c r="H273" s="3782"/>
      <c r="I273" s="3782"/>
      <c r="J273" s="3782"/>
      <c r="K273" s="3782"/>
      <c r="L273" s="3782"/>
      <c r="M273" s="3782"/>
      <c r="N273" s="3782"/>
      <c r="O273" s="3782"/>
      <c r="P273" s="3782"/>
      <c r="Q273" s="3782"/>
      <c r="R273" s="3783"/>
    </row>
    <row r="274" spans="1:18" s="1534" customFormat="1" ht="35.25" customHeight="1">
      <c r="A274" s="2317"/>
      <c r="B274" s="1980" t="s">
        <v>3256</v>
      </c>
      <c r="C274" s="2492" t="s">
        <v>281</v>
      </c>
      <c r="D274" s="2493" t="s">
        <v>3257</v>
      </c>
      <c r="E274" s="2491"/>
      <c r="F274" s="2491"/>
      <c r="G274" s="3784">
        <v>5500</v>
      </c>
      <c r="H274" s="3785"/>
      <c r="I274" s="3785"/>
      <c r="J274" s="3785"/>
      <c r="K274" s="3785"/>
      <c r="L274" s="3785"/>
      <c r="M274" s="3785"/>
      <c r="N274" s="3785"/>
      <c r="O274" s="3785"/>
      <c r="P274" s="3785"/>
      <c r="Q274" s="3785"/>
      <c r="R274" s="3786"/>
    </row>
    <row r="275" spans="1:18" s="1534" customFormat="1" ht="35.25" customHeight="1">
      <c r="A275" s="2317"/>
      <c r="B275" s="2200" t="s">
        <v>3258</v>
      </c>
      <c r="C275" s="2492" t="s">
        <v>281</v>
      </c>
      <c r="D275" s="2493" t="s">
        <v>3257</v>
      </c>
      <c r="E275" s="2491"/>
      <c r="F275" s="2491"/>
      <c r="G275" s="3784">
        <v>6500</v>
      </c>
      <c r="H275" s="3785"/>
      <c r="I275" s="3785"/>
      <c r="J275" s="3785"/>
      <c r="K275" s="3785"/>
      <c r="L275" s="3785"/>
      <c r="M275" s="3785"/>
      <c r="N275" s="3785"/>
      <c r="O275" s="3785"/>
      <c r="P275" s="3785"/>
      <c r="Q275" s="3785"/>
      <c r="R275" s="3786"/>
    </row>
    <row r="276" spans="1:18" s="1534" customFormat="1" ht="35.25" customHeight="1">
      <c r="A276" s="2317"/>
      <c r="B276" s="2200" t="s">
        <v>3259</v>
      </c>
      <c r="C276" s="2492" t="s">
        <v>281</v>
      </c>
      <c r="D276" s="2493" t="s">
        <v>3257</v>
      </c>
      <c r="E276" s="2491"/>
      <c r="F276" s="2491"/>
      <c r="G276" s="3784">
        <v>6000</v>
      </c>
      <c r="H276" s="3785"/>
      <c r="I276" s="3785"/>
      <c r="J276" s="3785"/>
      <c r="K276" s="3785"/>
      <c r="L276" s="3785"/>
      <c r="M276" s="3785"/>
      <c r="N276" s="3785"/>
      <c r="O276" s="3785"/>
      <c r="P276" s="3785"/>
      <c r="Q276" s="3785"/>
      <c r="R276" s="3786"/>
    </row>
    <row r="277" spans="1:18" s="1534" customFormat="1" ht="35.25" customHeight="1">
      <c r="A277" s="2317"/>
      <c r="B277" s="2200" t="s">
        <v>3260</v>
      </c>
      <c r="C277" s="2492" t="s">
        <v>281</v>
      </c>
      <c r="D277" s="2493" t="s">
        <v>3257</v>
      </c>
      <c r="E277" s="2491"/>
      <c r="F277" s="2491"/>
      <c r="G277" s="3784">
        <v>7500</v>
      </c>
      <c r="H277" s="3785"/>
      <c r="I277" s="3785"/>
      <c r="J277" s="3785"/>
      <c r="K277" s="3785"/>
      <c r="L277" s="3785"/>
      <c r="M277" s="3785"/>
      <c r="N277" s="3785"/>
      <c r="O277" s="3785"/>
      <c r="P277" s="3785"/>
      <c r="Q277" s="3785"/>
      <c r="R277" s="3786"/>
    </row>
    <row r="278" spans="1:18" s="1534" customFormat="1" ht="35.25" customHeight="1">
      <c r="A278" s="2317"/>
      <c r="B278" s="2276" t="s">
        <v>3261</v>
      </c>
      <c r="C278" s="2492" t="s">
        <v>3262</v>
      </c>
      <c r="D278" s="2494" t="s">
        <v>3263</v>
      </c>
      <c r="E278" s="2491"/>
      <c r="F278" s="2491"/>
      <c r="G278" s="3784">
        <v>64000</v>
      </c>
      <c r="H278" s="3785"/>
      <c r="I278" s="3785"/>
      <c r="J278" s="3785"/>
      <c r="K278" s="3785"/>
      <c r="L278" s="3785"/>
      <c r="M278" s="3785"/>
      <c r="N278" s="3785"/>
      <c r="O278" s="3785"/>
      <c r="P278" s="3785"/>
      <c r="Q278" s="3785"/>
      <c r="R278" s="3786"/>
    </row>
    <row r="279" spans="1:18" s="1534" customFormat="1" ht="35.25" customHeight="1">
      <c r="A279" s="2317"/>
      <c r="B279" s="2276" t="s">
        <v>3264</v>
      </c>
      <c r="C279" s="2492" t="s">
        <v>3262</v>
      </c>
      <c r="D279" s="2494" t="s">
        <v>3265</v>
      </c>
      <c r="E279" s="2491"/>
      <c r="F279" s="2491"/>
      <c r="G279" s="3784">
        <v>63000</v>
      </c>
      <c r="H279" s="3785"/>
      <c r="I279" s="3785"/>
      <c r="J279" s="3785"/>
      <c r="K279" s="3785"/>
      <c r="L279" s="3785"/>
      <c r="M279" s="3785"/>
      <c r="N279" s="3785"/>
      <c r="O279" s="3785"/>
      <c r="P279" s="3785"/>
      <c r="Q279" s="3785"/>
      <c r="R279" s="3786"/>
    </row>
    <row r="280" spans="1:18" s="1534" customFormat="1" ht="35.25" customHeight="1">
      <c r="A280" s="2317"/>
      <c r="B280" s="2276" t="s">
        <v>3266</v>
      </c>
      <c r="C280" s="2492" t="s">
        <v>3262</v>
      </c>
      <c r="D280" s="2494" t="s">
        <v>3267</v>
      </c>
      <c r="E280" s="2491"/>
      <c r="F280" s="2491"/>
      <c r="G280" s="3784">
        <v>89000</v>
      </c>
      <c r="H280" s="3785"/>
      <c r="I280" s="3785"/>
      <c r="J280" s="3785"/>
      <c r="K280" s="3785"/>
      <c r="L280" s="3785"/>
      <c r="M280" s="3785"/>
      <c r="N280" s="3785"/>
      <c r="O280" s="3785"/>
      <c r="P280" s="3785"/>
      <c r="Q280" s="3785"/>
      <c r="R280" s="3786"/>
    </row>
    <row r="281" spans="1:18" s="1534" customFormat="1" ht="35.25" customHeight="1">
      <c r="A281" s="2317"/>
      <c r="B281" s="2276" t="s">
        <v>3268</v>
      </c>
      <c r="C281" s="2492" t="s">
        <v>3262</v>
      </c>
      <c r="D281" s="2494" t="s">
        <v>3265</v>
      </c>
      <c r="E281" s="2491"/>
      <c r="F281" s="2491"/>
      <c r="G281" s="3784">
        <v>175000</v>
      </c>
      <c r="H281" s="3785"/>
      <c r="I281" s="3785"/>
      <c r="J281" s="3785"/>
      <c r="K281" s="3785"/>
      <c r="L281" s="3785"/>
      <c r="M281" s="3785"/>
      <c r="N281" s="3785"/>
      <c r="O281" s="3785"/>
      <c r="P281" s="3785"/>
      <c r="Q281" s="3785"/>
      <c r="R281" s="3786"/>
    </row>
    <row r="282" spans="1:18" s="1534" customFormat="1" ht="35.25" customHeight="1">
      <c r="A282" s="2317"/>
      <c r="B282" s="2276" t="s">
        <v>3269</v>
      </c>
      <c r="C282" s="2492" t="s">
        <v>281</v>
      </c>
      <c r="D282" s="2494" t="s">
        <v>3263</v>
      </c>
      <c r="E282" s="2491"/>
      <c r="F282" s="2491"/>
      <c r="G282" s="3784">
        <v>67000</v>
      </c>
      <c r="H282" s="3785"/>
      <c r="I282" s="3785"/>
      <c r="J282" s="3785"/>
      <c r="K282" s="3785"/>
      <c r="L282" s="3785"/>
      <c r="M282" s="3785"/>
      <c r="N282" s="3785"/>
      <c r="O282" s="3785"/>
      <c r="P282" s="3785"/>
      <c r="Q282" s="3785"/>
      <c r="R282" s="3786"/>
    </row>
    <row r="283" spans="1:18" s="1534" customFormat="1" ht="35.25" customHeight="1">
      <c r="A283" s="2317"/>
      <c r="B283" s="2200" t="s">
        <v>3270</v>
      </c>
      <c r="C283" s="2492" t="s">
        <v>281</v>
      </c>
      <c r="D283" s="2494" t="s">
        <v>3263</v>
      </c>
      <c r="E283" s="2491"/>
      <c r="F283" s="2491"/>
      <c r="G283" s="3784">
        <v>97000</v>
      </c>
      <c r="H283" s="3785"/>
      <c r="I283" s="3785"/>
      <c r="J283" s="3785"/>
      <c r="K283" s="3785"/>
      <c r="L283" s="3785"/>
      <c r="M283" s="3785"/>
      <c r="N283" s="3785"/>
      <c r="O283" s="3785"/>
      <c r="P283" s="3785"/>
      <c r="Q283" s="3785"/>
      <c r="R283" s="3786"/>
    </row>
    <row r="284" spans="1:18" s="1534" customFormat="1" ht="35.25" customHeight="1">
      <c r="A284" s="2317"/>
      <c r="B284" s="2200" t="s">
        <v>3271</v>
      </c>
      <c r="C284" s="2492" t="s">
        <v>3262</v>
      </c>
      <c r="D284" s="2494" t="s">
        <v>3263</v>
      </c>
      <c r="E284" s="2491"/>
      <c r="F284" s="2491"/>
      <c r="G284" s="3784">
        <v>124000</v>
      </c>
      <c r="H284" s="3785"/>
      <c r="I284" s="3785"/>
      <c r="J284" s="3785"/>
      <c r="K284" s="3785"/>
      <c r="L284" s="3785"/>
      <c r="M284" s="3785"/>
      <c r="N284" s="3785"/>
      <c r="O284" s="3785"/>
      <c r="P284" s="3785"/>
      <c r="Q284" s="3785"/>
      <c r="R284" s="3786"/>
    </row>
    <row r="285" spans="1:18" s="1534" customFormat="1" ht="35.25" customHeight="1">
      <c r="A285" s="2317"/>
      <c r="B285" s="2276" t="s">
        <v>3272</v>
      </c>
      <c r="C285" s="2492" t="s">
        <v>281</v>
      </c>
      <c r="D285" s="2494"/>
      <c r="E285" s="2491"/>
      <c r="F285" s="2491"/>
      <c r="G285" s="3784">
        <v>52000</v>
      </c>
      <c r="H285" s="3785"/>
      <c r="I285" s="3785"/>
      <c r="J285" s="3785"/>
      <c r="K285" s="3785"/>
      <c r="L285" s="3785"/>
      <c r="M285" s="3785"/>
      <c r="N285" s="3785"/>
      <c r="O285" s="3785"/>
      <c r="P285" s="3785"/>
      <c r="Q285" s="3785"/>
      <c r="R285" s="3786"/>
    </row>
    <row r="286" spans="1:18" ht="21.75" customHeight="1">
      <c r="A286" s="2545" t="s">
        <v>1312</v>
      </c>
      <c r="B286" s="2552" t="s">
        <v>1296</v>
      </c>
      <c r="C286" s="2545"/>
      <c r="D286" s="2545"/>
      <c r="E286" s="2552"/>
      <c r="F286" s="2552"/>
      <c r="G286" s="2552"/>
      <c r="H286" s="1863"/>
      <c r="I286" s="2552"/>
      <c r="J286" s="2552"/>
      <c r="K286" s="2552"/>
      <c r="L286" s="1852"/>
      <c r="M286" s="2545"/>
      <c r="N286" s="2552"/>
      <c r="O286" s="2552"/>
      <c r="P286" s="1863"/>
      <c r="Q286" s="1863"/>
      <c r="R286" s="1863"/>
    </row>
    <row r="287" spans="1:18" ht="30.75" hidden="1" customHeight="1">
      <c r="A287" s="2545">
        <v>1</v>
      </c>
      <c r="B287" s="3581" t="s">
        <v>2483</v>
      </c>
      <c r="C287" s="3581"/>
      <c r="D287" s="3581"/>
      <c r="E287" s="3581"/>
      <c r="F287" s="3581"/>
      <c r="G287" s="3581"/>
      <c r="H287" s="3581"/>
      <c r="I287" s="3581"/>
      <c r="J287" s="3581"/>
      <c r="K287" s="3581"/>
      <c r="L287" s="3581"/>
      <c r="M287" s="3581"/>
      <c r="N287" s="3581"/>
      <c r="O287" s="3581"/>
      <c r="P287" s="3581"/>
      <c r="Q287" s="3581"/>
      <c r="R287" s="3581"/>
    </row>
    <row r="288" spans="1:18" ht="35.25" hidden="1" customHeight="1">
      <c r="A288" s="2549"/>
      <c r="B288" s="2546" t="s">
        <v>1297</v>
      </c>
      <c r="C288" s="2549" t="s">
        <v>146</v>
      </c>
      <c r="D288" s="3585" t="s">
        <v>1557</v>
      </c>
      <c r="E288" s="1614"/>
      <c r="F288" s="1614"/>
      <c r="G288" s="1620">
        <f>30000/1.1</f>
        <v>27272.727272727272</v>
      </c>
      <c r="H288" s="2558"/>
      <c r="I288" s="3587" t="s">
        <v>1519</v>
      </c>
      <c r="J288" s="3587"/>
      <c r="K288" s="3587"/>
      <c r="L288" s="3587"/>
      <c r="M288" s="3587"/>
      <c r="N288" s="1620">
        <f>29500/1.1</f>
        <v>26818.181818181816</v>
      </c>
      <c r="O288" s="3587" t="s">
        <v>1520</v>
      </c>
      <c r="P288" s="3587"/>
      <c r="Q288" s="3587"/>
      <c r="R288" s="3587"/>
    </row>
    <row r="289" spans="1:18" ht="35.25" hidden="1" customHeight="1">
      <c r="A289" s="2549"/>
      <c r="B289" s="2546" t="s">
        <v>1298</v>
      </c>
      <c r="C289" s="2549" t="s">
        <v>146</v>
      </c>
      <c r="D289" s="3585"/>
      <c r="E289" s="1614"/>
      <c r="F289" s="1614"/>
      <c r="G289" s="1620">
        <f>18000/1.1</f>
        <v>16363.636363636362</v>
      </c>
      <c r="H289" s="1614"/>
      <c r="I289" s="3587"/>
      <c r="J289" s="3587"/>
      <c r="K289" s="3587"/>
      <c r="L289" s="3587"/>
      <c r="M289" s="3587"/>
      <c r="N289" s="1620">
        <f>17500/1.1</f>
        <v>15909.090909090908</v>
      </c>
      <c r="O289" s="3587"/>
      <c r="P289" s="3587"/>
      <c r="Q289" s="3587"/>
      <c r="R289" s="3587"/>
    </row>
    <row r="290" spans="1:18" ht="35.25" hidden="1" customHeight="1">
      <c r="A290" s="2549"/>
      <c r="B290" s="2546" t="s">
        <v>1299</v>
      </c>
      <c r="C290" s="2549" t="s">
        <v>146</v>
      </c>
      <c r="D290" s="3585" t="s">
        <v>1557</v>
      </c>
      <c r="E290" s="1614"/>
      <c r="F290" s="1614"/>
      <c r="G290" s="1620">
        <f>13500/1.1</f>
        <v>12272.727272727272</v>
      </c>
      <c r="H290" s="1620"/>
      <c r="I290" s="3587"/>
      <c r="J290" s="3587"/>
      <c r="K290" s="3587"/>
      <c r="L290" s="3587"/>
      <c r="M290" s="3587"/>
      <c r="N290" s="1620">
        <f>13000/1.1</f>
        <v>11818.181818181818</v>
      </c>
      <c r="O290" s="3587"/>
      <c r="P290" s="3587"/>
      <c r="Q290" s="3587"/>
      <c r="R290" s="3587"/>
    </row>
    <row r="291" spans="1:18" ht="35.25" hidden="1" customHeight="1">
      <c r="A291" s="2549"/>
      <c r="B291" s="2550" t="s">
        <v>136</v>
      </c>
      <c r="C291" s="2549" t="s">
        <v>146</v>
      </c>
      <c r="D291" s="3585"/>
      <c r="E291" s="1614"/>
      <c r="F291" s="1614"/>
      <c r="G291" s="1620">
        <f>34000/1.1</f>
        <v>30909.090909090908</v>
      </c>
      <c r="H291" s="1614"/>
      <c r="I291" s="3587"/>
      <c r="J291" s="3587"/>
      <c r="K291" s="3587"/>
      <c r="L291" s="3587"/>
      <c r="M291" s="3587"/>
      <c r="N291" s="1620">
        <f>33000/1.1</f>
        <v>29999.999999999996</v>
      </c>
      <c r="O291" s="3587"/>
      <c r="P291" s="3587"/>
      <c r="Q291" s="3587"/>
      <c r="R291" s="3587"/>
    </row>
    <row r="292" spans="1:18" ht="35.25" hidden="1" customHeight="1">
      <c r="A292" s="2549"/>
      <c r="B292" s="2546" t="s">
        <v>1300</v>
      </c>
      <c r="C292" s="2549" t="s">
        <v>146</v>
      </c>
      <c r="D292" s="3585" t="s">
        <v>1557</v>
      </c>
      <c r="E292" s="1614"/>
      <c r="F292" s="1614"/>
      <c r="G292" s="1620">
        <f>59000/1.1</f>
        <v>53636.363636363632</v>
      </c>
      <c r="H292" s="2558"/>
      <c r="I292" s="3587"/>
      <c r="J292" s="3587"/>
      <c r="K292" s="3587"/>
      <c r="L292" s="3587"/>
      <c r="M292" s="3587"/>
      <c r="N292" s="1620">
        <f>58000/1.1</f>
        <v>52727.272727272721</v>
      </c>
      <c r="O292" s="3587"/>
      <c r="P292" s="3587"/>
      <c r="Q292" s="3587"/>
      <c r="R292" s="3587"/>
    </row>
    <row r="293" spans="1:18" ht="35.25" hidden="1" customHeight="1">
      <c r="A293" s="2549"/>
      <c r="B293" s="2550" t="s">
        <v>539</v>
      </c>
      <c r="C293" s="2549" t="s">
        <v>146</v>
      </c>
      <c r="D293" s="3585"/>
      <c r="E293" s="1614"/>
      <c r="F293" s="1614"/>
      <c r="G293" s="1620">
        <f>83000/1.1</f>
        <v>75454.545454545441</v>
      </c>
      <c r="H293" s="2558"/>
      <c r="I293" s="3587"/>
      <c r="J293" s="3587"/>
      <c r="K293" s="3587"/>
      <c r="L293" s="3587"/>
      <c r="M293" s="3587"/>
      <c r="N293" s="1620">
        <f>82000/1.1</f>
        <v>74545.454545454544</v>
      </c>
      <c r="O293" s="3587"/>
      <c r="P293" s="3587"/>
      <c r="Q293" s="3587"/>
      <c r="R293" s="3587"/>
    </row>
    <row r="294" spans="1:18" ht="35.25" hidden="1" customHeight="1">
      <c r="A294" s="2549"/>
      <c r="B294" s="2546" t="s">
        <v>135</v>
      </c>
      <c r="C294" s="2549" t="s">
        <v>146</v>
      </c>
      <c r="D294" s="3585"/>
      <c r="E294" s="1614"/>
      <c r="F294" s="1614"/>
      <c r="G294" s="1620">
        <f>114000/1.1</f>
        <v>103636.36363636363</v>
      </c>
      <c r="H294" s="2558"/>
      <c r="I294" s="3587"/>
      <c r="J294" s="3587"/>
      <c r="K294" s="3587"/>
      <c r="L294" s="3587"/>
      <c r="M294" s="3587"/>
      <c r="N294" s="1620">
        <f>113000/1.1</f>
        <v>102727.27272727272</v>
      </c>
      <c r="O294" s="3587"/>
      <c r="P294" s="3587"/>
      <c r="Q294" s="3587"/>
      <c r="R294" s="3587"/>
    </row>
    <row r="295" spans="1:18" ht="35.25" hidden="1" customHeight="1">
      <c r="A295" s="2549"/>
      <c r="B295" s="2550" t="s">
        <v>1301</v>
      </c>
      <c r="C295" s="2549" t="s">
        <v>146</v>
      </c>
      <c r="D295" s="3585" t="s">
        <v>1557</v>
      </c>
      <c r="E295" s="1614"/>
      <c r="F295" s="1614"/>
      <c r="G295" s="1620">
        <f>11000/1.1</f>
        <v>10000</v>
      </c>
      <c r="H295" s="2558"/>
      <c r="I295" s="3587"/>
      <c r="J295" s="3587"/>
      <c r="K295" s="3587"/>
      <c r="L295" s="3587"/>
      <c r="M295" s="3587"/>
      <c r="N295" s="1620">
        <f>10300/1.1</f>
        <v>9363.6363636363621</v>
      </c>
      <c r="O295" s="3587"/>
      <c r="P295" s="3587"/>
      <c r="Q295" s="3587"/>
      <c r="R295" s="3587"/>
    </row>
    <row r="296" spans="1:18" ht="35.25" hidden="1" customHeight="1">
      <c r="A296" s="2549"/>
      <c r="B296" s="2546" t="s">
        <v>1302</v>
      </c>
      <c r="C296" s="2549" t="s">
        <v>146</v>
      </c>
      <c r="D296" s="3585"/>
      <c r="E296" s="1614"/>
      <c r="F296" s="1614"/>
      <c r="G296" s="1620">
        <f>6800/1.1</f>
        <v>6181.8181818181811</v>
      </c>
      <c r="H296" s="2558"/>
      <c r="I296" s="3587"/>
      <c r="J296" s="3587"/>
      <c r="K296" s="3587"/>
      <c r="L296" s="3587"/>
      <c r="M296" s="3587"/>
      <c r="N296" s="1620">
        <f>6300/1.1</f>
        <v>5727.272727272727</v>
      </c>
      <c r="O296" s="3587"/>
      <c r="P296" s="3587"/>
      <c r="Q296" s="3587"/>
      <c r="R296" s="3587"/>
    </row>
    <row r="297" spans="1:18" ht="35.25" hidden="1" customHeight="1">
      <c r="A297" s="2549"/>
      <c r="B297" s="2550" t="s">
        <v>1303</v>
      </c>
      <c r="C297" s="2549" t="s">
        <v>146</v>
      </c>
      <c r="D297" s="3585"/>
      <c r="E297" s="1614"/>
      <c r="F297" s="1614"/>
      <c r="G297" s="1620">
        <f>11800/1.1</f>
        <v>10727.272727272726</v>
      </c>
      <c r="H297" s="2558"/>
      <c r="I297" s="3587"/>
      <c r="J297" s="3587"/>
      <c r="K297" s="3587"/>
      <c r="L297" s="3587"/>
      <c r="M297" s="3587"/>
      <c r="N297" s="1620">
        <f>11300/1.1</f>
        <v>10272.727272727272</v>
      </c>
      <c r="O297" s="3587"/>
      <c r="P297" s="3587"/>
      <c r="Q297" s="3587"/>
      <c r="R297" s="3587"/>
    </row>
    <row r="298" spans="1:18" ht="35.25" hidden="1" customHeight="1">
      <c r="A298" s="2549"/>
      <c r="B298" s="2546" t="s">
        <v>1304</v>
      </c>
      <c r="C298" s="2549" t="s">
        <v>146</v>
      </c>
      <c r="D298" s="3585" t="s">
        <v>1557</v>
      </c>
      <c r="E298" s="1614"/>
      <c r="F298" s="1614"/>
      <c r="G298" s="1620">
        <f>14500/1.1</f>
        <v>13181.81818181818</v>
      </c>
      <c r="H298" s="2558"/>
      <c r="I298" s="3587"/>
      <c r="J298" s="3587"/>
      <c r="K298" s="3587"/>
      <c r="L298" s="3587"/>
      <c r="M298" s="3587"/>
      <c r="N298" s="1620">
        <f>14000/1.1</f>
        <v>12727.272727272726</v>
      </c>
      <c r="O298" s="3587"/>
      <c r="P298" s="3587"/>
      <c r="Q298" s="3587"/>
      <c r="R298" s="3587"/>
    </row>
    <row r="299" spans="1:18" ht="35.25" hidden="1" customHeight="1">
      <c r="A299" s="2549"/>
      <c r="B299" s="2550" t="s">
        <v>1305</v>
      </c>
      <c r="C299" s="2549" t="s">
        <v>146</v>
      </c>
      <c r="D299" s="3585"/>
      <c r="E299" s="1614"/>
      <c r="F299" s="1614"/>
      <c r="G299" s="1620">
        <f>11000/1.1</f>
        <v>10000</v>
      </c>
      <c r="H299" s="2558"/>
      <c r="I299" s="3587"/>
      <c r="J299" s="3587"/>
      <c r="K299" s="3587"/>
      <c r="L299" s="3587"/>
      <c r="M299" s="3587"/>
      <c r="N299" s="1620">
        <f>10500/1.1</f>
        <v>9545.4545454545441</v>
      </c>
      <c r="O299" s="3587"/>
      <c r="P299" s="3587"/>
      <c r="Q299" s="3587"/>
      <c r="R299" s="3587"/>
    </row>
    <row r="300" spans="1:18" ht="35.25" hidden="1" customHeight="1">
      <c r="A300" s="2549"/>
      <c r="B300" s="2546" t="s">
        <v>1306</v>
      </c>
      <c r="C300" s="2549" t="s">
        <v>146</v>
      </c>
      <c r="D300" s="3585"/>
      <c r="E300" s="1614"/>
      <c r="F300" s="1614"/>
      <c r="G300" s="1620">
        <f>12500/1.1</f>
        <v>11363.636363636362</v>
      </c>
      <c r="H300" s="2558"/>
      <c r="I300" s="3587"/>
      <c r="J300" s="3587"/>
      <c r="K300" s="3587"/>
      <c r="L300" s="3587"/>
      <c r="M300" s="3587"/>
      <c r="N300" s="2557">
        <f>12000/1.1</f>
        <v>10909.090909090908</v>
      </c>
      <c r="O300" s="3587"/>
      <c r="P300" s="3587"/>
      <c r="Q300" s="3587"/>
      <c r="R300" s="3587"/>
    </row>
    <row r="301" spans="1:18" ht="35.25" hidden="1" customHeight="1">
      <c r="A301" s="2549"/>
      <c r="B301" s="2550" t="s">
        <v>1307</v>
      </c>
      <c r="C301" s="2549" t="s">
        <v>146</v>
      </c>
      <c r="D301" s="3585"/>
      <c r="E301" s="1614"/>
      <c r="F301" s="1614"/>
      <c r="G301" s="1620">
        <f>77000/1.1</f>
        <v>70000</v>
      </c>
      <c r="H301" s="2558"/>
      <c r="I301" s="3588"/>
      <c r="J301" s="3588"/>
      <c r="K301" s="3589"/>
      <c r="L301" s="3589"/>
      <c r="M301" s="3589"/>
      <c r="N301" s="1620">
        <f>75000/1.1</f>
        <v>68181.818181818177</v>
      </c>
      <c r="O301" s="3587"/>
      <c r="P301" s="3587"/>
      <c r="Q301" s="3587"/>
      <c r="R301" s="3587"/>
    </row>
    <row r="302" spans="1:18" ht="33" hidden="1" customHeight="1">
      <c r="A302" s="2555"/>
      <c r="B302" s="2546" t="s">
        <v>1308</v>
      </c>
      <c r="C302" s="2549" t="s">
        <v>146</v>
      </c>
      <c r="D302" s="3585"/>
      <c r="E302" s="1614"/>
      <c r="F302" s="1614"/>
      <c r="G302" s="1620">
        <f>14000/1.1</f>
        <v>12727.272727272726</v>
      </c>
      <c r="H302" s="2552"/>
      <c r="I302" s="3588"/>
      <c r="J302" s="3588"/>
      <c r="K302" s="3589"/>
      <c r="L302" s="3589"/>
      <c r="M302" s="3589"/>
      <c r="N302" s="1620">
        <f>13000/1.1</f>
        <v>11818.181818181818</v>
      </c>
      <c r="O302" s="2558"/>
      <c r="P302" s="2552"/>
      <c r="Q302" s="2552"/>
      <c r="R302" s="2552"/>
    </row>
    <row r="303" spans="1:18" ht="26.25" hidden="1" customHeight="1">
      <c r="A303" s="2545" t="s">
        <v>1313</v>
      </c>
      <c r="B303" s="2552" t="s">
        <v>1418</v>
      </c>
      <c r="C303" s="2549"/>
      <c r="D303" s="2550"/>
      <c r="E303" s="2552"/>
      <c r="F303" s="2552"/>
      <c r="G303" s="2552"/>
      <c r="H303" s="1863"/>
      <c r="I303" s="2552"/>
      <c r="J303" s="2552"/>
      <c r="K303" s="2552"/>
      <c r="L303" s="1852"/>
      <c r="M303" s="2545"/>
      <c r="N303" s="2552"/>
      <c r="O303" s="2552"/>
      <c r="P303" s="1863"/>
      <c r="Q303" s="1863"/>
      <c r="R303" s="1863"/>
    </row>
    <row r="304" spans="1:18" ht="48.75" hidden="1" customHeight="1">
      <c r="A304" s="2555"/>
      <c r="B304" s="3581" t="s">
        <v>2261</v>
      </c>
      <c r="C304" s="3581"/>
      <c r="D304" s="3581"/>
      <c r="E304" s="3581"/>
      <c r="F304" s="3581"/>
      <c r="G304" s="3581"/>
      <c r="H304" s="3581"/>
      <c r="I304" s="3581"/>
      <c r="J304" s="3581"/>
      <c r="K304" s="3581"/>
      <c r="L304" s="3581"/>
      <c r="M304" s="3581"/>
      <c r="N304" s="3581"/>
      <c r="O304" s="3581"/>
      <c r="P304" s="3581"/>
      <c r="Q304" s="3581"/>
      <c r="R304" s="3581"/>
    </row>
    <row r="305" spans="1:18" ht="35.25" hidden="1" customHeight="1">
      <c r="A305" s="2555"/>
      <c r="B305" s="3581" t="s">
        <v>1542</v>
      </c>
      <c r="C305" s="3581"/>
      <c r="D305" s="2549"/>
      <c r="E305" s="3584" t="s">
        <v>1841</v>
      </c>
      <c r="F305" s="3584"/>
      <c r="G305" s="3584"/>
      <c r="H305" s="3584"/>
      <c r="I305" s="3584"/>
      <c r="J305" s="3584"/>
      <c r="K305" s="3584"/>
      <c r="L305" s="3584"/>
      <c r="M305" s="3584"/>
      <c r="N305" s="3584"/>
      <c r="O305" s="3584"/>
      <c r="P305" s="3584"/>
      <c r="Q305" s="3584"/>
      <c r="R305" s="3584"/>
    </row>
    <row r="306" spans="1:18" ht="25.5" hidden="1" customHeight="1">
      <c r="A306" s="2555"/>
      <c r="B306" s="2546" t="s">
        <v>1543</v>
      </c>
      <c r="C306" s="2549" t="s">
        <v>1544</v>
      </c>
      <c r="D306" s="3585" t="s">
        <v>1545</v>
      </c>
      <c r="E306" s="1620">
        <v>100009</v>
      </c>
      <c r="F306" s="1614"/>
      <c r="G306" s="1504"/>
      <c r="H306" s="2552"/>
      <c r="I306" s="1504"/>
      <c r="J306" s="1504"/>
      <c r="K306" s="1504"/>
      <c r="L306" s="2553" t="s">
        <v>11</v>
      </c>
      <c r="M306" s="1872"/>
      <c r="N306" s="1504"/>
      <c r="O306" s="1504"/>
      <c r="P306" s="2552"/>
      <c r="Q306" s="2552"/>
      <c r="R306" s="2552"/>
    </row>
    <row r="307" spans="1:18" ht="25.5" hidden="1" customHeight="1">
      <c r="A307" s="2555"/>
      <c r="B307" s="2546" t="s">
        <v>1546</v>
      </c>
      <c r="C307" s="2549" t="s">
        <v>1544</v>
      </c>
      <c r="D307" s="3585"/>
      <c r="E307" s="1620">
        <v>110356</v>
      </c>
      <c r="F307" s="1614"/>
      <c r="G307" s="1504"/>
      <c r="H307" s="2552"/>
      <c r="I307" s="1504"/>
      <c r="J307" s="1504"/>
      <c r="K307" s="1504"/>
      <c r="L307" s="2553" t="s">
        <v>11</v>
      </c>
      <c r="M307" s="1872"/>
      <c r="N307" s="1504"/>
      <c r="O307" s="1504"/>
      <c r="P307" s="2552"/>
      <c r="Q307" s="2552"/>
      <c r="R307" s="2552"/>
    </row>
    <row r="308" spans="1:18" ht="27.75" hidden="1" customHeight="1">
      <c r="A308" s="2555"/>
      <c r="B308" s="2546" t="s">
        <v>1547</v>
      </c>
      <c r="C308" s="2549" t="s">
        <v>1544</v>
      </c>
      <c r="D308" s="3585"/>
      <c r="E308" s="1620">
        <v>121056</v>
      </c>
      <c r="F308" s="1614"/>
      <c r="G308" s="1504"/>
      <c r="H308" s="2552"/>
      <c r="I308" s="1504"/>
      <c r="J308" s="1504"/>
      <c r="K308" s="1504"/>
      <c r="L308" s="2553" t="s">
        <v>11</v>
      </c>
      <c r="M308" s="1872"/>
      <c r="N308" s="1504"/>
      <c r="O308" s="1504"/>
      <c r="P308" s="2552"/>
      <c r="Q308" s="2552"/>
      <c r="R308" s="2552"/>
    </row>
    <row r="309" spans="1:18" ht="26.25" hidden="1" customHeight="1">
      <c r="A309" s="2555"/>
      <c r="B309" s="3581" t="s">
        <v>1548</v>
      </c>
      <c r="C309" s="3581"/>
      <c r="D309" s="1612"/>
      <c r="E309" s="1614"/>
      <c r="F309" s="1614"/>
      <c r="G309" s="1504"/>
      <c r="H309" s="2552"/>
      <c r="I309" s="1504"/>
      <c r="J309" s="1504"/>
      <c r="K309" s="1504"/>
      <c r="L309" s="2553" t="s">
        <v>11</v>
      </c>
      <c r="M309" s="1872"/>
      <c r="N309" s="1504"/>
      <c r="O309" s="1504"/>
      <c r="P309" s="2552"/>
      <c r="Q309" s="2552"/>
      <c r="R309" s="2552"/>
    </row>
    <row r="310" spans="1:18" ht="28.5" hidden="1" customHeight="1">
      <c r="A310" s="2555"/>
      <c r="B310" s="2546" t="s">
        <v>1546</v>
      </c>
      <c r="C310" s="2549" t="s">
        <v>1544</v>
      </c>
      <c r="D310" s="3585" t="s">
        <v>1545</v>
      </c>
      <c r="E310" s="1620">
        <v>121624</v>
      </c>
      <c r="F310" s="1614"/>
      <c r="G310" s="1504"/>
      <c r="H310" s="2552"/>
      <c r="I310" s="1504"/>
      <c r="J310" s="1504"/>
      <c r="K310" s="1504"/>
      <c r="L310" s="2553" t="s">
        <v>11</v>
      </c>
      <c r="M310" s="1872"/>
      <c r="N310" s="1504"/>
      <c r="O310" s="1504"/>
      <c r="P310" s="2552"/>
      <c r="Q310" s="2552"/>
      <c r="R310" s="2552"/>
    </row>
    <row r="311" spans="1:18" ht="37.5" hidden="1" customHeight="1">
      <c r="A311" s="2555"/>
      <c r="B311" s="2546" t="s">
        <v>1547</v>
      </c>
      <c r="C311" s="2549" t="s">
        <v>1544</v>
      </c>
      <c r="D311" s="3585"/>
      <c r="E311" s="1620">
        <v>130278</v>
      </c>
      <c r="F311" s="1614"/>
      <c r="G311" s="1504"/>
      <c r="H311" s="2552"/>
      <c r="I311" s="1504"/>
      <c r="J311" s="1504"/>
      <c r="K311" s="1504"/>
      <c r="L311" s="2553" t="s">
        <v>11</v>
      </c>
      <c r="M311" s="1872"/>
      <c r="N311" s="1504"/>
      <c r="O311" s="1504"/>
      <c r="P311" s="2552"/>
      <c r="Q311" s="2552"/>
      <c r="R311" s="2552"/>
    </row>
    <row r="312" spans="1:18" ht="30" hidden="1" customHeight="1">
      <c r="A312" s="2555"/>
      <c r="B312" s="2552" t="s">
        <v>1549</v>
      </c>
      <c r="C312" s="2549"/>
      <c r="D312" s="2549"/>
      <c r="E312" s="1620"/>
      <c r="F312" s="1614"/>
      <c r="G312" s="1504"/>
      <c r="H312" s="2552"/>
      <c r="I312" s="1504"/>
      <c r="J312" s="1504"/>
      <c r="K312" s="1504"/>
      <c r="L312" s="2553" t="s">
        <v>11</v>
      </c>
      <c r="M312" s="1872"/>
      <c r="N312" s="1504"/>
      <c r="O312" s="1504"/>
      <c r="P312" s="2552"/>
      <c r="Q312" s="2552"/>
      <c r="R312" s="2552"/>
    </row>
    <row r="313" spans="1:18" ht="22.5" hidden="1" customHeight="1">
      <c r="A313" s="2555"/>
      <c r="B313" s="2546" t="s">
        <v>1543</v>
      </c>
      <c r="C313" s="2549" t="s">
        <v>1544</v>
      </c>
      <c r="D313" s="3585" t="s">
        <v>1545</v>
      </c>
      <c r="E313" s="1620">
        <v>107171</v>
      </c>
      <c r="F313" s="1614"/>
      <c r="G313" s="1504"/>
      <c r="H313" s="2552"/>
      <c r="I313" s="1504"/>
      <c r="J313" s="1504"/>
      <c r="K313" s="1504"/>
      <c r="L313" s="2553" t="s">
        <v>11</v>
      </c>
      <c r="M313" s="1872"/>
      <c r="N313" s="1504"/>
      <c r="O313" s="1504"/>
      <c r="P313" s="2552"/>
      <c r="Q313" s="2552"/>
      <c r="R313" s="2552"/>
    </row>
    <row r="314" spans="1:18" ht="27" hidden="1" customHeight="1">
      <c r="A314" s="2555"/>
      <c r="B314" s="2546" t="s">
        <v>1546</v>
      </c>
      <c r="C314" s="2549" t="s">
        <v>1544</v>
      </c>
      <c r="D314" s="3585"/>
      <c r="E314" s="1620">
        <v>117937</v>
      </c>
      <c r="F314" s="1614"/>
      <c r="G314" s="1504"/>
      <c r="H314" s="2552"/>
      <c r="I314" s="1504"/>
      <c r="J314" s="1504"/>
      <c r="K314" s="1504"/>
      <c r="L314" s="2553" t="s">
        <v>11</v>
      </c>
      <c r="M314" s="1872"/>
      <c r="N314" s="1504"/>
      <c r="O314" s="1504"/>
      <c r="P314" s="2552"/>
      <c r="Q314" s="2552"/>
      <c r="R314" s="2552"/>
    </row>
    <row r="315" spans="1:18" ht="24" hidden="1" customHeight="1">
      <c r="A315" s="2555"/>
      <c r="B315" s="2546" t="s">
        <v>1547</v>
      </c>
      <c r="C315" s="2549" t="s">
        <v>1544</v>
      </c>
      <c r="D315" s="3585"/>
      <c r="E315" s="1620">
        <v>126591</v>
      </c>
      <c r="F315" s="1614"/>
      <c r="G315" s="1504"/>
      <c r="H315" s="2552"/>
      <c r="I315" s="1504"/>
      <c r="J315" s="1504"/>
      <c r="K315" s="1504"/>
      <c r="L315" s="2553" t="s">
        <v>11</v>
      </c>
      <c r="M315" s="1872"/>
      <c r="N315" s="1504"/>
      <c r="O315" s="1504"/>
      <c r="P315" s="2552"/>
      <c r="Q315" s="2552"/>
      <c r="R315" s="2552"/>
    </row>
    <row r="316" spans="1:18" ht="36" hidden="1" customHeight="1">
      <c r="A316" s="2555">
        <v>1</v>
      </c>
      <c r="B316" s="3581" t="s">
        <v>3008</v>
      </c>
      <c r="C316" s="3581"/>
      <c r="D316" s="3581"/>
      <c r="E316" s="3581"/>
      <c r="F316" s="3581"/>
      <c r="G316" s="3581"/>
      <c r="H316" s="3581"/>
      <c r="I316" s="3581"/>
      <c r="J316" s="3581"/>
      <c r="K316" s="3581"/>
      <c r="L316" s="3581"/>
      <c r="M316" s="3581"/>
      <c r="N316" s="3581"/>
      <c r="O316" s="3581"/>
      <c r="P316" s="3581"/>
      <c r="Q316" s="3581"/>
      <c r="R316" s="3581"/>
    </row>
    <row r="317" spans="1:18" ht="27" hidden="1" customHeight="1">
      <c r="A317" s="3586"/>
      <c r="B317" s="3583" t="s">
        <v>1420</v>
      </c>
      <c r="C317" s="3583"/>
      <c r="D317" s="3583"/>
      <c r="E317" s="3583"/>
      <c r="F317" s="3583"/>
      <c r="G317" s="3583"/>
      <c r="H317" s="3583"/>
      <c r="I317" s="3583"/>
      <c r="J317" s="3583"/>
      <c r="K317" s="3583"/>
      <c r="L317" s="3583"/>
      <c r="M317" s="3583"/>
      <c r="N317" s="3583"/>
      <c r="O317" s="3583"/>
      <c r="P317" s="3583"/>
      <c r="Q317" s="3583"/>
      <c r="R317" s="3583"/>
    </row>
    <row r="318" spans="1:18" ht="23.25" hidden="1" customHeight="1">
      <c r="A318" s="3586"/>
      <c r="B318" s="3583" t="s">
        <v>1853</v>
      </c>
      <c r="C318" s="3583"/>
      <c r="D318" s="3583"/>
      <c r="E318" s="3583"/>
      <c r="F318" s="3583"/>
      <c r="G318" s="3583"/>
      <c r="H318" s="3583"/>
      <c r="I318" s="3583"/>
      <c r="J318" s="3583"/>
      <c r="K318" s="3583"/>
      <c r="L318" s="3583"/>
      <c r="M318" s="3583"/>
      <c r="N318" s="3583"/>
      <c r="O318" s="3583"/>
      <c r="P318" s="3583"/>
      <c r="Q318" s="3583"/>
      <c r="R318" s="3583"/>
    </row>
    <row r="319" spans="1:18" ht="21" hidden="1" customHeight="1">
      <c r="A319" s="3586"/>
      <c r="B319" s="3583" t="s">
        <v>1421</v>
      </c>
      <c r="C319" s="3583"/>
      <c r="D319" s="3583"/>
      <c r="E319" s="3583"/>
      <c r="F319" s="3583"/>
      <c r="G319" s="3583"/>
      <c r="H319" s="3583"/>
      <c r="I319" s="3583"/>
      <c r="J319" s="3583"/>
      <c r="K319" s="3583"/>
      <c r="L319" s="3583"/>
      <c r="M319" s="3583"/>
      <c r="N319" s="3583"/>
      <c r="O319" s="3583"/>
      <c r="P319" s="3583"/>
      <c r="Q319" s="3583"/>
      <c r="R319" s="3583"/>
    </row>
    <row r="320" spans="1:18" ht="21" hidden="1" customHeight="1">
      <c r="A320" s="3586"/>
      <c r="B320" s="3583" t="s">
        <v>1423</v>
      </c>
      <c r="C320" s="3583"/>
      <c r="D320" s="3583"/>
      <c r="E320" s="3583"/>
      <c r="F320" s="3583"/>
      <c r="G320" s="3583"/>
      <c r="H320" s="3583"/>
      <c r="I320" s="3583"/>
      <c r="J320" s="3583"/>
      <c r="K320" s="3583"/>
      <c r="L320" s="3583"/>
      <c r="M320" s="3583"/>
      <c r="N320" s="3583"/>
      <c r="O320" s="3583"/>
      <c r="P320" s="3583"/>
      <c r="Q320" s="3583"/>
      <c r="R320" s="3583"/>
    </row>
    <row r="321" spans="1:18" ht="21" hidden="1" customHeight="1">
      <c r="A321" s="3586"/>
      <c r="B321" s="3583" t="s">
        <v>2134</v>
      </c>
      <c r="C321" s="3583"/>
      <c r="D321" s="3583"/>
      <c r="E321" s="3583"/>
      <c r="F321" s="3583"/>
      <c r="G321" s="3583"/>
      <c r="H321" s="3583"/>
      <c r="I321" s="3583"/>
      <c r="J321" s="3583"/>
      <c r="K321" s="3583"/>
      <c r="L321" s="3583"/>
      <c r="M321" s="3583"/>
      <c r="N321" s="3583"/>
      <c r="O321" s="3583"/>
      <c r="P321" s="3583"/>
      <c r="Q321" s="3583"/>
      <c r="R321" s="3583"/>
    </row>
    <row r="322" spans="1:18" ht="21" hidden="1" customHeight="1">
      <c r="A322" s="3586"/>
      <c r="B322" s="3583" t="s">
        <v>2135</v>
      </c>
      <c r="C322" s="3583"/>
      <c r="D322" s="3583"/>
      <c r="E322" s="3583"/>
      <c r="F322" s="3583"/>
      <c r="G322" s="3583"/>
      <c r="H322" s="3583"/>
      <c r="I322" s="3583"/>
      <c r="J322" s="3583"/>
      <c r="K322" s="3583"/>
      <c r="L322" s="3583"/>
      <c r="M322" s="3583"/>
      <c r="N322" s="3583"/>
      <c r="O322" s="3583"/>
      <c r="P322" s="3583"/>
      <c r="Q322" s="3583"/>
      <c r="R322" s="3583"/>
    </row>
    <row r="323" spans="1:18" ht="21.75" hidden="1" customHeight="1">
      <c r="A323" s="3586"/>
      <c r="B323" s="3583" t="s">
        <v>2136</v>
      </c>
      <c r="C323" s="3583"/>
      <c r="D323" s="3583"/>
      <c r="E323" s="3583"/>
      <c r="F323" s="3583"/>
      <c r="G323" s="3583"/>
      <c r="H323" s="3583"/>
      <c r="I323" s="3583"/>
      <c r="J323" s="3583"/>
      <c r="K323" s="3583"/>
      <c r="L323" s="3583"/>
      <c r="M323" s="3583"/>
      <c r="N323" s="3583"/>
      <c r="O323" s="3583"/>
      <c r="P323" s="3583"/>
      <c r="Q323" s="3583"/>
      <c r="R323" s="3583"/>
    </row>
    <row r="324" spans="1:18" ht="28.5" hidden="1" customHeight="1">
      <c r="A324" s="2549">
        <v>1</v>
      </c>
      <c r="B324" s="1874" t="s">
        <v>1854</v>
      </c>
      <c r="C324" s="2549" t="s">
        <v>741</v>
      </c>
      <c r="D324" s="2560"/>
      <c r="E324" s="2560"/>
      <c r="F324" s="2560"/>
      <c r="G324" s="3681">
        <v>66471</v>
      </c>
      <c r="H324" s="3522"/>
      <c r="I324" s="3522"/>
      <c r="J324" s="3522"/>
      <c r="K324" s="3522"/>
      <c r="L324" s="3522"/>
      <c r="M324" s="3522"/>
      <c r="N324" s="3522"/>
      <c r="O324" s="3522"/>
      <c r="P324" s="3522"/>
      <c r="Q324" s="3522"/>
      <c r="R324" s="3523"/>
    </row>
    <row r="325" spans="1:18" ht="28.5" hidden="1" customHeight="1">
      <c r="A325" s="2549">
        <v>2</v>
      </c>
      <c r="B325" s="1874" t="s">
        <v>1856</v>
      </c>
      <c r="C325" s="2549" t="s">
        <v>741</v>
      </c>
      <c r="D325" s="2560"/>
      <c r="E325" s="2560"/>
      <c r="F325" s="2560"/>
      <c r="G325" s="3681">
        <v>71144</v>
      </c>
      <c r="H325" s="3522"/>
      <c r="I325" s="3522"/>
      <c r="J325" s="3522"/>
      <c r="K325" s="3522"/>
      <c r="L325" s="3522"/>
      <c r="M325" s="3522"/>
      <c r="N325" s="3522"/>
      <c r="O325" s="3522"/>
      <c r="P325" s="3522"/>
      <c r="Q325" s="3522"/>
      <c r="R325" s="3523"/>
    </row>
    <row r="326" spans="1:18" ht="28.5" hidden="1" customHeight="1">
      <c r="A326" s="2549">
        <v>3</v>
      </c>
      <c r="B326" s="1874" t="s">
        <v>1857</v>
      </c>
      <c r="C326" s="2549" t="s">
        <v>741</v>
      </c>
      <c r="D326" s="2560"/>
      <c r="E326" s="2560"/>
      <c r="F326" s="2560"/>
      <c r="G326" s="3681">
        <v>87059</v>
      </c>
      <c r="H326" s="3522"/>
      <c r="I326" s="3522"/>
      <c r="J326" s="3522"/>
      <c r="K326" s="3522"/>
      <c r="L326" s="3522"/>
      <c r="M326" s="3522"/>
      <c r="N326" s="3522"/>
      <c r="O326" s="3522"/>
      <c r="P326" s="3522"/>
      <c r="Q326" s="3522"/>
      <c r="R326" s="3523"/>
    </row>
    <row r="327" spans="1:18" ht="28.5" hidden="1" customHeight="1">
      <c r="A327" s="2549">
        <v>4</v>
      </c>
      <c r="B327" s="1874" t="s">
        <v>1858</v>
      </c>
      <c r="C327" s="2549" t="s">
        <v>741</v>
      </c>
      <c r="D327" s="2560"/>
      <c r="E327" s="2560"/>
      <c r="F327" s="2560"/>
      <c r="G327" s="3681">
        <v>97497</v>
      </c>
      <c r="H327" s="3522"/>
      <c r="I327" s="3522"/>
      <c r="J327" s="3522"/>
      <c r="K327" s="3522"/>
      <c r="L327" s="3522"/>
      <c r="M327" s="3522"/>
      <c r="N327" s="3522"/>
      <c r="O327" s="3522"/>
      <c r="P327" s="3522"/>
      <c r="Q327" s="3522"/>
      <c r="R327" s="3523"/>
    </row>
    <row r="328" spans="1:18" ht="28.5" hidden="1" customHeight="1">
      <c r="A328" s="2549">
        <v>5</v>
      </c>
      <c r="B328" s="1874" t="s">
        <v>1859</v>
      </c>
      <c r="C328" s="2549" t="s">
        <v>741</v>
      </c>
      <c r="D328" s="2560"/>
      <c r="E328" s="2560"/>
      <c r="F328" s="2560"/>
      <c r="G328" s="3681">
        <v>106519</v>
      </c>
      <c r="H328" s="3522"/>
      <c r="I328" s="3522"/>
      <c r="J328" s="3522"/>
      <c r="K328" s="3522"/>
      <c r="L328" s="3522"/>
      <c r="M328" s="3522"/>
      <c r="N328" s="3522"/>
      <c r="O328" s="3522"/>
      <c r="P328" s="3522"/>
      <c r="Q328" s="3522"/>
      <c r="R328" s="3523"/>
    </row>
    <row r="329" spans="1:18" ht="28.5" hidden="1" customHeight="1">
      <c r="A329" s="2549">
        <v>6</v>
      </c>
      <c r="B329" s="1874" t="s">
        <v>1860</v>
      </c>
      <c r="C329" s="2549" t="s">
        <v>741</v>
      </c>
      <c r="D329" s="2560"/>
      <c r="E329" s="2560"/>
      <c r="F329" s="2560"/>
      <c r="G329" s="3681">
        <v>114623</v>
      </c>
      <c r="H329" s="3522"/>
      <c r="I329" s="3522"/>
      <c r="J329" s="3522"/>
      <c r="K329" s="3522"/>
      <c r="L329" s="3522"/>
      <c r="M329" s="3522"/>
      <c r="N329" s="3522"/>
      <c r="O329" s="3522"/>
      <c r="P329" s="3522"/>
      <c r="Q329" s="3522"/>
      <c r="R329" s="3523"/>
    </row>
    <row r="330" spans="1:18" ht="28.5" hidden="1" customHeight="1">
      <c r="A330" s="2549">
        <v>7</v>
      </c>
      <c r="B330" s="1874" t="s">
        <v>1861</v>
      </c>
      <c r="C330" s="2549" t="s">
        <v>741</v>
      </c>
      <c r="D330" s="2560"/>
      <c r="E330" s="2560"/>
      <c r="F330" s="2560"/>
      <c r="G330" s="3681">
        <v>122480</v>
      </c>
      <c r="H330" s="3522"/>
      <c r="I330" s="3522"/>
      <c r="J330" s="3522"/>
      <c r="K330" s="3522"/>
      <c r="L330" s="3522"/>
      <c r="M330" s="3522"/>
      <c r="N330" s="3522"/>
      <c r="O330" s="3522"/>
      <c r="P330" s="3522"/>
      <c r="Q330" s="3522"/>
      <c r="R330" s="3523"/>
    </row>
    <row r="331" spans="1:18" ht="28.5" hidden="1" customHeight="1">
      <c r="A331" s="2549">
        <v>8</v>
      </c>
      <c r="B331" s="1874" t="s">
        <v>1869</v>
      </c>
      <c r="C331" s="2549" t="s">
        <v>741</v>
      </c>
      <c r="D331" s="2560"/>
      <c r="E331" s="2560"/>
      <c r="F331" s="2560"/>
      <c r="G331" s="3681">
        <v>104056</v>
      </c>
      <c r="H331" s="3522"/>
      <c r="I331" s="3522"/>
      <c r="J331" s="3522"/>
      <c r="K331" s="3522"/>
      <c r="L331" s="3522"/>
      <c r="M331" s="3522"/>
      <c r="N331" s="3522"/>
      <c r="O331" s="3522"/>
      <c r="P331" s="3522"/>
      <c r="Q331" s="3522"/>
      <c r="R331" s="3523"/>
    </row>
    <row r="332" spans="1:18" ht="28.5" hidden="1" customHeight="1">
      <c r="A332" s="2549">
        <v>9</v>
      </c>
      <c r="B332" s="1874" t="s">
        <v>1870</v>
      </c>
      <c r="C332" s="2549" t="s">
        <v>741</v>
      </c>
      <c r="D332" s="2560"/>
      <c r="E332" s="2560"/>
      <c r="F332" s="2560"/>
      <c r="G332" s="3681">
        <v>113985</v>
      </c>
      <c r="H332" s="3522"/>
      <c r="I332" s="3522"/>
      <c r="J332" s="3522"/>
      <c r="K332" s="3522"/>
      <c r="L332" s="3522"/>
      <c r="M332" s="3522"/>
      <c r="N332" s="3522"/>
      <c r="O332" s="3522"/>
      <c r="P332" s="3522"/>
      <c r="Q332" s="3522"/>
      <c r="R332" s="3523"/>
    </row>
    <row r="333" spans="1:18" ht="28.5" hidden="1" customHeight="1">
      <c r="A333" s="2549">
        <v>10</v>
      </c>
      <c r="B333" s="1874" t="s">
        <v>1871</v>
      </c>
      <c r="C333" s="2549" t="s">
        <v>741</v>
      </c>
      <c r="D333" s="2560"/>
      <c r="E333" s="2560"/>
      <c r="F333" s="2560"/>
      <c r="G333" s="3681">
        <v>122958</v>
      </c>
      <c r="H333" s="3522"/>
      <c r="I333" s="3522"/>
      <c r="J333" s="3522"/>
      <c r="K333" s="3522"/>
      <c r="L333" s="3522"/>
      <c r="M333" s="3522"/>
      <c r="N333" s="3522"/>
      <c r="O333" s="3522"/>
      <c r="P333" s="3522"/>
      <c r="Q333" s="3522"/>
      <c r="R333" s="3523"/>
    </row>
    <row r="334" spans="1:18" ht="28.5" hidden="1" customHeight="1">
      <c r="A334" s="2549">
        <v>11</v>
      </c>
      <c r="B334" s="1874" t="s">
        <v>1872</v>
      </c>
      <c r="C334" s="2549" t="s">
        <v>741</v>
      </c>
      <c r="D334" s="2560"/>
      <c r="E334" s="2560"/>
      <c r="F334" s="2560"/>
      <c r="G334" s="3681">
        <v>131704</v>
      </c>
      <c r="H334" s="3522"/>
      <c r="I334" s="3522"/>
      <c r="J334" s="3522"/>
      <c r="K334" s="3522"/>
      <c r="L334" s="3522"/>
      <c r="M334" s="3522"/>
      <c r="N334" s="3522"/>
      <c r="O334" s="3522"/>
      <c r="P334" s="3522"/>
      <c r="Q334" s="3522"/>
      <c r="R334" s="3523"/>
    </row>
    <row r="335" spans="1:18" ht="28.5" hidden="1" customHeight="1">
      <c r="A335" s="2549">
        <v>12</v>
      </c>
      <c r="B335" s="1874" t="s">
        <v>1873</v>
      </c>
      <c r="C335" s="2549" t="s">
        <v>741</v>
      </c>
      <c r="D335" s="2560"/>
      <c r="E335" s="2560"/>
      <c r="F335" s="2560"/>
      <c r="G335" s="3681">
        <v>142655</v>
      </c>
      <c r="H335" s="3522"/>
      <c r="I335" s="3522"/>
      <c r="J335" s="3522"/>
      <c r="K335" s="3522"/>
      <c r="L335" s="3522"/>
      <c r="M335" s="3522"/>
      <c r="N335" s="3522"/>
      <c r="O335" s="3522"/>
      <c r="P335" s="3522"/>
      <c r="Q335" s="3522"/>
      <c r="R335" s="3523"/>
    </row>
    <row r="336" spans="1:18" ht="28.5" hidden="1" customHeight="1">
      <c r="A336" s="2549">
        <v>13</v>
      </c>
      <c r="B336" s="1874" t="s">
        <v>1874</v>
      </c>
      <c r="C336" s="2549" t="s">
        <v>741</v>
      </c>
      <c r="D336" s="2560"/>
      <c r="E336" s="2560"/>
      <c r="F336" s="2560"/>
      <c r="G336" s="3681">
        <v>76823</v>
      </c>
      <c r="H336" s="3522"/>
      <c r="I336" s="3522"/>
      <c r="J336" s="3522"/>
      <c r="K336" s="3522"/>
      <c r="L336" s="3522"/>
      <c r="M336" s="3522"/>
      <c r="N336" s="3522"/>
      <c r="O336" s="3522"/>
      <c r="P336" s="3522"/>
      <c r="Q336" s="3522"/>
      <c r="R336" s="3523"/>
    </row>
    <row r="337" spans="1:18" ht="28.5" hidden="1" customHeight="1">
      <c r="A337" s="2549">
        <v>14</v>
      </c>
      <c r="B337" s="1874" t="s">
        <v>1862</v>
      </c>
      <c r="C337" s="2549" t="s">
        <v>741</v>
      </c>
      <c r="D337" s="2560"/>
      <c r="E337" s="2560"/>
      <c r="F337" s="2560"/>
      <c r="G337" s="3681">
        <v>83388</v>
      </c>
      <c r="H337" s="3522"/>
      <c r="I337" s="3522"/>
      <c r="J337" s="3522"/>
      <c r="K337" s="3522"/>
      <c r="L337" s="3522"/>
      <c r="M337" s="3522"/>
      <c r="N337" s="3522"/>
      <c r="O337" s="3522"/>
      <c r="P337" s="3522"/>
      <c r="Q337" s="3522"/>
      <c r="R337" s="3523"/>
    </row>
    <row r="338" spans="1:18" ht="28.5" hidden="1" customHeight="1">
      <c r="A338" s="2549">
        <v>15</v>
      </c>
      <c r="B338" s="1874" t="s">
        <v>1863</v>
      </c>
      <c r="C338" s="2549" t="s">
        <v>741</v>
      </c>
      <c r="D338" s="2560"/>
      <c r="E338" s="2560"/>
      <c r="F338" s="2560"/>
      <c r="G338" s="3681">
        <v>96524</v>
      </c>
      <c r="H338" s="3522"/>
      <c r="I338" s="3522"/>
      <c r="J338" s="3522"/>
      <c r="K338" s="3522"/>
      <c r="L338" s="3522"/>
      <c r="M338" s="3522"/>
      <c r="N338" s="3522"/>
      <c r="O338" s="3522"/>
      <c r="P338" s="3522"/>
      <c r="Q338" s="3522"/>
      <c r="R338" s="3523"/>
    </row>
    <row r="339" spans="1:18" ht="28.5" hidden="1" customHeight="1">
      <c r="A339" s="2549">
        <v>16</v>
      </c>
      <c r="B339" s="2546" t="s">
        <v>1864</v>
      </c>
      <c r="C339" s="2549" t="s">
        <v>741</v>
      </c>
      <c r="D339" s="2560"/>
      <c r="E339" s="2560"/>
      <c r="F339" s="2560"/>
      <c r="G339" s="3681">
        <v>107010</v>
      </c>
      <c r="H339" s="3522"/>
      <c r="I339" s="3522"/>
      <c r="J339" s="3522"/>
      <c r="K339" s="3522"/>
      <c r="L339" s="3522"/>
      <c r="M339" s="3522"/>
      <c r="N339" s="3522"/>
      <c r="O339" s="3522"/>
      <c r="P339" s="3522"/>
      <c r="Q339" s="3522"/>
      <c r="R339" s="3523"/>
    </row>
    <row r="340" spans="1:18" ht="28.5" hidden="1" customHeight="1">
      <c r="A340" s="2549">
        <v>17</v>
      </c>
      <c r="B340" s="1874" t="s">
        <v>1865</v>
      </c>
      <c r="C340" s="2549" t="s">
        <v>741</v>
      </c>
      <c r="D340" s="2560"/>
      <c r="E340" s="2560"/>
      <c r="F340" s="2560"/>
      <c r="G340" s="3681">
        <v>117176</v>
      </c>
      <c r="H340" s="3522"/>
      <c r="I340" s="3522"/>
      <c r="J340" s="3522"/>
      <c r="K340" s="3522"/>
      <c r="L340" s="3522"/>
      <c r="M340" s="3522"/>
      <c r="N340" s="3522"/>
      <c r="O340" s="3522"/>
      <c r="P340" s="3522"/>
      <c r="Q340" s="3522"/>
      <c r="R340" s="3523"/>
    </row>
    <row r="341" spans="1:18" ht="28.5" hidden="1" customHeight="1">
      <c r="A341" s="2549">
        <v>18</v>
      </c>
      <c r="B341" s="1874" t="s">
        <v>1866</v>
      </c>
      <c r="C341" s="2549" t="s">
        <v>741</v>
      </c>
      <c r="D341" s="2560"/>
      <c r="E341" s="2560"/>
      <c r="F341" s="2560"/>
      <c r="G341" s="3681">
        <v>126872</v>
      </c>
      <c r="H341" s="3522"/>
      <c r="I341" s="3522"/>
      <c r="J341" s="3522"/>
      <c r="K341" s="3522"/>
      <c r="L341" s="3522"/>
      <c r="M341" s="3522"/>
      <c r="N341" s="3522"/>
      <c r="O341" s="3522"/>
      <c r="P341" s="3522"/>
      <c r="Q341" s="3522"/>
      <c r="R341" s="3523"/>
    </row>
    <row r="342" spans="1:18" ht="28.5" hidden="1" customHeight="1">
      <c r="A342" s="2549">
        <v>19</v>
      </c>
      <c r="B342" s="1874" t="s">
        <v>1867</v>
      </c>
      <c r="C342" s="2549" t="s">
        <v>741</v>
      </c>
      <c r="D342" s="2560"/>
      <c r="E342" s="2560"/>
      <c r="F342" s="2560"/>
      <c r="G342" s="3681">
        <v>147519</v>
      </c>
      <c r="H342" s="3522"/>
      <c r="I342" s="3522"/>
      <c r="J342" s="3522"/>
      <c r="K342" s="3522"/>
      <c r="L342" s="3522"/>
      <c r="M342" s="3522"/>
      <c r="N342" s="3522"/>
      <c r="O342" s="3522"/>
      <c r="P342" s="3522"/>
      <c r="Q342" s="3522"/>
      <c r="R342" s="3523"/>
    </row>
    <row r="343" spans="1:18" ht="28.5" hidden="1" customHeight="1">
      <c r="A343" s="2549">
        <v>20</v>
      </c>
      <c r="B343" s="1874" t="s">
        <v>1868</v>
      </c>
      <c r="C343" s="2549" t="s">
        <v>741</v>
      </c>
      <c r="D343" s="2560"/>
      <c r="E343" s="2560"/>
      <c r="F343" s="2560"/>
      <c r="G343" s="3681">
        <v>119631</v>
      </c>
      <c r="H343" s="3522"/>
      <c r="I343" s="3522"/>
      <c r="J343" s="3522"/>
      <c r="K343" s="3522"/>
      <c r="L343" s="3522"/>
      <c r="M343" s="3522"/>
      <c r="N343" s="3522"/>
      <c r="O343" s="3522"/>
      <c r="P343" s="3522"/>
      <c r="Q343" s="3522"/>
      <c r="R343" s="3523"/>
    </row>
    <row r="344" spans="1:18" ht="28.5" hidden="1" customHeight="1">
      <c r="A344" s="2549">
        <v>21</v>
      </c>
      <c r="B344" s="1874" t="s">
        <v>1875</v>
      </c>
      <c r="C344" s="2549" t="s">
        <v>741</v>
      </c>
      <c r="D344" s="2560"/>
      <c r="E344" s="2560"/>
      <c r="F344" s="2560"/>
      <c r="G344" s="3681">
        <v>132076</v>
      </c>
      <c r="H344" s="3522"/>
      <c r="I344" s="3522"/>
      <c r="J344" s="3522"/>
      <c r="K344" s="3522"/>
      <c r="L344" s="3522"/>
      <c r="M344" s="3522"/>
      <c r="N344" s="3522"/>
      <c r="O344" s="3522"/>
      <c r="P344" s="3522"/>
      <c r="Q344" s="3522"/>
      <c r="R344" s="3523"/>
    </row>
    <row r="345" spans="1:18" ht="28.5" hidden="1" customHeight="1">
      <c r="A345" s="2549">
        <v>22</v>
      </c>
      <c r="B345" s="1874" t="s">
        <v>1876</v>
      </c>
      <c r="C345" s="2549" t="s">
        <v>741</v>
      </c>
      <c r="D345" s="2560"/>
      <c r="E345" s="2560"/>
      <c r="F345" s="2560"/>
      <c r="G345" s="3681">
        <v>141915</v>
      </c>
      <c r="H345" s="3522"/>
      <c r="I345" s="3522"/>
      <c r="J345" s="3522"/>
      <c r="K345" s="3522"/>
      <c r="L345" s="3522"/>
      <c r="M345" s="3522"/>
      <c r="N345" s="3522"/>
      <c r="O345" s="3522"/>
      <c r="P345" s="3522"/>
      <c r="Q345" s="3522"/>
      <c r="R345" s="3523"/>
    </row>
    <row r="346" spans="1:18" ht="28.5" hidden="1" customHeight="1">
      <c r="A346" s="2549">
        <v>23</v>
      </c>
      <c r="B346" s="1874" t="s">
        <v>1876</v>
      </c>
      <c r="C346" s="2549" t="s">
        <v>741</v>
      </c>
      <c r="D346" s="2560"/>
      <c r="E346" s="2560"/>
      <c r="F346" s="2560"/>
      <c r="G346" s="3681">
        <v>153184</v>
      </c>
      <c r="H346" s="3522"/>
      <c r="I346" s="3522"/>
      <c r="J346" s="3522"/>
      <c r="K346" s="3522"/>
      <c r="L346" s="3522"/>
      <c r="M346" s="3522"/>
      <c r="N346" s="3522"/>
      <c r="O346" s="3522"/>
      <c r="P346" s="3522"/>
      <c r="Q346" s="3522"/>
      <c r="R346" s="3523"/>
    </row>
    <row r="347" spans="1:18" ht="39" hidden="1" customHeight="1">
      <c r="A347" s="2549">
        <v>24</v>
      </c>
      <c r="B347" s="2546" t="s">
        <v>1877</v>
      </c>
      <c r="C347" s="2549" t="s">
        <v>741</v>
      </c>
      <c r="D347" s="2560"/>
      <c r="E347" s="2560"/>
      <c r="F347" s="2560"/>
      <c r="G347" s="3681">
        <v>131588</v>
      </c>
      <c r="H347" s="3522"/>
      <c r="I347" s="3522"/>
      <c r="J347" s="3522"/>
      <c r="K347" s="3522"/>
      <c r="L347" s="3522"/>
      <c r="M347" s="3522"/>
      <c r="N347" s="3522"/>
      <c r="O347" s="3522"/>
      <c r="P347" s="3522"/>
      <c r="Q347" s="3522"/>
      <c r="R347" s="3523"/>
    </row>
    <row r="348" spans="1:18" ht="39" hidden="1" customHeight="1">
      <c r="A348" s="2549">
        <v>25</v>
      </c>
      <c r="B348" s="2546" t="s">
        <v>1878</v>
      </c>
      <c r="C348" s="2549" t="s">
        <v>741</v>
      </c>
      <c r="D348" s="2560"/>
      <c r="E348" s="2560"/>
      <c r="F348" s="2560"/>
      <c r="G348" s="3681">
        <v>146400</v>
      </c>
      <c r="H348" s="3522"/>
      <c r="I348" s="3522"/>
      <c r="J348" s="3522"/>
      <c r="K348" s="3522"/>
      <c r="L348" s="3522"/>
      <c r="M348" s="3522"/>
      <c r="N348" s="3522"/>
      <c r="O348" s="3522"/>
      <c r="P348" s="3522"/>
      <c r="Q348" s="3522"/>
      <c r="R348" s="3523"/>
    </row>
    <row r="349" spans="1:18" ht="39" hidden="1" customHeight="1">
      <c r="A349" s="2549">
        <v>26</v>
      </c>
      <c r="B349" s="2546" t="s">
        <v>1879</v>
      </c>
      <c r="C349" s="2549" t="s">
        <v>741</v>
      </c>
      <c r="D349" s="2560"/>
      <c r="E349" s="2560"/>
      <c r="F349" s="2560"/>
      <c r="G349" s="3681">
        <v>156969</v>
      </c>
      <c r="H349" s="3522"/>
      <c r="I349" s="3522"/>
      <c r="J349" s="3522"/>
      <c r="K349" s="3522"/>
      <c r="L349" s="3522"/>
      <c r="M349" s="3522"/>
      <c r="N349" s="3522"/>
      <c r="O349" s="3522"/>
      <c r="P349" s="3522"/>
      <c r="Q349" s="3522"/>
      <c r="R349" s="3523"/>
    </row>
    <row r="350" spans="1:18" ht="39" hidden="1" customHeight="1">
      <c r="A350" s="2549">
        <v>27</v>
      </c>
      <c r="B350" s="2546" t="s">
        <v>1880</v>
      </c>
      <c r="C350" s="2549" t="s">
        <v>741</v>
      </c>
      <c r="D350" s="2552"/>
      <c r="E350" s="2552"/>
      <c r="F350" s="2552"/>
      <c r="G350" s="3681">
        <v>166599</v>
      </c>
      <c r="H350" s="3522"/>
      <c r="I350" s="3522"/>
      <c r="J350" s="3522"/>
      <c r="K350" s="3522"/>
      <c r="L350" s="3522"/>
      <c r="M350" s="3522"/>
      <c r="N350" s="3522"/>
      <c r="O350" s="3522"/>
      <c r="P350" s="3522"/>
      <c r="Q350" s="3522"/>
      <c r="R350" s="3523"/>
    </row>
    <row r="351" spans="1:18" ht="39" hidden="1" customHeight="1">
      <c r="A351" s="2549">
        <v>28</v>
      </c>
      <c r="B351" s="2546" t="s">
        <v>1881</v>
      </c>
      <c r="C351" s="2549" t="s">
        <v>741</v>
      </c>
      <c r="D351" s="2552"/>
      <c r="E351" s="2552"/>
      <c r="F351" s="2552"/>
      <c r="G351" s="3681">
        <v>180708</v>
      </c>
      <c r="H351" s="3522"/>
      <c r="I351" s="3522"/>
      <c r="J351" s="3522"/>
      <c r="K351" s="3522"/>
      <c r="L351" s="3522"/>
      <c r="M351" s="3522"/>
      <c r="N351" s="3522"/>
      <c r="O351" s="3522"/>
      <c r="P351" s="3522"/>
      <c r="Q351" s="3522"/>
      <c r="R351" s="3523"/>
    </row>
    <row r="352" spans="1:18" ht="30.75" customHeight="1">
      <c r="A352" s="2545" t="s">
        <v>1313</v>
      </c>
      <c r="B352" s="2552" t="s">
        <v>1820</v>
      </c>
      <c r="C352" s="2545"/>
      <c r="D352" s="2545"/>
      <c r="E352" s="2552"/>
      <c r="F352" s="2552"/>
      <c r="G352" s="2552"/>
      <c r="H352" s="1863"/>
      <c r="I352" s="2552"/>
      <c r="J352" s="2552"/>
      <c r="K352" s="2552"/>
      <c r="L352" s="1852"/>
      <c r="M352" s="2545"/>
      <c r="N352" s="2552"/>
      <c r="O352" s="2552"/>
      <c r="P352" s="1863"/>
      <c r="Q352" s="1863"/>
      <c r="R352" s="1863"/>
    </row>
    <row r="353" spans="1:18" ht="34.5" customHeight="1">
      <c r="A353" s="2545">
        <v>1</v>
      </c>
      <c r="B353" s="3583" t="s">
        <v>3285</v>
      </c>
      <c r="C353" s="3583"/>
      <c r="D353" s="3583"/>
      <c r="E353" s="3583"/>
      <c r="F353" s="3583"/>
      <c r="G353" s="3583"/>
      <c r="H353" s="3583"/>
      <c r="I353" s="3583"/>
      <c r="J353" s="3583"/>
      <c r="K353" s="3583"/>
      <c r="L353" s="3583"/>
      <c r="M353" s="3583"/>
      <c r="N353" s="3583"/>
      <c r="O353" s="3583"/>
      <c r="P353" s="3583"/>
      <c r="Q353" s="3583"/>
      <c r="R353" s="3583"/>
    </row>
    <row r="354" spans="1:18" ht="36.75" customHeight="1">
      <c r="A354" s="2555"/>
      <c r="B354" s="1850"/>
      <c r="C354" s="2554"/>
      <c r="D354" s="3584" t="s">
        <v>3145</v>
      </c>
      <c r="E354" s="3584"/>
      <c r="F354" s="3584"/>
      <c r="G354" s="3584"/>
      <c r="H354" s="3584"/>
      <c r="I354" s="3584"/>
      <c r="J354" s="3584"/>
      <c r="K354" s="3584"/>
      <c r="L354" s="3584"/>
      <c r="M354" s="3584"/>
      <c r="N354" s="3584"/>
      <c r="O354" s="3584"/>
      <c r="P354" s="3584"/>
      <c r="Q354" s="3584"/>
      <c r="R354" s="3584"/>
    </row>
    <row r="355" spans="1:18" ht="36.75" customHeight="1">
      <c r="A355" s="2545"/>
      <c r="B355" s="1515" t="s">
        <v>3277</v>
      </c>
      <c r="C355" s="2549" t="s">
        <v>32</v>
      </c>
      <c r="D355" s="2557" t="s">
        <v>2539</v>
      </c>
      <c r="E355" s="1620"/>
      <c r="F355" s="2559"/>
      <c r="G355" s="3706">
        <v>17000</v>
      </c>
      <c r="H355" s="3706"/>
      <c r="I355" s="3706"/>
      <c r="J355" s="3706"/>
      <c r="K355" s="3706"/>
      <c r="L355" s="3706"/>
      <c r="M355" s="3706"/>
      <c r="N355" s="3706"/>
      <c r="O355" s="3706"/>
      <c r="P355" s="3706"/>
      <c r="Q355" s="3706"/>
      <c r="R355" s="3706"/>
    </row>
    <row r="356" spans="1:18" ht="36.75" customHeight="1">
      <c r="A356" s="2545"/>
      <c r="B356" s="1515" t="s">
        <v>3157</v>
      </c>
      <c r="C356" s="2549" t="s">
        <v>32</v>
      </c>
      <c r="D356" s="2557" t="s">
        <v>2539</v>
      </c>
      <c r="E356" s="1620"/>
      <c r="F356" s="2559"/>
      <c r="G356" s="3706">
        <v>15100</v>
      </c>
      <c r="H356" s="3706"/>
      <c r="I356" s="3706"/>
      <c r="J356" s="3706"/>
      <c r="K356" s="3706"/>
      <c r="L356" s="3706"/>
      <c r="M356" s="3706"/>
      <c r="N356" s="3706"/>
      <c r="O356" s="3706"/>
      <c r="P356" s="3706"/>
      <c r="Q356" s="3706"/>
      <c r="R356" s="3706"/>
    </row>
    <row r="357" spans="1:18" ht="36.75" customHeight="1">
      <c r="A357" s="2545"/>
      <c r="B357" s="1515" t="s">
        <v>1942</v>
      </c>
      <c r="C357" s="2549" t="s">
        <v>32</v>
      </c>
      <c r="D357" s="2557" t="s">
        <v>2540</v>
      </c>
      <c r="E357" s="1620"/>
      <c r="F357" s="2559"/>
      <c r="G357" s="3706">
        <v>13900</v>
      </c>
      <c r="H357" s="3706"/>
      <c r="I357" s="3706"/>
      <c r="J357" s="3706"/>
      <c r="K357" s="3706"/>
      <c r="L357" s="3706"/>
      <c r="M357" s="3706"/>
      <c r="N357" s="3706"/>
      <c r="O357" s="3706"/>
      <c r="P357" s="3706"/>
      <c r="Q357" s="3706"/>
      <c r="R357" s="3706"/>
    </row>
    <row r="358" spans="1:18" ht="36.75" customHeight="1">
      <c r="A358" s="2545"/>
      <c r="B358" s="1515" t="s">
        <v>3087</v>
      </c>
      <c r="C358" s="2549" t="s">
        <v>32</v>
      </c>
      <c r="D358" s="2557" t="s">
        <v>2540</v>
      </c>
      <c r="E358" s="1620"/>
      <c r="F358" s="2559"/>
      <c r="G358" s="3706">
        <v>14900</v>
      </c>
      <c r="H358" s="3706" t="s">
        <v>1844</v>
      </c>
      <c r="I358" s="3706"/>
      <c r="J358" s="3706"/>
      <c r="K358" s="3706"/>
      <c r="L358" s="3706"/>
      <c r="M358" s="3706"/>
      <c r="N358" s="3706"/>
      <c r="O358" s="3706"/>
      <c r="P358" s="3706"/>
      <c r="Q358" s="3706"/>
      <c r="R358" s="3706"/>
    </row>
    <row r="359" spans="1:18" ht="36.75" customHeight="1">
      <c r="A359" s="2545"/>
      <c r="B359" s="1515" t="s">
        <v>2538</v>
      </c>
      <c r="C359" s="2549" t="s">
        <v>32</v>
      </c>
      <c r="D359" s="2557" t="s">
        <v>2540</v>
      </c>
      <c r="E359" s="1620"/>
      <c r="F359" s="2559"/>
      <c r="G359" s="3706">
        <v>14400</v>
      </c>
      <c r="H359" s="3706"/>
      <c r="I359" s="3706"/>
      <c r="J359" s="3706"/>
      <c r="K359" s="3706"/>
      <c r="L359" s="3706"/>
      <c r="M359" s="3706"/>
      <c r="N359" s="3706"/>
      <c r="O359" s="3706"/>
      <c r="P359" s="3706"/>
      <c r="Q359" s="3706"/>
      <c r="R359" s="3706"/>
    </row>
    <row r="360" spans="1:18" ht="36.75" customHeight="1">
      <c r="A360" s="2545"/>
      <c r="B360" s="1515" t="s">
        <v>1947</v>
      </c>
      <c r="C360" s="2549" t="s">
        <v>32</v>
      </c>
      <c r="D360" s="2557" t="s">
        <v>2541</v>
      </c>
      <c r="E360" s="1620"/>
      <c r="F360" s="2559"/>
      <c r="G360" s="3706">
        <v>21900</v>
      </c>
      <c r="H360" s="3706"/>
      <c r="I360" s="3706"/>
      <c r="J360" s="3706"/>
      <c r="K360" s="3706"/>
      <c r="L360" s="3706"/>
      <c r="M360" s="3706"/>
      <c r="N360" s="3706"/>
      <c r="O360" s="3706"/>
      <c r="P360" s="3706"/>
      <c r="Q360" s="3706"/>
      <c r="R360" s="3706"/>
    </row>
    <row r="361" spans="1:18" ht="64.5" hidden="1" customHeight="1">
      <c r="A361" s="2545" t="s">
        <v>1379</v>
      </c>
      <c r="B361" s="3581" t="s">
        <v>1821</v>
      </c>
      <c r="C361" s="3581"/>
      <c r="D361" s="3581"/>
      <c r="E361" s="3581"/>
      <c r="F361" s="1620"/>
      <c r="G361" s="1620"/>
      <c r="H361" s="1863"/>
      <c r="I361" s="2557"/>
      <c r="J361" s="2557"/>
      <c r="K361" s="2557"/>
      <c r="L361" s="1442"/>
      <c r="M361" s="2557"/>
      <c r="N361" s="2562"/>
      <c r="O361" s="2562"/>
      <c r="P361" s="2562"/>
      <c r="Q361" s="2562"/>
      <c r="R361" s="2562"/>
    </row>
    <row r="362" spans="1:18" ht="69.75" hidden="1" customHeight="1">
      <c r="A362" s="2549"/>
      <c r="B362" s="3582" t="s">
        <v>1843</v>
      </c>
      <c r="C362" s="3582"/>
      <c r="D362" s="3582"/>
      <c r="E362" s="3582"/>
      <c r="F362" s="3582"/>
      <c r="G362" s="3582"/>
      <c r="H362" s="3582"/>
      <c r="I362" s="3582"/>
      <c r="J362" s="3582"/>
      <c r="K362" s="3582"/>
      <c r="L362" s="3582"/>
      <c r="M362" s="3582"/>
      <c r="N362" s="3582"/>
      <c r="O362" s="3582"/>
      <c r="P362" s="3582"/>
      <c r="Q362" s="3582"/>
      <c r="R362" s="3582"/>
    </row>
    <row r="363" spans="1:18" ht="34.5" hidden="1" customHeight="1">
      <c r="A363" s="2549"/>
      <c r="B363" s="2545" t="s">
        <v>1345</v>
      </c>
      <c r="C363" s="2545"/>
      <c r="D363" s="1876"/>
      <c r="E363" s="1863"/>
      <c r="F363" s="1863"/>
      <c r="G363" s="1863"/>
      <c r="H363" s="1863"/>
      <c r="I363" s="2559"/>
      <c r="J363" s="1862"/>
      <c r="K363" s="1862"/>
      <c r="L363" s="1861"/>
      <c r="M363" s="1862"/>
      <c r="N363" s="2561"/>
      <c r="O363" s="2561"/>
      <c r="P363" s="2561"/>
      <c r="Q363" s="2561"/>
      <c r="R363" s="2561"/>
    </row>
    <row r="364" spans="1:18" ht="56.25" hidden="1" customHeight="1">
      <c r="A364" s="2549"/>
      <c r="B364" s="2546" t="s">
        <v>1348</v>
      </c>
      <c r="C364" s="2549" t="s">
        <v>13</v>
      </c>
      <c r="D364" s="2549"/>
      <c r="E364" s="1620"/>
      <c r="F364" s="1620"/>
      <c r="G364" s="1620">
        <v>3805000</v>
      </c>
      <c r="H364" s="1620"/>
      <c r="I364" s="3580" t="s">
        <v>1844</v>
      </c>
      <c r="J364" s="3580"/>
      <c r="K364" s="3580"/>
      <c r="L364" s="3580"/>
      <c r="M364" s="3580"/>
      <c r="N364" s="3580"/>
      <c r="O364" s="3580"/>
      <c r="P364" s="3580"/>
      <c r="Q364" s="3580"/>
      <c r="R364" s="3580"/>
    </row>
    <row r="365" spans="1:18" ht="56.25" hidden="1" customHeight="1">
      <c r="A365" s="2549"/>
      <c r="B365" s="2546" t="s">
        <v>1349</v>
      </c>
      <c r="C365" s="2549" t="s">
        <v>13</v>
      </c>
      <c r="D365" s="2549"/>
      <c r="E365" s="1620"/>
      <c r="F365" s="1620"/>
      <c r="G365" s="1620">
        <v>3805000</v>
      </c>
      <c r="H365" s="1620"/>
      <c r="I365" s="3580" t="s">
        <v>1844</v>
      </c>
      <c r="J365" s="3580"/>
      <c r="K365" s="3580"/>
      <c r="L365" s="3580"/>
      <c r="M365" s="3580"/>
      <c r="N365" s="3580"/>
      <c r="O365" s="3580"/>
      <c r="P365" s="3580"/>
      <c r="Q365" s="3580"/>
      <c r="R365" s="3580"/>
    </row>
    <row r="366" spans="1:18" ht="56.25" hidden="1" customHeight="1">
      <c r="A366" s="2549"/>
      <c r="B366" s="2552" t="s">
        <v>1346</v>
      </c>
      <c r="C366" s="2549"/>
      <c r="D366" s="2549"/>
      <c r="E366" s="1620"/>
      <c r="F366" s="1620"/>
      <c r="G366" s="1620"/>
      <c r="H366" s="1620"/>
      <c r="I366" s="2561"/>
      <c r="J366" s="2561"/>
      <c r="K366" s="2561"/>
      <c r="L366" s="1861"/>
      <c r="M366" s="2561"/>
      <c r="N366" s="2561"/>
      <c r="O366" s="2561"/>
      <c r="P366" s="2561"/>
      <c r="Q366" s="2561"/>
      <c r="R366" s="2561"/>
    </row>
    <row r="367" spans="1:18" ht="56.25" hidden="1" customHeight="1">
      <c r="A367" s="2555"/>
      <c r="B367" s="2546" t="s">
        <v>1350</v>
      </c>
      <c r="C367" s="2549" t="s">
        <v>13</v>
      </c>
      <c r="D367" s="2549"/>
      <c r="E367" s="1620"/>
      <c r="F367" s="1620"/>
      <c r="G367" s="1620">
        <v>3065000</v>
      </c>
      <c r="H367" s="1620"/>
      <c r="I367" s="2561"/>
      <c r="J367" s="2561"/>
      <c r="K367" s="2561"/>
      <c r="L367" s="1861"/>
      <c r="M367" s="2561"/>
      <c r="N367" s="2552"/>
      <c r="O367" s="2552"/>
      <c r="P367" s="2552"/>
      <c r="Q367" s="2552"/>
      <c r="R367" s="2552"/>
    </row>
    <row r="368" spans="1:18" ht="45" customHeight="1">
      <c r="A368" s="2545" t="s">
        <v>1379</v>
      </c>
      <c r="B368" s="2552" t="s">
        <v>2515</v>
      </c>
      <c r="C368" s="2545"/>
      <c r="D368" s="2552"/>
      <c r="E368" s="2552"/>
      <c r="F368" s="2552"/>
      <c r="G368" s="2552"/>
      <c r="H368" s="2552"/>
      <c r="I368" s="2552"/>
      <c r="J368" s="2552"/>
      <c r="K368" s="2552"/>
      <c r="L368" s="1852"/>
      <c r="M368" s="2552"/>
      <c r="N368" s="2552"/>
      <c r="O368" s="2552"/>
      <c r="P368" s="2552"/>
      <c r="Q368" s="2552"/>
      <c r="R368" s="2552"/>
    </row>
    <row r="369" spans="1:18" ht="48.75" hidden="1" customHeight="1">
      <c r="A369" s="2545">
        <v>1</v>
      </c>
      <c r="B369" s="3581" t="s">
        <v>1978</v>
      </c>
      <c r="C369" s="3581"/>
      <c r="D369" s="3581"/>
      <c r="E369" s="3581"/>
      <c r="F369" s="3581"/>
      <c r="G369" s="3581"/>
      <c r="H369" s="3581"/>
      <c r="I369" s="3581"/>
      <c r="J369" s="3581"/>
      <c r="K369" s="3581"/>
      <c r="L369" s="3581"/>
      <c r="M369" s="3581"/>
      <c r="N369" s="3581"/>
      <c r="O369" s="3581"/>
      <c r="P369" s="3581"/>
      <c r="Q369" s="3581"/>
      <c r="R369" s="3581"/>
    </row>
    <row r="370" spans="1:18" ht="37.5" hidden="1" customHeight="1">
      <c r="A370" s="2549"/>
      <c r="B370" s="2552"/>
      <c r="C370" s="2545"/>
      <c r="D370" s="1877"/>
      <c r="E370" s="1878"/>
      <c r="F370" s="3380" t="s">
        <v>1515</v>
      </c>
      <c r="G370" s="3380"/>
      <c r="H370" s="3380"/>
      <c r="I370" s="3380"/>
      <c r="J370" s="3380"/>
      <c r="K370" s="3380"/>
      <c r="L370" s="3380"/>
      <c r="M370" s="3380"/>
      <c r="N370" s="3380"/>
      <c r="O370" s="3380"/>
      <c r="P370" s="3380"/>
      <c r="Q370" s="3380"/>
      <c r="R370" s="3380"/>
    </row>
    <row r="371" spans="1:18" ht="110.25" hidden="1" customHeight="1">
      <c r="A371" s="2549"/>
      <c r="B371" s="2546" t="s">
        <v>192</v>
      </c>
      <c r="C371" s="2549" t="s">
        <v>1292</v>
      </c>
      <c r="D371" s="3585" t="s">
        <v>1558</v>
      </c>
      <c r="E371" s="1879"/>
      <c r="F371" s="1879"/>
      <c r="G371" s="3425">
        <v>7930000</v>
      </c>
      <c r="H371" s="3426"/>
      <c r="I371" s="3426"/>
      <c r="J371" s="3426"/>
      <c r="K371" s="3426"/>
      <c r="L371" s="3426"/>
      <c r="M371" s="3426"/>
      <c r="N371" s="3426"/>
      <c r="O371" s="3426"/>
      <c r="P371" s="3426"/>
      <c r="Q371" s="3426"/>
      <c r="R371" s="3427"/>
    </row>
    <row r="372" spans="1:18" ht="110.25" hidden="1" customHeight="1">
      <c r="A372" s="2549"/>
      <c r="B372" s="2546" t="s">
        <v>193</v>
      </c>
      <c r="C372" s="2549" t="s">
        <v>1292</v>
      </c>
      <c r="D372" s="3585"/>
      <c r="E372" s="1879"/>
      <c r="F372" s="1879"/>
      <c r="G372" s="3425">
        <v>8490000</v>
      </c>
      <c r="H372" s="3426"/>
      <c r="I372" s="3426"/>
      <c r="J372" s="3426"/>
      <c r="K372" s="3426"/>
      <c r="L372" s="3426"/>
      <c r="M372" s="3426"/>
      <c r="N372" s="3426"/>
      <c r="O372" s="3426"/>
      <c r="P372" s="3426"/>
      <c r="Q372" s="3426"/>
      <c r="R372" s="3427"/>
    </row>
    <row r="373" spans="1:18" ht="110.25" hidden="1" customHeight="1">
      <c r="A373" s="2549"/>
      <c r="B373" s="2546" t="s">
        <v>194</v>
      </c>
      <c r="C373" s="2549" t="s">
        <v>1292</v>
      </c>
      <c r="D373" s="3585"/>
      <c r="E373" s="1879"/>
      <c r="F373" s="1879"/>
      <c r="G373" s="3425">
        <v>9600000</v>
      </c>
      <c r="H373" s="3426"/>
      <c r="I373" s="3426"/>
      <c r="J373" s="3426"/>
      <c r="K373" s="3426"/>
      <c r="L373" s="3426"/>
      <c r="M373" s="3426"/>
      <c r="N373" s="3426"/>
      <c r="O373" s="3426"/>
      <c r="P373" s="3426"/>
      <c r="Q373" s="3426"/>
      <c r="R373" s="3427"/>
    </row>
    <row r="374" spans="1:18" ht="110.25" hidden="1" customHeight="1">
      <c r="A374" s="2549"/>
      <c r="B374" s="2546" t="s">
        <v>196</v>
      </c>
      <c r="C374" s="2549" t="s">
        <v>1292</v>
      </c>
      <c r="D374" s="2549" t="s">
        <v>1558</v>
      </c>
      <c r="E374" s="1879"/>
      <c r="F374" s="1879"/>
      <c r="G374" s="3425">
        <v>10900000</v>
      </c>
      <c r="H374" s="3426"/>
      <c r="I374" s="3426"/>
      <c r="J374" s="3426"/>
      <c r="K374" s="3426"/>
      <c r="L374" s="3426"/>
      <c r="M374" s="3426"/>
      <c r="N374" s="3426"/>
      <c r="O374" s="3426"/>
      <c r="P374" s="3426"/>
      <c r="Q374" s="3426"/>
      <c r="R374" s="3427"/>
    </row>
    <row r="375" spans="1:18" ht="110.25" hidden="1" customHeight="1">
      <c r="A375" s="2549"/>
      <c r="B375" s="2546" t="s">
        <v>1979</v>
      </c>
      <c r="C375" s="2549" t="s">
        <v>1292</v>
      </c>
      <c r="D375" s="2549" t="s">
        <v>1558</v>
      </c>
      <c r="E375" s="1879"/>
      <c r="F375" s="1879"/>
      <c r="G375" s="3425">
        <v>11850000</v>
      </c>
      <c r="H375" s="3426"/>
      <c r="I375" s="3426"/>
      <c r="J375" s="3426"/>
      <c r="K375" s="3426"/>
      <c r="L375" s="3426"/>
      <c r="M375" s="3426"/>
      <c r="N375" s="3426"/>
      <c r="O375" s="3426"/>
      <c r="P375" s="3426"/>
      <c r="Q375" s="3426"/>
      <c r="R375" s="3427"/>
    </row>
    <row r="376" spans="1:18" ht="110.25" hidden="1" customHeight="1">
      <c r="A376" s="2549"/>
      <c r="B376" s="2546" t="s">
        <v>199</v>
      </c>
      <c r="C376" s="2549" t="s">
        <v>1292</v>
      </c>
      <c r="D376" s="2549" t="s">
        <v>1558</v>
      </c>
      <c r="E376" s="1879"/>
      <c r="F376" s="1879"/>
      <c r="G376" s="3425">
        <v>12200000</v>
      </c>
      <c r="H376" s="3426"/>
      <c r="I376" s="3426"/>
      <c r="J376" s="3426"/>
      <c r="K376" s="3426"/>
      <c r="L376" s="3426"/>
      <c r="M376" s="3426"/>
      <c r="N376" s="3426"/>
      <c r="O376" s="3426"/>
      <c r="P376" s="3426"/>
      <c r="Q376" s="3426"/>
      <c r="R376" s="3427"/>
    </row>
    <row r="377" spans="1:18" ht="110.25" hidden="1" customHeight="1">
      <c r="A377" s="2564"/>
      <c r="B377" s="1738" t="s">
        <v>1980</v>
      </c>
      <c r="C377" s="2564" t="s">
        <v>1292</v>
      </c>
      <c r="D377" s="2564"/>
      <c r="E377" s="1880"/>
      <c r="F377" s="1880"/>
      <c r="G377" s="3678">
        <v>13190000</v>
      </c>
      <c r="H377" s="3679"/>
      <c r="I377" s="3679"/>
      <c r="J377" s="3679"/>
      <c r="K377" s="3679"/>
      <c r="L377" s="3679"/>
      <c r="M377" s="3679"/>
      <c r="N377" s="3679"/>
      <c r="O377" s="3679"/>
      <c r="P377" s="3679"/>
      <c r="Q377" s="3679"/>
      <c r="R377" s="3680"/>
    </row>
    <row r="378" spans="1:18" ht="110.25" hidden="1" customHeight="1">
      <c r="A378" s="2564"/>
      <c r="B378" s="1738" t="s">
        <v>1981</v>
      </c>
      <c r="C378" s="2564" t="s">
        <v>1292</v>
      </c>
      <c r="D378" s="2564"/>
      <c r="E378" s="1880"/>
      <c r="F378" s="1880"/>
      <c r="G378" s="3678">
        <v>14050000</v>
      </c>
      <c r="H378" s="3679"/>
      <c r="I378" s="3679"/>
      <c r="J378" s="3679"/>
      <c r="K378" s="3679"/>
      <c r="L378" s="3679"/>
      <c r="M378" s="3679"/>
      <c r="N378" s="3679"/>
      <c r="O378" s="3679"/>
      <c r="P378" s="3679"/>
      <c r="Q378" s="3679"/>
      <c r="R378" s="3680"/>
    </row>
    <row r="379" spans="1:18" ht="110.25" hidden="1" customHeight="1">
      <c r="A379" s="2564"/>
      <c r="B379" s="3578" t="s">
        <v>200</v>
      </c>
      <c r="C379" s="3578"/>
      <c r="D379" s="3578"/>
      <c r="E379" s="3578"/>
      <c r="F379" s="3578"/>
      <c r="G379" s="1884"/>
      <c r="H379" s="1884"/>
      <c r="I379" s="1884"/>
      <c r="J379" s="1884"/>
      <c r="K379" s="1884"/>
      <c r="L379" s="1885"/>
      <c r="M379" s="2567"/>
      <c r="N379" s="1882"/>
      <c r="O379" s="1882"/>
      <c r="P379" s="1882"/>
      <c r="Q379" s="1882"/>
      <c r="R379" s="1882"/>
    </row>
    <row r="380" spans="1:18" ht="110.25" hidden="1" customHeight="1">
      <c r="A380" s="2564"/>
      <c r="B380" s="1738" t="s">
        <v>201</v>
      </c>
      <c r="C380" s="2564" t="s">
        <v>1292</v>
      </c>
      <c r="D380" s="3575" t="s">
        <v>1558</v>
      </c>
      <c r="E380" s="1880"/>
      <c r="F380" s="1880"/>
      <c r="G380" s="3678">
        <v>11760000</v>
      </c>
      <c r="H380" s="3679"/>
      <c r="I380" s="3679"/>
      <c r="J380" s="3679"/>
      <c r="K380" s="3679"/>
      <c r="L380" s="3679"/>
      <c r="M380" s="3679"/>
      <c r="N380" s="3679"/>
      <c r="O380" s="3679"/>
      <c r="P380" s="3679"/>
      <c r="Q380" s="3679"/>
      <c r="R380" s="3680"/>
    </row>
    <row r="381" spans="1:18" ht="110.25" hidden="1" customHeight="1">
      <c r="A381" s="2564"/>
      <c r="B381" s="1738" t="s">
        <v>202</v>
      </c>
      <c r="C381" s="2564" t="s">
        <v>1292</v>
      </c>
      <c r="D381" s="3575"/>
      <c r="E381" s="1880"/>
      <c r="F381" s="1880"/>
      <c r="G381" s="3678">
        <v>14900000</v>
      </c>
      <c r="H381" s="3679"/>
      <c r="I381" s="3679"/>
      <c r="J381" s="3679"/>
      <c r="K381" s="3679"/>
      <c r="L381" s="3679"/>
      <c r="M381" s="3679"/>
      <c r="N381" s="3679"/>
      <c r="O381" s="3679"/>
      <c r="P381" s="3679"/>
      <c r="Q381" s="3679"/>
      <c r="R381" s="3680"/>
    </row>
    <row r="382" spans="1:18" ht="110.25" hidden="1" customHeight="1">
      <c r="A382" s="2564"/>
      <c r="B382" s="1738" t="s">
        <v>203</v>
      </c>
      <c r="C382" s="2564" t="s">
        <v>1292</v>
      </c>
      <c r="D382" s="3575"/>
      <c r="E382" s="1880"/>
      <c r="F382" s="1880"/>
      <c r="G382" s="3678">
        <v>17600000</v>
      </c>
      <c r="H382" s="3679"/>
      <c r="I382" s="3679"/>
      <c r="J382" s="3679"/>
      <c r="K382" s="3679"/>
      <c r="L382" s="3679"/>
      <c r="M382" s="3679"/>
      <c r="N382" s="3679"/>
      <c r="O382" s="3679"/>
      <c r="P382" s="3679"/>
      <c r="Q382" s="3679"/>
      <c r="R382" s="3680"/>
    </row>
    <row r="383" spans="1:18" ht="110.25" hidden="1" customHeight="1">
      <c r="A383" s="2566"/>
      <c r="B383" s="1738" t="s">
        <v>204</v>
      </c>
      <c r="C383" s="2564" t="s">
        <v>1292</v>
      </c>
      <c r="D383" s="3575"/>
      <c r="E383" s="1880"/>
      <c r="F383" s="1880"/>
      <c r="G383" s="3678">
        <v>20690000</v>
      </c>
      <c r="H383" s="3679"/>
      <c r="I383" s="3679"/>
      <c r="J383" s="3679"/>
      <c r="K383" s="3679"/>
      <c r="L383" s="3679"/>
      <c r="M383" s="3679"/>
      <c r="N383" s="3679"/>
      <c r="O383" s="3679"/>
      <c r="P383" s="3679"/>
      <c r="Q383" s="3679"/>
      <c r="R383" s="3680"/>
    </row>
    <row r="384" spans="1:18" ht="48" customHeight="1">
      <c r="A384" s="2566">
        <v>1</v>
      </c>
      <c r="B384" s="3569" t="s">
        <v>3286</v>
      </c>
      <c r="C384" s="3569"/>
      <c r="D384" s="3569"/>
      <c r="E384" s="3569"/>
      <c r="F384" s="3569"/>
      <c r="G384" s="3569"/>
      <c r="H384" s="3569"/>
      <c r="I384" s="3569"/>
      <c r="J384" s="3569"/>
      <c r="K384" s="3569"/>
      <c r="L384" s="3569"/>
      <c r="M384" s="3569"/>
      <c r="N384" s="3569"/>
      <c r="O384" s="3569"/>
      <c r="P384" s="3569"/>
      <c r="Q384" s="3569"/>
      <c r="R384" s="3569"/>
    </row>
    <row r="385" spans="1:18" ht="30" customHeight="1">
      <c r="A385" s="2566"/>
      <c r="B385" s="2565"/>
      <c r="C385" s="2543"/>
      <c r="D385" s="3573" t="s">
        <v>1515</v>
      </c>
      <c r="E385" s="3573"/>
      <c r="F385" s="3573"/>
      <c r="G385" s="3573"/>
      <c r="H385" s="3573"/>
      <c r="I385" s="3573"/>
      <c r="J385" s="3573"/>
      <c r="K385" s="3573"/>
      <c r="L385" s="3573"/>
      <c r="M385" s="3573"/>
      <c r="N385" s="3573"/>
      <c r="O385" s="3573"/>
      <c r="P385" s="3573"/>
      <c r="Q385" s="2565"/>
      <c r="R385" s="2565"/>
    </row>
    <row r="386" spans="1:18" ht="30" customHeight="1">
      <c r="A386" s="2566" t="s">
        <v>1839</v>
      </c>
      <c r="B386" s="2565" t="s">
        <v>2458</v>
      </c>
      <c r="C386" s="2543"/>
      <c r="D386" s="2566"/>
      <c r="E386" s="2566"/>
      <c r="F386" s="2566"/>
      <c r="G386" s="2566"/>
      <c r="H386" s="2566"/>
      <c r="I386" s="2566"/>
      <c r="J386" s="2566"/>
      <c r="K386" s="2566"/>
      <c r="L386" s="2566"/>
      <c r="M386" s="2566"/>
      <c r="N386" s="2566"/>
      <c r="O386" s="2566"/>
      <c r="P386" s="2566"/>
      <c r="Q386" s="2565"/>
      <c r="R386" s="2565"/>
    </row>
    <row r="387" spans="1:18" ht="102.75" customHeight="1">
      <c r="A387" s="2566"/>
      <c r="B387" s="1738" t="s">
        <v>1950</v>
      </c>
      <c r="C387" s="2564" t="s">
        <v>1292</v>
      </c>
      <c r="D387" s="2565"/>
      <c r="E387" s="2565"/>
      <c r="F387" s="2565"/>
      <c r="G387" s="3547">
        <v>4425000</v>
      </c>
      <c r="H387" s="3548"/>
      <c r="I387" s="3548"/>
      <c r="J387" s="3548"/>
      <c r="K387" s="3548"/>
      <c r="L387" s="3548"/>
      <c r="M387" s="3548"/>
      <c r="N387" s="3548"/>
      <c r="O387" s="3548"/>
      <c r="P387" s="3548"/>
      <c r="Q387" s="3548"/>
      <c r="R387" s="3549"/>
    </row>
    <row r="388" spans="1:18" ht="102.75" customHeight="1">
      <c r="A388" s="2566"/>
      <c r="B388" s="1738" t="s">
        <v>1950</v>
      </c>
      <c r="C388" s="2564" t="s">
        <v>1292</v>
      </c>
      <c r="D388" s="2565"/>
      <c r="E388" s="2565"/>
      <c r="F388" s="2565"/>
      <c r="G388" s="3547">
        <v>5250000</v>
      </c>
      <c r="H388" s="3548"/>
      <c r="I388" s="3548"/>
      <c r="J388" s="3548"/>
      <c r="K388" s="3548"/>
      <c r="L388" s="3548"/>
      <c r="M388" s="3548"/>
      <c r="N388" s="3548"/>
      <c r="O388" s="3548"/>
      <c r="P388" s="3548"/>
      <c r="Q388" s="3548"/>
      <c r="R388" s="3549"/>
    </row>
    <row r="389" spans="1:18" ht="102.75" customHeight="1">
      <c r="A389" s="2566"/>
      <c r="B389" s="1738" t="s">
        <v>1951</v>
      </c>
      <c r="C389" s="2564" t="s">
        <v>1292</v>
      </c>
      <c r="D389" s="2565"/>
      <c r="E389" s="2565"/>
      <c r="F389" s="2565"/>
      <c r="G389" s="3547">
        <v>6375000</v>
      </c>
      <c r="H389" s="3548"/>
      <c r="I389" s="3548"/>
      <c r="J389" s="3548"/>
      <c r="K389" s="3548"/>
      <c r="L389" s="3548"/>
      <c r="M389" s="3548"/>
      <c r="N389" s="3548"/>
      <c r="O389" s="3548"/>
      <c r="P389" s="3548"/>
      <c r="Q389" s="3548"/>
      <c r="R389" s="3549"/>
    </row>
    <row r="390" spans="1:18" ht="102.75" customHeight="1">
      <c r="A390" s="2566"/>
      <c r="B390" s="1738" t="s">
        <v>1952</v>
      </c>
      <c r="C390" s="2564" t="s">
        <v>1292</v>
      </c>
      <c r="D390" s="2565"/>
      <c r="E390" s="2565"/>
      <c r="F390" s="2565"/>
      <c r="G390" s="3547">
        <v>8400000</v>
      </c>
      <c r="H390" s="3548"/>
      <c r="I390" s="3548"/>
      <c r="J390" s="3548"/>
      <c r="K390" s="3548"/>
      <c r="L390" s="3548"/>
      <c r="M390" s="3548"/>
      <c r="N390" s="3548"/>
      <c r="O390" s="3548"/>
      <c r="P390" s="3548"/>
      <c r="Q390" s="3548"/>
      <c r="R390" s="3549"/>
    </row>
    <row r="391" spans="1:18" ht="102.75" customHeight="1">
      <c r="A391" s="2566"/>
      <c r="B391" s="1738" t="s">
        <v>1953</v>
      </c>
      <c r="C391" s="2564" t="s">
        <v>1292</v>
      </c>
      <c r="D391" s="2565"/>
      <c r="E391" s="2565"/>
      <c r="F391" s="2565"/>
      <c r="G391" s="3547">
        <v>9150000</v>
      </c>
      <c r="H391" s="3548"/>
      <c r="I391" s="3548"/>
      <c r="J391" s="3548"/>
      <c r="K391" s="3548"/>
      <c r="L391" s="3548"/>
      <c r="M391" s="3548"/>
      <c r="N391" s="3548"/>
      <c r="O391" s="3548"/>
      <c r="P391" s="3548"/>
      <c r="Q391" s="3548"/>
      <c r="R391" s="3549"/>
    </row>
    <row r="392" spans="1:18" ht="102.75" customHeight="1">
      <c r="A392" s="2566"/>
      <c r="B392" s="1738" t="s">
        <v>1954</v>
      </c>
      <c r="C392" s="2564" t="s">
        <v>1292</v>
      </c>
      <c r="D392" s="2565"/>
      <c r="E392" s="2565"/>
      <c r="F392" s="2565"/>
      <c r="G392" s="3547">
        <v>9450000</v>
      </c>
      <c r="H392" s="3548"/>
      <c r="I392" s="3548"/>
      <c r="J392" s="3548"/>
      <c r="K392" s="3548"/>
      <c r="L392" s="3548"/>
      <c r="M392" s="3548"/>
      <c r="N392" s="3548"/>
      <c r="O392" s="3548"/>
      <c r="P392" s="3548"/>
      <c r="Q392" s="3548"/>
      <c r="R392" s="3549"/>
    </row>
    <row r="393" spans="1:18" ht="102.75" customHeight="1">
      <c r="A393" s="2566"/>
      <c r="B393" s="1738" t="s">
        <v>1955</v>
      </c>
      <c r="C393" s="2564" t="s">
        <v>1292</v>
      </c>
      <c r="D393" s="2565"/>
      <c r="E393" s="2565"/>
      <c r="F393" s="2565"/>
      <c r="G393" s="3547">
        <v>9760000</v>
      </c>
      <c r="H393" s="3548"/>
      <c r="I393" s="3548"/>
      <c r="J393" s="3548"/>
      <c r="K393" s="3548"/>
      <c r="L393" s="3548"/>
      <c r="M393" s="3548"/>
      <c r="N393" s="3548"/>
      <c r="O393" s="3548"/>
      <c r="P393" s="3548"/>
      <c r="Q393" s="3548"/>
      <c r="R393" s="3549"/>
    </row>
    <row r="394" spans="1:18" ht="102.75" customHeight="1">
      <c r="A394" s="2566"/>
      <c r="B394" s="1738" t="s">
        <v>1956</v>
      </c>
      <c r="C394" s="2564" t="s">
        <v>1292</v>
      </c>
      <c r="D394" s="2565"/>
      <c r="E394" s="2565"/>
      <c r="F394" s="2565"/>
      <c r="G394" s="3547">
        <v>10650000</v>
      </c>
      <c r="H394" s="3548"/>
      <c r="I394" s="3548"/>
      <c r="J394" s="3548"/>
      <c r="K394" s="3548"/>
      <c r="L394" s="3548"/>
      <c r="M394" s="3548"/>
      <c r="N394" s="3548"/>
      <c r="O394" s="3548"/>
      <c r="P394" s="3548"/>
      <c r="Q394" s="3548"/>
      <c r="R394" s="3549"/>
    </row>
    <row r="395" spans="1:18" ht="102.75" customHeight="1">
      <c r="A395" s="2566"/>
      <c r="B395" s="1738" t="s">
        <v>1957</v>
      </c>
      <c r="C395" s="2564" t="s">
        <v>1292</v>
      </c>
      <c r="D395" s="2565"/>
      <c r="E395" s="2565"/>
      <c r="F395" s="2565"/>
      <c r="G395" s="3547">
        <v>11250000</v>
      </c>
      <c r="H395" s="3548"/>
      <c r="I395" s="3548"/>
      <c r="J395" s="3548"/>
      <c r="K395" s="3548"/>
      <c r="L395" s="3548"/>
      <c r="M395" s="3548"/>
      <c r="N395" s="3548"/>
      <c r="O395" s="3548"/>
      <c r="P395" s="3548"/>
      <c r="Q395" s="3548"/>
      <c r="R395" s="3549"/>
    </row>
    <row r="396" spans="1:18" ht="102.75" customHeight="1">
      <c r="A396" s="2566"/>
      <c r="B396" s="1738" t="s">
        <v>1958</v>
      </c>
      <c r="C396" s="2564" t="s">
        <v>1292</v>
      </c>
      <c r="D396" s="2565"/>
      <c r="E396" s="2565"/>
      <c r="F396" s="2565"/>
      <c r="G396" s="3547">
        <v>12225000</v>
      </c>
      <c r="H396" s="3548"/>
      <c r="I396" s="3548"/>
      <c r="J396" s="3548"/>
      <c r="K396" s="3548"/>
      <c r="L396" s="3548"/>
      <c r="M396" s="3548"/>
      <c r="N396" s="3548"/>
      <c r="O396" s="3548"/>
      <c r="P396" s="3548"/>
      <c r="Q396" s="3548"/>
      <c r="R396" s="3549"/>
    </row>
    <row r="397" spans="1:18" ht="101.25" customHeight="1">
      <c r="A397" s="2566"/>
      <c r="B397" s="1738" t="s">
        <v>1959</v>
      </c>
      <c r="C397" s="2564" t="s">
        <v>1292</v>
      </c>
      <c r="D397" s="2565"/>
      <c r="E397" s="2565"/>
      <c r="F397" s="2565"/>
      <c r="G397" s="3547">
        <v>13040000</v>
      </c>
      <c r="H397" s="3548"/>
      <c r="I397" s="3548"/>
      <c r="J397" s="3548"/>
      <c r="K397" s="3548"/>
      <c r="L397" s="3548"/>
      <c r="M397" s="3548"/>
      <c r="N397" s="3548"/>
      <c r="O397" s="3548"/>
      <c r="P397" s="3548"/>
      <c r="Q397" s="3548"/>
      <c r="R397" s="3549"/>
    </row>
    <row r="398" spans="1:18" ht="102.75" hidden="1" customHeight="1">
      <c r="A398" s="2566"/>
      <c r="B398" s="1738" t="s">
        <v>1960</v>
      </c>
      <c r="C398" s="2564" t="s">
        <v>1292</v>
      </c>
      <c r="D398" s="2565"/>
      <c r="E398" s="2565"/>
      <c r="F398" s="2565"/>
      <c r="G398" s="3811"/>
      <c r="H398" s="3812"/>
      <c r="I398" s="3812"/>
      <c r="J398" s="3812"/>
      <c r="K398" s="3812"/>
      <c r="L398" s="3812"/>
      <c r="M398" s="3812"/>
      <c r="N398" s="3812"/>
      <c r="O398" s="3812"/>
      <c r="P398" s="3812"/>
      <c r="Q398" s="3812"/>
      <c r="R398" s="3813"/>
    </row>
    <row r="399" spans="1:18" ht="102" hidden="1" customHeight="1">
      <c r="A399" s="2566"/>
      <c r="B399" s="1738" t="s">
        <v>1961</v>
      </c>
      <c r="C399" s="2564" t="s">
        <v>1292</v>
      </c>
      <c r="D399" s="2565"/>
      <c r="E399" s="2565"/>
      <c r="F399" s="2565"/>
      <c r="G399" s="3811"/>
      <c r="H399" s="3812"/>
      <c r="I399" s="3812"/>
      <c r="J399" s="3812"/>
      <c r="K399" s="3812"/>
      <c r="L399" s="3812"/>
      <c r="M399" s="3812"/>
      <c r="N399" s="3812"/>
      <c r="O399" s="3812"/>
      <c r="P399" s="3812"/>
      <c r="Q399" s="3812"/>
      <c r="R399" s="3813"/>
    </row>
    <row r="400" spans="1:18" ht="102.75" hidden="1" customHeight="1">
      <c r="A400" s="2566"/>
      <c r="B400" s="1738" t="s">
        <v>1962</v>
      </c>
      <c r="C400" s="2564" t="s">
        <v>1292</v>
      </c>
      <c r="D400" s="2565"/>
      <c r="E400" s="2565"/>
      <c r="F400" s="2565"/>
      <c r="G400" s="3811"/>
      <c r="H400" s="3812"/>
      <c r="I400" s="3812"/>
      <c r="J400" s="3812"/>
      <c r="K400" s="3812"/>
      <c r="L400" s="3812"/>
      <c r="M400" s="3812"/>
      <c r="N400" s="3812"/>
      <c r="O400" s="3812"/>
      <c r="P400" s="3812"/>
      <c r="Q400" s="3812"/>
      <c r="R400" s="3813"/>
    </row>
    <row r="401" spans="1:18" ht="102.75" hidden="1" customHeight="1">
      <c r="A401" s="2566"/>
      <c r="B401" s="1738" t="s">
        <v>1963</v>
      </c>
      <c r="C401" s="2564" t="s">
        <v>1292</v>
      </c>
      <c r="D401" s="2565"/>
      <c r="E401" s="2565"/>
      <c r="F401" s="2565"/>
      <c r="G401" s="3811"/>
      <c r="H401" s="3812"/>
      <c r="I401" s="3812"/>
      <c r="J401" s="3812"/>
      <c r="K401" s="3812"/>
      <c r="L401" s="3812"/>
      <c r="M401" s="3812"/>
      <c r="N401" s="3812"/>
      <c r="O401" s="3812"/>
      <c r="P401" s="3812"/>
      <c r="Q401" s="3812"/>
      <c r="R401" s="3813"/>
    </row>
    <row r="402" spans="1:18" ht="102.75" customHeight="1">
      <c r="A402" s="2566"/>
      <c r="B402" s="1738" t="s">
        <v>1964</v>
      </c>
      <c r="C402" s="2564" t="s">
        <v>1292</v>
      </c>
      <c r="D402" s="2565"/>
      <c r="E402" s="2565"/>
      <c r="F402" s="2565"/>
      <c r="G402" s="3547">
        <v>5520000</v>
      </c>
      <c r="H402" s="3548"/>
      <c r="I402" s="3548"/>
      <c r="J402" s="3548"/>
      <c r="K402" s="3548"/>
      <c r="L402" s="3548"/>
      <c r="M402" s="3548"/>
      <c r="N402" s="3548"/>
      <c r="O402" s="3548"/>
      <c r="P402" s="3548"/>
      <c r="Q402" s="3548"/>
      <c r="R402" s="3549"/>
    </row>
    <row r="403" spans="1:18" ht="102.75" customHeight="1">
      <c r="A403" s="2566"/>
      <c r="B403" s="1738" t="s">
        <v>1965</v>
      </c>
      <c r="C403" s="2564" t="s">
        <v>1292</v>
      </c>
      <c r="D403" s="2565"/>
      <c r="E403" s="2565"/>
      <c r="F403" s="2565"/>
      <c r="G403" s="3547">
        <v>6560000</v>
      </c>
      <c r="H403" s="3548"/>
      <c r="I403" s="3548"/>
      <c r="J403" s="3548"/>
      <c r="K403" s="3548"/>
      <c r="L403" s="3548"/>
      <c r="M403" s="3548"/>
      <c r="N403" s="3548"/>
      <c r="O403" s="3548"/>
      <c r="P403" s="3548"/>
      <c r="Q403" s="3548"/>
      <c r="R403" s="3549"/>
    </row>
    <row r="404" spans="1:18" ht="102.75" customHeight="1">
      <c r="A404" s="2566"/>
      <c r="B404" s="1738" t="s">
        <v>1966</v>
      </c>
      <c r="C404" s="2564" t="s">
        <v>1292</v>
      </c>
      <c r="D404" s="2565"/>
      <c r="E404" s="2565"/>
      <c r="F404" s="2565"/>
      <c r="G404" s="3547">
        <v>7600000</v>
      </c>
      <c r="H404" s="3548"/>
      <c r="I404" s="3548"/>
      <c r="J404" s="3548"/>
      <c r="K404" s="3548"/>
      <c r="L404" s="3548"/>
      <c r="M404" s="3548"/>
      <c r="N404" s="3548"/>
      <c r="O404" s="3548"/>
      <c r="P404" s="3548"/>
      <c r="Q404" s="3548"/>
      <c r="R404" s="3549"/>
    </row>
    <row r="405" spans="1:18" ht="102.75" customHeight="1">
      <c r="A405" s="2566"/>
      <c r="B405" s="1738" t="s">
        <v>1967</v>
      </c>
      <c r="C405" s="2564" t="s">
        <v>1292</v>
      </c>
      <c r="D405" s="2565"/>
      <c r="E405" s="2565"/>
      <c r="F405" s="2565"/>
      <c r="G405" s="3547">
        <v>8800000</v>
      </c>
      <c r="H405" s="3548"/>
      <c r="I405" s="3548"/>
      <c r="J405" s="3548"/>
      <c r="K405" s="3548"/>
      <c r="L405" s="3548"/>
      <c r="M405" s="3548"/>
      <c r="N405" s="3548"/>
      <c r="O405" s="3548"/>
      <c r="P405" s="3548"/>
      <c r="Q405" s="3548"/>
      <c r="R405" s="3549"/>
    </row>
    <row r="406" spans="1:18" ht="102.75" customHeight="1">
      <c r="A406" s="2566"/>
      <c r="B406" s="1738" t="s">
        <v>1968</v>
      </c>
      <c r="C406" s="2564" t="s">
        <v>1292</v>
      </c>
      <c r="D406" s="2565"/>
      <c r="E406" s="2565"/>
      <c r="F406" s="2565"/>
      <c r="G406" s="3547">
        <v>10400000</v>
      </c>
      <c r="H406" s="3548"/>
      <c r="I406" s="3548"/>
      <c r="J406" s="3548"/>
      <c r="K406" s="3548"/>
      <c r="L406" s="3548"/>
      <c r="M406" s="3548"/>
      <c r="N406" s="3548"/>
      <c r="O406" s="3548"/>
      <c r="P406" s="3548"/>
      <c r="Q406" s="3548"/>
      <c r="R406" s="3549"/>
    </row>
    <row r="407" spans="1:18" ht="102.75" customHeight="1">
      <c r="A407" s="2566"/>
      <c r="B407" s="1738" t="s">
        <v>1969</v>
      </c>
      <c r="C407" s="2564" t="s">
        <v>1292</v>
      </c>
      <c r="D407" s="2565"/>
      <c r="E407" s="2565"/>
      <c r="F407" s="2565"/>
      <c r="G407" s="3547">
        <v>12000000</v>
      </c>
      <c r="H407" s="3548"/>
      <c r="I407" s="3548"/>
      <c r="J407" s="3548"/>
      <c r="K407" s="3548"/>
      <c r="L407" s="3548"/>
      <c r="M407" s="3548"/>
      <c r="N407" s="3548"/>
      <c r="O407" s="3548"/>
      <c r="P407" s="3548"/>
      <c r="Q407" s="3548"/>
      <c r="R407" s="3549"/>
    </row>
    <row r="408" spans="1:18" ht="102.75" customHeight="1">
      <c r="A408" s="2566"/>
      <c r="B408" s="1738" t="s">
        <v>1970</v>
      </c>
      <c r="C408" s="2564" t="s">
        <v>1292</v>
      </c>
      <c r="D408" s="2565"/>
      <c r="E408" s="2565"/>
      <c r="F408" s="2565"/>
      <c r="G408" s="3547">
        <v>14320000</v>
      </c>
      <c r="H408" s="3548"/>
      <c r="I408" s="3548"/>
      <c r="J408" s="3548"/>
      <c r="K408" s="3548"/>
      <c r="L408" s="3548"/>
      <c r="M408" s="3548"/>
      <c r="N408" s="3548"/>
      <c r="O408" s="3548"/>
      <c r="P408" s="3548"/>
      <c r="Q408" s="3548"/>
      <c r="R408" s="3549"/>
    </row>
    <row r="409" spans="1:18" ht="65.25" customHeight="1">
      <c r="A409" s="2566"/>
      <c r="B409" s="1738" t="s">
        <v>2446</v>
      </c>
      <c r="C409" s="2564" t="s">
        <v>2447</v>
      </c>
      <c r="D409" s="2565"/>
      <c r="E409" s="2565"/>
      <c r="F409" s="2565"/>
      <c r="G409" s="3547">
        <v>13600000</v>
      </c>
      <c r="H409" s="3548"/>
      <c r="I409" s="3548"/>
      <c r="J409" s="3548"/>
      <c r="K409" s="3548"/>
      <c r="L409" s="3548"/>
      <c r="M409" s="3548"/>
      <c r="N409" s="3548"/>
      <c r="O409" s="3548"/>
      <c r="P409" s="3548"/>
      <c r="Q409" s="3548"/>
      <c r="R409" s="3549"/>
    </row>
    <row r="410" spans="1:18" ht="65.25" customHeight="1">
      <c r="A410" s="2566"/>
      <c r="B410" s="1738" t="s">
        <v>2448</v>
      </c>
      <c r="C410" s="2564" t="s">
        <v>2447</v>
      </c>
      <c r="D410" s="2565"/>
      <c r="E410" s="2565"/>
      <c r="F410" s="2565"/>
      <c r="G410" s="3547">
        <v>14450000</v>
      </c>
      <c r="H410" s="3548"/>
      <c r="I410" s="3548"/>
      <c r="J410" s="3548"/>
      <c r="K410" s="3548"/>
      <c r="L410" s="3548"/>
      <c r="M410" s="3548"/>
      <c r="N410" s="3548"/>
      <c r="O410" s="3548"/>
      <c r="P410" s="3548"/>
      <c r="Q410" s="3548"/>
      <c r="R410" s="3549"/>
    </row>
    <row r="411" spans="1:18" ht="65.25" customHeight="1">
      <c r="A411" s="2566"/>
      <c r="B411" s="1738" t="s">
        <v>2449</v>
      </c>
      <c r="C411" s="2564" t="s">
        <v>2447</v>
      </c>
      <c r="D411" s="2565"/>
      <c r="E411" s="2565"/>
      <c r="F411" s="2565"/>
      <c r="G411" s="3547">
        <v>15750000</v>
      </c>
      <c r="H411" s="3548"/>
      <c r="I411" s="3548"/>
      <c r="J411" s="3548"/>
      <c r="K411" s="3548"/>
      <c r="L411" s="3548"/>
      <c r="M411" s="3548"/>
      <c r="N411" s="3548"/>
      <c r="O411" s="3548"/>
      <c r="P411" s="3548"/>
      <c r="Q411" s="3548"/>
      <c r="R411" s="3549"/>
    </row>
    <row r="412" spans="1:18" ht="65.25" customHeight="1">
      <c r="A412" s="2566"/>
      <c r="B412" s="1738" t="s">
        <v>2450</v>
      </c>
      <c r="C412" s="2564" t="s">
        <v>2447</v>
      </c>
      <c r="D412" s="2565"/>
      <c r="E412" s="2565"/>
      <c r="F412" s="2565"/>
      <c r="G412" s="3547">
        <v>20250000</v>
      </c>
      <c r="H412" s="3548"/>
      <c r="I412" s="3548"/>
      <c r="J412" s="3548"/>
      <c r="K412" s="3548"/>
      <c r="L412" s="3548"/>
      <c r="M412" s="3548"/>
      <c r="N412" s="3548"/>
      <c r="O412" s="3548"/>
      <c r="P412" s="3548"/>
      <c r="Q412" s="3548"/>
      <c r="R412" s="3549"/>
    </row>
    <row r="413" spans="1:18" ht="65.25" customHeight="1">
      <c r="A413" s="2566"/>
      <c r="B413" s="1738" t="s">
        <v>2451</v>
      </c>
      <c r="C413" s="2564" t="s">
        <v>2447</v>
      </c>
      <c r="D413" s="2565"/>
      <c r="E413" s="2565"/>
      <c r="F413" s="2565"/>
      <c r="G413" s="3547">
        <v>24750000</v>
      </c>
      <c r="H413" s="3548"/>
      <c r="I413" s="3548"/>
      <c r="J413" s="3548"/>
      <c r="K413" s="3548"/>
      <c r="L413" s="3548"/>
      <c r="M413" s="3548"/>
      <c r="N413" s="3548"/>
      <c r="O413" s="3548"/>
      <c r="P413" s="3548"/>
      <c r="Q413" s="3548"/>
      <c r="R413" s="3549"/>
    </row>
    <row r="414" spans="1:18" ht="65.25" customHeight="1">
      <c r="A414" s="2566"/>
      <c r="B414" s="1738" t="s">
        <v>2452</v>
      </c>
      <c r="C414" s="2564" t="s">
        <v>2447</v>
      </c>
      <c r="D414" s="2565"/>
      <c r="E414" s="2565"/>
      <c r="F414" s="2565"/>
      <c r="G414" s="3547">
        <v>11925000</v>
      </c>
      <c r="H414" s="3548"/>
      <c r="I414" s="3548"/>
      <c r="J414" s="3548"/>
      <c r="K414" s="3548"/>
      <c r="L414" s="3548"/>
      <c r="M414" s="3548"/>
      <c r="N414" s="3548"/>
      <c r="O414" s="3548"/>
      <c r="P414" s="3548"/>
      <c r="Q414" s="3548"/>
      <c r="R414" s="3549"/>
    </row>
    <row r="415" spans="1:18" ht="65.25" customHeight="1">
      <c r="A415" s="2566"/>
      <c r="B415" s="1738" t="s">
        <v>2453</v>
      </c>
      <c r="C415" s="2564" t="s">
        <v>2447</v>
      </c>
      <c r="D415" s="2565"/>
      <c r="E415" s="2565"/>
      <c r="F415" s="2565"/>
      <c r="G415" s="3547">
        <v>13425000</v>
      </c>
      <c r="H415" s="3548"/>
      <c r="I415" s="3548"/>
      <c r="J415" s="3548"/>
      <c r="K415" s="3548"/>
      <c r="L415" s="3548"/>
      <c r="M415" s="3548"/>
      <c r="N415" s="3548"/>
      <c r="O415" s="3548"/>
      <c r="P415" s="3548"/>
      <c r="Q415" s="3548"/>
      <c r="R415" s="3549"/>
    </row>
    <row r="416" spans="1:18" ht="65.25" customHeight="1">
      <c r="A416" s="2566"/>
      <c r="B416" s="1738" t="s">
        <v>2454</v>
      </c>
      <c r="C416" s="2564" t="s">
        <v>2447</v>
      </c>
      <c r="D416" s="2565"/>
      <c r="E416" s="2565"/>
      <c r="F416" s="2565"/>
      <c r="G416" s="3547">
        <v>14925000</v>
      </c>
      <c r="H416" s="3548"/>
      <c r="I416" s="3548"/>
      <c r="J416" s="3548"/>
      <c r="K416" s="3548"/>
      <c r="L416" s="3548"/>
      <c r="M416" s="3548"/>
      <c r="N416" s="3548"/>
      <c r="O416" s="3548"/>
      <c r="P416" s="3548"/>
      <c r="Q416" s="3548"/>
      <c r="R416" s="3549"/>
    </row>
    <row r="417" spans="1:18" ht="65.25" customHeight="1">
      <c r="A417" s="2566"/>
      <c r="B417" s="1738" t="s">
        <v>2455</v>
      </c>
      <c r="C417" s="2564" t="s">
        <v>2447</v>
      </c>
      <c r="D417" s="2565"/>
      <c r="E417" s="2565"/>
      <c r="F417" s="2565"/>
      <c r="G417" s="3547">
        <v>20250000</v>
      </c>
      <c r="H417" s="3548"/>
      <c r="I417" s="3548"/>
      <c r="J417" s="3548"/>
      <c r="K417" s="3548"/>
      <c r="L417" s="3548"/>
      <c r="M417" s="3548"/>
      <c r="N417" s="3548"/>
      <c r="O417" s="3548"/>
      <c r="P417" s="3548"/>
      <c r="Q417" s="3548"/>
      <c r="R417" s="3549"/>
    </row>
    <row r="418" spans="1:18" ht="65.25" customHeight="1">
      <c r="A418" s="2566"/>
      <c r="B418" s="1738" t="s">
        <v>2456</v>
      </c>
      <c r="C418" s="2564" t="s">
        <v>2447</v>
      </c>
      <c r="D418" s="2565"/>
      <c r="E418" s="2565"/>
      <c r="F418" s="2565"/>
      <c r="G418" s="3547">
        <v>21750000</v>
      </c>
      <c r="H418" s="3548"/>
      <c r="I418" s="3548"/>
      <c r="J418" s="3548"/>
      <c r="K418" s="3548"/>
      <c r="L418" s="3548"/>
      <c r="M418" s="3548"/>
      <c r="N418" s="3548"/>
      <c r="O418" s="3548"/>
      <c r="P418" s="3548"/>
      <c r="Q418" s="3548"/>
      <c r="R418" s="3549"/>
    </row>
    <row r="419" spans="1:18" ht="65.25" customHeight="1">
      <c r="A419" s="2566"/>
      <c r="B419" s="1738" t="s">
        <v>2457</v>
      </c>
      <c r="C419" s="2564" t="s">
        <v>2447</v>
      </c>
      <c r="D419" s="2565"/>
      <c r="E419" s="2565"/>
      <c r="F419" s="2565"/>
      <c r="G419" s="3547">
        <v>23250000</v>
      </c>
      <c r="H419" s="3548"/>
      <c r="I419" s="3548"/>
      <c r="J419" s="3548"/>
      <c r="K419" s="3548"/>
      <c r="L419" s="3548"/>
      <c r="M419" s="3548"/>
      <c r="N419" s="3548"/>
      <c r="O419" s="3548"/>
      <c r="P419" s="3548"/>
      <c r="Q419" s="3548"/>
      <c r="R419" s="3549"/>
    </row>
    <row r="420" spans="1:18" s="1954" customFormat="1" ht="37.5" customHeight="1">
      <c r="A420" s="2566" t="s">
        <v>128</v>
      </c>
      <c r="B420" s="1952" t="s">
        <v>2459</v>
      </c>
      <c r="C420" s="2566"/>
      <c r="D420" s="2565"/>
      <c r="E420" s="2565"/>
      <c r="F420" s="2565"/>
      <c r="G420" s="2565"/>
      <c r="H420" s="2565"/>
      <c r="I420" s="2565"/>
      <c r="J420" s="2565"/>
      <c r="K420" s="1953"/>
      <c r="L420" s="1888"/>
      <c r="M420" s="2565"/>
      <c r="N420" s="2565"/>
      <c r="O420" s="2565"/>
      <c r="P420" s="2565"/>
      <c r="Q420" s="2565"/>
      <c r="R420" s="2565"/>
    </row>
    <row r="421" spans="1:18" ht="41.25" customHeight="1">
      <c r="A421" s="2566"/>
      <c r="B421" s="1738" t="s">
        <v>2460</v>
      </c>
      <c r="C421" s="2564" t="s">
        <v>2447</v>
      </c>
      <c r="D421" s="3597" t="s">
        <v>2479</v>
      </c>
      <c r="E421" s="2565"/>
      <c r="F421" s="2565"/>
      <c r="G421" s="3547">
        <v>11670000</v>
      </c>
      <c r="H421" s="3548"/>
      <c r="I421" s="3548"/>
      <c r="J421" s="3548"/>
      <c r="K421" s="3548"/>
      <c r="L421" s="3548"/>
      <c r="M421" s="3548"/>
      <c r="N421" s="3548"/>
      <c r="O421" s="3548"/>
      <c r="P421" s="3548"/>
      <c r="Q421" s="3548"/>
      <c r="R421" s="3549"/>
    </row>
    <row r="422" spans="1:18" ht="41.25" customHeight="1">
      <c r="A422" s="2566"/>
      <c r="B422" s="1738" t="s">
        <v>2461</v>
      </c>
      <c r="C422" s="2564" t="s">
        <v>2447</v>
      </c>
      <c r="D422" s="3598"/>
      <c r="E422" s="2565"/>
      <c r="F422" s="2565"/>
      <c r="G422" s="3547">
        <v>14100000</v>
      </c>
      <c r="H422" s="3548"/>
      <c r="I422" s="3548"/>
      <c r="J422" s="3548"/>
      <c r="K422" s="3548"/>
      <c r="L422" s="3548"/>
      <c r="M422" s="3548"/>
      <c r="N422" s="3548"/>
      <c r="O422" s="3548"/>
      <c r="P422" s="3548"/>
      <c r="Q422" s="3548"/>
      <c r="R422" s="3549"/>
    </row>
    <row r="423" spans="1:18" ht="41.25" customHeight="1">
      <c r="A423" s="2566"/>
      <c r="B423" s="1738" t="s">
        <v>2462</v>
      </c>
      <c r="C423" s="2564" t="s">
        <v>2447</v>
      </c>
      <c r="D423" s="3598"/>
      <c r="E423" s="2565"/>
      <c r="F423" s="2565"/>
      <c r="G423" s="3547">
        <v>3900000</v>
      </c>
      <c r="H423" s="3548"/>
      <c r="I423" s="3548"/>
      <c r="J423" s="3548"/>
      <c r="K423" s="3548"/>
      <c r="L423" s="3548"/>
      <c r="M423" s="3548"/>
      <c r="N423" s="3548"/>
      <c r="O423" s="3548"/>
      <c r="P423" s="3548"/>
      <c r="Q423" s="3548"/>
      <c r="R423" s="3549"/>
    </row>
    <row r="424" spans="1:18" ht="41.25" customHeight="1">
      <c r="A424" s="2566"/>
      <c r="B424" s="1738" t="s">
        <v>2463</v>
      </c>
      <c r="C424" s="2564" t="s">
        <v>2447</v>
      </c>
      <c r="D424" s="3598"/>
      <c r="E424" s="2565"/>
      <c r="F424" s="2565"/>
      <c r="G424" s="3547">
        <v>4200000</v>
      </c>
      <c r="H424" s="3548"/>
      <c r="I424" s="3548"/>
      <c r="J424" s="3548"/>
      <c r="K424" s="3548"/>
      <c r="L424" s="3548"/>
      <c r="M424" s="3548"/>
      <c r="N424" s="3548"/>
      <c r="O424" s="3548"/>
      <c r="P424" s="3548"/>
      <c r="Q424" s="3548"/>
      <c r="R424" s="3549"/>
    </row>
    <row r="425" spans="1:18" ht="41.25" customHeight="1">
      <c r="A425" s="2566"/>
      <c r="B425" s="1738" t="s">
        <v>2464</v>
      </c>
      <c r="C425" s="2564" t="s">
        <v>2447</v>
      </c>
      <c r="D425" s="3598"/>
      <c r="E425" s="2565"/>
      <c r="F425" s="2565"/>
      <c r="G425" s="3547">
        <v>6600000</v>
      </c>
      <c r="H425" s="3548"/>
      <c r="I425" s="3548"/>
      <c r="J425" s="3548"/>
      <c r="K425" s="3548"/>
      <c r="L425" s="3548"/>
      <c r="M425" s="3548"/>
      <c r="N425" s="3548"/>
      <c r="O425" s="3548"/>
      <c r="P425" s="3548"/>
      <c r="Q425" s="3548"/>
      <c r="R425" s="3549"/>
    </row>
    <row r="426" spans="1:18" ht="41.25" customHeight="1">
      <c r="A426" s="2566"/>
      <c r="B426" s="1738" t="s">
        <v>2465</v>
      </c>
      <c r="C426" s="2564" t="s">
        <v>2447</v>
      </c>
      <c r="D426" s="3598"/>
      <c r="E426" s="2565"/>
      <c r="F426" s="2565"/>
      <c r="G426" s="3547">
        <v>8550000</v>
      </c>
      <c r="H426" s="3548"/>
      <c r="I426" s="3548"/>
      <c r="J426" s="3548"/>
      <c r="K426" s="3548"/>
      <c r="L426" s="3548"/>
      <c r="M426" s="3548"/>
      <c r="N426" s="3548"/>
      <c r="O426" s="3548"/>
      <c r="P426" s="3548"/>
      <c r="Q426" s="3548"/>
      <c r="R426" s="3549"/>
    </row>
    <row r="427" spans="1:18" ht="41.25" customHeight="1">
      <c r="A427" s="2566"/>
      <c r="B427" s="1738" t="s">
        <v>2466</v>
      </c>
      <c r="C427" s="2564" t="s">
        <v>2447</v>
      </c>
      <c r="D427" s="3598"/>
      <c r="E427" s="2565"/>
      <c r="F427" s="2565"/>
      <c r="G427" s="3547">
        <v>13350000</v>
      </c>
      <c r="H427" s="3548"/>
      <c r="I427" s="3548"/>
      <c r="J427" s="3548"/>
      <c r="K427" s="3548"/>
      <c r="L427" s="3548"/>
      <c r="M427" s="3548"/>
      <c r="N427" s="3548"/>
      <c r="O427" s="3548"/>
      <c r="P427" s="3548"/>
      <c r="Q427" s="3548"/>
      <c r="R427" s="3549"/>
    </row>
    <row r="428" spans="1:18" ht="41.25" customHeight="1">
      <c r="A428" s="2566"/>
      <c r="B428" s="1738" t="s">
        <v>2467</v>
      </c>
      <c r="C428" s="2564" t="s">
        <v>2447</v>
      </c>
      <c r="D428" s="3598"/>
      <c r="E428" s="2565"/>
      <c r="F428" s="2565"/>
      <c r="G428" s="3547">
        <v>23700000</v>
      </c>
      <c r="H428" s="3548"/>
      <c r="I428" s="3548"/>
      <c r="J428" s="3548"/>
      <c r="K428" s="3548"/>
      <c r="L428" s="3548"/>
      <c r="M428" s="3548"/>
      <c r="N428" s="3548"/>
      <c r="O428" s="3548"/>
      <c r="P428" s="3548"/>
      <c r="Q428" s="3548"/>
      <c r="R428" s="3549"/>
    </row>
    <row r="429" spans="1:18" ht="41.25" customHeight="1">
      <c r="A429" s="2566"/>
      <c r="B429" s="1738" t="s">
        <v>2468</v>
      </c>
      <c r="C429" s="2564" t="s">
        <v>2447</v>
      </c>
      <c r="D429" s="3598"/>
      <c r="E429" s="2565"/>
      <c r="F429" s="2565"/>
      <c r="G429" s="3547">
        <v>33800000</v>
      </c>
      <c r="H429" s="3548"/>
      <c r="I429" s="3548"/>
      <c r="J429" s="3548"/>
      <c r="K429" s="3548"/>
      <c r="L429" s="3548"/>
      <c r="M429" s="3548"/>
      <c r="N429" s="3548"/>
      <c r="O429" s="3548"/>
      <c r="P429" s="3548"/>
      <c r="Q429" s="3548"/>
      <c r="R429" s="3549"/>
    </row>
    <row r="430" spans="1:18" ht="41.25" customHeight="1">
      <c r="A430" s="2566"/>
      <c r="B430" s="1738" t="s">
        <v>2469</v>
      </c>
      <c r="C430" s="2564" t="s">
        <v>2447</v>
      </c>
      <c r="D430" s="3598"/>
      <c r="E430" s="2565"/>
      <c r="F430" s="2565"/>
      <c r="G430" s="3547">
        <v>9700000</v>
      </c>
      <c r="H430" s="3548"/>
      <c r="I430" s="3548"/>
      <c r="J430" s="3548"/>
      <c r="K430" s="3548"/>
      <c r="L430" s="3548"/>
      <c r="M430" s="3548"/>
      <c r="N430" s="3548"/>
      <c r="O430" s="3548"/>
      <c r="P430" s="3548"/>
      <c r="Q430" s="3548"/>
      <c r="R430" s="3549"/>
    </row>
    <row r="431" spans="1:18" ht="41.25" customHeight="1">
      <c r="A431" s="2566"/>
      <c r="B431" s="1738" t="s">
        <v>2470</v>
      </c>
      <c r="C431" s="2564" t="s">
        <v>2447</v>
      </c>
      <c r="D431" s="3599"/>
      <c r="E431" s="2565"/>
      <c r="F431" s="2565"/>
      <c r="G431" s="3547">
        <v>3750000</v>
      </c>
      <c r="H431" s="3548"/>
      <c r="I431" s="3548"/>
      <c r="J431" s="3548"/>
      <c r="K431" s="3548"/>
      <c r="L431" s="3548"/>
      <c r="M431" s="3548"/>
      <c r="N431" s="3548"/>
      <c r="O431" s="3548"/>
      <c r="P431" s="3548"/>
      <c r="Q431" s="3548"/>
      <c r="R431" s="3549"/>
    </row>
    <row r="432" spans="1:18" ht="36.75" customHeight="1">
      <c r="A432" s="2566" t="s">
        <v>1835</v>
      </c>
      <c r="B432" s="1952" t="s">
        <v>2471</v>
      </c>
      <c r="C432" s="2564"/>
      <c r="D432" s="2565"/>
      <c r="E432" s="2565"/>
      <c r="F432" s="2565"/>
      <c r="G432" s="2565"/>
      <c r="H432" s="2565"/>
      <c r="I432" s="2565"/>
      <c r="J432" s="2565"/>
      <c r="K432" s="1887"/>
      <c r="L432" s="1888"/>
      <c r="M432" s="2565"/>
      <c r="N432" s="2565"/>
      <c r="O432" s="2565"/>
      <c r="P432" s="2565"/>
      <c r="Q432" s="2565"/>
      <c r="R432" s="2565"/>
    </row>
    <row r="433" spans="1:18" ht="36.75" customHeight="1">
      <c r="A433" s="2566"/>
      <c r="B433" s="1738" t="s">
        <v>2472</v>
      </c>
      <c r="C433" s="2564" t="s">
        <v>2447</v>
      </c>
      <c r="D433" s="3597" t="s">
        <v>2479</v>
      </c>
      <c r="E433" s="2565"/>
      <c r="F433" s="2565"/>
      <c r="G433" s="3811">
        <v>0</v>
      </c>
      <c r="H433" s="3812"/>
      <c r="I433" s="3812"/>
      <c r="J433" s="3812"/>
      <c r="K433" s="3812"/>
      <c r="L433" s="3812"/>
      <c r="M433" s="3812"/>
      <c r="N433" s="3812"/>
      <c r="O433" s="3812"/>
      <c r="P433" s="3812"/>
      <c r="Q433" s="3812"/>
      <c r="R433" s="3813"/>
    </row>
    <row r="434" spans="1:18" ht="36.75" customHeight="1">
      <c r="A434" s="2566"/>
      <c r="B434" s="1738" t="s">
        <v>2473</v>
      </c>
      <c r="C434" s="2564" t="s">
        <v>2447</v>
      </c>
      <c r="D434" s="3598"/>
      <c r="E434" s="2565"/>
      <c r="F434" s="2565"/>
      <c r="G434" s="3811">
        <v>0</v>
      </c>
      <c r="H434" s="3812"/>
      <c r="I434" s="3812"/>
      <c r="J434" s="3812"/>
      <c r="K434" s="3812"/>
      <c r="L434" s="3812"/>
      <c r="M434" s="3812"/>
      <c r="N434" s="3812"/>
      <c r="O434" s="3812"/>
      <c r="P434" s="3812"/>
      <c r="Q434" s="3812"/>
      <c r="R434" s="3813"/>
    </row>
    <row r="435" spans="1:18" ht="36.75" customHeight="1">
      <c r="A435" s="2566"/>
      <c r="B435" s="1738" t="s">
        <v>2474</v>
      </c>
      <c r="C435" s="2564" t="s">
        <v>2447</v>
      </c>
      <c r="D435" s="3598"/>
      <c r="E435" s="2565"/>
      <c r="F435" s="2565"/>
      <c r="G435" s="3811">
        <v>0</v>
      </c>
      <c r="H435" s="3812"/>
      <c r="I435" s="3812"/>
      <c r="J435" s="3812"/>
      <c r="K435" s="3812"/>
      <c r="L435" s="3812"/>
      <c r="M435" s="3812"/>
      <c r="N435" s="3812"/>
      <c r="O435" s="3812"/>
      <c r="P435" s="3812"/>
      <c r="Q435" s="3812"/>
      <c r="R435" s="3813"/>
    </row>
    <row r="436" spans="1:18" ht="36.75" customHeight="1">
      <c r="A436" s="2566"/>
      <c r="B436" s="1738" t="s">
        <v>2475</v>
      </c>
      <c r="C436" s="2564" t="s">
        <v>2447</v>
      </c>
      <c r="D436" s="3598"/>
      <c r="E436" s="2565"/>
      <c r="F436" s="2565"/>
      <c r="G436" s="3811">
        <v>0</v>
      </c>
      <c r="H436" s="3812"/>
      <c r="I436" s="3812"/>
      <c r="J436" s="3812"/>
      <c r="K436" s="3812"/>
      <c r="L436" s="3812"/>
      <c r="M436" s="3812"/>
      <c r="N436" s="3812"/>
      <c r="O436" s="3812"/>
      <c r="P436" s="3812"/>
      <c r="Q436" s="3812"/>
      <c r="R436" s="3813"/>
    </row>
    <row r="437" spans="1:18" ht="36.75" customHeight="1">
      <c r="A437" s="2566"/>
      <c r="B437" s="1738" t="s">
        <v>2476</v>
      </c>
      <c r="C437" s="2564" t="s">
        <v>2447</v>
      </c>
      <c r="D437" s="3598"/>
      <c r="E437" s="2565"/>
      <c r="F437" s="2565"/>
      <c r="G437" s="3547">
        <v>2850000</v>
      </c>
      <c r="H437" s="3548"/>
      <c r="I437" s="3548"/>
      <c r="J437" s="3548"/>
      <c r="K437" s="3548"/>
      <c r="L437" s="3548"/>
      <c r="M437" s="3548"/>
      <c r="N437" s="3548"/>
      <c r="O437" s="3548"/>
      <c r="P437" s="3548"/>
      <c r="Q437" s="3548"/>
      <c r="R437" s="3549"/>
    </row>
    <row r="438" spans="1:18" ht="36.75" customHeight="1">
      <c r="A438" s="2566"/>
      <c r="B438" s="1738" t="s">
        <v>2477</v>
      </c>
      <c r="C438" s="2564" t="s">
        <v>2447</v>
      </c>
      <c r="D438" s="3598"/>
      <c r="E438" s="2565"/>
      <c r="F438" s="2565"/>
      <c r="G438" s="3547">
        <v>4150000</v>
      </c>
      <c r="H438" s="3548"/>
      <c r="I438" s="3548"/>
      <c r="J438" s="3548"/>
      <c r="K438" s="3548"/>
      <c r="L438" s="3548"/>
      <c r="M438" s="3548"/>
      <c r="N438" s="3548"/>
      <c r="O438" s="3548"/>
      <c r="P438" s="3548"/>
      <c r="Q438" s="3548"/>
      <c r="R438" s="3549"/>
    </row>
    <row r="439" spans="1:18" ht="36.75" customHeight="1">
      <c r="A439" s="2566"/>
      <c r="B439" s="1738" t="s">
        <v>2478</v>
      </c>
      <c r="C439" s="2564" t="s">
        <v>2447</v>
      </c>
      <c r="D439" s="3599"/>
      <c r="E439" s="2565"/>
      <c r="F439" s="2565"/>
      <c r="G439" s="3547">
        <v>5850000</v>
      </c>
      <c r="H439" s="3548"/>
      <c r="I439" s="3548"/>
      <c r="J439" s="3548"/>
      <c r="K439" s="3548"/>
      <c r="L439" s="3548"/>
      <c r="M439" s="3548"/>
      <c r="N439" s="3548"/>
      <c r="O439" s="3548"/>
      <c r="P439" s="3548"/>
      <c r="Q439" s="3548"/>
      <c r="R439" s="3549"/>
    </row>
    <row r="440" spans="1:18" ht="49.5" customHeight="1">
      <c r="A440" s="2566">
        <v>2</v>
      </c>
      <c r="B440" s="3576" t="s">
        <v>3287</v>
      </c>
      <c r="C440" s="3576"/>
      <c r="D440" s="3576"/>
      <c r="E440" s="3576"/>
      <c r="F440" s="3576"/>
      <c r="G440" s="3576"/>
      <c r="H440" s="3576"/>
      <c r="I440" s="3576"/>
      <c r="J440" s="3576"/>
      <c r="K440" s="3576"/>
      <c r="L440" s="3576"/>
      <c r="M440" s="3576"/>
      <c r="N440" s="3576"/>
      <c r="O440" s="3576"/>
      <c r="P440" s="3576"/>
      <c r="Q440" s="3576"/>
      <c r="R440" s="3576"/>
    </row>
    <row r="441" spans="1:18" ht="31.5" customHeight="1">
      <c r="A441" s="2564"/>
      <c r="B441" s="1889"/>
      <c r="C441" s="2543"/>
      <c r="D441" s="1890"/>
      <c r="E441" s="1889"/>
      <c r="F441" s="1889"/>
      <c r="G441" s="3558" t="s">
        <v>1453</v>
      </c>
      <c r="H441" s="3558"/>
      <c r="I441" s="3558"/>
      <c r="J441" s="3558"/>
      <c r="K441" s="3558"/>
      <c r="L441" s="3558"/>
      <c r="M441" s="3558"/>
      <c r="N441" s="3558"/>
      <c r="O441" s="3558"/>
      <c r="P441" s="3558"/>
      <c r="Q441" s="3558"/>
      <c r="R441" s="3558"/>
    </row>
    <row r="442" spans="1:18" ht="205.5" customHeight="1">
      <c r="A442" s="2564">
        <v>1</v>
      </c>
      <c r="B442" s="2568" t="s">
        <v>3288</v>
      </c>
      <c r="C442" s="2564" t="s">
        <v>1292</v>
      </c>
      <c r="D442" s="2564" t="s">
        <v>1573</v>
      </c>
      <c r="E442" s="1891"/>
      <c r="F442" s="1891"/>
      <c r="G442" s="3811">
        <v>10065000</v>
      </c>
      <c r="H442" s="3812"/>
      <c r="I442" s="3812"/>
      <c r="J442" s="3812"/>
      <c r="K442" s="3812"/>
      <c r="L442" s="3812"/>
      <c r="M442" s="3812"/>
      <c r="N442" s="3812"/>
      <c r="O442" s="3812"/>
      <c r="P442" s="3812"/>
      <c r="Q442" s="3812"/>
      <c r="R442" s="3813"/>
    </row>
    <row r="443" spans="1:18" ht="205.5" customHeight="1">
      <c r="A443" s="2564">
        <v>2</v>
      </c>
      <c r="B443" s="2568" t="s">
        <v>3289</v>
      </c>
      <c r="C443" s="2564" t="s">
        <v>1292</v>
      </c>
      <c r="D443" s="2564" t="s">
        <v>1573</v>
      </c>
      <c r="E443" s="1891"/>
      <c r="F443" s="1891"/>
      <c r="G443" s="3811">
        <v>11000000</v>
      </c>
      <c r="H443" s="3812"/>
      <c r="I443" s="3812"/>
      <c r="J443" s="3812"/>
      <c r="K443" s="3812"/>
      <c r="L443" s="3812"/>
      <c r="M443" s="3812"/>
      <c r="N443" s="3812"/>
      <c r="O443" s="3812"/>
      <c r="P443" s="3812"/>
      <c r="Q443" s="3812"/>
      <c r="R443" s="3813"/>
    </row>
    <row r="444" spans="1:18" ht="205.5" customHeight="1">
      <c r="A444" s="2564">
        <v>3</v>
      </c>
      <c r="B444" s="2568" t="s">
        <v>3294</v>
      </c>
      <c r="C444" s="2564" t="s">
        <v>1292</v>
      </c>
      <c r="D444" s="2564" t="s">
        <v>1572</v>
      </c>
      <c r="E444" s="1891"/>
      <c r="F444" s="1891"/>
      <c r="G444" s="3811">
        <v>12500000</v>
      </c>
      <c r="H444" s="3812"/>
      <c r="I444" s="3812"/>
      <c r="J444" s="3812"/>
      <c r="K444" s="3812"/>
      <c r="L444" s="3812"/>
      <c r="M444" s="3812"/>
      <c r="N444" s="3812"/>
      <c r="O444" s="3812"/>
      <c r="P444" s="3812"/>
      <c r="Q444" s="3812"/>
      <c r="R444" s="3813"/>
    </row>
    <row r="445" spans="1:18" ht="205.5" customHeight="1">
      <c r="A445" s="2564">
        <v>4</v>
      </c>
      <c r="B445" s="2568" t="s">
        <v>3290</v>
      </c>
      <c r="C445" s="2564" t="s">
        <v>1292</v>
      </c>
      <c r="D445" s="2564" t="s">
        <v>1573</v>
      </c>
      <c r="E445" s="1894"/>
      <c r="F445" s="1894"/>
      <c r="G445" s="3811">
        <v>13500000</v>
      </c>
      <c r="H445" s="3812"/>
      <c r="I445" s="3812"/>
      <c r="J445" s="3812"/>
      <c r="K445" s="3812"/>
      <c r="L445" s="3812"/>
      <c r="M445" s="3812"/>
      <c r="N445" s="3812"/>
      <c r="O445" s="3812"/>
      <c r="P445" s="3812"/>
      <c r="Q445" s="3812"/>
      <c r="R445" s="3813"/>
    </row>
    <row r="446" spans="1:18" ht="205.5" customHeight="1">
      <c r="A446" s="2564">
        <v>5</v>
      </c>
      <c r="B446" s="2568" t="s">
        <v>3291</v>
      </c>
      <c r="C446" s="2564" t="s">
        <v>1292</v>
      </c>
      <c r="D446" s="2564" t="s">
        <v>1573</v>
      </c>
      <c r="E446" s="1894"/>
      <c r="F446" s="1894"/>
      <c r="G446" s="3811">
        <v>14500000</v>
      </c>
      <c r="H446" s="3812"/>
      <c r="I446" s="3812"/>
      <c r="J446" s="3812"/>
      <c r="K446" s="3812"/>
      <c r="L446" s="3812"/>
      <c r="M446" s="3812"/>
      <c r="N446" s="3812"/>
      <c r="O446" s="3812"/>
      <c r="P446" s="3812"/>
      <c r="Q446" s="3812"/>
      <c r="R446" s="3813"/>
    </row>
    <row r="447" spans="1:18" ht="205.5" customHeight="1">
      <c r="A447" s="2564">
        <v>6</v>
      </c>
      <c r="B447" s="1738" t="s">
        <v>3292</v>
      </c>
      <c r="C447" s="2564" t="s">
        <v>1292</v>
      </c>
      <c r="D447" s="2564" t="s">
        <v>1573</v>
      </c>
      <c r="E447" s="1894"/>
      <c r="F447" s="1894"/>
      <c r="G447" s="3811">
        <v>16800000</v>
      </c>
      <c r="H447" s="3812"/>
      <c r="I447" s="3812"/>
      <c r="J447" s="3812"/>
      <c r="K447" s="3812"/>
      <c r="L447" s="3812"/>
      <c r="M447" s="3812"/>
      <c r="N447" s="3812"/>
      <c r="O447" s="3812"/>
      <c r="P447" s="3812"/>
      <c r="Q447" s="3812"/>
      <c r="R447" s="3813"/>
    </row>
    <row r="448" spans="1:18" ht="205.5" customHeight="1">
      <c r="A448" s="2564">
        <v>7</v>
      </c>
      <c r="B448" s="1738" t="s">
        <v>3293</v>
      </c>
      <c r="C448" s="2564" t="s">
        <v>1292</v>
      </c>
      <c r="D448" s="2564" t="s">
        <v>1573</v>
      </c>
      <c r="E448" s="1894"/>
      <c r="F448" s="1894"/>
      <c r="G448" s="3811">
        <v>7500000</v>
      </c>
      <c r="H448" s="3812"/>
      <c r="I448" s="3812"/>
      <c r="J448" s="3812"/>
      <c r="K448" s="3812"/>
      <c r="L448" s="3812"/>
      <c r="M448" s="3812"/>
      <c r="N448" s="3812"/>
      <c r="O448" s="3812"/>
      <c r="P448" s="3812"/>
      <c r="Q448" s="3812"/>
      <c r="R448" s="3813"/>
    </row>
    <row r="449" spans="1:18" ht="205.5" customHeight="1">
      <c r="A449" s="2564">
        <v>8</v>
      </c>
      <c r="B449" s="1738" t="s">
        <v>3296</v>
      </c>
      <c r="C449" s="2564" t="s">
        <v>1292</v>
      </c>
      <c r="D449" s="2564" t="s">
        <v>1573</v>
      </c>
      <c r="E449" s="1894"/>
      <c r="F449" s="1894"/>
      <c r="G449" s="3811">
        <v>8200000</v>
      </c>
      <c r="H449" s="3812"/>
      <c r="I449" s="3812"/>
      <c r="J449" s="3812"/>
      <c r="K449" s="3812"/>
      <c r="L449" s="3812"/>
      <c r="M449" s="3812"/>
      <c r="N449" s="3812"/>
      <c r="O449" s="3812"/>
      <c r="P449" s="3812"/>
      <c r="Q449" s="3812"/>
      <c r="R449" s="3813"/>
    </row>
    <row r="450" spans="1:18" ht="207" customHeight="1">
      <c r="A450" s="2564">
        <v>9</v>
      </c>
      <c r="B450" s="1738" t="s">
        <v>3295</v>
      </c>
      <c r="C450" s="2564" t="s">
        <v>1292</v>
      </c>
      <c r="D450" s="2564" t="s">
        <v>1573</v>
      </c>
      <c r="E450" s="1894"/>
      <c r="F450" s="1894"/>
      <c r="G450" s="3811">
        <v>8800000</v>
      </c>
      <c r="H450" s="3812"/>
      <c r="I450" s="3812"/>
      <c r="J450" s="3812"/>
      <c r="K450" s="3812"/>
      <c r="L450" s="3812"/>
      <c r="M450" s="3812"/>
      <c r="N450" s="3812"/>
      <c r="O450" s="3812"/>
      <c r="P450" s="3812"/>
      <c r="Q450" s="3812"/>
      <c r="R450" s="3813"/>
    </row>
    <row r="451" spans="1:18" ht="207" customHeight="1">
      <c r="A451" s="2564">
        <v>10</v>
      </c>
      <c r="B451" s="1738" t="s">
        <v>3298</v>
      </c>
      <c r="C451" s="2564" t="s">
        <v>1292</v>
      </c>
      <c r="D451" s="2564" t="s">
        <v>1573</v>
      </c>
      <c r="E451" s="1894"/>
      <c r="F451" s="1894"/>
      <c r="G451" s="3811">
        <v>9300000</v>
      </c>
      <c r="H451" s="3812"/>
      <c r="I451" s="3812"/>
      <c r="J451" s="3812"/>
      <c r="K451" s="3812"/>
      <c r="L451" s="3812"/>
      <c r="M451" s="3812"/>
      <c r="N451" s="3812"/>
      <c r="O451" s="3812"/>
      <c r="P451" s="3812"/>
      <c r="Q451" s="3812"/>
      <c r="R451" s="3813"/>
    </row>
    <row r="452" spans="1:18" ht="207" customHeight="1">
      <c r="A452" s="2564">
        <v>11</v>
      </c>
      <c r="B452" s="1738" t="s">
        <v>3297</v>
      </c>
      <c r="C452" s="2564" t="s">
        <v>1292</v>
      </c>
      <c r="D452" s="2564" t="s">
        <v>1573</v>
      </c>
      <c r="E452" s="1894"/>
      <c r="F452" s="1894"/>
      <c r="G452" s="3811">
        <v>9600000</v>
      </c>
      <c r="H452" s="3812"/>
      <c r="I452" s="3812"/>
      <c r="J452" s="3812"/>
      <c r="K452" s="3812"/>
      <c r="L452" s="3812"/>
      <c r="M452" s="3812"/>
      <c r="N452" s="3812"/>
      <c r="O452" s="3812"/>
      <c r="P452" s="3812"/>
      <c r="Q452" s="3812"/>
      <c r="R452" s="3813"/>
    </row>
    <row r="453" spans="1:18" ht="207" customHeight="1">
      <c r="A453" s="2564">
        <v>12</v>
      </c>
      <c r="B453" s="1738" t="s">
        <v>3299</v>
      </c>
      <c r="C453" s="2564" t="s">
        <v>1292</v>
      </c>
      <c r="D453" s="2564" t="s">
        <v>1572</v>
      </c>
      <c r="E453" s="1894"/>
      <c r="F453" s="1894"/>
      <c r="G453" s="3811">
        <v>11500000</v>
      </c>
      <c r="H453" s="3812"/>
      <c r="I453" s="3812"/>
      <c r="J453" s="3812"/>
      <c r="K453" s="3812"/>
      <c r="L453" s="3812"/>
      <c r="M453" s="3812"/>
      <c r="N453" s="3812"/>
      <c r="O453" s="3812"/>
      <c r="P453" s="3812"/>
      <c r="Q453" s="3812"/>
      <c r="R453" s="3813"/>
    </row>
    <row r="454" spans="1:18" ht="207" customHeight="1">
      <c r="A454" s="2564">
        <v>13</v>
      </c>
      <c r="B454" s="1738" t="s">
        <v>3300</v>
      </c>
      <c r="C454" s="2564" t="s">
        <v>1292</v>
      </c>
      <c r="D454" s="2564" t="s">
        <v>1573</v>
      </c>
      <c r="E454" s="1894"/>
      <c r="F454" s="1894"/>
      <c r="G454" s="3811">
        <v>12500000</v>
      </c>
      <c r="H454" s="3812"/>
      <c r="I454" s="3812"/>
      <c r="J454" s="3812"/>
      <c r="K454" s="3812"/>
      <c r="L454" s="3812"/>
      <c r="M454" s="3812"/>
      <c r="N454" s="3812"/>
      <c r="O454" s="3812"/>
      <c r="P454" s="3812"/>
      <c r="Q454" s="3812"/>
      <c r="R454" s="3813"/>
    </row>
    <row r="455" spans="1:18" ht="207" customHeight="1">
      <c r="A455" s="2564">
        <v>14</v>
      </c>
      <c r="B455" s="1738" t="s">
        <v>3301</v>
      </c>
      <c r="C455" s="2564" t="s">
        <v>1292</v>
      </c>
      <c r="D455" s="2564" t="s">
        <v>1572</v>
      </c>
      <c r="E455" s="1894"/>
      <c r="F455" s="1894"/>
      <c r="G455" s="3811">
        <v>13000000</v>
      </c>
      <c r="H455" s="3812"/>
      <c r="I455" s="3812"/>
      <c r="J455" s="3812"/>
      <c r="K455" s="3812"/>
      <c r="L455" s="3812"/>
      <c r="M455" s="3812"/>
      <c r="N455" s="3812"/>
      <c r="O455" s="3812"/>
      <c r="P455" s="3812"/>
      <c r="Q455" s="3812"/>
      <c r="R455" s="3813"/>
    </row>
    <row r="456" spans="1:18" ht="207" customHeight="1">
      <c r="A456" s="2564">
        <v>15</v>
      </c>
      <c r="B456" s="1897" t="s">
        <v>3303</v>
      </c>
      <c r="C456" s="2564" t="s">
        <v>1292</v>
      </c>
      <c r="D456" s="2564" t="s">
        <v>1572</v>
      </c>
      <c r="E456" s="1894"/>
      <c r="F456" s="1894"/>
      <c r="G456" s="3811">
        <v>24000000</v>
      </c>
      <c r="H456" s="3812"/>
      <c r="I456" s="3812"/>
      <c r="J456" s="3812"/>
      <c r="K456" s="3812"/>
      <c r="L456" s="3812"/>
      <c r="M456" s="3812"/>
      <c r="N456" s="3812"/>
      <c r="O456" s="3812"/>
      <c r="P456" s="3812"/>
      <c r="Q456" s="3812"/>
      <c r="R456" s="3813"/>
    </row>
    <row r="457" spans="1:18" ht="177.75" customHeight="1">
      <c r="A457" s="2564">
        <v>16</v>
      </c>
      <c r="B457" s="1897" t="s">
        <v>3302</v>
      </c>
      <c r="C457" s="2564" t="s">
        <v>1292</v>
      </c>
      <c r="D457" s="2564" t="s">
        <v>1572</v>
      </c>
      <c r="E457" s="1894"/>
      <c r="F457" s="1894"/>
      <c r="G457" s="3811">
        <v>29500000</v>
      </c>
      <c r="H457" s="3812"/>
      <c r="I457" s="3812"/>
      <c r="J457" s="3812"/>
      <c r="K457" s="3812"/>
      <c r="L457" s="3812"/>
      <c r="M457" s="3812"/>
      <c r="N457" s="3812"/>
      <c r="O457" s="3812"/>
      <c r="P457" s="3812"/>
      <c r="Q457" s="3812"/>
      <c r="R457" s="3813"/>
    </row>
    <row r="458" spans="1:18" ht="177.75" customHeight="1">
      <c r="A458" s="2564">
        <v>17</v>
      </c>
      <c r="B458" s="1897" t="s">
        <v>3304</v>
      </c>
      <c r="C458" s="2564" t="s">
        <v>1292</v>
      </c>
      <c r="D458" s="2564" t="s">
        <v>1572</v>
      </c>
      <c r="E458" s="1894"/>
      <c r="F458" s="1894"/>
      <c r="G458" s="3811">
        <v>36200000</v>
      </c>
      <c r="H458" s="3812"/>
      <c r="I458" s="3812"/>
      <c r="J458" s="3812"/>
      <c r="K458" s="3812"/>
      <c r="L458" s="3812"/>
      <c r="M458" s="3812"/>
      <c r="N458" s="3812"/>
      <c r="O458" s="3812"/>
      <c r="P458" s="3812"/>
      <c r="Q458" s="3812"/>
      <c r="R458" s="3813"/>
    </row>
    <row r="459" spans="1:18" ht="177.75" customHeight="1">
      <c r="A459" s="2564">
        <v>18</v>
      </c>
      <c r="B459" s="1897" t="s">
        <v>3305</v>
      </c>
      <c r="C459" s="2564" t="s">
        <v>1292</v>
      </c>
      <c r="D459" s="2564" t="s">
        <v>1572</v>
      </c>
      <c r="E459" s="1894"/>
      <c r="F459" s="1894"/>
      <c r="G459" s="3811">
        <v>37350000</v>
      </c>
      <c r="H459" s="3812"/>
      <c r="I459" s="3812"/>
      <c r="J459" s="3812"/>
      <c r="K459" s="3812"/>
      <c r="L459" s="3812"/>
      <c r="M459" s="3812"/>
      <c r="N459" s="3812"/>
      <c r="O459" s="3812"/>
      <c r="P459" s="3812"/>
      <c r="Q459" s="3812"/>
      <c r="R459" s="3813"/>
    </row>
    <row r="460" spans="1:18" ht="177.75" customHeight="1">
      <c r="A460" s="2564">
        <v>19</v>
      </c>
      <c r="B460" s="1897" t="s">
        <v>3306</v>
      </c>
      <c r="C460" s="2564" t="s">
        <v>1292</v>
      </c>
      <c r="D460" s="2564" t="s">
        <v>1572</v>
      </c>
      <c r="E460" s="1894"/>
      <c r="F460" s="1894"/>
      <c r="G460" s="3811">
        <v>15700000</v>
      </c>
      <c r="H460" s="3812"/>
      <c r="I460" s="3812"/>
      <c r="J460" s="3812"/>
      <c r="K460" s="3812"/>
      <c r="L460" s="3812"/>
      <c r="M460" s="3812"/>
      <c r="N460" s="3812"/>
      <c r="O460" s="3812"/>
      <c r="P460" s="3812"/>
      <c r="Q460" s="3812"/>
      <c r="R460" s="3813"/>
    </row>
    <row r="461" spans="1:18" ht="177.75" customHeight="1">
      <c r="A461" s="2564">
        <v>20</v>
      </c>
      <c r="B461" s="1897" t="s">
        <v>3307</v>
      </c>
      <c r="C461" s="2564" t="s">
        <v>1292</v>
      </c>
      <c r="D461" s="2564" t="s">
        <v>1572</v>
      </c>
      <c r="E461" s="1894"/>
      <c r="F461" s="1894"/>
      <c r="G461" s="3811">
        <v>19750000</v>
      </c>
      <c r="H461" s="3812"/>
      <c r="I461" s="3812"/>
      <c r="J461" s="3812"/>
      <c r="K461" s="3812"/>
      <c r="L461" s="3812"/>
      <c r="M461" s="3812"/>
      <c r="N461" s="3812"/>
      <c r="O461" s="3812"/>
      <c r="P461" s="3812"/>
      <c r="Q461" s="3812"/>
      <c r="R461" s="3813"/>
    </row>
    <row r="462" spans="1:18" ht="177.75" customHeight="1">
      <c r="A462" s="2564">
        <v>21</v>
      </c>
      <c r="B462" s="1897" t="s">
        <v>3308</v>
      </c>
      <c r="C462" s="2564" t="s">
        <v>1292</v>
      </c>
      <c r="D462" s="2564" t="s">
        <v>1572</v>
      </c>
      <c r="E462" s="1894"/>
      <c r="F462" s="1894"/>
      <c r="G462" s="3811">
        <v>20350000</v>
      </c>
      <c r="H462" s="3812"/>
      <c r="I462" s="3812"/>
      <c r="J462" s="3812"/>
      <c r="K462" s="3812"/>
      <c r="L462" s="3812"/>
      <c r="M462" s="3812"/>
      <c r="N462" s="3812"/>
      <c r="O462" s="3812"/>
      <c r="P462" s="3812"/>
      <c r="Q462" s="3812"/>
      <c r="R462" s="3813"/>
    </row>
    <row r="463" spans="1:18" ht="153.75" customHeight="1">
      <c r="A463" s="2564">
        <v>22</v>
      </c>
      <c r="B463" s="1897" t="s">
        <v>3309</v>
      </c>
      <c r="C463" s="2564" t="s">
        <v>1292</v>
      </c>
      <c r="D463" s="2564" t="s">
        <v>1572</v>
      </c>
      <c r="E463" s="1894"/>
      <c r="F463" s="1894"/>
      <c r="G463" s="3811">
        <v>22350000</v>
      </c>
      <c r="H463" s="3812"/>
      <c r="I463" s="3812"/>
      <c r="J463" s="3812"/>
      <c r="K463" s="3812"/>
      <c r="L463" s="3812"/>
      <c r="M463" s="3812"/>
      <c r="N463" s="3812"/>
      <c r="O463" s="3812"/>
      <c r="P463" s="3812"/>
      <c r="Q463" s="3812"/>
      <c r="R463" s="3813"/>
    </row>
    <row r="464" spans="1:18" s="1954" customFormat="1" ht="52.5" customHeight="1">
      <c r="A464" s="2566">
        <v>3</v>
      </c>
      <c r="B464" s="3577" t="s">
        <v>3310</v>
      </c>
      <c r="C464" s="3577"/>
      <c r="D464" s="3577"/>
      <c r="E464" s="3577"/>
      <c r="F464" s="3577"/>
      <c r="G464" s="3577"/>
      <c r="H464" s="3577"/>
      <c r="I464" s="3577"/>
      <c r="J464" s="3577"/>
      <c r="K464" s="3577"/>
      <c r="L464" s="3577"/>
      <c r="M464" s="3577"/>
      <c r="N464" s="3577"/>
      <c r="O464" s="3577"/>
      <c r="P464" s="3577"/>
      <c r="Q464" s="3577"/>
      <c r="R464" s="3577"/>
    </row>
    <row r="465" spans="1:18" ht="52.5" customHeight="1">
      <c r="A465" s="2564"/>
      <c r="B465" s="3578" t="s">
        <v>1503</v>
      </c>
      <c r="C465" s="3578"/>
      <c r="D465" s="1905"/>
      <c r="E465" s="1899"/>
      <c r="F465" s="1899"/>
      <c r="G465" s="2566"/>
      <c r="H465" s="1892"/>
      <c r="I465" s="2566"/>
      <c r="J465" s="2566"/>
      <c r="K465" s="1892"/>
      <c r="L465" s="1906"/>
      <c r="M465" s="2566"/>
      <c r="N465" s="1892"/>
      <c r="O465" s="1892"/>
      <c r="P465" s="1892"/>
      <c r="Q465" s="1892"/>
      <c r="R465" s="1892"/>
    </row>
    <row r="466" spans="1:18" ht="52.5" customHeight="1">
      <c r="A466" s="2564"/>
      <c r="B466" s="1738" t="s">
        <v>1504</v>
      </c>
      <c r="C466" s="2564" t="s">
        <v>178</v>
      </c>
      <c r="D466" s="3575" t="s">
        <v>177</v>
      </c>
      <c r="E466" s="1892"/>
      <c r="F466" s="1892"/>
      <c r="G466" s="3547">
        <v>2450</v>
      </c>
      <c r="H466" s="3548"/>
      <c r="I466" s="3548"/>
      <c r="J466" s="3548"/>
      <c r="K466" s="3548"/>
      <c r="L466" s="3548"/>
      <c r="M466" s="3548"/>
      <c r="N466" s="3548"/>
      <c r="O466" s="3548"/>
      <c r="P466" s="3548"/>
      <c r="Q466" s="3548"/>
      <c r="R466" s="3549"/>
    </row>
    <row r="467" spans="1:18" ht="52.5" customHeight="1">
      <c r="A467" s="2564"/>
      <c r="B467" s="1738" t="s">
        <v>1505</v>
      </c>
      <c r="C467" s="2564" t="s">
        <v>178</v>
      </c>
      <c r="D467" s="3575"/>
      <c r="E467" s="1892"/>
      <c r="F467" s="1892"/>
      <c r="G467" s="3547">
        <v>4070</v>
      </c>
      <c r="H467" s="3548"/>
      <c r="I467" s="3548"/>
      <c r="J467" s="3548"/>
      <c r="K467" s="3548"/>
      <c r="L467" s="3548"/>
      <c r="M467" s="3548"/>
      <c r="N467" s="3548"/>
      <c r="O467" s="3548"/>
      <c r="P467" s="3548"/>
      <c r="Q467" s="3548"/>
      <c r="R467" s="3549"/>
    </row>
    <row r="468" spans="1:18" ht="52.5" customHeight="1">
      <c r="A468" s="2564"/>
      <c r="B468" s="2563" t="s">
        <v>1511</v>
      </c>
      <c r="C468" s="2564"/>
      <c r="D468" s="3575"/>
      <c r="E468" s="1908"/>
      <c r="F468" s="1908"/>
      <c r="G468" s="1908"/>
      <c r="H468" s="1908"/>
      <c r="I468" s="1908"/>
      <c r="J468" s="1908"/>
      <c r="K468" s="1892"/>
      <c r="L468" s="1911"/>
      <c r="M468" s="1881"/>
      <c r="N468" s="1908"/>
      <c r="O468" s="1908"/>
      <c r="P468" s="1908"/>
      <c r="Q468" s="1908"/>
      <c r="R468" s="1908"/>
    </row>
    <row r="469" spans="1:18" ht="52.5" customHeight="1">
      <c r="A469" s="2564"/>
      <c r="B469" s="1738" t="s">
        <v>1506</v>
      </c>
      <c r="C469" s="2564" t="s">
        <v>178</v>
      </c>
      <c r="D469" s="3575" t="s">
        <v>1564</v>
      </c>
      <c r="E469" s="1908"/>
      <c r="F469" s="1908"/>
      <c r="G469" s="3547">
        <v>4660</v>
      </c>
      <c r="H469" s="3548"/>
      <c r="I469" s="3548"/>
      <c r="J469" s="3548"/>
      <c r="K469" s="3548"/>
      <c r="L469" s="3548"/>
      <c r="M469" s="3548"/>
      <c r="N469" s="3548"/>
      <c r="O469" s="3548"/>
      <c r="P469" s="3548"/>
      <c r="Q469" s="3548"/>
      <c r="R469" s="3549"/>
    </row>
    <row r="470" spans="1:18" ht="52.5" customHeight="1">
      <c r="A470" s="2564"/>
      <c r="B470" s="1738" t="s">
        <v>1507</v>
      </c>
      <c r="C470" s="2564" t="s">
        <v>178</v>
      </c>
      <c r="D470" s="3575"/>
      <c r="E470" s="1908"/>
      <c r="F470" s="1908"/>
      <c r="G470" s="3547">
        <v>6570</v>
      </c>
      <c r="H470" s="3548"/>
      <c r="I470" s="3548"/>
      <c r="J470" s="3548"/>
      <c r="K470" s="3548"/>
      <c r="L470" s="3548"/>
      <c r="M470" s="3548"/>
      <c r="N470" s="3548"/>
      <c r="O470" s="3548"/>
      <c r="P470" s="3548"/>
      <c r="Q470" s="3548"/>
      <c r="R470" s="3549"/>
    </row>
    <row r="471" spans="1:18" ht="52.5" customHeight="1">
      <c r="A471" s="2564"/>
      <c r="B471" s="1738" t="s">
        <v>180</v>
      </c>
      <c r="C471" s="2564" t="s">
        <v>178</v>
      </c>
      <c r="D471" s="3575"/>
      <c r="E471" s="1908"/>
      <c r="F471" s="1908"/>
      <c r="G471" s="3547">
        <v>8430</v>
      </c>
      <c r="H471" s="3548"/>
      <c r="I471" s="3548"/>
      <c r="J471" s="3548"/>
      <c r="K471" s="3548"/>
      <c r="L471" s="3548"/>
      <c r="M471" s="3548"/>
      <c r="N471" s="3548"/>
      <c r="O471" s="3548"/>
      <c r="P471" s="3548"/>
      <c r="Q471" s="3548"/>
      <c r="R471" s="3549"/>
    </row>
    <row r="472" spans="1:18" ht="52.5" customHeight="1">
      <c r="A472" s="2564"/>
      <c r="B472" s="1738" t="s">
        <v>1508</v>
      </c>
      <c r="C472" s="2564" t="s">
        <v>178</v>
      </c>
      <c r="D472" s="3575"/>
      <c r="E472" s="1908"/>
      <c r="F472" s="1908"/>
      <c r="G472" s="3547">
        <v>12000</v>
      </c>
      <c r="H472" s="3548"/>
      <c r="I472" s="3548"/>
      <c r="J472" s="3548"/>
      <c r="K472" s="3548"/>
      <c r="L472" s="3548"/>
      <c r="M472" s="3548"/>
      <c r="N472" s="3548"/>
      <c r="O472" s="3548"/>
      <c r="P472" s="3548"/>
      <c r="Q472" s="3548"/>
      <c r="R472" s="3549"/>
    </row>
    <row r="473" spans="1:18" ht="52.5" customHeight="1">
      <c r="A473" s="2564"/>
      <c r="B473" s="1738" t="s">
        <v>732</v>
      </c>
      <c r="C473" s="2564" t="s">
        <v>178</v>
      </c>
      <c r="D473" s="3575"/>
      <c r="E473" s="1908"/>
      <c r="F473" s="1908"/>
      <c r="G473" s="3547">
        <v>19460</v>
      </c>
      <c r="H473" s="3548"/>
      <c r="I473" s="3548"/>
      <c r="J473" s="3548"/>
      <c r="K473" s="3548"/>
      <c r="L473" s="3548"/>
      <c r="M473" s="3548"/>
      <c r="N473" s="3548"/>
      <c r="O473" s="3548"/>
      <c r="P473" s="3548"/>
      <c r="Q473" s="3548"/>
      <c r="R473" s="3549"/>
    </row>
    <row r="474" spans="1:18" ht="52.5" customHeight="1">
      <c r="A474" s="2564"/>
      <c r="B474" s="3574" t="s">
        <v>1512</v>
      </c>
      <c r="C474" s="3574"/>
      <c r="D474" s="3574"/>
      <c r="E474" s="1908"/>
      <c r="F474" s="1908"/>
      <c r="G474" s="1908"/>
      <c r="H474" s="1908"/>
      <c r="I474" s="1908"/>
      <c r="J474" s="1908"/>
      <c r="K474" s="1908"/>
      <c r="L474" s="1911"/>
      <c r="M474" s="1881"/>
      <c r="N474" s="1908"/>
      <c r="O474" s="1908"/>
      <c r="P474" s="1908"/>
      <c r="Q474" s="1908"/>
      <c r="R474" s="1908"/>
    </row>
    <row r="475" spans="1:18" ht="52.5" customHeight="1">
      <c r="A475" s="2564"/>
      <c r="B475" s="1738" t="s">
        <v>183</v>
      </c>
      <c r="C475" s="2564" t="s">
        <v>178</v>
      </c>
      <c r="D475" s="3575" t="s">
        <v>182</v>
      </c>
      <c r="E475" s="1908"/>
      <c r="F475" s="1908"/>
      <c r="G475" s="3547">
        <v>9680</v>
      </c>
      <c r="H475" s="3548"/>
      <c r="I475" s="3548"/>
      <c r="J475" s="3548"/>
      <c r="K475" s="3548"/>
      <c r="L475" s="3548"/>
      <c r="M475" s="3548"/>
      <c r="N475" s="3548"/>
      <c r="O475" s="3548"/>
      <c r="P475" s="3548"/>
      <c r="Q475" s="3548"/>
      <c r="R475" s="3549"/>
    </row>
    <row r="476" spans="1:18" ht="52.5" customHeight="1">
      <c r="A476" s="2564"/>
      <c r="B476" s="1738" t="s">
        <v>184</v>
      </c>
      <c r="C476" s="2564" t="s">
        <v>178</v>
      </c>
      <c r="D476" s="3575"/>
      <c r="E476" s="1908"/>
      <c r="F476" s="1908"/>
      <c r="G476" s="3547">
        <v>13640</v>
      </c>
      <c r="H476" s="3548"/>
      <c r="I476" s="3548"/>
      <c r="J476" s="3548"/>
      <c r="K476" s="3548"/>
      <c r="L476" s="3548"/>
      <c r="M476" s="3548"/>
      <c r="N476" s="3548"/>
      <c r="O476" s="3548"/>
      <c r="P476" s="3548"/>
      <c r="Q476" s="3548"/>
      <c r="R476" s="3549"/>
    </row>
    <row r="477" spans="1:18" ht="52.5" customHeight="1">
      <c r="A477" s="2564"/>
      <c r="B477" s="1738" t="s">
        <v>185</v>
      </c>
      <c r="C477" s="2564" t="s">
        <v>178</v>
      </c>
      <c r="D477" s="3575"/>
      <c r="E477" s="1908"/>
      <c r="F477" s="1908"/>
      <c r="G477" s="3547">
        <v>49610</v>
      </c>
      <c r="H477" s="3548"/>
      <c r="I477" s="3548"/>
      <c r="J477" s="3548"/>
      <c r="K477" s="3548"/>
      <c r="L477" s="3548"/>
      <c r="M477" s="3548"/>
      <c r="N477" s="3548"/>
      <c r="O477" s="3548"/>
      <c r="P477" s="3548"/>
      <c r="Q477" s="3548"/>
      <c r="R477" s="3549"/>
    </row>
    <row r="478" spans="1:18" ht="52.5" customHeight="1">
      <c r="A478" s="2564"/>
      <c r="B478" s="2563" t="s">
        <v>186</v>
      </c>
      <c r="C478" s="2564"/>
      <c r="D478" s="1902"/>
      <c r="E478" s="1908"/>
      <c r="F478" s="1908"/>
      <c r="G478" s="1908"/>
      <c r="H478" s="1908"/>
      <c r="I478" s="1908"/>
      <c r="J478" s="1908"/>
      <c r="K478" s="1908"/>
      <c r="L478" s="1911"/>
      <c r="M478" s="1881"/>
      <c r="N478" s="1908"/>
      <c r="O478" s="1908"/>
      <c r="P478" s="1908"/>
      <c r="Q478" s="1908"/>
      <c r="R478" s="1908"/>
    </row>
    <row r="479" spans="1:18" ht="52.5" customHeight="1">
      <c r="A479" s="2564"/>
      <c r="B479" s="1738" t="s">
        <v>187</v>
      </c>
      <c r="C479" s="2564" t="s">
        <v>188</v>
      </c>
      <c r="D479" s="3575" t="s">
        <v>1565</v>
      </c>
      <c r="E479" s="1908"/>
      <c r="F479" s="1908"/>
      <c r="G479" s="3547">
        <v>20420</v>
      </c>
      <c r="H479" s="3548"/>
      <c r="I479" s="3548"/>
      <c r="J479" s="3548"/>
      <c r="K479" s="3548"/>
      <c r="L479" s="3548"/>
      <c r="M479" s="3548"/>
      <c r="N479" s="3548"/>
      <c r="O479" s="3548"/>
      <c r="P479" s="3548"/>
      <c r="Q479" s="3548"/>
      <c r="R479" s="3549"/>
    </row>
    <row r="480" spans="1:18" ht="52.5" customHeight="1">
      <c r="A480" s="2564"/>
      <c r="B480" s="1738" t="s">
        <v>189</v>
      </c>
      <c r="C480" s="2564" t="s">
        <v>188</v>
      </c>
      <c r="D480" s="3575"/>
      <c r="E480" s="1908"/>
      <c r="F480" s="1908"/>
      <c r="G480" s="3547">
        <v>23700</v>
      </c>
      <c r="H480" s="3548"/>
      <c r="I480" s="3548"/>
      <c r="J480" s="3548"/>
      <c r="K480" s="3548"/>
      <c r="L480" s="3548"/>
      <c r="M480" s="3548"/>
      <c r="N480" s="3548"/>
      <c r="O480" s="3548"/>
      <c r="P480" s="3548"/>
      <c r="Q480" s="3548"/>
      <c r="R480" s="3549"/>
    </row>
    <row r="481" spans="1:18" ht="52.5" customHeight="1">
      <c r="A481" s="2564"/>
      <c r="B481" s="1738" t="s">
        <v>1509</v>
      </c>
      <c r="C481" s="2564" t="s">
        <v>190</v>
      </c>
      <c r="D481" s="3575"/>
      <c r="E481" s="1908"/>
      <c r="F481" s="1908"/>
      <c r="G481" s="3547">
        <v>190880</v>
      </c>
      <c r="H481" s="3548"/>
      <c r="I481" s="3548"/>
      <c r="J481" s="3548"/>
      <c r="K481" s="3548"/>
      <c r="L481" s="3548"/>
      <c r="M481" s="3548"/>
      <c r="N481" s="3548"/>
      <c r="O481" s="3548"/>
      <c r="P481" s="3548"/>
      <c r="Q481" s="3548"/>
      <c r="R481" s="3549"/>
    </row>
    <row r="482" spans="1:18" ht="52.5" customHeight="1">
      <c r="A482" s="1824"/>
      <c r="B482" s="1738" t="s">
        <v>1510</v>
      </c>
      <c r="C482" s="2564" t="s">
        <v>190</v>
      </c>
      <c r="D482" s="3575"/>
      <c r="E482" s="1908"/>
      <c r="F482" s="1908"/>
      <c r="G482" s="3547">
        <v>265100</v>
      </c>
      <c r="H482" s="3548"/>
      <c r="I482" s="3548"/>
      <c r="J482" s="3548"/>
      <c r="K482" s="3548"/>
      <c r="L482" s="3548"/>
      <c r="M482" s="3548"/>
      <c r="N482" s="3548"/>
      <c r="O482" s="3548"/>
      <c r="P482" s="3548"/>
      <c r="Q482" s="3548"/>
      <c r="R482" s="3549"/>
    </row>
    <row r="483" spans="1:18" ht="38.25" customHeight="1">
      <c r="A483" s="1791">
        <v>4</v>
      </c>
      <c r="B483" s="3569" t="s">
        <v>3311</v>
      </c>
      <c r="C483" s="3569"/>
      <c r="D483" s="3569"/>
      <c r="E483" s="3569"/>
      <c r="F483" s="3569"/>
      <c r="G483" s="3569"/>
      <c r="H483" s="3569"/>
      <c r="I483" s="3569"/>
      <c r="J483" s="3569"/>
      <c r="K483" s="3569"/>
      <c r="L483" s="3569"/>
      <c r="M483" s="3569"/>
      <c r="N483" s="3569"/>
      <c r="O483" s="3569"/>
      <c r="P483" s="3569"/>
      <c r="Q483" s="3569"/>
      <c r="R483" s="3569"/>
    </row>
    <row r="484" spans="1:18" ht="27.75" customHeight="1">
      <c r="A484" s="1791" t="s">
        <v>3320</v>
      </c>
      <c r="B484" s="3558" t="s">
        <v>1984</v>
      </c>
      <c r="C484" s="3558"/>
      <c r="D484" s="3558"/>
      <c r="E484" s="3558"/>
      <c r="F484" s="3558"/>
      <c r="G484" s="3558"/>
      <c r="H484" s="3558"/>
      <c r="I484" s="3558"/>
      <c r="J484" s="3558"/>
      <c r="K484" s="3558"/>
      <c r="L484" s="3558"/>
      <c r="M484" s="3558"/>
      <c r="N484" s="3558"/>
      <c r="O484" s="3558"/>
      <c r="P484" s="3558"/>
      <c r="Q484" s="3558"/>
      <c r="R484" s="3558"/>
    </row>
    <row r="485" spans="1:18" ht="88.5" customHeight="1">
      <c r="A485" s="1824">
        <v>1</v>
      </c>
      <c r="B485" s="2054" t="s">
        <v>3312</v>
      </c>
      <c r="C485" s="2564" t="s">
        <v>1292</v>
      </c>
      <c r="D485" s="2565"/>
      <c r="E485" s="2565"/>
      <c r="F485" s="2565"/>
      <c r="G485" s="3811">
        <v>1860000</v>
      </c>
      <c r="H485" s="3812"/>
      <c r="I485" s="3812"/>
      <c r="J485" s="3812"/>
      <c r="K485" s="3812"/>
      <c r="L485" s="3812"/>
      <c r="M485" s="3812"/>
      <c r="N485" s="3812"/>
      <c r="O485" s="3812"/>
      <c r="P485" s="3812"/>
      <c r="Q485" s="3812"/>
      <c r="R485" s="3813"/>
    </row>
    <row r="486" spans="1:18" ht="88.5" customHeight="1">
      <c r="A486" s="1824">
        <v>2</v>
      </c>
      <c r="B486" s="2054" t="s">
        <v>3313</v>
      </c>
      <c r="C486" s="2564" t="s">
        <v>1292</v>
      </c>
      <c r="D486" s="2565"/>
      <c r="E486" s="2565"/>
      <c r="F486" s="2565"/>
      <c r="G486" s="3811">
        <v>2550000</v>
      </c>
      <c r="H486" s="3812"/>
      <c r="I486" s="3812"/>
      <c r="J486" s="3812"/>
      <c r="K486" s="3812"/>
      <c r="L486" s="3812"/>
      <c r="M486" s="3812"/>
      <c r="N486" s="3812"/>
      <c r="O486" s="3812"/>
      <c r="P486" s="3812"/>
      <c r="Q486" s="3812"/>
      <c r="R486" s="3813"/>
    </row>
    <row r="487" spans="1:18" ht="88.5" customHeight="1">
      <c r="A487" s="1824">
        <v>3</v>
      </c>
      <c r="B487" s="2054" t="s">
        <v>3314</v>
      </c>
      <c r="C487" s="2564" t="s">
        <v>1292</v>
      </c>
      <c r="D487" s="2565"/>
      <c r="E487" s="2565"/>
      <c r="F487" s="2565"/>
      <c r="G487" s="3811">
        <v>2560000</v>
      </c>
      <c r="H487" s="3812"/>
      <c r="I487" s="3812"/>
      <c r="J487" s="3812"/>
      <c r="K487" s="3812"/>
      <c r="L487" s="3812"/>
      <c r="M487" s="3812"/>
      <c r="N487" s="3812"/>
      <c r="O487" s="3812"/>
      <c r="P487" s="3812"/>
      <c r="Q487" s="3812"/>
      <c r="R487" s="3813"/>
    </row>
    <row r="488" spans="1:18" ht="88.5" customHeight="1">
      <c r="A488" s="1824">
        <v>4</v>
      </c>
      <c r="B488" s="2054" t="s">
        <v>3315</v>
      </c>
      <c r="C488" s="2564" t="s">
        <v>1292</v>
      </c>
      <c r="D488" s="2565"/>
      <c r="E488" s="2565"/>
      <c r="F488" s="2565"/>
      <c r="G488" s="3811">
        <v>3700000</v>
      </c>
      <c r="H488" s="3812"/>
      <c r="I488" s="3812"/>
      <c r="J488" s="3812"/>
      <c r="K488" s="3812"/>
      <c r="L488" s="3812"/>
      <c r="M488" s="3812"/>
      <c r="N488" s="3812"/>
      <c r="O488" s="3812"/>
      <c r="P488" s="3812"/>
      <c r="Q488" s="3812"/>
      <c r="R488" s="3813"/>
    </row>
    <row r="489" spans="1:18" ht="88.5" customHeight="1">
      <c r="A489" s="1824">
        <v>5</v>
      </c>
      <c r="B489" s="2054" t="s">
        <v>3316</v>
      </c>
      <c r="C489" s="2564" t="s">
        <v>1292</v>
      </c>
      <c r="D489" s="2565"/>
      <c r="E489" s="2565"/>
      <c r="F489" s="2565"/>
      <c r="G489" s="3811">
        <v>4600000</v>
      </c>
      <c r="H489" s="3812"/>
      <c r="I489" s="3812"/>
      <c r="J489" s="3812"/>
      <c r="K489" s="3812"/>
      <c r="L489" s="3812"/>
      <c r="M489" s="3812"/>
      <c r="N489" s="3812"/>
      <c r="O489" s="3812"/>
      <c r="P489" s="3812"/>
      <c r="Q489" s="3812"/>
      <c r="R489" s="3813"/>
    </row>
    <row r="490" spans="1:18" ht="88.5" customHeight="1">
      <c r="A490" s="1824">
        <v>6</v>
      </c>
      <c r="B490" s="2054" t="s">
        <v>3317</v>
      </c>
      <c r="C490" s="2564" t="s">
        <v>1292</v>
      </c>
      <c r="D490" s="2565"/>
      <c r="E490" s="2565"/>
      <c r="F490" s="2565"/>
      <c r="G490" s="3811">
        <v>7000000</v>
      </c>
      <c r="H490" s="3812"/>
      <c r="I490" s="3812"/>
      <c r="J490" s="3812"/>
      <c r="K490" s="3812"/>
      <c r="L490" s="3812"/>
      <c r="M490" s="3812"/>
      <c r="N490" s="3812"/>
      <c r="O490" s="3812"/>
      <c r="P490" s="3812"/>
      <c r="Q490" s="3812"/>
      <c r="R490" s="3813"/>
    </row>
    <row r="491" spans="1:18" ht="43.5" customHeight="1">
      <c r="A491" s="1791" t="s">
        <v>3319</v>
      </c>
      <c r="B491" s="3814" t="s">
        <v>3318</v>
      </c>
      <c r="C491" s="3815"/>
      <c r="D491" s="3815"/>
      <c r="E491" s="3815"/>
      <c r="F491" s="3815"/>
      <c r="G491" s="3815"/>
      <c r="H491" s="3815"/>
      <c r="I491" s="3815"/>
      <c r="J491" s="3815"/>
      <c r="K491" s="3815"/>
      <c r="L491" s="3815"/>
      <c r="M491" s="3815"/>
      <c r="N491" s="3815"/>
      <c r="O491" s="3815"/>
      <c r="P491" s="3815"/>
      <c r="Q491" s="3815"/>
      <c r="R491" s="3816"/>
    </row>
    <row r="492" spans="1:18" ht="88.5" customHeight="1">
      <c r="A492" s="1824">
        <v>1</v>
      </c>
      <c r="B492" s="2054" t="s">
        <v>3321</v>
      </c>
      <c r="C492" s="2564" t="s">
        <v>1292</v>
      </c>
      <c r="D492" s="2565"/>
      <c r="E492" s="2565"/>
      <c r="F492" s="2565"/>
      <c r="G492" s="3811">
        <v>4750000</v>
      </c>
      <c r="H492" s="3812"/>
      <c r="I492" s="3812"/>
      <c r="J492" s="3812"/>
      <c r="K492" s="3812"/>
      <c r="L492" s="3812"/>
      <c r="M492" s="3812"/>
      <c r="N492" s="3812"/>
      <c r="O492" s="3812"/>
      <c r="P492" s="3812"/>
      <c r="Q492" s="3812"/>
      <c r="R492" s="3813"/>
    </row>
    <row r="493" spans="1:18" ht="88.5" customHeight="1">
      <c r="A493" s="1824">
        <v>2</v>
      </c>
      <c r="B493" s="2054" t="s">
        <v>3322</v>
      </c>
      <c r="C493" s="2564" t="s">
        <v>1292</v>
      </c>
      <c r="D493" s="2565"/>
      <c r="E493" s="2565"/>
      <c r="F493" s="2565"/>
      <c r="G493" s="3811">
        <v>6600000</v>
      </c>
      <c r="H493" s="3812"/>
      <c r="I493" s="3812"/>
      <c r="J493" s="3812"/>
      <c r="K493" s="3812"/>
      <c r="L493" s="3812"/>
      <c r="M493" s="3812"/>
      <c r="N493" s="3812"/>
      <c r="O493" s="3812"/>
      <c r="P493" s="3812"/>
      <c r="Q493" s="3812"/>
      <c r="R493" s="3813"/>
    </row>
    <row r="494" spans="1:18" ht="88.5" customHeight="1">
      <c r="A494" s="1824">
        <v>3</v>
      </c>
      <c r="B494" s="2054" t="s">
        <v>3323</v>
      </c>
      <c r="C494" s="2564" t="s">
        <v>1292</v>
      </c>
      <c r="D494" s="2565"/>
      <c r="E494" s="2565"/>
      <c r="F494" s="2565"/>
      <c r="G494" s="3811">
        <v>18740000</v>
      </c>
      <c r="H494" s="3812"/>
      <c r="I494" s="3812"/>
      <c r="J494" s="3812"/>
      <c r="K494" s="3812"/>
      <c r="L494" s="3812"/>
      <c r="M494" s="3812"/>
      <c r="N494" s="3812"/>
      <c r="O494" s="3812"/>
      <c r="P494" s="3812"/>
      <c r="Q494" s="3812"/>
      <c r="R494" s="3813"/>
    </row>
    <row r="495" spans="1:18" ht="88.5" customHeight="1">
      <c r="A495" s="1824">
        <v>4</v>
      </c>
      <c r="B495" s="2054" t="s">
        <v>3324</v>
      </c>
      <c r="C495" s="2564" t="s">
        <v>1292</v>
      </c>
      <c r="D495" s="2565"/>
      <c r="E495" s="2565"/>
      <c r="F495" s="2565"/>
      <c r="G495" s="3811">
        <v>23020000</v>
      </c>
      <c r="H495" s="3812"/>
      <c r="I495" s="3812"/>
      <c r="J495" s="3812"/>
      <c r="K495" s="3812"/>
      <c r="L495" s="3812"/>
      <c r="M495" s="3812"/>
      <c r="N495" s="3812"/>
      <c r="O495" s="3812"/>
      <c r="P495" s="3812"/>
      <c r="Q495" s="3812"/>
      <c r="R495" s="3813"/>
    </row>
    <row r="496" spans="1:18" ht="88.5" customHeight="1">
      <c r="A496" s="1824">
        <v>5</v>
      </c>
      <c r="B496" s="2054" t="s">
        <v>3325</v>
      </c>
      <c r="C496" s="2564" t="s">
        <v>1292</v>
      </c>
      <c r="D496" s="2565"/>
      <c r="E496" s="2565"/>
      <c r="F496" s="2565"/>
      <c r="G496" s="3811">
        <v>26170000</v>
      </c>
      <c r="H496" s="3812"/>
      <c r="I496" s="3812"/>
      <c r="J496" s="3812"/>
      <c r="K496" s="3812"/>
      <c r="L496" s="3812"/>
      <c r="M496" s="3812"/>
      <c r="N496" s="3812"/>
      <c r="O496" s="3812"/>
      <c r="P496" s="3812"/>
      <c r="Q496" s="3812"/>
      <c r="R496" s="3813"/>
    </row>
    <row r="497" spans="1:18" ht="29.25" customHeight="1">
      <c r="A497" s="1791" t="s">
        <v>1624</v>
      </c>
      <c r="B497" s="3558" t="s">
        <v>2076</v>
      </c>
      <c r="C497" s="3558"/>
      <c r="D497" s="3558"/>
      <c r="E497" s="3558"/>
      <c r="F497" s="3558"/>
      <c r="G497" s="3558"/>
      <c r="H497" s="3558"/>
      <c r="I497" s="3558"/>
      <c r="J497" s="3558"/>
      <c r="K497" s="3558"/>
      <c r="L497" s="3558"/>
      <c r="M497" s="3558"/>
      <c r="N497" s="3558"/>
      <c r="O497" s="3558"/>
      <c r="P497" s="3558"/>
      <c r="Q497" s="3558"/>
      <c r="R497" s="3558"/>
    </row>
    <row r="498" spans="1:18" ht="104.25" customHeight="1">
      <c r="A498" s="1824">
        <v>1</v>
      </c>
      <c r="B498" s="2550" t="s">
        <v>2079</v>
      </c>
      <c r="C498" s="2564" t="s">
        <v>1292</v>
      </c>
      <c r="D498" s="2565"/>
      <c r="E498" s="2565"/>
      <c r="F498" s="2565"/>
      <c r="G498" s="3811">
        <v>7058700</v>
      </c>
      <c r="H498" s="3812"/>
      <c r="I498" s="3812"/>
      <c r="J498" s="3812"/>
      <c r="K498" s="3812"/>
      <c r="L498" s="3812"/>
      <c r="M498" s="3812"/>
      <c r="N498" s="3812"/>
      <c r="O498" s="3812"/>
      <c r="P498" s="3812"/>
      <c r="Q498" s="3812"/>
      <c r="R498" s="3813"/>
    </row>
    <row r="499" spans="1:18" ht="104.25" customHeight="1">
      <c r="A499" s="1824">
        <v>2</v>
      </c>
      <c r="B499" s="2550" t="s">
        <v>2080</v>
      </c>
      <c r="C499" s="2564" t="s">
        <v>1292</v>
      </c>
      <c r="D499" s="2565"/>
      <c r="E499" s="2565"/>
      <c r="F499" s="2565"/>
      <c r="G499" s="3811">
        <v>7399000</v>
      </c>
      <c r="H499" s="3812"/>
      <c r="I499" s="3812"/>
      <c r="J499" s="3812"/>
      <c r="K499" s="3812"/>
      <c r="L499" s="3812"/>
      <c r="M499" s="3812"/>
      <c r="N499" s="3812"/>
      <c r="O499" s="3812"/>
      <c r="P499" s="3812"/>
      <c r="Q499" s="3812"/>
      <c r="R499" s="3813"/>
    </row>
    <row r="500" spans="1:18" ht="104.25" customHeight="1">
      <c r="A500" s="1824">
        <v>3</v>
      </c>
      <c r="B500" s="2550" t="s">
        <v>2081</v>
      </c>
      <c r="C500" s="2564" t="s">
        <v>1292</v>
      </c>
      <c r="D500" s="2565"/>
      <c r="E500" s="2565"/>
      <c r="F500" s="2565"/>
      <c r="G500" s="3811">
        <v>7744000</v>
      </c>
      <c r="H500" s="3812"/>
      <c r="I500" s="3812"/>
      <c r="J500" s="3812"/>
      <c r="K500" s="3812"/>
      <c r="L500" s="3812"/>
      <c r="M500" s="3812"/>
      <c r="N500" s="3812"/>
      <c r="O500" s="3812"/>
      <c r="P500" s="3812"/>
      <c r="Q500" s="3812"/>
      <c r="R500" s="3813"/>
    </row>
    <row r="501" spans="1:18" ht="23.25" customHeight="1">
      <c r="A501" s="1791" t="s">
        <v>1625</v>
      </c>
      <c r="B501" s="3558" t="s">
        <v>2090</v>
      </c>
      <c r="C501" s="3558"/>
      <c r="D501" s="3558"/>
      <c r="E501" s="3558"/>
      <c r="F501" s="3558"/>
      <c r="G501" s="3558"/>
      <c r="H501" s="3558"/>
      <c r="I501" s="3558"/>
      <c r="J501" s="3558"/>
      <c r="K501" s="3558"/>
      <c r="L501" s="3558"/>
      <c r="M501" s="3558"/>
      <c r="N501" s="3558"/>
      <c r="O501" s="3558"/>
      <c r="P501" s="3558"/>
      <c r="Q501" s="3558"/>
      <c r="R501" s="3558"/>
    </row>
    <row r="502" spans="1:18" ht="84.75" customHeight="1">
      <c r="A502" s="1824">
        <v>1</v>
      </c>
      <c r="B502" s="1796" t="s">
        <v>2088</v>
      </c>
      <c r="C502" s="2564" t="s">
        <v>1292</v>
      </c>
      <c r="D502" s="2565"/>
      <c r="E502" s="2565"/>
      <c r="F502" s="2565"/>
      <c r="G502" s="3547">
        <v>6000000</v>
      </c>
      <c r="H502" s="3548"/>
      <c r="I502" s="3548"/>
      <c r="J502" s="3548"/>
      <c r="K502" s="3548"/>
      <c r="L502" s="3548"/>
      <c r="M502" s="3548"/>
      <c r="N502" s="3548"/>
      <c r="O502" s="3548"/>
      <c r="P502" s="3548"/>
      <c r="Q502" s="3548"/>
      <c r="R502" s="3549"/>
    </row>
    <row r="503" spans="1:18" ht="84.75" customHeight="1">
      <c r="A503" s="1824">
        <v>2</v>
      </c>
      <c r="B503" s="1796" t="s">
        <v>2089</v>
      </c>
      <c r="C503" s="2564" t="s">
        <v>1292</v>
      </c>
      <c r="D503" s="2565"/>
      <c r="E503" s="2565"/>
      <c r="F503" s="2565"/>
      <c r="G503" s="3547">
        <v>7000000</v>
      </c>
      <c r="H503" s="3548"/>
      <c r="I503" s="3548"/>
      <c r="J503" s="3548"/>
      <c r="K503" s="3548"/>
      <c r="L503" s="3548"/>
      <c r="M503" s="3548"/>
      <c r="N503" s="3548"/>
      <c r="O503" s="3548"/>
      <c r="P503" s="3548"/>
      <c r="Q503" s="3548"/>
      <c r="R503" s="3549"/>
    </row>
    <row r="504" spans="1:18" ht="84.75" customHeight="1">
      <c r="A504" s="1824">
        <v>3</v>
      </c>
      <c r="B504" s="1796" t="s">
        <v>2091</v>
      </c>
      <c r="C504" s="2564" t="s">
        <v>1292</v>
      </c>
      <c r="D504" s="2565"/>
      <c r="E504" s="2565"/>
      <c r="F504" s="2565"/>
      <c r="G504" s="3547">
        <v>7200000</v>
      </c>
      <c r="H504" s="3548"/>
      <c r="I504" s="3548"/>
      <c r="J504" s="3548"/>
      <c r="K504" s="3548"/>
      <c r="L504" s="3548"/>
      <c r="M504" s="3548"/>
      <c r="N504" s="3548"/>
      <c r="O504" s="3548"/>
      <c r="P504" s="3548"/>
      <c r="Q504" s="3548"/>
      <c r="R504" s="3549"/>
    </row>
    <row r="505" spans="1:18" ht="84.75" customHeight="1">
      <c r="A505" s="1824">
        <v>4</v>
      </c>
      <c r="B505" s="1796" t="s">
        <v>2092</v>
      </c>
      <c r="C505" s="2564" t="s">
        <v>1292</v>
      </c>
      <c r="D505" s="2565"/>
      <c r="E505" s="2565"/>
      <c r="F505" s="2565"/>
      <c r="G505" s="3547">
        <v>7500000</v>
      </c>
      <c r="H505" s="3548"/>
      <c r="I505" s="3548"/>
      <c r="J505" s="3548"/>
      <c r="K505" s="3548"/>
      <c r="L505" s="3548"/>
      <c r="M505" s="3548"/>
      <c r="N505" s="3548"/>
      <c r="O505" s="3548"/>
      <c r="P505" s="3548"/>
      <c r="Q505" s="3548"/>
      <c r="R505" s="3549"/>
    </row>
    <row r="506" spans="1:18" ht="84.75" customHeight="1">
      <c r="A506" s="1824">
        <v>5</v>
      </c>
      <c r="B506" s="1796" t="s">
        <v>2093</v>
      </c>
      <c r="C506" s="2564" t="s">
        <v>1292</v>
      </c>
      <c r="D506" s="2565"/>
      <c r="E506" s="2565"/>
      <c r="F506" s="2565"/>
      <c r="G506" s="3547">
        <v>9000000</v>
      </c>
      <c r="H506" s="3548"/>
      <c r="I506" s="3548"/>
      <c r="J506" s="3548"/>
      <c r="K506" s="3548"/>
      <c r="L506" s="3548"/>
      <c r="M506" s="3548"/>
      <c r="N506" s="3548"/>
      <c r="O506" s="3548"/>
      <c r="P506" s="3548"/>
      <c r="Q506" s="3548"/>
      <c r="R506" s="3549"/>
    </row>
    <row r="507" spans="1:18" ht="25.5" customHeight="1">
      <c r="A507" s="1791" t="s">
        <v>1626</v>
      </c>
      <c r="B507" s="3558" t="s">
        <v>2094</v>
      </c>
      <c r="C507" s="3558"/>
      <c r="D507" s="3558"/>
      <c r="E507" s="3558"/>
      <c r="F507" s="3558"/>
      <c r="G507" s="3558"/>
      <c r="H507" s="3558"/>
      <c r="I507" s="3558"/>
      <c r="J507" s="3558"/>
      <c r="K507" s="3558"/>
      <c r="L507" s="3558"/>
      <c r="M507" s="3558"/>
      <c r="N507" s="3558"/>
      <c r="O507" s="3558"/>
      <c r="P507" s="3558"/>
      <c r="Q507" s="3558"/>
      <c r="R507" s="3558"/>
    </row>
    <row r="508" spans="1:18" ht="102" customHeight="1">
      <c r="A508" s="1824">
        <v>1</v>
      </c>
      <c r="B508" s="1793" t="s">
        <v>2084</v>
      </c>
      <c r="C508" s="2564" t="s">
        <v>1292</v>
      </c>
      <c r="D508" s="2565"/>
      <c r="E508" s="2565"/>
      <c r="F508" s="2565"/>
      <c r="G508" s="3547">
        <v>1342000</v>
      </c>
      <c r="H508" s="3548"/>
      <c r="I508" s="3548"/>
      <c r="J508" s="3548"/>
      <c r="K508" s="3548"/>
      <c r="L508" s="3548"/>
      <c r="M508" s="3548"/>
      <c r="N508" s="3548"/>
      <c r="O508" s="3548"/>
      <c r="P508" s="3548"/>
      <c r="Q508" s="3548"/>
      <c r="R508" s="3549"/>
    </row>
    <row r="509" spans="1:18" ht="102" customHeight="1">
      <c r="A509" s="1824">
        <v>2</v>
      </c>
      <c r="B509" s="1793" t="s">
        <v>2085</v>
      </c>
      <c r="C509" s="2564" t="s">
        <v>1292</v>
      </c>
      <c r="D509" s="2565"/>
      <c r="E509" s="2565"/>
      <c r="F509" s="2565"/>
      <c r="G509" s="3547">
        <v>1406000</v>
      </c>
      <c r="H509" s="3548"/>
      <c r="I509" s="3548"/>
      <c r="J509" s="3548"/>
      <c r="K509" s="3548"/>
      <c r="L509" s="3548"/>
      <c r="M509" s="3548"/>
      <c r="N509" s="3548"/>
      <c r="O509" s="3548"/>
      <c r="P509" s="3548"/>
      <c r="Q509" s="3548"/>
      <c r="R509" s="3549"/>
    </row>
    <row r="510" spans="1:18" ht="102" customHeight="1">
      <c r="A510" s="1824">
        <v>3</v>
      </c>
      <c r="B510" s="1793" t="s">
        <v>2086</v>
      </c>
      <c r="C510" s="2564" t="s">
        <v>1292</v>
      </c>
      <c r="D510" s="2565"/>
      <c r="E510" s="2565"/>
      <c r="F510" s="2565"/>
      <c r="G510" s="3547">
        <v>2252000</v>
      </c>
      <c r="H510" s="3548"/>
      <c r="I510" s="3548"/>
      <c r="J510" s="3548"/>
      <c r="K510" s="3548"/>
      <c r="L510" s="3548"/>
      <c r="M510" s="3548"/>
      <c r="N510" s="3548"/>
      <c r="O510" s="3548"/>
      <c r="P510" s="3548"/>
      <c r="Q510" s="3548"/>
      <c r="R510" s="3549"/>
    </row>
    <row r="511" spans="1:18" ht="102" customHeight="1">
      <c r="A511" s="1824">
        <v>4</v>
      </c>
      <c r="B511" s="1796" t="s">
        <v>2092</v>
      </c>
      <c r="C511" s="2564" t="s">
        <v>1292</v>
      </c>
      <c r="D511" s="2565"/>
      <c r="E511" s="2565"/>
      <c r="F511" s="2565"/>
      <c r="G511" s="3547">
        <v>2582000</v>
      </c>
      <c r="H511" s="3548"/>
      <c r="I511" s="3548"/>
      <c r="J511" s="3548"/>
      <c r="K511" s="3548"/>
      <c r="L511" s="3548"/>
      <c r="M511" s="3548"/>
      <c r="N511" s="3548"/>
      <c r="O511" s="3548"/>
      <c r="P511" s="3548"/>
      <c r="Q511" s="3548"/>
      <c r="R511" s="3549"/>
    </row>
    <row r="512" spans="1:18" ht="102" customHeight="1">
      <c r="A512" s="1824">
        <v>5</v>
      </c>
      <c r="B512" s="1796" t="s">
        <v>2093</v>
      </c>
      <c r="C512" s="2564" t="s">
        <v>1292</v>
      </c>
      <c r="D512" s="2565"/>
      <c r="E512" s="2565"/>
      <c r="F512" s="2565"/>
      <c r="G512" s="3547">
        <v>2746000</v>
      </c>
      <c r="H512" s="3548"/>
      <c r="I512" s="3548"/>
      <c r="J512" s="3548"/>
      <c r="K512" s="3548"/>
      <c r="L512" s="3548"/>
      <c r="M512" s="3548"/>
      <c r="N512" s="3548"/>
      <c r="O512" s="3548"/>
      <c r="P512" s="3548"/>
      <c r="Q512" s="3548"/>
      <c r="R512" s="3549"/>
    </row>
    <row r="513" spans="1:18" ht="113.25" customHeight="1">
      <c r="A513" s="1824">
        <v>6</v>
      </c>
      <c r="B513" s="1793" t="s">
        <v>2087</v>
      </c>
      <c r="C513" s="2564" t="s">
        <v>1292</v>
      </c>
      <c r="D513" s="2565"/>
      <c r="E513" s="2565"/>
      <c r="F513" s="2565"/>
      <c r="G513" s="3547">
        <v>3328000</v>
      </c>
      <c r="H513" s="3548"/>
      <c r="I513" s="3548"/>
      <c r="J513" s="3548"/>
      <c r="K513" s="3548"/>
      <c r="L513" s="3548"/>
      <c r="M513" s="3548"/>
      <c r="N513" s="3548"/>
      <c r="O513" s="3548"/>
      <c r="P513" s="3548"/>
      <c r="Q513" s="3548"/>
      <c r="R513" s="3549"/>
    </row>
    <row r="514" spans="1:18" ht="35.25" customHeight="1">
      <c r="A514" s="1791" t="s">
        <v>1627</v>
      </c>
      <c r="B514" s="2565"/>
      <c r="C514" s="3573" t="s">
        <v>2095</v>
      </c>
      <c r="D514" s="3573"/>
      <c r="E514" s="3573"/>
      <c r="F514" s="3573"/>
      <c r="G514" s="3573"/>
      <c r="H514" s="3573"/>
      <c r="I514" s="3573"/>
      <c r="J514" s="3573"/>
      <c r="K514" s="3573"/>
      <c r="L514" s="3573"/>
      <c r="M514" s="3573"/>
      <c r="N514" s="3573"/>
      <c r="O514" s="3573"/>
      <c r="P514" s="3573"/>
      <c r="Q514" s="3573"/>
      <c r="R514" s="3573"/>
    </row>
    <row r="515" spans="1:18" ht="63.75" customHeight="1">
      <c r="A515" s="1824">
        <v>1</v>
      </c>
      <c r="B515" s="2550" t="s">
        <v>2096</v>
      </c>
      <c r="C515" s="2564" t="s">
        <v>1292</v>
      </c>
      <c r="D515" s="2565"/>
      <c r="E515" s="2565"/>
      <c r="F515" s="2565"/>
      <c r="G515" s="3547">
        <v>1712000</v>
      </c>
      <c r="H515" s="3548"/>
      <c r="I515" s="3548"/>
      <c r="J515" s="3548"/>
      <c r="K515" s="3548"/>
      <c r="L515" s="3548"/>
      <c r="M515" s="3548"/>
      <c r="N515" s="3548"/>
      <c r="O515" s="3548"/>
      <c r="P515" s="3548"/>
      <c r="Q515" s="3548"/>
      <c r="R515" s="3549"/>
    </row>
    <row r="516" spans="1:18" ht="63.75" customHeight="1">
      <c r="A516" s="1824">
        <v>2</v>
      </c>
      <c r="B516" s="2550" t="s">
        <v>2097</v>
      </c>
      <c r="C516" s="2564" t="s">
        <v>1292</v>
      </c>
      <c r="D516" s="2565"/>
      <c r="E516" s="2565"/>
      <c r="F516" s="2565"/>
      <c r="G516" s="3547">
        <v>2562000</v>
      </c>
      <c r="H516" s="3548"/>
      <c r="I516" s="3548"/>
      <c r="J516" s="3548"/>
      <c r="K516" s="3548"/>
      <c r="L516" s="3548"/>
      <c r="M516" s="3548"/>
      <c r="N516" s="3548"/>
      <c r="O516" s="3548"/>
      <c r="P516" s="3548"/>
      <c r="Q516" s="3548"/>
      <c r="R516" s="3549"/>
    </row>
    <row r="517" spans="1:18" ht="63.75" customHeight="1">
      <c r="A517" s="1824">
        <v>3</v>
      </c>
      <c r="B517" s="2550" t="s">
        <v>2098</v>
      </c>
      <c r="C517" s="2564" t="s">
        <v>1292</v>
      </c>
      <c r="D517" s="2565"/>
      <c r="E517" s="2565"/>
      <c r="F517" s="2565"/>
      <c r="G517" s="3547">
        <v>2604000</v>
      </c>
      <c r="H517" s="3548"/>
      <c r="I517" s="3548"/>
      <c r="J517" s="3548"/>
      <c r="K517" s="3548"/>
      <c r="L517" s="3548"/>
      <c r="M517" s="3548"/>
      <c r="N517" s="3548"/>
      <c r="O517" s="3548"/>
      <c r="P517" s="3548"/>
      <c r="Q517" s="3548"/>
      <c r="R517" s="3549"/>
    </row>
    <row r="518" spans="1:18" ht="63.75" customHeight="1">
      <c r="A518" s="1824">
        <v>4</v>
      </c>
      <c r="B518" s="2550" t="s">
        <v>2099</v>
      </c>
      <c r="C518" s="2564" t="s">
        <v>1292</v>
      </c>
      <c r="D518" s="2565"/>
      <c r="E518" s="2565"/>
      <c r="F518" s="2565"/>
      <c r="G518" s="3547">
        <v>3310000</v>
      </c>
      <c r="H518" s="3548"/>
      <c r="I518" s="3548"/>
      <c r="J518" s="3548"/>
      <c r="K518" s="3548"/>
      <c r="L518" s="3548"/>
      <c r="M518" s="3548"/>
      <c r="N518" s="3548"/>
      <c r="O518" s="3548"/>
      <c r="P518" s="3548"/>
      <c r="Q518" s="3548"/>
      <c r="R518" s="3549"/>
    </row>
    <row r="519" spans="1:18" ht="39.75" customHeight="1">
      <c r="A519" s="1791" t="s">
        <v>1995</v>
      </c>
      <c r="B519" s="2565"/>
      <c r="C519" s="3558" t="s">
        <v>2011</v>
      </c>
      <c r="D519" s="3558"/>
      <c r="E519" s="3558"/>
      <c r="F519" s="3558"/>
      <c r="G519" s="3558"/>
      <c r="H519" s="3558"/>
      <c r="I519" s="3558"/>
      <c r="J519" s="3558"/>
      <c r="K519" s="3558"/>
      <c r="L519" s="3558"/>
      <c r="M519" s="3558"/>
      <c r="N519" s="3558"/>
      <c r="O519" s="3558"/>
      <c r="P519" s="3558"/>
      <c r="Q519" s="3558"/>
      <c r="R519" s="3558"/>
    </row>
    <row r="520" spans="1:18" ht="63.75" customHeight="1">
      <c r="A520" s="1824">
        <v>1</v>
      </c>
      <c r="B520" s="1696" t="s">
        <v>2012</v>
      </c>
      <c r="C520" s="2564" t="s">
        <v>1292</v>
      </c>
      <c r="D520" s="2565"/>
      <c r="E520" s="2565"/>
      <c r="F520" s="2565"/>
      <c r="G520" s="3547">
        <v>3600000</v>
      </c>
      <c r="H520" s="3548"/>
      <c r="I520" s="3548"/>
      <c r="J520" s="3548"/>
      <c r="K520" s="3548"/>
      <c r="L520" s="3548"/>
      <c r="M520" s="3548"/>
      <c r="N520" s="3548"/>
      <c r="O520" s="3548"/>
      <c r="P520" s="3548"/>
      <c r="Q520" s="3548"/>
      <c r="R520" s="3549"/>
    </row>
    <row r="521" spans="1:18" ht="63.75" customHeight="1">
      <c r="A521" s="1824">
        <v>2</v>
      </c>
      <c r="B521" s="1696" t="s">
        <v>2013</v>
      </c>
      <c r="C521" s="2564" t="s">
        <v>1292</v>
      </c>
      <c r="D521" s="2565"/>
      <c r="E521" s="2565"/>
      <c r="F521" s="2565"/>
      <c r="G521" s="3547">
        <v>4600000</v>
      </c>
      <c r="H521" s="3548"/>
      <c r="I521" s="3548"/>
      <c r="J521" s="3548"/>
      <c r="K521" s="3548"/>
      <c r="L521" s="3548"/>
      <c r="M521" s="3548"/>
      <c r="N521" s="3548"/>
      <c r="O521" s="3548"/>
      <c r="P521" s="3548"/>
      <c r="Q521" s="3548"/>
      <c r="R521" s="3549"/>
    </row>
    <row r="522" spans="1:18" ht="63.75" customHeight="1">
      <c r="A522" s="1824">
        <v>3</v>
      </c>
      <c r="B522" s="1797" t="s">
        <v>2082</v>
      </c>
      <c r="C522" s="2564" t="s">
        <v>1292</v>
      </c>
      <c r="D522" s="2565"/>
      <c r="E522" s="2565"/>
      <c r="F522" s="2565"/>
      <c r="G522" s="3547">
        <v>6000000</v>
      </c>
      <c r="H522" s="3548"/>
      <c r="I522" s="3548"/>
      <c r="J522" s="3548"/>
      <c r="K522" s="3548"/>
      <c r="L522" s="3548"/>
      <c r="M522" s="3548"/>
      <c r="N522" s="3548"/>
      <c r="O522" s="3548"/>
      <c r="P522" s="3548"/>
      <c r="Q522" s="3548"/>
      <c r="R522" s="3549"/>
    </row>
    <row r="523" spans="1:18" ht="63.75" customHeight="1">
      <c r="A523" s="1824">
        <v>4</v>
      </c>
      <c r="B523" s="1797" t="s">
        <v>2083</v>
      </c>
      <c r="C523" s="2564" t="s">
        <v>1292</v>
      </c>
      <c r="D523" s="2565"/>
      <c r="E523" s="2565"/>
      <c r="F523" s="2565"/>
      <c r="G523" s="3547">
        <v>8000000</v>
      </c>
      <c r="H523" s="3548"/>
      <c r="I523" s="3548"/>
      <c r="J523" s="3548"/>
      <c r="K523" s="3548"/>
      <c r="L523" s="3548"/>
      <c r="M523" s="3548"/>
      <c r="N523" s="3548"/>
      <c r="O523" s="3548"/>
      <c r="P523" s="3548"/>
      <c r="Q523" s="3548"/>
      <c r="R523" s="3549"/>
    </row>
    <row r="524" spans="1:18" ht="51" customHeight="1">
      <c r="A524" s="1791">
        <v>5</v>
      </c>
      <c r="B524" s="3809" t="s">
        <v>3326</v>
      </c>
      <c r="C524" s="3809"/>
      <c r="D524" s="3809"/>
      <c r="E524" s="3809"/>
      <c r="F524" s="3809"/>
      <c r="G524" s="3809"/>
      <c r="H524" s="3809"/>
      <c r="I524" s="3809"/>
      <c r="J524" s="3809"/>
      <c r="K524" s="3809"/>
      <c r="L524" s="3809"/>
      <c r="M524" s="3809"/>
      <c r="N524" s="3809"/>
      <c r="O524" s="3809"/>
      <c r="P524" s="3809"/>
      <c r="Q524" s="3809"/>
      <c r="R524" s="3809"/>
    </row>
    <row r="525" spans="1:18" ht="63.75" hidden="1" customHeight="1">
      <c r="A525" s="1791"/>
      <c r="B525" s="3569"/>
      <c r="C525" s="3569"/>
      <c r="D525" s="3569"/>
      <c r="E525" s="3569"/>
      <c r="F525" s="3569"/>
      <c r="G525" s="3569"/>
      <c r="H525" s="3569"/>
      <c r="I525" s="3569"/>
      <c r="J525" s="3569"/>
      <c r="K525" s="3569"/>
      <c r="L525" s="3569"/>
      <c r="M525" s="3569"/>
      <c r="N525" s="3569"/>
      <c r="O525" s="3569"/>
      <c r="P525" s="3569"/>
      <c r="Q525" s="3569"/>
      <c r="R525" s="3569"/>
    </row>
    <row r="526" spans="1:18" ht="35.25" customHeight="1">
      <c r="A526" s="1791"/>
      <c r="B526" s="2565"/>
      <c r="C526" s="3573" t="s">
        <v>2139</v>
      </c>
      <c r="D526" s="3573"/>
      <c r="E526" s="3573"/>
      <c r="F526" s="3573"/>
      <c r="G526" s="3573"/>
      <c r="H526" s="3573"/>
      <c r="I526" s="3573"/>
      <c r="J526" s="3573"/>
      <c r="K526" s="3573"/>
      <c r="L526" s="3573"/>
      <c r="M526" s="3573"/>
      <c r="N526" s="3573"/>
      <c r="O526" s="3573"/>
      <c r="P526" s="3573"/>
      <c r="Q526" s="3573"/>
      <c r="R526" s="3573"/>
    </row>
    <row r="527" spans="1:18" ht="33" customHeight="1">
      <c r="A527" s="1791" t="s">
        <v>1623</v>
      </c>
      <c r="B527" s="3378" t="s">
        <v>2138</v>
      </c>
      <c r="C527" s="3379"/>
      <c r="D527" s="3379"/>
      <c r="E527" s="3379"/>
      <c r="F527" s="3517"/>
      <c r="G527" s="3531"/>
      <c r="H527" s="3532"/>
      <c r="I527" s="3532"/>
      <c r="J527" s="3532"/>
      <c r="K527" s="3532"/>
      <c r="L527" s="3532"/>
      <c r="M527" s="3532"/>
      <c r="N527" s="3532"/>
      <c r="O527" s="3532"/>
      <c r="P527" s="3532"/>
      <c r="Q527" s="3532"/>
      <c r="R527" s="3533"/>
    </row>
    <row r="528" spans="1:18" ht="27.75" customHeight="1">
      <c r="A528" s="1791"/>
      <c r="B528" s="2565"/>
      <c r="C528" s="2543"/>
      <c r="D528" s="3558" t="s">
        <v>2145</v>
      </c>
      <c r="E528" s="3558"/>
      <c r="F528" s="3558"/>
      <c r="G528" s="3531"/>
      <c r="H528" s="3532"/>
      <c r="I528" s="3532"/>
      <c r="J528" s="3532"/>
      <c r="K528" s="3532"/>
      <c r="L528" s="3532"/>
      <c r="M528" s="3532"/>
      <c r="N528" s="3532"/>
      <c r="O528" s="3532"/>
      <c r="P528" s="3532"/>
      <c r="Q528" s="3532"/>
      <c r="R528" s="3533"/>
    </row>
    <row r="529" spans="1:18" ht="63.75" customHeight="1">
      <c r="A529" s="1824"/>
      <c r="B529" s="1696" t="s">
        <v>2140</v>
      </c>
      <c r="C529" s="2564" t="s">
        <v>1292</v>
      </c>
      <c r="D529" s="3570" t="s">
        <v>2155</v>
      </c>
      <c r="E529" s="3570"/>
      <c r="F529" s="3570"/>
      <c r="G529" s="3571">
        <v>9850000</v>
      </c>
      <c r="H529" s="3571"/>
      <c r="I529" s="3571"/>
      <c r="J529" s="3571"/>
      <c r="K529" s="3571"/>
      <c r="L529" s="3571"/>
      <c r="M529" s="3571"/>
      <c r="N529" s="3571"/>
      <c r="O529" s="3571"/>
      <c r="P529" s="3571"/>
      <c r="Q529" s="3571"/>
      <c r="R529" s="3571"/>
    </row>
    <row r="530" spans="1:18" ht="63.75" customHeight="1">
      <c r="A530" s="1824"/>
      <c r="B530" s="1696" t="s">
        <v>2141</v>
      </c>
      <c r="C530" s="2564" t="s">
        <v>1292</v>
      </c>
      <c r="D530" s="3570" t="s">
        <v>2156</v>
      </c>
      <c r="E530" s="3570"/>
      <c r="F530" s="3570"/>
      <c r="G530" s="3571">
        <v>13450000</v>
      </c>
      <c r="H530" s="3571"/>
      <c r="I530" s="3571"/>
      <c r="J530" s="3571"/>
      <c r="K530" s="3571"/>
      <c r="L530" s="3571"/>
      <c r="M530" s="3571"/>
      <c r="N530" s="3571"/>
      <c r="O530" s="3571"/>
      <c r="P530" s="3571"/>
      <c r="Q530" s="3571"/>
      <c r="R530" s="3571"/>
    </row>
    <row r="531" spans="1:18" ht="63.75" customHeight="1">
      <c r="A531" s="1824"/>
      <c r="B531" s="1696" t="s">
        <v>2142</v>
      </c>
      <c r="C531" s="2564" t="s">
        <v>1292</v>
      </c>
      <c r="D531" s="3570" t="s">
        <v>2157</v>
      </c>
      <c r="E531" s="3570"/>
      <c r="F531" s="3570"/>
      <c r="G531" s="3571">
        <v>17850000</v>
      </c>
      <c r="H531" s="3571"/>
      <c r="I531" s="3571"/>
      <c r="J531" s="3571"/>
      <c r="K531" s="3571"/>
      <c r="L531" s="3571"/>
      <c r="M531" s="3571"/>
      <c r="N531" s="3571"/>
      <c r="O531" s="3571"/>
      <c r="P531" s="3571"/>
      <c r="Q531" s="3571"/>
      <c r="R531" s="3571"/>
    </row>
    <row r="532" spans="1:18" ht="63.75" customHeight="1">
      <c r="A532" s="1824"/>
      <c r="B532" s="1696" t="s">
        <v>2143</v>
      </c>
      <c r="C532" s="2564" t="s">
        <v>1292</v>
      </c>
      <c r="D532" s="3570" t="s">
        <v>2158</v>
      </c>
      <c r="E532" s="3570"/>
      <c r="F532" s="3570"/>
      <c r="G532" s="3571">
        <v>19850000</v>
      </c>
      <c r="H532" s="3571"/>
      <c r="I532" s="3571"/>
      <c r="J532" s="3571"/>
      <c r="K532" s="3571"/>
      <c r="L532" s="3571"/>
      <c r="M532" s="3571"/>
      <c r="N532" s="3571"/>
      <c r="O532" s="3571"/>
      <c r="P532" s="3571"/>
      <c r="Q532" s="3571"/>
      <c r="R532" s="3571"/>
    </row>
    <row r="533" spans="1:18" ht="63.75" customHeight="1">
      <c r="A533" s="1824"/>
      <c r="B533" s="1696" t="s">
        <v>2144</v>
      </c>
      <c r="C533" s="2564" t="s">
        <v>1292</v>
      </c>
      <c r="D533" s="3570" t="s">
        <v>2159</v>
      </c>
      <c r="E533" s="3570"/>
      <c r="F533" s="3570"/>
      <c r="G533" s="3571">
        <v>23450000</v>
      </c>
      <c r="H533" s="3571"/>
      <c r="I533" s="3571"/>
      <c r="J533" s="3571"/>
      <c r="K533" s="3571"/>
      <c r="L533" s="3571"/>
      <c r="M533" s="3571"/>
      <c r="N533" s="3571"/>
      <c r="O533" s="3571"/>
      <c r="P533" s="3571"/>
      <c r="Q533" s="3571"/>
      <c r="R533" s="3571"/>
    </row>
    <row r="534" spans="1:18" ht="35.25" customHeight="1">
      <c r="A534" s="1791" t="s">
        <v>1624</v>
      </c>
      <c r="B534" s="3569" t="s">
        <v>2262</v>
      </c>
      <c r="C534" s="3569"/>
      <c r="D534" s="3569"/>
      <c r="E534" s="3569"/>
      <c r="F534" s="2565"/>
      <c r="G534" s="3531"/>
      <c r="H534" s="3532"/>
      <c r="I534" s="3532"/>
      <c r="J534" s="3532"/>
      <c r="K534" s="3532"/>
      <c r="L534" s="3532"/>
      <c r="M534" s="3532"/>
      <c r="N534" s="3532"/>
      <c r="O534" s="3532"/>
      <c r="P534" s="3532"/>
      <c r="Q534" s="3532"/>
      <c r="R534" s="3533"/>
    </row>
    <row r="535" spans="1:18" ht="36.75" customHeight="1">
      <c r="A535" s="1791"/>
      <c r="B535" s="2565"/>
      <c r="C535" s="2543"/>
      <c r="D535" s="3558" t="s">
        <v>2145</v>
      </c>
      <c r="E535" s="3558"/>
      <c r="F535" s="3558"/>
      <c r="G535" s="3531"/>
      <c r="H535" s="3532"/>
      <c r="I535" s="3532"/>
      <c r="J535" s="3532"/>
      <c r="K535" s="3532"/>
      <c r="L535" s="3532"/>
      <c r="M535" s="3532"/>
      <c r="N535" s="3532"/>
      <c r="O535" s="3532"/>
      <c r="P535" s="3532"/>
      <c r="Q535" s="3532"/>
      <c r="R535" s="3533"/>
    </row>
    <row r="536" spans="1:18" ht="63.75" customHeight="1">
      <c r="A536" s="1824"/>
      <c r="B536" s="1696" t="s">
        <v>2230</v>
      </c>
      <c r="C536" s="2564" t="s">
        <v>1292</v>
      </c>
      <c r="D536" s="3570" t="s">
        <v>2146</v>
      </c>
      <c r="E536" s="3570"/>
      <c r="F536" s="3570"/>
      <c r="G536" s="3571">
        <v>4950000</v>
      </c>
      <c r="H536" s="3571"/>
      <c r="I536" s="3571"/>
      <c r="J536" s="3571"/>
      <c r="K536" s="3571"/>
      <c r="L536" s="3571"/>
      <c r="M536" s="3571"/>
      <c r="N536" s="3571"/>
      <c r="O536" s="3571"/>
      <c r="P536" s="3571"/>
      <c r="Q536" s="3571"/>
      <c r="R536" s="3571"/>
    </row>
    <row r="537" spans="1:18" ht="63.75" customHeight="1">
      <c r="A537" s="1824"/>
      <c r="B537" s="1696" t="s">
        <v>2231</v>
      </c>
      <c r="C537" s="2564" t="s">
        <v>1292</v>
      </c>
      <c r="D537" s="3570" t="s">
        <v>2147</v>
      </c>
      <c r="E537" s="3570"/>
      <c r="F537" s="3570"/>
      <c r="G537" s="3571">
        <v>7950000</v>
      </c>
      <c r="H537" s="3571"/>
      <c r="I537" s="3571"/>
      <c r="J537" s="3571"/>
      <c r="K537" s="3571"/>
      <c r="L537" s="3571"/>
      <c r="M537" s="3571"/>
      <c r="N537" s="3571"/>
      <c r="O537" s="3571"/>
      <c r="P537" s="3571"/>
      <c r="Q537" s="3571"/>
      <c r="R537" s="3571"/>
    </row>
    <row r="538" spans="1:18" ht="63.75" customHeight="1">
      <c r="A538" s="1824"/>
      <c r="B538" s="1696" t="s">
        <v>2232</v>
      </c>
      <c r="C538" s="2564" t="s">
        <v>1292</v>
      </c>
      <c r="D538" s="3570" t="s">
        <v>2148</v>
      </c>
      <c r="E538" s="3570"/>
      <c r="F538" s="3570"/>
      <c r="G538" s="3571">
        <v>10950000</v>
      </c>
      <c r="H538" s="3571"/>
      <c r="I538" s="3571"/>
      <c r="J538" s="3571"/>
      <c r="K538" s="3571"/>
      <c r="L538" s="3571"/>
      <c r="M538" s="3571"/>
      <c r="N538" s="3571"/>
      <c r="O538" s="3571"/>
      <c r="P538" s="3571"/>
      <c r="Q538" s="3571"/>
      <c r="R538" s="3571"/>
    </row>
    <row r="539" spans="1:18" ht="63.75" customHeight="1">
      <c r="A539" s="1824"/>
      <c r="B539" s="1696" t="s">
        <v>2233</v>
      </c>
      <c r="C539" s="2564" t="s">
        <v>1292</v>
      </c>
      <c r="D539" s="3570" t="s">
        <v>2149</v>
      </c>
      <c r="E539" s="3570"/>
      <c r="F539" s="3570"/>
      <c r="G539" s="3571">
        <v>14450000</v>
      </c>
      <c r="H539" s="3571"/>
      <c r="I539" s="3571"/>
      <c r="J539" s="3571"/>
      <c r="K539" s="3571"/>
      <c r="L539" s="3571"/>
      <c r="M539" s="3571"/>
      <c r="N539" s="3571"/>
      <c r="O539" s="3571"/>
      <c r="P539" s="3571"/>
      <c r="Q539" s="3571"/>
      <c r="R539" s="3571"/>
    </row>
    <row r="540" spans="1:18" ht="63.75" customHeight="1">
      <c r="A540" s="1824"/>
      <c r="B540" s="1696" t="s">
        <v>2234</v>
      </c>
      <c r="C540" s="2564" t="s">
        <v>1292</v>
      </c>
      <c r="D540" s="3570" t="s">
        <v>2150</v>
      </c>
      <c r="E540" s="3570"/>
      <c r="F540" s="3570"/>
      <c r="G540" s="3571">
        <v>12450000</v>
      </c>
      <c r="H540" s="3571"/>
      <c r="I540" s="3571"/>
      <c r="J540" s="3571"/>
      <c r="K540" s="3571"/>
      <c r="L540" s="3571"/>
      <c r="M540" s="3571"/>
      <c r="N540" s="3571"/>
      <c r="O540" s="3571"/>
      <c r="P540" s="3571"/>
      <c r="Q540" s="3571"/>
      <c r="R540" s="3571"/>
    </row>
    <row r="541" spans="1:18" ht="63.75" customHeight="1">
      <c r="A541" s="1824"/>
      <c r="B541" s="1696" t="s">
        <v>2235</v>
      </c>
      <c r="C541" s="2564" t="s">
        <v>1292</v>
      </c>
      <c r="D541" s="3570" t="s">
        <v>2151</v>
      </c>
      <c r="E541" s="3570"/>
      <c r="F541" s="3570"/>
      <c r="G541" s="3571">
        <v>14550000</v>
      </c>
      <c r="H541" s="3571"/>
      <c r="I541" s="3571"/>
      <c r="J541" s="3571"/>
      <c r="K541" s="3571"/>
      <c r="L541" s="3571"/>
      <c r="M541" s="3571"/>
      <c r="N541" s="3571"/>
      <c r="O541" s="3571"/>
      <c r="P541" s="3571"/>
      <c r="Q541" s="3571"/>
      <c r="R541" s="3571"/>
    </row>
    <row r="542" spans="1:18" ht="63.75" customHeight="1">
      <c r="A542" s="1824"/>
      <c r="B542" s="1696" t="s">
        <v>2236</v>
      </c>
      <c r="C542" s="2564" t="s">
        <v>1292</v>
      </c>
      <c r="D542" s="3570" t="s">
        <v>2152</v>
      </c>
      <c r="E542" s="3570"/>
      <c r="F542" s="3570"/>
      <c r="G542" s="3571">
        <v>16850000</v>
      </c>
      <c r="H542" s="3571"/>
      <c r="I542" s="3571"/>
      <c r="J542" s="3571"/>
      <c r="K542" s="3571"/>
      <c r="L542" s="3571"/>
      <c r="M542" s="3571"/>
      <c r="N542" s="3571"/>
      <c r="O542" s="3571"/>
      <c r="P542" s="3571"/>
      <c r="Q542" s="3571"/>
      <c r="R542" s="3571"/>
    </row>
    <row r="543" spans="1:18" ht="63.75" customHeight="1">
      <c r="A543" s="1824"/>
      <c r="B543" s="1696" t="s">
        <v>2237</v>
      </c>
      <c r="C543" s="2564" t="s">
        <v>1292</v>
      </c>
      <c r="D543" s="3570" t="s">
        <v>2153</v>
      </c>
      <c r="E543" s="3570"/>
      <c r="F543" s="3570"/>
      <c r="G543" s="3571">
        <v>18450000</v>
      </c>
      <c r="H543" s="3571"/>
      <c r="I543" s="3571"/>
      <c r="J543" s="3571"/>
      <c r="K543" s="3571"/>
      <c r="L543" s="3571"/>
      <c r="M543" s="3571"/>
      <c r="N543" s="3571"/>
      <c r="O543" s="3571"/>
      <c r="P543" s="3571"/>
      <c r="Q543" s="3571"/>
      <c r="R543" s="3571"/>
    </row>
    <row r="544" spans="1:18" ht="63.75" customHeight="1">
      <c r="A544" s="1824"/>
      <c r="B544" s="1696" t="s">
        <v>2238</v>
      </c>
      <c r="C544" s="2564" t="s">
        <v>1292</v>
      </c>
      <c r="D544" s="3570" t="s">
        <v>2154</v>
      </c>
      <c r="E544" s="3570"/>
      <c r="F544" s="3570"/>
      <c r="G544" s="3571">
        <v>20450000</v>
      </c>
      <c r="H544" s="3571"/>
      <c r="I544" s="3571"/>
      <c r="J544" s="3571"/>
      <c r="K544" s="3571"/>
      <c r="L544" s="3571"/>
      <c r="M544" s="3571"/>
      <c r="N544" s="3571"/>
      <c r="O544" s="3571"/>
      <c r="P544" s="3571"/>
      <c r="Q544" s="3571"/>
      <c r="R544" s="3571"/>
    </row>
    <row r="545" spans="1:18" ht="63.75" customHeight="1">
      <c r="A545" s="1824"/>
      <c r="B545" s="1696" t="s">
        <v>2239</v>
      </c>
      <c r="C545" s="2564" t="s">
        <v>1292</v>
      </c>
      <c r="D545" s="3570" t="s">
        <v>2160</v>
      </c>
      <c r="E545" s="3570"/>
      <c r="F545" s="3570"/>
      <c r="G545" s="3571">
        <v>26550000</v>
      </c>
      <c r="H545" s="3571"/>
      <c r="I545" s="3571"/>
      <c r="J545" s="3571"/>
      <c r="K545" s="3571"/>
      <c r="L545" s="3571"/>
      <c r="M545" s="3571"/>
      <c r="N545" s="3571"/>
      <c r="O545" s="3571"/>
      <c r="P545" s="3571"/>
      <c r="Q545" s="3571"/>
      <c r="R545" s="3571"/>
    </row>
    <row r="546" spans="1:18" ht="63.75" customHeight="1">
      <c r="A546" s="1824"/>
      <c r="B546" s="1696" t="s">
        <v>2240</v>
      </c>
      <c r="C546" s="2564" t="s">
        <v>1292</v>
      </c>
      <c r="D546" s="2565"/>
      <c r="E546" s="2565"/>
      <c r="F546" s="2565"/>
      <c r="G546" s="3571">
        <v>32550000</v>
      </c>
      <c r="H546" s="3571"/>
      <c r="I546" s="3571"/>
      <c r="J546" s="3571"/>
      <c r="K546" s="3571"/>
      <c r="L546" s="3571"/>
      <c r="M546" s="3571"/>
      <c r="N546" s="3571"/>
      <c r="O546" s="3571"/>
      <c r="P546" s="3571"/>
      <c r="Q546" s="3571"/>
      <c r="R546" s="3571"/>
    </row>
    <row r="547" spans="1:18" ht="29.25" customHeight="1">
      <c r="A547" s="1791" t="s">
        <v>1625</v>
      </c>
      <c r="B547" s="3569" t="s">
        <v>2161</v>
      </c>
      <c r="C547" s="3569"/>
      <c r="D547" s="3569"/>
      <c r="E547" s="3569"/>
      <c r="F547" s="2565"/>
      <c r="G547" s="3531"/>
      <c r="H547" s="3532"/>
      <c r="I547" s="3532"/>
      <c r="J547" s="3532"/>
      <c r="K547" s="3532"/>
      <c r="L547" s="3532"/>
      <c r="M547" s="3532"/>
      <c r="N547" s="3532"/>
      <c r="O547" s="3532"/>
      <c r="P547" s="3532"/>
      <c r="Q547" s="3532"/>
      <c r="R547" s="3533"/>
    </row>
    <row r="548" spans="1:18" ht="36.75" customHeight="1">
      <c r="A548" s="1824"/>
      <c r="B548" s="2565"/>
      <c r="C548" s="2543"/>
      <c r="D548" s="3558" t="s">
        <v>2145</v>
      </c>
      <c r="E548" s="3558"/>
      <c r="F548" s="3558"/>
      <c r="G548" s="3531"/>
      <c r="H548" s="3532"/>
      <c r="I548" s="3532"/>
      <c r="J548" s="3532"/>
      <c r="K548" s="3532"/>
      <c r="L548" s="3532"/>
      <c r="M548" s="3532"/>
      <c r="N548" s="3532"/>
      <c r="O548" s="3532"/>
      <c r="P548" s="3532"/>
      <c r="Q548" s="3532"/>
      <c r="R548" s="3533"/>
    </row>
    <row r="549" spans="1:18" ht="63.75" customHeight="1">
      <c r="A549" s="1824"/>
      <c r="B549" s="1696" t="s">
        <v>2241</v>
      </c>
      <c r="C549" s="2564" t="s">
        <v>1292</v>
      </c>
      <c r="D549" s="3570" t="s">
        <v>2162</v>
      </c>
      <c r="E549" s="3570"/>
      <c r="F549" s="3570"/>
      <c r="G549" s="3571">
        <v>4150000</v>
      </c>
      <c r="H549" s="3571"/>
      <c r="I549" s="3571"/>
      <c r="J549" s="3571"/>
      <c r="K549" s="3571"/>
      <c r="L549" s="3571"/>
      <c r="M549" s="3571"/>
      <c r="N549" s="3571"/>
      <c r="O549" s="3571"/>
      <c r="P549" s="3571"/>
      <c r="Q549" s="3571"/>
      <c r="R549" s="3571"/>
    </row>
    <row r="550" spans="1:18" ht="63.75" customHeight="1">
      <c r="A550" s="1824"/>
      <c r="B550" s="1696" t="s">
        <v>2242</v>
      </c>
      <c r="C550" s="2564" t="s">
        <v>1292</v>
      </c>
      <c r="D550" s="3570" t="s">
        <v>2163</v>
      </c>
      <c r="E550" s="3570"/>
      <c r="F550" s="3570"/>
      <c r="G550" s="3571">
        <v>5250000</v>
      </c>
      <c r="H550" s="3571"/>
      <c r="I550" s="3571"/>
      <c r="J550" s="3571"/>
      <c r="K550" s="3571"/>
      <c r="L550" s="3571"/>
      <c r="M550" s="3571"/>
      <c r="N550" s="3571"/>
      <c r="O550" s="3571"/>
      <c r="P550" s="3571"/>
      <c r="Q550" s="3571"/>
      <c r="R550" s="3571"/>
    </row>
    <row r="551" spans="1:18" ht="63.75" customHeight="1">
      <c r="A551" s="1824"/>
      <c r="B551" s="1696" t="s">
        <v>2243</v>
      </c>
      <c r="C551" s="2564" t="s">
        <v>1292</v>
      </c>
      <c r="D551" s="3570" t="s">
        <v>2146</v>
      </c>
      <c r="E551" s="3570"/>
      <c r="F551" s="3570"/>
      <c r="G551" s="3571">
        <v>6450000</v>
      </c>
      <c r="H551" s="3571"/>
      <c r="I551" s="3571"/>
      <c r="J551" s="3571"/>
      <c r="K551" s="3571"/>
      <c r="L551" s="3571"/>
      <c r="M551" s="3571"/>
      <c r="N551" s="3571"/>
      <c r="O551" s="3571"/>
      <c r="P551" s="3571"/>
      <c r="Q551" s="3571"/>
      <c r="R551" s="3571"/>
    </row>
    <row r="552" spans="1:18" ht="63.75" customHeight="1">
      <c r="A552" s="1824"/>
      <c r="B552" s="1696" t="s">
        <v>2244</v>
      </c>
      <c r="C552" s="2564" t="s">
        <v>1292</v>
      </c>
      <c r="D552" s="3570" t="s">
        <v>2164</v>
      </c>
      <c r="E552" s="3570"/>
      <c r="F552" s="3570"/>
      <c r="G552" s="3571">
        <v>7950000</v>
      </c>
      <c r="H552" s="3571"/>
      <c r="I552" s="3571"/>
      <c r="J552" s="3571"/>
      <c r="K552" s="3571"/>
      <c r="L552" s="3571"/>
      <c r="M552" s="3571"/>
      <c r="N552" s="3571"/>
      <c r="O552" s="3571"/>
      <c r="P552" s="3571"/>
      <c r="Q552" s="3571"/>
      <c r="R552" s="3571"/>
    </row>
    <row r="553" spans="1:18" ht="63.75" customHeight="1">
      <c r="A553" s="1824"/>
      <c r="B553" s="1696" t="s">
        <v>2245</v>
      </c>
      <c r="C553" s="2564" t="s">
        <v>1292</v>
      </c>
      <c r="D553" s="3570" t="s">
        <v>2165</v>
      </c>
      <c r="E553" s="3570"/>
      <c r="F553" s="3570"/>
      <c r="G553" s="3571">
        <v>8950000</v>
      </c>
      <c r="H553" s="3571"/>
      <c r="I553" s="3571"/>
      <c r="J553" s="3571"/>
      <c r="K553" s="3571"/>
      <c r="L553" s="3571"/>
      <c r="M553" s="3571"/>
      <c r="N553" s="3571"/>
      <c r="O553" s="3571"/>
      <c r="P553" s="3571"/>
      <c r="Q553" s="3571"/>
      <c r="R553" s="3571"/>
    </row>
    <row r="554" spans="1:18" ht="63.75" customHeight="1">
      <c r="A554" s="1824"/>
      <c r="B554" s="1696" t="s">
        <v>2246</v>
      </c>
      <c r="C554" s="2564" t="s">
        <v>1292</v>
      </c>
      <c r="D554" s="3570" t="s">
        <v>2166</v>
      </c>
      <c r="E554" s="3570"/>
      <c r="F554" s="3570"/>
      <c r="G554" s="3571">
        <v>9250000</v>
      </c>
      <c r="H554" s="3571"/>
      <c r="I554" s="3571"/>
      <c r="J554" s="3571"/>
      <c r="K554" s="3571"/>
      <c r="L554" s="3571"/>
      <c r="M554" s="3571"/>
      <c r="N554" s="3571"/>
      <c r="O554" s="3571"/>
      <c r="P554" s="3571"/>
      <c r="Q554" s="3571"/>
      <c r="R554" s="3571"/>
    </row>
    <row r="555" spans="1:18" ht="63.75" customHeight="1">
      <c r="A555" s="1824"/>
      <c r="B555" s="1696" t="s">
        <v>2247</v>
      </c>
      <c r="C555" s="2564" t="s">
        <v>1292</v>
      </c>
      <c r="D555" s="3570" t="s">
        <v>2167</v>
      </c>
      <c r="E555" s="3570"/>
      <c r="F555" s="3570"/>
      <c r="G555" s="3571">
        <v>9650000</v>
      </c>
      <c r="H555" s="3571"/>
      <c r="I555" s="3571"/>
      <c r="J555" s="3571"/>
      <c r="K555" s="3571"/>
      <c r="L555" s="3571"/>
      <c r="M555" s="3571"/>
      <c r="N555" s="3571"/>
      <c r="O555" s="3571"/>
      <c r="P555" s="3571"/>
      <c r="Q555" s="3571"/>
      <c r="R555" s="3571"/>
    </row>
    <row r="556" spans="1:18" ht="63.75" customHeight="1">
      <c r="A556" s="1824"/>
      <c r="B556" s="1696" t="s">
        <v>2248</v>
      </c>
      <c r="C556" s="2564" t="s">
        <v>1292</v>
      </c>
      <c r="D556" s="3570" t="s">
        <v>2168</v>
      </c>
      <c r="E556" s="3570"/>
      <c r="F556" s="3570"/>
      <c r="G556" s="3571">
        <v>10250000</v>
      </c>
      <c r="H556" s="3571"/>
      <c r="I556" s="3571"/>
      <c r="J556" s="3571"/>
      <c r="K556" s="3571"/>
      <c r="L556" s="3571"/>
      <c r="M556" s="3571"/>
      <c r="N556" s="3571"/>
      <c r="O556" s="3571"/>
      <c r="P556" s="3571"/>
      <c r="Q556" s="3571"/>
      <c r="R556" s="3571"/>
    </row>
    <row r="557" spans="1:18" ht="63.75" customHeight="1">
      <c r="A557" s="1824"/>
      <c r="B557" s="1696" t="s">
        <v>2249</v>
      </c>
      <c r="C557" s="2564" t="s">
        <v>1292</v>
      </c>
      <c r="D557" s="3570" t="s">
        <v>2169</v>
      </c>
      <c r="E557" s="3570"/>
      <c r="F557" s="3570"/>
      <c r="G557" s="3571">
        <v>10850000</v>
      </c>
      <c r="H557" s="3571"/>
      <c r="I557" s="3571"/>
      <c r="J557" s="3571"/>
      <c r="K557" s="3571"/>
      <c r="L557" s="3571"/>
      <c r="M557" s="3571"/>
      <c r="N557" s="3571"/>
      <c r="O557" s="3571"/>
      <c r="P557" s="3571"/>
      <c r="Q557" s="3571"/>
      <c r="R557" s="3571"/>
    </row>
    <row r="558" spans="1:18" ht="63.75" customHeight="1">
      <c r="A558" s="1824"/>
      <c r="B558" s="1696" t="s">
        <v>2250</v>
      </c>
      <c r="C558" s="2564" t="s">
        <v>1292</v>
      </c>
      <c r="D558" s="3570" t="s">
        <v>2170</v>
      </c>
      <c r="E558" s="3570"/>
      <c r="F558" s="3570"/>
      <c r="G558" s="3571">
        <v>11450000</v>
      </c>
      <c r="H558" s="3571"/>
      <c r="I558" s="3571"/>
      <c r="J558" s="3571"/>
      <c r="K558" s="3571"/>
      <c r="L558" s="3571"/>
      <c r="M558" s="3571"/>
      <c r="N558" s="3571"/>
      <c r="O558" s="3571"/>
      <c r="P558" s="3571"/>
      <c r="Q558" s="3571"/>
      <c r="R558" s="3571"/>
    </row>
    <row r="559" spans="1:18" ht="63.75" customHeight="1">
      <c r="A559" s="1824"/>
      <c r="B559" s="1696" t="s">
        <v>2251</v>
      </c>
      <c r="C559" s="2564" t="s">
        <v>1292</v>
      </c>
      <c r="D559" s="3558" t="s">
        <v>2264</v>
      </c>
      <c r="E559" s="3558"/>
      <c r="F559" s="3558"/>
      <c r="G559" s="3571">
        <v>11950000</v>
      </c>
      <c r="H559" s="3571"/>
      <c r="I559" s="3571"/>
      <c r="J559" s="3571"/>
      <c r="K559" s="3571"/>
      <c r="L559" s="3571"/>
      <c r="M559" s="3571"/>
      <c r="N559" s="3571"/>
      <c r="O559" s="3571"/>
      <c r="P559" s="3571"/>
      <c r="Q559" s="3571"/>
      <c r="R559" s="3571"/>
    </row>
    <row r="560" spans="1:18" ht="63.75" customHeight="1">
      <c r="A560" s="1824"/>
      <c r="B560" s="1696" t="s">
        <v>2252</v>
      </c>
      <c r="C560" s="2564" t="s">
        <v>1292</v>
      </c>
      <c r="D560" s="3558"/>
      <c r="E560" s="3558"/>
      <c r="F560" s="3558"/>
      <c r="G560" s="3571">
        <v>12450000</v>
      </c>
      <c r="H560" s="3571"/>
      <c r="I560" s="3571"/>
      <c r="J560" s="3571"/>
      <c r="K560" s="3571"/>
      <c r="L560" s="3571"/>
      <c r="M560" s="3571"/>
      <c r="N560" s="3571"/>
      <c r="O560" s="3571"/>
      <c r="P560" s="3571"/>
      <c r="Q560" s="3571"/>
      <c r="R560" s="3571"/>
    </row>
    <row r="561" spans="1:18" ht="63.75" customHeight="1">
      <c r="A561" s="1824"/>
      <c r="B561" s="1696" t="s">
        <v>2253</v>
      </c>
      <c r="C561" s="2564" t="s">
        <v>1292</v>
      </c>
      <c r="D561" s="3570" t="s">
        <v>2263</v>
      </c>
      <c r="E561" s="3570"/>
      <c r="F561" s="3570"/>
      <c r="G561" s="3571">
        <v>12950000</v>
      </c>
      <c r="H561" s="3571"/>
      <c r="I561" s="3571"/>
      <c r="J561" s="3571"/>
      <c r="K561" s="3571"/>
      <c r="L561" s="3571"/>
      <c r="M561" s="3571"/>
      <c r="N561" s="3571"/>
      <c r="O561" s="3571"/>
      <c r="P561" s="3571"/>
      <c r="Q561" s="3571"/>
      <c r="R561" s="3571"/>
    </row>
    <row r="562" spans="1:18" ht="63.75" customHeight="1">
      <c r="A562" s="1824"/>
      <c r="B562" s="1696" t="s">
        <v>2254</v>
      </c>
      <c r="C562" s="2564" t="s">
        <v>1292</v>
      </c>
      <c r="D562" s="3570" t="s">
        <v>2150</v>
      </c>
      <c r="E562" s="3570"/>
      <c r="F562" s="3570"/>
      <c r="G562" s="3571">
        <v>13450000</v>
      </c>
      <c r="H562" s="3571"/>
      <c r="I562" s="3571"/>
      <c r="J562" s="3571"/>
      <c r="K562" s="3571"/>
      <c r="L562" s="3571"/>
      <c r="M562" s="3571"/>
      <c r="N562" s="3571"/>
      <c r="O562" s="3571"/>
      <c r="P562" s="3571"/>
      <c r="Q562" s="3571"/>
      <c r="R562" s="3571"/>
    </row>
    <row r="563" spans="1:18" ht="63.75" customHeight="1">
      <c r="A563" s="1824"/>
      <c r="B563" s="1696" t="s">
        <v>2255</v>
      </c>
      <c r="C563" s="2564" t="s">
        <v>1292</v>
      </c>
      <c r="D563" s="3570" t="s">
        <v>2173</v>
      </c>
      <c r="E563" s="3570"/>
      <c r="F563" s="3570"/>
      <c r="G563" s="3571">
        <v>14450000</v>
      </c>
      <c r="H563" s="3571"/>
      <c r="I563" s="3571"/>
      <c r="J563" s="3571"/>
      <c r="K563" s="3571"/>
      <c r="L563" s="3571"/>
      <c r="M563" s="3571"/>
      <c r="N563" s="3571"/>
      <c r="O563" s="3571"/>
      <c r="P563" s="3571"/>
      <c r="Q563" s="3571"/>
      <c r="R563" s="3571"/>
    </row>
    <row r="564" spans="1:18" ht="63.75" customHeight="1">
      <c r="A564" s="1824"/>
      <c r="B564" s="1696" t="s">
        <v>2256</v>
      </c>
      <c r="C564" s="2564" t="s">
        <v>1292</v>
      </c>
      <c r="D564" s="3570" t="s">
        <v>2160</v>
      </c>
      <c r="E564" s="3570"/>
      <c r="F564" s="3570"/>
      <c r="G564" s="3571">
        <v>16850000</v>
      </c>
      <c r="H564" s="3571"/>
      <c r="I564" s="3571"/>
      <c r="J564" s="3571"/>
      <c r="K564" s="3571"/>
      <c r="L564" s="3571"/>
      <c r="M564" s="3571"/>
      <c r="N564" s="3571"/>
      <c r="O564" s="3571"/>
      <c r="P564" s="3571"/>
      <c r="Q564" s="3571"/>
      <c r="R564" s="3571"/>
    </row>
    <row r="565" spans="1:18" ht="63.75" customHeight="1">
      <c r="A565" s="1824"/>
      <c r="B565" s="1696" t="s">
        <v>2257</v>
      </c>
      <c r="C565" s="2564" t="s">
        <v>1292</v>
      </c>
      <c r="D565" s="3570" t="s">
        <v>2149</v>
      </c>
      <c r="E565" s="3570"/>
      <c r="F565" s="3570"/>
      <c r="G565" s="3571">
        <v>17850000</v>
      </c>
      <c r="H565" s="3571"/>
      <c r="I565" s="3571"/>
      <c r="J565" s="3571"/>
      <c r="K565" s="3571"/>
      <c r="L565" s="3571"/>
      <c r="M565" s="3571"/>
      <c r="N565" s="3571"/>
      <c r="O565" s="3571"/>
      <c r="P565" s="3571"/>
      <c r="Q565" s="3571"/>
      <c r="R565" s="3571"/>
    </row>
    <row r="566" spans="1:18" ht="140.25" customHeight="1">
      <c r="A566" s="1791">
        <v>6</v>
      </c>
      <c r="B566" s="3808" t="s">
        <v>3346</v>
      </c>
      <c r="C566" s="3809"/>
      <c r="D566" s="3809"/>
      <c r="E566" s="3809"/>
      <c r="F566" s="3809"/>
      <c r="G566" s="3809"/>
      <c r="H566" s="3809"/>
      <c r="I566" s="3809"/>
      <c r="J566" s="3809"/>
      <c r="K566" s="3809"/>
      <c r="L566" s="3809"/>
      <c r="M566" s="3809"/>
      <c r="N566" s="3809"/>
      <c r="O566" s="3809"/>
      <c r="P566" s="3809"/>
      <c r="Q566" s="3809"/>
      <c r="R566" s="3809"/>
    </row>
    <row r="567" spans="1:18" ht="28.5" customHeight="1">
      <c r="A567" s="1791"/>
      <c r="B567" s="2565"/>
      <c r="C567" s="3573" t="s">
        <v>2139</v>
      </c>
      <c r="D567" s="3573"/>
      <c r="E567" s="3573"/>
      <c r="F567" s="3573"/>
      <c r="G567" s="3573"/>
      <c r="H567" s="3573"/>
      <c r="I567" s="3573"/>
      <c r="J567" s="3573"/>
      <c r="K567" s="3573"/>
      <c r="L567" s="3573"/>
      <c r="M567" s="3573"/>
      <c r="N567" s="3573"/>
      <c r="O567" s="3573"/>
      <c r="P567" s="3573"/>
      <c r="Q567" s="3573"/>
      <c r="R567" s="3573"/>
    </row>
    <row r="568" spans="1:18" ht="38.25" customHeight="1">
      <c r="A568" s="1791"/>
      <c r="B568" s="3569" t="s">
        <v>2278</v>
      </c>
      <c r="C568" s="3569"/>
      <c r="D568" s="3569"/>
      <c r="E568" s="3569"/>
      <c r="F568" s="1915"/>
      <c r="G568" s="1915"/>
      <c r="H568" s="1915"/>
      <c r="I568" s="1915"/>
      <c r="J568" s="1915"/>
      <c r="K568" s="1915"/>
      <c r="L568" s="1888"/>
      <c r="M568" s="1915"/>
      <c r="N568" s="1915"/>
      <c r="O568" s="1915"/>
      <c r="P568" s="1915"/>
      <c r="Q568" s="1915"/>
      <c r="R568" s="1915"/>
    </row>
    <row r="569" spans="1:18" s="1845" customFormat="1" ht="63.75" customHeight="1">
      <c r="A569" s="1791"/>
      <c r="B569" s="2543" t="s">
        <v>2318</v>
      </c>
      <c r="C569" s="2543" t="s">
        <v>2319</v>
      </c>
      <c r="D569" s="3558" t="s">
        <v>2279</v>
      </c>
      <c r="E569" s="3558"/>
      <c r="F569" s="2543" t="s">
        <v>2280</v>
      </c>
      <c r="G569" s="3531"/>
      <c r="H569" s="3532"/>
      <c r="I569" s="3532"/>
      <c r="J569" s="3532"/>
      <c r="K569" s="3532"/>
      <c r="L569" s="3532"/>
      <c r="M569" s="3532"/>
      <c r="N569" s="3532"/>
      <c r="O569" s="3532"/>
      <c r="P569" s="3532"/>
      <c r="Q569" s="3532"/>
      <c r="R569" s="3533"/>
    </row>
    <row r="570" spans="1:18" ht="118.5" customHeight="1">
      <c r="A570" s="1791"/>
      <c r="B570" s="2568" t="s">
        <v>2281</v>
      </c>
      <c r="C570" s="2570" t="s">
        <v>563</v>
      </c>
      <c r="D570" s="3567" t="s">
        <v>2320</v>
      </c>
      <c r="E570" s="3567"/>
      <c r="F570" s="2570" t="s">
        <v>2321</v>
      </c>
      <c r="G570" s="3571">
        <v>6500000</v>
      </c>
      <c r="H570" s="3571"/>
      <c r="I570" s="3571"/>
      <c r="J570" s="3571"/>
      <c r="K570" s="3571"/>
      <c r="L570" s="3571"/>
      <c r="M570" s="3571"/>
      <c r="N570" s="3571"/>
      <c r="O570" s="3571"/>
      <c r="P570" s="3571"/>
      <c r="Q570" s="3571"/>
      <c r="R570" s="3571"/>
    </row>
    <row r="571" spans="1:18" ht="132" customHeight="1">
      <c r="A571" s="1791"/>
      <c r="B571" s="2568" t="s">
        <v>2282</v>
      </c>
      <c r="C571" s="2570" t="s">
        <v>563</v>
      </c>
      <c r="D571" s="3567"/>
      <c r="E571" s="3567"/>
      <c r="F571" s="2570" t="s">
        <v>2321</v>
      </c>
      <c r="G571" s="3571">
        <v>6875000</v>
      </c>
      <c r="H571" s="3571"/>
      <c r="I571" s="3571"/>
      <c r="J571" s="3571"/>
      <c r="K571" s="3571"/>
      <c r="L571" s="3571"/>
      <c r="M571" s="3571"/>
      <c r="N571" s="3571"/>
      <c r="O571" s="3571"/>
      <c r="P571" s="3571"/>
      <c r="Q571" s="3571"/>
      <c r="R571" s="3571"/>
    </row>
    <row r="572" spans="1:18" ht="131.25" customHeight="1">
      <c r="A572" s="1791"/>
      <c r="B572" s="2568" t="s">
        <v>2283</v>
      </c>
      <c r="C572" s="2570" t="s">
        <v>563</v>
      </c>
      <c r="D572" s="3567"/>
      <c r="E572" s="3567"/>
      <c r="F572" s="2570" t="s">
        <v>2321</v>
      </c>
      <c r="G572" s="3571">
        <v>7500000</v>
      </c>
      <c r="H572" s="3571"/>
      <c r="I572" s="3571"/>
      <c r="J572" s="3571"/>
      <c r="K572" s="3571"/>
      <c r="L572" s="3571"/>
      <c r="M572" s="3571"/>
      <c r="N572" s="3571"/>
      <c r="O572" s="3571"/>
      <c r="P572" s="3571"/>
      <c r="Q572" s="3571"/>
      <c r="R572" s="3571"/>
    </row>
    <row r="573" spans="1:18" ht="131.25" customHeight="1">
      <c r="A573" s="1791"/>
      <c r="B573" s="2568" t="s">
        <v>2284</v>
      </c>
      <c r="C573" s="2570" t="s">
        <v>563</v>
      </c>
      <c r="D573" s="3567"/>
      <c r="E573" s="3567"/>
      <c r="F573" s="2570" t="s">
        <v>2321</v>
      </c>
      <c r="G573" s="3571">
        <v>8250000</v>
      </c>
      <c r="H573" s="3571"/>
      <c r="I573" s="3571"/>
      <c r="J573" s="3571"/>
      <c r="K573" s="3571"/>
      <c r="L573" s="3571"/>
      <c r="M573" s="3571"/>
      <c r="N573" s="3571"/>
      <c r="O573" s="3571"/>
      <c r="P573" s="3571"/>
      <c r="Q573" s="3571"/>
      <c r="R573" s="3571"/>
    </row>
    <row r="574" spans="1:18" ht="123" customHeight="1">
      <c r="A574" s="1791"/>
      <c r="B574" s="2568" t="s">
        <v>2285</v>
      </c>
      <c r="C574" s="2570" t="s">
        <v>563</v>
      </c>
      <c r="D574" s="3567"/>
      <c r="E574" s="3567"/>
      <c r="F574" s="2570" t="s">
        <v>2321</v>
      </c>
      <c r="G574" s="3571">
        <v>9000000</v>
      </c>
      <c r="H574" s="3571"/>
      <c r="I574" s="3571"/>
      <c r="J574" s="3571"/>
      <c r="K574" s="3571"/>
      <c r="L574" s="3571"/>
      <c r="M574" s="3571"/>
      <c r="N574" s="3571"/>
      <c r="O574" s="3571"/>
      <c r="P574" s="3571"/>
      <c r="Q574" s="3571"/>
      <c r="R574" s="3571"/>
    </row>
    <row r="575" spans="1:18" ht="129.75" customHeight="1">
      <c r="A575" s="1791"/>
      <c r="B575" s="2568" t="s">
        <v>2286</v>
      </c>
      <c r="C575" s="2570" t="s">
        <v>563</v>
      </c>
      <c r="D575" s="3567"/>
      <c r="E575" s="3567"/>
      <c r="F575" s="2570" t="s">
        <v>2321</v>
      </c>
      <c r="G575" s="3571">
        <v>10750000</v>
      </c>
      <c r="H575" s="3571"/>
      <c r="I575" s="3571"/>
      <c r="J575" s="3571"/>
      <c r="K575" s="3571"/>
      <c r="L575" s="3571"/>
      <c r="M575" s="3571"/>
      <c r="N575" s="3571"/>
      <c r="O575" s="3571"/>
      <c r="P575" s="3571"/>
      <c r="Q575" s="3571"/>
      <c r="R575" s="3571"/>
    </row>
    <row r="576" spans="1:18" ht="129.75" customHeight="1">
      <c r="A576" s="1791"/>
      <c r="B576" s="2568" t="s">
        <v>2287</v>
      </c>
      <c r="C576" s="2570" t="s">
        <v>563</v>
      </c>
      <c r="D576" s="3567"/>
      <c r="E576" s="3567"/>
      <c r="F576" s="2570" t="s">
        <v>2321</v>
      </c>
      <c r="G576" s="3571">
        <v>11125000</v>
      </c>
      <c r="H576" s="3571"/>
      <c r="I576" s="3571"/>
      <c r="J576" s="3571"/>
      <c r="K576" s="3571"/>
      <c r="L576" s="3571"/>
      <c r="M576" s="3571"/>
      <c r="N576" s="3571"/>
      <c r="O576" s="3571"/>
      <c r="P576" s="3571"/>
      <c r="Q576" s="3571"/>
      <c r="R576" s="3571"/>
    </row>
    <row r="577" spans="1:18" ht="161.25" customHeight="1">
      <c r="A577" s="1791"/>
      <c r="B577" s="2568" t="s">
        <v>2288</v>
      </c>
      <c r="C577" s="2570" t="s">
        <v>563</v>
      </c>
      <c r="D577" s="3567"/>
      <c r="E577" s="3567"/>
      <c r="F577" s="2570" t="s">
        <v>2322</v>
      </c>
      <c r="G577" s="3571">
        <v>11625000</v>
      </c>
      <c r="H577" s="3571"/>
      <c r="I577" s="3571"/>
      <c r="J577" s="3571"/>
      <c r="K577" s="3571"/>
      <c r="L577" s="3571"/>
      <c r="M577" s="3571"/>
      <c r="N577" s="3571"/>
      <c r="O577" s="3571"/>
      <c r="P577" s="3571"/>
      <c r="Q577" s="3571"/>
      <c r="R577" s="3571"/>
    </row>
    <row r="578" spans="1:18" ht="141" customHeight="1">
      <c r="A578" s="1791"/>
      <c r="B578" s="2568" t="s">
        <v>2289</v>
      </c>
      <c r="C578" s="2570" t="s">
        <v>563</v>
      </c>
      <c r="D578" s="3567"/>
      <c r="E578" s="3567"/>
      <c r="F578" s="2570" t="s">
        <v>2322</v>
      </c>
      <c r="G578" s="3571">
        <v>12000000</v>
      </c>
      <c r="H578" s="3571"/>
      <c r="I578" s="3571"/>
      <c r="J578" s="3571"/>
      <c r="K578" s="3571"/>
      <c r="L578" s="3571">
        <v>12000000</v>
      </c>
      <c r="M578" s="3571"/>
      <c r="N578" s="3571"/>
      <c r="O578" s="3571"/>
      <c r="P578" s="3571"/>
      <c r="Q578" s="3571"/>
      <c r="R578" s="3571"/>
    </row>
    <row r="579" spans="1:18" ht="131.25" customHeight="1">
      <c r="A579" s="1791"/>
      <c r="B579" s="2568" t="s">
        <v>2290</v>
      </c>
      <c r="C579" s="2570" t="s">
        <v>563</v>
      </c>
      <c r="D579" s="3567"/>
      <c r="E579" s="3567"/>
      <c r="F579" s="2570" t="s">
        <v>2322</v>
      </c>
      <c r="G579" s="3571">
        <v>12325000</v>
      </c>
      <c r="H579" s="3571"/>
      <c r="I579" s="3571"/>
      <c r="J579" s="3571"/>
      <c r="K579" s="3571"/>
      <c r="L579" s="3571">
        <v>12325000</v>
      </c>
      <c r="M579" s="3571"/>
      <c r="N579" s="3571"/>
      <c r="O579" s="3571"/>
      <c r="P579" s="3571"/>
      <c r="Q579" s="3571"/>
      <c r="R579" s="3571"/>
    </row>
    <row r="580" spans="1:18" ht="131.25" customHeight="1">
      <c r="A580" s="1791"/>
      <c r="B580" s="2568" t="s">
        <v>2291</v>
      </c>
      <c r="C580" s="2570" t="s">
        <v>563</v>
      </c>
      <c r="D580" s="3567"/>
      <c r="E580" s="3567"/>
      <c r="F580" s="2570" t="s">
        <v>2322</v>
      </c>
      <c r="G580" s="3571">
        <v>12500000</v>
      </c>
      <c r="H580" s="3571"/>
      <c r="I580" s="3571"/>
      <c r="J580" s="3571"/>
      <c r="K580" s="3571"/>
      <c r="L580" s="3571"/>
      <c r="M580" s="3571"/>
      <c r="N580" s="3571"/>
      <c r="O580" s="3571"/>
      <c r="P580" s="3571"/>
      <c r="Q580" s="3571"/>
      <c r="R580" s="3571"/>
    </row>
    <row r="581" spans="1:18" ht="129.75" customHeight="1">
      <c r="A581" s="1791"/>
      <c r="B581" s="2568" t="s">
        <v>2292</v>
      </c>
      <c r="C581" s="2570" t="s">
        <v>563</v>
      </c>
      <c r="D581" s="3567"/>
      <c r="E581" s="3567"/>
      <c r="F581" s="2570" t="s">
        <v>2322</v>
      </c>
      <c r="G581" s="3571">
        <v>13250000</v>
      </c>
      <c r="H581" s="3571"/>
      <c r="I581" s="3571"/>
      <c r="J581" s="3571"/>
      <c r="K581" s="3571"/>
      <c r="L581" s="3571"/>
      <c r="M581" s="3571"/>
      <c r="N581" s="3571"/>
      <c r="O581" s="3571"/>
      <c r="P581" s="3571"/>
      <c r="Q581" s="3571"/>
      <c r="R581" s="3571"/>
    </row>
    <row r="582" spans="1:18" ht="131.25" customHeight="1">
      <c r="A582" s="1791"/>
      <c r="B582" s="2568" t="s">
        <v>2293</v>
      </c>
      <c r="C582" s="2570" t="s">
        <v>563</v>
      </c>
      <c r="D582" s="3567"/>
      <c r="E582" s="3567"/>
      <c r="F582" s="2570" t="s">
        <v>2322</v>
      </c>
      <c r="G582" s="3571">
        <v>13500000</v>
      </c>
      <c r="H582" s="3571"/>
      <c r="I582" s="3571"/>
      <c r="J582" s="3571"/>
      <c r="K582" s="3571"/>
      <c r="L582" s="3571"/>
      <c r="M582" s="3571"/>
      <c r="N582" s="3571"/>
      <c r="O582" s="3571"/>
      <c r="P582" s="3571"/>
      <c r="Q582" s="3571"/>
      <c r="R582" s="3571"/>
    </row>
    <row r="583" spans="1:18" ht="132.75" customHeight="1">
      <c r="A583" s="1791"/>
      <c r="B583" s="2568" t="s">
        <v>2294</v>
      </c>
      <c r="C583" s="2570" t="s">
        <v>563</v>
      </c>
      <c r="D583" s="3567"/>
      <c r="E583" s="3567"/>
      <c r="F583" s="2570" t="s">
        <v>2322</v>
      </c>
      <c r="G583" s="3571">
        <v>13750000</v>
      </c>
      <c r="H583" s="3571"/>
      <c r="I583" s="3571"/>
      <c r="J583" s="3571"/>
      <c r="K583" s="3571"/>
      <c r="L583" s="3571"/>
      <c r="M583" s="3571"/>
      <c r="N583" s="3571"/>
      <c r="O583" s="3571"/>
      <c r="P583" s="3571"/>
      <c r="Q583" s="3571"/>
      <c r="R583" s="3571"/>
    </row>
    <row r="584" spans="1:18" ht="132.75" customHeight="1">
      <c r="A584" s="1791"/>
      <c r="B584" s="2568" t="s">
        <v>2295</v>
      </c>
      <c r="C584" s="2570" t="s">
        <v>563</v>
      </c>
      <c r="D584" s="3567"/>
      <c r="E584" s="3567"/>
      <c r="F584" s="2570" t="s">
        <v>2322</v>
      </c>
      <c r="G584" s="3571">
        <v>15750000</v>
      </c>
      <c r="H584" s="3571"/>
      <c r="I584" s="3571"/>
      <c r="J584" s="3571"/>
      <c r="K584" s="3571"/>
      <c r="L584" s="3571"/>
      <c r="M584" s="3571"/>
      <c r="N584" s="3571"/>
      <c r="O584" s="3571"/>
      <c r="P584" s="3571"/>
      <c r="Q584" s="3571"/>
      <c r="R584" s="3571"/>
    </row>
    <row r="585" spans="1:18" ht="129.75" customHeight="1">
      <c r="A585" s="1791"/>
      <c r="B585" s="2568" t="s">
        <v>2296</v>
      </c>
      <c r="C585" s="2570" t="s">
        <v>563</v>
      </c>
      <c r="D585" s="3567"/>
      <c r="E585" s="3567"/>
      <c r="F585" s="2570" t="s">
        <v>2322</v>
      </c>
      <c r="G585" s="3571">
        <v>16500000</v>
      </c>
      <c r="H585" s="3571"/>
      <c r="I585" s="3571"/>
      <c r="J585" s="3571"/>
      <c r="K585" s="3571"/>
      <c r="L585" s="3571"/>
      <c r="M585" s="3571"/>
      <c r="N585" s="3571"/>
      <c r="O585" s="3571"/>
      <c r="P585" s="3571"/>
      <c r="Q585" s="3571"/>
      <c r="R585" s="3571"/>
    </row>
    <row r="586" spans="1:18" ht="120" customHeight="1">
      <c r="A586" s="1791"/>
      <c r="B586" s="2568" t="s">
        <v>2297</v>
      </c>
      <c r="C586" s="2570" t="s">
        <v>563</v>
      </c>
      <c r="D586" s="3567"/>
      <c r="E586" s="3567"/>
      <c r="F586" s="2570" t="s">
        <v>2322</v>
      </c>
      <c r="G586" s="3571">
        <v>17250000</v>
      </c>
      <c r="H586" s="3571"/>
      <c r="I586" s="3571"/>
      <c r="J586" s="3571"/>
      <c r="K586" s="3571"/>
      <c r="L586" s="3571"/>
      <c r="M586" s="3571"/>
      <c r="N586" s="3571"/>
      <c r="O586" s="3571"/>
      <c r="P586" s="3571"/>
      <c r="Q586" s="3571"/>
      <c r="R586" s="3571"/>
    </row>
    <row r="587" spans="1:18" ht="108.75" customHeight="1">
      <c r="A587" s="1791"/>
      <c r="B587" s="2568" t="s">
        <v>2298</v>
      </c>
      <c r="C587" s="2570" t="s">
        <v>563</v>
      </c>
      <c r="D587" s="3567"/>
      <c r="E587" s="3567"/>
      <c r="F587" s="2570" t="s">
        <v>2322</v>
      </c>
      <c r="G587" s="3571">
        <v>18500000</v>
      </c>
      <c r="H587" s="3571"/>
      <c r="I587" s="3571"/>
      <c r="J587" s="3571"/>
      <c r="K587" s="3571"/>
      <c r="L587" s="3571"/>
      <c r="M587" s="3571"/>
      <c r="N587" s="3571"/>
      <c r="O587" s="3571"/>
      <c r="P587" s="3571"/>
      <c r="Q587" s="3571"/>
      <c r="R587" s="3571"/>
    </row>
    <row r="588" spans="1:18" ht="108.75" customHeight="1">
      <c r="A588" s="1791"/>
      <c r="B588" s="2568" t="s">
        <v>2299</v>
      </c>
      <c r="C588" s="2570" t="s">
        <v>563</v>
      </c>
      <c r="D588" s="3567"/>
      <c r="E588" s="3567"/>
      <c r="F588" s="2570" t="s">
        <v>2322</v>
      </c>
      <c r="G588" s="3571">
        <v>20500000</v>
      </c>
      <c r="H588" s="3571"/>
      <c r="I588" s="3571"/>
      <c r="J588" s="3571"/>
      <c r="K588" s="3571"/>
      <c r="L588" s="3571"/>
      <c r="M588" s="3571"/>
      <c r="N588" s="3571"/>
      <c r="O588" s="3571"/>
      <c r="P588" s="3571"/>
      <c r="Q588" s="3571"/>
      <c r="R588" s="3571"/>
    </row>
    <row r="589" spans="1:18" ht="117" customHeight="1">
      <c r="A589" s="1791"/>
      <c r="B589" s="2568" t="s">
        <v>2300</v>
      </c>
      <c r="C589" s="2570" t="s">
        <v>563</v>
      </c>
      <c r="D589" s="3567"/>
      <c r="E589" s="3567"/>
      <c r="F589" s="2570" t="s">
        <v>2322</v>
      </c>
      <c r="G589" s="3571">
        <v>23360000</v>
      </c>
      <c r="H589" s="3571"/>
      <c r="I589" s="3571"/>
      <c r="J589" s="3571"/>
      <c r="K589" s="3571"/>
      <c r="L589" s="3571"/>
      <c r="M589" s="3571"/>
      <c r="N589" s="3571"/>
      <c r="O589" s="3571"/>
      <c r="P589" s="3571"/>
      <c r="Q589" s="3571"/>
      <c r="R589" s="3571"/>
    </row>
    <row r="590" spans="1:18" ht="122.25" customHeight="1">
      <c r="A590" s="1791"/>
      <c r="B590" s="2568" t="s">
        <v>2301</v>
      </c>
      <c r="C590" s="2570" t="s">
        <v>563</v>
      </c>
      <c r="D590" s="3567" t="s">
        <v>2320</v>
      </c>
      <c r="E590" s="3567"/>
      <c r="F590" s="2570" t="s">
        <v>2323</v>
      </c>
      <c r="G590" s="3571">
        <v>7000000</v>
      </c>
      <c r="H590" s="3571"/>
      <c r="I590" s="3571"/>
      <c r="J590" s="3571"/>
      <c r="K590" s="3571"/>
      <c r="L590" s="3571"/>
      <c r="M590" s="3571"/>
      <c r="N590" s="3571"/>
      <c r="O590" s="3571"/>
      <c r="P590" s="3571"/>
      <c r="Q590" s="3571"/>
      <c r="R590" s="3571"/>
    </row>
    <row r="591" spans="1:18" ht="122.25" customHeight="1">
      <c r="A591" s="1791"/>
      <c r="B591" s="2568" t="s">
        <v>2302</v>
      </c>
      <c r="C591" s="2570" t="s">
        <v>563</v>
      </c>
      <c r="D591" s="3567"/>
      <c r="E591" s="3567"/>
      <c r="F591" s="2570" t="s">
        <v>2324</v>
      </c>
      <c r="G591" s="3571">
        <v>9000000</v>
      </c>
      <c r="H591" s="3571"/>
      <c r="I591" s="3571"/>
      <c r="J591" s="3571"/>
      <c r="K591" s="3571"/>
      <c r="L591" s="3571"/>
      <c r="M591" s="3571"/>
      <c r="N591" s="3571"/>
      <c r="O591" s="3571"/>
      <c r="P591" s="3571"/>
      <c r="Q591" s="3571"/>
      <c r="R591" s="3571"/>
    </row>
    <row r="592" spans="1:18" ht="108" customHeight="1">
      <c r="A592" s="1791"/>
      <c r="B592" s="2568" t="s">
        <v>2303</v>
      </c>
      <c r="C592" s="2570" t="s">
        <v>563</v>
      </c>
      <c r="D592" s="3567"/>
      <c r="E592" s="3567"/>
      <c r="F592" s="2570" t="s">
        <v>2325</v>
      </c>
      <c r="G592" s="3571">
        <v>11400000</v>
      </c>
      <c r="H592" s="3571"/>
      <c r="I592" s="3571"/>
      <c r="J592" s="3571"/>
      <c r="K592" s="3571"/>
      <c r="L592" s="3571"/>
      <c r="M592" s="3571"/>
      <c r="N592" s="3571"/>
      <c r="O592" s="3571"/>
      <c r="P592" s="3571"/>
      <c r="Q592" s="3571"/>
      <c r="R592" s="3571"/>
    </row>
    <row r="593" spans="1:18" ht="108" customHeight="1">
      <c r="A593" s="1791"/>
      <c r="B593" s="2568" t="s">
        <v>2304</v>
      </c>
      <c r="C593" s="2570" t="s">
        <v>563</v>
      </c>
      <c r="D593" s="3567"/>
      <c r="E593" s="3567"/>
      <c r="F593" s="2570" t="s">
        <v>2325</v>
      </c>
      <c r="G593" s="3571">
        <v>12200000</v>
      </c>
      <c r="H593" s="3571"/>
      <c r="I593" s="3571"/>
      <c r="J593" s="3571"/>
      <c r="K593" s="3571"/>
      <c r="L593" s="3571"/>
      <c r="M593" s="3571"/>
      <c r="N593" s="3571"/>
      <c r="O593" s="3571"/>
      <c r="P593" s="3571"/>
      <c r="Q593" s="3571"/>
      <c r="R593" s="3571"/>
    </row>
    <row r="594" spans="1:18" ht="122.25" customHeight="1">
      <c r="A594" s="1791"/>
      <c r="B594" s="2568" t="s">
        <v>2305</v>
      </c>
      <c r="C594" s="2570" t="s">
        <v>563</v>
      </c>
      <c r="D594" s="3567"/>
      <c r="E594" s="3567"/>
      <c r="F594" s="2570" t="s">
        <v>2326</v>
      </c>
      <c r="G594" s="3571">
        <v>13100000</v>
      </c>
      <c r="H594" s="3571"/>
      <c r="I594" s="3571"/>
      <c r="J594" s="3571"/>
      <c r="K594" s="3571"/>
      <c r="L594" s="3571"/>
      <c r="M594" s="3571"/>
      <c r="N594" s="3571"/>
      <c r="O594" s="3571"/>
      <c r="P594" s="3571"/>
      <c r="Q594" s="3571"/>
      <c r="R594" s="3571"/>
    </row>
    <row r="595" spans="1:18" ht="122.25" customHeight="1">
      <c r="A595" s="1791"/>
      <c r="B595" s="2568" t="s">
        <v>2306</v>
      </c>
      <c r="C595" s="2570" t="s">
        <v>563</v>
      </c>
      <c r="D595" s="3567"/>
      <c r="E595" s="3567"/>
      <c r="F595" s="2570" t="s">
        <v>2326</v>
      </c>
      <c r="G595" s="3571">
        <v>13800000</v>
      </c>
      <c r="H595" s="3571"/>
      <c r="I595" s="3571"/>
      <c r="J595" s="3571"/>
      <c r="K595" s="3571"/>
      <c r="L595" s="3571"/>
      <c r="M595" s="3571"/>
      <c r="N595" s="3571"/>
      <c r="O595" s="3571"/>
      <c r="P595" s="3571"/>
      <c r="Q595" s="3571"/>
      <c r="R595" s="3571"/>
    </row>
    <row r="596" spans="1:18" ht="91.5" customHeight="1">
      <c r="A596" s="1791"/>
      <c r="B596" s="2568" t="s">
        <v>2307</v>
      </c>
      <c r="C596" s="2570" t="s">
        <v>563</v>
      </c>
      <c r="D596" s="3567"/>
      <c r="E596" s="3567"/>
      <c r="F596" s="2570" t="s">
        <v>2327</v>
      </c>
      <c r="G596" s="3571">
        <v>16200000</v>
      </c>
      <c r="H596" s="3571"/>
      <c r="I596" s="3571"/>
      <c r="J596" s="3571"/>
      <c r="K596" s="3571"/>
      <c r="L596" s="3571"/>
      <c r="M596" s="3571"/>
      <c r="N596" s="3571"/>
      <c r="O596" s="3571"/>
      <c r="P596" s="3571"/>
      <c r="Q596" s="3571"/>
      <c r="R596" s="3571"/>
    </row>
    <row r="597" spans="1:18" ht="63.75" customHeight="1">
      <c r="A597" s="1791"/>
      <c r="B597" s="2568" t="s">
        <v>2308</v>
      </c>
      <c r="C597" s="2570" t="s">
        <v>563</v>
      </c>
      <c r="D597" s="3567" t="s">
        <v>2320</v>
      </c>
      <c r="E597" s="3567"/>
      <c r="F597" s="2570" t="s">
        <v>2327</v>
      </c>
      <c r="G597" s="3571">
        <v>8220000</v>
      </c>
      <c r="H597" s="3571"/>
      <c r="I597" s="3571"/>
      <c r="J597" s="3571"/>
      <c r="K597" s="3571"/>
      <c r="L597" s="3571"/>
      <c r="M597" s="3571"/>
      <c r="N597" s="3571"/>
      <c r="O597" s="3571"/>
      <c r="P597" s="3571"/>
      <c r="Q597" s="3571"/>
      <c r="R597" s="3571"/>
    </row>
    <row r="598" spans="1:18" ht="63.75" customHeight="1">
      <c r="A598" s="1791"/>
      <c r="B598" s="2568" t="s">
        <v>2309</v>
      </c>
      <c r="C598" s="2570" t="s">
        <v>563</v>
      </c>
      <c r="D598" s="3567"/>
      <c r="E598" s="3567"/>
      <c r="F598" s="2570" t="s">
        <v>2328</v>
      </c>
      <c r="G598" s="3571">
        <v>9298000</v>
      </c>
      <c r="H598" s="3571"/>
      <c r="I598" s="3571"/>
      <c r="J598" s="3571"/>
      <c r="K598" s="3571"/>
      <c r="L598" s="3571"/>
      <c r="M598" s="3571"/>
      <c r="N598" s="3571"/>
      <c r="O598" s="3571"/>
      <c r="P598" s="3571"/>
      <c r="Q598" s="3571"/>
      <c r="R598" s="3571"/>
    </row>
    <row r="599" spans="1:18" ht="63.75" customHeight="1">
      <c r="A599" s="1791"/>
      <c r="B599" s="2568" t="s">
        <v>2310</v>
      </c>
      <c r="C599" s="2570" t="s">
        <v>563</v>
      </c>
      <c r="D599" s="3567"/>
      <c r="E599" s="3567"/>
      <c r="F599" s="2570" t="s">
        <v>2329</v>
      </c>
      <c r="G599" s="3571">
        <v>10586300</v>
      </c>
      <c r="H599" s="3571"/>
      <c r="I599" s="3571"/>
      <c r="J599" s="3571"/>
      <c r="K599" s="3571"/>
      <c r="L599" s="3571"/>
      <c r="M599" s="3571"/>
      <c r="N599" s="3571"/>
      <c r="O599" s="3571"/>
      <c r="P599" s="3571"/>
      <c r="Q599" s="3571"/>
      <c r="R599" s="3571"/>
    </row>
    <row r="600" spans="1:18" ht="63.75" customHeight="1">
      <c r="A600" s="1791"/>
      <c r="B600" s="2568" t="s">
        <v>2311</v>
      </c>
      <c r="C600" s="2570" t="s">
        <v>563</v>
      </c>
      <c r="D600" s="3567"/>
      <c r="E600" s="3567"/>
      <c r="F600" s="2570" t="s">
        <v>2330</v>
      </c>
      <c r="G600" s="3571">
        <v>15250000</v>
      </c>
      <c r="H600" s="3571"/>
      <c r="I600" s="3571"/>
      <c r="J600" s="3571"/>
      <c r="K600" s="3571"/>
      <c r="L600" s="3571"/>
      <c r="M600" s="3571"/>
      <c r="N600" s="3571"/>
      <c r="O600" s="3571"/>
      <c r="P600" s="3571"/>
      <c r="Q600" s="3571"/>
      <c r="R600" s="3571"/>
    </row>
    <row r="601" spans="1:18" ht="47.25" customHeight="1">
      <c r="A601" s="1791"/>
      <c r="B601" s="2568" t="s">
        <v>2312</v>
      </c>
      <c r="C601" s="2570" t="s">
        <v>563</v>
      </c>
      <c r="D601" s="3567"/>
      <c r="E601" s="3567"/>
      <c r="F601" s="2570" t="s">
        <v>2331</v>
      </c>
      <c r="G601" s="3571">
        <v>17950000</v>
      </c>
      <c r="H601" s="3571"/>
      <c r="I601" s="3571"/>
      <c r="J601" s="3571"/>
      <c r="K601" s="3571"/>
      <c r="L601" s="3571"/>
      <c r="M601" s="3571"/>
      <c r="N601" s="3571"/>
      <c r="O601" s="3571"/>
      <c r="P601" s="3571"/>
      <c r="Q601" s="3571"/>
      <c r="R601" s="3571"/>
    </row>
    <row r="602" spans="1:18" ht="47.25" customHeight="1">
      <c r="A602" s="1791"/>
      <c r="B602" s="2568" t="s">
        <v>2313</v>
      </c>
      <c r="C602" s="2570" t="s">
        <v>563</v>
      </c>
      <c r="D602" s="3567"/>
      <c r="E602" s="3567"/>
      <c r="F602" s="2570" t="s">
        <v>2332</v>
      </c>
      <c r="G602" s="3571">
        <v>18972500</v>
      </c>
      <c r="H602" s="3571"/>
      <c r="I602" s="3571"/>
      <c r="J602" s="3571"/>
      <c r="K602" s="3571"/>
      <c r="L602" s="3571"/>
      <c r="M602" s="3571"/>
      <c r="N602" s="3571"/>
      <c r="O602" s="3571"/>
      <c r="P602" s="3571"/>
      <c r="Q602" s="3571"/>
      <c r="R602" s="3571"/>
    </row>
    <row r="603" spans="1:18" ht="47.25" customHeight="1">
      <c r="A603" s="1791"/>
      <c r="B603" s="2568" t="s">
        <v>2314</v>
      </c>
      <c r="C603" s="2570" t="s">
        <v>563</v>
      </c>
      <c r="D603" s="3567"/>
      <c r="E603" s="3567"/>
      <c r="F603" s="2570" t="s">
        <v>2332</v>
      </c>
      <c r="G603" s="3571">
        <v>27150000</v>
      </c>
      <c r="H603" s="3571"/>
      <c r="I603" s="3571"/>
      <c r="J603" s="3571"/>
      <c r="K603" s="3571"/>
      <c r="L603" s="3571"/>
      <c r="M603" s="3571"/>
      <c r="N603" s="3571"/>
      <c r="O603" s="3571"/>
      <c r="P603" s="3571"/>
      <c r="Q603" s="3571"/>
      <c r="R603" s="3571"/>
    </row>
    <row r="604" spans="1:18" ht="43.5" customHeight="1">
      <c r="A604" s="1791"/>
      <c r="B604" s="2568" t="s">
        <v>2315</v>
      </c>
      <c r="C604" s="2570" t="s">
        <v>563</v>
      </c>
      <c r="D604" s="3567"/>
      <c r="E604" s="3567"/>
      <c r="F604" s="2570" t="s">
        <v>2333</v>
      </c>
      <c r="G604" s="3571">
        <v>30500000</v>
      </c>
      <c r="H604" s="3571"/>
      <c r="I604" s="3571"/>
      <c r="J604" s="3571"/>
      <c r="K604" s="3571"/>
      <c r="L604" s="3571"/>
      <c r="M604" s="3571"/>
      <c r="N604" s="3571"/>
      <c r="O604" s="3571"/>
      <c r="P604" s="3571"/>
      <c r="Q604" s="3571"/>
      <c r="R604" s="3571"/>
    </row>
    <row r="605" spans="1:18" ht="43.5" customHeight="1">
      <c r="A605" s="1791"/>
      <c r="B605" s="2568" t="s">
        <v>2316</v>
      </c>
      <c r="C605" s="2570" t="s">
        <v>563</v>
      </c>
      <c r="D605" s="3567"/>
      <c r="E605" s="3567"/>
      <c r="F605" s="2570" t="s">
        <v>2334</v>
      </c>
      <c r="G605" s="3571">
        <v>33500000</v>
      </c>
      <c r="H605" s="3571"/>
      <c r="I605" s="3571"/>
      <c r="J605" s="3571"/>
      <c r="K605" s="3571"/>
      <c r="L605" s="3571"/>
      <c r="M605" s="3571"/>
      <c r="N605" s="3571"/>
      <c r="O605" s="3571"/>
      <c r="P605" s="3571"/>
      <c r="Q605" s="3571"/>
      <c r="R605" s="3571"/>
    </row>
    <row r="606" spans="1:18" ht="78" customHeight="1">
      <c r="A606" s="1791"/>
      <c r="B606" s="2568" t="s">
        <v>2317</v>
      </c>
      <c r="C606" s="2570" t="s">
        <v>563</v>
      </c>
      <c r="D606" s="3567" t="s">
        <v>2335</v>
      </c>
      <c r="E606" s="3567"/>
      <c r="F606" s="2543"/>
      <c r="G606" s="3787" t="s">
        <v>2336</v>
      </c>
      <c r="H606" s="3788"/>
      <c r="I606" s="3788"/>
      <c r="J606" s="3788"/>
      <c r="K606" s="3788"/>
      <c r="L606" s="3788"/>
      <c r="M606" s="3788"/>
      <c r="N606" s="3788"/>
      <c r="O606" s="3788"/>
      <c r="P606" s="3788"/>
      <c r="Q606" s="3788"/>
      <c r="R606" s="3789"/>
    </row>
    <row r="607" spans="1:18" ht="138" customHeight="1">
      <c r="A607" s="1791"/>
      <c r="B607" s="2568" t="s">
        <v>2731</v>
      </c>
      <c r="C607" s="2570" t="s">
        <v>2732</v>
      </c>
      <c r="D607" s="3567" t="s">
        <v>2733</v>
      </c>
      <c r="E607" s="3567"/>
      <c r="F607" s="2543"/>
      <c r="G607" s="3571">
        <v>90000000</v>
      </c>
      <c r="H607" s="3571"/>
      <c r="I607" s="3571"/>
      <c r="J607" s="3571"/>
      <c r="K607" s="3571"/>
      <c r="L607" s="3571"/>
      <c r="M607" s="3571"/>
      <c r="N607" s="3571"/>
      <c r="O607" s="3571"/>
      <c r="P607" s="3571"/>
      <c r="Q607" s="3571"/>
      <c r="R607" s="3571"/>
    </row>
    <row r="608" spans="1:18" ht="29.25" customHeight="1">
      <c r="A608" s="1791"/>
      <c r="B608" s="3569" t="s">
        <v>2337</v>
      </c>
      <c r="C608" s="3569"/>
      <c r="D608" s="3569"/>
      <c r="E608" s="3569"/>
      <c r="F608" s="1915"/>
      <c r="G608" s="1915"/>
      <c r="H608" s="1915"/>
      <c r="I608" s="1915"/>
      <c r="J608" s="1915"/>
      <c r="K608" s="1915"/>
      <c r="L608" s="1888"/>
      <c r="M608" s="1915"/>
      <c r="N608" s="1915"/>
      <c r="O608" s="1915"/>
      <c r="P608" s="1915"/>
      <c r="Q608" s="1915"/>
      <c r="R608" s="1915"/>
    </row>
    <row r="609" spans="1:18" ht="63.75" customHeight="1">
      <c r="A609" s="1791"/>
      <c r="B609" s="2568" t="s">
        <v>2338</v>
      </c>
      <c r="C609" s="2570" t="s">
        <v>2339</v>
      </c>
      <c r="D609" s="3567" t="s">
        <v>2345</v>
      </c>
      <c r="E609" s="3567"/>
      <c r="F609" s="2570"/>
      <c r="G609" s="3571">
        <v>5220000</v>
      </c>
      <c r="H609" s="3571"/>
      <c r="I609" s="3571"/>
      <c r="J609" s="3571"/>
      <c r="K609" s="3571"/>
      <c r="L609" s="3571"/>
      <c r="M609" s="3571"/>
      <c r="N609" s="3571"/>
      <c r="O609" s="3571"/>
      <c r="P609" s="3571"/>
      <c r="Q609" s="3571"/>
      <c r="R609" s="3571"/>
    </row>
    <row r="610" spans="1:18" ht="63.75" customHeight="1">
      <c r="A610" s="1791"/>
      <c r="B610" s="2568" t="s">
        <v>2340</v>
      </c>
      <c r="C610" s="2570" t="s">
        <v>2339</v>
      </c>
      <c r="D610" s="3567" t="s">
        <v>2345</v>
      </c>
      <c r="E610" s="3567"/>
      <c r="F610" s="2570"/>
      <c r="G610" s="3571">
        <v>5920000</v>
      </c>
      <c r="H610" s="3571"/>
      <c r="I610" s="3571"/>
      <c r="J610" s="3571"/>
      <c r="K610" s="3571"/>
      <c r="L610" s="3571"/>
      <c r="M610" s="3571"/>
      <c r="N610" s="3571"/>
      <c r="O610" s="3571"/>
      <c r="P610" s="3571"/>
      <c r="Q610" s="3571"/>
      <c r="R610" s="3571"/>
    </row>
    <row r="611" spans="1:18" ht="63.75" customHeight="1">
      <c r="A611" s="1791"/>
      <c r="B611" s="2568" t="s">
        <v>2341</v>
      </c>
      <c r="C611" s="2570" t="s">
        <v>2339</v>
      </c>
      <c r="D611" s="3567" t="s">
        <v>2345</v>
      </c>
      <c r="E611" s="3567"/>
      <c r="F611" s="2570"/>
      <c r="G611" s="3571">
        <v>6310000</v>
      </c>
      <c r="H611" s="3571"/>
      <c r="I611" s="3571"/>
      <c r="J611" s="3571"/>
      <c r="K611" s="3571"/>
      <c r="L611" s="3571"/>
      <c r="M611" s="3571"/>
      <c r="N611" s="3571"/>
      <c r="O611" s="3571"/>
      <c r="P611" s="3571"/>
      <c r="Q611" s="3571"/>
      <c r="R611" s="3571"/>
    </row>
    <row r="612" spans="1:18" ht="63.75" customHeight="1">
      <c r="A612" s="1791"/>
      <c r="B612" s="2568" t="s">
        <v>2342</v>
      </c>
      <c r="C612" s="2570" t="s">
        <v>2339</v>
      </c>
      <c r="D612" s="3567" t="s">
        <v>2345</v>
      </c>
      <c r="E612" s="3567"/>
      <c r="F612" s="2570"/>
      <c r="G612" s="3571">
        <v>8600000</v>
      </c>
      <c r="H612" s="3571"/>
      <c r="I612" s="3571"/>
      <c r="J612" s="3571"/>
      <c r="K612" s="3571"/>
      <c r="L612" s="3571"/>
      <c r="M612" s="3571"/>
      <c r="N612" s="3571"/>
      <c r="O612" s="3571"/>
      <c r="P612" s="3571"/>
      <c r="Q612" s="3571"/>
      <c r="R612" s="3571"/>
    </row>
    <row r="613" spans="1:18" ht="63.75" customHeight="1">
      <c r="A613" s="1791"/>
      <c r="B613" s="2568" t="s">
        <v>2343</v>
      </c>
      <c r="C613" s="2570" t="s">
        <v>2339</v>
      </c>
      <c r="D613" s="3567" t="s">
        <v>2345</v>
      </c>
      <c r="E613" s="3567"/>
      <c r="F613" s="2570"/>
      <c r="G613" s="3571">
        <v>9400000</v>
      </c>
      <c r="H613" s="3571"/>
      <c r="I613" s="3571"/>
      <c r="J613" s="3571"/>
      <c r="K613" s="3571"/>
      <c r="L613" s="3571"/>
      <c r="M613" s="3571"/>
      <c r="N613" s="3571"/>
      <c r="O613" s="3571"/>
      <c r="P613" s="3571"/>
      <c r="Q613" s="3571"/>
      <c r="R613" s="3571"/>
    </row>
    <row r="614" spans="1:18" ht="63.75" customHeight="1">
      <c r="A614" s="1791"/>
      <c r="B614" s="2568" t="s">
        <v>2344</v>
      </c>
      <c r="C614" s="2570" t="s">
        <v>2339</v>
      </c>
      <c r="D614" s="3567" t="s">
        <v>2345</v>
      </c>
      <c r="E614" s="3567"/>
      <c r="F614" s="2570"/>
      <c r="G614" s="3571">
        <v>11700000</v>
      </c>
      <c r="H614" s="3571"/>
      <c r="I614" s="3571"/>
      <c r="J614" s="3571"/>
      <c r="K614" s="3571"/>
      <c r="L614" s="3571"/>
      <c r="M614" s="3571"/>
      <c r="N614" s="3571"/>
      <c r="O614" s="3571"/>
      <c r="P614" s="3571"/>
      <c r="Q614" s="3571"/>
      <c r="R614" s="3571"/>
    </row>
    <row r="615" spans="1:18" ht="36" customHeight="1">
      <c r="A615" s="1791"/>
      <c r="B615" s="3569" t="s">
        <v>2346</v>
      </c>
      <c r="C615" s="3569"/>
      <c r="D615" s="3569"/>
      <c r="E615" s="3569"/>
      <c r="F615" s="1915"/>
      <c r="G615" s="1915"/>
      <c r="H615" s="1915"/>
      <c r="I615" s="1915"/>
      <c r="J615" s="1915"/>
      <c r="K615" s="1915"/>
      <c r="L615" s="1888"/>
      <c r="M615" s="1915"/>
      <c r="N615" s="1915"/>
      <c r="O615" s="1915"/>
      <c r="P615" s="1915"/>
      <c r="Q615" s="1915"/>
      <c r="R615" s="1915"/>
    </row>
    <row r="616" spans="1:18" ht="63.75" customHeight="1">
      <c r="A616" s="1791"/>
      <c r="B616" s="2568" t="s">
        <v>2347</v>
      </c>
      <c r="C616" s="2570" t="s">
        <v>2339</v>
      </c>
      <c r="D616" s="3567" t="s">
        <v>2345</v>
      </c>
      <c r="E616" s="3567"/>
      <c r="F616" s="2570"/>
      <c r="G616" s="3571">
        <v>5800000</v>
      </c>
      <c r="H616" s="3571"/>
      <c r="I616" s="3571"/>
      <c r="J616" s="3571"/>
      <c r="K616" s="3571"/>
      <c r="L616" s="3571"/>
      <c r="M616" s="3571"/>
      <c r="N616" s="3571"/>
      <c r="O616" s="3571"/>
      <c r="P616" s="3571"/>
      <c r="Q616" s="3571"/>
      <c r="R616" s="3571"/>
    </row>
    <row r="617" spans="1:18" ht="63.75" customHeight="1">
      <c r="A617" s="1791"/>
      <c r="B617" s="2568" t="s">
        <v>2348</v>
      </c>
      <c r="C617" s="2570" t="s">
        <v>2339</v>
      </c>
      <c r="D617" s="3567" t="s">
        <v>2345</v>
      </c>
      <c r="E617" s="3567"/>
      <c r="F617" s="2570"/>
      <c r="G617" s="3571">
        <v>6250000</v>
      </c>
      <c r="H617" s="3571"/>
      <c r="I617" s="3571"/>
      <c r="J617" s="3571"/>
      <c r="K617" s="3571"/>
      <c r="L617" s="3571"/>
      <c r="M617" s="3571"/>
      <c r="N617" s="3571"/>
      <c r="O617" s="3571"/>
      <c r="P617" s="3571"/>
      <c r="Q617" s="3571"/>
      <c r="R617" s="3571"/>
    </row>
    <row r="618" spans="1:18" ht="63.75" customHeight="1">
      <c r="A618" s="1791"/>
      <c r="B618" s="2568" t="s">
        <v>2349</v>
      </c>
      <c r="C618" s="2570" t="s">
        <v>2339</v>
      </c>
      <c r="D618" s="3567" t="s">
        <v>2345</v>
      </c>
      <c r="E618" s="3567"/>
      <c r="F618" s="2570"/>
      <c r="G618" s="3571">
        <v>6810000</v>
      </c>
      <c r="H618" s="3571"/>
      <c r="I618" s="3571"/>
      <c r="J618" s="3571"/>
      <c r="K618" s="3571"/>
      <c r="L618" s="3571"/>
      <c r="M618" s="3571"/>
      <c r="N618" s="3571"/>
      <c r="O618" s="3571"/>
      <c r="P618" s="3571"/>
      <c r="Q618" s="3571"/>
      <c r="R618" s="3571"/>
    </row>
    <row r="619" spans="1:18" ht="63.75" customHeight="1">
      <c r="A619" s="1791"/>
      <c r="B619" s="2568" t="s">
        <v>2350</v>
      </c>
      <c r="C619" s="2570" t="s">
        <v>2339</v>
      </c>
      <c r="D619" s="3567" t="s">
        <v>2345</v>
      </c>
      <c r="E619" s="3567"/>
      <c r="F619" s="2570"/>
      <c r="G619" s="3571">
        <v>8820000</v>
      </c>
      <c r="H619" s="3571"/>
      <c r="I619" s="3571"/>
      <c r="J619" s="3571"/>
      <c r="K619" s="3571"/>
      <c r="L619" s="3571"/>
      <c r="M619" s="3571"/>
      <c r="N619" s="3571"/>
      <c r="O619" s="3571"/>
      <c r="P619" s="3571"/>
      <c r="Q619" s="3571"/>
      <c r="R619" s="3571"/>
    </row>
    <row r="620" spans="1:18" ht="63.75" customHeight="1">
      <c r="A620" s="1791"/>
      <c r="B620" s="2568" t="s">
        <v>2351</v>
      </c>
      <c r="C620" s="2570" t="s">
        <v>2339</v>
      </c>
      <c r="D620" s="3567" t="s">
        <v>2345</v>
      </c>
      <c r="E620" s="3567"/>
      <c r="F620" s="2570"/>
      <c r="G620" s="3571">
        <v>9830000</v>
      </c>
      <c r="H620" s="3571"/>
      <c r="I620" s="3571"/>
      <c r="J620" s="3571"/>
      <c r="K620" s="3571"/>
      <c r="L620" s="3571"/>
      <c r="M620" s="3571"/>
      <c r="N620" s="3571"/>
      <c r="O620" s="3571"/>
      <c r="P620" s="3571"/>
      <c r="Q620" s="3571"/>
      <c r="R620" s="3571"/>
    </row>
    <row r="621" spans="1:18" ht="63.75" customHeight="1">
      <c r="A621" s="1791"/>
      <c r="B621" s="2568" t="s">
        <v>2352</v>
      </c>
      <c r="C621" s="2570" t="s">
        <v>2339</v>
      </c>
      <c r="D621" s="3567" t="s">
        <v>2345</v>
      </c>
      <c r="E621" s="3567"/>
      <c r="F621" s="2570"/>
      <c r="G621" s="3571">
        <v>12830000</v>
      </c>
      <c r="H621" s="3571"/>
      <c r="I621" s="3571"/>
      <c r="J621" s="3571"/>
      <c r="K621" s="3571"/>
      <c r="L621" s="3571"/>
      <c r="M621" s="3571"/>
      <c r="N621" s="3571"/>
      <c r="O621" s="3571"/>
      <c r="P621" s="3571"/>
      <c r="Q621" s="3571"/>
      <c r="R621" s="3571"/>
    </row>
    <row r="622" spans="1:18" ht="63.75" customHeight="1">
      <c r="A622" s="1791"/>
      <c r="B622" s="2568" t="s">
        <v>2353</v>
      </c>
      <c r="C622" s="2570" t="s">
        <v>2354</v>
      </c>
      <c r="D622" s="3567" t="s">
        <v>2345</v>
      </c>
      <c r="E622" s="3567"/>
      <c r="F622" s="2570"/>
      <c r="G622" s="3571">
        <v>1890000</v>
      </c>
      <c r="H622" s="3571"/>
      <c r="I622" s="3571"/>
      <c r="J622" s="3571"/>
      <c r="K622" s="3571"/>
      <c r="L622" s="3571"/>
      <c r="M622" s="3571"/>
      <c r="N622" s="3571"/>
      <c r="O622" s="3571"/>
      <c r="P622" s="3571"/>
      <c r="Q622" s="3571"/>
      <c r="R622" s="3571"/>
    </row>
    <row r="623" spans="1:18" ht="63.75" customHeight="1">
      <c r="A623" s="1791"/>
      <c r="B623" s="2568" t="s">
        <v>2355</v>
      </c>
      <c r="C623" s="2570" t="s">
        <v>2354</v>
      </c>
      <c r="D623" s="3567" t="s">
        <v>2345</v>
      </c>
      <c r="E623" s="3567"/>
      <c r="F623" s="2570"/>
      <c r="G623" s="3571">
        <v>1785000</v>
      </c>
      <c r="H623" s="3571"/>
      <c r="I623" s="3571"/>
      <c r="J623" s="3571"/>
      <c r="K623" s="3571"/>
      <c r="L623" s="3571"/>
      <c r="M623" s="3571"/>
      <c r="N623" s="3571"/>
      <c r="O623" s="3571"/>
      <c r="P623" s="3571"/>
      <c r="Q623" s="3571"/>
      <c r="R623" s="3571"/>
    </row>
    <row r="624" spans="1:18" ht="63.75" customHeight="1">
      <c r="A624" s="1791"/>
      <c r="B624" s="2568" t="s">
        <v>2356</v>
      </c>
      <c r="C624" s="2570" t="s">
        <v>2354</v>
      </c>
      <c r="D624" s="3567" t="s">
        <v>2345</v>
      </c>
      <c r="E624" s="3567"/>
      <c r="F624" s="2570"/>
      <c r="G624" s="3571">
        <v>4050000</v>
      </c>
      <c r="H624" s="3571"/>
      <c r="I624" s="3571"/>
      <c r="J624" s="3571"/>
      <c r="K624" s="3571"/>
      <c r="L624" s="3571"/>
      <c r="M624" s="3571"/>
      <c r="N624" s="3571"/>
      <c r="O624" s="3571"/>
      <c r="P624" s="3571"/>
      <c r="Q624" s="3571"/>
      <c r="R624" s="3571"/>
    </row>
    <row r="625" spans="1:18" ht="63.75" customHeight="1">
      <c r="A625" s="1791"/>
      <c r="B625" s="2568" t="s">
        <v>2357</v>
      </c>
      <c r="C625" s="2570" t="s">
        <v>2354</v>
      </c>
      <c r="D625" s="3567" t="s">
        <v>2345</v>
      </c>
      <c r="E625" s="3567"/>
      <c r="F625" s="2570"/>
      <c r="G625" s="3571">
        <v>2390000</v>
      </c>
      <c r="H625" s="3571"/>
      <c r="I625" s="3571"/>
      <c r="J625" s="3571"/>
      <c r="K625" s="3571"/>
      <c r="L625" s="3571"/>
      <c r="M625" s="3571"/>
      <c r="N625" s="3571"/>
      <c r="O625" s="3571"/>
      <c r="P625" s="3571"/>
      <c r="Q625" s="3571"/>
      <c r="R625" s="3571"/>
    </row>
    <row r="626" spans="1:18" ht="63.75" customHeight="1">
      <c r="A626" s="1791"/>
      <c r="B626" s="2568" t="s">
        <v>2358</v>
      </c>
      <c r="C626" s="2570" t="s">
        <v>2354</v>
      </c>
      <c r="D626" s="3567" t="s">
        <v>2345</v>
      </c>
      <c r="E626" s="3567"/>
      <c r="F626" s="2570"/>
      <c r="G626" s="3571">
        <v>2150000</v>
      </c>
      <c r="H626" s="3571"/>
      <c r="I626" s="3571"/>
      <c r="J626" s="3571"/>
      <c r="K626" s="3571"/>
      <c r="L626" s="3571"/>
      <c r="M626" s="3571"/>
      <c r="N626" s="3571"/>
      <c r="O626" s="3571"/>
      <c r="P626" s="3571"/>
      <c r="Q626" s="3571"/>
      <c r="R626" s="3571"/>
    </row>
    <row r="627" spans="1:18" ht="63.75" customHeight="1">
      <c r="A627" s="1791"/>
      <c r="B627" s="2568" t="s">
        <v>2359</v>
      </c>
      <c r="C627" s="2570" t="s">
        <v>2354</v>
      </c>
      <c r="D627" s="3567" t="s">
        <v>2345</v>
      </c>
      <c r="E627" s="3567"/>
      <c r="F627" s="2570"/>
      <c r="G627" s="3571">
        <v>4520000</v>
      </c>
      <c r="H627" s="3571"/>
      <c r="I627" s="3571"/>
      <c r="J627" s="3571"/>
      <c r="K627" s="3571"/>
      <c r="L627" s="3571"/>
      <c r="M627" s="3571"/>
      <c r="N627" s="3571"/>
      <c r="O627" s="3571"/>
      <c r="P627" s="3571"/>
      <c r="Q627" s="3571"/>
      <c r="R627" s="3571"/>
    </row>
    <row r="628" spans="1:18" ht="33.75" customHeight="1">
      <c r="A628" s="1791"/>
      <c r="B628" s="3569" t="s">
        <v>2360</v>
      </c>
      <c r="C628" s="3569"/>
      <c r="D628" s="3569"/>
      <c r="E628" s="3569"/>
      <c r="F628" s="1915"/>
      <c r="G628" s="1915"/>
      <c r="H628" s="1915"/>
      <c r="I628" s="1915"/>
      <c r="J628" s="1915"/>
      <c r="K628" s="1915"/>
      <c r="L628" s="1888"/>
      <c r="M628" s="1915"/>
      <c r="N628" s="1915"/>
      <c r="O628" s="1915"/>
      <c r="P628" s="1915"/>
      <c r="Q628" s="1915"/>
      <c r="R628" s="1915"/>
    </row>
    <row r="629" spans="1:18" ht="63.75" customHeight="1">
      <c r="A629" s="1791"/>
      <c r="B629" s="2568" t="s">
        <v>2361</v>
      </c>
      <c r="C629" s="2570" t="s">
        <v>2362</v>
      </c>
      <c r="D629" s="3567" t="s">
        <v>2345</v>
      </c>
      <c r="E629" s="3567"/>
      <c r="F629" s="2570"/>
      <c r="G629" s="3571">
        <v>1020000</v>
      </c>
      <c r="H629" s="3571"/>
      <c r="I629" s="3571"/>
      <c r="J629" s="3571"/>
      <c r="K629" s="3571"/>
      <c r="L629" s="3571"/>
      <c r="M629" s="3571"/>
      <c r="N629" s="3571"/>
      <c r="O629" s="3571"/>
      <c r="P629" s="3571"/>
      <c r="Q629" s="3571"/>
      <c r="R629" s="3571"/>
    </row>
    <row r="630" spans="1:18" ht="31.5" customHeight="1">
      <c r="A630" s="1791"/>
      <c r="B630" s="3569" t="s">
        <v>2363</v>
      </c>
      <c r="C630" s="3569"/>
      <c r="D630" s="3569"/>
      <c r="E630" s="3569"/>
      <c r="F630" s="1915"/>
      <c r="G630" s="1915"/>
      <c r="H630" s="1915"/>
      <c r="I630" s="1915"/>
      <c r="J630" s="1915"/>
      <c r="K630" s="1915"/>
      <c r="L630" s="1888"/>
      <c r="M630" s="1915"/>
      <c r="N630" s="1915"/>
      <c r="O630" s="1915"/>
      <c r="P630" s="1915"/>
      <c r="Q630" s="1915"/>
      <c r="R630" s="1915"/>
    </row>
    <row r="631" spans="1:18" ht="63.75" customHeight="1">
      <c r="A631" s="1791"/>
      <c r="B631" s="2568" t="s">
        <v>2364</v>
      </c>
      <c r="C631" s="2570" t="s">
        <v>563</v>
      </c>
      <c r="D631" s="3567" t="s">
        <v>2345</v>
      </c>
      <c r="E631" s="3567"/>
      <c r="F631" s="2570"/>
      <c r="G631" s="3571">
        <v>670000</v>
      </c>
      <c r="H631" s="3571"/>
      <c r="I631" s="3571"/>
      <c r="J631" s="3571"/>
      <c r="K631" s="3571"/>
      <c r="L631" s="3571"/>
      <c r="M631" s="3571"/>
      <c r="N631" s="3571"/>
      <c r="O631" s="3571"/>
      <c r="P631" s="3571"/>
      <c r="Q631" s="3571"/>
      <c r="R631" s="3571"/>
    </row>
    <row r="632" spans="1:18" ht="63.75" customHeight="1">
      <c r="A632" s="1791"/>
      <c r="B632" s="2568" t="s">
        <v>2365</v>
      </c>
      <c r="C632" s="2570" t="s">
        <v>563</v>
      </c>
      <c r="D632" s="3567" t="s">
        <v>2345</v>
      </c>
      <c r="E632" s="3567"/>
      <c r="F632" s="2570"/>
      <c r="G632" s="3571">
        <v>650000</v>
      </c>
      <c r="H632" s="3571"/>
      <c r="I632" s="3571"/>
      <c r="J632" s="3571"/>
      <c r="K632" s="3571"/>
      <c r="L632" s="3571"/>
      <c r="M632" s="3571"/>
      <c r="N632" s="3571"/>
      <c r="O632" s="3571"/>
      <c r="P632" s="3571"/>
      <c r="Q632" s="3571"/>
      <c r="R632" s="3571"/>
    </row>
    <row r="633" spans="1:18" ht="63.75" customHeight="1">
      <c r="A633" s="1791"/>
      <c r="B633" s="2568" t="s">
        <v>2366</v>
      </c>
      <c r="C633" s="2570" t="s">
        <v>563</v>
      </c>
      <c r="D633" s="3567" t="s">
        <v>2345</v>
      </c>
      <c r="E633" s="3567"/>
      <c r="F633" s="2570"/>
      <c r="G633" s="3571">
        <v>630000</v>
      </c>
      <c r="H633" s="3571"/>
      <c r="I633" s="3571"/>
      <c r="J633" s="3571"/>
      <c r="K633" s="3571"/>
      <c r="L633" s="3571"/>
      <c r="M633" s="3571"/>
      <c r="N633" s="3571"/>
      <c r="O633" s="3571"/>
      <c r="P633" s="3571"/>
      <c r="Q633" s="3571"/>
      <c r="R633" s="3571"/>
    </row>
    <row r="634" spans="1:18" ht="63.75" customHeight="1">
      <c r="A634" s="1791"/>
      <c r="B634" s="2568" t="s">
        <v>2367</v>
      </c>
      <c r="C634" s="2570" t="s">
        <v>563</v>
      </c>
      <c r="D634" s="3567" t="s">
        <v>2345</v>
      </c>
      <c r="E634" s="3567"/>
      <c r="F634" s="2570"/>
      <c r="G634" s="3571">
        <v>930000</v>
      </c>
      <c r="H634" s="3571"/>
      <c r="I634" s="3571"/>
      <c r="J634" s="3571"/>
      <c r="K634" s="3571"/>
      <c r="L634" s="3571"/>
      <c r="M634" s="3571"/>
      <c r="N634" s="3571"/>
      <c r="O634" s="3571"/>
      <c r="P634" s="3571"/>
      <c r="Q634" s="3571"/>
      <c r="R634" s="3571"/>
    </row>
    <row r="635" spans="1:18" ht="63.75" customHeight="1">
      <c r="A635" s="1791"/>
      <c r="B635" s="2568" t="s">
        <v>2368</v>
      </c>
      <c r="C635" s="2570" t="s">
        <v>563</v>
      </c>
      <c r="D635" s="3567" t="s">
        <v>2345</v>
      </c>
      <c r="E635" s="3567"/>
      <c r="F635" s="2570"/>
      <c r="G635" s="3571">
        <v>970000</v>
      </c>
      <c r="H635" s="3571"/>
      <c r="I635" s="3571"/>
      <c r="J635" s="3571"/>
      <c r="K635" s="3571"/>
      <c r="L635" s="3571"/>
      <c r="M635" s="3571"/>
      <c r="N635" s="3571"/>
      <c r="O635" s="3571"/>
      <c r="P635" s="3571"/>
      <c r="Q635" s="3571"/>
      <c r="R635" s="3571"/>
    </row>
    <row r="636" spans="1:18" ht="48" customHeight="1">
      <c r="A636" s="1791">
        <v>7</v>
      </c>
      <c r="B636" s="3572" t="s">
        <v>3328</v>
      </c>
      <c r="C636" s="3569"/>
      <c r="D636" s="3569"/>
      <c r="E636" s="3569"/>
      <c r="F636" s="3569"/>
      <c r="G636" s="3569"/>
      <c r="H636" s="3569"/>
      <c r="I636" s="3569"/>
      <c r="J636" s="3569"/>
      <c r="K636" s="3569"/>
      <c r="L636" s="3569"/>
      <c r="M636" s="3569"/>
      <c r="N636" s="3569"/>
      <c r="O636" s="3569"/>
      <c r="P636" s="3569"/>
      <c r="Q636" s="3569"/>
      <c r="R636" s="3569"/>
    </row>
    <row r="637" spans="1:18" ht="17.25" customHeight="1">
      <c r="A637" s="1791"/>
      <c r="B637" s="2469"/>
      <c r="C637" s="2543"/>
      <c r="D637" s="1915"/>
      <c r="E637" s="3531" t="s">
        <v>3078</v>
      </c>
      <c r="F637" s="3532"/>
      <c r="G637" s="3532"/>
      <c r="H637" s="3532"/>
      <c r="I637" s="3532"/>
      <c r="J637" s="3532"/>
      <c r="K637" s="3532"/>
      <c r="L637" s="3532"/>
      <c r="M637" s="3532"/>
      <c r="N637" s="3532"/>
      <c r="O637" s="3532"/>
      <c r="P637" s="3532"/>
      <c r="Q637" s="3532"/>
      <c r="R637" s="3533"/>
    </row>
    <row r="638" spans="1:18" ht="16.5" customHeight="1">
      <c r="A638" s="1791"/>
      <c r="B638" s="3572" t="s">
        <v>2516</v>
      </c>
      <c r="C638" s="3569"/>
      <c r="D638" s="3569"/>
      <c r="E638" s="3569"/>
      <c r="F638" s="3569"/>
      <c r="G638" s="3569"/>
      <c r="H638" s="3569"/>
      <c r="I638" s="3569"/>
      <c r="J638" s="3569"/>
      <c r="K638" s="3569"/>
      <c r="L638" s="3569"/>
      <c r="M638" s="3569"/>
      <c r="N638" s="3569"/>
      <c r="O638" s="3569"/>
      <c r="P638" s="3569"/>
      <c r="Q638" s="3569"/>
      <c r="R638" s="3569"/>
    </row>
    <row r="639" spans="1:18" ht="23.25" customHeight="1">
      <c r="A639" s="1824">
        <v>1</v>
      </c>
      <c r="B639" s="2541" t="s">
        <v>3038</v>
      </c>
      <c r="C639" s="2564" t="s">
        <v>2491</v>
      </c>
      <c r="D639" s="2570" t="s">
        <v>739</v>
      </c>
      <c r="E639" s="3566"/>
      <c r="F639" s="3377"/>
      <c r="G639" s="3571">
        <v>4100</v>
      </c>
      <c r="H639" s="3571"/>
      <c r="I639" s="3571"/>
      <c r="J639" s="3571"/>
      <c r="K639" s="3571"/>
      <c r="L639" s="3571"/>
      <c r="M639" s="3571"/>
      <c r="N639" s="3571"/>
      <c r="O639" s="3571"/>
      <c r="P639" s="3571"/>
      <c r="Q639" s="3571"/>
      <c r="R639" s="3571"/>
    </row>
    <row r="640" spans="1:18" ht="23.25" customHeight="1">
      <c r="A640" s="1824">
        <v>2</v>
      </c>
      <c r="B640" s="2541" t="s">
        <v>3039</v>
      </c>
      <c r="C640" s="2564" t="s">
        <v>2491</v>
      </c>
      <c r="D640" s="2570" t="s">
        <v>739</v>
      </c>
      <c r="E640" s="3566"/>
      <c r="F640" s="3377"/>
      <c r="G640" s="3810">
        <v>5780</v>
      </c>
      <c r="H640" s="3810"/>
      <c r="I640" s="3810"/>
      <c r="J640" s="3810"/>
      <c r="K640" s="3810"/>
      <c r="L640" s="3810"/>
      <c r="M640" s="3810"/>
      <c r="N640" s="3810"/>
      <c r="O640" s="3810"/>
      <c r="P640" s="3810"/>
      <c r="Q640" s="3810"/>
      <c r="R640" s="3810"/>
    </row>
    <row r="641" spans="1:18" ht="23.25" customHeight="1">
      <c r="A641" s="1824">
        <v>3</v>
      </c>
      <c r="B641" s="2541" t="s">
        <v>3040</v>
      </c>
      <c r="C641" s="2564" t="s">
        <v>2491</v>
      </c>
      <c r="D641" s="2570" t="s">
        <v>739</v>
      </c>
      <c r="E641" s="3566"/>
      <c r="F641" s="3377"/>
      <c r="G641" s="3810">
        <v>7420</v>
      </c>
      <c r="H641" s="3810"/>
      <c r="I641" s="3810"/>
      <c r="J641" s="3810"/>
      <c r="K641" s="3810"/>
      <c r="L641" s="3810"/>
      <c r="M641" s="3810"/>
      <c r="N641" s="3810"/>
      <c r="O641" s="3810"/>
      <c r="P641" s="3810"/>
      <c r="Q641" s="3810"/>
      <c r="R641" s="3810"/>
    </row>
    <row r="642" spans="1:18" ht="23.25" customHeight="1">
      <c r="A642" s="1824">
        <v>4</v>
      </c>
      <c r="B642" s="2541" t="s">
        <v>3041</v>
      </c>
      <c r="C642" s="2564" t="s">
        <v>2491</v>
      </c>
      <c r="D642" s="2570" t="s">
        <v>739</v>
      </c>
      <c r="E642" s="3566"/>
      <c r="F642" s="3377"/>
      <c r="G642" s="3810">
        <v>10560</v>
      </c>
      <c r="H642" s="3810"/>
      <c r="I642" s="3810"/>
      <c r="J642" s="3810"/>
      <c r="K642" s="3810"/>
      <c r="L642" s="3810"/>
      <c r="M642" s="3810"/>
      <c r="N642" s="3810"/>
      <c r="O642" s="3810"/>
      <c r="P642" s="3810"/>
      <c r="Q642" s="3810"/>
      <c r="R642" s="3810"/>
    </row>
    <row r="643" spans="1:18" ht="23.25" customHeight="1">
      <c r="A643" s="1824">
        <v>5</v>
      </c>
      <c r="B643" s="2541" t="s">
        <v>3042</v>
      </c>
      <c r="C643" s="2564" t="s">
        <v>2491</v>
      </c>
      <c r="D643" s="2570" t="s">
        <v>739</v>
      </c>
      <c r="E643" s="3566"/>
      <c r="F643" s="3377"/>
      <c r="G643" s="3810">
        <v>17130</v>
      </c>
      <c r="H643" s="3810"/>
      <c r="I643" s="3810"/>
      <c r="J643" s="3810"/>
      <c r="K643" s="3810"/>
      <c r="L643" s="3810"/>
      <c r="M643" s="3810"/>
      <c r="N643" s="3810"/>
      <c r="O643" s="3810"/>
      <c r="P643" s="3810"/>
      <c r="Q643" s="3810"/>
      <c r="R643" s="3810"/>
    </row>
    <row r="644" spans="1:18" ht="23.25" customHeight="1">
      <c r="A644" s="1824">
        <v>6</v>
      </c>
      <c r="B644" s="2541" t="s">
        <v>3043</v>
      </c>
      <c r="C644" s="2564" t="s">
        <v>2491</v>
      </c>
      <c r="D644" s="2570" t="s">
        <v>739</v>
      </c>
      <c r="E644" s="3566"/>
      <c r="F644" s="3377"/>
      <c r="G644" s="3571">
        <v>6800</v>
      </c>
      <c r="H644" s="3571"/>
      <c r="I644" s="3571"/>
      <c r="J644" s="3571"/>
      <c r="K644" s="3571"/>
      <c r="L644" s="3571"/>
      <c r="M644" s="3571"/>
      <c r="N644" s="3571"/>
      <c r="O644" s="3571"/>
      <c r="P644" s="3571"/>
      <c r="Q644" s="3571"/>
      <c r="R644" s="3571"/>
    </row>
    <row r="645" spans="1:18" ht="23.25" customHeight="1">
      <c r="A645" s="1824">
        <v>7</v>
      </c>
      <c r="B645" s="2541" t="s">
        <v>3044</v>
      </c>
      <c r="C645" s="2564" t="s">
        <v>2491</v>
      </c>
      <c r="D645" s="2570" t="s">
        <v>739</v>
      </c>
      <c r="E645" s="3566"/>
      <c r="F645" s="3377"/>
      <c r="G645" s="3810">
        <v>8510</v>
      </c>
      <c r="H645" s="3810"/>
      <c r="I645" s="3810"/>
      <c r="J645" s="3810"/>
      <c r="K645" s="3810"/>
      <c r="L645" s="3810"/>
      <c r="M645" s="3810"/>
      <c r="N645" s="3810"/>
      <c r="O645" s="3810"/>
      <c r="P645" s="3810"/>
      <c r="Q645" s="3810"/>
      <c r="R645" s="3810"/>
    </row>
    <row r="646" spans="1:18" ht="23.25" customHeight="1">
      <c r="A646" s="1824">
        <v>8</v>
      </c>
      <c r="B646" s="2541" t="s">
        <v>3045</v>
      </c>
      <c r="C646" s="2564" t="s">
        <v>2491</v>
      </c>
      <c r="D646" s="2570" t="s">
        <v>739</v>
      </c>
      <c r="E646" s="3566"/>
      <c r="F646" s="3377"/>
      <c r="G646" s="3810">
        <v>12000</v>
      </c>
      <c r="H646" s="3810"/>
      <c r="I646" s="3810"/>
      <c r="J646" s="3810"/>
      <c r="K646" s="3810"/>
      <c r="L646" s="3810"/>
      <c r="M646" s="3810"/>
      <c r="N646" s="3810"/>
      <c r="O646" s="3810"/>
      <c r="P646" s="3810"/>
      <c r="Q646" s="3810"/>
      <c r="R646" s="3810"/>
    </row>
    <row r="647" spans="1:18" ht="23.25" customHeight="1">
      <c r="A647" s="1824">
        <v>9</v>
      </c>
      <c r="B647" s="2541" t="s">
        <v>3046</v>
      </c>
      <c r="C647" s="2564" t="s">
        <v>2491</v>
      </c>
      <c r="D647" s="2570" t="s">
        <v>739</v>
      </c>
      <c r="E647" s="3566"/>
      <c r="F647" s="3377"/>
      <c r="G647" s="3810">
        <v>19320</v>
      </c>
      <c r="H647" s="3810"/>
      <c r="I647" s="3810"/>
      <c r="J647" s="3810"/>
      <c r="K647" s="3810"/>
      <c r="L647" s="3810"/>
      <c r="M647" s="3810"/>
      <c r="N647" s="3810"/>
      <c r="O647" s="3810"/>
      <c r="P647" s="3810"/>
      <c r="Q647" s="3810"/>
      <c r="R647" s="3810"/>
    </row>
    <row r="648" spans="1:18" ht="23.25" customHeight="1">
      <c r="A648" s="1824">
        <v>10</v>
      </c>
      <c r="B648" s="2541" t="s">
        <v>3047</v>
      </c>
      <c r="C648" s="2564" t="s">
        <v>2491</v>
      </c>
      <c r="D648" s="2570" t="s">
        <v>739</v>
      </c>
      <c r="E648" s="3566"/>
      <c r="F648" s="3377"/>
      <c r="G648" s="3810">
        <v>29210</v>
      </c>
      <c r="H648" s="3810"/>
      <c r="I648" s="3810"/>
      <c r="J648" s="3810"/>
      <c r="K648" s="3810"/>
      <c r="L648" s="3810"/>
      <c r="M648" s="3810"/>
      <c r="N648" s="3810"/>
      <c r="O648" s="3810"/>
      <c r="P648" s="3810"/>
      <c r="Q648" s="3810"/>
      <c r="R648" s="3810"/>
    </row>
    <row r="649" spans="1:18" ht="23.25" customHeight="1">
      <c r="A649" s="1824">
        <v>11</v>
      </c>
      <c r="B649" s="2541" t="s">
        <v>3048</v>
      </c>
      <c r="C649" s="2564" t="s">
        <v>2491</v>
      </c>
      <c r="D649" s="2570" t="s">
        <v>739</v>
      </c>
      <c r="E649" s="3566"/>
      <c r="F649" s="3377"/>
      <c r="G649" s="3810">
        <v>43660</v>
      </c>
      <c r="H649" s="3810"/>
      <c r="I649" s="3810"/>
      <c r="J649" s="3810"/>
      <c r="K649" s="3810"/>
      <c r="L649" s="3810"/>
      <c r="M649" s="3810"/>
      <c r="N649" s="3810"/>
      <c r="O649" s="3810"/>
      <c r="P649" s="3810"/>
      <c r="Q649" s="3810"/>
      <c r="R649" s="3810"/>
    </row>
    <row r="650" spans="1:18" ht="23.25" customHeight="1">
      <c r="A650" s="1824">
        <v>12</v>
      </c>
      <c r="B650" s="2541" t="s">
        <v>3049</v>
      </c>
      <c r="C650" s="2564" t="s">
        <v>2491</v>
      </c>
      <c r="D650" s="2570" t="s">
        <v>739</v>
      </c>
      <c r="E650" s="3566"/>
      <c r="F650" s="3377"/>
      <c r="G650" s="3810">
        <v>7620</v>
      </c>
      <c r="H650" s="3810"/>
      <c r="I650" s="3810"/>
      <c r="J650" s="3810"/>
      <c r="K650" s="3810"/>
      <c r="L650" s="3810"/>
      <c r="M650" s="3810"/>
      <c r="N650" s="3810"/>
      <c r="O650" s="3810"/>
      <c r="P650" s="3810"/>
      <c r="Q650" s="3810"/>
      <c r="R650" s="3810"/>
    </row>
    <row r="651" spans="1:18" ht="23.25" customHeight="1">
      <c r="A651" s="1824">
        <v>13</v>
      </c>
      <c r="B651" s="2541" t="s">
        <v>3050</v>
      </c>
      <c r="C651" s="2564" t="s">
        <v>2491</v>
      </c>
      <c r="D651" s="2570" t="s">
        <v>739</v>
      </c>
      <c r="E651" s="3566"/>
      <c r="F651" s="3377"/>
      <c r="G651" s="3810">
        <v>9410</v>
      </c>
      <c r="H651" s="3810"/>
      <c r="I651" s="3810"/>
      <c r="J651" s="3810"/>
      <c r="K651" s="3810"/>
      <c r="L651" s="3810"/>
      <c r="M651" s="3810"/>
      <c r="N651" s="3810"/>
      <c r="O651" s="3810"/>
      <c r="P651" s="3810"/>
      <c r="Q651" s="3810"/>
      <c r="R651" s="3810"/>
    </row>
    <row r="652" spans="1:18" ht="23.25" customHeight="1">
      <c r="A652" s="1824">
        <v>14</v>
      </c>
      <c r="B652" s="2541" t="s">
        <v>3051</v>
      </c>
      <c r="C652" s="2564" t="s">
        <v>2491</v>
      </c>
      <c r="D652" s="2570" t="s">
        <v>739</v>
      </c>
      <c r="E652" s="3566"/>
      <c r="F652" s="3377"/>
      <c r="G652" s="3810">
        <v>13240</v>
      </c>
      <c r="H652" s="3810"/>
      <c r="I652" s="3810"/>
      <c r="J652" s="3810"/>
      <c r="K652" s="3810"/>
      <c r="L652" s="3810"/>
      <c r="M652" s="3810"/>
      <c r="N652" s="3810"/>
      <c r="O652" s="3810"/>
      <c r="P652" s="3810"/>
      <c r="Q652" s="3810"/>
      <c r="R652" s="3810"/>
    </row>
    <row r="653" spans="1:18" ht="23.25" customHeight="1">
      <c r="A653" s="1824">
        <v>15</v>
      </c>
      <c r="B653" s="2541" t="s">
        <v>3052</v>
      </c>
      <c r="C653" s="2564" t="s">
        <v>2491</v>
      </c>
      <c r="D653" s="2570" t="s">
        <v>739</v>
      </c>
      <c r="E653" s="3566"/>
      <c r="F653" s="3377"/>
      <c r="G653" s="3810">
        <v>21090</v>
      </c>
      <c r="H653" s="3810"/>
      <c r="I653" s="3810"/>
      <c r="J653" s="3810"/>
      <c r="K653" s="3810"/>
      <c r="L653" s="3810"/>
      <c r="M653" s="3810"/>
      <c r="N653" s="3810"/>
      <c r="O653" s="3810"/>
      <c r="P653" s="3810"/>
      <c r="Q653" s="3810"/>
      <c r="R653" s="3810"/>
    </row>
    <row r="654" spans="1:18" ht="23.25" customHeight="1">
      <c r="A654" s="1824">
        <v>16</v>
      </c>
      <c r="B654" s="2541" t="s">
        <v>3053</v>
      </c>
      <c r="C654" s="2564" t="s">
        <v>2491</v>
      </c>
      <c r="D654" s="2570" t="s">
        <v>739</v>
      </c>
      <c r="E654" s="3566"/>
      <c r="F654" s="3377"/>
      <c r="G654" s="3810">
        <v>31480</v>
      </c>
      <c r="H654" s="3810"/>
      <c r="I654" s="3810"/>
      <c r="J654" s="3810"/>
      <c r="K654" s="3810"/>
      <c r="L654" s="3810"/>
      <c r="M654" s="3810"/>
      <c r="N654" s="3810"/>
      <c r="O654" s="3810"/>
      <c r="P654" s="3810"/>
      <c r="Q654" s="3810"/>
      <c r="R654" s="3810"/>
    </row>
    <row r="655" spans="1:18" ht="23.25" customHeight="1">
      <c r="A655" s="1824">
        <v>17</v>
      </c>
      <c r="B655" s="2541" t="s">
        <v>3054</v>
      </c>
      <c r="C655" s="2564" t="s">
        <v>2491</v>
      </c>
      <c r="D655" s="2570" t="s">
        <v>739</v>
      </c>
      <c r="E655" s="3566"/>
      <c r="F655" s="3377"/>
      <c r="G655" s="3810">
        <v>46630</v>
      </c>
      <c r="H655" s="3810"/>
      <c r="I655" s="3810"/>
      <c r="J655" s="3810"/>
      <c r="K655" s="3810"/>
      <c r="L655" s="3810"/>
      <c r="M655" s="3810"/>
      <c r="N655" s="3810"/>
      <c r="O655" s="3810"/>
      <c r="P655" s="3810"/>
      <c r="Q655" s="3810"/>
      <c r="R655" s="3810"/>
    </row>
    <row r="656" spans="1:18" ht="23.25" customHeight="1">
      <c r="A656" s="1824">
        <v>18</v>
      </c>
      <c r="B656" s="2541" t="s">
        <v>3055</v>
      </c>
      <c r="C656" s="2564" t="s">
        <v>2491</v>
      </c>
      <c r="D656" s="2570" t="s">
        <v>739</v>
      </c>
      <c r="E656" s="3566"/>
      <c r="F656" s="3377"/>
      <c r="G656" s="3810">
        <v>10300</v>
      </c>
      <c r="H656" s="3810"/>
      <c r="I656" s="3810"/>
      <c r="J656" s="3810"/>
      <c r="K656" s="3810"/>
      <c r="L656" s="3810"/>
      <c r="M656" s="3810"/>
      <c r="N656" s="3810"/>
      <c r="O656" s="3810"/>
      <c r="P656" s="3810"/>
      <c r="Q656" s="3810"/>
      <c r="R656" s="3810"/>
    </row>
    <row r="657" spans="1:18" ht="23.25" customHeight="1">
      <c r="A657" s="1824">
        <v>19</v>
      </c>
      <c r="B657" s="2541" t="s">
        <v>3056</v>
      </c>
      <c r="C657" s="2564" t="s">
        <v>2491</v>
      </c>
      <c r="D657" s="2570" t="s">
        <v>739</v>
      </c>
      <c r="E657" s="3566"/>
      <c r="F657" s="3377"/>
      <c r="G657" s="3810">
        <v>12790</v>
      </c>
      <c r="H657" s="3810"/>
      <c r="I657" s="3810"/>
      <c r="J657" s="3810"/>
      <c r="K657" s="3810"/>
      <c r="L657" s="3810"/>
      <c r="M657" s="3810"/>
      <c r="N657" s="3810"/>
      <c r="O657" s="3810"/>
      <c r="P657" s="3810"/>
      <c r="Q657" s="3810"/>
      <c r="R657" s="3810"/>
    </row>
    <row r="658" spans="1:18" ht="23.25" customHeight="1">
      <c r="A658" s="1824">
        <v>20</v>
      </c>
      <c r="B658" s="2541" t="s">
        <v>3057</v>
      </c>
      <c r="C658" s="2564" t="s">
        <v>2491</v>
      </c>
      <c r="D658" s="2570" t="s">
        <v>739</v>
      </c>
      <c r="E658" s="3566"/>
      <c r="F658" s="3377"/>
      <c r="G658" s="3810">
        <v>18610</v>
      </c>
      <c r="H658" s="3810"/>
      <c r="I658" s="3810"/>
      <c r="J658" s="3810"/>
      <c r="K658" s="3810"/>
      <c r="L658" s="3810"/>
      <c r="M658" s="3810"/>
      <c r="N658" s="3810"/>
      <c r="O658" s="3810"/>
      <c r="P658" s="3810"/>
      <c r="Q658" s="3810"/>
      <c r="R658" s="3810"/>
    </row>
    <row r="659" spans="1:18" ht="23.25" customHeight="1">
      <c r="A659" s="1824">
        <v>21</v>
      </c>
      <c r="B659" s="2541" t="s">
        <v>3058</v>
      </c>
      <c r="C659" s="2564" t="s">
        <v>2491</v>
      </c>
      <c r="D659" s="2570" t="s">
        <v>739</v>
      </c>
      <c r="E659" s="3566"/>
      <c r="F659" s="3377"/>
      <c r="G659" s="3810">
        <v>29400</v>
      </c>
      <c r="H659" s="3810"/>
      <c r="I659" s="3810"/>
      <c r="J659" s="3810"/>
      <c r="K659" s="3810"/>
      <c r="L659" s="3810"/>
      <c r="M659" s="3810"/>
      <c r="N659" s="3810"/>
      <c r="O659" s="3810"/>
      <c r="P659" s="3810"/>
      <c r="Q659" s="3810"/>
      <c r="R659" s="3810"/>
    </row>
    <row r="660" spans="1:18" ht="23.25" customHeight="1">
      <c r="A660" s="1824">
        <v>22</v>
      </c>
      <c r="B660" s="2541" t="s">
        <v>3059</v>
      </c>
      <c r="C660" s="2564" t="s">
        <v>2491</v>
      </c>
      <c r="D660" s="2570" t="s">
        <v>739</v>
      </c>
      <c r="E660" s="3566"/>
      <c r="F660" s="3377"/>
      <c r="G660" s="3810">
        <v>44060</v>
      </c>
      <c r="H660" s="3810"/>
      <c r="I660" s="3810"/>
      <c r="J660" s="3810"/>
      <c r="K660" s="3810"/>
      <c r="L660" s="3810"/>
      <c r="M660" s="3810"/>
      <c r="N660" s="3810"/>
      <c r="O660" s="3810"/>
      <c r="P660" s="3810"/>
      <c r="Q660" s="3810"/>
      <c r="R660" s="3810"/>
    </row>
    <row r="661" spans="1:18" ht="23.25" customHeight="1">
      <c r="A661" s="1824">
        <v>23</v>
      </c>
      <c r="B661" s="2541" t="s">
        <v>3060</v>
      </c>
      <c r="C661" s="2564" t="s">
        <v>2491</v>
      </c>
      <c r="D661" s="2570" t="s">
        <v>739</v>
      </c>
      <c r="E661" s="3566"/>
      <c r="F661" s="3377"/>
      <c r="G661" s="3810">
        <v>66830</v>
      </c>
      <c r="H661" s="3810"/>
      <c r="I661" s="3810"/>
      <c r="J661" s="3810"/>
      <c r="K661" s="3810"/>
      <c r="L661" s="3810"/>
      <c r="M661" s="3810"/>
      <c r="N661" s="3810"/>
      <c r="O661" s="3810"/>
      <c r="P661" s="3810"/>
      <c r="Q661" s="3810"/>
      <c r="R661" s="3810"/>
    </row>
    <row r="662" spans="1:18" ht="23.25" customHeight="1">
      <c r="A662" s="1824">
        <v>24</v>
      </c>
      <c r="B662" s="2541" t="s">
        <v>3061</v>
      </c>
      <c r="C662" s="2564" t="s">
        <v>2491</v>
      </c>
      <c r="D662" s="2570" t="s">
        <v>739</v>
      </c>
      <c r="E662" s="3566"/>
      <c r="F662" s="3377"/>
      <c r="G662" s="3810">
        <v>13210</v>
      </c>
      <c r="H662" s="3810"/>
      <c r="I662" s="3810"/>
      <c r="J662" s="3810"/>
      <c r="K662" s="3810"/>
      <c r="L662" s="3810"/>
      <c r="M662" s="3810"/>
      <c r="N662" s="3810"/>
      <c r="O662" s="3810"/>
      <c r="P662" s="3810"/>
      <c r="Q662" s="3810"/>
      <c r="R662" s="3810"/>
    </row>
    <row r="663" spans="1:18" ht="23.25" customHeight="1">
      <c r="A663" s="1824">
        <v>25</v>
      </c>
      <c r="B663" s="2541" t="s">
        <v>3062</v>
      </c>
      <c r="C663" s="2564" t="s">
        <v>2491</v>
      </c>
      <c r="D663" s="2570" t="s">
        <v>739</v>
      </c>
      <c r="E663" s="3566"/>
      <c r="F663" s="3377"/>
      <c r="G663" s="3810">
        <v>16720</v>
      </c>
      <c r="H663" s="3810"/>
      <c r="I663" s="3810"/>
      <c r="J663" s="3810"/>
      <c r="K663" s="3810"/>
      <c r="L663" s="3810"/>
      <c r="M663" s="3810"/>
      <c r="N663" s="3810"/>
      <c r="O663" s="3810"/>
      <c r="P663" s="3810"/>
      <c r="Q663" s="3810"/>
      <c r="R663" s="3810"/>
    </row>
    <row r="664" spans="1:18" ht="23.25" customHeight="1">
      <c r="A664" s="1824">
        <v>26</v>
      </c>
      <c r="B664" s="2541" t="s">
        <v>3063</v>
      </c>
      <c r="C664" s="2564" t="s">
        <v>2491</v>
      </c>
      <c r="D664" s="2570" t="s">
        <v>739</v>
      </c>
      <c r="E664" s="3566"/>
      <c r="F664" s="3377"/>
      <c r="G664" s="3810">
        <v>24160</v>
      </c>
      <c r="H664" s="3810"/>
      <c r="I664" s="3810"/>
      <c r="J664" s="3810"/>
      <c r="K664" s="3810"/>
      <c r="L664" s="3810"/>
      <c r="M664" s="3810"/>
      <c r="N664" s="3810"/>
      <c r="O664" s="3810"/>
      <c r="P664" s="3810"/>
      <c r="Q664" s="3810"/>
      <c r="R664" s="3810"/>
    </row>
    <row r="665" spans="1:18" ht="23.25" customHeight="1">
      <c r="A665" s="1824">
        <v>27</v>
      </c>
      <c r="B665" s="2541" t="s">
        <v>3064</v>
      </c>
      <c r="C665" s="2564" t="s">
        <v>2491</v>
      </c>
      <c r="D665" s="2570" t="s">
        <v>739</v>
      </c>
      <c r="E665" s="3566"/>
      <c r="F665" s="3377"/>
      <c r="G665" s="3810">
        <v>38020</v>
      </c>
      <c r="H665" s="3810"/>
      <c r="I665" s="3810"/>
      <c r="J665" s="3810"/>
      <c r="K665" s="3810"/>
      <c r="L665" s="3810"/>
      <c r="M665" s="3810"/>
      <c r="N665" s="3810"/>
      <c r="O665" s="3810"/>
      <c r="P665" s="3810"/>
      <c r="Q665" s="3810"/>
      <c r="R665" s="3810"/>
    </row>
    <row r="666" spans="1:18" ht="23.25" customHeight="1">
      <c r="A666" s="1824">
        <v>28</v>
      </c>
      <c r="B666" s="2541" t="s">
        <v>3065</v>
      </c>
      <c r="C666" s="2564" t="s">
        <v>2491</v>
      </c>
      <c r="D666" s="2570" t="s">
        <v>739</v>
      </c>
      <c r="E666" s="3566"/>
      <c r="F666" s="3377"/>
      <c r="G666" s="3810">
        <v>57620</v>
      </c>
      <c r="H666" s="3810"/>
      <c r="I666" s="3810"/>
      <c r="J666" s="3810"/>
      <c r="K666" s="3810"/>
      <c r="L666" s="3810"/>
      <c r="M666" s="3810"/>
      <c r="N666" s="3810"/>
      <c r="O666" s="3810"/>
      <c r="P666" s="3810"/>
      <c r="Q666" s="3810"/>
      <c r="R666" s="3810"/>
    </row>
    <row r="667" spans="1:18" ht="23.25" customHeight="1">
      <c r="A667" s="1824">
        <v>29</v>
      </c>
      <c r="B667" s="2541" t="s">
        <v>3066</v>
      </c>
      <c r="C667" s="2564" t="s">
        <v>2491</v>
      </c>
      <c r="D667" s="2570" t="s">
        <v>739</v>
      </c>
      <c r="E667" s="3566"/>
      <c r="F667" s="3377"/>
      <c r="G667" s="3810">
        <v>86920</v>
      </c>
      <c r="H667" s="3810"/>
      <c r="I667" s="3810"/>
      <c r="J667" s="3810"/>
      <c r="K667" s="3810"/>
      <c r="L667" s="3810"/>
      <c r="M667" s="3810"/>
      <c r="N667" s="3810"/>
      <c r="O667" s="3810"/>
      <c r="P667" s="3810"/>
      <c r="Q667" s="3810"/>
      <c r="R667" s="3810"/>
    </row>
    <row r="668" spans="1:18" ht="23.25" customHeight="1">
      <c r="A668" s="1824">
        <v>30</v>
      </c>
      <c r="B668" s="2541" t="s">
        <v>3067</v>
      </c>
      <c r="C668" s="2564" t="s">
        <v>2491</v>
      </c>
      <c r="D668" s="2570" t="s">
        <v>739</v>
      </c>
      <c r="E668" s="3566"/>
      <c r="F668" s="3377"/>
      <c r="G668" s="3571">
        <v>5490</v>
      </c>
      <c r="H668" s="3571"/>
      <c r="I668" s="3571"/>
      <c r="J668" s="3571"/>
      <c r="K668" s="3571"/>
      <c r="L668" s="3571"/>
      <c r="M668" s="3571"/>
      <c r="N668" s="3571"/>
      <c r="O668" s="3571"/>
      <c r="P668" s="3571"/>
      <c r="Q668" s="3571"/>
      <c r="R668" s="3571"/>
    </row>
    <row r="669" spans="1:18" ht="23.25" customHeight="1">
      <c r="A669" s="1824">
        <v>31</v>
      </c>
      <c r="B669" s="2541" t="s">
        <v>3068</v>
      </c>
      <c r="C669" s="2564" t="s">
        <v>2491</v>
      </c>
      <c r="D669" s="2570" t="s">
        <v>739</v>
      </c>
      <c r="E669" s="3566"/>
      <c r="F669" s="3377"/>
      <c r="G669" s="3810">
        <v>8960</v>
      </c>
      <c r="H669" s="3810"/>
      <c r="I669" s="3810"/>
      <c r="J669" s="3810"/>
      <c r="K669" s="3810"/>
      <c r="L669" s="3810"/>
      <c r="M669" s="3810"/>
      <c r="N669" s="3810"/>
      <c r="O669" s="3810"/>
      <c r="P669" s="3810"/>
      <c r="Q669" s="3810"/>
      <c r="R669" s="3810"/>
    </row>
    <row r="670" spans="1:18" ht="23.25" customHeight="1">
      <c r="A670" s="1824">
        <v>32</v>
      </c>
      <c r="B670" s="2541" t="s">
        <v>3069</v>
      </c>
      <c r="C670" s="2564" t="s">
        <v>2491</v>
      </c>
      <c r="D670" s="2570" t="s">
        <v>739</v>
      </c>
      <c r="E670" s="3566"/>
      <c r="F670" s="3377"/>
      <c r="G670" s="3810">
        <v>13560</v>
      </c>
      <c r="H670" s="3810"/>
      <c r="I670" s="3810"/>
      <c r="J670" s="3810"/>
      <c r="K670" s="3810"/>
      <c r="L670" s="3810"/>
      <c r="M670" s="3810"/>
      <c r="N670" s="3810"/>
      <c r="O670" s="3810"/>
      <c r="P670" s="3810"/>
      <c r="Q670" s="3810"/>
      <c r="R670" s="3810"/>
    </row>
    <row r="671" spans="1:18" ht="23.25" customHeight="1">
      <c r="A671" s="1824">
        <v>33</v>
      </c>
      <c r="B671" s="2541" t="s">
        <v>3070</v>
      </c>
      <c r="C671" s="2564" t="s">
        <v>2491</v>
      </c>
      <c r="D671" s="2570" t="s">
        <v>739</v>
      </c>
      <c r="E671" s="3566"/>
      <c r="F671" s="3377"/>
      <c r="G671" s="3810">
        <v>19900</v>
      </c>
      <c r="H671" s="3810"/>
      <c r="I671" s="3810"/>
      <c r="J671" s="3810"/>
      <c r="K671" s="3810"/>
      <c r="L671" s="3810"/>
      <c r="M671" s="3810"/>
      <c r="N671" s="3810"/>
      <c r="O671" s="3810"/>
      <c r="P671" s="3810"/>
      <c r="Q671" s="3810"/>
      <c r="R671" s="3810"/>
    </row>
    <row r="672" spans="1:18" ht="23.25" customHeight="1">
      <c r="A672" s="1824">
        <v>34</v>
      </c>
      <c r="B672" s="2541" t="s">
        <v>3071</v>
      </c>
      <c r="C672" s="2564" t="s">
        <v>2491</v>
      </c>
      <c r="D672" s="2570" t="s">
        <v>739</v>
      </c>
      <c r="E672" s="3566"/>
      <c r="F672" s="3377"/>
      <c r="G672" s="3571">
        <v>32930</v>
      </c>
      <c r="H672" s="3571"/>
      <c r="I672" s="3571"/>
      <c r="J672" s="3571"/>
      <c r="K672" s="3571"/>
      <c r="L672" s="3571"/>
      <c r="M672" s="3571"/>
      <c r="N672" s="3571"/>
      <c r="O672" s="3571"/>
      <c r="P672" s="3571"/>
      <c r="Q672" s="3571"/>
      <c r="R672" s="3571"/>
    </row>
    <row r="673" spans="1:18" ht="23.25" customHeight="1">
      <c r="A673" s="1824">
        <v>35</v>
      </c>
      <c r="B673" s="2541" t="s">
        <v>3072</v>
      </c>
      <c r="C673" s="2564" t="s">
        <v>2491</v>
      </c>
      <c r="D673" s="2570" t="s">
        <v>739</v>
      </c>
      <c r="E673" s="3566"/>
      <c r="F673" s="3377"/>
      <c r="G673" s="3571">
        <v>52030</v>
      </c>
      <c r="H673" s="3571"/>
      <c r="I673" s="3571"/>
      <c r="J673" s="3571"/>
      <c r="K673" s="3571"/>
      <c r="L673" s="3571"/>
      <c r="M673" s="3571"/>
      <c r="N673" s="3571"/>
      <c r="O673" s="3571"/>
      <c r="P673" s="3571"/>
      <c r="Q673" s="3571"/>
      <c r="R673" s="3571"/>
    </row>
    <row r="674" spans="1:18" ht="23.25" customHeight="1">
      <c r="A674" s="1824">
        <v>36</v>
      </c>
      <c r="B674" s="2541" t="s">
        <v>3073</v>
      </c>
      <c r="C674" s="2564" t="s">
        <v>2491</v>
      </c>
      <c r="D674" s="2570" t="s">
        <v>739</v>
      </c>
      <c r="E674" s="3566"/>
      <c r="F674" s="3377"/>
      <c r="G674" s="3571">
        <v>81590</v>
      </c>
      <c r="H674" s="3571"/>
      <c r="I674" s="3571"/>
      <c r="J674" s="3571"/>
      <c r="K674" s="3571"/>
      <c r="L674" s="3571"/>
      <c r="M674" s="3571"/>
      <c r="N674" s="3571"/>
      <c r="O674" s="3571"/>
      <c r="P674" s="3571"/>
      <c r="Q674" s="3571"/>
      <c r="R674" s="3571"/>
    </row>
    <row r="675" spans="1:18" ht="23.25" customHeight="1">
      <c r="A675" s="1824">
        <v>37</v>
      </c>
      <c r="B675" s="2541" t="s">
        <v>3074</v>
      </c>
      <c r="C675" s="2564" t="s">
        <v>2491</v>
      </c>
      <c r="D675" s="2570" t="s">
        <v>739</v>
      </c>
      <c r="E675" s="3566"/>
      <c r="F675" s="3377"/>
      <c r="G675" s="3571">
        <v>112840</v>
      </c>
      <c r="H675" s="3571"/>
      <c r="I675" s="3571"/>
      <c r="J675" s="3571"/>
      <c r="K675" s="3571"/>
      <c r="L675" s="3571"/>
      <c r="M675" s="3571"/>
      <c r="N675" s="3571"/>
      <c r="O675" s="3571"/>
      <c r="P675" s="3571"/>
      <c r="Q675" s="3571"/>
      <c r="R675" s="3571"/>
    </row>
    <row r="676" spans="1:18" ht="23.25" customHeight="1">
      <c r="A676" s="1824">
        <v>38</v>
      </c>
      <c r="B676" s="2541" t="s">
        <v>3075</v>
      </c>
      <c r="C676" s="2564" t="s">
        <v>2491</v>
      </c>
      <c r="D676" s="2570" t="s">
        <v>739</v>
      </c>
      <c r="E676" s="3566"/>
      <c r="F676" s="3377"/>
      <c r="G676" s="3571">
        <v>154390</v>
      </c>
      <c r="H676" s="3571"/>
      <c r="I676" s="3571"/>
      <c r="J676" s="3571"/>
      <c r="K676" s="3571"/>
      <c r="L676" s="3571"/>
      <c r="M676" s="3571"/>
      <c r="N676" s="3571"/>
      <c r="O676" s="3571"/>
      <c r="P676" s="3571"/>
      <c r="Q676" s="3571"/>
      <c r="R676" s="3571"/>
    </row>
    <row r="677" spans="1:18" ht="23.25" customHeight="1">
      <c r="A677" s="1824">
        <v>39</v>
      </c>
      <c r="B677" s="2541" t="s">
        <v>3076</v>
      </c>
      <c r="C677" s="2564" t="s">
        <v>2491</v>
      </c>
      <c r="D677" s="2570" t="s">
        <v>739</v>
      </c>
      <c r="E677" s="3566"/>
      <c r="F677" s="3377"/>
      <c r="G677" s="3571">
        <v>220290</v>
      </c>
      <c r="H677" s="3571"/>
      <c r="I677" s="3571"/>
      <c r="J677" s="3571"/>
      <c r="K677" s="3571"/>
      <c r="L677" s="3571"/>
      <c r="M677" s="3571"/>
      <c r="N677" s="3571"/>
      <c r="O677" s="3571"/>
      <c r="P677" s="3571"/>
      <c r="Q677" s="3571"/>
      <c r="R677" s="3571"/>
    </row>
    <row r="678" spans="1:18" ht="23.25" customHeight="1">
      <c r="A678" s="1824">
        <v>40</v>
      </c>
      <c r="B678" s="2541" t="s">
        <v>3077</v>
      </c>
      <c r="C678" s="2564" t="s">
        <v>2491</v>
      </c>
      <c r="D678" s="2570" t="s">
        <v>739</v>
      </c>
      <c r="E678" s="3566"/>
      <c r="F678" s="3377"/>
      <c r="G678" s="3571">
        <v>304650</v>
      </c>
      <c r="H678" s="3571"/>
      <c r="I678" s="3571"/>
      <c r="J678" s="3571"/>
      <c r="K678" s="3571"/>
      <c r="L678" s="3571"/>
      <c r="M678" s="3571"/>
      <c r="N678" s="3571"/>
      <c r="O678" s="3571"/>
      <c r="P678" s="3571"/>
      <c r="Q678" s="3571"/>
      <c r="R678" s="3571"/>
    </row>
    <row r="679" spans="1:18" ht="54.75" customHeight="1">
      <c r="A679" s="1791">
        <v>8</v>
      </c>
      <c r="B679" s="3572" t="s">
        <v>3279</v>
      </c>
      <c r="C679" s="3569"/>
      <c r="D679" s="3569"/>
      <c r="E679" s="3569"/>
      <c r="F679" s="3569"/>
      <c r="G679" s="3569"/>
      <c r="H679" s="3569"/>
      <c r="I679" s="3569"/>
      <c r="J679" s="3569"/>
      <c r="K679" s="3569"/>
      <c r="L679" s="3569"/>
      <c r="M679" s="3569"/>
      <c r="N679" s="3569"/>
      <c r="O679" s="3569"/>
      <c r="P679" s="3569"/>
      <c r="Q679" s="3569"/>
      <c r="R679" s="3569"/>
    </row>
    <row r="680" spans="1:18" ht="17.25" customHeight="1">
      <c r="A680" s="1791"/>
      <c r="B680" s="2469"/>
      <c r="C680" s="2543"/>
      <c r="D680" s="1915"/>
      <c r="E680" s="3531" t="s">
        <v>3252</v>
      </c>
      <c r="F680" s="3532"/>
      <c r="G680" s="3532"/>
      <c r="H680" s="3532"/>
      <c r="I680" s="3532"/>
      <c r="J680" s="3532"/>
      <c r="K680" s="3532"/>
      <c r="L680" s="3532"/>
      <c r="M680" s="3532"/>
      <c r="N680" s="3532"/>
      <c r="O680" s="3532"/>
      <c r="P680" s="3532"/>
      <c r="Q680" s="3532"/>
      <c r="R680" s="3533"/>
    </row>
    <row r="681" spans="1:18" ht="34.5" customHeight="1">
      <c r="A681" s="2327" t="s">
        <v>3329</v>
      </c>
      <c r="B681" s="2565" t="s">
        <v>3182</v>
      </c>
      <c r="C681" s="2570"/>
      <c r="D681" s="2574"/>
      <c r="E681" s="1920"/>
      <c r="F681" s="1920"/>
      <c r="G681" s="1920"/>
      <c r="H681" s="1920"/>
      <c r="I681" s="1920"/>
      <c r="J681" s="1920"/>
      <c r="K681" s="1920"/>
      <c r="L681" s="1920"/>
      <c r="M681" s="1920"/>
      <c r="N681" s="1920"/>
      <c r="O681" s="1920"/>
      <c r="P681" s="1920"/>
      <c r="Q681" s="1920"/>
      <c r="R681" s="1920"/>
    </row>
    <row r="682" spans="1:18" ht="59.25" customHeight="1">
      <c r="A682" s="1824"/>
      <c r="B682" s="248" t="s">
        <v>3183</v>
      </c>
      <c r="C682" s="2486" t="s">
        <v>2362</v>
      </c>
      <c r="D682" s="150" t="s">
        <v>3184</v>
      </c>
      <c r="E682" s="3566"/>
      <c r="F682" s="3377"/>
      <c r="G682" s="3571">
        <v>5213000</v>
      </c>
      <c r="H682" s="3571"/>
      <c r="I682" s="3571"/>
      <c r="J682" s="3571"/>
      <c r="K682" s="3571"/>
      <c r="L682" s="3571"/>
      <c r="M682" s="3571"/>
      <c r="N682" s="3571"/>
      <c r="O682" s="3571"/>
      <c r="P682" s="3571"/>
      <c r="Q682" s="3571"/>
      <c r="R682" s="3571"/>
    </row>
    <row r="683" spans="1:18" ht="59.25" customHeight="1">
      <c r="A683" s="1824"/>
      <c r="B683" s="248" t="s">
        <v>3185</v>
      </c>
      <c r="C683" s="2486" t="s">
        <v>2362</v>
      </c>
      <c r="D683" s="150" t="s">
        <v>3184</v>
      </c>
      <c r="E683" s="3566"/>
      <c r="F683" s="3377"/>
      <c r="G683" s="3571">
        <v>5954000</v>
      </c>
      <c r="H683" s="3571"/>
      <c r="I683" s="3571"/>
      <c r="J683" s="3571"/>
      <c r="K683" s="3571"/>
      <c r="L683" s="3571"/>
      <c r="M683" s="3571"/>
      <c r="N683" s="3571"/>
      <c r="O683" s="3571"/>
      <c r="P683" s="3571"/>
      <c r="Q683" s="3571"/>
      <c r="R683" s="3571"/>
    </row>
    <row r="684" spans="1:18" ht="34.5" customHeight="1">
      <c r="A684" s="2327" t="s">
        <v>3330</v>
      </c>
      <c r="B684" s="2565" t="s">
        <v>3186</v>
      </c>
      <c r="C684" s="2570"/>
      <c r="D684" s="2574"/>
      <c r="E684" s="1920"/>
      <c r="F684" s="1920"/>
      <c r="G684" s="1920"/>
      <c r="H684" s="1920"/>
      <c r="I684" s="1920"/>
      <c r="J684" s="1920"/>
      <c r="K684" s="1920"/>
      <c r="L684" s="1920"/>
      <c r="M684" s="1920"/>
      <c r="N684" s="1920"/>
      <c r="O684" s="1920"/>
      <c r="P684" s="1920"/>
      <c r="Q684" s="1920"/>
      <c r="R684" s="1920"/>
    </row>
    <row r="685" spans="1:18" ht="50.25" customHeight="1">
      <c r="A685" s="1824"/>
      <c r="B685" s="2541" t="s">
        <v>3187</v>
      </c>
      <c r="C685" s="2564" t="s">
        <v>2362</v>
      </c>
      <c r="D685" s="2570" t="s">
        <v>3188</v>
      </c>
      <c r="E685" s="3566"/>
      <c r="F685" s="3377"/>
      <c r="G685" s="3571">
        <v>546000</v>
      </c>
      <c r="H685" s="3571"/>
      <c r="I685" s="3571"/>
      <c r="J685" s="3571"/>
      <c r="K685" s="3571"/>
      <c r="L685" s="3571"/>
      <c r="M685" s="3571"/>
      <c r="N685" s="3571"/>
      <c r="O685" s="3571"/>
      <c r="P685" s="3571"/>
      <c r="Q685" s="3571"/>
      <c r="R685" s="3571"/>
    </row>
    <row r="686" spans="1:18" ht="50.25" customHeight="1">
      <c r="A686" s="1824"/>
      <c r="B686" s="2541" t="s">
        <v>3189</v>
      </c>
      <c r="C686" s="2564" t="s">
        <v>2362</v>
      </c>
      <c r="D686" s="2570" t="s">
        <v>3188</v>
      </c>
      <c r="E686" s="3566"/>
      <c r="F686" s="3377"/>
      <c r="G686" s="3571">
        <v>666000</v>
      </c>
      <c r="H686" s="3571"/>
      <c r="I686" s="3571"/>
      <c r="J686" s="3571"/>
      <c r="K686" s="3571"/>
      <c r="L686" s="3571"/>
      <c r="M686" s="3571"/>
      <c r="N686" s="3571"/>
      <c r="O686" s="3571"/>
      <c r="P686" s="3571"/>
      <c r="Q686" s="3571"/>
      <c r="R686" s="3571"/>
    </row>
    <row r="687" spans="1:18" ht="50.25" customHeight="1">
      <c r="A687" s="1824"/>
      <c r="B687" s="2541" t="s">
        <v>3190</v>
      </c>
      <c r="C687" s="2564" t="s">
        <v>2362</v>
      </c>
      <c r="D687" s="2570" t="s">
        <v>3188</v>
      </c>
      <c r="E687" s="3566"/>
      <c r="F687" s="3377"/>
      <c r="G687" s="3571">
        <v>786000</v>
      </c>
      <c r="H687" s="3571"/>
      <c r="I687" s="3571"/>
      <c r="J687" s="3571"/>
      <c r="K687" s="3571"/>
      <c r="L687" s="3571"/>
      <c r="M687" s="3571"/>
      <c r="N687" s="3571"/>
      <c r="O687" s="3571"/>
      <c r="P687" s="3571"/>
      <c r="Q687" s="3571"/>
      <c r="R687" s="3571"/>
    </row>
    <row r="688" spans="1:18" ht="50.25" customHeight="1">
      <c r="A688" s="1824"/>
      <c r="B688" s="2541" t="s">
        <v>3191</v>
      </c>
      <c r="C688" s="2564" t="s">
        <v>2362</v>
      </c>
      <c r="D688" s="2570" t="s">
        <v>3188</v>
      </c>
      <c r="E688" s="3566"/>
      <c r="F688" s="3377"/>
      <c r="G688" s="3571">
        <v>591500</v>
      </c>
      <c r="H688" s="3571"/>
      <c r="I688" s="3571"/>
      <c r="J688" s="3571"/>
      <c r="K688" s="3571"/>
      <c r="L688" s="3571"/>
      <c r="M688" s="3571"/>
      <c r="N688" s="3571"/>
      <c r="O688" s="3571"/>
      <c r="P688" s="3571"/>
      <c r="Q688" s="3571"/>
      <c r="R688" s="3571"/>
    </row>
    <row r="689" spans="1:18" ht="50.25" customHeight="1">
      <c r="A689" s="1824"/>
      <c r="B689" s="2541" t="s">
        <v>3192</v>
      </c>
      <c r="C689" s="2564" t="s">
        <v>2362</v>
      </c>
      <c r="D689" s="2570" t="s">
        <v>3188</v>
      </c>
      <c r="E689" s="3566"/>
      <c r="F689" s="3377"/>
      <c r="G689" s="3571">
        <v>624000</v>
      </c>
      <c r="H689" s="3571"/>
      <c r="I689" s="3571"/>
      <c r="J689" s="3571"/>
      <c r="K689" s="3571"/>
      <c r="L689" s="3571"/>
      <c r="M689" s="3571"/>
      <c r="N689" s="3571"/>
      <c r="O689" s="3571"/>
      <c r="P689" s="3571"/>
      <c r="Q689" s="3571"/>
      <c r="R689" s="3571"/>
    </row>
    <row r="690" spans="1:18" ht="50.25" customHeight="1">
      <c r="A690" s="1824"/>
      <c r="B690" s="2541" t="s">
        <v>3193</v>
      </c>
      <c r="C690" s="2564" t="s">
        <v>2362</v>
      </c>
      <c r="D690" s="2570" t="s">
        <v>3188</v>
      </c>
      <c r="E690" s="3566"/>
      <c r="F690" s="3377"/>
      <c r="G690" s="3571">
        <v>610000</v>
      </c>
      <c r="H690" s="3571"/>
      <c r="I690" s="3571"/>
      <c r="J690" s="3571"/>
      <c r="K690" s="3571"/>
      <c r="L690" s="3571"/>
      <c r="M690" s="3571"/>
      <c r="N690" s="3571"/>
      <c r="O690" s="3571"/>
      <c r="P690" s="3571"/>
      <c r="Q690" s="3571"/>
      <c r="R690" s="3571"/>
    </row>
    <row r="691" spans="1:18" ht="50.25" customHeight="1">
      <c r="A691" s="1824"/>
      <c r="B691" s="2541" t="s">
        <v>3194</v>
      </c>
      <c r="C691" s="2564" t="s">
        <v>2362</v>
      </c>
      <c r="D691" s="2570" t="s">
        <v>3188</v>
      </c>
      <c r="E691" s="3566"/>
      <c r="F691" s="3377"/>
      <c r="G691" s="3571">
        <v>710000</v>
      </c>
      <c r="H691" s="3571"/>
      <c r="I691" s="3571"/>
      <c r="J691" s="3571"/>
      <c r="K691" s="3571"/>
      <c r="L691" s="3571"/>
      <c r="M691" s="3571"/>
      <c r="N691" s="3571"/>
      <c r="O691" s="3571"/>
      <c r="P691" s="3571"/>
      <c r="Q691" s="3571"/>
      <c r="R691" s="3571"/>
    </row>
    <row r="692" spans="1:18" ht="50.25" customHeight="1">
      <c r="A692" s="1824"/>
      <c r="B692" s="2541" t="s">
        <v>3195</v>
      </c>
      <c r="C692" s="2564" t="s">
        <v>2362</v>
      </c>
      <c r="D692" s="2570" t="s">
        <v>3188</v>
      </c>
      <c r="E692" s="3566"/>
      <c r="F692" s="3377"/>
      <c r="G692" s="3571">
        <v>850000</v>
      </c>
      <c r="H692" s="3571"/>
      <c r="I692" s="3571"/>
      <c r="J692" s="3571"/>
      <c r="K692" s="3571"/>
      <c r="L692" s="3571"/>
      <c r="M692" s="3571"/>
      <c r="N692" s="3571"/>
      <c r="O692" s="3571"/>
      <c r="P692" s="3571"/>
      <c r="Q692" s="3571"/>
      <c r="R692" s="3571"/>
    </row>
    <row r="693" spans="1:18" ht="50.25" customHeight="1">
      <c r="A693" s="1824"/>
      <c r="B693" s="2541" t="s">
        <v>3196</v>
      </c>
      <c r="C693" s="2564" t="s">
        <v>2362</v>
      </c>
      <c r="D693" s="2570" t="s">
        <v>3188</v>
      </c>
      <c r="E693" s="3566"/>
      <c r="F693" s="3377"/>
      <c r="G693" s="3571">
        <v>990000</v>
      </c>
      <c r="H693" s="3571"/>
      <c r="I693" s="3571"/>
      <c r="J693" s="3571"/>
      <c r="K693" s="3571"/>
      <c r="L693" s="3571"/>
      <c r="M693" s="3571"/>
      <c r="N693" s="3571"/>
      <c r="O693" s="3571"/>
      <c r="P693" s="3571"/>
      <c r="Q693" s="3571"/>
      <c r="R693" s="3571"/>
    </row>
    <row r="694" spans="1:18" ht="50.25" customHeight="1">
      <c r="A694" s="1824"/>
      <c r="B694" s="2541" t="s">
        <v>3197</v>
      </c>
      <c r="C694" s="2564" t="s">
        <v>2362</v>
      </c>
      <c r="D694" s="2570" t="s">
        <v>3188</v>
      </c>
      <c r="E694" s="3566"/>
      <c r="F694" s="3377"/>
      <c r="G694" s="3571">
        <v>3612700</v>
      </c>
      <c r="H694" s="3571"/>
      <c r="I694" s="3571"/>
      <c r="J694" s="3571"/>
      <c r="K694" s="3571"/>
      <c r="L694" s="3571"/>
      <c r="M694" s="3571"/>
      <c r="N694" s="3571"/>
      <c r="O694" s="3571"/>
      <c r="P694" s="3571"/>
      <c r="Q694" s="3571"/>
      <c r="R694" s="3571"/>
    </row>
    <row r="695" spans="1:18" ht="50.25" customHeight="1">
      <c r="A695" s="1824"/>
      <c r="B695" s="2541" t="s">
        <v>3198</v>
      </c>
      <c r="C695" s="2564" t="s">
        <v>2362</v>
      </c>
      <c r="D695" s="2570" t="s">
        <v>3188</v>
      </c>
      <c r="E695" s="3566"/>
      <c r="F695" s="3377"/>
      <c r="G695" s="3571">
        <v>4513600</v>
      </c>
      <c r="H695" s="3571"/>
      <c r="I695" s="3571"/>
      <c r="J695" s="3571"/>
      <c r="K695" s="3571"/>
      <c r="L695" s="3571"/>
      <c r="M695" s="3571"/>
      <c r="N695" s="3571"/>
      <c r="O695" s="3571"/>
      <c r="P695" s="3571"/>
      <c r="Q695" s="3571"/>
      <c r="R695" s="3571"/>
    </row>
    <row r="696" spans="1:18" ht="50.25" customHeight="1">
      <c r="A696" s="1824"/>
      <c r="B696" s="2541" t="s">
        <v>3199</v>
      </c>
      <c r="C696" s="2564" t="s">
        <v>2362</v>
      </c>
      <c r="D696" s="2570" t="s">
        <v>3188</v>
      </c>
      <c r="E696" s="3566"/>
      <c r="F696" s="3377"/>
      <c r="G696" s="3571">
        <v>17945200</v>
      </c>
      <c r="H696" s="3571"/>
      <c r="I696" s="3571"/>
      <c r="J696" s="3571"/>
      <c r="K696" s="3571"/>
      <c r="L696" s="3571"/>
      <c r="M696" s="3571"/>
      <c r="N696" s="3571"/>
      <c r="O696" s="3571"/>
      <c r="P696" s="3571"/>
      <c r="Q696" s="3571"/>
      <c r="R696" s="3571"/>
    </row>
    <row r="697" spans="1:18" ht="60" customHeight="1">
      <c r="A697" s="1824"/>
      <c r="B697" s="2541" t="s">
        <v>3200</v>
      </c>
      <c r="C697" s="2564" t="s">
        <v>2362</v>
      </c>
      <c r="D697" s="2570" t="s">
        <v>3188</v>
      </c>
      <c r="E697" s="3566"/>
      <c r="F697" s="3377"/>
      <c r="G697" s="3571">
        <v>23387000</v>
      </c>
      <c r="H697" s="3571"/>
      <c r="I697" s="3571"/>
      <c r="J697" s="3571"/>
      <c r="K697" s="3571"/>
      <c r="L697" s="3571"/>
      <c r="M697" s="3571"/>
      <c r="N697" s="3571"/>
      <c r="O697" s="3571"/>
      <c r="P697" s="3571"/>
      <c r="Q697" s="3571"/>
      <c r="R697" s="3571"/>
    </row>
    <row r="698" spans="1:18" ht="34.5" customHeight="1">
      <c r="A698" s="2327" t="s">
        <v>3331</v>
      </c>
      <c r="B698" s="2565" t="s">
        <v>3201</v>
      </c>
      <c r="C698" s="2570"/>
      <c r="D698" s="2574"/>
      <c r="E698" s="1920"/>
      <c r="F698" s="1920"/>
      <c r="G698" s="1920"/>
      <c r="H698" s="1920"/>
      <c r="I698" s="1920"/>
      <c r="J698" s="1920"/>
      <c r="K698" s="1920"/>
      <c r="L698" s="1920"/>
      <c r="M698" s="1920"/>
      <c r="N698" s="1920"/>
      <c r="O698" s="1920"/>
      <c r="P698" s="1920"/>
      <c r="Q698" s="1920"/>
      <c r="R698" s="1920"/>
    </row>
    <row r="699" spans="1:18" ht="23.25" customHeight="1">
      <c r="A699" s="1824"/>
      <c r="B699" s="2487" t="s">
        <v>3202</v>
      </c>
      <c r="C699" s="2486" t="s">
        <v>2362</v>
      </c>
      <c r="D699" s="1038" t="s">
        <v>3188</v>
      </c>
      <c r="E699" s="3566"/>
      <c r="F699" s="3377"/>
      <c r="G699" s="3571">
        <v>8562400</v>
      </c>
      <c r="H699" s="3571"/>
      <c r="I699" s="3571"/>
      <c r="J699" s="3571"/>
      <c r="K699" s="3571"/>
      <c r="L699" s="3571"/>
      <c r="M699" s="3571"/>
      <c r="N699" s="3571"/>
      <c r="O699" s="3571"/>
      <c r="P699" s="3571"/>
      <c r="Q699" s="3571"/>
      <c r="R699" s="3571"/>
    </row>
    <row r="700" spans="1:18" ht="23.25" customHeight="1">
      <c r="A700" s="1824"/>
      <c r="B700" s="2487" t="s">
        <v>3203</v>
      </c>
      <c r="C700" s="2486" t="s">
        <v>2362</v>
      </c>
      <c r="D700" s="1038" t="s">
        <v>3188</v>
      </c>
      <c r="E700" s="3566"/>
      <c r="F700" s="3377"/>
      <c r="G700" s="3571">
        <v>5805800</v>
      </c>
      <c r="H700" s="3571"/>
      <c r="I700" s="3571"/>
      <c r="J700" s="3571"/>
      <c r="K700" s="3571"/>
      <c r="L700" s="3571"/>
      <c r="M700" s="3571"/>
      <c r="N700" s="3571"/>
      <c r="O700" s="3571"/>
      <c r="P700" s="3571"/>
      <c r="Q700" s="3571"/>
      <c r="R700" s="3571"/>
    </row>
    <row r="701" spans="1:18" ht="39" customHeight="1">
      <c r="A701" s="1824"/>
      <c r="B701" s="2487" t="s">
        <v>3204</v>
      </c>
      <c r="C701" s="2486" t="s">
        <v>2362</v>
      </c>
      <c r="D701" s="1038" t="s">
        <v>3188</v>
      </c>
      <c r="E701" s="3566"/>
      <c r="F701" s="3377"/>
      <c r="G701" s="3571">
        <v>5467000</v>
      </c>
      <c r="H701" s="3571"/>
      <c r="I701" s="3571"/>
      <c r="J701" s="3571"/>
      <c r="K701" s="3571"/>
      <c r="L701" s="3571"/>
      <c r="M701" s="3571"/>
      <c r="N701" s="3571"/>
      <c r="O701" s="3571"/>
      <c r="P701" s="3571"/>
      <c r="Q701" s="3571"/>
      <c r="R701" s="3571"/>
    </row>
    <row r="702" spans="1:18" ht="23.25" customHeight="1">
      <c r="A702" s="1824"/>
      <c r="B702" s="2487" t="s">
        <v>3205</v>
      </c>
      <c r="C702" s="2486" t="s">
        <v>2362</v>
      </c>
      <c r="D702" s="1038" t="s">
        <v>3188</v>
      </c>
      <c r="E702" s="3566"/>
      <c r="F702" s="3377"/>
      <c r="G702" s="3571">
        <v>10778600</v>
      </c>
      <c r="H702" s="3571"/>
      <c r="I702" s="3571"/>
      <c r="J702" s="3571"/>
      <c r="K702" s="3571"/>
      <c r="L702" s="3571"/>
      <c r="M702" s="3571"/>
      <c r="N702" s="3571"/>
      <c r="O702" s="3571"/>
      <c r="P702" s="3571"/>
      <c r="Q702" s="3571"/>
      <c r="R702" s="3571"/>
    </row>
    <row r="703" spans="1:18" ht="45" customHeight="1">
      <c r="A703" s="1824"/>
      <c r="B703" s="2487" t="s">
        <v>3206</v>
      </c>
      <c r="C703" s="2486" t="s">
        <v>2362</v>
      </c>
      <c r="D703" s="1038" t="s">
        <v>3188</v>
      </c>
      <c r="E703" s="3566"/>
      <c r="F703" s="3377"/>
      <c r="G703" s="3571">
        <v>5460000</v>
      </c>
      <c r="H703" s="3571"/>
      <c r="I703" s="3571"/>
      <c r="J703" s="3571"/>
      <c r="K703" s="3571"/>
      <c r="L703" s="3571"/>
      <c r="M703" s="3571"/>
      <c r="N703" s="3571"/>
      <c r="O703" s="3571"/>
      <c r="P703" s="3571"/>
      <c r="Q703" s="3571"/>
      <c r="R703" s="3571"/>
    </row>
    <row r="704" spans="1:18" ht="45" customHeight="1">
      <c r="A704" s="1824"/>
      <c r="B704" s="2487" t="s">
        <v>3207</v>
      </c>
      <c r="C704" s="2486" t="s">
        <v>2362</v>
      </c>
      <c r="D704" s="1038" t="s">
        <v>3188</v>
      </c>
      <c r="E704" s="3566"/>
      <c r="F704" s="3377"/>
      <c r="G704" s="3571">
        <v>5532800</v>
      </c>
      <c r="H704" s="3571"/>
      <c r="I704" s="3571"/>
      <c r="J704" s="3571"/>
      <c r="K704" s="3571"/>
      <c r="L704" s="3571"/>
      <c r="M704" s="3571"/>
      <c r="N704" s="3571"/>
      <c r="O704" s="3571"/>
      <c r="P704" s="3571"/>
      <c r="Q704" s="3571"/>
      <c r="R704" s="3571"/>
    </row>
    <row r="705" spans="1:18" ht="44.25" customHeight="1">
      <c r="A705" s="2327" t="s">
        <v>3332</v>
      </c>
      <c r="B705" s="2565" t="s">
        <v>3208</v>
      </c>
      <c r="C705" s="2570"/>
      <c r="D705" s="2574"/>
      <c r="E705" s="1920"/>
      <c r="F705" s="1920"/>
      <c r="G705" s="1920"/>
      <c r="H705" s="1920"/>
      <c r="I705" s="1920"/>
      <c r="J705" s="1920"/>
      <c r="K705" s="1920"/>
      <c r="L705" s="1920"/>
      <c r="M705" s="1920"/>
      <c r="N705" s="1920"/>
      <c r="O705" s="1920"/>
      <c r="P705" s="1920"/>
      <c r="Q705" s="1920"/>
      <c r="R705" s="1920"/>
    </row>
    <row r="706" spans="1:18" ht="39.75" customHeight="1">
      <c r="A706" s="1824"/>
      <c r="B706" s="2488" t="s">
        <v>3209</v>
      </c>
      <c r="C706" s="2486" t="s">
        <v>2362</v>
      </c>
      <c r="D706" s="1038" t="s">
        <v>3188</v>
      </c>
      <c r="E706" s="3566"/>
      <c r="F706" s="3377"/>
      <c r="G706" s="3571">
        <v>1619800</v>
      </c>
      <c r="H706" s="3571"/>
      <c r="I706" s="3571"/>
      <c r="J706" s="3571"/>
      <c r="K706" s="3571"/>
      <c r="L706" s="3571"/>
      <c r="M706" s="3571"/>
      <c r="N706" s="3571"/>
      <c r="O706" s="3571"/>
      <c r="P706" s="3571"/>
      <c r="Q706" s="3571"/>
      <c r="R706" s="3571"/>
    </row>
    <row r="707" spans="1:18" ht="39.75" customHeight="1">
      <c r="A707" s="1824"/>
      <c r="B707" s="2488" t="s">
        <v>3210</v>
      </c>
      <c r="C707" s="2486" t="s">
        <v>2362</v>
      </c>
      <c r="D707" s="1038" t="s">
        <v>3188</v>
      </c>
      <c r="E707" s="3566"/>
      <c r="F707" s="3377"/>
      <c r="G707" s="3571">
        <v>2233000</v>
      </c>
      <c r="H707" s="3571"/>
      <c r="I707" s="3571"/>
      <c r="J707" s="3571"/>
      <c r="K707" s="3571"/>
      <c r="L707" s="3571"/>
      <c r="M707" s="3571"/>
      <c r="N707" s="3571"/>
      <c r="O707" s="3571"/>
      <c r="P707" s="3571"/>
      <c r="Q707" s="3571"/>
      <c r="R707" s="3571"/>
    </row>
    <row r="708" spans="1:18" ht="39.75" customHeight="1">
      <c r="A708" s="1824"/>
      <c r="B708" s="2488" t="s">
        <v>3211</v>
      </c>
      <c r="C708" s="2486" t="s">
        <v>2362</v>
      </c>
      <c r="D708" s="1038" t="s">
        <v>3188</v>
      </c>
      <c r="E708" s="3566"/>
      <c r="F708" s="3377"/>
      <c r="G708" s="3571">
        <v>1345400</v>
      </c>
      <c r="H708" s="3571"/>
      <c r="I708" s="3571"/>
      <c r="J708" s="3571"/>
      <c r="K708" s="3571"/>
      <c r="L708" s="3571"/>
      <c r="M708" s="3571"/>
      <c r="N708" s="3571"/>
      <c r="O708" s="3571"/>
      <c r="P708" s="3571"/>
      <c r="Q708" s="3571"/>
      <c r="R708" s="3571"/>
    </row>
    <row r="709" spans="1:18" ht="39.75" customHeight="1">
      <c r="A709" s="1824"/>
      <c r="B709" s="2488" t="s">
        <v>3212</v>
      </c>
      <c r="C709" s="2486" t="s">
        <v>2362</v>
      </c>
      <c r="D709" s="1038" t="s">
        <v>3188</v>
      </c>
      <c r="E709" s="3566"/>
      <c r="F709" s="3377"/>
      <c r="G709" s="3571">
        <v>1876000</v>
      </c>
      <c r="H709" s="3571"/>
      <c r="I709" s="3571"/>
      <c r="J709" s="3571"/>
      <c r="K709" s="3571"/>
      <c r="L709" s="3571"/>
      <c r="M709" s="3571"/>
      <c r="N709" s="3571"/>
      <c r="O709" s="3571"/>
      <c r="P709" s="3571"/>
      <c r="Q709" s="3571"/>
      <c r="R709" s="3571"/>
    </row>
    <row r="710" spans="1:18" ht="34.5" customHeight="1">
      <c r="A710" s="2327" t="s">
        <v>3333</v>
      </c>
      <c r="B710" s="2565" t="s">
        <v>3213</v>
      </c>
      <c r="C710" s="2570"/>
      <c r="D710" s="2574"/>
      <c r="E710" s="1920"/>
      <c r="F710" s="1920"/>
      <c r="G710" s="1920"/>
      <c r="H710" s="1920"/>
      <c r="I710" s="1920"/>
      <c r="J710" s="1920"/>
      <c r="K710" s="1920"/>
      <c r="L710" s="1920"/>
      <c r="M710" s="1920"/>
      <c r="N710" s="1920"/>
      <c r="O710" s="1920"/>
      <c r="P710" s="1920"/>
      <c r="Q710" s="1920"/>
      <c r="R710" s="1920"/>
    </row>
    <row r="711" spans="1:18" ht="42" customHeight="1">
      <c r="A711" s="1824"/>
      <c r="B711" s="2541" t="s">
        <v>3214</v>
      </c>
      <c r="C711" s="2564" t="s">
        <v>2362</v>
      </c>
      <c r="D711" s="2570" t="s">
        <v>3188</v>
      </c>
      <c r="E711" s="3566"/>
      <c r="F711" s="3377"/>
      <c r="G711" s="3571">
        <v>2310000</v>
      </c>
      <c r="H711" s="3571"/>
      <c r="I711" s="3571"/>
      <c r="J711" s="3571"/>
      <c r="K711" s="3571"/>
      <c r="L711" s="3571"/>
      <c r="M711" s="3571"/>
      <c r="N711" s="3571"/>
      <c r="O711" s="3571"/>
      <c r="P711" s="3571"/>
      <c r="Q711" s="3571"/>
      <c r="R711" s="3571"/>
    </row>
    <row r="712" spans="1:18" ht="39" customHeight="1">
      <c r="A712" s="1824"/>
      <c r="B712" s="2541" t="s">
        <v>3215</v>
      </c>
      <c r="C712" s="2564" t="s">
        <v>2362</v>
      </c>
      <c r="D712" s="2570" t="s">
        <v>3188</v>
      </c>
      <c r="E712" s="3566"/>
      <c r="F712" s="3377"/>
      <c r="G712" s="3571">
        <v>2730000</v>
      </c>
      <c r="H712" s="3571"/>
      <c r="I712" s="3571"/>
      <c r="J712" s="3571"/>
      <c r="K712" s="3571"/>
      <c r="L712" s="3571"/>
      <c r="M712" s="3571"/>
      <c r="N712" s="3571"/>
      <c r="O712" s="3571"/>
      <c r="P712" s="3571"/>
      <c r="Q712" s="3571"/>
      <c r="R712" s="3571"/>
    </row>
    <row r="713" spans="1:18" ht="39" customHeight="1">
      <c r="A713" s="1824"/>
      <c r="B713" s="2541" t="s">
        <v>3216</v>
      </c>
      <c r="C713" s="2564" t="s">
        <v>2362</v>
      </c>
      <c r="D713" s="2570" t="s">
        <v>3188</v>
      </c>
      <c r="E713" s="3566"/>
      <c r="F713" s="3377"/>
      <c r="G713" s="3571">
        <v>3500000</v>
      </c>
      <c r="H713" s="3571"/>
      <c r="I713" s="3571"/>
      <c r="J713" s="3571"/>
      <c r="K713" s="3571"/>
      <c r="L713" s="3571"/>
      <c r="M713" s="3571"/>
      <c r="N713" s="3571"/>
      <c r="O713" s="3571"/>
      <c r="P713" s="3571"/>
      <c r="Q713" s="3571"/>
      <c r="R713" s="3571"/>
    </row>
    <row r="714" spans="1:18" ht="39" customHeight="1">
      <c r="A714" s="1824"/>
      <c r="B714" s="2541" t="s">
        <v>3217</v>
      </c>
      <c r="C714" s="2564" t="s">
        <v>2362</v>
      </c>
      <c r="D714" s="2570" t="s">
        <v>3188</v>
      </c>
      <c r="E714" s="3566"/>
      <c r="F714" s="3377"/>
      <c r="G714" s="3571">
        <v>4055800</v>
      </c>
      <c r="H714" s="3571"/>
      <c r="I714" s="3571"/>
      <c r="J714" s="3571"/>
      <c r="K714" s="3571"/>
      <c r="L714" s="3571"/>
      <c r="M714" s="3571"/>
      <c r="N714" s="3571"/>
      <c r="O714" s="3571"/>
      <c r="P714" s="3571"/>
      <c r="Q714" s="3571"/>
      <c r="R714" s="3571"/>
    </row>
    <row r="715" spans="1:18" ht="39" customHeight="1">
      <c r="A715" s="1824"/>
      <c r="B715" s="2541" t="s">
        <v>3218</v>
      </c>
      <c r="C715" s="2564" t="s">
        <v>2362</v>
      </c>
      <c r="D715" s="2570" t="s">
        <v>3188</v>
      </c>
      <c r="E715" s="3566"/>
      <c r="F715" s="3377"/>
      <c r="G715" s="3571">
        <v>4566800</v>
      </c>
      <c r="H715" s="3571"/>
      <c r="I715" s="3571"/>
      <c r="J715" s="3571"/>
      <c r="K715" s="3571"/>
      <c r="L715" s="3571"/>
      <c r="M715" s="3571"/>
      <c r="N715" s="3571"/>
      <c r="O715" s="3571"/>
      <c r="P715" s="3571"/>
      <c r="Q715" s="3571"/>
      <c r="R715" s="3571"/>
    </row>
    <row r="716" spans="1:18" ht="39" customHeight="1">
      <c r="A716" s="1824"/>
      <c r="B716" s="2541" t="s">
        <v>3219</v>
      </c>
      <c r="C716" s="2564" t="s">
        <v>2362</v>
      </c>
      <c r="D716" s="2570" t="s">
        <v>3188</v>
      </c>
      <c r="E716" s="3566"/>
      <c r="F716" s="3377"/>
      <c r="G716" s="3571">
        <v>4659200</v>
      </c>
      <c r="H716" s="3571"/>
      <c r="I716" s="3571"/>
      <c r="J716" s="3571"/>
      <c r="K716" s="3571"/>
      <c r="L716" s="3571"/>
      <c r="M716" s="3571"/>
      <c r="N716" s="3571"/>
      <c r="O716" s="3571"/>
      <c r="P716" s="3571"/>
      <c r="Q716" s="3571"/>
      <c r="R716" s="3571"/>
    </row>
    <row r="717" spans="1:18" ht="34.5" customHeight="1">
      <c r="A717" s="2327" t="s">
        <v>3334</v>
      </c>
      <c r="B717" s="2565" t="s">
        <v>3220</v>
      </c>
      <c r="C717" s="2570"/>
      <c r="D717" s="2574"/>
      <c r="E717" s="1920"/>
      <c r="F717" s="1920"/>
      <c r="G717" s="1920"/>
      <c r="H717" s="1920"/>
      <c r="I717" s="1920"/>
      <c r="J717" s="1920"/>
      <c r="K717" s="1920"/>
      <c r="L717" s="1920"/>
      <c r="M717" s="1920"/>
      <c r="N717" s="1920"/>
      <c r="O717" s="1920"/>
      <c r="P717" s="1920"/>
      <c r="Q717" s="1920"/>
      <c r="R717" s="1920"/>
    </row>
    <row r="718" spans="1:18" ht="47.25" customHeight="1">
      <c r="A718" s="1824"/>
      <c r="B718" s="2487" t="s">
        <v>3221</v>
      </c>
      <c r="C718" s="2486" t="s">
        <v>2362</v>
      </c>
      <c r="D718" s="1038" t="s">
        <v>3188</v>
      </c>
      <c r="E718" s="3566"/>
      <c r="F718" s="3377"/>
      <c r="G718" s="3571">
        <v>2170000</v>
      </c>
      <c r="H718" s="3571"/>
      <c r="I718" s="3571"/>
      <c r="J718" s="3571"/>
      <c r="K718" s="3571"/>
      <c r="L718" s="3571"/>
      <c r="M718" s="3571"/>
      <c r="N718" s="3571"/>
      <c r="O718" s="3571"/>
      <c r="P718" s="3571"/>
      <c r="Q718" s="3571"/>
      <c r="R718" s="3571"/>
    </row>
    <row r="719" spans="1:18" ht="47.25" customHeight="1">
      <c r="A719" s="1824"/>
      <c r="B719" s="2487" t="s">
        <v>3222</v>
      </c>
      <c r="C719" s="2486" t="s">
        <v>2362</v>
      </c>
      <c r="D719" s="1038" t="s">
        <v>3188</v>
      </c>
      <c r="E719" s="3566"/>
      <c r="F719" s="3377"/>
      <c r="G719" s="3571">
        <v>2380000</v>
      </c>
      <c r="H719" s="3571"/>
      <c r="I719" s="3571"/>
      <c r="J719" s="3571"/>
      <c r="K719" s="3571"/>
      <c r="L719" s="3571"/>
      <c r="M719" s="3571"/>
      <c r="N719" s="3571"/>
      <c r="O719" s="3571"/>
      <c r="P719" s="3571"/>
      <c r="Q719" s="3571"/>
      <c r="R719" s="3571"/>
    </row>
    <row r="720" spans="1:18" ht="47.25" customHeight="1">
      <c r="A720" s="1824"/>
      <c r="B720" s="2487" t="s">
        <v>3223</v>
      </c>
      <c r="C720" s="2486" t="s">
        <v>2362</v>
      </c>
      <c r="D720" s="1038" t="s">
        <v>3188</v>
      </c>
      <c r="E720" s="3566"/>
      <c r="F720" s="3377"/>
      <c r="G720" s="3571">
        <v>3175200</v>
      </c>
      <c r="H720" s="3571"/>
      <c r="I720" s="3571"/>
      <c r="J720" s="3571"/>
      <c r="K720" s="3571"/>
      <c r="L720" s="3571"/>
      <c r="M720" s="3571"/>
      <c r="N720" s="3571"/>
      <c r="O720" s="3571"/>
      <c r="P720" s="3571"/>
      <c r="Q720" s="3571"/>
      <c r="R720" s="3571"/>
    </row>
    <row r="721" spans="1:18" ht="47.25" customHeight="1">
      <c r="A721" s="1824"/>
      <c r="B721" s="2487" t="s">
        <v>3224</v>
      </c>
      <c r="C721" s="2486" t="s">
        <v>2362</v>
      </c>
      <c r="D721" s="1038" t="s">
        <v>3188</v>
      </c>
      <c r="E721" s="3566"/>
      <c r="F721" s="3377"/>
      <c r="G721" s="3571">
        <v>4264400</v>
      </c>
      <c r="H721" s="3571"/>
      <c r="I721" s="3571"/>
      <c r="J721" s="3571"/>
      <c r="K721" s="3571"/>
      <c r="L721" s="3571"/>
      <c r="M721" s="3571"/>
      <c r="N721" s="3571"/>
      <c r="O721" s="3571"/>
      <c r="P721" s="3571"/>
      <c r="Q721" s="3571"/>
      <c r="R721" s="3571"/>
    </row>
    <row r="722" spans="1:18" ht="47.25" customHeight="1">
      <c r="A722" s="1824"/>
      <c r="B722" s="2487" t="s">
        <v>3225</v>
      </c>
      <c r="C722" s="2486" t="s">
        <v>2362</v>
      </c>
      <c r="D722" s="1038" t="s">
        <v>3188</v>
      </c>
      <c r="E722" s="3566"/>
      <c r="F722" s="3377"/>
      <c r="G722" s="3571">
        <v>4960200</v>
      </c>
      <c r="H722" s="3571"/>
      <c r="I722" s="3571"/>
      <c r="J722" s="3571"/>
      <c r="K722" s="3571"/>
      <c r="L722" s="3571"/>
      <c r="M722" s="3571"/>
      <c r="N722" s="3571"/>
      <c r="O722" s="3571"/>
      <c r="P722" s="3571"/>
      <c r="Q722" s="3571"/>
      <c r="R722" s="3571"/>
    </row>
    <row r="723" spans="1:18" ht="47.25" customHeight="1">
      <c r="A723" s="1824"/>
      <c r="B723" s="2487" t="s">
        <v>3226</v>
      </c>
      <c r="C723" s="2486" t="s">
        <v>2362</v>
      </c>
      <c r="D723" s="1038" t="s">
        <v>3188</v>
      </c>
      <c r="E723" s="3566"/>
      <c r="F723" s="3377"/>
      <c r="G723" s="3571">
        <v>6427400</v>
      </c>
      <c r="H723" s="3571"/>
      <c r="I723" s="3571"/>
      <c r="J723" s="3571"/>
      <c r="K723" s="3571"/>
      <c r="L723" s="3571"/>
      <c r="M723" s="3571"/>
      <c r="N723" s="3571"/>
      <c r="O723" s="3571"/>
      <c r="P723" s="3571"/>
      <c r="Q723" s="3571"/>
      <c r="R723" s="3571"/>
    </row>
    <row r="724" spans="1:18" ht="47.25" customHeight="1">
      <c r="A724" s="1824"/>
      <c r="B724" s="2487" t="s">
        <v>3227</v>
      </c>
      <c r="C724" s="2486" t="s">
        <v>2362</v>
      </c>
      <c r="D724" s="1038" t="s">
        <v>3188</v>
      </c>
      <c r="E724" s="3566"/>
      <c r="F724" s="3377"/>
      <c r="G724" s="3571">
        <v>6514200</v>
      </c>
      <c r="H724" s="3571"/>
      <c r="I724" s="3571"/>
      <c r="J724" s="3571"/>
      <c r="K724" s="3571"/>
      <c r="L724" s="3571"/>
      <c r="M724" s="3571"/>
      <c r="N724" s="3571"/>
      <c r="O724" s="3571"/>
      <c r="P724" s="3571"/>
      <c r="Q724" s="3571"/>
      <c r="R724" s="3571"/>
    </row>
    <row r="725" spans="1:18" ht="52.5" customHeight="1">
      <c r="A725" s="2327" t="s">
        <v>3335</v>
      </c>
      <c r="B725" s="2565" t="s">
        <v>3228</v>
      </c>
      <c r="C725" s="2570"/>
      <c r="D725" s="2574"/>
      <c r="E725" s="1920"/>
      <c r="F725" s="1920"/>
      <c r="G725" s="1920"/>
      <c r="H725" s="1920"/>
      <c r="I725" s="1920"/>
      <c r="J725" s="1920"/>
      <c r="K725" s="1920"/>
      <c r="L725" s="1920"/>
      <c r="M725" s="1920"/>
      <c r="N725" s="1920"/>
      <c r="O725" s="1920"/>
      <c r="P725" s="1920"/>
      <c r="Q725" s="1920"/>
      <c r="R725" s="1920"/>
    </row>
    <row r="726" spans="1:18" ht="42" customHeight="1">
      <c r="A726" s="1824"/>
      <c r="B726" s="2488" t="s">
        <v>3229</v>
      </c>
      <c r="C726" s="2486" t="s">
        <v>2362</v>
      </c>
      <c r="D726" s="1038" t="s">
        <v>3188</v>
      </c>
      <c r="E726" s="3566"/>
      <c r="F726" s="3377"/>
      <c r="G726" s="3571">
        <v>136360000</v>
      </c>
      <c r="H726" s="3571"/>
      <c r="I726" s="3571"/>
      <c r="J726" s="3571"/>
      <c r="K726" s="3571"/>
      <c r="L726" s="3571"/>
      <c r="M726" s="3571"/>
      <c r="N726" s="3571"/>
      <c r="O726" s="3571"/>
      <c r="P726" s="3571"/>
      <c r="Q726" s="3571"/>
      <c r="R726" s="3571"/>
    </row>
    <row r="727" spans="1:18" ht="42" customHeight="1">
      <c r="A727" s="1824"/>
      <c r="B727" s="2488" t="s">
        <v>3230</v>
      </c>
      <c r="C727" s="2486" t="s">
        <v>2362</v>
      </c>
      <c r="D727" s="1038" t="s">
        <v>3188</v>
      </c>
      <c r="E727" s="3566"/>
      <c r="F727" s="3377"/>
      <c r="G727" s="3571">
        <v>153160000</v>
      </c>
      <c r="H727" s="3571"/>
      <c r="I727" s="3571"/>
      <c r="J727" s="3571"/>
      <c r="K727" s="3571"/>
      <c r="L727" s="3571"/>
      <c r="M727" s="3571"/>
      <c r="N727" s="3571"/>
      <c r="O727" s="3571"/>
      <c r="P727" s="3571"/>
      <c r="Q727" s="3571"/>
      <c r="R727" s="3571"/>
    </row>
    <row r="728" spans="1:18" ht="42" customHeight="1">
      <c r="A728" s="1824"/>
      <c r="B728" s="2488" t="s">
        <v>3231</v>
      </c>
      <c r="C728" s="2486" t="s">
        <v>2362</v>
      </c>
      <c r="D728" s="1038" t="s">
        <v>3188</v>
      </c>
      <c r="E728" s="3566"/>
      <c r="F728" s="3377"/>
      <c r="G728" s="3571">
        <v>167160000</v>
      </c>
      <c r="H728" s="3571"/>
      <c r="I728" s="3571"/>
      <c r="J728" s="3571"/>
      <c r="K728" s="3571"/>
      <c r="L728" s="3571"/>
      <c r="M728" s="3571"/>
      <c r="N728" s="3571"/>
      <c r="O728" s="3571"/>
      <c r="P728" s="3571"/>
      <c r="Q728" s="3571"/>
      <c r="R728" s="3571"/>
    </row>
    <row r="729" spans="1:18" ht="42" customHeight="1">
      <c r="A729" s="1824"/>
      <c r="B729" s="2488" t="s">
        <v>3232</v>
      </c>
      <c r="C729" s="2486" t="s">
        <v>2362</v>
      </c>
      <c r="D729" s="1038" t="s">
        <v>3188</v>
      </c>
      <c r="E729" s="3566"/>
      <c r="F729" s="3377"/>
      <c r="G729" s="3571">
        <v>187600000</v>
      </c>
      <c r="H729" s="3571"/>
      <c r="I729" s="3571"/>
      <c r="J729" s="3571"/>
      <c r="K729" s="3571"/>
      <c r="L729" s="3571"/>
      <c r="M729" s="3571"/>
      <c r="N729" s="3571"/>
      <c r="O729" s="3571"/>
      <c r="P729" s="3571"/>
      <c r="Q729" s="3571"/>
      <c r="R729" s="3571"/>
    </row>
    <row r="730" spans="1:18" ht="42" customHeight="1">
      <c r="A730" s="1824"/>
      <c r="B730" s="2488" t="s">
        <v>3233</v>
      </c>
      <c r="C730" s="2486" t="s">
        <v>2362</v>
      </c>
      <c r="D730" s="1038" t="s">
        <v>3188</v>
      </c>
      <c r="E730" s="3566"/>
      <c r="F730" s="3377"/>
      <c r="G730" s="3571">
        <v>221200000</v>
      </c>
      <c r="H730" s="3571"/>
      <c r="I730" s="3571"/>
      <c r="J730" s="3571"/>
      <c r="K730" s="3571"/>
      <c r="L730" s="3571"/>
      <c r="M730" s="3571"/>
      <c r="N730" s="3571"/>
      <c r="O730" s="3571"/>
      <c r="P730" s="3571"/>
      <c r="Q730" s="3571"/>
      <c r="R730" s="3571"/>
    </row>
    <row r="731" spans="1:18" ht="52.5" customHeight="1">
      <c r="A731" s="2327" t="s">
        <v>3336</v>
      </c>
      <c r="B731" s="2565" t="s">
        <v>3234</v>
      </c>
      <c r="C731" s="2570"/>
      <c r="D731" s="2574"/>
      <c r="E731" s="1920"/>
      <c r="F731" s="1920"/>
      <c r="G731" s="1920"/>
      <c r="H731" s="1920"/>
      <c r="I731" s="1920"/>
      <c r="J731" s="1920"/>
      <c r="K731" s="1920"/>
      <c r="L731" s="1920"/>
      <c r="M731" s="1920"/>
      <c r="N731" s="1920"/>
      <c r="O731" s="1920"/>
      <c r="P731" s="1920"/>
      <c r="Q731" s="1920"/>
      <c r="R731" s="1920"/>
    </row>
    <row r="732" spans="1:18" ht="36" customHeight="1">
      <c r="A732" s="1824"/>
      <c r="B732" s="2487" t="s">
        <v>3235</v>
      </c>
      <c r="C732" s="2486" t="s">
        <v>2362</v>
      </c>
      <c r="D732" s="1038" t="s">
        <v>3188</v>
      </c>
      <c r="E732" s="3566"/>
      <c r="F732" s="3377"/>
      <c r="G732" s="3571">
        <v>23100000</v>
      </c>
      <c r="H732" s="3571"/>
      <c r="I732" s="3571"/>
      <c r="J732" s="3571"/>
      <c r="K732" s="3571"/>
      <c r="L732" s="3571"/>
      <c r="M732" s="3571"/>
      <c r="N732" s="3571"/>
      <c r="O732" s="3571"/>
      <c r="P732" s="3571"/>
      <c r="Q732" s="3571"/>
      <c r="R732" s="3571"/>
    </row>
    <row r="733" spans="1:18" ht="36" customHeight="1">
      <c r="A733" s="1824"/>
      <c r="B733" s="2487" t="s">
        <v>3236</v>
      </c>
      <c r="C733" s="2486" t="s">
        <v>2362</v>
      </c>
      <c r="D733" s="1038" t="s">
        <v>3188</v>
      </c>
      <c r="E733" s="3566"/>
      <c r="F733" s="3377"/>
      <c r="G733" s="3571">
        <v>25928000</v>
      </c>
      <c r="H733" s="3571"/>
      <c r="I733" s="3571"/>
      <c r="J733" s="3571"/>
      <c r="K733" s="3571"/>
      <c r="L733" s="3571"/>
      <c r="M733" s="3571"/>
      <c r="N733" s="3571"/>
      <c r="O733" s="3571"/>
      <c r="P733" s="3571"/>
      <c r="Q733" s="3571"/>
      <c r="R733" s="3571"/>
    </row>
    <row r="734" spans="1:18" ht="36" customHeight="1">
      <c r="A734" s="1824"/>
      <c r="B734" s="2487" t="s">
        <v>3237</v>
      </c>
      <c r="C734" s="2486" t="s">
        <v>2362</v>
      </c>
      <c r="D734" s="1038" t="s">
        <v>3188</v>
      </c>
      <c r="E734" s="3566"/>
      <c r="F734" s="3377"/>
      <c r="G734" s="3571">
        <v>32942000</v>
      </c>
      <c r="H734" s="3571"/>
      <c r="I734" s="3571"/>
      <c r="J734" s="3571"/>
      <c r="K734" s="3571"/>
      <c r="L734" s="3571"/>
      <c r="M734" s="3571"/>
      <c r="N734" s="3571"/>
      <c r="O734" s="3571"/>
      <c r="P734" s="3571"/>
      <c r="Q734" s="3571"/>
      <c r="R734" s="3571"/>
    </row>
    <row r="735" spans="1:18" ht="36" customHeight="1">
      <c r="A735" s="1824"/>
      <c r="B735" s="2487" t="s">
        <v>3238</v>
      </c>
      <c r="C735" s="2486" t="s">
        <v>2362</v>
      </c>
      <c r="D735" s="1038" t="s">
        <v>3188</v>
      </c>
      <c r="E735" s="3566"/>
      <c r="F735" s="3377"/>
      <c r="G735" s="3571">
        <v>34329400</v>
      </c>
      <c r="H735" s="3571"/>
      <c r="I735" s="3571"/>
      <c r="J735" s="3571"/>
      <c r="K735" s="3571"/>
      <c r="L735" s="3571"/>
      <c r="M735" s="3571"/>
      <c r="N735" s="3571"/>
      <c r="O735" s="3571"/>
      <c r="P735" s="3571"/>
      <c r="Q735" s="3571"/>
      <c r="R735" s="3571"/>
    </row>
    <row r="736" spans="1:18" ht="52.5" customHeight="1">
      <c r="A736" s="2327" t="s">
        <v>3337</v>
      </c>
      <c r="B736" s="2565" t="s">
        <v>3239</v>
      </c>
      <c r="C736" s="2570"/>
      <c r="D736" s="2574"/>
      <c r="E736" s="1920"/>
      <c r="F736" s="1920"/>
      <c r="G736" s="1920"/>
      <c r="H736" s="1920"/>
      <c r="I736" s="1920"/>
      <c r="J736" s="1920"/>
      <c r="K736" s="1920"/>
      <c r="L736" s="1920"/>
      <c r="M736" s="1920"/>
      <c r="N736" s="1920"/>
      <c r="O736" s="1920"/>
      <c r="P736" s="1920"/>
      <c r="Q736" s="1920"/>
      <c r="R736" s="1920"/>
    </row>
    <row r="737" spans="1:18" ht="33.75" customHeight="1">
      <c r="A737" s="1824"/>
      <c r="B737" s="2489" t="s">
        <v>3240</v>
      </c>
      <c r="C737" s="2486" t="s">
        <v>2362</v>
      </c>
      <c r="D737" s="2490" t="s">
        <v>3241</v>
      </c>
      <c r="E737" s="3566"/>
      <c r="F737" s="3377"/>
      <c r="G737" s="3571">
        <v>4000000</v>
      </c>
      <c r="H737" s="3571"/>
      <c r="I737" s="3571"/>
      <c r="J737" s="3571"/>
      <c r="K737" s="3571"/>
      <c r="L737" s="3571"/>
      <c r="M737" s="3571"/>
      <c r="N737" s="3571"/>
      <c r="O737" s="3571"/>
      <c r="P737" s="3571"/>
      <c r="Q737" s="3571"/>
      <c r="R737" s="3571"/>
    </row>
    <row r="738" spans="1:18" ht="33.75" customHeight="1">
      <c r="A738" s="1824"/>
      <c r="B738" s="2489" t="s">
        <v>3242</v>
      </c>
      <c r="C738" s="2486" t="s">
        <v>2362</v>
      </c>
      <c r="D738" s="2490" t="s">
        <v>3241</v>
      </c>
      <c r="E738" s="3566"/>
      <c r="F738" s="3377"/>
      <c r="G738" s="3571">
        <v>6500000</v>
      </c>
      <c r="H738" s="3571"/>
      <c r="I738" s="3571"/>
      <c r="J738" s="3571"/>
      <c r="K738" s="3571"/>
      <c r="L738" s="3571"/>
      <c r="M738" s="3571"/>
      <c r="N738" s="3571"/>
      <c r="O738" s="3571"/>
      <c r="P738" s="3571"/>
      <c r="Q738" s="3571"/>
      <c r="R738" s="3571"/>
    </row>
    <row r="739" spans="1:18" ht="23.25" customHeight="1">
      <c r="A739" s="1824"/>
      <c r="B739" s="2489" t="s">
        <v>3243</v>
      </c>
      <c r="C739" s="2486" t="s">
        <v>2362</v>
      </c>
      <c r="D739" s="2490" t="s">
        <v>3241</v>
      </c>
      <c r="E739" s="3566"/>
      <c r="F739" s="3377"/>
      <c r="G739" s="3571">
        <v>4100000</v>
      </c>
      <c r="H739" s="3571"/>
      <c r="I739" s="3571"/>
      <c r="J739" s="3571"/>
      <c r="K739" s="3571"/>
      <c r="L739" s="3571"/>
      <c r="M739" s="3571"/>
      <c r="N739" s="3571"/>
      <c r="O739" s="3571"/>
      <c r="P739" s="3571"/>
      <c r="Q739" s="3571"/>
      <c r="R739" s="3571"/>
    </row>
    <row r="740" spans="1:18" ht="23.25" customHeight="1">
      <c r="A740" s="1824"/>
      <c r="B740" s="2489" t="s">
        <v>3244</v>
      </c>
      <c r="C740" s="2486" t="s">
        <v>2362</v>
      </c>
      <c r="D740" s="2490" t="s">
        <v>3241</v>
      </c>
      <c r="E740" s="3566"/>
      <c r="F740" s="3377"/>
      <c r="G740" s="3571">
        <v>4900000</v>
      </c>
      <c r="H740" s="3571"/>
      <c r="I740" s="3571"/>
      <c r="J740" s="3571"/>
      <c r="K740" s="3571"/>
      <c r="L740" s="3571"/>
      <c r="M740" s="3571"/>
      <c r="N740" s="3571"/>
      <c r="O740" s="3571"/>
      <c r="P740" s="3571"/>
      <c r="Q740" s="3571"/>
      <c r="R740" s="3571"/>
    </row>
    <row r="741" spans="1:18" ht="23.25" customHeight="1">
      <c r="A741" s="1824"/>
      <c r="B741" s="2489" t="s">
        <v>3245</v>
      </c>
      <c r="C741" s="2486" t="s">
        <v>2362</v>
      </c>
      <c r="D741" s="2490" t="s">
        <v>3241</v>
      </c>
      <c r="E741" s="3566"/>
      <c r="F741" s="3377"/>
      <c r="G741" s="3571">
        <v>3360000</v>
      </c>
      <c r="H741" s="3571"/>
      <c r="I741" s="3571"/>
      <c r="J741" s="3571"/>
      <c r="K741" s="3571"/>
      <c r="L741" s="3571"/>
      <c r="M741" s="3571"/>
      <c r="N741" s="3571"/>
      <c r="O741" s="3571"/>
      <c r="P741" s="3571"/>
      <c r="Q741" s="3571"/>
      <c r="R741" s="3571"/>
    </row>
    <row r="742" spans="1:18" ht="23.25" customHeight="1">
      <c r="A742" s="1824"/>
      <c r="B742" s="2489" t="s">
        <v>3246</v>
      </c>
      <c r="C742" s="2486" t="s">
        <v>2362</v>
      </c>
      <c r="D742" s="2490" t="s">
        <v>3241</v>
      </c>
      <c r="E742" s="3566"/>
      <c r="F742" s="3377"/>
      <c r="G742" s="3571">
        <v>4200000</v>
      </c>
      <c r="H742" s="3571"/>
      <c r="I742" s="3571"/>
      <c r="J742" s="3571"/>
      <c r="K742" s="3571"/>
      <c r="L742" s="3571"/>
      <c r="M742" s="3571"/>
      <c r="N742" s="3571"/>
      <c r="O742" s="3571"/>
      <c r="P742" s="3571"/>
      <c r="Q742" s="3571"/>
      <c r="R742" s="3571"/>
    </row>
    <row r="743" spans="1:18" ht="23.25" customHeight="1">
      <c r="A743" s="1824"/>
      <c r="B743" s="2489" t="s">
        <v>3247</v>
      </c>
      <c r="C743" s="2486" t="s">
        <v>2362</v>
      </c>
      <c r="D743" s="2490" t="s">
        <v>3241</v>
      </c>
      <c r="E743" s="3566"/>
      <c r="F743" s="3377"/>
      <c r="G743" s="3571">
        <v>6460000</v>
      </c>
      <c r="H743" s="3571"/>
      <c r="I743" s="3571"/>
      <c r="J743" s="3571"/>
      <c r="K743" s="3571"/>
      <c r="L743" s="3571"/>
      <c r="M743" s="3571"/>
      <c r="N743" s="3571"/>
      <c r="O743" s="3571"/>
      <c r="P743" s="3571"/>
      <c r="Q743" s="3571"/>
      <c r="R743" s="3571"/>
    </row>
    <row r="744" spans="1:18" ht="23.25" customHeight="1">
      <c r="A744" s="1824"/>
      <c r="B744" s="2489" t="s">
        <v>3248</v>
      </c>
      <c r="C744" s="2486" t="s">
        <v>2362</v>
      </c>
      <c r="D744" s="2490" t="s">
        <v>3241</v>
      </c>
      <c r="E744" s="3566"/>
      <c r="F744" s="3377"/>
      <c r="G744" s="3571">
        <v>7960000</v>
      </c>
      <c r="H744" s="3571"/>
      <c r="I744" s="3571"/>
      <c r="J744" s="3571"/>
      <c r="K744" s="3571"/>
      <c r="L744" s="3571"/>
      <c r="M744" s="3571"/>
      <c r="N744" s="3571"/>
      <c r="O744" s="3571"/>
      <c r="P744" s="3571"/>
      <c r="Q744" s="3571"/>
      <c r="R744" s="3571"/>
    </row>
    <row r="745" spans="1:18" ht="23.25" customHeight="1">
      <c r="A745" s="1824"/>
      <c r="B745" s="2489" t="s">
        <v>3249</v>
      </c>
      <c r="C745" s="2486" t="s">
        <v>2362</v>
      </c>
      <c r="D745" s="2490" t="s">
        <v>3241</v>
      </c>
      <c r="E745" s="3566"/>
      <c r="F745" s="3377"/>
      <c r="G745" s="3571">
        <v>5400000</v>
      </c>
      <c r="H745" s="3571"/>
      <c r="I745" s="3571"/>
      <c r="J745" s="3571"/>
      <c r="K745" s="3571"/>
      <c r="L745" s="3571"/>
      <c r="M745" s="3571"/>
      <c r="N745" s="3571"/>
      <c r="O745" s="3571"/>
      <c r="P745" s="3571"/>
      <c r="Q745" s="3571"/>
      <c r="R745" s="3571"/>
    </row>
    <row r="746" spans="1:18" ht="23.25" customHeight="1">
      <c r="A746" s="1824"/>
      <c r="B746" s="2489" t="s">
        <v>3250</v>
      </c>
      <c r="C746" s="2486" t="s">
        <v>2362</v>
      </c>
      <c r="D746" s="2490" t="s">
        <v>3241</v>
      </c>
      <c r="E746" s="3566"/>
      <c r="F746" s="3377"/>
      <c r="G746" s="3571">
        <v>7500000</v>
      </c>
      <c r="H746" s="3571"/>
      <c r="I746" s="3571"/>
      <c r="J746" s="3571"/>
      <c r="K746" s="3571"/>
      <c r="L746" s="3571"/>
      <c r="M746" s="3571"/>
      <c r="N746" s="3571"/>
      <c r="O746" s="3571"/>
      <c r="P746" s="3571"/>
      <c r="Q746" s="3571"/>
      <c r="R746" s="3571"/>
    </row>
    <row r="747" spans="1:18" ht="23.25" customHeight="1">
      <c r="A747" s="1824"/>
      <c r="B747" s="2489" t="s">
        <v>3251</v>
      </c>
      <c r="C747" s="2486" t="s">
        <v>2362</v>
      </c>
      <c r="D747" s="2490" t="s">
        <v>3241</v>
      </c>
      <c r="E747" s="3566"/>
      <c r="F747" s="3377"/>
      <c r="G747" s="3571">
        <v>8500000</v>
      </c>
      <c r="H747" s="3571"/>
      <c r="I747" s="3571"/>
      <c r="J747" s="3571"/>
      <c r="K747" s="3571"/>
      <c r="L747" s="3571"/>
      <c r="M747" s="3571"/>
      <c r="N747" s="3571"/>
      <c r="O747" s="3571"/>
      <c r="P747" s="3571"/>
      <c r="Q747" s="3571"/>
      <c r="R747" s="3571"/>
    </row>
    <row r="748" spans="1:18" ht="23.25" customHeight="1">
      <c r="A748" s="2327">
        <v>9</v>
      </c>
      <c r="B748" s="3572" t="s">
        <v>3338</v>
      </c>
      <c r="C748" s="3569"/>
      <c r="D748" s="3569"/>
      <c r="E748" s="3569"/>
      <c r="F748" s="3569"/>
      <c r="G748" s="3569"/>
      <c r="H748" s="3569"/>
      <c r="I748" s="3569"/>
      <c r="J748" s="3569"/>
      <c r="K748" s="3569"/>
      <c r="L748" s="3569"/>
      <c r="M748" s="3569"/>
      <c r="N748" s="3569"/>
      <c r="O748" s="3569"/>
      <c r="P748" s="3569"/>
      <c r="Q748" s="3569"/>
      <c r="R748" s="3569"/>
    </row>
    <row r="749" spans="1:18" ht="23.25" customHeight="1">
      <c r="A749" s="2327"/>
      <c r="B749" s="2571"/>
      <c r="C749" s="2572"/>
      <c r="D749" s="3531" t="s">
        <v>3345</v>
      </c>
      <c r="E749" s="3532"/>
      <c r="F749" s="3532"/>
      <c r="G749" s="3532"/>
      <c r="H749" s="3532"/>
      <c r="I749" s="3532"/>
      <c r="J749" s="3532"/>
      <c r="K749" s="3532"/>
      <c r="L749" s="3532"/>
      <c r="M749" s="3532"/>
      <c r="N749" s="3532"/>
      <c r="O749" s="3532"/>
      <c r="P749" s="3532"/>
      <c r="Q749" s="3532"/>
      <c r="R749" s="3533"/>
    </row>
    <row r="750" spans="1:18" ht="61.5" customHeight="1">
      <c r="A750" s="2575"/>
      <c r="B750" s="2584" t="s">
        <v>3340</v>
      </c>
      <c r="C750" s="2570" t="s">
        <v>2362</v>
      </c>
      <c r="D750" s="2490" t="s">
        <v>3339</v>
      </c>
      <c r="E750" s="2576"/>
      <c r="F750" s="2577"/>
      <c r="G750" s="3810">
        <v>400000</v>
      </c>
      <c r="H750" s="3810"/>
      <c r="I750" s="3810"/>
      <c r="J750" s="3810"/>
      <c r="K750" s="3810"/>
      <c r="L750" s="3810"/>
      <c r="M750" s="3810"/>
      <c r="N750" s="3810"/>
      <c r="O750" s="3810"/>
      <c r="P750" s="3810"/>
      <c r="Q750" s="3810"/>
      <c r="R750" s="3810"/>
    </row>
    <row r="751" spans="1:18" ht="45" customHeight="1">
      <c r="A751" s="2575"/>
      <c r="B751" s="2584" t="s">
        <v>3341</v>
      </c>
      <c r="C751" s="2570" t="s">
        <v>2362</v>
      </c>
      <c r="D751" s="2490" t="s">
        <v>3339</v>
      </c>
      <c r="E751" s="2576"/>
      <c r="F751" s="2577"/>
      <c r="G751" s="3810">
        <v>168000</v>
      </c>
      <c r="H751" s="3810"/>
      <c r="I751" s="3810"/>
      <c r="J751" s="3810"/>
      <c r="K751" s="3810"/>
      <c r="L751" s="3810"/>
      <c r="M751" s="3810"/>
      <c r="N751" s="3810"/>
      <c r="O751" s="3810"/>
      <c r="P751" s="3810"/>
      <c r="Q751" s="3810"/>
      <c r="R751" s="3810"/>
    </row>
    <row r="752" spans="1:18" ht="45" customHeight="1">
      <c r="A752" s="2575"/>
      <c r="B752" s="2584" t="s">
        <v>3342</v>
      </c>
      <c r="C752" s="2570" t="s">
        <v>2362</v>
      </c>
      <c r="D752" s="2490" t="s">
        <v>3339</v>
      </c>
      <c r="E752" s="2576"/>
      <c r="F752" s="2577"/>
      <c r="G752" s="3810">
        <v>84000</v>
      </c>
      <c r="H752" s="3810"/>
      <c r="I752" s="3810"/>
      <c r="J752" s="3810"/>
      <c r="K752" s="3810"/>
      <c r="L752" s="3810"/>
      <c r="M752" s="3810"/>
      <c r="N752" s="3810"/>
      <c r="O752" s="3810"/>
      <c r="P752" s="3810"/>
      <c r="Q752" s="3810"/>
      <c r="R752" s="3810"/>
    </row>
    <row r="753" spans="1:18" ht="51" customHeight="1">
      <c r="A753" s="2575"/>
      <c r="B753" s="2584" t="s">
        <v>3343</v>
      </c>
      <c r="C753" s="2570" t="s">
        <v>2362</v>
      </c>
      <c r="D753" s="2490" t="s">
        <v>3339</v>
      </c>
      <c r="E753" s="2576"/>
      <c r="F753" s="2577"/>
      <c r="G753" s="3810">
        <v>61000</v>
      </c>
      <c r="H753" s="3810"/>
      <c r="I753" s="3810"/>
      <c r="J753" s="3810"/>
      <c r="K753" s="3810"/>
      <c r="L753" s="3810"/>
      <c r="M753" s="3810"/>
      <c r="N753" s="3810"/>
      <c r="O753" s="3810"/>
      <c r="P753" s="3810"/>
      <c r="Q753" s="3810"/>
      <c r="R753" s="3810"/>
    </row>
    <row r="754" spans="1:18" ht="66" customHeight="1">
      <c r="A754" s="1824"/>
      <c r="B754" s="2489" t="s">
        <v>3344</v>
      </c>
      <c r="C754" s="2570" t="s">
        <v>2362</v>
      </c>
      <c r="D754" s="2490" t="s">
        <v>3339</v>
      </c>
      <c r="E754" s="2544"/>
      <c r="F754" s="2542"/>
      <c r="G754" s="3810">
        <v>61000</v>
      </c>
      <c r="H754" s="3810"/>
      <c r="I754" s="3810"/>
      <c r="J754" s="3810"/>
      <c r="K754" s="3810"/>
      <c r="L754" s="3810"/>
      <c r="M754" s="3810"/>
      <c r="N754" s="3810"/>
      <c r="O754" s="3810"/>
      <c r="P754" s="3810"/>
      <c r="Q754" s="3810"/>
      <c r="R754" s="3810"/>
    </row>
    <row r="755" spans="1:18" ht="21" customHeight="1">
      <c r="A755" s="1791" t="s">
        <v>1380</v>
      </c>
      <c r="B755" s="3572" t="s">
        <v>2817</v>
      </c>
      <c r="C755" s="3569"/>
      <c r="D755" s="3569"/>
      <c r="E755" s="3569"/>
      <c r="F755" s="3569"/>
      <c r="G755" s="3569"/>
      <c r="H755" s="3569"/>
      <c r="I755" s="3569"/>
      <c r="J755" s="3569"/>
      <c r="K755" s="3569"/>
      <c r="L755" s="3569"/>
      <c r="M755" s="3569"/>
      <c r="N755" s="3569"/>
      <c r="O755" s="3569"/>
      <c r="P755" s="3569"/>
      <c r="Q755" s="3569"/>
      <c r="R755" s="3569"/>
    </row>
    <row r="756" spans="1:18" ht="54" customHeight="1">
      <c r="A756" s="1791">
        <v>1</v>
      </c>
      <c r="B756" s="3808" t="s">
        <v>3327</v>
      </c>
      <c r="C756" s="3809"/>
      <c r="D756" s="3809"/>
      <c r="E756" s="3809"/>
      <c r="F756" s="3809"/>
      <c r="G756" s="3809"/>
      <c r="H756" s="3809"/>
      <c r="I756" s="3809"/>
      <c r="J756" s="3809"/>
      <c r="K756" s="3809"/>
      <c r="L756" s="3809"/>
      <c r="M756" s="3809"/>
      <c r="N756" s="3809"/>
      <c r="O756" s="3809"/>
      <c r="P756" s="3809"/>
      <c r="Q756" s="3809"/>
      <c r="R756" s="3809"/>
    </row>
    <row r="757" spans="1:18" ht="28.5" customHeight="1">
      <c r="A757" s="1791"/>
      <c r="B757" s="2565"/>
      <c r="C757" s="3573" t="s">
        <v>2736</v>
      </c>
      <c r="D757" s="3573"/>
      <c r="E757" s="3573"/>
      <c r="F757" s="3573"/>
      <c r="G757" s="3573"/>
      <c r="H757" s="3573"/>
      <c r="I757" s="3573"/>
      <c r="J757" s="3573"/>
      <c r="K757" s="3573"/>
      <c r="L757" s="3573"/>
      <c r="M757" s="3573"/>
      <c r="N757" s="3573"/>
      <c r="O757" s="3573"/>
      <c r="P757" s="3573"/>
      <c r="Q757" s="3573"/>
      <c r="R757" s="3573"/>
    </row>
    <row r="758" spans="1:18" s="1954" customFormat="1" ht="174.75" customHeight="1">
      <c r="A758" s="1791" t="s">
        <v>1839</v>
      </c>
      <c r="B758" s="2565" t="s">
        <v>2737</v>
      </c>
      <c r="C758" s="2543"/>
      <c r="D758" s="2470"/>
      <c r="E758" s="2471"/>
      <c r="F758" s="2471"/>
      <c r="G758" s="2471"/>
      <c r="H758" s="2471"/>
      <c r="I758" s="2471"/>
      <c r="J758" s="2471"/>
      <c r="K758" s="2471"/>
      <c r="L758" s="2471"/>
      <c r="M758" s="2471"/>
      <c r="N758" s="2471"/>
      <c r="O758" s="2471"/>
      <c r="P758" s="2471"/>
      <c r="Q758" s="2471"/>
      <c r="R758" s="2471"/>
    </row>
    <row r="759" spans="1:18" s="2477" customFormat="1" ht="43.5" customHeight="1">
      <c r="A759" s="2472"/>
      <c r="B759" s="2473" t="s">
        <v>2738</v>
      </c>
      <c r="C759" s="2474"/>
      <c r="D759" s="2475"/>
      <c r="E759" s="2476"/>
      <c r="F759" s="2476"/>
      <c r="G759" s="2476"/>
      <c r="H759" s="2476"/>
      <c r="I759" s="2476"/>
      <c r="J759" s="2476"/>
      <c r="K759" s="2476"/>
      <c r="L759" s="2476"/>
      <c r="M759" s="2476"/>
      <c r="N759" s="2476"/>
      <c r="O759" s="2476"/>
      <c r="P759" s="2476"/>
      <c r="Q759" s="2476"/>
      <c r="R759" s="2476"/>
    </row>
    <row r="760" spans="1:18" ht="64.5" customHeight="1">
      <c r="A760" s="1791"/>
      <c r="B760" s="2478" t="s">
        <v>2739</v>
      </c>
      <c r="C760" s="2479" t="s">
        <v>2746</v>
      </c>
      <c r="D760" s="3790" t="s">
        <v>2745</v>
      </c>
      <c r="E760" s="1920"/>
      <c r="F760" s="1920"/>
      <c r="G760" s="3571">
        <v>1600000</v>
      </c>
      <c r="H760" s="3571"/>
      <c r="I760" s="3571"/>
      <c r="J760" s="3571"/>
      <c r="K760" s="3571"/>
      <c r="L760" s="3571"/>
      <c r="M760" s="3571"/>
      <c r="N760" s="3571"/>
      <c r="O760" s="3571"/>
      <c r="P760" s="3571"/>
      <c r="Q760" s="3571"/>
      <c r="R760" s="3571"/>
    </row>
    <row r="761" spans="1:18" ht="64.5" customHeight="1">
      <c r="A761" s="1791"/>
      <c r="B761" s="2478" t="s">
        <v>2999</v>
      </c>
      <c r="C761" s="2479" t="s">
        <v>2746</v>
      </c>
      <c r="D761" s="3791"/>
      <c r="E761" s="1920"/>
      <c r="F761" s="1920"/>
      <c r="G761" s="3571">
        <v>1900000</v>
      </c>
      <c r="H761" s="3571"/>
      <c r="I761" s="3571"/>
      <c r="J761" s="3571"/>
      <c r="K761" s="3571"/>
      <c r="L761" s="3571"/>
      <c r="M761" s="3571"/>
      <c r="N761" s="3571"/>
      <c r="O761" s="3571"/>
      <c r="P761" s="3571"/>
      <c r="Q761" s="3571"/>
      <c r="R761" s="3571"/>
    </row>
    <row r="762" spans="1:18" ht="64.5" customHeight="1">
      <c r="A762" s="1791"/>
      <c r="B762" s="2478" t="s">
        <v>2741</v>
      </c>
      <c r="C762" s="2479" t="s">
        <v>2746</v>
      </c>
      <c r="D762" s="3791"/>
      <c r="E762" s="1920"/>
      <c r="F762" s="1920"/>
      <c r="G762" s="3571">
        <v>1800000</v>
      </c>
      <c r="H762" s="3571"/>
      <c r="I762" s="3571"/>
      <c r="J762" s="3571"/>
      <c r="K762" s="3571"/>
      <c r="L762" s="3571"/>
      <c r="M762" s="3571"/>
      <c r="N762" s="3571"/>
      <c r="O762" s="3571"/>
      <c r="P762" s="3571"/>
      <c r="Q762" s="3571"/>
      <c r="R762" s="3571"/>
    </row>
    <row r="763" spans="1:18" ht="64.5" customHeight="1">
      <c r="A763" s="1791"/>
      <c r="B763" s="2478" t="s">
        <v>2742</v>
      </c>
      <c r="C763" s="2479" t="s">
        <v>563</v>
      </c>
      <c r="D763" s="3791"/>
      <c r="E763" s="1920"/>
      <c r="F763" s="1920"/>
      <c r="G763" s="3571">
        <v>460000</v>
      </c>
      <c r="H763" s="3571"/>
      <c r="I763" s="3571"/>
      <c r="J763" s="3571"/>
      <c r="K763" s="3571"/>
      <c r="L763" s="3571"/>
      <c r="M763" s="3571"/>
      <c r="N763" s="3571"/>
      <c r="O763" s="3571"/>
      <c r="P763" s="3571"/>
      <c r="Q763" s="3571"/>
      <c r="R763" s="3571"/>
    </row>
    <row r="764" spans="1:18" ht="64.5" customHeight="1">
      <c r="A764" s="1791"/>
      <c r="B764" s="2478" t="s">
        <v>2743</v>
      </c>
      <c r="C764" s="2479" t="s">
        <v>563</v>
      </c>
      <c r="D764" s="3791"/>
      <c r="E764" s="1920"/>
      <c r="F764" s="1920"/>
      <c r="G764" s="3571">
        <v>360000</v>
      </c>
      <c r="H764" s="3571"/>
      <c r="I764" s="3571"/>
      <c r="J764" s="3571"/>
      <c r="K764" s="3571"/>
      <c r="L764" s="3571"/>
      <c r="M764" s="3571"/>
      <c r="N764" s="3571"/>
      <c r="O764" s="3571"/>
      <c r="P764" s="3571"/>
      <c r="Q764" s="3571"/>
      <c r="R764" s="3571"/>
    </row>
    <row r="765" spans="1:18" ht="64.5" customHeight="1">
      <c r="A765" s="1791"/>
      <c r="B765" s="2478" t="s">
        <v>2744</v>
      </c>
      <c r="C765" s="2479" t="s">
        <v>563</v>
      </c>
      <c r="D765" s="3792"/>
      <c r="E765" s="1920"/>
      <c r="F765" s="1920"/>
      <c r="G765" s="3571">
        <v>700000</v>
      </c>
      <c r="H765" s="3571"/>
      <c r="I765" s="3571"/>
      <c r="J765" s="3571"/>
      <c r="K765" s="3571"/>
      <c r="L765" s="3571"/>
      <c r="M765" s="3571"/>
      <c r="N765" s="3571"/>
      <c r="O765" s="3571"/>
      <c r="P765" s="3571"/>
      <c r="Q765" s="3571"/>
      <c r="R765" s="3571"/>
    </row>
    <row r="766" spans="1:18" s="2477" customFormat="1" ht="43.5" customHeight="1">
      <c r="A766" s="2472"/>
      <c r="B766" s="2473" t="s">
        <v>2747</v>
      </c>
      <c r="C766" s="2474"/>
      <c r="D766" s="2475"/>
      <c r="E766" s="2476"/>
      <c r="F766" s="2476"/>
      <c r="G766" s="2476"/>
      <c r="H766" s="2476"/>
      <c r="I766" s="2476"/>
      <c r="J766" s="2476"/>
      <c r="K766" s="2476"/>
      <c r="L766" s="2476"/>
      <c r="M766" s="2476"/>
      <c r="N766" s="2476"/>
      <c r="O766" s="2476"/>
      <c r="P766" s="2476"/>
      <c r="Q766" s="2476"/>
      <c r="R766" s="2476"/>
    </row>
    <row r="767" spans="1:18" ht="64.5" customHeight="1">
      <c r="A767" s="1791"/>
      <c r="B767" s="2478" t="s">
        <v>2748</v>
      </c>
      <c r="C767" s="2479" t="s">
        <v>2746</v>
      </c>
      <c r="D767" s="3790" t="s">
        <v>2745</v>
      </c>
      <c r="E767" s="1920"/>
      <c r="F767" s="1920"/>
      <c r="G767" s="3571">
        <v>2060000</v>
      </c>
      <c r="H767" s="3571"/>
      <c r="I767" s="3571"/>
      <c r="J767" s="3571"/>
      <c r="K767" s="3571"/>
      <c r="L767" s="3571"/>
      <c r="M767" s="3571"/>
      <c r="N767" s="3571"/>
      <c r="O767" s="3571"/>
      <c r="P767" s="3571"/>
      <c r="Q767" s="3571"/>
      <c r="R767" s="3571"/>
    </row>
    <row r="768" spans="1:18" ht="64.5" customHeight="1">
      <c r="A768" s="1791"/>
      <c r="B768" s="2478" t="s">
        <v>2749</v>
      </c>
      <c r="C768" s="2479" t="s">
        <v>563</v>
      </c>
      <c r="D768" s="3791"/>
      <c r="E768" s="1920"/>
      <c r="F768" s="1920"/>
      <c r="G768" s="3571">
        <v>920000</v>
      </c>
      <c r="H768" s="3571"/>
      <c r="I768" s="3571"/>
      <c r="J768" s="3571"/>
      <c r="K768" s="3571"/>
      <c r="L768" s="3571"/>
      <c r="M768" s="3571"/>
      <c r="N768" s="3571"/>
      <c r="O768" s="3571"/>
      <c r="P768" s="3571"/>
      <c r="Q768" s="3571"/>
      <c r="R768" s="3571"/>
    </row>
    <row r="769" spans="1:18" ht="64.5" customHeight="1">
      <c r="A769" s="1791"/>
      <c r="B769" s="2478" t="s">
        <v>2750</v>
      </c>
      <c r="C769" s="2479" t="s">
        <v>563</v>
      </c>
      <c r="D769" s="3792"/>
      <c r="E769" s="1920"/>
      <c r="F769" s="1920"/>
      <c r="G769" s="3571">
        <v>1150000</v>
      </c>
      <c r="H769" s="3571"/>
      <c r="I769" s="3571"/>
      <c r="J769" s="3571"/>
      <c r="K769" s="3571"/>
      <c r="L769" s="3571"/>
      <c r="M769" s="3571"/>
      <c r="N769" s="3571"/>
      <c r="O769" s="3571"/>
      <c r="P769" s="3571"/>
      <c r="Q769" s="3571"/>
      <c r="R769" s="3571"/>
    </row>
    <row r="770" spans="1:18" s="2477" customFormat="1" ht="43.5" customHeight="1">
      <c r="A770" s="2472"/>
      <c r="B770" s="2473" t="s">
        <v>2751</v>
      </c>
      <c r="C770" s="2474"/>
      <c r="D770" s="2475"/>
      <c r="E770" s="2476"/>
      <c r="F770" s="2476"/>
      <c r="G770" s="2476"/>
      <c r="H770" s="2476"/>
      <c r="I770" s="2476"/>
      <c r="J770" s="2476"/>
      <c r="K770" s="2476"/>
      <c r="L770" s="2476"/>
      <c r="M770" s="2476"/>
      <c r="N770" s="2476"/>
      <c r="O770" s="2476"/>
      <c r="P770" s="2476"/>
      <c r="Q770" s="2476"/>
      <c r="R770" s="2476"/>
    </row>
    <row r="771" spans="1:18" ht="64.5" customHeight="1">
      <c r="A771" s="1791"/>
      <c r="B771" s="2478" t="s">
        <v>2752</v>
      </c>
      <c r="C771" s="2479" t="s">
        <v>2746</v>
      </c>
      <c r="D771" s="3790" t="s">
        <v>2745</v>
      </c>
      <c r="E771" s="1920"/>
      <c r="F771" s="1920"/>
      <c r="G771" s="3571">
        <v>1850000</v>
      </c>
      <c r="H771" s="3571"/>
      <c r="I771" s="3571"/>
      <c r="J771" s="3571"/>
      <c r="K771" s="3571"/>
      <c r="L771" s="3571"/>
      <c r="M771" s="3571"/>
      <c r="N771" s="3571"/>
      <c r="O771" s="3571"/>
      <c r="P771" s="3571"/>
      <c r="Q771" s="3571"/>
      <c r="R771" s="3571"/>
    </row>
    <row r="772" spans="1:18" ht="64.5" customHeight="1">
      <c r="A772" s="1791"/>
      <c r="B772" s="2478" t="s">
        <v>2753</v>
      </c>
      <c r="C772" s="2479" t="s">
        <v>2746</v>
      </c>
      <c r="D772" s="3791"/>
      <c r="E772" s="1920"/>
      <c r="F772" s="1920"/>
      <c r="G772" s="3571">
        <v>1850000</v>
      </c>
      <c r="H772" s="3571"/>
      <c r="I772" s="3571"/>
      <c r="J772" s="3571"/>
      <c r="K772" s="3571"/>
      <c r="L772" s="3571"/>
      <c r="M772" s="3571"/>
      <c r="N772" s="3571"/>
      <c r="O772" s="3571"/>
      <c r="P772" s="3571"/>
      <c r="Q772" s="3571"/>
      <c r="R772" s="3571"/>
    </row>
    <row r="773" spans="1:18" ht="64.5" customHeight="1">
      <c r="A773" s="1791"/>
      <c r="B773" s="2478" t="s">
        <v>2754</v>
      </c>
      <c r="C773" s="2479" t="s">
        <v>563</v>
      </c>
      <c r="D773" s="3791"/>
      <c r="E773" s="1920"/>
      <c r="F773" s="1920"/>
      <c r="G773" s="3571">
        <v>250000</v>
      </c>
      <c r="H773" s="3571"/>
      <c r="I773" s="3571"/>
      <c r="J773" s="3571"/>
      <c r="K773" s="3571"/>
      <c r="L773" s="3571"/>
      <c r="M773" s="3571"/>
      <c r="N773" s="3571"/>
      <c r="O773" s="3571"/>
      <c r="P773" s="3571"/>
      <c r="Q773" s="3571"/>
      <c r="R773" s="3571"/>
    </row>
    <row r="774" spans="1:18" s="2477" customFormat="1" ht="43.5" customHeight="1">
      <c r="A774" s="2472"/>
      <c r="B774" s="2478" t="s">
        <v>2755</v>
      </c>
      <c r="C774" s="2479" t="s">
        <v>563</v>
      </c>
      <c r="D774" s="3792"/>
      <c r="E774" s="2476"/>
      <c r="F774" s="2476"/>
      <c r="G774" s="3571">
        <v>400000</v>
      </c>
      <c r="H774" s="3571"/>
      <c r="I774" s="3571"/>
      <c r="J774" s="3571"/>
      <c r="K774" s="3571"/>
      <c r="L774" s="3571"/>
      <c r="M774" s="3571"/>
      <c r="N774" s="3571"/>
      <c r="O774" s="3571"/>
      <c r="P774" s="3571"/>
      <c r="Q774" s="3571"/>
      <c r="R774" s="3571"/>
    </row>
    <row r="775" spans="1:18" s="2477" customFormat="1" ht="43.5" customHeight="1">
      <c r="A775" s="2472"/>
      <c r="B775" s="2473" t="s">
        <v>2756</v>
      </c>
      <c r="C775" s="2474"/>
      <c r="D775" s="2475"/>
      <c r="E775" s="2476"/>
      <c r="F775" s="2476"/>
      <c r="G775" s="2476"/>
      <c r="H775" s="2476"/>
      <c r="I775" s="2476"/>
      <c r="J775" s="2476"/>
      <c r="K775" s="2476"/>
      <c r="L775" s="2476"/>
      <c r="M775" s="2476"/>
      <c r="N775" s="2476"/>
      <c r="O775" s="2476"/>
      <c r="P775" s="2476"/>
      <c r="Q775" s="2476"/>
      <c r="R775" s="2476"/>
    </row>
    <row r="776" spans="1:18" ht="64.5" customHeight="1">
      <c r="A776" s="1791"/>
      <c r="B776" s="2478" t="s">
        <v>2757</v>
      </c>
      <c r="C776" s="2479" t="s">
        <v>2746</v>
      </c>
      <c r="D776" s="2479" t="s">
        <v>2745</v>
      </c>
      <c r="E776" s="1920"/>
      <c r="F776" s="1920"/>
      <c r="G776" s="3571">
        <v>2350000</v>
      </c>
      <c r="H776" s="3571"/>
      <c r="I776" s="3571"/>
      <c r="J776" s="3571"/>
      <c r="K776" s="3571"/>
      <c r="L776" s="3571"/>
      <c r="M776" s="3571"/>
      <c r="N776" s="3571"/>
      <c r="O776" s="3571"/>
      <c r="P776" s="3571"/>
      <c r="Q776" s="3571"/>
      <c r="R776" s="3571"/>
    </row>
    <row r="777" spans="1:18" s="1954" customFormat="1" ht="174.75" customHeight="1">
      <c r="A777" s="1791" t="s">
        <v>2758</v>
      </c>
      <c r="B777" s="2565" t="s">
        <v>2759</v>
      </c>
      <c r="C777" s="2543"/>
      <c r="D777" s="2470"/>
      <c r="E777" s="2471"/>
      <c r="F777" s="2471"/>
      <c r="G777" s="2471"/>
      <c r="H777" s="2471"/>
      <c r="I777" s="2471"/>
      <c r="J777" s="2471"/>
      <c r="K777" s="2471"/>
      <c r="L777" s="2471"/>
      <c r="M777" s="2471"/>
      <c r="N777" s="2471"/>
      <c r="O777" s="2471"/>
      <c r="P777" s="2471"/>
      <c r="Q777" s="2471"/>
      <c r="R777" s="2471"/>
    </row>
    <row r="778" spans="1:18" s="2477" customFormat="1" ht="43.5" customHeight="1">
      <c r="A778" s="2472"/>
      <c r="B778" s="2473" t="s">
        <v>2760</v>
      </c>
      <c r="C778" s="2474"/>
      <c r="D778" s="2475"/>
      <c r="E778" s="2476"/>
      <c r="F778" s="2476"/>
      <c r="G778" s="2476"/>
      <c r="H778" s="2476"/>
      <c r="I778" s="2476"/>
      <c r="J778" s="2476"/>
      <c r="K778" s="2476"/>
      <c r="L778" s="2476"/>
      <c r="M778" s="2476"/>
      <c r="N778" s="2476"/>
      <c r="O778" s="2476"/>
      <c r="P778" s="2476"/>
      <c r="Q778" s="2476"/>
      <c r="R778" s="2476"/>
    </row>
    <row r="779" spans="1:18" ht="64.5" customHeight="1">
      <c r="A779" s="1791"/>
      <c r="B779" s="2478" t="s">
        <v>2761</v>
      </c>
      <c r="C779" s="2479" t="s">
        <v>2746</v>
      </c>
      <c r="D779" s="3790" t="s">
        <v>2745</v>
      </c>
      <c r="E779" s="1920"/>
      <c r="F779" s="1920"/>
      <c r="G779" s="3571">
        <v>1660000</v>
      </c>
      <c r="H779" s="3571"/>
      <c r="I779" s="3571"/>
      <c r="J779" s="3571"/>
      <c r="K779" s="3571"/>
      <c r="L779" s="3571"/>
      <c r="M779" s="3571"/>
      <c r="N779" s="3571"/>
      <c r="O779" s="3571"/>
      <c r="P779" s="3571"/>
      <c r="Q779" s="3571"/>
      <c r="R779" s="3571"/>
    </row>
    <row r="780" spans="1:18" ht="64.5" customHeight="1">
      <c r="A780" s="1791"/>
      <c r="B780" s="2478" t="s">
        <v>2762</v>
      </c>
      <c r="C780" s="2479" t="s">
        <v>2746</v>
      </c>
      <c r="D780" s="3791"/>
      <c r="E780" s="1920"/>
      <c r="F780" s="1920"/>
      <c r="G780" s="3571">
        <v>2300000</v>
      </c>
      <c r="H780" s="3571"/>
      <c r="I780" s="3571"/>
      <c r="J780" s="3571"/>
      <c r="K780" s="3571"/>
      <c r="L780" s="3571"/>
      <c r="M780" s="3571"/>
      <c r="N780" s="3571"/>
      <c r="O780" s="3571"/>
      <c r="P780" s="3571"/>
      <c r="Q780" s="3571"/>
      <c r="R780" s="3571"/>
    </row>
    <row r="781" spans="1:18" s="2477" customFormat="1" ht="43.5" customHeight="1">
      <c r="A781" s="2472"/>
      <c r="B781" s="2478" t="s">
        <v>2763</v>
      </c>
      <c r="C781" s="2479" t="s">
        <v>563</v>
      </c>
      <c r="D781" s="3791"/>
      <c r="E781" s="2476"/>
      <c r="F781" s="2476"/>
      <c r="G781" s="3571">
        <v>1300000</v>
      </c>
      <c r="H781" s="3571"/>
      <c r="I781" s="3571"/>
      <c r="J781" s="3571"/>
      <c r="K781" s="3571"/>
      <c r="L781" s="3571"/>
      <c r="M781" s="3571"/>
      <c r="N781" s="3571"/>
      <c r="O781" s="3571"/>
      <c r="P781" s="3571"/>
      <c r="Q781" s="3571"/>
      <c r="R781" s="3571"/>
    </row>
    <row r="782" spans="1:18" ht="64.5" customHeight="1">
      <c r="A782" s="1791"/>
      <c r="B782" s="2478" t="s">
        <v>2764</v>
      </c>
      <c r="C782" s="2479" t="s">
        <v>563</v>
      </c>
      <c r="D782" s="3791"/>
      <c r="E782" s="1920"/>
      <c r="F782" s="1920"/>
      <c r="G782" s="3571">
        <v>2100000</v>
      </c>
      <c r="H782" s="3571"/>
      <c r="I782" s="3571"/>
      <c r="J782" s="3571"/>
      <c r="K782" s="3571"/>
      <c r="L782" s="3571"/>
      <c r="M782" s="3571"/>
      <c r="N782" s="3571"/>
      <c r="O782" s="3571"/>
      <c r="P782" s="3571"/>
      <c r="Q782" s="3571"/>
      <c r="R782" s="3571"/>
    </row>
    <row r="783" spans="1:18" ht="64.5" customHeight="1">
      <c r="A783" s="1791"/>
      <c r="B783" s="2478" t="s">
        <v>2765</v>
      </c>
      <c r="C783" s="2479" t="s">
        <v>563</v>
      </c>
      <c r="D783" s="3791"/>
      <c r="E783" s="1920"/>
      <c r="F783" s="1920"/>
      <c r="G783" s="3571">
        <v>5000000</v>
      </c>
      <c r="H783" s="3571"/>
      <c r="I783" s="3571"/>
      <c r="J783" s="3571"/>
      <c r="K783" s="3571"/>
      <c r="L783" s="3571"/>
      <c r="M783" s="3571"/>
      <c r="N783" s="3571"/>
      <c r="O783" s="3571"/>
      <c r="P783" s="3571"/>
      <c r="Q783" s="3571"/>
      <c r="R783" s="3571"/>
    </row>
    <row r="784" spans="1:18" ht="64.5" customHeight="1">
      <c r="A784" s="1791"/>
      <c r="B784" s="2478" t="s">
        <v>2766</v>
      </c>
      <c r="C784" s="2479" t="s">
        <v>2746</v>
      </c>
      <c r="D784" s="3791"/>
      <c r="E784" s="1920"/>
      <c r="F784" s="1920"/>
      <c r="G784" s="3571">
        <v>1950000</v>
      </c>
      <c r="H784" s="3571"/>
      <c r="I784" s="3571"/>
      <c r="J784" s="3571"/>
      <c r="K784" s="3571"/>
      <c r="L784" s="3571"/>
      <c r="M784" s="3571"/>
      <c r="N784" s="3571"/>
      <c r="O784" s="3571"/>
      <c r="P784" s="3571"/>
      <c r="Q784" s="3571"/>
      <c r="R784" s="3571"/>
    </row>
    <row r="785" spans="1:18" ht="64.5" customHeight="1">
      <c r="A785" s="1791"/>
      <c r="B785" s="2478" t="s">
        <v>2767</v>
      </c>
      <c r="C785" s="2479" t="s">
        <v>563</v>
      </c>
      <c r="D785" s="3791"/>
      <c r="E785" s="1920"/>
      <c r="F785" s="1920"/>
      <c r="G785" s="3571">
        <v>390000</v>
      </c>
      <c r="H785" s="3571"/>
      <c r="I785" s="3571"/>
      <c r="J785" s="3571"/>
      <c r="K785" s="3571"/>
      <c r="L785" s="3571"/>
      <c r="M785" s="3571"/>
      <c r="N785" s="3571"/>
      <c r="O785" s="3571"/>
      <c r="P785" s="3571"/>
      <c r="Q785" s="3571"/>
      <c r="R785" s="3571"/>
    </row>
    <row r="786" spans="1:18" ht="64.5" customHeight="1">
      <c r="A786" s="1791"/>
      <c r="B786" s="2478" t="s">
        <v>2768</v>
      </c>
      <c r="C786" s="2479" t="s">
        <v>563</v>
      </c>
      <c r="D786" s="3791"/>
      <c r="E786" s="1920"/>
      <c r="F786" s="1920"/>
      <c r="G786" s="3571">
        <v>730000</v>
      </c>
      <c r="H786" s="3571"/>
      <c r="I786" s="3571"/>
      <c r="J786" s="3571"/>
      <c r="K786" s="3571"/>
      <c r="L786" s="3571"/>
      <c r="M786" s="3571"/>
      <c r="N786" s="3571"/>
      <c r="O786" s="3571"/>
      <c r="P786" s="3571"/>
      <c r="Q786" s="3571"/>
      <c r="R786" s="3571"/>
    </row>
    <row r="787" spans="1:18" ht="64.5" customHeight="1">
      <c r="A787" s="1791"/>
      <c r="B787" s="2478" t="s">
        <v>2769</v>
      </c>
      <c r="C787" s="2479" t="s">
        <v>563</v>
      </c>
      <c r="D787" s="3791"/>
      <c r="E787" s="1920"/>
      <c r="F787" s="1920"/>
      <c r="G787" s="3571">
        <v>1350000</v>
      </c>
      <c r="H787" s="3571"/>
      <c r="I787" s="3571"/>
      <c r="J787" s="3571"/>
      <c r="K787" s="3571"/>
      <c r="L787" s="3571"/>
      <c r="M787" s="3571"/>
      <c r="N787" s="3571"/>
      <c r="O787" s="3571"/>
      <c r="P787" s="3571"/>
      <c r="Q787" s="3571"/>
      <c r="R787" s="3571"/>
    </row>
    <row r="788" spans="1:18" s="2477" customFormat="1" ht="43.5" customHeight="1">
      <c r="A788" s="2472"/>
      <c r="B788" s="2569" t="s">
        <v>2770</v>
      </c>
      <c r="C788" s="2474"/>
      <c r="D788" s="2475"/>
      <c r="E788" s="2476"/>
      <c r="F788" s="2476"/>
      <c r="G788" s="2476"/>
      <c r="H788" s="2476"/>
      <c r="I788" s="2476"/>
      <c r="J788" s="2476"/>
      <c r="K788" s="2476"/>
      <c r="L788" s="2476"/>
      <c r="M788" s="2476"/>
      <c r="N788" s="2476"/>
      <c r="O788" s="2476"/>
      <c r="P788" s="2476"/>
      <c r="Q788" s="2476"/>
      <c r="R788" s="2476"/>
    </row>
    <row r="789" spans="1:18" ht="64.5" customHeight="1">
      <c r="A789" s="1791"/>
      <c r="B789" s="2478" t="s">
        <v>2771</v>
      </c>
      <c r="C789" s="2479" t="s">
        <v>2746</v>
      </c>
      <c r="D789" s="3793" t="s">
        <v>2745</v>
      </c>
      <c r="E789" s="1920"/>
      <c r="F789" s="1920"/>
      <c r="G789" s="3571">
        <v>2000000</v>
      </c>
      <c r="H789" s="3571"/>
      <c r="I789" s="3571"/>
      <c r="J789" s="3571"/>
      <c r="K789" s="3571"/>
      <c r="L789" s="3571"/>
      <c r="M789" s="3571"/>
      <c r="N789" s="3571"/>
      <c r="O789" s="3571"/>
      <c r="P789" s="3571"/>
      <c r="Q789" s="3571"/>
      <c r="R789" s="3571"/>
    </row>
    <row r="790" spans="1:18" ht="64.5" customHeight="1">
      <c r="A790" s="1791"/>
      <c r="B790" s="2478" t="s">
        <v>2772</v>
      </c>
      <c r="C790" s="2479" t="s">
        <v>2746</v>
      </c>
      <c r="D790" s="3794"/>
      <c r="E790" s="1920"/>
      <c r="F790" s="1920"/>
      <c r="G790" s="3571">
        <v>2000000</v>
      </c>
      <c r="H790" s="3571"/>
      <c r="I790" s="3571"/>
      <c r="J790" s="3571"/>
      <c r="K790" s="3571"/>
      <c r="L790" s="3571"/>
      <c r="M790" s="3571"/>
      <c r="N790" s="3571"/>
      <c r="O790" s="3571"/>
      <c r="P790" s="3571"/>
      <c r="Q790" s="3571"/>
      <c r="R790" s="3571"/>
    </row>
    <row r="791" spans="1:18" ht="64.5" customHeight="1">
      <c r="A791" s="1791"/>
      <c r="B791" s="2478" t="s">
        <v>2773</v>
      </c>
      <c r="C791" s="2479" t="s">
        <v>563</v>
      </c>
      <c r="D791" s="3794"/>
      <c r="E791" s="1920"/>
      <c r="F791" s="1920"/>
      <c r="G791" s="3571">
        <v>1900000</v>
      </c>
      <c r="H791" s="3571"/>
      <c r="I791" s="3571"/>
      <c r="J791" s="3571"/>
      <c r="K791" s="3571"/>
      <c r="L791" s="3571"/>
      <c r="M791" s="3571"/>
      <c r="N791" s="3571"/>
      <c r="O791" s="3571"/>
      <c r="P791" s="3571"/>
      <c r="Q791" s="3571"/>
      <c r="R791" s="3571"/>
    </row>
    <row r="792" spans="1:18" ht="64.5" customHeight="1">
      <c r="A792" s="1791"/>
      <c r="B792" s="2478" t="s">
        <v>2774</v>
      </c>
      <c r="C792" s="2479" t="s">
        <v>563</v>
      </c>
      <c r="D792" s="3794"/>
      <c r="E792" s="1920"/>
      <c r="F792" s="1920"/>
      <c r="G792" s="3571">
        <v>1900000</v>
      </c>
      <c r="H792" s="3571"/>
      <c r="I792" s="3571"/>
      <c r="J792" s="3571"/>
      <c r="K792" s="3571"/>
      <c r="L792" s="3571"/>
      <c r="M792" s="3571"/>
      <c r="N792" s="3571"/>
      <c r="O792" s="3571"/>
      <c r="P792" s="3571"/>
      <c r="Q792" s="3571"/>
      <c r="R792" s="3571"/>
    </row>
    <row r="793" spans="1:18" ht="64.5" customHeight="1">
      <c r="A793" s="1791"/>
      <c r="B793" s="2478" t="s">
        <v>2775</v>
      </c>
      <c r="C793" s="2479" t="s">
        <v>2746</v>
      </c>
      <c r="D793" s="3794"/>
      <c r="E793" s="1920"/>
      <c r="F793" s="1920"/>
      <c r="G793" s="3571">
        <v>2000000</v>
      </c>
      <c r="H793" s="3571"/>
      <c r="I793" s="3571"/>
      <c r="J793" s="3571"/>
      <c r="K793" s="3571"/>
      <c r="L793" s="3571"/>
      <c r="M793" s="3571"/>
      <c r="N793" s="3571"/>
      <c r="O793" s="3571"/>
      <c r="P793" s="3571"/>
      <c r="Q793" s="3571"/>
      <c r="R793" s="3571"/>
    </row>
    <row r="794" spans="1:18" ht="64.5" customHeight="1">
      <c r="A794" s="1791"/>
      <c r="B794" s="2478" t="s">
        <v>2776</v>
      </c>
      <c r="C794" s="2479" t="s">
        <v>563</v>
      </c>
      <c r="D794" s="3794"/>
      <c r="E794" s="1920"/>
      <c r="F794" s="1920"/>
      <c r="G794" s="3571">
        <v>1900000</v>
      </c>
      <c r="H794" s="3571"/>
      <c r="I794" s="3571"/>
      <c r="J794" s="3571"/>
      <c r="K794" s="3571"/>
      <c r="L794" s="3571"/>
      <c r="M794" s="3571"/>
      <c r="N794" s="3571"/>
      <c r="O794" s="3571"/>
      <c r="P794" s="3571"/>
      <c r="Q794" s="3571"/>
      <c r="R794" s="3571"/>
    </row>
    <row r="795" spans="1:18" ht="64.5" customHeight="1">
      <c r="A795" s="1791"/>
      <c r="B795" s="2478" t="s">
        <v>2777</v>
      </c>
      <c r="C795" s="2479" t="s">
        <v>563</v>
      </c>
      <c r="D795" s="3794"/>
      <c r="E795" s="1920"/>
      <c r="F795" s="1920"/>
      <c r="G795" s="3571">
        <v>1900000</v>
      </c>
      <c r="H795" s="3571"/>
      <c r="I795" s="3571"/>
      <c r="J795" s="3571"/>
      <c r="K795" s="3571"/>
      <c r="L795" s="3571"/>
      <c r="M795" s="3571"/>
      <c r="N795" s="3571"/>
      <c r="O795" s="3571"/>
      <c r="P795" s="3571"/>
      <c r="Q795" s="3571"/>
      <c r="R795" s="3571"/>
    </row>
    <row r="796" spans="1:18" ht="64.5" customHeight="1">
      <c r="A796" s="1791"/>
      <c r="B796" s="2536" t="s">
        <v>2778</v>
      </c>
      <c r="C796" s="2479"/>
      <c r="D796" s="2578"/>
      <c r="E796" s="1920"/>
      <c r="F796" s="1920"/>
      <c r="G796" s="3571"/>
      <c r="H796" s="3571"/>
      <c r="I796" s="3571"/>
      <c r="J796" s="3571"/>
      <c r="K796" s="3571"/>
      <c r="L796" s="3571"/>
      <c r="M796" s="3571"/>
      <c r="N796" s="3571"/>
      <c r="O796" s="3571"/>
      <c r="P796" s="3571"/>
      <c r="Q796" s="3571"/>
      <c r="R796" s="3571"/>
    </row>
    <row r="797" spans="1:18" ht="64.5" customHeight="1">
      <c r="A797" s="1791"/>
      <c r="B797" s="2478" t="s">
        <v>2779</v>
      </c>
      <c r="C797" s="2479" t="s">
        <v>2746</v>
      </c>
      <c r="D797" s="2579" t="s">
        <v>2745</v>
      </c>
      <c r="E797" s="1920"/>
      <c r="F797" s="1920"/>
      <c r="G797" s="3571">
        <v>2800000</v>
      </c>
      <c r="H797" s="3571"/>
      <c r="I797" s="3571"/>
      <c r="J797" s="3571"/>
      <c r="K797" s="3571"/>
      <c r="L797" s="3571"/>
      <c r="M797" s="3571"/>
      <c r="N797" s="3571"/>
      <c r="O797" s="3571"/>
      <c r="P797" s="3571"/>
      <c r="Q797" s="3571"/>
      <c r="R797" s="3571"/>
    </row>
    <row r="798" spans="1:18" s="1954" customFormat="1" ht="134.25" customHeight="1">
      <c r="A798" s="1791" t="s">
        <v>1835</v>
      </c>
      <c r="B798" s="2565" t="s">
        <v>2780</v>
      </c>
      <c r="C798" s="2543"/>
      <c r="D798" s="2470"/>
      <c r="E798" s="2471"/>
      <c r="F798" s="2471"/>
      <c r="G798" s="2471"/>
      <c r="H798" s="2471"/>
      <c r="I798" s="2471"/>
      <c r="J798" s="2471"/>
      <c r="K798" s="2471"/>
      <c r="L798" s="2471"/>
      <c r="M798" s="2471"/>
      <c r="N798" s="2471"/>
      <c r="O798" s="2471"/>
      <c r="P798" s="2471"/>
      <c r="Q798" s="2471"/>
      <c r="R798" s="2471"/>
    </row>
    <row r="799" spans="1:18" ht="64.5" customHeight="1">
      <c r="A799" s="1791"/>
      <c r="B799" s="2478" t="s">
        <v>2781</v>
      </c>
      <c r="C799" s="2479" t="s">
        <v>2746</v>
      </c>
      <c r="D799" s="3793" t="s">
        <v>2745</v>
      </c>
      <c r="E799" s="1920"/>
      <c r="F799" s="1920"/>
      <c r="G799" s="3571">
        <v>1950000</v>
      </c>
      <c r="H799" s="3571"/>
      <c r="I799" s="3571"/>
      <c r="J799" s="3571"/>
      <c r="K799" s="3571"/>
      <c r="L799" s="3571"/>
      <c r="M799" s="3571"/>
      <c r="N799" s="3571"/>
      <c r="O799" s="3571"/>
      <c r="P799" s="3571"/>
      <c r="Q799" s="3571"/>
      <c r="R799" s="3571"/>
    </row>
    <row r="800" spans="1:18" ht="64.5" customHeight="1">
      <c r="A800" s="1791"/>
      <c r="B800" s="2478" t="s">
        <v>2782</v>
      </c>
      <c r="C800" s="2479" t="s">
        <v>2746</v>
      </c>
      <c r="D800" s="3794"/>
      <c r="E800" s="1920"/>
      <c r="F800" s="1920"/>
      <c r="G800" s="3571">
        <v>1900000</v>
      </c>
      <c r="H800" s="3571"/>
      <c r="I800" s="3571"/>
      <c r="J800" s="3571"/>
      <c r="K800" s="3571"/>
      <c r="L800" s="3571"/>
      <c r="M800" s="3571"/>
      <c r="N800" s="3571"/>
      <c r="O800" s="3571"/>
      <c r="P800" s="3571"/>
      <c r="Q800" s="3571"/>
      <c r="R800" s="3571"/>
    </row>
    <row r="801" spans="1:18" ht="64.5" customHeight="1">
      <c r="A801" s="1791"/>
      <c r="B801" s="2478" t="s">
        <v>2783</v>
      </c>
      <c r="C801" s="2479" t="s">
        <v>2746</v>
      </c>
      <c r="D801" s="3794"/>
      <c r="E801" s="1920"/>
      <c r="F801" s="1920"/>
      <c r="G801" s="3571">
        <v>1850000</v>
      </c>
      <c r="H801" s="3571"/>
      <c r="I801" s="3571"/>
      <c r="J801" s="3571"/>
      <c r="K801" s="3571"/>
      <c r="L801" s="3571"/>
      <c r="M801" s="3571"/>
      <c r="N801" s="3571"/>
      <c r="O801" s="3571"/>
      <c r="P801" s="3571"/>
      <c r="Q801" s="3571"/>
      <c r="R801" s="3571"/>
    </row>
    <row r="802" spans="1:18" ht="64.5" customHeight="1">
      <c r="A802" s="1791"/>
      <c r="B802" s="2478" t="s">
        <v>2784</v>
      </c>
      <c r="C802" s="2479" t="s">
        <v>2746</v>
      </c>
      <c r="D802" s="3794"/>
      <c r="E802" s="1920"/>
      <c r="F802" s="1920"/>
      <c r="G802" s="3571">
        <v>1680000</v>
      </c>
      <c r="H802" s="3571"/>
      <c r="I802" s="3571"/>
      <c r="J802" s="3571"/>
      <c r="K802" s="3571"/>
      <c r="L802" s="3571"/>
      <c r="M802" s="3571"/>
      <c r="N802" s="3571"/>
      <c r="O802" s="3571"/>
      <c r="P802" s="3571"/>
      <c r="Q802" s="3571"/>
      <c r="R802" s="3571"/>
    </row>
    <row r="803" spans="1:18" ht="64.5" customHeight="1">
      <c r="A803" s="1791"/>
      <c r="B803" s="2478" t="s">
        <v>2785</v>
      </c>
      <c r="C803" s="2479" t="s">
        <v>563</v>
      </c>
      <c r="D803" s="3794"/>
      <c r="E803" s="1920"/>
      <c r="F803" s="1920"/>
      <c r="G803" s="3571">
        <v>390000</v>
      </c>
      <c r="H803" s="3571"/>
      <c r="I803" s="3571"/>
      <c r="J803" s="3571"/>
      <c r="K803" s="3571"/>
      <c r="L803" s="3571"/>
      <c r="M803" s="3571"/>
      <c r="N803" s="3571"/>
      <c r="O803" s="3571"/>
      <c r="P803" s="3571"/>
      <c r="Q803" s="3571"/>
      <c r="R803" s="3571"/>
    </row>
    <row r="804" spans="1:18" ht="64.5" customHeight="1">
      <c r="A804" s="1791"/>
      <c r="B804" s="2478" t="s">
        <v>2786</v>
      </c>
      <c r="C804" s="2479" t="s">
        <v>563</v>
      </c>
      <c r="D804" s="3794"/>
      <c r="E804" s="1920"/>
      <c r="F804" s="1920"/>
      <c r="G804" s="3571">
        <v>730000</v>
      </c>
      <c r="H804" s="3571"/>
      <c r="I804" s="3571"/>
      <c r="J804" s="3571"/>
      <c r="K804" s="3571"/>
      <c r="L804" s="3571"/>
      <c r="M804" s="3571"/>
      <c r="N804" s="3571"/>
      <c r="O804" s="3571"/>
      <c r="P804" s="3571"/>
      <c r="Q804" s="3571"/>
      <c r="R804" s="3571"/>
    </row>
    <row r="805" spans="1:18" ht="64.5" customHeight="1">
      <c r="A805" s="1791"/>
      <c r="B805" s="2478" t="s">
        <v>2787</v>
      </c>
      <c r="C805" s="2479" t="s">
        <v>563</v>
      </c>
      <c r="D805" s="3794"/>
      <c r="E805" s="1920"/>
      <c r="F805" s="1920"/>
      <c r="G805" s="3571">
        <v>800000</v>
      </c>
      <c r="H805" s="3571"/>
      <c r="I805" s="3571"/>
      <c r="J805" s="3571"/>
      <c r="K805" s="3571"/>
      <c r="L805" s="3571"/>
      <c r="M805" s="3571"/>
      <c r="N805" s="3571"/>
      <c r="O805" s="3571"/>
      <c r="P805" s="3571"/>
      <c r="Q805" s="3571"/>
      <c r="R805" s="3571"/>
    </row>
    <row r="806" spans="1:18" ht="64.5" customHeight="1">
      <c r="A806" s="1791"/>
      <c r="B806" s="2478" t="s">
        <v>2788</v>
      </c>
      <c r="C806" s="2479" t="s">
        <v>563</v>
      </c>
      <c r="D806" s="3794"/>
      <c r="E806" s="1920"/>
      <c r="F806" s="1920"/>
      <c r="G806" s="3571">
        <v>1300000</v>
      </c>
      <c r="H806" s="3571"/>
      <c r="I806" s="3571"/>
      <c r="J806" s="3571"/>
      <c r="K806" s="3571"/>
      <c r="L806" s="3571"/>
      <c r="M806" s="3571"/>
      <c r="N806" s="3571"/>
      <c r="O806" s="3571"/>
      <c r="P806" s="3571"/>
      <c r="Q806" s="3571"/>
      <c r="R806" s="3571"/>
    </row>
    <row r="807" spans="1:18" ht="64.5" customHeight="1">
      <c r="A807" s="1791"/>
      <c r="B807" s="2478" t="s">
        <v>2789</v>
      </c>
      <c r="C807" s="2479" t="s">
        <v>563</v>
      </c>
      <c r="D807" s="3794"/>
      <c r="E807" s="1920"/>
      <c r="F807" s="1920"/>
      <c r="G807" s="3571">
        <v>400000</v>
      </c>
      <c r="H807" s="3571"/>
      <c r="I807" s="3571"/>
      <c r="J807" s="3571"/>
      <c r="K807" s="3571"/>
      <c r="L807" s="3571"/>
      <c r="M807" s="3571"/>
      <c r="N807" s="3571"/>
      <c r="O807" s="3571"/>
      <c r="P807" s="3571"/>
      <c r="Q807" s="3571"/>
      <c r="R807" s="3571"/>
    </row>
    <row r="808" spans="1:18" ht="64.5" customHeight="1">
      <c r="A808" s="1791"/>
      <c r="B808" s="2478" t="s">
        <v>2790</v>
      </c>
      <c r="C808" s="2479" t="s">
        <v>563</v>
      </c>
      <c r="D808" s="3794"/>
      <c r="E808" s="1920"/>
      <c r="F808" s="1920"/>
      <c r="G808" s="3571">
        <v>700000</v>
      </c>
      <c r="H808" s="3571"/>
      <c r="I808" s="3571"/>
      <c r="J808" s="3571"/>
      <c r="K808" s="3571"/>
      <c r="L808" s="3571"/>
      <c r="M808" s="3571"/>
      <c r="N808" s="3571"/>
      <c r="O808" s="3571"/>
      <c r="P808" s="3571"/>
      <c r="Q808" s="3571"/>
      <c r="R808" s="3571"/>
    </row>
    <row r="809" spans="1:18" s="1954" customFormat="1" ht="132" customHeight="1">
      <c r="A809" s="1791" t="s">
        <v>1832</v>
      </c>
      <c r="B809" s="2565" t="s">
        <v>2791</v>
      </c>
      <c r="C809" s="2543"/>
      <c r="D809" s="2470"/>
      <c r="E809" s="2471"/>
      <c r="F809" s="2471"/>
      <c r="G809" s="2471"/>
      <c r="H809" s="2471"/>
      <c r="I809" s="2471"/>
      <c r="J809" s="2471"/>
      <c r="K809" s="2471"/>
      <c r="L809" s="2471"/>
      <c r="M809" s="2471"/>
      <c r="N809" s="2471"/>
      <c r="O809" s="2471"/>
      <c r="P809" s="2471"/>
      <c r="Q809" s="2471"/>
      <c r="R809" s="2471"/>
    </row>
    <row r="810" spans="1:18" ht="83.25" customHeight="1">
      <c r="A810" s="1791"/>
      <c r="B810" s="2478" t="s">
        <v>2792</v>
      </c>
      <c r="C810" s="2479" t="s">
        <v>2746</v>
      </c>
      <c r="D810" s="3793" t="s">
        <v>2745</v>
      </c>
      <c r="E810" s="1920"/>
      <c r="F810" s="1920"/>
      <c r="G810" s="3571">
        <v>2900000</v>
      </c>
      <c r="H810" s="3571"/>
      <c r="I810" s="3571"/>
      <c r="J810" s="3571"/>
      <c r="K810" s="3571"/>
      <c r="L810" s="3571"/>
      <c r="M810" s="3571"/>
      <c r="N810" s="3571"/>
      <c r="O810" s="3571"/>
      <c r="P810" s="3571"/>
      <c r="Q810" s="3571"/>
      <c r="R810" s="3571"/>
    </row>
    <row r="811" spans="1:18" ht="64.5" customHeight="1">
      <c r="A811" s="1791"/>
      <c r="B811" s="2478" t="s">
        <v>2793</v>
      </c>
      <c r="C811" s="2479" t="s">
        <v>563</v>
      </c>
      <c r="D811" s="3794"/>
      <c r="E811" s="1920"/>
      <c r="F811" s="1920"/>
      <c r="G811" s="3571">
        <v>4500000</v>
      </c>
      <c r="H811" s="3571"/>
      <c r="I811" s="3571"/>
      <c r="J811" s="3571"/>
      <c r="K811" s="3571"/>
      <c r="L811" s="3571"/>
      <c r="M811" s="3571"/>
      <c r="N811" s="3571"/>
      <c r="O811" s="3571"/>
      <c r="P811" s="3571"/>
      <c r="Q811" s="3571"/>
      <c r="R811" s="3571"/>
    </row>
    <row r="812" spans="1:18" ht="64.5" customHeight="1">
      <c r="A812" s="1791"/>
      <c r="B812" s="2478" t="s">
        <v>2794</v>
      </c>
      <c r="C812" s="2479" t="s">
        <v>563</v>
      </c>
      <c r="D812" s="3794"/>
      <c r="E812" s="1920"/>
      <c r="F812" s="1920"/>
      <c r="G812" s="3571">
        <v>8000000</v>
      </c>
      <c r="H812" s="3571"/>
      <c r="I812" s="3571"/>
      <c r="J812" s="3571"/>
      <c r="K812" s="3571"/>
      <c r="L812" s="3571"/>
      <c r="M812" s="3571"/>
      <c r="N812" s="3571"/>
      <c r="O812" s="3571"/>
      <c r="P812" s="3571"/>
      <c r="Q812" s="3571"/>
      <c r="R812" s="3571"/>
    </row>
    <row r="813" spans="1:18" s="1954" customFormat="1" ht="142.5" customHeight="1">
      <c r="A813" s="1791" t="s">
        <v>1312</v>
      </c>
      <c r="B813" s="2565" t="s">
        <v>2795</v>
      </c>
      <c r="C813" s="2543"/>
      <c r="D813" s="2470"/>
      <c r="E813" s="2471"/>
      <c r="F813" s="2471"/>
      <c r="G813" s="2471"/>
      <c r="H813" s="2471"/>
      <c r="I813" s="2471"/>
      <c r="J813" s="2471"/>
      <c r="K813" s="2471"/>
      <c r="L813" s="2471"/>
      <c r="M813" s="2471"/>
      <c r="N813" s="2471"/>
      <c r="O813" s="2471"/>
      <c r="P813" s="2471"/>
      <c r="Q813" s="2471"/>
      <c r="R813" s="2471"/>
    </row>
    <row r="814" spans="1:18" ht="64.5" customHeight="1">
      <c r="A814" s="1791"/>
      <c r="B814" s="2478" t="s">
        <v>2796</v>
      </c>
      <c r="C814" s="2479" t="s">
        <v>2746</v>
      </c>
      <c r="D814" s="3793" t="s">
        <v>2745</v>
      </c>
      <c r="E814" s="1920"/>
      <c r="F814" s="1920"/>
      <c r="G814" s="3571">
        <v>2200000</v>
      </c>
      <c r="H814" s="3571"/>
      <c r="I814" s="3571"/>
      <c r="J814" s="3571"/>
      <c r="K814" s="3571"/>
      <c r="L814" s="3571"/>
      <c r="M814" s="3571"/>
      <c r="N814" s="3571"/>
      <c r="O814" s="3571"/>
      <c r="P814" s="3571"/>
      <c r="Q814" s="3571"/>
      <c r="R814" s="3571"/>
    </row>
    <row r="815" spans="1:18" ht="64.5" customHeight="1">
      <c r="A815" s="1791"/>
      <c r="B815" s="2478" t="s">
        <v>2797</v>
      </c>
      <c r="C815" s="2479" t="s">
        <v>563</v>
      </c>
      <c r="D815" s="3794"/>
      <c r="E815" s="1920"/>
      <c r="F815" s="1920"/>
      <c r="G815" s="3571">
        <v>2900000</v>
      </c>
      <c r="H815" s="3571"/>
      <c r="I815" s="3571"/>
      <c r="J815" s="3571"/>
      <c r="K815" s="3571"/>
      <c r="L815" s="3571"/>
      <c r="M815" s="3571"/>
      <c r="N815" s="3571"/>
      <c r="O815" s="3571"/>
      <c r="P815" s="3571"/>
      <c r="Q815" s="3571"/>
      <c r="R815" s="3571"/>
    </row>
    <row r="816" spans="1:18" ht="64.5" customHeight="1">
      <c r="A816" s="1791"/>
      <c r="B816" s="2478" t="s">
        <v>2798</v>
      </c>
      <c r="C816" s="2479" t="s">
        <v>563</v>
      </c>
      <c r="D816" s="3794"/>
      <c r="E816" s="1920"/>
      <c r="F816" s="1920"/>
      <c r="G816" s="3571">
        <v>4500000</v>
      </c>
      <c r="H816" s="3571"/>
      <c r="I816" s="3571"/>
      <c r="J816" s="3571"/>
      <c r="K816" s="3571"/>
      <c r="L816" s="3571"/>
      <c r="M816" s="3571"/>
      <c r="N816" s="3571"/>
      <c r="O816" s="3571"/>
      <c r="P816" s="3571"/>
      <c r="Q816" s="3571"/>
      <c r="R816" s="3571"/>
    </row>
    <row r="817" spans="1:18" s="1954" customFormat="1" ht="142.5" customHeight="1">
      <c r="A817" s="1791" t="s">
        <v>1313</v>
      </c>
      <c r="B817" s="2565" t="s">
        <v>2799</v>
      </c>
      <c r="C817" s="2543"/>
      <c r="D817" s="2470"/>
      <c r="E817" s="2471"/>
      <c r="F817" s="2471"/>
      <c r="G817" s="2471"/>
      <c r="H817" s="2471"/>
      <c r="I817" s="2471"/>
      <c r="J817" s="2471"/>
      <c r="K817" s="2471"/>
      <c r="L817" s="2471"/>
      <c r="M817" s="2471"/>
      <c r="N817" s="2471"/>
      <c r="O817" s="2471"/>
      <c r="P817" s="2471"/>
      <c r="Q817" s="2471"/>
      <c r="R817" s="2471"/>
    </row>
    <row r="818" spans="1:18" ht="29.25" customHeight="1">
      <c r="A818" s="1791"/>
      <c r="B818" s="2478" t="s">
        <v>2800</v>
      </c>
      <c r="C818" s="2479" t="s">
        <v>2746</v>
      </c>
      <c r="D818" s="3793" t="s">
        <v>2745</v>
      </c>
      <c r="E818" s="1920"/>
      <c r="F818" s="1920"/>
      <c r="G818" s="3571">
        <v>2130000</v>
      </c>
      <c r="H818" s="3571"/>
      <c r="I818" s="3571"/>
      <c r="J818" s="3571"/>
      <c r="K818" s="3571"/>
      <c r="L818" s="3571"/>
      <c r="M818" s="3571"/>
      <c r="N818" s="3571"/>
      <c r="O818" s="3571"/>
      <c r="P818" s="3571"/>
      <c r="Q818" s="3571"/>
      <c r="R818" s="3571"/>
    </row>
    <row r="819" spans="1:18" ht="29.25" customHeight="1">
      <c r="A819" s="1791"/>
      <c r="B819" s="2478" t="s">
        <v>2801</v>
      </c>
      <c r="C819" s="2479" t="s">
        <v>2746</v>
      </c>
      <c r="D819" s="3794"/>
      <c r="E819" s="1920"/>
      <c r="F819" s="1920"/>
      <c r="G819" s="3571">
        <v>1980000</v>
      </c>
      <c r="H819" s="3571"/>
      <c r="I819" s="3571"/>
      <c r="J819" s="3571"/>
      <c r="K819" s="3571"/>
      <c r="L819" s="3571"/>
      <c r="M819" s="3571"/>
      <c r="N819" s="3571"/>
      <c r="O819" s="3571"/>
      <c r="P819" s="3571"/>
      <c r="Q819" s="3571"/>
      <c r="R819" s="3571"/>
    </row>
    <row r="820" spans="1:18" ht="29.25" customHeight="1">
      <c r="A820" s="1791"/>
      <c r="B820" s="2478" t="s">
        <v>2802</v>
      </c>
      <c r="C820" s="2479" t="s">
        <v>2746</v>
      </c>
      <c r="D820" s="3794"/>
      <c r="E820" s="1920"/>
      <c r="F820" s="1920"/>
      <c r="G820" s="3571">
        <v>2300000</v>
      </c>
      <c r="H820" s="3571"/>
      <c r="I820" s="3571"/>
      <c r="J820" s="3571"/>
      <c r="K820" s="3571"/>
      <c r="L820" s="3571"/>
      <c r="M820" s="3571"/>
      <c r="N820" s="3571"/>
      <c r="O820" s="3571"/>
      <c r="P820" s="3571"/>
      <c r="Q820" s="3571"/>
      <c r="R820" s="3571"/>
    </row>
    <row r="821" spans="1:18" ht="29.25" customHeight="1">
      <c r="A821" s="1791"/>
      <c r="B821" s="2478" t="s">
        <v>2803</v>
      </c>
      <c r="C821" s="2479" t="s">
        <v>2746</v>
      </c>
      <c r="D821" s="3794"/>
      <c r="E821" s="1920"/>
      <c r="F821" s="1920"/>
      <c r="G821" s="3571">
        <v>2485000</v>
      </c>
      <c r="H821" s="3571"/>
      <c r="I821" s="3571"/>
      <c r="J821" s="3571"/>
      <c r="K821" s="3571"/>
      <c r="L821" s="3571"/>
      <c r="M821" s="3571"/>
      <c r="N821" s="3571"/>
      <c r="O821" s="3571"/>
      <c r="P821" s="3571"/>
      <c r="Q821" s="3571"/>
      <c r="R821" s="3571"/>
    </row>
    <row r="822" spans="1:18" ht="29.25" customHeight="1">
      <c r="A822" s="1791"/>
      <c r="B822" s="2478" t="s">
        <v>2804</v>
      </c>
      <c r="C822" s="2479" t="s">
        <v>2746</v>
      </c>
      <c r="D822" s="3794"/>
      <c r="E822" s="1920"/>
      <c r="F822" s="1920"/>
      <c r="G822" s="3571">
        <v>2880000</v>
      </c>
      <c r="H822" s="3571"/>
      <c r="I822" s="3571"/>
      <c r="J822" s="3571"/>
      <c r="K822" s="3571"/>
      <c r="L822" s="3571"/>
      <c r="M822" s="3571"/>
      <c r="N822" s="3571"/>
      <c r="O822" s="3571"/>
      <c r="P822" s="3571"/>
      <c r="Q822" s="3571"/>
      <c r="R822" s="3571"/>
    </row>
    <row r="823" spans="1:18" ht="29.25" customHeight="1">
      <c r="A823" s="1791"/>
      <c r="B823" s="2478" t="s">
        <v>2805</v>
      </c>
      <c r="C823" s="2479" t="s">
        <v>2746</v>
      </c>
      <c r="D823" s="3794"/>
      <c r="E823" s="1920"/>
      <c r="F823" s="1920"/>
      <c r="G823" s="3571">
        <v>2670000</v>
      </c>
      <c r="H823" s="3571"/>
      <c r="I823" s="3571"/>
      <c r="J823" s="3571"/>
      <c r="K823" s="3571"/>
      <c r="L823" s="3571"/>
      <c r="M823" s="3571"/>
      <c r="N823" s="3571"/>
      <c r="O823" s="3571"/>
      <c r="P823" s="3571"/>
      <c r="Q823" s="3571"/>
      <c r="R823" s="3571"/>
    </row>
    <row r="824" spans="1:18" ht="29.25" customHeight="1">
      <c r="A824" s="1791"/>
      <c r="B824" s="2478" t="s">
        <v>2806</v>
      </c>
      <c r="C824" s="2479" t="s">
        <v>2746</v>
      </c>
      <c r="D824" s="3794"/>
      <c r="E824" s="1920"/>
      <c r="F824" s="1920"/>
      <c r="G824" s="3571">
        <v>2940000</v>
      </c>
      <c r="H824" s="3571"/>
      <c r="I824" s="3571"/>
      <c r="J824" s="3571"/>
      <c r="K824" s="3571"/>
      <c r="L824" s="3571"/>
      <c r="M824" s="3571"/>
      <c r="N824" s="3571"/>
      <c r="O824" s="3571"/>
      <c r="P824" s="3571"/>
      <c r="Q824" s="3571"/>
      <c r="R824" s="3571"/>
    </row>
    <row r="825" spans="1:18" s="1954" customFormat="1" ht="79.5" customHeight="1">
      <c r="A825" s="1791" t="s">
        <v>1379</v>
      </c>
      <c r="B825" s="2565" t="s">
        <v>2807</v>
      </c>
      <c r="C825" s="2543"/>
      <c r="D825" s="2470"/>
      <c r="E825" s="2471"/>
      <c r="F825" s="2471"/>
      <c r="G825" s="2471"/>
      <c r="H825" s="2471"/>
      <c r="I825" s="2471"/>
      <c r="J825" s="2471"/>
      <c r="K825" s="2471"/>
      <c r="L825" s="2471"/>
      <c r="M825" s="2471"/>
      <c r="N825" s="2471"/>
      <c r="O825" s="2471"/>
      <c r="P825" s="2471"/>
      <c r="Q825" s="2471"/>
      <c r="R825" s="2471"/>
    </row>
    <row r="826" spans="1:18" ht="29.25" customHeight="1">
      <c r="A826" s="1791"/>
      <c r="B826" s="2478" t="s">
        <v>2808</v>
      </c>
      <c r="C826" s="2479" t="s">
        <v>2746</v>
      </c>
      <c r="D826" s="1920"/>
      <c r="E826" s="1920"/>
      <c r="F826" s="1920"/>
      <c r="G826" s="3571">
        <v>4885000</v>
      </c>
      <c r="H826" s="3571"/>
      <c r="I826" s="3571"/>
      <c r="J826" s="3571"/>
      <c r="K826" s="3571"/>
      <c r="L826" s="3571"/>
      <c r="M826" s="3571"/>
      <c r="N826" s="3571"/>
      <c r="O826" s="3571"/>
      <c r="P826" s="3571"/>
      <c r="Q826" s="3571"/>
      <c r="R826" s="3571"/>
    </row>
    <row r="827" spans="1:18" ht="29.25" customHeight="1">
      <c r="A827" s="1791"/>
      <c r="B827" s="2478" t="s">
        <v>2809</v>
      </c>
      <c r="C827" s="2479" t="s">
        <v>2746</v>
      </c>
      <c r="D827" s="1920"/>
      <c r="E827" s="1920"/>
      <c r="F827" s="1920"/>
      <c r="G827" s="3571">
        <v>5545000</v>
      </c>
      <c r="H827" s="3571"/>
      <c r="I827" s="3571"/>
      <c r="J827" s="3571"/>
      <c r="K827" s="3571"/>
      <c r="L827" s="3571"/>
      <c r="M827" s="3571"/>
      <c r="N827" s="3571"/>
      <c r="O827" s="3571"/>
      <c r="P827" s="3571"/>
      <c r="Q827" s="3571"/>
      <c r="R827" s="3571"/>
    </row>
    <row r="828" spans="1:18" ht="29.25" customHeight="1">
      <c r="A828" s="1791"/>
      <c r="B828" s="2478" t="s">
        <v>2810</v>
      </c>
      <c r="C828" s="2479" t="s">
        <v>2746</v>
      </c>
      <c r="D828" s="1920"/>
      <c r="E828" s="1920"/>
      <c r="F828" s="1920"/>
      <c r="G828" s="3571">
        <v>8515000</v>
      </c>
      <c r="H828" s="3571"/>
      <c r="I828" s="3571"/>
      <c r="J828" s="3571"/>
      <c r="K828" s="3571"/>
      <c r="L828" s="3571"/>
      <c r="M828" s="3571"/>
      <c r="N828" s="3571"/>
      <c r="O828" s="3571"/>
      <c r="P828" s="3571"/>
      <c r="Q828" s="3571"/>
      <c r="R828" s="3571"/>
    </row>
    <row r="829" spans="1:18" ht="29.25" customHeight="1">
      <c r="A829" s="1791"/>
      <c r="B829" s="2478" t="s">
        <v>2811</v>
      </c>
      <c r="C829" s="2479" t="s">
        <v>2746</v>
      </c>
      <c r="D829" s="1920"/>
      <c r="E829" s="1920"/>
      <c r="F829" s="1920"/>
      <c r="G829" s="3571">
        <v>9285000</v>
      </c>
      <c r="H829" s="3571"/>
      <c r="I829" s="3571"/>
      <c r="J829" s="3571"/>
      <c r="K829" s="3571"/>
      <c r="L829" s="3571"/>
      <c r="M829" s="3571"/>
      <c r="N829" s="3571"/>
      <c r="O829" s="3571"/>
      <c r="P829" s="3571"/>
      <c r="Q829" s="3571"/>
      <c r="R829" s="3571"/>
    </row>
    <row r="830" spans="1:18" ht="29.25" customHeight="1">
      <c r="A830" s="1791"/>
      <c r="B830" s="2478" t="s">
        <v>2812</v>
      </c>
      <c r="C830" s="2479" t="s">
        <v>2746</v>
      </c>
      <c r="D830" s="1920"/>
      <c r="E830" s="1920"/>
      <c r="F830" s="1920"/>
      <c r="G830" s="3571">
        <v>3675000</v>
      </c>
      <c r="H830" s="3571"/>
      <c r="I830" s="3571"/>
      <c r="J830" s="3571"/>
      <c r="K830" s="3571"/>
      <c r="L830" s="3571"/>
      <c r="M830" s="3571"/>
      <c r="N830" s="3571"/>
      <c r="O830" s="3571"/>
      <c r="P830" s="3571"/>
      <c r="Q830" s="3571"/>
      <c r="R830" s="3571"/>
    </row>
    <row r="831" spans="1:18" ht="29.25" customHeight="1">
      <c r="A831" s="1791"/>
      <c r="B831" s="2478" t="s">
        <v>2813</v>
      </c>
      <c r="C831" s="2479" t="s">
        <v>2746</v>
      </c>
      <c r="D831" s="1920"/>
      <c r="E831" s="1920"/>
      <c r="F831" s="1920"/>
      <c r="G831" s="3571">
        <v>4775000</v>
      </c>
      <c r="H831" s="3571"/>
      <c r="I831" s="3571"/>
      <c r="J831" s="3571"/>
      <c r="K831" s="3571"/>
      <c r="L831" s="3571"/>
      <c r="M831" s="3571"/>
      <c r="N831" s="3571"/>
      <c r="O831" s="3571"/>
      <c r="P831" s="3571"/>
      <c r="Q831" s="3571"/>
      <c r="R831" s="3571"/>
    </row>
    <row r="832" spans="1:18" ht="54" customHeight="1">
      <c r="A832" s="1791">
        <v>2</v>
      </c>
      <c r="B832" s="3572" t="s">
        <v>3278</v>
      </c>
      <c r="C832" s="3569"/>
      <c r="D832" s="3569"/>
      <c r="E832" s="3569"/>
      <c r="F832" s="3569"/>
      <c r="G832" s="3569"/>
      <c r="H832" s="3569"/>
      <c r="I832" s="3569"/>
      <c r="J832" s="3569"/>
      <c r="K832" s="3569"/>
      <c r="L832" s="3569"/>
      <c r="M832" s="3569"/>
      <c r="N832" s="3569"/>
      <c r="O832" s="3569"/>
      <c r="P832" s="3569"/>
      <c r="Q832" s="3569"/>
      <c r="R832" s="3569"/>
    </row>
    <row r="833" spans="1:18" ht="28.5" customHeight="1">
      <c r="A833" s="1791"/>
      <c r="B833" s="2565"/>
      <c r="C833" s="3573" t="s">
        <v>3092</v>
      </c>
      <c r="D833" s="3573"/>
      <c r="E833" s="3573"/>
      <c r="F833" s="3573"/>
      <c r="G833" s="3573"/>
      <c r="H833" s="3573"/>
      <c r="I833" s="3573"/>
      <c r="J833" s="3573"/>
      <c r="K833" s="3573"/>
      <c r="L833" s="3573"/>
      <c r="M833" s="3573"/>
      <c r="N833" s="3573"/>
      <c r="O833" s="3573"/>
      <c r="P833" s="3573"/>
      <c r="Q833" s="3573"/>
      <c r="R833" s="3573"/>
    </row>
    <row r="834" spans="1:18" ht="75.75" customHeight="1">
      <c r="A834" s="1791"/>
      <c r="B834" s="2481" t="s">
        <v>3093</v>
      </c>
      <c r="C834" s="2479" t="s">
        <v>2821</v>
      </c>
      <c r="D834" s="3798" t="s">
        <v>3111</v>
      </c>
      <c r="E834" s="1920"/>
      <c r="F834" s="1920"/>
      <c r="G834" s="3571">
        <v>2815000</v>
      </c>
      <c r="H834" s="3571"/>
      <c r="I834" s="3571"/>
      <c r="J834" s="3571"/>
      <c r="K834" s="3571"/>
      <c r="L834" s="3571"/>
      <c r="M834" s="3571"/>
      <c r="N834" s="3571"/>
      <c r="O834" s="3571"/>
      <c r="P834" s="3571"/>
      <c r="Q834" s="3571"/>
      <c r="R834" s="3571"/>
    </row>
    <row r="835" spans="1:18" ht="76.5" customHeight="1">
      <c r="A835" s="1791"/>
      <c r="B835" s="2481" t="s">
        <v>3094</v>
      </c>
      <c r="C835" s="2479" t="s">
        <v>2821</v>
      </c>
      <c r="D835" s="3799"/>
      <c r="E835" s="1920"/>
      <c r="F835" s="1920"/>
      <c r="G835" s="3571">
        <v>2570000</v>
      </c>
      <c r="H835" s="3571"/>
      <c r="I835" s="3571"/>
      <c r="J835" s="3571"/>
      <c r="K835" s="3571"/>
      <c r="L835" s="3571"/>
      <c r="M835" s="3571"/>
      <c r="N835" s="3571"/>
      <c r="O835" s="3571"/>
      <c r="P835" s="3571"/>
      <c r="Q835" s="3571"/>
      <c r="R835" s="3571"/>
    </row>
    <row r="836" spans="1:18" ht="104.25" customHeight="1">
      <c r="A836" s="1791"/>
      <c r="B836" s="2481" t="s">
        <v>3095</v>
      </c>
      <c r="C836" s="2479" t="s">
        <v>2821</v>
      </c>
      <c r="D836" s="3799"/>
      <c r="E836" s="1920"/>
      <c r="F836" s="1920"/>
      <c r="G836" s="3571">
        <v>2230000</v>
      </c>
      <c r="H836" s="3571"/>
      <c r="I836" s="3571"/>
      <c r="J836" s="3571"/>
      <c r="K836" s="3571"/>
      <c r="L836" s="3571"/>
      <c r="M836" s="3571"/>
      <c r="N836" s="3571"/>
      <c r="O836" s="3571"/>
      <c r="P836" s="3571"/>
      <c r="Q836" s="3571"/>
      <c r="R836" s="3571"/>
    </row>
    <row r="837" spans="1:18" ht="104.25" customHeight="1">
      <c r="A837" s="1791"/>
      <c r="B837" s="2481" t="s">
        <v>3096</v>
      </c>
      <c r="C837" s="2479" t="s">
        <v>2821</v>
      </c>
      <c r="D837" s="3799"/>
      <c r="E837" s="1920"/>
      <c r="F837" s="1920"/>
      <c r="G837" s="3571">
        <v>2815000</v>
      </c>
      <c r="H837" s="3571"/>
      <c r="I837" s="3571"/>
      <c r="J837" s="3571"/>
      <c r="K837" s="3571"/>
      <c r="L837" s="3571"/>
      <c r="M837" s="3571"/>
      <c r="N837" s="3571"/>
      <c r="O837" s="3571"/>
      <c r="P837" s="3571"/>
      <c r="Q837" s="3571"/>
      <c r="R837" s="3571"/>
    </row>
    <row r="838" spans="1:18" ht="104.25" customHeight="1">
      <c r="A838" s="1791"/>
      <c r="B838" s="2481" t="s">
        <v>3097</v>
      </c>
      <c r="C838" s="2479" t="s">
        <v>2821</v>
      </c>
      <c r="D838" s="3799"/>
      <c r="E838" s="1920"/>
      <c r="F838" s="1920"/>
      <c r="G838" s="3571">
        <v>2570000</v>
      </c>
      <c r="H838" s="3571"/>
      <c r="I838" s="3571"/>
      <c r="J838" s="3571"/>
      <c r="K838" s="3571"/>
      <c r="L838" s="3571"/>
      <c r="M838" s="3571"/>
      <c r="N838" s="3571"/>
      <c r="O838" s="3571"/>
      <c r="P838" s="3571"/>
      <c r="Q838" s="3571"/>
      <c r="R838" s="3571"/>
    </row>
    <row r="839" spans="1:18" ht="104.25" customHeight="1">
      <c r="A839" s="1791"/>
      <c r="B839" s="2481" t="s">
        <v>3098</v>
      </c>
      <c r="C839" s="2479" t="s">
        <v>2821</v>
      </c>
      <c r="D839" s="3799"/>
      <c r="E839" s="1920"/>
      <c r="F839" s="1920"/>
      <c r="G839" s="3571">
        <v>2150000</v>
      </c>
      <c r="H839" s="3571"/>
      <c r="I839" s="3571"/>
      <c r="J839" s="3571"/>
      <c r="K839" s="3571"/>
      <c r="L839" s="3571"/>
      <c r="M839" s="3571"/>
      <c r="N839" s="3571"/>
      <c r="O839" s="3571"/>
      <c r="P839" s="3571"/>
      <c r="Q839" s="3571"/>
      <c r="R839" s="3571"/>
    </row>
    <row r="840" spans="1:18" ht="104.25" customHeight="1">
      <c r="A840" s="1791"/>
      <c r="B840" s="2481" t="s">
        <v>3099</v>
      </c>
      <c r="C840" s="2479" t="s">
        <v>2821</v>
      </c>
      <c r="D840" s="3799"/>
      <c r="E840" s="1920"/>
      <c r="F840" s="1920"/>
      <c r="G840" s="3571">
        <v>2700000</v>
      </c>
      <c r="H840" s="3571"/>
      <c r="I840" s="3571"/>
      <c r="J840" s="3571"/>
      <c r="K840" s="3571"/>
      <c r="L840" s="3571"/>
      <c r="M840" s="3571"/>
      <c r="N840" s="3571"/>
      <c r="O840" s="3571"/>
      <c r="P840" s="3571"/>
      <c r="Q840" s="3571"/>
      <c r="R840" s="3571"/>
    </row>
    <row r="841" spans="1:18" ht="77.25" customHeight="1">
      <c r="A841" s="1791"/>
      <c r="B841" s="2481" t="s">
        <v>3100</v>
      </c>
      <c r="C841" s="2479" t="s">
        <v>2821</v>
      </c>
      <c r="D841" s="3799"/>
      <c r="E841" s="1920"/>
      <c r="F841" s="1920"/>
      <c r="G841" s="3571">
        <v>2470000</v>
      </c>
      <c r="H841" s="3571"/>
      <c r="I841" s="3571"/>
      <c r="J841" s="3571"/>
      <c r="K841" s="3571"/>
      <c r="L841" s="3571"/>
      <c r="M841" s="3571"/>
      <c r="N841" s="3571"/>
      <c r="O841" s="3571"/>
      <c r="P841" s="3571"/>
      <c r="Q841" s="3571"/>
      <c r="R841" s="3571"/>
    </row>
    <row r="842" spans="1:18" s="2477" customFormat="1" ht="128.25" customHeight="1">
      <c r="A842" s="1791"/>
      <c r="B842" s="2481" t="s">
        <v>3101</v>
      </c>
      <c r="C842" s="2479" t="s">
        <v>2821</v>
      </c>
      <c r="D842" s="3799"/>
      <c r="E842" s="1920"/>
      <c r="F842" s="1920"/>
      <c r="G842" s="3571">
        <v>2180000</v>
      </c>
      <c r="H842" s="3571"/>
      <c r="I842" s="3571"/>
      <c r="J842" s="3571"/>
      <c r="K842" s="3571"/>
      <c r="L842" s="3571"/>
      <c r="M842" s="3571"/>
      <c r="N842" s="3571"/>
      <c r="O842" s="3571"/>
      <c r="P842" s="3571"/>
      <c r="Q842" s="3571"/>
      <c r="R842" s="3571"/>
    </row>
    <row r="843" spans="1:18" ht="99.75" customHeight="1">
      <c r="A843" s="1791"/>
      <c r="B843" s="2481" t="s">
        <v>3102</v>
      </c>
      <c r="C843" s="2479" t="s">
        <v>2821</v>
      </c>
      <c r="D843" s="3799"/>
      <c r="E843" s="1920"/>
      <c r="F843" s="1920"/>
      <c r="G843" s="3571">
        <v>1900000</v>
      </c>
      <c r="H843" s="3571"/>
      <c r="I843" s="3571"/>
      <c r="J843" s="3571"/>
      <c r="K843" s="3571"/>
      <c r="L843" s="3571"/>
      <c r="M843" s="3571"/>
      <c r="N843" s="3571"/>
      <c r="O843" s="3571"/>
      <c r="P843" s="3571"/>
      <c r="Q843" s="3571"/>
      <c r="R843" s="3571"/>
    </row>
    <row r="844" spans="1:18" ht="98.25" customHeight="1">
      <c r="A844" s="1791"/>
      <c r="B844" s="2481" t="s">
        <v>3103</v>
      </c>
      <c r="C844" s="2479" t="s">
        <v>2821</v>
      </c>
      <c r="D844" s="3799"/>
      <c r="E844" s="1920"/>
      <c r="F844" s="1920"/>
      <c r="G844" s="3571">
        <v>1800000</v>
      </c>
      <c r="H844" s="3571"/>
      <c r="I844" s="3571"/>
      <c r="J844" s="3571"/>
      <c r="K844" s="3571"/>
      <c r="L844" s="3571"/>
      <c r="M844" s="3571"/>
      <c r="N844" s="3571"/>
      <c r="O844" s="3571"/>
      <c r="P844" s="3571"/>
      <c r="Q844" s="3571"/>
      <c r="R844" s="3571"/>
    </row>
    <row r="845" spans="1:18" ht="97.5" customHeight="1">
      <c r="A845" s="1791"/>
      <c r="B845" s="2481" t="s">
        <v>3104</v>
      </c>
      <c r="C845" s="2479" t="s">
        <v>2821</v>
      </c>
      <c r="D845" s="3799"/>
      <c r="E845" s="1920"/>
      <c r="F845" s="1920"/>
      <c r="G845" s="3571">
        <v>1800000</v>
      </c>
      <c r="H845" s="3571"/>
      <c r="I845" s="3571"/>
      <c r="J845" s="3571"/>
      <c r="K845" s="3571"/>
      <c r="L845" s="3571"/>
      <c r="M845" s="3571"/>
      <c r="N845" s="3571"/>
      <c r="O845" s="3571"/>
      <c r="P845" s="3571"/>
      <c r="Q845" s="3571"/>
      <c r="R845" s="3571"/>
    </row>
    <row r="846" spans="1:18" ht="64.5" customHeight="1">
      <c r="A846" s="1791"/>
      <c r="B846" s="2481" t="s">
        <v>3105</v>
      </c>
      <c r="C846" s="2479" t="s">
        <v>2821</v>
      </c>
      <c r="D846" s="3799"/>
      <c r="E846" s="1920"/>
      <c r="F846" s="1920"/>
      <c r="G846" s="3571">
        <v>1500000</v>
      </c>
      <c r="H846" s="3571"/>
      <c r="I846" s="3571"/>
      <c r="J846" s="3571"/>
      <c r="K846" s="3571"/>
      <c r="L846" s="3571"/>
      <c r="M846" s="3571"/>
      <c r="N846" s="3571"/>
      <c r="O846" s="3571"/>
      <c r="P846" s="3571"/>
      <c r="Q846" s="3571"/>
      <c r="R846" s="3571"/>
    </row>
    <row r="847" spans="1:18" ht="106.5" customHeight="1">
      <c r="A847" s="1791"/>
      <c r="B847" s="2481" t="s">
        <v>3106</v>
      </c>
      <c r="C847" s="2479" t="s">
        <v>2821</v>
      </c>
      <c r="D847" s="3799"/>
      <c r="E847" s="1920"/>
      <c r="F847" s="1920"/>
      <c r="G847" s="3571">
        <v>2750000</v>
      </c>
      <c r="H847" s="3571"/>
      <c r="I847" s="3571"/>
      <c r="J847" s="3571"/>
      <c r="K847" s="3571"/>
      <c r="L847" s="3571"/>
      <c r="M847" s="3571"/>
      <c r="N847" s="3571"/>
      <c r="O847" s="3571"/>
      <c r="P847" s="3571"/>
      <c r="Q847" s="3571"/>
      <c r="R847" s="3571"/>
    </row>
    <row r="848" spans="1:18" ht="89.25" customHeight="1">
      <c r="A848" s="1791"/>
      <c r="B848" s="2481" t="s">
        <v>3107</v>
      </c>
      <c r="C848" s="2479" t="s">
        <v>2821</v>
      </c>
      <c r="D848" s="3799"/>
      <c r="E848" s="1920"/>
      <c r="F848" s="1920"/>
      <c r="G848" s="3571">
        <v>2300000</v>
      </c>
      <c r="H848" s="3571"/>
      <c r="I848" s="3571"/>
      <c r="J848" s="3571"/>
      <c r="K848" s="3571"/>
      <c r="L848" s="3571"/>
      <c r="M848" s="3571"/>
      <c r="N848" s="3571"/>
      <c r="O848" s="3571"/>
      <c r="P848" s="3571"/>
      <c r="Q848" s="3571"/>
      <c r="R848" s="3571"/>
    </row>
    <row r="849" spans="1:18" s="2477" customFormat="1" ht="100.5" customHeight="1">
      <c r="A849" s="1791"/>
      <c r="B849" s="2481" t="s">
        <v>3108</v>
      </c>
      <c r="C849" s="2479" t="s">
        <v>2821</v>
      </c>
      <c r="D849" s="3799"/>
      <c r="E849" s="2476"/>
      <c r="F849" s="2476"/>
      <c r="G849" s="3571">
        <v>2900000</v>
      </c>
      <c r="H849" s="3571"/>
      <c r="I849" s="3571"/>
      <c r="J849" s="3571"/>
      <c r="K849" s="3571"/>
      <c r="L849" s="3571"/>
      <c r="M849" s="3571"/>
      <c r="N849" s="3571"/>
      <c r="O849" s="3571"/>
      <c r="P849" s="3571"/>
      <c r="Q849" s="3571"/>
      <c r="R849" s="3571"/>
    </row>
    <row r="850" spans="1:18" s="2477" customFormat="1" ht="119.25" customHeight="1">
      <c r="A850" s="1791"/>
      <c r="B850" s="2481" t="s">
        <v>3109</v>
      </c>
      <c r="C850" s="2479" t="s">
        <v>2821</v>
      </c>
      <c r="D850" s="3799"/>
      <c r="E850" s="2476"/>
      <c r="F850" s="2476"/>
      <c r="G850" s="3571">
        <v>3000000</v>
      </c>
      <c r="H850" s="3571"/>
      <c r="I850" s="3571"/>
      <c r="J850" s="3571"/>
      <c r="K850" s="3571"/>
      <c r="L850" s="3571"/>
      <c r="M850" s="3571"/>
      <c r="N850" s="3571"/>
      <c r="O850" s="3571"/>
      <c r="P850" s="3571"/>
      <c r="Q850" s="3571"/>
      <c r="R850" s="3571"/>
    </row>
    <row r="851" spans="1:18" ht="104.25" customHeight="1">
      <c r="A851" s="1791"/>
      <c r="B851" s="2481" t="s">
        <v>3110</v>
      </c>
      <c r="C851" s="2479" t="s">
        <v>2821</v>
      </c>
      <c r="D851" s="3800"/>
      <c r="E851" s="1920"/>
      <c r="F851" s="1920"/>
      <c r="G851" s="3571">
        <v>3350000</v>
      </c>
      <c r="H851" s="3571"/>
      <c r="I851" s="3571"/>
      <c r="J851" s="3571"/>
      <c r="K851" s="3571"/>
      <c r="L851" s="3571"/>
      <c r="M851" s="3571"/>
      <c r="N851" s="3571"/>
      <c r="O851" s="3571"/>
      <c r="P851" s="3571"/>
      <c r="Q851" s="3571"/>
      <c r="R851" s="3571"/>
    </row>
    <row r="852" spans="1:18" ht="38.25" customHeight="1">
      <c r="A852" s="1791" t="s">
        <v>1419</v>
      </c>
      <c r="B852" s="3572" t="s">
        <v>2842</v>
      </c>
      <c r="C852" s="3569"/>
      <c r="D852" s="3569"/>
      <c r="E852" s="3569"/>
      <c r="F852" s="3569"/>
      <c r="G852" s="3569"/>
      <c r="H852" s="3569"/>
      <c r="I852" s="3569"/>
      <c r="J852" s="3569"/>
      <c r="K852" s="3569"/>
      <c r="L852" s="3569"/>
      <c r="M852" s="3569"/>
      <c r="N852" s="3569"/>
      <c r="O852" s="3569"/>
      <c r="P852" s="3569"/>
      <c r="Q852" s="3569"/>
      <c r="R852" s="3569"/>
    </row>
    <row r="853" spans="1:18">
      <c r="A853" s="2580"/>
      <c r="B853" s="2581"/>
      <c r="C853" s="2580"/>
      <c r="D853" s="2578"/>
      <c r="E853" s="2581"/>
      <c r="F853" s="2581"/>
      <c r="G853" s="2581"/>
      <c r="H853" s="2581"/>
      <c r="I853" s="2581"/>
      <c r="J853" s="2581"/>
      <c r="K853" s="2581"/>
      <c r="L853" s="2582"/>
      <c r="M853" s="2581"/>
      <c r="N853" s="2581"/>
      <c r="O853" s="2581"/>
      <c r="P853" s="2581"/>
      <c r="Q853" s="2581"/>
      <c r="R853" s="2583"/>
    </row>
    <row r="854" spans="1:18">
      <c r="A854" s="2580"/>
      <c r="B854" s="2581"/>
      <c r="C854" s="2580"/>
      <c r="D854" s="2578"/>
      <c r="E854" s="2581"/>
      <c r="F854" s="2581"/>
      <c r="G854" s="2581"/>
      <c r="H854" s="2581"/>
      <c r="I854" s="2581"/>
      <c r="J854" s="2581"/>
      <c r="K854" s="2581"/>
      <c r="L854" s="2582"/>
      <c r="M854" s="2581"/>
      <c r="N854" s="2581"/>
      <c r="O854" s="2581"/>
      <c r="P854" s="2581"/>
      <c r="Q854" s="2581"/>
      <c r="R854" s="2583"/>
    </row>
    <row r="855" spans="1:18">
      <c r="A855" s="2580"/>
      <c r="B855" s="2581"/>
      <c r="C855" s="2580"/>
      <c r="D855" s="2578"/>
      <c r="E855" s="2581"/>
      <c r="F855" s="2581"/>
      <c r="G855" s="2581"/>
      <c r="H855" s="2581"/>
      <c r="I855" s="2581"/>
      <c r="J855" s="2581"/>
      <c r="K855" s="2581"/>
      <c r="L855" s="2582"/>
      <c r="M855" s="2581"/>
      <c r="N855" s="2581"/>
      <c r="O855" s="2581"/>
      <c r="P855" s="2581"/>
      <c r="Q855" s="2581"/>
      <c r="R855" s="2583"/>
    </row>
    <row r="856" spans="1:18">
      <c r="A856" s="2580"/>
      <c r="B856" s="2581"/>
      <c r="C856" s="2580"/>
      <c r="D856" s="2578"/>
      <c r="E856" s="2581"/>
      <c r="F856" s="2581"/>
      <c r="G856" s="2581"/>
      <c r="H856" s="2581"/>
      <c r="I856" s="2581"/>
      <c r="J856" s="2581"/>
      <c r="K856" s="2581"/>
      <c r="L856" s="2582"/>
      <c r="M856" s="2581"/>
      <c r="N856" s="2581"/>
      <c r="O856" s="2581"/>
      <c r="P856" s="2581"/>
      <c r="Q856" s="2581"/>
      <c r="R856" s="2583"/>
    </row>
  </sheetData>
  <mergeCells count="990">
    <mergeCell ref="G15:R15"/>
    <mergeCell ref="D16:D17"/>
    <mergeCell ref="B18:R18"/>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B30:R30"/>
    <mergeCell ref="B31:R31"/>
    <mergeCell ref="B32:D32"/>
    <mergeCell ref="F32:P32"/>
    <mergeCell ref="D34:D36"/>
    <mergeCell ref="G34:R34"/>
    <mergeCell ref="G35:R35"/>
    <mergeCell ref="G36:R36"/>
    <mergeCell ref="G19:R19"/>
    <mergeCell ref="F27:R27"/>
    <mergeCell ref="F28:R28"/>
    <mergeCell ref="B29:C29"/>
    <mergeCell ref="G29:R29"/>
    <mergeCell ref="B21:C21"/>
    <mergeCell ref="B22:R22"/>
    <mergeCell ref="E23:R23"/>
    <mergeCell ref="F24:R24"/>
    <mergeCell ref="F25:R25"/>
    <mergeCell ref="F26:R26"/>
    <mergeCell ref="D38:D39"/>
    <mergeCell ref="G38:R38"/>
    <mergeCell ref="G39:R39"/>
    <mergeCell ref="G40:R40"/>
    <mergeCell ref="B41:C41"/>
    <mergeCell ref="D42:D44"/>
    <mergeCell ref="G42:R42"/>
    <mergeCell ref="G43:R43"/>
    <mergeCell ref="G44:R44"/>
    <mergeCell ref="B53:C53"/>
    <mergeCell ref="D54:D55"/>
    <mergeCell ref="G54:R54"/>
    <mergeCell ref="G55:R55"/>
    <mergeCell ref="D56:D58"/>
    <mergeCell ref="G56:R56"/>
    <mergeCell ref="G57:R57"/>
    <mergeCell ref="G58:R58"/>
    <mergeCell ref="D45:D47"/>
    <mergeCell ref="G45:R45"/>
    <mergeCell ref="G46:R46"/>
    <mergeCell ref="G47:R47"/>
    <mergeCell ref="D48:D52"/>
    <mergeCell ref="G48:R48"/>
    <mergeCell ref="G49:R49"/>
    <mergeCell ref="G50:R50"/>
    <mergeCell ref="G51:R51"/>
    <mergeCell ref="G52:R52"/>
    <mergeCell ref="D64:D67"/>
    <mergeCell ref="G64:R64"/>
    <mergeCell ref="G65:R65"/>
    <mergeCell ref="G66:R66"/>
    <mergeCell ref="G67:R67"/>
    <mergeCell ref="B68:C68"/>
    <mergeCell ref="B59:C59"/>
    <mergeCell ref="D60:D63"/>
    <mergeCell ref="G60:R60"/>
    <mergeCell ref="G61:R61"/>
    <mergeCell ref="G62:R62"/>
    <mergeCell ref="B63:C63"/>
    <mergeCell ref="B74:R74"/>
    <mergeCell ref="E75:R75"/>
    <mergeCell ref="B76:E76"/>
    <mergeCell ref="D77:D78"/>
    <mergeCell ref="F77:R77"/>
    <mergeCell ref="F78:R78"/>
    <mergeCell ref="D69:D73"/>
    <mergeCell ref="G69:R69"/>
    <mergeCell ref="G70:R70"/>
    <mergeCell ref="B71:C71"/>
    <mergeCell ref="G72:R72"/>
    <mergeCell ref="G73:R73"/>
    <mergeCell ref="D84:D85"/>
    <mergeCell ref="F84:R84"/>
    <mergeCell ref="F85:R85"/>
    <mergeCell ref="B86:E86"/>
    <mergeCell ref="D87:D88"/>
    <mergeCell ref="F87:R87"/>
    <mergeCell ref="F88:R88"/>
    <mergeCell ref="D79:D80"/>
    <mergeCell ref="F79:R79"/>
    <mergeCell ref="F80:R80"/>
    <mergeCell ref="B81:E81"/>
    <mergeCell ref="D82:D83"/>
    <mergeCell ref="F82:R82"/>
    <mergeCell ref="F83:R83"/>
    <mergeCell ref="D94:D97"/>
    <mergeCell ref="F94:R94"/>
    <mergeCell ref="F95:R95"/>
    <mergeCell ref="F96:R96"/>
    <mergeCell ref="F97:R97"/>
    <mergeCell ref="B98:R98"/>
    <mergeCell ref="F89:R89"/>
    <mergeCell ref="B90:E90"/>
    <mergeCell ref="D91:D92"/>
    <mergeCell ref="F91:R91"/>
    <mergeCell ref="F92:R92"/>
    <mergeCell ref="B93:E93"/>
    <mergeCell ref="D103:D104"/>
    <mergeCell ref="G103:R103"/>
    <mergeCell ref="G104:R104"/>
    <mergeCell ref="G105:R105"/>
    <mergeCell ref="D106:D107"/>
    <mergeCell ref="G106:R106"/>
    <mergeCell ref="G107:R107"/>
    <mergeCell ref="B99:D99"/>
    <mergeCell ref="E99:R99"/>
    <mergeCell ref="D100:D102"/>
    <mergeCell ref="G100:R100"/>
    <mergeCell ref="G101:R101"/>
    <mergeCell ref="G102:R102"/>
    <mergeCell ref="B112:D112"/>
    <mergeCell ref="D113:D114"/>
    <mergeCell ref="G113:R113"/>
    <mergeCell ref="G114:R114"/>
    <mergeCell ref="D115:D116"/>
    <mergeCell ref="G115:R115"/>
    <mergeCell ref="G116:R116"/>
    <mergeCell ref="D108:D109"/>
    <mergeCell ref="G108:R108"/>
    <mergeCell ref="G109:R109"/>
    <mergeCell ref="D110:D111"/>
    <mergeCell ref="G110:R110"/>
    <mergeCell ref="G111:R111"/>
    <mergeCell ref="D125:D127"/>
    <mergeCell ref="B129:D129"/>
    <mergeCell ref="B131:D131"/>
    <mergeCell ref="B133:R133"/>
    <mergeCell ref="B134:R134"/>
    <mergeCell ref="F135:Q135"/>
    <mergeCell ref="G117:R117"/>
    <mergeCell ref="B119:R119"/>
    <mergeCell ref="B120:D120"/>
    <mergeCell ref="E120:R120"/>
    <mergeCell ref="D121:D123"/>
    <mergeCell ref="B124:C124"/>
    <mergeCell ref="G144:R144"/>
    <mergeCell ref="G145:R145"/>
    <mergeCell ref="G148:R148"/>
    <mergeCell ref="G149:R149"/>
    <mergeCell ref="G151:R151"/>
    <mergeCell ref="G152:R152"/>
    <mergeCell ref="G137:R137"/>
    <mergeCell ref="G138:R138"/>
    <mergeCell ref="G139:R139"/>
    <mergeCell ref="G140:R140"/>
    <mergeCell ref="G142:R142"/>
    <mergeCell ref="G143:R143"/>
    <mergeCell ref="G157:R157"/>
    <mergeCell ref="G158:R158"/>
    <mergeCell ref="G159:R159"/>
    <mergeCell ref="G160:R160"/>
    <mergeCell ref="G161:R161"/>
    <mergeCell ref="D162:D163"/>
    <mergeCell ref="G162:R162"/>
    <mergeCell ref="G163:R163"/>
    <mergeCell ref="B153:R153"/>
    <mergeCell ref="B154:C154"/>
    <mergeCell ref="F154:R154"/>
    <mergeCell ref="D155:D156"/>
    <mergeCell ref="G155:R155"/>
    <mergeCell ref="G156:R156"/>
    <mergeCell ref="G173:R173"/>
    <mergeCell ref="G174:R174"/>
    <mergeCell ref="B175:R175"/>
    <mergeCell ref="F176:R176"/>
    <mergeCell ref="A177:A179"/>
    <mergeCell ref="B177:B179"/>
    <mergeCell ref="D177:D179"/>
    <mergeCell ref="F164:R164"/>
    <mergeCell ref="D165:D167"/>
    <mergeCell ref="G165:R165"/>
    <mergeCell ref="G166:R166"/>
    <mergeCell ref="G167:R167"/>
    <mergeCell ref="D169:D171"/>
    <mergeCell ref="G169:R169"/>
    <mergeCell ref="G170:R170"/>
    <mergeCell ref="G171:R171"/>
    <mergeCell ref="A186:A188"/>
    <mergeCell ref="B186:B188"/>
    <mergeCell ref="D186:D190"/>
    <mergeCell ref="D194:D196"/>
    <mergeCell ref="A195:A196"/>
    <mergeCell ref="B195:B196"/>
    <mergeCell ref="A180:A182"/>
    <mergeCell ref="B180:B182"/>
    <mergeCell ref="D180:D182"/>
    <mergeCell ref="A183:A185"/>
    <mergeCell ref="B183:B185"/>
    <mergeCell ref="D183:D185"/>
    <mergeCell ref="A206:A208"/>
    <mergeCell ref="B206:B208"/>
    <mergeCell ref="A210:A211"/>
    <mergeCell ref="B210:B211"/>
    <mergeCell ref="D210:D213"/>
    <mergeCell ref="A212:A213"/>
    <mergeCell ref="B212:B213"/>
    <mergeCell ref="A197:A201"/>
    <mergeCell ref="B197:B201"/>
    <mergeCell ref="D197:D201"/>
    <mergeCell ref="A202:A205"/>
    <mergeCell ref="B202:B205"/>
    <mergeCell ref="D202:D205"/>
    <mergeCell ref="D225:D228"/>
    <mergeCell ref="A226:A227"/>
    <mergeCell ref="B226:B227"/>
    <mergeCell ref="A233:A235"/>
    <mergeCell ref="B233:B235"/>
    <mergeCell ref="D233:D235"/>
    <mergeCell ref="A215:A216"/>
    <mergeCell ref="B215:B216"/>
    <mergeCell ref="D215:D218"/>
    <mergeCell ref="A217:A218"/>
    <mergeCell ref="A220:A221"/>
    <mergeCell ref="B220:B221"/>
    <mergeCell ref="D220:D223"/>
    <mergeCell ref="A222:A223"/>
    <mergeCell ref="B222:B223"/>
    <mergeCell ref="G240:R240"/>
    <mergeCell ref="G241:R241"/>
    <mergeCell ref="G242:R242"/>
    <mergeCell ref="G243:R243"/>
    <mergeCell ref="G244:R244"/>
    <mergeCell ref="G245:R245"/>
    <mergeCell ref="B236:R236"/>
    <mergeCell ref="G237:R237"/>
    <mergeCell ref="G238:R238"/>
    <mergeCell ref="G239:R239"/>
    <mergeCell ref="G252:R252"/>
    <mergeCell ref="G253:R253"/>
    <mergeCell ref="G254:R254"/>
    <mergeCell ref="G255:R255"/>
    <mergeCell ref="G256:R256"/>
    <mergeCell ref="G257:R257"/>
    <mergeCell ref="G246:R246"/>
    <mergeCell ref="G247:R247"/>
    <mergeCell ref="G248:R248"/>
    <mergeCell ref="G249:R249"/>
    <mergeCell ref="G250:R250"/>
    <mergeCell ref="G251:R251"/>
    <mergeCell ref="G264:R264"/>
    <mergeCell ref="G265:R265"/>
    <mergeCell ref="G266:R266"/>
    <mergeCell ref="G267:R267"/>
    <mergeCell ref="G268:R268"/>
    <mergeCell ref="G269:R269"/>
    <mergeCell ref="G258:R258"/>
    <mergeCell ref="G259:R259"/>
    <mergeCell ref="G260:R260"/>
    <mergeCell ref="G261:R261"/>
    <mergeCell ref="G262:R262"/>
    <mergeCell ref="G263:R263"/>
    <mergeCell ref="G276:R276"/>
    <mergeCell ref="G277:R277"/>
    <mergeCell ref="G278:R278"/>
    <mergeCell ref="G279:R279"/>
    <mergeCell ref="G280:R280"/>
    <mergeCell ref="G281:R281"/>
    <mergeCell ref="G270:R270"/>
    <mergeCell ref="G271:R271"/>
    <mergeCell ref="B272:R272"/>
    <mergeCell ref="G273:R273"/>
    <mergeCell ref="G274:R274"/>
    <mergeCell ref="G275:R275"/>
    <mergeCell ref="G282:R282"/>
    <mergeCell ref="G283:R283"/>
    <mergeCell ref="G284:R284"/>
    <mergeCell ref="G285:R285"/>
    <mergeCell ref="B287:R287"/>
    <mergeCell ref="D288:D289"/>
    <mergeCell ref="I288:M300"/>
    <mergeCell ref="O288:R301"/>
    <mergeCell ref="D290:D291"/>
    <mergeCell ref="D292:D294"/>
    <mergeCell ref="B304:R304"/>
    <mergeCell ref="B305:C305"/>
    <mergeCell ref="E305:R305"/>
    <mergeCell ref="D306:D308"/>
    <mergeCell ref="B309:C309"/>
    <mergeCell ref="D310:D311"/>
    <mergeCell ref="D295:D297"/>
    <mergeCell ref="D298:D302"/>
    <mergeCell ref="I301:M301"/>
    <mergeCell ref="I302:M302"/>
    <mergeCell ref="D313:D315"/>
    <mergeCell ref="B316:R316"/>
    <mergeCell ref="A317:A323"/>
    <mergeCell ref="B317:R317"/>
    <mergeCell ref="B318:R318"/>
    <mergeCell ref="B319:R319"/>
    <mergeCell ref="B320:R320"/>
    <mergeCell ref="B321:R321"/>
    <mergeCell ref="B322:R322"/>
    <mergeCell ref="B323:R323"/>
    <mergeCell ref="G330:R330"/>
    <mergeCell ref="G331:R331"/>
    <mergeCell ref="G332:R332"/>
    <mergeCell ref="G333:R333"/>
    <mergeCell ref="G334:R334"/>
    <mergeCell ref="G335:R335"/>
    <mergeCell ref="G324:R324"/>
    <mergeCell ref="G325:R325"/>
    <mergeCell ref="G326:R326"/>
    <mergeCell ref="G327:R327"/>
    <mergeCell ref="G328:R328"/>
    <mergeCell ref="G329:R329"/>
    <mergeCell ref="G342:R342"/>
    <mergeCell ref="G343:R343"/>
    <mergeCell ref="G344:R344"/>
    <mergeCell ref="G345:R345"/>
    <mergeCell ref="G346:R346"/>
    <mergeCell ref="G347:R347"/>
    <mergeCell ref="G336:R336"/>
    <mergeCell ref="G337:R337"/>
    <mergeCell ref="G338:R338"/>
    <mergeCell ref="G339:R339"/>
    <mergeCell ref="G340:R340"/>
    <mergeCell ref="G341:R341"/>
    <mergeCell ref="G355:R355"/>
    <mergeCell ref="G356:R356"/>
    <mergeCell ref="G357:R357"/>
    <mergeCell ref="G358:R358"/>
    <mergeCell ref="G359:R359"/>
    <mergeCell ref="G360:R360"/>
    <mergeCell ref="G348:R348"/>
    <mergeCell ref="G349:R349"/>
    <mergeCell ref="G350:R350"/>
    <mergeCell ref="G351:R351"/>
    <mergeCell ref="B353:R353"/>
    <mergeCell ref="D354:R354"/>
    <mergeCell ref="D371:D373"/>
    <mergeCell ref="G371:R371"/>
    <mergeCell ref="G372:R372"/>
    <mergeCell ref="G373:R373"/>
    <mergeCell ref="G374:R374"/>
    <mergeCell ref="G375:R375"/>
    <mergeCell ref="B361:E361"/>
    <mergeCell ref="B362:R362"/>
    <mergeCell ref="I364:R364"/>
    <mergeCell ref="I365:R365"/>
    <mergeCell ref="B369:R369"/>
    <mergeCell ref="F370:R370"/>
    <mergeCell ref="B384:R384"/>
    <mergeCell ref="D385:P385"/>
    <mergeCell ref="G387:R387"/>
    <mergeCell ref="G388:R388"/>
    <mergeCell ref="G389:R389"/>
    <mergeCell ref="G390:R390"/>
    <mergeCell ref="G376:R376"/>
    <mergeCell ref="G377:R377"/>
    <mergeCell ref="G378:R378"/>
    <mergeCell ref="B379:F379"/>
    <mergeCell ref="D380:D383"/>
    <mergeCell ref="G380:R380"/>
    <mergeCell ref="G381:R381"/>
    <mergeCell ref="G382:R382"/>
    <mergeCell ref="G383:R383"/>
    <mergeCell ref="G397:R397"/>
    <mergeCell ref="G398:R398"/>
    <mergeCell ref="G399:R399"/>
    <mergeCell ref="G400:R400"/>
    <mergeCell ref="G401:R401"/>
    <mergeCell ref="G402:R402"/>
    <mergeCell ref="G391:R391"/>
    <mergeCell ref="G392:R392"/>
    <mergeCell ref="G393:R393"/>
    <mergeCell ref="G394:R394"/>
    <mergeCell ref="G395:R395"/>
    <mergeCell ref="G396:R396"/>
    <mergeCell ref="G409:R409"/>
    <mergeCell ref="G410:R410"/>
    <mergeCell ref="G411:R411"/>
    <mergeCell ref="G412:R412"/>
    <mergeCell ref="G413:R413"/>
    <mergeCell ref="G414:R414"/>
    <mergeCell ref="G403:R403"/>
    <mergeCell ref="G404:R404"/>
    <mergeCell ref="G405:R405"/>
    <mergeCell ref="G406:R406"/>
    <mergeCell ref="G407:R407"/>
    <mergeCell ref="G408:R408"/>
    <mergeCell ref="G415:R415"/>
    <mergeCell ref="G416:R416"/>
    <mergeCell ref="G417:R417"/>
    <mergeCell ref="G418:R418"/>
    <mergeCell ref="G419:R419"/>
    <mergeCell ref="G421:R421"/>
    <mergeCell ref="G422:R422"/>
    <mergeCell ref="G423:R423"/>
    <mergeCell ref="G424:R424"/>
    <mergeCell ref="B440:R440"/>
    <mergeCell ref="G441:R441"/>
    <mergeCell ref="G442:R442"/>
    <mergeCell ref="G443:R443"/>
    <mergeCell ref="G444:R444"/>
    <mergeCell ref="G445:R445"/>
    <mergeCell ref="G431:R431"/>
    <mergeCell ref="D433:D439"/>
    <mergeCell ref="G433:R433"/>
    <mergeCell ref="G434:R434"/>
    <mergeCell ref="G435:R435"/>
    <mergeCell ref="G436:R436"/>
    <mergeCell ref="G437:R437"/>
    <mergeCell ref="G438:R438"/>
    <mergeCell ref="G439:R439"/>
    <mergeCell ref="D421:D431"/>
    <mergeCell ref="G425:R425"/>
    <mergeCell ref="G426:R426"/>
    <mergeCell ref="G427:R427"/>
    <mergeCell ref="G428:R428"/>
    <mergeCell ref="G429:R429"/>
    <mergeCell ref="G430:R430"/>
    <mergeCell ref="G452:R452"/>
    <mergeCell ref="G453:R453"/>
    <mergeCell ref="G454:R454"/>
    <mergeCell ref="G455:R455"/>
    <mergeCell ref="G456:R456"/>
    <mergeCell ref="G457:R457"/>
    <mergeCell ref="G446:R446"/>
    <mergeCell ref="G447:R447"/>
    <mergeCell ref="G448:R448"/>
    <mergeCell ref="G449:R449"/>
    <mergeCell ref="G450:R450"/>
    <mergeCell ref="G451:R451"/>
    <mergeCell ref="D475:D477"/>
    <mergeCell ref="G475:R475"/>
    <mergeCell ref="G476:R476"/>
    <mergeCell ref="G477:R477"/>
    <mergeCell ref="D479:D482"/>
    <mergeCell ref="G479:R479"/>
    <mergeCell ref="G480:R480"/>
    <mergeCell ref="G481:R481"/>
    <mergeCell ref="G482:R482"/>
    <mergeCell ref="B464:R464"/>
    <mergeCell ref="B465:C465"/>
    <mergeCell ref="G458:R458"/>
    <mergeCell ref="G459:R459"/>
    <mergeCell ref="G460:R460"/>
    <mergeCell ref="G461:R461"/>
    <mergeCell ref="G462:R462"/>
    <mergeCell ref="G463:R463"/>
    <mergeCell ref="B474:D474"/>
    <mergeCell ref="D466:D468"/>
    <mergeCell ref="G466:R466"/>
    <mergeCell ref="G467:R467"/>
    <mergeCell ref="D469:D473"/>
    <mergeCell ref="G469:R469"/>
    <mergeCell ref="G470:R470"/>
    <mergeCell ref="G471:R471"/>
    <mergeCell ref="G472:R472"/>
    <mergeCell ref="G473:R473"/>
    <mergeCell ref="G489:R489"/>
    <mergeCell ref="G490:R490"/>
    <mergeCell ref="G492:R492"/>
    <mergeCell ref="G493:R493"/>
    <mergeCell ref="G494:R494"/>
    <mergeCell ref="G495:R495"/>
    <mergeCell ref="B483:R483"/>
    <mergeCell ref="B484:R484"/>
    <mergeCell ref="G485:R485"/>
    <mergeCell ref="G486:R486"/>
    <mergeCell ref="G487:R487"/>
    <mergeCell ref="G488:R488"/>
    <mergeCell ref="B491:R491"/>
    <mergeCell ref="B501:R501"/>
    <mergeCell ref="G502:R502"/>
    <mergeCell ref="G503:R503"/>
    <mergeCell ref="G504:R504"/>
    <mergeCell ref="D528:F528"/>
    <mergeCell ref="G528:R528"/>
    <mergeCell ref="G496:R496"/>
    <mergeCell ref="B497:R497"/>
    <mergeCell ref="G498:R498"/>
    <mergeCell ref="G499:R499"/>
    <mergeCell ref="G500:R500"/>
    <mergeCell ref="G511:R511"/>
    <mergeCell ref="G512:R512"/>
    <mergeCell ref="G513:R513"/>
    <mergeCell ref="C514:R514"/>
    <mergeCell ref="G515:R515"/>
    <mergeCell ref="G516:R516"/>
    <mergeCell ref="G505:R505"/>
    <mergeCell ref="G506:R506"/>
    <mergeCell ref="B507:R507"/>
    <mergeCell ref="G508:R508"/>
    <mergeCell ref="G509:R509"/>
    <mergeCell ref="G510:R510"/>
    <mergeCell ref="G523:R523"/>
    <mergeCell ref="B524:R524"/>
    <mergeCell ref="B525:R525"/>
    <mergeCell ref="C526:R526"/>
    <mergeCell ref="B527:F527"/>
    <mergeCell ref="G527:R527"/>
    <mergeCell ref="G517:R517"/>
    <mergeCell ref="G518:R518"/>
    <mergeCell ref="C519:R519"/>
    <mergeCell ref="G520:R520"/>
    <mergeCell ref="G521:R521"/>
    <mergeCell ref="G522:R522"/>
    <mergeCell ref="D531:F531"/>
    <mergeCell ref="G531:R531"/>
    <mergeCell ref="D532:F532"/>
    <mergeCell ref="G532:R532"/>
    <mergeCell ref="D533:F533"/>
    <mergeCell ref="G533:R533"/>
    <mergeCell ref="G546:R546"/>
    <mergeCell ref="D529:F529"/>
    <mergeCell ref="G529:R529"/>
    <mergeCell ref="D530:F530"/>
    <mergeCell ref="G530:R530"/>
    <mergeCell ref="D537:F537"/>
    <mergeCell ref="G537:R537"/>
    <mergeCell ref="D538:F538"/>
    <mergeCell ref="G538:R538"/>
    <mergeCell ref="D539:F539"/>
    <mergeCell ref="G539:R539"/>
    <mergeCell ref="B534:E534"/>
    <mergeCell ref="G534:R534"/>
    <mergeCell ref="D535:F535"/>
    <mergeCell ref="G535:R535"/>
    <mergeCell ref="D536:F536"/>
    <mergeCell ref="G536:R536"/>
    <mergeCell ref="D543:F543"/>
    <mergeCell ref="G543:R543"/>
    <mergeCell ref="D544:F544"/>
    <mergeCell ref="G544:R544"/>
    <mergeCell ref="D545:F545"/>
    <mergeCell ref="G545:R545"/>
    <mergeCell ref="D540:F540"/>
    <mergeCell ref="G540:R540"/>
    <mergeCell ref="D541:F541"/>
    <mergeCell ref="G541:R541"/>
    <mergeCell ref="D542:F542"/>
    <mergeCell ref="G542:R542"/>
    <mergeCell ref="D550:F550"/>
    <mergeCell ref="G550:R550"/>
    <mergeCell ref="D551:F551"/>
    <mergeCell ref="G551:R551"/>
    <mergeCell ref="D552:F552"/>
    <mergeCell ref="G552:R552"/>
    <mergeCell ref="B547:E547"/>
    <mergeCell ref="G547:R547"/>
    <mergeCell ref="D548:F548"/>
    <mergeCell ref="G548:R548"/>
    <mergeCell ref="D549:F549"/>
    <mergeCell ref="G549:R549"/>
    <mergeCell ref="D556:F556"/>
    <mergeCell ref="G556:R556"/>
    <mergeCell ref="D557:F557"/>
    <mergeCell ref="G557:R557"/>
    <mergeCell ref="D558:F558"/>
    <mergeCell ref="G558:R558"/>
    <mergeCell ref="D553:F553"/>
    <mergeCell ref="G553:R553"/>
    <mergeCell ref="D554:F554"/>
    <mergeCell ref="G554:R554"/>
    <mergeCell ref="D555:F555"/>
    <mergeCell ref="G555:R555"/>
    <mergeCell ref="G574:R574"/>
    <mergeCell ref="G575:R575"/>
    <mergeCell ref="G576:R576"/>
    <mergeCell ref="G577:R577"/>
    <mergeCell ref="G578:R578"/>
    <mergeCell ref="G579:R579"/>
    <mergeCell ref="B566:R566"/>
    <mergeCell ref="C567:R567"/>
    <mergeCell ref="B568:E568"/>
    <mergeCell ref="G586:R586"/>
    <mergeCell ref="G587:R587"/>
    <mergeCell ref="G588:R588"/>
    <mergeCell ref="G589:R589"/>
    <mergeCell ref="G580:R580"/>
    <mergeCell ref="G581:R581"/>
    <mergeCell ref="G582:R582"/>
    <mergeCell ref="G583:R583"/>
    <mergeCell ref="G584:R584"/>
    <mergeCell ref="G585:R585"/>
    <mergeCell ref="D563:F563"/>
    <mergeCell ref="G563:R563"/>
    <mergeCell ref="D564:F564"/>
    <mergeCell ref="G564:R564"/>
    <mergeCell ref="D565:F565"/>
    <mergeCell ref="G565:R565"/>
    <mergeCell ref="D559:F560"/>
    <mergeCell ref="G559:R559"/>
    <mergeCell ref="G560:R560"/>
    <mergeCell ref="D561:F561"/>
    <mergeCell ref="G561:R561"/>
    <mergeCell ref="D562:F562"/>
    <mergeCell ref="G562:R562"/>
    <mergeCell ref="G607:R607"/>
    <mergeCell ref="G595:R595"/>
    <mergeCell ref="G596:R596"/>
    <mergeCell ref="D597:E605"/>
    <mergeCell ref="G597:R597"/>
    <mergeCell ref="G598:R598"/>
    <mergeCell ref="G599:R599"/>
    <mergeCell ref="G600:R600"/>
    <mergeCell ref="G601:R601"/>
    <mergeCell ref="G602:R602"/>
    <mergeCell ref="G603:R603"/>
    <mergeCell ref="D590:E596"/>
    <mergeCell ref="G590:R590"/>
    <mergeCell ref="G612:R612"/>
    <mergeCell ref="D613:E613"/>
    <mergeCell ref="G613:R613"/>
    <mergeCell ref="D614:E614"/>
    <mergeCell ref="G614:R614"/>
    <mergeCell ref="D569:E569"/>
    <mergeCell ref="G569:R569"/>
    <mergeCell ref="D570:E589"/>
    <mergeCell ref="G570:R570"/>
    <mergeCell ref="G571:R571"/>
    <mergeCell ref="G572:R572"/>
    <mergeCell ref="G573:R573"/>
    <mergeCell ref="B608:E608"/>
    <mergeCell ref="D609:E609"/>
    <mergeCell ref="G609:R609"/>
    <mergeCell ref="D610:E610"/>
    <mergeCell ref="G610:R610"/>
    <mergeCell ref="D611:E611"/>
    <mergeCell ref="G611:R611"/>
    <mergeCell ref="G604:R604"/>
    <mergeCell ref="G605:R605"/>
    <mergeCell ref="D606:E606"/>
    <mergeCell ref="G606:R606"/>
    <mergeCell ref="D607:E607"/>
    <mergeCell ref="D622:E622"/>
    <mergeCell ref="G622:R622"/>
    <mergeCell ref="D623:E623"/>
    <mergeCell ref="G623:R623"/>
    <mergeCell ref="D624:E624"/>
    <mergeCell ref="G624:R624"/>
    <mergeCell ref="G591:R591"/>
    <mergeCell ref="G592:R592"/>
    <mergeCell ref="G593:R593"/>
    <mergeCell ref="G594:R594"/>
    <mergeCell ref="D619:E619"/>
    <mergeCell ref="G619:R619"/>
    <mergeCell ref="D620:E620"/>
    <mergeCell ref="G620:R620"/>
    <mergeCell ref="D621:E621"/>
    <mergeCell ref="G621:R621"/>
    <mergeCell ref="B615:E615"/>
    <mergeCell ref="D616:E616"/>
    <mergeCell ref="G616:R616"/>
    <mergeCell ref="D617:E617"/>
    <mergeCell ref="G617:R617"/>
    <mergeCell ref="D618:E618"/>
    <mergeCell ref="G618:R618"/>
    <mergeCell ref="D612:E612"/>
    <mergeCell ref="B628:E628"/>
    <mergeCell ref="D629:E629"/>
    <mergeCell ref="G629:R629"/>
    <mergeCell ref="B630:E630"/>
    <mergeCell ref="D631:E631"/>
    <mergeCell ref="G631:R631"/>
    <mergeCell ref="D625:E625"/>
    <mergeCell ref="G625:R625"/>
    <mergeCell ref="D626:E626"/>
    <mergeCell ref="G626:R626"/>
    <mergeCell ref="D627:E627"/>
    <mergeCell ref="G627:R627"/>
    <mergeCell ref="B636:R636"/>
    <mergeCell ref="E637:R637"/>
    <mergeCell ref="B638:R638"/>
    <mergeCell ref="E639:F639"/>
    <mergeCell ref="G639:R639"/>
    <mergeCell ref="D635:E635"/>
    <mergeCell ref="G635:R635"/>
    <mergeCell ref="D632:E632"/>
    <mergeCell ref="G632:R632"/>
    <mergeCell ref="D633:E633"/>
    <mergeCell ref="G633:R633"/>
    <mergeCell ref="D634:E634"/>
    <mergeCell ref="G634:R634"/>
    <mergeCell ref="E643:F643"/>
    <mergeCell ref="G643:R643"/>
    <mergeCell ref="E644:F644"/>
    <mergeCell ref="G644:R644"/>
    <mergeCell ref="E645:F645"/>
    <mergeCell ref="G645:R645"/>
    <mergeCell ref="E640:F640"/>
    <mergeCell ref="G640:R640"/>
    <mergeCell ref="E641:F641"/>
    <mergeCell ref="G641:R641"/>
    <mergeCell ref="E642:F642"/>
    <mergeCell ref="G642:R642"/>
    <mergeCell ref="E649:F649"/>
    <mergeCell ref="G649:R649"/>
    <mergeCell ref="E650:F650"/>
    <mergeCell ref="G650:R650"/>
    <mergeCell ref="E651:F651"/>
    <mergeCell ref="G651:R651"/>
    <mergeCell ref="E646:F646"/>
    <mergeCell ref="G646:R646"/>
    <mergeCell ref="E647:F647"/>
    <mergeCell ref="G647:R647"/>
    <mergeCell ref="E648:F648"/>
    <mergeCell ref="G648:R648"/>
    <mergeCell ref="E655:F655"/>
    <mergeCell ref="G655:R655"/>
    <mergeCell ref="E656:F656"/>
    <mergeCell ref="G656:R656"/>
    <mergeCell ref="E657:F657"/>
    <mergeCell ref="G657:R657"/>
    <mergeCell ref="E652:F652"/>
    <mergeCell ref="G652:R652"/>
    <mergeCell ref="E653:F653"/>
    <mergeCell ref="G653:R653"/>
    <mergeCell ref="E654:F654"/>
    <mergeCell ref="G654:R654"/>
    <mergeCell ref="E661:F661"/>
    <mergeCell ref="G661:R661"/>
    <mergeCell ref="E662:F662"/>
    <mergeCell ref="G662:R662"/>
    <mergeCell ref="E663:F663"/>
    <mergeCell ref="G663:R663"/>
    <mergeCell ref="E658:F658"/>
    <mergeCell ref="G658:R658"/>
    <mergeCell ref="E659:F659"/>
    <mergeCell ref="G659:R659"/>
    <mergeCell ref="E660:F660"/>
    <mergeCell ref="G660:R660"/>
    <mergeCell ref="E667:F667"/>
    <mergeCell ref="G667:R667"/>
    <mergeCell ref="E668:F668"/>
    <mergeCell ref="G668:R668"/>
    <mergeCell ref="E669:F669"/>
    <mergeCell ref="G669:R669"/>
    <mergeCell ref="E664:F664"/>
    <mergeCell ref="G664:R664"/>
    <mergeCell ref="E665:F665"/>
    <mergeCell ref="G665:R665"/>
    <mergeCell ref="E666:F666"/>
    <mergeCell ref="G666:R666"/>
    <mergeCell ref="E673:F673"/>
    <mergeCell ref="G673:R673"/>
    <mergeCell ref="E674:F674"/>
    <mergeCell ref="G674:R674"/>
    <mergeCell ref="E675:F675"/>
    <mergeCell ref="G675:R675"/>
    <mergeCell ref="E670:F670"/>
    <mergeCell ref="G670:R670"/>
    <mergeCell ref="E671:F671"/>
    <mergeCell ref="G671:R671"/>
    <mergeCell ref="E672:F672"/>
    <mergeCell ref="G672:R672"/>
    <mergeCell ref="B679:R679"/>
    <mergeCell ref="E680:R680"/>
    <mergeCell ref="E682:F682"/>
    <mergeCell ref="G682:R682"/>
    <mergeCell ref="E683:F683"/>
    <mergeCell ref="G683:R683"/>
    <mergeCell ref="E676:F676"/>
    <mergeCell ref="G676:R676"/>
    <mergeCell ref="E677:F677"/>
    <mergeCell ref="G677:R677"/>
    <mergeCell ref="E678:F678"/>
    <mergeCell ref="G678:R678"/>
    <mergeCell ref="E688:F688"/>
    <mergeCell ref="G688:R688"/>
    <mergeCell ref="E689:F689"/>
    <mergeCell ref="G689:R689"/>
    <mergeCell ref="E690:F690"/>
    <mergeCell ref="G690:R690"/>
    <mergeCell ref="E685:F685"/>
    <mergeCell ref="G685:R685"/>
    <mergeCell ref="E686:F686"/>
    <mergeCell ref="G686:R686"/>
    <mergeCell ref="E687:F687"/>
    <mergeCell ref="G687:R687"/>
    <mergeCell ref="E694:F694"/>
    <mergeCell ref="G694:R694"/>
    <mergeCell ref="E695:F695"/>
    <mergeCell ref="G695:R695"/>
    <mergeCell ref="E696:F696"/>
    <mergeCell ref="G696:R696"/>
    <mergeCell ref="E691:F691"/>
    <mergeCell ref="G691:R691"/>
    <mergeCell ref="E692:F692"/>
    <mergeCell ref="G692:R692"/>
    <mergeCell ref="E693:F693"/>
    <mergeCell ref="G693:R693"/>
    <mergeCell ref="E701:F701"/>
    <mergeCell ref="G701:R701"/>
    <mergeCell ref="E702:F702"/>
    <mergeCell ref="G702:R702"/>
    <mergeCell ref="E703:F703"/>
    <mergeCell ref="G703:R703"/>
    <mergeCell ref="E697:F697"/>
    <mergeCell ref="G697:R697"/>
    <mergeCell ref="E699:F699"/>
    <mergeCell ref="G699:R699"/>
    <mergeCell ref="E700:F700"/>
    <mergeCell ref="G700:R700"/>
    <mergeCell ref="E708:F708"/>
    <mergeCell ref="G708:R708"/>
    <mergeCell ref="E709:F709"/>
    <mergeCell ref="G709:R709"/>
    <mergeCell ref="E711:F711"/>
    <mergeCell ref="G711:R711"/>
    <mergeCell ref="E704:F704"/>
    <mergeCell ref="G704:R704"/>
    <mergeCell ref="E706:F706"/>
    <mergeCell ref="G706:R706"/>
    <mergeCell ref="E707:F707"/>
    <mergeCell ref="G707:R707"/>
    <mergeCell ref="E715:F715"/>
    <mergeCell ref="G715:R715"/>
    <mergeCell ref="E716:F716"/>
    <mergeCell ref="G716:R716"/>
    <mergeCell ref="E718:F718"/>
    <mergeCell ref="G718:R718"/>
    <mergeCell ref="E712:F712"/>
    <mergeCell ref="G712:R712"/>
    <mergeCell ref="E713:F713"/>
    <mergeCell ref="G713:R713"/>
    <mergeCell ref="E714:F714"/>
    <mergeCell ref="G714:R714"/>
    <mergeCell ref="E722:F722"/>
    <mergeCell ref="G722:R722"/>
    <mergeCell ref="E723:F723"/>
    <mergeCell ref="G723:R723"/>
    <mergeCell ref="E724:F724"/>
    <mergeCell ref="G724:R724"/>
    <mergeCell ref="E719:F719"/>
    <mergeCell ref="G719:R719"/>
    <mergeCell ref="E720:F720"/>
    <mergeCell ref="G720:R720"/>
    <mergeCell ref="E721:F721"/>
    <mergeCell ref="G721:R721"/>
    <mergeCell ref="E729:F729"/>
    <mergeCell ref="G729:R729"/>
    <mergeCell ref="E730:F730"/>
    <mergeCell ref="G730:R730"/>
    <mergeCell ref="E732:F732"/>
    <mergeCell ref="G732:R732"/>
    <mergeCell ref="E726:F726"/>
    <mergeCell ref="G726:R726"/>
    <mergeCell ref="E727:F727"/>
    <mergeCell ref="G727:R727"/>
    <mergeCell ref="E728:F728"/>
    <mergeCell ref="G728:R728"/>
    <mergeCell ref="E737:F737"/>
    <mergeCell ref="G737:R737"/>
    <mergeCell ref="E738:F738"/>
    <mergeCell ref="G738:R738"/>
    <mergeCell ref="E739:F739"/>
    <mergeCell ref="G739:R739"/>
    <mergeCell ref="E733:F733"/>
    <mergeCell ref="G733:R733"/>
    <mergeCell ref="E734:F734"/>
    <mergeCell ref="G734:R734"/>
    <mergeCell ref="E735:F735"/>
    <mergeCell ref="G735:R735"/>
    <mergeCell ref="E743:F743"/>
    <mergeCell ref="G743:R743"/>
    <mergeCell ref="E744:F744"/>
    <mergeCell ref="G744:R744"/>
    <mergeCell ref="E745:F745"/>
    <mergeCell ref="G745:R745"/>
    <mergeCell ref="E740:F740"/>
    <mergeCell ref="G740:R740"/>
    <mergeCell ref="E741:F741"/>
    <mergeCell ref="G741:R741"/>
    <mergeCell ref="E742:F742"/>
    <mergeCell ref="G742:R742"/>
    <mergeCell ref="C757:R757"/>
    <mergeCell ref="D760:D765"/>
    <mergeCell ref="G760:R760"/>
    <mergeCell ref="G761:R761"/>
    <mergeCell ref="G762:R762"/>
    <mergeCell ref="G763:R763"/>
    <mergeCell ref="G764:R764"/>
    <mergeCell ref="G765:R765"/>
    <mergeCell ref="E746:F746"/>
    <mergeCell ref="G746:R746"/>
    <mergeCell ref="E747:F747"/>
    <mergeCell ref="G747:R747"/>
    <mergeCell ref="B755:R755"/>
    <mergeCell ref="B756:R756"/>
    <mergeCell ref="B748:R748"/>
    <mergeCell ref="G750:R750"/>
    <mergeCell ref="G751:R751"/>
    <mergeCell ref="G752:R752"/>
    <mergeCell ref="G753:R753"/>
    <mergeCell ref="G754:R754"/>
    <mergeCell ref="D749:R749"/>
    <mergeCell ref="D767:D769"/>
    <mergeCell ref="G767:R767"/>
    <mergeCell ref="G768:R768"/>
    <mergeCell ref="G769:R769"/>
    <mergeCell ref="D771:D774"/>
    <mergeCell ref="G771:R771"/>
    <mergeCell ref="G772:R772"/>
    <mergeCell ref="G773:R773"/>
    <mergeCell ref="G774:R774"/>
    <mergeCell ref="G776:R776"/>
    <mergeCell ref="D779:D787"/>
    <mergeCell ref="G779:R779"/>
    <mergeCell ref="G780:R780"/>
    <mergeCell ref="G781:R781"/>
    <mergeCell ref="G782:R782"/>
    <mergeCell ref="G783:R783"/>
    <mergeCell ref="G784:R784"/>
    <mergeCell ref="G785:R785"/>
    <mergeCell ref="G786:R786"/>
    <mergeCell ref="G787:R787"/>
    <mergeCell ref="D789:D795"/>
    <mergeCell ref="G789:R789"/>
    <mergeCell ref="G790:R790"/>
    <mergeCell ref="G791:R791"/>
    <mergeCell ref="G792:R792"/>
    <mergeCell ref="G793:R793"/>
    <mergeCell ref="G794:R794"/>
    <mergeCell ref="G795:R795"/>
    <mergeCell ref="G806:R806"/>
    <mergeCell ref="G807:R807"/>
    <mergeCell ref="G808:R808"/>
    <mergeCell ref="D810:D812"/>
    <mergeCell ref="G810:R810"/>
    <mergeCell ref="G811:R811"/>
    <mergeCell ref="G812:R812"/>
    <mergeCell ref="G796:R796"/>
    <mergeCell ref="G797:R797"/>
    <mergeCell ref="D799:D808"/>
    <mergeCell ref="G799:R799"/>
    <mergeCell ref="G800:R800"/>
    <mergeCell ref="G801:R801"/>
    <mergeCell ref="G802:R802"/>
    <mergeCell ref="G803:R803"/>
    <mergeCell ref="G804:R804"/>
    <mergeCell ref="G805:R805"/>
    <mergeCell ref="G830:R830"/>
    <mergeCell ref="G831:R831"/>
    <mergeCell ref="G823:R823"/>
    <mergeCell ref="G824:R824"/>
    <mergeCell ref="G826:R826"/>
    <mergeCell ref="G827:R827"/>
    <mergeCell ref="G828:R828"/>
    <mergeCell ref="G829:R829"/>
    <mergeCell ref="D814:D816"/>
    <mergeCell ref="G814:R814"/>
    <mergeCell ref="G815:R815"/>
    <mergeCell ref="G816:R816"/>
    <mergeCell ref="D818:D824"/>
    <mergeCell ref="G818:R818"/>
    <mergeCell ref="G819:R819"/>
    <mergeCell ref="G820:R820"/>
    <mergeCell ref="G821:R821"/>
    <mergeCell ref="G822:R822"/>
    <mergeCell ref="B832:R832"/>
    <mergeCell ref="C833:R833"/>
    <mergeCell ref="D834:D851"/>
    <mergeCell ref="G834:R834"/>
    <mergeCell ref="G835:R835"/>
    <mergeCell ref="G836:R836"/>
    <mergeCell ref="G837:R837"/>
    <mergeCell ref="G838:R838"/>
    <mergeCell ref="G839:R839"/>
    <mergeCell ref="G840:R840"/>
    <mergeCell ref="B852:R852"/>
    <mergeCell ref="G847:R847"/>
    <mergeCell ref="G848:R848"/>
    <mergeCell ref="G849:R849"/>
    <mergeCell ref="G850:R850"/>
    <mergeCell ref="G851:R851"/>
    <mergeCell ref="G841:R841"/>
    <mergeCell ref="G842:R842"/>
    <mergeCell ref="G843:R843"/>
    <mergeCell ref="G844:R844"/>
    <mergeCell ref="G845:R845"/>
    <mergeCell ref="G846:R846"/>
  </mergeCells>
  <conditionalFormatting sqref="B139">
    <cfRule type="duplicateValues" dxfId="25" priority="13"/>
  </conditionalFormatting>
  <conditionalFormatting sqref="B139">
    <cfRule type="duplicateValues" dxfId="24" priority="12"/>
  </conditionalFormatting>
  <conditionalFormatting sqref="B144:B145">
    <cfRule type="duplicateValues" dxfId="23" priority="11"/>
  </conditionalFormatting>
  <conditionalFormatting sqref="B144">
    <cfRule type="duplicateValues" dxfId="22" priority="10"/>
  </conditionalFormatting>
  <conditionalFormatting sqref="B145">
    <cfRule type="duplicateValues" dxfId="21" priority="9"/>
  </conditionalFormatting>
  <conditionalFormatting sqref="B142">
    <cfRule type="duplicateValues" dxfId="20" priority="8"/>
  </conditionalFormatting>
  <conditionalFormatting sqref="B143">
    <cfRule type="duplicateValues" dxfId="19" priority="7"/>
  </conditionalFormatting>
  <conditionalFormatting sqref="B148">
    <cfRule type="duplicateValues" dxfId="18" priority="6"/>
  </conditionalFormatting>
  <conditionalFormatting sqref="B149">
    <cfRule type="duplicateValues" dxfId="17" priority="5"/>
  </conditionalFormatting>
  <conditionalFormatting sqref="B151">
    <cfRule type="duplicateValues" dxfId="16" priority="4"/>
  </conditionalFormatting>
  <conditionalFormatting sqref="B152">
    <cfRule type="duplicateValues" dxfId="15" priority="3"/>
  </conditionalFormatting>
  <conditionalFormatting sqref="B137:B138">
    <cfRule type="duplicateValues" dxfId="14" priority="14"/>
  </conditionalFormatting>
  <conditionalFormatting sqref="B140">
    <cfRule type="duplicateValues" dxfId="13" priority="2"/>
  </conditionalFormatting>
  <conditionalFormatting sqref="B140">
    <cfRule type="duplicateValues" dxfId="12" priority="1"/>
  </conditionalFormatting>
  <printOptions horizontalCentered="1"/>
  <pageMargins left="0.2" right="0.2" top="0.5" bottom="0.25" header="0.3" footer="0.3"/>
  <pageSetup paperSize="9" scale="45" orientation="landscape" r:id="rId1"/>
  <headerFooter differentFirst="1">
    <oddFooter>Page &amp;P</oddFooter>
  </headerFooter>
  <rowBreaks count="2" manualBreakCount="2">
    <brk id="29" max="17" man="1"/>
    <brk id="481" max="17" man="1"/>
  </rowBreaks>
  <colBreaks count="1" manualBreakCount="1">
    <brk id="18"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659"/>
  <sheetViews>
    <sheetView tabSelected="1" view="pageLayout" topLeftCell="A5" zoomScale="90" zoomScaleNormal="100" zoomScaleSheetLayoutView="55" zoomScalePageLayoutView="90" workbookViewId="0">
      <selection activeCell="F12" sqref="F12"/>
    </sheetView>
  </sheetViews>
  <sheetFormatPr defaultRowHeight="16.5"/>
  <cols>
    <col min="1" max="1" width="6.7109375" style="1844" customWidth="1"/>
    <col min="2" max="2" width="22" style="1844" customWidth="1"/>
    <col min="3" max="3" width="36.140625" style="1690" customWidth="1"/>
    <col min="4" max="4" width="13.28515625" style="1844" customWidth="1"/>
    <col min="5" max="5" width="21.140625" style="1845" customWidth="1"/>
    <col min="6" max="6" width="22.85546875" style="1845" customWidth="1"/>
    <col min="7" max="7" width="20.5703125" style="1845" customWidth="1"/>
    <col min="8" max="9" width="16.28515625" style="1845" customWidth="1"/>
    <col min="10" max="10" width="19.140625" style="2623" customWidth="1"/>
    <col min="11" max="11" width="25.28515625" style="1845" customWidth="1"/>
    <col min="12" max="12" width="16.5703125" style="2615" customWidth="1"/>
    <col min="13" max="13" width="12.85546875" style="1690" hidden="1" customWidth="1"/>
    <col min="14" max="17" width="9.140625" style="1690"/>
    <col min="18" max="18" width="11.5703125" style="1690" bestFit="1" customWidth="1"/>
    <col min="19" max="16384" width="9.140625" style="1690"/>
  </cols>
  <sheetData>
    <row r="1" spans="1:13" ht="18.75">
      <c r="A1" s="2585"/>
      <c r="B1" s="2585"/>
      <c r="C1" s="3181" t="s">
        <v>2270</v>
      </c>
      <c r="D1" s="3181"/>
      <c r="E1" s="3181"/>
      <c r="F1" s="3181"/>
      <c r="G1" s="3181"/>
      <c r="H1" s="3181"/>
      <c r="I1" s="3181"/>
      <c r="J1" s="3181"/>
      <c r="K1" s="3181"/>
      <c r="L1" s="3181"/>
      <c r="M1" s="3181"/>
    </row>
    <row r="2" spans="1:13" ht="18.75">
      <c r="A2" s="3182" t="s">
        <v>3371</v>
      </c>
      <c r="B2" s="3182"/>
      <c r="C2" s="3855"/>
      <c r="D2" s="3855"/>
      <c r="E2" s="3855"/>
      <c r="F2" s="3855"/>
      <c r="G2" s="3855"/>
      <c r="H2" s="3855"/>
      <c r="I2" s="3855"/>
      <c r="J2" s="3855"/>
      <c r="K2" s="3855"/>
      <c r="L2" s="3855"/>
      <c r="M2" s="3855"/>
    </row>
    <row r="3" spans="1:13" ht="18.75" customHeight="1">
      <c r="A3" s="3860" t="s">
        <v>3347</v>
      </c>
      <c r="B3" s="3860"/>
      <c r="C3" s="3860"/>
      <c r="D3" s="3860"/>
      <c r="E3" s="3860"/>
      <c r="F3" s="3860"/>
      <c r="G3" s="3860"/>
      <c r="H3" s="3860"/>
      <c r="I3" s="3860"/>
      <c r="J3" s="3860"/>
      <c r="K3" s="3860"/>
      <c r="L3" s="3860"/>
      <c r="M3" s="2600"/>
    </row>
    <row r="4" spans="1:13" ht="16.5" customHeight="1">
      <c r="A4" s="2682"/>
      <c r="B4" s="2682"/>
      <c r="C4" s="2667"/>
      <c r="D4" s="1964"/>
      <c r="E4" s="2667"/>
      <c r="F4" s="2667"/>
      <c r="G4" s="2667"/>
      <c r="H4" s="2667"/>
      <c r="I4" s="2667"/>
      <c r="J4" s="2616"/>
      <c r="K4" s="3859" t="s">
        <v>3370</v>
      </c>
      <c r="L4" s="3859"/>
      <c r="M4" s="2667"/>
    </row>
    <row r="5" spans="1:13" s="1844" customFormat="1" ht="25.5" customHeight="1">
      <c r="A5" s="3380" t="s">
        <v>0</v>
      </c>
      <c r="B5" s="3396" t="s">
        <v>3359</v>
      </c>
      <c r="C5" s="3380" t="s">
        <v>3360</v>
      </c>
      <c r="D5" s="3380" t="s">
        <v>3361</v>
      </c>
      <c r="E5" s="3380" t="s">
        <v>3362</v>
      </c>
      <c r="F5" s="3396" t="s">
        <v>3363</v>
      </c>
      <c r="G5" s="3396" t="s">
        <v>3364</v>
      </c>
      <c r="H5" s="3396" t="s">
        <v>3365</v>
      </c>
      <c r="I5" s="3396" t="s">
        <v>3366</v>
      </c>
      <c r="J5" s="3396" t="s">
        <v>3367</v>
      </c>
      <c r="K5" s="3396" t="s">
        <v>3368</v>
      </c>
      <c r="L5" s="3857" t="s">
        <v>3369</v>
      </c>
      <c r="M5" s="2601"/>
    </row>
    <row r="6" spans="1:13" s="1844" customFormat="1" ht="90" customHeight="1">
      <c r="A6" s="3380"/>
      <c r="B6" s="3856"/>
      <c r="C6" s="3380"/>
      <c r="D6" s="3380"/>
      <c r="E6" s="3380"/>
      <c r="F6" s="3856"/>
      <c r="G6" s="3856"/>
      <c r="H6" s="3856"/>
      <c r="I6" s="3856"/>
      <c r="J6" s="3856"/>
      <c r="K6" s="3856"/>
      <c r="L6" s="3858"/>
      <c r="M6" s="2683" t="s">
        <v>1342</v>
      </c>
    </row>
    <row r="7" spans="1:13" s="1845" customFormat="1" ht="31.5" customHeight="1">
      <c r="A7" s="2680" t="s">
        <v>3372</v>
      </c>
      <c r="B7" s="2680" t="s">
        <v>3373</v>
      </c>
      <c r="C7" s="2680" t="s">
        <v>3374</v>
      </c>
      <c r="D7" s="2680" t="s">
        <v>3375</v>
      </c>
      <c r="E7" s="2680" t="s">
        <v>3376</v>
      </c>
      <c r="F7" s="2680" t="s">
        <v>3377</v>
      </c>
      <c r="G7" s="2680" t="s">
        <v>3378</v>
      </c>
      <c r="H7" s="2680" t="s">
        <v>3379</v>
      </c>
      <c r="I7" s="2680" t="s">
        <v>3380</v>
      </c>
      <c r="J7" s="2668" t="s">
        <v>3381</v>
      </c>
      <c r="K7" s="2680" t="s">
        <v>3382</v>
      </c>
      <c r="L7" s="2680" t="s">
        <v>3383</v>
      </c>
      <c r="M7" s="2680" t="s">
        <v>1627</v>
      </c>
    </row>
    <row r="8" spans="1:13" ht="33" customHeight="1">
      <c r="A8" s="2680" t="s">
        <v>1839</v>
      </c>
      <c r="B8" s="2680" t="s">
        <v>1840</v>
      </c>
      <c r="C8" s="1395"/>
      <c r="D8" s="2685"/>
      <c r="E8" s="1542"/>
      <c r="F8" s="1542"/>
      <c r="G8" s="1542"/>
      <c r="H8" s="1542"/>
      <c r="I8" s="1542"/>
      <c r="J8" s="2617"/>
      <c r="K8" s="1542"/>
      <c r="L8" s="2607"/>
      <c r="M8" s="1511"/>
    </row>
    <row r="9" spans="1:13" ht="90.75" hidden="1" customHeight="1">
      <c r="A9" s="3380">
        <v>1</v>
      </c>
      <c r="B9" s="2680"/>
      <c r="C9" s="3381" t="s">
        <v>2372</v>
      </c>
      <c r="D9" s="3381"/>
      <c r="E9" s="3381"/>
      <c r="F9" s="3381"/>
      <c r="G9" s="3381"/>
      <c r="H9" s="3381"/>
      <c r="I9" s="3381"/>
      <c r="J9" s="3381"/>
      <c r="K9" s="3381"/>
      <c r="L9" s="3381"/>
      <c r="M9" s="3381"/>
    </row>
    <row r="10" spans="1:13" ht="32.25" hidden="1" customHeight="1">
      <c r="A10" s="3380"/>
      <c r="B10" s="2680"/>
      <c r="C10" s="3595" t="s">
        <v>1838</v>
      </c>
      <c r="D10" s="3595"/>
      <c r="E10" s="3595"/>
      <c r="F10" s="3595"/>
      <c r="G10" s="3595"/>
      <c r="H10" s="3595"/>
      <c r="I10" s="3595"/>
      <c r="J10" s="3595"/>
      <c r="K10" s="3595"/>
      <c r="L10" s="3595"/>
      <c r="M10" s="3595"/>
    </row>
    <row r="11" spans="1:13" ht="55.5" customHeight="1">
      <c r="A11" s="2680">
        <v>1</v>
      </c>
      <c r="B11" s="2680"/>
      <c r="C11" s="2680" t="s">
        <v>3385</v>
      </c>
      <c r="D11" s="1395"/>
      <c r="E11" s="1395"/>
      <c r="F11" s="1395"/>
      <c r="G11" s="1395"/>
      <c r="H11" s="1395"/>
      <c r="I11" s="1395"/>
      <c r="J11" s="1001"/>
      <c r="K11" s="1395"/>
      <c r="L11" s="1852"/>
      <c r="M11" s="1395"/>
    </row>
    <row r="12" spans="1:13" ht="198.75" customHeight="1">
      <c r="A12" s="2685"/>
      <c r="B12" s="2685"/>
      <c r="C12" s="2685" t="s">
        <v>1522</v>
      </c>
      <c r="D12" s="2685" t="s">
        <v>2030</v>
      </c>
      <c r="E12" s="2685" t="s">
        <v>2277</v>
      </c>
      <c r="F12" s="2720" t="s">
        <v>3555</v>
      </c>
      <c r="G12" s="2685" t="s">
        <v>3384</v>
      </c>
      <c r="H12" s="2685" t="s">
        <v>3386</v>
      </c>
      <c r="I12" s="2685"/>
      <c r="J12" s="1274" t="s">
        <v>1359</v>
      </c>
      <c r="K12" s="1234" t="s">
        <v>3387</v>
      </c>
      <c r="L12" s="1420">
        <v>86363.636363636353</v>
      </c>
      <c r="M12" s="1420"/>
    </row>
    <row r="13" spans="1:13" ht="57" customHeight="1">
      <c r="A13" s="2680">
        <v>2</v>
      </c>
      <c r="B13" s="2680"/>
      <c r="C13" s="2680" t="s">
        <v>3388</v>
      </c>
      <c r="D13" s="1395"/>
      <c r="E13" s="1395"/>
      <c r="F13" s="1395"/>
      <c r="G13" s="1395"/>
      <c r="H13" s="1395"/>
      <c r="I13" s="1395"/>
      <c r="J13" s="1001"/>
      <c r="K13" s="1395"/>
      <c r="L13" s="1852"/>
      <c r="M13" s="1395"/>
    </row>
    <row r="14" spans="1:13" ht="92.25" customHeight="1">
      <c r="A14" s="2685"/>
      <c r="B14" s="2685"/>
      <c r="C14" s="2681" t="s">
        <v>2040</v>
      </c>
      <c r="D14" s="2685" t="s">
        <v>2031</v>
      </c>
      <c r="E14" s="3585" t="s">
        <v>2027</v>
      </c>
      <c r="F14" s="2685"/>
      <c r="G14" s="2685"/>
      <c r="H14" s="2685"/>
      <c r="I14" s="2685"/>
      <c r="J14" s="3853" t="s">
        <v>3112</v>
      </c>
      <c r="K14" s="3817" t="s">
        <v>3549</v>
      </c>
      <c r="L14" s="1420">
        <f>1340000/1.1</f>
        <v>1218181.8181818181</v>
      </c>
      <c r="M14" s="2687"/>
    </row>
    <row r="15" spans="1:13" ht="93" customHeight="1">
      <c r="A15" s="2685"/>
      <c r="B15" s="2685"/>
      <c r="C15" s="2681" t="s">
        <v>2041</v>
      </c>
      <c r="D15" s="2685" t="s">
        <v>2031</v>
      </c>
      <c r="E15" s="3585"/>
      <c r="F15" s="2685"/>
      <c r="G15" s="2685"/>
      <c r="H15" s="2685"/>
      <c r="I15" s="2685"/>
      <c r="J15" s="3854"/>
      <c r="K15" s="3819"/>
      <c r="L15" s="1420">
        <f>1290000/1.1</f>
        <v>1172727.2727272727</v>
      </c>
      <c r="M15" s="1420"/>
    </row>
    <row r="16" spans="1:13" ht="43.5" customHeight="1">
      <c r="A16" s="2680">
        <v>3</v>
      </c>
      <c r="B16" s="2680"/>
      <c r="C16" s="2668" t="s">
        <v>3545</v>
      </c>
      <c r="D16" s="2686"/>
      <c r="E16" s="2686"/>
      <c r="F16" s="2686"/>
      <c r="G16" s="2686"/>
      <c r="H16" s="2686"/>
      <c r="I16" s="2686"/>
      <c r="J16" s="1274"/>
      <c r="K16" s="1234"/>
      <c r="L16" s="2607"/>
      <c r="M16" s="2686"/>
    </row>
    <row r="17" spans="1:13" ht="62.25" customHeight="1">
      <c r="A17" s="2680"/>
      <c r="B17" s="2680"/>
      <c r="C17" s="2685" t="s">
        <v>3546</v>
      </c>
      <c r="D17" s="2685" t="s">
        <v>2030</v>
      </c>
      <c r="E17" s="2685" t="s">
        <v>2277</v>
      </c>
      <c r="F17" s="2685" t="s">
        <v>3555</v>
      </c>
      <c r="G17" s="2686" t="s">
        <v>3547</v>
      </c>
      <c r="H17" s="2686" t="s">
        <v>3386</v>
      </c>
      <c r="I17" s="2661"/>
      <c r="J17" s="871"/>
      <c r="K17" s="2661"/>
      <c r="L17" s="1420">
        <v>78000</v>
      </c>
      <c r="M17" s="2686"/>
    </row>
    <row r="18" spans="1:13" ht="57" customHeight="1">
      <c r="A18" s="2680"/>
      <c r="B18" s="2680"/>
      <c r="C18" s="2685" t="s">
        <v>3550</v>
      </c>
      <c r="D18" s="2685" t="s">
        <v>2030</v>
      </c>
      <c r="E18" s="3428" t="s">
        <v>2277</v>
      </c>
      <c r="F18" s="2685" t="s">
        <v>3555</v>
      </c>
      <c r="G18" s="3428" t="s">
        <v>3547</v>
      </c>
      <c r="H18" s="3428" t="s">
        <v>3386</v>
      </c>
      <c r="I18" s="3817" t="s">
        <v>3548</v>
      </c>
      <c r="J18" s="3817" t="s">
        <v>3557</v>
      </c>
      <c r="K18" s="3817" t="s">
        <v>3556</v>
      </c>
      <c r="L18" s="1420">
        <v>80000</v>
      </c>
      <c r="M18" s="2686"/>
    </row>
    <row r="19" spans="1:13" ht="53.25" customHeight="1">
      <c r="A19" s="2680"/>
      <c r="B19" s="2680"/>
      <c r="C19" s="2685" t="s">
        <v>3551</v>
      </c>
      <c r="D19" s="2685" t="s">
        <v>2030</v>
      </c>
      <c r="E19" s="3429"/>
      <c r="F19" s="2685" t="s">
        <v>3555</v>
      </c>
      <c r="G19" s="3429"/>
      <c r="H19" s="3429"/>
      <c r="I19" s="3818"/>
      <c r="J19" s="3818"/>
      <c r="K19" s="3818"/>
      <c r="L19" s="1420">
        <v>90000</v>
      </c>
      <c r="M19" s="2686"/>
    </row>
    <row r="20" spans="1:13" ht="46.5" customHeight="1">
      <c r="A20" s="2680"/>
      <c r="B20" s="2680"/>
      <c r="C20" s="2685" t="s">
        <v>3552</v>
      </c>
      <c r="D20" s="2685" t="s">
        <v>2030</v>
      </c>
      <c r="E20" s="3429"/>
      <c r="F20" s="2685" t="s">
        <v>3555</v>
      </c>
      <c r="G20" s="3429"/>
      <c r="H20" s="3429"/>
      <c r="I20" s="3818"/>
      <c r="J20" s="3818"/>
      <c r="K20" s="3818"/>
      <c r="L20" s="1420">
        <v>80000</v>
      </c>
      <c r="M20" s="2686"/>
    </row>
    <row r="21" spans="1:13" ht="91.5" customHeight="1">
      <c r="A21" s="2680"/>
      <c r="B21" s="2680"/>
      <c r="C21" s="2685" t="s">
        <v>3553</v>
      </c>
      <c r="D21" s="2685" t="s">
        <v>2030</v>
      </c>
      <c r="E21" s="3429"/>
      <c r="F21" s="2685" t="s">
        <v>3555</v>
      </c>
      <c r="G21" s="3429"/>
      <c r="H21" s="3429"/>
      <c r="I21" s="3818"/>
      <c r="J21" s="3818"/>
      <c r="K21" s="3818"/>
      <c r="L21" s="1420">
        <v>100000</v>
      </c>
      <c r="M21" s="2686"/>
    </row>
    <row r="22" spans="1:13" ht="94.5" customHeight="1">
      <c r="A22" s="2680"/>
      <c r="B22" s="2680"/>
      <c r="C22" s="1234" t="s">
        <v>3554</v>
      </c>
      <c r="D22" s="2685" t="s">
        <v>2030</v>
      </c>
      <c r="E22" s="3430"/>
      <c r="F22" s="2685" t="s">
        <v>3555</v>
      </c>
      <c r="G22" s="3430"/>
      <c r="H22" s="3430"/>
      <c r="I22" s="3819"/>
      <c r="J22" s="3819"/>
      <c r="K22" s="3819"/>
      <c r="L22" s="1420">
        <v>74000</v>
      </c>
      <c r="M22" s="2686"/>
    </row>
    <row r="23" spans="1:13" ht="51" customHeight="1">
      <c r="A23" s="2680" t="s">
        <v>128</v>
      </c>
      <c r="B23" s="2680" t="s">
        <v>1294</v>
      </c>
      <c r="C23" s="1395"/>
      <c r="D23" s="1395"/>
      <c r="E23" s="2685"/>
      <c r="F23" s="2685"/>
      <c r="G23" s="2685"/>
      <c r="H23" s="2685"/>
      <c r="I23" s="2685"/>
      <c r="J23" s="1234"/>
      <c r="K23" s="2685"/>
      <c r="L23" s="1461"/>
      <c r="M23" s="1461"/>
    </row>
    <row r="24" spans="1:13" ht="76.5" customHeight="1">
      <c r="A24" s="2680">
        <v>1</v>
      </c>
      <c r="B24" s="2680"/>
      <c r="C24" s="2680" t="s">
        <v>3390</v>
      </c>
      <c r="D24" s="1395"/>
      <c r="E24" s="1395"/>
      <c r="F24" s="1395"/>
      <c r="G24" s="1395"/>
      <c r="H24" s="1395"/>
      <c r="I24" s="1395"/>
      <c r="J24" s="1001"/>
      <c r="K24" s="1395"/>
      <c r="L24" s="1852"/>
      <c r="M24" s="1395"/>
    </row>
    <row r="25" spans="1:13" ht="29.25" customHeight="1">
      <c r="A25" s="2680"/>
      <c r="B25" s="2680"/>
      <c r="C25" s="3581" t="s">
        <v>1611</v>
      </c>
      <c r="D25" s="3581"/>
      <c r="E25" s="3581"/>
      <c r="F25" s="2688"/>
      <c r="G25" s="2688"/>
      <c r="H25" s="2688"/>
      <c r="I25" s="2688"/>
      <c r="J25" s="413"/>
      <c r="K25" s="2681"/>
      <c r="L25" s="1852"/>
      <c r="M25" s="1395" t="s">
        <v>1727</v>
      </c>
    </row>
    <row r="26" spans="1:13" ht="25.5" customHeight="1">
      <c r="A26" s="2680"/>
      <c r="B26" s="2680"/>
      <c r="C26" s="2688" t="s">
        <v>1743</v>
      </c>
      <c r="D26" s="2680"/>
      <c r="E26" s="2680"/>
      <c r="F26" s="2680"/>
      <c r="G26" s="2680"/>
      <c r="H26" s="2680"/>
      <c r="I26" s="2680"/>
      <c r="J26" s="2668"/>
      <c r="K26" s="2680"/>
      <c r="L26" s="1852"/>
      <c r="M26" s="2680"/>
    </row>
    <row r="27" spans="1:13" ht="58.5" customHeight="1">
      <c r="A27" s="2680"/>
      <c r="B27" s="2680"/>
      <c r="C27" s="2681" t="s">
        <v>3391</v>
      </c>
      <c r="D27" s="2685" t="s">
        <v>2373</v>
      </c>
      <c r="E27" s="3428" t="s">
        <v>1729</v>
      </c>
      <c r="F27" s="2685" t="s">
        <v>3392</v>
      </c>
      <c r="G27" s="3817" t="s">
        <v>3389</v>
      </c>
      <c r="H27" s="3428" t="s">
        <v>3386</v>
      </c>
      <c r="I27" s="2685"/>
      <c r="J27" s="3817" t="s">
        <v>1727</v>
      </c>
      <c r="K27" s="3817" t="s">
        <v>3431</v>
      </c>
      <c r="L27" s="2608">
        <v>99510</v>
      </c>
      <c r="M27" s="1511"/>
    </row>
    <row r="28" spans="1:13" ht="36" customHeight="1">
      <c r="A28" s="2680"/>
      <c r="B28" s="2680"/>
      <c r="C28" s="2681" t="s">
        <v>3393</v>
      </c>
      <c r="D28" s="2685" t="s">
        <v>2373</v>
      </c>
      <c r="E28" s="3429"/>
      <c r="F28" s="2685" t="s">
        <v>3394</v>
      </c>
      <c r="G28" s="3818"/>
      <c r="H28" s="3429"/>
      <c r="I28" s="2685"/>
      <c r="J28" s="3818"/>
      <c r="K28" s="3818"/>
      <c r="L28" s="2608">
        <v>252520</v>
      </c>
      <c r="M28" s="1511"/>
    </row>
    <row r="29" spans="1:13" ht="36" customHeight="1">
      <c r="A29" s="2680"/>
      <c r="B29" s="2680"/>
      <c r="C29" s="2681" t="s">
        <v>3391</v>
      </c>
      <c r="D29" s="2685" t="s">
        <v>2373</v>
      </c>
      <c r="E29" s="3430"/>
      <c r="F29" s="2685" t="s">
        <v>3394</v>
      </c>
      <c r="G29" s="3818"/>
      <c r="H29" s="3429"/>
      <c r="I29" s="2685"/>
      <c r="J29" s="3818"/>
      <c r="K29" s="3818"/>
      <c r="L29" s="2608">
        <v>101650</v>
      </c>
      <c r="M29" s="1511"/>
    </row>
    <row r="30" spans="1:13" ht="34.5" customHeight="1">
      <c r="A30" s="2680"/>
      <c r="B30" s="2680"/>
      <c r="C30" s="2688" t="s">
        <v>1746</v>
      </c>
      <c r="D30" s="2685"/>
      <c r="E30" s="2685"/>
      <c r="F30" s="2685"/>
      <c r="G30" s="3818"/>
      <c r="H30" s="3429"/>
      <c r="I30" s="2685"/>
      <c r="J30" s="3818"/>
      <c r="K30" s="3818"/>
      <c r="L30" s="2608"/>
      <c r="M30" s="1511"/>
    </row>
    <row r="31" spans="1:13" ht="34.5" customHeight="1">
      <c r="A31" s="2680"/>
      <c r="B31" s="2680"/>
      <c r="C31" s="2681" t="s">
        <v>3395</v>
      </c>
      <c r="D31" s="2685" t="s">
        <v>2373</v>
      </c>
      <c r="E31" s="3585" t="s">
        <v>1729</v>
      </c>
      <c r="F31" s="2685" t="s">
        <v>3558</v>
      </c>
      <c r="G31" s="3818"/>
      <c r="H31" s="3429"/>
      <c r="I31" s="2685"/>
      <c r="J31" s="3818"/>
      <c r="K31" s="3818"/>
      <c r="L31" s="2608">
        <v>202230</v>
      </c>
      <c r="M31" s="1511"/>
    </row>
    <row r="32" spans="1:13" ht="34.5" customHeight="1">
      <c r="A32" s="2680"/>
      <c r="B32" s="2680"/>
      <c r="C32" s="2681" t="s">
        <v>3396</v>
      </c>
      <c r="D32" s="2685" t="s">
        <v>2373</v>
      </c>
      <c r="E32" s="3585"/>
      <c r="F32" s="2685" t="s">
        <v>3397</v>
      </c>
      <c r="G32" s="3818"/>
      <c r="H32" s="3429"/>
      <c r="I32" s="2685"/>
      <c r="J32" s="3818"/>
      <c r="K32" s="3818"/>
      <c r="L32" s="2608">
        <v>263220</v>
      </c>
      <c r="M32" s="1511"/>
    </row>
    <row r="33" spans="1:13" ht="34.5" customHeight="1">
      <c r="A33" s="2680"/>
      <c r="B33" s="2680"/>
      <c r="C33" s="2681" t="s">
        <v>3398</v>
      </c>
      <c r="D33" s="2685" t="s">
        <v>2373</v>
      </c>
      <c r="E33" s="2685"/>
      <c r="F33" s="2685" t="s">
        <v>3399</v>
      </c>
      <c r="G33" s="3818"/>
      <c r="H33" s="3429"/>
      <c r="I33" s="2685"/>
      <c r="J33" s="3818"/>
      <c r="K33" s="3818"/>
      <c r="L33" s="2608">
        <v>160500</v>
      </c>
      <c r="M33" s="1511"/>
    </row>
    <row r="34" spans="1:13" ht="35.25" customHeight="1">
      <c r="A34" s="2680"/>
      <c r="B34" s="2680"/>
      <c r="C34" s="3581" t="s">
        <v>1749</v>
      </c>
      <c r="D34" s="3581"/>
      <c r="E34" s="2685"/>
      <c r="F34" s="2685"/>
      <c r="G34" s="3818"/>
      <c r="H34" s="3429"/>
      <c r="I34" s="2685"/>
      <c r="J34" s="3818"/>
      <c r="K34" s="3818"/>
      <c r="L34" s="2608"/>
      <c r="M34" s="1511"/>
    </row>
    <row r="35" spans="1:13" ht="34.5" customHeight="1">
      <c r="A35" s="2680"/>
      <c r="B35" s="2680"/>
      <c r="C35" s="2681" t="s">
        <v>3402</v>
      </c>
      <c r="D35" s="2685" t="s">
        <v>2373</v>
      </c>
      <c r="E35" s="3585" t="s">
        <v>1729</v>
      </c>
      <c r="F35" s="2685" t="s">
        <v>3400</v>
      </c>
      <c r="G35" s="3818"/>
      <c r="H35" s="3429"/>
      <c r="I35" s="2685"/>
      <c r="J35" s="3818"/>
      <c r="K35" s="3818"/>
      <c r="L35" s="2608">
        <v>242890</v>
      </c>
      <c r="M35" s="1511"/>
    </row>
    <row r="36" spans="1:13" ht="34.5" customHeight="1">
      <c r="A36" s="2680"/>
      <c r="B36" s="2680"/>
      <c r="C36" s="2681" t="s">
        <v>3403</v>
      </c>
      <c r="D36" s="2685" t="s">
        <v>2373</v>
      </c>
      <c r="E36" s="3585"/>
      <c r="F36" s="2685" t="s">
        <v>3400</v>
      </c>
      <c r="G36" s="3818"/>
      <c r="H36" s="3429"/>
      <c r="I36" s="2685"/>
      <c r="J36" s="3818"/>
      <c r="K36" s="3818"/>
      <c r="L36" s="2608">
        <v>273920</v>
      </c>
      <c r="M36" s="1511"/>
    </row>
    <row r="37" spans="1:13" ht="34.5" customHeight="1">
      <c r="A37" s="2680"/>
      <c r="B37" s="2680"/>
      <c r="C37" s="2681" t="s">
        <v>3404</v>
      </c>
      <c r="D37" s="2685" t="s">
        <v>2373</v>
      </c>
      <c r="E37" s="3585"/>
      <c r="F37" s="2685" t="s">
        <v>3401</v>
      </c>
      <c r="G37" s="3818"/>
      <c r="H37" s="3429"/>
      <c r="I37" s="2685"/>
      <c r="J37" s="3818"/>
      <c r="K37" s="3818"/>
      <c r="L37" s="2608">
        <v>374500</v>
      </c>
      <c r="M37" s="1511"/>
    </row>
    <row r="38" spans="1:13" ht="34.5" customHeight="1">
      <c r="A38" s="2680"/>
      <c r="B38" s="2680"/>
      <c r="C38" s="2681" t="s">
        <v>3404</v>
      </c>
      <c r="D38" s="2685" t="s">
        <v>2373</v>
      </c>
      <c r="E38" s="3585" t="s">
        <v>1729</v>
      </c>
      <c r="F38" s="2685" t="s">
        <v>3405</v>
      </c>
      <c r="G38" s="3818"/>
      <c r="H38" s="3429"/>
      <c r="I38" s="2685"/>
      <c r="J38" s="3818"/>
      <c r="K38" s="3818"/>
      <c r="L38" s="2608">
        <v>374500</v>
      </c>
      <c r="M38" s="1511"/>
    </row>
    <row r="39" spans="1:13" ht="34.5" customHeight="1">
      <c r="A39" s="2680"/>
      <c r="B39" s="2680"/>
      <c r="C39" s="2681" t="s">
        <v>3408</v>
      </c>
      <c r="D39" s="2685" t="s">
        <v>2373</v>
      </c>
      <c r="E39" s="3585"/>
      <c r="F39" s="2685" t="s">
        <v>3406</v>
      </c>
      <c r="G39" s="3818"/>
      <c r="H39" s="3429"/>
      <c r="I39" s="2685"/>
      <c r="J39" s="3818"/>
      <c r="K39" s="3818"/>
      <c r="L39" s="2608">
        <v>304950</v>
      </c>
      <c r="M39" s="1511"/>
    </row>
    <row r="40" spans="1:13" ht="34.5" customHeight="1">
      <c r="A40" s="2680"/>
      <c r="B40" s="2680"/>
      <c r="C40" s="2681" t="s">
        <v>3409</v>
      </c>
      <c r="D40" s="2685" t="s">
        <v>2373</v>
      </c>
      <c r="E40" s="3585"/>
      <c r="F40" s="2685" t="s">
        <v>3407</v>
      </c>
      <c r="G40" s="3818"/>
      <c r="H40" s="3429"/>
      <c r="I40" s="2685"/>
      <c r="J40" s="3818"/>
      <c r="K40" s="3818"/>
      <c r="L40" s="2608">
        <v>385200</v>
      </c>
      <c r="M40" s="1511"/>
    </row>
    <row r="41" spans="1:13" ht="34.5" customHeight="1">
      <c r="A41" s="2680"/>
      <c r="B41" s="2680"/>
      <c r="C41" s="2681" t="s">
        <v>3409</v>
      </c>
      <c r="D41" s="2685" t="s">
        <v>2373</v>
      </c>
      <c r="E41" s="3428" t="s">
        <v>1729</v>
      </c>
      <c r="F41" s="2685" t="s">
        <v>3410</v>
      </c>
      <c r="G41" s="3818"/>
      <c r="H41" s="3429"/>
      <c r="I41" s="2685"/>
      <c r="J41" s="3818"/>
      <c r="K41" s="3818"/>
      <c r="L41" s="2608">
        <v>315650</v>
      </c>
      <c r="M41" s="1511"/>
    </row>
    <row r="42" spans="1:13" ht="34.5" customHeight="1">
      <c r="A42" s="2680"/>
      <c r="B42" s="2680"/>
      <c r="C42" s="2681" t="s">
        <v>3409</v>
      </c>
      <c r="D42" s="2685" t="s">
        <v>2373</v>
      </c>
      <c r="E42" s="3429"/>
      <c r="F42" s="2685" t="s">
        <v>3411</v>
      </c>
      <c r="G42" s="3818"/>
      <c r="H42" s="3429"/>
      <c r="I42" s="2685"/>
      <c r="J42" s="3818"/>
      <c r="K42" s="3818"/>
      <c r="L42" s="2608">
        <v>294250</v>
      </c>
      <c r="M42" s="1511"/>
    </row>
    <row r="43" spans="1:13" ht="34.5" customHeight="1">
      <c r="A43" s="2680"/>
      <c r="B43" s="2680"/>
      <c r="C43" s="2681" t="s">
        <v>3404</v>
      </c>
      <c r="D43" s="2685" t="s">
        <v>2373</v>
      </c>
      <c r="E43" s="3429"/>
      <c r="F43" s="2685" t="s">
        <v>3412</v>
      </c>
      <c r="G43" s="3818"/>
      <c r="H43" s="3429"/>
      <c r="I43" s="2685"/>
      <c r="J43" s="3818"/>
      <c r="K43" s="2730"/>
      <c r="L43" s="2608">
        <v>620600</v>
      </c>
      <c r="M43" s="1511"/>
    </row>
    <row r="44" spans="1:13" ht="34.5" customHeight="1">
      <c r="A44" s="2680"/>
      <c r="B44" s="2680"/>
      <c r="C44" s="2681" t="s">
        <v>3404</v>
      </c>
      <c r="D44" s="2685" t="s">
        <v>2373</v>
      </c>
      <c r="E44" s="3430"/>
      <c r="F44" s="2685" t="s">
        <v>3413</v>
      </c>
      <c r="G44" s="3819"/>
      <c r="H44" s="3430"/>
      <c r="I44" s="2685"/>
      <c r="J44" s="3819"/>
      <c r="K44" s="2731"/>
      <c r="L44" s="2608">
        <v>952300</v>
      </c>
      <c r="M44" s="1511"/>
    </row>
    <row r="45" spans="1:13" ht="34.5" customHeight="1">
      <c r="A45" s="2680"/>
      <c r="B45" s="2680"/>
      <c r="C45" s="2681" t="s">
        <v>3404</v>
      </c>
      <c r="D45" s="2685" t="s">
        <v>2373</v>
      </c>
      <c r="E45" s="2712"/>
      <c r="F45" s="2685" t="s">
        <v>3414</v>
      </c>
      <c r="G45" s="3428" t="s">
        <v>3389</v>
      </c>
      <c r="H45" s="3428" t="s">
        <v>3386</v>
      </c>
      <c r="I45" s="2685"/>
      <c r="J45" s="3817" t="s">
        <v>1727</v>
      </c>
      <c r="K45" s="3817" t="s">
        <v>3431</v>
      </c>
      <c r="L45" s="2608">
        <v>349890</v>
      </c>
      <c r="M45" s="1511"/>
    </row>
    <row r="46" spans="1:13" ht="41.25" customHeight="1">
      <c r="A46" s="2680"/>
      <c r="B46" s="2680"/>
      <c r="C46" s="3581" t="s">
        <v>1748</v>
      </c>
      <c r="D46" s="3581"/>
      <c r="E46" s="2685"/>
      <c r="F46" s="2685"/>
      <c r="G46" s="3429"/>
      <c r="H46" s="3429"/>
      <c r="I46" s="2685"/>
      <c r="J46" s="3818"/>
      <c r="K46" s="3818"/>
      <c r="L46" s="2607"/>
      <c r="M46" s="1511"/>
    </row>
    <row r="47" spans="1:13" ht="36" customHeight="1">
      <c r="A47" s="2680"/>
      <c r="B47" s="2680"/>
      <c r="C47" s="2681" t="s">
        <v>3424</v>
      </c>
      <c r="D47" s="2685" t="s">
        <v>2373</v>
      </c>
      <c r="E47" s="3585" t="s">
        <v>1729</v>
      </c>
      <c r="F47" s="2685" t="s">
        <v>3425</v>
      </c>
      <c r="G47" s="3429"/>
      <c r="H47" s="3429"/>
      <c r="I47" s="2685"/>
      <c r="J47" s="3818"/>
      <c r="K47" s="3818"/>
      <c r="L47" s="2608">
        <v>133750</v>
      </c>
      <c r="M47" s="1511"/>
    </row>
    <row r="48" spans="1:13" ht="36" customHeight="1">
      <c r="A48" s="2680"/>
      <c r="B48" s="2680"/>
      <c r="C48" s="2681" t="s">
        <v>3424</v>
      </c>
      <c r="D48" s="2685" t="s">
        <v>2373</v>
      </c>
      <c r="E48" s="3585"/>
      <c r="F48" s="2685" t="s">
        <v>3426</v>
      </c>
      <c r="G48" s="3429"/>
      <c r="H48" s="3429"/>
      <c r="I48" s="2685"/>
      <c r="J48" s="3818"/>
      <c r="K48" s="3818"/>
      <c r="L48" s="2608">
        <v>273920</v>
      </c>
      <c r="M48" s="1511"/>
    </row>
    <row r="49" spans="1:13" ht="36" customHeight="1">
      <c r="A49" s="2680"/>
      <c r="B49" s="2680"/>
      <c r="C49" s="2681" t="s">
        <v>3427</v>
      </c>
      <c r="D49" s="2685" t="s">
        <v>2373</v>
      </c>
      <c r="E49" s="3585" t="s">
        <v>1729</v>
      </c>
      <c r="F49" s="2685" t="s">
        <v>3394</v>
      </c>
      <c r="G49" s="3429"/>
      <c r="H49" s="3429"/>
      <c r="I49" s="2685"/>
      <c r="J49" s="3818"/>
      <c r="K49" s="3818"/>
      <c r="L49" s="2608">
        <v>199020</v>
      </c>
      <c r="M49" s="1511"/>
    </row>
    <row r="50" spans="1:13" ht="36" customHeight="1">
      <c r="A50" s="2680"/>
      <c r="B50" s="2680"/>
      <c r="C50" s="2681" t="s">
        <v>3391</v>
      </c>
      <c r="D50" s="2685" t="s">
        <v>2373</v>
      </c>
      <c r="E50" s="3585"/>
      <c r="F50" s="2685" t="s">
        <v>3428</v>
      </c>
      <c r="G50" s="3429"/>
      <c r="H50" s="3429"/>
      <c r="I50" s="2685"/>
      <c r="J50" s="3818"/>
      <c r="K50" s="3818"/>
      <c r="L50" s="2608">
        <v>99510</v>
      </c>
      <c r="M50" s="1511"/>
    </row>
    <row r="51" spans="1:13" ht="36" customHeight="1">
      <c r="A51" s="2680"/>
      <c r="B51" s="2680"/>
      <c r="C51" s="2681" t="s">
        <v>3424</v>
      </c>
      <c r="D51" s="2685" t="s">
        <v>2373</v>
      </c>
      <c r="E51" s="3585"/>
      <c r="F51" s="2685" t="s">
        <v>3406</v>
      </c>
      <c r="G51" s="3429"/>
      <c r="H51" s="3429"/>
      <c r="I51" s="2685"/>
      <c r="J51" s="3818"/>
      <c r="K51" s="3818"/>
      <c r="L51" s="2608">
        <v>194740</v>
      </c>
      <c r="M51" s="1511"/>
    </row>
    <row r="52" spans="1:13" ht="44.25" customHeight="1">
      <c r="A52" s="2680"/>
      <c r="B52" s="2680"/>
      <c r="C52" s="3581" t="s">
        <v>1744</v>
      </c>
      <c r="D52" s="3581"/>
      <c r="E52" s="2685"/>
      <c r="F52" s="2685"/>
      <c r="G52" s="3429"/>
      <c r="H52" s="3429"/>
      <c r="I52" s="2685"/>
      <c r="J52" s="3818"/>
      <c r="K52" s="3818"/>
      <c r="L52" s="2608"/>
      <c r="M52" s="1511"/>
    </row>
    <row r="53" spans="1:13" ht="27" customHeight="1">
      <c r="A53" s="2680"/>
      <c r="B53" s="2680"/>
      <c r="C53" s="2681" t="s">
        <v>3415</v>
      </c>
      <c r="D53" s="2685" t="s">
        <v>2373</v>
      </c>
      <c r="E53" s="3585" t="s">
        <v>1729</v>
      </c>
      <c r="F53" s="2685" t="s">
        <v>3416</v>
      </c>
      <c r="G53" s="3429"/>
      <c r="H53" s="3429"/>
      <c r="I53" s="2685"/>
      <c r="J53" s="3818"/>
      <c r="K53" s="3818"/>
      <c r="L53" s="2608">
        <v>98440</v>
      </c>
      <c r="M53" s="1511"/>
    </row>
    <row r="54" spans="1:13" ht="38.25" customHeight="1">
      <c r="A54" s="2680"/>
      <c r="B54" s="2680"/>
      <c r="C54" s="2681" t="s">
        <v>3417</v>
      </c>
      <c r="D54" s="2685" t="s">
        <v>2373</v>
      </c>
      <c r="E54" s="3585"/>
      <c r="F54" s="2685" t="s">
        <v>3418</v>
      </c>
      <c r="G54" s="3429"/>
      <c r="H54" s="3429"/>
      <c r="I54" s="2685"/>
      <c r="J54" s="3818"/>
      <c r="K54" s="3818"/>
      <c r="L54" s="2608">
        <v>156220</v>
      </c>
      <c r="M54" s="1511"/>
    </row>
    <row r="55" spans="1:13" ht="36.75" customHeight="1">
      <c r="A55" s="2680"/>
      <c r="B55" s="2680"/>
      <c r="C55" s="2681" t="s">
        <v>3419</v>
      </c>
      <c r="D55" s="2685" t="s">
        <v>2373</v>
      </c>
      <c r="E55" s="3585"/>
      <c r="F55" s="2685" t="s">
        <v>3418</v>
      </c>
      <c r="G55" s="3429"/>
      <c r="H55" s="3429"/>
      <c r="I55" s="2685"/>
      <c r="J55" s="3818"/>
      <c r="K55" s="3818"/>
      <c r="L55" s="2608">
        <v>211860</v>
      </c>
      <c r="M55" s="1511"/>
    </row>
    <row r="56" spans="1:13" ht="27.75" customHeight="1">
      <c r="A56" s="2680"/>
      <c r="B56" s="2680"/>
      <c r="C56" s="3581" t="s">
        <v>1745</v>
      </c>
      <c r="D56" s="3581"/>
      <c r="E56" s="3585"/>
      <c r="F56" s="2685"/>
      <c r="G56" s="3429"/>
      <c r="H56" s="3429"/>
      <c r="I56" s="2685"/>
      <c r="J56" s="3818"/>
      <c r="K56" s="3818"/>
      <c r="L56" s="2608"/>
      <c r="M56" s="1511"/>
    </row>
    <row r="57" spans="1:13" ht="43.5" customHeight="1">
      <c r="A57" s="2680"/>
      <c r="B57" s="2680"/>
      <c r="C57" s="2681" t="s">
        <v>3420</v>
      </c>
      <c r="D57" s="2685" t="s">
        <v>2373</v>
      </c>
      <c r="E57" s="3585" t="s">
        <v>1729</v>
      </c>
      <c r="F57" s="2685" t="s">
        <v>3399</v>
      </c>
      <c r="G57" s="3429"/>
      <c r="H57" s="3429"/>
      <c r="I57" s="2685"/>
      <c r="J57" s="3818"/>
      <c r="K57" s="3818"/>
      <c r="L57" s="2608">
        <v>123050</v>
      </c>
      <c r="M57" s="1511"/>
    </row>
    <row r="58" spans="1:13" ht="27.75" customHeight="1">
      <c r="A58" s="2680"/>
      <c r="B58" s="2680"/>
      <c r="C58" s="2681" t="s">
        <v>3421</v>
      </c>
      <c r="D58" s="2685" t="s">
        <v>2373</v>
      </c>
      <c r="E58" s="3585"/>
      <c r="F58" s="2685" t="s">
        <v>3399</v>
      </c>
      <c r="G58" s="3429"/>
      <c r="H58" s="3429"/>
      <c r="I58" s="2685"/>
      <c r="J58" s="3818"/>
      <c r="K58" s="3818"/>
      <c r="L58" s="2608">
        <v>112350</v>
      </c>
      <c r="M58" s="1511"/>
    </row>
    <row r="59" spans="1:13" ht="27.75" customHeight="1">
      <c r="A59" s="2680"/>
      <c r="B59" s="2680"/>
      <c r="C59" s="2681" t="s">
        <v>3422</v>
      </c>
      <c r="D59" s="2685" t="s">
        <v>2373</v>
      </c>
      <c r="E59" s="3585"/>
      <c r="F59" s="2685" t="s">
        <v>3400</v>
      </c>
      <c r="G59" s="3429"/>
      <c r="H59" s="3429"/>
      <c r="I59" s="2685"/>
      <c r="J59" s="3818"/>
      <c r="K59" s="3818"/>
      <c r="L59" s="2608">
        <v>141240</v>
      </c>
      <c r="M59" s="1511"/>
    </row>
    <row r="60" spans="1:13" ht="27.75" customHeight="1">
      <c r="A60" s="2680"/>
      <c r="B60" s="2680"/>
      <c r="C60" s="2681" t="s">
        <v>3423</v>
      </c>
      <c r="D60" s="2685" t="s">
        <v>2373</v>
      </c>
      <c r="E60" s="3585"/>
      <c r="F60" s="2685" t="s">
        <v>3416</v>
      </c>
      <c r="G60" s="3429"/>
      <c r="H60" s="3429"/>
      <c r="I60" s="2685"/>
      <c r="J60" s="3818"/>
      <c r="K60" s="3818"/>
      <c r="L60" s="2608">
        <v>109140</v>
      </c>
      <c r="M60" s="1511"/>
    </row>
    <row r="61" spans="1:13" ht="41.25" customHeight="1">
      <c r="A61" s="2680"/>
      <c r="B61" s="2680"/>
      <c r="C61" s="3581" t="s">
        <v>1765</v>
      </c>
      <c r="D61" s="3581"/>
      <c r="E61" s="2685"/>
      <c r="F61" s="2685"/>
      <c r="G61" s="3429"/>
      <c r="H61" s="3429"/>
      <c r="I61" s="2685"/>
      <c r="J61" s="3818"/>
      <c r="K61" s="3818"/>
      <c r="L61" s="2608"/>
      <c r="M61" s="1511"/>
    </row>
    <row r="62" spans="1:13" ht="39" customHeight="1">
      <c r="A62" s="2680"/>
      <c r="B62" s="2680"/>
      <c r="C62" s="2681" t="s">
        <v>3429</v>
      </c>
      <c r="D62" s="2685" t="s">
        <v>2373</v>
      </c>
      <c r="E62" s="3585" t="s">
        <v>1729</v>
      </c>
      <c r="F62" s="2685" t="s">
        <v>3416</v>
      </c>
      <c r="G62" s="3429"/>
      <c r="H62" s="3429"/>
      <c r="I62" s="2685"/>
      <c r="J62" s="3818"/>
      <c r="K62" s="3818"/>
      <c r="L62" s="2608">
        <v>114490</v>
      </c>
      <c r="M62" s="1511"/>
    </row>
    <row r="63" spans="1:13" ht="27.75" customHeight="1">
      <c r="A63" s="2680"/>
      <c r="B63" s="2680"/>
      <c r="C63" s="2681" t="s">
        <v>3391</v>
      </c>
      <c r="D63" s="2685" t="s">
        <v>2373</v>
      </c>
      <c r="E63" s="3585"/>
      <c r="F63" s="2685" t="s">
        <v>3399</v>
      </c>
      <c r="G63" s="3429"/>
      <c r="H63" s="3429"/>
      <c r="I63" s="2685"/>
      <c r="J63" s="3818"/>
      <c r="K63" s="3818"/>
      <c r="L63" s="2608">
        <v>104860</v>
      </c>
      <c r="M63" s="1511"/>
    </row>
    <row r="64" spans="1:13" ht="43.5" customHeight="1">
      <c r="A64" s="2680"/>
      <c r="B64" s="2680"/>
      <c r="C64" s="3581" t="s">
        <v>1761</v>
      </c>
      <c r="D64" s="3581"/>
      <c r="E64" s="3585"/>
      <c r="F64" s="2685"/>
      <c r="G64" s="3429"/>
      <c r="H64" s="3429"/>
      <c r="I64" s="2685"/>
      <c r="J64" s="3818"/>
      <c r="K64" s="3818"/>
      <c r="L64" s="2608"/>
      <c r="M64" s="1511"/>
    </row>
    <row r="65" spans="1:13" ht="37.5" customHeight="1">
      <c r="A65" s="2680"/>
      <c r="B65" s="2680"/>
      <c r="C65" s="2681" t="s">
        <v>3430</v>
      </c>
      <c r="D65" s="2685" t="s">
        <v>2373</v>
      </c>
      <c r="E65" s="3585"/>
      <c r="F65" s="2685" t="s">
        <v>3425</v>
      </c>
      <c r="G65" s="3429"/>
      <c r="H65" s="3429"/>
      <c r="I65" s="2685"/>
      <c r="J65" s="3818"/>
      <c r="K65" s="3818"/>
      <c r="L65" s="2608">
        <v>124120</v>
      </c>
      <c r="M65" s="1511"/>
    </row>
    <row r="66" spans="1:13" ht="39" customHeight="1">
      <c r="A66" s="2680"/>
      <c r="B66" s="2680"/>
      <c r="C66" s="2681" t="s">
        <v>3430</v>
      </c>
      <c r="D66" s="2685" t="s">
        <v>2373</v>
      </c>
      <c r="E66" s="3585"/>
      <c r="F66" s="2685" t="s">
        <v>3406</v>
      </c>
      <c r="G66" s="3430"/>
      <c r="H66" s="3430"/>
      <c r="I66" s="2685"/>
      <c r="J66" s="3819"/>
      <c r="K66" s="2731"/>
      <c r="L66" s="2608">
        <v>145520</v>
      </c>
      <c r="M66" s="1511"/>
    </row>
    <row r="67" spans="1:13" ht="66.75" hidden="1" customHeight="1">
      <c r="A67" s="2680">
        <v>5</v>
      </c>
      <c r="B67" s="2680"/>
      <c r="C67" s="3568" t="s">
        <v>2526</v>
      </c>
      <c r="D67" s="3568"/>
      <c r="E67" s="3568"/>
      <c r="F67" s="3568"/>
      <c r="G67" s="3568"/>
      <c r="H67" s="3568"/>
      <c r="I67" s="3568"/>
      <c r="J67" s="3568"/>
      <c r="K67" s="3568"/>
      <c r="L67" s="3568"/>
      <c r="M67" s="3568"/>
    </row>
    <row r="68" spans="1:13" ht="37.5" hidden="1" customHeight="1">
      <c r="A68" s="2680"/>
      <c r="B68" s="2680"/>
      <c r="C68" s="3581" t="s">
        <v>2178</v>
      </c>
      <c r="D68" s="3581"/>
      <c r="E68" s="3581"/>
      <c r="F68" s="2688"/>
      <c r="G68" s="2688"/>
      <c r="H68" s="2688"/>
      <c r="I68" s="2688"/>
      <c r="J68" s="413"/>
      <c r="K68" s="2688"/>
      <c r="L68" s="3380" t="s">
        <v>2527</v>
      </c>
      <c r="M68" s="3380"/>
    </row>
    <row r="69" spans="1:13" ht="62.25" hidden="1" customHeight="1">
      <c r="A69" s="2680"/>
      <c r="B69" s="2680"/>
      <c r="C69" s="2681" t="s">
        <v>2179</v>
      </c>
      <c r="D69" s="2685" t="s">
        <v>2373</v>
      </c>
      <c r="E69" s="3585" t="s">
        <v>1729</v>
      </c>
      <c r="F69" s="2685"/>
      <c r="G69" s="2685"/>
      <c r="H69" s="2685"/>
      <c r="I69" s="2685"/>
      <c r="J69" s="1234"/>
      <c r="K69" s="2685"/>
      <c r="L69" s="1461"/>
      <c r="M69" s="1461"/>
    </row>
    <row r="70" spans="1:13" ht="62.25" hidden="1" customHeight="1">
      <c r="A70" s="2680"/>
      <c r="B70" s="2680"/>
      <c r="C70" s="2681" t="s">
        <v>2180</v>
      </c>
      <c r="D70" s="2685" t="s">
        <v>2373</v>
      </c>
      <c r="E70" s="3585"/>
      <c r="F70" s="2685"/>
      <c r="G70" s="2685"/>
      <c r="H70" s="2685"/>
      <c r="I70" s="2685"/>
      <c r="J70" s="1234"/>
      <c r="K70" s="2685"/>
      <c r="L70" s="1510"/>
      <c r="M70" s="1511"/>
    </row>
    <row r="71" spans="1:13" ht="62.25" hidden="1" customHeight="1">
      <c r="A71" s="2680"/>
      <c r="B71" s="2680"/>
      <c r="C71" s="2681" t="s">
        <v>2181</v>
      </c>
      <c r="D71" s="2685" t="s">
        <v>2373</v>
      </c>
      <c r="E71" s="3585"/>
      <c r="F71" s="2685"/>
      <c r="G71" s="2685"/>
      <c r="H71" s="2685"/>
      <c r="I71" s="2685"/>
      <c r="J71" s="1234"/>
      <c r="K71" s="2685"/>
      <c r="L71" s="1510"/>
      <c r="M71" s="1511"/>
    </row>
    <row r="72" spans="1:13" ht="69.75" hidden="1" customHeight="1">
      <c r="A72" s="2680"/>
      <c r="B72" s="2680"/>
      <c r="C72" s="2681" t="s">
        <v>2182</v>
      </c>
      <c r="D72" s="2685" t="s">
        <v>2373</v>
      </c>
      <c r="E72" s="3585" t="s">
        <v>1729</v>
      </c>
      <c r="F72" s="2685"/>
      <c r="G72" s="2685"/>
      <c r="H72" s="2685"/>
      <c r="I72" s="2685"/>
      <c r="J72" s="1234"/>
      <c r="K72" s="2685"/>
      <c r="L72" s="1510"/>
      <c r="M72" s="1511"/>
    </row>
    <row r="73" spans="1:13" ht="69.75" hidden="1" customHeight="1">
      <c r="A73" s="2680"/>
      <c r="B73" s="2680"/>
      <c r="C73" s="2681" t="s">
        <v>2183</v>
      </c>
      <c r="D73" s="2685" t="s">
        <v>2373</v>
      </c>
      <c r="E73" s="3585"/>
      <c r="F73" s="2685"/>
      <c r="G73" s="2685"/>
      <c r="H73" s="2685"/>
      <c r="I73" s="2685"/>
      <c r="J73" s="1234"/>
      <c r="K73" s="2685"/>
      <c r="L73" s="1510"/>
      <c r="M73" s="1511"/>
    </row>
    <row r="74" spans="1:13" ht="69.75" hidden="1" customHeight="1">
      <c r="A74" s="2680"/>
      <c r="B74" s="2680"/>
      <c r="C74" s="2681" t="s">
        <v>2184</v>
      </c>
      <c r="D74" s="2685" t="s">
        <v>2373</v>
      </c>
      <c r="E74" s="2685" t="s">
        <v>1729</v>
      </c>
      <c r="F74" s="2685"/>
      <c r="G74" s="2685"/>
      <c r="H74" s="2685"/>
      <c r="I74" s="2685"/>
      <c r="J74" s="1234"/>
      <c r="K74" s="2685"/>
      <c r="L74" s="1510"/>
      <c r="M74" s="1511"/>
    </row>
    <row r="75" spans="1:13" ht="69.75" hidden="1" customHeight="1">
      <c r="A75" s="2680"/>
      <c r="B75" s="2680"/>
      <c r="C75" s="2681" t="s">
        <v>2185</v>
      </c>
      <c r="D75" s="2685" t="s">
        <v>2373</v>
      </c>
      <c r="E75" s="3585" t="s">
        <v>1729</v>
      </c>
      <c r="F75" s="2685"/>
      <c r="G75" s="2685"/>
      <c r="H75" s="2685"/>
      <c r="I75" s="2685"/>
      <c r="J75" s="1234"/>
      <c r="K75" s="2685"/>
      <c r="L75" s="1510"/>
      <c r="M75" s="1511"/>
    </row>
    <row r="76" spans="1:13" ht="69.75" hidden="1" customHeight="1">
      <c r="A76" s="2680"/>
      <c r="B76" s="2680"/>
      <c r="C76" s="2681" t="s">
        <v>2186</v>
      </c>
      <c r="D76" s="2685" t="s">
        <v>2373</v>
      </c>
      <c r="E76" s="3585"/>
      <c r="F76" s="2685"/>
      <c r="G76" s="2685"/>
      <c r="H76" s="2685"/>
      <c r="I76" s="2685"/>
      <c r="J76" s="1234"/>
      <c r="K76" s="2685"/>
      <c r="L76" s="1510"/>
      <c r="M76" s="1511"/>
    </row>
    <row r="77" spans="1:13" ht="69.75" hidden="1" customHeight="1">
      <c r="A77" s="2680"/>
      <c r="B77" s="2680"/>
      <c r="C77" s="2681" t="s">
        <v>2187</v>
      </c>
      <c r="D77" s="2685" t="s">
        <v>2373</v>
      </c>
      <c r="E77" s="3585" t="s">
        <v>1729</v>
      </c>
      <c r="F77" s="2685"/>
      <c r="G77" s="2685"/>
      <c r="H77" s="2685"/>
      <c r="I77" s="2685"/>
      <c r="J77" s="1234"/>
      <c r="K77" s="2685"/>
      <c r="L77" s="1510"/>
      <c r="M77" s="1511"/>
    </row>
    <row r="78" spans="1:13" ht="69.75" hidden="1" customHeight="1">
      <c r="A78" s="2680"/>
      <c r="B78" s="2680"/>
      <c r="C78" s="2681" t="s">
        <v>2188</v>
      </c>
      <c r="D78" s="2685" t="s">
        <v>2373</v>
      </c>
      <c r="E78" s="3585"/>
      <c r="F78" s="2685"/>
      <c r="G78" s="2685"/>
      <c r="H78" s="2685"/>
      <c r="I78" s="2685"/>
      <c r="J78" s="1234"/>
      <c r="K78" s="2685"/>
      <c r="L78" s="1510"/>
      <c r="M78" s="1511"/>
    </row>
    <row r="79" spans="1:13" ht="69.75" hidden="1" customHeight="1">
      <c r="A79" s="2680"/>
      <c r="B79" s="2680"/>
      <c r="C79" s="2681" t="s">
        <v>2529</v>
      </c>
      <c r="D79" s="2685" t="s">
        <v>2373</v>
      </c>
      <c r="E79" s="3585" t="s">
        <v>1729</v>
      </c>
      <c r="F79" s="2685"/>
      <c r="G79" s="2685"/>
      <c r="H79" s="2685"/>
      <c r="I79" s="2685"/>
      <c r="J79" s="1234"/>
      <c r="K79" s="2685"/>
      <c r="L79" s="1510"/>
      <c r="M79" s="1511"/>
    </row>
    <row r="80" spans="1:13" ht="69.75" hidden="1" customHeight="1">
      <c r="A80" s="2680"/>
      <c r="B80" s="2680"/>
      <c r="C80" s="2681" t="s">
        <v>2190</v>
      </c>
      <c r="D80" s="2685" t="s">
        <v>2373</v>
      </c>
      <c r="E80" s="3585"/>
      <c r="F80" s="2685"/>
      <c r="G80" s="2685"/>
      <c r="H80" s="2685"/>
      <c r="I80" s="2685"/>
      <c r="J80" s="1234"/>
      <c r="K80" s="2685"/>
      <c r="L80" s="1510"/>
      <c r="M80" s="1511"/>
    </row>
    <row r="81" spans="1:13" ht="69.75" hidden="1" customHeight="1">
      <c r="A81" s="2680"/>
      <c r="B81" s="2680"/>
      <c r="C81" s="3581" t="s">
        <v>2177</v>
      </c>
      <c r="D81" s="3581"/>
      <c r="E81" s="3581"/>
      <c r="F81" s="2688"/>
      <c r="G81" s="2688"/>
      <c r="H81" s="2688"/>
      <c r="I81" s="2688"/>
      <c r="J81" s="413"/>
      <c r="K81" s="2688"/>
      <c r="L81" s="1510"/>
      <c r="M81" s="1511"/>
    </row>
    <row r="82" spans="1:13" ht="69.75" hidden="1" customHeight="1">
      <c r="A82" s="2680"/>
      <c r="B82" s="2680"/>
      <c r="C82" s="2681" t="s">
        <v>2191</v>
      </c>
      <c r="D82" s="2685" t="s">
        <v>2373</v>
      </c>
      <c r="E82" s="3585" t="s">
        <v>1729</v>
      </c>
      <c r="F82" s="2685"/>
      <c r="G82" s="2685"/>
      <c r="H82" s="2685"/>
      <c r="I82" s="2685"/>
      <c r="J82" s="1234"/>
      <c r="K82" s="2685"/>
      <c r="L82" s="1510"/>
      <c r="M82" s="1511"/>
    </row>
    <row r="83" spans="1:13" ht="69.75" hidden="1" customHeight="1">
      <c r="A83" s="2680"/>
      <c r="B83" s="2680"/>
      <c r="C83" s="2681" t="s">
        <v>2192</v>
      </c>
      <c r="D83" s="2685" t="s">
        <v>2373</v>
      </c>
      <c r="E83" s="3585"/>
      <c r="F83" s="2685"/>
      <c r="G83" s="2685"/>
      <c r="H83" s="2685"/>
      <c r="I83" s="2685"/>
      <c r="J83" s="1234"/>
      <c r="K83" s="2685"/>
      <c r="L83" s="1510"/>
      <c r="M83" s="1511"/>
    </row>
    <row r="84" spans="1:13" ht="69.75" hidden="1" customHeight="1">
      <c r="A84" s="2680"/>
      <c r="B84" s="2680"/>
      <c r="C84" s="2681" t="s">
        <v>2193</v>
      </c>
      <c r="D84" s="2685" t="s">
        <v>2373</v>
      </c>
      <c r="E84" s="3585" t="s">
        <v>1729</v>
      </c>
      <c r="F84" s="2685"/>
      <c r="G84" s="2685"/>
      <c r="H84" s="2685"/>
      <c r="I84" s="2685"/>
      <c r="J84" s="1234"/>
      <c r="K84" s="2685"/>
      <c r="L84" s="1510"/>
      <c r="M84" s="1511"/>
    </row>
    <row r="85" spans="1:13" ht="66" hidden="1" customHeight="1">
      <c r="A85" s="2680"/>
      <c r="B85" s="2680"/>
      <c r="C85" s="2681" t="s">
        <v>2194</v>
      </c>
      <c r="D85" s="2685" t="s">
        <v>2373</v>
      </c>
      <c r="E85" s="3585"/>
      <c r="F85" s="2685"/>
      <c r="G85" s="2685"/>
      <c r="H85" s="2685"/>
      <c r="I85" s="2685"/>
      <c r="J85" s="1234"/>
      <c r="K85" s="2685"/>
      <c r="L85" s="1510"/>
      <c r="M85" s="1511"/>
    </row>
    <row r="86" spans="1:13" ht="66" hidden="1" customHeight="1">
      <c r="A86" s="2680"/>
      <c r="B86" s="2680"/>
      <c r="C86" s="2681" t="s">
        <v>2195</v>
      </c>
      <c r="D86" s="2685" t="s">
        <v>2373</v>
      </c>
      <c r="E86" s="2684"/>
      <c r="F86" s="2684"/>
      <c r="G86" s="2684"/>
      <c r="H86" s="2684"/>
      <c r="I86" s="2684"/>
      <c r="J86" s="1372"/>
      <c r="K86" s="2684"/>
      <c r="L86" s="1510"/>
      <c r="M86" s="1511"/>
    </row>
    <row r="87" spans="1:13" ht="29.25" hidden="1" customHeight="1">
      <c r="A87" s="2680" t="s">
        <v>1835</v>
      </c>
      <c r="B87" s="2680"/>
      <c r="C87" s="2688" t="s">
        <v>1834</v>
      </c>
      <c r="D87" s="2685"/>
      <c r="E87" s="2685"/>
      <c r="F87" s="2685"/>
      <c r="G87" s="2685"/>
      <c r="H87" s="2685"/>
      <c r="I87" s="2685"/>
      <c r="J87" s="1234"/>
      <c r="K87" s="2685"/>
      <c r="L87" s="2607"/>
      <c r="M87" s="1511"/>
    </row>
    <row r="88" spans="1:13" ht="57" hidden="1" customHeight="1">
      <c r="A88" s="2680">
        <v>1</v>
      </c>
      <c r="B88" s="2680"/>
      <c r="C88" s="3581" t="s">
        <v>2261</v>
      </c>
      <c r="D88" s="3581"/>
      <c r="E88" s="3581"/>
      <c r="F88" s="3581"/>
      <c r="G88" s="3581"/>
      <c r="H88" s="3581"/>
      <c r="I88" s="3581"/>
      <c r="J88" s="3581"/>
      <c r="K88" s="3581"/>
      <c r="L88" s="3581"/>
      <c r="M88" s="3581"/>
    </row>
    <row r="89" spans="1:13" ht="39.75" hidden="1" customHeight="1">
      <c r="A89" s="2680"/>
      <c r="B89" s="2680"/>
      <c r="C89" s="3581" t="s">
        <v>1527</v>
      </c>
      <c r="D89" s="3581"/>
      <c r="E89" s="3581"/>
      <c r="F89" s="2688"/>
      <c r="G89" s="2688"/>
      <c r="H89" s="2688"/>
      <c r="I89" s="2688"/>
      <c r="J89" s="413"/>
      <c r="K89" s="2688"/>
      <c r="L89" s="3584" t="s">
        <v>1841</v>
      </c>
      <c r="M89" s="3584"/>
    </row>
    <row r="90" spans="1:13" ht="46.5" hidden="1" customHeight="1">
      <c r="A90" s="2685"/>
      <c r="B90" s="2685"/>
      <c r="C90" s="2681" t="s">
        <v>1528</v>
      </c>
      <c r="D90" s="2685" t="s">
        <v>32</v>
      </c>
      <c r="E90" s="3585" t="s">
        <v>1529</v>
      </c>
      <c r="F90" s="2685"/>
      <c r="G90" s="2685"/>
      <c r="H90" s="2685"/>
      <c r="I90" s="2685"/>
      <c r="J90" s="1234"/>
      <c r="K90" s="2685"/>
      <c r="L90" s="1420">
        <v>22091</v>
      </c>
      <c r="M90" s="2689"/>
    </row>
    <row r="91" spans="1:13" ht="46.5" hidden="1" customHeight="1">
      <c r="A91" s="2685"/>
      <c r="B91" s="2685"/>
      <c r="C91" s="2681" t="s">
        <v>2370</v>
      </c>
      <c r="D91" s="2685" t="s">
        <v>32</v>
      </c>
      <c r="E91" s="3585"/>
      <c r="F91" s="2685"/>
      <c r="G91" s="2685"/>
      <c r="H91" s="2685"/>
      <c r="I91" s="2685"/>
      <c r="J91" s="1234"/>
      <c r="K91" s="2685"/>
      <c r="L91" s="1420">
        <v>21909</v>
      </c>
      <c r="M91" s="2689"/>
    </row>
    <row r="92" spans="1:13" ht="46.5" hidden="1" customHeight="1">
      <c r="A92" s="2685"/>
      <c r="B92" s="2685"/>
      <c r="C92" s="2681" t="s">
        <v>1531</v>
      </c>
      <c r="D92" s="2685" t="s">
        <v>32</v>
      </c>
      <c r="E92" s="3585"/>
      <c r="F92" s="2685"/>
      <c r="G92" s="2685"/>
      <c r="H92" s="2685"/>
      <c r="I92" s="2685"/>
      <c r="J92" s="1234"/>
      <c r="K92" s="2685"/>
      <c r="L92" s="1420">
        <v>22091</v>
      </c>
      <c r="M92" s="2689"/>
    </row>
    <row r="93" spans="1:13" ht="31.5" hidden="1" customHeight="1">
      <c r="A93" s="2680"/>
      <c r="B93" s="2680"/>
      <c r="C93" s="3581" t="s">
        <v>1633</v>
      </c>
      <c r="D93" s="3581"/>
      <c r="E93" s="2685"/>
      <c r="F93" s="2685"/>
      <c r="G93" s="2685"/>
      <c r="H93" s="2685"/>
      <c r="I93" s="2685"/>
      <c r="J93" s="1234"/>
      <c r="K93" s="2685"/>
      <c r="L93" s="1420"/>
      <c r="M93" s="2689"/>
    </row>
    <row r="94" spans="1:13" ht="60.75" hidden="1" customHeight="1">
      <c r="A94" s="2685"/>
      <c r="B94" s="2685"/>
      <c r="C94" s="2681" t="s">
        <v>1806</v>
      </c>
      <c r="D94" s="2685" t="s">
        <v>32</v>
      </c>
      <c r="E94" s="3585" t="s">
        <v>1529</v>
      </c>
      <c r="F94" s="2685"/>
      <c r="G94" s="2685"/>
      <c r="H94" s="2685"/>
      <c r="I94" s="2685"/>
      <c r="J94" s="1234"/>
      <c r="K94" s="2685"/>
      <c r="L94" s="1420">
        <v>22727</v>
      </c>
      <c r="M94" s="2689"/>
    </row>
    <row r="95" spans="1:13" ht="60.75" hidden="1" customHeight="1">
      <c r="A95" s="2685"/>
      <c r="B95" s="2685"/>
      <c r="C95" s="2681" t="s">
        <v>1807</v>
      </c>
      <c r="D95" s="2685" t="s">
        <v>32</v>
      </c>
      <c r="E95" s="3585"/>
      <c r="F95" s="2685"/>
      <c r="G95" s="2685"/>
      <c r="H95" s="2685"/>
      <c r="I95" s="2685"/>
      <c r="J95" s="1234"/>
      <c r="K95" s="2685"/>
      <c r="L95" s="1420">
        <v>24636</v>
      </c>
      <c r="M95" s="2689"/>
    </row>
    <row r="96" spans="1:13" ht="60.75" hidden="1" customHeight="1">
      <c r="A96" s="2685"/>
      <c r="B96" s="2685"/>
      <c r="C96" s="2681" t="s">
        <v>1808</v>
      </c>
      <c r="D96" s="2685" t="s">
        <v>32</v>
      </c>
      <c r="E96" s="3585"/>
      <c r="F96" s="2685"/>
      <c r="G96" s="2685"/>
      <c r="H96" s="2685"/>
      <c r="I96" s="2685"/>
      <c r="J96" s="1234"/>
      <c r="K96" s="2685"/>
      <c r="L96" s="1420">
        <v>25091</v>
      </c>
      <c r="M96" s="2689"/>
    </row>
    <row r="97" spans="1:13" ht="60.75" hidden="1" customHeight="1">
      <c r="A97" s="2685"/>
      <c r="B97" s="2685"/>
      <c r="C97" s="2681" t="s">
        <v>2371</v>
      </c>
      <c r="D97" s="2685" t="s">
        <v>32</v>
      </c>
      <c r="E97" s="2685"/>
      <c r="F97" s="2685"/>
      <c r="G97" s="2685"/>
      <c r="H97" s="2685"/>
      <c r="I97" s="2685"/>
      <c r="J97" s="1234"/>
      <c r="K97" s="2685"/>
      <c r="L97" s="1420">
        <v>25091</v>
      </c>
      <c r="M97" s="2689"/>
    </row>
    <row r="98" spans="1:13" ht="31.5" hidden="1" customHeight="1">
      <c r="A98" s="2680"/>
      <c r="B98" s="2680"/>
      <c r="C98" s="3581" t="s">
        <v>1537</v>
      </c>
      <c r="D98" s="3581"/>
      <c r="E98" s="3581"/>
      <c r="F98" s="2688"/>
      <c r="G98" s="2688"/>
      <c r="H98" s="2688"/>
      <c r="I98" s="2688"/>
      <c r="J98" s="413"/>
      <c r="K98" s="2688"/>
      <c r="L98" s="1420"/>
      <c r="M98" s="2689"/>
    </row>
    <row r="99" spans="1:13" ht="33" hidden="1">
      <c r="A99" s="2685"/>
      <c r="B99" s="2685"/>
      <c r="C99" s="2681" t="s">
        <v>1810</v>
      </c>
      <c r="D99" s="2685" t="s">
        <v>32</v>
      </c>
      <c r="E99" s="2685" t="s">
        <v>1539</v>
      </c>
      <c r="F99" s="2685"/>
      <c r="G99" s="2685"/>
      <c r="H99" s="2685"/>
      <c r="I99" s="2685"/>
      <c r="J99" s="1234"/>
      <c r="K99" s="2685"/>
      <c r="L99" s="1420">
        <v>24818</v>
      </c>
      <c r="M99" s="2689"/>
    </row>
    <row r="100" spans="1:13" ht="31.5" hidden="1" customHeight="1">
      <c r="A100" s="2680"/>
      <c r="B100" s="2680"/>
      <c r="C100" s="3581" t="s">
        <v>1540</v>
      </c>
      <c r="D100" s="3581"/>
      <c r="E100" s="3581"/>
      <c r="F100" s="2688"/>
      <c r="G100" s="2688"/>
      <c r="H100" s="2688"/>
      <c r="I100" s="2688"/>
      <c r="J100" s="413"/>
      <c r="K100" s="2688"/>
      <c r="L100" s="1420"/>
      <c r="M100" s="2689"/>
    </row>
    <row r="101" spans="1:13" ht="55.5" hidden="1" customHeight="1">
      <c r="A101" s="2685"/>
      <c r="B101" s="2685"/>
      <c r="C101" s="2681" t="s">
        <v>1811</v>
      </c>
      <c r="D101" s="2685" t="s">
        <v>32</v>
      </c>
      <c r="E101" s="2685" t="s">
        <v>1554</v>
      </c>
      <c r="F101" s="2685"/>
      <c r="G101" s="2685"/>
      <c r="H101" s="2685"/>
      <c r="I101" s="2685"/>
      <c r="J101" s="1234"/>
      <c r="K101" s="2685"/>
      <c r="L101" s="1420">
        <v>18000</v>
      </c>
      <c r="M101" s="2689"/>
    </row>
    <row r="102" spans="1:13" ht="56.25" customHeight="1">
      <c r="A102" s="1605" t="s">
        <v>1835</v>
      </c>
      <c r="B102" s="2679" t="s">
        <v>1831</v>
      </c>
      <c r="C102" s="2688"/>
      <c r="D102" s="2688"/>
      <c r="E102" s="2680"/>
      <c r="F102" s="2680"/>
      <c r="G102" s="2680"/>
      <c r="H102" s="2680"/>
      <c r="I102" s="2680"/>
      <c r="J102" s="2668"/>
      <c r="K102" s="2680"/>
      <c r="L102" s="1852"/>
      <c r="M102" s="2674"/>
    </row>
    <row r="103" spans="1:13" ht="43.5" customHeight="1">
      <c r="A103" s="2680">
        <v>1</v>
      </c>
      <c r="B103" s="2679"/>
      <c r="C103" s="2680" t="s">
        <v>3432</v>
      </c>
      <c r="D103" s="1395"/>
      <c r="E103" s="1395"/>
      <c r="F103" s="1395"/>
      <c r="G103" s="3428" t="s">
        <v>3565</v>
      </c>
      <c r="H103" s="3826" t="s">
        <v>3386</v>
      </c>
      <c r="I103" s="1395"/>
      <c r="J103" s="1001"/>
      <c r="K103" s="2729" t="s">
        <v>3276</v>
      </c>
      <c r="L103" s="1852"/>
      <c r="M103" s="1447"/>
    </row>
    <row r="104" spans="1:13" ht="37.5" customHeight="1">
      <c r="A104" s="2685"/>
      <c r="B104" s="2685"/>
      <c r="C104" s="2688" t="s">
        <v>1277</v>
      </c>
      <c r="D104" s="2685"/>
      <c r="E104" s="2689"/>
      <c r="F104" s="2689"/>
      <c r="G104" s="3429"/>
      <c r="H104" s="3827"/>
      <c r="I104" s="2689"/>
      <c r="J104" s="2619"/>
      <c r="K104" s="2730"/>
      <c r="L104" s="1420"/>
      <c r="M104" s="2689"/>
    </row>
    <row r="105" spans="1:13" ht="37.5" customHeight="1">
      <c r="A105" s="2685"/>
      <c r="B105" s="2685"/>
      <c r="C105" s="1582" t="s">
        <v>3434</v>
      </c>
      <c r="D105" s="2691" t="s">
        <v>3162</v>
      </c>
      <c r="E105" s="2694" t="s">
        <v>3151</v>
      </c>
      <c r="F105" s="2694" t="s">
        <v>3433</v>
      </c>
      <c r="G105" s="3429"/>
      <c r="H105" s="3827"/>
      <c r="I105" s="2694"/>
      <c r="J105" s="3873" t="s">
        <v>1370</v>
      </c>
      <c r="K105" s="2730"/>
      <c r="L105" s="1861">
        <v>1285364</v>
      </c>
      <c r="M105" s="1859"/>
    </row>
    <row r="106" spans="1:13" ht="60" customHeight="1">
      <c r="A106" s="2685"/>
      <c r="B106" s="2685"/>
      <c r="C106" s="1582" t="s">
        <v>3436</v>
      </c>
      <c r="D106" s="2691" t="s">
        <v>3162</v>
      </c>
      <c r="E106" s="2694" t="s">
        <v>3152</v>
      </c>
      <c r="F106" s="2694" t="s">
        <v>3435</v>
      </c>
      <c r="G106" s="3429"/>
      <c r="H106" s="3827"/>
      <c r="I106" s="2694"/>
      <c r="J106" s="3874"/>
      <c r="K106" s="2730"/>
      <c r="L106" s="1861">
        <v>1411000</v>
      </c>
      <c r="M106" s="1859"/>
    </row>
    <row r="107" spans="1:13" ht="37.5" customHeight="1">
      <c r="A107" s="2685"/>
      <c r="B107" s="2685"/>
      <c r="C107" s="1582" t="s">
        <v>3438</v>
      </c>
      <c r="D107" s="2691" t="s">
        <v>3162</v>
      </c>
      <c r="E107" s="2694" t="s">
        <v>3151</v>
      </c>
      <c r="F107" s="2694" t="s">
        <v>3437</v>
      </c>
      <c r="G107" s="3429"/>
      <c r="H107" s="3827"/>
      <c r="I107" s="2694"/>
      <c r="J107" s="3874"/>
      <c r="K107" s="2730"/>
      <c r="L107" s="1861">
        <v>1161000</v>
      </c>
      <c r="M107" s="1862"/>
    </row>
    <row r="108" spans="1:13" ht="33" customHeight="1">
      <c r="A108" s="2685"/>
      <c r="B108" s="2685"/>
      <c r="C108" s="1582" t="s">
        <v>3439</v>
      </c>
      <c r="D108" s="2691" t="s">
        <v>3162</v>
      </c>
      <c r="E108" s="2694" t="s">
        <v>3152</v>
      </c>
      <c r="F108" s="2694" t="s">
        <v>3433</v>
      </c>
      <c r="G108" s="3429"/>
      <c r="H108" s="3827"/>
      <c r="I108" s="2694"/>
      <c r="J108" s="3874"/>
      <c r="K108" s="2730"/>
      <c r="L108" s="1861">
        <v>1695273</v>
      </c>
      <c r="M108" s="1862"/>
    </row>
    <row r="109" spans="1:13" ht="35.25" customHeight="1">
      <c r="A109" s="2685"/>
      <c r="B109" s="2685"/>
      <c r="C109" s="2688" t="s">
        <v>1276</v>
      </c>
      <c r="D109" s="2685"/>
      <c r="E109" s="1542"/>
      <c r="F109" s="1542"/>
      <c r="G109" s="3429"/>
      <c r="H109" s="3827"/>
      <c r="I109" s="1542"/>
      <c r="J109" s="3874"/>
      <c r="K109" s="2730"/>
      <c r="L109" s="2607"/>
      <c r="M109" s="1542"/>
    </row>
    <row r="110" spans="1:13" ht="57" customHeight="1">
      <c r="A110" s="2685"/>
      <c r="B110" s="2685"/>
      <c r="C110" s="1582" t="s">
        <v>3440</v>
      </c>
      <c r="D110" s="2691" t="s">
        <v>3162</v>
      </c>
      <c r="E110" s="2694" t="s">
        <v>3151</v>
      </c>
      <c r="F110" s="2694" t="s">
        <v>3441</v>
      </c>
      <c r="G110" s="3429"/>
      <c r="H110" s="3827"/>
      <c r="I110" s="2694"/>
      <c r="J110" s="3874"/>
      <c r="K110" s="2730"/>
      <c r="L110" s="1861">
        <v>2662818</v>
      </c>
      <c r="M110" s="1859"/>
    </row>
    <row r="111" spans="1:13" ht="50.25" customHeight="1">
      <c r="A111" s="2685"/>
      <c r="B111" s="2685"/>
      <c r="C111" s="1582" t="s">
        <v>3442</v>
      </c>
      <c r="D111" s="2691" t="s">
        <v>3162</v>
      </c>
      <c r="E111" s="2694" t="s">
        <v>3151</v>
      </c>
      <c r="F111" s="2694" t="s">
        <v>3443</v>
      </c>
      <c r="G111" s="3429"/>
      <c r="H111" s="3827"/>
      <c r="I111" s="2694"/>
      <c r="J111" s="3874"/>
      <c r="K111" s="2730"/>
      <c r="L111" s="1864">
        <v>2035273</v>
      </c>
      <c r="M111" s="1864"/>
    </row>
    <row r="112" spans="1:13" ht="68.25" customHeight="1">
      <c r="A112" s="2685"/>
      <c r="B112" s="2685"/>
      <c r="C112" s="1582" t="s">
        <v>3444</v>
      </c>
      <c r="D112" s="2691" t="s">
        <v>3162</v>
      </c>
      <c r="E112" s="2694" t="s">
        <v>3152</v>
      </c>
      <c r="F112" s="2694" t="s">
        <v>3445</v>
      </c>
      <c r="G112" s="3430"/>
      <c r="H112" s="3828"/>
      <c r="I112" s="2694"/>
      <c r="J112" s="3875"/>
      <c r="K112" s="2731"/>
      <c r="L112" s="1864">
        <v>4117000</v>
      </c>
      <c r="M112" s="1865"/>
    </row>
    <row r="113" spans="1:13" ht="61.5" customHeight="1">
      <c r="A113" s="2685"/>
      <c r="B113" s="2685"/>
      <c r="C113" s="1582" t="s">
        <v>3446</v>
      </c>
      <c r="D113" s="2691" t="s">
        <v>3162</v>
      </c>
      <c r="E113" s="2694" t="s">
        <v>3152</v>
      </c>
      <c r="F113" s="2694" t="s">
        <v>3445</v>
      </c>
      <c r="G113" s="3428" t="s">
        <v>3565</v>
      </c>
      <c r="H113" s="3826" t="s">
        <v>3386</v>
      </c>
      <c r="I113" s="2694"/>
      <c r="J113" s="3829" t="s">
        <v>1370</v>
      </c>
      <c r="K113" s="2730"/>
      <c r="L113" s="1864">
        <v>2279636</v>
      </c>
      <c r="M113" s="1865"/>
    </row>
    <row r="114" spans="1:13" ht="40.5" customHeight="1">
      <c r="A114" s="2685"/>
      <c r="B114" s="2685"/>
      <c r="C114" s="2688" t="s">
        <v>1093</v>
      </c>
      <c r="D114" s="2685"/>
      <c r="E114" s="1542"/>
      <c r="F114" s="1542"/>
      <c r="G114" s="3429"/>
      <c r="H114" s="3827"/>
      <c r="I114" s="1542"/>
      <c r="J114" s="3830"/>
      <c r="K114" s="2730"/>
      <c r="L114" s="2607"/>
      <c r="M114" s="1542"/>
    </row>
    <row r="115" spans="1:13" ht="42.75" customHeight="1">
      <c r="A115" s="2685"/>
      <c r="B115" s="2685"/>
      <c r="C115" s="1866" t="s">
        <v>1241</v>
      </c>
      <c r="D115" s="2685"/>
      <c r="E115" s="1542"/>
      <c r="F115" s="1542"/>
      <c r="G115" s="3429"/>
      <c r="H115" s="3827"/>
      <c r="I115" s="1542"/>
      <c r="J115" s="3830"/>
      <c r="K115" s="2730"/>
      <c r="L115" s="2607"/>
      <c r="M115" s="1542"/>
    </row>
    <row r="116" spans="1:13" ht="37.5" customHeight="1">
      <c r="A116" s="2685"/>
      <c r="B116" s="2685"/>
      <c r="C116" s="1582" t="s">
        <v>3447</v>
      </c>
      <c r="D116" s="2685" t="s">
        <v>2030</v>
      </c>
      <c r="E116" s="1867" t="s">
        <v>1563</v>
      </c>
      <c r="F116" s="1867" t="s">
        <v>3448</v>
      </c>
      <c r="G116" s="3429"/>
      <c r="H116" s="3827"/>
      <c r="I116" s="1867"/>
      <c r="J116" s="3830"/>
      <c r="K116" s="2730"/>
      <c r="L116" s="1864">
        <v>330091</v>
      </c>
      <c r="M116" s="1865"/>
    </row>
    <row r="117" spans="1:13" ht="35.25" customHeight="1">
      <c r="A117" s="2685"/>
      <c r="B117" s="2685"/>
      <c r="C117" s="1582" t="s">
        <v>3449</v>
      </c>
      <c r="D117" s="2685" t="s">
        <v>2030</v>
      </c>
      <c r="E117" s="1867" t="s">
        <v>1563</v>
      </c>
      <c r="F117" s="1867" t="s">
        <v>3448</v>
      </c>
      <c r="G117" s="3429"/>
      <c r="H117" s="3827"/>
      <c r="I117" s="1867"/>
      <c r="J117" s="3830"/>
      <c r="K117" s="2730"/>
      <c r="L117" s="1864">
        <v>308000</v>
      </c>
      <c r="M117" s="1865"/>
    </row>
    <row r="118" spans="1:13" ht="36.75" customHeight="1">
      <c r="A118" s="2685"/>
      <c r="B118" s="2685"/>
      <c r="C118" s="1866" t="s">
        <v>1245</v>
      </c>
      <c r="D118" s="2685"/>
      <c r="E118" s="2685"/>
      <c r="F118" s="2685"/>
      <c r="G118" s="3430"/>
      <c r="H118" s="3828"/>
      <c r="I118" s="2685"/>
      <c r="J118" s="3831"/>
      <c r="K118" s="2731"/>
      <c r="L118" s="2607"/>
      <c r="M118" s="1849"/>
    </row>
    <row r="119" spans="1:13" ht="63" customHeight="1">
      <c r="A119" s="1605">
        <v>3</v>
      </c>
      <c r="B119" s="1819"/>
      <c r="C119" s="2680" t="s">
        <v>3450</v>
      </c>
      <c r="D119" s="1395"/>
      <c r="E119" s="1395"/>
      <c r="F119" s="1395"/>
      <c r="G119" s="1395"/>
      <c r="H119" s="2728"/>
      <c r="I119" s="1395"/>
      <c r="J119" s="1001"/>
      <c r="K119" s="1395"/>
      <c r="L119" s="1852"/>
      <c r="M119" s="1447"/>
    </row>
    <row r="120" spans="1:13" ht="42.75" customHeight="1">
      <c r="A120" s="2690"/>
      <c r="B120" s="2690"/>
      <c r="C120" s="2681" t="s">
        <v>3160</v>
      </c>
      <c r="D120" s="2691" t="s">
        <v>2030</v>
      </c>
      <c r="E120" s="3866" t="s">
        <v>1559</v>
      </c>
      <c r="F120" s="2691" t="s">
        <v>1000</v>
      </c>
      <c r="G120" s="3468" t="s">
        <v>3451</v>
      </c>
      <c r="H120" s="3468" t="s">
        <v>3386</v>
      </c>
      <c r="I120" s="2691"/>
      <c r="J120" s="3864" t="s">
        <v>3159</v>
      </c>
      <c r="K120" s="3428" t="s">
        <v>3158</v>
      </c>
      <c r="L120" s="2608">
        <v>455000</v>
      </c>
      <c r="M120" s="2691"/>
    </row>
    <row r="121" spans="1:13" ht="35.25" customHeight="1">
      <c r="A121" s="2690"/>
      <c r="B121" s="2690"/>
      <c r="C121" s="2681" t="s">
        <v>3161</v>
      </c>
      <c r="D121" s="2691" t="s">
        <v>3162</v>
      </c>
      <c r="E121" s="3867"/>
      <c r="F121" s="2691" t="s">
        <v>3177</v>
      </c>
      <c r="G121" s="3469"/>
      <c r="H121" s="3469"/>
      <c r="I121" s="2691"/>
      <c r="J121" s="3865"/>
      <c r="K121" s="3429"/>
      <c r="L121" s="2608">
        <v>3152000</v>
      </c>
      <c r="M121" s="2691"/>
    </row>
    <row r="122" spans="1:13" ht="35.25" customHeight="1">
      <c r="A122" s="2690"/>
      <c r="B122" s="2690"/>
      <c r="C122" s="2681" t="s">
        <v>3161</v>
      </c>
      <c r="D122" s="2691" t="s">
        <v>3163</v>
      </c>
      <c r="E122" s="3867"/>
      <c r="F122" s="2691" t="s">
        <v>3178</v>
      </c>
      <c r="G122" s="3469"/>
      <c r="H122" s="3469"/>
      <c r="I122" s="2691"/>
      <c r="J122" s="3865"/>
      <c r="K122" s="3429"/>
      <c r="L122" s="2608">
        <v>911000</v>
      </c>
      <c r="M122" s="2691"/>
    </row>
    <row r="123" spans="1:13" ht="35.25" customHeight="1">
      <c r="A123" s="2690"/>
      <c r="B123" s="2690"/>
      <c r="C123" s="2681" t="s">
        <v>3164</v>
      </c>
      <c r="D123" s="2691" t="s">
        <v>3162</v>
      </c>
      <c r="E123" s="3867"/>
      <c r="F123" s="2691" t="s">
        <v>3177</v>
      </c>
      <c r="G123" s="3469"/>
      <c r="H123" s="3469"/>
      <c r="I123" s="2691"/>
      <c r="J123" s="3865"/>
      <c r="K123" s="3429"/>
      <c r="L123" s="2608">
        <v>3928000</v>
      </c>
      <c r="M123" s="2691"/>
    </row>
    <row r="124" spans="1:13" ht="35.25" customHeight="1">
      <c r="A124" s="2690"/>
      <c r="B124" s="2690"/>
      <c r="C124" s="2681" t="s">
        <v>3164</v>
      </c>
      <c r="D124" s="2691" t="s">
        <v>3163</v>
      </c>
      <c r="E124" s="3867"/>
      <c r="F124" s="2691" t="s">
        <v>3178</v>
      </c>
      <c r="G124" s="3469"/>
      <c r="H124" s="3469"/>
      <c r="I124" s="2691"/>
      <c r="J124" s="3865"/>
      <c r="K124" s="3429"/>
      <c r="L124" s="2608">
        <v>1069000</v>
      </c>
      <c r="M124" s="2691"/>
    </row>
    <row r="125" spans="1:13" ht="35.25" customHeight="1">
      <c r="A125" s="2690"/>
      <c r="B125" s="2690"/>
      <c r="C125" s="2681" t="s">
        <v>3165</v>
      </c>
      <c r="D125" s="2691" t="s">
        <v>3162</v>
      </c>
      <c r="E125" s="3867"/>
      <c r="F125" s="2691" t="s">
        <v>3177</v>
      </c>
      <c r="G125" s="3469"/>
      <c r="H125" s="3469"/>
      <c r="I125" s="2691"/>
      <c r="J125" s="3865"/>
      <c r="K125" s="3429"/>
      <c r="L125" s="2608">
        <v>3731000</v>
      </c>
      <c r="M125" s="2691"/>
    </row>
    <row r="126" spans="1:13" ht="35.25" customHeight="1">
      <c r="A126" s="2690"/>
      <c r="B126" s="2690"/>
      <c r="C126" s="2681" t="s">
        <v>3165</v>
      </c>
      <c r="D126" s="2691" t="s">
        <v>3163</v>
      </c>
      <c r="E126" s="3867"/>
      <c r="F126" s="2691" t="s">
        <v>3178</v>
      </c>
      <c r="G126" s="3469"/>
      <c r="H126" s="3469"/>
      <c r="I126" s="2691"/>
      <c r="J126" s="3865"/>
      <c r="K126" s="3429"/>
      <c r="L126" s="2608">
        <v>1017000</v>
      </c>
      <c r="M126" s="2691"/>
    </row>
    <row r="127" spans="1:13" ht="35.25" customHeight="1">
      <c r="A127" s="2690"/>
      <c r="B127" s="2690"/>
      <c r="C127" s="2681" t="s">
        <v>3166</v>
      </c>
      <c r="D127" s="2691" t="s">
        <v>3162</v>
      </c>
      <c r="E127" s="3867"/>
      <c r="F127" s="2691" t="s">
        <v>3177</v>
      </c>
      <c r="G127" s="3469"/>
      <c r="H127" s="3469"/>
      <c r="I127" s="2691"/>
      <c r="J127" s="3865"/>
      <c r="K127" s="3429"/>
      <c r="L127" s="2608">
        <v>1030000</v>
      </c>
      <c r="M127" s="2691"/>
    </row>
    <row r="128" spans="1:13" ht="35.25" customHeight="1">
      <c r="A128" s="2690"/>
      <c r="B128" s="2690"/>
      <c r="C128" s="2681" t="s">
        <v>3166</v>
      </c>
      <c r="D128" s="2691" t="s">
        <v>3163</v>
      </c>
      <c r="E128" s="3867"/>
      <c r="F128" s="2691" t="s">
        <v>3178</v>
      </c>
      <c r="G128" s="3469"/>
      <c r="H128" s="3469"/>
      <c r="I128" s="2691"/>
      <c r="J128" s="3865"/>
      <c r="K128" s="3429"/>
      <c r="L128" s="2608">
        <v>335000</v>
      </c>
      <c r="M128" s="2691"/>
    </row>
    <row r="129" spans="1:13" ht="35.25" customHeight="1">
      <c r="A129" s="2690"/>
      <c r="B129" s="2690"/>
      <c r="C129" s="2681" t="s">
        <v>3167</v>
      </c>
      <c r="D129" s="2691" t="s">
        <v>3162</v>
      </c>
      <c r="E129" s="3867"/>
      <c r="F129" s="2691" t="s">
        <v>3177</v>
      </c>
      <c r="G129" s="3469"/>
      <c r="H129" s="3469"/>
      <c r="I129" s="2691"/>
      <c r="J129" s="3865"/>
      <c r="K129" s="3429"/>
      <c r="L129" s="2608">
        <v>2120000</v>
      </c>
      <c r="M129" s="2691"/>
    </row>
    <row r="130" spans="1:13" ht="35.25" customHeight="1">
      <c r="A130" s="2690"/>
      <c r="B130" s="2690"/>
      <c r="C130" s="2681" t="s">
        <v>3167</v>
      </c>
      <c r="D130" s="2691" t="s">
        <v>3163</v>
      </c>
      <c r="E130" s="3867"/>
      <c r="F130" s="2691" t="s">
        <v>3178</v>
      </c>
      <c r="G130" s="3469"/>
      <c r="H130" s="3469"/>
      <c r="I130" s="2691"/>
      <c r="J130" s="3865"/>
      <c r="K130" s="3429"/>
      <c r="L130" s="2608">
        <v>634000</v>
      </c>
      <c r="M130" s="2691"/>
    </row>
    <row r="131" spans="1:13" ht="35.25" customHeight="1">
      <c r="A131" s="2690"/>
      <c r="B131" s="2690"/>
      <c r="C131" s="2681" t="s">
        <v>3167</v>
      </c>
      <c r="D131" s="2691" t="s">
        <v>3163</v>
      </c>
      <c r="E131" s="3867"/>
      <c r="F131" s="2691" t="s">
        <v>3179</v>
      </c>
      <c r="G131" s="3469"/>
      <c r="H131" s="3469"/>
      <c r="I131" s="2691"/>
      <c r="J131" s="3865"/>
      <c r="K131" s="3429"/>
      <c r="L131" s="2608">
        <v>157000</v>
      </c>
      <c r="M131" s="2691"/>
    </row>
    <row r="132" spans="1:13" ht="35.25" customHeight="1">
      <c r="A132" s="2690"/>
      <c r="B132" s="2690"/>
      <c r="C132" s="2681" t="s">
        <v>3168</v>
      </c>
      <c r="D132" s="2691" t="s">
        <v>3162</v>
      </c>
      <c r="E132" s="3867"/>
      <c r="F132" s="2691" t="s">
        <v>3177</v>
      </c>
      <c r="G132" s="3469"/>
      <c r="H132" s="3469"/>
      <c r="I132" s="2691"/>
      <c r="J132" s="3865"/>
      <c r="K132" s="3429"/>
      <c r="L132" s="2608">
        <v>1982000</v>
      </c>
      <c r="M132" s="2691"/>
    </row>
    <row r="133" spans="1:13" ht="35.25" customHeight="1">
      <c r="A133" s="2690"/>
      <c r="B133" s="2690"/>
      <c r="C133" s="2681" t="s">
        <v>3168</v>
      </c>
      <c r="D133" s="2691" t="s">
        <v>3163</v>
      </c>
      <c r="E133" s="3867"/>
      <c r="F133" s="2691" t="s">
        <v>3178</v>
      </c>
      <c r="G133" s="3469"/>
      <c r="H133" s="3469"/>
      <c r="I133" s="2691"/>
      <c r="J133" s="3865"/>
      <c r="K133" s="3429"/>
      <c r="L133" s="2608">
        <v>594000</v>
      </c>
      <c r="M133" s="2691"/>
    </row>
    <row r="134" spans="1:13" ht="35.25" customHeight="1">
      <c r="A134" s="2690"/>
      <c r="B134" s="2690"/>
      <c r="C134" s="2681" t="s">
        <v>3168</v>
      </c>
      <c r="D134" s="2691" t="s">
        <v>3163</v>
      </c>
      <c r="E134" s="3867"/>
      <c r="F134" s="2691" t="s">
        <v>3179</v>
      </c>
      <c r="G134" s="3469"/>
      <c r="H134" s="3469"/>
      <c r="I134" s="2691"/>
      <c r="J134" s="3865"/>
      <c r="K134" s="3429"/>
      <c r="L134" s="2608">
        <v>137000</v>
      </c>
      <c r="M134" s="2691"/>
    </row>
    <row r="135" spans="1:13" ht="35.25" customHeight="1">
      <c r="A135" s="2690"/>
      <c r="B135" s="2690"/>
      <c r="C135" s="2681" t="s">
        <v>3169</v>
      </c>
      <c r="D135" s="2691" t="s">
        <v>3162</v>
      </c>
      <c r="E135" s="3867"/>
      <c r="F135" s="2691" t="s">
        <v>3177</v>
      </c>
      <c r="G135" s="3469"/>
      <c r="H135" s="3469"/>
      <c r="I135" s="2691"/>
      <c r="J135" s="3865"/>
      <c r="K135" s="3429"/>
      <c r="L135" s="2608">
        <v>3827000</v>
      </c>
      <c r="M135" s="2691"/>
    </row>
    <row r="136" spans="1:13" ht="35.25" customHeight="1">
      <c r="A136" s="2690"/>
      <c r="B136" s="2690"/>
      <c r="C136" s="2681" t="s">
        <v>3169</v>
      </c>
      <c r="D136" s="2691" t="s">
        <v>3163</v>
      </c>
      <c r="E136" s="3867"/>
      <c r="F136" s="2691" t="s">
        <v>3178</v>
      </c>
      <c r="G136" s="3469"/>
      <c r="H136" s="3469"/>
      <c r="I136" s="2691"/>
      <c r="J136" s="3865"/>
      <c r="K136" s="3429"/>
      <c r="L136" s="2608">
        <v>1168000</v>
      </c>
      <c r="M136" s="2691"/>
    </row>
    <row r="137" spans="1:13" ht="35.25" customHeight="1">
      <c r="A137" s="2690"/>
      <c r="B137" s="2690"/>
      <c r="C137" s="2681" t="s">
        <v>3170</v>
      </c>
      <c r="D137" s="2691" t="s">
        <v>3162</v>
      </c>
      <c r="E137" s="3867"/>
      <c r="F137" s="2691" t="s">
        <v>3177</v>
      </c>
      <c r="G137" s="3469"/>
      <c r="H137" s="3469"/>
      <c r="I137" s="2691"/>
      <c r="J137" s="3865"/>
      <c r="K137" s="3429"/>
      <c r="L137" s="2608">
        <v>3650000</v>
      </c>
      <c r="M137" s="2691"/>
    </row>
    <row r="138" spans="1:13" ht="35.25" customHeight="1">
      <c r="A138" s="2690"/>
      <c r="B138" s="2690"/>
      <c r="C138" s="2681" t="s">
        <v>3170</v>
      </c>
      <c r="D138" s="2691" t="s">
        <v>3163</v>
      </c>
      <c r="E138" s="3868"/>
      <c r="F138" s="2691" t="s">
        <v>3178</v>
      </c>
      <c r="G138" s="3470"/>
      <c r="H138" s="3470"/>
      <c r="I138" s="2691"/>
      <c r="J138" s="3865"/>
      <c r="K138" s="3429"/>
      <c r="L138" s="2608">
        <v>1109000</v>
      </c>
      <c r="M138" s="2691"/>
    </row>
    <row r="139" spans="1:13" ht="35.25" customHeight="1">
      <c r="A139" s="2690"/>
      <c r="B139" s="2690"/>
      <c r="C139" s="2681" t="s">
        <v>3171</v>
      </c>
      <c r="D139" s="2691" t="s">
        <v>3162</v>
      </c>
      <c r="E139" s="2705"/>
      <c r="F139" s="2691" t="s">
        <v>3177</v>
      </c>
      <c r="G139" s="2691"/>
      <c r="H139" s="2691"/>
      <c r="I139" s="2691"/>
      <c r="J139" s="2707"/>
      <c r="K139" s="1463"/>
      <c r="L139" s="2608">
        <v>3569000</v>
      </c>
      <c r="M139" s="2691"/>
    </row>
    <row r="140" spans="1:13" ht="35.25" customHeight="1">
      <c r="A140" s="2690"/>
      <c r="B140" s="2690"/>
      <c r="C140" s="2681" t="s">
        <v>3171</v>
      </c>
      <c r="D140" s="2691" t="s">
        <v>3163</v>
      </c>
      <c r="E140" s="2705" t="s">
        <v>1559</v>
      </c>
      <c r="F140" s="2691" t="s">
        <v>3178</v>
      </c>
      <c r="G140" s="3468" t="s">
        <v>3451</v>
      </c>
      <c r="H140" s="3468" t="s">
        <v>3386</v>
      </c>
      <c r="I140" s="2691"/>
      <c r="J140" s="2706"/>
      <c r="K140" s="1465"/>
      <c r="L140" s="2608">
        <v>1069000</v>
      </c>
      <c r="M140" s="2691"/>
    </row>
    <row r="141" spans="1:13" ht="35.25" customHeight="1">
      <c r="A141" s="2690"/>
      <c r="B141" s="2690"/>
      <c r="C141" s="2681" t="s">
        <v>3172</v>
      </c>
      <c r="D141" s="2691" t="s">
        <v>3163</v>
      </c>
      <c r="E141" s="2705" t="s">
        <v>1559</v>
      </c>
      <c r="F141" s="2691" t="s">
        <v>3178</v>
      </c>
      <c r="G141" s="3469"/>
      <c r="H141" s="3469"/>
      <c r="I141" s="2691"/>
      <c r="J141" s="2706"/>
      <c r="K141" s="1465"/>
      <c r="L141" s="2608">
        <v>1309000</v>
      </c>
      <c r="M141" s="2691"/>
    </row>
    <row r="142" spans="1:13" ht="35.25" customHeight="1">
      <c r="A142" s="2690"/>
      <c r="B142" s="2690"/>
      <c r="C142" s="2681" t="s">
        <v>3172</v>
      </c>
      <c r="D142" s="2691" t="s">
        <v>3163</v>
      </c>
      <c r="E142" s="2705" t="s">
        <v>1559</v>
      </c>
      <c r="F142" s="2691" t="s">
        <v>3179</v>
      </c>
      <c r="G142" s="3469"/>
      <c r="H142" s="3469"/>
      <c r="I142" s="2691"/>
      <c r="J142" s="2706"/>
      <c r="K142" s="1465"/>
      <c r="L142" s="2608">
        <v>295000</v>
      </c>
      <c r="M142" s="2691"/>
    </row>
    <row r="143" spans="1:13" ht="35.25" customHeight="1">
      <c r="A143" s="2690"/>
      <c r="B143" s="2690"/>
      <c r="C143" s="2681" t="s">
        <v>3173</v>
      </c>
      <c r="D143" s="2691" t="s">
        <v>3163</v>
      </c>
      <c r="E143" s="2705" t="s">
        <v>1559</v>
      </c>
      <c r="F143" s="2691" t="s">
        <v>3178</v>
      </c>
      <c r="G143" s="3469"/>
      <c r="H143" s="3469"/>
      <c r="I143" s="2691"/>
      <c r="J143" s="2706"/>
      <c r="K143" s="1465"/>
      <c r="L143" s="2608">
        <v>1247000</v>
      </c>
      <c r="M143" s="2691"/>
    </row>
    <row r="144" spans="1:13" ht="35.25" customHeight="1">
      <c r="A144" s="2690"/>
      <c r="B144" s="2690"/>
      <c r="C144" s="2681" t="s">
        <v>3173</v>
      </c>
      <c r="D144" s="2691" t="s">
        <v>3163</v>
      </c>
      <c r="E144" s="2705" t="s">
        <v>1559</v>
      </c>
      <c r="F144" s="2691" t="s">
        <v>3179</v>
      </c>
      <c r="G144" s="3469"/>
      <c r="H144" s="3469"/>
      <c r="I144" s="2691"/>
      <c r="J144" s="2706"/>
      <c r="K144" s="1465"/>
      <c r="L144" s="2608">
        <v>275000</v>
      </c>
      <c r="M144" s="2691"/>
    </row>
    <row r="145" spans="1:13" ht="35.25" customHeight="1">
      <c r="A145" s="2690"/>
      <c r="B145" s="2690"/>
      <c r="C145" s="2681" t="s">
        <v>3180</v>
      </c>
      <c r="D145" s="2691" t="s">
        <v>3163</v>
      </c>
      <c r="E145" s="2705" t="s">
        <v>1559</v>
      </c>
      <c r="F145" s="2691" t="s">
        <v>3178</v>
      </c>
      <c r="G145" s="3469"/>
      <c r="H145" s="3469"/>
      <c r="I145" s="2691"/>
      <c r="J145" s="2706"/>
      <c r="K145" s="1465"/>
      <c r="L145" s="2608">
        <v>1229000</v>
      </c>
      <c r="M145" s="2691"/>
    </row>
    <row r="146" spans="1:13" ht="35.25" customHeight="1">
      <c r="A146" s="2690"/>
      <c r="B146" s="2690"/>
      <c r="C146" s="2681" t="s">
        <v>3180</v>
      </c>
      <c r="D146" s="2691" t="s">
        <v>3163</v>
      </c>
      <c r="E146" s="2705" t="s">
        <v>1559</v>
      </c>
      <c r="F146" s="2691" t="s">
        <v>3179</v>
      </c>
      <c r="G146" s="3469"/>
      <c r="H146" s="3469"/>
      <c r="I146" s="2691"/>
      <c r="J146" s="2706"/>
      <c r="K146" s="1465"/>
      <c r="L146" s="2608">
        <v>256000</v>
      </c>
      <c r="M146" s="2691"/>
    </row>
    <row r="147" spans="1:13" ht="35.25" customHeight="1">
      <c r="A147" s="2690"/>
      <c r="B147" s="2690"/>
      <c r="C147" s="2681" t="s">
        <v>3174</v>
      </c>
      <c r="D147" s="2691" t="s">
        <v>3162</v>
      </c>
      <c r="E147" s="2705" t="s">
        <v>1559</v>
      </c>
      <c r="F147" s="2691" t="s">
        <v>3177</v>
      </c>
      <c r="G147" s="3469"/>
      <c r="H147" s="3469"/>
      <c r="I147" s="2691"/>
      <c r="J147" s="2706"/>
      <c r="K147" s="1465"/>
      <c r="L147" s="2608">
        <v>2318000</v>
      </c>
      <c r="M147" s="2691"/>
    </row>
    <row r="148" spans="1:13" ht="35.25" customHeight="1">
      <c r="A148" s="2690"/>
      <c r="B148" s="2690"/>
      <c r="C148" s="2681" t="s">
        <v>3174</v>
      </c>
      <c r="D148" s="2691" t="s">
        <v>3163</v>
      </c>
      <c r="E148" s="2705" t="s">
        <v>1559</v>
      </c>
      <c r="F148" s="2691" t="s">
        <v>3178</v>
      </c>
      <c r="G148" s="3469"/>
      <c r="H148" s="3469"/>
      <c r="I148" s="2691"/>
      <c r="J148" s="2706"/>
      <c r="K148" s="1465"/>
      <c r="L148" s="2608">
        <v>691000</v>
      </c>
      <c r="M148" s="2691"/>
    </row>
    <row r="149" spans="1:13" ht="35.25" customHeight="1">
      <c r="A149" s="2690"/>
      <c r="B149" s="2690"/>
      <c r="C149" s="2681" t="s">
        <v>3174</v>
      </c>
      <c r="D149" s="2691" t="s">
        <v>3163</v>
      </c>
      <c r="E149" s="2705" t="s">
        <v>1559</v>
      </c>
      <c r="F149" s="2691" t="s">
        <v>3179</v>
      </c>
      <c r="G149" s="3469"/>
      <c r="H149" s="3469"/>
      <c r="I149" s="2691"/>
      <c r="J149" s="2706"/>
      <c r="K149" s="1465"/>
      <c r="L149" s="2608">
        <v>176000</v>
      </c>
      <c r="M149" s="2691"/>
    </row>
    <row r="150" spans="1:13" ht="35.25" customHeight="1">
      <c r="A150" s="2690"/>
      <c r="B150" s="2690"/>
      <c r="C150" s="2681" t="s">
        <v>3175</v>
      </c>
      <c r="D150" s="2691" t="s">
        <v>3162</v>
      </c>
      <c r="E150" s="2705" t="s">
        <v>1559</v>
      </c>
      <c r="F150" s="2691" t="s">
        <v>3177</v>
      </c>
      <c r="G150" s="3469"/>
      <c r="H150" s="3469"/>
      <c r="I150" s="2691"/>
      <c r="J150" s="2706"/>
      <c r="K150" s="1465"/>
      <c r="L150" s="2608">
        <v>2200000</v>
      </c>
      <c r="M150" s="2691"/>
    </row>
    <row r="151" spans="1:13" ht="35.25" customHeight="1">
      <c r="A151" s="2690"/>
      <c r="B151" s="2690"/>
      <c r="C151" s="2681" t="s">
        <v>3175</v>
      </c>
      <c r="D151" s="2691" t="s">
        <v>3163</v>
      </c>
      <c r="E151" s="2705" t="s">
        <v>1559</v>
      </c>
      <c r="F151" s="2691" t="s">
        <v>3178</v>
      </c>
      <c r="G151" s="3469"/>
      <c r="H151" s="3469"/>
      <c r="I151" s="2691"/>
      <c r="J151" s="2706"/>
      <c r="K151" s="1465"/>
      <c r="L151" s="2608">
        <v>652000</v>
      </c>
      <c r="M151" s="2691"/>
    </row>
    <row r="152" spans="1:13" ht="35.25" customHeight="1">
      <c r="A152" s="2690"/>
      <c r="B152" s="2690"/>
      <c r="C152" s="2681" t="s">
        <v>3175</v>
      </c>
      <c r="D152" s="2691" t="s">
        <v>3163</v>
      </c>
      <c r="E152" s="2705" t="s">
        <v>1559</v>
      </c>
      <c r="F152" s="2691" t="s">
        <v>3179</v>
      </c>
      <c r="G152" s="3469"/>
      <c r="H152" s="3469"/>
      <c r="I152" s="2691"/>
      <c r="J152" s="2706"/>
      <c r="K152" s="1465"/>
      <c r="L152" s="2608">
        <v>157000</v>
      </c>
      <c r="M152" s="2691"/>
    </row>
    <row r="153" spans="1:13" ht="56.25" customHeight="1">
      <c r="A153" s="2680"/>
      <c r="B153" s="2680"/>
      <c r="C153" s="2681" t="s">
        <v>3176</v>
      </c>
      <c r="D153" s="2691" t="s">
        <v>3162</v>
      </c>
      <c r="E153" s="2705" t="s">
        <v>1559</v>
      </c>
      <c r="F153" s="2691" t="s">
        <v>3177</v>
      </c>
      <c r="G153" s="3470"/>
      <c r="H153" s="3470"/>
      <c r="I153" s="2691"/>
      <c r="J153" s="2707"/>
      <c r="K153" s="1463"/>
      <c r="L153" s="2608">
        <v>4484000</v>
      </c>
      <c r="M153" s="2691"/>
    </row>
    <row r="154" spans="1:13" ht="56.25" customHeight="1">
      <c r="A154" s="1605">
        <v>4</v>
      </c>
      <c r="B154" s="1819"/>
      <c r="C154" s="2680" t="s">
        <v>3452</v>
      </c>
      <c r="D154" s="1395"/>
      <c r="E154" s="1395"/>
      <c r="F154" s="1395"/>
      <c r="G154" s="1395"/>
      <c r="H154" s="1395"/>
      <c r="I154" s="1395"/>
      <c r="J154" s="1001"/>
      <c r="K154" s="1395"/>
      <c r="L154" s="1852"/>
      <c r="M154" s="1447"/>
    </row>
    <row r="155" spans="1:13" ht="35.25" customHeight="1">
      <c r="A155" s="2690"/>
      <c r="B155" s="2690"/>
      <c r="C155" s="1274" t="s">
        <v>3256</v>
      </c>
      <c r="D155" s="2596" t="s">
        <v>281</v>
      </c>
      <c r="E155" s="1234" t="s">
        <v>3257</v>
      </c>
      <c r="F155" s="1234"/>
      <c r="G155" s="3817" t="s">
        <v>3453</v>
      </c>
      <c r="H155" s="3817" t="s">
        <v>3386</v>
      </c>
      <c r="I155" s="1234"/>
      <c r="J155" s="3864" t="s">
        <v>3254</v>
      </c>
      <c r="K155" s="3243" t="s">
        <v>3568</v>
      </c>
      <c r="L155" s="2608">
        <v>5500</v>
      </c>
      <c r="M155" s="2691"/>
    </row>
    <row r="156" spans="1:13" ht="35.25" customHeight="1">
      <c r="A156" s="2690"/>
      <c r="B156" s="2690"/>
      <c r="C156" s="2485" t="s">
        <v>3258</v>
      </c>
      <c r="D156" s="2596" t="s">
        <v>281</v>
      </c>
      <c r="E156" s="1234" t="s">
        <v>3257</v>
      </c>
      <c r="F156" s="1234"/>
      <c r="G156" s="3818"/>
      <c r="H156" s="3818"/>
      <c r="I156" s="1234"/>
      <c r="J156" s="3865"/>
      <c r="K156" s="3244"/>
      <c r="L156" s="2608">
        <v>6500</v>
      </c>
      <c r="M156" s="2691"/>
    </row>
    <row r="157" spans="1:13" ht="35.25" customHeight="1">
      <c r="A157" s="2690"/>
      <c r="B157" s="2690"/>
      <c r="C157" s="2485" t="s">
        <v>3259</v>
      </c>
      <c r="D157" s="2596" t="s">
        <v>281</v>
      </c>
      <c r="E157" s="1234" t="s">
        <v>3257</v>
      </c>
      <c r="F157" s="1234"/>
      <c r="G157" s="3818"/>
      <c r="H157" s="3818"/>
      <c r="I157" s="1234"/>
      <c r="J157" s="3865"/>
      <c r="K157" s="3244"/>
      <c r="L157" s="2608">
        <v>6000</v>
      </c>
      <c r="M157" s="2691"/>
    </row>
    <row r="158" spans="1:13" ht="35.25" customHeight="1">
      <c r="A158" s="2690"/>
      <c r="B158" s="2690"/>
      <c r="C158" s="2485" t="s">
        <v>3260</v>
      </c>
      <c r="D158" s="2596" t="s">
        <v>281</v>
      </c>
      <c r="E158" s="1234" t="s">
        <v>3257</v>
      </c>
      <c r="F158" s="1234"/>
      <c r="G158" s="3818"/>
      <c r="H158" s="3818"/>
      <c r="I158" s="1234"/>
      <c r="J158" s="3865"/>
      <c r="K158" s="3244"/>
      <c r="L158" s="2608">
        <v>7500</v>
      </c>
      <c r="M158" s="2691"/>
    </row>
    <row r="159" spans="1:13" ht="35.25" customHeight="1">
      <c r="A159" s="2690"/>
      <c r="B159" s="2690"/>
      <c r="C159" s="2666" t="s">
        <v>3261</v>
      </c>
      <c r="D159" s="2596" t="s">
        <v>3262</v>
      </c>
      <c r="E159" s="1234" t="s">
        <v>3263</v>
      </c>
      <c r="F159" s="1234"/>
      <c r="G159" s="3818"/>
      <c r="H159" s="3818"/>
      <c r="I159" s="1234"/>
      <c r="J159" s="3865"/>
      <c r="K159" s="3244"/>
      <c r="L159" s="2608">
        <v>64000</v>
      </c>
      <c r="M159" s="2691"/>
    </row>
    <row r="160" spans="1:13" ht="35.25" customHeight="1">
      <c r="A160" s="2690"/>
      <c r="B160" s="2690"/>
      <c r="C160" s="2666" t="s">
        <v>3264</v>
      </c>
      <c r="D160" s="2596" t="s">
        <v>3262</v>
      </c>
      <c r="E160" s="1234" t="s">
        <v>3265</v>
      </c>
      <c r="F160" s="1234"/>
      <c r="G160" s="3819"/>
      <c r="H160" s="3819"/>
      <c r="I160" s="1234"/>
      <c r="J160" s="3869"/>
      <c r="K160" s="3250"/>
      <c r="L160" s="2608">
        <v>63000</v>
      </c>
      <c r="M160" s="2691"/>
    </row>
    <row r="161" spans="1:13" ht="35.25" customHeight="1">
      <c r="A161" s="2690"/>
      <c r="B161" s="2690"/>
      <c r="C161" s="2666" t="s">
        <v>3266</v>
      </c>
      <c r="D161" s="2596" t="s">
        <v>3262</v>
      </c>
      <c r="E161" s="1234" t="s">
        <v>3267</v>
      </c>
      <c r="F161" s="1234"/>
      <c r="G161" s="3817" t="s">
        <v>3453</v>
      </c>
      <c r="H161" s="3817" t="s">
        <v>3386</v>
      </c>
      <c r="I161" s="1234"/>
      <c r="J161" s="2706"/>
      <c r="K161" s="1465"/>
      <c r="L161" s="2608">
        <v>89000</v>
      </c>
      <c r="M161" s="2691"/>
    </row>
    <row r="162" spans="1:13" ht="35.25" customHeight="1">
      <c r="A162" s="2690"/>
      <c r="B162" s="2690"/>
      <c r="C162" s="2666" t="s">
        <v>3268</v>
      </c>
      <c r="D162" s="2596" t="s">
        <v>3262</v>
      </c>
      <c r="E162" s="1234" t="s">
        <v>3265</v>
      </c>
      <c r="F162" s="1234"/>
      <c r="G162" s="3818"/>
      <c r="H162" s="3818"/>
      <c r="I162" s="1234"/>
      <c r="J162" s="2706"/>
      <c r="K162" s="1465"/>
      <c r="L162" s="2608">
        <v>175000</v>
      </c>
      <c r="M162" s="2691"/>
    </row>
    <row r="163" spans="1:13" ht="35.25" customHeight="1">
      <c r="A163" s="2690"/>
      <c r="B163" s="2690"/>
      <c r="C163" s="2666" t="s">
        <v>3269</v>
      </c>
      <c r="D163" s="2596" t="s">
        <v>281</v>
      </c>
      <c r="E163" s="1234" t="s">
        <v>3263</v>
      </c>
      <c r="F163" s="1234"/>
      <c r="G163" s="3818"/>
      <c r="H163" s="3818"/>
      <c r="I163" s="1234"/>
      <c r="J163" s="2706"/>
      <c r="K163" s="1465"/>
      <c r="L163" s="2608">
        <v>67000</v>
      </c>
      <c r="M163" s="2691"/>
    </row>
    <row r="164" spans="1:13" ht="35.25" customHeight="1">
      <c r="A164" s="2690"/>
      <c r="B164" s="2690"/>
      <c r="C164" s="2485" t="s">
        <v>3270</v>
      </c>
      <c r="D164" s="2596" t="s">
        <v>281</v>
      </c>
      <c r="E164" s="1234" t="s">
        <v>3263</v>
      </c>
      <c r="F164" s="1234"/>
      <c r="G164" s="3818"/>
      <c r="H164" s="3818"/>
      <c r="I164" s="1234"/>
      <c r="J164" s="2706"/>
      <c r="K164" s="1465"/>
      <c r="L164" s="2608">
        <v>97000</v>
      </c>
      <c r="M164" s="2691"/>
    </row>
    <row r="165" spans="1:13" ht="35.25" customHeight="1">
      <c r="A165" s="2690"/>
      <c r="B165" s="2690"/>
      <c r="C165" s="2485" t="s">
        <v>3271</v>
      </c>
      <c r="D165" s="2596" t="s">
        <v>3262</v>
      </c>
      <c r="E165" s="1234" t="s">
        <v>3263</v>
      </c>
      <c r="F165" s="1234"/>
      <c r="G165" s="3819"/>
      <c r="H165" s="3819"/>
      <c r="I165" s="1234"/>
      <c r="J165" s="2707"/>
      <c r="K165" s="1463"/>
      <c r="L165" s="2608">
        <v>124000</v>
      </c>
      <c r="M165" s="2691"/>
    </row>
    <row r="166" spans="1:13" ht="30.75" hidden="1" customHeight="1">
      <c r="A166" s="2680">
        <v>1</v>
      </c>
      <c r="B166" s="2680"/>
      <c r="C166" s="2688" t="s">
        <v>1296</v>
      </c>
      <c r="D166" s="2680"/>
      <c r="E166" s="2680"/>
      <c r="F166" s="2680"/>
      <c r="G166" s="2680"/>
      <c r="H166" s="2680"/>
      <c r="I166" s="2680"/>
      <c r="J166" s="2668"/>
      <c r="K166" s="2680"/>
      <c r="L166" s="1852"/>
      <c r="M166" s="2688"/>
    </row>
    <row r="167" spans="1:13" ht="35.25" hidden="1" customHeight="1">
      <c r="A167" s="2685"/>
      <c r="B167" s="1468"/>
      <c r="C167" s="2673" t="s">
        <v>2483</v>
      </c>
      <c r="D167" s="2674"/>
      <c r="E167" s="2678"/>
      <c r="F167" s="2678"/>
      <c r="G167" s="2678"/>
      <c r="H167" s="2678"/>
      <c r="I167" s="2678"/>
      <c r="J167" s="2663"/>
      <c r="K167" s="2678"/>
      <c r="L167" s="1394"/>
      <c r="M167" s="2674"/>
    </row>
    <row r="168" spans="1:13" ht="35.25" hidden="1" customHeight="1">
      <c r="A168" s="2685"/>
      <c r="B168" s="2685"/>
      <c r="C168" s="2681" t="s">
        <v>1297</v>
      </c>
      <c r="D168" s="2685" t="s">
        <v>146</v>
      </c>
      <c r="E168" s="3585" t="s">
        <v>1557</v>
      </c>
      <c r="F168" s="2685"/>
      <c r="G168" s="2685"/>
      <c r="H168" s="2685"/>
      <c r="I168" s="2685"/>
      <c r="J168" s="1234"/>
      <c r="K168" s="2685"/>
      <c r="L168" s="1442"/>
      <c r="M168" s="1614"/>
    </row>
    <row r="169" spans="1:13" ht="35.25" hidden="1" customHeight="1">
      <c r="A169" s="2685"/>
      <c r="B169" s="2685"/>
      <c r="C169" s="2681" t="s">
        <v>1298</v>
      </c>
      <c r="D169" s="2685" t="s">
        <v>146</v>
      </c>
      <c r="E169" s="3585"/>
      <c r="F169" s="2685"/>
      <c r="G169" s="2685"/>
      <c r="H169" s="2685"/>
      <c r="I169" s="2685"/>
      <c r="J169" s="1234"/>
      <c r="K169" s="2685"/>
      <c r="L169" s="1442"/>
      <c r="M169" s="1614"/>
    </row>
    <row r="170" spans="1:13" ht="35.25" hidden="1" customHeight="1">
      <c r="A170" s="2685"/>
      <c r="B170" s="2685"/>
      <c r="C170" s="2681" t="s">
        <v>1299</v>
      </c>
      <c r="D170" s="2685" t="s">
        <v>146</v>
      </c>
      <c r="E170" s="3585" t="s">
        <v>1557</v>
      </c>
      <c r="F170" s="2685"/>
      <c r="G170" s="2685"/>
      <c r="H170" s="2685"/>
      <c r="I170" s="2685"/>
      <c r="J170" s="1234"/>
      <c r="K170" s="2685"/>
      <c r="L170" s="1442"/>
      <c r="M170" s="1614"/>
    </row>
    <row r="171" spans="1:13" ht="35.25" hidden="1" customHeight="1">
      <c r="A171" s="2685"/>
      <c r="B171" s="2685"/>
      <c r="C171" s="2686" t="s">
        <v>136</v>
      </c>
      <c r="D171" s="2685" t="s">
        <v>146</v>
      </c>
      <c r="E171" s="3585"/>
      <c r="F171" s="2685"/>
      <c r="G171" s="2685"/>
      <c r="H171" s="2685"/>
      <c r="I171" s="2685"/>
      <c r="J171" s="1234"/>
      <c r="K171" s="2685"/>
      <c r="L171" s="1442"/>
      <c r="M171" s="1614"/>
    </row>
    <row r="172" spans="1:13" ht="35.25" hidden="1" customHeight="1">
      <c r="A172" s="2685"/>
      <c r="B172" s="2685"/>
      <c r="C172" s="2681" t="s">
        <v>1300</v>
      </c>
      <c r="D172" s="2685" t="s">
        <v>146</v>
      </c>
      <c r="E172" s="3585" t="s">
        <v>1557</v>
      </c>
      <c r="F172" s="2685"/>
      <c r="G172" s="2685"/>
      <c r="H172" s="2685"/>
      <c r="I172" s="2685"/>
      <c r="J172" s="1234"/>
      <c r="K172" s="2685"/>
      <c r="L172" s="1442"/>
      <c r="M172" s="1614"/>
    </row>
    <row r="173" spans="1:13" ht="35.25" hidden="1" customHeight="1">
      <c r="A173" s="2685"/>
      <c r="B173" s="2685"/>
      <c r="C173" s="2686" t="s">
        <v>539</v>
      </c>
      <c r="D173" s="2685" t="s">
        <v>146</v>
      </c>
      <c r="E173" s="3585"/>
      <c r="F173" s="2685"/>
      <c r="G173" s="2685"/>
      <c r="H173" s="2685"/>
      <c r="I173" s="2685"/>
      <c r="J173" s="1234"/>
      <c r="K173" s="2685"/>
      <c r="L173" s="1442"/>
      <c r="M173" s="1614"/>
    </row>
    <row r="174" spans="1:13" ht="35.25" hidden="1" customHeight="1">
      <c r="A174" s="2685"/>
      <c r="B174" s="2685"/>
      <c r="C174" s="2681" t="s">
        <v>135</v>
      </c>
      <c r="D174" s="2685" t="s">
        <v>146</v>
      </c>
      <c r="E174" s="3585"/>
      <c r="F174" s="2685"/>
      <c r="G174" s="2685"/>
      <c r="H174" s="2685"/>
      <c r="I174" s="2685"/>
      <c r="J174" s="1234"/>
      <c r="K174" s="2685"/>
      <c r="L174" s="1442"/>
      <c r="M174" s="1614"/>
    </row>
    <row r="175" spans="1:13" ht="35.25" hidden="1" customHeight="1">
      <c r="A175" s="2685"/>
      <c r="B175" s="2685"/>
      <c r="C175" s="2686" t="s">
        <v>1301</v>
      </c>
      <c r="D175" s="2685" t="s">
        <v>146</v>
      </c>
      <c r="E175" s="3585" t="s">
        <v>1557</v>
      </c>
      <c r="F175" s="2685"/>
      <c r="G175" s="2685"/>
      <c r="H175" s="2685"/>
      <c r="I175" s="2685"/>
      <c r="J175" s="1234"/>
      <c r="K175" s="2685"/>
      <c r="L175" s="1442"/>
      <c r="M175" s="1614"/>
    </row>
    <row r="176" spans="1:13" ht="35.25" hidden="1" customHeight="1">
      <c r="A176" s="2685"/>
      <c r="B176" s="2685"/>
      <c r="C176" s="2681" t="s">
        <v>1302</v>
      </c>
      <c r="D176" s="2685" t="s">
        <v>146</v>
      </c>
      <c r="E176" s="3585"/>
      <c r="F176" s="2685"/>
      <c r="G176" s="2685"/>
      <c r="H176" s="2685"/>
      <c r="I176" s="2685"/>
      <c r="J176" s="1234"/>
      <c r="K176" s="2685"/>
      <c r="L176" s="1442"/>
      <c r="M176" s="1614"/>
    </row>
    <row r="177" spans="1:13" ht="35.25" hidden="1" customHeight="1">
      <c r="A177" s="2685"/>
      <c r="B177" s="2685"/>
      <c r="C177" s="2686" t="s">
        <v>1303</v>
      </c>
      <c r="D177" s="2685" t="s">
        <v>146</v>
      </c>
      <c r="E177" s="3585"/>
      <c r="F177" s="2685"/>
      <c r="G177" s="2685"/>
      <c r="H177" s="2685"/>
      <c r="I177" s="2685"/>
      <c r="J177" s="1234"/>
      <c r="K177" s="2685"/>
      <c r="L177" s="1442"/>
      <c r="M177" s="1614"/>
    </row>
    <row r="178" spans="1:13" ht="35.25" hidden="1" customHeight="1">
      <c r="A178" s="2685"/>
      <c r="B178" s="2685"/>
      <c r="C178" s="2681" t="s">
        <v>1304</v>
      </c>
      <c r="D178" s="2685" t="s">
        <v>146</v>
      </c>
      <c r="E178" s="3585" t="s">
        <v>1557</v>
      </c>
      <c r="F178" s="2685"/>
      <c r="G178" s="2685"/>
      <c r="H178" s="2685"/>
      <c r="I178" s="2685"/>
      <c r="J178" s="1234"/>
      <c r="K178" s="2685"/>
      <c r="L178" s="1442"/>
      <c r="M178" s="1614"/>
    </row>
    <row r="179" spans="1:13" ht="35.25" hidden="1" customHeight="1">
      <c r="A179" s="2685"/>
      <c r="B179" s="2685"/>
      <c r="C179" s="2686" t="s">
        <v>1305</v>
      </c>
      <c r="D179" s="2685" t="s">
        <v>146</v>
      </c>
      <c r="E179" s="3585"/>
      <c r="F179" s="2685"/>
      <c r="G179" s="2685"/>
      <c r="H179" s="2685"/>
      <c r="I179" s="2685"/>
      <c r="J179" s="1234"/>
      <c r="K179" s="2685"/>
      <c r="L179" s="1442"/>
      <c r="M179" s="1614"/>
    </row>
    <row r="180" spans="1:13" ht="35.25" hidden="1" customHeight="1">
      <c r="A180" s="2685"/>
      <c r="B180" s="2685"/>
      <c r="C180" s="2681" t="s">
        <v>1306</v>
      </c>
      <c r="D180" s="2685" t="s">
        <v>146</v>
      </c>
      <c r="E180" s="3585"/>
      <c r="F180" s="2685"/>
      <c r="G180" s="2685"/>
      <c r="H180" s="2685"/>
      <c r="I180" s="2685"/>
      <c r="J180" s="1234"/>
      <c r="K180" s="2685"/>
      <c r="L180" s="1442"/>
      <c r="M180" s="1614"/>
    </row>
    <row r="181" spans="1:13" ht="33" hidden="1" customHeight="1">
      <c r="A181" s="2690"/>
      <c r="B181" s="2690"/>
      <c r="C181" s="2686" t="s">
        <v>1307</v>
      </c>
      <c r="D181" s="2685" t="s">
        <v>146</v>
      </c>
      <c r="E181" s="3585"/>
      <c r="F181" s="2685"/>
      <c r="G181" s="2685"/>
      <c r="H181" s="2685"/>
      <c r="I181" s="2685"/>
      <c r="J181" s="1234"/>
      <c r="K181" s="2685"/>
      <c r="L181" s="1442"/>
      <c r="M181" s="1614"/>
    </row>
    <row r="182" spans="1:13" ht="26.25" hidden="1" customHeight="1">
      <c r="A182" s="2680" t="s">
        <v>1313</v>
      </c>
      <c r="B182" s="2680"/>
      <c r="C182" s="2681" t="s">
        <v>1308</v>
      </c>
      <c r="D182" s="2685" t="s">
        <v>146</v>
      </c>
      <c r="E182" s="3585"/>
      <c r="F182" s="2685"/>
      <c r="G182" s="2685"/>
      <c r="H182" s="2685"/>
      <c r="I182" s="2685"/>
      <c r="J182" s="1234"/>
      <c r="K182" s="2685"/>
      <c r="L182" s="1442"/>
      <c r="M182" s="1614"/>
    </row>
    <row r="183" spans="1:13" ht="48.75" hidden="1" customHeight="1">
      <c r="A183" s="2690"/>
      <c r="B183" s="2690"/>
      <c r="C183" s="2688" t="s">
        <v>1418</v>
      </c>
      <c r="D183" s="2685"/>
      <c r="E183" s="2685"/>
      <c r="F183" s="2685"/>
      <c r="G183" s="2685"/>
      <c r="H183" s="2685"/>
      <c r="I183" s="2685"/>
      <c r="J183" s="1234"/>
      <c r="K183" s="2685"/>
      <c r="L183" s="1852"/>
      <c r="M183" s="2688"/>
    </row>
    <row r="184" spans="1:13" ht="35.25" hidden="1" customHeight="1">
      <c r="A184" s="2690"/>
      <c r="B184" s="1823"/>
      <c r="C184" s="2673" t="s">
        <v>2261</v>
      </c>
      <c r="D184" s="2674"/>
      <c r="E184" s="2678"/>
      <c r="F184" s="2678"/>
      <c r="G184" s="2678"/>
      <c r="H184" s="2678"/>
      <c r="I184" s="2678"/>
      <c r="J184" s="2663"/>
      <c r="K184" s="2678"/>
      <c r="L184" s="1394"/>
      <c r="M184" s="2674"/>
    </row>
    <row r="185" spans="1:13" ht="25.5" hidden="1" customHeight="1">
      <c r="A185" s="2690"/>
      <c r="B185" s="2690"/>
      <c r="C185" s="3581" t="s">
        <v>1542</v>
      </c>
      <c r="D185" s="3581"/>
      <c r="E185" s="2685"/>
      <c r="F185" s="1468"/>
      <c r="G185" s="1468"/>
      <c r="H185" s="1468"/>
      <c r="I185" s="1468"/>
      <c r="J185" s="2665"/>
      <c r="K185" s="1468"/>
      <c r="L185" s="1421" t="s">
        <v>1841</v>
      </c>
      <c r="M185" s="2677"/>
    </row>
    <row r="186" spans="1:13" ht="25.5" hidden="1" customHeight="1">
      <c r="A186" s="2690"/>
      <c r="B186" s="2690"/>
      <c r="C186" s="2681" t="s">
        <v>1543</v>
      </c>
      <c r="D186" s="2685" t="s">
        <v>1544</v>
      </c>
      <c r="E186" s="3585" t="s">
        <v>1545</v>
      </c>
      <c r="F186" s="2685"/>
      <c r="G186" s="2685"/>
      <c r="H186" s="2685"/>
      <c r="I186" s="2685"/>
      <c r="J186" s="1234"/>
      <c r="K186" s="2685"/>
      <c r="L186" s="1442">
        <v>100009</v>
      </c>
      <c r="M186" s="1614"/>
    </row>
    <row r="187" spans="1:13" ht="27.75" hidden="1" customHeight="1">
      <c r="A187" s="2690"/>
      <c r="B187" s="2690"/>
      <c r="C187" s="2681" t="s">
        <v>1546</v>
      </c>
      <c r="D187" s="2685" t="s">
        <v>1544</v>
      </c>
      <c r="E187" s="3585"/>
      <c r="F187" s="2685"/>
      <c r="G187" s="2685"/>
      <c r="H187" s="2685"/>
      <c r="I187" s="2685"/>
      <c r="J187" s="1234"/>
      <c r="K187" s="2685"/>
      <c r="L187" s="1442">
        <v>110356</v>
      </c>
      <c r="M187" s="1614"/>
    </row>
    <row r="188" spans="1:13" ht="26.25" hidden="1" customHeight="1">
      <c r="A188" s="2690"/>
      <c r="B188" s="2690"/>
      <c r="C188" s="2681" t="s">
        <v>1547</v>
      </c>
      <c r="D188" s="2685" t="s">
        <v>1544</v>
      </c>
      <c r="E188" s="3585"/>
      <c r="F188" s="2685"/>
      <c r="G188" s="2685"/>
      <c r="H188" s="2685"/>
      <c r="I188" s="2685"/>
      <c r="J188" s="1234"/>
      <c r="K188" s="2685"/>
      <c r="L188" s="1442">
        <v>121056</v>
      </c>
      <c r="M188" s="1614"/>
    </row>
    <row r="189" spans="1:13" ht="28.5" hidden="1" customHeight="1">
      <c r="A189" s="2690"/>
      <c r="B189" s="2690"/>
      <c r="C189" s="3581" t="s">
        <v>1548</v>
      </c>
      <c r="D189" s="3581"/>
      <c r="E189" s="1612"/>
      <c r="F189" s="1612"/>
      <c r="G189" s="1612"/>
      <c r="H189" s="1612"/>
      <c r="I189" s="1612"/>
      <c r="J189" s="1201"/>
      <c r="K189" s="1612"/>
      <c r="L189" s="1442"/>
      <c r="M189" s="1614"/>
    </row>
    <row r="190" spans="1:13" ht="37.5" hidden="1" customHeight="1">
      <c r="A190" s="2690"/>
      <c r="B190" s="2690"/>
      <c r="C190" s="2681" t="s">
        <v>1546</v>
      </c>
      <c r="D190" s="2685" t="s">
        <v>1544</v>
      </c>
      <c r="E190" s="3585" t="s">
        <v>1545</v>
      </c>
      <c r="F190" s="2685"/>
      <c r="G190" s="2685"/>
      <c r="H190" s="2685"/>
      <c r="I190" s="2685"/>
      <c r="J190" s="1234"/>
      <c r="K190" s="2685"/>
      <c r="L190" s="1442">
        <v>121624</v>
      </c>
      <c r="M190" s="1614"/>
    </row>
    <row r="191" spans="1:13" ht="30" hidden="1" customHeight="1">
      <c r="A191" s="2690"/>
      <c r="B191" s="2690"/>
      <c r="C191" s="2681" t="s">
        <v>1547</v>
      </c>
      <c r="D191" s="2685" t="s">
        <v>1544</v>
      </c>
      <c r="E191" s="3585"/>
      <c r="F191" s="2685"/>
      <c r="G191" s="2685"/>
      <c r="H191" s="2685"/>
      <c r="I191" s="2685"/>
      <c r="J191" s="1234"/>
      <c r="K191" s="2685"/>
      <c r="L191" s="1442">
        <v>130278</v>
      </c>
      <c r="M191" s="1614"/>
    </row>
    <row r="192" spans="1:13" ht="22.5" hidden="1" customHeight="1">
      <c r="A192" s="2690"/>
      <c r="B192" s="2690"/>
      <c r="C192" s="2688" t="s">
        <v>1549</v>
      </c>
      <c r="D192" s="2685"/>
      <c r="E192" s="2685"/>
      <c r="F192" s="2685"/>
      <c r="G192" s="2685"/>
      <c r="H192" s="2685"/>
      <c r="I192" s="2685"/>
      <c r="J192" s="1234"/>
      <c r="K192" s="2685"/>
      <c r="L192" s="1442"/>
      <c r="M192" s="1614"/>
    </row>
    <row r="193" spans="1:13" ht="27" hidden="1" customHeight="1">
      <c r="A193" s="2690"/>
      <c r="B193" s="2690"/>
      <c r="C193" s="2681" t="s">
        <v>1543</v>
      </c>
      <c r="D193" s="2685" t="s">
        <v>1544</v>
      </c>
      <c r="E193" s="3585" t="s">
        <v>1545</v>
      </c>
      <c r="F193" s="2685"/>
      <c r="G193" s="2685"/>
      <c r="H193" s="2685"/>
      <c r="I193" s="2685"/>
      <c r="J193" s="1234"/>
      <c r="K193" s="2685"/>
      <c r="L193" s="1442">
        <v>107171</v>
      </c>
      <c r="M193" s="1614"/>
    </row>
    <row r="194" spans="1:13" ht="24" hidden="1" customHeight="1">
      <c r="A194" s="2690"/>
      <c r="B194" s="2690"/>
      <c r="C194" s="2681" t="s">
        <v>1546</v>
      </c>
      <c r="D194" s="2685" t="s">
        <v>1544</v>
      </c>
      <c r="E194" s="3585"/>
      <c r="F194" s="2685"/>
      <c r="G194" s="2685"/>
      <c r="H194" s="2685"/>
      <c r="I194" s="2685"/>
      <c r="J194" s="1234"/>
      <c r="K194" s="2685"/>
      <c r="L194" s="1442">
        <v>117937</v>
      </c>
      <c r="M194" s="1614"/>
    </row>
    <row r="195" spans="1:13" ht="36" hidden="1" customHeight="1">
      <c r="A195" s="2690">
        <v>1</v>
      </c>
      <c r="B195" s="2690"/>
      <c r="C195" s="2681" t="s">
        <v>1547</v>
      </c>
      <c r="D195" s="2685" t="s">
        <v>1544</v>
      </c>
      <c r="E195" s="3585"/>
      <c r="F195" s="2685"/>
      <c r="G195" s="2685"/>
      <c r="H195" s="2685"/>
      <c r="I195" s="2685"/>
      <c r="J195" s="1234"/>
      <c r="K195" s="2685"/>
      <c r="L195" s="1442">
        <v>126591</v>
      </c>
      <c r="M195" s="1614"/>
    </row>
    <row r="196" spans="1:13" ht="27" hidden="1" customHeight="1">
      <c r="A196" s="3586"/>
      <c r="B196" s="1823"/>
      <c r="C196" s="2673" t="s">
        <v>3008</v>
      </c>
      <c r="D196" s="2674"/>
      <c r="E196" s="2678"/>
      <c r="F196" s="2678"/>
      <c r="G196" s="2678"/>
      <c r="H196" s="2678"/>
      <c r="I196" s="2678"/>
      <c r="J196" s="2663"/>
      <c r="K196" s="2678"/>
      <c r="L196" s="1394"/>
      <c r="M196" s="2674"/>
    </row>
    <row r="197" spans="1:13" ht="23.25" hidden="1" customHeight="1">
      <c r="A197" s="3586"/>
      <c r="B197" s="1823"/>
      <c r="C197" s="2586" t="s">
        <v>1420</v>
      </c>
      <c r="D197" s="2587"/>
      <c r="E197" s="2591"/>
      <c r="F197" s="2591"/>
      <c r="G197" s="2591"/>
      <c r="H197" s="2591"/>
      <c r="I197" s="2591"/>
      <c r="J197" s="2620"/>
      <c r="K197" s="2591"/>
      <c r="L197" s="1394"/>
      <c r="M197" s="2587"/>
    </row>
    <row r="198" spans="1:13" ht="21" hidden="1" customHeight="1">
      <c r="A198" s="3586"/>
      <c r="B198" s="1823"/>
      <c r="C198" s="2586" t="s">
        <v>1853</v>
      </c>
      <c r="D198" s="2587"/>
      <c r="E198" s="2591"/>
      <c r="F198" s="2591"/>
      <c r="G198" s="2591"/>
      <c r="H198" s="2591"/>
      <c r="I198" s="2591"/>
      <c r="J198" s="2620"/>
      <c r="K198" s="2591"/>
      <c r="L198" s="1394"/>
      <c r="M198" s="2587"/>
    </row>
    <row r="199" spans="1:13" ht="21" hidden="1" customHeight="1">
      <c r="A199" s="3586"/>
      <c r="B199" s="1823"/>
      <c r="C199" s="2586" t="s">
        <v>1421</v>
      </c>
      <c r="D199" s="2587"/>
      <c r="E199" s="2591"/>
      <c r="F199" s="2591"/>
      <c r="G199" s="2591"/>
      <c r="H199" s="2591"/>
      <c r="I199" s="2591"/>
      <c r="J199" s="2620"/>
      <c r="K199" s="2591"/>
      <c r="L199" s="1394"/>
      <c r="M199" s="2587"/>
    </row>
    <row r="200" spans="1:13" ht="21" hidden="1" customHeight="1">
      <c r="A200" s="3586"/>
      <c r="B200" s="1823"/>
      <c r="C200" s="2586" t="s">
        <v>1423</v>
      </c>
      <c r="D200" s="2587"/>
      <c r="E200" s="2591"/>
      <c r="F200" s="2591"/>
      <c r="G200" s="2591"/>
      <c r="H200" s="2591"/>
      <c r="I200" s="2591"/>
      <c r="J200" s="2620"/>
      <c r="K200" s="2591"/>
      <c r="L200" s="1394"/>
      <c r="M200" s="2587"/>
    </row>
    <row r="201" spans="1:13" ht="21" hidden="1" customHeight="1">
      <c r="A201" s="3586"/>
      <c r="B201" s="1823"/>
      <c r="C201" s="2586" t="s">
        <v>2134</v>
      </c>
      <c r="D201" s="2587"/>
      <c r="E201" s="2591"/>
      <c r="F201" s="2591"/>
      <c r="G201" s="2591"/>
      <c r="H201" s="2591"/>
      <c r="I201" s="2591"/>
      <c r="J201" s="2620"/>
      <c r="K201" s="2591"/>
      <c r="L201" s="1394"/>
      <c r="M201" s="2587"/>
    </row>
    <row r="202" spans="1:13" ht="21.75" hidden="1" customHeight="1">
      <c r="A202" s="3586"/>
      <c r="B202" s="1823"/>
      <c r="C202" s="2586" t="s">
        <v>2135</v>
      </c>
      <c r="D202" s="2587"/>
      <c r="E202" s="2591"/>
      <c r="F202" s="2591"/>
      <c r="G202" s="2591"/>
      <c r="H202" s="2591"/>
      <c r="I202" s="2591"/>
      <c r="J202" s="2620"/>
      <c r="K202" s="2591"/>
      <c r="L202" s="1394"/>
      <c r="M202" s="2587"/>
    </row>
    <row r="203" spans="1:13" ht="28.5" hidden="1" customHeight="1">
      <c r="A203" s="2685">
        <v>1</v>
      </c>
      <c r="B203" s="1468"/>
      <c r="C203" s="2586" t="s">
        <v>2136</v>
      </c>
      <c r="D203" s="2587"/>
      <c r="E203" s="2591"/>
      <c r="F203" s="2591"/>
      <c r="G203" s="2591"/>
      <c r="H203" s="2591"/>
      <c r="I203" s="2591"/>
      <c r="J203" s="2620"/>
      <c r="K203" s="2591"/>
      <c r="L203" s="1394"/>
      <c r="M203" s="2587"/>
    </row>
    <row r="204" spans="1:13" ht="28.5" hidden="1" customHeight="1">
      <c r="A204" s="2685">
        <v>2</v>
      </c>
      <c r="B204" s="2685"/>
      <c r="C204" s="1874" t="s">
        <v>1854</v>
      </c>
      <c r="D204" s="2685" t="s">
        <v>741</v>
      </c>
      <c r="E204" s="1539"/>
      <c r="F204" s="1539"/>
      <c r="G204" s="1539"/>
      <c r="H204" s="1539"/>
      <c r="I204" s="1539"/>
      <c r="J204" s="2618"/>
      <c r="K204" s="1539"/>
      <c r="L204" s="1852"/>
      <c r="M204" s="2693"/>
    </row>
    <row r="205" spans="1:13" ht="28.5" hidden="1" customHeight="1">
      <c r="A205" s="2685">
        <v>3</v>
      </c>
      <c r="B205" s="2685"/>
      <c r="C205" s="1874" t="s">
        <v>1856</v>
      </c>
      <c r="D205" s="2685" t="s">
        <v>741</v>
      </c>
      <c r="E205" s="1539"/>
      <c r="F205" s="1539"/>
      <c r="G205" s="1539"/>
      <c r="H205" s="1539"/>
      <c r="I205" s="1539"/>
      <c r="J205" s="2618"/>
      <c r="K205" s="1539"/>
      <c r="L205" s="1852"/>
      <c r="M205" s="2693"/>
    </row>
    <row r="206" spans="1:13" ht="28.5" hidden="1" customHeight="1">
      <c r="A206" s="2685">
        <v>4</v>
      </c>
      <c r="B206" s="2685"/>
      <c r="C206" s="1874" t="s">
        <v>1857</v>
      </c>
      <c r="D206" s="2685" t="s">
        <v>741</v>
      </c>
      <c r="E206" s="1539"/>
      <c r="F206" s="1539"/>
      <c r="G206" s="1539"/>
      <c r="H206" s="1539"/>
      <c r="I206" s="1539"/>
      <c r="J206" s="2618"/>
      <c r="K206" s="1539"/>
      <c r="L206" s="1852"/>
      <c r="M206" s="2693"/>
    </row>
    <row r="207" spans="1:13" ht="28.5" hidden="1" customHeight="1">
      <c r="A207" s="2685">
        <v>5</v>
      </c>
      <c r="B207" s="2685"/>
      <c r="C207" s="1874" t="s">
        <v>1858</v>
      </c>
      <c r="D207" s="2685" t="s">
        <v>741</v>
      </c>
      <c r="E207" s="1539"/>
      <c r="F207" s="1539"/>
      <c r="G207" s="1539"/>
      <c r="H207" s="1539"/>
      <c r="I207" s="1539"/>
      <c r="J207" s="2618"/>
      <c r="K207" s="1539"/>
      <c r="L207" s="1852"/>
      <c r="M207" s="2693"/>
    </row>
    <row r="208" spans="1:13" ht="28.5" hidden="1" customHeight="1">
      <c r="A208" s="2685">
        <v>6</v>
      </c>
      <c r="B208" s="2685"/>
      <c r="C208" s="1874" t="s">
        <v>1859</v>
      </c>
      <c r="D208" s="2685" t="s">
        <v>741</v>
      </c>
      <c r="E208" s="1539"/>
      <c r="F208" s="1539"/>
      <c r="G208" s="1539"/>
      <c r="H208" s="1539"/>
      <c r="I208" s="1539"/>
      <c r="J208" s="2618"/>
      <c r="K208" s="1539"/>
      <c r="L208" s="1852"/>
      <c r="M208" s="2693"/>
    </row>
    <row r="209" spans="1:13" ht="28.5" hidden="1" customHeight="1">
      <c r="A209" s="2685">
        <v>7</v>
      </c>
      <c r="B209" s="2685"/>
      <c r="C209" s="1874" t="s">
        <v>1860</v>
      </c>
      <c r="D209" s="2685" t="s">
        <v>741</v>
      </c>
      <c r="E209" s="1539"/>
      <c r="F209" s="1539"/>
      <c r="G209" s="1539"/>
      <c r="H209" s="1539"/>
      <c r="I209" s="1539"/>
      <c r="J209" s="2618"/>
      <c r="K209" s="1539"/>
      <c r="L209" s="1852"/>
      <c r="M209" s="2693"/>
    </row>
    <row r="210" spans="1:13" ht="28.5" hidden="1" customHeight="1">
      <c r="A210" s="2685">
        <v>8</v>
      </c>
      <c r="B210" s="2685"/>
      <c r="C210" s="1874" t="s">
        <v>1861</v>
      </c>
      <c r="D210" s="2685" t="s">
        <v>741</v>
      </c>
      <c r="E210" s="1539"/>
      <c r="F210" s="1539"/>
      <c r="G210" s="1539"/>
      <c r="H210" s="1539"/>
      <c r="I210" s="1539"/>
      <c r="J210" s="2618"/>
      <c r="K210" s="1539"/>
      <c r="L210" s="1852"/>
      <c r="M210" s="2693"/>
    </row>
    <row r="211" spans="1:13" ht="28.5" hidden="1" customHeight="1">
      <c r="A211" s="2685">
        <v>9</v>
      </c>
      <c r="B211" s="2685"/>
      <c r="C211" s="1874" t="s">
        <v>1869</v>
      </c>
      <c r="D211" s="2685" t="s">
        <v>741</v>
      </c>
      <c r="E211" s="1539"/>
      <c r="F211" s="1539"/>
      <c r="G211" s="1539"/>
      <c r="H211" s="1539"/>
      <c r="I211" s="1539"/>
      <c r="J211" s="2618"/>
      <c r="K211" s="1539"/>
      <c r="L211" s="1852"/>
      <c r="M211" s="2693"/>
    </row>
    <row r="212" spans="1:13" ht="28.5" hidden="1" customHeight="1">
      <c r="A212" s="2685">
        <v>10</v>
      </c>
      <c r="B212" s="2685"/>
      <c r="C212" s="1874" t="s">
        <v>1870</v>
      </c>
      <c r="D212" s="2685" t="s">
        <v>741</v>
      </c>
      <c r="E212" s="1539"/>
      <c r="F212" s="1539"/>
      <c r="G212" s="1539"/>
      <c r="H212" s="1539"/>
      <c r="I212" s="1539"/>
      <c r="J212" s="2618"/>
      <c r="K212" s="1539"/>
      <c r="L212" s="1852"/>
      <c r="M212" s="2693"/>
    </row>
    <row r="213" spans="1:13" ht="28.5" hidden="1" customHeight="1">
      <c r="A213" s="2685">
        <v>11</v>
      </c>
      <c r="B213" s="2685"/>
      <c r="C213" s="1874" t="s">
        <v>1871</v>
      </c>
      <c r="D213" s="2685" t="s">
        <v>741</v>
      </c>
      <c r="E213" s="1539"/>
      <c r="F213" s="1539"/>
      <c r="G213" s="1539"/>
      <c r="H213" s="1539"/>
      <c r="I213" s="1539"/>
      <c r="J213" s="2618"/>
      <c r="K213" s="1539"/>
      <c r="L213" s="1852"/>
      <c r="M213" s="2693"/>
    </row>
    <row r="214" spans="1:13" ht="28.5" hidden="1" customHeight="1">
      <c r="A214" s="2685">
        <v>12</v>
      </c>
      <c r="B214" s="2685"/>
      <c r="C214" s="1874" t="s">
        <v>1872</v>
      </c>
      <c r="D214" s="2685" t="s">
        <v>741</v>
      </c>
      <c r="E214" s="1539"/>
      <c r="F214" s="1539"/>
      <c r="G214" s="1539"/>
      <c r="H214" s="1539"/>
      <c r="I214" s="1539"/>
      <c r="J214" s="2618"/>
      <c r="K214" s="1539"/>
      <c r="L214" s="1852"/>
      <c r="M214" s="2693"/>
    </row>
    <row r="215" spans="1:13" ht="28.5" hidden="1" customHeight="1">
      <c r="A215" s="2685">
        <v>13</v>
      </c>
      <c r="B215" s="2685"/>
      <c r="C215" s="1874" t="s">
        <v>1873</v>
      </c>
      <c r="D215" s="2685" t="s">
        <v>741</v>
      </c>
      <c r="E215" s="1539"/>
      <c r="F215" s="1539"/>
      <c r="G215" s="1539"/>
      <c r="H215" s="1539"/>
      <c r="I215" s="1539"/>
      <c r="J215" s="2618"/>
      <c r="K215" s="1539"/>
      <c r="L215" s="1852"/>
      <c r="M215" s="2693"/>
    </row>
    <row r="216" spans="1:13" ht="28.5" hidden="1" customHeight="1">
      <c r="A216" s="2685">
        <v>14</v>
      </c>
      <c r="B216" s="2685"/>
      <c r="C216" s="1874" t="s">
        <v>1874</v>
      </c>
      <c r="D216" s="2685" t="s">
        <v>741</v>
      </c>
      <c r="E216" s="1539"/>
      <c r="F216" s="1539"/>
      <c r="G216" s="1539"/>
      <c r="H216" s="1539"/>
      <c r="I216" s="1539"/>
      <c r="J216" s="2618"/>
      <c r="K216" s="1539"/>
      <c r="L216" s="1852"/>
      <c r="M216" s="2693"/>
    </row>
    <row r="217" spans="1:13" ht="28.5" hidden="1" customHeight="1">
      <c r="A217" s="2685">
        <v>15</v>
      </c>
      <c r="B217" s="2685"/>
      <c r="C217" s="1874" t="s">
        <v>1862</v>
      </c>
      <c r="D217" s="2685" t="s">
        <v>741</v>
      </c>
      <c r="E217" s="1539"/>
      <c r="F217" s="1539"/>
      <c r="G217" s="1539"/>
      <c r="H217" s="1539"/>
      <c r="I217" s="1539"/>
      <c r="J217" s="2618"/>
      <c r="K217" s="1539"/>
      <c r="L217" s="1852"/>
      <c r="M217" s="2693"/>
    </row>
    <row r="218" spans="1:13" ht="28.5" hidden="1" customHeight="1">
      <c r="A218" s="2685">
        <v>16</v>
      </c>
      <c r="B218" s="2685"/>
      <c r="C218" s="1874" t="s">
        <v>1863</v>
      </c>
      <c r="D218" s="2685" t="s">
        <v>741</v>
      </c>
      <c r="E218" s="1539"/>
      <c r="F218" s="1539"/>
      <c r="G218" s="1539"/>
      <c r="H218" s="1539"/>
      <c r="I218" s="1539"/>
      <c r="J218" s="2618"/>
      <c r="K218" s="1539"/>
      <c r="L218" s="1852"/>
      <c r="M218" s="2693"/>
    </row>
    <row r="219" spans="1:13" ht="28.5" hidden="1" customHeight="1">
      <c r="A219" s="2685">
        <v>17</v>
      </c>
      <c r="B219" s="2685"/>
      <c r="C219" s="2681" t="s">
        <v>1864</v>
      </c>
      <c r="D219" s="2685" t="s">
        <v>741</v>
      </c>
      <c r="E219" s="1539"/>
      <c r="F219" s="1539"/>
      <c r="G219" s="1539"/>
      <c r="H219" s="1539"/>
      <c r="I219" s="1539"/>
      <c r="J219" s="2618"/>
      <c r="K219" s="1539"/>
      <c r="L219" s="1852"/>
      <c r="M219" s="2693"/>
    </row>
    <row r="220" spans="1:13" ht="28.5" hidden="1" customHeight="1">
      <c r="A220" s="2685">
        <v>18</v>
      </c>
      <c r="B220" s="2685"/>
      <c r="C220" s="1874" t="s">
        <v>1865</v>
      </c>
      <c r="D220" s="2685" t="s">
        <v>741</v>
      </c>
      <c r="E220" s="1539"/>
      <c r="F220" s="1539"/>
      <c r="G220" s="1539"/>
      <c r="H220" s="1539"/>
      <c r="I220" s="1539"/>
      <c r="J220" s="2618"/>
      <c r="K220" s="1539"/>
      <c r="L220" s="1852"/>
      <c r="M220" s="2693"/>
    </row>
    <row r="221" spans="1:13" ht="28.5" hidden="1" customHeight="1">
      <c r="A221" s="2685">
        <v>19</v>
      </c>
      <c r="B221" s="2685"/>
      <c r="C221" s="1874" t="s">
        <v>1866</v>
      </c>
      <c r="D221" s="2685" t="s">
        <v>741</v>
      </c>
      <c r="E221" s="1539"/>
      <c r="F221" s="1539"/>
      <c r="G221" s="1539"/>
      <c r="H221" s="1539"/>
      <c r="I221" s="1539"/>
      <c r="J221" s="2618"/>
      <c r="K221" s="1539"/>
      <c r="L221" s="1852"/>
      <c r="M221" s="2693"/>
    </row>
    <row r="222" spans="1:13" ht="28.5" hidden="1" customHeight="1">
      <c r="A222" s="2685">
        <v>20</v>
      </c>
      <c r="B222" s="2685"/>
      <c r="C222" s="1874" t="s">
        <v>1867</v>
      </c>
      <c r="D222" s="2685" t="s">
        <v>741</v>
      </c>
      <c r="E222" s="1539"/>
      <c r="F222" s="1539"/>
      <c r="G222" s="1539"/>
      <c r="H222" s="1539"/>
      <c r="I222" s="1539"/>
      <c r="J222" s="2618"/>
      <c r="K222" s="1539"/>
      <c r="L222" s="1852"/>
      <c r="M222" s="2693"/>
    </row>
    <row r="223" spans="1:13" ht="28.5" hidden="1" customHeight="1">
      <c r="A223" s="2685">
        <v>21</v>
      </c>
      <c r="B223" s="2685"/>
      <c r="C223" s="1874" t="s">
        <v>1868</v>
      </c>
      <c r="D223" s="2685" t="s">
        <v>741</v>
      </c>
      <c r="E223" s="1539"/>
      <c r="F223" s="1539"/>
      <c r="G223" s="1539"/>
      <c r="H223" s="1539"/>
      <c r="I223" s="1539"/>
      <c r="J223" s="2618"/>
      <c r="K223" s="1539"/>
      <c r="L223" s="1852"/>
      <c r="M223" s="2693"/>
    </row>
    <row r="224" spans="1:13" ht="28.5" hidden="1" customHeight="1">
      <c r="A224" s="2685">
        <v>22</v>
      </c>
      <c r="B224" s="2685"/>
      <c r="C224" s="1874" t="s">
        <v>1875</v>
      </c>
      <c r="D224" s="2685" t="s">
        <v>741</v>
      </c>
      <c r="E224" s="1539"/>
      <c r="F224" s="1539"/>
      <c r="G224" s="1539"/>
      <c r="H224" s="1539"/>
      <c r="I224" s="1539"/>
      <c r="J224" s="2618"/>
      <c r="K224" s="1539"/>
      <c r="L224" s="1852"/>
      <c r="M224" s="2693"/>
    </row>
    <row r="225" spans="1:13" ht="28.5" hidden="1" customHeight="1">
      <c r="A225" s="2685">
        <v>23</v>
      </c>
      <c r="B225" s="2685"/>
      <c r="C225" s="1874" t="s">
        <v>1876</v>
      </c>
      <c r="D225" s="2685" t="s">
        <v>741</v>
      </c>
      <c r="E225" s="1539"/>
      <c r="F225" s="1539"/>
      <c r="G225" s="1539"/>
      <c r="H225" s="1539"/>
      <c r="I225" s="1539"/>
      <c r="J225" s="2618"/>
      <c r="K225" s="1539"/>
      <c r="L225" s="1852"/>
      <c r="M225" s="2693"/>
    </row>
    <row r="226" spans="1:13" ht="39" hidden="1" customHeight="1">
      <c r="A226" s="2685">
        <v>24</v>
      </c>
      <c r="B226" s="2685"/>
      <c r="C226" s="1874" t="s">
        <v>1876</v>
      </c>
      <c r="D226" s="2685" t="s">
        <v>741</v>
      </c>
      <c r="E226" s="1539"/>
      <c r="F226" s="1539"/>
      <c r="G226" s="1539"/>
      <c r="H226" s="1539"/>
      <c r="I226" s="1539"/>
      <c r="J226" s="2618"/>
      <c r="K226" s="1539"/>
      <c r="L226" s="1852"/>
      <c r="M226" s="2693"/>
    </row>
    <row r="227" spans="1:13" ht="39" hidden="1" customHeight="1">
      <c r="A227" s="2685">
        <v>25</v>
      </c>
      <c r="B227" s="2685"/>
      <c r="C227" s="2681" t="s">
        <v>1877</v>
      </c>
      <c r="D227" s="2685" t="s">
        <v>741</v>
      </c>
      <c r="E227" s="1539"/>
      <c r="F227" s="1539"/>
      <c r="G227" s="1539"/>
      <c r="H227" s="1539"/>
      <c r="I227" s="1539"/>
      <c r="J227" s="2618"/>
      <c r="K227" s="1539"/>
      <c r="L227" s="1852"/>
      <c r="M227" s="2693"/>
    </row>
    <row r="228" spans="1:13" ht="39" hidden="1" customHeight="1">
      <c r="A228" s="2685">
        <v>26</v>
      </c>
      <c r="B228" s="2685"/>
      <c r="C228" s="2681" t="s">
        <v>1878</v>
      </c>
      <c r="D228" s="2685" t="s">
        <v>741</v>
      </c>
      <c r="E228" s="1539"/>
      <c r="F228" s="1539"/>
      <c r="G228" s="1539"/>
      <c r="H228" s="1539"/>
      <c r="I228" s="1539"/>
      <c r="J228" s="2618"/>
      <c r="K228" s="1539"/>
      <c r="L228" s="1852"/>
      <c r="M228" s="2693"/>
    </row>
    <row r="229" spans="1:13" ht="39" hidden="1" customHeight="1">
      <c r="A229" s="2685">
        <v>27</v>
      </c>
      <c r="B229" s="2685"/>
      <c r="C229" s="2681" t="s">
        <v>1879</v>
      </c>
      <c r="D229" s="2685" t="s">
        <v>741</v>
      </c>
      <c r="E229" s="1539"/>
      <c r="F229" s="1539"/>
      <c r="G229" s="1539"/>
      <c r="H229" s="1539"/>
      <c r="I229" s="1539"/>
      <c r="J229" s="2618"/>
      <c r="K229" s="1539"/>
      <c r="L229" s="1852"/>
      <c r="M229" s="2693"/>
    </row>
    <row r="230" spans="1:13" ht="39" hidden="1" customHeight="1">
      <c r="A230" s="2685">
        <v>28</v>
      </c>
      <c r="B230" s="2685"/>
      <c r="C230" s="2681" t="s">
        <v>1880</v>
      </c>
      <c r="D230" s="2685" t="s">
        <v>741</v>
      </c>
      <c r="E230" s="2680"/>
      <c r="F230" s="2680"/>
      <c r="G230" s="2680"/>
      <c r="H230" s="2680"/>
      <c r="I230" s="2680"/>
      <c r="J230" s="2668"/>
      <c r="K230" s="2680"/>
      <c r="L230" s="1852"/>
      <c r="M230" s="2688"/>
    </row>
    <row r="231" spans="1:13" ht="49.5" customHeight="1">
      <c r="A231" s="2680" t="s">
        <v>1832</v>
      </c>
      <c r="B231" s="2680" t="s">
        <v>1820</v>
      </c>
      <c r="C231" s="2688"/>
      <c r="D231" s="2680"/>
      <c r="E231" s="2680"/>
      <c r="F231" s="2680"/>
      <c r="G231" s="2680"/>
      <c r="H231" s="2680"/>
      <c r="I231" s="2680"/>
      <c r="J231" s="2668"/>
      <c r="K231" s="2680"/>
      <c r="L231" s="1852"/>
      <c r="M231" s="2688"/>
    </row>
    <row r="232" spans="1:13" ht="57" customHeight="1">
      <c r="A232" s="1605">
        <v>1</v>
      </c>
      <c r="B232" s="1819"/>
      <c r="C232" s="2680" t="s">
        <v>3454</v>
      </c>
      <c r="D232" s="1395"/>
      <c r="E232" s="1395"/>
      <c r="F232" s="1395"/>
      <c r="G232" s="1395"/>
      <c r="H232" s="1395"/>
      <c r="I232" s="1395"/>
      <c r="J232" s="1395"/>
      <c r="K232" s="1395"/>
      <c r="L232" s="1395"/>
      <c r="M232" s="1447"/>
    </row>
    <row r="233" spans="1:13" ht="36.75" customHeight="1">
      <c r="A233" s="2680"/>
      <c r="B233" s="2680"/>
      <c r="C233" s="1515" t="s">
        <v>3277</v>
      </c>
      <c r="D233" s="2685" t="s">
        <v>32</v>
      </c>
      <c r="E233" s="2692" t="s">
        <v>2539</v>
      </c>
      <c r="F233" s="2692"/>
      <c r="G233" s="3428" t="s">
        <v>3457</v>
      </c>
      <c r="H233" s="2692" t="s">
        <v>3458</v>
      </c>
      <c r="I233" s="2692"/>
      <c r="J233" s="3832" t="s">
        <v>3455</v>
      </c>
      <c r="K233" s="3428" t="s">
        <v>3456</v>
      </c>
      <c r="L233" s="2609">
        <v>14800</v>
      </c>
      <c r="M233" s="1601"/>
    </row>
    <row r="234" spans="1:13" ht="58.5" customHeight="1">
      <c r="A234" s="2680"/>
      <c r="B234" s="2680"/>
      <c r="C234" s="1515" t="s">
        <v>3157</v>
      </c>
      <c r="D234" s="2685" t="s">
        <v>32</v>
      </c>
      <c r="E234" s="2692" t="s">
        <v>2539</v>
      </c>
      <c r="F234" s="2692"/>
      <c r="G234" s="3429"/>
      <c r="H234" s="2692" t="s">
        <v>3459</v>
      </c>
      <c r="I234" s="2692"/>
      <c r="J234" s="3876"/>
      <c r="K234" s="3429"/>
      <c r="L234" s="2609">
        <v>16800</v>
      </c>
      <c r="M234" s="1601"/>
    </row>
    <row r="235" spans="1:13" ht="54.75" customHeight="1">
      <c r="A235" s="2680"/>
      <c r="B235" s="2680"/>
      <c r="C235" s="1515" t="s">
        <v>1942</v>
      </c>
      <c r="D235" s="2685" t="s">
        <v>32</v>
      </c>
      <c r="E235" s="2692" t="s">
        <v>2540</v>
      </c>
      <c r="F235" s="2692"/>
      <c r="G235" s="3429"/>
      <c r="H235" s="3861" t="s">
        <v>3460</v>
      </c>
      <c r="I235" s="2692"/>
      <c r="J235" s="3876"/>
      <c r="K235" s="3429"/>
      <c r="L235" s="2609">
        <v>13500</v>
      </c>
      <c r="M235" s="1601"/>
    </row>
    <row r="236" spans="1:13" ht="54.75" customHeight="1">
      <c r="A236" s="2680"/>
      <c r="B236" s="2680"/>
      <c r="C236" s="1515" t="s">
        <v>3087</v>
      </c>
      <c r="D236" s="2685" t="s">
        <v>32</v>
      </c>
      <c r="E236" s="2692" t="s">
        <v>2540</v>
      </c>
      <c r="F236" s="2692"/>
      <c r="G236" s="3429"/>
      <c r="H236" s="3862"/>
      <c r="I236" s="2692"/>
      <c r="J236" s="3876"/>
      <c r="K236" s="3429"/>
      <c r="L236" s="2609">
        <v>14500</v>
      </c>
      <c r="M236" s="1601"/>
    </row>
    <row r="237" spans="1:13" ht="57" customHeight="1">
      <c r="A237" s="2680"/>
      <c r="B237" s="2680"/>
      <c r="C237" s="1515" t="s">
        <v>2538</v>
      </c>
      <c r="D237" s="2685" t="s">
        <v>32</v>
      </c>
      <c r="E237" s="2692" t="s">
        <v>2540</v>
      </c>
      <c r="F237" s="2692"/>
      <c r="G237" s="3430"/>
      <c r="H237" s="3863"/>
      <c r="I237" s="2692"/>
      <c r="J237" s="3833"/>
      <c r="K237" s="3430"/>
      <c r="L237" s="2609">
        <v>14000</v>
      </c>
      <c r="M237" s="1601"/>
    </row>
    <row r="238" spans="1:13" ht="64.5" hidden="1" customHeight="1">
      <c r="A238" s="2680" t="s">
        <v>1379</v>
      </c>
      <c r="B238" s="2680"/>
      <c r="C238" s="1515" t="s">
        <v>1947</v>
      </c>
      <c r="D238" s="2685" t="s">
        <v>32</v>
      </c>
      <c r="E238" s="2692" t="s">
        <v>2541</v>
      </c>
      <c r="F238" s="2692"/>
      <c r="G238" s="2692"/>
      <c r="H238" s="2692"/>
      <c r="I238" s="2692"/>
      <c r="J238" s="2621"/>
      <c r="K238" s="2692"/>
      <c r="L238" s="1442"/>
      <c r="M238" s="1601"/>
    </row>
    <row r="239" spans="1:13" ht="69.75" hidden="1" customHeight="1">
      <c r="A239" s="2685"/>
      <c r="B239" s="2685"/>
      <c r="C239" s="3581" t="s">
        <v>1821</v>
      </c>
      <c r="D239" s="3581"/>
      <c r="E239" s="3581"/>
      <c r="F239" s="3581"/>
      <c r="G239" s="3581"/>
      <c r="H239" s="3581"/>
      <c r="I239" s="3581"/>
      <c r="J239" s="3581"/>
      <c r="K239" s="3581"/>
      <c r="L239" s="3581"/>
      <c r="M239" s="1619"/>
    </row>
    <row r="240" spans="1:13" ht="34.5" hidden="1" customHeight="1">
      <c r="A240" s="2685"/>
      <c r="B240" s="1468"/>
      <c r="C240" s="2675" t="s">
        <v>1843</v>
      </c>
      <c r="D240" s="2676"/>
      <c r="E240" s="2592"/>
      <c r="F240" s="2592"/>
      <c r="G240" s="2592"/>
      <c r="H240" s="2592"/>
      <c r="I240" s="2592"/>
      <c r="J240" s="2664"/>
      <c r="K240" s="2592"/>
      <c r="L240" s="1394"/>
      <c r="M240" s="2676"/>
    </row>
    <row r="241" spans="1:13" ht="56.25" hidden="1" customHeight="1">
      <c r="A241" s="2685"/>
      <c r="B241" s="2685"/>
      <c r="C241" s="2680" t="s">
        <v>1345</v>
      </c>
      <c r="D241" s="2680"/>
      <c r="E241" s="1876"/>
      <c r="F241" s="1876"/>
      <c r="G241" s="1876"/>
      <c r="H241" s="1876"/>
      <c r="I241" s="1876"/>
      <c r="J241" s="2622"/>
      <c r="K241" s="1876"/>
      <c r="L241" s="1852"/>
      <c r="M241" s="1655"/>
    </row>
    <row r="242" spans="1:13" ht="56.25" hidden="1" customHeight="1">
      <c r="A242" s="2685"/>
      <c r="B242" s="2685"/>
      <c r="C242" s="2681" t="s">
        <v>1348</v>
      </c>
      <c r="D242" s="2685" t="s">
        <v>13</v>
      </c>
      <c r="E242" s="2685"/>
      <c r="F242" s="2685"/>
      <c r="G242" s="2685"/>
      <c r="H242" s="2685"/>
      <c r="I242" s="2685"/>
      <c r="J242" s="1234"/>
      <c r="K242" s="2685"/>
      <c r="L242" s="1442"/>
      <c r="M242" s="1619"/>
    </row>
    <row r="243" spans="1:13" ht="56.25" hidden="1" customHeight="1">
      <c r="A243" s="2685"/>
      <c r="B243" s="2685"/>
      <c r="C243" s="2681" t="s">
        <v>1349</v>
      </c>
      <c r="D243" s="2685" t="s">
        <v>13</v>
      </c>
      <c r="E243" s="2685"/>
      <c r="F243" s="2685"/>
      <c r="G243" s="2685"/>
      <c r="H243" s="2685"/>
      <c r="I243" s="2685"/>
      <c r="J243" s="1234"/>
      <c r="K243" s="2685"/>
      <c r="L243" s="1442"/>
      <c r="M243" s="1619"/>
    </row>
    <row r="244" spans="1:13" ht="56.25" customHeight="1">
      <c r="A244" s="2690"/>
      <c r="B244" s="2690"/>
      <c r="C244" s="2681" t="s">
        <v>3354</v>
      </c>
      <c r="D244" s="2685" t="s">
        <v>32</v>
      </c>
      <c r="E244" s="2692" t="s">
        <v>2540</v>
      </c>
      <c r="F244" s="2692"/>
      <c r="G244" s="2692"/>
      <c r="H244" s="2692"/>
      <c r="I244" s="2692"/>
      <c r="J244" s="2621"/>
      <c r="K244" s="2692"/>
      <c r="L244" s="1442">
        <v>21900</v>
      </c>
      <c r="M244" s="1619"/>
    </row>
    <row r="245" spans="1:13" ht="56.25" customHeight="1">
      <c r="A245" s="1605">
        <v>2</v>
      </c>
      <c r="B245" s="1819"/>
      <c r="C245" s="2680" t="s">
        <v>3461</v>
      </c>
      <c r="D245" s="1395"/>
      <c r="E245" s="1395"/>
      <c r="F245" s="1395"/>
      <c r="G245" s="1395"/>
      <c r="H245" s="1395"/>
      <c r="I245" s="1395"/>
      <c r="J245" s="1001"/>
      <c r="K245" s="1395"/>
      <c r="L245" s="1852"/>
      <c r="M245" s="1447"/>
    </row>
    <row r="246" spans="1:13" ht="79.5" customHeight="1">
      <c r="A246" s="2690"/>
      <c r="B246" s="2690"/>
      <c r="C246" s="2681" t="s">
        <v>3348</v>
      </c>
      <c r="D246" s="2685" t="s">
        <v>2031</v>
      </c>
      <c r="E246" s="2692" t="s">
        <v>3355</v>
      </c>
      <c r="F246" s="2692"/>
      <c r="G246" s="2692" t="s">
        <v>3462</v>
      </c>
      <c r="H246" s="2692" t="s">
        <v>3386</v>
      </c>
      <c r="I246" s="2692"/>
      <c r="J246" s="871"/>
      <c r="K246" s="2661"/>
      <c r="L246" s="1442">
        <v>3805000</v>
      </c>
      <c r="M246" s="1620"/>
    </row>
    <row r="247" spans="1:13" ht="78" customHeight="1">
      <c r="A247" s="2690"/>
      <c r="B247" s="2690"/>
      <c r="C247" s="2681" t="s">
        <v>3349</v>
      </c>
      <c r="D247" s="2685" t="s">
        <v>2031</v>
      </c>
      <c r="E247" s="2692" t="s">
        <v>3356</v>
      </c>
      <c r="F247" s="2692"/>
      <c r="G247" s="3861" t="s">
        <v>3462</v>
      </c>
      <c r="H247" s="3861" t="s">
        <v>3386</v>
      </c>
      <c r="I247" s="2692"/>
      <c r="J247" s="3832" t="s">
        <v>3463</v>
      </c>
      <c r="K247" s="3817" t="s">
        <v>3465</v>
      </c>
      <c r="L247" s="1442">
        <v>3805000</v>
      </c>
      <c r="M247" s="1620"/>
    </row>
    <row r="248" spans="1:13" ht="84" customHeight="1">
      <c r="A248" s="1605"/>
      <c r="B248" s="1605"/>
      <c r="C248" s="2681" t="s">
        <v>3350</v>
      </c>
      <c r="D248" s="2685" t="s">
        <v>2031</v>
      </c>
      <c r="E248" s="2692" t="s">
        <v>3357</v>
      </c>
      <c r="F248" s="2692"/>
      <c r="G248" s="3862"/>
      <c r="H248" s="3862"/>
      <c r="I248" s="2692"/>
      <c r="J248" s="3833"/>
      <c r="K248" s="3818"/>
      <c r="L248" s="1442">
        <v>3065000</v>
      </c>
      <c r="M248" s="1620"/>
    </row>
    <row r="249" spans="1:13" ht="67.5" customHeight="1">
      <c r="A249" s="2690"/>
      <c r="B249" s="2690"/>
      <c r="C249" s="2681" t="s">
        <v>3352</v>
      </c>
      <c r="D249" s="2685" t="s">
        <v>543</v>
      </c>
      <c r="E249" s="2685" t="s">
        <v>3351</v>
      </c>
      <c r="F249" s="2685"/>
      <c r="G249" s="3862"/>
      <c r="H249" s="3862"/>
      <c r="I249" s="2685"/>
      <c r="J249" s="3817" t="s">
        <v>3464</v>
      </c>
      <c r="K249" s="3818"/>
      <c r="L249" s="1442">
        <v>23100</v>
      </c>
      <c r="M249" s="1620"/>
    </row>
    <row r="250" spans="1:13" ht="65.25" customHeight="1">
      <c r="A250" s="2680"/>
      <c r="B250" s="2680"/>
      <c r="C250" s="2681" t="s">
        <v>3353</v>
      </c>
      <c r="D250" s="2685" t="s">
        <v>543</v>
      </c>
      <c r="E250" s="2685" t="s">
        <v>3351</v>
      </c>
      <c r="F250" s="2685"/>
      <c r="G250" s="3863"/>
      <c r="H250" s="3863"/>
      <c r="I250" s="2685"/>
      <c r="J250" s="3819"/>
      <c r="K250" s="3819"/>
      <c r="L250" s="1442">
        <v>19250</v>
      </c>
      <c r="M250" s="1620"/>
    </row>
    <row r="251" spans="1:13" ht="66" customHeight="1">
      <c r="A251" s="2697" t="s">
        <v>1312</v>
      </c>
      <c r="B251" s="2680" t="s">
        <v>2515</v>
      </c>
      <c r="C251" s="2688"/>
      <c r="D251" s="2695"/>
      <c r="E251" s="2695"/>
      <c r="F251" s="2695"/>
      <c r="G251" s="2695"/>
      <c r="H251" s="2695"/>
      <c r="I251" s="2695"/>
      <c r="J251" s="233"/>
      <c r="K251" s="2695"/>
      <c r="L251" s="1883"/>
      <c r="M251" s="1675"/>
    </row>
    <row r="252" spans="1:13" ht="65.25" customHeight="1">
      <c r="A252" s="2697">
        <v>1</v>
      </c>
      <c r="B252" s="2672"/>
      <c r="C252" s="2669" t="s">
        <v>3466</v>
      </c>
      <c r="D252" s="1915"/>
      <c r="E252" s="2705"/>
      <c r="F252" s="1915"/>
      <c r="G252" s="1915"/>
      <c r="H252" s="1915"/>
      <c r="I252" s="1915"/>
      <c r="J252" s="1379"/>
      <c r="K252" s="1915"/>
      <c r="L252" s="1888"/>
      <c r="M252" s="1799"/>
    </row>
    <row r="253" spans="1:13" ht="38.25" customHeight="1">
      <c r="A253" s="2697"/>
      <c r="B253" s="2697"/>
      <c r="C253" s="2696" t="s">
        <v>2458</v>
      </c>
      <c r="D253" s="2669"/>
      <c r="E253" s="2697"/>
      <c r="F253" s="2697"/>
      <c r="G253" s="2697"/>
      <c r="H253" s="2697"/>
      <c r="I253" s="2697"/>
      <c r="J253" s="2662"/>
      <c r="K253" s="2697"/>
      <c r="L253" s="1906"/>
      <c r="M253" s="2697"/>
    </row>
    <row r="254" spans="1:13" ht="54" customHeight="1">
      <c r="A254" s="2697"/>
      <c r="B254" s="2697"/>
      <c r="C254" s="1738" t="s">
        <v>1950</v>
      </c>
      <c r="D254" s="2695" t="s">
        <v>1292</v>
      </c>
      <c r="E254" s="3597" t="s">
        <v>3560</v>
      </c>
      <c r="F254" s="2669"/>
      <c r="G254" s="3597" t="s">
        <v>3467</v>
      </c>
      <c r="H254" s="3597" t="s">
        <v>3559</v>
      </c>
      <c r="I254" s="2669"/>
      <c r="J254" s="3821" t="s">
        <v>1515</v>
      </c>
      <c r="K254" s="3597" t="s">
        <v>3286</v>
      </c>
      <c r="L254" s="1895">
        <v>4425000</v>
      </c>
      <c r="M254" s="2696"/>
    </row>
    <row r="255" spans="1:13" ht="60" customHeight="1">
      <c r="A255" s="2697"/>
      <c r="B255" s="2697"/>
      <c r="C255" s="1738" t="s">
        <v>1950</v>
      </c>
      <c r="D255" s="2695" t="s">
        <v>1292</v>
      </c>
      <c r="E255" s="3598"/>
      <c r="F255" s="2669"/>
      <c r="G255" s="3598"/>
      <c r="H255" s="3598"/>
      <c r="I255" s="2669"/>
      <c r="J255" s="3837"/>
      <c r="K255" s="3598"/>
      <c r="L255" s="1895">
        <v>5250000</v>
      </c>
      <c r="M255" s="2696"/>
    </row>
    <row r="256" spans="1:13" ht="120.75" customHeight="1">
      <c r="A256" s="2697"/>
      <c r="B256" s="2697"/>
      <c r="C256" s="1738" t="s">
        <v>1951</v>
      </c>
      <c r="D256" s="2695" t="s">
        <v>1292</v>
      </c>
      <c r="E256" s="3598"/>
      <c r="F256" s="2669"/>
      <c r="G256" s="3598"/>
      <c r="H256" s="3598"/>
      <c r="I256" s="2669"/>
      <c r="J256" s="3837"/>
      <c r="K256" s="3598"/>
      <c r="L256" s="1895">
        <v>6375000</v>
      </c>
      <c r="M256" s="2696"/>
    </row>
    <row r="257" spans="1:13" ht="78" customHeight="1">
      <c r="A257" s="2697"/>
      <c r="B257" s="2697"/>
      <c r="C257" s="1738" t="s">
        <v>1952</v>
      </c>
      <c r="D257" s="2695" t="s">
        <v>1292</v>
      </c>
      <c r="E257" s="3599"/>
      <c r="F257" s="2669"/>
      <c r="G257" s="3599"/>
      <c r="H257" s="3599"/>
      <c r="I257" s="2669"/>
      <c r="J257" s="3822"/>
      <c r="K257" s="2716"/>
      <c r="L257" s="1895">
        <v>8400000</v>
      </c>
      <c r="M257" s="2696"/>
    </row>
    <row r="258" spans="1:13" ht="83.25" customHeight="1">
      <c r="A258" s="2697"/>
      <c r="B258" s="2697"/>
      <c r="C258" s="1738" t="s">
        <v>1953</v>
      </c>
      <c r="D258" s="2695" t="s">
        <v>1292</v>
      </c>
      <c r="E258" s="3597" t="s">
        <v>3560</v>
      </c>
      <c r="F258" s="2669"/>
      <c r="G258" s="3597" t="s">
        <v>3467</v>
      </c>
      <c r="H258" s="3597" t="s">
        <v>3559</v>
      </c>
      <c r="I258" s="2669"/>
      <c r="J258" s="3821" t="s">
        <v>1515</v>
      </c>
      <c r="K258" s="3597" t="s">
        <v>3286</v>
      </c>
      <c r="L258" s="1895">
        <v>9150000</v>
      </c>
      <c r="M258" s="2696"/>
    </row>
    <row r="259" spans="1:13" ht="77.25" customHeight="1">
      <c r="A259" s="2697"/>
      <c r="B259" s="2697"/>
      <c r="C259" s="1738" t="s">
        <v>1954</v>
      </c>
      <c r="D259" s="2695" t="s">
        <v>1292</v>
      </c>
      <c r="E259" s="3598"/>
      <c r="F259" s="2669"/>
      <c r="G259" s="3598"/>
      <c r="H259" s="3598"/>
      <c r="I259" s="2669"/>
      <c r="J259" s="3837"/>
      <c r="K259" s="3598"/>
      <c r="L259" s="1895">
        <v>9450000</v>
      </c>
      <c r="M259" s="2696"/>
    </row>
    <row r="260" spans="1:13" ht="75" customHeight="1">
      <c r="A260" s="2697"/>
      <c r="B260" s="2697"/>
      <c r="C260" s="1738" t="s">
        <v>1955</v>
      </c>
      <c r="D260" s="2695" t="s">
        <v>1292</v>
      </c>
      <c r="E260" s="3598"/>
      <c r="F260" s="2669"/>
      <c r="G260" s="3598"/>
      <c r="H260" s="3598"/>
      <c r="I260" s="2669"/>
      <c r="J260" s="3837"/>
      <c r="K260" s="3598"/>
      <c r="L260" s="1895">
        <v>9760000</v>
      </c>
      <c r="M260" s="2696"/>
    </row>
    <row r="261" spans="1:13" ht="68.25" customHeight="1">
      <c r="A261" s="2697"/>
      <c r="B261" s="2697"/>
      <c r="C261" s="1738" t="s">
        <v>1956</v>
      </c>
      <c r="D261" s="2695" t="s">
        <v>1292</v>
      </c>
      <c r="E261" s="3599"/>
      <c r="F261" s="2669"/>
      <c r="G261" s="3598"/>
      <c r="H261" s="3598"/>
      <c r="I261" s="2701"/>
      <c r="J261" s="3837"/>
      <c r="K261" s="3598"/>
      <c r="L261" s="1895">
        <v>10650000</v>
      </c>
      <c r="M261" s="2696"/>
    </row>
    <row r="262" spans="1:13" ht="81.75" customHeight="1">
      <c r="A262" s="2697"/>
      <c r="B262" s="2697"/>
      <c r="C262" s="1738" t="s">
        <v>1957</v>
      </c>
      <c r="D262" s="2695" t="s">
        <v>1292</v>
      </c>
      <c r="E262" s="3597" t="s">
        <v>3560</v>
      </c>
      <c r="F262" s="2669"/>
      <c r="G262" s="3598"/>
      <c r="H262" s="3598"/>
      <c r="I262" s="2669"/>
      <c r="J262" s="3837"/>
      <c r="K262" s="3598"/>
      <c r="L262" s="1895">
        <v>11250000</v>
      </c>
      <c r="M262" s="2696"/>
    </row>
    <row r="263" spans="1:13" ht="73.5" customHeight="1">
      <c r="A263" s="2697"/>
      <c r="B263" s="2697"/>
      <c r="C263" s="1738" t="s">
        <v>1958</v>
      </c>
      <c r="D263" s="2695" t="s">
        <v>1292</v>
      </c>
      <c r="E263" s="3598"/>
      <c r="F263" s="2669"/>
      <c r="G263" s="3598"/>
      <c r="H263" s="3598"/>
      <c r="I263" s="2669"/>
      <c r="J263" s="3837"/>
      <c r="K263" s="3598"/>
      <c r="L263" s="1895">
        <v>12225000</v>
      </c>
      <c r="M263" s="2696"/>
    </row>
    <row r="264" spans="1:13" ht="72.75" customHeight="1">
      <c r="A264" s="2697"/>
      <c r="B264" s="2697"/>
      <c r="C264" s="1738" t="s">
        <v>1964</v>
      </c>
      <c r="D264" s="2695" t="s">
        <v>1292</v>
      </c>
      <c r="E264" s="3598"/>
      <c r="F264" s="2669"/>
      <c r="G264" s="3598"/>
      <c r="H264" s="3598"/>
      <c r="I264" s="2669"/>
      <c r="J264" s="3837"/>
      <c r="K264" s="3598"/>
      <c r="L264" s="1895">
        <v>5520000</v>
      </c>
      <c r="M264" s="2696"/>
    </row>
    <row r="265" spans="1:13" ht="73.5" customHeight="1">
      <c r="A265" s="2697"/>
      <c r="B265" s="2697"/>
      <c r="C265" s="1738" t="s">
        <v>1965</v>
      </c>
      <c r="D265" s="2695" t="s">
        <v>1292</v>
      </c>
      <c r="E265" s="3598"/>
      <c r="F265" s="2669"/>
      <c r="G265" s="3598"/>
      <c r="H265" s="3598"/>
      <c r="I265" s="2669"/>
      <c r="J265" s="3837"/>
      <c r="K265" s="3598"/>
      <c r="L265" s="1895">
        <v>6560000</v>
      </c>
      <c r="M265" s="2696"/>
    </row>
    <row r="266" spans="1:13" ht="81" customHeight="1">
      <c r="A266" s="2697"/>
      <c r="B266" s="2697"/>
      <c r="C266" s="1738" t="s">
        <v>1966</v>
      </c>
      <c r="D266" s="2695" t="s">
        <v>1292</v>
      </c>
      <c r="E266" s="3598"/>
      <c r="F266" s="2669"/>
      <c r="G266" s="3598"/>
      <c r="H266" s="3598"/>
      <c r="I266" s="2669"/>
      <c r="J266" s="3837"/>
      <c r="K266" s="3599"/>
      <c r="L266" s="1895">
        <v>7600000</v>
      </c>
      <c r="M266" s="2696"/>
    </row>
    <row r="267" spans="1:13" ht="77.25" customHeight="1">
      <c r="A267" s="2697"/>
      <c r="B267" s="2697"/>
      <c r="C267" s="1738" t="s">
        <v>1967</v>
      </c>
      <c r="D267" s="2695" t="s">
        <v>1292</v>
      </c>
      <c r="E267" s="3599"/>
      <c r="F267" s="2669"/>
      <c r="G267" s="3599"/>
      <c r="H267" s="3599"/>
      <c r="I267" s="2669"/>
      <c r="J267" s="3822"/>
      <c r="K267" s="2701"/>
      <c r="L267" s="1895">
        <v>8800000</v>
      </c>
      <c r="M267" s="2696"/>
    </row>
    <row r="268" spans="1:13" ht="72.75" customHeight="1">
      <c r="A268" s="2697"/>
      <c r="B268" s="2697"/>
      <c r="C268" s="1738" t="s">
        <v>1968</v>
      </c>
      <c r="D268" s="2695" t="s">
        <v>1292</v>
      </c>
      <c r="E268" s="3597" t="s">
        <v>3560</v>
      </c>
      <c r="F268" s="2669"/>
      <c r="G268" s="3597" t="s">
        <v>3467</v>
      </c>
      <c r="H268" s="3597" t="s">
        <v>3559</v>
      </c>
      <c r="I268" s="2669"/>
      <c r="J268" s="3823" t="s">
        <v>1515</v>
      </c>
      <c r="K268" s="3597" t="s">
        <v>3286</v>
      </c>
      <c r="L268" s="1895">
        <v>10400000</v>
      </c>
      <c r="M268" s="2696"/>
    </row>
    <row r="269" spans="1:13" ht="71.25" customHeight="1">
      <c r="A269" s="2697"/>
      <c r="B269" s="2697"/>
      <c r="C269" s="1738" t="s">
        <v>1969</v>
      </c>
      <c r="D269" s="2695" t="s">
        <v>1292</v>
      </c>
      <c r="E269" s="3598"/>
      <c r="F269" s="2669"/>
      <c r="G269" s="3598"/>
      <c r="H269" s="3598"/>
      <c r="I269" s="2669"/>
      <c r="J269" s="3824"/>
      <c r="K269" s="3598"/>
      <c r="L269" s="1895">
        <v>12000000</v>
      </c>
      <c r="M269" s="2696"/>
    </row>
    <row r="270" spans="1:13" ht="79.5" customHeight="1">
      <c r="A270" s="2697"/>
      <c r="B270" s="2697"/>
      <c r="C270" s="1738" t="s">
        <v>1970</v>
      </c>
      <c r="D270" s="2695" t="s">
        <v>1292</v>
      </c>
      <c r="E270" s="3598"/>
      <c r="F270" s="2669"/>
      <c r="G270" s="3598"/>
      <c r="H270" s="3598"/>
      <c r="I270" s="2669"/>
      <c r="J270" s="3824"/>
      <c r="K270" s="3598"/>
      <c r="L270" s="1895">
        <v>14320000</v>
      </c>
      <c r="M270" s="2696"/>
    </row>
    <row r="271" spans="1:13" ht="55.5" customHeight="1">
      <c r="A271" s="2697"/>
      <c r="B271" s="2697"/>
      <c r="C271" s="1738" t="s">
        <v>2446</v>
      </c>
      <c r="D271" s="2695" t="s">
        <v>2447</v>
      </c>
      <c r="E271" s="3598"/>
      <c r="F271" s="2669"/>
      <c r="G271" s="3598"/>
      <c r="H271" s="3598"/>
      <c r="I271" s="2669"/>
      <c r="J271" s="3824"/>
      <c r="K271" s="3598"/>
      <c r="L271" s="1895">
        <v>13600000</v>
      </c>
      <c r="M271" s="2696"/>
    </row>
    <row r="272" spans="1:13" ht="57" customHeight="1">
      <c r="A272" s="2697"/>
      <c r="B272" s="2697"/>
      <c r="C272" s="1738" t="s">
        <v>2448</v>
      </c>
      <c r="D272" s="2695" t="s">
        <v>2447</v>
      </c>
      <c r="E272" s="3598"/>
      <c r="F272" s="2669"/>
      <c r="G272" s="3598"/>
      <c r="H272" s="3598"/>
      <c r="I272" s="2669"/>
      <c r="J272" s="3824"/>
      <c r="K272" s="3598"/>
      <c r="L272" s="1895">
        <v>14450000</v>
      </c>
      <c r="M272" s="2696"/>
    </row>
    <row r="273" spans="1:13" ht="65.25" customHeight="1">
      <c r="A273" s="2697"/>
      <c r="B273" s="2697"/>
      <c r="C273" s="1738" t="s">
        <v>2449</v>
      </c>
      <c r="D273" s="2695" t="s">
        <v>2447</v>
      </c>
      <c r="E273" s="3599"/>
      <c r="F273" s="2669"/>
      <c r="G273" s="3598"/>
      <c r="H273" s="3598"/>
      <c r="I273" s="2669"/>
      <c r="J273" s="3824"/>
      <c r="K273" s="3598"/>
      <c r="L273" s="1895">
        <v>15750000</v>
      </c>
      <c r="M273" s="2696"/>
    </row>
    <row r="274" spans="1:13" ht="65.25" customHeight="1">
      <c r="A274" s="2697"/>
      <c r="B274" s="2697"/>
      <c r="C274" s="1738" t="s">
        <v>2450</v>
      </c>
      <c r="D274" s="2695" t="s">
        <v>2447</v>
      </c>
      <c r="E274" s="3597" t="s">
        <v>3560</v>
      </c>
      <c r="F274" s="2669"/>
      <c r="G274" s="3598"/>
      <c r="H274" s="3598"/>
      <c r="I274" s="2669"/>
      <c r="J274" s="3824"/>
      <c r="K274" s="3598"/>
      <c r="L274" s="1895">
        <v>20250000</v>
      </c>
      <c r="M274" s="2696"/>
    </row>
    <row r="275" spans="1:13" ht="65.25" customHeight="1">
      <c r="A275" s="2697"/>
      <c r="B275" s="2697"/>
      <c r="C275" s="1738" t="s">
        <v>2451</v>
      </c>
      <c r="D275" s="2695" t="s">
        <v>2447</v>
      </c>
      <c r="E275" s="3598"/>
      <c r="F275" s="2669"/>
      <c r="G275" s="3598"/>
      <c r="H275" s="3598"/>
      <c r="I275" s="2669"/>
      <c r="J275" s="3824"/>
      <c r="K275" s="3598"/>
      <c r="L275" s="1895">
        <v>24750000</v>
      </c>
      <c r="M275" s="2696"/>
    </row>
    <row r="276" spans="1:13" ht="61.5" customHeight="1">
      <c r="A276" s="2697"/>
      <c r="B276" s="2697"/>
      <c r="C276" s="1738" t="s">
        <v>2452</v>
      </c>
      <c r="D276" s="2695" t="s">
        <v>2447</v>
      </c>
      <c r="E276" s="3598"/>
      <c r="F276" s="2669"/>
      <c r="G276" s="3598"/>
      <c r="H276" s="3598"/>
      <c r="I276" s="2669"/>
      <c r="J276" s="3824"/>
      <c r="K276" s="3598"/>
      <c r="L276" s="1895">
        <v>11925000</v>
      </c>
      <c r="M276" s="2696"/>
    </row>
    <row r="277" spans="1:13" ht="60.75" customHeight="1">
      <c r="A277" s="2697"/>
      <c r="B277" s="2697"/>
      <c r="C277" s="1738" t="s">
        <v>2453</v>
      </c>
      <c r="D277" s="2695" t="s">
        <v>2447</v>
      </c>
      <c r="E277" s="3598"/>
      <c r="F277" s="2669"/>
      <c r="G277" s="3598"/>
      <c r="H277" s="3598"/>
      <c r="I277" s="2669"/>
      <c r="J277" s="3824"/>
      <c r="K277" s="3598"/>
      <c r="L277" s="1895">
        <v>13425000</v>
      </c>
      <c r="M277" s="2696"/>
    </row>
    <row r="278" spans="1:13" ht="61.5" customHeight="1">
      <c r="A278" s="2697"/>
      <c r="B278" s="2697"/>
      <c r="C278" s="1738" t="s">
        <v>2454</v>
      </c>
      <c r="D278" s="2695" t="s">
        <v>2447</v>
      </c>
      <c r="E278" s="3598"/>
      <c r="F278" s="2669"/>
      <c r="G278" s="3599"/>
      <c r="H278" s="3599"/>
      <c r="I278" s="2669"/>
      <c r="J278" s="3825"/>
      <c r="K278" s="3599"/>
      <c r="L278" s="1895">
        <v>14925000</v>
      </c>
      <c r="M278" s="2696"/>
    </row>
    <row r="279" spans="1:13" ht="65.25" customHeight="1">
      <c r="A279" s="2697"/>
      <c r="B279" s="2697"/>
      <c r="C279" s="1738" t="s">
        <v>2455</v>
      </c>
      <c r="D279" s="2695" t="s">
        <v>2447</v>
      </c>
      <c r="E279" s="3599"/>
      <c r="F279" s="2669"/>
      <c r="G279" s="2701"/>
      <c r="H279" s="2701"/>
      <c r="I279" s="2669"/>
      <c r="J279" s="682"/>
      <c r="K279" s="2701"/>
      <c r="L279" s="1895">
        <v>20250000</v>
      </c>
      <c r="M279" s="2696"/>
    </row>
    <row r="280" spans="1:13" ht="65.25" customHeight="1">
      <c r="A280" s="2697"/>
      <c r="B280" s="2697"/>
      <c r="C280" s="1738" t="s">
        <v>2456</v>
      </c>
      <c r="D280" s="2695" t="s">
        <v>2447</v>
      </c>
      <c r="E280" s="2669"/>
      <c r="F280" s="2669"/>
      <c r="G280" s="3597" t="s">
        <v>3467</v>
      </c>
      <c r="H280" s="3597" t="s">
        <v>3559</v>
      </c>
      <c r="I280" s="2669"/>
      <c r="J280" s="3823" t="s">
        <v>1515</v>
      </c>
      <c r="K280" s="3597" t="s">
        <v>3286</v>
      </c>
      <c r="L280" s="1895">
        <v>21750000</v>
      </c>
      <c r="M280" s="2696"/>
    </row>
    <row r="281" spans="1:13" s="1954" customFormat="1" ht="62.25" customHeight="1">
      <c r="A281" s="2697"/>
      <c r="B281" s="2697"/>
      <c r="C281" s="1738" t="s">
        <v>2457</v>
      </c>
      <c r="D281" s="2695" t="s">
        <v>2447</v>
      </c>
      <c r="E281" s="2669"/>
      <c r="F281" s="2669"/>
      <c r="G281" s="3598"/>
      <c r="H281" s="3598"/>
      <c r="I281" s="2669"/>
      <c r="J281" s="3824"/>
      <c r="K281" s="3598"/>
      <c r="L281" s="1895">
        <v>23250000</v>
      </c>
      <c r="M281" s="2696"/>
    </row>
    <row r="282" spans="1:13" ht="41.25" customHeight="1">
      <c r="A282" s="2697"/>
      <c r="B282" s="2697"/>
      <c r="C282" s="1952" t="s">
        <v>2459</v>
      </c>
      <c r="D282" s="2697"/>
      <c r="E282" s="2669"/>
      <c r="F282" s="2669"/>
      <c r="G282" s="3598"/>
      <c r="H282" s="3598"/>
      <c r="I282" s="2701"/>
      <c r="J282" s="3824"/>
      <c r="K282" s="3598"/>
      <c r="L282" s="1888"/>
      <c r="M282" s="2696"/>
    </row>
    <row r="283" spans="1:13" ht="41.25" customHeight="1">
      <c r="A283" s="2697"/>
      <c r="B283" s="2697"/>
      <c r="C283" s="1738" t="s">
        <v>2460</v>
      </c>
      <c r="D283" s="2695" t="s">
        <v>2447</v>
      </c>
      <c r="E283" s="3597" t="s">
        <v>2479</v>
      </c>
      <c r="F283" s="2701"/>
      <c r="G283" s="3598"/>
      <c r="H283" s="3598"/>
      <c r="I283" s="2701"/>
      <c r="J283" s="3824"/>
      <c r="K283" s="3598"/>
      <c r="L283" s="1895">
        <v>11670000</v>
      </c>
      <c r="M283" s="2696"/>
    </row>
    <row r="284" spans="1:13" ht="41.25" customHeight="1">
      <c r="A284" s="2697"/>
      <c r="B284" s="2697"/>
      <c r="C284" s="1738" t="s">
        <v>2461</v>
      </c>
      <c r="D284" s="2695" t="s">
        <v>2447</v>
      </c>
      <c r="E284" s="3598"/>
      <c r="F284" s="2701"/>
      <c r="G284" s="3598"/>
      <c r="H284" s="3598"/>
      <c r="I284" s="2701"/>
      <c r="J284" s="3824"/>
      <c r="K284" s="3598"/>
      <c r="L284" s="1895">
        <v>14100000</v>
      </c>
      <c r="M284" s="2696"/>
    </row>
    <row r="285" spans="1:13" ht="41.25" customHeight="1">
      <c r="A285" s="2697"/>
      <c r="B285" s="2697"/>
      <c r="C285" s="1738" t="s">
        <v>2462</v>
      </c>
      <c r="D285" s="2695" t="s">
        <v>2447</v>
      </c>
      <c r="E285" s="3598"/>
      <c r="F285" s="2701"/>
      <c r="G285" s="3598"/>
      <c r="H285" s="3598"/>
      <c r="I285" s="2701"/>
      <c r="J285" s="3824"/>
      <c r="K285" s="3598"/>
      <c r="L285" s="1895">
        <v>3900000</v>
      </c>
      <c r="M285" s="2696"/>
    </row>
    <row r="286" spans="1:13" ht="41.25" customHeight="1">
      <c r="A286" s="2697"/>
      <c r="B286" s="2697"/>
      <c r="C286" s="1738" t="s">
        <v>2463</v>
      </c>
      <c r="D286" s="2695" t="s">
        <v>2447</v>
      </c>
      <c r="E286" s="3598"/>
      <c r="F286" s="2701"/>
      <c r="G286" s="3598"/>
      <c r="H286" s="3598"/>
      <c r="I286" s="2701"/>
      <c r="J286" s="3824"/>
      <c r="K286" s="3598"/>
      <c r="L286" s="1895">
        <v>4200000</v>
      </c>
      <c r="M286" s="2696"/>
    </row>
    <row r="287" spans="1:13" ht="41.25" customHeight="1">
      <c r="A287" s="2697"/>
      <c r="B287" s="2697"/>
      <c r="C287" s="1738" t="s">
        <v>2464</v>
      </c>
      <c r="D287" s="2695" t="s">
        <v>2447</v>
      </c>
      <c r="E287" s="3598"/>
      <c r="F287" s="2701"/>
      <c r="G287" s="3598"/>
      <c r="H287" s="3598"/>
      <c r="I287" s="2701"/>
      <c r="J287" s="3824"/>
      <c r="K287" s="3598"/>
      <c r="L287" s="1895">
        <v>6600000</v>
      </c>
      <c r="M287" s="2696"/>
    </row>
    <row r="288" spans="1:13" ht="41.25" customHeight="1">
      <c r="A288" s="2697"/>
      <c r="B288" s="2697"/>
      <c r="C288" s="1738" t="s">
        <v>2465</v>
      </c>
      <c r="D288" s="2695" t="s">
        <v>2447</v>
      </c>
      <c r="E288" s="3598"/>
      <c r="F288" s="2701"/>
      <c r="G288" s="3598"/>
      <c r="H288" s="3598"/>
      <c r="I288" s="2701"/>
      <c r="J288" s="3824"/>
      <c r="K288" s="3598"/>
      <c r="L288" s="1895">
        <v>8550000</v>
      </c>
      <c r="M288" s="2696"/>
    </row>
    <row r="289" spans="1:15" ht="41.25" customHeight="1">
      <c r="A289" s="2697"/>
      <c r="B289" s="2697"/>
      <c r="C289" s="1738" t="s">
        <v>2466</v>
      </c>
      <c r="D289" s="2695" t="s">
        <v>2447</v>
      </c>
      <c r="E289" s="3598"/>
      <c r="F289" s="2701"/>
      <c r="G289" s="3598"/>
      <c r="H289" s="3598"/>
      <c r="I289" s="2701"/>
      <c r="J289" s="3824"/>
      <c r="K289" s="3598"/>
      <c r="L289" s="1895">
        <v>13350000</v>
      </c>
      <c r="M289" s="2696"/>
    </row>
    <row r="290" spans="1:15" ht="41.25" customHeight="1">
      <c r="A290" s="2697"/>
      <c r="B290" s="2697"/>
      <c r="C290" s="1738" t="s">
        <v>2467</v>
      </c>
      <c r="D290" s="2695" t="s">
        <v>2447</v>
      </c>
      <c r="E290" s="3598"/>
      <c r="F290" s="2701"/>
      <c r="G290" s="3598"/>
      <c r="H290" s="3598"/>
      <c r="I290" s="2701"/>
      <c r="J290" s="3824"/>
      <c r="K290" s="3598"/>
      <c r="L290" s="1895">
        <v>23700000</v>
      </c>
      <c r="M290" s="2696"/>
    </row>
    <row r="291" spans="1:15" ht="41.25" customHeight="1">
      <c r="A291" s="2697"/>
      <c r="B291" s="2697"/>
      <c r="C291" s="1738" t="s">
        <v>2468</v>
      </c>
      <c r="D291" s="2695" t="s">
        <v>2447</v>
      </c>
      <c r="E291" s="3598"/>
      <c r="F291" s="2701"/>
      <c r="G291" s="3598"/>
      <c r="H291" s="3598"/>
      <c r="I291" s="2701"/>
      <c r="J291" s="3824"/>
      <c r="K291" s="3598"/>
      <c r="L291" s="1895">
        <v>33800000</v>
      </c>
      <c r="M291" s="2696"/>
    </row>
    <row r="292" spans="1:15" ht="41.25" customHeight="1">
      <c r="A292" s="2697"/>
      <c r="B292" s="2697"/>
      <c r="C292" s="1738" t="s">
        <v>2469</v>
      </c>
      <c r="D292" s="2695" t="s">
        <v>2447</v>
      </c>
      <c r="E292" s="3598"/>
      <c r="F292" s="2701"/>
      <c r="G292" s="3598"/>
      <c r="H292" s="3598"/>
      <c r="I292" s="2701"/>
      <c r="J292" s="3824"/>
      <c r="K292" s="3598"/>
      <c r="L292" s="1895">
        <v>9700000</v>
      </c>
      <c r="M292" s="2696"/>
    </row>
    <row r="293" spans="1:15" ht="36.75" customHeight="1">
      <c r="A293" s="2697"/>
      <c r="B293" s="2697"/>
      <c r="C293" s="1738" t="s">
        <v>2470</v>
      </c>
      <c r="D293" s="2695" t="s">
        <v>2447</v>
      </c>
      <c r="E293" s="3599"/>
      <c r="F293" s="2701"/>
      <c r="G293" s="3599"/>
      <c r="H293" s="3599"/>
      <c r="I293" s="2701"/>
      <c r="J293" s="3825"/>
      <c r="K293" s="3599"/>
      <c r="L293" s="1895">
        <v>3750000</v>
      </c>
      <c r="M293" s="2696"/>
    </row>
    <row r="294" spans="1:15" ht="62.25" customHeight="1">
      <c r="A294" s="2697">
        <v>2</v>
      </c>
      <c r="B294" s="2672"/>
      <c r="C294" s="2638" t="s">
        <v>3468</v>
      </c>
      <c r="D294" s="2635"/>
      <c r="E294" s="2635"/>
      <c r="F294" s="2635"/>
      <c r="G294" s="2635"/>
      <c r="H294" s="2635"/>
      <c r="I294" s="2635"/>
      <c r="J294" s="2636"/>
      <c r="K294" s="2635"/>
      <c r="L294" s="2637"/>
      <c r="M294" s="2603"/>
    </row>
    <row r="295" spans="1:15" ht="160.5" customHeight="1">
      <c r="A295" s="2695"/>
      <c r="B295" s="2695"/>
      <c r="C295" s="257" t="s">
        <v>3469</v>
      </c>
      <c r="D295" s="2695" t="s">
        <v>1292</v>
      </c>
      <c r="E295" s="2695" t="s">
        <v>1573</v>
      </c>
      <c r="F295" s="2695" t="s">
        <v>3470</v>
      </c>
      <c r="G295" s="3793" t="s">
        <v>3471</v>
      </c>
      <c r="H295" s="3793" t="s">
        <v>3386</v>
      </c>
      <c r="I295" s="2695"/>
      <c r="J295" s="3823" t="s">
        <v>1453</v>
      </c>
      <c r="K295" s="3850" t="s">
        <v>3287</v>
      </c>
      <c r="L295" s="1895">
        <v>10065000</v>
      </c>
      <c r="M295" s="1891"/>
      <c r="N295" s="2708"/>
      <c r="O295" s="2708"/>
    </row>
    <row r="296" spans="1:15" ht="150.75" customHeight="1">
      <c r="A296" s="2695"/>
      <c r="B296" s="2695"/>
      <c r="C296" s="682" t="s">
        <v>3472</v>
      </c>
      <c r="D296" s="2695" t="s">
        <v>1292</v>
      </c>
      <c r="E296" s="2695" t="s">
        <v>1573</v>
      </c>
      <c r="F296" s="2695" t="s">
        <v>3473</v>
      </c>
      <c r="G296" s="3794"/>
      <c r="H296" s="3794"/>
      <c r="I296" s="2695"/>
      <c r="J296" s="3824"/>
      <c r="K296" s="3851"/>
      <c r="L296" s="1895">
        <v>11000000</v>
      </c>
      <c r="M296" s="1891"/>
    </row>
    <row r="297" spans="1:15" ht="138" customHeight="1">
      <c r="A297" s="2695"/>
      <c r="B297" s="2695"/>
      <c r="C297" s="257" t="s">
        <v>3474</v>
      </c>
      <c r="D297" s="2695" t="s">
        <v>1292</v>
      </c>
      <c r="E297" s="2695" t="s">
        <v>1572</v>
      </c>
      <c r="F297" s="2695" t="s">
        <v>3475</v>
      </c>
      <c r="G297" s="3794"/>
      <c r="H297" s="3794"/>
      <c r="I297" s="2695"/>
      <c r="J297" s="3824"/>
      <c r="K297" s="3851"/>
      <c r="L297" s="1895">
        <v>12500000</v>
      </c>
      <c r="M297" s="1891"/>
    </row>
    <row r="298" spans="1:15" ht="141.75" customHeight="1">
      <c r="A298" s="2695"/>
      <c r="B298" s="2695"/>
      <c r="C298" s="257" t="s">
        <v>3476</v>
      </c>
      <c r="D298" s="2695" t="s">
        <v>1292</v>
      </c>
      <c r="E298" s="2695" t="s">
        <v>1573</v>
      </c>
      <c r="F298" s="2695" t="s">
        <v>3475</v>
      </c>
      <c r="G298" s="3820"/>
      <c r="H298" s="3820"/>
      <c r="I298" s="2695"/>
      <c r="J298" s="3825"/>
      <c r="K298" s="3852"/>
      <c r="L298" s="1895">
        <v>13500000</v>
      </c>
      <c r="M298" s="1894"/>
    </row>
    <row r="299" spans="1:15" ht="138.75" customHeight="1">
      <c r="A299" s="2695"/>
      <c r="B299" s="2695"/>
      <c r="C299" s="257" t="s">
        <v>3477</v>
      </c>
      <c r="D299" s="2695" t="s">
        <v>1292</v>
      </c>
      <c r="E299" s="2695" t="s">
        <v>1573</v>
      </c>
      <c r="F299" s="2695" t="s">
        <v>3475</v>
      </c>
      <c r="G299" s="2710"/>
      <c r="H299" s="2695"/>
      <c r="I299" s="2695"/>
      <c r="J299" s="233"/>
      <c r="K299" s="2695"/>
      <c r="L299" s="1895">
        <v>14500000</v>
      </c>
      <c r="M299" s="1894"/>
    </row>
    <row r="300" spans="1:15" ht="133.5" customHeight="1">
      <c r="A300" s="2695"/>
      <c r="B300" s="2695"/>
      <c r="C300" s="189" t="s">
        <v>3478</v>
      </c>
      <c r="D300" s="2695" t="s">
        <v>1292</v>
      </c>
      <c r="E300" s="2695" t="s">
        <v>1573</v>
      </c>
      <c r="F300" s="2695" t="s">
        <v>3479</v>
      </c>
      <c r="G300" s="3793" t="s">
        <v>3471</v>
      </c>
      <c r="H300" s="3793" t="s">
        <v>3386</v>
      </c>
      <c r="I300" s="2695"/>
      <c r="J300" s="3823" t="s">
        <v>1453</v>
      </c>
      <c r="K300" s="3850" t="s">
        <v>3287</v>
      </c>
      <c r="L300" s="1895">
        <v>16800000</v>
      </c>
      <c r="M300" s="1894"/>
    </row>
    <row r="301" spans="1:15" ht="123" customHeight="1">
      <c r="A301" s="2695"/>
      <c r="B301" s="2695"/>
      <c r="C301" s="189" t="s">
        <v>3480</v>
      </c>
      <c r="D301" s="2695" t="s">
        <v>1292</v>
      </c>
      <c r="E301" s="2695" t="s">
        <v>1573</v>
      </c>
      <c r="F301" s="2695" t="s">
        <v>3481</v>
      </c>
      <c r="G301" s="3794"/>
      <c r="H301" s="3794"/>
      <c r="I301" s="2695"/>
      <c r="J301" s="3824"/>
      <c r="K301" s="3851"/>
      <c r="L301" s="1895">
        <v>7500000</v>
      </c>
      <c r="M301" s="1894"/>
    </row>
    <row r="302" spans="1:15" ht="141.75" customHeight="1">
      <c r="A302" s="2695"/>
      <c r="B302" s="2695"/>
      <c r="C302" s="189" t="s">
        <v>3482</v>
      </c>
      <c r="D302" s="2695" t="s">
        <v>1292</v>
      </c>
      <c r="E302" s="2695" t="s">
        <v>1573</v>
      </c>
      <c r="F302" s="2695" t="s">
        <v>3483</v>
      </c>
      <c r="G302" s="3794"/>
      <c r="H302" s="3794"/>
      <c r="I302" s="2695"/>
      <c r="J302" s="3824"/>
      <c r="K302" s="3851"/>
      <c r="L302" s="1895">
        <v>8200000</v>
      </c>
      <c r="M302" s="1894"/>
    </row>
    <row r="303" spans="1:15" ht="132" customHeight="1">
      <c r="A303" s="2695"/>
      <c r="B303" s="2695"/>
      <c r="C303" s="189" t="s">
        <v>3484</v>
      </c>
      <c r="D303" s="2695" t="s">
        <v>1292</v>
      </c>
      <c r="E303" s="2695" t="s">
        <v>1573</v>
      </c>
      <c r="F303" s="2695" t="s">
        <v>3483</v>
      </c>
      <c r="G303" s="3794"/>
      <c r="H303" s="3820"/>
      <c r="I303" s="2695"/>
      <c r="J303" s="3825"/>
      <c r="K303" s="3852"/>
      <c r="L303" s="1895">
        <v>8800000</v>
      </c>
      <c r="M303" s="1894"/>
    </row>
    <row r="304" spans="1:15" ht="129.75" customHeight="1">
      <c r="A304" s="2695"/>
      <c r="B304" s="2695"/>
      <c r="C304" s="189" t="s">
        <v>3485</v>
      </c>
      <c r="D304" s="2695" t="s">
        <v>1292</v>
      </c>
      <c r="E304" s="2695" t="s">
        <v>1573</v>
      </c>
      <c r="F304" s="2695" t="s">
        <v>3486</v>
      </c>
      <c r="G304" s="2717"/>
      <c r="H304" s="2695"/>
      <c r="I304" s="2695"/>
      <c r="J304" s="233"/>
      <c r="K304" s="2695"/>
      <c r="L304" s="1895">
        <v>9300000</v>
      </c>
      <c r="M304" s="1894"/>
    </row>
    <row r="305" spans="1:13" ht="140.25" customHeight="1">
      <c r="A305" s="2695"/>
      <c r="B305" s="2695"/>
      <c r="C305" s="189" t="s">
        <v>3487</v>
      </c>
      <c r="D305" s="2695" t="s">
        <v>1292</v>
      </c>
      <c r="E305" s="2695" t="s">
        <v>1573</v>
      </c>
      <c r="F305" s="2695" t="s">
        <v>3488</v>
      </c>
      <c r="G305" s="3793" t="s">
        <v>3471</v>
      </c>
      <c r="H305" s="2725" t="s">
        <v>3386</v>
      </c>
      <c r="I305" s="2695"/>
      <c r="J305" s="3821" t="s">
        <v>1453</v>
      </c>
      <c r="K305" s="3850" t="s">
        <v>3287</v>
      </c>
      <c r="L305" s="1895">
        <v>9600000</v>
      </c>
      <c r="M305" s="1894"/>
    </row>
    <row r="306" spans="1:13" ht="132.75" customHeight="1">
      <c r="A306" s="2695"/>
      <c r="B306" s="2695"/>
      <c r="C306" s="189" t="s">
        <v>3489</v>
      </c>
      <c r="D306" s="2695" t="s">
        <v>1292</v>
      </c>
      <c r="E306" s="2695" t="s">
        <v>1572</v>
      </c>
      <c r="F306" s="2695" t="s">
        <v>3490</v>
      </c>
      <c r="G306" s="3794"/>
      <c r="H306" s="2718"/>
      <c r="I306" s="2695"/>
      <c r="J306" s="3837"/>
      <c r="K306" s="3851"/>
      <c r="L306" s="1895">
        <v>11500000</v>
      </c>
      <c r="M306" s="1894"/>
    </row>
    <row r="307" spans="1:13" ht="145.5" customHeight="1">
      <c r="A307" s="2695"/>
      <c r="B307" s="2695"/>
      <c r="C307" s="189" t="s">
        <v>3491</v>
      </c>
      <c r="D307" s="2695" t="s">
        <v>1292</v>
      </c>
      <c r="E307" s="2695" t="s">
        <v>1573</v>
      </c>
      <c r="F307" s="2695" t="s">
        <v>3492</v>
      </c>
      <c r="G307" s="3794"/>
      <c r="H307" s="2718"/>
      <c r="I307" s="2695"/>
      <c r="J307" s="3837"/>
      <c r="K307" s="3851"/>
      <c r="L307" s="1895">
        <v>12500000</v>
      </c>
      <c r="M307" s="1894"/>
    </row>
    <row r="308" spans="1:13" ht="140.25" customHeight="1">
      <c r="A308" s="2695"/>
      <c r="B308" s="2695"/>
      <c r="C308" s="189" t="s">
        <v>3493</v>
      </c>
      <c r="D308" s="2695" t="s">
        <v>1292</v>
      </c>
      <c r="E308" s="2695" t="s">
        <v>1572</v>
      </c>
      <c r="F308" s="2695" t="s">
        <v>3490</v>
      </c>
      <c r="G308" s="3794"/>
      <c r="H308" s="2718"/>
      <c r="I308" s="2695"/>
      <c r="J308" s="3822"/>
      <c r="K308" s="3852"/>
      <c r="L308" s="1895">
        <v>13000000</v>
      </c>
      <c r="M308" s="1894"/>
    </row>
    <row r="309" spans="1:13" ht="117" customHeight="1">
      <c r="A309" s="2695"/>
      <c r="B309" s="2695"/>
      <c r="C309" s="2639" t="s">
        <v>3494</v>
      </c>
      <c r="D309" s="2695" t="s">
        <v>1292</v>
      </c>
      <c r="E309" s="2695" t="s">
        <v>1572</v>
      </c>
      <c r="F309" s="2695" t="s">
        <v>3495</v>
      </c>
      <c r="G309" s="3820"/>
      <c r="H309" s="2717"/>
      <c r="I309" s="2695"/>
      <c r="J309" s="233"/>
      <c r="K309" s="2695"/>
      <c r="L309" s="1895">
        <v>24000000</v>
      </c>
      <c r="M309" s="1894"/>
    </row>
    <row r="310" spans="1:13" ht="138" customHeight="1">
      <c r="A310" s="2695"/>
      <c r="B310" s="2695"/>
      <c r="C310" s="2639" t="s">
        <v>3496</v>
      </c>
      <c r="D310" s="2695" t="s">
        <v>1292</v>
      </c>
      <c r="E310" s="2695" t="s">
        <v>1572</v>
      </c>
      <c r="F310" s="2695" t="s">
        <v>3497</v>
      </c>
      <c r="G310" s="3793" t="s">
        <v>3471</v>
      </c>
      <c r="H310" s="3793" t="s">
        <v>3386</v>
      </c>
      <c r="I310" s="2695"/>
      <c r="J310" s="3821" t="s">
        <v>1453</v>
      </c>
      <c r="K310" s="3850" t="s">
        <v>3287</v>
      </c>
      <c r="L310" s="1895">
        <v>29500000</v>
      </c>
      <c r="M310" s="1894"/>
    </row>
    <row r="311" spans="1:13" ht="117" customHeight="1">
      <c r="A311" s="2695"/>
      <c r="B311" s="2695"/>
      <c r="C311" s="2639" t="s">
        <v>3498</v>
      </c>
      <c r="D311" s="2695" t="s">
        <v>1292</v>
      </c>
      <c r="E311" s="2695" t="s">
        <v>1572</v>
      </c>
      <c r="F311" s="2695" t="s">
        <v>3497</v>
      </c>
      <c r="G311" s="3794"/>
      <c r="H311" s="3794"/>
      <c r="I311" s="2695"/>
      <c r="J311" s="3837"/>
      <c r="K311" s="3851"/>
      <c r="L311" s="1895">
        <v>36200000</v>
      </c>
      <c r="M311" s="1894"/>
    </row>
    <row r="312" spans="1:13" ht="146.25" customHeight="1">
      <c r="A312" s="2695"/>
      <c r="B312" s="2695"/>
      <c r="C312" s="2639" t="s">
        <v>3499</v>
      </c>
      <c r="D312" s="2695" t="s">
        <v>1292</v>
      </c>
      <c r="E312" s="2695" t="s">
        <v>1572</v>
      </c>
      <c r="F312" s="2695" t="s">
        <v>3497</v>
      </c>
      <c r="G312" s="3794"/>
      <c r="H312" s="3794"/>
      <c r="I312" s="2695"/>
      <c r="J312" s="3822"/>
      <c r="K312" s="3851"/>
      <c r="L312" s="1895">
        <v>37350000</v>
      </c>
      <c r="M312" s="1894"/>
    </row>
    <row r="313" spans="1:13" ht="177.75" customHeight="1">
      <c r="A313" s="2695"/>
      <c r="B313" s="2695"/>
      <c r="C313" s="2639" t="s">
        <v>3500</v>
      </c>
      <c r="D313" s="2695" t="s">
        <v>1292</v>
      </c>
      <c r="E313" s="2695" t="s">
        <v>1572</v>
      </c>
      <c r="F313" s="2695" t="s">
        <v>3501</v>
      </c>
      <c r="G313" s="3820"/>
      <c r="H313" s="3820"/>
      <c r="I313" s="2695"/>
      <c r="J313" s="233"/>
      <c r="K313" s="3852"/>
      <c r="L313" s="1895">
        <v>15700000</v>
      </c>
      <c r="M313" s="1894"/>
    </row>
    <row r="314" spans="1:13" ht="177.75" customHeight="1">
      <c r="A314" s="2695"/>
      <c r="B314" s="2695"/>
      <c r="C314" s="2639" t="s">
        <v>3502</v>
      </c>
      <c r="D314" s="2695" t="s">
        <v>1292</v>
      </c>
      <c r="E314" s="2695" t="s">
        <v>1572</v>
      </c>
      <c r="F314" s="2695" t="s">
        <v>3503</v>
      </c>
      <c r="G314" s="2695"/>
      <c r="H314" s="2695"/>
      <c r="I314" s="2695"/>
      <c r="J314" s="233"/>
      <c r="K314" s="2695"/>
      <c r="L314" s="1895">
        <v>19750000</v>
      </c>
      <c r="M314" s="1894"/>
    </row>
    <row r="315" spans="1:13" ht="149.25" customHeight="1">
      <c r="A315" s="2695"/>
      <c r="B315" s="2695"/>
      <c r="C315" s="2639" t="s">
        <v>3504</v>
      </c>
      <c r="D315" s="2695" t="s">
        <v>1292</v>
      </c>
      <c r="E315" s="2695" t="s">
        <v>1572</v>
      </c>
      <c r="F315" s="2695" t="s">
        <v>3505</v>
      </c>
      <c r="G315" s="3793" t="s">
        <v>3471</v>
      </c>
      <c r="H315" s="3793" t="s">
        <v>3386</v>
      </c>
      <c r="I315" s="2695"/>
      <c r="J315" s="3821" t="s">
        <v>1453</v>
      </c>
      <c r="K315" s="2695"/>
      <c r="L315" s="1895">
        <v>20350000</v>
      </c>
      <c r="M315" s="1894"/>
    </row>
    <row r="316" spans="1:13" s="1954" customFormat="1" ht="150.75" customHeight="1">
      <c r="A316" s="2697"/>
      <c r="B316" s="2697"/>
      <c r="C316" s="2639" t="s">
        <v>3506</v>
      </c>
      <c r="D316" s="233" t="s">
        <v>1292</v>
      </c>
      <c r="E316" s="2695" t="s">
        <v>1572</v>
      </c>
      <c r="F316" s="2695" t="s">
        <v>3505</v>
      </c>
      <c r="G316" s="3820"/>
      <c r="H316" s="3820"/>
      <c r="I316" s="2695"/>
      <c r="J316" s="3822"/>
      <c r="K316" s="2695"/>
      <c r="L316" s="1895">
        <v>22350000</v>
      </c>
      <c r="M316" s="1894"/>
    </row>
    <row r="317" spans="1:13" ht="52.5" customHeight="1">
      <c r="A317" s="2697">
        <v>3</v>
      </c>
      <c r="B317" s="2672"/>
      <c r="C317" s="2644" t="s">
        <v>3507</v>
      </c>
      <c r="D317" s="2644"/>
      <c r="E317" s="2642"/>
      <c r="F317" s="2642"/>
      <c r="G317" s="2642"/>
      <c r="H317" s="2642"/>
      <c r="I317" s="2642"/>
      <c r="J317" s="2641"/>
      <c r="K317" s="2642"/>
      <c r="L317" s="2643"/>
      <c r="M317" s="2604"/>
    </row>
    <row r="318" spans="1:13" ht="52.5" customHeight="1">
      <c r="A318" s="2695"/>
      <c r="B318" s="2695"/>
      <c r="C318" s="2645" t="s">
        <v>1503</v>
      </c>
      <c r="D318" s="2645"/>
      <c r="E318" s="1905"/>
      <c r="F318" s="1905"/>
      <c r="G318" s="1905"/>
      <c r="H318" s="1905"/>
      <c r="I318" s="1905"/>
      <c r="J318" s="2626"/>
      <c r="K318" s="1905"/>
      <c r="L318" s="2613"/>
      <c r="M318" s="2640"/>
    </row>
    <row r="319" spans="1:13" ht="52.5" customHeight="1">
      <c r="A319" s="2695"/>
      <c r="B319" s="2695"/>
      <c r="C319" s="233" t="s">
        <v>1504</v>
      </c>
      <c r="D319" s="233" t="s">
        <v>178</v>
      </c>
      <c r="E319" s="3575" t="s">
        <v>177</v>
      </c>
      <c r="F319" s="2695"/>
      <c r="G319" s="3793" t="s">
        <v>3508</v>
      </c>
      <c r="H319" s="3793" t="s">
        <v>3386</v>
      </c>
      <c r="I319" s="2695"/>
      <c r="J319" s="3821" t="s">
        <v>3509</v>
      </c>
      <c r="K319" s="3793" t="s">
        <v>3310</v>
      </c>
      <c r="L319" s="1895">
        <v>2450</v>
      </c>
      <c r="M319" s="1764"/>
    </row>
    <row r="320" spans="1:13" ht="52.5" customHeight="1">
      <c r="A320" s="2695"/>
      <c r="B320" s="2695"/>
      <c r="C320" s="233" t="s">
        <v>1505</v>
      </c>
      <c r="D320" s="233" t="s">
        <v>178</v>
      </c>
      <c r="E320" s="3575"/>
      <c r="F320" s="2695"/>
      <c r="G320" s="3794"/>
      <c r="H320" s="3794"/>
      <c r="I320" s="2695"/>
      <c r="J320" s="3837"/>
      <c r="K320" s="3794"/>
      <c r="L320" s="1895">
        <v>4070</v>
      </c>
      <c r="M320" s="1764"/>
    </row>
    <row r="321" spans="1:13" ht="52.5" customHeight="1">
      <c r="A321" s="2695"/>
      <c r="B321" s="2695"/>
      <c r="C321" s="2627" t="s">
        <v>1511</v>
      </c>
      <c r="D321" s="233"/>
      <c r="E321" s="3575"/>
      <c r="F321" s="2695"/>
      <c r="G321" s="3794"/>
      <c r="H321" s="3794"/>
      <c r="I321" s="2695"/>
      <c r="J321" s="3837"/>
      <c r="K321" s="3794"/>
      <c r="L321" s="1895"/>
      <c r="M321" s="1768"/>
    </row>
    <row r="322" spans="1:13" ht="52.5" customHeight="1">
      <c r="A322" s="2695"/>
      <c r="B322" s="2695"/>
      <c r="C322" s="1738" t="s">
        <v>1506</v>
      </c>
      <c r="D322" s="2695" t="s">
        <v>178</v>
      </c>
      <c r="E322" s="3793" t="s">
        <v>1564</v>
      </c>
      <c r="F322" s="2695"/>
      <c r="G322" s="3794"/>
      <c r="H322" s="3794"/>
      <c r="I322" s="2695"/>
      <c r="J322" s="3837"/>
      <c r="K322" s="3794"/>
      <c r="L322" s="1895">
        <v>4660</v>
      </c>
      <c r="M322" s="1908"/>
    </row>
    <row r="323" spans="1:13" ht="52.5" customHeight="1">
      <c r="A323" s="2695"/>
      <c r="B323" s="2695"/>
      <c r="C323" s="1738" t="s">
        <v>1507</v>
      </c>
      <c r="D323" s="2695" t="s">
        <v>178</v>
      </c>
      <c r="E323" s="3794"/>
      <c r="F323" s="2695"/>
      <c r="G323" s="3794"/>
      <c r="H323" s="3794"/>
      <c r="I323" s="2695"/>
      <c r="J323" s="3837"/>
      <c r="K323" s="3794"/>
      <c r="L323" s="1895">
        <v>6570</v>
      </c>
      <c r="M323" s="1908"/>
    </row>
    <row r="324" spans="1:13" ht="52.5" customHeight="1">
      <c r="A324" s="2695"/>
      <c r="B324" s="2695"/>
      <c r="C324" s="1738" t="s">
        <v>180</v>
      </c>
      <c r="D324" s="2695" t="s">
        <v>178</v>
      </c>
      <c r="E324" s="3820"/>
      <c r="F324" s="2695"/>
      <c r="G324" s="3794"/>
      <c r="H324" s="3820"/>
      <c r="I324" s="2695"/>
      <c r="J324" s="3822"/>
      <c r="K324" s="3820"/>
      <c r="L324" s="1895">
        <v>8430</v>
      </c>
      <c r="M324" s="1908"/>
    </row>
    <row r="325" spans="1:13" ht="52.5" customHeight="1">
      <c r="A325" s="2695"/>
      <c r="B325" s="2695"/>
      <c r="C325" s="1738" t="s">
        <v>1508</v>
      </c>
      <c r="D325" s="2695" t="s">
        <v>178</v>
      </c>
      <c r="E325" s="1696"/>
      <c r="F325" s="2695"/>
      <c r="G325" s="3820"/>
      <c r="H325" s="2695"/>
      <c r="I325" s="2695"/>
      <c r="J325" s="233"/>
      <c r="K325" s="2695"/>
      <c r="L325" s="1895">
        <v>12000</v>
      </c>
      <c r="M325" s="1908"/>
    </row>
    <row r="326" spans="1:13" ht="52.5" customHeight="1">
      <c r="A326" s="2695"/>
      <c r="B326" s="2695"/>
      <c r="C326" s="1738" t="s">
        <v>732</v>
      </c>
      <c r="D326" s="2695" t="s">
        <v>178</v>
      </c>
      <c r="E326" s="1696"/>
      <c r="F326" s="2695"/>
      <c r="G326" s="2695"/>
      <c r="H326" s="2695"/>
      <c r="I326" s="2695"/>
      <c r="J326" s="233"/>
      <c r="K326" s="2695"/>
      <c r="L326" s="1895">
        <v>19460</v>
      </c>
      <c r="M326" s="1908"/>
    </row>
    <row r="327" spans="1:13" ht="52.5" customHeight="1">
      <c r="A327" s="2695"/>
      <c r="B327" s="2695"/>
      <c r="C327" s="3574" t="s">
        <v>1512</v>
      </c>
      <c r="D327" s="3574"/>
      <c r="E327" s="3574"/>
      <c r="F327" s="2698"/>
      <c r="G327" s="2698"/>
      <c r="H327" s="2698"/>
      <c r="I327" s="2698"/>
      <c r="J327" s="2627"/>
      <c r="K327" s="2698"/>
      <c r="L327" s="1895"/>
      <c r="M327" s="1908"/>
    </row>
    <row r="328" spans="1:13" ht="52.5" customHeight="1">
      <c r="A328" s="2710"/>
      <c r="B328" s="2710"/>
      <c r="C328" s="1738" t="s">
        <v>183</v>
      </c>
      <c r="D328" s="2710" t="s">
        <v>178</v>
      </c>
      <c r="E328" s="3575" t="s">
        <v>182</v>
      </c>
      <c r="F328" s="2710"/>
      <c r="G328" s="3793" t="s">
        <v>3508</v>
      </c>
      <c r="H328" s="3793" t="s">
        <v>3386</v>
      </c>
      <c r="I328" s="2710"/>
      <c r="J328" s="3821" t="s">
        <v>3509</v>
      </c>
      <c r="K328" s="3793" t="s">
        <v>3310</v>
      </c>
      <c r="L328" s="1895">
        <v>9680</v>
      </c>
      <c r="M328" s="1908"/>
    </row>
    <row r="329" spans="1:13" ht="52.5" customHeight="1">
      <c r="A329" s="2710"/>
      <c r="B329" s="2710"/>
      <c r="C329" s="1738" t="s">
        <v>184</v>
      </c>
      <c r="D329" s="2710" t="s">
        <v>178</v>
      </c>
      <c r="E329" s="3575"/>
      <c r="F329" s="2710"/>
      <c r="G329" s="3794"/>
      <c r="H329" s="3794"/>
      <c r="I329" s="2710"/>
      <c r="J329" s="3837"/>
      <c r="K329" s="3794"/>
      <c r="L329" s="1895">
        <v>13640</v>
      </c>
      <c r="M329" s="1908"/>
    </row>
    <row r="330" spans="1:13" ht="52.5" customHeight="1">
      <c r="A330" s="2710"/>
      <c r="B330" s="2710"/>
      <c r="C330" s="1738" t="s">
        <v>185</v>
      </c>
      <c r="D330" s="2710" t="s">
        <v>178</v>
      </c>
      <c r="E330" s="3575"/>
      <c r="F330" s="2710"/>
      <c r="G330" s="3794"/>
      <c r="H330" s="3794"/>
      <c r="I330" s="2710"/>
      <c r="J330" s="3837"/>
      <c r="K330" s="3794"/>
      <c r="L330" s="1895">
        <v>49610</v>
      </c>
      <c r="M330" s="1908"/>
    </row>
    <row r="331" spans="1:13" ht="52.5" customHeight="1">
      <c r="A331" s="2710"/>
      <c r="B331" s="2710"/>
      <c r="C331" s="2709" t="s">
        <v>186</v>
      </c>
      <c r="D331" s="2710"/>
      <c r="E331" s="1902"/>
      <c r="F331" s="1902"/>
      <c r="G331" s="3794"/>
      <c r="H331" s="3794"/>
      <c r="I331" s="1902"/>
      <c r="J331" s="3837"/>
      <c r="K331" s="3794"/>
      <c r="L331" s="1895"/>
      <c r="M331" s="1908"/>
    </row>
    <row r="332" spans="1:13" ht="52.5" customHeight="1">
      <c r="A332" s="2710"/>
      <c r="B332" s="2710"/>
      <c r="C332" s="1738" t="s">
        <v>187</v>
      </c>
      <c r="D332" s="2710" t="s">
        <v>188</v>
      </c>
      <c r="E332" s="3793" t="s">
        <v>1565</v>
      </c>
      <c r="F332" s="2710"/>
      <c r="G332" s="3820"/>
      <c r="H332" s="3820"/>
      <c r="I332" s="2710"/>
      <c r="J332" s="3822"/>
      <c r="K332" s="3794"/>
      <c r="L332" s="1895">
        <v>20420</v>
      </c>
      <c r="M332" s="1908"/>
    </row>
    <row r="333" spans="1:13" ht="52.5" customHeight="1">
      <c r="A333" s="2710"/>
      <c r="B333" s="2710"/>
      <c r="C333" s="1738" t="s">
        <v>189</v>
      </c>
      <c r="D333" s="2710" t="s">
        <v>188</v>
      </c>
      <c r="E333" s="3820"/>
      <c r="F333" s="2710"/>
      <c r="G333" s="2710"/>
      <c r="H333" s="2710"/>
      <c r="I333" s="2710"/>
      <c r="J333" s="233"/>
      <c r="K333" s="3820"/>
      <c r="L333" s="1895">
        <v>23700</v>
      </c>
      <c r="M333" s="1908"/>
    </row>
    <row r="334" spans="1:13" ht="52.5" customHeight="1">
      <c r="A334" s="1824"/>
      <c r="B334" s="1824"/>
      <c r="C334" s="1738" t="s">
        <v>1509</v>
      </c>
      <c r="D334" s="2710" t="s">
        <v>190</v>
      </c>
      <c r="E334" s="1696"/>
      <c r="F334" s="2710"/>
      <c r="G334" s="3793" t="s">
        <v>3508</v>
      </c>
      <c r="H334" s="3793" t="s">
        <v>3386</v>
      </c>
      <c r="I334" s="2710"/>
      <c r="J334" s="233"/>
      <c r="K334" s="2710"/>
      <c r="L334" s="1895">
        <v>190880</v>
      </c>
      <c r="M334" s="1908"/>
    </row>
    <row r="335" spans="1:13" ht="38.25" customHeight="1">
      <c r="A335" s="1791"/>
      <c r="B335" s="1791"/>
      <c r="C335" s="1738" t="s">
        <v>1510</v>
      </c>
      <c r="D335" s="2710" t="s">
        <v>190</v>
      </c>
      <c r="E335" s="1696"/>
      <c r="F335" s="2710"/>
      <c r="G335" s="3820"/>
      <c r="H335" s="3820"/>
      <c r="I335" s="2710"/>
      <c r="J335" s="233"/>
      <c r="K335" s="2710"/>
      <c r="L335" s="1895">
        <v>265100</v>
      </c>
      <c r="M335" s="1908"/>
    </row>
    <row r="336" spans="1:13" ht="65.25" customHeight="1">
      <c r="A336" s="1791">
        <v>4</v>
      </c>
      <c r="B336" s="2598"/>
      <c r="C336" s="2669" t="s">
        <v>3510</v>
      </c>
      <c r="D336" s="1915"/>
      <c r="E336" s="1915"/>
      <c r="F336" s="1915"/>
      <c r="G336" s="1915"/>
      <c r="H336" s="1915"/>
      <c r="I336" s="1915"/>
      <c r="J336" s="1379"/>
      <c r="K336" s="1915"/>
      <c r="L336" s="1888"/>
      <c r="M336" s="1799"/>
    </row>
    <row r="337" spans="1:13" ht="48" customHeight="1">
      <c r="A337" s="1824"/>
      <c r="B337" s="2599"/>
      <c r="C337" s="1915" t="s">
        <v>1984</v>
      </c>
      <c r="D337" s="1915"/>
      <c r="E337" s="1915"/>
      <c r="F337" s="1915"/>
      <c r="G337" s="1915"/>
      <c r="H337" s="1915"/>
      <c r="I337" s="1915"/>
      <c r="J337" s="1379"/>
      <c r="K337" s="1915"/>
      <c r="L337" s="1888"/>
      <c r="M337" s="1799"/>
    </row>
    <row r="338" spans="1:13" ht="129.75" customHeight="1">
      <c r="A338" s="1824"/>
      <c r="B338" s="1824"/>
      <c r="C338" s="1335" t="s">
        <v>3312</v>
      </c>
      <c r="D338" s="2695" t="s">
        <v>1292</v>
      </c>
      <c r="E338" s="3866" t="s">
        <v>3569</v>
      </c>
      <c r="F338" s="2669"/>
      <c r="G338" s="3597" t="s">
        <v>3566</v>
      </c>
      <c r="H338" s="3597" t="s">
        <v>3386</v>
      </c>
      <c r="I338" s="2669"/>
      <c r="J338" s="3823" t="s">
        <v>3509</v>
      </c>
      <c r="K338" s="3597" t="s">
        <v>3311</v>
      </c>
      <c r="L338" s="1895">
        <v>1860000</v>
      </c>
      <c r="M338" s="2696"/>
    </row>
    <row r="339" spans="1:13" ht="121.5" customHeight="1">
      <c r="A339" s="1824"/>
      <c r="B339" s="1824"/>
      <c r="C339" s="1335" t="s">
        <v>3313</v>
      </c>
      <c r="D339" s="2695" t="s">
        <v>1292</v>
      </c>
      <c r="E339" s="3867"/>
      <c r="F339" s="2669"/>
      <c r="G339" s="3598"/>
      <c r="H339" s="3598"/>
      <c r="I339" s="2669"/>
      <c r="J339" s="3824"/>
      <c r="K339" s="3598"/>
      <c r="L339" s="1895">
        <v>2550000</v>
      </c>
      <c r="M339" s="2696"/>
    </row>
    <row r="340" spans="1:13" ht="118.5" customHeight="1">
      <c r="A340" s="1824"/>
      <c r="B340" s="1824"/>
      <c r="C340" s="1335" t="s">
        <v>3314</v>
      </c>
      <c r="D340" s="2695" t="s">
        <v>1292</v>
      </c>
      <c r="E340" s="3867"/>
      <c r="F340" s="2669"/>
      <c r="G340" s="3598"/>
      <c r="H340" s="3598"/>
      <c r="I340" s="2669"/>
      <c r="J340" s="3824"/>
      <c r="K340" s="3599"/>
      <c r="L340" s="1895">
        <v>2560000</v>
      </c>
      <c r="M340" s="2696"/>
    </row>
    <row r="341" spans="1:13" ht="109.5" customHeight="1">
      <c r="A341" s="1824"/>
      <c r="B341" s="1824"/>
      <c r="C341" s="1335" t="s">
        <v>3315</v>
      </c>
      <c r="D341" s="2695" t="s">
        <v>1292</v>
      </c>
      <c r="E341" s="3868"/>
      <c r="F341" s="2669"/>
      <c r="G341" s="3599"/>
      <c r="H341" s="3599"/>
      <c r="I341" s="2669"/>
      <c r="J341" s="3825"/>
      <c r="K341" s="2669"/>
      <c r="L341" s="1895">
        <v>3700000</v>
      </c>
      <c r="M341" s="2696"/>
    </row>
    <row r="342" spans="1:13" ht="99" customHeight="1">
      <c r="A342" s="1824"/>
      <c r="B342" s="1824"/>
      <c r="C342" s="1335" t="s">
        <v>3316</v>
      </c>
      <c r="D342" s="2695" t="s">
        <v>1292</v>
      </c>
      <c r="E342" s="2701"/>
      <c r="F342" s="2669"/>
      <c r="G342" s="2701"/>
      <c r="H342" s="2669"/>
      <c r="I342" s="2669"/>
      <c r="J342" s="682"/>
      <c r="K342" s="2669"/>
      <c r="L342" s="1895">
        <v>4600000</v>
      </c>
      <c r="M342" s="2696"/>
    </row>
    <row r="343" spans="1:13" ht="114.75" customHeight="1">
      <c r="A343" s="1791"/>
      <c r="B343" s="1791"/>
      <c r="C343" s="1335" t="s">
        <v>3317</v>
      </c>
      <c r="D343" s="2695" t="s">
        <v>1292</v>
      </c>
      <c r="E343" s="2701"/>
      <c r="F343" s="2669"/>
      <c r="G343" s="2711" t="s">
        <v>3566</v>
      </c>
      <c r="H343" s="2669"/>
      <c r="I343" s="2669"/>
      <c r="J343" s="682" t="s">
        <v>3509</v>
      </c>
      <c r="K343" s="2669"/>
      <c r="L343" s="1895">
        <v>7000000</v>
      </c>
      <c r="M343" s="2696"/>
    </row>
    <row r="344" spans="1:13" ht="48" customHeight="1">
      <c r="A344" s="1824"/>
      <c r="B344" s="2599"/>
      <c r="C344" s="2646" t="s">
        <v>3318</v>
      </c>
      <c r="D344" s="2647"/>
      <c r="E344" s="2647"/>
      <c r="F344" s="2647"/>
      <c r="G344" s="2647"/>
      <c r="H344" s="2647"/>
      <c r="I344" s="2647"/>
      <c r="J344" s="2646"/>
      <c r="K344" s="2647"/>
      <c r="L344" s="2648"/>
      <c r="M344" s="2597"/>
    </row>
    <row r="345" spans="1:13" ht="110.25" customHeight="1">
      <c r="A345" s="1824"/>
      <c r="B345" s="1824"/>
      <c r="C345" s="1335" t="s">
        <v>3321</v>
      </c>
      <c r="D345" s="2695" t="s">
        <v>1292</v>
      </c>
      <c r="E345" s="3597" t="s">
        <v>3569</v>
      </c>
      <c r="F345" s="2669"/>
      <c r="G345" s="3597" t="s">
        <v>3566</v>
      </c>
      <c r="H345" s="2669"/>
      <c r="I345" s="2669"/>
      <c r="J345" s="3823" t="s">
        <v>3509</v>
      </c>
      <c r="K345" s="2669"/>
      <c r="L345" s="1895">
        <v>4750000</v>
      </c>
      <c r="M345" s="2696"/>
    </row>
    <row r="346" spans="1:13" ht="115.5" customHeight="1">
      <c r="A346" s="1824"/>
      <c r="B346" s="1824"/>
      <c r="C346" s="1335" t="s">
        <v>3322</v>
      </c>
      <c r="D346" s="2695" t="s">
        <v>1292</v>
      </c>
      <c r="E346" s="3598"/>
      <c r="F346" s="2669"/>
      <c r="G346" s="3598"/>
      <c r="H346" s="2669"/>
      <c r="I346" s="2669"/>
      <c r="J346" s="3824"/>
      <c r="K346" s="2669"/>
      <c r="L346" s="1895">
        <v>6600000</v>
      </c>
      <c r="M346" s="2696"/>
    </row>
    <row r="347" spans="1:13" ht="106.5" customHeight="1">
      <c r="A347" s="1824"/>
      <c r="B347" s="1824"/>
      <c r="C347" s="1335" t="s">
        <v>3323</v>
      </c>
      <c r="D347" s="2695" t="s">
        <v>1292</v>
      </c>
      <c r="E347" s="3598"/>
      <c r="F347" s="2669"/>
      <c r="G347" s="3598"/>
      <c r="H347" s="2669"/>
      <c r="I347" s="2669"/>
      <c r="J347" s="3824"/>
      <c r="K347" s="2669"/>
      <c r="L347" s="1895">
        <v>18740000</v>
      </c>
      <c r="M347" s="2696"/>
    </row>
    <row r="348" spans="1:13" ht="116.25" customHeight="1">
      <c r="A348" s="1824"/>
      <c r="B348" s="1824"/>
      <c r="C348" s="1335" t="s">
        <v>3324</v>
      </c>
      <c r="D348" s="2695" t="s">
        <v>1292</v>
      </c>
      <c r="E348" s="3598"/>
      <c r="F348" s="2669"/>
      <c r="G348" s="3598"/>
      <c r="H348" s="2669"/>
      <c r="I348" s="2669"/>
      <c r="J348" s="3825"/>
      <c r="K348" s="2669"/>
      <c r="L348" s="1895">
        <v>23020000</v>
      </c>
      <c r="M348" s="2696"/>
    </row>
    <row r="349" spans="1:13" ht="121.5" customHeight="1">
      <c r="A349" s="1791"/>
      <c r="B349" s="1791"/>
      <c r="C349" s="1335" t="s">
        <v>3325</v>
      </c>
      <c r="D349" s="2695" t="s">
        <v>1292</v>
      </c>
      <c r="E349" s="3599"/>
      <c r="F349" s="2669"/>
      <c r="G349" s="2716"/>
      <c r="H349" s="2669"/>
      <c r="I349" s="2669"/>
      <c r="J349" s="682"/>
      <c r="K349" s="2669"/>
      <c r="L349" s="1895">
        <v>26170000</v>
      </c>
      <c r="M349" s="2696"/>
    </row>
    <row r="350" spans="1:13" ht="72.75" customHeight="1">
      <c r="A350" s="1824"/>
      <c r="B350" s="2599"/>
      <c r="C350" s="1379" t="s">
        <v>2076</v>
      </c>
      <c r="D350" s="1915"/>
      <c r="E350" s="3597" t="s">
        <v>3569</v>
      </c>
      <c r="F350" s="1915"/>
      <c r="G350" s="3597" t="s">
        <v>3566</v>
      </c>
      <c r="H350" s="3597" t="s">
        <v>3386</v>
      </c>
      <c r="I350" s="2701"/>
      <c r="J350" s="3823" t="s">
        <v>3509</v>
      </c>
      <c r="K350" s="1915"/>
      <c r="L350" s="1888"/>
      <c r="M350" s="1799"/>
    </row>
    <row r="351" spans="1:13" ht="69.75" customHeight="1">
      <c r="A351" s="1824"/>
      <c r="B351" s="1824"/>
      <c r="C351" s="1274" t="s">
        <v>2079</v>
      </c>
      <c r="D351" s="2695" t="s">
        <v>1292</v>
      </c>
      <c r="E351" s="3598"/>
      <c r="F351" s="2669"/>
      <c r="G351" s="3598"/>
      <c r="H351" s="3598"/>
      <c r="I351" s="2669"/>
      <c r="J351" s="3824"/>
      <c r="K351" s="2669"/>
      <c r="L351" s="1895">
        <v>7058700</v>
      </c>
      <c r="M351" s="2696"/>
    </row>
    <row r="352" spans="1:13" ht="76.5" customHeight="1">
      <c r="A352" s="1824"/>
      <c r="B352" s="1824"/>
      <c r="C352" s="1274" t="s">
        <v>2080</v>
      </c>
      <c r="D352" s="2695" t="s">
        <v>1292</v>
      </c>
      <c r="E352" s="3598"/>
      <c r="F352" s="2669"/>
      <c r="G352" s="3598"/>
      <c r="H352" s="3598"/>
      <c r="I352" s="2669"/>
      <c r="J352" s="3824"/>
      <c r="K352" s="2669"/>
      <c r="L352" s="1895">
        <v>7399000</v>
      </c>
      <c r="M352" s="2696"/>
    </row>
    <row r="353" spans="1:13" ht="55.5" customHeight="1">
      <c r="A353" s="1791"/>
      <c r="B353" s="1791"/>
      <c r="C353" s="1274" t="s">
        <v>2081</v>
      </c>
      <c r="D353" s="2695" t="s">
        <v>1292</v>
      </c>
      <c r="E353" s="3598"/>
      <c r="F353" s="2669"/>
      <c r="G353" s="3598"/>
      <c r="H353" s="3598"/>
      <c r="I353" s="2669"/>
      <c r="J353" s="3824"/>
      <c r="K353" s="2669"/>
      <c r="L353" s="1895">
        <v>7744000</v>
      </c>
      <c r="M353" s="2696"/>
    </row>
    <row r="354" spans="1:13" ht="84.75" customHeight="1">
      <c r="A354" s="1824"/>
      <c r="B354" s="2599"/>
      <c r="C354" s="2625" t="s">
        <v>2090</v>
      </c>
      <c r="D354" s="2669"/>
      <c r="E354" s="3598"/>
      <c r="F354" s="2669"/>
      <c r="G354" s="3598"/>
      <c r="H354" s="3598"/>
      <c r="I354" s="2669"/>
      <c r="J354" s="3824"/>
      <c r="K354" s="2669"/>
      <c r="L354" s="1888"/>
      <c r="M354" s="2671"/>
    </row>
    <row r="355" spans="1:13" ht="72" customHeight="1">
      <c r="A355" s="1824"/>
      <c r="B355" s="1824"/>
      <c r="C355" s="1338" t="s">
        <v>2088</v>
      </c>
      <c r="D355" s="2695" t="s">
        <v>1292</v>
      </c>
      <c r="E355" s="3598"/>
      <c r="F355" s="2669"/>
      <c r="G355" s="3598"/>
      <c r="H355" s="3598"/>
      <c r="I355" s="2669"/>
      <c r="J355" s="3824"/>
      <c r="K355" s="2669"/>
      <c r="L355" s="1895">
        <v>6000000</v>
      </c>
      <c r="M355" s="2696"/>
    </row>
    <row r="356" spans="1:13" ht="60" customHeight="1">
      <c r="A356" s="1824"/>
      <c r="B356" s="1824"/>
      <c r="C356" s="1338" t="s">
        <v>2089</v>
      </c>
      <c r="D356" s="2695" t="s">
        <v>1292</v>
      </c>
      <c r="E356" s="3598"/>
      <c r="F356" s="2669"/>
      <c r="G356" s="3598"/>
      <c r="H356" s="3598"/>
      <c r="I356" s="2669"/>
      <c r="J356" s="3824"/>
      <c r="K356" s="2669"/>
      <c r="L356" s="1895">
        <v>7000000</v>
      </c>
      <c r="M356" s="2696"/>
    </row>
    <row r="357" spans="1:13" ht="61.5" customHeight="1">
      <c r="A357" s="1824"/>
      <c r="B357" s="1824"/>
      <c r="C357" s="1338" t="s">
        <v>2091</v>
      </c>
      <c r="D357" s="2695" t="s">
        <v>1292</v>
      </c>
      <c r="E357" s="3598"/>
      <c r="F357" s="2669"/>
      <c r="G357" s="3598"/>
      <c r="H357" s="3598"/>
      <c r="I357" s="2669"/>
      <c r="J357" s="3824"/>
      <c r="K357" s="2669"/>
      <c r="L357" s="1895">
        <v>7200000</v>
      </c>
      <c r="M357" s="2696"/>
    </row>
    <row r="358" spans="1:13" ht="66.75" customHeight="1">
      <c r="A358" s="1824"/>
      <c r="B358" s="1824"/>
      <c r="C358" s="1338" t="s">
        <v>2092</v>
      </c>
      <c r="D358" s="2695" t="s">
        <v>1292</v>
      </c>
      <c r="E358" s="3598"/>
      <c r="F358" s="2669"/>
      <c r="G358" s="3598"/>
      <c r="H358" s="3598"/>
      <c r="I358" s="2669"/>
      <c r="J358" s="3824"/>
      <c r="K358" s="2669"/>
      <c r="L358" s="1895">
        <v>7500000</v>
      </c>
      <c r="M358" s="2696"/>
    </row>
    <row r="359" spans="1:13" ht="51.75" customHeight="1">
      <c r="A359" s="1791"/>
      <c r="B359" s="1791"/>
      <c r="C359" s="1338" t="s">
        <v>2093</v>
      </c>
      <c r="D359" s="2695" t="s">
        <v>1292</v>
      </c>
      <c r="E359" s="3598"/>
      <c r="F359" s="2669"/>
      <c r="G359" s="3598"/>
      <c r="H359" s="3598"/>
      <c r="I359" s="2669"/>
      <c r="J359" s="3824"/>
      <c r="K359" s="2669"/>
      <c r="L359" s="1895">
        <v>9000000</v>
      </c>
      <c r="M359" s="2696"/>
    </row>
    <row r="360" spans="1:13" ht="36" customHeight="1">
      <c r="A360" s="1824"/>
      <c r="B360" s="2599"/>
      <c r="C360" s="1379" t="s">
        <v>2094</v>
      </c>
      <c r="D360" s="1915"/>
      <c r="E360" s="3598"/>
      <c r="F360" s="1915"/>
      <c r="G360" s="3598"/>
      <c r="H360" s="3598"/>
      <c r="I360" s="2701"/>
      <c r="J360" s="3824"/>
      <c r="K360" s="1915"/>
      <c r="L360" s="1888"/>
      <c r="M360" s="1799"/>
    </row>
    <row r="361" spans="1:13" ht="67.5" customHeight="1">
      <c r="A361" s="1824"/>
      <c r="B361" s="1824"/>
      <c r="C361" s="1335" t="s">
        <v>2084</v>
      </c>
      <c r="D361" s="2695" t="s">
        <v>1292</v>
      </c>
      <c r="E361" s="3599"/>
      <c r="F361" s="2669"/>
      <c r="G361" s="3599"/>
      <c r="H361" s="3599"/>
      <c r="I361" s="2701"/>
      <c r="J361" s="3825"/>
      <c r="K361" s="2669"/>
      <c r="L361" s="1895">
        <v>1342000</v>
      </c>
      <c r="M361" s="2696"/>
    </row>
    <row r="362" spans="1:13" ht="72.75" customHeight="1">
      <c r="A362" s="1824"/>
      <c r="B362" s="1824"/>
      <c r="C362" s="1335" t="s">
        <v>2085</v>
      </c>
      <c r="D362" s="2695" t="s">
        <v>1292</v>
      </c>
      <c r="E362" s="3597" t="s">
        <v>3569</v>
      </c>
      <c r="F362" s="2669"/>
      <c r="G362" s="3597" t="s">
        <v>3566</v>
      </c>
      <c r="H362" s="2701"/>
      <c r="I362" s="2701"/>
      <c r="J362" s="3597" t="s">
        <v>3561</v>
      </c>
      <c r="K362" s="2669"/>
      <c r="L362" s="1895">
        <v>1406000</v>
      </c>
      <c r="M362" s="2696"/>
    </row>
    <row r="363" spans="1:13" ht="61.5" customHeight="1">
      <c r="A363" s="1824"/>
      <c r="B363" s="1824"/>
      <c r="C363" s="1335" t="s">
        <v>2086</v>
      </c>
      <c r="D363" s="2695" t="s">
        <v>1292</v>
      </c>
      <c r="E363" s="3598"/>
      <c r="F363" s="2669"/>
      <c r="G363" s="3598"/>
      <c r="H363" s="2701"/>
      <c r="I363" s="2701"/>
      <c r="J363" s="3598"/>
      <c r="K363" s="2669"/>
      <c r="L363" s="1895">
        <v>2252000</v>
      </c>
      <c r="M363" s="2696"/>
    </row>
    <row r="364" spans="1:13" ht="81.75" customHeight="1">
      <c r="A364" s="1824"/>
      <c r="B364" s="1824"/>
      <c r="C364" s="1338" t="s">
        <v>2092</v>
      </c>
      <c r="D364" s="2695" t="s">
        <v>1292</v>
      </c>
      <c r="E364" s="3598"/>
      <c r="F364" s="2669"/>
      <c r="G364" s="3598"/>
      <c r="H364" s="2669"/>
      <c r="I364" s="2669"/>
      <c r="J364" s="3598"/>
      <c r="K364" s="2669"/>
      <c r="L364" s="1895">
        <v>2582000</v>
      </c>
      <c r="M364" s="2696"/>
    </row>
    <row r="365" spans="1:13" ht="72.75" customHeight="1">
      <c r="A365" s="1824"/>
      <c r="B365" s="1824"/>
      <c r="C365" s="1338" t="s">
        <v>2093</v>
      </c>
      <c r="D365" s="2695" t="s">
        <v>1292</v>
      </c>
      <c r="E365" s="3598"/>
      <c r="F365" s="2669"/>
      <c r="G365" s="3598"/>
      <c r="H365" s="2669"/>
      <c r="I365" s="2669"/>
      <c r="J365" s="3598"/>
      <c r="K365" s="2669"/>
      <c r="L365" s="1895">
        <v>2746000</v>
      </c>
      <c r="M365" s="2696"/>
    </row>
    <row r="366" spans="1:13" ht="51.75" customHeight="1">
      <c r="A366" s="1791"/>
      <c r="B366" s="1791"/>
      <c r="C366" s="1335" t="s">
        <v>2087</v>
      </c>
      <c r="D366" s="2695" t="s">
        <v>1292</v>
      </c>
      <c r="E366" s="3598"/>
      <c r="F366" s="2669"/>
      <c r="G366" s="3598"/>
      <c r="H366" s="2669"/>
      <c r="I366" s="2669"/>
      <c r="J366" s="3598"/>
      <c r="K366" s="2669"/>
      <c r="L366" s="1895">
        <v>3328000</v>
      </c>
      <c r="M366" s="2696"/>
    </row>
    <row r="367" spans="1:13" ht="43.5" customHeight="1">
      <c r="A367" s="1824"/>
      <c r="B367" s="1824"/>
      <c r="C367" s="787" t="s">
        <v>2095</v>
      </c>
      <c r="D367" s="787"/>
      <c r="E367" s="3598"/>
      <c r="F367" s="1901"/>
      <c r="G367" s="3598"/>
      <c r="H367" s="1901"/>
      <c r="I367" s="1901"/>
      <c r="J367" s="3598"/>
      <c r="K367" s="1901"/>
      <c r="L367" s="1906"/>
      <c r="M367" s="2602"/>
    </row>
    <row r="368" spans="1:13" ht="63.75" customHeight="1">
      <c r="A368" s="1824"/>
      <c r="B368" s="1824"/>
      <c r="C368" s="1274" t="s">
        <v>2096</v>
      </c>
      <c r="D368" s="2695" t="s">
        <v>1292</v>
      </c>
      <c r="E368" s="3598"/>
      <c r="F368" s="2669"/>
      <c r="G368" s="3598"/>
      <c r="H368" s="2669"/>
      <c r="I368" s="2669"/>
      <c r="J368" s="3598"/>
      <c r="K368" s="2669"/>
      <c r="L368" s="1895">
        <v>1712000</v>
      </c>
      <c r="M368" s="2696"/>
    </row>
    <row r="369" spans="1:13" ht="63.75" customHeight="1">
      <c r="A369" s="1824"/>
      <c r="B369" s="1824"/>
      <c r="C369" s="1274" t="s">
        <v>2097</v>
      </c>
      <c r="D369" s="2695" t="s">
        <v>1292</v>
      </c>
      <c r="E369" s="3598"/>
      <c r="F369" s="2669"/>
      <c r="G369" s="3598"/>
      <c r="H369" s="2669"/>
      <c r="I369" s="2669"/>
      <c r="J369" s="3598"/>
      <c r="K369" s="2669"/>
      <c r="L369" s="1895">
        <v>2562000</v>
      </c>
      <c r="M369" s="2696"/>
    </row>
    <row r="370" spans="1:13" ht="63.75" customHeight="1">
      <c r="A370" s="1824"/>
      <c r="B370" s="1824"/>
      <c r="C370" s="1274" t="s">
        <v>2098</v>
      </c>
      <c r="D370" s="2695" t="s">
        <v>1292</v>
      </c>
      <c r="E370" s="3598"/>
      <c r="F370" s="2669"/>
      <c r="G370" s="3598"/>
      <c r="H370" s="2669"/>
      <c r="I370" s="2669"/>
      <c r="J370" s="3598"/>
      <c r="K370" s="2669"/>
      <c r="L370" s="1895">
        <v>2604000</v>
      </c>
      <c r="M370" s="2696"/>
    </row>
    <row r="371" spans="1:13" ht="60.75" customHeight="1">
      <c r="A371" s="1791"/>
      <c r="B371" s="1791"/>
      <c r="C371" s="1274" t="s">
        <v>2099</v>
      </c>
      <c r="D371" s="2695" t="s">
        <v>1292</v>
      </c>
      <c r="E371" s="3598"/>
      <c r="F371" s="2669"/>
      <c r="G371" s="3598"/>
      <c r="H371" s="2669"/>
      <c r="I371" s="2669"/>
      <c r="J371" s="3599"/>
      <c r="K371" s="2669"/>
      <c r="L371" s="1895">
        <v>3310000</v>
      </c>
      <c r="M371" s="2696"/>
    </row>
    <row r="372" spans="1:13" ht="84.75" customHeight="1">
      <c r="A372" s="1824"/>
      <c r="B372" s="1824"/>
      <c r="C372" s="1915" t="s">
        <v>2011</v>
      </c>
      <c r="D372" s="1915"/>
      <c r="E372" s="3599"/>
      <c r="F372" s="1915"/>
      <c r="G372" s="3599"/>
      <c r="H372" s="1915"/>
      <c r="I372" s="1915"/>
      <c r="J372" s="682"/>
      <c r="K372" s="1915"/>
      <c r="L372" s="1888"/>
      <c r="M372" s="1799"/>
    </row>
    <row r="373" spans="1:13" ht="63.75" customHeight="1">
      <c r="A373" s="1824"/>
      <c r="B373" s="1824"/>
      <c r="C373" s="645" t="s">
        <v>2012</v>
      </c>
      <c r="D373" s="2695" t="s">
        <v>1292</v>
      </c>
      <c r="E373" s="3597" t="s">
        <v>3569</v>
      </c>
      <c r="F373" s="2669"/>
      <c r="G373" s="3597" t="s">
        <v>3566</v>
      </c>
      <c r="H373" s="2669"/>
      <c r="I373" s="2669"/>
      <c r="J373" s="3597" t="s">
        <v>3561</v>
      </c>
      <c r="K373" s="2669"/>
      <c r="L373" s="1895">
        <v>3600000</v>
      </c>
      <c r="M373" s="2696"/>
    </row>
    <row r="374" spans="1:13" ht="63.75" customHeight="1">
      <c r="A374" s="1824"/>
      <c r="B374" s="1824"/>
      <c r="C374" s="645" t="s">
        <v>2013</v>
      </c>
      <c r="D374" s="2695" t="s">
        <v>1292</v>
      </c>
      <c r="E374" s="3598"/>
      <c r="F374" s="2669"/>
      <c r="G374" s="3598"/>
      <c r="H374" s="2669"/>
      <c r="I374" s="2669"/>
      <c r="J374" s="3598"/>
      <c r="K374" s="2669"/>
      <c r="L374" s="1895">
        <v>4600000</v>
      </c>
      <c r="M374" s="2696"/>
    </row>
    <row r="375" spans="1:13" ht="63.75" customHeight="1">
      <c r="A375" s="1824"/>
      <c r="B375" s="1824"/>
      <c r="C375" s="1339" t="s">
        <v>2082</v>
      </c>
      <c r="D375" s="2695" t="s">
        <v>1292</v>
      </c>
      <c r="E375" s="3598"/>
      <c r="F375" s="2669"/>
      <c r="G375" s="3598"/>
      <c r="H375" s="2669"/>
      <c r="I375" s="2669"/>
      <c r="J375" s="3598"/>
      <c r="K375" s="2669"/>
      <c r="L375" s="1895">
        <v>6000000</v>
      </c>
      <c r="M375" s="2696"/>
    </row>
    <row r="376" spans="1:13" ht="51" customHeight="1">
      <c r="A376" s="1791"/>
      <c r="B376" s="1791"/>
      <c r="C376" s="1339" t="s">
        <v>2083</v>
      </c>
      <c r="D376" s="2695" t="s">
        <v>1292</v>
      </c>
      <c r="E376" s="3599"/>
      <c r="F376" s="2669"/>
      <c r="G376" s="3599"/>
      <c r="H376" s="2669"/>
      <c r="I376" s="2669"/>
      <c r="J376" s="3599"/>
      <c r="K376" s="2669"/>
      <c r="L376" s="1895">
        <v>8000000</v>
      </c>
      <c r="M376" s="2696"/>
    </row>
    <row r="377" spans="1:13" ht="63.75" hidden="1" customHeight="1">
      <c r="A377" s="1791"/>
      <c r="B377" s="2598"/>
      <c r="C377" s="2588" t="s">
        <v>3326</v>
      </c>
      <c r="D377" s="2589"/>
      <c r="E377" s="2593"/>
      <c r="F377" s="2593"/>
      <c r="G377" s="2593"/>
      <c r="H377" s="2593"/>
      <c r="I377" s="2593"/>
      <c r="J377" s="2628"/>
      <c r="K377" s="2593"/>
      <c r="L377" s="2610"/>
      <c r="M377" s="2589"/>
    </row>
    <row r="378" spans="1:13" ht="56.25" customHeight="1">
      <c r="A378" s="1791">
        <v>5</v>
      </c>
      <c r="B378" s="2598"/>
      <c r="C378" s="2649" t="s">
        <v>3511</v>
      </c>
      <c r="D378" s="2649"/>
      <c r="E378" s="2649"/>
      <c r="F378" s="2649"/>
      <c r="G378" s="2649"/>
      <c r="H378" s="2649"/>
      <c r="I378" s="2649"/>
      <c r="J378" s="2649"/>
      <c r="K378" s="2649"/>
      <c r="L378" s="2649"/>
      <c r="M378" s="2605"/>
    </row>
    <row r="379" spans="1:13" s="1845" customFormat="1" ht="42" customHeight="1">
      <c r="A379" s="1791"/>
      <c r="B379" s="1791"/>
      <c r="C379" s="1915" t="s">
        <v>2278</v>
      </c>
      <c r="D379" s="1915"/>
      <c r="E379" s="1915"/>
      <c r="F379" s="1915"/>
      <c r="G379" s="1915"/>
      <c r="H379" s="1915"/>
      <c r="I379" s="1915"/>
      <c r="J379" s="1915"/>
      <c r="K379" s="1915"/>
      <c r="L379" s="1915"/>
      <c r="M379" s="1915"/>
    </row>
    <row r="380" spans="1:13" ht="109.5" customHeight="1">
      <c r="A380" s="1791"/>
      <c r="B380" s="1791"/>
      <c r="C380" s="257" t="s">
        <v>2281</v>
      </c>
      <c r="D380" s="2701" t="s">
        <v>563</v>
      </c>
      <c r="E380" s="3597" t="s">
        <v>2320</v>
      </c>
      <c r="F380" s="2701"/>
      <c r="G380" s="3597" t="s">
        <v>3512</v>
      </c>
      <c r="H380" s="3597" t="s">
        <v>3386</v>
      </c>
      <c r="I380" s="2701"/>
      <c r="J380" s="3823" t="s">
        <v>3513</v>
      </c>
      <c r="K380" s="3847" t="s">
        <v>3562</v>
      </c>
      <c r="L380" s="1895">
        <v>6500000</v>
      </c>
      <c r="M380" s="2701"/>
    </row>
    <row r="381" spans="1:13" ht="93" customHeight="1">
      <c r="A381" s="1791"/>
      <c r="B381" s="1791"/>
      <c r="C381" s="257" t="s">
        <v>2282</v>
      </c>
      <c r="D381" s="2701" t="s">
        <v>563</v>
      </c>
      <c r="E381" s="3598"/>
      <c r="F381" s="2701"/>
      <c r="G381" s="3598"/>
      <c r="H381" s="3598"/>
      <c r="I381" s="2701"/>
      <c r="J381" s="3824"/>
      <c r="K381" s="3848"/>
      <c r="L381" s="1895">
        <v>6875000</v>
      </c>
      <c r="M381" s="2701"/>
    </row>
    <row r="382" spans="1:13" ht="108" customHeight="1">
      <c r="A382" s="1791"/>
      <c r="B382" s="1791"/>
      <c r="C382" s="257" t="s">
        <v>2283</v>
      </c>
      <c r="D382" s="2701" t="s">
        <v>563</v>
      </c>
      <c r="E382" s="3598"/>
      <c r="F382" s="2701"/>
      <c r="G382" s="3598"/>
      <c r="H382" s="3598"/>
      <c r="I382" s="2701"/>
      <c r="J382" s="3824"/>
      <c r="K382" s="3848"/>
      <c r="L382" s="1895">
        <v>7500000</v>
      </c>
      <c r="M382" s="2701"/>
    </row>
    <row r="383" spans="1:13" ht="102" customHeight="1">
      <c r="A383" s="1791"/>
      <c r="B383" s="1791"/>
      <c r="C383" s="257" t="s">
        <v>2284</v>
      </c>
      <c r="D383" s="2701" t="s">
        <v>563</v>
      </c>
      <c r="E383" s="3599"/>
      <c r="F383" s="2701"/>
      <c r="G383" s="3599"/>
      <c r="H383" s="3599"/>
      <c r="I383" s="2701"/>
      <c r="J383" s="3825"/>
      <c r="K383" s="3849"/>
      <c r="L383" s="1895">
        <v>8250000</v>
      </c>
      <c r="M383" s="2701"/>
    </row>
    <row r="384" spans="1:13" ht="111.75" customHeight="1">
      <c r="A384" s="1791"/>
      <c r="B384" s="1791"/>
      <c r="C384" s="257" t="s">
        <v>2285</v>
      </c>
      <c r="D384" s="2701" t="s">
        <v>563</v>
      </c>
      <c r="E384" s="3597" t="s">
        <v>2320</v>
      </c>
      <c r="F384" s="2701"/>
      <c r="G384" s="3597" t="s">
        <v>3512</v>
      </c>
      <c r="H384" s="3597" t="s">
        <v>3386</v>
      </c>
      <c r="I384" s="2701"/>
      <c r="J384" s="3823" t="s">
        <v>3513</v>
      </c>
      <c r="K384" s="3847" t="s">
        <v>3562</v>
      </c>
      <c r="L384" s="1895">
        <v>9000000</v>
      </c>
      <c r="M384" s="2701"/>
    </row>
    <row r="385" spans="1:13" ht="96.75" customHeight="1">
      <c r="A385" s="1791"/>
      <c r="B385" s="1791"/>
      <c r="C385" s="257" t="s">
        <v>2286</v>
      </c>
      <c r="D385" s="2701" t="s">
        <v>563</v>
      </c>
      <c r="E385" s="3598"/>
      <c r="F385" s="2701"/>
      <c r="G385" s="3598"/>
      <c r="H385" s="3598"/>
      <c r="I385" s="2701"/>
      <c r="J385" s="3824"/>
      <c r="K385" s="3848"/>
      <c r="L385" s="1895">
        <v>10750000</v>
      </c>
      <c r="M385" s="2701"/>
    </row>
    <row r="386" spans="1:13" ht="106.5" customHeight="1">
      <c r="A386" s="1791"/>
      <c r="B386" s="1791"/>
      <c r="C386" s="257" t="s">
        <v>2287</v>
      </c>
      <c r="D386" s="2701" t="s">
        <v>563</v>
      </c>
      <c r="E386" s="3598"/>
      <c r="F386" s="2701"/>
      <c r="G386" s="3598"/>
      <c r="H386" s="3598"/>
      <c r="I386" s="2701"/>
      <c r="J386" s="3824"/>
      <c r="K386" s="3848"/>
      <c r="L386" s="1895">
        <v>11125000</v>
      </c>
      <c r="M386" s="2701"/>
    </row>
    <row r="387" spans="1:13" ht="108.75" customHeight="1">
      <c r="A387" s="1791"/>
      <c r="B387" s="1791"/>
      <c r="C387" s="257" t="s">
        <v>2288</v>
      </c>
      <c r="D387" s="2701" t="s">
        <v>563</v>
      </c>
      <c r="E387" s="3598"/>
      <c r="F387" s="2701"/>
      <c r="G387" s="3598"/>
      <c r="H387" s="3598"/>
      <c r="I387" s="2701"/>
      <c r="J387" s="3824"/>
      <c r="K387" s="3848"/>
      <c r="L387" s="1895">
        <v>11625000</v>
      </c>
      <c r="M387" s="2701"/>
    </row>
    <row r="388" spans="1:13" ht="106.5" customHeight="1">
      <c r="A388" s="1791"/>
      <c r="B388" s="1791"/>
      <c r="C388" s="257" t="s">
        <v>2289</v>
      </c>
      <c r="D388" s="2701" t="s">
        <v>563</v>
      </c>
      <c r="E388" s="3598"/>
      <c r="F388" s="2701"/>
      <c r="G388" s="3598"/>
      <c r="H388" s="3598"/>
      <c r="I388" s="2701"/>
      <c r="J388" s="3824"/>
      <c r="K388" s="3848"/>
      <c r="L388" s="1895">
        <v>12000000</v>
      </c>
      <c r="M388" s="2701"/>
    </row>
    <row r="389" spans="1:13" ht="108" customHeight="1">
      <c r="A389" s="1791"/>
      <c r="B389" s="1791"/>
      <c r="C389" s="257" t="s">
        <v>2290</v>
      </c>
      <c r="D389" s="2701" t="s">
        <v>563</v>
      </c>
      <c r="E389" s="3598"/>
      <c r="F389" s="2701"/>
      <c r="G389" s="3598"/>
      <c r="H389" s="3598"/>
      <c r="I389" s="2701"/>
      <c r="J389" s="3824"/>
      <c r="K389" s="3849"/>
      <c r="L389" s="1895">
        <v>12325000</v>
      </c>
      <c r="M389" s="2701"/>
    </row>
    <row r="390" spans="1:13" ht="107.25" customHeight="1">
      <c r="A390" s="1791"/>
      <c r="B390" s="1791"/>
      <c r="C390" s="257" t="s">
        <v>2291</v>
      </c>
      <c r="D390" s="2701" t="s">
        <v>563</v>
      </c>
      <c r="E390" s="3599"/>
      <c r="F390" s="2701"/>
      <c r="G390" s="3599"/>
      <c r="H390" s="3599"/>
      <c r="I390" s="2701"/>
      <c r="J390" s="3825"/>
      <c r="K390" s="2701"/>
      <c r="L390" s="1895">
        <v>12500000</v>
      </c>
      <c r="M390" s="2701"/>
    </row>
    <row r="391" spans="1:13" ht="109.5" customHeight="1">
      <c r="A391" s="1791"/>
      <c r="B391" s="1791"/>
      <c r="C391" s="257" t="s">
        <v>2292</v>
      </c>
      <c r="D391" s="2701" t="s">
        <v>563</v>
      </c>
      <c r="E391" s="3597" t="s">
        <v>2320</v>
      </c>
      <c r="F391" s="2701"/>
      <c r="G391" s="3597" t="s">
        <v>3512</v>
      </c>
      <c r="H391" s="3597" t="s">
        <v>3386</v>
      </c>
      <c r="I391" s="2701"/>
      <c r="J391" s="3823" t="s">
        <v>3513</v>
      </c>
      <c r="K391" s="3847" t="s">
        <v>3562</v>
      </c>
      <c r="L391" s="1895">
        <v>13250000</v>
      </c>
      <c r="M391" s="2701"/>
    </row>
    <row r="392" spans="1:13" ht="109.5" customHeight="1">
      <c r="A392" s="1791"/>
      <c r="B392" s="1791"/>
      <c r="C392" s="257" t="s">
        <v>2293</v>
      </c>
      <c r="D392" s="2701" t="s">
        <v>563</v>
      </c>
      <c r="E392" s="3598"/>
      <c r="F392" s="2701"/>
      <c r="G392" s="3598"/>
      <c r="H392" s="3598"/>
      <c r="I392" s="2701"/>
      <c r="J392" s="3824"/>
      <c r="K392" s="3848"/>
      <c r="L392" s="1895">
        <v>13500000</v>
      </c>
      <c r="M392" s="2701"/>
    </row>
    <row r="393" spans="1:13" ht="94.5" customHeight="1">
      <c r="A393" s="1791"/>
      <c r="B393" s="1791"/>
      <c r="C393" s="257" t="s">
        <v>2294</v>
      </c>
      <c r="D393" s="2701" t="s">
        <v>563</v>
      </c>
      <c r="E393" s="3598"/>
      <c r="F393" s="2701"/>
      <c r="G393" s="3598"/>
      <c r="H393" s="3598"/>
      <c r="I393" s="2701"/>
      <c r="J393" s="3824"/>
      <c r="K393" s="3848"/>
      <c r="L393" s="1895">
        <v>13750000</v>
      </c>
      <c r="M393" s="2701"/>
    </row>
    <row r="394" spans="1:13" ht="104.25" customHeight="1">
      <c r="A394" s="1791"/>
      <c r="B394" s="1791"/>
      <c r="C394" s="257" t="s">
        <v>2295</v>
      </c>
      <c r="D394" s="2701" t="s">
        <v>563</v>
      </c>
      <c r="E394" s="3598"/>
      <c r="F394" s="2701"/>
      <c r="G394" s="3598"/>
      <c r="H394" s="3598"/>
      <c r="I394" s="2701"/>
      <c r="J394" s="3824"/>
      <c r="K394" s="3848"/>
      <c r="L394" s="1895">
        <v>15750000</v>
      </c>
      <c r="M394" s="2701"/>
    </row>
    <row r="395" spans="1:13" ht="111.75" customHeight="1">
      <c r="A395" s="1791"/>
      <c r="B395" s="1791"/>
      <c r="C395" s="257" t="s">
        <v>2296</v>
      </c>
      <c r="D395" s="2701" t="s">
        <v>563</v>
      </c>
      <c r="E395" s="3598"/>
      <c r="F395" s="2701"/>
      <c r="G395" s="3598"/>
      <c r="H395" s="3598"/>
      <c r="I395" s="2701"/>
      <c r="J395" s="3824"/>
      <c r="K395" s="3848"/>
      <c r="L395" s="1895">
        <v>16500000</v>
      </c>
      <c r="M395" s="2701"/>
    </row>
    <row r="396" spans="1:13" ht="102.75" customHeight="1">
      <c r="A396" s="1791"/>
      <c r="B396" s="1791"/>
      <c r="C396" s="257" t="s">
        <v>2297</v>
      </c>
      <c r="D396" s="2701" t="s">
        <v>563</v>
      </c>
      <c r="E396" s="3598"/>
      <c r="F396" s="2701"/>
      <c r="G396" s="3598"/>
      <c r="H396" s="3598"/>
      <c r="I396" s="2701"/>
      <c r="J396" s="3824"/>
      <c r="K396" s="3849"/>
      <c r="L396" s="1895">
        <v>17250000</v>
      </c>
      <c r="M396" s="2701"/>
    </row>
    <row r="397" spans="1:13" ht="93" customHeight="1">
      <c r="A397" s="1791"/>
      <c r="B397" s="1791"/>
      <c r="C397" s="257" t="s">
        <v>2298</v>
      </c>
      <c r="D397" s="2701" t="s">
        <v>563</v>
      </c>
      <c r="E397" s="3599"/>
      <c r="F397" s="2701"/>
      <c r="G397" s="3599"/>
      <c r="H397" s="3599"/>
      <c r="I397" s="2701"/>
      <c r="J397" s="3825"/>
      <c r="K397" s="2701"/>
      <c r="L397" s="1895">
        <v>18500000</v>
      </c>
      <c r="M397" s="2701"/>
    </row>
    <row r="398" spans="1:13" ht="91.5" customHeight="1">
      <c r="A398" s="1791"/>
      <c r="B398" s="1791"/>
      <c r="C398" s="257" t="s">
        <v>2299</v>
      </c>
      <c r="D398" s="2701" t="s">
        <v>563</v>
      </c>
      <c r="E398" s="3597" t="s">
        <v>2320</v>
      </c>
      <c r="F398" s="2701"/>
      <c r="G398" s="3597" t="s">
        <v>3512</v>
      </c>
      <c r="H398" s="3597" t="s">
        <v>3386</v>
      </c>
      <c r="I398" s="2701"/>
      <c r="J398" s="3823" t="s">
        <v>3513</v>
      </c>
      <c r="K398" s="3847" t="s">
        <v>3562</v>
      </c>
      <c r="L398" s="1895">
        <v>20500000</v>
      </c>
      <c r="M398" s="2701"/>
    </row>
    <row r="399" spans="1:13" ht="95.25" customHeight="1">
      <c r="A399" s="1791"/>
      <c r="B399" s="1791"/>
      <c r="C399" s="257" t="s">
        <v>2300</v>
      </c>
      <c r="D399" s="2701" t="s">
        <v>563</v>
      </c>
      <c r="E399" s="3598"/>
      <c r="F399" s="2701"/>
      <c r="G399" s="3598"/>
      <c r="H399" s="3598"/>
      <c r="I399" s="2701"/>
      <c r="J399" s="3824"/>
      <c r="K399" s="3848"/>
      <c r="L399" s="1895">
        <v>23360000</v>
      </c>
      <c r="M399" s="2701"/>
    </row>
    <row r="400" spans="1:13" ht="99.75" customHeight="1">
      <c r="A400" s="1791"/>
      <c r="B400" s="1791"/>
      <c r="C400" s="257" t="s">
        <v>2301</v>
      </c>
      <c r="D400" s="2701" t="s">
        <v>563</v>
      </c>
      <c r="E400" s="3598"/>
      <c r="F400" s="2701"/>
      <c r="G400" s="3598"/>
      <c r="H400" s="3598"/>
      <c r="I400" s="2701"/>
      <c r="J400" s="3824"/>
      <c r="K400" s="3848"/>
      <c r="L400" s="1895">
        <v>7000000</v>
      </c>
      <c r="M400" s="2701"/>
    </row>
    <row r="401" spans="1:13" ht="80.25" customHeight="1">
      <c r="A401" s="1791"/>
      <c r="B401" s="1791"/>
      <c r="C401" s="257" t="s">
        <v>2302</v>
      </c>
      <c r="D401" s="2701" t="s">
        <v>563</v>
      </c>
      <c r="E401" s="3598"/>
      <c r="F401" s="2701"/>
      <c r="G401" s="3598"/>
      <c r="H401" s="3598"/>
      <c r="I401" s="2701"/>
      <c r="J401" s="3824"/>
      <c r="K401" s="3848"/>
      <c r="L401" s="1895">
        <v>9000000</v>
      </c>
      <c r="M401" s="2701"/>
    </row>
    <row r="402" spans="1:13" ht="90" customHeight="1">
      <c r="A402" s="1791"/>
      <c r="B402" s="1791"/>
      <c r="C402" s="257" t="s">
        <v>2303</v>
      </c>
      <c r="D402" s="2701" t="s">
        <v>563</v>
      </c>
      <c r="E402" s="3598"/>
      <c r="F402" s="2701"/>
      <c r="G402" s="3598"/>
      <c r="H402" s="3598"/>
      <c r="I402" s="2701"/>
      <c r="J402" s="3824"/>
      <c r="K402" s="3848"/>
      <c r="L402" s="1895">
        <v>11400000</v>
      </c>
      <c r="M402" s="2701"/>
    </row>
    <row r="403" spans="1:13" ht="84" customHeight="1">
      <c r="A403" s="1791"/>
      <c r="B403" s="1791"/>
      <c r="C403" s="257" t="s">
        <v>2304</v>
      </c>
      <c r="D403" s="2701" t="s">
        <v>563</v>
      </c>
      <c r="E403" s="3598"/>
      <c r="F403" s="2701"/>
      <c r="G403" s="3598"/>
      <c r="H403" s="3598"/>
      <c r="I403" s="2701"/>
      <c r="J403" s="3824"/>
      <c r="K403" s="3848"/>
      <c r="L403" s="1895">
        <v>12200000</v>
      </c>
      <c r="M403" s="2701"/>
    </row>
    <row r="404" spans="1:13" ht="93.75" customHeight="1">
      <c r="A404" s="1791"/>
      <c r="B404" s="1791"/>
      <c r="C404" s="257" t="s">
        <v>2305</v>
      </c>
      <c r="D404" s="2701" t="s">
        <v>563</v>
      </c>
      <c r="E404" s="3598"/>
      <c r="F404" s="2701"/>
      <c r="G404" s="3598"/>
      <c r="H404" s="3598"/>
      <c r="I404" s="2701"/>
      <c r="J404" s="3824"/>
      <c r="K404" s="3849"/>
      <c r="L404" s="1895">
        <v>13100000</v>
      </c>
      <c r="M404" s="2701"/>
    </row>
    <row r="405" spans="1:13" ht="86.25" customHeight="1">
      <c r="A405" s="1791"/>
      <c r="B405" s="1791"/>
      <c r="C405" s="257" t="s">
        <v>2306</v>
      </c>
      <c r="D405" s="2701" t="s">
        <v>563</v>
      </c>
      <c r="E405" s="2716"/>
      <c r="F405" s="2701"/>
      <c r="G405" s="3599"/>
      <c r="H405" s="3599"/>
      <c r="I405" s="2701"/>
      <c r="J405" s="3825"/>
      <c r="K405" s="2701"/>
      <c r="L405" s="1895">
        <v>13800000</v>
      </c>
      <c r="M405" s="2701"/>
    </row>
    <row r="406" spans="1:13" ht="84" customHeight="1">
      <c r="A406" s="1791"/>
      <c r="B406" s="1791"/>
      <c r="C406" s="257" t="s">
        <v>2307</v>
      </c>
      <c r="D406" s="2701" t="s">
        <v>563</v>
      </c>
      <c r="E406" s="2715"/>
      <c r="F406" s="2701"/>
      <c r="G406" s="3597" t="s">
        <v>3512</v>
      </c>
      <c r="H406" s="3597" t="s">
        <v>3386</v>
      </c>
      <c r="I406" s="2701"/>
      <c r="J406" s="3823" t="s">
        <v>3513</v>
      </c>
      <c r="K406" s="3847" t="s">
        <v>3562</v>
      </c>
      <c r="L406" s="1895">
        <v>16200000</v>
      </c>
      <c r="M406" s="2701"/>
    </row>
    <row r="407" spans="1:13" ht="112.5" customHeight="1">
      <c r="A407" s="1791"/>
      <c r="B407" s="1791"/>
      <c r="C407" s="257" t="s">
        <v>2308</v>
      </c>
      <c r="D407" s="2701" t="s">
        <v>563</v>
      </c>
      <c r="E407" s="3598" t="s">
        <v>2320</v>
      </c>
      <c r="F407" s="2701"/>
      <c r="G407" s="3598"/>
      <c r="H407" s="3598"/>
      <c r="I407" s="2701"/>
      <c r="J407" s="3824"/>
      <c r="K407" s="3848"/>
      <c r="L407" s="1895">
        <v>8220000</v>
      </c>
      <c r="M407" s="2701"/>
    </row>
    <row r="408" spans="1:13" ht="63.75" customHeight="1">
      <c r="A408" s="1791"/>
      <c r="B408" s="1791"/>
      <c r="C408" s="257" t="s">
        <v>2309</v>
      </c>
      <c r="D408" s="2701" t="s">
        <v>563</v>
      </c>
      <c r="E408" s="3598"/>
      <c r="F408" s="2701"/>
      <c r="G408" s="3598"/>
      <c r="H408" s="3598"/>
      <c r="I408" s="2701"/>
      <c r="J408" s="3824"/>
      <c r="K408" s="3848"/>
      <c r="L408" s="1895">
        <v>9298000</v>
      </c>
      <c r="M408" s="2701"/>
    </row>
    <row r="409" spans="1:13" ht="63.75" customHeight="1">
      <c r="A409" s="1791"/>
      <c r="B409" s="1791"/>
      <c r="C409" s="257" t="s">
        <v>2310</v>
      </c>
      <c r="D409" s="2701" t="s">
        <v>563</v>
      </c>
      <c r="E409" s="3598"/>
      <c r="F409" s="2701"/>
      <c r="G409" s="3598"/>
      <c r="H409" s="3598"/>
      <c r="I409" s="2701"/>
      <c r="J409" s="3824"/>
      <c r="K409" s="3848"/>
      <c r="L409" s="1895">
        <v>10586300</v>
      </c>
      <c r="M409" s="2701"/>
    </row>
    <row r="410" spans="1:13" ht="47.25" customHeight="1">
      <c r="A410" s="1791"/>
      <c r="B410" s="1791"/>
      <c r="C410" s="257" t="s">
        <v>2311</v>
      </c>
      <c r="D410" s="2701" t="s">
        <v>563</v>
      </c>
      <c r="E410" s="3598"/>
      <c r="F410" s="2701"/>
      <c r="G410" s="3598"/>
      <c r="H410" s="3598"/>
      <c r="I410" s="2701"/>
      <c r="J410" s="3824"/>
      <c r="K410" s="3848"/>
      <c r="L410" s="1895">
        <v>15250000</v>
      </c>
      <c r="M410" s="2701"/>
    </row>
    <row r="411" spans="1:13" ht="47.25" customHeight="1">
      <c r="A411" s="1791"/>
      <c r="B411" s="1791"/>
      <c r="C411" s="257" t="s">
        <v>2312</v>
      </c>
      <c r="D411" s="2701" t="s">
        <v>563</v>
      </c>
      <c r="E411" s="3598"/>
      <c r="F411" s="2701"/>
      <c r="G411" s="3598"/>
      <c r="H411" s="3598"/>
      <c r="I411" s="2701"/>
      <c r="J411" s="3824"/>
      <c r="K411" s="3848"/>
      <c r="L411" s="1895">
        <v>17950000</v>
      </c>
      <c r="M411" s="2701"/>
    </row>
    <row r="412" spans="1:13" ht="47.25" customHeight="1">
      <c r="A412" s="1791"/>
      <c r="B412" s="1791"/>
      <c r="C412" s="257" t="s">
        <v>2313</v>
      </c>
      <c r="D412" s="2701" t="s">
        <v>563</v>
      </c>
      <c r="E412" s="3598"/>
      <c r="F412" s="2701"/>
      <c r="G412" s="3598"/>
      <c r="H412" s="3598"/>
      <c r="I412" s="2701"/>
      <c r="J412" s="3824"/>
      <c r="K412" s="3848"/>
      <c r="L412" s="1895">
        <v>18972500</v>
      </c>
      <c r="M412" s="2701"/>
    </row>
    <row r="413" spans="1:13" ht="43.5" customHeight="1">
      <c r="A413" s="1791"/>
      <c r="B413" s="1791"/>
      <c r="C413" s="257" t="s">
        <v>2314</v>
      </c>
      <c r="D413" s="2701" t="s">
        <v>563</v>
      </c>
      <c r="E413" s="3598"/>
      <c r="F413" s="2701"/>
      <c r="G413" s="3598"/>
      <c r="H413" s="3598"/>
      <c r="I413" s="2701"/>
      <c r="J413" s="3824"/>
      <c r="K413" s="3848"/>
      <c r="L413" s="1895">
        <v>27150000</v>
      </c>
      <c r="M413" s="2701"/>
    </row>
    <row r="414" spans="1:13" ht="30" customHeight="1">
      <c r="A414" s="1791"/>
      <c r="B414" s="1791"/>
      <c r="C414" s="257" t="s">
        <v>2315</v>
      </c>
      <c r="D414" s="2701" t="s">
        <v>563</v>
      </c>
      <c r="E414" s="3598"/>
      <c r="F414" s="2701"/>
      <c r="G414" s="3598"/>
      <c r="H414" s="3598"/>
      <c r="I414" s="2701"/>
      <c r="J414" s="3824"/>
      <c r="K414" s="3848"/>
      <c r="L414" s="1895">
        <v>30500000</v>
      </c>
      <c r="M414" s="2701"/>
    </row>
    <row r="415" spans="1:13" ht="53.25" customHeight="1">
      <c r="A415" s="1791"/>
      <c r="B415" s="1791"/>
      <c r="C415" s="257" t="s">
        <v>2316</v>
      </c>
      <c r="D415" s="2701" t="s">
        <v>563</v>
      </c>
      <c r="E415" s="3599"/>
      <c r="F415" s="2701"/>
      <c r="G415" s="3599"/>
      <c r="H415" s="3599"/>
      <c r="I415" s="2701"/>
      <c r="J415" s="3824"/>
      <c r="K415" s="3848"/>
      <c r="L415" s="1895">
        <v>33500000</v>
      </c>
      <c r="M415" s="2701"/>
    </row>
    <row r="416" spans="1:13" ht="126.75" customHeight="1">
      <c r="A416" s="1791"/>
      <c r="B416" s="1791"/>
      <c r="C416" s="257" t="s">
        <v>2317</v>
      </c>
      <c r="D416" s="2701" t="s">
        <v>563</v>
      </c>
      <c r="E416" s="682" t="s">
        <v>2335</v>
      </c>
      <c r="F416" s="2701"/>
      <c r="G416" s="2701"/>
      <c r="H416" s="2701"/>
      <c r="I416" s="2701"/>
      <c r="J416" s="3825"/>
      <c r="K416" s="3849"/>
      <c r="L416" s="2611" t="s">
        <v>2336</v>
      </c>
      <c r="M416" s="2669"/>
    </row>
    <row r="417" spans="1:13" ht="174" customHeight="1">
      <c r="A417" s="1791"/>
      <c r="B417" s="1791"/>
      <c r="C417" s="257" t="s">
        <v>2731</v>
      </c>
      <c r="D417" s="2701" t="s">
        <v>2732</v>
      </c>
      <c r="E417" s="3597" t="s">
        <v>2733</v>
      </c>
      <c r="F417" s="2701"/>
      <c r="G417" s="3597" t="s">
        <v>3512</v>
      </c>
      <c r="H417" s="3597" t="s">
        <v>3386</v>
      </c>
      <c r="I417" s="2701"/>
      <c r="J417" s="2726"/>
      <c r="K417" s="3847" t="s">
        <v>3562</v>
      </c>
      <c r="L417" s="1895">
        <v>90000000</v>
      </c>
      <c r="M417" s="2669"/>
    </row>
    <row r="418" spans="1:13" ht="60" customHeight="1">
      <c r="A418" s="1791"/>
      <c r="B418" s="1791"/>
      <c r="C418" s="1915" t="s">
        <v>2337</v>
      </c>
      <c r="D418" s="1915"/>
      <c r="E418" s="3598"/>
      <c r="F418" s="1915"/>
      <c r="G418" s="3598"/>
      <c r="H418" s="3598"/>
      <c r="I418" s="1915"/>
      <c r="J418" s="2726"/>
      <c r="K418" s="3848"/>
      <c r="L418" s="1915"/>
      <c r="M418" s="1915"/>
    </row>
    <row r="419" spans="1:13" ht="63.75" customHeight="1">
      <c r="A419" s="1791"/>
      <c r="B419" s="1791"/>
      <c r="C419" s="2699" t="s">
        <v>2338</v>
      </c>
      <c r="D419" s="2701" t="s">
        <v>2339</v>
      </c>
      <c r="E419" s="3598"/>
      <c r="F419" s="2701"/>
      <c r="G419" s="3598"/>
      <c r="H419" s="3598"/>
      <c r="I419" s="2711"/>
      <c r="J419" s="2726"/>
      <c r="K419" s="3848"/>
      <c r="L419" s="1895">
        <v>5220000</v>
      </c>
      <c r="M419" s="2701"/>
    </row>
    <row r="420" spans="1:13" ht="63.75" customHeight="1">
      <c r="A420" s="1791"/>
      <c r="B420" s="1791"/>
      <c r="C420" s="2699" t="s">
        <v>2340</v>
      </c>
      <c r="D420" s="2701" t="s">
        <v>2339</v>
      </c>
      <c r="E420" s="3598"/>
      <c r="F420" s="2670"/>
      <c r="G420" s="3598"/>
      <c r="H420" s="3598"/>
      <c r="I420" s="2670"/>
      <c r="J420" s="2726"/>
      <c r="K420" s="3848"/>
      <c r="L420" s="1895">
        <v>5920000</v>
      </c>
      <c r="M420" s="2701"/>
    </row>
    <row r="421" spans="1:13" ht="63.75" customHeight="1">
      <c r="A421" s="1791"/>
      <c r="B421" s="1791"/>
      <c r="C421" s="2699" t="s">
        <v>2341</v>
      </c>
      <c r="D421" s="2701" t="s">
        <v>2339</v>
      </c>
      <c r="E421" s="3598"/>
      <c r="F421" s="2670"/>
      <c r="G421" s="3598"/>
      <c r="H421" s="3598"/>
      <c r="I421" s="2670"/>
      <c r="J421" s="2726"/>
      <c r="K421" s="3848"/>
      <c r="L421" s="1895">
        <v>6310000</v>
      </c>
      <c r="M421" s="2701"/>
    </row>
    <row r="422" spans="1:13" ht="63.75" customHeight="1">
      <c r="A422" s="1791"/>
      <c r="B422" s="1791"/>
      <c r="C422" s="2699" t="s">
        <v>2342</v>
      </c>
      <c r="D422" s="2701" t="s">
        <v>2339</v>
      </c>
      <c r="E422" s="3598"/>
      <c r="F422" s="2701"/>
      <c r="G422" s="3598"/>
      <c r="H422" s="3598"/>
      <c r="I422" s="2701"/>
      <c r="J422" s="2726"/>
      <c r="K422" s="3848"/>
      <c r="L422" s="1895">
        <v>8600000</v>
      </c>
      <c r="M422" s="2701"/>
    </row>
    <row r="423" spans="1:13" ht="63.75" customHeight="1">
      <c r="A423" s="1791"/>
      <c r="B423" s="1791"/>
      <c r="C423" s="2699" t="s">
        <v>2343</v>
      </c>
      <c r="D423" s="2701" t="s">
        <v>2339</v>
      </c>
      <c r="E423" s="3598"/>
      <c r="F423" s="2701"/>
      <c r="G423" s="3598"/>
      <c r="H423" s="3598"/>
      <c r="I423" s="2701"/>
      <c r="J423" s="2726"/>
      <c r="K423" s="3848"/>
      <c r="L423" s="1895">
        <v>9400000</v>
      </c>
      <c r="M423" s="2701"/>
    </row>
    <row r="424" spans="1:13" ht="52.5" customHeight="1">
      <c r="A424" s="1791"/>
      <c r="B424" s="1791"/>
      <c r="C424" s="2699" t="s">
        <v>2344</v>
      </c>
      <c r="D424" s="2701" t="s">
        <v>2339</v>
      </c>
      <c r="E424" s="3598"/>
      <c r="F424" s="2701"/>
      <c r="G424" s="3598"/>
      <c r="H424" s="3598"/>
      <c r="I424" s="2701"/>
      <c r="J424" s="2726"/>
      <c r="K424" s="3848"/>
      <c r="L424" s="1895">
        <v>11700000</v>
      </c>
      <c r="M424" s="2701"/>
    </row>
    <row r="425" spans="1:13" ht="63.75" customHeight="1">
      <c r="A425" s="1791"/>
      <c r="B425" s="1791"/>
      <c r="C425" s="1915" t="s">
        <v>2346</v>
      </c>
      <c r="D425" s="1915"/>
      <c r="E425" s="3598"/>
      <c r="F425" s="1915"/>
      <c r="G425" s="3598"/>
      <c r="H425" s="3598"/>
      <c r="I425" s="1915"/>
      <c r="J425" s="2726"/>
      <c r="K425" s="3848"/>
      <c r="L425" s="1915"/>
      <c r="M425" s="1915"/>
    </row>
    <row r="426" spans="1:13" ht="63.75" customHeight="1">
      <c r="A426" s="1791"/>
      <c r="B426" s="1791"/>
      <c r="C426" s="2699" t="s">
        <v>2347</v>
      </c>
      <c r="D426" s="2701" t="s">
        <v>2339</v>
      </c>
      <c r="E426" s="3599"/>
      <c r="F426" s="2701"/>
      <c r="G426" s="3599"/>
      <c r="H426" s="3599"/>
      <c r="I426" s="2701"/>
      <c r="J426" s="2727"/>
      <c r="K426" s="3849"/>
      <c r="L426" s="1895">
        <v>5800000</v>
      </c>
      <c r="M426" s="2701"/>
    </row>
    <row r="427" spans="1:13" ht="63.75" customHeight="1">
      <c r="A427" s="1791"/>
      <c r="B427" s="1791"/>
      <c r="C427" s="2699" t="s">
        <v>2348</v>
      </c>
      <c r="D427" s="2701" t="s">
        <v>2339</v>
      </c>
      <c r="E427" s="3597" t="s">
        <v>2345</v>
      </c>
      <c r="F427" s="2701"/>
      <c r="G427" s="3597" t="s">
        <v>3512</v>
      </c>
      <c r="H427" s="3597" t="s">
        <v>3386</v>
      </c>
      <c r="I427" s="2701"/>
      <c r="J427" s="3823" t="s">
        <v>3513</v>
      </c>
      <c r="K427" s="3847" t="s">
        <v>3562</v>
      </c>
      <c r="L427" s="1895">
        <v>6250000</v>
      </c>
      <c r="M427" s="2701"/>
    </row>
    <row r="428" spans="1:13" ht="63.75" customHeight="1">
      <c r="A428" s="1791"/>
      <c r="B428" s="1791"/>
      <c r="C428" s="2699" t="s">
        <v>2349</v>
      </c>
      <c r="D428" s="2701" t="s">
        <v>2339</v>
      </c>
      <c r="E428" s="3598"/>
      <c r="F428" s="2701"/>
      <c r="G428" s="3598"/>
      <c r="H428" s="3598"/>
      <c r="I428" s="2701"/>
      <c r="J428" s="3824"/>
      <c r="K428" s="3848"/>
      <c r="L428" s="1895">
        <v>6810000</v>
      </c>
      <c r="M428" s="2701"/>
    </row>
    <row r="429" spans="1:13" ht="63.75" customHeight="1">
      <c r="A429" s="1791"/>
      <c r="B429" s="1791"/>
      <c r="C429" s="2699" t="s">
        <v>2350</v>
      </c>
      <c r="D429" s="2701" t="s">
        <v>2339</v>
      </c>
      <c r="E429" s="3598"/>
      <c r="F429" s="2701"/>
      <c r="G429" s="3598"/>
      <c r="H429" s="3598"/>
      <c r="I429" s="2701"/>
      <c r="J429" s="3824"/>
      <c r="K429" s="3848"/>
      <c r="L429" s="1895">
        <v>8820000</v>
      </c>
      <c r="M429" s="2701"/>
    </row>
    <row r="430" spans="1:13" ht="63.75" customHeight="1">
      <c r="A430" s="1791"/>
      <c r="B430" s="1791"/>
      <c r="C430" s="2699" t="s">
        <v>2351</v>
      </c>
      <c r="D430" s="2701" t="s">
        <v>2339</v>
      </c>
      <c r="E430" s="3598"/>
      <c r="F430" s="2701"/>
      <c r="G430" s="3598"/>
      <c r="H430" s="3598"/>
      <c r="I430" s="2701"/>
      <c r="J430" s="3824"/>
      <c r="K430" s="3848"/>
      <c r="L430" s="1895">
        <v>9830000</v>
      </c>
      <c r="M430" s="2701"/>
    </row>
    <row r="431" spans="1:13" ht="63.75" customHeight="1">
      <c r="A431" s="1791"/>
      <c r="B431" s="1791"/>
      <c r="C431" s="2699" t="s">
        <v>2352</v>
      </c>
      <c r="D431" s="2701" t="s">
        <v>2339</v>
      </c>
      <c r="E431" s="3598"/>
      <c r="F431" s="2701"/>
      <c r="G431" s="3598"/>
      <c r="H431" s="3598"/>
      <c r="I431" s="2701"/>
      <c r="J431" s="3824"/>
      <c r="K431" s="3848"/>
      <c r="L431" s="1895">
        <v>12830000</v>
      </c>
      <c r="M431" s="2701"/>
    </row>
    <row r="432" spans="1:13" ht="63.75" customHeight="1">
      <c r="A432" s="1791"/>
      <c r="B432" s="1791"/>
      <c r="C432" s="2699" t="s">
        <v>2353</v>
      </c>
      <c r="D432" s="2701" t="s">
        <v>2354</v>
      </c>
      <c r="E432" s="3598"/>
      <c r="F432" s="2701"/>
      <c r="G432" s="3598"/>
      <c r="H432" s="3598"/>
      <c r="I432" s="2701"/>
      <c r="J432" s="3824"/>
      <c r="K432" s="3848"/>
      <c r="L432" s="1895">
        <v>1890000</v>
      </c>
      <c r="M432" s="2701"/>
    </row>
    <row r="433" spans="1:13" ht="63.75" customHeight="1">
      <c r="A433" s="1791"/>
      <c r="B433" s="1791"/>
      <c r="C433" s="2699" t="s">
        <v>2355</v>
      </c>
      <c r="D433" s="2701" t="s">
        <v>2354</v>
      </c>
      <c r="E433" s="3598"/>
      <c r="F433" s="2701"/>
      <c r="G433" s="3598"/>
      <c r="H433" s="3598"/>
      <c r="I433" s="2701"/>
      <c r="J433" s="3824"/>
      <c r="K433" s="3848"/>
      <c r="L433" s="1895">
        <v>1785000</v>
      </c>
      <c r="M433" s="2701"/>
    </row>
    <row r="434" spans="1:13" ht="63.75" customHeight="1">
      <c r="A434" s="1791"/>
      <c r="B434" s="1791"/>
      <c r="C434" s="2699" t="s">
        <v>2356</v>
      </c>
      <c r="D434" s="2701" t="s">
        <v>2354</v>
      </c>
      <c r="E434" s="3598"/>
      <c r="F434" s="2701"/>
      <c r="G434" s="3598"/>
      <c r="H434" s="3598"/>
      <c r="I434" s="2701"/>
      <c r="J434" s="3824"/>
      <c r="K434" s="3848"/>
      <c r="L434" s="1895">
        <v>4050000</v>
      </c>
      <c r="M434" s="2701"/>
    </row>
    <row r="435" spans="1:13" ht="63.75" customHeight="1">
      <c r="A435" s="1791"/>
      <c r="B435" s="1791"/>
      <c r="C435" s="2699" t="s">
        <v>2357</v>
      </c>
      <c r="D435" s="2701" t="s">
        <v>2354</v>
      </c>
      <c r="E435" s="3598"/>
      <c r="F435" s="2701"/>
      <c r="G435" s="3598"/>
      <c r="H435" s="3598"/>
      <c r="I435" s="2701"/>
      <c r="J435" s="3824"/>
      <c r="K435" s="3848"/>
      <c r="L435" s="1895">
        <v>2390000</v>
      </c>
      <c r="M435" s="2701"/>
    </row>
    <row r="436" spans="1:13" ht="63.75" customHeight="1">
      <c r="A436" s="1791"/>
      <c r="B436" s="1791"/>
      <c r="C436" s="2699" t="s">
        <v>2358</v>
      </c>
      <c r="D436" s="2701" t="s">
        <v>2354</v>
      </c>
      <c r="E436" s="3598"/>
      <c r="F436" s="2701"/>
      <c r="G436" s="3598"/>
      <c r="H436" s="3598"/>
      <c r="I436" s="2701"/>
      <c r="J436" s="3824"/>
      <c r="K436" s="3848"/>
      <c r="L436" s="1895">
        <v>2150000</v>
      </c>
      <c r="M436" s="2701"/>
    </row>
    <row r="437" spans="1:13" ht="51" customHeight="1">
      <c r="A437" s="1791"/>
      <c r="B437" s="1791"/>
      <c r="C437" s="2699" t="s">
        <v>2359</v>
      </c>
      <c r="D437" s="2701" t="s">
        <v>2354</v>
      </c>
      <c r="E437" s="3598"/>
      <c r="F437" s="2701"/>
      <c r="G437" s="3598"/>
      <c r="H437" s="3598"/>
      <c r="I437" s="2701"/>
      <c r="J437" s="3824"/>
      <c r="K437" s="3848"/>
      <c r="L437" s="1895">
        <v>4520000</v>
      </c>
      <c r="M437" s="2701"/>
    </row>
    <row r="438" spans="1:13" ht="39" customHeight="1">
      <c r="A438" s="1791"/>
      <c r="B438" s="1791"/>
      <c r="C438" s="1915" t="s">
        <v>2360</v>
      </c>
      <c r="D438" s="1915"/>
      <c r="E438" s="3598"/>
      <c r="F438" s="1915"/>
      <c r="G438" s="3598"/>
      <c r="H438" s="3598"/>
      <c r="I438" s="1915"/>
      <c r="J438" s="3824"/>
      <c r="K438" s="3848"/>
      <c r="L438" s="1915"/>
      <c r="M438" s="1915"/>
    </row>
    <row r="439" spans="1:13" ht="51.75" customHeight="1">
      <c r="A439" s="1791"/>
      <c r="B439" s="1791"/>
      <c r="C439" s="2699" t="s">
        <v>2361</v>
      </c>
      <c r="D439" s="2701" t="s">
        <v>2362</v>
      </c>
      <c r="E439" s="3599"/>
      <c r="F439" s="2701"/>
      <c r="G439" s="3599"/>
      <c r="H439" s="3599"/>
      <c r="I439" s="2701"/>
      <c r="J439" s="3825"/>
      <c r="K439" s="3849"/>
      <c r="L439" s="1895">
        <v>1020000</v>
      </c>
      <c r="M439" s="2701"/>
    </row>
    <row r="440" spans="1:13" ht="38.25" customHeight="1">
      <c r="A440" s="1791"/>
      <c r="B440" s="1791"/>
      <c r="C440" s="1915" t="s">
        <v>2363</v>
      </c>
      <c r="D440" s="1915"/>
      <c r="E440" s="1915"/>
      <c r="F440" s="1915"/>
      <c r="G440" s="3597" t="s">
        <v>3512</v>
      </c>
      <c r="H440" s="3597" t="s">
        <v>3386</v>
      </c>
      <c r="I440" s="1915"/>
      <c r="J440" s="3597" t="s">
        <v>3513</v>
      </c>
      <c r="K440" s="2711"/>
      <c r="L440" s="1915"/>
      <c r="M440" s="1915"/>
    </row>
    <row r="441" spans="1:13" ht="63.75" customHeight="1">
      <c r="A441" s="1791"/>
      <c r="B441" s="1791"/>
      <c r="C441" s="2699" t="s">
        <v>2364</v>
      </c>
      <c r="D441" s="2701" t="s">
        <v>563</v>
      </c>
      <c r="E441" s="3597" t="s">
        <v>2345</v>
      </c>
      <c r="F441" s="2701"/>
      <c r="G441" s="3598"/>
      <c r="H441" s="3598"/>
      <c r="I441" s="2701"/>
      <c r="J441" s="3598"/>
      <c r="K441" s="2711"/>
      <c r="L441" s="1895">
        <v>670000</v>
      </c>
      <c r="M441" s="2701"/>
    </row>
    <row r="442" spans="1:13" ht="63.75" customHeight="1">
      <c r="A442" s="1791"/>
      <c r="B442" s="1791"/>
      <c r="C442" s="2699" t="s">
        <v>2365</v>
      </c>
      <c r="D442" s="2701" t="s">
        <v>563</v>
      </c>
      <c r="E442" s="3598"/>
      <c r="F442" s="2701"/>
      <c r="G442" s="3598"/>
      <c r="H442" s="3598"/>
      <c r="I442" s="2701"/>
      <c r="J442" s="3598"/>
      <c r="K442" s="2711"/>
      <c r="L442" s="1895">
        <v>650000</v>
      </c>
      <c r="M442" s="2701"/>
    </row>
    <row r="443" spans="1:13" ht="63.75" customHeight="1">
      <c r="A443" s="1791"/>
      <c r="B443" s="1791"/>
      <c r="C443" s="2699" t="s">
        <v>2366</v>
      </c>
      <c r="D443" s="2701" t="s">
        <v>563</v>
      </c>
      <c r="E443" s="3598"/>
      <c r="F443" s="2701"/>
      <c r="G443" s="3598"/>
      <c r="H443" s="3598"/>
      <c r="I443" s="2701"/>
      <c r="J443" s="3598"/>
      <c r="K443" s="2711"/>
      <c r="L443" s="1895">
        <v>630000</v>
      </c>
      <c r="M443" s="2701"/>
    </row>
    <row r="444" spans="1:13" ht="63.75" customHeight="1">
      <c r="A444" s="1791"/>
      <c r="B444" s="1791"/>
      <c r="C444" s="2699" t="s">
        <v>2367</v>
      </c>
      <c r="D444" s="2701" t="s">
        <v>563</v>
      </c>
      <c r="E444" s="3598"/>
      <c r="F444" s="2701"/>
      <c r="G444" s="3598"/>
      <c r="H444" s="3598"/>
      <c r="I444" s="2701"/>
      <c r="J444" s="3598"/>
      <c r="K444" s="2711"/>
      <c r="L444" s="1895">
        <v>930000</v>
      </c>
      <c r="M444" s="2701"/>
    </row>
    <row r="445" spans="1:13" ht="48" customHeight="1">
      <c r="A445" s="1791"/>
      <c r="B445" s="1791"/>
      <c r="C445" s="2699" t="s">
        <v>2368</v>
      </c>
      <c r="D445" s="2701" t="s">
        <v>563</v>
      </c>
      <c r="E445" s="3599"/>
      <c r="F445" s="2701"/>
      <c r="G445" s="3599"/>
      <c r="H445" s="3599"/>
      <c r="I445" s="2701"/>
      <c r="J445" s="3599"/>
      <c r="K445" s="2711"/>
      <c r="L445" s="1895">
        <v>970000</v>
      </c>
      <c r="M445" s="2701"/>
    </row>
    <row r="446" spans="1:13" ht="58.5" customHeight="1">
      <c r="A446" s="1791">
        <v>6</v>
      </c>
      <c r="B446" s="2598"/>
      <c r="C446" s="2700" t="s">
        <v>3514</v>
      </c>
      <c r="D446" s="2584"/>
      <c r="E446" s="2650"/>
      <c r="F446" s="2650"/>
      <c r="G446" s="2650"/>
      <c r="H446" s="2650"/>
      <c r="I446" s="2650"/>
      <c r="J446" s="2651"/>
      <c r="K446" s="2650"/>
      <c r="L446" s="2652"/>
      <c r="M446" s="2595"/>
    </row>
    <row r="447" spans="1:13" ht="46.5" customHeight="1">
      <c r="A447" s="1824"/>
      <c r="B447" s="2599"/>
      <c r="C447" s="2653" t="s">
        <v>3515</v>
      </c>
      <c r="D447" s="2700"/>
      <c r="E447" s="2653"/>
      <c r="F447" s="2653"/>
      <c r="G447" s="2653"/>
      <c r="H447" s="2653"/>
      <c r="I447" s="2653"/>
      <c r="J447" s="2654"/>
      <c r="K447" s="2653"/>
      <c r="L447" s="2655"/>
      <c r="M447" s="2595"/>
    </row>
    <row r="448" spans="1:13" ht="50.25" customHeight="1">
      <c r="A448" s="1824"/>
      <c r="B448" s="1824"/>
      <c r="C448" s="2666" t="s">
        <v>3038</v>
      </c>
      <c r="D448" s="2695" t="s">
        <v>2491</v>
      </c>
      <c r="E448" s="3597" t="s">
        <v>739</v>
      </c>
      <c r="F448" s="2701"/>
      <c r="G448" s="3597" t="s">
        <v>3516</v>
      </c>
      <c r="H448" s="3597" t="s">
        <v>3386</v>
      </c>
      <c r="I448" s="2701"/>
      <c r="J448" s="3823" t="s">
        <v>3078</v>
      </c>
      <c r="K448" s="3870" t="s">
        <v>3328</v>
      </c>
      <c r="L448" s="1895">
        <v>4100</v>
      </c>
      <c r="M448" s="1918"/>
    </row>
    <row r="449" spans="1:13" ht="23.25" customHeight="1">
      <c r="A449" s="1824"/>
      <c r="B449" s="1824"/>
      <c r="C449" s="2666" t="s">
        <v>3039</v>
      </c>
      <c r="D449" s="2695" t="s">
        <v>2491</v>
      </c>
      <c r="E449" s="3598"/>
      <c r="F449" s="2701"/>
      <c r="G449" s="3598"/>
      <c r="H449" s="3598"/>
      <c r="I449" s="2701"/>
      <c r="J449" s="3824"/>
      <c r="K449" s="3871"/>
      <c r="L449" s="1895">
        <v>5780</v>
      </c>
      <c r="M449" s="1918"/>
    </row>
    <row r="450" spans="1:13" ht="23.25" customHeight="1">
      <c r="A450" s="1824"/>
      <c r="B450" s="1824"/>
      <c r="C450" s="2666" t="s">
        <v>3040</v>
      </c>
      <c r="D450" s="2695" t="s">
        <v>2491</v>
      </c>
      <c r="E450" s="3598"/>
      <c r="F450" s="2701"/>
      <c r="G450" s="3598"/>
      <c r="H450" s="3598"/>
      <c r="I450" s="2701"/>
      <c r="J450" s="3824"/>
      <c r="K450" s="3871"/>
      <c r="L450" s="1895">
        <v>7420</v>
      </c>
      <c r="M450" s="1918"/>
    </row>
    <row r="451" spans="1:13" ht="23.25" customHeight="1">
      <c r="A451" s="1824"/>
      <c r="B451" s="1824"/>
      <c r="C451" s="2666" t="s">
        <v>3041</v>
      </c>
      <c r="D451" s="2695" t="s">
        <v>2491</v>
      </c>
      <c r="E451" s="3598"/>
      <c r="F451" s="2701"/>
      <c r="G451" s="3598"/>
      <c r="H451" s="3598"/>
      <c r="I451" s="2701"/>
      <c r="J451" s="3824"/>
      <c r="K451" s="3871"/>
      <c r="L451" s="1895">
        <v>10560</v>
      </c>
      <c r="M451" s="1918"/>
    </row>
    <row r="452" spans="1:13" ht="23.25" customHeight="1">
      <c r="A452" s="1824"/>
      <c r="B452" s="1824"/>
      <c r="C452" s="2666" t="s">
        <v>3042</v>
      </c>
      <c r="D452" s="2695" t="s">
        <v>2491</v>
      </c>
      <c r="E452" s="3598"/>
      <c r="F452" s="2701"/>
      <c r="G452" s="3598"/>
      <c r="H452" s="3598"/>
      <c r="I452" s="2701"/>
      <c r="J452" s="3824"/>
      <c r="K452" s="3871"/>
      <c r="L452" s="1895">
        <v>17130</v>
      </c>
      <c r="M452" s="1918"/>
    </row>
    <row r="453" spans="1:13" ht="23.25" customHeight="1">
      <c r="A453" s="1824"/>
      <c r="B453" s="1824"/>
      <c r="C453" s="2666" t="s">
        <v>3043</v>
      </c>
      <c r="D453" s="2695" t="s">
        <v>2491</v>
      </c>
      <c r="E453" s="3598"/>
      <c r="F453" s="2701"/>
      <c r="G453" s="3598"/>
      <c r="H453" s="3598"/>
      <c r="I453" s="2701"/>
      <c r="J453" s="3824"/>
      <c r="K453" s="3871"/>
      <c r="L453" s="1895">
        <v>6800</v>
      </c>
      <c r="M453" s="1918"/>
    </row>
    <row r="454" spans="1:13" ht="23.25" customHeight="1">
      <c r="A454" s="1824"/>
      <c r="B454" s="1824"/>
      <c r="C454" s="2666" t="s">
        <v>3044</v>
      </c>
      <c r="D454" s="2695" t="s">
        <v>2491</v>
      </c>
      <c r="E454" s="3598"/>
      <c r="F454" s="2701"/>
      <c r="G454" s="3598"/>
      <c r="H454" s="3598"/>
      <c r="I454" s="2701"/>
      <c r="J454" s="3824"/>
      <c r="K454" s="3871"/>
      <c r="L454" s="1895">
        <v>8510</v>
      </c>
      <c r="M454" s="1918"/>
    </row>
    <row r="455" spans="1:13" ht="23.25" customHeight="1">
      <c r="A455" s="1824"/>
      <c r="B455" s="1824"/>
      <c r="C455" s="2666" t="s">
        <v>3045</v>
      </c>
      <c r="D455" s="2695" t="s">
        <v>2491</v>
      </c>
      <c r="E455" s="3598"/>
      <c r="F455" s="2701"/>
      <c r="G455" s="3598"/>
      <c r="H455" s="3598"/>
      <c r="I455" s="2701"/>
      <c r="J455" s="3824"/>
      <c r="K455" s="3871"/>
      <c r="L455" s="1895">
        <v>12000</v>
      </c>
      <c r="M455" s="1918"/>
    </row>
    <row r="456" spans="1:13" ht="23.25" customHeight="1">
      <c r="A456" s="1824"/>
      <c r="B456" s="1824"/>
      <c r="C456" s="2666" t="s">
        <v>3046</v>
      </c>
      <c r="D456" s="2695" t="s">
        <v>2491</v>
      </c>
      <c r="E456" s="3598"/>
      <c r="F456" s="2701"/>
      <c r="G456" s="3598"/>
      <c r="H456" s="3598"/>
      <c r="I456" s="2701"/>
      <c r="J456" s="3824"/>
      <c r="K456" s="3871"/>
      <c r="L456" s="1895">
        <v>19320</v>
      </c>
      <c r="M456" s="1918"/>
    </row>
    <row r="457" spans="1:13" ht="23.25" customHeight="1">
      <c r="A457" s="1824"/>
      <c r="B457" s="1824"/>
      <c r="C457" s="2666" t="s">
        <v>3047</v>
      </c>
      <c r="D457" s="2695" t="s">
        <v>2491</v>
      </c>
      <c r="E457" s="3598"/>
      <c r="F457" s="2701"/>
      <c r="G457" s="3598"/>
      <c r="H457" s="3598"/>
      <c r="I457" s="2701"/>
      <c r="J457" s="3824"/>
      <c r="K457" s="3871"/>
      <c r="L457" s="1895">
        <v>29210</v>
      </c>
      <c r="M457" s="1918"/>
    </row>
    <row r="458" spans="1:13" ht="23.25" customHeight="1">
      <c r="A458" s="1824"/>
      <c r="B458" s="1824"/>
      <c r="C458" s="2666" t="s">
        <v>3048</v>
      </c>
      <c r="D458" s="2695" t="s">
        <v>2491</v>
      </c>
      <c r="E458" s="3598"/>
      <c r="F458" s="2701"/>
      <c r="G458" s="3598"/>
      <c r="H458" s="3598"/>
      <c r="I458" s="2701"/>
      <c r="J458" s="3824"/>
      <c r="K458" s="3871"/>
      <c r="L458" s="1895">
        <v>43660</v>
      </c>
      <c r="M458" s="1918"/>
    </row>
    <row r="459" spans="1:13" ht="23.25" customHeight="1">
      <c r="A459" s="1824"/>
      <c r="B459" s="1824"/>
      <c r="C459" s="2666" t="s">
        <v>3049</v>
      </c>
      <c r="D459" s="2695" t="s">
        <v>2491</v>
      </c>
      <c r="E459" s="3598"/>
      <c r="F459" s="2701"/>
      <c r="G459" s="3598"/>
      <c r="H459" s="3598"/>
      <c r="I459" s="2701"/>
      <c r="J459" s="3824"/>
      <c r="K459" s="3872"/>
      <c r="L459" s="1895">
        <v>7620</v>
      </c>
      <c r="M459" s="1918"/>
    </row>
    <row r="460" spans="1:13" ht="23.25" customHeight="1">
      <c r="A460" s="1824"/>
      <c r="B460" s="1824"/>
      <c r="C460" s="2666" t="s">
        <v>3050</v>
      </c>
      <c r="D460" s="2695" t="s">
        <v>2491</v>
      </c>
      <c r="E460" s="3599"/>
      <c r="F460" s="2701"/>
      <c r="G460" s="3599"/>
      <c r="H460" s="3599"/>
      <c r="I460" s="2701"/>
      <c r="J460" s="3825"/>
      <c r="K460" s="2701"/>
      <c r="L460" s="1895">
        <v>9410</v>
      </c>
      <c r="M460" s="1918"/>
    </row>
    <row r="461" spans="1:13" ht="23.25" customHeight="1">
      <c r="A461" s="1824"/>
      <c r="B461" s="1824"/>
      <c r="C461" s="2666" t="s">
        <v>3051</v>
      </c>
      <c r="D461" s="2695" t="s">
        <v>2491</v>
      </c>
      <c r="E461" s="3597" t="s">
        <v>739</v>
      </c>
      <c r="F461" s="2701"/>
      <c r="G461" s="3597" t="s">
        <v>3516</v>
      </c>
      <c r="H461" s="3597" t="s">
        <v>3386</v>
      </c>
      <c r="I461" s="2701"/>
      <c r="J461" s="3823" t="s">
        <v>3078</v>
      </c>
      <c r="K461" s="3870" t="s">
        <v>3328</v>
      </c>
      <c r="L461" s="1895">
        <v>13240</v>
      </c>
      <c r="M461" s="1918"/>
    </row>
    <row r="462" spans="1:13" ht="23.25" customHeight="1">
      <c r="A462" s="1824"/>
      <c r="B462" s="1824"/>
      <c r="C462" s="2666" t="s">
        <v>3052</v>
      </c>
      <c r="D462" s="2695" t="s">
        <v>2491</v>
      </c>
      <c r="E462" s="3598"/>
      <c r="F462" s="2701"/>
      <c r="G462" s="3598"/>
      <c r="H462" s="3598"/>
      <c r="I462" s="2701"/>
      <c r="J462" s="3824"/>
      <c r="K462" s="3871"/>
      <c r="L462" s="1895">
        <v>21090</v>
      </c>
      <c r="M462" s="1918"/>
    </row>
    <row r="463" spans="1:13" ht="23.25" customHeight="1">
      <c r="A463" s="1824"/>
      <c r="B463" s="1824"/>
      <c r="C463" s="2666" t="s">
        <v>3053</v>
      </c>
      <c r="D463" s="2695" t="s">
        <v>2491</v>
      </c>
      <c r="E463" s="3598"/>
      <c r="F463" s="2701"/>
      <c r="G463" s="3598"/>
      <c r="H463" s="3598"/>
      <c r="I463" s="2701"/>
      <c r="J463" s="3824"/>
      <c r="K463" s="3871"/>
      <c r="L463" s="1895">
        <v>31480</v>
      </c>
      <c r="M463" s="1918"/>
    </row>
    <row r="464" spans="1:13" ht="23.25" customHeight="1">
      <c r="A464" s="1824"/>
      <c r="B464" s="1824"/>
      <c r="C464" s="2666" t="s">
        <v>3054</v>
      </c>
      <c r="D464" s="2695" t="s">
        <v>2491</v>
      </c>
      <c r="E464" s="3598"/>
      <c r="F464" s="2701"/>
      <c r="G464" s="3598"/>
      <c r="H464" s="3598"/>
      <c r="I464" s="2701"/>
      <c r="J464" s="3824"/>
      <c r="K464" s="3871"/>
      <c r="L464" s="1895">
        <v>46630</v>
      </c>
      <c r="M464" s="1918"/>
    </row>
    <row r="465" spans="1:13" ht="23.25" customHeight="1">
      <c r="A465" s="1824"/>
      <c r="B465" s="1824"/>
      <c r="C465" s="2666" t="s">
        <v>3055</v>
      </c>
      <c r="D465" s="2695" t="s">
        <v>2491</v>
      </c>
      <c r="E465" s="3598"/>
      <c r="F465" s="2701"/>
      <c r="G465" s="3598"/>
      <c r="H465" s="3598"/>
      <c r="I465" s="2701"/>
      <c r="J465" s="3824"/>
      <c r="K465" s="3871"/>
      <c r="L465" s="1895">
        <v>10300</v>
      </c>
      <c r="M465" s="1918"/>
    </row>
    <row r="466" spans="1:13" ht="23.25" customHeight="1">
      <c r="A466" s="1824"/>
      <c r="B466" s="1824"/>
      <c r="C466" s="2666" t="s">
        <v>3056</v>
      </c>
      <c r="D466" s="2695" t="s">
        <v>2491</v>
      </c>
      <c r="E466" s="3598"/>
      <c r="F466" s="2701"/>
      <c r="G466" s="3598"/>
      <c r="H466" s="3598"/>
      <c r="I466" s="2701"/>
      <c r="J466" s="3824"/>
      <c r="K466" s="3871"/>
      <c r="L466" s="1895">
        <v>12790</v>
      </c>
      <c r="M466" s="1918"/>
    </row>
    <row r="467" spans="1:13" ht="23.25" customHeight="1">
      <c r="A467" s="1824"/>
      <c r="B467" s="1824"/>
      <c r="C467" s="2666" t="s">
        <v>3057</v>
      </c>
      <c r="D467" s="2695" t="s">
        <v>2491</v>
      </c>
      <c r="E467" s="3598"/>
      <c r="F467" s="2701"/>
      <c r="G467" s="3598"/>
      <c r="H467" s="3598"/>
      <c r="I467" s="2701"/>
      <c r="J467" s="3824"/>
      <c r="K467" s="3871"/>
      <c r="L467" s="1895">
        <v>18610</v>
      </c>
      <c r="M467" s="1918"/>
    </row>
    <row r="468" spans="1:13" ht="23.25" customHeight="1">
      <c r="A468" s="1824"/>
      <c r="B468" s="1824"/>
      <c r="C468" s="2666" t="s">
        <v>3058</v>
      </c>
      <c r="D468" s="2695" t="s">
        <v>2491</v>
      </c>
      <c r="E468" s="3598"/>
      <c r="F468" s="2701"/>
      <c r="G468" s="3598"/>
      <c r="H468" s="3598"/>
      <c r="I468" s="2701"/>
      <c r="J468" s="3824"/>
      <c r="K468" s="3871"/>
      <c r="L468" s="1895">
        <v>29400</v>
      </c>
      <c r="M468" s="1918"/>
    </row>
    <row r="469" spans="1:13" ht="23.25" customHeight="1">
      <c r="A469" s="1824"/>
      <c r="B469" s="1824"/>
      <c r="C469" s="2666" t="s">
        <v>3059</v>
      </c>
      <c r="D469" s="2695" t="s">
        <v>2491</v>
      </c>
      <c r="E469" s="3598"/>
      <c r="F469" s="2701"/>
      <c r="G469" s="3598"/>
      <c r="H469" s="3598"/>
      <c r="I469" s="2701"/>
      <c r="J469" s="3824"/>
      <c r="K469" s="3871"/>
      <c r="L469" s="1895">
        <v>44060</v>
      </c>
      <c r="M469" s="1918"/>
    </row>
    <row r="470" spans="1:13" ht="23.25" customHeight="1">
      <c r="A470" s="1824"/>
      <c r="B470" s="1824"/>
      <c r="C470" s="2666" t="s">
        <v>3060</v>
      </c>
      <c r="D470" s="2695" t="s">
        <v>2491</v>
      </c>
      <c r="E470" s="3598"/>
      <c r="F470" s="2701"/>
      <c r="G470" s="3598"/>
      <c r="H470" s="3598"/>
      <c r="I470" s="2701"/>
      <c r="J470" s="3824"/>
      <c r="K470" s="3871"/>
      <c r="L470" s="1895">
        <v>66830</v>
      </c>
      <c r="M470" s="1918"/>
    </row>
    <row r="471" spans="1:13" ht="23.25" customHeight="1">
      <c r="A471" s="1824"/>
      <c r="B471" s="1824"/>
      <c r="C471" s="2666" t="s">
        <v>3061</v>
      </c>
      <c r="D471" s="2695" t="s">
        <v>2491</v>
      </c>
      <c r="E471" s="3598"/>
      <c r="F471" s="2701"/>
      <c r="G471" s="3598"/>
      <c r="H471" s="3598"/>
      <c r="I471" s="2701"/>
      <c r="J471" s="3824"/>
      <c r="K471" s="3871"/>
      <c r="L471" s="1895">
        <v>13210</v>
      </c>
      <c r="M471" s="1918"/>
    </row>
    <row r="472" spans="1:13" ht="23.25" customHeight="1">
      <c r="A472" s="1824"/>
      <c r="B472" s="1824"/>
      <c r="C472" s="2666" t="s">
        <v>3062</v>
      </c>
      <c r="D472" s="2695" t="s">
        <v>2491</v>
      </c>
      <c r="E472" s="3598"/>
      <c r="F472" s="2701"/>
      <c r="G472" s="3598"/>
      <c r="H472" s="3598"/>
      <c r="I472" s="2701"/>
      <c r="J472" s="3824"/>
      <c r="K472" s="3871"/>
      <c r="L472" s="1895">
        <v>16720</v>
      </c>
      <c r="M472" s="1918"/>
    </row>
    <row r="473" spans="1:13" ht="23.25" customHeight="1">
      <c r="A473" s="1824"/>
      <c r="B473" s="1824"/>
      <c r="C473" s="2666" t="s">
        <v>3063</v>
      </c>
      <c r="D473" s="2695" t="s">
        <v>2491</v>
      </c>
      <c r="E473" s="3598"/>
      <c r="F473" s="2701"/>
      <c r="G473" s="3598"/>
      <c r="H473" s="3598"/>
      <c r="I473" s="2701"/>
      <c r="J473" s="3824"/>
      <c r="K473" s="3871"/>
      <c r="L473" s="1895">
        <v>24160</v>
      </c>
      <c r="M473" s="1918"/>
    </row>
    <row r="474" spans="1:13" ht="23.25" customHeight="1">
      <c r="A474" s="1824"/>
      <c r="B474" s="1824"/>
      <c r="C474" s="2666" t="s">
        <v>3064</v>
      </c>
      <c r="D474" s="2695" t="s">
        <v>2491</v>
      </c>
      <c r="E474" s="3598"/>
      <c r="F474" s="2701"/>
      <c r="G474" s="3598"/>
      <c r="H474" s="3598"/>
      <c r="I474" s="2701"/>
      <c r="J474" s="3824"/>
      <c r="K474" s="3871"/>
      <c r="L474" s="1895">
        <v>38020</v>
      </c>
      <c r="M474" s="1918"/>
    </row>
    <row r="475" spans="1:13" ht="23.25" customHeight="1">
      <c r="A475" s="1824"/>
      <c r="B475" s="1824"/>
      <c r="C475" s="2666" t="s">
        <v>3065</v>
      </c>
      <c r="D475" s="2695" t="s">
        <v>2491</v>
      </c>
      <c r="E475" s="3598"/>
      <c r="F475" s="2701"/>
      <c r="G475" s="3598"/>
      <c r="H475" s="3598"/>
      <c r="I475" s="2701"/>
      <c r="J475" s="3824"/>
      <c r="K475" s="3871"/>
      <c r="L475" s="1895">
        <v>57620</v>
      </c>
      <c r="M475" s="1918"/>
    </row>
    <row r="476" spans="1:13" ht="23.25" customHeight="1">
      <c r="A476" s="1824"/>
      <c r="B476" s="1824"/>
      <c r="C476" s="2666" t="s">
        <v>3066</v>
      </c>
      <c r="D476" s="2695" t="s">
        <v>2491</v>
      </c>
      <c r="E476" s="3598"/>
      <c r="F476" s="2701"/>
      <c r="G476" s="3598"/>
      <c r="H476" s="3598"/>
      <c r="I476" s="2701"/>
      <c r="J476" s="3824"/>
      <c r="K476" s="3871"/>
      <c r="L476" s="1895">
        <v>86920</v>
      </c>
      <c r="M476" s="1918"/>
    </row>
    <row r="477" spans="1:13" ht="23.25" customHeight="1">
      <c r="A477" s="1824"/>
      <c r="B477" s="1824"/>
      <c r="C477" s="2666" t="s">
        <v>3067</v>
      </c>
      <c r="D477" s="2695" t="s">
        <v>2491</v>
      </c>
      <c r="E477" s="3598"/>
      <c r="F477" s="2701"/>
      <c r="G477" s="3598"/>
      <c r="H477" s="3598"/>
      <c r="I477" s="2701"/>
      <c r="J477" s="3824"/>
      <c r="K477" s="3871"/>
      <c r="L477" s="1895">
        <v>5490</v>
      </c>
      <c r="M477" s="1918"/>
    </row>
    <row r="478" spans="1:13" ht="23.25" customHeight="1">
      <c r="A478" s="1824"/>
      <c r="B478" s="1824"/>
      <c r="C478" s="2666" t="s">
        <v>3068</v>
      </c>
      <c r="D478" s="2695" t="s">
        <v>2491</v>
      </c>
      <c r="E478" s="3598"/>
      <c r="F478" s="2701"/>
      <c r="G478" s="3598"/>
      <c r="H478" s="3598"/>
      <c r="I478" s="2701"/>
      <c r="J478" s="3824"/>
      <c r="K478" s="3871"/>
      <c r="L478" s="1895">
        <v>8960</v>
      </c>
      <c r="M478" s="1918"/>
    </row>
    <row r="479" spans="1:13" ht="23.25" customHeight="1">
      <c r="A479" s="1824"/>
      <c r="B479" s="1824"/>
      <c r="C479" s="2666" t="s">
        <v>3069</v>
      </c>
      <c r="D479" s="2695" t="s">
        <v>2491</v>
      </c>
      <c r="E479" s="3598"/>
      <c r="F479" s="2701"/>
      <c r="G479" s="3598"/>
      <c r="H479" s="3598"/>
      <c r="I479" s="2701"/>
      <c r="J479" s="3824"/>
      <c r="K479" s="3871"/>
      <c r="L479" s="1895">
        <v>13560</v>
      </c>
      <c r="M479" s="1918"/>
    </row>
    <row r="480" spans="1:13" ht="23.25" customHeight="1">
      <c r="A480" s="1824"/>
      <c r="B480" s="1824"/>
      <c r="C480" s="2666" t="s">
        <v>3070</v>
      </c>
      <c r="D480" s="2695" t="s">
        <v>2491</v>
      </c>
      <c r="E480" s="3598"/>
      <c r="F480" s="2701"/>
      <c r="G480" s="3598"/>
      <c r="H480" s="3598"/>
      <c r="I480" s="2701"/>
      <c r="J480" s="3824"/>
      <c r="K480" s="3871"/>
      <c r="L480" s="1895">
        <v>19900</v>
      </c>
      <c r="M480" s="1918"/>
    </row>
    <row r="481" spans="1:13" ht="23.25" customHeight="1">
      <c r="A481" s="1824"/>
      <c r="B481" s="1824"/>
      <c r="C481" s="2666" t="s">
        <v>3071</v>
      </c>
      <c r="D481" s="2695" t="s">
        <v>2491</v>
      </c>
      <c r="E481" s="3598"/>
      <c r="F481" s="2701"/>
      <c r="G481" s="3598"/>
      <c r="H481" s="3598"/>
      <c r="I481" s="2701"/>
      <c r="J481" s="3824"/>
      <c r="K481" s="3871"/>
      <c r="L481" s="1895">
        <v>32930</v>
      </c>
      <c r="M481" s="1918"/>
    </row>
    <row r="482" spans="1:13" ht="23.25" customHeight="1">
      <c r="A482" s="1824"/>
      <c r="B482" s="1824"/>
      <c r="C482" s="2666" t="s">
        <v>3072</v>
      </c>
      <c r="D482" s="2695" t="s">
        <v>2491</v>
      </c>
      <c r="E482" s="3598"/>
      <c r="F482" s="2701"/>
      <c r="G482" s="3598"/>
      <c r="H482" s="3598"/>
      <c r="I482" s="2701"/>
      <c r="J482" s="3824"/>
      <c r="K482" s="3871"/>
      <c r="L482" s="1895">
        <v>52030</v>
      </c>
      <c r="M482" s="1918"/>
    </row>
    <row r="483" spans="1:13" ht="23.25" customHeight="1">
      <c r="A483" s="1824"/>
      <c r="B483" s="1824"/>
      <c r="C483" s="2666" t="s">
        <v>3073</v>
      </c>
      <c r="D483" s="2695" t="s">
        <v>2491</v>
      </c>
      <c r="E483" s="3598"/>
      <c r="F483" s="2701"/>
      <c r="G483" s="3598"/>
      <c r="H483" s="3598"/>
      <c r="I483" s="2701"/>
      <c r="J483" s="3824"/>
      <c r="K483" s="3871"/>
      <c r="L483" s="1895">
        <v>81590</v>
      </c>
      <c r="M483" s="1918"/>
    </row>
    <row r="484" spans="1:13" ht="23.25" customHeight="1">
      <c r="A484" s="1824"/>
      <c r="B484" s="1824"/>
      <c r="C484" s="2666" t="s">
        <v>3074</v>
      </c>
      <c r="D484" s="2695" t="s">
        <v>2491</v>
      </c>
      <c r="E484" s="3598"/>
      <c r="F484" s="2701"/>
      <c r="G484" s="3598"/>
      <c r="H484" s="3598"/>
      <c r="I484" s="2701"/>
      <c r="J484" s="3824"/>
      <c r="K484" s="3871"/>
      <c r="L484" s="1895">
        <v>112840</v>
      </c>
      <c r="M484" s="1918"/>
    </row>
    <row r="485" spans="1:13" ht="23.25" customHeight="1">
      <c r="A485" s="1824"/>
      <c r="B485" s="1824"/>
      <c r="C485" s="2666" t="s">
        <v>3075</v>
      </c>
      <c r="D485" s="2695" t="s">
        <v>2491</v>
      </c>
      <c r="E485" s="3598"/>
      <c r="F485" s="2701"/>
      <c r="G485" s="3598"/>
      <c r="H485" s="3598"/>
      <c r="I485" s="2701"/>
      <c r="J485" s="3824"/>
      <c r="K485" s="3871"/>
      <c r="L485" s="1895">
        <v>154390</v>
      </c>
      <c r="M485" s="1918"/>
    </row>
    <row r="486" spans="1:13" ht="23.25" customHeight="1">
      <c r="A486" s="1824"/>
      <c r="B486" s="1824"/>
      <c r="C486" s="2666" t="s">
        <v>3076</v>
      </c>
      <c r="D486" s="2695" t="s">
        <v>2491</v>
      </c>
      <c r="E486" s="3598"/>
      <c r="F486" s="2701"/>
      <c r="G486" s="3598"/>
      <c r="H486" s="3598"/>
      <c r="I486" s="2701"/>
      <c r="J486" s="3824"/>
      <c r="K486" s="3871"/>
      <c r="L486" s="1895">
        <v>220290</v>
      </c>
      <c r="M486" s="1918"/>
    </row>
    <row r="487" spans="1:13" ht="24.75" customHeight="1">
      <c r="A487" s="1791"/>
      <c r="B487" s="1791"/>
      <c r="C487" s="2666" t="s">
        <v>3077</v>
      </c>
      <c r="D487" s="2695" t="s">
        <v>2491</v>
      </c>
      <c r="E487" s="3599"/>
      <c r="F487" s="2701"/>
      <c r="G487" s="3599"/>
      <c r="H487" s="3599"/>
      <c r="I487" s="2701"/>
      <c r="J487" s="3825"/>
      <c r="K487" s="3872"/>
      <c r="L487" s="1895">
        <v>304650</v>
      </c>
      <c r="M487" s="1918"/>
    </row>
    <row r="488" spans="1:13" ht="67.5" customHeight="1">
      <c r="A488" s="1791">
        <v>7</v>
      </c>
      <c r="B488" s="2598"/>
      <c r="C488" s="2653" t="s">
        <v>3517</v>
      </c>
      <c r="D488" s="2469"/>
      <c r="E488" s="2469"/>
      <c r="F488" s="2469"/>
      <c r="G488" s="2469"/>
      <c r="H488" s="2469"/>
      <c r="I488" s="2469"/>
      <c r="J488" s="2656"/>
      <c r="K488" s="2469"/>
      <c r="L488" s="2655"/>
      <c r="M488" s="2606"/>
    </row>
    <row r="489" spans="1:13" ht="59.25" customHeight="1">
      <c r="A489" s="1824"/>
      <c r="B489" s="1824"/>
      <c r="C489" s="2669" t="s">
        <v>3182</v>
      </c>
      <c r="D489" s="2701"/>
      <c r="E489" s="2702"/>
      <c r="F489" s="2702"/>
      <c r="G489" s="2702"/>
      <c r="H489" s="2702"/>
      <c r="I489" s="2702"/>
      <c r="J489" s="2629"/>
      <c r="K489" s="2702"/>
      <c r="L489" s="1920"/>
      <c r="M489" s="1920"/>
    </row>
    <row r="490" spans="1:13" ht="59.25" customHeight="1">
      <c r="A490" s="1824"/>
      <c r="B490" s="1824"/>
      <c r="C490" s="248" t="s">
        <v>3183</v>
      </c>
      <c r="D490" s="2486" t="s">
        <v>2362</v>
      </c>
      <c r="E490" s="2996" t="s">
        <v>3184</v>
      </c>
      <c r="F490" s="150"/>
      <c r="G490" s="3821" t="s">
        <v>3518</v>
      </c>
      <c r="H490" s="3821" t="s">
        <v>3386</v>
      </c>
      <c r="I490" s="150"/>
      <c r="J490" s="3821" t="s">
        <v>3252</v>
      </c>
      <c r="K490" s="3870" t="s">
        <v>3563</v>
      </c>
      <c r="L490" s="1895">
        <v>5213000</v>
      </c>
      <c r="M490" s="1918"/>
    </row>
    <row r="491" spans="1:13" ht="63.75" customHeight="1">
      <c r="A491" s="1791"/>
      <c r="B491" s="1791"/>
      <c r="C491" s="248" t="s">
        <v>3185</v>
      </c>
      <c r="D491" s="2486" t="s">
        <v>2362</v>
      </c>
      <c r="E491" s="3001"/>
      <c r="F491" s="150"/>
      <c r="G491" s="3837"/>
      <c r="H491" s="3837"/>
      <c r="I491" s="150"/>
      <c r="J491" s="3837"/>
      <c r="K491" s="3871"/>
      <c r="L491" s="1895">
        <v>5954000</v>
      </c>
      <c r="M491" s="1918"/>
    </row>
    <row r="492" spans="1:13" ht="50.25" customHeight="1">
      <c r="A492" s="1824"/>
      <c r="B492" s="1824"/>
      <c r="C492" s="2696" t="s">
        <v>3186</v>
      </c>
      <c r="D492" s="2701"/>
      <c r="E492" s="2702"/>
      <c r="F492" s="2702"/>
      <c r="G492" s="3837"/>
      <c r="H492" s="3837"/>
      <c r="I492" s="2702"/>
      <c r="J492" s="3837"/>
      <c r="K492" s="3871"/>
      <c r="L492" s="1920"/>
      <c r="M492" s="1920"/>
    </row>
    <row r="493" spans="1:13" ht="67.5" customHeight="1">
      <c r="A493" s="1824"/>
      <c r="B493" s="1824"/>
      <c r="C493" s="2666" t="s">
        <v>3520</v>
      </c>
      <c r="D493" s="2695" t="s">
        <v>2362</v>
      </c>
      <c r="E493" s="3597" t="s">
        <v>3188</v>
      </c>
      <c r="F493" s="682" t="s">
        <v>3519</v>
      </c>
      <c r="G493" s="3837"/>
      <c r="H493" s="3837"/>
      <c r="I493" s="2701"/>
      <c r="J493" s="3837"/>
      <c r="K493" s="3871"/>
      <c r="L493" s="1895">
        <v>546000</v>
      </c>
      <c r="M493" s="1918"/>
    </row>
    <row r="494" spans="1:13" ht="73.5" customHeight="1">
      <c r="A494" s="1824"/>
      <c r="B494" s="1824"/>
      <c r="C494" s="2666" t="s">
        <v>3520</v>
      </c>
      <c r="D494" s="2695" t="s">
        <v>2362</v>
      </c>
      <c r="E494" s="3598"/>
      <c r="F494" s="682" t="s">
        <v>3521</v>
      </c>
      <c r="G494" s="3837"/>
      <c r="H494" s="3837"/>
      <c r="I494" s="2701"/>
      <c r="J494" s="3837"/>
      <c r="K494" s="3871"/>
      <c r="L494" s="1895">
        <v>666000</v>
      </c>
      <c r="M494" s="1918"/>
    </row>
    <row r="495" spans="1:13" ht="71.25" customHeight="1">
      <c r="A495" s="1824"/>
      <c r="B495" s="1824"/>
      <c r="C495" s="2666" t="s">
        <v>3520</v>
      </c>
      <c r="D495" s="2695" t="s">
        <v>2362</v>
      </c>
      <c r="E495" s="3598"/>
      <c r="F495" s="682" t="s">
        <v>3522</v>
      </c>
      <c r="G495" s="3837"/>
      <c r="H495" s="3837"/>
      <c r="I495" s="2701"/>
      <c r="J495" s="3837"/>
      <c r="K495" s="3871"/>
      <c r="L495" s="1895">
        <v>786000</v>
      </c>
      <c r="M495" s="1918"/>
    </row>
    <row r="496" spans="1:13" ht="81.75" customHeight="1">
      <c r="A496" s="1824"/>
      <c r="B496" s="1824"/>
      <c r="C496" s="2666" t="s">
        <v>3520</v>
      </c>
      <c r="D496" s="2695" t="s">
        <v>2362</v>
      </c>
      <c r="E496" s="3598"/>
      <c r="F496" s="682" t="s">
        <v>3523</v>
      </c>
      <c r="G496" s="3837"/>
      <c r="H496" s="3837"/>
      <c r="I496" s="2701"/>
      <c r="J496" s="3837"/>
      <c r="K496" s="3871"/>
      <c r="L496" s="1895">
        <v>591500</v>
      </c>
      <c r="M496" s="1918"/>
    </row>
    <row r="497" spans="1:13" ht="73.5" customHeight="1">
      <c r="A497" s="1824"/>
      <c r="B497" s="1824"/>
      <c r="C497" s="2666" t="s">
        <v>3520</v>
      </c>
      <c r="D497" s="2695" t="s">
        <v>2362</v>
      </c>
      <c r="E497" s="3598"/>
      <c r="F497" s="682" t="s">
        <v>3524</v>
      </c>
      <c r="G497" s="3837"/>
      <c r="H497" s="3837"/>
      <c r="I497" s="2701"/>
      <c r="J497" s="3837"/>
      <c r="K497" s="3871"/>
      <c r="L497" s="1895">
        <v>624000</v>
      </c>
      <c r="M497" s="1918"/>
    </row>
    <row r="498" spans="1:13" ht="72.75" customHeight="1">
      <c r="A498" s="1824"/>
      <c r="B498" s="1824"/>
      <c r="C498" s="2666" t="s">
        <v>3525</v>
      </c>
      <c r="D498" s="2695" t="s">
        <v>2362</v>
      </c>
      <c r="E498" s="3598"/>
      <c r="F498" s="682" t="s">
        <v>3526</v>
      </c>
      <c r="G498" s="3837"/>
      <c r="H498" s="3837"/>
      <c r="I498" s="2701"/>
      <c r="J498" s="3837"/>
      <c r="K498" s="3871"/>
      <c r="L498" s="1895">
        <v>610000</v>
      </c>
      <c r="M498" s="1918"/>
    </row>
    <row r="499" spans="1:13" ht="79.5" customHeight="1">
      <c r="A499" s="1824"/>
      <c r="B499" s="1824"/>
      <c r="C499" s="2666" t="s">
        <v>3525</v>
      </c>
      <c r="D499" s="2695" t="s">
        <v>2362</v>
      </c>
      <c r="E499" s="3598"/>
      <c r="F499" s="682" t="s">
        <v>3527</v>
      </c>
      <c r="G499" s="3837"/>
      <c r="H499" s="3837"/>
      <c r="I499" s="2701"/>
      <c r="J499" s="3837"/>
      <c r="K499" s="3871"/>
      <c r="L499" s="1895">
        <v>710000</v>
      </c>
      <c r="M499" s="1918"/>
    </row>
    <row r="500" spans="1:13" ht="70.5" customHeight="1">
      <c r="A500" s="1824"/>
      <c r="B500" s="1824"/>
      <c r="C500" s="2666" t="s">
        <v>3525</v>
      </c>
      <c r="D500" s="2695" t="s">
        <v>2362</v>
      </c>
      <c r="E500" s="3599"/>
      <c r="F500" s="682" t="s">
        <v>3528</v>
      </c>
      <c r="G500" s="3822"/>
      <c r="H500" s="3822"/>
      <c r="I500" s="2701"/>
      <c r="J500" s="3822"/>
      <c r="K500" s="3872"/>
      <c r="L500" s="1895">
        <v>850000</v>
      </c>
      <c r="M500" s="1918"/>
    </row>
    <row r="501" spans="1:13" ht="72.75" customHeight="1">
      <c r="A501" s="1824"/>
      <c r="B501" s="1824"/>
      <c r="C501" s="2666" t="s">
        <v>3529</v>
      </c>
      <c r="D501" s="2695" t="s">
        <v>2362</v>
      </c>
      <c r="E501" s="3597" t="s">
        <v>3188</v>
      </c>
      <c r="F501" s="682" t="s">
        <v>3530</v>
      </c>
      <c r="G501" s="3597" t="s">
        <v>3518</v>
      </c>
      <c r="H501" s="3597" t="s">
        <v>3386</v>
      </c>
      <c r="I501" s="2701"/>
      <c r="J501" s="3823" t="s">
        <v>3252</v>
      </c>
      <c r="K501" s="3870" t="s">
        <v>3563</v>
      </c>
      <c r="L501" s="1895">
        <v>990000</v>
      </c>
      <c r="M501" s="1918"/>
    </row>
    <row r="502" spans="1:13" ht="78" customHeight="1">
      <c r="A502" s="1824"/>
      <c r="B502" s="1824"/>
      <c r="C502" s="2666" t="s">
        <v>3531</v>
      </c>
      <c r="D502" s="2695" t="s">
        <v>2362</v>
      </c>
      <c r="E502" s="3598"/>
      <c r="F502" s="682" t="s">
        <v>3532</v>
      </c>
      <c r="G502" s="3598"/>
      <c r="H502" s="3598"/>
      <c r="I502" s="2701"/>
      <c r="J502" s="3824"/>
      <c r="K502" s="3871"/>
      <c r="L502" s="1895">
        <v>3612700</v>
      </c>
      <c r="M502" s="1918"/>
    </row>
    <row r="503" spans="1:13" ht="85.5" customHeight="1">
      <c r="A503" s="1824"/>
      <c r="B503" s="1824"/>
      <c r="C503" s="2666" t="s">
        <v>3533</v>
      </c>
      <c r="D503" s="2695" t="s">
        <v>2362</v>
      </c>
      <c r="E503" s="3598"/>
      <c r="F503" s="682" t="s">
        <v>3534</v>
      </c>
      <c r="G503" s="3598"/>
      <c r="H503" s="3598"/>
      <c r="I503" s="2701"/>
      <c r="J503" s="3824"/>
      <c r="K503" s="3871"/>
      <c r="L503" s="1895">
        <v>4513600</v>
      </c>
      <c r="M503" s="1918"/>
    </row>
    <row r="504" spans="1:13" ht="87" customHeight="1">
      <c r="A504" s="1824"/>
      <c r="B504" s="1824"/>
      <c r="C504" s="2666" t="s">
        <v>3535</v>
      </c>
      <c r="D504" s="2695" t="s">
        <v>2362</v>
      </c>
      <c r="E504" s="3598"/>
      <c r="F504" s="682" t="s">
        <v>3536</v>
      </c>
      <c r="G504" s="3598"/>
      <c r="H504" s="3598"/>
      <c r="I504" s="2701"/>
      <c r="J504" s="3824"/>
      <c r="K504" s="3871"/>
      <c r="L504" s="1895">
        <v>17945200</v>
      </c>
      <c r="M504" s="1918"/>
    </row>
    <row r="505" spans="1:13" ht="91.5" customHeight="1">
      <c r="A505" s="1791"/>
      <c r="B505" s="1791"/>
      <c r="C505" s="2666" t="s">
        <v>3537</v>
      </c>
      <c r="D505" s="2695" t="s">
        <v>2362</v>
      </c>
      <c r="E505" s="3599"/>
      <c r="F505" s="682" t="s">
        <v>3538</v>
      </c>
      <c r="G505" s="3598"/>
      <c r="H505" s="3598"/>
      <c r="I505" s="2701"/>
      <c r="J505" s="3824"/>
      <c r="K505" s="3871"/>
      <c r="L505" s="1895">
        <v>23387000</v>
      </c>
      <c r="M505" s="1918"/>
    </row>
    <row r="506" spans="1:13" ht="53.25" customHeight="1">
      <c r="A506" s="1824"/>
      <c r="B506" s="1824"/>
      <c r="C506" s="2696" t="s">
        <v>3201</v>
      </c>
      <c r="D506" s="2701"/>
      <c r="E506" s="2702"/>
      <c r="F506" s="2702"/>
      <c r="G506" s="3598"/>
      <c r="H506" s="3598"/>
      <c r="I506" s="2702"/>
      <c r="J506" s="3824"/>
      <c r="K506" s="3871"/>
      <c r="L506" s="1920"/>
      <c r="M506" s="1920"/>
    </row>
    <row r="507" spans="1:13" ht="34.5" customHeight="1">
      <c r="A507" s="1824"/>
      <c r="B507" s="1824"/>
      <c r="C507" s="2487" t="s">
        <v>3202</v>
      </c>
      <c r="D507" s="2486" t="s">
        <v>2362</v>
      </c>
      <c r="E507" s="3817" t="s">
        <v>3188</v>
      </c>
      <c r="F507" s="1077"/>
      <c r="G507" s="3598"/>
      <c r="H507" s="3598"/>
      <c r="I507" s="1077"/>
      <c r="J507" s="3824"/>
      <c r="K507" s="3871"/>
      <c r="L507" s="2612">
        <v>8562400</v>
      </c>
      <c r="M507" s="2590"/>
    </row>
    <row r="508" spans="1:13" ht="54.75" customHeight="1">
      <c r="A508" s="1824"/>
      <c r="B508" s="1824"/>
      <c r="C508" s="2487" t="s">
        <v>3203</v>
      </c>
      <c r="D508" s="2486" t="s">
        <v>2362</v>
      </c>
      <c r="E508" s="3818"/>
      <c r="F508" s="1038"/>
      <c r="G508" s="3598"/>
      <c r="H508" s="3598"/>
      <c r="I508" s="1038"/>
      <c r="J508" s="3824"/>
      <c r="K508" s="3871"/>
      <c r="L508" s="2612">
        <v>5805800</v>
      </c>
      <c r="M508" s="1918"/>
    </row>
    <row r="509" spans="1:13" ht="61.5" customHeight="1">
      <c r="A509" s="1824"/>
      <c r="B509" s="1824"/>
      <c r="C509" s="2487" t="s">
        <v>3204</v>
      </c>
      <c r="D509" s="2486" t="s">
        <v>2362</v>
      </c>
      <c r="E509" s="3818"/>
      <c r="F509" s="1038"/>
      <c r="G509" s="3598"/>
      <c r="H509" s="3598"/>
      <c r="I509" s="1038"/>
      <c r="J509" s="3824"/>
      <c r="K509" s="3871"/>
      <c r="L509" s="2612">
        <v>5467000</v>
      </c>
      <c r="M509" s="1918"/>
    </row>
    <row r="510" spans="1:13" ht="45" customHeight="1">
      <c r="A510" s="1824"/>
      <c r="B510" s="1824"/>
      <c r="C510" s="2487" t="s">
        <v>3205</v>
      </c>
      <c r="D510" s="2486" t="s">
        <v>2362</v>
      </c>
      <c r="E510" s="3818"/>
      <c r="F510" s="1038"/>
      <c r="G510" s="3598"/>
      <c r="H510" s="3598"/>
      <c r="I510" s="1038"/>
      <c r="J510" s="3824"/>
      <c r="K510" s="3871"/>
      <c r="L510" s="2612">
        <v>10778600</v>
      </c>
      <c r="M510" s="1918"/>
    </row>
    <row r="511" spans="1:13" ht="59.25" customHeight="1">
      <c r="A511" s="1824"/>
      <c r="B511" s="1824"/>
      <c r="C511" s="2487" t="s">
        <v>3206</v>
      </c>
      <c r="D511" s="2486" t="s">
        <v>2362</v>
      </c>
      <c r="E511" s="3819"/>
      <c r="F511" s="1038"/>
      <c r="G511" s="3599"/>
      <c r="H511" s="3599"/>
      <c r="I511" s="1038"/>
      <c r="J511" s="3825"/>
      <c r="K511" s="3872"/>
      <c r="L511" s="1895">
        <v>5460000</v>
      </c>
      <c r="M511" s="1918"/>
    </row>
    <row r="512" spans="1:13" ht="62.25" customHeight="1">
      <c r="A512" s="1791"/>
      <c r="B512" s="1791"/>
      <c r="C512" s="2487" t="s">
        <v>3207</v>
      </c>
      <c r="D512" s="2486" t="s">
        <v>2362</v>
      </c>
      <c r="E512" s="1234" t="s">
        <v>3188</v>
      </c>
      <c r="F512" s="1038"/>
      <c r="G512" s="3817" t="s">
        <v>3518</v>
      </c>
      <c r="H512" s="3817" t="s">
        <v>3386</v>
      </c>
      <c r="I512" s="1234"/>
      <c r="J512" s="3817" t="s">
        <v>3252</v>
      </c>
      <c r="K512" s="3870" t="s">
        <v>3563</v>
      </c>
      <c r="L512" s="1895">
        <v>5532800</v>
      </c>
      <c r="M512" s="1918"/>
    </row>
    <row r="513" spans="1:13" ht="42.75" customHeight="1">
      <c r="A513" s="1824"/>
      <c r="B513" s="1824"/>
      <c r="C513" s="2696" t="s">
        <v>3208</v>
      </c>
      <c r="D513" s="2701"/>
      <c r="E513" s="2702"/>
      <c r="F513" s="2702"/>
      <c r="G513" s="3818"/>
      <c r="H513" s="3818"/>
      <c r="I513" s="2629"/>
      <c r="J513" s="3818"/>
      <c r="K513" s="3871"/>
      <c r="L513" s="1920"/>
      <c r="M513" s="1920"/>
    </row>
    <row r="514" spans="1:13" ht="47.25" customHeight="1">
      <c r="A514" s="1824"/>
      <c r="B514" s="1824"/>
      <c r="C514" s="2488" t="s">
        <v>3209</v>
      </c>
      <c r="D514" s="2486" t="s">
        <v>2362</v>
      </c>
      <c r="E514" s="3817" t="s">
        <v>3188</v>
      </c>
      <c r="F514" s="1038"/>
      <c r="G514" s="3818"/>
      <c r="H514" s="3818"/>
      <c r="I514" s="1234"/>
      <c r="J514" s="3818"/>
      <c r="K514" s="3871"/>
      <c r="L514" s="1895">
        <v>1619800</v>
      </c>
      <c r="M514" s="1918"/>
    </row>
    <row r="515" spans="1:13" ht="45.75" customHeight="1">
      <c r="A515" s="1824"/>
      <c r="B515" s="1824"/>
      <c r="C515" s="2488" t="s">
        <v>3210</v>
      </c>
      <c r="D515" s="2486" t="s">
        <v>2362</v>
      </c>
      <c r="E515" s="3818"/>
      <c r="F515" s="1038"/>
      <c r="G515" s="3818"/>
      <c r="H515" s="3818"/>
      <c r="I515" s="1234"/>
      <c r="J515" s="3818"/>
      <c r="K515" s="3871"/>
      <c r="L515" s="1895">
        <v>2233000</v>
      </c>
      <c r="M515" s="1918"/>
    </row>
    <row r="516" spans="1:13" ht="42" customHeight="1">
      <c r="A516" s="1824"/>
      <c r="B516" s="1824"/>
      <c r="C516" s="2488" t="s">
        <v>3211</v>
      </c>
      <c r="D516" s="2486" t="s">
        <v>2362</v>
      </c>
      <c r="E516" s="3818"/>
      <c r="F516" s="1038"/>
      <c r="G516" s="3818"/>
      <c r="H516" s="3818"/>
      <c r="I516" s="1234"/>
      <c r="J516" s="3818"/>
      <c r="K516" s="3871"/>
      <c r="L516" s="1895">
        <v>1345400</v>
      </c>
      <c r="M516" s="1918"/>
    </row>
    <row r="517" spans="1:13" ht="42" customHeight="1">
      <c r="A517" s="1791"/>
      <c r="B517" s="1791"/>
      <c r="C517" s="2488" t="s">
        <v>3212</v>
      </c>
      <c r="D517" s="2486" t="s">
        <v>2362</v>
      </c>
      <c r="E517" s="3819"/>
      <c r="F517" s="1038"/>
      <c r="G517" s="3818"/>
      <c r="H517" s="3818"/>
      <c r="I517" s="1234"/>
      <c r="J517" s="3818"/>
      <c r="K517" s="3871"/>
      <c r="L517" s="1895">
        <v>1876000</v>
      </c>
      <c r="M517" s="1918"/>
    </row>
    <row r="518" spans="1:13" ht="50.25" customHeight="1">
      <c r="A518" s="1824"/>
      <c r="B518" s="1824"/>
      <c r="C518" s="2696" t="s">
        <v>3213</v>
      </c>
      <c r="D518" s="2701"/>
      <c r="E518" s="2702"/>
      <c r="F518" s="2702"/>
      <c r="G518" s="3818"/>
      <c r="H518" s="3818"/>
      <c r="I518" s="2629"/>
      <c r="J518" s="3818"/>
      <c r="K518" s="3871"/>
      <c r="L518" s="1920"/>
      <c r="M518" s="1920"/>
    </row>
    <row r="519" spans="1:13" ht="59.25" customHeight="1">
      <c r="A519" s="1824"/>
      <c r="B519" s="1824"/>
      <c r="C519" s="2666" t="s">
        <v>3214</v>
      </c>
      <c r="D519" s="2695" t="s">
        <v>2362</v>
      </c>
      <c r="E519" s="3597" t="s">
        <v>3188</v>
      </c>
      <c r="F519" s="2701"/>
      <c r="G519" s="3818"/>
      <c r="H519" s="3818"/>
      <c r="I519" s="682"/>
      <c r="J519" s="3818"/>
      <c r="K519" s="3871"/>
      <c r="L519" s="1895">
        <v>2310000</v>
      </c>
      <c r="M519" s="1918"/>
    </row>
    <row r="520" spans="1:13" ht="56.25" customHeight="1">
      <c r="A520" s="1824"/>
      <c r="B520" s="1824"/>
      <c r="C520" s="2666" t="s">
        <v>3215</v>
      </c>
      <c r="D520" s="2695" t="s">
        <v>2362</v>
      </c>
      <c r="E520" s="3598"/>
      <c r="F520" s="2701"/>
      <c r="G520" s="3818"/>
      <c r="H520" s="3818"/>
      <c r="I520" s="682"/>
      <c r="J520" s="3818"/>
      <c r="K520" s="3871"/>
      <c r="L520" s="1895">
        <v>2730000</v>
      </c>
      <c r="M520" s="1918"/>
    </row>
    <row r="521" spans="1:13" ht="57.75" customHeight="1">
      <c r="A521" s="1824"/>
      <c r="B521" s="1824"/>
      <c r="C521" s="2666" t="s">
        <v>3216</v>
      </c>
      <c r="D521" s="2695" t="s">
        <v>2362</v>
      </c>
      <c r="E521" s="3598"/>
      <c r="F521" s="2701"/>
      <c r="G521" s="3818"/>
      <c r="H521" s="3818"/>
      <c r="I521" s="682"/>
      <c r="J521" s="3818"/>
      <c r="K521" s="3871"/>
      <c r="L521" s="1895">
        <v>3500000</v>
      </c>
      <c r="M521" s="1918"/>
    </row>
    <row r="522" spans="1:13" ht="71.25" customHeight="1">
      <c r="A522" s="1824"/>
      <c r="B522" s="1824"/>
      <c r="C522" s="2666" t="s">
        <v>3217</v>
      </c>
      <c r="D522" s="2695" t="s">
        <v>2362</v>
      </c>
      <c r="E522" s="3598"/>
      <c r="F522" s="2701"/>
      <c r="G522" s="3818"/>
      <c r="H522" s="3818"/>
      <c r="I522" s="682"/>
      <c r="J522" s="3818"/>
      <c r="K522" s="3871"/>
      <c r="L522" s="1895">
        <v>4055800</v>
      </c>
      <c r="M522" s="1918"/>
    </row>
    <row r="523" spans="1:13" ht="60.75" customHeight="1">
      <c r="A523" s="1824"/>
      <c r="B523" s="1824"/>
      <c r="C523" s="2666" t="s">
        <v>3218</v>
      </c>
      <c r="D523" s="2695" t="s">
        <v>2362</v>
      </c>
      <c r="E523" s="3598"/>
      <c r="F523" s="2701"/>
      <c r="G523" s="3818"/>
      <c r="H523" s="3818"/>
      <c r="I523" s="682"/>
      <c r="J523" s="3818"/>
      <c r="K523" s="3871"/>
      <c r="L523" s="1895">
        <v>4566800</v>
      </c>
      <c r="M523" s="1918"/>
    </row>
    <row r="524" spans="1:13" ht="60" customHeight="1">
      <c r="A524" s="1791"/>
      <c r="B524" s="1791"/>
      <c r="C524" s="2666" t="s">
        <v>3219</v>
      </c>
      <c r="D524" s="2695" t="s">
        <v>2362</v>
      </c>
      <c r="E524" s="3599"/>
      <c r="F524" s="2701"/>
      <c r="G524" s="3819"/>
      <c r="H524" s="3819"/>
      <c r="I524" s="682"/>
      <c r="J524" s="3819"/>
      <c r="K524" s="3872"/>
      <c r="L524" s="1895">
        <v>4659200</v>
      </c>
      <c r="M524" s="1918"/>
    </row>
    <row r="525" spans="1:13" ht="47.25" customHeight="1">
      <c r="A525" s="1824"/>
      <c r="B525" s="1824"/>
      <c r="C525" s="2696" t="s">
        <v>3220</v>
      </c>
      <c r="D525" s="2701"/>
      <c r="E525" s="2702"/>
      <c r="F525" s="2702"/>
      <c r="G525" s="2702"/>
      <c r="H525" s="2702"/>
      <c r="I525" s="2702"/>
      <c r="J525" s="2629"/>
      <c r="K525" s="2702"/>
      <c r="L525" s="1920"/>
      <c r="M525" s="1920"/>
    </row>
    <row r="526" spans="1:13" ht="61.5" customHeight="1">
      <c r="A526" s="1824"/>
      <c r="B526" s="1824"/>
      <c r="C526" s="2487" t="s">
        <v>3221</v>
      </c>
      <c r="D526" s="2486" t="s">
        <v>2362</v>
      </c>
      <c r="E526" s="3817" t="s">
        <v>3188</v>
      </c>
      <c r="F526" s="1038"/>
      <c r="G526" s="3817" t="s">
        <v>3518</v>
      </c>
      <c r="H526" s="3817" t="s">
        <v>3386</v>
      </c>
      <c r="I526" s="1038"/>
      <c r="J526" s="3817" t="s">
        <v>3252</v>
      </c>
      <c r="K526" s="3870" t="s">
        <v>3563</v>
      </c>
      <c r="L526" s="1895">
        <v>2170000</v>
      </c>
      <c r="M526" s="1918"/>
    </row>
    <row r="527" spans="1:13" ht="64.5" customHeight="1">
      <c r="A527" s="1824"/>
      <c r="B527" s="1824"/>
      <c r="C527" s="2487" t="s">
        <v>3222</v>
      </c>
      <c r="D527" s="2486" t="s">
        <v>2362</v>
      </c>
      <c r="E527" s="3818"/>
      <c r="F527" s="1038"/>
      <c r="G527" s="3818"/>
      <c r="H527" s="3818"/>
      <c r="I527" s="1038"/>
      <c r="J527" s="3818"/>
      <c r="K527" s="3871"/>
      <c r="L527" s="1895">
        <v>2380000</v>
      </c>
      <c r="M527" s="1918"/>
    </row>
    <row r="528" spans="1:13" ht="56.25" customHeight="1">
      <c r="A528" s="1824"/>
      <c r="B528" s="1824"/>
      <c r="C528" s="2487" t="s">
        <v>3223</v>
      </c>
      <c r="D528" s="2486" t="s">
        <v>2362</v>
      </c>
      <c r="E528" s="3818"/>
      <c r="F528" s="1038"/>
      <c r="G528" s="3818"/>
      <c r="H528" s="3818"/>
      <c r="I528" s="1038"/>
      <c r="J528" s="3818"/>
      <c r="K528" s="3871"/>
      <c r="L528" s="1895">
        <v>3175200</v>
      </c>
      <c r="M528" s="1918"/>
    </row>
    <row r="529" spans="1:13" ht="63" customHeight="1">
      <c r="A529" s="1824"/>
      <c r="B529" s="1824"/>
      <c r="C529" s="2487" t="s">
        <v>3224</v>
      </c>
      <c r="D529" s="2486" t="s">
        <v>2362</v>
      </c>
      <c r="E529" s="3818"/>
      <c r="F529" s="1038"/>
      <c r="G529" s="3818"/>
      <c r="H529" s="3818"/>
      <c r="I529" s="1038"/>
      <c r="J529" s="3818"/>
      <c r="K529" s="3871"/>
      <c r="L529" s="1895">
        <v>4264400</v>
      </c>
      <c r="M529" s="1918"/>
    </row>
    <row r="530" spans="1:13" ht="57" customHeight="1">
      <c r="A530" s="1824"/>
      <c r="B530" s="1824"/>
      <c r="C530" s="2487" t="s">
        <v>3225</v>
      </c>
      <c r="D530" s="2486" t="s">
        <v>2362</v>
      </c>
      <c r="E530" s="3818"/>
      <c r="F530" s="1038"/>
      <c r="G530" s="3818"/>
      <c r="H530" s="3818"/>
      <c r="I530" s="1038"/>
      <c r="J530" s="3818"/>
      <c r="K530" s="3871"/>
      <c r="L530" s="1895">
        <v>4960200</v>
      </c>
      <c r="M530" s="1918"/>
    </row>
    <row r="531" spans="1:13" ht="61.5" customHeight="1">
      <c r="A531" s="1824"/>
      <c r="B531" s="1824"/>
      <c r="C531" s="2487" t="s">
        <v>3226</v>
      </c>
      <c r="D531" s="2486" t="s">
        <v>2362</v>
      </c>
      <c r="E531" s="3818"/>
      <c r="F531" s="1038"/>
      <c r="G531" s="3818"/>
      <c r="H531" s="3818"/>
      <c r="I531" s="1038"/>
      <c r="J531" s="3818"/>
      <c r="K531" s="3871"/>
      <c r="L531" s="1895">
        <v>6427400</v>
      </c>
      <c r="M531" s="1918"/>
    </row>
    <row r="532" spans="1:13" ht="69" customHeight="1">
      <c r="A532" s="1791"/>
      <c r="B532" s="1791"/>
      <c r="C532" s="2487" t="s">
        <v>3227</v>
      </c>
      <c r="D532" s="2486" t="s">
        <v>2362</v>
      </c>
      <c r="E532" s="3819"/>
      <c r="F532" s="1038"/>
      <c r="G532" s="3818"/>
      <c r="H532" s="3818"/>
      <c r="I532" s="1038"/>
      <c r="J532" s="3818"/>
      <c r="K532" s="3871"/>
      <c r="L532" s="1895">
        <v>6514200</v>
      </c>
      <c r="M532" s="1918"/>
    </row>
    <row r="533" spans="1:13" ht="99" customHeight="1">
      <c r="A533" s="1824"/>
      <c r="B533" s="1824"/>
      <c r="C533" s="2696" t="s">
        <v>3228</v>
      </c>
      <c r="D533" s="2701"/>
      <c r="E533" s="2702"/>
      <c r="F533" s="2702"/>
      <c r="G533" s="3818"/>
      <c r="H533" s="3818"/>
      <c r="I533" s="2702"/>
      <c r="J533" s="3818"/>
      <c r="K533" s="3871"/>
      <c r="L533" s="1920"/>
      <c r="M533" s="1920"/>
    </row>
    <row r="534" spans="1:13" ht="63" customHeight="1">
      <c r="A534" s="1824"/>
      <c r="B534" s="1824"/>
      <c r="C534" s="2488" t="s">
        <v>3229</v>
      </c>
      <c r="D534" s="2486" t="s">
        <v>2362</v>
      </c>
      <c r="E534" s="3817" t="s">
        <v>3188</v>
      </c>
      <c r="F534" s="1038"/>
      <c r="G534" s="3818"/>
      <c r="H534" s="3818"/>
      <c r="I534" s="1038"/>
      <c r="J534" s="3818"/>
      <c r="K534" s="3871"/>
      <c r="L534" s="1895">
        <v>136360000</v>
      </c>
      <c r="M534" s="1918"/>
    </row>
    <row r="535" spans="1:13" ht="57" customHeight="1">
      <c r="A535" s="1824"/>
      <c r="B535" s="1824"/>
      <c r="C535" s="2488" t="s">
        <v>3230</v>
      </c>
      <c r="D535" s="2486" t="s">
        <v>2362</v>
      </c>
      <c r="E535" s="3818"/>
      <c r="F535" s="1038"/>
      <c r="G535" s="3818"/>
      <c r="H535" s="3818"/>
      <c r="I535" s="1038"/>
      <c r="J535" s="3818"/>
      <c r="K535" s="3871"/>
      <c r="L535" s="1895">
        <v>153160000</v>
      </c>
      <c r="M535" s="1918"/>
    </row>
    <row r="536" spans="1:13" ht="58.5" customHeight="1">
      <c r="A536" s="1824"/>
      <c r="B536" s="1824"/>
      <c r="C536" s="2488" t="s">
        <v>3231</v>
      </c>
      <c r="D536" s="2486" t="s">
        <v>2362</v>
      </c>
      <c r="E536" s="3818"/>
      <c r="F536" s="1038"/>
      <c r="G536" s="3819"/>
      <c r="H536" s="3819"/>
      <c r="I536" s="1038"/>
      <c r="J536" s="3819"/>
      <c r="K536" s="3871"/>
      <c r="L536" s="1895">
        <v>167160000</v>
      </c>
      <c r="M536" s="1918"/>
    </row>
    <row r="537" spans="1:13" ht="55.5" customHeight="1">
      <c r="A537" s="1824"/>
      <c r="B537" s="1824"/>
      <c r="C537" s="2488" t="s">
        <v>3232</v>
      </c>
      <c r="D537" s="2486" t="s">
        <v>2362</v>
      </c>
      <c r="E537" s="3819"/>
      <c r="F537" s="1038"/>
      <c r="G537" s="1038"/>
      <c r="H537" s="1038"/>
      <c r="I537" s="1038"/>
      <c r="J537" s="1234"/>
      <c r="K537" s="2719"/>
      <c r="L537" s="1895">
        <v>187600000</v>
      </c>
      <c r="M537" s="1918"/>
    </row>
    <row r="538" spans="1:13" ht="52.5" customHeight="1">
      <c r="A538" s="1791"/>
      <c r="B538" s="1791"/>
      <c r="C538" s="2488" t="s">
        <v>3233</v>
      </c>
      <c r="D538" s="2486" t="s">
        <v>2362</v>
      </c>
      <c r="E538" s="1234" t="s">
        <v>3188</v>
      </c>
      <c r="F538" s="1038"/>
      <c r="G538" s="3817" t="s">
        <v>3518</v>
      </c>
      <c r="H538" s="3817" t="s">
        <v>3386</v>
      </c>
      <c r="I538" s="1038"/>
      <c r="J538" s="3817" t="s">
        <v>3252</v>
      </c>
      <c r="K538" s="3870" t="s">
        <v>3563</v>
      </c>
      <c r="L538" s="1895">
        <v>221200000</v>
      </c>
      <c r="M538" s="1918"/>
    </row>
    <row r="539" spans="1:13" ht="48" customHeight="1">
      <c r="A539" s="1824"/>
      <c r="B539" s="1824"/>
      <c r="C539" s="2696" t="s">
        <v>3234</v>
      </c>
      <c r="D539" s="2701"/>
      <c r="E539" s="2702"/>
      <c r="F539" s="2702"/>
      <c r="G539" s="3818"/>
      <c r="H539" s="3818"/>
      <c r="I539" s="2702"/>
      <c r="J539" s="3818"/>
      <c r="K539" s="3871"/>
      <c r="L539" s="1920"/>
      <c r="M539" s="1920"/>
    </row>
    <row r="540" spans="1:13" ht="52.5" customHeight="1">
      <c r="A540" s="1824"/>
      <c r="B540" s="1824"/>
      <c r="C540" s="2487" t="s">
        <v>3235</v>
      </c>
      <c r="D540" s="2486" t="s">
        <v>2362</v>
      </c>
      <c r="E540" s="3817" t="s">
        <v>3188</v>
      </c>
      <c r="F540" s="1038"/>
      <c r="G540" s="3818"/>
      <c r="H540" s="3818"/>
      <c r="I540" s="1038"/>
      <c r="J540" s="3818"/>
      <c r="K540" s="3871"/>
      <c r="L540" s="1895">
        <v>23100000</v>
      </c>
      <c r="M540" s="1918"/>
    </row>
    <row r="541" spans="1:13" ht="52.5" customHeight="1">
      <c r="A541" s="1824"/>
      <c r="B541" s="1824"/>
      <c r="C541" s="2487" t="s">
        <v>3236</v>
      </c>
      <c r="D541" s="2486" t="s">
        <v>2362</v>
      </c>
      <c r="E541" s="3818"/>
      <c r="F541" s="1038"/>
      <c r="G541" s="3818"/>
      <c r="H541" s="3818"/>
      <c r="I541" s="1038"/>
      <c r="J541" s="3818"/>
      <c r="K541" s="3871"/>
      <c r="L541" s="1895">
        <v>25928000</v>
      </c>
      <c r="M541" s="1918"/>
    </row>
    <row r="542" spans="1:13" ht="55.5" customHeight="1">
      <c r="A542" s="1824"/>
      <c r="B542" s="1824"/>
      <c r="C542" s="2487" t="s">
        <v>3237</v>
      </c>
      <c r="D542" s="2486" t="s">
        <v>2362</v>
      </c>
      <c r="E542" s="3818"/>
      <c r="F542" s="1038"/>
      <c r="G542" s="3818"/>
      <c r="H542" s="3818"/>
      <c r="I542" s="1038"/>
      <c r="J542" s="3818"/>
      <c r="K542" s="3871"/>
      <c r="L542" s="1895">
        <v>32942000</v>
      </c>
      <c r="M542" s="1918"/>
    </row>
    <row r="543" spans="1:13" ht="52.5" customHeight="1">
      <c r="A543" s="1791"/>
      <c r="B543" s="1791"/>
      <c r="C543" s="2487" t="s">
        <v>3238</v>
      </c>
      <c r="D543" s="2486" t="s">
        <v>2362</v>
      </c>
      <c r="E543" s="3819"/>
      <c r="F543" s="1038"/>
      <c r="G543" s="3818"/>
      <c r="H543" s="3818"/>
      <c r="I543" s="1038"/>
      <c r="J543" s="3818"/>
      <c r="K543" s="3871"/>
      <c r="L543" s="1895">
        <v>34329400</v>
      </c>
      <c r="M543" s="1918"/>
    </row>
    <row r="544" spans="1:13" ht="43.5" customHeight="1">
      <c r="A544" s="1824"/>
      <c r="B544" s="1824"/>
      <c r="C544" s="2696" t="s">
        <v>3239</v>
      </c>
      <c r="D544" s="2701"/>
      <c r="E544" s="2702"/>
      <c r="F544" s="2702"/>
      <c r="G544" s="3818"/>
      <c r="H544" s="3818"/>
      <c r="I544" s="2702"/>
      <c r="J544" s="3818"/>
      <c r="K544" s="3871"/>
      <c r="L544" s="1920"/>
      <c r="M544" s="1920"/>
    </row>
    <row r="545" spans="1:13" ht="46.5" customHeight="1">
      <c r="A545" s="1824"/>
      <c r="B545" s="1824"/>
      <c r="C545" s="2489" t="s">
        <v>3240</v>
      </c>
      <c r="D545" s="2486" t="s">
        <v>2362</v>
      </c>
      <c r="E545" s="3880" t="s">
        <v>3241</v>
      </c>
      <c r="F545" s="2490"/>
      <c r="G545" s="3818"/>
      <c r="H545" s="3818"/>
      <c r="I545" s="2490"/>
      <c r="J545" s="3818"/>
      <c r="K545" s="3871"/>
      <c r="L545" s="1895">
        <v>4000000</v>
      </c>
      <c r="M545" s="1918"/>
    </row>
    <row r="546" spans="1:13" ht="53.25" customHeight="1">
      <c r="A546" s="1824"/>
      <c r="B546" s="1824"/>
      <c r="C546" s="2489" t="s">
        <v>3242</v>
      </c>
      <c r="D546" s="2486" t="s">
        <v>2362</v>
      </c>
      <c r="E546" s="3881"/>
      <c r="F546" s="2490"/>
      <c r="G546" s="3818"/>
      <c r="H546" s="3818"/>
      <c r="I546" s="2490"/>
      <c r="J546" s="3818"/>
      <c r="K546" s="3871"/>
      <c r="L546" s="1895">
        <v>6500000</v>
      </c>
      <c r="M546" s="1918"/>
    </row>
    <row r="547" spans="1:13" ht="48.75" customHeight="1">
      <c r="A547" s="1824"/>
      <c r="B547" s="1824"/>
      <c r="C547" s="2489" t="s">
        <v>3243</v>
      </c>
      <c r="D547" s="2486" t="s">
        <v>2362</v>
      </c>
      <c r="E547" s="3881"/>
      <c r="F547" s="2490"/>
      <c r="G547" s="3818"/>
      <c r="H547" s="3818"/>
      <c r="I547" s="2490"/>
      <c r="J547" s="3818"/>
      <c r="K547" s="3871"/>
      <c r="L547" s="1895">
        <v>4100000</v>
      </c>
      <c r="M547" s="1918"/>
    </row>
    <row r="548" spans="1:13" ht="44.25" customHeight="1">
      <c r="A548" s="1824"/>
      <c r="B548" s="1824"/>
      <c r="C548" s="2489" t="s">
        <v>3244</v>
      </c>
      <c r="D548" s="2486" t="s">
        <v>2362</v>
      </c>
      <c r="E548" s="3881"/>
      <c r="F548" s="2490"/>
      <c r="G548" s="3818"/>
      <c r="H548" s="3818"/>
      <c r="I548" s="2490"/>
      <c r="J548" s="3818"/>
      <c r="K548" s="3871"/>
      <c r="L548" s="1895">
        <v>4900000</v>
      </c>
      <c r="M548" s="1918"/>
    </row>
    <row r="549" spans="1:13" ht="42.75" customHeight="1">
      <c r="A549" s="1824"/>
      <c r="B549" s="1824"/>
      <c r="C549" s="2489" t="s">
        <v>3245</v>
      </c>
      <c r="D549" s="2486" t="s">
        <v>2362</v>
      </c>
      <c r="E549" s="3881"/>
      <c r="F549" s="2490"/>
      <c r="G549" s="3818"/>
      <c r="H549" s="3818"/>
      <c r="I549" s="2490"/>
      <c r="J549" s="3818"/>
      <c r="K549" s="3871"/>
      <c r="L549" s="1895">
        <v>3360000</v>
      </c>
      <c r="M549" s="1918"/>
    </row>
    <row r="550" spans="1:13" ht="53.25" customHeight="1">
      <c r="A550" s="1824"/>
      <c r="B550" s="1824"/>
      <c r="C550" s="2489" t="s">
        <v>3246</v>
      </c>
      <c r="D550" s="2486" t="s">
        <v>2362</v>
      </c>
      <c r="E550" s="3881"/>
      <c r="F550" s="2490"/>
      <c r="G550" s="3818"/>
      <c r="H550" s="3818"/>
      <c r="I550" s="2490"/>
      <c r="J550" s="3818"/>
      <c r="K550" s="3871"/>
      <c r="L550" s="1895">
        <v>4200000</v>
      </c>
      <c r="M550" s="1918"/>
    </row>
    <row r="551" spans="1:13" ht="39.75" customHeight="1">
      <c r="A551" s="1824"/>
      <c r="B551" s="1824"/>
      <c r="C551" s="2489" t="s">
        <v>3247</v>
      </c>
      <c r="D551" s="2486" t="s">
        <v>2362</v>
      </c>
      <c r="E551" s="3881"/>
      <c r="F551" s="2490"/>
      <c r="G551" s="3818"/>
      <c r="H551" s="3818"/>
      <c r="I551" s="2490"/>
      <c r="J551" s="3818"/>
      <c r="K551" s="3871"/>
      <c r="L551" s="1895">
        <v>6460000</v>
      </c>
      <c r="M551" s="1918"/>
    </row>
    <row r="552" spans="1:13" ht="42.75" customHeight="1">
      <c r="A552" s="1824"/>
      <c r="B552" s="1824"/>
      <c r="C552" s="2489" t="s">
        <v>3248</v>
      </c>
      <c r="D552" s="2486" t="s">
        <v>2362</v>
      </c>
      <c r="E552" s="3881"/>
      <c r="F552" s="2490"/>
      <c r="G552" s="3819"/>
      <c r="H552" s="3819"/>
      <c r="I552" s="2490"/>
      <c r="J552" s="3819"/>
      <c r="K552" s="3872"/>
      <c r="L552" s="1895">
        <v>7960000</v>
      </c>
      <c r="M552" s="1918"/>
    </row>
    <row r="553" spans="1:13" ht="42.75" customHeight="1">
      <c r="A553" s="1824"/>
      <c r="B553" s="1824"/>
      <c r="C553" s="2489" t="s">
        <v>3249</v>
      </c>
      <c r="D553" s="2486" t="s">
        <v>2362</v>
      </c>
      <c r="E553" s="3882"/>
      <c r="F553" s="2490"/>
      <c r="G553" s="2490"/>
      <c r="H553" s="2490"/>
      <c r="I553" s="2490"/>
      <c r="J553" s="2630"/>
      <c r="K553" s="2657"/>
      <c r="L553" s="1895">
        <v>5400000</v>
      </c>
      <c r="M553" s="1918"/>
    </row>
    <row r="554" spans="1:13" ht="48.75" customHeight="1">
      <c r="A554" s="1824"/>
      <c r="B554" s="1824"/>
      <c r="C554" s="2489" t="s">
        <v>3250</v>
      </c>
      <c r="D554" s="2486" t="s">
        <v>2362</v>
      </c>
      <c r="E554" s="3880" t="s">
        <v>3241</v>
      </c>
      <c r="F554" s="2490"/>
      <c r="G554" s="3877" t="s">
        <v>3518</v>
      </c>
      <c r="H554" s="3877" t="s">
        <v>3386</v>
      </c>
      <c r="I554" s="2490"/>
      <c r="J554" s="3880" t="s">
        <v>3252</v>
      </c>
      <c r="K554" s="2657"/>
      <c r="L554" s="1895">
        <v>7500000</v>
      </c>
      <c r="M554" s="1918"/>
    </row>
    <row r="555" spans="1:13" ht="54" customHeight="1">
      <c r="A555" s="1791"/>
      <c r="B555" s="1791"/>
      <c r="C555" s="2489" t="s">
        <v>3251</v>
      </c>
      <c r="D555" s="2486" t="s">
        <v>2362</v>
      </c>
      <c r="E555" s="3882"/>
      <c r="F555" s="2490"/>
      <c r="G555" s="3879"/>
      <c r="H555" s="3879"/>
      <c r="I555" s="2490"/>
      <c r="J555" s="3882"/>
      <c r="K555" s="2657"/>
      <c r="L555" s="1895">
        <v>8500000</v>
      </c>
      <c r="M555" s="1918"/>
    </row>
    <row r="556" spans="1:13" ht="54.75" customHeight="1">
      <c r="A556" s="1791">
        <v>8</v>
      </c>
      <c r="B556" s="2598"/>
      <c r="C556" s="2653" t="s">
        <v>3539</v>
      </c>
      <c r="D556" s="2469"/>
      <c r="E556" s="2469"/>
      <c r="F556" s="2469"/>
      <c r="G556" s="2469"/>
      <c r="H556" s="2469"/>
      <c r="I556" s="2469"/>
      <c r="J556" s="2656"/>
      <c r="K556" s="2469"/>
      <c r="L556" s="2655"/>
      <c r="M556" s="2606"/>
    </row>
    <row r="557" spans="1:13" ht="35.25" customHeight="1">
      <c r="A557" s="1824"/>
      <c r="B557" s="1824"/>
      <c r="C557" s="2700"/>
      <c r="D557" s="2696"/>
      <c r="E557" s="1835"/>
      <c r="F557" s="1799"/>
      <c r="G557" s="1799"/>
      <c r="H557" s="1799"/>
      <c r="I557" s="1799"/>
      <c r="J557" s="2624"/>
      <c r="K557" s="1799"/>
      <c r="L557" s="1704"/>
      <c r="M557" s="1799"/>
    </row>
    <row r="558" spans="1:13" ht="45" customHeight="1">
      <c r="A558" s="1824"/>
      <c r="B558" s="1824"/>
      <c r="C558" s="2584" t="s">
        <v>3340</v>
      </c>
      <c r="D558" s="2701" t="s">
        <v>2362</v>
      </c>
      <c r="E558" s="3877" t="s">
        <v>3339</v>
      </c>
      <c r="F558" s="2490"/>
      <c r="G558" s="3877" t="s">
        <v>3540</v>
      </c>
      <c r="H558" s="3877" t="s">
        <v>3386</v>
      </c>
      <c r="I558" s="2490"/>
      <c r="J558" s="3597" t="s">
        <v>3345</v>
      </c>
      <c r="K558" s="3870" t="s">
        <v>3338</v>
      </c>
      <c r="L558" s="1895">
        <v>400000</v>
      </c>
      <c r="M558" s="2699"/>
    </row>
    <row r="559" spans="1:13" ht="45" customHeight="1">
      <c r="A559" s="1824"/>
      <c r="B559" s="1824"/>
      <c r="C559" s="2584" t="s">
        <v>3341</v>
      </c>
      <c r="D559" s="2701" t="s">
        <v>2362</v>
      </c>
      <c r="E559" s="3878"/>
      <c r="F559" s="2490"/>
      <c r="G559" s="3878"/>
      <c r="H559" s="3878"/>
      <c r="I559" s="2490"/>
      <c r="J559" s="3598"/>
      <c r="K559" s="3871"/>
      <c r="L559" s="1895">
        <v>168000</v>
      </c>
      <c r="M559" s="2699"/>
    </row>
    <row r="560" spans="1:13" ht="51" customHeight="1">
      <c r="A560" s="1824"/>
      <c r="B560" s="1824"/>
      <c r="C560" s="2584" t="s">
        <v>3342</v>
      </c>
      <c r="D560" s="2701" t="s">
        <v>2362</v>
      </c>
      <c r="E560" s="3878"/>
      <c r="F560" s="2490"/>
      <c r="G560" s="3878"/>
      <c r="H560" s="3878"/>
      <c r="I560" s="2490"/>
      <c r="J560" s="3598"/>
      <c r="K560" s="3871"/>
      <c r="L560" s="1895">
        <v>84000</v>
      </c>
      <c r="M560" s="2699"/>
    </row>
    <row r="561" spans="1:13" ht="66" customHeight="1">
      <c r="A561" s="1824"/>
      <c r="B561" s="1824"/>
      <c r="C561" s="2584" t="s">
        <v>3343</v>
      </c>
      <c r="D561" s="2701" t="s">
        <v>2362</v>
      </c>
      <c r="E561" s="3878"/>
      <c r="F561" s="2490"/>
      <c r="G561" s="3878"/>
      <c r="H561" s="3878"/>
      <c r="I561" s="2490"/>
      <c r="J561" s="3598"/>
      <c r="K561" s="3871"/>
      <c r="L561" s="1895">
        <v>61000</v>
      </c>
      <c r="M561" s="2699"/>
    </row>
    <row r="562" spans="1:13" ht="56.25" customHeight="1">
      <c r="A562" s="1791"/>
      <c r="B562" s="1791"/>
      <c r="C562" s="2489" t="s">
        <v>3344</v>
      </c>
      <c r="D562" s="2701" t="s">
        <v>2362</v>
      </c>
      <c r="E562" s="3879"/>
      <c r="F562" s="2490"/>
      <c r="G562" s="3879"/>
      <c r="H562" s="3879"/>
      <c r="I562" s="2490"/>
      <c r="J562" s="3599"/>
      <c r="K562" s="3872"/>
      <c r="L562" s="1895">
        <v>35000</v>
      </c>
      <c r="M562" s="2701"/>
    </row>
    <row r="563" spans="1:13" ht="54" customHeight="1">
      <c r="A563" s="1791" t="s">
        <v>1313</v>
      </c>
      <c r="B563" s="2598" t="s">
        <v>3358</v>
      </c>
      <c r="C563" s="2700"/>
      <c r="D563" s="2700"/>
      <c r="E563" s="2653"/>
      <c r="F563" s="2653"/>
      <c r="G563" s="2653"/>
      <c r="H563" s="2653"/>
      <c r="I563" s="2653"/>
      <c r="J563" s="2654"/>
      <c r="K563" s="2653"/>
      <c r="L563" s="2655"/>
      <c r="M563" s="2595"/>
    </row>
    <row r="564" spans="1:13" ht="69.75" customHeight="1">
      <c r="A564" s="1791">
        <v>1</v>
      </c>
      <c r="B564" s="2598"/>
      <c r="C564" s="2660" t="s">
        <v>3541</v>
      </c>
      <c r="D564" s="2649"/>
      <c r="E564" s="2649"/>
      <c r="F564" s="2649"/>
      <c r="G564" s="2649"/>
      <c r="H564" s="2649"/>
      <c r="I564" s="2649"/>
      <c r="J564" s="2658"/>
      <c r="K564" s="2649"/>
      <c r="L564" s="2659"/>
      <c r="M564" s="2605"/>
    </row>
    <row r="565" spans="1:13" s="2477" customFormat="1" ht="179.25" customHeight="1">
      <c r="A565" s="2472"/>
      <c r="B565" s="2472"/>
      <c r="C565" s="2696" t="s">
        <v>2737</v>
      </c>
      <c r="D565" s="2669"/>
      <c r="E565" s="2713" t="s">
        <v>2745</v>
      </c>
      <c r="F565" s="2704"/>
      <c r="G565" s="2713" t="s">
        <v>3542</v>
      </c>
      <c r="H565" s="2713" t="s">
        <v>3386</v>
      </c>
      <c r="I565" s="2704"/>
      <c r="J565" s="2631"/>
      <c r="K565" s="2704"/>
      <c r="L565" s="2471"/>
      <c r="M565" s="2471"/>
    </row>
    <row r="566" spans="1:13" ht="42.75" customHeight="1">
      <c r="A566" s="1791"/>
      <c r="B566" s="1791"/>
      <c r="C566" s="2473" t="s">
        <v>2738</v>
      </c>
      <c r="D566" s="2474"/>
      <c r="E566" s="2475"/>
      <c r="F566" s="2475"/>
      <c r="G566" s="2475"/>
      <c r="H566" s="2475"/>
      <c r="I566" s="2475"/>
      <c r="J566" s="2632"/>
      <c r="K566" s="2475"/>
      <c r="L566" s="2476"/>
      <c r="M566" s="2476"/>
    </row>
    <row r="567" spans="1:13" ht="64.5" customHeight="1">
      <c r="A567" s="1791"/>
      <c r="B567" s="1791"/>
      <c r="C567" s="2478" t="s">
        <v>2739</v>
      </c>
      <c r="D567" s="2479" t="s">
        <v>2746</v>
      </c>
      <c r="E567" s="3844" t="s">
        <v>2745</v>
      </c>
      <c r="F567" s="2479"/>
      <c r="G567" s="3844" t="s">
        <v>3542</v>
      </c>
      <c r="H567" s="3844" t="s">
        <v>3386</v>
      </c>
      <c r="I567" s="2479"/>
      <c r="J567" s="3821" t="s">
        <v>2736</v>
      </c>
      <c r="K567" s="3834" t="s">
        <v>3327</v>
      </c>
      <c r="L567" s="1920">
        <v>1600000</v>
      </c>
      <c r="M567" s="1920"/>
    </row>
    <row r="568" spans="1:13" ht="64.5" customHeight="1">
      <c r="A568" s="1791"/>
      <c r="B568" s="1791"/>
      <c r="C568" s="2478" t="s">
        <v>2999</v>
      </c>
      <c r="D568" s="2479" t="s">
        <v>2746</v>
      </c>
      <c r="E568" s="3845"/>
      <c r="F568" s="2479"/>
      <c r="G568" s="3845"/>
      <c r="H568" s="3845"/>
      <c r="I568" s="2479"/>
      <c r="J568" s="3837"/>
      <c r="K568" s="3835"/>
      <c r="L568" s="1920">
        <v>1900000</v>
      </c>
      <c r="M568" s="1920"/>
    </row>
    <row r="569" spans="1:13" ht="64.5" customHeight="1">
      <c r="A569" s="1791"/>
      <c r="B569" s="1791"/>
      <c r="C569" s="2478" t="s">
        <v>2741</v>
      </c>
      <c r="D569" s="2479" t="s">
        <v>2746</v>
      </c>
      <c r="E569" s="3845"/>
      <c r="F569" s="2479"/>
      <c r="G569" s="3845"/>
      <c r="H569" s="3845"/>
      <c r="I569" s="2479"/>
      <c r="J569" s="3837"/>
      <c r="K569" s="3835"/>
      <c r="L569" s="1920">
        <v>1800000</v>
      </c>
      <c r="M569" s="1920"/>
    </row>
    <row r="570" spans="1:13" ht="64.5" customHeight="1">
      <c r="A570" s="1791"/>
      <c r="B570" s="1791"/>
      <c r="C570" s="2478" t="s">
        <v>2742</v>
      </c>
      <c r="D570" s="2479" t="s">
        <v>563</v>
      </c>
      <c r="E570" s="3845"/>
      <c r="F570" s="2479"/>
      <c r="G570" s="3845"/>
      <c r="H570" s="3845"/>
      <c r="I570" s="2479"/>
      <c r="J570" s="3837"/>
      <c r="K570" s="3835"/>
      <c r="L570" s="1920">
        <v>460000</v>
      </c>
      <c r="M570" s="1920"/>
    </row>
    <row r="571" spans="1:13" ht="64.5" customHeight="1">
      <c r="A571" s="1791"/>
      <c r="B571" s="1791"/>
      <c r="C571" s="2478" t="s">
        <v>2743</v>
      </c>
      <c r="D571" s="2479" t="s">
        <v>563</v>
      </c>
      <c r="E571" s="3845"/>
      <c r="F571" s="2479"/>
      <c r="G571" s="3845"/>
      <c r="H571" s="3845"/>
      <c r="I571" s="2479"/>
      <c r="J571" s="3837"/>
      <c r="K571" s="3835"/>
      <c r="L571" s="1920">
        <v>360000</v>
      </c>
      <c r="M571" s="1920"/>
    </row>
    <row r="572" spans="1:13" s="2477" customFormat="1" ht="60" customHeight="1">
      <c r="A572" s="2472"/>
      <c r="B572" s="2472"/>
      <c r="C572" s="2478" t="s">
        <v>2744</v>
      </c>
      <c r="D572" s="2479" t="s">
        <v>563</v>
      </c>
      <c r="E572" s="3846"/>
      <c r="F572" s="2479"/>
      <c r="G572" s="3845"/>
      <c r="H572" s="3845"/>
      <c r="I572" s="2479"/>
      <c r="J572" s="3837"/>
      <c r="K572" s="3835"/>
      <c r="L572" s="1920">
        <v>700000</v>
      </c>
      <c r="M572" s="1920"/>
    </row>
    <row r="573" spans="1:13" ht="44.25" customHeight="1">
      <c r="A573" s="1791"/>
      <c r="B573" s="1791"/>
      <c r="C573" s="2473" t="s">
        <v>2747</v>
      </c>
      <c r="D573" s="2474"/>
      <c r="E573" s="2475"/>
      <c r="F573" s="2475"/>
      <c r="G573" s="3846"/>
      <c r="H573" s="3846"/>
      <c r="I573" s="2702"/>
      <c r="J573" s="3822"/>
      <c r="K573" s="3835"/>
      <c r="L573" s="2476"/>
      <c r="M573" s="2476"/>
    </row>
    <row r="574" spans="1:13" ht="64.5" customHeight="1">
      <c r="A574" s="1791"/>
      <c r="B574" s="1791"/>
      <c r="C574" s="2478" t="s">
        <v>2748</v>
      </c>
      <c r="D574" s="2479" t="s">
        <v>2746</v>
      </c>
      <c r="E574" s="3844" t="s">
        <v>2745</v>
      </c>
      <c r="F574" s="2479"/>
      <c r="G574" s="3844" t="s">
        <v>3542</v>
      </c>
      <c r="H574" s="3844" t="s">
        <v>3386</v>
      </c>
      <c r="I574" s="2479"/>
      <c r="J574" s="3821" t="s">
        <v>2736</v>
      </c>
      <c r="K574" s="3835"/>
      <c r="L574" s="1920">
        <v>2060000</v>
      </c>
      <c r="M574" s="1920"/>
    </row>
    <row r="575" spans="1:13" ht="64.5" customHeight="1">
      <c r="A575" s="1791"/>
      <c r="B575" s="1791"/>
      <c r="C575" s="2478" t="s">
        <v>2749</v>
      </c>
      <c r="D575" s="2479" t="s">
        <v>563</v>
      </c>
      <c r="E575" s="3845"/>
      <c r="F575" s="2479"/>
      <c r="G575" s="3845"/>
      <c r="H575" s="3845"/>
      <c r="I575" s="2479"/>
      <c r="J575" s="3837"/>
      <c r="K575" s="3835"/>
      <c r="L575" s="1920">
        <v>920000</v>
      </c>
      <c r="M575" s="1920"/>
    </row>
    <row r="576" spans="1:13" s="2477" customFormat="1" ht="43.5" customHeight="1">
      <c r="A576" s="2472"/>
      <c r="B576" s="2472"/>
      <c r="C576" s="2478" t="s">
        <v>2750</v>
      </c>
      <c r="D576" s="2479" t="s">
        <v>563</v>
      </c>
      <c r="E576" s="3845"/>
      <c r="F576" s="2479"/>
      <c r="G576" s="3845"/>
      <c r="H576" s="3845"/>
      <c r="I576" s="2479"/>
      <c r="J576" s="3837"/>
      <c r="K576" s="3835"/>
      <c r="L576" s="1920">
        <v>1150000</v>
      </c>
      <c r="M576" s="1920"/>
    </row>
    <row r="577" spans="1:13" ht="44.25" customHeight="1">
      <c r="A577" s="1791"/>
      <c r="B577" s="1791"/>
      <c r="C577" s="2473" t="s">
        <v>2751</v>
      </c>
      <c r="D577" s="2474"/>
      <c r="E577" s="3845"/>
      <c r="F577" s="2475"/>
      <c r="G577" s="3845"/>
      <c r="H577" s="3845"/>
      <c r="I577" s="2475"/>
      <c r="J577" s="3837"/>
      <c r="K577" s="3835"/>
      <c r="L577" s="2476"/>
      <c r="M577" s="2476"/>
    </row>
    <row r="578" spans="1:13" ht="64.5" customHeight="1">
      <c r="A578" s="1791"/>
      <c r="B578" s="1791"/>
      <c r="C578" s="2478" t="s">
        <v>2752</v>
      </c>
      <c r="D578" s="2479" t="s">
        <v>2746</v>
      </c>
      <c r="E578" s="3846"/>
      <c r="F578" s="2479"/>
      <c r="G578" s="3846"/>
      <c r="H578" s="3846"/>
      <c r="I578" s="2479"/>
      <c r="J578" s="3822"/>
      <c r="K578" s="3836"/>
      <c r="L578" s="1920">
        <v>1850000</v>
      </c>
      <c r="M578" s="1920"/>
    </row>
    <row r="579" spans="1:13" ht="64.5" customHeight="1">
      <c r="A579" s="1791"/>
      <c r="B579" s="1791"/>
      <c r="C579" s="2478" t="s">
        <v>2753</v>
      </c>
      <c r="D579" s="2479" t="s">
        <v>2746</v>
      </c>
      <c r="E579" s="3844" t="s">
        <v>2745</v>
      </c>
      <c r="F579" s="2633"/>
      <c r="G579" s="3844" t="s">
        <v>3542</v>
      </c>
      <c r="H579" s="3844" t="s">
        <v>3386</v>
      </c>
      <c r="I579" s="2479"/>
      <c r="J579" s="3821" t="s">
        <v>2736</v>
      </c>
      <c r="K579" s="3834" t="s">
        <v>3327</v>
      </c>
      <c r="L579" s="1920">
        <v>1850000</v>
      </c>
      <c r="M579" s="1920"/>
    </row>
    <row r="580" spans="1:13" s="2477" customFormat="1" ht="77.25" customHeight="1">
      <c r="A580" s="2472"/>
      <c r="B580" s="2472"/>
      <c r="C580" s="2478" t="s">
        <v>2754</v>
      </c>
      <c r="D580" s="2479" t="s">
        <v>563</v>
      </c>
      <c r="E580" s="3845"/>
      <c r="F580" s="2633"/>
      <c r="G580" s="3845"/>
      <c r="H580" s="3845"/>
      <c r="I580" s="2479"/>
      <c r="J580" s="3837"/>
      <c r="K580" s="3835"/>
      <c r="L580" s="1920">
        <v>250000</v>
      </c>
      <c r="M580" s="1920"/>
    </row>
    <row r="581" spans="1:13" s="2477" customFormat="1" ht="63.75" customHeight="1">
      <c r="A581" s="2472"/>
      <c r="B581" s="2472"/>
      <c r="C581" s="2478" t="s">
        <v>2755</v>
      </c>
      <c r="D581" s="2479" t="s">
        <v>563</v>
      </c>
      <c r="E581" s="3845"/>
      <c r="F581" s="2633"/>
      <c r="G581" s="3845"/>
      <c r="H581" s="3845"/>
      <c r="I581" s="2479"/>
      <c r="J581" s="3837"/>
      <c r="K581" s="3835"/>
      <c r="L581" s="1919">
        <v>400000</v>
      </c>
      <c r="M581" s="2476"/>
    </row>
    <row r="582" spans="1:13" ht="46.5" customHeight="1">
      <c r="A582" s="1791"/>
      <c r="B582" s="1791"/>
      <c r="C582" s="2473" t="s">
        <v>2756</v>
      </c>
      <c r="D582" s="2474"/>
      <c r="E582" s="3845"/>
      <c r="F582" s="2632"/>
      <c r="G582" s="3845"/>
      <c r="H582" s="3845"/>
      <c r="I582" s="2702"/>
      <c r="J582" s="3837"/>
      <c r="K582" s="3835"/>
      <c r="L582" s="2476"/>
      <c r="M582" s="2476"/>
    </row>
    <row r="583" spans="1:13" s="1954" customFormat="1" ht="58.5" customHeight="1">
      <c r="A583" s="1791"/>
      <c r="B583" s="1791"/>
      <c r="C583" s="2478" t="s">
        <v>2757</v>
      </c>
      <c r="D583" s="2479" t="s">
        <v>2746</v>
      </c>
      <c r="E583" s="3845"/>
      <c r="F583" s="2633"/>
      <c r="G583" s="3845"/>
      <c r="H583" s="3845"/>
      <c r="I583" s="2479"/>
      <c r="J583" s="3837"/>
      <c r="K583" s="3835"/>
      <c r="L583" s="1920">
        <v>2350000</v>
      </c>
      <c r="M583" s="1920"/>
    </row>
    <row r="584" spans="1:13" s="2477" customFormat="1" ht="140.25" customHeight="1">
      <c r="A584" s="2472"/>
      <c r="B584" s="2472"/>
      <c r="C584" s="2696" t="s">
        <v>2759</v>
      </c>
      <c r="D584" s="2669"/>
      <c r="E584" s="3845"/>
      <c r="F584" s="2631"/>
      <c r="G584" s="3845"/>
      <c r="H584" s="3845"/>
      <c r="I584" s="2702"/>
      <c r="J584" s="3837"/>
      <c r="K584" s="3835"/>
      <c r="L584" s="2471"/>
      <c r="M584" s="2471"/>
    </row>
    <row r="585" spans="1:13" ht="48.75" customHeight="1">
      <c r="A585" s="1791"/>
      <c r="B585" s="1791"/>
      <c r="C585" s="2473" t="s">
        <v>2760</v>
      </c>
      <c r="D585" s="2474"/>
      <c r="E585" s="3845"/>
      <c r="F585" s="2632"/>
      <c r="G585" s="3845"/>
      <c r="H585" s="3845"/>
      <c r="I585" s="2702"/>
      <c r="J585" s="3837"/>
      <c r="K585" s="3835"/>
      <c r="L585" s="2476"/>
      <c r="M585" s="2476"/>
    </row>
    <row r="586" spans="1:13" ht="64.5" customHeight="1">
      <c r="A586" s="1791"/>
      <c r="B586" s="1791"/>
      <c r="C586" s="2478" t="s">
        <v>2761</v>
      </c>
      <c r="D586" s="2479" t="s">
        <v>2746</v>
      </c>
      <c r="E586" s="3845"/>
      <c r="F586" s="2633"/>
      <c r="G586" s="3845"/>
      <c r="H586" s="3845"/>
      <c r="I586" s="2479"/>
      <c r="J586" s="3837"/>
      <c r="K586" s="3835"/>
      <c r="L586" s="1920">
        <v>1660000</v>
      </c>
      <c r="M586" s="1920"/>
    </row>
    <row r="587" spans="1:13" s="2477" customFormat="1" ht="60.75" customHeight="1">
      <c r="A587" s="2472"/>
      <c r="B587" s="2472"/>
      <c r="C587" s="2478" t="s">
        <v>2762</v>
      </c>
      <c r="D587" s="2479" t="s">
        <v>2746</v>
      </c>
      <c r="E587" s="3845"/>
      <c r="F587" s="2633"/>
      <c r="G587" s="3845"/>
      <c r="H587" s="3845"/>
      <c r="I587" s="2479"/>
      <c r="J587" s="3837"/>
      <c r="K587" s="3835"/>
      <c r="L587" s="1920">
        <v>2300000</v>
      </c>
      <c r="M587" s="1920"/>
    </row>
    <row r="588" spans="1:13" ht="64.5" customHeight="1">
      <c r="A588" s="1791"/>
      <c r="B588" s="1791"/>
      <c r="C588" s="2478" t="s">
        <v>2763</v>
      </c>
      <c r="D588" s="2479" t="s">
        <v>563</v>
      </c>
      <c r="E588" s="3845"/>
      <c r="F588" s="2633"/>
      <c r="G588" s="3845"/>
      <c r="H588" s="3845"/>
      <c r="I588" s="2479"/>
      <c r="J588" s="3837"/>
      <c r="K588" s="3835"/>
      <c r="L588" s="1919">
        <v>1300000</v>
      </c>
      <c r="M588" s="2476"/>
    </row>
    <row r="589" spans="1:13" ht="64.5" customHeight="1">
      <c r="A589" s="1791"/>
      <c r="B589" s="1791"/>
      <c r="C589" s="2478" t="s">
        <v>2764</v>
      </c>
      <c r="D589" s="2479" t="s">
        <v>563</v>
      </c>
      <c r="E589" s="3846"/>
      <c r="F589" s="2633"/>
      <c r="G589" s="3846"/>
      <c r="H589" s="3846"/>
      <c r="I589" s="2479"/>
      <c r="J589" s="3822"/>
      <c r="K589" s="3836"/>
      <c r="L589" s="1920">
        <v>2100000</v>
      </c>
      <c r="M589" s="1920"/>
    </row>
    <row r="590" spans="1:13" ht="64.5" customHeight="1">
      <c r="A590" s="1791"/>
      <c r="B590" s="1791"/>
      <c r="C590" s="2478" t="s">
        <v>2765</v>
      </c>
      <c r="D590" s="2479" t="s">
        <v>563</v>
      </c>
      <c r="E590" s="3790" t="s">
        <v>2745</v>
      </c>
      <c r="F590" s="2479"/>
      <c r="G590" s="3844" t="s">
        <v>3542</v>
      </c>
      <c r="H590" s="3844" t="s">
        <v>3386</v>
      </c>
      <c r="I590" s="2479"/>
      <c r="J590" s="3844" t="s">
        <v>2736</v>
      </c>
      <c r="K590" s="3834" t="s">
        <v>3327</v>
      </c>
      <c r="L590" s="1920">
        <v>5000000</v>
      </c>
      <c r="M590" s="1920"/>
    </row>
    <row r="591" spans="1:13" ht="64.5" customHeight="1">
      <c r="A591" s="1791"/>
      <c r="B591" s="1791"/>
      <c r="C591" s="2478" t="s">
        <v>2766</v>
      </c>
      <c r="D591" s="2479" t="s">
        <v>2746</v>
      </c>
      <c r="E591" s="3791"/>
      <c r="F591" s="2479"/>
      <c r="G591" s="3845"/>
      <c r="H591" s="3845"/>
      <c r="I591" s="2479"/>
      <c r="J591" s="3845"/>
      <c r="K591" s="3835"/>
      <c r="L591" s="1920">
        <v>1950000</v>
      </c>
      <c r="M591" s="1920"/>
    </row>
    <row r="592" spans="1:13" ht="64.5" customHeight="1">
      <c r="A592" s="1791"/>
      <c r="B592" s="1791"/>
      <c r="C592" s="2478" t="s">
        <v>2767</v>
      </c>
      <c r="D592" s="2479" t="s">
        <v>563</v>
      </c>
      <c r="E592" s="3791"/>
      <c r="F592" s="2703"/>
      <c r="G592" s="3845"/>
      <c r="H592" s="3845"/>
      <c r="I592" s="2703"/>
      <c r="J592" s="3845"/>
      <c r="K592" s="3835"/>
      <c r="L592" s="1920">
        <v>390000</v>
      </c>
      <c r="M592" s="1920"/>
    </row>
    <row r="593" spans="1:13" ht="64.5" customHeight="1">
      <c r="A593" s="1791"/>
      <c r="B593" s="1791"/>
      <c r="C593" s="2478" t="s">
        <v>2768</v>
      </c>
      <c r="D593" s="2479" t="s">
        <v>563</v>
      </c>
      <c r="E593" s="3791"/>
      <c r="F593" s="2703"/>
      <c r="G593" s="3845"/>
      <c r="H593" s="3845"/>
      <c r="I593" s="2703"/>
      <c r="J593" s="3845"/>
      <c r="K593" s="3835"/>
      <c r="L593" s="1920">
        <v>730000</v>
      </c>
      <c r="M593" s="1920"/>
    </row>
    <row r="594" spans="1:13" s="2477" customFormat="1" ht="55.5" customHeight="1">
      <c r="A594" s="2472"/>
      <c r="B594" s="2472"/>
      <c r="C594" s="2478" t="s">
        <v>2769</v>
      </c>
      <c r="D594" s="2479" t="s">
        <v>563</v>
      </c>
      <c r="E594" s="3791"/>
      <c r="F594" s="2703"/>
      <c r="G594" s="3845"/>
      <c r="H594" s="3845"/>
      <c r="I594" s="2703"/>
      <c r="J594" s="3845"/>
      <c r="K594" s="3835"/>
      <c r="L594" s="1920">
        <v>1350000</v>
      </c>
      <c r="M594" s="1920"/>
    </row>
    <row r="595" spans="1:13" ht="50.25" customHeight="1">
      <c r="A595" s="1791"/>
      <c r="B595" s="1791"/>
      <c r="C595" s="2700" t="s">
        <v>2770</v>
      </c>
      <c r="D595" s="2474"/>
      <c r="E595" s="3791"/>
      <c r="F595" s="2475"/>
      <c r="G595" s="3845"/>
      <c r="H595" s="3845"/>
      <c r="I595" s="2702"/>
      <c r="J595" s="3845"/>
      <c r="K595" s="3835"/>
      <c r="L595" s="2476"/>
      <c r="M595" s="2476"/>
    </row>
    <row r="596" spans="1:13" ht="64.5" customHeight="1">
      <c r="A596" s="1791"/>
      <c r="B596" s="1791"/>
      <c r="C596" s="2478" t="s">
        <v>2771</v>
      </c>
      <c r="D596" s="2479" t="s">
        <v>2746</v>
      </c>
      <c r="E596" s="3791"/>
      <c r="F596" s="2695"/>
      <c r="G596" s="3845"/>
      <c r="H596" s="3845"/>
      <c r="I596" s="2695"/>
      <c r="J596" s="3845"/>
      <c r="K596" s="3835"/>
      <c r="L596" s="1920">
        <v>2000000</v>
      </c>
      <c r="M596" s="1920"/>
    </row>
    <row r="597" spans="1:13" ht="64.5" customHeight="1">
      <c r="A597" s="1791"/>
      <c r="B597" s="1791"/>
      <c r="C597" s="2478" t="s">
        <v>2772</v>
      </c>
      <c r="D597" s="2479" t="s">
        <v>2746</v>
      </c>
      <c r="E597" s="3791"/>
      <c r="F597" s="2695"/>
      <c r="G597" s="3845"/>
      <c r="H597" s="3845"/>
      <c r="I597" s="2695"/>
      <c r="J597" s="3845"/>
      <c r="K597" s="3835"/>
      <c r="L597" s="1920">
        <v>2000000</v>
      </c>
      <c r="M597" s="1920"/>
    </row>
    <row r="598" spans="1:13" ht="64.5" customHeight="1">
      <c r="A598" s="1791"/>
      <c r="B598" s="1791"/>
      <c r="C598" s="2478" t="s">
        <v>2773</v>
      </c>
      <c r="D598" s="2479" t="s">
        <v>563</v>
      </c>
      <c r="E598" s="3791"/>
      <c r="F598" s="2695"/>
      <c r="G598" s="3845"/>
      <c r="H598" s="3845"/>
      <c r="I598" s="2695"/>
      <c r="J598" s="3845"/>
      <c r="K598" s="3835"/>
      <c r="L598" s="1920">
        <v>1900000</v>
      </c>
      <c r="M598" s="1920"/>
    </row>
    <row r="599" spans="1:13" ht="64.5" customHeight="1">
      <c r="A599" s="1791"/>
      <c r="B599" s="1791"/>
      <c r="C599" s="2478" t="s">
        <v>2774</v>
      </c>
      <c r="D599" s="2479" t="s">
        <v>563</v>
      </c>
      <c r="E599" s="3791"/>
      <c r="F599" s="2695"/>
      <c r="G599" s="3845"/>
      <c r="H599" s="3845"/>
      <c r="I599" s="2695"/>
      <c r="J599" s="3845"/>
      <c r="K599" s="3835"/>
      <c r="L599" s="1920">
        <v>1900000</v>
      </c>
      <c r="M599" s="1920"/>
    </row>
    <row r="600" spans="1:13" ht="64.5" customHeight="1">
      <c r="A600" s="1791"/>
      <c r="B600" s="1791"/>
      <c r="C600" s="2478" t="s">
        <v>2775</v>
      </c>
      <c r="D600" s="2479" t="s">
        <v>2746</v>
      </c>
      <c r="E600" s="3791"/>
      <c r="F600" s="2695"/>
      <c r="G600" s="3845"/>
      <c r="H600" s="3845"/>
      <c r="I600" s="2695"/>
      <c r="J600" s="3845"/>
      <c r="K600" s="3835"/>
      <c r="L600" s="1920">
        <v>2000000</v>
      </c>
      <c r="M600" s="1920"/>
    </row>
    <row r="601" spans="1:13" ht="64.5" customHeight="1">
      <c r="A601" s="1791"/>
      <c r="B601" s="1791"/>
      <c r="C601" s="2478" t="s">
        <v>2776</v>
      </c>
      <c r="D601" s="2479" t="s">
        <v>563</v>
      </c>
      <c r="E601" s="3792"/>
      <c r="F601" s="2695"/>
      <c r="G601" s="3846"/>
      <c r="H601" s="3846"/>
      <c r="I601" s="2695"/>
      <c r="J601" s="3846"/>
      <c r="K601" s="2714"/>
      <c r="L601" s="2724">
        <v>1900000</v>
      </c>
      <c r="M601" s="1920"/>
    </row>
    <row r="602" spans="1:13" ht="64.5" customHeight="1">
      <c r="A602" s="1791"/>
      <c r="B602" s="1791"/>
      <c r="C602" s="2478" t="s">
        <v>2777</v>
      </c>
      <c r="D602" s="2479" t="s">
        <v>563</v>
      </c>
      <c r="E602" s="3793" t="s">
        <v>2745</v>
      </c>
      <c r="F602" s="2695"/>
      <c r="G602" s="3793" t="s">
        <v>3542</v>
      </c>
      <c r="H602" s="3793" t="s">
        <v>3386</v>
      </c>
      <c r="I602" s="2695"/>
      <c r="J602" s="3821" t="s">
        <v>2736</v>
      </c>
      <c r="K602" s="3834" t="s">
        <v>3327</v>
      </c>
      <c r="L602" s="1920">
        <v>1900000</v>
      </c>
      <c r="M602" s="1920"/>
    </row>
    <row r="603" spans="1:13" ht="52.5" customHeight="1">
      <c r="A603" s="1791"/>
      <c r="B603" s="1791"/>
      <c r="C603" s="2536" t="s">
        <v>2778</v>
      </c>
      <c r="D603" s="2479"/>
      <c r="E603" s="3794"/>
      <c r="F603" s="2661"/>
      <c r="G603" s="3794"/>
      <c r="H603" s="3794"/>
      <c r="I603" s="2661"/>
      <c r="J603" s="3837"/>
      <c r="K603" s="3835"/>
      <c r="L603" s="1920"/>
      <c r="M603" s="1920"/>
    </row>
    <row r="604" spans="1:13" s="1954" customFormat="1" ht="79.5" customHeight="1">
      <c r="A604" s="1791"/>
      <c r="B604" s="1791"/>
      <c r="C604" s="2478" t="s">
        <v>2779</v>
      </c>
      <c r="D604" s="2479" t="s">
        <v>2746</v>
      </c>
      <c r="E604" s="3794"/>
      <c r="F604" s="2695"/>
      <c r="G604" s="3794"/>
      <c r="H604" s="3794"/>
      <c r="I604" s="2695"/>
      <c r="J604" s="3837"/>
      <c r="K604" s="3835"/>
      <c r="L604" s="1920">
        <v>2800000</v>
      </c>
      <c r="M604" s="1920"/>
    </row>
    <row r="605" spans="1:13" ht="142.5" customHeight="1">
      <c r="A605" s="1791"/>
      <c r="B605" s="1791"/>
      <c r="C605" s="2696" t="s">
        <v>2780</v>
      </c>
      <c r="D605" s="2669"/>
      <c r="E605" s="3794"/>
      <c r="F605" s="2704"/>
      <c r="G605" s="3794"/>
      <c r="H605" s="3794"/>
      <c r="I605" s="2702"/>
      <c r="J605" s="3837"/>
      <c r="K605" s="3835"/>
      <c r="L605" s="2471"/>
      <c r="M605" s="2471"/>
    </row>
    <row r="606" spans="1:13" ht="64.5" customHeight="1">
      <c r="A606" s="1791"/>
      <c r="B606" s="1791"/>
      <c r="C606" s="2478" t="s">
        <v>2781</v>
      </c>
      <c r="D606" s="2479" t="s">
        <v>2746</v>
      </c>
      <c r="E606" s="3794"/>
      <c r="F606" s="2695"/>
      <c r="G606" s="3794"/>
      <c r="H606" s="3794"/>
      <c r="I606" s="2695"/>
      <c r="J606" s="3837"/>
      <c r="K606" s="3835"/>
      <c r="L606" s="1920">
        <v>1950000</v>
      </c>
      <c r="M606" s="1920"/>
    </row>
    <row r="607" spans="1:13" ht="64.5" customHeight="1">
      <c r="A607" s="1791"/>
      <c r="B607" s="1791"/>
      <c r="C607" s="2478" t="s">
        <v>2782</v>
      </c>
      <c r="D607" s="2479" t="s">
        <v>2746</v>
      </c>
      <c r="E607" s="3794"/>
      <c r="F607" s="2695"/>
      <c r="G607" s="3794"/>
      <c r="H607" s="3794"/>
      <c r="I607" s="2695"/>
      <c r="J607" s="3837"/>
      <c r="K607" s="3835"/>
      <c r="L607" s="1920">
        <v>1900000</v>
      </c>
      <c r="M607" s="1920"/>
    </row>
    <row r="608" spans="1:13" ht="64.5" customHeight="1">
      <c r="A608" s="1791"/>
      <c r="B608" s="1791"/>
      <c r="C608" s="2478" t="s">
        <v>2783</v>
      </c>
      <c r="D608" s="2479" t="s">
        <v>2746</v>
      </c>
      <c r="E608" s="3794"/>
      <c r="F608" s="2695"/>
      <c r="G608" s="3794"/>
      <c r="H608" s="3794"/>
      <c r="I608" s="2695"/>
      <c r="J608" s="3837"/>
      <c r="K608" s="3835"/>
      <c r="L608" s="1920">
        <v>1850000</v>
      </c>
      <c r="M608" s="1920"/>
    </row>
    <row r="609" spans="1:13" ht="64.5" customHeight="1">
      <c r="A609" s="1791"/>
      <c r="B609" s="1791"/>
      <c r="C609" s="2478" t="s">
        <v>2784</v>
      </c>
      <c r="D609" s="2479" t="s">
        <v>2746</v>
      </c>
      <c r="E609" s="3794"/>
      <c r="F609" s="2695"/>
      <c r="G609" s="3794"/>
      <c r="H609" s="3794"/>
      <c r="I609" s="2695"/>
      <c r="J609" s="3837"/>
      <c r="K609" s="3835"/>
      <c r="L609" s="1920">
        <v>1680000</v>
      </c>
      <c r="M609" s="1920"/>
    </row>
    <row r="610" spans="1:13" ht="64.5" customHeight="1">
      <c r="A610" s="1791"/>
      <c r="B610" s="1791"/>
      <c r="C610" s="2478" t="s">
        <v>2785</v>
      </c>
      <c r="D610" s="2479" t="s">
        <v>563</v>
      </c>
      <c r="E610" s="3794"/>
      <c r="F610" s="2695"/>
      <c r="G610" s="3794"/>
      <c r="H610" s="3794"/>
      <c r="I610" s="2695"/>
      <c r="J610" s="3837"/>
      <c r="K610" s="3835"/>
      <c r="L610" s="1920">
        <v>390000</v>
      </c>
      <c r="M610" s="1920"/>
    </row>
    <row r="611" spans="1:13" ht="64.5" customHeight="1">
      <c r="A611" s="1791"/>
      <c r="B611" s="1791"/>
      <c r="C611" s="2478" t="s">
        <v>2786</v>
      </c>
      <c r="D611" s="2479" t="s">
        <v>563</v>
      </c>
      <c r="E611" s="3820"/>
      <c r="F611" s="2695"/>
      <c r="G611" s="3820"/>
      <c r="H611" s="3820"/>
      <c r="I611" s="2695"/>
      <c r="J611" s="3822"/>
      <c r="K611" s="3836"/>
      <c r="L611" s="1920">
        <v>730000</v>
      </c>
      <c r="M611" s="1920"/>
    </row>
    <row r="612" spans="1:13" ht="64.5" customHeight="1">
      <c r="A612" s="1791"/>
      <c r="B612" s="1791"/>
      <c r="C612" s="2478" t="s">
        <v>2787</v>
      </c>
      <c r="D612" s="2479" t="s">
        <v>563</v>
      </c>
      <c r="E612" s="3793" t="s">
        <v>2745</v>
      </c>
      <c r="F612" s="2695"/>
      <c r="G612" s="3793" t="s">
        <v>3542</v>
      </c>
      <c r="H612" s="3793" t="s">
        <v>3386</v>
      </c>
      <c r="I612" s="2695"/>
      <c r="J612" s="3821" t="s">
        <v>2736</v>
      </c>
      <c r="K612" s="3834" t="s">
        <v>3327</v>
      </c>
      <c r="L612" s="1920">
        <v>800000</v>
      </c>
      <c r="M612" s="1920"/>
    </row>
    <row r="613" spans="1:13" ht="64.5" customHeight="1">
      <c r="A613" s="1791"/>
      <c r="B613" s="1791"/>
      <c r="C613" s="2478" t="s">
        <v>2788</v>
      </c>
      <c r="D613" s="2479" t="s">
        <v>563</v>
      </c>
      <c r="E613" s="3794"/>
      <c r="F613" s="2695"/>
      <c r="G613" s="3794"/>
      <c r="H613" s="3794"/>
      <c r="I613" s="2695"/>
      <c r="J613" s="3837"/>
      <c r="K613" s="3835"/>
      <c r="L613" s="1920">
        <v>1300000</v>
      </c>
      <c r="M613" s="1920"/>
    </row>
    <row r="614" spans="1:13" ht="64.5" customHeight="1">
      <c r="A614" s="1791"/>
      <c r="B614" s="1791"/>
      <c r="C614" s="2478" t="s">
        <v>2789</v>
      </c>
      <c r="D614" s="2479" t="s">
        <v>563</v>
      </c>
      <c r="E614" s="3794"/>
      <c r="F614" s="2695"/>
      <c r="G614" s="3794"/>
      <c r="H614" s="3794"/>
      <c r="I614" s="2695"/>
      <c r="J614" s="3837"/>
      <c r="K614" s="3835"/>
      <c r="L614" s="1920">
        <v>400000</v>
      </c>
      <c r="M614" s="1920"/>
    </row>
    <row r="615" spans="1:13" s="1954" customFormat="1" ht="92.25" customHeight="1">
      <c r="A615" s="1791"/>
      <c r="B615" s="1791"/>
      <c r="C615" s="2478" t="s">
        <v>2790</v>
      </c>
      <c r="D615" s="2479" t="s">
        <v>563</v>
      </c>
      <c r="E615" s="3794"/>
      <c r="F615" s="2695"/>
      <c r="G615" s="3794"/>
      <c r="H615" s="3794"/>
      <c r="I615" s="2695"/>
      <c r="J615" s="3837"/>
      <c r="K615" s="3835"/>
      <c r="L615" s="1920">
        <v>700000</v>
      </c>
      <c r="M615" s="1920"/>
    </row>
    <row r="616" spans="1:13" ht="142.5" customHeight="1">
      <c r="A616" s="1791"/>
      <c r="B616" s="1791"/>
      <c r="C616" s="2696" t="s">
        <v>2791</v>
      </c>
      <c r="D616" s="2669"/>
      <c r="E616" s="3794"/>
      <c r="F616" s="2704"/>
      <c r="G616" s="3794"/>
      <c r="H616" s="3794"/>
      <c r="I616" s="2702"/>
      <c r="J616" s="3837"/>
      <c r="K616" s="3835"/>
      <c r="L616" s="2471"/>
      <c r="M616" s="2471"/>
    </row>
    <row r="617" spans="1:13" ht="84.75" customHeight="1">
      <c r="A617" s="1791"/>
      <c r="B617" s="1791"/>
      <c r="C617" s="2478" t="s">
        <v>2792</v>
      </c>
      <c r="D617" s="2479" t="s">
        <v>2746</v>
      </c>
      <c r="E617" s="3794"/>
      <c r="F617" s="2695"/>
      <c r="G617" s="3794"/>
      <c r="H617" s="3794"/>
      <c r="I617" s="2695"/>
      <c r="J617" s="3837"/>
      <c r="K617" s="3835"/>
      <c r="L617" s="1920">
        <v>2900000</v>
      </c>
      <c r="M617" s="1920"/>
    </row>
    <row r="618" spans="1:13" ht="64.5" customHeight="1">
      <c r="A618" s="1791"/>
      <c r="B618" s="1791"/>
      <c r="C618" s="2478" t="s">
        <v>2793</v>
      </c>
      <c r="D618" s="2479" t="s">
        <v>563</v>
      </c>
      <c r="E618" s="3794"/>
      <c r="F618" s="2695"/>
      <c r="G618" s="3794"/>
      <c r="H618" s="3794"/>
      <c r="I618" s="2695"/>
      <c r="J618" s="3837"/>
      <c r="K618" s="3835"/>
      <c r="L618" s="1920">
        <v>4500000</v>
      </c>
      <c r="M618" s="1920"/>
    </row>
    <row r="619" spans="1:13" s="1954" customFormat="1" ht="60" customHeight="1">
      <c r="A619" s="1791"/>
      <c r="B619" s="1791"/>
      <c r="C619" s="2478" t="s">
        <v>2794</v>
      </c>
      <c r="D619" s="2479" t="s">
        <v>563</v>
      </c>
      <c r="E619" s="3820"/>
      <c r="F619" s="2695"/>
      <c r="G619" s="3820"/>
      <c r="H619" s="3820"/>
      <c r="I619" s="2695"/>
      <c r="J619" s="3822"/>
      <c r="K619" s="3836"/>
      <c r="L619" s="1920">
        <v>8000000</v>
      </c>
      <c r="M619" s="1920"/>
    </row>
    <row r="620" spans="1:13" ht="153" customHeight="1">
      <c r="A620" s="1791"/>
      <c r="B620" s="1791"/>
      <c r="C620" s="2696" t="s">
        <v>2795</v>
      </c>
      <c r="D620" s="2669"/>
      <c r="E620" s="3793" t="s">
        <v>2745</v>
      </c>
      <c r="F620" s="2704"/>
      <c r="G620" s="3838" t="s">
        <v>3542</v>
      </c>
      <c r="H620" s="3838" t="s">
        <v>3386</v>
      </c>
      <c r="I620" s="2702"/>
      <c r="J620" s="3841" t="s">
        <v>2736</v>
      </c>
      <c r="K620" s="3834" t="s">
        <v>3327</v>
      </c>
      <c r="L620" s="2471"/>
      <c r="M620" s="2471"/>
    </row>
    <row r="621" spans="1:13" ht="64.5" customHeight="1">
      <c r="A621" s="1791"/>
      <c r="B621" s="1791"/>
      <c r="C621" s="2478" t="s">
        <v>2796</v>
      </c>
      <c r="D621" s="2479" t="s">
        <v>2746</v>
      </c>
      <c r="E621" s="3794"/>
      <c r="F621" s="2695"/>
      <c r="G621" s="3839"/>
      <c r="H621" s="3839"/>
      <c r="I621" s="2695"/>
      <c r="J621" s="3842"/>
      <c r="K621" s="3835"/>
      <c r="L621" s="1920">
        <v>2200000</v>
      </c>
      <c r="M621" s="1920"/>
    </row>
    <row r="622" spans="1:13" ht="64.5" customHeight="1">
      <c r="A622" s="1791"/>
      <c r="B622" s="1791"/>
      <c r="C622" s="2478" t="s">
        <v>2797</v>
      </c>
      <c r="D622" s="2479" t="s">
        <v>563</v>
      </c>
      <c r="E622" s="3794"/>
      <c r="F622" s="2695"/>
      <c r="G622" s="3839"/>
      <c r="H622" s="3839"/>
      <c r="I622" s="2695"/>
      <c r="J622" s="3842"/>
      <c r="K622" s="3835"/>
      <c r="L622" s="1920">
        <v>2900000</v>
      </c>
      <c r="M622" s="1920"/>
    </row>
    <row r="623" spans="1:13" s="1954" customFormat="1" ht="58.5" customHeight="1">
      <c r="A623" s="1791"/>
      <c r="B623" s="1791"/>
      <c r="C623" s="2478" t="s">
        <v>2798</v>
      </c>
      <c r="D623" s="2479" t="s">
        <v>563</v>
      </c>
      <c r="E623" s="3794"/>
      <c r="F623" s="2695"/>
      <c r="G623" s="3839"/>
      <c r="H623" s="3839"/>
      <c r="I623" s="2695"/>
      <c r="J623" s="3842"/>
      <c r="K623" s="3835"/>
      <c r="L623" s="1920">
        <v>4500000</v>
      </c>
      <c r="M623" s="1920"/>
    </row>
    <row r="624" spans="1:13" ht="172.5" customHeight="1">
      <c r="A624" s="1791"/>
      <c r="B624" s="1791"/>
      <c r="C624" s="2696" t="s">
        <v>2799</v>
      </c>
      <c r="D624" s="2669"/>
      <c r="E624" s="3794"/>
      <c r="F624" s="2704"/>
      <c r="G624" s="3839"/>
      <c r="H624" s="3839"/>
      <c r="I624" s="2702"/>
      <c r="J624" s="3842"/>
      <c r="K624" s="3835"/>
      <c r="L624" s="2471"/>
      <c r="M624" s="2471"/>
    </row>
    <row r="625" spans="1:13" ht="29.25" customHeight="1">
      <c r="A625" s="1791"/>
      <c r="B625" s="1791"/>
      <c r="C625" s="2478" t="s">
        <v>2800</v>
      </c>
      <c r="D625" s="2479" t="s">
        <v>2746</v>
      </c>
      <c r="E625" s="3794"/>
      <c r="F625" s="2695"/>
      <c r="G625" s="3839"/>
      <c r="H625" s="3839"/>
      <c r="I625" s="2695"/>
      <c r="J625" s="3842"/>
      <c r="K625" s="3835"/>
      <c r="L625" s="1920">
        <v>2130000</v>
      </c>
      <c r="M625" s="1920"/>
    </row>
    <row r="626" spans="1:13" ht="29.25" customHeight="1">
      <c r="A626" s="1791"/>
      <c r="B626" s="1791"/>
      <c r="C626" s="2478" t="s">
        <v>2801</v>
      </c>
      <c r="D626" s="2479" t="s">
        <v>2746</v>
      </c>
      <c r="E626" s="3794"/>
      <c r="F626" s="2695"/>
      <c r="G626" s="3839"/>
      <c r="H626" s="3839"/>
      <c r="I626" s="2695"/>
      <c r="J626" s="3842"/>
      <c r="K626" s="3835"/>
      <c r="L626" s="1920">
        <v>1980000</v>
      </c>
      <c r="M626" s="1920"/>
    </row>
    <row r="627" spans="1:13" ht="29.25" customHeight="1">
      <c r="A627" s="1791"/>
      <c r="B627" s="1791"/>
      <c r="C627" s="2478" t="s">
        <v>2802</v>
      </c>
      <c r="D627" s="2479" t="s">
        <v>2746</v>
      </c>
      <c r="E627" s="3794"/>
      <c r="F627" s="2695"/>
      <c r="G627" s="3839"/>
      <c r="H627" s="3839"/>
      <c r="I627" s="2695"/>
      <c r="J627" s="3842"/>
      <c r="K627" s="3835"/>
      <c r="L627" s="1920">
        <v>2300000</v>
      </c>
      <c r="M627" s="1920"/>
    </row>
    <row r="628" spans="1:13" ht="29.25" customHeight="1">
      <c r="A628" s="1791"/>
      <c r="B628" s="1791"/>
      <c r="C628" s="2478" t="s">
        <v>2803</v>
      </c>
      <c r="D628" s="2479" t="s">
        <v>2746</v>
      </c>
      <c r="E628" s="3794"/>
      <c r="F628" s="2695"/>
      <c r="G628" s="3839"/>
      <c r="H628" s="3839"/>
      <c r="I628" s="2695"/>
      <c r="J628" s="3842"/>
      <c r="K628" s="3835"/>
      <c r="L628" s="1920">
        <v>2485000</v>
      </c>
      <c r="M628" s="1920"/>
    </row>
    <row r="629" spans="1:13" ht="29.25" customHeight="1">
      <c r="A629" s="1791"/>
      <c r="B629" s="1791"/>
      <c r="C629" s="2478" t="s">
        <v>2804</v>
      </c>
      <c r="D629" s="2479" t="s">
        <v>2746</v>
      </c>
      <c r="E629" s="3794"/>
      <c r="F629" s="2695"/>
      <c r="G629" s="3839"/>
      <c r="H629" s="3839"/>
      <c r="I629" s="2695"/>
      <c r="J629" s="3842"/>
      <c r="K629" s="3835"/>
      <c r="L629" s="1920">
        <v>2880000</v>
      </c>
      <c r="M629" s="1920"/>
    </row>
    <row r="630" spans="1:13" ht="29.25" customHeight="1">
      <c r="A630" s="1791"/>
      <c r="B630" s="1791"/>
      <c r="C630" s="2478" t="s">
        <v>2805</v>
      </c>
      <c r="D630" s="2479" t="s">
        <v>2746</v>
      </c>
      <c r="E630" s="3794"/>
      <c r="F630" s="2695"/>
      <c r="G630" s="3839"/>
      <c r="H630" s="3839"/>
      <c r="I630" s="2695"/>
      <c r="J630" s="3842"/>
      <c r="K630" s="3835"/>
      <c r="L630" s="1920">
        <v>2670000</v>
      </c>
      <c r="M630" s="1920"/>
    </row>
    <row r="631" spans="1:13" s="1954" customFormat="1" ht="39.75" customHeight="1">
      <c r="A631" s="1791"/>
      <c r="B631" s="1791"/>
      <c r="C631" s="2478" t="s">
        <v>2806</v>
      </c>
      <c r="D631" s="2479" t="s">
        <v>2746</v>
      </c>
      <c r="E631" s="3820"/>
      <c r="F631" s="2695"/>
      <c r="G631" s="3840"/>
      <c r="H631" s="3840"/>
      <c r="I631" s="2695"/>
      <c r="J631" s="3843"/>
      <c r="K631" s="3836"/>
      <c r="L631" s="1920">
        <v>2940000</v>
      </c>
      <c r="M631" s="1920"/>
    </row>
    <row r="632" spans="1:13" ht="93.75" customHeight="1">
      <c r="A632" s="1791"/>
      <c r="B632" s="1791"/>
      <c r="C632" s="2696" t="s">
        <v>2807</v>
      </c>
      <c r="D632" s="2669"/>
      <c r="E632" s="3838" t="s">
        <v>2745</v>
      </c>
      <c r="F632" s="2704"/>
      <c r="G632" s="3838" t="s">
        <v>3542</v>
      </c>
      <c r="H632" s="3838" t="s">
        <v>3386</v>
      </c>
      <c r="I632" s="2702"/>
      <c r="J632" s="3841" t="s">
        <v>2736</v>
      </c>
      <c r="K632" s="2721"/>
      <c r="L632" s="2471"/>
      <c r="M632" s="2471"/>
    </row>
    <row r="633" spans="1:13" ht="29.25" customHeight="1">
      <c r="A633" s="1791"/>
      <c r="B633" s="1791"/>
      <c r="C633" s="2478" t="s">
        <v>2808</v>
      </c>
      <c r="D633" s="2479" t="s">
        <v>2746</v>
      </c>
      <c r="E633" s="3839"/>
      <c r="F633" s="2594"/>
      <c r="G633" s="3839"/>
      <c r="H633" s="3839"/>
      <c r="I633" s="2594"/>
      <c r="J633" s="3842"/>
      <c r="K633" s="2722"/>
      <c r="L633" s="1920">
        <v>4885000</v>
      </c>
      <c r="M633" s="1920"/>
    </row>
    <row r="634" spans="1:13" ht="29.25" customHeight="1">
      <c r="A634" s="1791"/>
      <c r="B634" s="1791"/>
      <c r="C634" s="2478" t="s">
        <v>2809</v>
      </c>
      <c r="D634" s="2479" t="s">
        <v>2746</v>
      </c>
      <c r="E634" s="3839"/>
      <c r="F634" s="2594"/>
      <c r="G634" s="3839"/>
      <c r="H634" s="3839"/>
      <c r="I634" s="2594"/>
      <c r="J634" s="3842"/>
      <c r="K634" s="2722"/>
      <c r="L634" s="1920">
        <v>5545000</v>
      </c>
      <c r="M634" s="1920"/>
    </row>
    <row r="635" spans="1:13" ht="29.25" customHeight="1">
      <c r="A635" s="1791"/>
      <c r="B635" s="1791"/>
      <c r="C635" s="2478" t="s">
        <v>2810</v>
      </c>
      <c r="D635" s="2479" t="s">
        <v>2746</v>
      </c>
      <c r="E635" s="3839"/>
      <c r="F635" s="2594"/>
      <c r="G635" s="3839"/>
      <c r="H635" s="3839"/>
      <c r="I635" s="2594"/>
      <c r="J635" s="3842"/>
      <c r="K635" s="2722"/>
      <c r="L635" s="1920">
        <v>8515000</v>
      </c>
      <c r="M635" s="1920"/>
    </row>
    <row r="636" spans="1:13" ht="29.25" customHeight="1">
      <c r="A636" s="1791"/>
      <c r="B636" s="1791"/>
      <c r="C636" s="2478" t="s">
        <v>2811</v>
      </c>
      <c r="D636" s="2479" t="s">
        <v>2746</v>
      </c>
      <c r="E636" s="3839"/>
      <c r="F636" s="2594"/>
      <c r="G636" s="3839"/>
      <c r="H636" s="3839"/>
      <c r="I636" s="2594"/>
      <c r="J636" s="3842"/>
      <c r="K636" s="2722"/>
      <c r="L636" s="1920">
        <v>9285000</v>
      </c>
      <c r="M636" s="1920"/>
    </row>
    <row r="637" spans="1:13" ht="29.25" customHeight="1">
      <c r="A637" s="1791"/>
      <c r="B637" s="1791"/>
      <c r="C637" s="2478" t="s">
        <v>2812</v>
      </c>
      <c r="D637" s="2479" t="s">
        <v>2746</v>
      </c>
      <c r="E637" s="3839"/>
      <c r="F637" s="2594"/>
      <c r="G637" s="3839"/>
      <c r="H637" s="3839"/>
      <c r="I637" s="2594"/>
      <c r="J637" s="3842"/>
      <c r="K637" s="2722"/>
      <c r="L637" s="1920">
        <v>3675000</v>
      </c>
      <c r="M637" s="1920"/>
    </row>
    <row r="638" spans="1:13" ht="54" customHeight="1">
      <c r="A638" s="1791"/>
      <c r="B638" s="1791"/>
      <c r="C638" s="2478" t="s">
        <v>2813</v>
      </c>
      <c r="D638" s="2479" t="s">
        <v>2746</v>
      </c>
      <c r="E638" s="3840"/>
      <c r="F638" s="2594"/>
      <c r="G638" s="3840"/>
      <c r="H638" s="3840"/>
      <c r="I638" s="2594"/>
      <c r="J638" s="3843"/>
      <c r="K638" s="2723"/>
      <c r="L638" s="1920">
        <v>4775000</v>
      </c>
      <c r="M638" s="1920"/>
    </row>
    <row r="639" spans="1:13" ht="69.75" customHeight="1">
      <c r="A639" s="1791">
        <v>2</v>
      </c>
      <c r="B639" s="2598"/>
      <c r="C639" s="2469" t="s">
        <v>3543</v>
      </c>
      <c r="D639" s="2469"/>
      <c r="E639" s="2469"/>
      <c r="F639" s="2469"/>
      <c r="G639" s="2469"/>
      <c r="H639" s="2469"/>
      <c r="I639" s="2469"/>
      <c r="J639" s="2656"/>
      <c r="K639" s="2722"/>
      <c r="L639" s="2655"/>
      <c r="M639" s="2606"/>
    </row>
    <row r="640" spans="1:13" ht="84" customHeight="1">
      <c r="A640" s="1791"/>
      <c r="B640" s="1791"/>
      <c r="C640" s="2481" t="s">
        <v>3093</v>
      </c>
      <c r="D640" s="2479" t="s">
        <v>2821</v>
      </c>
      <c r="E640" s="3838" t="s">
        <v>3111</v>
      </c>
      <c r="F640" s="2704"/>
      <c r="G640" s="3838" t="s">
        <v>3544</v>
      </c>
      <c r="H640" s="3838" t="s">
        <v>3386</v>
      </c>
      <c r="I640" s="2704"/>
      <c r="J640" s="3821" t="s">
        <v>3092</v>
      </c>
      <c r="K640" s="3834" t="s">
        <v>3567</v>
      </c>
      <c r="L640" s="1920">
        <v>2815000</v>
      </c>
      <c r="M640" s="1920"/>
    </row>
    <row r="641" spans="1:13" ht="104.25" customHeight="1">
      <c r="A641" s="1791"/>
      <c r="B641" s="1791"/>
      <c r="C641" s="2481" t="s">
        <v>3094</v>
      </c>
      <c r="D641" s="2479" t="s">
        <v>2821</v>
      </c>
      <c r="E641" s="3839"/>
      <c r="F641" s="2704"/>
      <c r="G641" s="3839"/>
      <c r="H641" s="3839"/>
      <c r="I641" s="2702"/>
      <c r="J641" s="3837"/>
      <c r="K641" s="3835"/>
      <c r="L641" s="1920">
        <v>2570000</v>
      </c>
      <c r="M641" s="1920"/>
    </row>
    <row r="642" spans="1:13" ht="104.25" customHeight="1">
      <c r="A642" s="1791"/>
      <c r="B642" s="1791"/>
      <c r="C642" s="2481" t="s">
        <v>3095</v>
      </c>
      <c r="D642" s="2479" t="s">
        <v>2821</v>
      </c>
      <c r="E642" s="3839"/>
      <c r="F642" s="2704"/>
      <c r="G642" s="3839"/>
      <c r="H642" s="3839"/>
      <c r="I642" s="2702"/>
      <c r="J642" s="3837"/>
      <c r="K642" s="3835"/>
      <c r="L642" s="1920">
        <v>2230000</v>
      </c>
      <c r="M642" s="1920"/>
    </row>
    <row r="643" spans="1:13" ht="104.25" customHeight="1">
      <c r="A643" s="1791"/>
      <c r="B643" s="1791"/>
      <c r="C643" s="2481" t="s">
        <v>3096</v>
      </c>
      <c r="D643" s="2479" t="s">
        <v>2821</v>
      </c>
      <c r="E643" s="3840"/>
      <c r="F643" s="2704"/>
      <c r="G643" s="3840"/>
      <c r="H643" s="3840"/>
      <c r="I643" s="2702"/>
      <c r="J643" s="3822"/>
      <c r="K643" s="3836"/>
      <c r="L643" s="1920">
        <v>2815000</v>
      </c>
      <c r="M643" s="1920"/>
    </row>
    <row r="644" spans="1:13" ht="104.25" customHeight="1">
      <c r="A644" s="1791"/>
      <c r="B644" s="1791"/>
      <c r="C644" s="2481" t="s">
        <v>3097</v>
      </c>
      <c r="D644" s="2479" t="s">
        <v>2821</v>
      </c>
      <c r="E644" s="3838" t="s">
        <v>3564</v>
      </c>
      <c r="F644" s="2704"/>
      <c r="G644" s="3838" t="s">
        <v>3544</v>
      </c>
      <c r="H644" s="3838" t="s">
        <v>3386</v>
      </c>
      <c r="I644" s="2704"/>
      <c r="J644" s="3821" t="s">
        <v>3092</v>
      </c>
      <c r="K644" s="3834" t="s">
        <v>3567</v>
      </c>
      <c r="L644" s="1920">
        <v>2570000</v>
      </c>
      <c r="M644" s="1920"/>
    </row>
    <row r="645" spans="1:13" ht="104.25" customHeight="1">
      <c r="A645" s="1791"/>
      <c r="B645" s="1791"/>
      <c r="C645" s="2481" t="s">
        <v>3098</v>
      </c>
      <c r="D645" s="2479" t="s">
        <v>2821</v>
      </c>
      <c r="E645" s="3839"/>
      <c r="F645" s="2704"/>
      <c r="G645" s="3839"/>
      <c r="H645" s="3839"/>
      <c r="I645" s="2702"/>
      <c r="J645" s="3837"/>
      <c r="K645" s="3835"/>
      <c r="L645" s="1920">
        <v>2150000</v>
      </c>
      <c r="M645" s="1920"/>
    </row>
    <row r="646" spans="1:13" ht="77.25" customHeight="1">
      <c r="A646" s="1791"/>
      <c r="B646" s="1791"/>
      <c r="C646" s="2481" t="s">
        <v>3099</v>
      </c>
      <c r="D646" s="2479" t="s">
        <v>2821</v>
      </c>
      <c r="E646" s="3839"/>
      <c r="F646" s="2704"/>
      <c r="G646" s="3839"/>
      <c r="H646" s="3839"/>
      <c r="I646" s="2702"/>
      <c r="J646" s="3837"/>
      <c r="K646" s="3835"/>
      <c r="L646" s="1920">
        <v>2700000</v>
      </c>
      <c r="M646" s="1920"/>
    </row>
    <row r="647" spans="1:13" s="2477" customFormat="1" ht="128.25" customHeight="1">
      <c r="A647" s="1791"/>
      <c r="B647" s="1791"/>
      <c r="C647" s="2481" t="s">
        <v>3100</v>
      </c>
      <c r="D647" s="2479" t="s">
        <v>2821</v>
      </c>
      <c r="E647" s="3839"/>
      <c r="F647" s="2704"/>
      <c r="G647" s="3839"/>
      <c r="H647" s="3839"/>
      <c r="I647" s="2702"/>
      <c r="J647" s="3837"/>
      <c r="K647" s="3835"/>
      <c r="L647" s="1920">
        <v>2470000</v>
      </c>
      <c r="M647" s="1920"/>
    </row>
    <row r="648" spans="1:13" ht="99.75" customHeight="1">
      <c r="A648" s="1791"/>
      <c r="B648" s="1791"/>
      <c r="C648" s="2481" t="s">
        <v>3101</v>
      </c>
      <c r="D648" s="2479" t="s">
        <v>2821</v>
      </c>
      <c r="E648" s="3839"/>
      <c r="F648" s="2704"/>
      <c r="G648" s="3839"/>
      <c r="H648" s="3839"/>
      <c r="I648" s="2702"/>
      <c r="J648" s="3837"/>
      <c r="K648" s="3835"/>
      <c r="L648" s="1920">
        <v>2180000</v>
      </c>
      <c r="M648" s="1920"/>
    </row>
    <row r="649" spans="1:13" ht="98.25" customHeight="1">
      <c r="A649" s="1791"/>
      <c r="B649" s="1791"/>
      <c r="C649" s="2481" t="s">
        <v>3102</v>
      </c>
      <c r="D649" s="2479" t="s">
        <v>2821</v>
      </c>
      <c r="E649" s="3839"/>
      <c r="F649" s="2704"/>
      <c r="G649" s="3839"/>
      <c r="H649" s="3839"/>
      <c r="I649" s="2702"/>
      <c r="J649" s="3837"/>
      <c r="K649" s="3835"/>
      <c r="L649" s="1920">
        <v>1900000</v>
      </c>
      <c r="M649" s="1920"/>
    </row>
    <row r="650" spans="1:13" ht="97.5" customHeight="1">
      <c r="A650" s="1791"/>
      <c r="B650" s="1791"/>
      <c r="C650" s="2481" t="s">
        <v>3103</v>
      </c>
      <c r="D650" s="2479" t="s">
        <v>2821</v>
      </c>
      <c r="E650" s="3839"/>
      <c r="F650" s="2704"/>
      <c r="G650" s="3839"/>
      <c r="H650" s="3839"/>
      <c r="I650" s="2702"/>
      <c r="J650" s="3837"/>
      <c r="K650" s="3835"/>
      <c r="L650" s="1920">
        <v>1800000</v>
      </c>
      <c r="M650" s="1920"/>
    </row>
    <row r="651" spans="1:13" ht="64.5" customHeight="1">
      <c r="A651" s="1791"/>
      <c r="B651" s="1791"/>
      <c r="C651" s="2481" t="s">
        <v>3104</v>
      </c>
      <c r="D651" s="2479" t="s">
        <v>2821</v>
      </c>
      <c r="E651" s="3840"/>
      <c r="F651" s="2704"/>
      <c r="G651" s="3840"/>
      <c r="H651" s="3840"/>
      <c r="I651" s="2702"/>
      <c r="J651" s="3822"/>
      <c r="K651" s="3836"/>
      <c r="L651" s="1920">
        <v>1800000</v>
      </c>
      <c r="M651" s="1920"/>
    </row>
    <row r="652" spans="1:13" ht="106.5" customHeight="1">
      <c r="A652" s="1791"/>
      <c r="B652" s="1791"/>
      <c r="C652" s="2481" t="s">
        <v>3105</v>
      </c>
      <c r="D652" s="2479" t="s">
        <v>2821</v>
      </c>
      <c r="E652" s="3838" t="s">
        <v>3564</v>
      </c>
      <c r="F652" s="2704"/>
      <c r="G652" s="3838" t="s">
        <v>3544</v>
      </c>
      <c r="H652" s="3838" t="s">
        <v>3386</v>
      </c>
      <c r="I652" s="2713"/>
      <c r="J652" s="3821" t="s">
        <v>3092</v>
      </c>
      <c r="K652" s="3834" t="s">
        <v>3567</v>
      </c>
      <c r="L652" s="1920">
        <v>1500000</v>
      </c>
      <c r="M652" s="1920"/>
    </row>
    <row r="653" spans="1:13" ht="89.25" customHeight="1">
      <c r="A653" s="1791"/>
      <c r="B653" s="1791"/>
      <c r="C653" s="2481" t="s">
        <v>3106</v>
      </c>
      <c r="D653" s="2479" t="s">
        <v>2821</v>
      </c>
      <c r="E653" s="3839"/>
      <c r="F653" s="2704"/>
      <c r="G653" s="3839"/>
      <c r="H653" s="3839"/>
      <c r="I653" s="2713"/>
      <c r="J653" s="3837"/>
      <c r="K653" s="3835"/>
      <c r="L653" s="1920">
        <v>2750000</v>
      </c>
      <c r="M653" s="1920"/>
    </row>
    <row r="654" spans="1:13" s="2477" customFormat="1" ht="100.5" customHeight="1">
      <c r="A654" s="1791"/>
      <c r="B654" s="1791"/>
      <c r="C654" s="2481" t="s">
        <v>3107</v>
      </c>
      <c r="D654" s="2479" t="s">
        <v>2821</v>
      </c>
      <c r="E654" s="3839"/>
      <c r="F654" s="2704"/>
      <c r="G654" s="3839"/>
      <c r="H654" s="3839"/>
      <c r="I654" s="2713"/>
      <c r="J654" s="3837"/>
      <c r="K654" s="3835"/>
      <c r="L654" s="1920">
        <v>2300000</v>
      </c>
      <c r="M654" s="1920"/>
    </row>
    <row r="655" spans="1:13" s="2477" customFormat="1" ht="119.25" customHeight="1">
      <c r="A655" s="1791"/>
      <c r="B655" s="1791"/>
      <c r="C655" s="2481" t="s">
        <v>3108</v>
      </c>
      <c r="D655" s="2479" t="s">
        <v>2821</v>
      </c>
      <c r="E655" s="3839"/>
      <c r="F655" s="2704"/>
      <c r="G655" s="3839"/>
      <c r="H655" s="3839"/>
      <c r="I655" s="2713"/>
      <c r="J655" s="3837"/>
      <c r="K655" s="3835"/>
      <c r="L655" s="1920">
        <v>2900000</v>
      </c>
      <c r="M655" s="2476"/>
    </row>
    <row r="656" spans="1:13" ht="104.25" customHeight="1">
      <c r="A656" s="1791"/>
      <c r="B656" s="1791"/>
      <c r="C656" s="2481" t="s">
        <v>3109</v>
      </c>
      <c r="D656" s="2479" t="s">
        <v>2821</v>
      </c>
      <c r="E656" s="3839"/>
      <c r="F656" s="2704"/>
      <c r="G656" s="3839"/>
      <c r="H656" s="3839"/>
      <c r="I656" s="2713"/>
      <c r="J656" s="3837"/>
      <c r="K656" s="3835"/>
      <c r="L656" s="1920">
        <v>3000000</v>
      </c>
      <c r="M656" s="2476"/>
    </row>
    <row r="657" spans="1:13" ht="94.5" customHeight="1">
      <c r="A657" s="1824"/>
      <c r="B657" s="1824"/>
      <c r="C657" s="2481" t="s">
        <v>3110</v>
      </c>
      <c r="D657" s="2479" t="s">
        <v>2821</v>
      </c>
      <c r="E657" s="3840"/>
      <c r="F657" s="2704"/>
      <c r="G657" s="3840"/>
      <c r="H657" s="3840"/>
      <c r="I657" s="2713"/>
      <c r="J657" s="3822"/>
      <c r="K657" s="3836"/>
      <c r="L657" s="1920">
        <v>3350000</v>
      </c>
      <c r="M657" s="1920"/>
    </row>
    <row r="658" spans="1:13">
      <c r="A658" s="2580"/>
      <c r="B658" s="2580"/>
      <c r="C658" s="2581"/>
      <c r="D658" s="2580"/>
      <c r="E658" s="2578"/>
      <c r="F658" s="2578"/>
      <c r="G658" s="2578"/>
      <c r="H658" s="2578"/>
      <c r="I658" s="2578"/>
      <c r="J658" s="2634"/>
      <c r="K658" s="2578"/>
      <c r="L658" s="2614"/>
      <c r="M658" s="2581"/>
    </row>
    <row r="659" spans="1:13">
      <c r="C659" s="2581"/>
      <c r="D659" s="2580"/>
      <c r="E659" s="2578"/>
      <c r="F659" s="2578"/>
      <c r="G659" s="2578"/>
      <c r="H659" s="2578"/>
      <c r="I659" s="2578"/>
      <c r="J659" s="2634"/>
      <c r="K659" s="2578"/>
      <c r="L659" s="2614"/>
      <c r="M659" s="2581"/>
    </row>
  </sheetData>
  <mergeCells count="325">
    <mergeCell ref="H574:H578"/>
    <mergeCell ref="G574:G578"/>
    <mergeCell ref="E574:E578"/>
    <mergeCell ref="E545:E553"/>
    <mergeCell ref="E554:E555"/>
    <mergeCell ref="J554:J555"/>
    <mergeCell ref="H554:H555"/>
    <mergeCell ref="G554:G555"/>
    <mergeCell ref="K558:K562"/>
    <mergeCell ref="E558:E562"/>
    <mergeCell ref="G558:G562"/>
    <mergeCell ref="H558:H562"/>
    <mergeCell ref="J567:J573"/>
    <mergeCell ref="H567:H573"/>
    <mergeCell ref="G567:G573"/>
    <mergeCell ref="G526:G536"/>
    <mergeCell ref="H526:H536"/>
    <mergeCell ref="J526:J536"/>
    <mergeCell ref="J558:J562"/>
    <mergeCell ref="K526:K536"/>
    <mergeCell ref="G538:G552"/>
    <mergeCell ref="H538:H552"/>
    <mergeCell ref="J538:J552"/>
    <mergeCell ref="K538:K552"/>
    <mergeCell ref="G490:G500"/>
    <mergeCell ref="H490:H500"/>
    <mergeCell ref="J490:J500"/>
    <mergeCell ref="K490:K500"/>
    <mergeCell ref="K501:K511"/>
    <mergeCell ref="G501:G511"/>
    <mergeCell ref="H501:H511"/>
    <mergeCell ref="J501:J511"/>
    <mergeCell ref="G512:G524"/>
    <mergeCell ref="H512:H524"/>
    <mergeCell ref="J512:J524"/>
    <mergeCell ref="K512:K524"/>
    <mergeCell ref="K461:K487"/>
    <mergeCell ref="E461:E487"/>
    <mergeCell ref="K417:K426"/>
    <mergeCell ref="E427:E439"/>
    <mergeCell ref="G427:G439"/>
    <mergeCell ref="H427:H439"/>
    <mergeCell ref="E417:E426"/>
    <mergeCell ref="G417:G426"/>
    <mergeCell ref="H417:H426"/>
    <mergeCell ref="E441:E445"/>
    <mergeCell ref="G440:G445"/>
    <mergeCell ref="H440:H445"/>
    <mergeCell ref="J440:J445"/>
    <mergeCell ref="E448:E460"/>
    <mergeCell ref="G448:G460"/>
    <mergeCell ref="H448:H460"/>
    <mergeCell ref="J448:J460"/>
    <mergeCell ref="G461:G487"/>
    <mergeCell ref="H461:H487"/>
    <mergeCell ref="J461:J487"/>
    <mergeCell ref="K406:K416"/>
    <mergeCell ref="E398:E404"/>
    <mergeCell ref="E407:E415"/>
    <mergeCell ref="G406:G415"/>
    <mergeCell ref="H406:H415"/>
    <mergeCell ref="E391:E397"/>
    <mergeCell ref="G398:G405"/>
    <mergeCell ref="H398:H405"/>
    <mergeCell ref="J398:J405"/>
    <mergeCell ref="K398:K404"/>
    <mergeCell ref="E384:E390"/>
    <mergeCell ref="G384:G390"/>
    <mergeCell ref="H384:H390"/>
    <mergeCell ref="J384:J390"/>
    <mergeCell ref="K384:K389"/>
    <mergeCell ref="K391:K396"/>
    <mergeCell ref="G391:G397"/>
    <mergeCell ref="H391:H397"/>
    <mergeCell ref="J391:J397"/>
    <mergeCell ref="E362:E372"/>
    <mergeCell ref="G362:G372"/>
    <mergeCell ref="J362:J371"/>
    <mergeCell ref="E373:E376"/>
    <mergeCell ref="G373:G376"/>
    <mergeCell ref="J373:J376"/>
    <mergeCell ref="E380:E383"/>
    <mergeCell ref="G380:G383"/>
    <mergeCell ref="H380:H383"/>
    <mergeCell ref="J380:J383"/>
    <mergeCell ref="K338:K340"/>
    <mergeCell ref="E338:E341"/>
    <mergeCell ref="G338:G341"/>
    <mergeCell ref="J338:J341"/>
    <mergeCell ref="H338:H341"/>
    <mergeCell ref="G345:G348"/>
    <mergeCell ref="J345:J348"/>
    <mergeCell ref="G319:G325"/>
    <mergeCell ref="E322:E324"/>
    <mergeCell ref="H319:H324"/>
    <mergeCell ref="J319:J324"/>
    <mergeCell ref="K328:K333"/>
    <mergeCell ref="G328:G332"/>
    <mergeCell ref="H328:H332"/>
    <mergeCell ref="J328:J332"/>
    <mergeCell ref="G334:G335"/>
    <mergeCell ref="H334:H335"/>
    <mergeCell ref="G300:G303"/>
    <mergeCell ref="H300:H303"/>
    <mergeCell ref="K305:K308"/>
    <mergeCell ref="J305:J308"/>
    <mergeCell ref="K310:K313"/>
    <mergeCell ref="H310:H313"/>
    <mergeCell ref="J310:J312"/>
    <mergeCell ref="G310:G313"/>
    <mergeCell ref="G305:G309"/>
    <mergeCell ref="H268:H278"/>
    <mergeCell ref="G268:G278"/>
    <mergeCell ref="G280:G293"/>
    <mergeCell ref="H280:H293"/>
    <mergeCell ref="J280:J293"/>
    <mergeCell ref="K280:K293"/>
    <mergeCell ref="G295:G298"/>
    <mergeCell ref="H295:H298"/>
    <mergeCell ref="J295:J298"/>
    <mergeCell ref="K295:K298"/>
    <mergeCell ref="I18:I22"/>
    <mergeCell ref="J18:J22"/>
    <mergeCell ref="G233:G237"/>
    <mergeCell ref="J233:J237"/>
    <mergeCell ref="G247:G250"/>
    <mergeCell ref="H247:H250"/>
    <mergeCell ref="H254:H257"/>
    <mergeCell ref="G254:G257"/>
    <mergeCell ref="G258:G267"/>
    <mergeCell ref="H258:H267"/>
    <mergeCell ref="J254:J257"/>
    <mergeCell ref="J258:J267"/>
    <mergeCell ref="K448:K459"/>
    <mergeCell ref="K319:K324"/>
    <mergeCell ref="E18:E22"/>
    <mergeCell ref="C100:E100"/>
    <mergeCell ref="C88:M88"/>
    <mergeCell ref="C89:E89"/>
    <mergeCell ref="L89:M89"/>
    <mergeCell ref="E90:E92"/>
    <mergeCell ref="G18:G22"/>
    <mergeCell ref="H18:H22"/>
    <mergeCell ref="J105:J112"/>
    <mergeCell ref="E268:E273"/>
    <mergeCell ref="E274:E279"/>
    <mergeCell ref="C81:E81"/>
    <mergeCell ref="E82:E83"/>
    <mergeCell ref="E84:E85"/>
    <mergeCell ref="E77:E78"/>
    <mergeCell ref="E79:E80"/>
    <mergeCell ref="E75:E76"/>
    <mergeCell ref="C68:E68"/>
    <mergeCell ref="C25:E25"/>
    <mergeCell ref="C34:D34"/>
    <mergeCell ref="E35:E37"/>
    <mergeCell ref="E27:E29"/>
    <mergeCell ref="A196:A202"/>
    <mergeCell ref="J27:J44"/>
    <mergeCell ref="J45:J66"/>
    <mergeCell ref="C327:E327"/>
    <mergeCell ref="E328:E330"/>
    <mergeCell ref="E567:E572"/>
    <mergeCell ref="C185:D185"/>
    <mergeCell ref="E186:E188"/>
    <mergeCell ref="E168:E169"/>
    <mergeCell ref="E170:E171"/>
    <mergeCell ref="E172:E174"/>
    <mergeCell ref="E175:E177"/>
    <mergeCell ref="E178:E182"/>
    <mergeCell ref="E94:E96"/>
    <mergeCell ref="C98:E98"/>
    <mergeCell ref="J155:J160"/>
    <mergeCell ref="E254:E257"/>
    <mergeCell ref="E258:E261"/>
    <mergeCell ref="E262:E267"/>
    <mergeCell ref="E319:E321"/>
    <mergeCell ref="E283:E293"/>
    <mergeCell ref="C239:L239"/>
    <mergeCell ref="C189:D189"/>
    <mergeCell ref="E190:E191"/>
    <mergeCell ref="G27:G44"/>
    <mergeCell ref="H27:H44"/>
    <mergeCell ref="E62:E66"/>
    <mergeCell ref="C64:D64"/>
    <mergeCell ref="E38:E40"/>
    <mergeCell ref="E41:E44"/>
    <mergeCell ref="K27:K42"/>
    <mergeCell ref="C93:D93"/>
    <mergeCell ref="H235:H237"/>
    <mergeCell ref="G120:G138"/>
    <mergeCell ref="H120:H138"/>
    <mergeCell ref="J120:J138"/>
    <mergeCell ref="K120:K138"/>
    <mergeCell ref="E120:E138"/>
    <mergeCell ref="G140:G153"/>
    <mergeCell ref="H140:H153"/>
    <mergeCell ref="G155:G160"/>
    <mergeCell ref="H155:H160"/>
    <mergeCell ref="G161:G165"/>
    <mergeCell ref="H161:H165"/>
    <mergeCell ref="G103:G112"/>
    <mergeCell ref="H103:H112"/>
    <mergeCell ref="E193:E195"/>
    <mergeCell ref="E31:E32"/>
    <mergeCell ref="L68:M68"/>
    <mergeCell ref="E69:E71"/>
    <mergeCell ref="C67:M67"/>
    <mergeCell ref="E72:E73"/>
    <mergeCell ref="G45:G66"/>
    <mergeCell ref="H45:H66"/>
    <mergeCell ref="E57:E60"/>
    <mergeCell ref="C61:D61"/>
    <mergeCell ref="C52:D52"/>
    <mergeCell ref="E53:E56"/>
    <mergeCell ref="C56:D56"/>
    <mergeCell ref="C46:D46"/>
    <mergeCell ref="E47:E48"/>
    <mergeCell ref="E49:E51"/>
    <mergeCell ref="K427:K439"/>
    <mergeCell ref="J406:J416"/>
    <mergeCell ref="E14:E15"/>
    <mergeCell ref="A9:A10"/>
    <mergeCell ref="C9:M9"/>
    <mergeCell ref="C10:M10"/>
    <mergeCell ref="J14:J15"/>
    <mergeCell ref="K14:K15"/>
    <mergeCell ref="C1:M1"/>
    <mergeCell ref="A2:M2"/>
    <mergeCell ref="A5:A6"/>
    <mergeCell ref="C5:C6"/>
    <mergeCell ref="D5:D6"/>
    <mergeCell ref="E5:E6"/>
    <mergeCell ref="B5:B6"/>
    <mergeCell ref="F5:F6"/>
    <mergeCell ref="G5:G6"/>
    <mergeCell ref="H5:H6"/>
    <mergeCell ref="I5:I6"/>
    <mergeCell ref="J5:J6"/>
    <mergeCell ref="K5:K6"/>
    <mergeCell ref="L5:L6"/>
    <mergeCell ref="K4:L4"/>
    <mergeCell ref="A3:L3"/>
    <mergeCell ref="E602:E611"/>
    <mergeCell ref="E579:E589"/>
    <mergeCell ref="G579:G589"/>
    <mergeCell ref="H579:H589"/>
    <mergeCell ref="J579:J589"/>
    <mergeCell ref="K579:K589"/>
    <mergeCell ref="K590:K600"/>
    <mergeCell ref="E590:E601"/>
    <mergeCell ref="G590:G601"/>
    <mergeCell ref="H590:H601"/>
    <mergeCell ref="J590:J601"/>
    <mergeCell ref="K602:K611"/>
    <mergeCell ref="J602:J611"/>
    <mergeCell ref="E612:E619"/>
    <mergeCell ref="G612:G619"/>
    <mergeCell ref="H612:H619"/>
    <mergeCell ref="J612:J619"/>
    <mergeCell ref="K612:K619"/>
    <mergeCell ref="E620:E631"/>
    <mergeCell ref="G620:G631"/>
    <mergeCell ref="H620:H631"/>
    <mergeCell ref="J620:J631"/>
    <mergeCell ref="K620:K631"/>
    <mergeCell ref="E652:E657"/>
    <mergeCell ref="G652:G657"/>
    <mergeCell ref="H652:H657"/>
    <mergeCell ref="J652:J657"/>
    <mergeCell ref="K652:K657"/>
    <mergeCell ref="E632:E638"/>
    <mergeCell ref="G632:G638"/>
    <mergeCell ref="H632:H638"/>
    <mergeCell ref="J632:J638"/>
    <mergeCell ref="E640:E643"/>
    <mergeCell ref="G640:G643"/>
    <mergeCell ref="H640:H643"/>
    <mergeCell ref="J640:J643"/>
    <mergeCell ref="G644:G651"/>
    <mergeCell ref="H644:H651"/>
    <mergeCell ref="K640:K643"/>
    <mergeCell ref="E644:E651"/>
    <mergeCell ref="K18:K22"/>
    <mergeCell ref="K45:K65"/>
    <mergeCell ref="G113:G118"/>
    <mergeCell ref="H113:H118"/>
    <mergeCell ref="J113:J118"/>
    <mergeCell ref="K155:K160"/>
    <mergeCell ref="J247:J248"/>
    <mergeCell ref="K247:K250"/>
    <mergeCell ref="K644:K651"/>
    <mergeCell ref="J644:J651"/>
    <mergeCell ref="H602:H611"/>
    <mergeCell ref="G602:G611"/>
    <mergeCell ref="J249:J250"/>
    <mergeCell ref="K233:K237"/>
    <mergeCell ref="K380:K383"/>
    <mergeCell ref="K254:K256"/>
    <mergeCell ref="K258:K266"/>
    <mergeCell ref="K268:K278"/>
    <mergeCell ref="J268:J278"/>
    <mergeCell ref="J300:J303"/>
    <mergeCell ref="K300:K303"/>
    <mergeCell ref="K567:K578"/>
    <mergeCell ref="J574:J578"/>
    <mergeCell ref="J427:J439"/>
    <mergeCell ref="G315:G316"/>
    <mergeCell ref="H315:H316"/>
    <mergeCell ref="J315:J316"/>
    <mergeCell ref="E332:E333"/>
    <mergeCell ref="E345:E349"/>
    <mergeCell ref="E350:E361"/>
    <mergeCell ref="G350:G361"/>
    <mergeCell ref="H350:H361"/>
    <mergeCell ref="J350:J361"/>
    <mergeCell ref="E493:E500"/>
    <mergeCell ref="E490:E491"/>
    <mergeCell ref="E501:E505"/>
    <mergeCell ref="E507:E511"/>
    <mergeCell ref="E514:E517"/>
    <mergeCell ref="E519:E524"/>
    <mergeCell ref="E526:E532"/>
    <mergeCell ref="E534:E537"/>
    <mergeCell ref="E540:E543"/>
  </mergeCells>
  <conditionalFormatting sqref="C107">
    <cfRule type="duplicateValues" dxfId="11" priority="13"/>
  </conditionalFormatting>
  <conditionalFormatting sqref="C107">
    <cfRule type="duplicateValues" dxfId="10" priority="12"/>
  </conditionalFormatting>
  <conditionalFormatting sqref="C112:C113">
    <cfRule type="duplicateValues" dxfId="9" priority="11"/>
  </conditionalFormatting>
  <conditionalFormatting sqref="C112">
    <cfRule type="duplicateValues" dxfId="8" priority="10"/>
  </conditionalFormatting>
  <conditionalFormatting sqref="C113">
    <cfRule type="duplicateValues" dxfId="7" priority="9"/>
  </conditionalFormatting>
  <conditionalFormatting sqref="C110">
    <cfRule type="duplicateValues" dxfId="6" priority="8"/>
  </conditionalFormatting>
  <conditionalFormatting sqref="C111">
    <cfRule type="duplicateValues" dxfId="5" priority="7"/>
  </conditionalFormatting>
  <conditionalFormatting sqref="C116">
    <cfRule type="duplicateValues" dxfId="4" priority="6"/>
  </conditionalFormatting>
  <conditionalFormatting sqref="C117">
    <cfRule type="duplicateValues" dxfId="3" priority="5"/>
  </conditionalFormatting>
  <conditionalFormatting sqref="C105:C106">
    <cfRule type="duplicateValues" dxfId="2" priority="14"/>
  </conditionalFormatting>
  <conditionalFormatting sqref="C108">
    <cfRule type="duplicateValues" dxfId="1" priority="2"/>
  </conditionalFormatting>
  <conditionalFormatting sqref="C108">
    <cfRule type="duplicateValues" dxfId="0" priority="1"/>
  </conditionalFormatting>
  <printOptions horizontalCentered="1"/>
  <pageMargins left="0.2" right="0.2" top="0.5" bottom="0.5" header="0.3" footer="0.3"/>
  <pageSetup paperSize="9" scale="60" orientation="landscape" r:id="rId1"/>
  <headerFooter differentFirst="1">
    <oddFooter>&amp;CPage &amp;P</oddFooter>
  </headerFooter>
  <rowBreaks count="2" manualBreakCount="2">
    <brk id="23" max="17" man="1"/>
    <brk id="333" max="17" man="1"/>
  </rowBreaks>
  <colBreaks count="1" manualBreakCount="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32"/>
  <sheetViews>
    <sheetView view="pageLayout" topLeftCell="A244" zoomScale="80" zoomScaleNormal="100" zoomScalePageLayoutView="80" workbookViewId="0">
      <selection activeCell="B13" activeCellId="1" sqref="B13 B13:C14"/>
    </sheetView>
  </sheetViews>
  <sheetFormatPr defaultRowHeight="15"/>
  <cols>
    <col min="1" max="1" width="5.7109375" customWidth="1"/>
    <col min="2" max="2" width="33.5703125" customWidth="1"/>
    <col min="4" max="4" width="13.28515625" style="817" customWidth="1"/>
    <col min="6" max="6" width="10.140625" customWidth="1"/>
    <col min="7" max="7" width="13.5703125" customWidth="1"/>
    <col min="11" max="11" width="12.42578125" bestFit="1" customWidth="1"/>
    <col min="13" max="13" width="12.140625" customWidth="1"/>
  </cols>
  <sheetData>
    <row r="1" spans="1:18" ht="18.75">
      <c r="A1" s="143"/>
      <c r="B1" s="2853" t="s">
        <v>1606</v>
      </c>
      <c r="C1" s="2853"/>
      <c r="D1" s="2853"/>
      <c r="E1" s="2853"/>
      <c r="F1" s="2853"/>
      <c r="G1" s="2853"/>
      <c r="H1" s="2853"/>
      <c r="I1" s="2853"/>
      <c r="J1" s="2853"/>
      <c r="K1" s="2853"/>
      <c r="L1" s="2853"/>
      <c r="M1" s="2853"/>
      <c r="N1" s="2853"/>
      <c r="O1" s="2853"/>
      <c r="P1" s="2853"/>
      <c r="Q1" s="2853"/>
      <c r="R1" s="2853"/>
    </row>
    <row r="2" spans="1:18" ht="18.75">
      <c r="A2" s="2854" t="s">
        <v>1815</v>
      </c>
      <c r="B2" s="2855"/>
      <c r="C2" s="2855"/>
      <c r="D2" s="2855"/>
      <c r="E2" s="2855"/>
      <c r="F2" s="2855"/>
      <c r="G2" s="2855"/>
      <c r="H2" s="2855"/>
      <c r="I2" s="2855"/>
      <c r="J2" s="2855"/>
      <c r="K2" s="2855"/>
      <c r="L2" s="2855"/>
      <c r="M2" s="2855"/>
      <c r="N2" s="2855"/>
      <c r="O2" s="2855"/>
      <c r="P2" s="2855"/>
      <c r="Q2" s="2855"/>
      <c r="R2" s="2855"/>
    </row>
    <row r="3" spans="1:18" ht="16.5">
      <c r="A3" s="145"/>
      <c r="B3" s="2856" t="s">
        <v>1836</v>
      </c>
      <c r="C3" s="2856"/>
      <c r="D3" s="2856"/>
      <c r="E3" s="2856"/>
      <c r="F3" s="2856"/>
      <c r="G3" s="2856"/>
      <c r="H3" s="2856"/>
      <c r="I3" s="2856"/>
      <c r="J3" s="2856"/>
      <c r="K3" s="2856"/>
      <c r="L3" s="2856"/>
      <c r="M3" s="2856"/>
      <c r="N3" s="2856"/>
      <c r="O3" s="2856"/>
      <c r="P3" s="2856"/>
      <c r="Q3" s="2856"/>
      <c r="R3" s="2856"/>
    </row>
    <row r="4" spans="1:18" ht="16.5">
      <c r="A4" s="145"/>
      <c r="B4" s="675"/>
      <c r="C4" s="675"/>
      <c r="D4" s="675"/>
      <c r="E4" s="675"/>
      <c r="F4" s="675"/>
      <c r="G4" s="675"/>
      <c r="H4" s="675"/>
      <c r="I4" s="675"/>
      <c r="J4" s="675"/>
      <c r="K4" s="675"/>
      <c r="L4" s="675"/>
      <c r="M4" s="675"/>
      <c r="N4" s="675"/>
      <c r="O4" s="675"/>
      <c r="P4" s="2846" t="s">
        <v>1609</v>
      </c>
      <c r="Q4" s="2846"/>
      <c r="R4" s="2846"/>
    </row>
    <row r="5" spans="1:18" ht="25.5" customHeight="1">
      <c r="A5" s="2857" t="s">
        <v>0</v>
      </c>
      <c r="B5" s="2859" t="s">
        <v>1605</v>
      </c>
      <c r="C5" s="2861" t="s">
        <v>1289</v>
      </c>
      <c r="D5" s="2840" t="s">
        <v>1521</v>
      </c>
      <c r="E5" s="2863" t="s">
        <v>1326</v>
      </c>
      <c r="F5" s="2863"/>
      <c r="G5" s="2863"/>
      <c r="H5" s="2863"/>
      <c r="I5" s="2863"/>
      <c r="J5" s="2863"/>
      <c r="K5" s="2863"/>
      <c r="L5" s="2863"/>
      <c r="M5" s="2863"/>
      <c r="N5" s="2863"/>
      <c r="O5" s="2863"/>
      <c r="P5" s="2863"/>
      <c r="Q5" s="2863"/>
      <c r="R5" s="2863"/>
    </row>
    <row r="6" spans="1:18" ht="90" customHeight="1">
      <c r="A6" s="2858"/>
      <c r="B6" s="2860"/>
      <c r="C6" s="2862"/>
      <c r="D6" s="3064"/>
      <c r="E6" s="146" t="s">
        <v>1341</v>
      </c>
      <c r="F6" s="146" t="s">
        <v>1342</v>
      </c>
      <c r="G6" s="391" t="s">
        <v>1280</v>
      </c>
      <c r="H6" s="390" t="s">
        <v>1295</v>
      </c>
      <c r="I6" s="392" t="s">
        <v>1281</v>
      </c>
      <c r="J6" s="147" t="s">
        <v>1283</v>
      </c>
      <c r="K6" s="146" t="s">
        <v>1282</v>
      </c>
      <c r="L6" s="147" t="s">
        <v>1279</v>
      </c>
      <c r="M6" s="147" t="s">
        <v>1284</v>
      </c>
      <c r="N6" s="147" t="s">
        <v>1285</v>
      </c>
      <c r="O6" s="147" t="s">
        <v>1286</v>
      </c>
      <c r="P6" s="147" t="s">
        <v>1523</v>
      </c>
      <c r="Q6" s="386" t="s">
        <v>1287</v>
      </c>
      <c r="R6" s="390" t="s">
        <v>1288</v>
      </c>
    </row>
    <row r="7" spans="1:18" ht="17.25" customHeight="1">
      <c r="A7" s="156"/>
      <c r="B7" s="550" t="s">
        <v>1623</v>
      </c>
      <c r="C7" s="156" t="s">
        <v>1624</v>
      </c>
      <c r="D7" s="624" t="s">
        <v>1625</v>
      </c>
      <c r="E7" s="192" t="s">
        <v>1626</v>
      </c>
      <c r="F7" s="156" t="s">
        <v>1627</v>
      </c>
      <c r="G7" s="156">
        <v>1</v>
      </c>
      <c r="H7" s="550">
        <v>2</v>
      </c>
      <c r="I7" s="156">
        <v>3</v>
      </c>
      <c r="J7" s="550">
        <v>4</v>
      </c>
      <c r="K7" s="156">
        <v>5</v>
      </c>
      <c r="L7" s="550">
        <v>6</v>
      </c>
      <c r="M7" s="156">
        <v>7</v>
      </c>
      <c r="N7" s="550">
        <v>8</v>
      </c>
      <c r="O7" s="156">
        <v>9</v>
      </c>
      <c r="P7" s="550">
        <v>10</v>
      </c>
      <c r="Q7" s="156">
        <v>11</v>
      </c>
      <c r="R7" s="156">
        <v>12</v>
      </c>
    </row>
    <row r="8" spans="1:18" ht="26.25" customHeight="1">
      <c r="A8" s="155" t="s">
        <v>1839</v>
      </c>
      <c r="B8" s="787" t="s">
        <v>1840</v>
      </c>
      <c r="C8" s="298"/>
      <c r="D8" s="473"/>
      <c r="E8" s="298"/>
      <c r="F8" s="298"/>
      <c r="G8" s="298"/>
      <c r="H8" s="298"/>
      <c r="I8" s="298"/>
      <c r="J8" s="298"/>
      <c r="K8" s="298"/>
      <c r="L8" s="298"/>
      <c r="M8" s="298"/>
      <c r="N8" s="298"/>
      <c r="O8" s="298"/>
      <c r="P8" s="298"/>
      <c r="Q8" s="298"/>
      <c r="R8" s="418"/>
    </row>
    <row r="9" spans="1:18" ht="90.75" customHeight="1">
      <c r="A9" s="3057">
        <v>1</v>
      </c>
      <c r="B9" s="3056" t="s">
        <v>1837</v>
      </c>
      <c r="C9" s="3056"/>
      <c r="D9" s="3056"/>
      <c r="E9" s="3056"/>
      <c r="F9" s="3056"/>
      <c r="G9" s="3056"/>
      <c r="H9" s="3056"/>
      <c r="I9" s="3056"/>
      <c r="J9" s="3056"/>
      <c r="K9" s="3056"/>
      <c r="L9" s="3056"/>
      <c r="M9" s="3056"/>
      <c r="N9" s="3056"/>
      <c r="O9" s="3056"/>
      <c r="P9" s="3056"/>
      <c r="Q9" s="3056"/>
      <c r="R9" s="3056"/>
    </row>
    <row r="10" spans="1:18" ht="32.25" customHeight="1">
      <c r="A10" s="3057"/>
      <c r="B10" s="3058" t="s">
        <v>1838</v>
      </c>
      <c r="C10" s="3059"/>
      <c r="D10" s="3059"/>
      <c r="E10" s="3059"/>
      <c r="F10" s="3059"/>
      <c r="G10" s="3059"/>
      <c r="H10" s="3059"/>
      <c r="I10" s="3059"/>
      <c r="J10" s="3059"/>
      <c r="K10" s="3059"/>
      <c r="L10" s="3059"/>
      <c r="M10" s="3059"/>
      <c r="N10" s="3059"/>
      <c r="O10" s="3059"/>
      <c r="P10" s="3059"/>
      <c r="Q10" s="3059"/>
      <c r="R10" s="3060"/>
    </row>
    <row r="11" spans="1:18" ht="46.5" customHeight="1">
      <c r="A11" s="148">
        <v>3</v>
      </c>
      <c r="B11" s="3061" t="s">
        <v>1610</v>
      </c>
      <c r="C11" s="3062"/>
      <c r="D11" s="3062"/>
      <c r="E11" s="3062"/>
      <c r="F11" s="3062"/>
      <c r="G11" s="3062"/>
      <c r="H11" s="3062"/>
      <c r="I11" s="3062"/>
      <c r="J11" s="3062"/>
      <c r="K11" s="3062"/>
      <c r="L11" s="3062"/>
      <c r="M11" s="3062"/>
      <c r="N11" s="3062"/>
      <c r="O11" s="3062"/>
      <c r="P11" s="3062"/>
      <c r="Q11" s="3062"/>
      <c r="R11" s="3063"/>
    </row>
    <row r="12" spans="1:18" ht="29.25" customHeight="1">
      <c r="A12" s="148"/>
      <c r="B12" s="153"/>
      <c r="C12" s="153"/>
      <c r="D12" s="757"/>
      <c r="E12" s="153"/>
      <c r="F12" s="153"/>
      <c r="G12" s="2837" t="s">
        <v>1359</v>
      </c>
      <c r="H12" s="2837"/>
      <c r="I12" s="2837"/>
      <c r="J12" s="2837"/>
      <c r="K12" s="2837"/>
      <c r="L12" s="2837"/>
      <c r="M12" s="2837"/>
      <c r="N12" s="2837"/>
      <c r="O12" s="2837"/>
      <c r="P12" s="2837"/>
      <c r="Q12" s="2837"/>
      <c r="R12" s="2837"/>
    </row>
    <row r="13" spans="1:18" ht="30">
      <c r="A13" s="151"/>
      <c r="B13" s="692" t="s">
        <v>1522</v>
      </c>
      <c r="C13" s="693" t="s">
        <v>28</v>
      </c>
      <c r="D13" s="693" t="s">
        <v>1553</v>
      </c>
      <c r="E13" s="694"/>
      <c r="F13" s="695"/>
      <c r="G13" s="736">
        <f>94000/1.1</f>
        <v>85454.545454545441</v>
      </c>
      <c r="H13" s="696"/>
      <c r="I13" s="737"/>
      <c r="J13" s="696">
        <f>G13</f>
        <v>85454.545454545441</v>
      </c>
      <c r="K13" s="696">
        <f>G13</f>
        <v>85454.545454545441</v>
      </c>
      <c r="L13" s="737"/>
      <c r="M13" s="738">
        <f>G13</f>
        <v>85454.545454545441</v>
      </c>
      <c r="N13" s="696">
        <f>G13</f>
        <v>85454.545454545441</v>
      </c>
      <c r="O13" s="696">
        <f>G13</f>
        <v>85454.545454545441</v>
      </c>
      <c r="P13" s="696">
        <f>G13</f>
        <v>85454.545454545441</v>
      </c>
      <c r="Q13" s="736">
        <f>G13</f>
        <v>85454.545454545441</v>
      </c>
      <c r="R13" s="696"/>
    </row>
    <row r="14" spans="1:18" ht="24.75" customHeight="1">
      <c r="A14" s="155" t="s">
        <v>128</v>
      </c>
      <c r="B14" s="3065" t="s">
        <v>1294</v>
      </c>
      <c r="C14" s="3066"/>
      <c r="D14" s="156"/>
      <c r="E14" s="493"/>
      <c r="F14" s="676"/>
      <c r="G14" s="3048"/>
      <c r="H14" s="2869"/>
      <c r="I14" s="2869"/>
      <c r="J14" s="2869"/>
      <c r="K14" s="2869"/>
      <c r="L14" s="2869"/>
      <c r="M14" s="2869"/>
      <c r="N14" s="2869"/>
      <c r="O14" s="2869"/>
      <c r="P14" s="2869"/>
      <c r="Q14" s="2869"/>
      <c r="R14" s="3049"/>
    </row>
    <row r="15" spans="1:18" ht="39.75" customHeight="1">
      <c r="A15" s="192">
        <v>1</v>
      </c>
      <c r="B15" s="3051" t="s">
        <v>1833</v>
      </c>
      <c r="C15" s="3052"/>
      <c r="D15" s="3052"/>
      <c r="E15" s="3052"/>
      <c r="F15" s="3052"/>
      <c r="G15" s="3052"/>
      <c r="H15" s="3052"/>
      <c r="I15" s="3052"/>
      <c r="J15" s="3052"/>
      <c r="K15" s="3052"/>
      <c r="L15" s="3052"/>
      <c r="M15" s="3052"/>
      <c r="N15" s="3052"/>
      <c r="O15" s="3052"/>
      <c r="P15" s="3052"/>
      <c r="Q15" s="3052"/>
      <c r="R15" s="3053"/>
    </row>
    <row r="16" spans="1:18" ht="27.75" customHeight="1">
      <c r="A16" s="191"/>
      <c r="B16" s="3054" t="s">
        <v>1612</v>
      </c>
      <c r="C16" s="3055"/>
      <c r="D16" s="3055"/>
      <c r="E16" s="731"/>
      <c r="F16" s="731"/>
      <c r="G16" s="731"/>
      <c r="H16" s="731"/>
      <c r="I16" s="731"/>
      <c r="J16" s="731"/>
      <c r="K16" s="731"/>
      <c r="L16" s="731"/>
      <c r="M16" s="731"/>
      <c r="N16" s="731"/>
      <c r="O16" s="731"/>
      <c r="P16" s="731"/>
      <c r="Q16" s="731"/>
      <c r="R16" s="739"/>
    </row>
    <row r="17" spans="1:18" ht="24" customHeight="1">
      <c r="A17" s="191"/>
      <c r="B17" s="2892" t="s">
        <v>1660</v>
      </c>
      <c r="C17" s="3031"/>
      <c r="D17" s="758"/>
      <c r="E17" s="533"/>
      <c r="F17" s="534"/>
      <c r="G17" s="2890" t="s">
        <v>1516</v>
      </c>
      <c r="H17" s="2890"/>
      <c r="I17" s="2890"/>
      <c r="J17" s="2890"/>
      <c r="K17" s="2890"/>
      <c r="L17" s="2890"/>
      <c r="M17" s="2890"/>
      <c r="N17" s="2890"/>
      <c r="O17" s="2890"/>
      <c r="P17" s="2890"/>
      <c r="Q17" s="2890"/>
      <c r="R17" s="2891"/>
    </row>
    <row r="18" spans="1:18" ht="26.25" customHeight="1">
      <c r="A18" s="191"/>
      <c r="B18" s="740" t="s">
        <v>1661</v>
      </c>
      <c r="C18" s="150" t="s">
        <v>1327</v>
      </c>
      <c r="D18" s="2996" t="s">
        <v>1562</v>
      </c>
      <c r="E18" s="444"/>
      <c r="F18" s="445"/>
      <c r="G18" s="277"/>
      <c r="H18" s="277"/>
      <c r="I18" s="277"/>
      <c r="J18" s="277"/>
      <c r="K18" s="277"/>
      <c r="L18" s="277"/>
      <c r="M18" s="741">
        <v>391444</v>
      </c>
      <c r="N18" s="277"/>
      <c r="O18" s="277"/>
      <c r="P18" s="277"/>
      <c r="Q18" s="277"/>
      <c r="R18" s="448"/>
    </row>
    <row r="19" spans="1:18" ht="19.5" customHeight="1">
      <c r="A19" s="191"/>
      <c r="B19" s="2892" t="s">
        <v>1662</v>
      </c>
      <c r="C19" s="3031"/>
      <c r="D19" s="2997"/>
      <c r="E19" s="277"/>
      <c r="F19" s="277"/>
      <c r="G19" s="277"/>
      <c r="H19" s="277"/>
      <c r="I19" s="277"/>
      <c r="J19" s="277"/>
      <c r="K19" s="277"/>
      <c r="L19" s="277"/>
      <c r="M19" s="741"/>
      <c r="N19" s="277"/>
      <c r="O19" s="277"/>
      <c r="P19" s="277"/>
      <c r="Q19" s="277"/>
      <c r="R19" s="448"/>
    </row>
    <row r="20" spans="1:18" ht="24" customHeight="1">
      <c r="A20" s="191"/>
      <c r="B20" s="740" t="s">
        <v>1661</v>
      </c>
      <c r="C20" s="150" t="s">
        <v>1327</v>
      </c>
      <c r="D20" s="3001"/>
      <c r="E20" s="733"/>
      <c r="F20" s="339"/>
      <c r="G20" s="339"/>
      <c r="H20" s="339"/>
      <c r="I20" s="339"/>
      <c r="J20" s="339"/>
      <c r="K20" s="339"/>
      <c r="L20" s="339"/>
      <c r="M20" s="741">
        <v>332727</v>
      </c>
      <c r="N20" s="339"/>
      <c r="O20" s="339"/>
      <c r="P20" s="339"/>
      <c r="Q20" s="339"/>
      <c r="R20" s="575"/>
    </row>
    <row r="21" spans="1:18" ht="15.75">
      <c r="A21" s="183"/>
      <c r="B21" s="2892" t="s">
        <v>1613</v>
      </c>
      <c r="C21" s="2893"/>
      <c r="D21" s="2893"/>
      <c r="E21" s="2894"/>
      <c r="F21" s="2894"/>
      <c r="G21" s="2894"/>
      <c r="H21" s="2894"/>
      <c r="I21" s="2894"/>
      <c r="J21" s="2894"/>
      <c r="K21" s="2894"/>
      <c r="L21" s="3050"/>
      <c r="M21" s="3050"/>
      <c r="N21" s="3050"/>
      <c r="O21" s="3050"/>
      <c r="P21" s="3050"/>
      <c r="Q21" s="3050"/>
      <c r="R21" s="3050"/>
    </row>
    <row r="22" spans="1:18" ht="30" customHeight="1">
      <c r="A22" s="183"/>
      <c r="B22" s="740" t="s">
        <v>1614</v>
      </c>
      <c r="C22" s="160" t="s">
        <v>1327</v>
      </c>
      <c r="D22" s="2996" t="s">
        <v>1562</v>
      </c>
      <c r="E22" s="444"/>
      <c r="F22" s="445"/>
      <c r="G22" s="277"/>
      <c r="H22" s="277"/>
      <c r="I22" s="277"/>
      <c r="J22" s="277"/>
      <c r="K22" s="277"/>
      <c r="L22" s="277"/>
      <c r="M22" s="690">
        <v>434225</v>
      </c>
      <c r="N22" s="277"/>
      <c r="O22" s="277"/>
      <c r="P22" s="277"/>
      <c r="Q22" s="277"/>
      <c r="R22" s="448"/>
    </row>
    <row r="23" spans="1:18" ht="30">
      <c r="A23" s="183"/>
      <c r="B23" s="740" t="s">
        <v>1615</v>
      </c>
      <c r="C23" s="160" t="s">
        <v>1327</v>
      </c>
      <c r="D23" s="2997"/>
      <c r="E23" s="273"/>
      <c r="F23" s="525"/>
      <c r="G23" s="383"/>
      <c r="H23" s="383"/>
      <c r="I23" s="383"/>
      <c r="J23" s="383"/>
      <c r="K23" s="383"/>
      <c r="L23" s="383"/>
      <c r="M23" s="688">
        <v>391444</v>
      </c>
      <c r="N23" s="383"/>
      <c r="O23" s="383"/>
      <c r="P23" s="383"/>
      <c r="Q23" s="383"/>
      <c r="R23" s="529"/>
    </row>
    <row r="24" spans="1:18" ht="18">
      <c r="A24" s="191"/>
      <c r="B24" s="740" t="s">
        <v>1616</v>
      </c>
      <c r="C24" s="150" t="s">
        <v>1327</v>
      </c>
      <c r="D24" s="3001"/>
      <c r="E24" s="444"/>
      <c r="F24" s="445"/>
      <c r="G24" s="277"/>
      <c r="H24" s="277"/>
      <c r="I24" s="277"/>
      <c r="J24" s="277"/>
      <c r="K24" s="277"/>
      <c r="L24" s="277"/>
      <c r="M24" s="690">
        <v>391444</v>
      </c>
      <c r="N24" s="277"/>
      <c r="O24" s="277"/>
      <c r="P24" s="277"/>
      <c r="Q24" s="277"/>
      <c r="R24" s="448"/>
    </row>
    <row r="25" spans="1:18" ht="30">
      <c r="A25" s="191"/>
      <c r="B25" s="740" t="s">
        <v>1663</v>
      </c>
      <c r="C25" s="150" t="s">
        <v>1327</v>
      </c>
      <c r="D25" s="150"/>
      <c r="E25" s="444"/>
      <c r="F25" s="445"/>
      <c r="G25" s="277"/>
      <c r="H25" s="277"/>
      <c r="I25" s="277"/>
      <c r="J25" s="277"/>
      <c r="K25" s="277"/>
      <c r="L25" s="277"/>
      <c r="M25" s="690">
        <v>337698</v>
      </c>
      <c r="N25" s="277"/>
      <c r="O25" s="277"/>
      <c r="P25" s="277"/>
      <c r="Q25" s="277"/>
      <c r="R25" s="448"/>
    </row>
    <row r="26" spans="1:18" ht="30">
      <c r="A26" s="191"/>
      <c r="B26" s="740" t="s">
        <v>1617</v>
      </c>
      <c r="C26" s="150" t="s">
        <v>1327</v>
      </c>
      <c r="D26" s="160"/>
      <c r="E26" s="444"/>
      <c r="F26" s="445"/>
      <c r="G26" s="277"/>
      <c r="H26" s="277"/>
      <c r="I26" s="277"/>
      <c r="J26" s="277"/>
      <c r="K26" s="277"/>
      <c r="L26" s="277"/>
      <c r="M26" s="690">
        <v>273796</v>
      </c>
      <c r="N26" s="277"/>
      <c r="O26" s="277"/>
      <c r="P26" s="277"/>
      <c r="Q26" s="277"/>
      <c r="R26" s="448"/>
    </row>
    <row r="27" spans="1:18" ht="24" customHeight="1">
      <c r="A27" s="191"/>
      <c r="B27" s="2892" t="s">
        <v>1618</v>
      </c>
      <c r="C27" s="2893"/>
      <c r="D27" s="2893"/>
      <c r="E27" s="2894"/>
      <c r="F27" s="2894"/>
      <c r="G27" s="2894"/>
      <c r="H27" s="2894"/>
      <c r="I27" s="2894"/>
      <c r="J27" s="2894"/>
      <c r="K27" s="2894"/>
      <c r="L27" s="3050"/>
      <c r="M27" s="3050"/>
      <c r="N27" s="3050"/>
      <c r="O27" s="3050"/>
      <c r="P27" s="3050"/>
      <c r="Q27" s="3050"/>
      <c r="R27" s="3050"/>
    </row>
    <row r="28" spans="1:18" ht="30" customHeight="1">
      <c r="A28" s="191"/>
      <c r="B28" s="740" t="s">
        <v>1614</v>
      </c>
      <c r="C28" s="160" t="s">
        <v>1327</v>
      </c>
      <c r="D28" s="2996" t="s">
        <v>1562</v>
      </c>
      <c r="E28" s="444"/>
      <c r="F28" s="445"/>
      <c r="G28" s="277"/>
      <c r="H28" s="277"/>
      <c r="I28" s="277"/>
      <c r="J28" s="277"/>
      <c r="K28" s="277"/>
      <c r="L28" s="277"/>
      <c r="M28" s="690">
        <v>369091</v>
      </c>
      <c r="N28" s="277"/>
      <c r="O28" s="277"/>
      <c r="P28" s="277"/>
      <c r="Q28" s="277"/>
      <c r="R28" s="448"/>
    </row>
    <row r="29" spans="1:18" ht="30">
      <c r="A29" s="191"/>
      <c r="B29" s="740" t="s">
        <v>1615</v>
      </c>
      <c r="C29" s="160" t="s">
        <v>1327</v>
      </c>
      <c r="D29" s="2997"/>
      <c r="E29" s="273"/>
      <c r="F29" s="525"/>
      <c r="G29" s="383"/>
      <c r="H29" s="383"/>
      <c r="I29" s="383"/>
      <c r="J29" s="383"/>
      <c r="K29" s="383"/>
      <c r="L29" s="383"/>
      <c r="M29" s="688">
        <v>332727</v>
      </c>
      <c r="N29" s="383"/>
      <c r="O29" s="383"/>
      <c r="P29" s="383"/>
      <c r="Q29" s="383"/>
      <c r="R29" s="529"/>
    </row>
    <row r="30" spans="1:18" ht="24.75" customHeight="1">
      <c r="A30" s="191"/>
      <c r="B30" s="740" t="s">
        <v>1616</v>
      </c>
      <c r="C30" s="150" t="s">
        <v>1327</v>
      </c>
      <c r="D30" s="2997"/>
      <c r="E30" s="273"/>
      <c r="F30" s="525"/>
      <c r="G30" s="383"/>
      <c r="H30" s="383"/>
      <c r="I30" s="383"/>
      <c r="J30" s="383"/>
      <c r="K30" s="383"/>
      <c r="L30" s="383"/>
      <c r="M30" s="688">
        <v>332727</v>
      </c>
      <c r="N30" s="383"/>
      <c r="O30" s="383"/>
      <c r="P30" s="383"/>
      <c r="Q30" s="383"/>
      <c r="R30" s="529"/>
    </row>
    <row r="31" spans="1:18" ht="30">
      <c r="A31" s="191"/>
      <c r="B31" s="740" t="s">
        <v>1663</v>
      </c>
      <c r="C31" s="150" t="s">
        <v>1327</v>
      </c>
      <c r="D31" s="2997"/>
      <c r="E31" s="273"/>
      <c r="F31" s="525"/>
      <c r="G31" s="383"/>
      <c r="H31" s="383"/>
      <c r="I31" s="383"/>
      <c r="J31" s="383"/>
      <c r="K31" s="383"/>
      <c r="L31" s="383"/>
      <c r="M31" s="688">
        <v>287273</v>
      </c>
      <c r="N31" s="383"/>
      <c r="O31" s="383"/>
      <c r="P31" s="383"/>
      <c r="Q31" s="383"/>
      <c r="R31" s="529"/>
    </row>
    <row r="32" spans="1:18" ht="30">
      <c r="A32" s="191"/>
      <c r="B32" s="740" t="s">
        <v>1617</v>
      </c>
      <c r="C32" s="150" t="s">
        <v>1327</v>
      </c>
      <c r="D32" s="3001"/>
      <c r="E32" s="273"/>
      <c r="F32" s="525"/>
      <c r="G32" s="383"/>
      <c r="H32" s="383"/>
      <c r="I32" s="383"/>
      <c r="J32" s="383"/>
      <c r="K32" s="383"/>
      <c r="L32" s="383"/>
      <c r="M32" s="688">
        <v>232727</v>
      </c>
      <c r="N32" s="383"/>
      <c r="O32" s="383"/>
      <c r="P32" s="383"/>
      <c r="Q32" s="383"/>
      <c r="R32" s="529"/>
    </row>
    <row r="33" spans="1:18" ht="26.25" customHeight="1">
      <c r="A33" s="191"/>
      <c r="B33" s="2792" t="s">
        <v>1467</v>
      </c>
      <c r="C33" s="2793"/>
      <c r="D33" s="2793"/>
      <c r="E33" s="536"/>
      <c r="F33" s="537"/>
      <c r="G33" s="300"/>
      <c r="H33" s="383"/>
      <c r="I33" s="300"/>
      <c r="J33" s="300"/>
      <c r="K33" s="300"/>
      <c r="L33" s="300"/>
      <c r="M33" s="353"/>
      <c r="N33" s="300"/>
      <c r="O33" s="300"/>
      <c r="P33" s="300"/>
      <c r="Q33" s="300"/>
      <c r="R33" s="529"/>
    </row>
    <row r="34" spans="1:18" ht="22.5" customHeight="1">
      <c r="A34" s="191"/>
      <c r="B34" s="2892" t="s">
        <v>1468</v>
      </c>
      <c r="C34" s="2893"/>
      <c r="D34" s="758"/>
      <c r="E34" s="521"/>
      <c r="F34" s="286"/>
      <c r="G34" s="286"/>
      <c r="H34" s="383"/>
      <c r="I34" s="286"/>
      <c r="J34" s="286"/>
      <c r="K34" s="286"/>
      <c r="L34" s="471"/>
      <c r="M34" s="353"/>
      <c r="N34" s="300"/>
      <c r="O34" s="300"/>
      <c r="P34" s="300"/>
      <c r="Q34" s="300"/>
      <c r="R34" s="529"/>
    </row>
    <row r="35" spans="1:18" ht="30">
      <c r="A35" s="191"/>
      <c r="B35" s="740" t="s">
        <v>1619</v>
      </c>
      <c r="C35" s="150" t="s">
        <v>1327</v>
      </c>
      <c r="D35" s="3047" t="s">
        <v>1562</v>
      </c>
      <c r="E35" s="687"/>
      <c r="F35" s="688"/>
      <c r="G35" s="688"/>
      <c r="H35" s="685"/>
      <c r="I35" s="685"/>
      <c r="J35" s="685"/>
      <c r="K35" s="685"/>
      <c r="L35" s="685"/>
      <c r="M35" s="688">
        <v>252406</v>
      </c>
      <c r="N35" s="383"/>
      <c r="O35" s="383"/>
      <c r="P35" s="383"/>
      <c r="Q35" s="383"/>
      <c r="R35" s="529"/>
    </row>
    <row r="36" spans="1:18" ht="30">
      <c r="A36" s="191"/>
      <c r="B36" s="742" t="s">
        <v>1620</v>
      </c>
      <c r="C36" s="262" t="s">
        <v>1327</v>
      </c>
      <c r="D36" s="3015"/>
      <c r="E36" s="689"/>
      <c r="F36" s="690"/>
      <c r="G36" s="690"/>
      <c r="H36" s="686"/>
      <c r="I36" s="690"/>
      <c r="J36" s="690"/>
      <c r="K36" s="690"/>
      <c r="L36" s="690"/>
      <c r="M36" s="688">
        <v>252406</v>
      </c>
      <c r="N36" s="445"/>
      <c r="O36" s="445"/>
      <c r="P36" s="445"/>
      <c r="Q36" s="445"/>
      <c r="R36" s="448"/>
    </row>
    <row r="37" spans="1:18" ht="15.75">
      <c r="A37" s="191"/>
      <c r="B37" s="2892" t="s">
        <v>1471</v>
      </c>
      <c r="C37" s="2893"/>
      <c r="D37" s="2893"/>
      <c r="E37" s="533"/>
      <c r="F37" s="534"/>
      <c r="G37" s="534"/>
      <c r="H37" s="534"/>
      <c r="I37" s="534"/>
      <c r="J37" s="534"/>
      <c r="K37" s="534"/>
      <c r="L37" s="2890"/>
      <c r="M37" s="2890"/>
      <c r="N37" s="2890"/>
      <c r="O37" s="2890"/>
      <c r="P37" s="2890"/>
      <c r="Q37" s="2890"/>
      <c r="R37" s="2891"/>
    </row>
    <row r="38" spans="1:18" ht="30">
      <c r="A38" s="191"/>
      <c r="B38" s="740" t="s">
        <v>1619</v>
      </c>
      <c r="C38" s="150" t="s">
        <v>1327</v>
      </c>
      <c r="D38" s="3047" t="s">
        <v>1562</v>
      </c>
      <c r="E38" s="444"/>
      <c r="F38" s="445"/>
      <c r="G38" s="277"/>
      <c r="H38" s="277"/>
      <c r="I38" s="277"/>
      <c r="J38" s="277"/>
      <c r="K38" s="277"/>
      <c r="L38" s="277"/>
      <c r="M38" s="688">
        <v>214545</v>
      </c>
      <c r="N38" s="445"/>
      <c r="O38" s="445"/>
      <c r="P38" s="445"/>
      <c r="Q38" s="445"/>
      <c r="R38" s="449"/>
    </row>
    <row r="39" spans="1:18" ht="38.25" customHeight="1">
      <c r="A39" s="191"/>
      <c r="B39" s="742" t="s">
        <v>1620</v>
      </c>
      <c r="C39" s="262" t="s">
        <v>1327</v>
      </c>
      <c r="D39" s="3015"/>
      <c r="E39" s="273"/>
      <c r="F39" s="525"/>
      <c r="G39" s="383"/>
      <c r="H39" s="383"/>
      <c r="I39" s="383"/>
      <c r="J39" s="383"/>
      <c r="K39" s="383"/>
      <c r="L39" s="383"/>
      <c r="M39" s="688">
        <v>214545</v>
      </c>
      <c r="N39" s="525"/>
      <c r="O39" s="525"/>
      <c r="P39" s="525"/>
      <c r="Q39" s="525"/>
      <c r="R39" s="527"/>
    </row>
    <row r="40" spans="1:18" ht="20.25" customHeight="1">
      <c r="A40" s="191"/>
      <c r="B40" s="2892" t="s">
        <v>1664</v>
      </c>
      <c r="C40" s="2893"/>
      <c r="D40" s="3031"/>
      <c r="E40" s="533"/>
      <c r="F40" s="537"/>
      <c r="G40" s="300"/>
      <c r="H40" s="383"/>
      <c r="I40" s="300"/>
      <c r="J40" s="300"/>
      <c r="K40" s="300"/>
      <c r="L40" s="300"/>
      <c r="M40" s="353"/>
      <c r="N40" s="383"/>
      <c r="O40" s="383"/>
      <c r="P40" s="383"/>
      <c r="Q40" s="383"/>
      <c r="R40" s="529"/>
    </row>
    <row r="41" spans="1:18" ht="24" customHeight="1">
      <c r="A41" s="191"/>
      <c r="B41" s="2899" t="s">
        <v>1665</v>
      </c>
      <c r="C41" s="2900"/>
      <c r="D41" s="2901"/>
      <c r="E41" s="288"/>
      <c r="F41" s="289"/>
      <c r="G41" s="2790" t="s">
        <v>1516</v>
      </c>
      <c r="H41" s="2790"/>
      <c r="I41" s="2790"/>
      <c r="J41" s="2790"/>
      <c r="K41" s="2790"/>
      <c r="L41" s="2790"/>
      <c r="M41" s="2790"/>
      <c r="N41" s="2790"/>
      <c r="O41" s="2790"/>
      <c r="P41" s="2790"/>
      <c r="Q41" s="2790"/>
      <c r="R41" s="154"/>
    </row>
    <row r="42" spans="1:18" ht="45" customHeight="1">
      <c r="A42" s="191"/>
      <c r="B42" s="275" t="s">
        <v>1666</v>
      </c>
      <c r="C42" s="150" t="s">
        <v>1327</v>
      </c>
      <c r="D42" s="358" t="s">
        <v>1562</v>
      </c>
      <c r="E42" s="469"/>
      <c r="F42" s="383"/>
      <c r="G42" s="383"/>
      <c r="H42" s="383"/>
      <c r="I42" s="383"/>
      <c r="J42" s="383"/>
      <c r="K42" s="383"/>
      <c r="L42" s="383"/>
      <c r="M42" s="743">
        <v>380749</v>
      </c>
      <c r="N42" s="383"/>
      <c r="O42" s="383"/>
      <c r="P42" s="383"/>
      <c r="Q42" s="383"/>
      <c r="R42" s="529"/>
    </row>
    <row r="43" spans="1:18" ht="39.75" customHeight="1">
      <c r="A43" s="191"/>
      <c r="B43" s="275" t="s">
        <v>1667</v>
      </c>
      <c r="C43" s="150" t="s">
        <v>1327</v>
      </c>
      <c r="D43" s="358" t="s">
        <v>1562</v>
      </c>
      <c r="E43" s="469"/>
      <c r="F43" s="383"/>
      <c r="G43" s="383"/>
      <c r="H43" s="383"/>
      <c r="I43" s="383"/>
      <c r="J43" s="383"/>
      <c r="K43" s="383"/>
      <c r="L43" s="383"/>
      <c r="M43" s="743">
        <v>273796</v>
      </c>
      <c r="N43" s="383"/>
      <c r="O43" s="383"/>
      <c r="P43" s="383"/>
      <c r="Q43" s="383"/>
      <c r="R43" s="529"/>
    </row>
    <row r="44" spans="1:18" ht="27" customHeight="1">
      <c r="A44" s="191"/>
      <c r="B44" s="2892" t="s">
        <v>1668</v>
      </c>
      <c r="C44" s="2893"/>
      <c r="D44" s="3031"/>
      <c r="E44" s="383"/>
      <c r="F44" s="383"/>
      <c r="G44" s="383"/>
      <c r="H44" s="383"/>
      <c r="I44" s="383"/>
      <c r="J44" s="383"/>
      <c r="K44" s="383"/>
      <c r="L44" s="383"/>
      <c r="M44" s="743"/>
      <c r="N44" s="383"/>
      <c r="O44" s="383"/>
      <c r="P44" s="383"/>
      <c r="Q44" s="383"/>
      <c r="R44" s="529"/>
    </row>
    <row r="45" spans="1:18" ht="21.75" customHeight="1">
      <c r="A45" s="191"/>
      <c r="B45" s="2899" t="s">
        <v>1669</v>
      </c>
      <c r="C45" s="2900"/>
      <c r="D45" s="2901"/>
      <c r="E45" s="284"/>
      <c r="F45" s="277"/>
      <c r="G45" s="277"/>
      <c r="H45" s="277"/>
      <c r="I45" s="277"/>
      <c r="J45" s="277"/>
      <c r="K45" s="277"/>
      <c r="L45" s="277"/>
      <c r="M45" s="741"/>
      <c r="N45" s="277"/>
      <c r="O45" s="277"/>
      <c r="P45" s="277"/>
      <c r="Q45" s="277"/>
      <c r="R45" s="448"/>
    </row>
    <row r="46" spans="1:18" ht="57" customHeight="1">
      <c r="A46" s="191"/>
      <c r="B46" s="275" t="s">
        <v>1670</v>
      </c>
      <c r="C46" s="150" t="s">
        <v>1327</v>
      </c>
      <c r="D46" s="792" t="s">
        <v>1562</v>
      </c>
      <c r="E46" s="383"/>
      <c r="F46" s="383"/>
      <c r="G46" s="383"/>
      <c r="H46" s="383"/>
      <c r="I46" s="383"/>
      <c r="J46" s="383"/>
      <c r="K46" s="383"/>
      <c r="L46" s="383"/>
      <c r="M46" s="743">
        <v>391444</v>
      </c>
      <c r="N46" s="383"/>
      <c r="O46" s="383"/>
      <c r="P46" s="383"/>
      <c r="Q46" s="383"/>
      <c r="R46" s="529"/>
    </row>
    <row r="47" spans="1:18" ht="17.25" customHeight="1">
      <c r="A47" s="191"/>
      <c r="B47" s="539" t="s">
        <v>1671</v>
      </c>
      <c r="C47" s="746"/>
      <c r="D47" s="793"/>
      <c r="E47" s="383"/>
      <c r="F47" s="383"/>
      <c r="G47" s="383"/>
      <c r="H47" s="383"/>
      <c r="I47" s="383"/>
      <c r="J47" s="383"/>
      <c r="K47" s="383"/>
      <c r="L47" s="383"/>
      <c r="M47" s="743"/>
      <c r="N47" s="383"/>
      <c r="O47" s="383"/>
      <c r="P47" s="383"/>
      <c r="Q47" s="383"/>
      <c r="R47" s="529"/>
    </row>
    <row r="48" spans="1:18" ht="18" customHeight="1">
      <c r="A48" s="191"/>
      <c r="B48" s="275" t="s">
        <v>1670</v>
      </c>
      <c r="C48" s="150" t="s">
        <v>1327</v>
      </c>
      <c r="D48" s="794"/>
      <c r="E48" s="383"/>
      <c r="F48" s="383"/>
      <c r="G48" s="383"/>
      <c r="H48" s="383"/>
      <c r="I48" s="383"/>
      <c r="J48" s="383"/>
      <c r="K48" s="383"/>
      <c r="L48" s="383"/>
      <c r="M48" s="743">
        <v>332727</v>
      </c>
      <c r="N48" s="383"/>
      <c r="O48" s="383"/>
      <c r="P48" s="383"/>
      <c r="Q48" s="383"/>
      <c r="R48" s="529"/>
    </row>
    <row r="49" spans="1:18" ht="19.5" customHeight="1">
      <c r="A49" s="191"/>
      <c r="B49" s="539" t="s">
        <v>1672</v>
      </c>
      <c r="C49" s="412"/>
      <c r="D49" s="2996" t="s">
        <v>1562</v>
      </c>
      <c r="E49" s="383"/>
      <c r="F49" s="383"/>
      <c r="G49" s="383"/>
      <c r="H49" s="383"/>
      <c r="I49" s="383"/>
      <c r="J49" s="383"/>
      <c r="K49" s="383"/>
      <c r="L49" s="383"/>
      <c r="M49" s="743"/>
      <c r="N49" s="383"/>
      <c r="O49" s="383"/>
      <c r="P49" s="383"/>
      <c r="Q49" s="383"/>
      <c r="R49" s="529"/>
    </row>
    <row r="50" spans="1:18" ht="18" customHeight="1">
      <c r="A50" s="191"/>
      <c r="B50" s="275" t="s">
        <v>1673</v>
      </c>
      <c r="C50" s="358" t="s">
        <v>1327</v>
      </c>
      <c r="D50" s="2997"/>
      <c r="E50" s="383"/>
      <c r="F50" s="383"/>
      <c r="G50" s="383"/>
      <c r="H50" s="383"/>
      <c r="I50" s="383"/>
      <c r="J50" s="383"/>
      <c r="K50" s="383"/>
      <c r="L50" s="383"/>
      <c r="M50" s="743">
        <v>391444</v>
      </c>
      <c r="N50" s="383"/>
      <c r="O50" s="383"/>
      <c r="P50" s="383"/>
      <c r="Q50" s="383"/>
      <c r="R50" s="529"/>
    </row>
    <row r="51" spans="1:18" ht="21.75" customHeight="1">
      <c r="A51" s="191"/>
      <c r="B51" s="539" t="s">
        <v>1674</v>
      </c>
      <c r="C51" s="412"/>
      <c r="D51" s="2997"/>
      <c r="E51" s="383"/>
      <c r="F51" s="383"/>
      <c r="G51" s="383"/>
      <c r="H51" s="383"/>
      <c r="I51" s="383"/>
      <c r="J51" s="383"/>
      <c r="K51" s="383"/>
      <c r="L51" s="383"/>
      <c r="M51" s="743"/>
      <c r="N51" s="383"/>
      <c r="O51" s="383"/>
      <c r="P51" s="383"/>
      <c r="Q51" s="383"/>
      <c r="R51" s="529"/>
    </row>
    <row r="52" spans="1:18" ht="18">
      <c r="A52" s="192"/>
      <c r="B52" s="275" t="s">
        <v>1673</v>
      </c>
      <c r="C52" s="358" t="s">
        <v>1327</v>
      </c>
      <c r="D52" s="3015"/>
      <c r="E52" s="185"/>
      <c r="F52" s="298"/>
      <c r="G52" s="298"/>
      <c r="H52" s="324"/>
      <c r="I52" s="298"/>
      <c r="J52" s="298"/>
      <c r="K52" s="298"/>
      <c r="L52" s="298"/>
      <c r="M52" s="741">
        <v>332727</v>
      </c>
      <c r="N52" s="298"/>
      <c r="O52" s="298"/>
      <c r="P52" s="324"/>
      <c r="Q52" s="324"/>
      <c r="R52" s="293"/>
    </row>
    <row r="53" spans="1:18" ht="15.75">
      <c r="A53" s="192"/>
      <c r="B53" s="539" t="s">
        <v>1675</v>
      </c>
      <c r="C53" s="412"/>
      <c r="D53" s="744"/>
      <c r="E53" s="299"/>
      <c r="F53" s="299"/>
      <c r="G53" s="299"/>
      <c r="H53" s="332"/>
      <c r="I53" s="299"/>
      <c r="J53" s="299"/>
      <c r="K53" s="299"/>
      <c r="L53" s="299"/>
      <c r="M53" s="745"/>
      <c r="N53" s="299"/>
      <c r="O53" s="299"/>
      <c r="P53" s="332"/>
      <c r="Q53" s="332"/>
      <c r="R53" s="187"/>
    </row>
    <row r="54" spans="1:18" ht="18" customHeight="1">
      <c r="A54" s="192"/>
      <c r="B54" s="275" t="s">
        <v>1676</v>
      </c>
      <c r="C54" s="358" t="s">
        <v>1327</v>
      </c>
      <c r="D54" s="157"/>
      <c r="E54" s="299"/>
      <c r="F54" s="299"/>
      <c r="G54" s="299"/>
      <c r="H54" s="332"/>
      <c r="I54" s="299"/>
      <c r="J54" s="299"/>
      <c r="K54" s="299"/>
      <c r="L54" s="299"/>
      <c r="M54" s="745">
        <v>337968</v>
      </c>
      <c r="N54" s="299"/>
      <c r="O54" s="299"/>
      <c r="P54" s="332"/>
      <c r="Q54" s="332"/>
      <c r="R54" s="187"/>
    </row>
    <row r="55" spans="1:18" ht="18" customHeight="1">
      <c r="A55" s="192"/>
      <c r="B55" s="275" t="s">
        <v>1678</v>
      </c>
      <c r="C55" s="358" t="s">
        <v>1327</v>
      </c>
      <c r="D55" s="2996" t="s">
        <v>1562</v>
      </c>
      <c r="E55" s="299"/>
      <c r="F55" s="299"/>
      <c r="G55" s="299"/>
      <c r="H55" s="332"/>
      <c r="I55" s="299"/>
      <c r="J55" s="299"/>
      <c r="K55" s="299"/>
      <c r="L55" s="299"/>
      <c r="M55" s="745">
        <v>337968</v>
      </c>
      <c r="N55" s="299"/>
      <c r="O55" s="299"/>
      <c r="P55" s="332"/>
      <c r="Q55" s="332"/>
      <c r="R55" s="187"/>
    </row>
    <row r="56" spans="1:18" ht="18">
      <c r="A56" s="192"/>
      <c r="B56" s="275" t="s">
        <v>1679</v>
      </c>
      <c r="C56" s="358" t="s">
        <v>1327</v>
      </c>
      <c r="D56" s="2997"/>
      <c r="E56" s="299"/>
      <c r="F56" s="299"/>
      <c r="G56" s="299"/>
      <c r="H56" s="332"/>
      <c r="I56" s="299"/>
      <c r="J56" s="299"/>
      <c r="K56" s="299"/>
      <c r="L56" s="299"/>
      <c r="M56" s="745">
        <v>268449</v>
      </c>
      <c r="N56" s="299"/>
      <c r="O56" s="299"/>
      <c r="P56" s="332"/>
      <c r="Q56" s="332"/>
      <c r="R56" s="187"/>
    </row>
    <row r="57" spans="1:18" ht="18">
      <c r="A57" s="192"/>
      <c r="B57" s="275" t="s">
        <v>1680</v>
      </c>
      <c r="C57" s="358" t="s">
        <v>1327</v>
      </c>
      <c r="D57" s="2997"/>
      <c r="E57" s="299"/>
      <c r="F57" s="299"/>
      <c r="G57" s="299"/>
      <c r="H57" s="332"/>
      <c r="I57" s="299"/>
      <c r="J57" s="299"/>
      <c r="K57" s="299"/>
      <c r="L57" s="299"/>
      <c r="M57" s="745">
        <v>220321</v>
      </c>
      <c r="N57" s="299"/>
      <c r="O57" s="299"/>
      <c r="P57" s="332"/>
      <c r="Q57" s="332"/>
      <c r="R57" s="187"/>
    </row>
    <row r="58" spans="1:18" ht="18">
      <c r="A58" s="192"/>
      <c r="B58" s="275" t="s">
        <v>1679</v>
      </c>
      <c r="C58" s="358" t="s">
        <v>1327</v>
      </c>
      <c r="D58" s="3015"/>
      <c r="E58" s="299"/>
      <c r="F58" s="299"/>
      <c r="G58" s="299"/>
      <c r="H58" s="332"/>
      <c r="I58" s="299"/>
      <c r="J58" s="299"/>
      <c r="K58" s="299"/>
      <c r="L58" s="299"/>
      <c r="M58" s="745">
        <v>220321</v>
      </c>
      <c r="N58" s="299"/>
      <c r="O58" s="299"/>
      <c r="P58" s="332"/>
      <c r="Q58" s="332"/>
      <c r="R58" s="187"/>
    </row>
    <row r="59" spans="1:18" ht="15.75">
      <c r="A59" s="192"/>
      <c r="B59" s="539" t="s">
        <v>1677</v>
      </c>
      <c r="C59" s="412"/>
      <c r="D59" s="262"/>
      <c r="E59" s="299"/>
      <c r="F59" s="299"/>
      <c r="G59" s="299"/>
      <c r="H59" s="332"/>
      <c r="I59" s="299"/>
      <c r="J59" s="299"/>
      <c r="K59" s="299"/>
      <c r="L59" s="299"/>
      <c r="M59" s="745"/>
      <c r="N59" s="299"/>
      <c r="O59" s="299"/>
      <c r="P59" s="332"/>
      <c r="Q59" s="332"/>
      <c r="R59" s="187"/>
    </row>
    <row r="60" spans="1:18" ht="18" customHeight="1">
      <c r="A60" s="192"/>
      <c r="B60" s="275" t="s">
        <v>1676</v>
      </c>
      <c r="C60" s="358" t="s">
        <v>1327</v>
      </c>
      <c r="D60" s="2996" t="s">
        <v>1562</v>
      </c>
      <c r="E60" s="299"/>
      <c r="F60" s="299"/>
      <c r="G60" s="299"/>
      <c r="H60" s="332"/>
      <c r="I60" s="299"/>
      <c r="J60" s="299"/>
      <c r="K60" s="299"/>
      <c r="L60" s="299"/>
      <c r="M60" s="745">
        <v>287273</v>
      </c>
      <c r="N60" s="299"/>
      <c r="O60" s="299"/>
      <c r="P60" s="332"/>
      <c r="Q60" s="332"/>
      <c r="R60" s="187"/>
    </row>
    <row r="61" spans="1:18" ht="21" customHeight="1">
      <c r="A61" s="192"/>
      <c r="B61" s="275" t="s">
        <v>1678</v>
      </c>
      <c r="C61" s="358" t="s">
        <v>1327</v>
      </c>
      <c r="D61" s="2997"/>
      <c r="E61" s="299"/>
      <c r="F61" s="299"/>
      <c r="G61" s="299"/>
      <c r="H61" s="332"/>
      <c r="I61" s="299"/>
      <c r="J61" s="299"/>
      <c r="K61" s="299"/>
      <c r="L61" s="299"/>
      <c r="M61" s="745">
        <v>287273</v>
      </c>
      <c r="N61" s="299"/>
      <c r="O61" s="299"/>
      <c r="P61" s="332"/>
      <c r="Q61" s="332"/>
      <c r="R61" s="187"/>
    </row>
    <row r="62" spans="1:18" ht="18">
      <c r="A62" s="192"/>
      <c r="B62" s="275" t="s">
        <v>1679</v>
      </c>
      <c r="C62" s="358" t="s">
        <v>1327</v>
      </c>
      <c r="D62" s="2997"/>
      <c r="E62" s="299"/>
      <c r="F62" s="299"/>
      <c r="G62" s="299"/>
      <c r="H62" s="332"/>
      <c r="I62" s="299"/>
      <c r="J62" s="299"/>
      <c r="K62" s="299"/>
      <c r="L62" s="299"/>
      <c r="M62" s="745">
        <v>228182</v>
      </c>
      <c r="N62" s="299"/>
      <c r="O62" s="299"/>
      <c r="P62" s="332"/>
      <c r="Q62" s="332"/>
      <c r="R62" s="187"/>
    </row>
    <row r="63" spans="1:18" ht="18">
      <c r="A63" s="192"/>
      <c r="B63" s="275" t="s">
        <v>1680</v>
      </c>
      <c r="C63" s="358" t="s">
        <v>1327</v>
      </c>
      <c r="D63" s="2997"/>
      <c r="E63" s="299"/>
      <c r="F63" s="299"/>
      <c r="G63" s="299"/>
      <c r="H63" s="332"/>
      <c r="I63" s="299"/>
      <c r="J63" s="299"/>
      <c r="K63" s="299"/>
      <c r="L63" s="299"/>
      <c r="M63" s="745">
        <v>187273</v>
      </c>
      <c r="N63" s="299"/>
      <c r="O63" s="299"/>
      <c r="P63" s="332"/>
      <c r="Q63" s="332"/>
      <c r="R63" s="187"/>
    </row>
    <row r="64" spans="1:18" ht="18">
      <c r="A64" s="192"/>
      <c r="B64" s="275" t="s">
        <v>1679</v>
      </c>
      <c r="C64" s="358" t="s">
        <v>1327</v>
      </c>
      <c r="D64" s="3001"/>
      <c r="E64" s="299"/>
      <c r="F64" s="299"/>
      <c r="G64" s="299"/>
      <c r="H64" s="332"/>
      <c r="I64" s="299"/>
      <c r="J64" s="299"/>
      <c r="K64" s="299"/>
      <c r="L64" s="299"/>
      <c r="M64" s="745">
        <v>187273</v>
      </c>
      <c r="N64" s="299"/>
      <c r="O64" s="299"/>
      <c r="P64" s="332"/>
      <c r="Q64" s="332"/>
      <c r="R64" s="187"/>
    </row>
    <row r="65" spans="1:18" ht="15.75" customHeight="1">
      <c r="A65" s="192"/>
      <c r="B65" s="2892" t="s">
        <v>1681</v>
      </c>
      <c r="C65" s="2893"/>
      <c r="D65" s="3031"/>
      <c r="E65" s="299"/>
      <c r="F65" s="299"/>
      <c r="G65" s="299"/>
      <c r="H65" s="332"/>
      <c r="I65" s="299"/>
      <c r="J65" s="299"/>
      <c r="K65" s="299"/>
      <c r="L65" s="299"/>
      <c r="M65" s="745"/>
      <c r="N65" s="299"/>
      <c r="O65" s="299"/>
      <c r="P65" s="332"/>
      <c r="Q65" s="332"/>
      <c r="R65" s="187"/>
    </row>
    <row r="66" spans="1:18" ht="16.5" customHeight="1">
      <c r="A66" s="192"/>
      <c r="B66" s="2899" t="s">
        <v>1682</v>
      </c>
      <c r="C66" s="2901"/>
      <c r="D66" s="262"/>
      <c r="E66" s="299"/>
      <c r="F66" s="299"/>
      <c r="G66" s="299"/>
      <c r="H66" s="332"/>
      <c r="I66" s="299"/>
      <c r="J66" s="299"/>
      <c r="K66" s="299"/>
      <c r="L66" s="299"/>
      <c r="M66" s="745"/>
      <c r="N66" s="299"/>
      <c r="O66" s="299"/>
      <c r="P66" s="332"/>
      <c r="Q66" s="332"/>
      <c r="R66" s="187"/>
    </row>
    <row r="67" spans="1:18" ht="18" customHeight="1">
      <c r="A67" s="192"/>
      <c r="B67" s="275" t="s">
        <v>1683</v>
      </c>
      <c r="C67" s="358" t="s">
        <v>1327</v>
      </c>
      <c r="D67" s="2996" t="s">
        <v>1562</v>
      </c>
      <c r="E67" s="299"/>
      <c r="F67" s="299"/>
      <c r="G67" s="299"/>
      <c r="H67" s="332"/>
      <c r="I67" s="299"/>
      <c r="J67" s="299"/>
      <c r="K67" s="299"/>
      <c r="L67" s="299"/>
      <c r="M67" s="745">
        <v>268449</v>
      </c>
      <c r="N67" s="299"/>
      <c r="O67" s="299"/>
      <c r="P67" s="332"/>
      <c r="Q67" s="332"/>
      <c r="R67" s="187"/>
    </row>
    <row r="68" spans="1:18" ht="38.25" customHeight="1">
      <c r="A68" s="192"/>
      <c r="B68" s="275" t="s">
        <v>1684</v>
      </c>
      <c r="C68" s="358" t="s">
        <v>1327</v>
      </c>
      <c r="D68" s="2997"/>
      <c r="E68" s="299"/>
      <c r="F68" s="299"/>
      <c r="G68" s="299"/>
      <c r="H68" s="332"/>
      <c r="I68" s="299"/>
      <c r="J68" s="299"/>
      <c r="K68" s="299"/>
      <c r="L68" s="299"/>
      <c r="M68" s="745">
        <v>220321</v>
      </c>
      <c r="N68" s="299"/>
      <c r="O68" s="299"/>
      <c r="P68" s="332"/>
      <c r="Q68" s="332"/>
      <c r="R68" s="187"/>
    </row>
    <row r="69" spans="1:18" ht="27.75" customHeight="1">
      <c r="A69" s="192"/>
      <c r="B69" s="275" t="s">
        <v>1685</v>
      </c>
      <c r="C69" s="358" t="s">
        <v>1327</v>
      </c>
      <c r="D69" s="2997"/>
      <c r="E69" s="299"/>
      <c r="F69" s="299"/>
      <c r="G69" s="299"/>
      <c r="H69" s="332"/>
      <c r="I69" s="299"/>
      <c r="J69" s="299"/>
      <c r="K69" s="299"/>
      <c r="L69" s="299"/>
      <c r="M69" s="745">
        <v>166845</v>
      </c>
      <c r="N69" s="299"/>
      <c r="O69" s="299"/>
      <c r="P69" s="332"/>
      <c r="Q69" s="332"/>
      <c r="R69" s="187"/>
    </row>
    <row r="70" spans="1:18" ht="22.5" customHeight="1">
      <c r="A70" s="192"/>
      <c r="B70" s="2899" t="s">
        <v>1686</v>
      </c>
      <c r="C70" s="2900"/>
      <c r="D70" s="2997"/>
      <c r="E70" s="299"/>
      <c r="F70" s="299"/>
      <c r="G70" s="299"/>
      <c r="H70" s="332"/>
      <c r="I70" s="299"/>
      <c r="J70" s="299"/>
      <c r="K70" s="299"/>
      <c r="L70" s="299"/>
      <c r="M70" s="745"/>
      <c r="N70" s="299"/>
      <c r="O70" s="299"/>
      <c r="P70" s="332"/>
      <c r="Q70" s="332"/>
      <c r="R70" s="187"/>
    </row>
    <row r="71" spans="1:18" ht="24" customHeight="1">
      <c r="A71" s="192"/>
      <c r="B71" s="275" t="s">
        <v>1683</v>
      </c>
      <c r="C71" s="358" t="s">
        <v>1327</v>
      </c>
      <c r="D71" s="2997"/>
      <c r="E71" s="299"/>
      <c r="F71" s="299"/>
      <c r="G71" s="299"/>
      <c r="H71" s="332"/>
      <c r="I71" s="299"/>
      <c r="J71" s="299"/>
      <c r="K71" s="299"/>
      <c r="L71" s="299"/>
      <c r="M71" s="745">
        <v>228182</v>
      </c>
      <c r="N71" s="299"/>
      <c r="O71" s="299"/>
      <c r="P71" s="332"/>
      <c r="Q71" s="332"/>
      <c r="R71" s="187"/>
    </row>
    <row r="72" spans="1:18" ht="32.25" customHeight="1">
      <c r="A72" s="192"/>
      <c r="B72" s="275" t="s">
        <v>1684</v>
      </c>
      <c r="C72" s="358" t="s">
        <v>1327</v>
      </c>
      <c r="D72" s="2997"/>
      <c r="E72" s="299"/>
      <c r="F72" s="299"/>
      <c r="G72" s="299"/>
      <c r="H72" s="332"/>
      <c r="I72" s="299"/>
      <c r="J72" s="299"/>
      <c r="K72" s="299"/>
      <c r="L72" s="299"/>
      <c r="M72" s="745">
        <v>187273</v>
      </c>
      <c r="N72" s="299"/>
      <c r="O72" s="299"/>
      <c r="P72" s="332"/>
      <c r="Q72" s="332"/>
      <c r="R72" s="187"/>
    </row>
    <row r="73" spans="1:18" ht="18">
      <c r="A73" s="192"/>
      <c r="B73" s="275" t="s">
        <v>1685</v>
      </c>
      <c r="C73" s="358" t="s">
        <v>1327</v>
      </c>
      <c r="D73" s="3001"/>
      <c r="E73" s="299"/>
      <c r="F73" s="299"/>
      <c r="G73" s="299"/>
      <c r="H73" s="332"/>
      <c r="I73" s="299"/>
      <c r="J73" s="299"/>
      <c r="K73" s="299"/>
      <c r="L73" s="299"/>
      <c r="M73" s="745">
        <v>141818</v>
      </c>
      <c r="N73" s="299"/>
      <c r="O73" s="299"/>
      <c r="P73" s="332"/>
      <c r="Q73" s="332"/>
      <c r="R73" s="187"/>
    </row>
    <row r="74" spans="1:18" ht="24" customHeight="1">
      <c r="A74" s="192"/>
      <c r="B74" s="2892" t="s">
        <v>1687</v>
      </c>
      <c r="C74" s="2893"/>
      <c r="D74" s="3031"/>
      <c r="E74" s="299"/>
      <c r="F74" s="299"/>
      <c r="G74" s="299"/>
      <c r="H74" s="332"/>
      <c r="I74" s="299"/>
      <c r="J74" s="299"/>
      <c r="K74" s="299"/>
      <c r="L74" s="299"/>
      <c r="M74" s="745"/>
      <c r="N74" s="299"/>
      <c r="O74" s="299"/>
      <c r="P74" s="332"/>
      <c r="Q74" s="332"/>
      <c r="R74" s="187"/>
    </row>
    <row r="75" spans="1:18" ht="15.75" customHeight="1">
      <c r="A75" s="192"/>
      <c r="B75" s="2899" t="s">
        <v>1690</v>
      </c>
      <c r="C75" s="2901"/>
      <c r="D75" s="2996" t="s">
        <v>1562</v>
      </c>
      <c r="E75" s="299"/>
      <c r="F75" s="299"/>
      <c r="G75" s="299"/>
      <c r="H75" s="332"/>
      <c r="I75" s="299"/>
      <c r="J75" s="299"/>
      <c r="K75" s="299"/>
      <c r="L75" s="299"/>
      <c r="M75" s="745"/>
      <c r="N75" s="299"/>
      <c r="O75" s="299"/>
      <c r="P75" s="332"/>
      <c r="Q75" s="332"/>
      <c r="R75" s="187"/>
    </row>
    <row r="76" spans="1:18" ht="18">
      <c r="A76" s="192"/>
      <c r="B76" s="275" t="s">
        <v>1688</v>
      </c>
      <c r="C76" s="358" t="s">
        <v>1327</v>
      </c>
      <c r="D76" s="2997"/>
      <c r="E76" s="299"/>
      <c r="F76" s="299"/>
      <c r="G76" s="299"/>
      <c r="H76" s="332"/>
      <c r="I76" s="299"/>
      <c r="J76" s="299"/>
      <c r="K76" s="299"/>
      <c r="L76" s="299"/>
      <c r="M76" s="745">
        <v>257754</v>
      </c>
      <c r="N76" s="299"/>
      <c r="O76" s="299"/>
      <c r="P76" s="332"/>
      <c r="Q76" s="332"/>
      <c r="R76" s="187"/>
    </row>
    <row r="77" spans="1:18" ht="18">
      <c r="A77" s="192"/>
      <c r="B77" s="275" t="s">
        <v>1689</v>
      </c>
      <c r="C77" s="358" t="s">
        <v>1327</v>
      </c>
      <c r="D77" s="2997"/>
      <c r="E77" s="299"/>
      <c r="F77" s="299"/>
      <c r="G77" s="299"/>
      <c r="H77" s="332"/>
      <c r="I77" s="299"/>
      <c r="J77" s="299"/>
      <c r="K77" s="299"/>
      <c r="L77" s="299"/>
      <c r="M77" s="745">
        <v>257754</v>
      </c>
      <c r="N77" s="299"/>
      <c r="O77" s="299"/>
      <c r="P77" s="332"/>
      <c r="Q77" s="332"/>
      <c r="R77" s="187"/>
    </row>
    <row r="78" spans="1:18" ht="26.25" customHeight="1">
      <c r="A78" s="192"/>
      <c r="B78" s="2899" t="s">
        <v>1690</v>
      </c>
      <c r="C78" s="2901"/>
      <c r="D78" s="2997"/>
      <c r="E78" s="299"/>
      <c r="F78" s="299"/>
      <c r="G78" s="299"/>
      <c r="H78" s="332"/>
      <c r="I78" s="299"/>
      <c r="J78" s="299"/>
      <c r="K78" s="299"/>
      <c r="L78" s="299"/>
      <c r="M78" s="745"/>
      <c r="N78" s="299"/>
      <c r="O78" s="299"/>
      <c r="P78" s="332"/>
      <c r="Q78" s="332"/>
      <c r="R78" s="187"/>
    </row>
    <row r="79" spans="1:18" ht="18">
      <c r="A79" s="192"/>
      <c r="B79" s="275" t="s">
        <v>1688</v>
      </c>
      <c r="C79" s="358" t="s">
        <v>1327</v>
      </c>
      <c r="D79" s="2997"/>
      <c r="E79" s="299"/>
      <c r="F79" s="299"/>
      <c r="G79" s="299"/>
      <c r="H79" s="332"/>
      <c r="I79" s="299"/>
      <c r="J79" s="299"/>
      <c r="K79" s="299"/>
      <c r="L79" s="299"/>
      <c r="M79" s="745">
        <v>219091</v>
      </c>
      <c r="N79" s="299"/>
      <c r="O79" s="299"/>
      <c r="P79" s="332"/>
      <c r="Q79" s="332"/>
      <c r="R79" s="187"/>
    </row>
    <row r="80" spans="1:18" ht="18">
      <c r="A80" s="192"/>
      <c r="B80" s="275" t="s">
        <v>1689</v>
      </c>
      <c r="C80" s="358" t="s">
        <v>1327</v>
      </c>
      <c r="D80" s="3001"/>
      <c r="E80" s="299"/>
      <c r="F80" s="299"/>
      <c r="G80" s="299"/>
      <c r="H80" s="332"/>
      <c r="I80" s="299"/>
      <c r="J80" s="299"/>
      <c r="K80" s="299"/>
      <c r="L80" s="299"/>
      <c r="M80" s="745">
        <v>219091</v>
      </c>
      <c r="N80" s="299"/>
      <c r="O80" s="299"/>
      <c r="P80" s="332"/>
      <c r="Q80" s="332"/>
      <c r="R80" s="187"/>
    </row>
    <row r="81" spans="1:18" ht="24" customHeight="1">
      <c r="A81" s="192"/>
      <c r="B81" s="3032" t="s">
        <v>1691</v>
      </c>
      <c r="C81" s="3033"/>
      <c r="D81" s="3034"/>
      <c r="E81" s="299"/>
      <c r="F81" s="299"/>
      <c r="G81" s="299"/>
      <c r="H81" s="332"/>
      <c r="I81" s="299"/>
      <c r="J81" s="299"/>
      <c r="K81" s="299"/>
      <c r="L81" s="299"/>
      <c r="M81" s="745"/>
      <c r="N81" s="299"/>
      <c r="O81" s="299"/>
      <c r="P81" s="332"/>
      <c r="Q81" s="332"/>
      <c r="R81" s="187"/>
    </row>
    <row r="82" spans="1:18" ht="30" customHeight="1">
      <c r="A82" s="192"/>
      <c r="B82" s="275" t="s">
        <v>1692</v>
      </c>
      <c r="C82" s="358" t="s">
        <v>1327</v>
      </c>
      <c r="D82" s="2996" t="s">
        <v>1562</v>
      </c>
      <c r="E82" s="299"/>
      <c r="F82" s="299"/>
      <c r="G82" s="299"/>
      <c r="H82" s="332"/>
      <c r="I82" s="299"/>
      <c r="J82" s="299"/>
      <c r="K82" s="299"/>
      <c r="L82" s="299"/>
      <c r="M82" s="745">
        <v>252406</v>
      </c>
      <c r="N82" s="299"/>
      <c r="O82" s="299"/>
      <c r="P82" s="332"/>
      <c r="Q82" s="332"/>
      <c r="R82" s="187"/>
    </row>
    <row r="83" spans="1:18" ht="33" customHeight="1">
      <c r="A83" s="192"/>
      <c r="B83" s="275" t="s">
        <v>1693</v>
      </c>
      <c r="C83" s="358" t="s">
        <v>1327</v>
      </c>
      <c r="D83" s="3001"/>
      <c r="E83" s="299"/>
      <c r="F83" s="299"/>
      <c r="G83" s="299"/>
      <c r="H83" s="332"/>
      <c r="I83" s="299"/>
      <c r="J83" s="299"/>
      <c r="K83" s="299"/>
      <c r="L83" s="299"/>
      <c r="M83" s="745">
        <v>252406</v>
      </c>
      <c r="N83" s="299"/>
      <c r="O83" s="299"/>
      <c r="P83" s="332"/>
      <c r="Q83" s="332"/>
      <c r="R83" s="187"/>
    </row>
    <row r="84" spans="1:18" ht="30">
      <c r="A84" s="192"/>
      <c r="B84" s="275" t="s">
        <v>1694</v>
      </c>
      <c r="C84" s="358" t="s">
        <v>1327</v>
      </c>
      <c r="D84" s="262"/>
      <c r="E84" s="299"/>
      <c r="F84" s="299"/>
      <c r="G84" s="299"/>
      <c r="H84" s="332"/>
      <c r="I84" s="299"/>
      <c r="J84" s="299"/>
      <c r="K84" s="299"/>
      <c r="L84" s="299"/>
      <c r="M84" s="745">
        <v>177540</v>
      </c>
      <c r="N84" s="299"/>
      <c r="O84" s="299"/>
      <c r="P84" s="332"/>
      <c r="Q84" s="332"/>
      <c r="R84" s="187"/>
    </row>
    <row r="85" spans="1:18" ht="24.75" customHeight="1">
      <c r="A85" s="192"/>
      <c r="B85" s="3009" t="s">
        <v>1695</v>
      </c>
      <c r="C85" s="3010"/>
      <c r="D85" s="3011"/>
      <c r="E85" s="299"/>
      <c r="F85" s="299"/>
      <c r="G85" s="299"/>
      <c r="H85" s="332"/>
      <c r="I85" s="299"/>
      <c r="J85" s="299"/>
      <c r="K85" s="299"/>
      <c r="L85" s="299"/>
      <c r="M85" s="745"/>
      <c r="N85" s="299"/>
      <c r="O85" s="299"/>
      <c r="P85" s="332"/>
      <c r="Q85" s="332"/>
      <c r="R85" s="187"/>
    </row>
    <row r="86" spans="1:18" ht="30" customHeight="1">
      <c r="A86" s="192"/>
      <c r="B86" s="275" t="s">
        <v>1692</v>
      </c>
      <c r="C86" s="358" t="s">
        <v>1327</v>
      </c>
      <c r="D86" s="2996" t="s">
        <v>1562</v>
      </c>
      <c r="E86" s="299"/>
      <c r="F86" s="299"/>
      <c r="G86" s="299"/>
      <c r="H86" s="332"/>
      <c r="I86" s="299"/>
      <c r="J86" s="299"/>
      <c r="K86" s="299"/>
      <c r="L86" s="299"/>
      <c r="M86" s="745">
        <v>214545</v>
      </c>
      <c r="N86" s="299"/>
      <c r="O86" s="299"/>
      <c r="P86" s="332"/>
      <c r="Q86" s="332"/>
      <c r="R86" s="187"/>
    </row>
    <row r="87" spans="1:18" ht="30">
      <c r="A87" s="192"/>
      <c r="B87" s="275" t="s">
        <v>1693</v>
      </c>
      <c r="C87" s="358" t="s">
        <v>1327</v>
      </c>
      <c r="D87" s="2997"/>
      <c r="E87" s="299"/>
      <c r="F87" s="299"/>
      <c r="G87" s="299"/>
      <c r="H87" s="332"/>
      <c r="I87" s="299"/>
      <c r="J87" s="299"/>
      <c r="K87" s="299"/>
      <c r="L87" s="299"/>
      <c r="M87" s="745">
        <v>214545</v>
      </c>
      <c r="N87" s="299"/>
      <c r="O87" s="299"/>
      <c r="P87" s="332"/>
      <c r="Q87" s="332"/>
      <c r="R87" s="187"/>
    </row>
    <row r="88" spans="1:18" ht="37.5" customHeight="1">
      <c r="A88" s="192"/>
      <c r="B88" s="275" t="s">
        <v>1694</v>
      </c>
      <c r="C88" s="358" t="s">
        <v>1327</v>
      </c>
      <c r="D88" s="3001"/>
      <c r="E88" s="299"/>
      <c r="F88" s="299"/>
      <c r="G88" s="299"/>
      <c r="H88" s="332"/>
      <c r="I88" s="299"/>
      <c r="J88" s="299"/>
      <c r="K88" s="299"/>
      <c r="L88" s="299"/>
      <c r="M88" s="745">
        <v>150909</v>
      </c>
      <c r="N88" s="299"/>
      <c r="O88" s="299"/>
      <c r="P88" s="332"/>
      <c r="Q88" s="332"/>
      <c r="R88" s="187"/>
    </row>
    <row r="89" spans="1:18" ht="22.5" customHeight="1">
      <c r="A89" s="192"/>
      <c r="B89" s="2892" t="s">
        <v>1696</v>
      </c>
      <c r="C89" s="2893"/>
      <c r="D89" s="3031"/>
      <c r="E89" s="299"/>
      <c r="F89" s="299"/>
      <c r="G89" s="299"/>
      <c r="H89" s="332"/>
      <c r="I89" s="299"/>
      <c r="J89" s="299"/>
      <c r="K89" s="299"/>
      <c r="L89" s="299"/>
      <c r="M89" s="745"/>
      <c r="N89" s="299"/>
      <c r="O89" s="299"/>
      <c r="P89" s="332"/>
      <c r="Q89" s="332"/>
      <c r="R89" s="187"/>
    </row>
    <row r="90" spans="1:18" ht="20.25" customHeight="1">
      <c r="A90" s="192"/>
      <c r="B90" s="3009" t="s">
        <v>1697</v>
      </c>
      <c r="C90" s="3010"/>
      <c r="D90" s="3011"/>
      <c r="E90" s="299"/>
      <c r="F90" s="299"/>
      <c r="G90" s="299"/>
      <c r="H90" s="332"/>
      <c r="I90" s="299"/>
      <c r="J90" s="299"/>
      <c r="K90" s="299"/>
      <c r="L90" s="299"/>
      <c r="M90" s="745"/>
      <c r="N90" s="299"/>
      <c r="O90" s="299"/>
      <c r="P90" s="332"/>
      <c r="Q90" s="332"/>
      <c r="R90" s="187"/>
    </row>
    <row r="91" spans="1:18" ht="18" customHeight="1">
      <c r="A91" s="192"/>
      <c r="B91" s="275" t="s">
        <v>1698</v>
      </c>
      <c r="C91" s="358" t="s">
        <v>1327</v>
      </c>
      <c r="D91" s="2996" t="s">
        <v>1562</v>
      </c>
      <c r="E91" s="299"/>
      <c r="F91" s="299"/>
      <c r="G91" s="299"/>
      <c r="H91" s="332"/>
      <c r="I91" s="299"/>
      <c r="J91" s="299"/>
      <c r="K91" s="299"/>
      <c r="L91" s="299"/>
      <c r="M91" s="745">
        <v>327273</v>
      </c>
      <c r="N91" s="299"/>
      <c r="O91" s="299"/>
      <c r="P91" s="332"/>
      <c r="Q91" s="332"/>
      <c r="R91" s="187"/>
    </row>
    <row r="92" spans="1:18" ht="18">
      <c r="A92" s="192"/>
      <c r="B92" s="275" t="s">
        <v>1699</v>
      </c>
      <c r="C92" s="358" t="s">
        <v>1327</v>
      </c>
      <c r="D92" s="2997"/>
      <c r="E92" s="299"/>
      <c r="F92" s="299"/>
      <c r="G92" s="299"/>
      <c r="H92" s="332"/>
      <c r="I92" s="299"/>
      <c r="J92" s="299"/>
      <c r="K92" s="299"/>
      <c r="L92" s="299"/>
      <c r="M92" s="745">
        <v>305883</v>
      </c>
      <c r="N92" s="299"/>
      <c r="O92" s="299"/>
      <c r="P92" s="332"/>
      <c r="Q92" s="332"/>
      <c r="R92" s="187"/>
    </row>
    <row r="93" spans="1:18" ht="18">
      <c r="A93" s="192"/>
      <c r="B93" s="275" t="s">
        <v>1700</v>
      </c>
      <c r="C93" s="358" t="s">
        <v>1327</v>
      </c>
      <c r="D93" s="2997"/>
      <c r="E93" s="299"/>
      <c r="F93" s="299"/>
      <c r="G93" s="299"/>
      <c r="H93" s="332"/>
      <c r="I93" s="299"/>
      <c r="J93" s="299"/>
      <c r="K93" s="299"/>
      <c r="L93" s="299"/>
      <c r="M93" s="745">
        <v>263102</v>
      </c>
      <c r="N93" s="299"/>
      <c r="O93" s="299"/>
      <c r="P93" s="332"/>
      <c r="Q93" s="332"/>
      <c r="R93" s="187"/>
    </row>
    <row r="94" spans="1:18" ht="18">
      <c r="A94" s="192"/>
      <c r="B94" s="275" t="s">
        <v>1701</v>
      </c>
      <c r="C94" s="358" t="s">
        <v>1327</v>
      </c>
      <c r="D94" s="2997"/>
      <c r="E94" s="299"/>
      <c r="F94" s="299"/>
      <c r="G94" s="299"/>
      <c r="H94" s="332"/>
      <c r="I94" s="299"/>
      <c r="J94" s="299"/>
      <c r="K94" s="299"/>
      <c r="L94" s="299"/>
      <c r="M94" s="745">
        <v>231016</v>
      </c>
      <c r="N94" s="299"/>
      <c r="O94" s="299"/>
      <c r="P94" s="332"/>
      <c r="Q94" s="332"/>
      <c r="R94" s="187"/>
    </row>
    <row r="95" spans="1:18" ht="18">
      <c r="A95" s="192"/>
      <c r="B95" s="275" t="s">
        <v>1702</v>
      </c>
      <c r="C95" s="358" t="s">
        <v>1327</v>
      </c>
      <c r="D95" s="3001"/>
      <c r="E95" s="299"/>
      <c r="F95" s="299"/>
      <c r="G95" s="299"/>
      <c r="H95" s="332"/>
      <c r="I95" s="299"/>
      <c r="J95" s="299"/>
      <c r="K95" s="299"/>
      <c r="L95" s="299"/>
      <c r="M95" s="745">
        <v>231016</v>
      </c>
      <c r="N95" s="299"/>
      <c r="O95" s="299"/>
      <c r="P95" s="332"/>
      <c r="Q95" s="332"/>
      <c r="R95" s="187"/>
    </row>
    <row r="96" spans="1:18" ht="22.5" customHeight="1">
      <c r="A96" s="192"/>
      <c r="B96" s="3009" t="s">
        <v>1703</v>
      </c>
      <c r="C96" s="3010"/>
      <c r="D96" s="3011"/>
      <c r="E96" s="299"/>
      <c r="F96" s="299"/>
      <c r="G96" s="299"/>
      <c r="H96" s="332"/>
      <c r="I96" s="299"/>
      <c r="J96" s="299"/>
      <c r="K96" s="299"/>
      <c r="L96" s="299"/>
      <c r="M96" s="745"/>
      <c r="N96" s="299"/>
      <c r="O96" s="299"/>
      <c r="P96" s="332"/>
      <c r="Q96" s="332"/>
      <c r="R96" s="187"/>
    </row>
    <row r="97" spans="1:18" ht="18" customHeight="1">
      <c r="A97" s="192"/>
      <c r="B97" s="275" t="s">
        <v>1698</v>
      </c>
      <c r="C97" s="358" t="s">
        <v>1327</v>
      </c>
      <c r="D97" s="2996" t="s">
        <v>1562</v>
      </c>
      <c r="E97" s="299"/>
      <c r="F97" s="299"/>
      <c r="G97" s="299"/>
      <c r="H97" s="332"/>
      <c r="I97" s="299"/>
      <c r="J97" s="299"/>
      <c r="K97" s="299"/>
      <c r="L97" s="299"/>
      <c r="M97" s="745">
        <v>278182</v>
      </c>
      <c r="N97" s="299"/>
      <c r="O97" s="299"/>
      <c r="P97" s="332"/>
      <c r="Q97" s="332"/>
      <c r="R97" s="187"/>
    </row>
    <row r="98" spans="1:18" ht="29.25" customHeight="1">
      <c r="A98" s="192"/>
      <c r="B98" s="275" t="s">
        <v>1699</v>
      </c>
      <c r="C98" s="358" t="s">
        <v>1327</v>
      </c>
      <c r="D98" s="2997"/>
      <c r="E98" s="299"/>
      <c r="F98" s="299"/>
      <c r="G98" s="299"/>
      <c r="H98" s="332"/>
      <c r="I98" s="299"/>
      <c r="J98" s="299"/>
      <c r="K98" s="299"/>
      <c r="L98" s="299"/>
      <c r="M98" s="745">
        <v>260000</v>
      </c>
      <c r="N98" s="299"/>
      <c r="O98" s="299"/>
      <c r="P98" s="332"/>
      <c r="Q98" s="332"/>
      <c r="R98" s="187"/>
    </row>
    <row r="99" spans="1:18" ht="18">
      <c r="A99" s="192"/>
      <c r="B99" s="275" t="s">
        <v>1700</v>
      </c>
      <c r="C99" s="358" t="s">
        <v>1327</v>
      </c>
      <c r="D99" s="2997"/>
      <c r="E99" s="299"/>
      <c r="F99" s="299"/>
      <c r="G99" s="299"/>
      <c r="H99" s="332"/>
      <c r="I99" s="299"/>
      <c r="J99" s="299"/>
      <c r="K99" s="299"/>
      <c r="L99" s="299"/>
      <c r="M99" s="745">
        <v>223636</v>
      </c>
      <c r="N99" s="299"/>
      <c r="O99" s="299"/>
      <c r="P99" s="332"/>
      <c r="Q99" s="332"/>
      <c r="R99" s="187"/>
    </row>
    <row r="100" spans="1:18" ht="18">
      <c r="A100" s="192"/>
      <c r="B100" s="275" t="s">
        <v>1701</v>
      </c>
      <c r="C100" s="358" t="s">
        <v>1327</v>
      </c>
      <c r="D100" s="2997"/>
      <c r="E100" s="299"/>
      <c r="F100" s="299"/>
      <c r="G100" s="299"/>
      <c r="H100" s="332"/>
      <c r="I100" s="299"/>
      <c r="J100" s="299"/>
      <c r="K100" s="299"/>
      <c r="L100" s="299"/>
      <c r="M100" s="745">
        <v>196364</v>
      </c>
      <c r="N100" s="299"/>
      <c r="O100" s="299"/>
      <c r="P100" s="332"/>
      <c r="Q100" s="332"/>
      <c r="R100" s="187"/>
    </row>
    <row r="101" spans="1:18" ht="18">
      <c r="A101" s="192"/>
      <c r="B101" s="275" t="s">
        <v>1702</v>
      </c>
      <c r="C101" s="358" t="s">
        <v>1327</v>
      </c>
      <c r="D101" s="3001"/>
      <c r="E101" s="299"/>
      <c r="F101" s="299"/>
      <c r="G101" s="299"/>
      <c r="H101" s="332"/>
      <c r="I101" s="299"/>
      <c r="J101" s="299"/>
      <c r="K101" s="299"/>
      <c r="L101" s="299"/>
      <c r="M101" s="745">
        <v>196364</v>
      </c>
      <c r="N101" s="299"/>
      <c r="O101" s="299"/>
      <c r="P101" s="332"/>
      <c r="Q101" s="332"/>
      <c r="R101" s="187"/>
    </row>
    <row r="102" spans="1:18" ht="22.5" customHeight="1">
      <c r="A102" s="192"/>
      <c r="B102" s="3009" t="s">
        <v>1704</v>
      </c>
      <c r="C102" s="3010"/>
      <c r="D102" s="3011"/>
      <c r="E102" s="299"/>
      <c r="F102" s="299"/>
      <c r="G102" s="299"/>
      <c r="H102" s="332"/>
      <c r="I102" s="299"/>
      <c r="J102" s="299"/>
      <c r="K102" s="299"/>
      <c r="L102" s="299"/>
      <c r="M102" s="745"/>
      <c r="N102" s="299"/>
      <c r="O102" s="299"/>
      <c r="P102" s="332"/>
      <c r="Q102" s="332"/>
      <c r="R102" s="187"/>
    </row>
    <row r="103" spans="1:18" ht="18" customHeight="1">
      <c r="A103" s="192"/>
      <c r="B103" s="275" t="s">
        <v>1705</v>
      </c>
      <c r="C103" s="358" t="s">
        <v>1327</v>
      </c>
      <c r="D103" s="2996" t="s">
        <v>1562</v>
      </c>
      <c r="E103" s="299"/>
      <c r="F103" s="299"/>
      <c r="G103" s="299"/>
      <c r="H103" s="332"/>
      <c r="I103" s="299"/>
      <c r="J103" s="299"/>
      <c r="K103" s="299"/>
      <c r="L103" s="299"/>
      <c r="M103" s="745">
        <v>434225</v>
      </c>
      <c r="N103" s="299"/>
      <c r="O103" s="299"/>
      <c r="P103" s="332"/>
      <c r="Q103" s="332"/>
      <c r="R103" s="187"/>
    </row>
    <row r="104" spans="1:18" ht="18">
      <c r="A104" s="192"/>
      <c r="B104" s="275" t="s">
        <v>1706</v>
      </c>
      <c r="C104" s="358" t="s">
        <v>1327</v>
      </c>
      <c r="D104" s="2997"/>
      <c r="E104" s="299"/>
      <c r="F104" s="299"/>
      <c r="G104" s="299"/>
      <c r="H104" s="332"/>
      <c r="I104" s="299"/>
      <c r="J104" s="299"/>
      <c r="K104" s="299"/>
      <c r="L104" s="299"/>
      <c r="M104" s="745">
        <v>327273</v>
      </c>
      <c r="N104" s="299"/>
      <c r="O104" s="299"/>
      <c r="P104" s="332"/>
      <c r="Q104" s="332"/>
      <c r="R104" s="187"/>
    </row>
    <row r="105" spans="1:18" ht="18">
      <c r="A105" s="192"/>
      <c r="B105" s="275" t="s">
        <v>1707</v>
      </c>
      <c r="C105" s="358" t="s">
        <v>1327</v>
      </c>
      <c r="D105" s="2997"/>
      <c r="E105" s="299"/>
      <c r="F105" s="299"/>
      <c r="G105" s="299"/>
      <c r="H105" s="332"/>
      <c r="I105" s="299"/>
      <c r="J105" s="299"/>
      <c r="K105" s="299"/>
      <c r="L105" s="299"/>
      <c r="M105" s="745">
        <v>263102</v>
      </c>
      <c r="N105" s="299"/>
      <c r="O105" s="299"/>
      <c r="P105" s="332"/>
      <c r="Q105" s="332"/>
      <c r="R105" s="187"/>
    </row>
    <row r="106" spans="1:18" ht="18">
      <c r="A106" s="192"/>
      <c r="B106" s="275" t="s">
        <v>1708</v>
      </c>
      <c r="C106" s="358" t="s">
        <v>1327</v>
      </c>
      <c r="D106" s="3001"/>
      <c r="E106" s="299"/>
      <c r="F106" s="299"/>
      <c r="G106" s="299"/>
      <c r="H106" s="332"/>
      <c r="I106" s="299"/>
      <c r="J106" s="299"/>
      <c r="K106" s="299"/>
      <c r="L106" s="299"/>
      <c r="M106" s="745">
        <v>263102</v>
      </c>
      <c r="N106" s="299"/>
      <c r="O106" s="299"/>
      <c r="P106" s="332"/>
      <c r="Q106" s="332"/>
      <c r="R106" s="187"/>
    </row>
    <row r="107" spans="1:18" ht="22.5" customHeight="1">
      <c r="A107" s="192"/>
      <c r="B107" s="3009" t="s">
        <v>1709</v>
      </c>
      <c r="C107" s="3010"/>
      <c r="D107" s="3011"/>
      <c r="E107" s="299"/>
      <c r="F107" s="299"/>
      <c r="G107" s="299"/>
      <c r="H107" s="332"/>
      <c r="I107" s="299"/>
      <c r="J107" s="299"/>
      <c r="K107" s="299"/>
      <c r="L107" s="299"/>
      <c r="M107" s="745"/>
      <c r="N107" s="299"/>
      <c r="O107" s="299"/>
      <c r="P107" s="332"/>
      <c r="Q107" s="332"/>
      <c r="R107" s="187"/>
    </row>
    <row r="108" spans="1:18" ht="18" customHeight="1">
      <c r="A108" s="192"/>
      <c r="B108" s="275" t="s">
        <v>1705</v>
      </c>
      <c r="C108" s="358" t="s">
        <v>1327</v>
      </c>
      <c r="D108" s="2996" t="s">
        <v>1562</v>
      </c>
      <c r="E108" s="299"/>
      <c r="F108" s="299"/>
      <c r="G108" s="299"/>
      <c r="H108" s="332"/>
      <c r="I108" s="299"/>
      <c r="J108" s="299"/>
      <c r="K108" s="299"/>
      <c r="L108" s="299"/>
      <c r="M108" s="745">
        <v>369091</v>
      </c>
      <c r="N108" s="299"/>
      <c r="O108" s="299"/>
      <c r="P108" s="332"/>
      <c r="Q108" s="332"/>
      <c r="R108" s="187"/>
    </row>
    <row r="109" spans="1:18" ht="18">
      <c r="A109" s="192"/>
      <c r="B109" s="275" t="s">
        <v>1706</v>
      </c>
      <c r="C109" s="358" t="s">
        <v>1327</v>
      </c>
      <c r="D109" s="2997"/>
      <c r="E109" s="299"/>
      <c r="F109" s="299"/>
      <c r="G109" s="299"/>
      <c r="H109" s="332"/>
      <c r="I109" s="299"/>
      <c r="J109" s="299"/>
      <c r="K109" s="299"/>
      <c r="L109" s="299"/>
      <c r="M109" s="745">
        <v>278182</v>
      </c>
      <c r="N109" s="299"/>
      <c r="O109" s="299"/>
      <c r="P109" s="332"/>
      <c r="Q109" s="332"/>
      <c r="R109" s="187"/>
    </row>
    <row r="110" spans="1:18" ht="36" customHeight="1">
      <c r="A110" s="192"/>
      <c r="B110" s="275" t="s">
        <v>1707</v>
      </c>
      <c r="C110" s="358" t="s">
        <v>1327</v>
      </c>
      <c r="D110" s="2997"/>
      <c r="E110" s="299"/>
      <c r="F110" s="299"/>
      <c r="G110" s="299"/>
      <c r="H110" s="332"/>
      <c r="I110" s="299"/>
      <c r="J110" s="299"/>
      <c r="K110" s="299"/>
      <c r="L110" s="299"/>
      <c r="M110" s="745">
        <v>223636</v>
      </c>
      <c r="N110" s="299"/>
      <c r="O110" s="299"/>
      <c r="P110" s="332"/>
      <c r="Q110" s="332"/>
      <c r="R110" s="187"/>
    </row>
    <row r="111" spans="1:18" ht="18">
      <c r="A111" s="192"/>
      <c r="B111" s="275" t="s">
        <v>1708</v>
      </c>
      <c r="C111" s="358" t="s">
        <v>1327</v>
      </c>
      <c r="D111" s="3001"/>
      <c r="E111" s="299"/>
      <c r="F111" s="299"/>
      <c r="G111" s="299"/>
      <c r="H111" s="332"/>
      <c r="I111" s="299"/>
      <c r="J111" s="299"/>
      <c r="K111" s="299"/>
      <c r="L111" s="299"/>
      <c r="M111" s="745">
        <v>223636</v>
      </c>
      <c r="N111" s="299"/>
      <c r="O111" s="299"/>
      <c r="P111" s="332"/>
      <c r="Q111" s="332"/>
      <c r="R111" s="187"/>
    </row>
    <row r="112" spans="1:18" ht="22.5" customHeight="1">
      <c r="A112" s="192"/>
      <c r="B112" s="539" t="s">
        <v>1710</v>
      </c>
      <c r="C112" s="540"/>
      <c r="D112" s="795"/>
      <c r="E112" s="299"/>
      <c r="F112" s="299"/>
      <c r="G112" s="299"/>
      <c r="H112" s="332"/>
      <c r="I112" s="299"/>
      <c r="J112" s="299"/>
      <c r="K112" s="299"/>
      <c r="L112" s="299"/>
      <c r="M112" s="745"/>
      <c r="N112" s="299"/>
      <c r="O112" s="299"/>
      <c r="P112" s="332"/>
      <c r="Q112" s="332"/>
      <c r="R112" s="187"/>
    </row>
    <row r="113" spans="1:18" ht="18" customHeight="1">
      <c r="A113" s="192"/>
      <c r="B113" s="275" t="s">
        <v>1711</v>
      </c>
      <c r="C113" s="150" t="s">
        <v>1327</v>
      </c>
      <c r="D113" s="2996" t="s">
        <v>1562</v>
      </c>
      <c r="E113" s="299"/>
      <c r="F113" s="299"/>
      <c r="G113" s="299"/>
      <c r="H113" s="332"/>
      <c r="I113" s="299"/>
      <c r="J113" s="299"/>
      <c r="K113" s="299"/>
      <c r="L113" s="299"/>
      <c r="M113" s="745">
        <v>327273</v>
      </c>
      <c r="N113" s="299"/>
      <c r="O113" s="299"/>
      <c r="P113" s="332"/>
      <c r="Q113" s="332"/>
      <c r="R113" s="187"/>
    </row>
    <row r="114" spans="1:18" ht="18">
      <c r="A114" s="192"/>
      <c r="B114" s="275" t="s">
        <v>1712</v>
      </c>
      <c r="C114" s="150" t="s">
        <v>1327</v>
      </c>
      <c r="D114" s="2997"/>
      <c r="E114" s="299"/>
      <c r="F114" s="299"/>
      <c r="G114" s="299"/>
      <c r="H114" s="332"/>
      <c r="I114" s="299"/>
      <c r="J114" s="299"/>
      <c r="K114" s="299"/>
      <c r="L114" s="299"/>
      <c r="M114" s="745">
        <v>273796</v>
      </c>
      <c r="N114" s="299"/>
      <c r="O114" s="299"/>
      <c r="P114" s="332"/>
      <c r="Q114" s="332"/>
      <c r="R114" s="187"/>
    </row>
    <row r="115" spans="1:18" ht="15.75">
      <c r="A115" s="192"/>
      <c r="B115" s="539" t="s">
        <v>1713</v>
      </c>
      <c r="C115" s="412"/>
      <c r="D115" s="2997"/>
      <c r="E115" s="299"/>
      <c r="F115" s="299"/>
      <c r="G115" s="299"/>
      <c r="H115" s="332"/>
      <c r="I115" s="299"/>
      <c r="J115" s="299"/>
      <c r="K115" s="299"/>
      <c r="L115" s="299"/>
      <c r="M115" s="745"/>
      <c r="N115" s="299"/>
      <c r="O115" s="299"/>
      <c r="P115" s="332"/>
      <c r="Q115" s="332"/>
      <c r="R115" s="187"/>
    </row>
    <row r="116" spans="1:18" ht="18">
      <c r="A116" s="192"/>
      <c r="B116" s="275" t="s">
        <v>1711</v>
      </c>
      <c r="C116" s="150" t="s">
        <v>1327</v>
      </c>
      <c r="D116" s="2997"/>
      <c r="E116" s="299"/>
      <c r="F116" s="299"/>
      <c r="G116" s="299"/>
      <c r="H116" s="332"/>
      <c r="I116" s="299"/>
      <c r="J116" s="299"/>
      <c r="K116" s="299"/>
      <c r="L116" s="299"/>
      <c r="M116" s="745">
        <v>278182</v>
      </c>
      <c r="N116" s="299"/>
      <c r="O116" s="299"/>
      <c r="P116" s="332"/>
      <c r="Q116" s="332"/>
      <c r="R116" s="187"/>
    </row>
    <row r="117" spans="1:18" ht="18">
      <c r="A117" s="192"/>
      <c r="B117" s="275" t="s">
        <v>1712</v>
      </c>
      <c r="C117" s="150" t="s">
        <v>1327</v>
      </c>
      <c r="D117" s="3001"/>
      <c r="E117" s="299"/>
      <c r="F117" s="299"/>
      <c r="G117" s="299"/>
      <c r="H117" s="332"/>
      <c r="I117" s="299"/>
      <c r="J117" s="299"/>
      <c r="K117" s="299"/>
      <c r="L117" s="299"/>
      <c r="M117" s="745">
        <v>232727</v>
      </c>
      <c r="N117" s="299"/>
      <c r="O117" s="299"/>
      <c r="P117" s="332"/>
      <c r="Q117" s="332"/>
      <c r="R117" s="187"/>
    </row>
    <row r="118" spans="1:18" ht="24" customHeight="1">
      <c r="A118" s="192"/>
      <c r="B118" s="2892" t="s">
        <v>1714</v>
      </c>
      <c r="C118" s="2893"/>
      <c r="D118" s="3031"/>
      <c r="E118" s="299"/>
      <c r="F118" s="299"/>
      <c r="G118" s="299"/>
      <c r="H118" s="332"/>
      <c r="I118" s="299"/>
      <c r="J118" s="299"/>
      <c r="K118" s="299"/>
      <c r="L118" s="299"/>
      <c r="M118" s="745"/>
      <c r="N118" s="299"/>
      <c r="O118" s="299"/>
      <c r="P118" s="332"/>
      <c r="Q118" s="332"/>
      <c r="R118" s="187"/>
    </row>
    <row r="119" spans="1:18" ht="15.75">
      <c r="A119" s="192"/>
      <c r="B119" s="3009" t="s">
        <v>1715</v>
      </c>
      <c r="C119" s="3010"/>
      <c r="D119" s="3011"/>
      <c r="E119" s="299"/>
      <c r="F119" s="299"/>
      <c r="G119" s="299"/>
      <c r="H119" s="332"/>
      <c r="I119" s="299"/>
      <c r="J119" s="299"/>
      <c r="K119" s="299"/>
      <c r="L119" s="299"/>
      <c r="M119" s="745"/>
      <c r="N119" s="299"/>
      <c r="O119" s="299"/>
      <c r="P119" s="332"/>
      <c r="Q119" s="332"/>
      <c r="R119" s="187"/>
    </row>
    <row r="120" spans="1:18" ht="22.5" customHeight="1">
      <c r="A120" s="192"/>
      <c r="B120" s="275" t="s">
        <v>1716</v>
      </c>
      <c r="C120" s="150" t="s">
        <v>1327</v>
      </c>
      <c r="D120" s="744"/>
      <c r="E120" s="299"/>
      <c r="F120" s="299"/>
      <c r="G120" s="299"/>
      <c r="H120" s="332"/>
      <c r="I120" s="299"/>
      <c r="J120" s="299"/>
      <c r="K120" s="299"/>
      <c r="L120" s="299"/>
      <c r="M120" s="745">
        <v>177540</v>
      </c>
      <c r="N120" s="299"/>
      <c r="O120" s="299"/>
      <c r="P120" s="332"/>
      <c r="Q120" s="332"/>
      <c r="R120" s="187"/>
    </row>
    <row r="121" spans="1:18" ht="20.25" customHeight="1">
      <c r="A121" s="192"/>
      <c r="B121" s="3009" t="s">
        <v>1717</v>
      </c>
      <c r="C121" s="3010"/>
      <c r="D121" s="3011"/>
      <c r="E121" s="299"/>
      <c r="F121" s="299"/>
      <c r="G121" s="299"/>
      <c r="H121" s="332"/>
      <c r="I121" s="299"/>
      <c r="J121" s="299"/>
      <c r="K121" s="299"/>
      <c r="L121" s="299"/>
      <c r="M121" s="745"/>
      <c r="N121" s="299"/>
      <c r="O121" s="299"/>
      <c r="P121" s="332"/>
      <c r="Q121" s="332"/>
      <c r="R121" s="187"/>
    </row>
    <row r="122" spans="1:18" ht="18">
      <c r="A122" s="192"/>
      <c r="B122" s="275" t="s">
        <v>1716</v>
      </c>
      <c r="C122" s="150" t="s">
        <v>1327</v>
      </c>
      <c r="D122" s="744"/>
      <c r="E122" s="299"/>
      <c r="F122" s="299"/>
      <c r="G122" s="299"/>
      <c r="H122" s="332"/>
      <c r="I122" s="299"/>
      <c r="J122" s="299"/>
      <c r="K122" s="299"/>
      <c r="L122" s="299"/>
      <c r="M122" s="745">
        <v>150909</v>
      </c>
      <c r="N122" s="299"/>
      <c r="O122" s="299"/>
      <c r="P122" s="332"/>
      <c r="Q122" s="332"/>
      <c r="R122" s="187"/>
    </row>
    <row r="123" spans="1:18" ht="23.25" customHeight="1">
      <c r="A123" s="192"/>
      <c r="B123" s="3009" t="s">
        <v>1718</v>
      </c>
      <c r="C123" s="3010"/>
      <c r="D123" s="3011"/>
      <c r="E123" s="299"/>
      <c r="F123" s="299"/>
      <c r="G123" s="299"/>
      <c r="H123" s="332"/>
      <c r="I123" s="299"/>
      <c r="J123" s="299"/>
      <c r="K123" s="299"/>
      <c r="L123" s="299"/>
      <c r="M123" s="745"/>
      <c r="N123" s="299"/>
      <c r="O123" s="299"/>
      <c r="P123" s="332"/>
      <c r="Q123" s="332"/>
      <c r="R123" s="187"/>
    </row>
    <row r="124" spans="1:18" ht="30">
      <c r="A124" s="192"/>
      <c r="B124" s="275" t="s">
        <v>1719</v>
      </c>
      <c r="C124" s="150" t="s">
        <v>1327</v>
      </c>
      <c r="D124" s="744"/>
      <c r="E124" s="299"/>
      <c r="F124" s="299"/>
      <c r="G124" s="299"/>
      <c r="H124" s="332"/>
      <c r="I124" s="299"/>
      <c r="J124" s="299"/>
      <c r="K124" s="299"/>
      <c r="L124" s="299"/>
      <c r="M124" s="745">
        <v>177540</v>
      </c>
      <c r="N124" s="299"/>
      <c r="O124" s="299"/>
      <c r="P124" s="332"/>
      <c r="Q124" s="332"/>
      <c r="R124" s="187"/>
    </row>
    <row r="125" spans="1:18" ht="23.25" customHeight="1">
      <c r="A125" s="192"/>
      <c r="B125" s="3009" t="s">
        <v>1720</v>
      </c>
      <c r="C125" s="3010"/>
      <c r="D125" s="3011"/>
      <c r="E125" s="299"/>
      <c r="F125" s="299"/>
      <c r="G125" s="299"/>
      <c r="H125" s="332"/>
      <c r="I125" s="299"/>
      <c r="J125" s="299"/>
      <c r="K125" s="299"/>
      <c r="L125" s="299"/>
      <c r="M125" s="745"/>
      <c r="N125" s="299"/>
      <c r="O125" s="299"/>
      <c r="P125" s="332"/>
      <c r="Q125" s="332"/>
      <c r="R125" s="187"/>
    </row>
    <row r="126" spans="1:18" ht="30">
      <c r="A126" s="192"/>
      <c r="B126" s="275" t="s">
        <v>1719</v>
      </c>
      <c r="C126" s="150" t="s">
        <v>1327</v>
      </c>
      <c r="D126" s="150"/>
      <c r="E126" s="299"/>
      <c r="F126" s="299"/>
      <c r="G126" s="299"/>
      <c r="H126" s="332"/>
      <c r="I126" s="299"/>
      <c r="J126" s="299"/>
      <c r="K126" s="299"/>
      <c r="L126" s="299"/>
      <c r="M126" s="745">
        <v>150909</v>
      </c>
      <c r="N126" s="299"/>
      <c r="O126" s="299"/>
      <c r="P126" s="332"/>
      <c r="Q126" s="332"/>
      <c r="R126" s="187"/>
    </row>
    <row r="127" spans="1:18" ht="19.5" customHeight="1">
      <c r="A127" s="192"/>
      <c r="B127" s="2892" t="s">
        <v>1721</v>
      </c>
      <c r="C127" s="2893"/>
      <c r="D127" s="3031"/>
      <c r="E127" s="299"/>
      <c r="F127" s="299"/>
      <c r="G127" s="299"/>
      <c r="H127" s="332"/>
      <c r="I127" s="299"/>
      <c r="J127" s="299"/>
      <c r="K127" s="299"/>
      <c r="L127" s="299"/>
      <c r="M127" s="745"/>
      <c r="N127" s="299"/>
      <c r="O127" s="299"/>
      <c r="P127" s="332"/>
      <c r="Q127" s="332"/>
      <c r="R127" s="187"/>
    </row>
    <row r="128" spans="1:18" ht="19.5" customHeight="1">
      <c r="A128" s="192"/>
      <c r="B128" s="3009" t="s">
        <v>1722</v>
      </c>
      <c r="C128" s="3010"/>
      <c r="D128" s="3011"/>
      <c r="E128" s="299"/>
      <c r="F128" s="299"/>
      <c r="G128" s="299"/>
      <c r="H128" s="332"/>
      <c r="I128" s="299"/>
      <c r="J128" s="299"/>
      <c r="K128" s="299"/>
      <c r="L128" s="299"/>
      <c r="M128" s="745"/>
      <c r="N128" s="299"/>
      <c r="O128" s="299"/>
      <c r="P128" s="332"/>
      <c r="Q128" s="332"/>
      <c r="R128" s="187"/>
    </row>
    <row r="129" spans="1:18" ht="29.25" customHeight="1">
      <c r="A129" s="192"/>
      <c r="B129" s="275" t="s">
        <v>1723</v>
      </c>
      <c r="C129" s="150" t="s">
        <v>1327</v>
      </c>
      <c r="D129" s="796"/>
      <c r="E129" s="299"/>
      <c r="F129" s="299"/>
      <c r="G129" s="299"/>
      <c r="H129" s="332"/>
      <c r="I129" s="299"/>
      <c r="J129" s="299"/>
      <c r="K129" s="299"/>
      <c r="L129" s="299"/>
      <c r="M129" s="745">
        <v>193583</v>
      </c>
      <c r="N129" s="299"/>
      <c r="O129" s="299"/>
      <c r="P129" s="332"/>
      <c r="Q129" s="332"/>
      <c r="R129" s="187"/>
    </row>
    <row r="130" spans="1:18" ht="23.25" customHeight="1">
      <c r="A130" s="192"/>
      <c r="B130" s="3009" t="s">
        <v>1724</v>
      </c>
      <c r="C130" s="3010"/>
      <c r="D130" s="3011"/>
      <c r="E130" s="299"/>
      <c r="F130" s="299"/>
      <c r="G130" s="299"/>
      <c r="H130" s="332"/>
      <c r="I130" s="299"/>
      <c r="J130" s="299"/>
      <c r="K130" s="299"/>
      <c r="L130" s="299"/>
      <c r="M130" s="745"/>
      <c r="N130" s="299"/>
      <c r="O130" s="299"/>
      <c r="P130" s="332"/>
      <c r="Q130" s="332"/>
      <c r="R130" s="187"/>
    </row>
    <row r="131" spans="1:18" ht="24.75" customHeight="1">
      <c r="A131" s="192"/>
      <c r="B131" s="275" t="s">
        <v>1723</v>
      </c>
      <c r="C131" s="150" t="s">
        <v>1327</v>
      </c>
      <c r="D131" s="796"/>
      <c r="E131" s="299"/>
      <c r="F131" s="299"/>
      <c r="G131" s="299"/>
      <c r="H131" s="332"/>
      <c r="I131" s="299"/>
      <c r="J131" s="299"/>
      <c r="K131" s="299"/>
      <c r="L131" s="299"/>
      <c r="M131" s="745">
        <v>164545</v>
      </c>
      <c r="N131" s="299"/>
      <c r="O131" s="299"/>
      <c r="P131" s="332"/>
      <c r="Q131" s="332"/>
      <c r="R131" s="187"/>
    </row>
    <row r="132" spans="1:18" ht="53.25" customHeight="1">
      <c r="A132" s="192"/>
      <c r="B132" s="3012" t="s">
        <v>1725</v>
      </c>
      <c r="C132" s="3013"/>
      <c r="D132" s="3013"/>
      <c r="E132" s="3013"/>
      <c r="F132" s="3013"/>
      <c r="G132" s="3013"/>
      <c r="H132" s="3013"/>
      <c r="I132" s="3013"/>
      <c r="J132" s="3013"/>
      <c r="K132" s="3013"/>
      <c r="L132" s="3013"/>
      <c r="M132" s="3013"/>
      <c r="N132" s="3013"/>
      <c r="O132" s="3013"/>
      <c r="P132" s="3013"/>
      <c r="Q132" s="3013"/>
      <c r="R132" s="3014"/>
    </row>
    <row r="133" spans="1:18" ht="28.5" customHeight="1">
      <c r="A133" s="192"/>
      <c r="B133" s="3067" t="s">
        <v>1726</v>
      </c>
      <c r="C133" s="2840"/>
      <c r="D133" s="2840"/>
      <c r="E133" s="2840"/>
      <c r="F133" s="2840"/>
      <c r="G133" s="2840"/>
      <c r="H133" s="2840"/>
      <c r="I133" s="2840"/>
      <c r="J133" s="2840"/>
      <c r="K133" s="2840"/>
      <c r="L133" s="2840"/>
      <c r="M133" s="2840"/>
      <c r="N133" s="2840"/>
      <c r="O133" s="700"/>
      <c r="P133" s="700"/>
      <c r="Q133" s="700"/>
      <c r="R133" s="701"/>
    </row>
    <row r="134" spans="1:18" ht="21" customHeight="1">
      <c r="A134" s="192"/>
      <c r="B134" s="2800" t="s">
        <v>1611</v>
      </c>
      <c r="C134" s="2801"/>
      <c r="D134" s="2802"/>
      <c r="E134" s="703"/>
      <c r="F134" s="2790" t="s">
        <v>1727</v>
      </c>
      <c r="G134" s="2790"/>
      <c r="H134" s="2790"/>
      <c r="I134" s="2790"/>
      <c r="J134" s="2790"/>
      <c r="K134" s="2790"/>
      <c r="L134" s="2790"/>
      <c r="M134" s="2790"/>
      <c r="N134" s="2790"/>
      <c r="O134" s="2790"/>
      <c r="P134" s="2790"/>
      <c r="Q134" s="700"/>
      <c r="R134" s="701"/>
    </row>
    <row r="135" spans="1:18" ht="21" customHeight="1">
      <c r="A135" s="192"/>
      <c r="B135" s="323" t="s">
        <v>1743</v>
      </c>
      <c r="C135" s="324"/>
      <c r="D135" s="297"/>
      <c r="E135" s="702"/>
      <c r="F135" s="356"/>
      <c r="G135" s="356"/>
      <c r="H135" s="336"/>
      <c r="I135" s="336"/>
      <c r="J135" s="336"/>
      <c r="K135" s="336"/>
      <c r="L135" s="336"/>
      <c r="M135" s="336"/>
      <c r="N135" s="336"/>
      <c r="O135" s="356"/>
      <c r="P135" s="356"/>
      <c r="Q135" s="700"/>
      <c r="R135" s="701"/>
    </row>
    <row r="136" spans="1:18" ht="38.25" customHeight="1">
      <c r="A136" s="192"/>
      <c r="B136" s="247" t="s">
        <v>1728</v>
      </c>
      <c r="C136" s="150" t="s">
        <v>1327</v>
      </c>
      <c r="D136" s="2996" t="s">
        <v>1729</v>
      </c>
      <c r="E136" s="425"/>
      <c r="F136" s="425"/>
      <c r="G136" s="426"/>
      <c r="H136" s="159"/>
      <c r="I136" s="159"/>
      <c r="J136" s="159"/>
      <c r="K136" s="159"/>
      <c r="L136" s="159"/>
      <c r="M136" s="337">
        <v>93000</v>
      </c>
      <c r="N136" s="159"/>
      <c r="O136" s="299"/>
      <c r="P136" s="332"/>
      <c r="Q136" s="332"/>
      <c r="R136" s="187"/>
    </row>
    <row r="137" spans="1:18" ht="18">
      <c r="A137" s="192"/>
      <c r="B137" s="247" t="s">
        <v>1730</v>
      </c>
      <c r="C137" s="150" t="s">
        <v>1327</v>
      </c>
      <c r="D137" s="2997"/>
      <c r="E137" s="299"/>
      <c r="F137" s="299"/>
      <c r="G137" s="299"/>
      <c r="H137" s="332"/>
      <c r="I137" s="299"/>
      <c r="J137" s="299"/>
      <c r="K137" s="299"/>
      <c r="L137" s="299"/>
      <c r="M137" s="745">
        <v>236000</v>
      </c>
      <c r="N137" s="299"/>
      <c r="O137" s="299"/>
      <c r="P137" s="332"/>
      <c r="Q137" s="332"/>
      <c r="R137" s="187"/>
    </row>
    <row r="138" spans="1:18" ht="30">
      <c r="A138" s="192"/>
      <c r="B138" s="247" t="s">
        <v>1733</v>
      </c>
      <c r="C138" s="150" t="s">
        <v>1327</v>
      </c>
      <c r="D138" s="2997"/>
      <c r="E138" s="299"/>
      <c r="F138" s="299"/>
      <c r="G138" s="299"/>
      <c r="H138" s="332"/>
      <c r="I138" s="299"/>
      <c r="J138" s="299"/>
      <c r="K138" s="299"/>
      <c r="L138" s="299"/>
      <c r="M138" s="745">
        <v>95000</v>
      </c>
      <c r="N138" s="299"/>
      <c r="O138" s="299"/>
      <c r="P138" s="332"/>
      <c r="Q138" s="332"/>
      <c r="R138" s="187"/>
    </row>
    <row r="139" spans="1:18" ht="15.75">
      <c r="A139" s="192"/>
      <c r="B139" s="323" t="s">
        <v>1746</v>
      </c>
      <c r="C139" s="150"/>
      <c r="D139" s="262"/>
      <c r="E139" s="299"/>
      <c r="F139" s="299"/>
      <c r="G139" s="299"/>
      <c r="H139" s="332"/>
      <c r="I139" s="299"/>
      <c r="J139" s="299"/>
      <c r="K139" s="299"/>
      <c r="L139" s="299"/>
      <c r="M139" s="745"/>
      <c r="N139" s="299"/>
      <c r="O139" s="299"/>
      <c r="P139" s="332"/>
      <c r="Q139" s="332"/>
      <c r="R139" s="187"/>
    </row>
    <row r="140" spans="1:18" ht="30" customHeight="1">
      <c r="A140" s="192"/>
      <c r="B140" s="247" t="s">
        <v>1731</v>
      </c>
      <c r="C140" s="150" t="s">
        <v>1327</v>
      </c>
      <c r="D140" s="2996" t="s">
        <v>1729</v>
      </c>
      <c r="E140" s="299"/>
      <c r="F140" s="299"/>
      <c r="G140" s="299"/>
      <c r="H140" s="332"/>
      <c r="I140" s="299"/>
      <c r="J140" s="299"/>
      <c r="K140" s="299"/>
      <c r="L140" s="299"/>
      <c r="M140" s="745">
        <v>189000</v>
      </c>
      <c r="N140" s="299"/>
      <c r="O140" s="299"/>
      <c r="P140" s="332"/>
      <c r="Q140" s="332"/>
      <c r="R140" s="187"/>
    </row>
    <row r="141" spans="1:18" ht="30">
      <c r="A141" s="192"/>
      <c r="B141" s="247" t="s">
        <v>1732</v>
      </c>
      <c r="C141" s="150" t="s">
        <v>1327</v>
      </c>
      <c r="D141" s="2997"/>
      <c r="E141" s="299"/>
      <c r="F141" s="299"/>
      <c r="G141" s="299"/>
      <c r="H141" s="332"/>
      <c r="I141" s="299"/>
      <c r="J141" s="299"/>
      <c r="K141" s="299"/>
      <c r="L141" s="299"/>
      <c r="M141" s="745">
        <v>246000</v>
      </c>
      <c r="N141" s="299"/>
      <c r="O141" s="299"/>
      <c r="P141" s="332"/>
      <c r="Q141" s="332"/>
      <c r="R141" s="187"/>
    </row>
    <row r="142" spans="1:18" ht="30">
      <c r="A142" s="192"/>
      <c r="B142" s="247" t="s">
        <v>1747</v>
      </c>
      <c r="C142" s="150" t="s">
        <v>1327</v>
      </c>
      <c r="D142" s="2997"/>
      <c r="E142" s="299"/>
      <c r="F142" s="299"/>
      <c r="G142" s="299"/>
      <c r="H142" s="332"/>
      <c r="I142" s="299"/>
      <c r="J142" s="299"/>
      <c r="K142" s="299"/>
      <c r="L142" s="299"/>
      <c r="M142" s="745">
        <v>150000</v>
      </c>
      <c r="N142" s="299"/>
      <c r="O142" s="299"/>
      <c r="P142" s="332"/>
      <c r="Q142" s="332"/>
      <c r="R142" s="187"/>
    </row>
    <row r="143" spans="1:18" ht="15.75">
      <c r="A143" s="192"/>
      <c r="B143" s="2800" t="s">
        <v>1749</v>
      </c>
      <c r="C143" s="2802"/>
      <c r="D143" s="262"/>
      <c r="E143" s="299"/>
      <c r="F143" s="299"/>
      <c r="G143" s="299"/>
      <c r="H143" s="332"/>
      <c r="I143" s="299"/>
      <c r="J143" s="299"/>
      <c r="K143" s="299"/>
      <c r="L143" s="299"/>
      <c r="M143" s="745"/>
      <c r="N143" s="299"/>
      <c r="O143" s="299"/>
      <c r="P143" s="332"/>
      <c r="Q143" s="332"/>
      <c r="R143" s="187"/>
    </row>
    <row r="144" spans="1:18" ht="30" customHeight="1">
      <c r="A144" s="192"/>
      <c r="B144" s="247" t="s">
        <v>1750</v>
      </c>
      <c r="C144" s="150" t="s">
        <v>1327</v>
      </c>
      <c r="D144" s="2996" t="s">
        <v>1729</v>
      </c>
      <c r="E144" s="299"/>
      <c r="F144" s="299"/>
      <c r="G144" s="299"/>
      <c r="H144" s="332"/>
      <c r="I144" s="299"/>
      <c r="J144" s="299"/>
      <c r="K144" s="299"/>
      <c r="L144" s="299"/>
      <c r="M144" s="745">
        <v>227000</v>
      </c>
      <c r="N144" s="299"/>
      <c r="O144" s="299"/>
      <c r="P144" s="332"/>
      <c r="Q144" s="332"/>
      <c r="R144" s="187"/>
    </row>
    <row r="145" spans="1:18" ht="30">
      <c r="A145" s="192"/>
      <c r="B145" s="247" t="s">
        <v>1751</v>
      </c>
      <c r="C145" s="150" t="s">
        <v>1327</v>
      </c>
      <c r="D145" s="2997"/>
      <c r="E145" s="299"/>
      <c r="F145" s="299"/>
      <c r="G145" s="299"/>
      <c r="H145" s="332"/>
      <c r="I145" s="299"/>
      <c r="J145" s="299"/>
      <c r="K145" s="299"/>
      <c r="L145" s="299"/>
      <c r="M145" s="745">
        <v>256000</v>
      </c>
      <c r="N145" s="299"/>
      <c r="O145" s="299"/>
      <c r="P145" s="332"/>
      <c r="Q145" s="332"/>
      <c r="R145" s="187"/>
    </row>
    <row r="146" spans="1:18" ht="30">
      <c r="A146" s="192"/>
      <c r="B146" s="247" t="s">
        <v>1752</v>
      </c>
      <c r="C146" s="150" t="s">
        <v>1327</v>
      </c>
      <c r="D146" s="2997"/>
      <c r="E146" s="299"/>
      <c r="F146" s="299"/>
      <c r="G146" s="299"/>
      <c r="H146" s="332"/>
      <c r="I146" s="299"/>
      <c r="J146" s="299"/>
      <c r="K146" s="299"/>
      <c r="L146" s="299"/>
      <c r="M146" s="745">
        <v>350000</v>
      </c>
      <c r="N146" s="299"/>
      <c r="O146" s="299"/>
      <c r="P146" s="332"/>
      <c r="Q146" s="332"/>
      <c r="R146" s="187"/>
    </row>
    <row r="147" spans="1:18" ht="30" customHeight="1">
      <c r="A147" s="192"/>
      <c r="B147" s="247" t="s">
        <v>1753</v>
      </c>
      <c r="C147" s="150" t="s">
        <v>1327</v>
      </c>
      <c r="D147" s="2996" t="s">
        <v>1729</v>
      </c>
      <c r="E147" s="299"/>
      <c r="F147" s="299"/>
      <c r="G147" s="299"/>
      <c r="H147" s="332"/>
      <c r="I147" s="299"/>
      <c r="J147" s="299"/>
      <c r="K147" s="299"/>
      <c r="L147" s="299"/>
      <c r="M147" s="745">
        <v>350000</v>
      </c>
      <c r="N147" s="299"/>
      <c r="O147" s="299"/>
      <c r="P147" s="332"/>
      <c r="Q147" s="332"/>
      <c r="R147" s="187"/>
    </row>
    <row r="148" spans="1:18" ht="30">
      <c r="A148" s="192"/>
      <c r="B148" s="247" t="s">
        <v>1754</v>
      </c>
      <c r="C148" s="150" t="s">
        <v>1327</v>
      </c>
      <c r="D148" s="2997"/>
      <c r="E148" s="299"/>
      <c r="F148" s="299"/>
      <c r="G148" s="299"/>
      <c r="H148" s="332"/>
      <c r="I148" s="299"/>
      <c r="J148" s="299"/>
      <c r="K148" s="299"/>
      <c r="L148" s="299"/>
      <c r="M148" s="745">
        <v>285000</v>
      </c>
      <c r="N148" s="299"/>
      <c r="O148" s="299"/>
      <c r="P148" s="332"/>
      <c r="Q148" s="332"/>
      <c r="R148" s="187"/>
    </row>
    <row r="149" spans="1:18" ht="30">
      <c r="A149" s="192"/>
      <c r="B149" s="247" t="s">
        <v>1755</v>
      </c>
      <c r="C149" s="150" t="s">
        <v>1327</v>
      </c>
      <c r="D149" s="2997"/>
      <c r="E149" s="299"/>
      <c r="F149" s="299"/>
      <c r="G149" s="299"/>
      <c r="H149" s="332"/>
      <c r="I149" s="299"/>
      <c r="J149" s="299"/>
      <c r="K149" s="299"/>
      <c r="L149" s="299"/>
      <c r="M149" s="745">
        <v>360000</v>
      </c>
      <c r="N149" s="299"/>
      <c r="O149" s="299"/>
      <c r="P149" s="332"/>
      <c r="Q149" s="332"/>
      <c r="R149" s="187"/>
    </row>
    <row r="150" spans="1:18" ht="30" customHeight="1">
      <c r="A150" s="192"/>
      <c r="B150" s="247" t="s">
        <v>1756</v>
      </c>
      <c r="C150" s="150" t="s">
        <v>1327</v>
      </c>
      <c r="D150" s="2996" t="s">
        <v>1729</v>
      </c>
      <c r="E150" s="299"/>
      <c r="F150" s="299"/>
      <c r="G150" s="299"/>
      <c r="H150" s="332"/>
      <c r="I150" s="299"/>
      <c r="J150" s="299"/>
      <c r="K150" s="299"/>
      <c r="L150" s="299"/>
      <c r="M150" s="745">
        <v>295000</v>
      </c>
      <c r="N150" s="299"/>
      <c r="O150" s="299"/>
      <c r="P150" s="332"/>
      <c r="Q150" s="332"/>
      <c r="R150" s="187"/>
    </row>
    <row r="151" spans="1:18" ht="30">
      <c r="A151" s="192"/>
      <c r="B151" s="247" t="s">
        <v>1757</v>
      </c>
      <c r="C151" s="150" t="s">
        <v>1327</v>
      </c>
      <c r="D151" s="2997"/>
      <c r="E151" s="299"/>
      <c r="F151" s="299"/>
      <c r="G151" s="299"/>
      <c r="H151" s="332"/>
      <c r="I151" s="299"/>
      <c r="J151" s="299"/>
      <c r="K151" s="299"/>
      <c r="L151" s="299"/>
      <c r="M151" s="745">
        <v>275000</v>
      </c>
      <c r="N151" s="299"/>
      <c r="O151" s="299"/>
      <c r="P151" s="332"/>
      <c r="Q151" s="332"/>
      <c r="R151" s="187"/>
    </row>
    <row r="152" spans="1:18" ht="30">
      <c r="A152" s="192"/>
      <c r="B152" s="247" t="s">
        <v>1758</v>
      </c>
      <c r="C152" s="150" t="s">
        <v>1327</v>
      </c>
      <c r="D152" s="2997"/>
      <c r="E152" s="299"/>
      <c r="F152" s="299"/>
      <c r="G152" s="299"/>
      <c r="H152" s="332"/>
      <c r="I152" s="299"/>
      <c r="J152" s="299"/>
      <c r="K152" s="299"/>
      <c r="L152" s="299"/>
      <c r="M152" s="745">
        <v>580000</v>
      </c>
      <c r="N152" s="299"/>
      <c r="O152" s="299"/>
      <c r="P152" s="332"/>
      <c r="Q152" s="332"/>
      <c r="R152" s="187"/>
    </row>
    <row r="153" spans="1:18" ht="30">
      <c r="A153" s="192"/>
      <c r="B153" s="247" t="s">
        <v>1759</v>
      </c>
      <c r="C153" s="150" t="s">
        <v>1327</v>
      </c>
      <c r="D153" s="2997"/>
      <c r="E153" s="299"/>
      <c r="F153" s="299"/>
      <c r="G153" s="299"/>
      <c r="H153" s="332"/>
      <c r="I153" s="299"/>
      <c r="J153" s="299"/>
      <c r="K153" s="299"/>
      <c r="L153" s="299"/>
      <c r="M153" s="745">
        <v>890000</v>
      </c>
      <c r="N153" s="299"/>
      <c r="O153" s="299"/>
      <c r="P153" s="332"/>
      <c r="Q153" s="332"/>
      <c r="R153" s="187"/>
    </row>
    <row r="154" spans="1:18" ht="30">
      <c r="A154" s="192"/>
      <c r="B154" s="247" t="s">
        <v>1760</v>
      </c>
      <c r="C154" s="150" t="s">
        <v>1327</v>
      </c>
      <c r="D154" s="3001"/>
      <c r="E154" s="299"/>
      <c r="F154" s="299"/>
      <c r="G154" s="299"/>
      <c r="H154" s="332"/>
      <c r="I154" s="299"/>
      <c r="J154" s="299"/>
      <c r="K154" s="299"/>
      <c r="L154" s="299"/>
      <c r="M154" s="745">
        <v>327000</v>
      </c>
      <c r="N154" s="299"/>
      <c r="O154" s="299"/>
      <c r="P154" s="332"/>
      <c r="Q154" s="332"/>
      <c r="R154" s="187"/>
    </row>
    <row r="155" spans="1:18" ht="31.5" customHeight="1">
      <c r="A155" s="192"/>
      <c r="B155" s="2800" t="s">
        <v>1748</v>
      </c>
      <c r="C155" s="2802"/>
      <c r="D155" s="160"/>
      <c r="E155" s="299"/>
      <c r="F155" s="299"/>
      <c r="G155" s="299"/>
      <c r="H155" s="332"/>
      <c r="I155" s="299"/>
      <c r="J155" s="299"/>
      <c r="K155" s="299"/>
      <c r="L155" s="299"/>
      <c r="M155" s="745"/>
      <c r="N155" s="299"/>
      <c r="O155" s="299"/>
      <c r="P155" s="332"/>
      <c r="Q155" s="332"/>
      <c r="R155" s="187"/>
    </row>
    <row r="156" spans="1:18" ht="30" customHeight="1">
      <c r="A156" s="192"/>
      <c r="B156" s="247" t="s">
        <v>1734</v>
      </c>
      <c r="C156" s="150" t="s">
        <v>1327</v>
      </c>
      <c r="D156" s="2996" t="s">
        <v>1729</v>
      </c>
      <c r="E156" s="299"/>
      <c r="F156" s="299"/>
      <c r="G156" s="299"/>
      <c r="H156" s="332"/>
      <c r="I156" s="299"/>
      <c r="J156" s="299"/>
      <c r="K156" s="299"/>
      <c r="L156" s="299"/>
      <c r="M156" s="745">
        <v>125000</v>
      </c>
      <c r="N156" s="299"/>
      <c r="O156" s="299"/>
      <c r="P156" s="332"/>
      <c r="Q156" s="332"/>
      <c r="R156" s="187"/>
    </row>
    <row r="157" spans="1:18" ht="30">
      <c r="A157" s="192"/>
      <c r="B157" s="247" t="s">
        <v>1735</v>
      </c>
      <c r="C157" s="150" t="s">
        <v>1327</v>
      </c>
      <c r="D157" s="3001"/>
      <c r="E157" s="299"/>
      <c r="F157" s="299"/>
      <c r="G157" s="299"/>
      <c r="H157" s="332"/>
      <c r="I157" s="299"/>
      <c r="J157" s="299"/>
      <c r="K157" s="299"/>
      <c r="L157" s="299"/>
      <c r="M157" s="745">
        <v>256000</v>
      </c>
      <c r="N157" s="299"/>
      <c r="O157" s="299"/>
      <c r="P157" s="332"/>
      <c r="Q157" s="332"/>
      <c r="R157" s="187"/>
    </row>
    <row r="158" spans="1:18" ht="60" customHeight="1">
      <c r="A158" s="192"/>
      <c r="B158" s="247" t="s">
        <v>1730</v>
      </c>
      <c r="C158" s="150" t="s">
        <v>1327</v>
      </c>
      <c r="D158" s="2996" t="s">
        <v>1729</v>
      </c>
      <c r="E158" s="299"/>
      <c r="F158" s="299"/>
      <c r="G158" s="299"/>
      <c r="H158" s="332"/>
      <c r="I158" s="299"/>
      <c r="J158" s="299"/>
      <c r="K158" s="299"/>
      <c r="L158" s="299"/>
      <c r="M158" s="745">
        <v>186000</v>
      </c>
      <c r="N158" s="299"/>
      <c r="O158" s="299"/>
      <c r="P158" s="332"/>
      <c r="Q158" s="332"/>
      <c r="R158" s="187"/>
    </row>
    <row r="159" spans="1:18" ht="30">
      <c r="A159" s="192"/>
      <c r="B159" s="247" t="s">
        <v>1736</v>
      </c>
      <c r="C159" s="150" t="s">
        <v>1327</v>
      </c>
      <c r="D159" s="2997"/>
      <c r="E159" s="299"/>
      <c r="F159" s="299"/>
      <c r="G159" s="299"/>
      <c r="H159" s="332"/>
      <c r="I159" s="299"/>
      <c r="J159" s="299"/>
      <c r="K159" s="299"/>
      <c r="L159" s="299"/>
      <c r="M159" s="745">
        <v>93000</v>
      </c>
      <c r="N159" s="299"/>
      <c r="O159" s="299"/>
      <c r="P159" s="332"/>
      <c r="Q159" s="332"/>
      <c r="R159" s="187"/>
    </row>
    <row r="160" spans="1:18" ht="30">
      <c r="A160" s="192"/>
      <c r="B160" s="247" t="s">
        <v>1737</v>
      </c>
      <c r="C160" s="150" t="s">
        <v>1327</v>
      </c>
      <c r="D160" s="2997"/>
      <c r="E160" s="299"/>
      <c r="F160" s="299"/>
      <c r="G160" s="299"/>
      <c r="H160" s="332"/>
      <c r="I160" s="299"/>
      <c r="J160" s="299"/>
      <c r="K160" s="299"/>
      <c r="L160" s="299"/>
      <c r="M160" s="745">
        <v>182000</v>
      </c>
      <c r="N160" s="299"/>
      <c r="O160" s="299"/>
      <c r="P160" s="332"/>
      <c r="Q160" s="332"/>
      <c r="R160" s="187"/>
    </row>
    <row r="161" spans="1:18" ht="31.5" customHeight="1">
      <c r="A161" s="192"/>
      <c r="B161" s="2800" t="s">
        <v>1744</v>
      </c>
      <c r="C161" s="2802"/>
      <c r="D161" s="262"/>
      <c r="E161" s="299"/>
      <c r="F161" s="299"/>
      <c r="G161" s="299"/>
      <c r="H161" s="332"/>
      <c r="I161" s="299"/>
      <c r="J161" s="299"/>
      <c r="K161" s="299"/>
      <c r="L161" s="299"/>
      <c r="M161" s="745"/>
      <c r="N161" s="299"/>
      <c r="O161" s="299"/>
      <c r="P161" s="332"/>
      <c r="Q161" s="332"/>
      <c r="R161" s="187"/>
    </row>
    <row r="162" spans="1:18" ht="30" customHeight="1">
      <c r="A162" s="192"/>
      <c r="B162" s="247" t="s">
        <v>1738</v>
      </c>
      <c r="C162" s="150" t="s">
        <v>1327</v>
      </c>
      <c r="D162" s="2996" t="s">
        <v>1729</v>
      </c>
      <c r="E162" s="299"/>
      <c r="F162" s="299"/>
      <c r="G162" s="299"/>
      <c r="H162" s="332"/>
      <c r="I162" s="299"/>
      <c r="J162" s="299"/>
      <c r="K162" s="299"/>
      <c r="L162" s="299"/>
      <c r="M162" s="745">
        <v>92000</v>
      </c>
      <c r="N162" s="299"/>
      <c r="O162" s="299"/>
      <c r="P162" s="332"/>
      <c r="Q162" s="332"/>
      <c r="R162" s="187"/>
    </row>
    <row r="163" spans="1:18" ht="30">
      <c r="A163" s="192"/>
      <c r="B163" s="247" t="s">
        <v>1739</v>
      </c>
      <c r="C163" s="150" t="s">
        <v>1327</v>
      </c>
      <c r="D163" s="2997"/>
      <c r="E163" s="299"/>
      <c r="F163" s="299"/>
      <c r="G163" s="299"/>
      <c r="H163" s="332"/>
      <c r="I163" s="299"/>
      <c r="J163" s="299"/>
      <c r="K163" s="299"/>
      <c r="L163" s="299"/>
      <c r="M163" s="745">
        <v>146000</v>
      </c>
      <c r="N163" s="299"/>
      <c r="O163" s="299"/>
      <c r="P163" s="332"/>
      <c r="Q163" s="332"/>
      <c r="R163" s="187"/>
    </row>
    <row r="164" spans="1:18" ht="30">
      <c r="A164" s="192"/>
      <c r="B164" s="247" t="s">
        <v>1740</v>
      </c>
      <c r="C164" s="150" t="s">
        <v>1327</v>
      </c>
      <c r="D164" s="2997"/>
      <c r="E164" s="299"/>
      <c r="F164" s="299"/>
      <c r="G164" s="299"/>
      <c r="H164" s="332"/>
      <c r="I164" s="299"/>
      <c r="J164" s="299"/>
      <c r="K164" s="299"/>
      <c r="L164" s="299"/>
      <c r="M164" s="745">
        <v>198000</v>
      </c>
      <c r="N164" s="299"/>
      <c r="O164" s="299"/>
      <c r="P164" s="332"/>
      <c r="Q164" s="332"/>
      <c r="R164" s="187"/>
    </row>
    <row r="165" spans="1:18" ht="31.5" customHeight="1">
      <c r="A165" s="192"/>
      <c r="B165" s="2800" t="s">
        <v>1745</v>
      </c>
      <c r="C165" s="2802"/>
      <c r="D165" s="2997"/>
      <c r="E165" s="299"/>
      <c r="F165" s="299"/>
      <c r="G165" s="299"/>
      <c r="H165" s="332"/>
      <c r="I165" s="299"/>
      <c r="J165" s="299"/>
      <c r="K165" s="299"/>
      <c r="L165" s="299"/>
      <c r="M165" s="745"/>
      <c r="N165" s="299"/>
      <c r="O165" s="299"/>
      <c r="P165" s="332"/>
      <c r="Q165" s="332"/>
      <c r="R165" s="187"/>
    </row>
    <row r="166" spans="1:18" ht="30">
      <c r="A166" s="192"/>
      <c r="B166" s="247" t="s">
        <v>1741</v>
      </c>
      <c r="C166" s="150" t="s">
        <v>1327</v>
      </c>
      <c r="D166" s="2997"/>
      <c r="E166" s="299"/>
      <c r="F166" s="299"/>
      <c r="G166" s="299"/>
      <c r="H166" s="332"/>
      <c r="I166" s="299"/>
      <c r="J166" s="299"/>
      <c r="K166" s="299"/>
      <c r="L166" s="299"/>
      <c r="M166" s="745">
        <v>115000</v>
      </c>
      <c r="N166" s="299"/>
      <c r="O166" s="299"/>
      <c r="P166" s="332"/>
      <c r="Q166" s="332"/>
      <c r="R166" s="187"/>
    </row>
    <row r="167" spans="1:18" ht="23.25" customHeight="1">
      <c r="A167" s="192"/>
      <c r="B167" s="247" t="s">
        <v>1742</v>
      </c>
      <c r="C167" s="150" t="s">
        <v>1327</v>
      </c>
      <c r="D167" s="2997"/>
      <c r="E167" s="299"/>
      <c r="F167" s="299"/>
      <c r="G167" s="299"/>
      <c r="H167" s="332"/>
      <c r="I167" s="299"/>
      <c r="J167" s="299"/>
      <c r="K167" s="299"/>
      <c r="L167" s="299"/>
      <c r="M167" s="745">
        <v>105000</v>
      </c>
      <c r="N167" s="299"/>
      <c r="O167" s="299"/>
      <c r="P167" s="332"/>
      <c r="Q167" s="332"/>
      <c r="R167" s="187"/>
    </row>
    <row r="168" spans="1:18" ht="28.5" customHeight="1">
      <c r="A168" s="192"/>
      <c r="B168" s="247" t="s">
        <v>1764</v>
      </c>
      <c r="C168" s="150" t="s">
        <v>1327</v>
      </c>
      <c r="D168" s="2997"/>
      <c r="E168" s="299"/>
      <c r="F168" s="299"/>
      <c r="G168" s="299"/>
      <c r="H168" s="332"/>
      <c r="I168" s="299"/>
      <c r="J168" s="299"/>
      <c r="K168" s="299"/>
      <c r="L168" s="299"/>
      <c r="M168" s="745">
        <v>132000</v>
      </c>
      <c r="N168" s="299"/>
      <c r="O168" s="299"/>
      <c r="P168" s="332"/>
      <c r="Q168" s="332"/>
      <c r="R168" s="187"/>
    </row>
    <row r="169" spans="1:18" ht="28.5" customHeight="1">
      <c r="A169" s="192"/>
      <c r="B169" s="247" t="s">
        <v>1768</v>
      </c>
      <c r="C169" s="150" t="s">
        <v>1327</v>
      </c>
      <c r="D169" s="3001"/>
      <c r="E169" s="299"/>
      <c r="F169" s="299"/>
      <c r="G169" s="299"/>
      <c r="H169" s="332"/>
      <c r="I169" s="299"/>
      <c r="J169" s="299"/>
      <c r="K169" s="299"/>
      <c r="L169" s="299"/>
      <c r="M169" s="745">
        <v>102000</v>
      </c>
      <c r="N169" s="299"/>
      <c r="O169" s="299"/>
      <c r="P169" s="332"/>
      <c r="Q169" s="332"/>
      <c r="R169" s="187"/>
    </row>
    <row r="170" spans="1:18" ht="28.5" customHeight="1">
      <c r="A170" s="192"/>
      <c r="B170" s="2800" t="s">
        <v>1765</v>
      </c>
      <c r="C170" s="2802"/>
      <c r="D170" s="160"/>
      <c r="E170" s="299"/>
      <c r="F170" s="299"/>
      <c r="G170" s="299"/>
      <c r="H170" s="332"/>
      <c r="I170" s="299"/>
      <c r="J170" s="299"/>
      <c r="K170" s="299"/>
      <c r="L170" s="299"/>
      <c r="M170" s="745"/>
      <c r="N170" s="299"/>
      <c r="O170" s="299"/>
      <c r="P170" s="332"/>
      <c r="Q170" s="332"/>
      <c r="R170" s="187"/>
    </row>
    <row r="171" spans="1:18" ht="28.5" customHeight="1">
      <c r="A171" s="192"/>
      <c r="B171" s="247" t="s">
        <v>1766</v>
      </c>
      <c r="C171" s="150" t="s">
        <v>1327</v>
      </c>
      <c r="D171" s="2996" t="s">
        <v>1729</v>
      </c>
      <c r="E171" s="299"/>
      <c r="F171" s="299"/>
      <c r="G171" s="299"/>
      <c r="H171" s="332"/>
      <c r="I171" s="299"/>
      <c r="J171" s="299"/>
      <c r="K171" s="299"/>
      <c r="L171" s="299"/>
      <c r="M171" s="745">
        <v>107000</v>
      </c>
      <c r="N171" s="299"/>
      <c r="O171" s="299"/>
      <c r="P171" s="332"/>
      <c r="Q171" s="332"/>
      <c r="R171" s="187"/>
    </row>
    <row r="172" spans="1:18" ht="27" customHeight="1">
      <c r="A172" s="192"/>
      <c r="B172" s="247" t="s">
        <v>1767</v>
      </c>
      <c r="C172" s="150" t="s">
        <v>1327</v>
      </c>
      <c r="D172" s="2997"/>
      <c r="E172" s="299"/>
      <c r="F172" s="299"/>
      <c r="G172" s="299"/>
      <c r="H172" s="332"/>
      <c r="I172" s="299"/>
      <c r="J172" s="299"/>
      <c r="K172" s="299"/>
      <c r="L172" s="299"/>
      <c r="M172" s="745">
        <v>98000</v>
      </c>
      <c r="N172" s="299"/>
      <c r="O172" s="299"/>
      <c r="P172" s="332"/>
      <c r="Q172" s="332"/>
      <c r="R172" s="187"/>
    </row>
    <row r="173" spans="1:18" ht="31.5" customHeight="1">
      <c r="A173" s="192"/>
      <c r="B173" s="2800" t="s">
        <v>1761</v>
      </c>
      <c r="C173" s="2802"/>
      <c r="D173" s="2997"/>
      <c r="E173" s="299"/>
      <c r="F173" s="299"/>
      <c r="G173" s="299"/>
      <c r="H173" s="332"/>
      <c r="I173" s="299"/>
      <c r="J173" s="299"/>
      <c r="K173" s="299"/>
      <c r="L173" s="299"/>
      <c r="M173" s="745"/>
      <c r="N173" s="299"/>
      <c r="O173" s="299"/>
      <c r="P173" s="332"/>
      <c r="Q173" s="332"/>
      <c r="R173" s="187"/>
    </row>
    <row r="174" spans="1:18" ht="32.25" customHeight="1">
      <c r="A174" s="192"/>
      <c r="B174" s="247" t="s">
        <v>1762</v>
      </c>
      <c r="C174" s="150" t="s">
        <v>1327</v>
      </c>
      <c r="D174" s="2997"/>
      <c r="E174" s="299"/>
      <c r="F174" s="299"/>
      <c r="G174" s="299"/>
      <c r="H174" s="332"/>
      <c r="I174" s="299"/>
      <c r="J174" s="299"/>
      <c r="K174" s="299"/>
      <c r="L174" s="299"/>
      <c r="M174" s="745">
        <v>116000</v>
      </c>
      <c r="N174" s="299"/>
      <c r="O174" s="299"/>
      <c r="P174" s="332"/>
      <c r="Q174" s="332"/>
      <c r="R174" s="187"/>
    </row>
    <row r="175" spans="1:18" ht="30">
      <c r="A175" s="192"/>
      <c r="B175" s="247" t="s">
        <v>1763</v>
      </c>
      <c r="C175" s="150" t="s">
        <v>1327</v>
      </c>
      <c r="D175" s="3001"/>
      <c r="E175" s="299"/>
      <c r="F175" s="299"/>
      <c r="G175" s="299"/>
      <c r="H175" s="332"/>
      <c r="I175" s="299"/>
      <c r="J175" s="299"/>
      <c r="K175" s="299"/>
      <c r="L175" s="299"/>
      <c r="M175" s="745">
        <v>136000</v>
      </c>
      <c r="N175" s="299"/>
      <c r="O175" s="299"/>
      <c r="P175" s="332"/>
      <c r="Q175" s="332"/>
      <c r="R175" s="187"/>
    </row>
    <row r="176" spans="1:18" ht="29.25" customHeight="1">
      <c r="A176" s="768" t="s">
        <v>1835</v>
      </c>
      <c r="B176" s="323" t="s">
        <v>1834</v>
      </c>
      <c r="C176" s="412"/>
      <c r="D176" s="767"/>
      <c r="E176" s="299"/>
      <c r="F176" s="299"/>
      <c r="G176" s="299"/>
      <c r="H176" s="332"/>
      <c r="I176" s="299"/>
      <c r="J176" s="299"/>
      <c r="K176" s="299"/>
      <c r="L176" s="299"/>
      <c r="M176" s="745"/>
      <c r="N176" s="299"/>
      <c r="O176" s="299"/>
      <c r="P176" s="332"/>
      <c r="Q176" s="332"/>
      <c r="R176" s="187"/>
    </row>
    <row r="177" spans="1:18" ht="41.25" customHeight="1">
      <c r="A177" s="156">
        <v>1</v>
      </c>
      <c r="B177" s="2800" t="s">
        <v>1628</v>
      </c>
      <c r="C177" s="2801"/>
      <c r="D177" s="2801"/>
      <c r="E177" s="2962"/>
      <c r="F177" s="2962"/>
      <c r="G177" s="2962"/>
      <c r="H177" s="2962"/>
      <c r="I177" s="2962"/>
      <c r="J177" s="2962"/>
      <c r="K177" s="2962"/>
      <c r="L177" s="2962"/>
      <c r="M177" s="2962"/>
      <c r="N177" s="2962"/>
      <c r="O177" s="2962"/>
      <c r="P177" s="2962"/>
      <c r="Q177" s="2962"/>
      <c r="R177" s="2988"/>
    </row>
    <row r="178" spans="1:18" ht="22.5" customHeight="1">
      <c r="A178" s="157"/>
      <c r="B178" s="193"/>
      <c r="C178" s="193"/>
      <c r="D178" s="372"/>
      <c r="E178" s="2789" t="s">
        <v>1622</v>
      </c>
      <c r="F178" s="2790"/>
      <c r="G178" s="2790"/>
      <c r="H178" s="2790"/>
      <c r="I178" s="2790"/>
      <c r="J178" s="2790"/>
      <c r="K178" s="2790"/>
      <c r="L178" s="2790"/>
      <c r="M178" s="2790"/>
      <c r="N178" s="2790"/>
      <c r="O178" s="2790"/>
      <c r="P178" s="2790"/>
      <c r="Q178" s="2790"/>
      <c r="R178" s="2791"/>
    </row>
    <row r="179" spans="1:18" ht="44.25" customHeight="1">
      <c r="A179" s="322">
        <v>1</v>
      </c>
      <c r="B179" s="706" t="s">
        <v>1328</v>
      </c>
      <c r="C179" s="707" t="s">
        <v>32</v>
      </c>
      <c r="D179" s="2998" t="s">
        <v>1524</v>
      </c>
      <c r="E179" s="461"/>
      <c r="F179" s="462"/>
      <c r="G179" s="2883">
        <v>27700</v>
      </c>
      <c r="H179" s="2883"/>
      <c r="I179" s="2883"/>
      <c r="J179" s="2883"/>
      <c r="K179" s="2883"/>
      <c r="L179" s="2883"/>
      <c r="M179" s="2883"/>
      <c r="N179" s="2883"/>
      <c r="O179" s="2883"/>
      <c r="P179" s="2883"/>
      <c r="Q179" s="2883"/>
      <c r="R179" s="2884"/>
    </row>
    <row r="180" spans="1:18" ht="91.5" customHeight="1">
      <c r="A180" s="157">
        <v>2</v>
      </c>
      <c r="B180" s="407" t="s">
        <v>1329</v>
      </c>
      <c r="C180" s="152" t="s">
        <v>32</v>
      </c>
      <c r="D180" s="2999"/>
      <c r="E180" s="461"/>
      <c r="F180" s="462"/>
      <c r="G180" s="2883">
        <v>26900</v>
      </c>
      <c r="H180" s="2883"/>
      <c r="I180" s="2883"/>
      <c r="J180" s="2883"/>
      <c r="K180" s="2883"/>
      <c r="L180" s="2883"/>
      <c r="M180" s="2883"/>
      <c r="N180" s="2883"/>
      <c r="O180" s="2883"/>
      <c r="P180" s="2883"/>
      <c r="Q180" s="2883"/>
      <c r="R180" s="2884"/>
    </row>
    <row r="181" spans="1:18" ht="44.25">
      <c r="A181" s="157">
        <v>3</v>
      </c>
      <c r="B181" s="407" t="s">
        <v>1330</v>
      </c>
      <c r="C181" s="152" t="s">
        <v>32</v>
      </c>
      <c r="D181" s="797"/>
      <c r="E181" s="458"/>
      <c r="F181" s="459"/>
      <c r="G181" s="2803">
        <v>26600</v>
      </c>
      <c r="H181" s="2803"/>
      <c r="I181" s="2803"/>
      <c r="J181" s="2803"/>
      <c r="K181" s="2803"/>
      <c r="L181" s="2803"/>
      <c r="M181" s="2803"/>
      <c r="N181" s="2803"/>
      <c r="O181" s="2803"/>
      <c r="P181" s="2803"/>
      <c r="Q181" s="2803"/>
      <c r="R181" s="2804"/>
    </row>
    <row r="182" spans="1:18" ht="59.25" customHeight="1">
      <c r="A182" s="157">
        <v>4</v>
      </c>
      <c r="B182" s="407" t="s">
        <v>1368</v>
      </c>
      <c r="C182" s="152" t="s">
        <v>32</v>
      </c>
      <c r="D182" s="797"/>
      <c r="E182" s="458"/>
      <c r="F182" s="459"/>
      <c r="G182" s="2803">
        <v>26600</v>
      </c>
      <c r="H182" s="2803"/>
      <c r="I182" s="2803"/>
      <c r="J182" s="2803"/>
      <c r="K182" s="2803"/>
      <c r="L182" s="2803"/>
      <c r="M182" s="2803"/>
      <c r="N182" s="2803"/>
      <c r="O182" s="2803"/>
      <c r="P182" s="2803"/>
      <c r="Q182" s="2803"/>
      <c r="R182" s="2804"/>
    </row>
    <row r="183" spans="1:18" ht="44.25">
      <c r="A183" s="157">
        <v>5</v>
      </c>
      <c r="B183" s="708" t="s">
        <v>1369</v>
      </c>
      <c r="C183" s="709" t="s">
        <v>32</v>
      </c>
      <c r="D183" s="798"/>
      <c r="E183" s="461"/>
      <c r="F183" s="462"/>
      <c r="G183" s="2883">
        <v>26800</v>
      </c>
      <c r="H183" s="2883"/>
      <c r="I183" s="2883"/>
      <c r="J183" s="2883"/>
      <c r="K183" s="2883"/>
      <c r="L183" s="2883"/>
      <c r="M183" s="2883"/>
      <c r="N183" s="2883"/>
      <c r="O183" s="2883"/>
      <c r="P183" s="2883"/>
      <c r="Q183" s="2883"/>
      <c r="R183" s="2884"/>
    </row>
    <row r="184" spans="1:18" ht="44.25">
      <c r="A184" s="305">
        <v>6</v>
      </c>
      <c r="B184" s="704" t="s">
        <v>1331</v>
      </c>
      <c r="C184" s="705" t="s">
        <v>32</v>
      </c>
      <c r="D184" s="2879" t="s">
        <v>1524</v>
      </c>
      <c r="E184" s="613"/>
      <c r="F184" s="352"/>
      <c r="G184" s="2881">
        <v>27000</v>
      </c>
      <c r="H184" s="2881"/>
      <c r="I184" s="2881"/>
      <c r="J184" s="2881"/>
      <c r="K184" s="2881"/>
      <c r="L184" s="2881"/>
      <c r="M184" s="2881"/>
      <c r="N184" s="2881"/>
      <c r="O184" s="2881"/>
      <c r="P184" s="2881"/>
      <c r="Q184" s="2881"/>
      <c r="R184" s="2882"/>
    </row>
    <row r="185" spans="1:18" ht="47.25">
      <c r="A185" s="157">
        <v>7</v>
      </c>
      <c r="B185" s="408" t="s">
        <v>1332</v>
      </c>
      <c r="C185" s="152" t="s">
        <v>32</v>
      </c>
      <c r="D185" s="3046"/>
      <c r="E185" s="458"/>
      <c r="F185" s="459"/>
      <c r="G185" s="2803">
        <v>27600</v>
      </c>
      <c r="H185" s="2803"/>
      <c r="I185" s="2803"/>
      <c r="J185" s="2803"/>
      <c r="K185" s="2803"/>
      <c r="L185" s="2803"/>
      <c r="M185" s="2803"/>
      <c r="N185" s="2803"/>
      <c r="O185" s="2803"/>
      <c r="P185" s="2803"/>
      <c r="Q185" s="2803"/>
      <c r="R185" s="2804"/>
    </row>
    <row r="186" spans="1:18" ht="47.25">
      <c r="A186" s="322">
        <v>8</v>
      </c>
      <c r="B186" s="409" t="s">
        <v>1629</v>
      </c>
      <c r="C186" s="152" t="s">
        <v>32</v>
      </c>
      <c r="D186" s="3046"/>
      <c r="E186" s="458"/>
      <c r="F186" s="459"/>
      <c r="G186" s="2803">
        <v>33800</v>
      </c>
      <c r="H186" s="2803"/>
      <c r="I186" s="2803"/>
      <c r="J186" s="2803"/>
      <c r="K186" s="2803"/>
      <c r="L186" s="2803"/>
      <c r="M186" s="2803"/>
      <c r="N186" s="2803"/>
      <c r="O186" s="2803"/>
      <c r="P186" s="2803"/>
      <c r="Q186" s="2803"/>
      <c r="R186" s="2804"/>
    </row>
    <row r="187" spans="1:18" ht="47.25">
      <c r="A187" s="157">
        <v>9</v>
      </c>
      <c r="B187" s="410" t="s">
        <v>1630</v>
      </c>
      <c r="C187" s="152" t="s">
        <v>32</v>
      </c>
      <c r="D187" s="3046"/>
      <c r="E187" s="461"/>
      <c r="F187" s="462"/>
      <c r="G187" s="2883">
        <v>33000</v>
      </c>
      <c r="H187" s="2883"/>
      <c r="I187" s="2883"/>
      <c r="J187" s="2883"/>
      <c r="K187" s="2883"/>
      <c r="L187" s="2883"/>
      <c r="M187" s="2883"/>
      <c r="N187" s="2883"/>
      <c r="O187" s="2883"/>
      <c r="P187" s="2883"/>
      <c r="Q187" s="2883"/>
      <c r="R187" s="2884"/>
    </row>
    <row r="188" spans="1:18" ht="47.25">
      <c r="A188" s="157"/>
      <c r="B188" s="410" t="s">
        <v>1631</v>
      </c>
      <c r="C188" s="152" t="s">
        <v>32</v>
      </c>
      <c r="D188" s="3046"/>
      <c r="E188" s="458"/>
      <c r="F188" s="459"/>
      <c r="G188" s="2803">
        <v>33600</v>
      </c>
      <c r="H188" s="2803"/>
      <c r="I188" s="2803"/>
      <c r="J188" s="2803"/>
      <c r="K188" s="2803"/>
      <c r="L188" s="2803"/>
      <c r="M188" s="2803"/>
      <c r="N188" s="2803"/>
      <c r="O188" s="2803"/>
      <c r="P188" s="2803"/>
      <c r="Q188" s="2803"/>
      <c r="R188" s="2804"/>
    </row>
    <row r="189" spans="1:18" ht="47.25">
      <c r="A189" s="157">
        <v>10</v>
      </c>
      <c r="B189" s="408" t="s">
        <v>1632</v>
      </c>
      <c r="C189" s="152" t="s">
        <v>32</v>
      </c>
      <c r="D189" s="3046"/>
      <c r="E189" s="458"/>
      <c r="F189" s="459"/>
      <c r="G189" s="2803">
        <v>32800</v>
      </c>
      <c r="H189" s="2803"/>
      <c r="I189" s="2803"/>
      <c r="J189" s="2803"/>
      <c r="K189" s="2803"/>
      <c r="L189" s="2803"/>
      <c r="M189" s="2803"/>
      <c r="N189" s="2803"/>
      <c r="O189" s="2803"/>
      <c r="P189" s="2803"/>
      <c r="Q189" s="2803"/>
      <c r="R189" s="2804"/>
    </row>
    <row r="190" spans="1:18" ht="47.25">
      <c r="A190" s="157">
        <v>11</v>
      </c>
      <c r="B190" s="612" t="s">
        <v>1336</v>
      </c>
      <c r="C190" s="152" t="s">
        <v>32</v>
      </c>
      <c r="D190" s="3000"/>
      <c r="E190" s="461"/>
      <c r="F190" s="462"/>
      <c r="G190" s="2883">
        <v>32800</v>
      </c>
      <c r="H190" s="2883"/>
      <c r="I190" s="2883"/>
      <c r="J190" s="2883"/>
      <c r="K190" s="2883"/>
      <c r="L190" s="2883"/>
      <c r="M190" s="2883"/>
      <c r="N190" s="2883"/>
      <c r="O190" s="2883"/>
      <c r="P190" s="2883"/>
      <c r="Q190" s="2883"/>
      <c r="R190" s="2884"/>
    </row>
    <row r="191" spans="1:18" ht="47.25">
      <c r="A191" s="157">
        <v>12</v>
      </c>
      <c r="B191" s="400" t="s">
        <v>1337</v>
      </c>
      <c r="C191" s="399" t="s">
        <v>32</v>
      </c>
      <c r="D191" s="2879" t="s">
        <v>1525</v>
      </c>
      <c r="E191" s="613"/>
      <c r="F191" s="352"/>
      <c r="G191" s="2883">
        <v>33800</v>
      </c>
      <c r="H191" s="2883"/>
      <c r="I191" s="2883"/>
      <c r="J191" s="2883"/>
      <c r="K191" s="2883"/>
      <c r="L191" s="2883"/>
      <c r="M191" s="2883"/>
      <c r="N191" s="2883"/>
      <c r="O191" s="2883"/>
      <c r="P191" s="2883"/>
      <c r="Q191" s="2883"/>
      <c r="R191" s="2884"/>
    </row>
    <row r="192" spans="1:18" ht="60.75" customHeight="1">
      <c r="A192" s="157">
        <v>13</v>
      </c>
      <c r="B192" s="411" t="s">
        <v>1338</v>
      </c>
      <c r="C192" s="152" t="s">
        <v>32</v>
      </c>
      <c r="D192" s="3000"/>
      <c r="E192" s="461"/>
      <c r="F192" s="462"/>
      <c r="G192" s="2883">
        <v>27900</v>
      </c>
      <c r="H192" s="2883"/>
      <c r="I192" s="2883"/>
      <c r="J192" s="2883"/>
      <c r="K192" s="2883"/>
      <c r="L192" s="2883"/>
      <c r="M192" s="2883"/>
      <c r="N192" s="2883"/>
      <c r="O192" s="2883"/>
      <c r="P192" s="2883"/>
      <c r="Q192" s="2883"/>
      <c r="R192" s="2884"/>
    </row>
    <row r="193" spans="1:18" ht="42.75" customHeight="1">
      <c r="A193" s="155">
        <v>2</v>
      </c>
      <c r="B193" s="2800" t="s">
        <v>1805</v>
      </c>
      <c r="C193" s="2801"/>
      <c r="D193" s="2801"/>
      <c r="E193" s="2962"/>
      <c r="F193" s="2963"/>
      <c r="G193" s="2963"/>
      <c r="H193" s="2963"/>
      <c r="I193" s="2963"/>
      <c r="J193" s="2963"/>
      <c r="K193" s="2963"/>
      <c r="L193" s="2963"/>
      <c r="M193" s="2963"/>
      <c r="N193" s="2963"/>
      <c r="O193" s="2963"/>
      <c r="P193" s="2963"/>
      <c r="Q193" s="2963"/>
      <c r="R193" s="2964"/>
    </row>
    <row r="194" spans="1:18" ht="31.5" customHeight="1">
      <c r="A194" s="156"/>
      <c r="B194" s="3068" t="s">
        <v>1527</v>
      </c>
      <c r="C194" s="3069"/>
      <c r="D194" s="3070"/>
      <c r="E194" s="461"/>
      <c r="F194" s="3005" t="s">
        <v>1841</v>
      </c>
      <c r="G194" s="2883"/>
      <c r="H194" s="2883"/>
      <c r="I194" s="2883"/>
      <c r="J194" s="2883"/>
      <c r="K194" s="2883"/>
      <c r="L194" s="2883"/>
      <c r="M194" s="2883"/>
      <c r="N194" s="2883"/>
      <c r="O194" s="2883"/>
      <c r="P194" s="2883"/>
      <c r="Q194" s="2883"/>
      <c r="R194" s="2884"/>
    </row>
    <row r="195" spans="1:18" ht="31.5">
      <c r="A195" s="157"/>
      <c r="B195" s="400" t="s">
        <v>1528</v>
      </c>
      <c r="C195" s="152" t="s">
        <v>32</v>
      </c>
      <c r="D195" s="2879" t="s">
        <v>1529</v>
      </c>
      <c r="E195" s="747">
        <v>25455</v>
      </c>
      <c r="F195" s="458"/>
      <c r="G195" s="459"/>
      <c r="H195" s="459"/>
      <c r="I195" s="459"/>
      <c r="J195" s="459"/>
      <c r="K195" s="459"/>
      <c r="L195" s="459" t="s">
        <v>11</v>
      </c>
      <c r="M195" s="459"/>
      <c r="N195" s="459"/>
      <c r="O195" s="459"/>
      <c r="P195" s="459"/>
      <c r="Q195" s="459"/>
      <c r="R195" s="460"/>
    </row>
    <row r="196" spans="1:18" ht="31.5">
      <c r="A196" s="157"/>
      <c r="B196" s="400" t="s">
        <v>1530</v>
      </c>
      <c r="C196" s="152" t="s">
        <v>32</v>
      </c>
      <c r="D196" s="3046"/>
      <c r="E196" s="747">
        <v>25273</v>
      </c>
      <c r="F196" s="461"/>
      <c r="G196" s="462"/>
      <c r="H196" s="462"/>
      <c r="I196" s="462"/>
      <c r="J196" s="462"/>
      <c r="K196" s="462"/>
      <c r="L196" s="462" t="s">
        <v>11</v>
      </c>
      <c r="M196" s="462"/>
      <c r="N196" s="462"/>
      <c r="O196" s="462"/>
      <c r="P196" s="462"/>
      <c r="Q196" s="462"/>
      <c r="R196" s="463"/>
    </row>
    <row r="197" spans="1:18" ht="31.5">
      <c r="A197" s="157"/>
      <c r="B197" s="400" t="s">
        <v>1531</v>
      </c>
      <c r="C197" s="152" t="s">
        <v>32</v>
      </c>
      <c r="D197" s="3000"/>
      <c r="E197" s="747">
        <v>25455</v>
      </c>
      <c r="F197" s="461"/>
      <c r="G197" s="462"/>
      <c r="H197" s="462"/>
      <c r="I197" s="462"/>
      <c r="J197" s="462"/>
      <c r="K197" s="462"/>
      <c r="L197" s="462" t="s">
        <v>11</v>
      </c>
      <c r="M197" s="462"/>
      <c r="N197" s="462"/>
      <c r="O197" s="462"/>
      <c r="P197" s="462"/>
      <c r="Q197" s="462"/>
      <c r="R197" s="463"/>
    </row>
    <row r="198" spans="1:18" ht="31.5" customHeight="1">
      <c r="A198" s="156"/>
      <c r="B198" s="3071" t="s">
        <v>1633</v>
      </c>
      <c r="C198" s="3072"/>
      <c r="D198" s="402"/>
      <c r="E198" s="461"/>
      <c r="F198" s="458"/>
      <c r="G198" s="459"/>
      <c r="H198" s="459"/>
      <c r="I198" s="459"/>
      <c r="J198" s="459"/>
      <c r="K198" s="459"/>
      <c r="L198" s="459" t="s">
        <v>11</v>
      </c>
      <c r="M198" s="459"/>
      <c r="N198" s="459"/>
      <c r="O198" s="459"/>
      <c r="P198" s="459"/>
      <c r="Q198" s="459"/>
      <c r="R198" s="460"/>
    </row>
    <row r="199" spans="1:18" ht="31.5">
      <c r="A199" s="157"/>
      <c r="B199" s="400" t="s">
        <v>1806</v>
      </c>
      <c r="C199" s="405" t="s">
        <v>32</v>
      </c>
      <c r="D199" s="2879" t="s">
        <v>1529</v>
      </c>
      <c r="E199" s="748">
        <v>25636</v>
      </c>
      <c r="F199" s="458"/>
      <c r="G199" s="459"/>
      <c r="H199" s="459"/>
      <c r="I199" s="459"/>
      <c r="J199" s="459"/>
      <c r="K199" s="459"/>
      <c r="L199" s="459" t="s">
        <v>11</v>
      </c>
      <c r="M199" s="459"/>
      <c r="N199" s="459"/>
      <c r="O199" s="459"/>
      <c r="P199" s="459"/>
      <c r="Q199" s="459"/>
      <c r="R199" s="460"/>
    </row>
    <row r="200" spans="1:18" ht="31.5">
      <c r="A200" s="157"/>
      <c r="B200" s="400" t="s">
        <v>1807</v>
      </c>
      <c r="C200" s="405" t="s">
        <v>32</v>
      </c>
      <c r="D200" s="3046"/>
      <c r="E200" s="747">
        <v>27545</v>
      </c>
      <c r="F200" s="458"/>
      <c r="G200" s="459"/>
      <c r="H200" s="459"/>
      <c r="I200" s="459"/>
      <c r="J200" s="459"/>
      <c r="K200" s="459"/>
      <c r="L200" s="459" t="s">
        <v>11</v>
      </c>
      <c r="M200" s="459"/>
      <c r="N200" s="459"/>
      <c r="O200" s="459"/>
      <c r="P200" s="459"/>
      <c r="Q200" s="459"/>
      <c r="R200" s="460"/>
    </row>
    <row r="201" spans="1:18" ht="31.5">
      <c r="A201" s="157"/>
      <c r="B201" s="400" t="s">
        <v>1808</v>
      </c>
      <c r="C201" s="405" t="s">
        <v>32</v>
      </c>
      <c r="D201" s="3046"/>
      <c r="E201" s="747">
        <v>28000</v>
      </c>
      <c r="F201" s="458"/>
      <c r="G201" s="459"/>
      <c r="H201" s="459"/>
      <c r="I201" s="459"/>
      <c r="J201" s="459"/>
      <c r="K201" s="459"/>
      <c r="L201" s="459" t="s">
        <v>11</v>
      </c>
      <c r="M201" s="459"/>
      <c r="N201" s="459"/>
      <c r="O201" s="459"/>
      <c r="P201" s="459"/>
      <c r="Q201" s="459"/>
      <c r="R201" s="460"/>
    </row>
    <row r="202" spans="1:18" ht="31.5">
      <c r="A202" s="157"/>
      <c r="B202" s="400" t="s">
        <v>1809</v>
      </c>
      <c r="C202" s="402" t="s">
        <v>32</v>
      </c>
      <c r="D202" s="3000"/>
      <c r="E202" s="747">
        <f>E201</f>
        <v>28000</v>
      </c>
      <c r="F202" s="458"/>
      <c r="G202" s="459"/>
      <c r="H202" s="459"/>
      <c r="I202" s="459"/>
      <c r="J202" s="459"/>
      <c r="K202" s="459"/>
      <c r="L202" s="459" t="s">
        <v>11</v>
      </c>
      <c r="M202" s="459"/>
      <c r="N202" s="459"/>
      <c r="O202" s="459"/>
      <c r="P202" s="459"/>
      <c r="Q202" s="459"/>
      <c r="R202" s="460"/>
    </row>
    <row r="203" spans="1:18" ht="31.5" customHeight="1">
      <c r="A203" s="156"/>
      <c r="B203" s="2971" t="s">
        <v>1537</v>
      </c>
      <c r="C203" s="2972"/>
      <c r="D203" s="3073"/>
      <c r="E203" s="461"/>
      <c r="F203" s="458"/>
      <c r="G203" s="459"/>
      <c r="H203" s="459"/>
      <c r="I203" s="459"/>
      <c r="J203" s="459"/>
      <c r="K203" s="459"/>
      <c r="L203" s="459" t="s">
        <v>11</v>
      </c>
      <c r="M203" s="459"/>
      <c r="N203" s="459"/>
      <c r="O203" s="459"/>
      <c r="P203" s="459"/>
      <c r="Q203" s="459"/>
      <c r="R203" s="460"/>
    </row>
    <row r="204" spans="1:18" ht="45">
      <c r="A204" s="157"/>
      <c r="B204" s="404" t="s">
        <v>1810</v>
      </c>
      <c r="C204" s="402" t="s">
        <v>32</v>
      </c>
      <c r="D204" s="402" t="s">
        <v>1539</v>
      </c>
      <c r="E204" s="747">
        <v>28909</v>
      </c>
      <c r="F204" s="458"/>
      <c r="G204" s="459"/>
      <c r="H204" s="459"/>
      <c r="I204" s="459"/>
      <c r="J204" s="459"/>
      <c r="K204" s="459"/>
      <c r="L204" s="459" t="s">
        <v>11</v>
      </c>
      <c r="M204" s="459"/>
      <c r="N204" s="459"/>
      <c r="O204" s="459"/>
      <c r="P204" s="459"/>
      <c r="Q204" s="459"/>
      <c r="R204" s="460"/>
    </row>
    <row r="205" spans="1:18" ht="31.5" customHeight="1">
      <c r="A205" s="156"/>
      <c r="B205" s="2971" t="s">
        <v>1540</v>
      </c>
      <c r="C205" s="2972"/>
      <c r="D205" s="3073"/>
      <c r="E205" s="461"/>
      <c r="F205" s="458"/>
      <c r="G205" s="459"/>
      <c r="H205" s="459"/>
      <c r="I205" s="459"/>
      <c r="J205" s="459"/>
      <c r="K205" s="459"/>
      <c r="L205" s="459" t="s">
        <v>11</v>
      </c>
      <c r="M205" s="459"/>
      <c r="N205" s="459"/>
      <c r="O205" s="459"/>
      <c r="P205" s="459"/>
      <c r="Q205" s="459"/>
      <c r="R205" s="460"/>
    </row>
    <row r="206" spans="1:18" ht="30">
      <c r="A206" s="157"/>
      <c r="B206" s="400" t="s">
        <v>1811</v>
      </c>
      <c r="C206" s="402" t="s">
        <v>32</v>
      </c>
      <c r="D206" s="402" t="s">
        <v>1554</v>
      </c>
      <c r="E206" s="747">
        <v>19727</v>
      </c>
      <c r="F206" s="461"/>
      <c r="G206" s="462"/>
      <c r="H206" s="462"/>
      <c r="I206" s="462"/>
      <c r="J206" s="462"/>
      <c r="K206" s="462"/>
      <c r="L206" s="462" t="s">
        <v>11</v>
      </c>
      <c r="M206" s="462"/>
      <c r="N206" s="462"/>
      <c r="O206" s="462"/>
      <c r="P206" s="462"/>
      <c r="Q206" s="462"/>
      <c r="R206" s="463"/>
    </row>
    <row r="207" spans="1:18" ht="23.25" customHeight="1">
      <c r="A207" s="766" t="s">
        <v>1832</v>
      </c>
      <c r="B207" s="2800" t="s">
        <v>1831</v>
      </c>
      <c r="C207" s="2801"/>
      <c r="D207" s="2801"/>
      <c r="E207" s="2801"/>
      <c r="F207" s="2801"/>
      <c r="G207" s="2801"/>
      <c r="H207" s="2801"/>
      <c r="I207" s="2801"/>
      <c r="J207" s="2801"/>
      <c r="K207" s="2801"/>
      <c r="L207" s="2801"/>
      <c r="M207" s="2801"/>
      <c r="N207" s="2801"/>
      <c r="O207" s="2801"/>
      <c r="P207" s="2801"/>
      <c r="Q207" s="2801"/>
      <c r="R207" s="2802"/>
    </row>
    <row r="208" spans="1:18" ht="38.25" customHeight="1">
      <c r="A208" s="156">
        <v>1</v>
      </c>
      <c r="B208" s="2800" t="s">
        <v>1816</v>
      </c>
      <c r="C208" s="2801"/>
      <c r="D208" s="2801"/>
      <c r="E208" s="2801"/>
      <c r="F208" s="2801"/>
      <c r="G208" s="2801"/>
      <c r="H208" s="2801"/>
      <c r="I208" s="2801"/>
      <c r="J208" s="2801"/>
      <c r="K208" s="2801"/>
      <c r="L208" s="2801"/>
      <c r="M208" s="2801"/>
      <c r="N208" s="2801"/>
      <c r="O208" s="2801"/>
      <c r="P208" s="2801"/>
      <c r="Q208" s="2802"/>
      <c r="R208" s="293"/>
    </row>
    <row r="209" spans="1:18" ht="27" customHeight="1">
      <c r="A209" s="157"/>
      <c r="B209" s="712"/>
      <c r="C209" s="713"/>
      <c r="D209" s="799"/>
      <c r="E209" s="713"/>
      <c r="F209" s="2916" t="s">
        <v>1370</v>
      </c>
      <c r="G209" s="2960"/>
      <c r="H209" s="2960"/>
      <c r="I209" s="2960"/>
      <c r="J209" s="2960"/>
      <c r="K209" s="2960"/>
      <c r="L209" s="2960"/>
      <c r="M209" s="2960"/>
      <c r="N209" s="2960"/>
      <c r="O209" s="2960"/>
      <c r="P209" s="2960"/>
      <c r="Q209" s="2961"/>
      <c r="R209" s="293"/>
    </row>
    <row r="210" spans="1:18" ht="15.75">
      <c r="A210" s="181"/>
      <c r="B210" s="297" t="s">
        <v>1277</v>
      </c>
      <c r="C210" s="195"/>
      <c r="D210" s="714"/>
      <c r="E210" s="714"/>
      <c r="F210" s="461"/>
      <c r="G210" s="462"/>
      <c r="H210" s="462"/>
      <c r="I210" s="462"/>
      <c r="J210" s="462"/>
      <c r="K210" s="462"/>
      <c r="L210" s="462"/>
      <c r="M210" s="462"/>
      <c r="N210" s="200"/>
      <c r="O210" s="200"/>
      <c r="P210" s="200"/>
      <c r="Q210" s="715"/>
      <c r="R210" s="293"/>
    </row>
    <row r="211" spans="1:18" ht="15.75">
      <c r="A211" s="181"/>
      <c r="B211" s="201" t="s">
        <v>1235</v>
      </c>
      <c r="C211" s="198" t="s">
        <v>111</v>
      </c>
      <c r="D211" s="800"/>
      <c r="E211" s="199"/>
      <c r="F211" s="716"/>
      <c r="G211" s="200"/>
      <c r="H211" s="200"/>
      <c r="I211" s="200"/>
      <c r="J211" s="200"/>
      <c r="K211" s="577">
        <v>1350199</v>
      </c>
      <c r="L211" s="200"/>
      <c r="M211" s="200"/>
      <c r="N211" s="200"/>
      <c r="O211" s="200"/>
      <c r="P211" s="200"/>
      <c r="Q211" s="715"/>
      <c r="R211" s="293"/>
    </row>
    <row r="212" spans="1:18" ht="15.75">
      <c r="A212" s="181"/>
      <c r="B212" s="201" t="s">
        <v>1236</v>
      </c>
      <c r="C212" s="198" t="s">
        <v>111</v>
      </c>
      <c r="D212" s="800"/>
      <c r="E212" s="199"/>
      <c r="F212" s="716"/>
      <c r="G212" s="200"/>
      <c r="H212" s="200"/>
      <c r="I212" s="200"/>
      <c r="J212" s="200"/>
      <c r="K212" s="577">
        <v>1659290</v>
      </c>
      <c r="L212" s="200"/>
      <c r="M212" s="200"/>
      <c r="N212" s="717"/>
      <c r="O212" s="717"/>
      <c r="P212" s="717"/>
      <c r="Q212" s="718"/>
      <c r="R212" s="293"/>
    </row>
    <row r="213" spans="1:18" ht="30">
      <c r="A213" s="181"/>
      <c r="B213" s="201" t="s">
        <v>1237</v>
      </c>
      <c r="C213" s="190" t="s">
        <v>111</v>
      </c>
      <c r="D213" s="801"/>
      <c r="E213" s="203"/>
      <c r="F213" s="719"/>
      <c r="G213" s="720"/>
      <c r="H213" s="720"/>
      <c r="I213" s="720"/>
      <c r="J213" s="720"/>
      <c r="K213" s="616">
        <v>1552926</v>
      </c>
      <c r="L213" s="717"/>
      <c r="M213" s="717"/>
      <c r="N213" s="717"/>
      <c r="O213" s="717"/>
      <c r="P213" s="717"/>
      <c r="Q213" s="718"/>
      <c r="R213" s="293"/>
    </row>
    <row r="214" spans="1:18" ht="15.75">
      <c r="A214" s="167"/>
      <c r="B214" s="204" t="s">
        <v>1238</v>
      </c>
      <c r="C214" s="190" t="s">
        <v>111</v>
      </c>
      <c r="D214" s="801"/>
      <c r="E214" s="203"/>
      <c r="F214" s="719"/>
      <c r="G214" s="720"/>
      <c r="H214" s="720"/>
      <c r="I214" s="720"/>
      <c r="J214" s="720"/>
      <c r="K214" s="616">
        <v>2324744</v>
      </c>
      <c r="L214" s="717"/>
      <c r="M214" s="717"/>
      <c r="N214" s="473"/>
      <c r="O214" s="473"/>
      <c r="P214" s="473"/>
      <c r="Q214" s="561"/>
      <c r="R214" s="582"/>
    </row>
    <row r="215" spans="1:18" ht="15.75">
      <c r="A215" s="157"/>
      <c r="B215" s="297" t="s">
        <v>1276</v>
      </c>
      <c r="C215" s="172"/>
      <c r="D215" s="802"/>
      <c r="E215" s="172"/>
      <c r="F215" s="721"/>
      <c r="G215" s="473"/>
      <c r="H215" s="473"/>
      <c r="I215" s="473"/>
      <c r="J215" s="473"/>
      <c r="K215" s="473"/>
      <c r="L215" s="473"/>
      <c r="M215" s="473"/>
      <c r="N215" s="200"/>
      <c r="O215" s="200"/>
      <c r="P215" s="200"/>
      <c r="Q215" s="715"/>
      <c r="R215" s="582"/>
    </row>
    <row r="216" spans="1:18" ht="30">
      <c r="A216" s="157"/>
      <c r="B216" s="201" t="s">
        <v>1813</v>
      </c>
      <c r="C216" s="198" t="s">
        <v>111</v>
      </c>
      <c r="D216" s="800"/>
      <c r="E216" s="199"/>
      <c r="F216" s="716"/>
      <c r="G216" s="200"/>
      <c r="H216" s="200"/>
      <c r="I216" s="200"/>
      <c r="J216" s="200"/>
      <c r="K216" s="577">
        <v>2732343</v>
      </c>
      <c r="L216" s="200"/>
      <c r="M216" s="200"/>
      <c r="N216" s="206"/>
      <c r="O216" s="206"/>
      <c r="P216" s="206"/>
      <c r="Q216" s="722"/>
      <c r="R216" s="582"/>
    </row>
    <row r="217" spans="1:18" ht="30">
      <c r="A217" s="157"/>
      <c r="B217" s="201" t="s">
        <v>1251</v>
      </c>
      <c r="C217" s="198" t="s">
        <v>111</v>
      </c>
      <c r="D217" s="803"/>
      <c r="E217" s="205"/>
      <c r="F217" s="723"/>
      <c r="G217" s="206"/>
      <c r="H217" s="206"/>
      <c r="I217" s="206"/>
      <c r="J217" s="206"/>
      <c r="K217" s="749">
        <v>3343343</v>
      </c>
      <c r="L217" s="206"/>
      <c r="M217" s="206"/>
      <c r="N217" s="209"/>
      <c r="O217" s="209"/>
      <c r="P217" s="209"/>
      <c r="Q217" s="567"/>
      <c r="R217" s="582"/>
    </row>
    <row r="218" spans="1:18" ht="30">
      <c r="A218" s="157"/>
      <c r="B218" s="207" t="s">
        <v>1248</v>
      </c>
      <c r="C218" s="198" t="s">
        <v>111</v>
      </c>
      <c r="D218" s="803"/>
      <c r="E218" s="205"/>
      <c r="F218" s="208"/>
      <c r="G218" s="209"/>
      <c r="H218" s="209"/>
      <c r="I218" s="209"/>
      <c r="J218" s="209"/>
      <c r="K218" s="750">
        <v>4194250</v>
      </c>
      <c r="L218" s="209"/>
      <c r="M218" s="209"/>
      <c r="N218" s="210"/>
      <c r="O218" s="210"/>
      <c r="P218" s="210"/>
      <c r="Q218" s="566"/>
      <c r="R218" s="582"/>
    </row>
    <row r="219" spans="1:18" ht="31.5">
      <c r="A219" s="167"/>
      <c r="B219" s="204" t="s">
        <v>1249</v>
      </c>
      <c r="C219" s="198" t="s">
        <v>111</v>
      </c>
      <c r="D219" s="803"/>
      <c r="E219" s="205"/>
      <c r="F219" s="205"/>
      <c r="G219" s="210"/>
      <c r="H219" s="210"/>
      <c r="I219" s="210"/>
      <c r="J219" s="210"/>
      <c r="K219" s="749">
        <v>2356886</v>
      </c>
      <c r="L219" s="210"/>
      <c r="M219" s="210"/>
      <c r="N219" s="724"/>
      <c r="O219" s="724"/>
      <c r="P219" s="724"/>
      <c r="Q219" s="725"/>
      <c r="R219" s="582"/>
    </row>
    <row r="220" spans="1:18" ht="15.75">
      <c r="A220" s="167"/>
      <c r="B220" s="297" t="s">
        <v>1093</v>
      </c>
      <c r="C220" s="195"/>
      <c r="D220" s="804"/>
      <c r="E220" s="195"/>
      <c r="F220" s="333"/>
      <c r="G220" s="724"/>
      <c r="H220" s="724"/>
      <c r="I220" s="724"/>
      <c r="J220" s="724"/>
      <c r="K220" s="724"/>
      <c r="L220" s="724"/>
      <c r="M220" s="724"/>
      <c r="N220" s="724"/>
      <c r="O220" s="724"/>
      <c r="P220" s="724"/>
      <c r="Q220" s="725"/>
      <c r="R220" s="293"/>
    </row>
    <row r="221" spans="1:18" ht="15.75">
      <c r="A221" s="157"/>
      <c r="B221" s="211" t="s">
        <v>1241</v>
      </c>
      <c r="C221" s="195"/>
      <c r="D221" s="804"/>
      <c r="E221" s="195"/>
      <c r="F221" s="333"/>
      <c r="G221" s="724"/>
      <c r="H221" s="724"/>
      <c r="I221" s="724"/>
      <c r="J221" s="724"/>
      <c r="K221" s="724"/>
      <c r="L221" s="724"/>
      <c r="M221" s="724"/>
      <c r="N221" s="209"/>
      <c r="O221" s="209"/>
      <c r="P221" s="209"/>
      <c r="Q221" s="567"/>
      <c r="R221" s="293"/>
    </row>
    <row r="222" spans="1:18" ht="30">
      <c r="A222" s="157"/>
      <c r="B222" s="201" t="s">
        <v>1242</v>
      </c>
      <c r="C222" s="150" t="s">
        <v>28</v>
      </c>
      <c r="D222" s="803"/>
      <c r="E222" s="205"/>
      <c r="F222" s="208"/>
      <c r="G222" s="209"/>
      <c r="H222" s="209"/>
      <c r="I222" s="209"/>
      <c r="J222" s="209"/>
      <c r="K222" s="751">
        <v>581773</v>
      </c>
      <c r="L222" s="209"/>
      <c r="M222" s="209"/>
      <c r="N222" s="210"/>
      <c r="O222" s="210"/>
      <c r="P222" s="210"/>
      <c r="Q222" s="566"/>
      <c r="R222" s="293"/>
    </row>
    <row r="223" spans="1:18" ht="30">
      <c r="A223" s="157"/>
      <c r="B223" s="201" t="s">
        <v>1243</v>
      </c>
      <c r="C223" s="150" t="s">
        <v>28</v>
      </c>
      <c r="D223" s="803"/>
      <c r="E223" s="205"/>
      <c r="F223" s="205"/>
      <c r="G223" s="210"/>
      <c r="H223" s="210"/>
      <c r="I223" s="210"/>
      <c r="J223" s="210"/>
      <c r="K223" s="752">
        <v>597409</v>
      </c>
      <c r="L223" s="210"/>
      <c r="M223" s="210"/>
      <c r="N223" s="338"/>
      <c r="O223" s="338"/>
      <c r="P223" s="338"/>
      <c r="Q223" s="571"/>
      <c r="R223" s="293"/>
    </row>
    <row r="224" spans="1:18" ht="15.75">
      <c r="A224" s="157"/>
      <c r="B224" s="211" t="s">
        <v>1245</v>
      </c>
      <c r="C224" s="195"/>
      <c r="D224" s="804"/>
      <c r="E224" s="195"/>
      <c r="F224" s="726"/>
      <c r="G224" s="338"/>
      <c r="H224" s="338"/>
      <c r="I224" s="338"/>
      <c r="J224" s="338"/>
      <c r="K224" s="724"/>
      <c r="L224" s="338"/>
      <c r="M224" s="338"/>
      <c r="N224" s="209"/>
      <c r="O224" s="209"/>
      <c r="P224" s="209"/>
      <c r="Q224" s="567"/>
      <c r="R224" s="293"/>
    </row>
    <row r="225" spans="1:18" ht="30">
      <c r="A225" s="157"/>
      <c r="B225" s="250" t="s">
        <v>1244</v>
      </c>
      <c r="C225" s="150" t="s">
        <v>28</v>
      </c>
      <c r="D225" s="803"/>
      <c r="E225" s="205"/>
      <c r="F225" s="205"/>
      <c r="G225" s="210"/>
      <c r="H225" s="210"/>
      <c r="I225" s="210"/>
      <c r="J225" s="210"/>
      <c r="K225" s="752">
        <v>746318</v>
      </c>
      <c r="L225" s="210"/>
      <c r="M225" s="210"/>
      <c r="N225" s="210"/>
      <c r="O225" s="210"/>
      <c r="P225" s="210"/>
      <c r="Q225" s="566"/>
      <c r="R225" s="293"/>
    </row>
    <row r="226" spans="1:18" ht="30">
      <c r="A226" s="157"/>
      <c r="B226" s="201" t="s">
        <v>1371</v>
      </c>
      <c r="C226" s="150" t="s">
        <v>28</v>
      </c>
      <c r="D226" s="803"/>
      <c r="E226" s="205"/>
      <c r="F226" s="205"/>
      <c r="G226" s="210"/>
      <c r="H226" s="210"/>
      <c r="I226" s="210"/>
      <c r="J226" s="210"/>
      <c r="K226" s="752">
        <v>719955</v>
      </c>
      <c r="L226" s="210"/>
      <c r="M226" s="210"/>
      <c r="N226" s="555"/>
      <c r="O226" s="555"/>
      <c r="P226" s="555"/>
      <c r="Q226" s="770"/>
      <c r="R226" s="293"/>
    </row>
    <row r="227" spans="1:18" ht="27" customHeight="1">
      <c r="A227" s="157"/>
      <c r="B227" s="297" t="s">
        <v>1278</v>
      </c>
      <c r="C227" s="195"/>
      <c r="D227" s="804"/>
      <c r="E227" s="212"/>
      <c r="F227" s="2916" t="s">
        <v>1370</v>
      </c>
      <c r="G227" s="2960"/>
      <c r="H227" s="2960"/>
      <c r="I227" s="2960"/>
      <c r="J227" s="2960"/>
      <c r="K227" s="2960"/>
      <c r="L227" s="2960"/>
      <c r="M227" s="2960"/>
      <c r="N227" s="2960"/>
      <c r="O227" s="2960"/>
      <c r="P227" s="2960"/>
      <c r="Q227" s="2961"/>
      <c r="R227" s="293"/>
    </row>
    <row r="228" spans="1:18" ht="31.5">
      <c r="A228" s="157"/>
      <c r="B228" s="204" t="s">
        <v>1247</v>
      </c>
      <c r="C228" s="190" t="s">
        <v>111</v>
      </c>
      <c r="D228" s="800"/>
      <c r="E228" s="199"/>
      <c r="F228" s="214"/>
      <c r="G228" s="727"/>
      <c r="H228" s="727"/>
      <c r="I228" s="727"/>
      <c r="J228" s="727"/>
      <c r="K228" s="753">
        <v>2802926</v>
      </c>
      <c r="L228" s="727"/>
      <c r="M228" s="727"/>
      <c r="N228" s="241"/>
      <c r="O228" s="241"/>
      <c r="P228" s="241"/>
      <c r="Q228" s="574"/>
      <c r="R228" s="293"/>
    </row>
    <row r="229" spans="1:18" ht="30">
      <c r="A229" s="157"/>
      <c r="B229" s="201" t="s">
        <v>1246</v>
      </c>
      <c r="C229" s="190" t="s">
        <v>111</v>
      </c>
      <c r="D229" s="800"/>
      <c r="E229" s="199"/>
      <c r="F229" s="199"/>
      <c r="G229" s="241"/>
      <c r="H229" s="241"/>
      <c r="I229" s="241"/>
      <c r="J229" s="241"/>
      <c r="K229" s="330">
        <v>3419290</v>
      </c>
      <c r="L229" s="241"/>
      <c r="M229" s="241"/>
      <c r="N229" s="727"/>
      <c r="O229" s="727"/>
      <c r="P229" s="727"/>
      <c r="Q229" s="728"/>
      <c r="R229" s="293"/>
    </row>
    <row r="230" spans="1:18" ht="30">
      <c r="A230" s="157"/>
      <c r="B230" s="201" t="s">
        <v>1814</v>
      </c>
      <c r="C230" s="190" t="s">
        <v>111</v>
      </c>
      <c r="D230" s="800"/>
      <c r="E230" s="199"/>
      <c r="F230" s="214"/>
      <c r="G230" s="727"/>
      <c r="H230" s="727"/>
      <c r="I230" s="727"/>
      <c r="J230" s="727"/>
      <c r="K230" s="753">
        <v>1029995</v>
      </c>
      <c r="L230" s="727"/>
      <c r="M230" s="727"/>
      <c r="N230" s="241"/>
      <c r="O230" s="241"/>
      <c r="P230" s="241"/>
      <c r="Q230" s="574"/>
      <c r="R230" s="293"/>
    </row>
    <row r="231" spans="1:18" ht="30">
      <c r="A231" s="271"/>
      <c r="B231" s="190" t="s">
        <v>1240</v>
      </c>
      <c r="C231" s="190" t="s">
        <v>111</v>
      </c>
      <c r="D231" s="800"/>
      <c r="E231" s="199"/>
      <c r="F231" s="199"/>
      <c r="G231" s="241"/>
      <c r="H231" s="241"/>
      <c r="I231" s="241"/>
      <c r="J231" s="241"/>
      <c r="K231" s="330">
        <v>5196341</v>
      </c>
      <c r="L231" s="241"/>
      <c r="M231" s="241"/>
      <c r="N231" s="339"/>
      <c r="O231" s="339"/>
      <c r="P231" s="339"/>
      <c r="Q231" s="582"/>
      <c r="R231" s="293"/>
    </row>
    <row r="232" spans="1:18" ht="45.75" customHeight="1">
      <c r="A232" s="192">
        <v>2</v>
      </c>
      <c r="B232" s="2800" t="s">
        <v>1634</v>
      </c>
      <c r="C232" s="2801"/>
      <c r="D232" s="2801"/>
      <c r="E232" s="2801"/>
      <c r="F232" s="2801"/>
      <c r="G232" s="2801"/>
      <c r="H232" s="2801"/>
      <c r="I232" s="2801"/>
      <c r="J232" s="2801"/>
      <c r="K232" s="2801"/>
      <c r="L232" s="2801"/>
      <c r="M232" s="2801"/>
      <c r="N232" s="2801"/>
      <c r="O232" s="2801"/>
      <c r="P232" s="2801"/>
      <c r="Q232" s="2801"/>
      <c r="R232" s="2802"/>
    </row>
    <row r="233" spans="1:18" ht="26.25" customHeight="1">
      <c r="A233" s="157"/>
      <c r="B233" s="2789" t="s">
        <v>1318</v>
      </c>
      <c r="C233" s="2791"/>
      <c r="D233" s="336"/>
      <c r="E233" s="576"/>
      <c r="F233" s="2917" t="s">
        <v>1372</v>
      </c>
      <c r="G233" s="2917"/>
      <c r="H233" s="2917"/>
      <c r="I233" s="2917"/>
      <c r="J233" s="2917"/>
      <c r="K233" s="2917"/>
      <c r="L233" s="2917"/>
      <c r="M233" s="2917"/>
      <c r="N233" s="2917"/>
      <c r="O233" s="2917"/>
      <c r="P233" s="2917"/>
      <c r="Q233" s="2917"/>
      <c r="R233" s="2918"/>
    </row>
    <row r="234" spans="1:18" ht="30">
      <c r="A234" s="157"/>
      <c r="B234" s="677" t="s">
        <v>1635</v>
      </c>
      <c r="C234" s="216" t="s">
        <v>32</v>
      </c>
      <c r="D234" s="3002" t="s">
        <v>1552</v>
      </c>
      <c r="E234" s="558"/>
      <c r="F234" s="241"/>
      <c r="G234" s="577"/>
      <c r="H234" s="259"/>
      <c r="I234" s="200"/>
      <c r="J234" s="200"/>
      <c r="K234" s="200"/>
      <c r="L234" s="200"/>
      <c r="M234" s="577">
        <v>77000</v>
      </c>
      <c r="N234" s="200"/>
      <c r="O234" s="200"/>
      <c r="P234" s="259"/>
      <c r="Q234" s="259"/>
      <c r="R234" s="578"/>
    </row>
    <row r="235" spans="1:18" ht="30">
      <c r="A235" s="157"/>
      <c r="B235" s="197" t="s">
        <v>1636</v>
      </c>
      <c r="C235" s="150" t="s">
        <v>32</v>
      </c>
      <c r="D235" s="3004"/>
      <c r="E235" s="203"/>
      <c r="F235" s="577"/>
      <c r="G235" s="577"/>
      <c r="H235" s="260"/>
      <c r="I235" s="259"/>
      <c r="J235" s="259"/>
      <c r="K235" s="259"/>
      <c r="L235" s="259"/>
      <c r="M235" s="577">
        <v>30000</v>
      </c>
      <c r="N235" s="259"/>
      <c r="O235" s="259"/>
      <c r="P235" s="260"/>
      <c r="Q235" s="260"/>
      <c r="R235" s="579"/>
    </row>
    <row r="236" spans="1:18" ht="45">
      <c r="A236" s="157"/>
      <c r="B236" s="197" t="s">
        <v>1638</v>
      </c>
      <c r="C236" s="150" t="s">
        <v>32</v>
      </c>
      <c r="D236" s="759" t="s">
        <v>1552</v>
      </c>
      <c r="E236" s="203"/>
      <c r="F236" s="577"/>
      <c r="G236" s="577"/>
      <c r="H236" s="259"/>
      <c r="I236" s="260"/>
      <c r="J236" s="260"/>
      <c r="K236" s="260"/>
      <c r="L236" s="260"/>
      <c r="M236" s="577">
        <v>31000</v>
      </c>
      <c r="N236" s="260"/>
      <c r="O236" s="260"/>
      <c r="P236" s="259"/>
      <c r="Q236" s="259"/>
      <c r="R236" s="578"/>
    </row>
    <row r="237" spans="1:18" ht="45">
      <c r="A237" s="157"/>
      <c r="B237" s="197" t="s">
        <v>1637</v>
      </c>
      <c r="C237" s="150" t="s">
        <v>32</v>
      </c>
      <c r="D237" s="759" t="s">
        <v>1552</v>
      </c>
      <c r="E237" s="203"/>
      <c r="F237" s="577"/>
      <c r="G237" s="577"/>
      <c r="H237" s="259"/>
      <c r="I237" s="260"/>
      <c r="J237" s="260"/>
      <c r="K237" s="260"/>
      <c r="L237" s="260"/>
      <c r="M237" s="577">
        <v>36000</v>
      </c>
      <c r="N237" s="260"/>
      <c r="O237" s="260"/>
      <c r="P237" s="259"/>
      <c r="Q237" s="259"/>
      <c r="R237" s="578"/>
    </row>
    <row r="238" spans="1:18" ht="45">
      <c r="A238" s="157"/>
      <c r="B238" s="197" t="s">
        <v>1639</v>
      </c>
      <c r="C238" s="150" t="s">
        <v>32</v>
      </c>
      <c r="D238" s="759" t="s">
        <v>1552</v>
      </c>
      <c r="E238" s="203"/>
      <c r="F238" s="577"/>
      <c r="G238" s="577"/>
      <c r="H238" s="259"/>
      <c r="I238" s="260"/>
      <c r="J238" s="260"/>
      <c r="K238" s="260"/>
      <c r="L238" s="260"/>
      <c r="M238" s="577">
        <v>38000</v>
      </c>
      <c r="N238" s="260"/>
      <c r="O238" s="260"/>
      <c r="P238" s="259"/>
      <c r="Q238" s="259"/>
      <c r="R238" s="578"/>
    </row>
    <row r="239" spans="1:18" ht="30">
      <c r="A239" s="157"/>
      <c r="B239" s="197" t="s">
        <v>1640</v>
      </c>
      <c r="C239" s="150" t="s">
        <v>32</v>
      </c>
      <c r="D239" s="3002" t="s">
        <v>1552</v>
      </c>
      <c r="E239" s="203"/>
      <c r="F239" s="577"/>
      <c r="G239" s="577"/>
      <c r="H239" s="259"/>
      <c r="I239" s="260"/>
      <c r="J239" s="260"/>
      <c r="K239" s="260"/>
      <c r="L239" s="260"/>
      <c r="M239" s="577">
        <v>23000</v>
      </c>
      <c r="N239" s="260"/>
      <c r="O239" s="260"/>
      <c r="P239" s="259"/>
      <c r="Q239" s="259"/>
      <c r="R239" s="578"/>
    </row>
    <row r="240" spans="1:18" ht="30">
      <c r="A240" s="157"/>
      <c r="B240" s="197" t="s">
        <v>1641</v>
      </c>
      <c r="C240" s="150" t="s">
        <v>32</v>
      </c>
      <c r="D240" s="3003"/>
      <c r="E240" s="203"/>
      <c r="F240" s="577"/>
      <c r="G240" s="577"/>
      <c r="H240" s="259"/>
      <c r="I240" s="260"/>
      <c r="J240" s="260"/>
      <c r="K240" s="260"/>
      <c r="L240" s="260"/>
      <c r="M240" s="577">
        <v>24000</v>
      </c>
      <c r="N240" s="260"/>
      <c r="O240" s="260"/>
      <c r="P240" s="259"/>
      <c r="Q240" s="259"/>
      <c r="R240" s="578"/>
    </row>
    <row r="241" spans="1:18" ht="30">
      <c r="A241" s="157"/>
      <c r="B241" s="197" t="s">
        <v>1642</v>
      </c>
      <c r="C241" s="150" t="s">
        <v>32</v>
      </c>
      <c r="D241" s="3003"/>
      <c r="E241" s="203"/>
      <c r="F241" s="577"/>
      <c r="G241" s="577"/>
      <c r="H241" s="259"/>
      <c r="I241" s="259"/>
      <c r="J241" s="259"/>
      <c r="K241" s="259"/>
      <c r="L241" s="259"/>
      <c r="M241" s="577">
        <v>113300</v>
      </c>
      <c r="N241" s="259"/>
      <c r="O241" s="259"/>
      <c r="P241" s="259"/>
      <c r="Q241" s="259"/>
      <c r="R241" s="578"/>
    </row>
    <row r="242" spans="1:18" ht="30">
      <c r="A242" s="157"/>
      <c r="B242" s="186" t="s">
        <v>1643</v>
      </c>
      <c r="C242" s="150" t="s">
        <v>32</v>
      </c>
      <c r="D242" s="3004"/>
      <c r="E242" s="203"/>
      <c r="F242" s="577"/>
      <c r="G242" s="577"/>
      <c r="H242" s="477"/>
      <c r="I242" s="259"/>
      <c r="J242" s="259"/>
      <c r="K242" s="259"/>
      <c r="L242" s="259"/>
      <c r="M242" s="577">
        <v>140800</v>
      </c>
      <c r="N242" s="259"/>
      <c r="O242" s="259"/>
      <c r="P242" s="477"/>
      <c r="Q242" s="477"/>
      <c r="R242" s="580"/>
    </row>
    <row r="243" spans="1:18" ht="45">
      <c r="A243" s="157"/>
      <c r="B243" s="677" t="s">
        <v>1645</v>
      </c>
      <c r="C243" s="150" t="s">
        <v>32</v>
      </c>
      <c r="D243" s="3002" t="s">
        <v>1552</v>
      </c>
      <c r="E243" s="203"/>
      <c r="F243" s="577"/>
      <c r="G243" s="577"/>
      <c r="H243" s="697"/>
      <c r="I243" s="560"/>
      <c r="J243" s="560"/>
      <c r="K243" s="560"/>
      <c r="L243" s="560"/>
      <c r="M243" s="614">
        <v>141000</v>
      </c>
      <c r="N243" s="560"/>
      <c r="O243" s="560"/>
      <c r="P243" s="697"/>
      <c r="Q243" s="697"/>
      <c r="R243" s="698"/>
    </row>
    <row r="244" spans="1:18" ht="30">
      <c r="A244" s="157"/>
      <c r="B244" s="677" t="s">
        <v>1644</v>
      </c>
      <c r="C244" s="150" t="s">
        <v>32</v>
      </c>
      <c r="D244" s="3004"/>
      <c r="E244" s="203"/>
      <c r="F244" s="577"/>
      <c r="G244" s="577"/>
      <c r="H244" s="697"/>
      <c r="I244" s="560"/>
      <c r="J244" s="560"/>
      <c r="K244" s="560"/>
      <c r="L244" s="560"/>
      <c r="M244" s="614">
        <v>20500</v>
      </c>
      <c r="N244" s="560"/>
      <c r="O244" s="560"/>
      <c r="P244" s="697"/>
      <c r="Q244" s="697"/>
      <c r="R244" s="698"/>
    </row>
    <row r="245" spans="1:18" ht="19.5" customHeight="1">
      <c r="A245" s="157"/>
      <c r="B245" s="297" t="s">
        <v>1277</v>
      </c>
      <c r="C245" s="691"/>
      <c r="D245" s="477"/>
      <c r="E245" s="637"/>
      <c r="F245" s="2917" t="s">
        <v>1372</v>
      </c>
      <c r="G245" s="2917"/>
      <c r="H245" s="2917"/>
      <c r="I245" s="2917"/>
      <c r="J245" s="2917"/>
      <c r="K245" s="2917"/>
      <c r="L245" s="2917"/>
      <c r="M245" s="2917"/>
      <c r="N245" s="2917"/>
      <c r="O245" s="2917"/>
      <c r="P245" s="2917"/>
      <c r="Q245" s="2917"/>
      <c r="R245" s="2918"/>
    </row>
    <row r="246" spans="1:18">
      <c r="A246" s="157"/>
      <c r="B246" s="677" t="s">
        <v>1825</v>
      </c>
      <c r="C246" s="216" t="s">
        <v>111</v>
      </c>
      <c r="D246" s="3002" t="s">
        <v>1552</v>
      </c>
      <c r="E246" s="288"/>
      <c r="F246" s="577"/>
      <c r="G246" s="577"/>
      <c r="H246" s="330"/>
      <c r="I246" s="330"/>
      <c r="J246" s="330"/>
      <c r="K246" s="330"/>
      <c r="L246" s="330"/>
      <c r="M246" s="577">
        <v>1984545</v>
      </c>
      <c r="N246" s="330"/>
      <c r="O246" s="330"/>
      <c r="P246" s="330"/>
      <c r="Q246" s="330"/>
      <c r="R246" s="581"/>
    </row>
    <row r="247" spans="1:18" ht="30">
      <c r="A247" s="157"/>
      <c r="B247" s="196" t="s">
        <v>1646</v>
      </c>
      <c r="C247" s="216" t="s">
        <v>111</v>
      </c>
      <c r="D247" s="3003"/>
      <c r="E247" s="288"/>
      <c r="F247" s="577"/>
      <c r="G247" s="577"/>
      <c r="H247" s="330"/>
      <c r="I247" s="330"/>
      <c r="J247" s="330"/>
      <c r="K247" s="330"/>
      <c r="L247" s="330"/>
      <c r="M247" s="577">
        <v>1542727</v>
      </c>
      <c r="N247" s="330"/>
      <c r="O247" s="330"/>
      <c r="P247" s="330"/>
      <c r="Q247" s="330"/>
      <c r="R247" s="581"/>
    </row>
    <row r="248" spans="1:18">
      <c r="A248" s="157"/>
      <c r="B248" s="186" t="s">
        <v>1647</v>
      </c>
      <c r="C248" s="216" t="s">
        <v>111</v>
      </c>
      <c r="D248" s="3004"/>
      <c r="E248" s="288"/>
      <c r="F248" s="577"/>
      <c r="G248" s="577"/>
      <c r="H248" s="330"/>
      <c r="I248" s="330"/>
      <c r="J248" s="330"/>
      <c r="K248" s="330"/>
      <c r="L248" s="330"/>
      <c r="M248" s="577">
        <v>1245455</v>
      </c>
      <c r="N248" s="330"/>
      <c r="O248" s="330"/>
      <c r="P248" s="330"/>
      <c r="Q248" s="330"/>
      <c r="R248" s="581"/>
    </row>
    <row r="249" spans="1:18" ht="15.75">
      <c r="A249" s="157"/>
      <c r="B249" s="297" t="s">
        <v>1276</v>
      </c>
      <c r="C249" s="216"/>
      <c r="D249" s="216"/>
      <c r="E249" s="288"/>
      <c r="F249" s="577"/>
      <c r="G249" s="577"/>
      <c r="H249" s="330"/>
      <c r="I249" s="330"/>
      <c r="J249" s="330"/>
      <c r="K249" s="330"/>
      <c r="L249" s="330"/>
      <c r="M249" s="577"/>
      <c r="N249" s="330"/>
      <c r="O249" s="330"/>
      <c r="P249" s="330"/>
      <c r="Q249" s="330"/>
      <c r="R249" s="581"/>
    </row>
    <row r="250" spans="1:18" ht="15" customHeight="1">
      <c r="A250" s="157"/>
      <c r="B250" s="677" t="s">
        <v>1826</v>
      </c>
      <c r="C250" s="216" t="s">
        <v>111</v>
      </c>
      <c r="D250" s="805"/>
      <c r="E250" s="288"/>
      <c r="F250" s="577"/>
      <c r="G250" s="577"/>
      <c r="H250" s="330"/>
      <c r="I250" s="330"/>
      <c r="J250" s="330"/>
      <c r="K250" s="330"/>
      <c r="L250" s="330"/>
      <c r="M250" s="577">
        <v>4090909</v>
      </c>
      <c r="N250" s="330"/>
      <c r="O250" s="330"/>
      <c r="P250" s="330"/>
      <c r="Q250" s="330"/>
      <c r="R250" s="581"/>
    </row>
    <row r="251" spans="1:18" ht="43.5" customHeight="1">
      <c r="A251" s="157"/>
      <c r="B251" s="196" t="s">
        <v>1648</v>
      </c>
      <c r="C251" s="216" t="s">
        <v>111</v>
      </c>
      <c r="D251" s="216" t="s">
        <v>1552</v>
      </c>
      <c r="E251" s="288"/>
      <c r="F251" s="577"/>
      <c r="G251" s="577"/>
      <c r="H251" s="330"/>
      <c r="I251" s="330"/>
      <c r="J251" s="330"/>
      <c r="K251" s="330"/>
      <c r="L251" s="330"/>
      <c r="M251" s="577">
        <v>1990909</v>
      </c>
      <c r="N251" s="330"/>
      <c r="O251" s="330"/>
      <c r="P251" s="330"/>
      <c r="Q251" s="330"/>
      <c r="R251" s="581"/>
    </row>
    <row r="252" spans="1:18" ht="30">
      <c r="A252" s="157"/>
      <c r="B252" s="677" t="s">
        <v>1649</v>
      </c>
      <c r="C252" s="216" t="s">
        <v>111</v>
      </c>
      <c r="D252" s="732"/>
      <c r="E252" s="288"/>
      <c r="F252" s="577"/>
      <c r="G252" s="577"/>
      <c r="H252" s="330"/>
      <c r="I252" s="330"/>
      <c r="J252" s="330"/>
      <c r="K252" s="330"/>
      <c r="L252" s="330"/>
      <c r="M252" s="577">
        <v>2241818</v>
      </c>
      <c r="N252" s="330"/>
      <c r="O252" s="330"/>
      <c r="P252" s="330"/>
      <c r="Q252" s="330"/>
      <c r="R252" s="581"/>
    </row>
    <row r="253" spans="1:18" ht="19.5" customHeight="1">
      <c r="A253" s="157"/>
      <c r="B253" s="297" t="s">
        <v>1079</v>
      </c>
      <c r="C253" s="172"/>
      <c r="D253" s="802"/>
      <c r="E253" s="271"/>
      <c r="F253" s="2916" t="s">
        <v>1372</v>
      </c>
      <c r="G253" s="2917"/>
      <c r="H253" s="2917"/>
      <c r="I253" s="2917"/>
      <c r="J253" s="2917"/>
      <c r="K253" s="2917"/>
      <c r="L253" s="2917"/>
      <c r="M253" s="2917"/>
      <c r="N253" s="2917"/>
      <c r="O253" s="2917"/>
      <c r="P253" s="2917"/>
      <c r="Q253" s="2917"/>
      <c r="R253" s="2918"/>
    </row>
    <row r="254" spans="1:18" ht="30">
      <c r="A254" s="157"/>
      <c r="B254" s="186" t="s">
        <v>1322</v>
      </c>
      <c r="C254" s="216" t="s">
        <v>111</v>
      </c>
      <c r="D254" s="216" t="s">
        <v>1552</v>
      </c>
      <c r="E254" s="288"/>
      <c r="F254" s="577"/>
      <c r="G254" s="577"/>
      <c r="H254" s="330"/>
      <c r="I254" s="330"/>
      <c r="J254" s="330"/>
      <c r="K254" s="330"/>
      <c r="L254" s="330"/>
      <c r="M254" s="577">
        <v>1990909</v>
      </c>
      <c r="N254" s="330"/>
      <c r="O254" s="330"/>
      <c r="P254" s="330"/>
      <c r="Q254" s="330"/>
      <c r="R254" s="581"/>
    </row>
    <row r="255" spans="1:18" ht="48" customHeight="1">
      <c r="A255" s="157"/>
      <c r="B255" s="217" t="s">
        <v>1323</v>
      </c>
      <c r="C255" s="216" t="s">
        <v>111</v>
      </c>
      <c r="D255" s="216" t="s">
        <v>1552</v>
      </c>
      <c r="E255" s="288"/>
      <c r="F255" s="577"/>
      <c r="G255" s="577"/>
      <c r="H255" s="330"/>
      <c r="I255" s="330"/>
      <c r="J255" s="330"/>
      <c r="K255" s="330"/>
      <c r="L255" s="330"/>
      <c r="M255" s="577">
        <v>1245455</v>
      </c>
      <c r="N255" s="330"/>
      <c r="O255" s="330"/>
      <c r="P255" s="330"/>
      <c r="Q255" s="330"/>
      <c r="R255" s="581"/>
    </row>
    <row r="256" spans="1:18" ht="15.75">
      <c r="A256" s="157"/>
      <c r="B256" s="297" t="s">
        <v>1093</v>
      </c>
      <c r="C256" s="216"/>
      <c r="D256" s="732"/>
      <c r="E256" s="288"/>
      <c r="F256" s="577"/>
      <c r="G256" s="577"/>
      <c r="H256" s="330"/>
      <c r="I256" s="330"/>
      <c r="J256" s="330"/>
      <c r="K256" s="330"/>
      <c r="L256" s="330"/>
      <c r="M256" s="577"/>
      <c r="N256" s="330"/>
      <c r="O256" s="330"/>
      <c r="P256" s="330"/>
      <c r="Q256" s="330"/>
      <c r="R256" s="581"/>
    </row>
    <row r="257" spans="1:18" ht="30">
      <c r="A257" s="157"/>
      <c r="B257" s="677" t="s">
        <v>1650</v>
      </c>
      <c r="C257" s="216" t="s">
        <v>28</v>
      </c>
      <c r="D257" s="216"/>
      <c r="E257" s="288"/>
      <c r="F257" s="577"/>
      <c r="G257" s="577"/>
      <c r="H257" s="330"/>
      <c r="I257" s="330"/>
      <c r="J257" s="330"/>
      <c r="K257" s="330"/>
      <c r="L257" s="330"/>
      <c r="M257" s="577">
        <v>315455</v>
      </c>
      <c r="N257" s="330"/>
      <c r="O257" s="330"/>
      <c r="P257" s="330"/>
      <c r="Q257" s="330"/>
      <c r="R257" s="581"/>
    </row>
    <row r="258" spans="1:18" ht="30">
      <c r="A258" s="271"/>
      <c r="B258" s="196" t="s">
        <v>1651</v>
      </c>
      <c r="C258" s="216" t="s">
        <v>28</v>
      </c>
      <c r="D258" s="732"/>
      <c r="E258" s="288"/>
      <c r="F258" s="577"/>
      <c r="G258" s="577"/>
      <c r="H258" s="331"/>
      <c r="I258" s="330"/>
      <c r="J258" s="330"/>
      <c r="K258" s="330"/>
      <c r="L258" s="330"/>
      <c r="M258" s="577">
        <v>415455</v>
      </c>
      <c r="N258" s="330"/>
      <c r="O258" s="330"/>
      <c r="P258" s="331"/>
      <c r="Q258" s="331"/>
      <c r="R258" s="582"/>
    </row>
    <row r="259" spans="1:18" ht="36.75" customHeight="1">
      <c r="A259" s="769">
        <v>3</v>
      </c>
      <c r="B259" s="2800" t="s">
        <v>1769</v>
      </c>
      <c r="C259" s="2801"/>
      <c r="D259" s="2801"/>
      <c r="E259" s="2801"/>
      <c r="F259" s="2801"/>
      <c r="G259" s="2801"/>
      <c r="H259" s="2801"/>
      <c r="I259" s="2801"/>
      <c r="J259" s="2801"/>
      <c r="K259" s="2801"/>
      <c r="L259" s="2801"/>
      <c r="M259" s="2801"/>
      <c r="N259" s="2801"/>
      <c r="O259" s="2801"/>
      <c r="P259" s="2801"/>
      <c r="Q259" s="2801"/>
      <c r="R259" s="2802"/>
    </row>
    <row r="260" spans="1:18" ht="27.75" customHeight="1">
      <c r="A260" s="271"/>
      <c r="B260" s="270" t="s">
        <v>1771</v>
      </c>
      <c r="C260" s="710"/>
      <c r="D260" s="806"/>
      <c r="E260" s="288"/>
      <c r="F260" s="2916" t="s">
        <v>1770</v>
      </c>
      <c r="G260" s="2917"/>
      <c r="H260" s="2917"/>
      <c r="I260" s="2917"/>
      <c r="J260" s="2917"/>
      <c r="K260" s="2917"/>
      <c r="L260" s="2917"/>
      <c r="M260" s="2917"/>
      <c r="N260" s="2917"/>
      <c r="O260" s="2917"/>
      <c r="P260" s="2917"/>
      <c r="Q260" s="2917"/>
      <c r="R260" s="2918"/>
    </row>
    <row r="261" spans="1:18" ht="15" customHeight="1">
      <c r="A261" s="2993"/>
      <c r="B261" s="3006" t="s">
        <v>1773</v>
      </c>
      <c r="C261" s="216" t="s">
        <v>1772</v>
      </c>
      <c r="D261" s="3002" t="s">
        <v>1559</v>
      </c>
      <c r="E261" s="288"/>
      <c r="F261" s="577"/>
      <c r="G261" s="577"/>
      <c r="H261" s="331"/>
      <c r="I261" s="330"/>
      <c r="J261" s="330"/>
      <c r="K261" s="330"/>
      <c r="L261" s="330"/>
      <c r="M261" s="577">
        <f>5900000/1.1</f>
        <v>5363636.3636363633</v>
      </c>
      <c r="N261" s="330"/>
      <c r="O261" s="330"/>
      <c r="P261" s="331"/>
      <c r="Q261" s="331"/>
      <c r="R261" s="582"/>
    </row>
    <row r="262" spans="1:18">
      <c r="A262" s="2994"/>
      <c r="B262" s="3007"/>
      <c r="C262" s="216" t="s">
        <v>1774</v>
      </c>
      <c r="D262" s="3003"/>
      <c r="E262" s="288"/>
      <c r="F262" s="577"/>
      <c r="G262" s="577"/>
      <c r="H262" s="331"/>
      <c r="I262" s="330"/>
      <c r="J262" s="330"/>
      <c r="K262" s="330"/>
      <c r="L262" s="330"/>
      <c r="M262" s="577">
        <f>1570000/1.1</f>
        <v>1427272.7272727271</v>
      </c>
      <c r="N262" s="330"/>
      <c r="O262" s="330"/>
      <c r="P262" s="331"/>
      <c r="Q262" s="331"/>
      <c r="R262" s="582"/>
    </row>
    <row r="263" spans="1:18">
      <c r="A263" s="2995"/>
      <c r="B263" s="3008"/>
      <c r="C263" s="216" t="s">
        <v>1775</v>
      </c>
      <c r="D263" s="3004"/>
      <c r="E263" s="288"/>
      <c r="F263" s="577"/>
      <c r="G263" s="577"/>
      <c r="H263" s="331"/>
      <c r="I263" s="330"/>
      <c r="J263" s="330"/>
      <c r="K263" s="330"/>
      <c r="L263" s="330"/>
      <c r="M263" s="577">
        <f>476000/1.1</f>
        <v>432727.27272727271</v>
      </c>
      <c r="N263" s="330"/>
      <c r="O263" s="330"/>
      <c r="P263" s="331"/>
      <c r="Q263" s="331"/>
      <c r="R263" s="582"/>
    </row>
    <row r="264" spans="1:18" ht="15" customHeight="1">
      <c r="A264" s="2993"/>
      <c r="B264" s="3006" t="s">
        <v>1776</v>
      </c>
      <c r="C264" s="216" t="s">
        <v>1772</v>
      </c>
      <c r="D264" s="3002" t="s">
        <v>1559</v>
      </c>
      <c r="E264" s="288"/>
      <c r="F264" s="577"/>
      <c r="G264" s="577"/>
      <c r="H264" s="331"/>
      <c r="I264" s="330"/>
      <c r="J264" s="330"/>
      <c r="K264" s="330"/>
      <c r="L264" s="330"/>
      <c r="M264" s="577">
        <f>5728000/1.1</f>
        <v>5207272.7272727266</v>
      </c>
      <c r="N264" s="330"/>
      <c r="O264" s="330"/>
      <c r="P264" s="331"/>
      <c r="Q264" s="331"/>
      <c r="R264" s="582"/>
    </row>
    <row r="265" spans="1:18">
      <c r="A265" s="2994"/>
      <c r="B265" s="3007"/>
      <c r="C265" s="216" t="s">
        <v>1774</v>
      </c>
      <c r="D265" s="3003"/>
      <c r="E265" s="288"/>
      <c r="F265" s="577"/>
      <c r="G265" s="577"/>
      <c r="H265" s="331"/>
      <c r="I265" s="330"/>
      <c r="J265" s="330"/>
      <c r="K265" s="330"/>
      <c r="L265" s="330"/>
      <c r="M265" s="577">
        <f>1522000/1.1</f>
        <v>1383636.3636363635</v>
      </c>
      <c r="N265" s="330"/>
      <c r="O265" s="330"/>
      <c r="P265" s="331"/>
      <c r="Q265" s="331"/>
      <c r="R265" s="582"/>
    </row>
    <row r="266" spans="1:18">
      <c r="A266" s="2995"/>
      <c r="B266" s="3008"/>
      <c r="C266" s="216" t="s">
        <v>1775</v>
      </c>
      <c r="D266" s="3004"/>
      <c r="E266" s="288"/>
      <c r="F266" s="577"/>
      <c r="G266" s="577"/>
      <c r="H266" s="331"/>
      <c r="I266" s="330"/>
      <c r="J266" s="330"/>
      <c r="K266" s="330"/>
      <c r="L266" s="330"/>
      <c r="M266" s="577">
        <f>460000/1.1</f>
        <v>418181.81818181818</v>
      </c>
      <c r="N266" s="330"/>
      <c r="O266" s="330"/>
      <c r="P266" s="331"/>
      <c r="Q266" s="331"/>
      <c r="R266" s="582"/>
    </row>
    <row r="267" spans="1:18" ht="15" customHeight="1">
      <c r="A267" s="2993"/>
      <c r="B267" s="3006" t="s">
        <v>1777</v>
      </c>
      <c r="C267" s="216" t="s">
        <v>1772</v>
      </c>
      <c r="D267" s="3002" t="s">
        <v>1559</v>
      </c>
      <c r="E267" s="288"/>
      <c r="F267" s="577"/>
      <c r="G267" s="577"/>
      <c r="H267" s="331"/>
      <c r="I267" s="330"/>
      <c r="J267" s="330"/>
      <c r="K267" s="330"/>
      <c r="L267" s="330"/>
      <c r="M267" s="577">
        <f>4685000/1.1</f>
        <v>4259090.9090909092</v>
      </c>
      <c r="N267" s="330"/>
      <c r="O267" s="330"/>
      <c r="P267" s="331"/>
      <c r="Q267" s="331"/>
      <c r="R267" s="582"/>
    </row>
    <row r="268" spans="1:18">
      <c r="A268" s="2994"/>
      <c r="B268" s="3007"/>
      <c r="C268" s="216" t="s">
        <v>1353</v>
      </c>
      <c r="D268" s="3003"/>
      <c r="E268" s="288"/>
      <c r="F268" s="577"/>
      <c r="G268" s="577"/>
      <c r="H268" s="331"/>
      <c r="I268" s="330"/>
      <c r="J268" s="330"/>
      <c r="K268" s="330"/>
      <c r="L268" s="330"/>
      <c r="M268" s="577">
        <f>1728000/1.1</f>
        <v>1570909.0909090908</v>
      </c>
      <c r="N268" s="330"/>
      <c r="O268" s="330"/>
      <c r="P268" s="331"/>
      <c r="Q268" s="331"/>
      <c r="R268" s="582"/>
    </row>
    <row r="269" spans="1:18">
      <c r="A269" s="2995"/>
      <c r="B269" s="3008"/>
      <c r="C269" s="216" t="s">
        <v>1775</v>
      </c>
      <c r="D269" s="3004"/>
      <c r="E269" s="288"/>
      <c r="F269" s="577"/>
      <c r="G269" s="577"/>
      <c r="H269" s="331"/>
      <c r="I269" s="330"/>
      <c r="J269" s="330"/>
      <c r="K269" s="330"/>
      <c r="L269" s="330"/>
      <c r="M269" s="577">
        <f>401000/1.1</f>
        <v>364545.45454545453</v>
      </c>
      <c r="N269" s="330"/>
      <c r="O269" s="330"/>
      <c r="P269" s="331"/>
      <c r="Q269" s="331"/>
      <c r="R269" s="582"/>
    </row>
    <row r="270" spans="1:18" ht="15" customHeight="1">
      <c r="A270" s="2993"/>
      <c r="B270" s="3006" t="s">
        <v>1778</v>
      </c>
      <c r="C270" s="216" t="s">
        <v>1772</v>
      </c>
      <c r="D270" s="3002" t="s">
        <v>1559</v>
      </c>
      <c r="E270" s="288"/>
      <c r="F270" s="577"/>
      <c r="G270" s="577"/>
      <c r="H270" s="331"/>
      <c r="I270" s="330"/>
      <c r="J270" s="330"/>
      <c r="K270" s="330"/>
      <c r="L270" s="330"/>
      <c r="M270" s="577">
        <f>4719000/1.1</f>
        <v>4290000</v>
      </c>
      <c r="N270" s="330"/>
      <c r="O270" s="330"/>
      <c r="P270" s="331"/>
      <c r="Q270" s="331"/>
      <c r="R270" s="582"/>
    </row>
    <row r="271" spans="1:18">
      <c r="A271" s="2994"/>
      <c r="B271" s="3007"/>
      <c r="C271" s="216" t="s">
        <v>1353</v>
      </c>
      <c r="D271" s="3003"/>
      <c r="E271" s="288"/>
      <c r="F271" s="577"/>
      <c r="G271" s="577"/>
      <c r="H271" s="331"/>
      <c r="I271" s="330"/>
      <c r="J271" s="330"/>
      <c r="K271" s="330"/>
      <c r="L271" s="330"/>
      <c r="M271" s="577">
        <f>1801000/1.1</f>
        <v>1637272.7272727271</v>
      </c>
      <c r="N271" s="330"/>
      <c r="O271" s="330"/>
      <c r="P271" s="331"/>
      <c r="Q271" s="331"/>
      <c r="R271" s="582"/>
    </row>
    <row r="272" spans="1:18">
      <c r="A272" s="2995"/>
      <c r="B272" s="3008"/>
      <c r="C272" s="216" t="s">
        <v>1775</v>
      </c>
      <c r="D272" s="3004"/>
      <c r="E272" s="288"/>
      <c r="F272" s="577"/>
      <c r="G272" s="577"/>
      <c r="H272" s="331"/>
      <c r="I272" s="330"/>
      <c r="J272" s="330"/>
      <c r="K272" s="330"/>
      <c r="L272" s="330"/>
      <c r="M272" s="577">
        <f>439000/1.1</f>
        <v>399090.90909090906</v>
      </c>
      <c r="N272" s="330"/>
      <c r="O272" s="330"/>
      <c r="P272" s="331"/>
      <c r="Q272" s="331"/>
      <c r="R272" s="582"/>
    </row>
    <row r="273" spans="1:18" ht="15" customHeight="1">
      <c r="A273" s="2993"/>
      <c r="B273" s="3006" t="s">
        <v>1779</v>
      </c>
      <c r="C273" s="216" t="s">
        <v>1354</v>
      </c>
      <c r="D273" s="3002" t="s">
        <v>1559</v>
      </c>
      <c r="E273" s="288"/>
      <c r="F273" s="577"/>
      <c r="G273" s="577"/>
      <c r="H273" s="331"/>
      <c r="I273" s="330"/>
      <c r="J273" s="330"/>
      <c r="K273" s="330"/>
      <c r="L273" s="330"/>
      <c r="M273" s="577">
        <f>2840000/1.1</f>
        <v>2581818.1818181816</v>
      </c>
      <c r="N273" s="330"/>
      <c r="O273" s="330"/>
      <c r="P273" s="331"/>
      <c r="Q273" s="331"/>
      <c r="R273" s="582"/>
    </row>
    <row r="274" spans="1:18">
      <c r="A274" s="2994"/>
      <c r="B274" s="3007"/>
      <c r="C274" s="216" t="s">
        <v>1353</v>
      </c>
      <c r="D274" s="3003"/>
      <c r="E274" s="288"/>
      <c r="F274" s="577"/>
      <c r="G274" s="577"/>
      <c r="H274" s="331"/>
      <c r="I274" s="330"/>
      <c r="J274" s="330"/>
      <c r="K274" s="330"/>
      <c r="L274" s="330"/>
      <c r="M274" s="577">
        <f>875000/1.1</f>
        <v>795454.54545454541</v>
      </c>
      <c r="N274" s="330"/>
      <c r="O274" s="330"/>
      <c r="P274" s="331"/>
      <c r="Q274" s="331"/>
      <c r="R274" s="582"/>
    </row>
    <row r="275" spans="1:18">
      <c r="A275" s="2995"/>
      <c r="B275" s="3008"/>
      <c r="C275" s="216" t="s">
        <v>1775</v>
      </c>
      <c r="D275" s="3004"/>
      <c r="E275" s="288"/>
      <c r="F275" s="577"/>
      <c r="G275" s="577"/>
      <c r="H275" s="331"/>
      <c r="I275" s="330"/>
      <c r="J275" s="330"/>
      <c r="K275" s="330"/>
      <c r="L275" s="330"/>
      <c r="M275" s="577">
        <f>223000/1.1</f>
        <v>202727.27272727271</v>
      </c>
      <c r="N275" s="330"/>
      <c r="O275" s="330"/>
      <c r="P275" s="331"/>
      <c r="Q275" s="331"/>
      <c r="R275" s="582"/>
    </row>
    <row r="276" spans="1:18" ht="21.75" customHeight="1">
      <c r="A276" s="271"/>
      <c r="B276" s="270" t="s">
        <v>1780</v>
      </c>
      <c r="C276" s="710"/>
      <c r="D276" s="806"/>
      <c r="E276" s="288"/>
      <c r="F276" s="577"/>
      <c r="G276" s="577"/>
      <c r="H276" s="331"/>
      <c r="I276" s="330"/>
      <c r="J276" s="330"/>
      <c r="K276" s="330"/>
      <c r="L276" s="330"/>
      <c r="M276" s="577"/>
      <c r="N276" s="330"/>
      <c r="O276" s="330"/>
      <c r="P276" s="331"/>
      <c r="Q276" s="331"/>
      <c r="R276" s="582"/>
    </row>
    <row r="277" spans="1:18">
      <c r="A277" s="271"/>
      <c r="B277" s="217" t="s">
        <v>1781</v>
      </c>
      <c r="C277" s="710" t="s">
        <v>1774</v>
      </c>
      <c r="D277" s="216"/>
      <c r="E277" s="288"/>
      <c r="F277" s="577"/>
      <c r="G277" s="577"/>
      <c r="H277" s="331"/>
      <c r="I277" s="330"/>
      <c r="J277" s="330"/>
      <c r="K277" s="330"/>
      <c r="L277" s="330"/>
      <c r="M277" s="577">
        <f>1084000/1.1</f>
        <v>985454.54545454541</v>
      </c>
      <c r="N277" s="330"/>
      <c r="O277" s="330"/>
      <c r="P277" s="331"/>
      <c r="Q277" s="331"/>
      <c r="R277" s="582"/>
    </row>
    <row r="278" spans="1:18" ht="15" customHeight="1">
      <c r="A278" s="271"/>
      <c r="B278" s="217" t="s">
        <v>1781</v>
      </c>
      <c r="C278" s="710" t="s">
        <v>1782</v>
      </c>
      <c r="D278" s="3002" t="s">
        <v>1559</v>
      </c>
      <c r="E278" s="288"/>
      <c r="F278" s="577"/>
      <c r="G278" s="577"/>
      <c r="H278" s="331"/>
      <c r="I278" s="330"/>
      <c r="J278" s="330"/>
      <c r="K278" s="330"/>
      <c r="L278" s="330"/>
      <c r="M278" s="577">
        <f>316000/1.1</f>
        <v>287272.72727272724</v>
      </c>
      <c r="N278" s="330"/>
      <c r="O278" s="330"/>
      <c r="P278" s="331"/>
      <c r="Q278" s="331"/>
      <c r="R278" s="582"/>
    </row>
    <row r="279" spans="1:18">
      <c r="A279" s="2993"/>
      <c r="B279" s="3006" t="s">
        <v>1783</v>
      </c>
      <c r="C279" s="710" t="s">
        <v>1774</v>
      </c>
      <c r="D279" s="3003"/>
      <c r="E279" s="288"/>
      <c r="F279" s="577"/>
      <c r="G279" s="577"/>
      <c r="H279" s="331"/>
      <c r="I279" s="330"/>
      <c r="J279" s="330"/>
      <c r="K279" s="330"/>
      <c r="L279" s="330"/>
      <c r="M279" s="577">
        <f>1121000/1.1</f>
        <v>1019090.9090909091</v>
      </c>
      <c r="N279" s="330"/>
      <c r="O279" s="330"/>
      <c r="P279" s="331"/>
      <c r="Q279" s="331"/>
      <c r="R279" s="582"/>
    </row>
    <row r="280" spans="1:18">
      <c r="A280" s="2995"/>
      <c r="B280" s="3008"/>
      <c r="C280" s="710" t="s">
        <v>1782</v>
      </c>
      <c r="D280" s="3004"/>
      <c r="E280" s="288"/>
      <c r="F280" s="577"/>
      <c r="G280" s="577"/>
      <c r="H280" s="331"/>
      <c r="I280" s="330"/>
      <c r="J280" s="330"/>
      <c r="K280" s="330"/>
      <c r="L280" s="330"/>
      <c r="M280" s="577">
        <f>327000/1.1</f>
        <v>297272.72727272724</v>
      </c>
      <c r="N280" s="330"/>
      <c r="O280" s="330"/>
      <c r="P280" s="331"/>
      <c r="Q280" s="331"/>
      <c r="R280" s="582"/>
    </row>
    <row r="281" spans="1:18" ht="15" customHeight="1">
      <c r="A281" s="2993"/>
      <c r="B281" s="3006" t="s">
        <v>1784</v>
      </c>
      <c r="C281" s="216" t="s">
        <v>1772</v>
      </c>
      <c r="D281" s="3002" t="s">
        <v>1559</v>
      </c>
      <c r="E281" s="288"/>
      <c r="F281" s="577"/>
      <c r="G281" s="577"/>
      <c r="H281" s="331"/>
      <c r="I281" s="330"/>
      <c r="J281" s="330"/>
      <c r="K281" s="330"/>
      <c r="L281" s="330"/>
      <c r="M281" s="577">
        <f>4026000/1.1</f>
        <v>3659999.9999999995</v>
      </c>
      <c r="N281" s="330"/>
      <c r="O281" s="330"/>
      <c r="P281" s="331"/>
      <c r="Q281" s="331"/>
      <c r="R281" s="582"/>
    </row>
    <row r="282" spans="1:18">
      <c r="A282" s="2994"/>
      <c r="B282" s="3007"/>
      <c r="C282" s="216" t="s">
        <v>1353</v>
      </c>
      <c r="D282" s="3003"/>
      <c r="E282" s="288"/>
      <c r="F282" s="577"/>
      <c r="G282" s="577"/>
      <c r="H282" s="331"/>
      <c r="I282" s="330"/>
      <c r="J282" s="330"/>
      <c r="K282" s="330"/>
      <c r="L282" s="330"/>
      <c r="M282" s="577">
        <f>1449000/1.1</f>
        <v>1317272.7272727271</v>
      </c>
      <c r="N282" s="330"/>
      <c r="O282" s="330"/>
      <c r="P282" s="331"/>
      <c r="Q282" s="331"/>
      <c r="R282" s="582"/>
    </row>
    <row r="283" spans="1:18">
      <c r="A283" s="2994"/>
      <c r="B283" s="3007"/>
      <c r="C283" s="216" t="s">
        <v>1774</v>
      </c>
      <c r="D283" s="3003"/>
      <c r="E283" s="288"/>
      <c r="F283" s="577"/>
      <c r="G283" s="577"/>
      <c r="H283" s="331"/>
      <c r="I283" s="330"/>
      <c r="J283" s="330"/>
      <c r="K283" s="330"/>
      <c r="L283" s="330"/>
      <c r="M283" s="577">
        <f>1060000/1.1</f>
        <v>963636.36363636353</v>
      </c>
      <c r="N283" s="330"/>
      <c r="O283" s="330"/>
      <c r="P283" s="331"/>
      <c r="Q283" s="331"/>
      <c r="R283" s="582"/>
    </row>
    <row r="284" spans="1:18">
      <c r="A284" s="2994"/>
      <c r="B284" s="3007"/>
      <c r="C284" s="216" t="s">
        <v>1775</v>
      </c>
      <c r="D284" s="3003"/>
      <c r="E284" s="288"/>
      <c r="F284" s="577"/>
      <c r="G284" s="577"/>
      <c r="H284" s="331"/>
      <c r="I284" s="330"/>
      <c r="J284" s="330"/>
      <c r="K284" s="330"/>
      <c r="L284" s="330"/>
      <c r="M284" s="577">
        <f>351000/1.1</f>
        <v>319090.90909090906</v>
      </c>
      <c r="N284" s="330"/>
      <c r="O284" s="330"/>
      <c r="P284" s="331"/>
      <c r="Q284" s="331"/>
      <c r="R284" s="582"/>
    </row>
    <row r="285" spans="1:18">
      <c r="A285" s="2995"/>
      <c r="B285" s="3008"/>
      <c r="C285" s="216" t="s">
        <v>1782</v>
      </c>
      <c r="D285" s="3004"/>
      <c r="E285" s="288"/>
      <c r="F285" s="577"/>
      <c r="G285" s="577"/>
      <c r="H285" s="331"/>
      <c r="I285" s="330"/>
      <c r="J285" s="330"/>
      <c r="K285" s="330"/>
      <c r="L285" s="330"/>
      <c r="M285" s="577">
        <f>308000/1.1</f>
        <v>280000</v>
      </c>
      <c r="N285" s="330"/>
      <c r="O285" s="330"/>
      <c r="P285" s="331"/>
      <c r="Q285" s="331"/>
      <c r="R285" s="582"/>
    </row>
    <row r="286" spans="1:18" ht="15" customHeight="1">
      <c r="A286" s="2993"/>
      <c r="B286" s="3006" t="s">
        <v>1785</v>
      </c>
      <c r="C286" s="216" t="s">
        <v>1772</v>
      </c>
      <c r="D286" s="3002" t="s">
        <v>1559</v>
      </c>
      <c r="E286" s="288"/>
      <c r="F286" s="577"/>
      <c r="G286" s="577"/>
      <c r="H286" s="331"/>
      <c r="I286" s="330"/>
      <c r="J286" s="330"/>
      <c r="K286" s="330"/>
      <c r="L286" s="330"/>
      <c r="M286" s="577">
        <f>3846000/1.1</f>
        <v>3496363.6363636362</v>
      </c>
      <c r="N286" s="330"/>
      <c r="O286" s="330"/>
      <c r="P286" s="331"/>
      <c r="Q286" s="331"/>
      <c r="R286" s="582"/>
    </row>
    <row r="287" spans="1:18">
      <c r="A287" s="2994"/>
      <c r="B287" s="3007"/>
      <c r="C287" s="216" t="s">
        <v>1774</v>
      </c>
      <c r="D287" s="3003"/>
      <c r="E287" s="288"/>
      <c r="F287" s="577"/>
      <c r="G287" s="577"/>
      <c r="H287" s="331"/>
      <c r="I287" s="330"/>
      <c r="J287" s="330"/>
      <c r="K287" s="330"/>
      <c r="L287" s="330"/>
      <c r="M287" s="577">
        <f>1406000/1.1</f>
        <v>1278181.8181818181</v>
      </c>
      <c r="N287" s="330"/>
      <c r="O287" s="330"/>
      <c r="P287" s="331"/>
      <c r="Q287" s="331"/>
      <c r="R287" s="582"/>
    </row>
    <row r="288" spans="1:18">
      <c r="A288" s="2994"/>
      <c r="B288" s="3007"/>
      <c r="C288" s="216" t="s">
        <v>1775</v>
      </c>
      <c r="D288" s="3003"/>
      <c r="E288" s="288"/>
      <c r="F288" s="577"/>
      <c r="G288" s="577"/>
      <c r="H288" s="331"/>
      <c r="I288" s="330"/>
      <c r="J288" s="330"/>
      <c r="K288" s="330"/>
      <c r="L288" s="330"/>
      <c r="M288" s="577">
        <f>342000/1.1</f>
        <v>310909.09090909088</v>
      </c>
      <c r="N288" s="330"/>
      <c r="O288" s="330"/>
      <c r="P288" s="331"/>
      <c r="Q288" s="331"/>
      <c r="R288" s="582"/>
    </row>
    <row r="289" spans="1:18">
      <c r="A289" s="2995"/>
      <c r="B289" s="3007"/>
      <c r="C289" s="216" t="s">
        <v>1782</v>
      </c>
      <c r="D289" s="3003"/>
      <c r="E289" s="288"/>
      <c r="F289" s="577"/>
      <c r="G289" s="577"/>
      <c r="H289" s="331"/>
      <c r="I289" s="330"/>
      <c r="J289" s="330"/>
      <c r="K289" s="330"/>
      <c r="L289" s="330"/>
      <c r="M289" s="577">
        <f>299000/1.1</f>
        <v>271818.18181818182</v>
      </c>
      <c r="N289" s="330"/>
      <c r="O289" s="330"/>
      <c r="P289" s="331"/>
      <c r="Q289" s="331"/>
      <c r="R289" s="582"/>
    </row>
    <row r="290" spans="1:18" ht="15" customHeight="1">
      <c r="A290" s="2993"/>
      <c r="B290" s="3006" t="s">
        <v>1786</v>
      </c>
      <c r="C290" s="216" t="s">
        <v>1772</v>
      </c>
      <c r="D290" s="807"/>
      <c r="E290" s="288"/>
      <c r="F290" s="577"/>
      <c r="G290" s="577"/>
      <c r="H290" s="331"/>
      <c r="I290" s="330"/>
      <c r="J290" s="330"/>
      <c r="K290" s="330"/>
      <c r="L290" s="330"/>
      <c r="M290" s="577">
        <f>3561000/1.1</f>
        <v>3237272.7272727271</v>
      </c>
      <c r="N290" s="330"/>
      <c r="O290" s="330"/>
      <c r="P290" s="331"/>
      <c r="Q290" s="331"/>
      <c r="R290" s="582"/>
    </row>
    <row r="291" spans="1:18" ht="30">
      <c r="A291" s="2994"/>
      <c r="B291" s="3007"/>
      <c r="C291" s="732" t="s">
        <v>1774</v>
      </c>
      <c r="D291" s="759" t="s">
        <v>1559</v>
      </c>
      <c r="E291" s="288"/>
      <c r="F291" s="577"/>
      <c r="G291" s="577"/>
      <c r="H291" s="331"/>
      <c r="I291" s="330"/>
      <c r="J291" s="330"/>
      <c r="K291" s="330"/>
      <c r="L291" s="330"/>
      <c r="M291" s="577">
        <f>1305000/1.1</f>
        <v>1186363.6363636362</v>
      </c>
      <c r="N291" s="330"/>
      <c r="O291" s="330"/>
      <c r="P291" s="331"/>
      <c r="Q291" s="331"/>
      <c r="R291" s="582"/>
    </row>
    <row r="292" spans="1:18">
      <c r="A292" s="2995"/>
      <c r="B292" s="3008"/>
      <c r="C292" s="216" t="s">
        <v>1775</v>
      </c>
      <c r="D292" s="732"/>
      <c r="E292" s="288"/>
      <c r="F292" s="577"/>
      <c r="G292" s="577"/>
      <c r="H292" s="331"/>
      <c r="I292" s="330"/>
      <c r="J292" s="330"/>
      <c r="K292" s="330"/>
      <c r="L292" s="330"/>
      <c r="M292" s="577">
        <f>321000/1.1</f>
        <v>291818.18181818182</v>
      </c>
      <c r="N292" s="330"/>
      <c r="O292" s="330"/>
      <c r="P292" s="331"/>
      <c r="Q292" s="331"/>
      <c r="R292" s="582"/>
    </row>
    <row r="293" spans="1:18">
      <c r="A293" s="762"/>
      <c r="B293" s="217" t="s">
        <v>1786</v>
      </c>
      <c r="C293" s="216" t="s">
        <v>1782</v>
      </c>
      <c r="D293" s="732"/>
      <c r="E293" s="288"/>
      <c r="F293" s="577"/>
      <c r="G293" s="577"/>
      <c r="H293" s="331"/>
      <c r="I293" s="330"/>
      <c r="J293" s="330"/>
      <c r="K293" s="330"/>
      <c r="L293" s="330"/>
      <c r="M293" s="577">
        <f>281000/1.1</f>
        <v>255454.54545454544</v>
      </c>
      <c r="N293" s="330"/>
      <c r="O293" s="330"/>
      <c r="P293" s="331"/>
      <c r="Q293" s="331"/>
      <c r="R293" s="582"/>
    </row>
    <row r="294" spans="1:18" ht="15" customHeight="1">
      <c r="A294" s="2993"/>
      <c r="B294" s="3006" t="s">
        <v>1787</v>
      </c>
      <c r="C294" s="216" t="s">
        <v>1354</v>
      </c>
      <c r="D294" s="3002" t="s">
        <v>1559</v>
      </c>
      <c r="E294" s="288"/>
      <c r="F294" s="577"/>
      <c r="G294" s="577"/>
      <c r="H294" s="331"/>
      <c r="I294" s="330"/>
      <c r="J294" s="330"/>
      <c r="K294" s="330"/>
      <c r="L294" s="330"/>
      <c r="M294" s="577">
        <f>1317000/1.1</f>
        <v>1197272.7272727271</v>
      </c>
      <c r="N294" s="330"/>
      <c r="O294" s="330"/>
      <c r="P294" s="331"/>
      <c r="Q294" s="331"/>
      <c r="R294" s="582"/>
    </row>
    <row r="295" spans="1:18">
      <c r="A295" s="2995"/>
      <c r="B295" s="3008"/>
      <c r="C295" s="216" t="s">
        <v>1353</v>
      </c>
      <c r="D295" s="3003"/>
      <c r="E295" s="288"/>
      <c r="F295" s="577"/>
      <c r="G295" s="577"/>
      <c r="H295" s="331"/>
      <c r="I295" s="330"/>
      <c r="J295" s="330"/>
      <c r="K295" s="330"/>
      <c r="L295" s="330"/>
      <c r="M295" s="577">
        <f>406000/1.1</f>
        <v>369090.90909090906</v>
      </c>
      <c r="N295" s="330"/>
      <c r="O295" s="330"/>
      <c r="P295" s="331"/>
      <c r="Q295" s="331"/>
      <c r="R295" s="582"/>
    </row>
    <row r="296" spans="1:18">
      <c r="A296" s="2993"/>
      <c r="B296" s="3006" t="s">
        <v>1788</v>
      </c>
      <c r="C296" s="216" t="s">
        <v>1354</v>
      </c>
      <c r="D296" s="3003"/>
      <c r="E296" s="288"/>
      <c r="F296" s="577"/>
      <c r="G296" s="577"/>
      <c r="H296" s="331"/>
      <c r="I296" s="330"/>
      <c r="J296" s="330"/>
      <c r="K296" s="330"/>
      <c r="L296" s="330"/>
      <c r="M296" s="577">
        <f>1229000/1.1</f>
        <v>1117272.7272727273</v>
      </c>
      <c r="N296" s="330"/>
      <c r="O296" s="330"/>
      <c r="P296" s="331"/>
      <c r="Q296" s="331"/>
      <c r="R296" s="582"/>
    </row>
    <row r="297" spans="1:18">
      <c r="A297" s="2995"/>
      <c r="B297" s="3008"/>
      <c r="C297" s="216" t="s">
        <v>1353</v>
      </c>
      <c r="D297" s="3004"/>
      <c r="E297" s="288"/>
      <c r="F297" s="577"/>
      <c r="G297" s="577"/>
      <c r="H297" s="331"/>
      <c r="I297" s="330"/>
      <c r="J297" s="330"/>
      <c r="K297" s="330"/>
      <c r="L297" s="330"/>
      <c r="M297" s="577">
        <f>376000/1.1</f>
        <v>341818.18181818177</v>
      </c>
      <c r="N297" s="330"/>
      <c r="O297" s="330"/>
      <c r="P297" s="331"/>
      <c r="Q297" s="331"/>
      <c r="R297" s="582"/>
    </row>
    <row r="298" spans="1:18">
      <c r="A298" s="271"/>
      <c r="B298" s="270" t="s">
        <v>1789</v>
      </c>
      <c r="C298" s="710"/>
      <c r="D298" s="711"/>
      <c r="E298" s="288"/>
      <c r="F298" s="577"/>
      <c r="G298" s="577"/>
      <c r="H298" s="331"/>
      <c r="I298" s="330"/>
      <c r="J298" s="330"/>
      <c r="K298" s="330"/>
      <c r="L298" s="330"/>
      <c r="M298" s="577"/>
      <c r="N298" s="330"/>
      <c r="O298" s="330"/>
      <c r="P298" s="331"/>
      <c r="Q298" s="331"/>
      <c r="R298" s="582"/>
    </row>
    <row r="299" spans="1:18" ht="15" customHeight="1">
      <c r="A299" s="2993"/>
      <c r="B299" s="3006" t="s">
        <v>1790</v>
      </c>
      <c r="C299" s="216" t="s">
        <v>1354</v>
      </c>
      <c r="D299" s="3002" t="s">
        <v>1559</v>
      </c>
      <c r="E299" s="288"/>
      <c r="F299" s="577"/>
      <c r="G299" s="577"/>
      <c r="H299" s="331"/>
      <c r="I299" s="330"/>
      <c r="J299" s="330"/>
      <c r="K299" s="330"/>
      <c r="L299" s="330"/>
      <c r="M299" s="577">
        <f>3817000/1.1</f>
        <v>3469999.9999999995</v>
      </c>
      <c r="N299" s="330"/>
      <c r="O299" s="330"/>
      <c r="P299" s="331"/>
      <c r="Q299" s="331"/>
      <c r="R299" s="582"/>
    </row>
    <row r="300" spans="1:18">
      <c r="A300" s="2995"/>
      <c r="B300" s="3008"/>
      <c r="C300" s="216" t="s">
        <v>1353</v>
      </c>
      <c r="D300" s="3003"/>
      <c r="E300" s="288"/>
      <c r="F300" s="577"/>
      <c r="G300" s="577"/>
      <c r="H300" s="331"/>
      <c r="I300" s="330"/>
      <c r="J300" s="330"/>
      <c r="K300" s="330"/>
      <c r="L300" s="330"/>
      <c r="M300" s="577">
        <f>1099000/1.1</f>
        <v>999090.90909090906</v>
      </c>
      <c r="N300" s="330"/>
      <c r="O300" s="330"/>
      <c r="P300" s="331"/>
      <c r="Q300" s="331"/>
      <c r="R300" s="582"/>
    </row>
    <row r="301" spans="1:18">
      <c r="A301" s="2993"/>
      <c r="B301" s="3006" t="s">
        <v>1791</v>
      </c>
      <c r="C301" s="216" t="s">
        <v>1354</v>
      </c>
      <c r="D301" s="3003"/>
      <c r="E301" s="288"/>
      <c r="F301" s="577"/>
      <c r="G301" s="577"/>
      <c r="H301" s="331"/>
      <c r="I301" s="330"/>
      <c r="J301" s="330"/>
      <c r="K301" s="330"/>
      <c r="L301" s="330"/>
      <c r="M301" s="577">
        <f>2708000/1.1</f>
        <v>2461818.1818181816</v>
      </c>
      <c r="N301" s="330"/>
      <c r="O301" s="330"/>
      <c r="P301" s="331"/>
      <c r="Q301" s="331"/>
      <c r="R301" s="582"/>
    </row>
    <row r="302" spans="1:18">
      <c r="A302" s="2995"/>
      <c r="B302" s="3008"/>
      <c r="C302" s="216" t="s">
        <v>1353</v>
      </c>
      <c r="D302" s="3004"/>
      <c r="E302" s="288"/>
      <c r="F302" s="577"/>
      <c r="G302" s="577"/>
      <c r="H302" s="331"/>
      <c r="I302" s="330"/>
      <c r="J302" s="330"/>
      <c r="K302" s="330"/>
      <c r="L302" s="330"/>
      <c r="M302" s="577">
        <f>781000/1.1</f>
        <v>710000</v>
      </c>
      <c r="N302" s="330"/>
      <c r="O302" s="330"/>
      <c r="P302" s="331"/>
      <c r="Q302" s="331"/>
      <c r="R302" s="582"/>
    </row>
    <row r="303" spans="1:18">
      <c r="A303" s="271"/>
      <c r="B303" s="270" t="s">
        <v>1827</v>
      </c>
      <c r="C303" s="710"/>
      <c r="D303" s="711"/>
      <c r="E303" s="288"/>
      <c r="F303" s="577"/>
      <c r="G303" s="577"/>
      <c r="H303" s="331"/>
      <c r="I303" s="330"/>
      <c r="J303" s="330"/>
      <c r="K303" s="330"/>
      <c r="L303" s="330"/>
      <c r="M303" s="577"/>
      <c r="N303" s="330"/>
      <c r="O303" s="330"/>
      <c r="P303" s="331"/>
      <c r="Q303" s="331"/>
      <c r="R303" s="582"/>
    </row>
    <row r="304" spans="1:18">
      <c r="A304" s="2993"/>
      <c r="B304" s="3006" t="s">
        <v>1792</v>
      </c>
      <c r="C304" s="216" t="s">
        <v>1354</v>
      </c>
      <c r="D304" s="3002" t="s">
        <v>1559</v>
      </c>
      <c r="E304" s="288"/>
      <c r="F304" s="577"/>
      <c r="G304" s="577"/>
      <c r="H304" s="331"/>
      <c r="I304" s="330"/>
      <c r="J304" s="330"/>
      <c r="K304" s="330"/>
      <c r="L304" s="330"/>
      <c r="M304" s="577">
        <f>2431000/1.1</f>
        <v>2210000</v>
      </c>
      <c r="N304" s="330"/>
      <c r="O304" s="330"/>
      <c r="P304" s="331"/>
      <c r="Q304" s="331"/>
      <c r="R304" s="582"/>
    </row>
    <row r="305" spans="1:18">
      <c r="A305" s="2995"/>
      <c r="B305" s="3008"/>
      <c r="C305" s="216" t="s">
        <v>1353</v>
      </c>
      <c r="D305" s="3003"/>
      <c r="E305" s="288"/>
      <c r="F305" s="577"/>
      <c r="G305" s="577"/>
      <c r="H305" s="331"/>
      <c r="I305" s="330"/>
      <c r="J305" s="330"/>
      <c r="K305" s="330"/>
      <c r="L305" s="330"/>
      <c r="M305" s="577">
        <f>717000/1.1</f>
        <v>651818.18181818177</v>
      </c>
      <c r="N305" s="330"/>
      <c r="O305" s="330"/>
      <c r="P305" s="331"/>
      <c r="Q305" s="331"/>
      <c r="R305" s="582"/>
    </row>
    <row r="306" spans="1:18">
      <c r="A306" s="2993"/>
      <c r="B306" s="3006" t="s">
        <v>1793</v>
      </c>
      <c r="C306" s="216" t="s">
        <v>1354</v>
      </c>
      <c r="D306" s="3003"/>
      <c r="E306" s="288"/>
      <c r="F306" s="577"/>
      <c r="G306" s="577"/>
      <c r="H306" s="331"/>
      <c r="I306" s="330"/>
      <c r="J306" s="330"/>
      <c r="K306" s="330"/>
      <c r="L306" s="330"/>
      <c r="M306" s="577">
        <f>1114000/1.1</f>
        <v>1012727.2727272726</v>
      </c>
      <c r="N306" s="330"/>
      <c r="O306" s="330"/>
      <c r="P306" s="331"/>
      <c r="Q306" s="331"/>
      <c r="R306" s="582"/>
    </row>
    <row r="307" spans="1:18">
      <c r="A307" s="2995"/>
      <c r="B307" s="3008"/>
      <c r="C307" s="216" t="s">
        <v>1353</v>
      </c>
      <c r="D307" s="3004"/>
      <c r="E307" s="288"/>
      <c r="F307" s="577"/>
      <c r="G307" s="577"/>
      <c r="H307" s="331"/>
      <c r="I307" s="330"/>
      <c r="J307" s="330"/>
      <c r="K307" s="330"/>
      <c r="L307" s="330"/>
      <c r="M307" s="577">
        <f>327000/1.1</f>
        <v>297272.72727272724</v>
      </c>
      <c r="N307" s="330"/>
      <c r="O307" s="330"/>
      <c r="P307" s="331"/>
      <c r="Q307" s="331"/>
      <c r="R307" s="582"/>
    </row>
    <row r="308" spans="1:18">
      <c r="A308" s="271"/>
      <c r="B308" s="270" t="s">
        <v>1794</v>
      </c>
      <c r="C308" s="710"/>
      <c r="D308" s="711"/>
      <c r="E308" s="288"/>
      <c r="F308" s="577"/>
      <c r="G308" s="577"/>
      <c r="H308" s="331"/>
      <c r="I308" s="330"/>
      <c r="J308" s="330"/>
      <c r="K308" s="330"/>
      <c r="L308" s="330"/>
      <c r="M308" s="577"/>
      <c r="N308" s="330"/>
      <c r="O308" s="330"/>
      <c r="P308" s="331"/>
      <c r="Q308" s="331"/>
      <c r="R308" s="582"/>
    </row>
    <row r="309" spans="1:18" ht="15" customHeight="1">
      <c r="A309" s="271"/>
      <c r="B309" s="584" t="s">
        <v>1798</v>
      </c>
      <c r="C309" s="710"/>
      <c r="D309" s="3002" t="s">
        <v>1559</v>
      </c>
      <c r="E309" s="288"/>
      <c r="F309" s="577"/>
      <c r="G309" s="577"/>
      <c r="H309" s="331"/>
      <c r="I309" s="330"/>
      <c r="J309" s="330"/>
      <c r="K309" s="330"/>
      <c r="L309" s="330"/>
      <c r="M309" s="577"/>
      <c r="N309" s="330"/>
      <c r="O309" s="330"/>
      <c r="P309" s="331"/>
      <c r="Q309" s="331"/>
      <c r="R309" s="582"/>
    </row>
    <row r="310" spans="1:18">
      <c r="A310" s="2993"/>
      <c r="B310" s="3006" t="s">
        <v>1796</v>
      </c>
      <c r="C310" s="216" t="s">
        <v>1795</v>
      </c>
      <c r="D310" s="3003"/>
      <c r="E310" s="288"/>
      <c r="F310" s="577"/>
      <c r="G310" s="577"/>
      <c r="H310" s="331"/>
      <c r="I310" s="330"/>
      <c r="J310" s="330"/>
      <c r="K310" s="330"/>
      <c r="L310" s="330"/>
      <c r="M310" s="577">
        <f>510000/1.1</f>
        <v>463636.36363636359</v>
      </c>
      <c r="N310" s="330"/>
      <c r="O310" s="330"/>
      <c r="P310" s="331"/>
      <c r="Q310" s="331"/>
      <c r="R310" s="582"/>
    </row>
    <row r="311" spans="1:18">
      <c r="A311" s="2995"/>
      <c r="B311" s="3008"/>
      <c r="C311" s="216" t="s">
        <v>1797</v>
      </c>
      <c r="D311" s="3003"/>
      <c r="E311" s="288"/>
      <c r="F311" s="577"/>
      <c r="G311" s="577"/>
      <c r="H311" s="331"/>
      <c r="I311" s="330"/>
      <c r="J311" s="330"/>
      <c r="K311" s="330"/>
      <c r="L311" s="330"/>
      <c r="M311" s="577">
        <f>481000/1.1</f>
        <v>437272.72727272724</v>
      </c>
      <c r="N311" s="330"/>
      <c r="O311" s="330"/>
      <c r="P311" s="331"/>
      <c r="Q311" s="331"/>
      <c r="R311" s="582"/>
    </row>
    <row r="312" spans="1:18">
      <c r="A312" s="271"/>
      <c r="B312" s="764" t="s">
        <v>1799</v>
      </c>
      <c r="C312" s="144"/>
      <c r="D312" s="3004"/>
      <c r="E312" s="288"/>
      <c r="F312" s="577"/>
      <c r="G312" s="577"/>
      <c r="H312" s="331"/>
      <c r="I312" s="330"/>
      <c r="J312" s="330"/>
      <c r="K312" s="330"/>
      <c r="L312" s="330"/>
      <c r="M312" s="144"/>
      <c r="N312" s="330"/>
      <c r="O312" s="330"/>
      <c r="P312" s="331"/>
      <c r="Q312" s="331"/>
      <c r="R312" s="582"/>
    </row>
    <row r="313" spans="1:18">
      <c r="A313" s="271"/>
      <c r="B313" s="635" t="s">
        <v>1828</v>
      </c>
      <c r="C313" s="216" t="s">
        <v>1797</v>
      </c>
      <c r="D313" s="760"/>
      <c r="E313" s="288"/>
      <c r="F313" s="577"/>
      <c r="G313" s="577"/>
      <c r="H313" s="331"/>
      <c r="I313" s="330"/>
      <c r="J313" s="330"/>
      <c r="K313" s="330"/>
      <c r="L313" s="330"/>
      <c r="M313" s="577">
        <f>399000/1.1</f>
        <v>362727.27272727271</v>
      </c>
      <c r="N313" s="330"/>
      <c r="O313" s="330"/>
      <c r="P313" s="331"/>
      <c r="Q313" s="331"/>
      <c r="R313" s="582"/>
    </row>
    <row r="314" spans="1:18" ht="15" customHeight="1">
      <c r="A314" s="271"/>
      <c r="B314" s="764" t="s">
        <v>1829</v>
      </c>
      <c r="C314" s="710"/>
      <c r="D314" s="805"/>
      <c r="E314" s="288"/>
      <c r="F314" s="577"/>
      <c r="G314" s="577"/>
      <c r="H314" s="331"/>
      <c r="I314" s="330"/>
      <c r="J314" s="330"/>
      <c r="K314" s="330"/>
      <c r="L314" s="330"/>
      <c r="M314" s="577"/>
      <c r="N314" s="330"/>
      <c r="O314" s="330"/>
      <c r="P314" s="331"/>
      <c r="Q314" s="331"/>
      <c r="R314" s="582"/>
    </row>
    <row r="315" spans="1:18">
      <c r="A315" s="761"/>
      <c r="B315" s="635" t="s">
        <v>1830</v>
      </c>
      <c r="C315" s="216" t="s">
        <v>1797</v>
      </c>
      <c r="D315" s="760"/>
      <c r="E315" s="288"/>
      <c r="F315" s="577"/>
      <c r="G315" s="577"/>
      <c r="H315" s="331"/>
      <c r="I315" s="330"/>
      <c r="J315" s="330"/>
      <c r="K315" s="330"/>
      <c r="L315" s="330"/>
      <c r="M315" s="577">
        <f>290000/1.1</f>
        <v>263636.36363636359</v>
      </c>
      <c r="N315" s="330"/>
      <c r="O315" s="330"/>
      <c r="P315" s="331"/>
      <c r="Q315" s="331"/>
      <c r="R315" s="582"/>
    </row>
    <row r="316" spans="1:18">
      <c r="A316" s="761"/>
      <c r="B316" s="765" t="s">
        <v>1800</v>
      </c>
      <c r="C316" s="216"/>
      <c r="D316" s="760"/>
      <c r="E316" s="288"/>
      <c r="F316" s="577"/>
      <c r="G316" s="577"/>
      <c r="H316" s="331"/>
      <c r="I316" s="330"/>
      <c r="J316" s="330"/>
      <c r="K316" s="330"/>
      <c r="L316" s="330"/>
      <c r="M316" s="577"/>
      <c r="N316" s="330"/>
      <c r="O316" s="330"/>
      <c r="P316" s="331"/>
      <c r="Q316" s="331"/>
      <c r="R316" s="582"/>
    </row>
    <row r="317" spans="1:18" ht="30">
      <c r="A317" s="2993"/>
      <c r="B317" s="3006" t="s">
        <v>1801</v>
      </c>
      <c r="C317" s="216" t="s">
        <v>1802</v>
      </c>
      <c r="D317" s="759" t="s">
        <v>1559</v>
      </c>
      <c r="E317" s="288"/>
      <c r="F317" s="577"/>
      <c r="G317" s="577"/>
      <c r="H317" s="331"/>
      <c r="I317" s="330"/>
      <c r="J317" s="330"/>
      <c r="K317" s="330"/>
      <c r="L317" s="330"/>
      <c r="M317" s="577">
        <f>2757000/1.1</f>
        <v>2506363.6363636362</v>
      </c>
      <c r="N317" s="330"/>
      <c r="O317" s="330"/>
      <c r="P317" s="331"/>
      <c r="Q317" s="331"/>
      <c r="R317" s="582"/>
    </row>
    <row r="318" spans="1:18">
      <c r="A318" s="2994"/>
      <c r="B318" s="3007"/>
      <c r="C318" s="216" t="s">
        <v>1803</v>
      </c>
      <c r="D318" s="760"/>
      <c r="E318" s="288"/>
      <c r="F318" s="577"/>
      <c r="G318" s="577"/>
      <c r="H318" s="331"/>
      <c r="I318" s="330"/>
      <c r="J318" s="330"/>
      <c r="K318" s="330"/>
      <c r="L318" s="330"/>
      <c r="M318" s="577">
        <f>633000/1.1</f>
        <v>575454.54545454541</v>
      </c>
      <c r="N318" s="330"/>
      <c r="O318" s="330"/>
      <c r="P318" s="331"/>
      <c r="Q318" s="331"/>
      <c r="R318" s="582"/>
    </row>
    <row r="319" spans="1:18">
      <c r="A319" s="2995"/>
      <c r="B319" s="3008"/>
      <c r="C319" s="216" t="s">
        <v>1804</v>
      </c>
      <c r="D319" s="732"/>
      <c r="E319" s="288"/>
      <c r="F319" s="577"/>
      <c r="G319" s="577"/>
      <c r="H319" s="331"/>
      <c r="I319" s="330"/>
      <c r="J319" s="330"/>
      <c r="K319" s="330"/>
      <c r="L319" s="330"/>
      <c r="M319" s="577">
        <f>181000/1.1</f>
        <v>164545.45454545453</v>
      </c>
      <c r="N319" s="330"/>
      <c r="O319" s="330"/>
      <c r="P319" s="331"/>
      <c r="Q319" s="331"/>
      <c r="R319" s="582"/>
    </row>
    <row r="320" spans="1:18" ht="21.75" customHeight="1">
      <c r="A320" s="155" t="s">
        <v>1312</v>
      </c>
      <c r="B320" s="323" t="s">
        <v>1296</v>
      </c>
      <c r="C320" s="324"/>
      <c r="D320" s="336"/>
      <c r="E320" s="323"/>
      <c r="F320" s="324"/>
      <c r="G320" s="324"/>
      <c r="H320" s="325"/>
      <c r="I320" s="324"/>
      <c r="J320" s="324"/>
      <c r="K320" s="324"/>
      <c r="L320" s="324"/>
      <c r="M320" s="336"/>
      <c r="N320" s="324"/>
      <c r="O320" s="324"/>
      <c r="P320" s="325"/>
      <c r="Q320" s="325"/>
      <c r="R320" s="395"/>
    </row>
    <row r="321" spans="1:18" ht="30.75" customHeight="1">
      <c r="A321" s="191"/>
      <c r="B321" s="2800" t="s">
        <v>1621</v>
      </c>
      <c r="C321" s="2801"/>
      <c r="D321" s="2801"/>
      <c r="E321" s="2962"/>
      <c r="F321" s="2962"/>
      <c r="G321" s="2962"/>
      <c r="H321" s="2962"/>
      <c r="I321" s="2962"/>
      <c r="J321" s="2962"/>
      <c r="K321" s="2962"/>
      <c r="L321" s="2962"/>
      <c r="M321" s="2962"/>
      <c r="N321" s="2962"/>
      <c r="O321" s="2962"/>
      <c r="P321" s="2962"/>
      <c r="Q321" s="2962"/>
      <c r="R321" s="2988"/>
    </row>
    <row r="322" spans="1:18" ht="15.75">
      <c r="A322" s="157"/>
      <c r="B322" s="189" t="s">
        <v>1297</v>
      </c>
      <c r="C322" s="150" t="s">
        <v>146</v>
      </c>
      <c r="D322" s="2933" t="s">
        <v>1557</v>
      </c>
      <c r="E322" s="218"/>
      <c r="F322" s="218"/>
      <c r="G322" s="219">
        <f>27000/1.1</f>
        <v>24545.454545454544</v>
      </c>
      <c r="H322" s="389"/>
      <c r="I322" s="2921" t="s">
        <v>1519</v>
      </c>
      <c r="J322" s="2922"/>
      <c r="K322" s="2922"/>
      <c r="L322" s="2922"/>
      <c r="M322" s="2923"/>
      <c r="N322" s="218">
        <f>26500/1.1</f>
        <v>24090.909090909088</v>
      </c>
      <c r="O322" s="2921" t="s">
        <v>1520</v>
      </c>
      <c r="P322" s="2922"/>
      <c r="Q322" s="2922"/>
      <c r="R322" s="2923"/>
    </row>
    <row r="323" spans="1:18" ht="15.75">
      <c r="A323" s="157"/>
      <c r="B323" s="224" t="s">
        <v>1298</v>
      </c>
      <c r="C323" s="160" t="s">
        <v>146</v>
      </c>
      <c r="D323" s="2935"/>
      <c r="E323" s="225"/>
      <c r="F323" s="225"/>
      <c r="G323" s="226">
        <f>15500/1.1</f>
        <v>14090.90909090909</v>
      </c>
      <c r="H323" s="218"/>
      <c r="I323" s="2924"/>
      <c r="J323" s="2925"/>
      <c r="K323" s="2925"/>
      <c r="L323" s="2925"/>
      <c r="M323" s="2926"/>
      <c r="N323" s="227">
        <f>15000/1.1</f>
        <v>13636.363636363636</v>
      </c>
      <c r="O323" s="2924"/>
      <c r="P323" s="2925"/>
      <c r="Q323" s="2925"/>
      <c r="R323" s="2926"/>
    </row>
    <row r="324" spans="1:18" ht="15.75">
      <c r="A324" s="157"/>
      <c r="B324" s="189" t="s">
        <v>1299</v>
      </c>
      <c r="C324" s="150" t="s">
        <v>146</v>
      </c>
      <c r="D324" s="2933" t="s">
        <v>1557</v>
      </c>
      <c r="E324" s="218"/>
      <c r="F324" s="218"/>
      <c r="G324" s="223">
        <f>9500/1.1</f>
        <v>8636.363636363636</v>
      </c>
      <c r="H324" s="222"/>
      <c r="I324" s="2924"/>
      <c r="J324" s="2925"/>
      <c r="K324" s="2925"/>
      <c r="L324" s="2925"/>
      <c r="M324" s="2926"/>
      <c r="N324" s="222">
        <f>9000/1.1</f>
        <v>8181.8181818181811</v>
      </c>
      <c r="O324" s="2924"/>
      <c r="P324" s="2925"/>
      <c r="Q324" s="2925"/>
      <c r="R324" s="2926"/>
    </row>
    <row r="325" spans="1:18">
      <c r="A325" s="157"/>
      <c r="B325" s="217" t="s">
        <v>136</v>
      </c>
      <c r="C325" s="150" t="s">
        <v>146</v>
      </c>
      <c r="D325" s="2935"/>
      <c r="E325" s="218"/>
      <c r="F325" s="218"/>
      <c r="G325" s="219">
        <f>30000/1.1</f>
        <v>27272.727272727272</v>
      </c>
      <c r="H325" s="218"/>
      <c r="I325" s="2924"/>
      <c r="J325" s="2925"/>
      <c r="K325" s="2925"/>
      <c r="L325" s="2925"/>
      <c r="M325" s="2926"/>
      <c r="N325" s="220">
        <f>29000/1.1</f>
        <v>26363.63636363636</v>
      </c>
      <c r="O325" s="2924"/>
      <c r="P325" s="2925"/>
      <c r="Q325" s="2925"/>
      <c r="R325" s="2926"/>
    </row>
    <row r="326" spans="1:18" ht="15" customHeight="1">
      <c r="A326" s="157"/>
      <c r="B326" s="248" t="s">
        <v>1300</v>
      </c>
      <c r="C326" s="150" t="s">
        <v>146</v>
      </c>
      <c r="D326" s="2933" t="s">
        <v>1557</v>
      </c>
      <c r="E326" s="218"/>
      <c r="F326" s="218"/>
      <c r="G326" s="344">
        <f>53000/1.1</f>
        <v>48181.818181818177</v>
      </c>
      <c r="H326" s="389"/>
      <c r="I326" s="2924"/>
      <c r="J326" s="2925"/>
      <c r="K326" s="2925"/>
      <c r="L326" s="2925"/>
      <c r="M326" s="2926"/>
      <c r="N326" s="263">
        <f>52000/1.1</f>
        <v>47272.727272727272</v>
      </c>
      <c r="O326" s="2924"/>
      <c r="P326" s="2925"/>
      <c r="Q326" s="2925"/>
      <c r="R326" s="2926"/>
    </row>
    <row r="327" spans="1:18" ht="15" customHeight="1">
      <c r="A327" s="157"/>
      <c r="B327" s="217" t="s">
        <v>539</v>
      </c>
      <c r="C327" s="150" t="s">
        <v>146</v>
      </c>
      <c r="D327" s="2934"/>
      <c r="E327" s="218"/>
      <c r="F327" s="218"/>
      <c r="G327" s="219">
        <f>75000/1.1</f>
        <v>68181.818181818177</v>
      </c>
      <c r="H327" s="389"/>
      <c r="I327" s="2924"/>
      <c r="J327" s="2925"/>
      <c r="K327" s="2925"/>
      <c r="L327" s="2925"/>
      <c r="M327" s="2926"/>
      <c r="N327" s="219">
        <f>74000/1.1</f>
        <v>67272.727272727265</v>
      </c>
      <c r="O327" s="2924"/>
      <c r="P327" s="2925"/>
      <c r="Q327" s="2925"/>
      <c r="R327" s="2926"/>
    </row>
    <row r="328" spans="1:18">
      <c r="A328" s="157"/>
      <c r="B328" s="248" t="s">
        <v>135</v>
      </c>
      <c r="C328" s="150" t="s">
        <v>146</v>
      </c>
      <c r="D328" s="2935"/>
      <c r="E328" s="218"/>
      <c r="F328" s="218"/>
      <c r="G328" s="226">
        <f>100000/1.1</f>
        <v>90909.090909090897</v>
      </c>
      <c r="H328" s="389"/>
      <c r="I328" s="2924"/>
      <c r="J328" s="2925"/>
      <c r="K328" s="2925"/>
      <c r="L328" s="2925"/>
      <c r="M328" s="2926"/>
      <c r="N328" s="219">
        <f>100000/1.1</f>
        <v>90909.090909090897</v>
      </c>
      <c r="O328" s="2924"/>
      <c r="P328" s="2925"/>
      <c r="Q328" s="2925"/>
      <c r="R328" s="2926"/>
    </row>
    <row r="329" spans="1:18">
      <c r="A329" s="157"/>
      <c r="B329" s="217" t="s">
        <v>1301</v>
      </c>
      <c r="C329" s="150" t="s">
        <v>146</v>
      </c>
      <c r="D329" s="2933" t="s">
        <v>1557</v>
      </c>
      <c r="E329" s="218"/>
      <c r="F329" s="218"/>
      <c r="G329" s="219">
        <f>8600/1.1</f>
        <v>7818.1818181818171</v>
      </c>
      <c r="H329" s="389"/>
      <c r="I329" s="2924"/>
      <c r="J329" s="2925"/>
      <c r="K329" s="2925"/>
      <c r="L329" s="2925"/>
      <c r="M329" s="2926"/>
      <c r="N329" s="219">
        <f>8500/1.1</f>
        <v>7727.272727272727</v>
      </c>
      <c r="O329" s="2924"/>
      <c r="P329" s="2925"/>
      <c r="Q329" s="2925"/>
      <c r="R329" s="2926"/>
    </row>
    <row r="330" spans="1:18">
      <c r="A330" s="157"/>
      <c r="B330" s="150" t="s">
        <v>1302</v>
      </c>
      <c r="C330" s="150" t="s">
        <v>146</v>
      </c>
      <c r="D330" s="2934"/>
      <c r="E330" s="218"/>
      <c r="F330" s="218"/>
      <c r="G330" s="223">
        <f>5000/1.1</f>
        <v>4545.454545454545</v>
      </c>
      <c r="H330" s="389"/>
      <c r="I330" s="2924"/>
      <c r="J330" s="2925"/>
      <c r="K330" s="2925"/>
      <c r="L330" s="2925"/>
      <c r="M330" s="2926"/>
      <c r="N330" s="661">
        <f>4500/1.1</f>
        <v>4090.9090909090905</v>
      </c>
      <c r="O330" s="2924"/>
      <c r="P330" s="2925"/>
      <c r="Q330" s="2925"/>
      <c r="R330" s="2926"/>
    </row>
    <row r="331" spans="1:18">
      <c r="A331" s="157"/>
      <c r="B331" s="217" t="s">
        <v>1303</v>
      </c>
      <c r="C331" s="150" t="s">
        <v>146</v>
      </c>
      <c r="D331" s="2935"/>
      <c r="E331" s="218"/>
      <c r="F331" s="218"/>
      <c r="G331" s="219">
        <f>9200/1.1</f>
        <v>8363.6363636363621</v>
      </c>
      <c r="H331" s="389"/>
      <c r="I331" s="2924"/>
      <c r="J331" s="2925"/>
      <c r="K331" s="2925"/>
      <c r="L331" s="2925"/>
      <c r="M331" s="2926"/>
      <c r="N331" s="219">
        <f>9000/1.1</f>
        <v>8181.8181818181811</v>
      </c>
      <c r="O331" s="2924"/>
      <c r="P331" s="2925"/>
      <c r="Q331" s="2925"/>
      <c r="R331" s="2926"/>
    </row>
    <row r="332" spans="1:18">
      <c r="A332" s="157"/>
      <c r="B332" s="248" t="s">
        <v>1304</v>
      </c>
      <c r="C332" s="150" t="s">
        <v>146</v>
      </c>
      <c r="D332" s="2933" t="s">
        <v>1557</v>
      </c>
      <c r="E332" s="218"/>
      <c r="F332" s="218"/>
      <c r="G332" s="219">
        <f>12500/1.1</f>
        <v>11363.636363636362</v>
      </c>
      <c r="H332" s="389"/>
      <c r="I332" s="2924"/>
      <c r="J332" s="2925"/>
      <c r="K332" s="2925"/>
      <c r="L332" s="2925"/>
      <c r="M332" s="2926"/>
      <c r="N332" s="225">
        <f>12000/1.1</f>
        <v>10909.090909090908</v>
      </c>
      <c r="O332" s="2924"/>
      <c r="P332" s="2925"/>
      <c r="Q332" s="2925"/>
      <c r="R332" s="2926"/>
    </row>
    <row r="333" spans="1:18">
      <c r="A333" s="157"/>
      <c r="B333" s="217" t="s">
        <v>1305</v>
      </c>
      <c r="C333" s="150" t="s">
        <v>146</v>
      </c>
      <c r="D333" s="2934"/>
      <c r="E333" s="218"/>
      <c r="F333" s="218"/>
      <c r="G333" s="219">
        <f>8600/1.1</f>
        <v>7818.1818181818171</v>
      </c>
      <c r="H333" s="389"/>
      <c r="I333" s="2924"/>
      <c r="J333" s="2925"/>
      <c r="K333" s="2925"/>
      <c r="L333" s="2925"/>
      <c r="M333" s="2926"/>
      <c r="N333" s="220">
        <f>8300/1.1</f>
        <v>7545.454545454545</v>
      </c>
      <c r="O333" s="2924"/>
      <c r="P333" s="2925"/>
      <c r="Q333" s="2925"/>
      <c r="R333" s="2926"/>
    </row>
    <row r="334" spans="1:18">
      <c r="A334" s="157"/>
      <c r="B334" s="248" t="s">
        <v>1306</v>
      </c>
      <c r="C334" s="150" t="s">
        <v>146</v>
      </c>
      <c r="D334" s="2934"/>
      <c r="E334" s="218"/>
      <c r="F334" s="218"/>
      <c r="G334" s="223">
        <f>10500/1.1</f>
        <v>9545.4545454545441</v>
      </c>
      <c r="H334" s="389"/>
      <c r="I334" s="2924"/>
      <c r="J334" s="2925"/>
      <c r="K334" s="2925"/>
      <c r="L334" s="2925"/>
      <c r="M334" s="2926"/>
      <c r="N334" s="345">
        <f>10000/1.1</f>
        <v>9090.9090909090901</v>
      </c>
      <c r="O334" s="2924"/>
      <c r="P334" s="2925"/>
      <c r="Q334" s="2925"/>
      <c r="R334" s="2926"/>
    </row>
    <row r="335" spans="1:18">
      <c r="A335" s="157"/>
      <c r="B335" s="217" t="s">
        <v>1307</v>
      </c>
      <c r="C335" s="150" t="s">
        <v>146</v>
      </c>
      <c r="D335" s="2934"/>
      <c r="E335" s="218"/>
      <c r="F335" s="218"/>
      <c r="G335" s="219">
        <f>75000/1.1</f>
        <v>68181.818181818177</v>
      </c>
      <c r="H335" s="389"/>
      <c r="I335" s="2930"/>
      <c r="J335" s="2931"/>
      <c r="K335" s="3041"/>
      <c r="L335" s="3041"/>
      <c r="M335" s="3042"/>
      <c r="N335" s="218">
        <f>70000/1.1</f>
        <v>63636.363636363632</v>
      </c>
      <c r="O335" s="2924"/>
      <c r="P335" s="2925"/>
      <c r="Q335" s="2925"/>
      <c r="R335" s="2926"/>
    </row>
    <row r="336" spans="1:18" ht="15.75">
      <c r="A336" s="271"/>
      <c r="B336" s="248" t="s">
        <v>1308</v>
      </c>
      <c r="C336" s="150" t="s">
        <v>146</v>
      </c>
      <c r="D336" s="2935"/>
      <c r="E336" s="218"/>
      <c r="F336" s="218"/>
      <c r="G336" s="223">
        <f>9500/1.1</f>
        <v>8636.363636363636</v>
      </c>
      <c r="H336" s="387"/>
      <c r="I336" s="2940"/>
      <c r="J336" s="2941"/>
      <c r="K336" s="3043"/>
      <c r="L336" s="3043"/>
      <c r="M336" s="3044"/>
      <c r="N336" s="228">
        <f>9000/1.1</f>
        <v>8181.8181818181811</v>
      </c>
      <c r="O336" s="328"/>
      <c r="P336" s="332"/>
      <c r="Q336" s="332"/>
      <c r="R336" s="187"/>
    </row>
    <row r="337" spans="1:18" ht="22.5" customHeight="1">
      <c r="A337" s="155" t="s">
        <v>1313</v>
      </c>
      <c r="B337" s="323" t="s">
        <v>1418</v>
      </c>
      <c r="C337" s="324"/>
      <c r="D337" s="336"/>
      <c r="E337" s="324"/>
      <c r="F337" s="324"/>
      <c r="G337" s="324"/>
      <c r="H337" s="325"/>
      <c r="I337" s="324"/>
      <c r="J337" s="324"/>
      <c r="K337" s="324"/>
      <c r="L337" s="324"/>
      <c r="M337" s="336"/>
      <c r="N337" s="324"/>
      <c r="O337" s="324"/>
      <c r="P337" s="325"/>
      <c r="Q337" s="325"/>
      <c r="R337" s="395"/>
    </row>
    <row r="338" spans="1:18" ht="48.75" customHeight="1">
      <c r="A338" s="271"/>
      <c r="B338" s="2800" t="s">
        <v>1805</v>
      </c>
      <c r="C338" s="2801"/>
      <c r="D338" s="2801"/>
      <c r="E338" s="2962"/>
      <c r="F338" s="2963"/>
      <c r="G338" s="2963"/>
      <c r="H338" s="2963"/>
      <c r="I338" s="2963"/>
      <c r="J338" s="2963"/>
      <c r="K338" s="2963"/>
      <c r="L338" s="2963"/>
      <c r="M338" s="2963"/>
      <c r="N338" s="2963"/>
      <c r="O338" s="2963"/>
      <c r="P338" s="2963"/>
      <c r="Q338" s="2963"/>
      <c r="R338" s="2964"/>
    </row>
    <row r="339" spans="1:18" ht="35.25" customHeight="1">
      <c r="A339" s="271"/>
      <c r="B339" s="2800" t="s">
        <v>1542</v>
      </c>
      <c r="C339" s="2802"/>
      <c r="D339" s="150"/>
      <c r="E339" s="219"/>
      <c r="F339" s="3005" t="s">
        <v>1841</v>
      </c>
      <c r="G339" s="2883"/>
      <c r="H339" s="2883"/>
      <c r="I339" s="2883"/>
      <c r="J339" s="2883"/>
      <c r="K339" s="2883"/>
      <c r="L339" s="2883"/>
      <c r="M339" s="2883"/>
      <c r="N339" s="2883"/>
      <c r="O339" s="2883"/>
      <c r="P339" s="2883"/>
      <c r="Q339" s="2883"/>
      <c r="R339" s="2884"/>
    </row>
    <row r="340" spans="1:18" ht="21" customHeight="1">
      <c r="A340" s="271"/>
      <c r="B340" s="189" t="s">
        <v>1543</v>
      </c>
      <c r="C340" s="150" t="s">
        <v>1544</v>
      </c>
      <c r="D340" s="805"/>
      <c r="E340" s="223">
        <v>114045</v>
      </c>
      <c r="F340" s="219"/>
      <c r="G340" s="159"/>
      <c r="H340" s="324"/>
      <c r="I340" s="159"/>
      <c r="J340" s="159"/>
      <c r="K340" s="159"/>
      <c r="L340" s="159" t="s">
        <v>11</v>
      </c>
      <c r="M340" s="771"/>
      <c r="N340" s="159"/>
      <c r="O340" s="159"/>
      <c r="P340" s="324"/>
      <c r="Q340" s="324"/>
      <c r="R340" s="293"/>
    </row>
    <row r="341" spans="1:18" ht="25.5" customHeight="1">
      <c r="A341" s="271"/>
      <c r="B341" s="189" t="s">
        <v>1546</v>
      </c>
      <c r="C341" s="150" t="s">
        <v>1544</v>
      </c>
      <c r="D341" s="2933" t="s">
        <v>1545</v>
      </c>
      <c r="E341" s="223">
        <v>126065</v>
      </c>
      <c r="F341" s="219"/>
      <c r="G341" s="159"/>
      <c r="H341" s="324"/>
      <c r="I341" s="159"/>
      <c r="J341" s="159"/>
      <c r="K341" s="159"/>
      <c r="L341" s="159" t="s">
        <v>11</v>
      </c>
      <c r="M341" s="771"/>
      <c r="N341" s="159"/>
      <c r="O341" s="159"/>
      <c r="P341" s="324"/>
      <c r="Q341" s="324"/>
      <c r="R341" s="293"/>
    </row>
    <row r="342" spans="1:18" ht="27.75" customHeight="1">
      <c r="A342" s="271"/>
      <c r="B342" s="189" t="s">
        <v>1547</v>
      </c>
      <c r="C342" s="150" t="s">
        <v>1544</v>
      </c>
      <c r="D342" s="2935"/>
      <c r="E342" s="223">
        <v>138475</v>
      </c>
      <c r="F342" s="219"/>
      <c r="G342" s="159"/>
      <c r="H342" s="324"/>
      <c r="I342" s="159"/>
      <c r="J342" s="159"/>
      <c r="K342" s="159"/>
      <c r="L342" s="159" t="s">
        <v>11</v>
      </c>
      <c r="M342" s="771"/>
      <c r="N342" s="159"/>
      <c r="O342" s="159"/>
      <c r="P342" s="324"/>
      <c r="Q342" s="324"/>
      <c r="R342" s="293"/>
    </row>
    <row r="343" spans="1:18" ht="26.25" customHeight="1">
      <c r="A343" s="271"/>
      <c r="B343" s="2800" t="s">
        <v>1548</v>
      </c>
      <c r="C343" s="2802"/>
      <c r="D343" s="808"/>
      <c r="E343" s="219"/>
      <c r="F343" s="219"/>
      <c r="G343" s="159"/>
      <c r="H343" s="324"/>
      <c r="I343" s="159"/>
      <c r="J343" s="159"/>
      <c r="K343" s="159"/>
      <c r="L343" s="159" t="s">
        <v>11</v>
      </c>
      <c r="M343" s="771"/>
      <c r="N343" s="159"/>
      <c r="O343" s="159"/>
      <c r="P343" s="324"/>
      <c r="Q343" s="324"/>
      <c r="R343" s="293"/>
    </row>
    <row r="344" spans="1:18" ht="28.5" customHeight="1">
      <c r="A344" s="271"/>
      <c r="B344" s="189" t="s">
        <v>1546</v>
      </c>
      <c r="C344" s="150" t="s">
        <v>1544</v>
      </c>
      <c r="D344" s="2996" t="s">
        <v>1545</v>
      </c>
      <c r="E344" s="223">
        <v>133705</v>
      </c>
      <c r="F344" s="219"/>
      <c r="G344" s="159"/>
      <c r="H344" s="324"/>
      <c r="I344" s="159"/>
      <c r="J344" s="159"/>
      <c r="K344" s="159"/>
      <c r="L344" s="159" t="s">
        <v>11</v>
      </c>
      <c r="M344" s="771"/>
      <c r="N344" s="159"/>
      <c r="O344" s="159"/>
      <c r="P344" s="324"/>
      <c r="Q344" s="324"/>
      <c r="R344" s="293"/>
    </row>
    <row r="345" spans="1:18" ht="37.5" customHeight="1">
      <c r="A345" s="271"/>
      <c r="B345" s="189" t="s">
        <v>1547</v>
      </c>
      <c r="C345" s="150" t="s">
        <v>1544</v>
      </c>
      <c r="D345" s="3001"/>
      <c r="E345" s="223">
        <v>143615</v>
      </c>
      <c r="F345" s="219"/>
      <c r="G345" s="159"/>
      <c r="H345" s="324"/>
      <c r="I345" s="159"/>
      <c r="J345" s="159"/>
      <c r="K345" s="159"/>
      <c r="L345" s="159" t="s">
        <v>11</v>
      </c>
      <c r="M345" s="771"/>
      <c r="N345" s="159"/>
      <c r="O345" s="159"/>
      <c r="P345" s="324"/>
      <c r="Q345" s="324"/>
      <c r="R345" s="293"/>
    </row>
    <row r="346" spans="1:18" ht="30" customHeight="1">
      <c r="A346" s="271"/>
      <c r="B346" s="387" t="s">
        <v>1549</v>
      </c>
      <c r="C346" s="412"/>
      <c r="D346" s="744"/>
      <c r="E346" s="228"/>
      <c r="F346" s="219"/>
      <c r="G346" s="159"/>
      <c r="H346" s="324"/>
      <c r="I346" s="159"/>
      <c r="J346" s="159"/>
      <c r="K346" s="159"/>
      <c r="L346" s="159" t="s">
        <v>11</v>
      </c>
      <c r="M346" s="771"/>
      <c r="N346" s="159"/>
      <c r="O346" s="159"/>
      <c r="P346" s="324"/>
      <c r="Q346" s="324"/>
      <c r="R346" s="293"/>
    </row>
    <row r="347" spans="1:18" ht="22.5" customHeight="1">
      <c r="A347" s="271"/>
      <c r="B347" s="189" t="s">
        <v>1543</v>
      </c>
      <c r="C347" s="150" t="s">
        <v>1544</v>
      </c>
      <c r="D347" s="2996" t="s">
        <v>1545</v>
      </c>
      <c r="E347" s="223">
        <v>117644</v>
      </c>
      <c r="F347" s="219"/>
      <c r="G347" s="159"/>
      <c r="H347" s="324"/>
      <c r="I347" s="159"/>
      <c r="J347" s="159"/>
      <c r="K347" s="159"/>
      <c r="L347" s="159" t="s">
        <v>11</v>
      </c>
      <c r="M347" s="771"/>
      <c r="N347" s="159"/>
      <c r="O347" s="159"/>
      <c r="P347" s="324"/>
      <c r="Q347" s="324"/>
      <c r="R347" s="293"/>
    </row>
    <row r="348" spans="1:18" ht="27" customHeight="1">
      <c r="A348" s="271"/>
      <c r="B348" s="189" t="s">
        <v>1546</v>
      </c>
      <c r="C348" s="150" t="s">
        <v>1544</v>
      </c>
      <c r="D348" s="2997"/>
      <c r="E348" s="223">
        <v>129692</v>
      </c>
      <c r="F348" s="219"/>
      <c r="G348" s="159"/>
      <c r="H348" s="324"/>
      <c r="I348" s="159"/>
      <c r="J348" s="159"/>
      <c r="K348" s="159"/>
      <c r="L348" s="159" t="s">
        <v>11</v>
      </c>
      <c r="M348" s="771"/>
      <c r="N348" s="159"/>
      <c r="O348" s="159"/>
      <c r="P348" s="324"/>
      <c r="Q348" s="324"/>
      <c r="R348" s="293"/>
    </row>
    <row r="349" spans="1:18" ht="24" customHeight="1">
      <c r="A349" s="271"/>
      <c r="B349" s="189" t="s">
        <v>1547</v>
      </c>
      <c r="C349" s="150" t="s">
        <v>1544</v>
      </c>
      <c r="D349" s="3001"/>
      <c r="E349" s="223">
        <v>139655</v>
      </c>
      <c r="F349" s="219"/>
      <c r="G349" s="159"/>
      <c r="H349" s="547"/>
      <c r="I349" s="159"/>
      <c r="J349" s="159"/>
      <c r="K349" s="159"/>
      <c r="L349" s="159" t="s">
        <v>11</v>
      </c>
      <c r="M349" s="771"/>
      <c r="N349" s="159"/>
      <c r="O349" s="159"/>
      <c r="P349" s="324"/>
      <c r="Q349" s="324"/>
      <c r="R349" s="548"/>
    </row>
    <row r="350" spans="1:18" ht="30.75" customHeight="1">
      <c r="A350" s="155" t="s">
        <v>1379</v>
      </c>
      <c r="B350" s="387" t="s">
        <v>1820</v>
      </c>
      <c r="C350" s="324"/>
      <c r="D350" s="336"/>
      <c r="E350" s="324"/>
      <c r="F350" s="332"/>
      <c r="G350" s="332"/>
      <c r="H350" s="325"/>
      <c r="I350" s="332"/>
      <c r="J350" s="332"/>
      <c r="K350" s="332"/>
      <c r="L350" s="332"/>
      <c r="M350" s="356"/>
      <c r="N350" s="332"/>
      <c r="O350" s="332"/>
      <c r="P350" s="583"/>
      <c r="Q350" s="583"/>
      <c r="R350" s="325"/>
    </row>
    <row r="351" spans="1:18" ht="48" customHeight="1">
      <c r="A351" s="457">
        <v>1</v>
      </c>
      <c r="B351" s="2951" t="s">
        <v>1812</v>
      </c>
      <c r="C351" s="2952"/>
      <c r="D351" s="2952"/>
      <c r="E351" s="2952"/>
      <c r="F351" s="2952"/>
      <c r="G351" s="2952"/>
      <c r="H351" s="2952"/>
      <c r="I351" s="2952"/>
      <c r="J351" s="2952"/>
      <c r="K351" s="2952"/>
      <c r="L351" s="2952"/>
      <c r="M351" s="2952"/>
      <c r="N351" s="2952"/>
      <c r="O351" s="2952"/>
      <c r="P351" s="2952"/>
      <c r="Q351" s="2957"/>
      <c r="R351" s="395"/>
    </row>
    <row r="352" spans="1:18" ht="36.75" customHeight="1">
      <c r="A352" s="457"/>
      <c r="B352" s="221" t="s">
        <v>1351</v>
      </c>
      <c r="C352" s="699" t="s">
        <v>13</v>
      </c>
      <c r="D352" s="809"/>
      <c r="E352" s="229"/>
      <c r="F352" s="144"/>
      <c r="G352" s="229">
        <v>19500000</v>
      </c>
      <c r="H352" s="3045" t="s">
        <v>1352</v>
      </c>
      <c r="I352" s="2955"/>
      <c r="J352" s="2955"/>
      <c r="K352" s="2955"/>
      <c r="L352" s="2955"/>
      <c r="M352" s="2955"/>
      <c r="N352" s="2955"/>
      <c r="O352" s="2955"/>
      <c r="P352" s="2955"/>
      <c r="Q352" s="2955"/>
      <c r="R352" s="2956"/>
    </row>
    <row r="353" spans="1:18" ht="31.5" customHeight="1">
      <c r="A353" s="457" t="s">
        <v>1380</v>
      </c>
      <c r="B353" s="2800" t="s">
        <v>1821</v>
      </c>
      <c r="C353" s="2801"/>
      <c r="D353" s="2801"/>
      <c r="E353" s="2801"/>
      <c r="F353" s="228"/>
      <c r="G353" s="228"/>
      <c r="H353" s="325"/>
      <c r="I353" s="495"/>
      <c r="J353" s="495"/>
      <c r="K353" s="495"/>
      <c r="L353" s="495"/>
      <c r="M353" s="495"/>
      <c r="N353" s="495"/>
      <c r="O353" s="495"/>
      <c r="P353" s="325"/>
      <c r="Q353" s="325"/>
      <c r="R353" s="395"/>
    </row>
    <row r="354" spans="1:18" ht="64.5" customHeight="1">
      <c r="A354" s="157"/>
      <c r="B354" s="3025" t="s">
        <v>1843</v>
      </c>
      <c r="C354" s="3026"/>
      <c r="D354" s="3026"/>
      <c r="E354" s="3026"/>
      <c r="F354" s="3026"/>
      <c r="G354" s="3026"/>
      <c r="H354" s="3026"/>
      <c r="I354" s="3026"/>
      <c r="J354" s="3026"/>
      <c r="K354" s="3026"/>
      <c r="L354" s="3026"/>
      <c r="M354" s="3026"/>
      <c r="N354" s="3026"/>
      <c r="O354" s="3026"/>
      <c r="P354" s="3026"/>
      <c r="Q354" s="3026"/>
      <c r="R354" s="3027"/>
    </row>
    <row r="355" spans="1:18" ht="21.75" customHeight="1">
      <c r="A355" s="157"/>
      <c r="B355" s="678" t="s">
        <v>1345</v>
      </c>
      <c r="C355" s="347"/>
      <c r="D355" s="810"/>
      <c r="E355" s="347"/>
      <c r="F355" s="347"/>
      <c r="G355" s="384"/>
      <c r="H355" s="388"/>
      <c r="I355" s="288"/>
      <c r="J355" s="260"/>
      <c r="K355" s="260"/>
      <c r="L355" s="260"/>
      <c r="M355" s="260"/>
      <c r="N355" s="260"/>
      <c r="O355" s="260"/>
      <c r="P355" s="260"/>
      <c r="Q355" s="260"/>
      <c r="R355" s="579"/>
    </row>
    <row r="356" spans="1:18" ht="34.5" customHeight="1">
      <c r="A356" s="157"/>
      <c r="B356" s="240" t="s">
        <v>1348</v>
      </c>
      <c r="C356" s="232" t="s">
        <v>13</v>
      </c>
      <c r="D356" s="811"/>
      <c r="E356" s="222"/>
      <c r="F356" s="222"/>
      <c r="G356" s="223">
        <v>3805000</v>
      </c>
      <c r="H356" s="222"/>
      <c r="I356" s="3028" t="s">
        <v>1844</v>
      </c>
      <c r="J356" s="3029"/>
      <c r="K356" s="3029"/>
      <c r="L356" s="3029"/>
      <c r="M356" s="3029"/>
      <c r="N356" s="3029"/>
      <c r="O356" s="3029"/>
      <c r="P356" s="3029"/>
      <c r="Q356" s="3029"/>
      <c r="R356" s="3030"/>
    </row>
    <row r="357" spans="1:18" ht="38.25" customHeight="1">
      <c r="A357" s="157"/>
      <c r="B357" s="248" t="s">
        <v>1349</v>
      </c>
      <c r="C357" s="233" t="s">
        <v>13</v>
      </c>
      <c r="D357" s="233"/>
      <c r="E357" s="222"/>
      <c r="F357" s="222"/>
      <c r="G357" s="223">
        <v>3805000</v>
      </c>
      <c r="H357" s="222"/>
      <c r="I357" s="2784" t="s">
        <v>1844</v>
      </c>
      <c r="J357" s="2785"/>
      <c r="K357" s="2785"/>
      <c r="L357" s="2785"/>
      <c r="M357" s="2785"/>
      <c r="N357" s="2785"/>
      <c r="O357" s="2785"/>
      <c r="P357" s="2785"/>
      <c r="Q357" s="2785"/>
      <c r="R357" s="2786"/>
    </row>
    <row r="358" spans="1:18" ht="26.25" customHeight="1">
      <c r="A358" s="157"/>
      <c r="B358" s="261" t="s">
        <v>1346</v>
      </c>
      <c r="C358" s="233"/>
      <c r="D358" s="233"/>
      <c r="E358" s="222"/>
      <c r="F358" s="222"/>
      <c r="G358" s="223"/>
      <c r="H358" s="222"/>
      <c r="I358" s="2784"/>
      <c r="J358" s="2785"/>
      <c r="K358" s="2785"/>
      <c r="L358" s="2785"/>
      <c r="M358" s="2785"/>
      <c r="N358" s="2785"/>
      <c r="O358" s="2785"/>
      <c r="P358" s="2785"/>
      <c r="Q358" s="2785"/>
      <c r="R358" s="2786"/>
    </row>
    <row r="359" spans="1:18" ht="33.75" customHeight="1">
      <c r="A359" s="271"/>
      <c r="B359" s="358" t="s">
        <v>1350</v>
      </c>
      <c r="C359" s="235" t="s">
        <v>13</v>
      </c>
      <c r="D359" s="380"/>
      <c r="E359" s="223"/>
      <c r="F359" s="223"/>
      <c r="G359" s="223">
        <v>3065000</v>
      </c>
      <c r="H359" s="222"/>
      <c r="I359" s="3038"/>
      <c r="J359" s="3039"/>
      <c r="K359" s="3039"/>
      <c r="L359" s="3039"/>
      <c r="M359" s="3039"/>
      <c r="N359" s="3039"/>
      <c r="O359" s="3039"/>
      <c r="P359" s="3039"/>
      <c r="Q359" s="3039"/>
      <c r="R359" s="3040"/>
    </row>
    <row r="360" spans="1:18" ht="28.5" customHeight="1">
      <c r="A360" s="155" t="s">
        <v>1419</v>
      </c>
      <c r="B360" s="2800" t="s">
        <v>1822</v>
      </c>
      <c r="C360" s="2801"/>
      <c r="D360" s="2801"/>
      <c r="E360" s="2801"/>
      <c r="F360" s="2801"/>
      <c r="G360" s="2801"/>
      <c r="H360" s="2801"/>
      <c r="I360" s="2801"/>
      <c r="J360" s="2801"/>
      <c r="K360" s="2801"/>
      <c r="L360" s="2801"/>
      <c r="M360" s="2801"/>
      <c r="N360" s="2801"/>
      <c r="O360" s="2801"/>
      <c r="P360" s="2801"/>
      <c r="Q360" s="2801"/>
      <c r="R360" s="2802"/>
    </row>
    <row r="361" spans="1:18" ht="45" customHeight="1">
      <c r="A361" s="156">
        <v>1</v>
      </c>
      <c r="B361" s="2800" t="s">
        <v>1842</v>
      </c>
      <c r="C361" s="2801"/>
      <c r="D361" s="2801"/>
      <c r="E361" s="2801"/>
      <c r="F361" s="2801"/>
      <c r="G361" s="2801"/>
      <c r="H361" s="2801"/>
      <c r="I361" s="2801"/>
      <c r="J361" s="2801"/>
      <c r="K361" s="2801"/>
      <c r="L361" s="2801"/>
      <c r="M361" s="2801"/>
      <c r="N361" s="2801"/>
      <c r="O361" s="2801"/>
      <c r="P361" s="2801"/>
      <c r="Q361" s="2801"/>
      <c r="R361" s="2802"/>
    </row>
    <row r="362" spans="1:18" ht="19.5" customHeight="1">
      <c r="A362" s="322"/>
      <c r="B362" s="348"/>
      <c r="C362" s="349"/>
      <c r="D362" s="812"/>
      <c r="E362" s="474"/>
      <c r="F362" s="475"/>
      <c r="G362" s="2960" t="s">
        <v>1515</v>
      </c>
      <c r="H362" s="2960"/>
      <c r="I362" s="2960"/>
      <c r="J362" s="2960"/>
      <c r="K362" s="2960"/>
      <c r="L362" s="2960"/>
      <c r="M362" s="2960"/>
      <c r="N362" s="2960"/>
      <c r="O362" s="2960"/>
      <c r="P362" s="2960"/>
      <c r="Q362" s="2960"/>
      <c r="R362" s="2961"/>
    </row>
    <row r="363" spans="1:18" ht="60">
      <c r="A363" s="157"/>
      <c r="B363" s="150" t="s">
        <v>192</v>
      </c>
      <c r="C363" s="372" t="s">
        <v>1292</v>
      </c>
      <c r="D363" s="3035" t="s">
        <v>1558</v>
      </c>
      <c r="E363" s="376"/>
      <c r="F363" s="377"/>
      <c r="G363" s="2883">
        <v>7425000</v>
      </c>
      <c r="H363" s="2883"/>
      <c r="I363" s="2883"/>
      <c r="J363" s="2883"/>
      <c r="K363" s="2883"/>
      <c r="L363" s="2883"/>
      <c r="M363" s="2883"/>
      <c r="N363" s="2883"/>
      <c r="O363" s="2883"/>
      <c r="P363" s="2883"/>
      <c r="Q363" s="2883"/>
      <c r="R363" s="2884"/>
    </row>
    <row r="364" spans="1:18" ht="60">
      <c r="A364" s="157"/>
      <c r="B364" s="252" t="s">
        <v>193</v>
      </c>
      <c r="C364" s="373" t="s">
        <v>1292</v>
      </c>
      <c r="D364" s="3036"/>
      <c r="E364" s="376"/>
      <c r="F364" s="377"/>
      <c r="G364" s="2883">
        <v>7830000</v>
      </c>
      <c r="H364" s="2883"/>
      <c r="I364" s="2883"/>
      <c r="J364" s="2883"/>
      <c r="K364" s="2883"/>
      <c r="L364" s="2883"/>
      <c r="M364" s="2883"/>
      <c r="N364" s="2883"/>
      <c r="O364" s="2883"/>
      <c r="P364" s="2883"/>
      <c r="Q364" s="2883"/>
      <c r="R364" s="2884"/>
    </row>
    <row r="365" spans="1:18" ht="60">
      <c r="A365" s="157"/>
      <c r="B365" s="679" t="s">
        <v>194</v>
      </c>
      <c r="C365" s="374" t="s">
        <v>1292</v>
      </c>
      <c r="D365" s="3037"/>
      <c r="E365" s="376"/>
      <c r="F365" s="377"/>
      <c r="G365" s="2883">
        <v>8640000</v>
      </c>
      <c r="H365" s="2883"/>
      <c r="I365" s="2883"/>
      <c r="J365" s="2883"/>
      <c r="K365" s="2883"/>
      <c r="L365" s="2883"/>
      <c r="M365" s="2883"/>
      <c r="N365" s="2883"/>
      <c r="O365" s="2883"/>
      <c r="P365" s="2883"/>
      <c r="Q365" s="2883"/>
      <c r="R365" s="2884"/>
    </row>
    <row r="366" spans="1:18" ht="76.5">
      <c r="A366" s="157"/>
      <c r="B366" s="253" t="s">
        <v>195</v>
      </c>
      <c r="C366" s="374" t="s">
        <v>1292</v>
      </c>
      <c r="D366" s="191" t="s">
        <v>1558</v>
      </c>
      <c r="E366" s="376"/>
      <c r="F366" s="377"/>
      <c r="G366" s="2883">
        <v>8775000</v>
      </c>
      <c r="H366" s="2883"/>
      <c r="I366" s="2883"/>
      <c r="J366" s="2883"/>
      <c r="K366" s="2883"/>
      <c r="L366" s="2883"/>
      <c r="M366" s="2883"/>
      <c r="N366" s="2883"/>
      <c r="O366" s="2883"/>
      <c r="P366" s="2883"/>
      <c r="Q366" s="2883"/>
      <c r="R366" s="2884"/>
    </row>
    <row r="367" spans="1:18" ht="76.5">
      <c r="A367" s="157"/>
      <c r="B367" s="679" t="s">
        <v>196</v>
      </c>
      <c r="C367" s="374" t="s">
        <v>1292</v>
      </c>
      <c r="D367" s="157" t="s">
        <v>1558</v>
      </c>
      <c r="E367" s="376"/>
      <c r="F367" s="377"/>
      <c r="G367" s="2883">
        <v>8910000</v>
      </c>
      <c r="H367" s="2883"/>
      <c r="I367" s="2883"/>
      <c r="J367" s="2883"/>
      <c r="K367" s="2883"/>
      <c r="L367" s="2883"/>
      <c r="M367" s="2883"/>
      <c r="N367" s="2883"/>
      <c r="O367" s="2883"/>
      <c r="P367" s="2883"/>
      <c r="Q367" s="2883"/>
      <c r="R367" s="2884"/>
    </row>
    <row r="368" spans="1:18" ht="76.5">
      <c r="A368" s="157"/>
      <c r="B368" s="253" t="s">
        <v>197</v>
      </c>
      <c r="C368" s="374" t="s">
        <v>1292</v>
      </c>
      <c r="D368" s="322" t="s">
        <v>1558</v>
      </c>
      <c r="E368" s="376"/>
      <c r="F368" s="377"/>
      <c r="G368" s="2883">
        <v>9045000</v>
      </c>
      <c r="H368" s="2883"/>
      <c r="I368" s="2883"/>
      <c r="J368" s="2883"/>
      <c r="K368" s="2883"/>
      <c r="L368" s="2883"/>
      <c r="M368" s="2883"/>
      <c r="N368" s="2883"/>
      <c r="O368" s="2883"/>
      <c r="P368" s="2883"/>
      <c r="Q368" s="2883"/>
      <c r="R368" s="2884"/>
    </row>
    <row r="369" spans="1:18" ht="76.5">
      <c r="A369" s="157"/>
      <c r="B369" s="680" t="s">
        <v>198</v>
      </c>
      <c r="C369" s="375" t="s">
        <v>1292</v>
      </c>
      <c r="D369" s="322" t="s">
        <v>1558</v>
      </c>
      <c r="E369" s="588"/>
      <c r="F369" s="589"/>
      <c r="G369" s="2803">
        <v>9490000</v>
      </c>
      <c r="H369" s="2803"/>
      <c r="I369" s="2803"/>
      <c r="J369" s="2803"/>
      <c r="K369" s="2803"/>
      <c r="L369" s="2803"/>
      <c r="M369" s="2803"/>
      <c r="N369" s="2803"/>
      <c r="O369" s="2803"/>
      <c r="P369" s="2803"/>
      <c r="Q369" s="2803"/>
      <c r="R369" s="2804"/>
    </row>
    <row r="370" spans="1:18" ht="60">
      <c r="A370" s="157"/>
      <c r="B370" s="590" t="s">
        <v>199</v>
      </c>
      <c r="C370" s="363" t="s">
        <v>1292</v>
      </c>
      <c r="D370" s="813"/>
      <c r="E370" s="588"/>
      <c r="F370" s="589"/>
      <c r="G370" s="2803">
        <v>10260000</v>
      </c>
      <c r="H370" s="2803"/>
      <c r="I370" s="2803"/>
      <c r="J370" s="2803"/>
      <c r="K370" s="2803"/>
      <c r="L370" s="2803"/>
      <c r="M370" s="2803"/>
      <c r="N370" s="2803"/>
      <c r="O370" s="2803"/>
      <c r="P370" s="2803"/>
      <c r="Q370" s="2803"/>
      <c r="R370" s="2804"/>
    </row>
    <row r="371" spans="1:18" ht="32.25" customHeight="1">
      <c r="A371" s="191"/>
      <c r="B371" s="2965" t="s">
        <v>200</v>
      </c>
      <c r="C371" s="2966"/>
      <c r="D371" s="2966"/>
      <c r="E371" s="2966"/>
      <c r="F371" s="2966"/>
      <c r="G371" s="350"/>
      <c r="H371" s="350"/>
      <c r="I371" s="350"/>
      <c r="J371" s="350"/>
      <c r="K371" s="350"/>
      <c r="L371" s="350"/>
      <c r="M371" s="476"/>
      <c r="N371" s="350"/>
      <c r="O371" s="350"/>
      <c r="P371" s="350"/>
      <c r="Q371" s="350"/>
      <c r="R371" s="587"/>
    </row>
    <row r="372" spans="1:18" ht="45">
      <c r="A372" s="157"/>
      <c r="B372" s="681" t="s">
        <v>201</v>
      </c>
      <c r="C372" s="365" t="s">
        <v>1292</v>
      </c>
      <c r="D372" s="3019" t="s">
        <v>1558</v>
      </c>
      <c r="E372" s="236"/>
      <c r="F372" s="586"/>
      <c r="G372" s="2977">
        <v>10760000</v>
      </c>
      <c r="H372" s="2977"/>
      <c r="I372" s="2977"/>
      <c r="J372" s="2977"/>
      <c r="K372" s="2977"/>
      <c r="L372" s="2977"/>
      <c r="M372" s="2977"/>
      <c r="N372" s="2977"/>
      <c r="O372" s="2977"/>
      <c r="P372" s="2977"/>
      <c r="Q372" s="2977"/>
      <c r="R372" s="2978"/>
    </row>
    <row r="373" spans="1:18" ht="45">
      <c r="A373" s="157"/>
      <c r="B373" s="254" t="s">
        <v>202</v>
      </c>
      <c r="C373" s="235" t="s">
        <v>1292</v>
      </c>
      <c r="D373" s="3020"/>
      <c r="E373" s="237"/>
      <c r="F373" s="377"/>
      <c r="G373" s="2883">
        <v>14250000</v>
      </c>
      <c r="H373" s="2883"/>
      <c r="I373" s="2883"/>
      <c r="J373" s="2883"/>
      <c r="K373" s="2883"/>
      <c r="L373" s="2883"/>
      <c r="M373" s="2883"/>
      <c r="N373" s="2883"/>
      <c r="O373" s="2883"/>
      <c r="P373" s="2883"/>
      <c r="Q373" s="2883"/>
      <c r="R373" s="2884"/>
    </row>
    <row r="374" spans="1:18" ht="45">
      <c r="A374" s="157"/>
      <c r="B374" s="150" t="s">
        <v>203</v>
      </c>
      <c r="C374" s="361" t="s">
        <v>1292</v>
      </c>
      <c r="D374" s="3020"/>
      <c r="E374" s="237"/>
      <c r="F374" s="377"/>
      <c r="G374" s="2883">
        <v>15600000</v>
      </c>
      <c r="H374" s="2883"/>
      <c r="I374" s="2883"/>
      <c r="J374" s="2883"/>
      <c r="K374" s="2883"/>
      <c r="L374" s="2883"/>
      <c r="M374" s="2883"/>
      <c r="N374" s="2883"/>
      <c r="O374" s="2883"/>
      <c r="P374" s="2883"/>
      <c r="Q374" s="2883"/>
      <c r="R374" s="2884"/>
    </row>
    <row r="375" spans="1:18" ht="45">
      <c r="A375" s="329"/>
      <c r="B375" s="217" t="s">
        <v>204</v>
      </c>
      <c r="C375" s="361" t="s">
        <v>1292</v>
      </c>
      <c r="D375" s="3021"/>
      <c r="E375" s="371"/>
      <c r="F375" s="377"/>
      <c r="G375" s="2883">
        <v>17100000</v>
      </c>
      <c r="H375" s="2883"/>
      <c r="I375" s="2883"/>
      <c r="J375" s="2883"/>
      <c r="K375" s="2883"/>
      <c r="L375" s="2883"/>
      <c r="M375" s="2883"/>
      <c r="N375" s="2883"/>
      <c r="O375" s="2883"/>
      <c r="P375" s="2883"/>
      <c r="Q375" s="2883"/>
      <c r="R375" s="2884"/>
    </row>
    <row r="376" spans="1:18" ht="48" customHeight="1">
      <c r="A376" s="329">
        <v>2</v>
      </c>
      <c r="B376" s="3022" t="s">
        <v>1818</v>
      </c>
      <c r="C376" s="3023"/>
      <c r="D376" s="3023"/>
      <c r="E376" s="3023"/>
      <c r="F376" s="3023"/>
      <c r="G376" s="3023"/>
      <c r="H376" s="3023"/>
      <c r="I376" s="3023"/>
      <c r="J376" s="3023"/>
      <c r="K376" s="3023"/>
      <c r="L376" s="3023"/>
      <c r="M376" s="3023"/>
      <c r="N376" s="3023"/>
      <c r="O376" s="3023"/>
      <c r="P376" s="3023"/>
      <c r="Q376" s="3023"/>
      <c r="R376" s="3024"/>
    </row>
    <row r="377" spans="1:18" ht="27" customHeight="1">
      <c r="A377" s="191"/>
      <c r="B377" s="414"/>
      <c r="C377" s="296"/>
      <c r="D377" s="814"/>
      <c r="E377" s="414"/>
      <c r="F377" s="296"/>
      <c r="G377" s="2969" t="s">
        <v>1453</v>
      </c>
      <c r="H377" s="2969"/>
      <c r="I377" s="2969"/>
      <c r="J377" s="2969"/>
      <c r="K377" s="2969"/>
      <c r="L377" s="2969"/>
      <c r="M377" s="2969"/>
      <c r="N377" s="2969"/>
      <c r="O377" s="2969"/>
      <c r="P377" s="2969"/>
      <c r="Q377" s="2969"/>
      <c r="R377" s="2970"/>
    </row>
    <row r="378" spans="1:18" ht="110.25">
      <c r="A378" s="191"/>
      <c r="B378" s="682" t="s">
        <v>1384</v>
      </c>
      <c r="C378" s="361" t="s">
        <v>1292</v>
      </c>
      <c r="D378" s="791" t="s">
        <v>1573</v>
      </c>
      <c r="E378" s="672"/>
      <c r="F378" s="673"/>
      <c r="G378" s="673"/>
      <c r="H378" s="673"/>
      <c r="I378" s="673"/>
      <c r="J378" s="673"/>
      <c r="K378" s="673"/>
      <c r="L378" s="673"/>
      <c r="M378" s="495">
        <v>8900000</v>
      </c>
      <c r="N378" s="673"/>
      <c r="O378" s="673"/>
      <c r="P378" s="673"/>
      <c r="Q378" s="673"/>
      <c r="R378" s="674"/>
    </row>
    <row r="379" spans="1:18" ht="110.25">
      <c r="A379" s="191"/>
      <c r="B379" s="256" t="s">
        <v>1386</v>
      </c>
      <c r="C379" s="235" t="s">
        <v>1292</v>
      </c>
      <c r="D379" s="791" t="s">
        <v>1573</v>
      </c>
      <c r="E379" s="672"/>
      <c r="F379" s="673"/>
      <c r="G379" s="673"/>
      <c r="H379" s="673"/>
      <c r="I379" s="673"/>
      <c r="J379" s="673"/>
      <c r="K379" s="673"/>
      <c r="L379" s="673"/>
      <c r="M379" s="495">
        <v>9850000</v>
      </c>
      <c r="N379" s="673"/>
      <c r="O379" s="673"/>
      <c r="P379" s="673"/>
      <c r="Q379" s="673"/>
      <c r="R379" s="674"/>
    </row>
    <row r="380" spans="1:18" ht="110.25">
      <c r="A380" s="191"/>
      <c r="B380" s="255" t="s">
        <v>1385</v>
      </c>
      <c r="C380" s="235" t="s">
        <v>1292</v>
      </c>
      <c r="D380" s="791" t="s">
        <v>1572</v>
      </c>
      <c r="E380" s="601"/>
      <c r="F380" s="591"/>
      <c r="G380" s="591"/>
      <c r="H380" s="364"/>
      <c r="I380" s="591"/>
      <c r="J380" s="591"/>
      <c r="K380" s="591"/>
      <c r="L380" s="591"/>
      <c r="M380" s="750">
        <v>11500000</v>
      </c>
      <c r="N380" s="591"/>
      <c r="O380" s="591"/>
      <c r="P380" s="364"/>
      <c r="Q380" s="364"/>
      <c r="R380" s="595"/>
    </row>
    <row r="381" spans="1:18" ht="94.5">
      <c r="A381" s="191"/>
      <c r="B381" s="683" t="s">
        <v>1317</v>
      </c>
      <c r="C381" s="235" t="s">
        <v>1292</v>
      </c>
      <c r="D381" s="791" t="s">
        <v>1573</v>
      </c>
      <c r="E381" s="378"/>
      <c r="F381" s="239"/>
      <c r="G381" s="239"/>
      <c r="H381" s="239"/>
      <c r="I381" s="239"/>
      <c r="J381" s="239"/>
      <c r="K381" s="239"/>
      <c r="L381" s="239"/>
      <c r="M381" s="749">
        <v>12000000</v>
      </c>
      <c r="N381" s="239"/>
      <c r="O381" s="239"/>
      <c r="P381" s="239"/>
      <c r="Q381" s="239"/>
      <c r="R381" s="594"/>
    </row>
    <row r="382" spans="1:18" ht="110.25">
      <c r="A382" s="191"/>
      <c r="B382" s="257" t="s">
        <v>1387</v>
      </c>
      <c r="C382" s="235" t="s">
        <v>1292</v>
      </c>
      <c r="D382" s="791" t="s">
        <v>1573</v>
      </c>
      <c r="E382" s="378"/>
      <c r="F382" s="364"/>
      <c r="G382" s="239"/>
      <c r="H382" s="239"/>
      <c r="I382" s="239"/>
      <c r="J382" s="239"/>
      <c r="K382" s="239"/>
      <c r="L382" s="239"/>
      <c r="M382" s="749">
        <v>13000000</v>
      </c>
      <c r="N382" s="239"/>
      <c r="O382" s="239"/>
      <c r="P382" s="239"/>
      <c r="Q382" s="239"/>
      <c r="R382" s="594"/>
    </row>
    <row r="383" spans="1:18" ht="105">
      <c r="A383" s="191"/>
      <c r="B383" s="150" t="s">
        <v>1388</v>
      </c>
      <c r="C383" s="483" t="s">
        <v>1292</v>
      </c>
      <c r="D383" s="157" t="s">
        <v>1573</v>
      </c>
      <c r="E383" s="599"/>
      <c r="F383" s="364"/>
      <c r="G383" s="366"/>
      <c r="H383" s="366"/>
      <c r="I383" s="366"/>
      <c r="J383" s="366"/>
      <c r="K383" s="366"/>
      <c r="L383" s="366"/>
      <c r="M383" s="754">
        <v>14500000</v>
      </c>
      <c r="N383" s="366"/>
      <c r="O383" s="366"/>
      <c r="P383" s="366"/>
      <c r="Q383" s="366"/>
      <c r="R383" s="600"/>
    </row>
    <row r="384" spans="1:18" ht="105">
      <c r="A384" s="191"/>
      <c r="B384" s="150" t="s">
        <v>1389</v>
      </c>
      <c r="C384" s="235" t="s">
        <v>1292</v>
      </c>
      <c r="D384" s="791" t="s">
        <v>1573</v>
      </c>
      <c r="E384" s="378"/>
      <c r="F384" s="239"/>
      <c r="G384" s="364"/>
      <c r="H384" s="364"/>
      <c r="I384" s="364"/>
      <c r="J384" s="364"/>
      <c r="K384" s="364"/>
      <c r="L384" s="364"/>
      <c r="M384" s="750">
        <v>15000000</v>
      </c>
      <c r="N384" s="364"/>
      <c r="O384" s="364"/>
      <c r="P384" s="364"/>
      <c r="Q384" s="364"/>
      <c r="R384" s="595"/>
    </row>
    <row r="385" spans="1:18" ht="105">
      <c r="A385" s="191"/>
      <c r="B385" s="248" t="s">
        <v>1390</v>
      </c>
      <c r="C385" s="235" t="s">
        <v>1292</v>
      </c>
      <c r="D385" s="791" t="s">
        <v>1573</v>
      </c>
      <c r="E385" s="378"/>
      <c r="F385" s="593"/>
      <c r="G385" s="364"/>
      <c r="H385" s="364"/>
      <c r="I385" s="364"/>
      <c r="J385" s="364"/>
      <c r="K385" s="364"/>
      <c r="L385" s="364"/>
      <c r="M385" s="750">
        <v>15500000</v>
      </c>
      <c r="N385" s="364"/>
      <c r="O385" s="364"/>
      <c r="P385" s="364"/>
      <c r="Q385" s="364"/>
      <c r="R385" s="595"/>
    </row>
    <row r="386" spans="1:18" ht="135">
      <c r="A386" s="191"/>
      <c r="B386" s="248" t="s">
        <v>1391</v>
      </c>
      <c r="C386" s="235" t="s">
        <v>1292</v>
      </c>
      <c r="D386" s="791" t="s">
        <v>1573</v>
      </c>
      <c r="E386" s="378"/>
      <c r="F386" s="239"/>
      <c r="G386" s="239"/>
      <c r="H386" s="239"/>
      <c r="I386" s="239"/>
      <c r="J386" s="239"/>
      <c r="K386" s="239"/>
      <c r="L386" s="239"/>
      <c r="M386" s="749">
        <v>10065000</v>
      </c>
      <c r="N386" s="239"/>
      <c r="O386" s="239"/>
      <c r="P386" s="239"/>
      <c r="Q386" s="239"/>
      <c r="R386" s="594"/>
    </row>
    <row r="387" spans="1:18" ht="135">
      <c r="A387" s="191"/>
      <c r="B387" s="150" t="s">
        <v>1392</v>
      </c>
      <c r="C387" s="235" t="s">
        <v>1292</v>
      </c>
      <c r="D387" s="791" t="s">
        <v>1573</v>
      </c>
      <c r="E387" s="378"/>
      <c r="F387" s="239"/>
      <c r="G387" s="239"/>
      <c r="H387" s="239"/>
      <c r="I387" s="239"/>
      <c r="J387" s="239"/>
      <c r="K387" s="239"/>
      <c r="L387" s="239"/>
      <c r="M387" s="495">
        <v>10950000</v>
      </c>
      <c r="N387" s="239"/>
      <c r="O387" s="239"/>
      <c r="P387" s="239"/>
      <c r="Q387" s="239"/>
      <c r="R387" s="594"/>
    </row>
    <row r="388" spans="1:18" ht="135">
      <c r="A388" s="341"/>
      <c r="B388" s="734" t="s">
        <v>1394</v>
      </c>
      <c r="C388" s="363" t="s">
        <v>1292</v>
      </c>
      <c r="D388" s="791" t="s">
        <v>1573</v>
      </c>
      <c r="E388" s="379"/>
      <c r="F388" s="593"/>
      <c r="G388" s="364"/>
      <c r="H388" s="364"/>
      <c r="I388" s="364"/>
      <c r="J388" s="364"/>
      <c r="K388" s="364"/>
      <c r="L388" s="364"/>
      <c r="M388" s="750">
        <v>12200000</v>
      </c>
      <c r="N388" s="364"/>
      <c r="O388" s="364"/>
      <c r="P388" s="364"/>
      <c r="Q388" s="364"/>
      <c r="R388" s="595"/>
    </row>
    <row r="389" spans="1:18" ht="135">
      <c r="A389" s="191"/>
      <c r="B389" s="248" t="s">
        <v>1393</v>
      </c>
      <c r="C389" s="361" t="s">
        <v>1292</v>
      </c>
      <c r="D389" s="791" t="s">
        <v>1572</v>
      </c>
      <c r="E389" s="378"/>
      <c r="F389" s="364"/>
      <c r="G389" s="364"/>
      <c r="H389" s="364"/>
      <c r="I389" s="364"/>
      <c r="J389" s="364"/>
      <c r="K389" s="364"/>
      <c r="L389" s="364"/>
      <c r="M389" s="750">
        <v>12800000</v>
      </c>
      <c r="N389" s="364"/>
      <c r="O389" s="364"/>
      <c r="P389" s="364"/>
      <c r="Q389" s="364"/>
      <c r="R389" s="595"/>
    </row>
    <row r="390" spans="1:18" ht="135">
      <c r="A390" s="191"/>
      <c r="B390" s="150" t="s">
        <v>1395</v>
      </c>
      <c r="C390" s="235" t="s">
        <v>1292</v>
      </c>
      <c r="D390" s="791" t="s">
        <v>1573</v>
      </c>
      <c r="E390" s="378"/>
      <c r="F390" s="239"/>
      <c r="G390" s="239"/>
      <c r="H390" s="239"/>
      <c r="I390" s="239"/>
      <c r="J390" s="239"/>
      <c r="K390" s="239"/>
      <c r="L390" s="239"/>
      <c r="M390" s="749">
        <v>14080000</v>
      </c>
      <c r="N390" s="239"/>
      <c r="O390" s="239"/>
      <c r="P390" s="239"/>
      <c r="Q390" s="239"/>
      <c r="R390" s="594"/>
    </row>
    <row r="391" spans="1:18" ht="135">
      <c r="A391" s="191"/>
      <c r="B391" s="248" t="s">
        <v>1396</v>
      </c>
      <c r="C391" s="235" t="s">
        <v>1292</v>
      </c>
      <c r="D391" s="791" t="s">
        <v>1572</v>
      </c>
      <c r="E391" s="379"/>
      <c r="F391" s="364"/>
      <c r="G391" s="364"/>
      <c r="H391" s="364"/>
      <c r="I391" s="364"/>
      <c r="J391" s="364"/>
      <c r="K391" s="364"/>
      <c r="L391" s="364"/>
      <c r="M391" s="750">
        <v>16350000</v>
      </c>
      <c r="N391" s="364"/>
      <c r="O391" s="364"/>
      <c r="P391" s="364"/>
      <c r="Q391" s="364"/>
      <c r="R391" s="595"/>
    </row>
    <row r="392" spans="1:18" ht="120">
      <c r="A392" s="191"/>
      <c r="B392" s="755" t="s">
        <v>1652</v>
      </c>
      <c r="C392" s="235" t="s">
        <v>1292</v>
      </c>
      <c r="D392" s="791" t="s">
        <v>1572</v>
      </c>
      <c r="E392" s="378"/>
      <c r="F392" s="239"/>
      <c r="G392" s="239"/>
      <c r="H392" s="239"/>
      <c r="I392" s="239"/>
      <c r="J392" s="239"/>
      <c r="K392" s="239"/>
      <c r="L392" s="239"/>
      <c r="M392" s="749">
        <v>10065000</v>
      </c>
      <c r="N392" s="239"/>
      <c r="O392" s="239"/>
      <c r="P392" s="239"/>
      <c r="Q392" s="239"/>
      <c r="R392" s="594"/>
    </row>
    <row r="393" spans="1:18" ht="120">
      <c r="A393" s="191">
        <v>16</v>
      </c>
      <c r="B393" s="755" t="s">
        <v>1653</v>
      </c>
      <c r="C393" s="235" t="s">
        <v>1292</v>
      </c>
      <c r="D393" s="791" t="s">
        <v>1572</v>
      </c>
      <c r="E393" s="379"/>
      <c r="F393" s="593"/>
      <c r="G393" s="364"/>
      <c r="H393" s="364"/>
      <c r="I393" s="364"/>
      <c r="J393" s="364"/>
      <c r="K393" s="364"/>
      <c r="L393" s="364"/>
      <c r="M393" s="750">
        <v>11000000</v>
      </c>
      <c r="N393" s="364"/>
      <c r="O393" s="364"/>
      <c r="P393" s="364"/>
      <c r="Q393" s="364"/>
      <c r="R393" s="595"/>
    </row>
    <row r="394" spans="1:18" ht="120">
      <c r="A394" s="191"/>
      <c r="B394" s="755" t="s">
        <v>1654</v>
      </c>
      <c r="C394" s="235" t="s">
        <v>1292</v>
      </c>
      <c r="D394" s="791" t="s">
        <v>1572</v>
      </c>
      <c r="E394" s="379"/>
      <c r="F394" s="364"/>
      <c r="G394" s="364"/>
      <c r="H394" s="364"/>
      <c r="I394" s="364"/>
      <c r="J394" s="364"/>
      <c r="K394" s="364"/>
      <c r="L394" s="364"/>
      <c r="M394" s="750">
        <v>12500000</v>
      </c>
      <c r="N394" s="364"/>
      <c r="O394" s="364"/>
      <c r="P394" s="364"/>
      <c r="Q394" s="364"/>
      <c r="R394" s="595"/>
    </row>
    <row r="395" spans="1:18" ht="116.25" customHeight="1">
      <c r="A395" s="191"/>
      <c r="B395" s="772" t="s">
        <v>1655</v>
      </c>
      <c r="C395" s="235" t="s">
        <v>1292</v>
      </c>
      <c r="D395" s="791" t="s">
        <v>1572</v>
      </c>
      <c r="E395" s="379"/>
      <c r="F395" s="364"/>
      <c r="G395" s="364"/>
      <c r="H395" s="364"/>
      <c r="I395" s="364"/>
      <c r="J395" s="364"/>
      <c r="K395" s="364"/>
      <c r="L395" s="364"/>
      <c r="M395" s="750">
        <v>13500000</v>
      </c>
      <c r="N395" s="364"/>
      <c r="O395" s="364"/>
      <c r="P395" s="364"/>
      <c r="Q395" s="364"/>
      <c r="R395" s="595"/>
    </row>
    <row r="396" spans="1:18" ht="116.25" customHeight="1">
      <c r="A396" s="191"/>
      <c r="B396" s="772" t="s">
        <v>1819</v>
      </c>
      <c r="C396" s="235" t="s">
        <v>1292</v>
      </c>
      <c r="D396" s="791" t="s">
        <v>1572</v>
      </c>
      <c r="E396" s="379"/>
      <c r="F396" s="364"/>
      <c r="G396" s="364"/>
      <c r="H396" s="364"/>
      <c r="I396" s="364"/>
      <c r="J396" s="364"/>
      <c r="K396" s="364"/>
      <c r="L396" s="364"/>
      <c r="M396" s="750">
        <v>14500000</v>
      </c>
      <c r="N396" s="364"/>
      <c r="O396" s="364"/>
      <c r="P396" s="364"/>
      <c r="Q396" s="364"/>
      <c r="R396" s="595"/>
    </row>
    <row r="397" spans="1:18" ht="116.25" customHeight="1">
      <c r="A397" s="191"/>
      <c r="B397" s="772" t="s">
        <v>1824</v>
      </c>
      <c r="C397" s="235" t="s">
        <v>1292</v>
      </c>
      <c r="D397" s="791" t="s">
        <v>1572</v>
      </c>
      <c r="E397" s="379"/>
      <c r="F397" s="364"/>
      <c r="G397" s="364"/>
      <c r="H397" s="364"/>
      <c r="I397" s="364"/>
      <c r="J397" s="364"/>
      <c r="K397" s="364"/>
      <c r="L397" s="364"/>
      <c r="M397" s="750">
        <v>16800000</v>
      </c>
      <c r="N397" s="364"/>
      <c r="O397" s="364"/>
      <c r="P397" s="364"/>
      <c r="Q397" s="364"/>
      <c r="R397" s="595"/>
    </row>
    <row r="398" spans="1:18" ht="105" customHeight="1">
      <c r="A398" s="191"/>
      <c r="B398" s="756" t="s">
        <v>1656</v>
      </c>
      <c r="C398" s="235" t="s">
        <v>1292</v>
      </c>
      <c r="D398" s="791" t="s">
        <v>1572</v>
      </c>
      <c r="E398" s="378"/>
      <c r="F398" s="239"/>
      <c r="G398" s="239"/>
      <c r="H398" s="239"/>
      <c r="I398" s="239"/>
      <c r="J398" s="239"/>
      <c r="K398" s="239"/>
      <c r="L398" s="239"/>
      <c r="M398" s="749">
        <v>7500000</v>
      </c>
      <c r="N398" s="239"/>
      <c r="O398" s="239"/>
      <c r="P398" s="239"/>
      <c r="Q398" s="239"/>
      <c r="R398" s="594"/>
    </row>
    <row r="399" spans="1:18" ht="103.5" customHeight="1">
      <c r="A399" s="191"/>
      <c r="B399" s="756" t="s">
        <v>1657</v>
      </c>
      <c r="C399" s="235" t="s">
        <v>1292</v>
      </c>
      <c r="D399" s="791" t="s">
        <v>1572</v>
      </c>
      <c r="E399" s="378"/>
      <c r="F399" s="239"/>
      <c r="G399" s="239"/>
      <c r="H399" s="239"/>
      <c r="I399" s="239"/>
      <c r="J399" s="239"/>
      <c r="K399" s="239"/>
      <c r="L399" s="239"/>
      <c r="M399" s="495">
        <v>8200000</v>
      </c>
      <c r="N399" s="239"/>
      <c r="O399" s="239"/>
      <c r="P399" s="239"/>
      <c r="Q399" s="239"/>
      <c r="R399" s="594"/>
    </row>
    <row r="400" spans="1:18" ht="100.5" customHeight="1">
      <c r="A400" s="191"/>
      <c r="B400" s="756" t="s">
        <v>1658</v>
      </c>
      <c r="C400" s="235" t="s">
        <v>1292</v>
      </c>
      <c r="D400" s="791" t="s">
        <v>1572</v>
      </c>
      <c r="E400" s="378"/>
      <c r="F400" s="239"/>
      <c r="G400" s="239"/>
      <c r="H400" s="239"/>
      <c r="I400" s="239"/>
      <c r="J400" s="239"/>
      <c r="K400" s="239"/>
      <c r="L400" s="239"/>
      <c r="M400" s="495">
        <v>8800000</v>
      </c>
      <c r="N400" s="239"/>
      <c r="O400" s="239"/>
      <c r="P400" s="239"/>
      <c r="Q400" s="239"/>
      <c r="R400" s="594"/>
    </row>
    <row r="401" spans="1:18" ht="103.5" customHeight="1">
      <c r="A401" s="191"/>
      <c r="B401" s="763" t="s">
        <v>1659</v>
      </c>
      <c r="C401" s="235" t="s">
        <v>1292</v>
      </c>
      <c r="D401" s="791" t="s">
        <v>1572</v>
      </c>
      <c r="E401" s="379"/>
      <c r="F401" s="364"/>
      <c r="G401" s="364"/>
      <c r="H401" s="364"/>
      <c r="I401" s="364"/>
      <c r="J401" s="364"/>
      <c r="K401" s="364"/>
      <c r="L401" s="364"/>
      <c r="M401" s="730">
        <v>9300000</v>
      </c>
      <c r="N401" s="364"/>
      <c r="O401" s="364"/>
      <c r="P401" s="364"/>
      <c r="Q401" s="364"/>
      <c r="R401" s="595"/>
    </row>
    <row r="402" spans="1:18" ht="135">
      <c r="A402" s="157"/>
      <c r="B402" s="217" t="s">
        <v>1406</v>
      </c>
      <c r="C402" s="233" t="s">
        <v>1292</v>
      </c>
      <c r="D402" s="791" t="s">
        <v>1572</v>
      </c>
      <c r="E402" s="378"/>
      <c r="F402" s="239"/>
      <c r="G402" s="239"/>
      <c r="H402" s="239"/>
      <c r="I402" s="239"/>
      <c r="J402" s="239"/>
      <c r="K402" s="239"/>
      <c r="L402" s="239"/>
      <c r="M402" s="495">
        <v>29500000</v>
      </c>
      <c r="N402" s="239"/>
      <c r="O402" s="239"/>
      <c r="P402" s="239"/>
      <c r="Q402" s="239"/>
      <c r="R402" s="594"/>
    </row>
    <row r="403" spans="1:18" ht="135">
      <c r="A403" s="342"/>
      <c r="B403" s="160" t="s">
        <v>1407</v>
      </c>
      <c r="C403" s="365" t="s">
        <v>1292</v>
      </c>
      <c r="D403" s="791" t="s">
        <v>1572</v>
      </c>
      <c r="E403" s="378"/>
      <c r="F403" s="239"/>
      <c r="G403" s="239"/>
      <c r="H403" s="239"/>
      <c r="I403" s="239"/>
      <c r="J403" s="239"/>
      <c r="K403" s="239"/>
      <c r="L403" s="239"/>
      <c r="M403" s="749">
        <v>36200000</v>
      </c>
      <c r="N403" s="239"/>
      <c r="O403" s="239"/>
      <c r="P403" s="239"/>
      <c r="Q403" s="239"/>
      <c r="R403" s="594"/>
    </row>
    <row r="404" spans="1:18" ht="135">
      <c r="A404" s="191"/>
      <c r="B404" s="217" t="s">
        <v>1408</v>
      </c>
      <c r="C404" s="235" t="s">
        <v>1292</v>
      </c>
      <c r="D404" s="791" t="s">
        <v>1572</v>
      </c>
      <c r="E404" s="378"/>
      <c r="F404" s="239"/>
      <c r="G404" s="239"/>
      <c r="H404" s="239"/>
      <c r="I404" s="239"/>
      <c r="J404" s="239"/>
      <c r="K404" s="239"/>
      <c r="L404" s="239"/>
      <c r="M404" s="749">
        <v>37350000</v>
      </c>
      <c r="N404" s="239"/>
      <c r="O404" s="239"/>
      <c r="P404" s="239"/>
      <c r="Q404" s="239"/>
      <c r="R404" s="594"/>
    </row>
    <row r="405" spans="1:18" ht="120">
      <c r="A405" s="191">
        <v>28</v>
      </c>
      <c r="B405" s="217" t="s">
        <v>1409</v>
      </c>
      <c r="C405" s="235" t="s">
        <v>1292</v>
      </c>
      <c r="D405" s="791" t="s">
        <v>1572</v>
      </c>
      <c r="E405" s="378"/>
      <c r="F405" s="239"/>
      <c r="G405" s="239"/>
      <c r="H405" s="239"/>
      <c r="I405" s="239"/>
      <c r="J405" s="239"/>
      <c r="K405" s="239"/>
      <c r="L405" s="239"/>
      <c r="M405" s="749">
        <v>24000000</v>
      </c>
      <c r="N405" s="239"/>
      <c r="O405" s="239"/>
      <c r="P405" s="239"/>
      <c r="Q405" s="239"/>
      <c r="R405" s="594"/>
    </row>
    <row r="406" spans="1:18" ht="120">
      <c r="A406" s="191"/>
      <c r="B406" s="150" t="s">
        <v>1410</v>
      </c>
      <c r="C406" s="235" t="s">
        <v>1292</v>
      </c>
      <c r="D406" s="791" t="s">
        <v>1572</v>
      </c>
      <c r="E406" s="379"/>
      <c r="F406" s="364"/>
      <c r="G406" s="364"/>
      <c r="H406" s="364"/>
      <c r="I406" s="364"/>
      <c r="J406" s="364"/>
      <c r="K406" s="364"/>
      <c r="L406" s="364"/>
      <c r="M406" s="750">
        <v>29500000</v>
      </c>
      <c r="N406" s="364"/>
      <c r="O406" s="364"/>
      <c r="P406" s="364"/>
      <c r="Q406" s="364"/>
      <c r="R406" s="595"/>
    </row>
    <row r="407" spans="1:18" ht="120">
      <c r="A407" s="191"/>
      <c r="B407" s="150" t="s">
        <v>1411</v>
      </c>
      <c r="C407" s="235" t="s">
        <v>1292</v>
      </c>
      <c r="D407" s="791" t="s">
        <v>1572</v>
      </c>
      <c r="E407" s="378"/>
      <c r="F407" s="239"/>
      <c r="G407" s="239"/>
      <c r="H407" s="239"/>
      <c r="I407" s="239"/>
      <c r="J407" s="239"/>
      <c r="K407" s="239"/>
      <c r="L407" s="239"/>
      <c r="M407" s="749">
        <v>36200000</v>
      </c>
      <c r="N407" s="239"/>
      <c r="O407" s="239"/>
      <c r="P407" s="239"/>
      <c r="Q407" s="239"/>
      <c r="R407" s="594"/>
    </row>
    <row r="408" spans="1:18" ht="120">
      <c r="A408" s="191">
        <v>31</v>
      </c>
      <c r="B408" s="217" t="s">
        <v>1412</v>
      </c>
      <c r="C408" s="235" t="s">
        <v>1292</v>
      </c>
      <c r="D408" s="791" t="s">
        <v>1572</v>
      </c>
      <c r="E408" s="379"/>
      <c r="F408" s="364"/>
      <c r="G408" s="364"/>
      <c r="H408" s="364"/>
      <c r="I408" s="364"/>
      <c r="J408" s="364"/>
      <c r="K408" s="364"/>
      <c r="L408" s="364"/>
      <c r="M408" s="730">
        <v>37350000</v>
      </c>
      <c r="N408" s="364"/>
      <c r="O408" s="364"/>
      <c r="P408" s="364"/>
      <c r="Q408" s="364"/>
      <c r="R408" s="595"/>
    </row>
    <row r="409" spans="1:18" ht="165">
      <c r="A409" s="191"/>
      <c r="B409" s="217" t="s">
        <v>1413</v>
      </c>
      <c r="C409" s="235" t="s">
        <v>1292</v>
      </c>
      <c r="D409" s="791" t="s">
        <v>1572</v>
      </c>
      <c r="E409" s="378"/>
      <c r="F409" s="239"/>
      <c r="G409" s="239"/>
      <c r="H409" s="239"/>
      <c r="I409" s="239"/>
      <c r="J409" s="239"/>
      <c r="K409" s="239"/>
      <c r="L409" s="239"/>
      <c r="M409" s="749">
        <v>15700000</v>
      </c>
      <c r="N409" s="239"/>
      <c r="O409" s="239"/>
      <c r="P409" s="239"/>
      <c r="Q409" s="239"/>
      <c r="R409" s="594"/>
    </row>
    <row r="410" spans="1:18" ht="165">
      <c r="A410" s="191">
        <v>33</v>
      </c>
      <c r="B410" s="150" t="s">
        <v>1414</v>
      </c>
      <c r="C410" s="235" t="s">
        <v>1292</v>
      </c>
      <c r="D410" s="791" t="s">
        <v>1572</v>
      </c>
      <c r="E410" s="378"/>
      <c r="F410" s="239"/>
      <c r="G410" s="239"/>
      <c r="H410" s="239"/>
      <c r="I410" s="239"/>
      <c r="J410" s="239"/>
      <c r="K410" s="239"/>
      <c r="L410" s="239"/>
      <c r="M410" s="749">
        <v>19750000</v>
      </c>
      <c r="N410" s="239"/>
      <c r="O410" s="239"/>
      <c r="P410" s="239"/>
      <c r="Q410" s="239"/>
      <c r="R410" s="594"/>
    </row>
    <row r="411" spans="1:18" ht="165">
      <c r="A411" s="157">
        <v>34</v>
      </c>
      <c r="B411" s="217" t="s">
        <v>1415</v>
      </c>
      <c r="C411" s="361" t="s">
        <v>1292</v>
      </c>
      <c r="D411" s="791" t="s">
        <v>1572</v>
      </c>
      <c r="E411" s="378"/>
      <c r="F411" s="239"/>
      <c r="G411" s="239"/>
      <c r="H411" s="239"/>
      <c r="I411" s="239"/>
      <c r="J411" s="239"/>
      <c r="K411" s="239"/>
      <c r="L411" s="239"/>
      <c r="M411" s="495">
        <v>20350000</v>
      </c>
      <c r="N411" s="239"/>
      <c r="O411" s="239"/>
      <c r="P411" s="239"/>
      <c r="Q411" s="239"/>
      <c r="R411" s="594"/>
    </row>
    <row r="412" spans="1:18" ht="165">
      <c r="A412" s="372">
        <v>35</v>
      </c>
      <c r="B412" s="150" t="s">
        <v>1416</v>
      </c>
      <c r="C412" s="235" t="s">
        <v>1292</v>
      </c>
      <c r="D412" s="791" t="s">
        <v>1572</v>
      </c>
      <c r="E412" s="379"/>
      <c r="F412" s="364"/>
      <c r="G412" s="364"/>
      <c r="H412" s="300"/>
      <c r="I412" s="364"/>
      <c r="J412" s="364"/>
      <c r="K412" s="364"/>
      <c r="L412" s="364"/>
      <c r="M412" s="730">
        <v>22350000</v>
      </c>
      <c r="N412" s="364"/>
      <c r="O412" s="364"/>
      <c r="P412" s="300"/>
      <c r="Q412" s="300"/>
      <c r="R412" s="415"/>
    </row>
    <row r="413" spans="1:18" ht="22.5" customHeight="1">
      <c r="A413" s="156" t="s">
        <v>1501</v>
      </c>
      <c r="B413" s="499" t="s">
        <v>1823</v>
      </c>
      <c r="C413" s="298"/>
      <c r="D413" s="473"/>
      <c r="E413" s="185"/>
      <c r="F413" s="298"/>
      <c r="G413" s="298"/>
      <c r="H413" s="729"/>
      <c r="I413" s="298"/>
      <c r="J413" s="298"/>
      <c r="K413" s="298"/>
      <c r="L413" s="298"/>
      <c r="M413" s="473"/>
      <c r="N413" s="298"/>
      <c r="O413" s="298"/>
      <c r="P413" s="729"/>
      <c r="Q413" s="729"/>
      <c r="R413" s="735"/>
    </row>
    <row r="414" spans="1:18" ht="47.25" customHeight="1">
      <c r="A414" s="157"/>
      <c r="B414" s="2971" t="s">
        <v>1817</v>
      </c>
      <c r="C414" s="2972"/>
      <c r="D414" s="2972"/>
      <c r="E414" s="2973"/>
      <c r="F414" s="2973"/>
      <c r="G414" s="2973"/>
      <c r="H414" s="2973"/>
      <c r="I414" s="2973"/>
      <c r="J414" s="2973"/>
      <c r="K414" s="2973"/>
      <c r="L414" s="2973"/>
      <c r="M414" s="2973"/>
      <c r="N414" s="2973"/>
      <c r="O414" s="2973"/>
      <c r="P414" s="2973"/>
      <c r="Q414" s="2973"/>
      <c r="R414" s="2973"/>
    </row>
    <row r="415" spans="1:18">
      <c r="A415" s="157"/>
      <c r="B415" s="2944" t="s">
        <v>1503</v>
      </c>
      <c r="C415" s="2945"/>
      <c r="D415" s="815"/>
      <c r="E415" s="185"/>
      <c r="F415" s="298"/>
      <c r="G415" s="472"/>
      <c r="H415" s="495"/>
      <c r="I415" s="472"/>
      <c r="J415" s="472"/>
      <c r="K415" s="472"/>
      <c r="L415" s="472"/>
      <c r="M415" s="472"/>
      <c r="N415" s="472"/>
      <c r="O415" s="472"/>
      <c r="P415" s="495"/>
      <c r="Q415" s="495"/>
      <c r="R415" s="608"/>
    </row>
    <row r="416" spans="1:18" ht="15.75">
      <c r="A416" s="157"/>
      <c r="B416" s="684" t="s">
        <v>1504</v>
      </c>
      <c r="C416" s="497" t="s">
        <v>178</v>
      </c>
      <c r="D416" s="790" t="s">
        <v>177</v>
      </c>
      <c r="E416" s="498"/>
      <c r="F416" s="495"/>
      <c r="G416" s="495"/>
      <c r="H416" s="495"/>
      <c r="I416" s="495"/>
      <c r="J416" s="495"/>
      <c r="K416" s="495"/>
      <c r="L416" s="495"/>
      <c r="M416" s="495">
        <v>2450</v>
      </c>
      <c r="N416" s="495"/>
      <c r="O416" s="495"/>
      <c r="P416" s="495"/>
      <c r="Q416" s="495"/>
      <c r="R416" s="608"/>
    </row>
    <row r="417" spans="1:18" ht="15.75">
      <c r="A417" s="157"/>
      <c r="B417" s="773" t="s">
        <v>1505</v>
      </c>
      <c r="C417" s="774" t="s">
        <v>178</v>
      </c>
      <c r="D417" s="816"/>
      <c r="E417" s="498"/>
      <c r="F417" s="495"/>
      <c r="G417" s="495"/>
      <c r="H417" s="775"/>
      <c r="I417" s="495"/>
      <c r="J417" s="495"/>
      <c r="K417" s="495"/>
      <c r="L417" s="495"/>
      <c r="M417" s="495">
        <v>4070</v>
      </c>
      <c r="N417" s="495"/>
      <c r="O417" s="495"/>
      <c r="P417" s="775"/>
      <c r="Q417" s="775"/>
      <c r="R417" s="776"/>
    </row>
    <row r="418" spans="1:18" ht="30">
      <c r="A418" s="157"/>
      <c r="B418" s="777" t="s">
        <v>1511</v>
      </c>
      <c r="C418" s="778"/>
      <c r="D418" s="789" t="s">
        <v>1564</v>
      </c>
      <c r="E418" s="779"/>
      <c r="F418" s="775"/>
      <c r="G418" s="775"/>
      <c r="H418" s="775"/>
      <c r="I418" s="775"/>
      <c r="J418" s="775"/>
      <c r="K418" s="775"/>
      <c r="L418" s="775"/>
      <c r="M418" s="775"/>
      <c r="N418" s="775"/>
      <c r="O418" s="775"/>
      <c r="P418" s="775"/>
      <c r="Q418" s="775"/>
      <c r="R418" s="776"/>
    </row>
    <row r="419" spans="1:18" ht="33" customHeight="1">
      <c r="A419" s="157"/>
      <c r="B419" s="780" t="s">
        <v>1506</v>
      </c>
      <c r="C419" s="778" t="s">
        <v>178</v>
      </c>
      <c r="D419" s="789" t="s">
        <v>1564</v>
      </c>
      <c r="E419" s="779"/>
      <c r="F419" s="775"/>
      <c r="G419" s="775"/>
      <c r="H419" s="775"/>
      <c r="I419" s="775"/>
      <c r="J419" s="775"/>
      <c r="K419" s="775"/>
      <c r="L419" s="775"/>
      <c r="M419" s="495">
        <v>4660</v>
      </c>
      <c r="N419" s="775"/>
      <c r="O419" s="775"/>
      <c r="P419" s="775"/>
      <c r="Q419" s="775"/>
      <c r="R419" s="776"/>
    </row>
    <row r="420" spans="1:18" ht="29.25" customHeight="1">
      <c r="A420" s="157"/>
      <c r="B420" s="780" t="s">
        <v>1507</v>
      </c>
      <c r="C420" s="778" t="s">
        <v>178</v>
      </c>
      <c r="D420" s="789" t="s">
        <v>1564</v>
      </c>
      <c r="E420" s="779"/>
      <c r="F420" s="775"/>
      <c r="G420" s="775"/>
      <c r="H420" s="775"/>
      <c r="I420" s="775"/>
      <c r="J420" s="775"/>
      <c r="K420" s="775"/>
      <c r="L420" s="775"/>
      <c r="M420" s="495">
        <v>6570</v>
      </c>
      <c r="N420" s="775"/>
      <c r="O420" s="775"/>
      <c r="P420" s="775"/>
      <c r="Q420" s="775"/>
      <c r="R420" s="776"/>
    </row>
    <row r="421" spans="1:18" ht="38.25" customHeight="1">
      <c r="A421" s="157"/>
      <c r="B421" s="781" t="s">
        <v>180</v>
      </c>
      <c r="C421" s="778" t="s">
        <v>178</v>
      </c>
      <c r="D421" s="789" t="s">
        <v>1564</v>
      </c>
      <c r="E421" s="779"/>
      <c r="F421" s="775"/>
      <c r="G421" s="775"/>
      <c r="H421" s="775"/>
      <c r="I421" s="775"/>
      <c r="J421" s="775"/>
      <c r="K421" s="775"/>
      <c r="L421" s="775"/>
      <c r="M421" s="495">
        <v>8430</v>
      </c>
      <c r="N421" s="775"/>
      <c r="O421" s="775"/>
      <c r="P421" s="775"/>
      <c r="Q421" s="775"/>
      <c r="R421" s="776"/>
    </row>
    <row r="422" spans="1:18" ht="32.25" customHeight="1">
      <c r="A422" s="157"/>
      <c r="B422" s="780" t="s">
        <v>1508</v>
      </c>
      <c r="C422" s="778" t="s">
        <v>178</v>
      </c>
      <c r="D422" s="789" t="s">
        <v>1564</v>
      </c>
      <c r="E422" s="779"/>
      <c r="F422" s="775"/>
      <c r="G422" s="775"/>
      <c r="H422" s="775"/>
      <c r="I422" s="775"/>
      <c r="J422" s="775"/>
      <c r="K422" s="775"/>
      <c r="L422" s="775"/>
      <c r="M422" s="495">
        <v>12000</v>
      </c>
      <c r="N422" s="775"/>
      <c r="O422" s="775"/>
      <c r="P422" s="775"/>
      <c r="Q422" s="775"/>
      <c r="R422" s="776"/>
    </row>
    <row r="423" spans="1:18" ht="32.25" customHeight="1">
      <c r="A423" s="167"/>
      <c r="B423" s="781" t="s">
        <v>732</v>
      </c>
      <c r="C423" s="778" t="s">
        <v>178</v>
      </c>
      <c r="D423" s="789" t="s">
        <v>1564</v>
      </c>
      <c r="E423" s="779"/>
      <c r="F423" s="775"/>
      <c r="G423" s="775"/>
      <c r="H423" s="775"/>
      <c r="I423" s="775"/>
      <c r="J423" s="775"/>
      <c r="K423" s="775"/>
      <c r="L423" s="775"/>
      <c r="M423" s="495">
        <v>19460</v>
      </c>
      <c r="N423" s="775"/>
      <c r="O423" s="775"/>
      <c r="P423" s="775"/>
      <c r="Q423" s="775"/>
      <c r="R423" s="776"/>
    </row>
    <row r="424" spans="1:18" ht="30" customHeight="1">
      <c r="A424" s="157"/>
      <c r="B424" s="3016" t="s">
        <v>1512</v>
      </c>
      <c r="C424" s="3017"/>
      <c r="D424" s="3018"/>
      <c r="E424" s="779"/>
      <c r="F424" s="775"/>
      <c r="G424" s="775"/>
      <c r="H424" s="775"/>
      <c r="I424" s="775"/>
      <c r="J424" s="775"/>
      <c r="K424" s="775"/>
      <c r="L424" s="775"/>
      <c r="M424" s="775"/>
      <c r="N424" s="775"/>
      <c r="O424" s="775"/>
      <c r="P424" s="775"/>
      <c r="Q424" s="775"/>
      <c r="R424" s="776"/>
    </row>
    <row r="425" spans="1:18" ht="15.75">
      <c r="A425" s="157"/>
      <c r="B425" s="780" t="s">
        <v>183</v>
      </c>
      <c r="C425" s="782" t="s">
        <v>178</v>
      </c>
      <c r="D425" s="788" t="s">
        <v>182</v>
      </c>
      <c r="E425" s="779"/>
      <c r="F425" s="775"/>
      <c r="G425" s="775"/>
      <c r="H425" s="775"/>
      <c r="I425" s="775"/>
      <c r="J425" s="775"/>
      <c r="K425" s="775"/>
      <c r="L425" s="775"/>
      <c r="M425" s="495">
        <v>9680</v>
      </c>
      <c r="N425" s="775"/>
      <c r="O425" s="775"/>
      <c r="P425" s="775"/>
      <c r="Q425" s="775"/>
      <c r="R425" s="776"/>
    </row>
    <row r="426" spans="1:18" ht="15.75">
      <c r="A426" s="157"/>
      <c r="B426" s="780" t="s">
        <v>184</v>
      </c>
      <c r="C426" s="782" t="s">
        <v>178</v>
      </c>
      <c r="D426" s="788" t="s">
        <v>182</v>
      </c>
      <c r="E426" s="779"/>
      <c r="F426" s="775"/>
      <c r="G426" s="775"/>
      <c r="H426" s="775"/>
      <c r="I426" s="775"/>
      <c r="J426" s="775"/>
      <c r="K426" s="775"/>
      <c r="L426" s="775"/>
      <c r="M426" s="495">
        <v>13640</v>
      </c>
      <c r="N426" s="775"/>
      <c r="O426" s="775"/>
      <c r="P426" s="775"/>
      <c r="Q426" s="775"/>
      <c r="R426" s="776"/>
    </row>
    <row r="427" spans="1:18" ht="15.75">
      <c r="A427" s="157"/>
      <c r="B427" s="780" t="s">
        <v>185</v>
      </c>
      <c r="C427" s="782" t="s">
        <v>178</v>
      </c>
      <c r="D427" s="788" t="s">
        <v>182</v>
      </c>
      <c r="E427" s="779"/>
      <c r="F427" s="775"/>
      <c r="G427" s="775"/>
      <c r="H427" s="775"/>
      <c r="I427" s="775"/>
      <c r="J427" s="775"/>
      <c r="K427" s="775"/>
      <c r="L427" s="775"/>
      <c r="M427" s="495">
        <v>49610</v>
      </c>
      <c r="N427" s="775"/>
      <c r="O427" s="775"/>
      <c r="P427" s="775"/>
      <c r="Q427" s="775"/>
      <c r="R427" s="776"/>
    </row>
    <row r="428" spans="1:18" ht="26.25" customHeight="1">
      <c r="A428" s="157"/>
      <c r="B428" s="783" t="s">
        <v>186</v>
      </c>
      <c r="C428" s="778"/>
      <c r="D428" s="789"/>
      <c r="E428" s="779"/>
      <c r="F428" s="775"/>
      <c r="G428" s="775"/>
      <c r="H428" s="775"/>
      <c r="I428" s="775"/>
      <c r="J428" s="775"/>
      <c r="K428" s="775"/>
      <c r="L428" s="775"/>
      <c r="M428" s="775"/>
      <c r="N428" s="775"/>
      <c r="O428" s="775"/>
      <c r="P428" s="775"/>
      <c r="Q428" s="775"/>
      <c r="R428" s="776"/>
    </row>
    <row r="429" spans="1:18" ht="42.75" customHeight="1">
      <c r="A429" s="157"/>
      <c r="B429" s="781" t="s">
        <v>187</v>
      </c>
      <c r="C429" s="782" t="s">
        <v>188</v>
      </c>
      <c r="D429" s="789" t="s">
        <v>1565</v>
      </c>
      <c r="E429" s="779"/>
      <c r="F429" s="775"/>
      <c r="G429" s="775"/>
      <c r="H429" s="775"/>
      <c r="I429" s="775"/>
      <c r="J429" s="775"/>
      <c r="K429" s="775"/>
      <c r="L429" s="775"/>
      <c r="M429" s="495">
        <v>20420</v>
      </c>
      <c r="N429" s="775"/>
      <c r="O429" s="775"/>
      <c r="P429" s="775"/>
      <c r="Q429" s="775"/>
      <c r="R429" s="776"/>
    </row>
    <row r="430" spans="1:18" ht="47.25" customHeight="1">
      <c r="A430" s="157"/>
      <c r="B430" s="781" t="s">
        <v>189</v>
      </c>
      <c r="C430" s="782" t="s">
        <v>188</v>
      </c>
      <c r="D430" s="789" t="s">
        <v>1565</v>
      </c>
      <c r="E430" s="779"/>
      <c r="F430" s="775"/>
      <c r="G430" s="775"/>
      <c r="H430" s="775"/>
      <c r="I430" s="775"/>
      <c r="J430" s="775"/>
      <c r="K430" s="775"/>
      <c r="L430" s="775"/>
      <c r="M430" s="495">
        <v>23700</v>
      </c>
      <c r="N430" s="775"/>
      <c r="O430" s="775"/>
      <c r="P430" s="775"/>
      <c r="Q430" s="775"/>
      <c r="R430" s="776"/>
    </row>
    <row r="431" spans="1:18" ht="51" customHeight="1">
      <c r="A431" s="157"/>
      <c r="B431" s="784" t="s">
        <v>1509</v>
      </c>
      <c r="C431" s="785" t="s">
        <v>190</v>
      </c>
      <c r="D431" s="789" t="s">
        <v>1566</v>
      </c>
      <c r="E431" s="779"/>
      <c r="F431" s="775"/>
      <c r="G431" s="775"/>
      <c r="H431" s="775"/>
      <c r="I431" s="775"/>
      <c r="J431" s="775"/>
      <c r="K431" s="775"/>
      <c r="L431" s="775"/>
      <c r="M431" s="495">
        <v>190880</v>
      </c>
      <c r="N431" s="775"/>
      <c r="O431" s="775"/>
      <c r="P431" s="775"/>
      <c r="Q431" s="775"/>
      <c r="R431" s="776"/>
    </row>
    <row r="432" spans="1:18" ht="47.25" customHeight="1">
      <c r="A432" s="271"/>
      <c r="B432" s="786" t="s">
        <v>1510</v>
      </c>
      <c r="C432" s="235" t="s">
        <v>190</v>
      </c>
      <c r="D432" s="789" t="s">
        <v>1566</v>
      </c>
      <c r="E432" s="779"/>
      <c r="F432" s="775"/>
      <c r="G432" s="775"/>
      <c r="H432" s="289"/>
      <c r="I432" s="775"/>
      <c r="J432" s="775"/>
      <c r="K432" s="775"/>
      <c r="L432" s="775"/>
      <c r="M432" s="495">
        <v>265100</v>
      </c>
      <c r="N432" s="775"/>
      <c r="O432" s="775"/>
      <c r="P432" s="289"/>
      <c r="Q432" s="289"/>
      <c r="R432" s="154"/>
    </row>
  </sheetData>
  <mergeCells count="225">
    <mergeCell ref="F339:R339"/>
    <mergeCell ref="I322:M334"/>
    <mergeCell ref="O322:R335"/>
    <mergeCell ref="D156:D157"/>
    <mergeCell ref="D239:D242"/>
    <mergeCell ref="B205:D205"/>
    <mergeCell ref="B207:R207"/>
    <mergeCell ref="B304:B305"/>
    <mergeCell ref="B306:B307"/>
    <mergeCell ref="D304:D307"/>
    <mergeCell ref="B310:B311"/>
    <mergeCell ref="B317:B319"/>
    <mergeCell ref="D309:D312"/>
    <mergeCell ref="B299:B300"/>
    <mergeCell ref="D243:D244"/>
    <mergeCell ref="B232:R232"/>
    <mergeCell ref="B208:Q208"/>
    <mergeCell ref="F209:Q209"/>
    <mergeCell ref="F227:Q227"/>
    <mergeCell ref="F253:R253"/>
    <mergeCell ref="B259:R259"/>
    <mergeCell ref="F260:R260"/>
    <mergeCell ref="G179:R179"/>
    <mergeCell ref="G12:R12"/>
    <mergeCell ref="B14:C14"/>
    <mergeCell ref="D299:D302"/>
    <mergeCell ref="B133:N133"/>
    <mergeCell ref="F134:P134"/>
    <mergeCell ref="B134:D134"/>
    <mergeCell ref="D113:D117"/>
    <mergeCell ref="B118:D118"/>
    <mergeCell ref="B119:D119"/>
    <mergeCell ref="B121:D121"/>
    <mergeCell ref="B123:D123"/>
    <mergeCell ref="B125:D125"/>
    <mergeCell ref="B127:D127"/>
    <mergeCell ref="B128:D128"/>
    <mergeCell ref="B193:R193"/>
    <mergeCell ref="B194:D194"/>
    <mergeCell ref="D195:D197"/>
    <mergeCell ref="F233:R233"/>
    <mergeCell ref="D234:D235"/>
    <mergeCell ref="F245:R245"/>
    <mergeCell ref="D246:D248"/>
    <mergeCell ref="B198:C198"/>
    <mergeCell ref="D199:D202"/>
    <mergeCell ref="B203:D203"/>
    <mergeCell ref="B9:R9"/>
    <mergeCell ref="A9:A10"/>
    <mergeCell ref="B10:R10"/>
    <mergeCell ref="B11:R11"/>
    <mergeCell ref="B1:R1"/>
    <mergeCell ref="A2:R2"/>
    <mergeCell ref="B3:R3"/>
    <mergeCell ref="P4:R4"/>
    <mergeCell ref="A5:A6"/>
    <mergeCell ref="B5:B6"/>
    <mergeCell ref="C5:C6"/>
    <mergeCell ref="D5:D6"/>
    <mergeCell ref="E5:R5"/>
    <mergeCell ref="L37:R37"/>
    <mergeCell ref="G14:R14"/>
    <mergeCell ref="B21:K21"/>
    <mergeCell ref="L21:R21"/>
    <mergeCell ref="B27:K27"/>
    <mergeCell ref="L27:R27"/>
    <mergeCell ref="B15:R15"/>
    <mergeCell ref="B16:D16"/>
    <mergeCell ref="B17:C17"/>
    <mergeCell ref="G17:R17"/>
    <mergeCell ref="D18:D20"/>
    <mergeCell ref="B19:C19"/>
    <mergeCell ref="D22:D24"/>
    <mergeCell ref="D97:D101"/>
    <mergeCell ref="D103:D106"/>
    <mergeCell ref="B107:D107"/>
    <mergeCell ref="D108:D111"/>
    <mergeCell ref="D28:D32"/>
    <mergeCell ref="B33:D33"/>
    <mergeCell ref="B34:C34"/>
    <mergeCell ref="D35:D36"/>
    <mergeCell ref="B37:D37"/>
    <mergeCell ref="D38:D39"/>
    <mergeCell ref="B40:D40"/>
    <mergeCell ref="B41:D41"/>
    <mergeCell ref="B96:D96"/>
    <mergeCell ref="B102:D102"/>
    <mergeCell ref="D86:D88"/>
    <mergeCell ref="D82:D83"/>
    <mergeCell ref="B89:D89"/>
    <mergeCell ref="B90:D90"/>
    <mergeCell ref="D91:D95"/>
    <mergeCell ref="B44:D44"/>
    <mergeCell ref="B45:D45"/>
    <mergeCell ref="D49:D52"/>
    <mergeCell ref="B85:D85"/>
    <mergeCell ref="D341:D342"/>
    <mergeCell ref="G41:Q41"/>
    <mergeCell ref="D60:D64"/>
    <mergeCell ref="B65:D65"/>
    <mergeCell ref="B66:C66"/>
    <mergeCell ref="B70:C70"/>
    <mergeCell ref="D67:D73"/>
    <mergeCell ref="G191:R191"/>
    <mergeCell ref="G192:R192"/>
    <mergeCell ref="G183:R183"/>
    <mergeCell ref="D184:D190"/>
    <mergeCell ref="G184:R184"/>
    <mergeCell ref="G185:R185"/>
    <mergeCell ref="G186:R186"/>
    <mergeCell ref="G187:R187"/>
    <mergeCell ref="G189:R189"/>
    <mergeCell ref="G190:R190"/>
    <mergeCell ref="G188:R188"/>
    <mergeCell ref="D136:D138"/>
    <mergeCell ref="D140:D142"/>
    <mergeCell ref="D144:D146"/>
    <mergeCell ref="D147:D149"/>
    <mergeCell ref="D150:D154"/>
    <mergeCell ref="D171:D175"/>
    <mergeCell ref="I357:R359"/>
    <mergeCell ref="B353:E353"/>
    <mergeCell ref="B270:B272"/>
    <mergeCell ref="B273:B275"/>
    <mergeCell ref="D267:D269"/>
    <mergeCell ref="D286:D289"/>
    <mergeCell ref="D332:D336"/>
    <mergeCell ref="I335:M335"/>
    <mergeCell ref="I336:M336"/>
    <mergeCell ref="D326:D328"/>
    <mergeCell ref="D329:D331"/>
    <mergeCell ref="B321:R321"/>
    <mergeCell ref="D322:D323"/>
    <mergeCell ref="D324:D325"/>
    <mergeCell ref="B267:B269"/>
    <mergeCell ref="B301:B302"/>
    <mergeCell ref="B351:Q351"/>
    <mergeCell ref="H352:R352"/>
    <mergeCell ref="B339:C339"/>
    <mergeCell ref="B343:C343"/>
    <mergeCell ref="D344:D345"/>
    <mergeCell ref="D347:D349"/>
    <mergeCell ref="B338:R338"/>
    <mergeCell ref="B290:B292"/>
    <mergeCell ref="G362:R362"/>
    <mergeCell ref="D363:D365"/>
    <mergeCell ref="G363:R363"/>
    <mergeCell ref="G364:R364"/>
    <mergeCell ref="G365:R365"/>
    <mergeCell ref="G366:R366"/>
    <mergeCell ref="G367:R367"/>
    <mergeCell ref="G368:R368"/>
    <mergeCell ref="G369:R369"/>
    <mergeCell ref="B130:D130"/>
    <mergeCell ref="B132:R132"/>
    <mergeCell ref="D55:D58"/>
    <mergeCell ref="B424:D424"/>
    <mergeCell ref="G377:R377"/>
    <mergeCell ref="B414:R414"/>
    <mergeCell ref="B415:C415"/>
    <mergeCell ref="D372:D375"/>
    <mergeCell ref="G372:R372"/>
    <mergeCell ref="G373:R373"/>
    <mergeCell ref="G374:R374"/>
    <mergeCell ref="G375:R375"/>
    <mergeCell ref="B376:R376"/>
    <mergeCell ref="G370:R370"/>
    <mergeCell ref="B371:F371"/>
    <mergeCell ref="B354:R354"/>
    <mergeCell ref="I356:R356"/>
    <mergeCell ref="B360:R360"/>
    <mergeCell ref="B361:R361"/>
    <mergeCell ref="B74:D74"/>
    <mergeCell ref="B75:C75"/>
    <mergeCell ref="B78:C78"/>
    <mergeCell ref="D75:D80"/>
    <mergeCell ref="B81:D81"/>
    <mergeCell ref="B155:C155"/>
    <mergeCell ref="B143:C143"/>
    <mergeCell ref="B161:C161"/>
    <mergeCell ref="B165:C165"/>
    <mergeCell ref="B170:C170"/>
    <mergeCell ref="B173:C173"/>
    <mergeCell ref="A304:A305"/>
    <mergeCell ref="A306:A307"/>
    <mergeCell ref="A310:A311"/>
    <mergeCell ref="B286:B289"/>
    <mergeCell ref="B294:B295"/>
    <mergeCell ref="B296:B297"/>
    <mergeCell ref="A261:A263"/>
    <mergeCell ref="A264:A266"/>
    <mergeCell ref="A267:A269"/>
    <mergeCell ref="A270:A272"/>
    <mergeCell ref="A273:A275"/>
    <mergeCell ref="A279:A280"/>
    <mergeCell ref="A281:A285"/>
    <mergeCell ref="A286:A289"/>
    <mergeCell ref="B279:B280"/>
    <mergeCell ref="B281:B285"/>
    <mergeCell ref="B261:B263"/>
    <mergeCell ref="B264:B266"/>
    <mergeCell ref="A317:A319"/>
    <mergeCell ref="D158:D160"/>
    <mergeCell ref="D179:D180"/>
    <mergeCell ref="A294:A295"/>
    <mergeCell ref="A296:A297"/>
    <mergeCell ref="A299:A300"/>
    <mergeCell ref="A301:A302"/>
    <mergeCell ref="B233:C233"/>
    <mergeCell ref="D191:D192"/>
    <mergeCell ref="B177:R177"/>
    <mergeCell ref="E178:R178"/>
    <mergeCell ref="G180:R180"/>
    <mergeCell ref="G181:R181"/>
    <mergeCell ref="G182:R182"/>
    <mergeCell ref="D162:D169"/>
    <mergeCell ref="D294:D297"/>
    <mergeCell ref="D270:D272"/>
    <mergeCell ref="D273:D275"/>
    <mergeCell ref="D278:D280"/>
    <mergeCell ref="D281:D285"/>
    <mergeCell ref="D261:D263"/>
    <mergeCell ref="D264:D266"/>
    <mergeCell ref="A290:A292"/>
    <mergeCell ref="F194:R194"/>
  </mergeCells>
  <conditionalFormatting sqref="B211:B213">
    <cfRule type="duplicateValues" dxfId="302" priority="16"/>
  </conditionalFormatting>
  <conditionalFormatting sqref="B214">
    <cfRule type="duplicateValues" dxfId="301" priority="15"/>
  </conditionalFormatting>
  <conditionalFormatting sqref="B214">
    <cfRule type="duplicateValues" dxfId="300" priority="14"/>
  </conditionalFormatting>
  <conditionalFormatting sqref="B218:B219">
    <cfRule type="duplicateValues" dxfId="299" priority="13"/>
  </conditionalFormatting>
  <conditionalFormatting sqref="B218">
    <cfRule type="duplicateValues" dxfId="298" priority="12"/>
  </conditionalFormatting>
  <conditionalFormatting sqref="B219">
    <cfRule type="duplicateValues" dxfId="297" priority="11"/>
  </conditionalFormatting>
  <conditionalFormatting sqref="B216">
    <cfRule type="duplicateValues" dxfId="296" priority="10"/>
  </conditionalFormatting>
  <conditionalFormatting sqref="B217">
    <cfRule type="duplicateValues" dxfId="295" priority="9"/>
  </conditionalFormatting>
  <conditionalFormatting sqref="B222">
    <cfRule type="duplicateValues" dxfId="294" priority="8"/>
  </conditionalFormatting>
  <conditionalFormatting sqref="B223">
    <cfRule type="duplicateValues" dxfId="293" priority="7"/>
  </conditionalFormatting>
  <conditionalFormatting sqref="B225">
    <cfRule type="duplicateValues" dxfId="292" priority="6"/>
  </conditionalFormatting>
  <conditionalFormatting sqref="B226">
    <cfRule type="duplicateValues" dxfId="291" priority="5"/>
  </conditionalFormatting>
  <conditionalFormatting sqref="B228">
    <cfRule type="duplicateValues" dxfId="290" priority="4"/>
  </conditionalFormatting>
  <conditionalFormatting sqref="B229">
    <cfRule type="duplicateValues" dxfId="289" priority="3"/>
  </conditionalFormatting>
  <conditionalFormatting sqref="B230">
    <cfRule type="duplicateValues" dxfId="288" priority="2"/>
  </conditionalFormatting>
  <conditionalFormatting sqref="B231">
    <cfRule type="duplicateValues" dxfId="287" priority="1"/>
  </conditionalFormatting>
  <pageMargins left="0.43307086614173229" right="3.937007874015748E-2" top="0.51181102362204722" bottom="0.51181102362204722" header="0.31496062992125984" footer="0.31496062992125984"/>
  <pageSetup paperSize="9" scale="70" orientation="landscape" verticalDpi="300" r:id="rId1"/>
  <headerFooter>
    <oddFooter>&amp;CPage &amp;P&amp;R&amp;A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544"/>
  <sheetViews>
    <sheetView view="pageLayout" topLeftCell="A378" zoomScale="80" zoomScaleNormal="100" zoomScalePageLayoutView="80" workbookViewId="0">
      <selection activeCell="D528" sqref="D528:D530"/>
    </sheetView>
  </sheetViews>
  <sheetFormatPr defaultRowHeight="15"/>
  <cols>
    <col min="1" max="1" width="5.7109375" customWidth="1"/>
    <col min="2" max="2" width="33.85546875" customWidth="1"/>
    <col min="4" max="4" width="11.85546875" style="817" customWidth="1"/>
    <col min="6" max="6" width="10.140625" customWidth="1"/>
    <col min="7" max="7" width="12.140625" customWidth="1"/>
    <col min="8" max="8" width="11.5703125" customWidth="1"/>
    <col min="9" max="9" width="10.5703125" customWidth="1"/>
    <col min="10" max="10" width="10.42578125" customWidth="1"/>
    <col min="11" max="11" width="12.42578125" bestFit="1" customWidth="1"/>
    <col min="12" max="12" width="10.42578125" customWidth="1"/>
    <col min="13" max="13" width="12.140625" customWidth="1"/>
    <col min="15" max="15" width="7.85546875" customWidth="1"/>
    <col min="16" max="16" width="7.42578125" customWidth="1"/>
    <col min="17" max="17" width="11.5703125" customWidth="1"/>
    <col min="18" max="18" width="5.85546875" customWidth="1"/>
  </cols>
  <sheetData>
    <row r="1" spans="1:18" ht="18.75">
      <c r="A1" s="143"/>
      <c r="B1" s="2853" t="s">
        <v>1606</v>
      </c>
      <c r="C1" s="2853"/>
      <c r="D1" s="2853"/>
      <c r="E1" s="2853"/>
      <c r="F1" s="2853"/>
      <c r="G1" s="2853"/>
      <c r="H1" s="2853"/>
      <c r="I1" s="2853"/>
      <c r="J1" s="2853"/>
      <c r="K1" s="2853"/>
      <c r="L1" s="2853"/>
      <c r="M1" s="2853"/>
      <c r="N1" s="2853"/>
      <c r="O1" s="2853"/>
      <c r="P1" s="2853"/>
      <c r="Q1" s="2853"/>
      <c r="R1" s="2853"/>
    </row>
    <row r="2" spans="1:18" ht="18.75">
      <c r="A2" s="3087" t="s">
        <v>1845</v>
      </c>
      <c r="B2" s="3088"/>
      <c r="C2" s="3088"/>
      <c r="D2" s="3088"/>
      <c r="E2" s="3088"/>
      <c r="F2" s="3088"/>
      <c r="G2" s="3088"/>
      <c r="H2" s="3088"/>
      <c r="I2" s="3088"/>
      <c r="J2" s="3088"/>
      <c r="K2" s="3088"/>
      <c r="L2" s="3088"/>
      <c r="M2" s="3088"/>
      <c r="N2" s="3088"/>
      <c r="O2" s="3088"/>
      <c r="P2" s="3088"/>
      <c r="Q2" s="3088"/>
      <c r="R2" s="3088"/>
    </row>
    <row r="3" spans="1:18" ht="16.5">
      <c r="A3" s="145"/>
      <c r="B3" s="3089" t="s">
        <v>1846</v>
      </c>
      <c r="C3" s="3089"/>
      <c r="D3" s="3089"/>
      <c r="E3" s="3089"/>
      <c r="F3" s="3089"/>
      <c r="G3" s="3089"/>
      <c r="H3" s="3089"/>
      <c r="I3" s="3089"/>
      <c r="J3" s="3089"/>
      <c r="K3" s="3089"/>
      <c r="L3" s="3089"/>
      <c r="M3" s="3089"/>
      <c r="N3" s="3089"/>
      <c r="O3" s="3089"/>
      <c r="P3" s="3089"/>
      <c r="Q3" s="3089"/>
      <c r="R3" s="3089"/>
    </row>
    <row r="4" spans="1:18" ht="16.5">
      <c r="A4" s="145"/>
      <c r="B4" s="675"/>
      <c r="C4" s="675"/>
      <c r="D4" s="675"/>
      <c r="E4" s="675"/>
      <c r="F4" s="675"/>
      <c r="G4" s="675"/>
      <c r="H4" s="675"/>
      <c r="I4" s="675"/>
      <c r="J4" s="675"/>
      <c r="K4" s="675"/>
      <c r="L4" s="675"/>
      <c r="M4" s="675"/>
      <c r="N4" s="675"/>
      <c r="O4" s="675"/>
      <c r="P4" s="2846" t="s">
        <v>1609</v>
      </c>
      <c r="Q4" s="2846"/>
      <c r="R4" s="2846"/>
    </row>
    <row r="5" spans="1:18" ht="25.5" customHeight="1">
      <c r="A5" s="2857" t="s">
        <v>0</v>
      </c>
      <c r="B5" s="2859" t="s">
        <v>1605</v>
      </c>
      <c r="C5" s="2861" t="s">
        <v>1289</v>
      </c>
      <c r="D5" s="2840" t="s">
        <v>1521</v>
      </c>
      <c r="E5" s="2863" t="s">
        <v>1326</v>
      </c>
      <c r="F5" s="2863"/>
      <c r="G5" s="2863"/>
      <c r="H5" s="2863"/>
      <c r="I5" s="2863"/>
      <c r="J5" s="2863"/>
      <c r="K5" s="2863"/>
      <c r="L5" s="2863"/>
      <c r="M5" s="2863"/>
      <c r="N5" s="2863"/>
      <c r="O5" s="2863"/>
      <c r="P5" s="2863"/>
      <c r="Q5" s="2863"/>
      <c r="R5" s="2863"/>
    </row>
    <row r="6" spans="1:18" ht="90" customHeight="1">
      <c r="A6" s="2858"/>
      <c r="B6" s="2860"/>
      <c r="C6" s="2862"/>
      <c r="D6" s="3064"/>
      <c r="E6" s="146" t="s">
        <v>1341</v>
      </c>
      <c r="F6" s="146" t="s">
        <v>1342</v>
      </c>
      <c r="G6" s="391" t="s">
        <v>1280</v>
      </c>
      <c r="H6" s="390" t="s">
        <v>1295</v>
      </c>
      <c r="I6" s="392" t="s">
        <v>1281</v>
      </c>
      <c r="J6" s="147" t="s">
        <v>1283</v>
      </c>
      <c r="K6" s="146" t="s">
        <v>1282</v>
      </c>
      <c r="L6" s="147" t="s">
        <v>1279</v>
      </c>
      <c r="M6" s="147" t="s">
        <v>1284</v>
      </c>
      <c r="N6" s="147" t="s">
        <v>1285</v>
      </c>
      <c r="O6" s="147" t="s">
        <v>1286</v>
      </c>
      <c r="P6" s="147" t="s">
        <v>1523</v>
      </c>
      <c r="Q6" s="386" t="s">
        <v>1287</v>
      </c>
      <c r="R6" s="390" t="s">
        <v>1288</v>
      </c>
    </row>
    <row r="7" spans="1:18" ht="17.25" customHeight="1">
      <c r="A7" s="156"/>
      <c r="B7" s="550" t="s">
        <v>1623</v>
      </c>
      <c r="C7" s="156" t="s">
        <v>1624</v>
      </c>
      <c r="D7" s="624" t="s">
        <v>1625</v>
      </c>
      <c r="E7" s="192" t="s">
        <v>1626</v>
      </c>
      <c r="F7" s="156" t="s">
        <v>1627</v>
      </c>
      <c r="G7" s="156">
        <v>1</v>
      </c>
      <c r="H7" s="550">
        <v>2</v>
      </c>
      <c r="I7" s="156">
        <v>3</v>
      </c>
      <c r="J7" s="550">
        <v>4</v>
      </c>
      <c r="K7" s="156">
        <v>5</v>
      </c>
      <c r="L7" s="550">
        <v>6</v>
      </c>
      <c r="M7" s="156">
        <v>7</v>
      </c>
      <c r="N7" s="550">
        <v>8</v>
      </c>
      <c r="O7" s="156">
        <v>9</v>
      </c>
      <c r="P7" s="550">
        <v>10</v>
      </c>
      <c r="Q7" s="156">
        <v>11</v>
      </c>
      <c r="R7" s="156">
        <v>12</v>
      </c>
    </row>
    <row r="8" spans="1:18" ht="26.25" customHeight="1">
      <c r="A8" s="155" t="s">
        <v>1839</v>
      </c>
      <c r="B8" s="787" t="s">
        <v>1840</v>
      </c>
      <c r="C8" s="298"/>
      <c r="D8" s="473"/>
      <c r="E8" s="298"/>
      <c r="F8" s="298"/>
      <c r="G8" s="298"/>
      <c r="H8" s="298"/>
      <c r="I8" s="298"/>
      <c r="J8" s="298"/>
      <c r="K8" s="298"/>
      <c r="L8" s="298"/>
      <c r="M8" s="298"/>
      <c r="N8" s="298"/>
      <c r="O8" s="298"/>
      <c r="P8" s="298"/>
      <c r="Q8" s="298"/>
      <c r="R8" s="418"/>
    </row>
    <row r="9" spans="1:18" ht="90.75" customHeight="1">
      <c r="A9" s="3057">
        <v>1</v>
      </c>
      <c r="B9" s="3056" t="s">
        <v>1837</v>
      </c>
      <c r="C9" s="3056"/>
      <c r="D9" s="3056"/>
      <c r="E9" s="3056"/>
      <c r="F9" s="3056"/>
      <c r="G9" s="3056"/>
      <c r="H9" s="3056"/>
      <c r="I9" s="3056"/>
      <c r="J9" s="3056"/>
      <c r="K9" s="3056"/>
      <c r="L9" s="3056"/>
      <c r="M9" s="3056"/>
      <c r="N9" s="3056"/>
      <c r="O9" s="3056"/>
      <c r="P9" s="3056"/>
      <c r="Q9" s="3056"/>
      <c r="R9" s="3056"/>
    </row>
    <row r="10" spans="1:18" ht="32.25" customHeight="1">
      <c r="A10" s="3057"/>
      <c r="B10" s="3058" t="s">
        <v>1838</v>
      </c>
      <c r="C10" s="3059"/>
      <c r="D10" s="3059"/>
      <c r="E10" s="3059"/>
      <c r="F10" s="3059"/>
      <c r="G10" s="3059"/>
      <c r="H10" s="3059"/>
      <c r="I10" s="3059"/>
      <c r="J10" s="3059"/>
      <c r="K10" s="3059"/>
      <c r="L10" s="3059"/>
      <c r="M10" s="3059"/>
      <c r="N10" s="3059"/>
      <c r="O10" s="3059"/>
      <c r="P10" s="3059"/>
      <c r="Q10" s="3059"/>
      <c r="R10" s="3060"/>
    </row>
    <row r="11" spans="1:18" ht="46.5" customHeight="1">
      <c r="A11" s="148">
        <v>2</v>
      </c>
      <c r="B11" s="3061" t="s">
        <v>1610</v>
      </c>
      <c r="C11" s="3062"/>
      <c r="D11" s="3062"/>
      <c r="E11" s="3062"/>
      <c r="F11" s="3062"/>
      <c r="G11" s="3062"/>
      <c r="H11" s="3062"/>
      <c r="I11" s="3062"/>
      <c r="J11" s="3062"/>
      <c r="K11" s="3062"/>
      <c r="L11" s="3062"/>
      <c r="M11" s="3062"/>
      <c r="N11" s="3062"/>
      <c r="O11" s="3062"/>
      <c r="P11" s="3062"/>
      <c r="Q11" s="3062"/>
      <c r="R11" s="3063"/>
    </row>
    <row r="12" spans="1:18" ht="29.25" customHeight="1">
      <c r="A12" s="148"/>
      <c r="B12" s="153"/>
      <c r="C12" s="153"/>
      <c r="D12" s="757"/>
      <c r="E12" s="153"/>
      <c r="F12" s="153"/>
      <c r="G12" s="2837" t="s">
        <v>1359</v>
      </c>
      <c r="H12" s="2837"/>
      <c r="I12" s="2837"/>
      <c r="J12" s="2837"/>
      <c r="K12" s="2837"/>
      <c r="L12" s="2837"/>
      <c r="M12" s="2837"/>
      <c r="N12" s="2837"/>
      <c r="O12" s="2837"/>
      <c r="P12" s="2837"/>
      <c r="Q12" s="2837"/>
      <c r="R12" s="2837"/>
    </row>
    <row r="13" spans="1:18" ht="42" customHeight="1">
      <c r="A13" s="151"/>
      <c r="B13" s="692" t="s">
        <v>1522</v>
      </c>
      <c r="C13" s="693" t="s">
        <v>28</v>
      </c>
      <c r="D13" s="693" t="s">
        <v>1553</v>
      </c>
      <c r="E13" s="694"/>
      <c r="F13" s="695"/>
      <c r="G13" s="824">
        <f>94000/1.1</f>
        <v>85454.545454545441</v>
      </c>
      <c r="H13" s="825"/>
      <c r="I13" s="826"/>
      <c r="J13" s="825">
        <f>G13</f>
        <v>85454.545454545441</v>
      </c>
      <c r="K13" s="825">
        <f>G13</f>
        <v>85454.545454545441</v>
      </c>
      <c r="L13" s="826"/>
      <c r="M13" s="827">
        <f>G13</f>
        <v>85454.545454545441</v>
      </c>
      <c r="N13" s="825">
        <f>G13</f>
        <v>85454.545454545441</v>
      </c>
      <c r="O13" s="825">
        <f>G13</f>
        <v>85454.545454545441</v>
      </c>
      <c r="P13" s="825">
        <f>G13</f>
        <v>85454.545454545441</v>
      </c>
      <c r="Q13" s="824">
        <f>G13</f>
        <v>85454.545454545441</v>
      </c>
      <c r="R13" s="825"/>
    </row>
    <row r="14" spans="1:18" ht="52.5" customHeight="1">
      <c r="A14" s="148">
        <v>3</v>
      </c>
      <c r="B14" s="3118" t="s">
        <v>1849</v>
      </c>
      <c r="C14" s="3119"/>
      <c r="D14" s="3119"/>
      <c r="E14" s="3119"/>
      <c r="F14" s="3119"/>
      <c r="G14" s="3119"/>
      <c r="H14" s="3119"/>
      <c r="I14" s="3119"/>
      <c r="J14" s="3119"/>
      <c r="K14" s="3119"/>
      <c r="L14" s="3119"/>
      <c r="M14" s="3119"/>
      <c r="N14" s="3119"/>
      <c r="O14" s="3119"/>
      <c r="P14" s="3119"/>
      <c r="Q14" s="3119"/>
      <c r="R14" s="3120"/>
    </row>
    <row r="15" spans="1:18" ht="15" customHeight="1">
      <c r="A15" s="151"/>
      <c r="B15" s="820"/>
      <c r="C15" s="821"/>
      <c r="D15" s="821"/>
      <c r="E15" s="822"/>
      <c r="F15" s="823"/>
      <c r="G15" s="3121" t="s">
        <v>1847</v>
      </c>
      <c r="H15" s="3121"/>
      <c r="I15" s="3121"/>
      <c r="J15" s="3121"/>
      <c r="K15" s="3121"/>
      <c r="L15" s="3121"/>
      <c r="M15" s="3121"/>
      <c r="N15" s="3121"/>
      <c r="O15" s="3121"/>
      <c r="P15" s="3121"/>
      <c r="Q15" s="3121"/>
      <c r="R15" s="3122"/>
    </row>
    <row r="16" spans="1:18" ht="63.75" customHeight="1">
      <c r="A16" s="151"/>
      <c r="B16" s="828" t="s">
        <v>1848</v>
      </c>
      <c r="C16" s="829" t="s">
        <v>28</v>
      </c>
      <c r="D16" s="3126" t="s">
        <v>1932</v>
      </c>
      <c r="E16" s="830"/>
      <c r="F16" s="831"/>
      <c r="G16" s="3123">
        <v>95000</v>
      </c>
      <c r="H16" s="3124"/>
      <c r="I16" s="3124"/>
      <c r="J16" s="3124"/>
      <c r="K16" s="3124"/>
      <c r="L16" s="3124"/>
      <c r="M16" s="3124"/>
      <c r="N16" s="3124"/>
      <c r="O16" s="3124"/>
      <c r="P16" s="3124"/>
      <c r="Q16" s="3124"/>
      <c r="R16" s="3125"/>
    </row>
    <row r="17" spans="1:18" ht="51.75" customHeight="1">
      <c r="A17" s="151"/>
      <c r="B17" s="828" t="s">
        <v>1850</v>
      </c>
      <c r="C17" s="829" t="s">
        <v>28</v>
      </c>
      <c r="D17" s="3127"/>
      <c r="E17" s="830"/>
      <c r="F17" s="831"/>
      <c r="G17" s="3123">
        <v>93000</v>
      </c>
      <c r="H17" s="3124"/>
      <c r="I17" s="3124"/>
      <c r="J17" s="3124"/>
      <c r="K17" s="3124"/>
      <c r="L17" s="3124"/>
      <c r="M17" s="3124"/>
      <c r="N17" s="3124"/>
      <c r="O17" s="3124"/>
      <c r="P17" s="3124"/>
      <c r="Q17" s="3124"/>
      <c r="R17" s="3125"/>
    </row>
    <row r="18" spans="1:18" ht="51.75" customHeight="1">
      <c r="A18" s="148">
        <v>4</v>
      </c>
      <c r="B18" s="3111" t="s">
        <v>1935</v>
      </c>
      <c r="C18" s="3112"/>
      <c r="D18" s="3112"/>
      <c r="E18" s="3112"/>
      <c r="F18" s="3112"/>
      <c r="G18" s="3112"/>
      <c r="H18" s="3112"/>
      <c r="I18" s="3112"/>
      <c r="J18" s="3112"/>
      <c r="K18" s="3112"/>
      <c r="L18" s="3112"/>
      <c r="M18" s="3112"/>
      <c r="N18" s="3112"/>
      <c r="O18" s="3112"/>
      <c r="P18" s="3112"/>
      <c r="Q18" s="3112"/>
      <c r="R18" s="3113"/>
    </row>
    <row r="19" spans="1:18" ht="36.75" customHeight="1">
      <c r="A19" s="148"/>
      <c r="B19" s="879"/>
      <c r="C19" s="879"/>
      <c r="D19" s="880"/>
      <c r="E19" s="879"/>
      <c r="F19" s="879"/>
      <c r="G19" s="3114" t="s">
        <v>1934</v>
      </c>
      <c r="H19" s="3114"/>
      <c r="I19" s="3114"/>
      <c r="J19" s="3114"/>
      <c r="K19" s="3114"/>
      <c r="L19" s="3114"/>
      <c r="M19" s="3114"/>
      <c r="N19" s="3114"/>
      <c r="O19" s="3114"/>
      <c r="P19" s="3114"/>
      <c r="Q19" s="3114"/>
      <c r="R19" s="3114"/>
    </row>
    <row r="20" spans="1:18" ht="90.75" customHeight="1">
      <c r="A20" s="151"/>
      <c r="B20" s="692" t="s">
        <v>1933</v>
      </c>
      <c r="C20" s="882" t="s">
        <v>13</v>
      </c>
      <c r="D20" s="887" t="s">
        <v>1936</v>
      </c>
      <c r="E20" s="822"/>
      <c r="F20" s="695"/>
      <c r="G20" s="881">
        <v>1855000</v>
      </c>
      <c r="H20" s="883">
        <v>1900000</v>
      </c>
      <c r="I20" s="883">
        <v>1900000</v>
      </c>
      <c r="J20" s="883">
        <v>1970000</v>
      </c>
      <c r="K20" s="883">
        <v>1900000</v>
      </c>
      <c r="L20" s="884">
        <v>2000000</v>
      </c>
      <c r="M20" s="885">
        <v>1940000</v>
      </c>
      <c r="N20" s="825"/>
      <c r="O20" s="825"/>
      <c r="P20" s="825"/>
      <c r="Q20" s="881">
        <v>1820000</v>
      </c>
      <c r="R20" s="825"/>
    </row>
    <row r="21" spans="1:18" ht="24.75" customHeight="1">
      <c r="A21" s="155" t="s">
        <v>128</v>
      </c>
      <c r="B21" s="3065" t="s">
        <v>1294</v>
      </c>
      <c r="C21" s="3066"/>
      <c r="D21" s="886"/>
      <c r="E21" s="493"/>
      <c r="F21" s="676"/>
      <c r="G21" s="3048"/>
      <c r="H21" s="2869"/>
      <c r="I21" s="2869"/>
      <c r="J21" s="2869"/>
      <c r="K21" s="2869"/>
      <c r="L21" s="2869"/>
      <c r="M21" s="2869"/>
      <c r="N21" s="2869"/>
      <c r="O21" s="2869"/>
      <c r="P21" s="2869"/>
      <c r="Q21" s="2869"/>
      <c r="R21" s="3049"/>
    </row>
    <row r="22" spans="1:18" ht="35.25" customHeight="1">
      <c r="A22" s="457">
        <v>1</v>
      </c>
      <c r="B22" s="3080" t="s">
        <v>1912</v>
      </c>
      <c r="C22" s="3081"/>
      <c r="D22" s="3081"/>
      <c r="E22" s="3082"/>
      <c r="F22" s="3082"/>
      <c r="G22" s="3082"/>
      <c r="H22" s="3082"/>
      <c r="I22" s="3082"/>
      <c r="J22" s="3082"/>
      <c r="K22" s="3082"/>
      <c r="L22" s="3082"/>
      <c r="M22" s="3082"/>
      <c r="N22" s="3082"/>
      <c r="O22" s="3082"/>
      <c r="P22" s="3082"/>
      <c r="Q22" s="3082"/>
      <c r="R22" s="3083"/>
    </row>
    <row r="23" spans="1:18" ht="24.75" customHeight="1">
      <c r="A23" s="457"/>
      <c r="B23" s="3084" t="s">
        <v>1883</v>
      </c>
      <c r="C23" s="3085"/>
      <c r="D23" s="3086"/>
      <c r="E23" s="499"/>
      <c r="F23" s="500"/>
      <c r="G23" s="2874" t="s">
        <v>1911</v>
      </c>
      <c r="H23" s="2837"/>
      <c r="I23" s="2837"/>
      <c r="J23" s="2837"/>
      <c r="K23" s="2837"/>
      <c r="L23" s="2837"/>
      <c r="M23" s="2837"/>
      <c r="N23" s="2837"/>
      <c r="O23" s="2837"/>
      <c r="P23" s="2837"/>
      <c r="Q23" s="2837"/>
      <c r="R23" s="2837"/>
    </row>
    <row r="24" spans="1:18" ht="24.75" customHeight="1">
      <c r="A24" s="457"/>
      <c r="B24" s="2800" t="s">
        <v>1611</v>
      </c>
      <c r="C24" s="2801"/>
      <c r="D24" s="2801"/>
      <c r="E24" s="852"/>
      <c r="F24" s="852"/>
      <c r="G24" s="850"/>
      <c r="H24" s="850"/>
      <c r="I24" s="850"/>
      <c r="J24" s="850"/>
      <c r="K24" s="850"/>
      <c r="L24" s="850"/>
      <c r="M24" s="850"/>
      <c r="N24" s="850"/>
      <c r="O24" s="850"/>
      <c r="P24" s="850"/>
      <c r="Q24" s="850"/>
      <c r="R24" s="851"/>
    </row>
    <row r="25" spans="1:18" ht="24.75" customHeight="1">
      <c r="A25" s="457"/>
      <c r="B25" s="2800" t="s">
        <v>1903</v>
      </c>
      <c r="C25" s="2801"/>
      <c r="D25" s="2801"/>
      <c r="E25" s="852"/>
      <c r="F25" s="852"/>
      <c r="G25" s="850"/>
      <c r="H25" s="850"/>
      <c r="I25" s="850"/>
      <c r="J25" s="850"/>
      <c r="K25" s="850"/>
      <c r="L25" s="850"/>
      <c r="M25" s="850"/>
      <c r="N25" s="850"/>
      <c r="O25" s="850"/>
      <c r="P25" s="850"/>
      <c r="Q25" s="850"/>
      <c r="R25" s="851"/>
    </row>
    <row r="26" spans="1:18" ht="54.75" customHeight="1">
      <c r="A26" s="457"/>
      <c r="B26" s="247" t="s">
        <v>1884</v>
      </c>
      <c r="C26" s="150" t="s">
        <v>1327</v>
      </c>
      <c r="D26" s="2933" t="s">
        <v>1930</v>
      </c>
      <c r="E26" s="427"/>
      <c r="F26" s="427"/>
      <c r="G26" s="159"/>
      <c r="H26" s="159"/>
      <c r="I26" s="159"/>
      <c r="J26" s="159"/>
      <c r="K26" s="159"/>
      <c r="L26" s="159"/>
      <c r="M26" s="857">
        <v>379000</v>
      </c>
      <c r="N26" s="159"/>
      <c r="O26" s="818"/>
      <c r="P26" s="818"/>
      <c r="Q26" s="818"/>
      <c r="R26" s="819"/>
    </row>
    <row r="27" spans="1:18" ht="42" customHeight="1">
      <c r="A27" s="457"/>
      <c r="B27" s="247" t="s">
        <v>1885</v>
      </c>
      <c r="C27" s="150" t="s">
        <v>1327</v>
      </c>
      <c r="D27" s="2934"/>
      <c r="E27" s="175"/>
      <c r="F27" s="175"/>
      <c r="G27" s="159"/>
      <c r="H27" s="159"/>
      <c r="I27" s="159"/>
      <c r="J27" s="159"/>
      <c r="K27" s="159"/>
      <c r="L27" s="159"/>
      <c r="M27" s="857">
        <v>250000</v>
      </c>
      <c r="N27" s="159"/>
      <c r="O27" s="818"/>
      <c r="P27" s="818"/>
      <c r="Q27" s="818"/>
      <c r="R27" s="819"/>
    </row>
    <row r="28" spans="1:18" ht="43.5" customHeight="1">
      <c r="A28" s="457"/>
      <c r="B28" s="247" t="s">
        <v>1886</v>
      </c>
      <c r="C28" s="150" t="s">
        <v>1327</v>
      </c>
      <c r="D28" s="2935"/>
      <c r="E28" s="423"/>
      <c r="F28" s="423"/>
      <c r="G28" s="424"/>
      <c r="H28" s="159"/>
      <c r="I28" s="159"/>
      <c r="J28" s="159"/>
      <c r="K28" s="159"/>
      <c r="L28" s="159"/>
      <c r="M28" s="857">
        <v>197000</v>
      </c>
      <c r="N28" s="159"/>
      <c r="O28" s="818"/>
      <c r="P28" s="818"/>
      <c r="Q28" s="818"/>
      <c r="R28" s="819"/>
    </row>
    <row r="29" spans="1:18" ht="24.75" customHeight="1">
      <c r="A29" s="457"/>
      <c r="B29" s="247" t="s">
        <v>1887</v>
      </c>
      <c r="C29" s="163" t="s">
        <v>1327</v>
      </c>
      <c r="D29" s="2933" t="s">
        <v>1930</v>
      </c>
      <c r="E29" s="425"/>
      <c r="F29" s="173"/>
      <c r="G29" s="426"/>
      <c r="H29" s="159"/>
      <c r="I29" s="159"/>
      <c r="J29" s="159"/>
      <c r="K29" s="159"/>
      <c r="L29" s="159"/>
      <c r="M29" s="857">
        <v>219000</v>
      </c>
      <c r="N29" s="818"/>
      <c r="O29" s="818"/>
      <c r="P29" s="818"/>
      <c r="Q29" s="818"/>
      <c r="R29" s="819"/>
    </row>
    <row r="30" spans="1:18" ht="24.75" customHeight="1">
      <c r="A30" s="457"/>
      <c r="B30" s="247" t="s">
        <v>1888</v>
      </c>
      <c r="C30" s="163" t="s">
        <v>1327</v>
      </c>
      <c r="D30" s="2934"/>
      <c r="E30" s="425"/>
      <c r="F30" s="173"/>
      <c r="G30" s="426"/>
      <c r="H30" s="159"/>
      <c r="I30" s="159"/>
      <c r="J30" s="159"/>
      <c r="K30" s="159"/>
      <c r="L30" s="159"/>
      <c r="M30" s="857">
        <v>240000</v>
      </c>
      <c r="N30" s="818"/>
      <c r="O30" s="818"/>
      <c r="P30" s="818"/>
      <c r="Q30" s="818"/>
      <c r="R30" s="819"/>
    </row>
    <row r="31" spans="1:18" ht="26.25" customHeight="1">
      <c r="A31" s="457"/>
      <c r="B31" s="247" t="s">
        <v>1889</v>
      </c>
      <c r="C31" s="163" t="s">
        <v>1327</v>
      </c>
      <c r="D31" s="2934"/>
      <c r="E31" s="425"/>
      <c r="F31" s="173"/>
      <c r="G31" s="426"/>
      <c r="H31" s="159"/>
      <c r="I31" s="159"/>
      <c r="J31" s="159"/>
      <c r="K31" s="159"/>
      <c r="L31" s="159"/>
      <c r="M31" s="857">
        <v>234000</v>
      </c>
      <c r="N31" s="818"/>
      <c r="O31" s="818"/>
      <c r="P31" s="818"/>
      <c r="Q31" s="818"/>
      <c r="R31" s="819"/>
    </row>
    <row r="32" spans="1:18" ht="27.75" customHeight="1">
      <c r="A32" s="457"/>
      <c r="B32" s="247" t="s">
        <v>1890</v>
      </c>
      <c r="C32" s="163" t="s">
        <v>1327</v>
      </c>
      <c r="D32" s="2934"/>
      <c r="E32" s="425"/>
      <c r="F32" s="173"/>
      <c r="G32" s="426"/>
      <c r="H32" s="159"/>
      <c r="I32" s="159"/>
      <c r="J32" s="159"/>
      <c r="K32" s="159"/>
      <c r="L32" s="159"/>
      <c r="M32" s="857">
        <v>245000</v>
      </c>
      <c r="N32" s="818"/>
      <c r="O32" s="818"/>
      <c r="P32" s="818"/>
      <c r="Q32" s="818"/>
      <c r="R32" s="819"/>
    </row>
    <row r="33" spans="1:18" ht="46.5" customHeight="1">
      <c r="A33" s="457"/>
      <c r="B33" s="247" t="s">
        <v>1891</v>
      </c>
      <c r="C33" s="163" t="s">
        <v>1327</v>
      </c>
      <c r="D33" s="2935"/>
      <c r="E33" s="425"/>
      <c r="F33" s="173"/>
      <c r="G33" s="426"/>
      <c r="H33" s="159"/>
      <c r="I33" s="159"/>
      <c r="J33" s="159"/>
      <c r="K33" s="159"/>
      <c r="L33" s="159"/>
      <c r="M33" s="857">
        <v>259000</v>
      </c>
      <c r="N33" s="818"/>
      <c r="O33" s="818"/>
      <c r="P33" s="818"/>
      <c r="Q33" s="818"/>
      <c r="R33" s="819"/>
    </row>
    <row r="34" spans="1:18" ht="56.25" customHeight="1">
      <c r="A34" s="457"/>
      <c r="B34" s="247" t="s">
        <v>1892</v>
      </c>
      <c r="C34" s="163" t="s">
        <v>1327</v>
      </c>
      <c r="D34" s="2933" t="s">
        <v>1930</v>
      </c>
      <c r="E34" s="425"/>
      <c r="F34" s="173"/>
      <c r="G34" s="426"/>
      <c r="H34" s="159"/>
      <c r="I34" s="159"/>
      <c r="J34" s="159"/>
      <c r="K34" s="159"/>
      <c r="L34" s="159"/>
      <c r="M34" s="857">
        <v>287000</v>
      </c>
      <c r="N34" s="818"/>
      <c r="O34" s="818"/>
      <c r="P34" s="818"/>
      <c r="Q34" s="818"/>
      <c r="R34" s="819"/>
    </row>
    <row r="35" spans="1:18" ht="27.75" customHeight="1">
      <c r="A35" s="457"/>
      <c r="B35" s="247" t="s">
        <v>1893</v>
      </c>
      <c r="C35" s="163" t="s">
        <v>1327</v>
      </c>
      <c r="D35" s="2934"/>
      <c r="E35" s="425"/>
      <c r="F35" s="173"/>
      <c r="G35" s="426"/>
      <c r="H35" s="159"/>
      <c r="I35" s="159"/>
      <c r="J35" s="159"/>
      <c r="K35" s="159"/>
      <c r="L35" s="159"/>
      <c r="M35" s="857">
        <v>315000</v>
      </c>
      <c r="N35" s="818"/>
      <c r="O35" s="818"/>
      <c r="P35" s="818"/>
      <c r="Q35" s="818"/>
      <c r="R35" s="819"/>
    </row>
    <row r="36" spans="1:18" ht="30" customHeight="1">
      <c r="A36" s="457"/>
      <c r="B36" s="247" t="s">
        <v>1894</v>
      </c>
      <c r="C36" s="163" t="s">
        <v>1327</v>
      </c>
      <c r="D36" s="2934"/>
      <c r="E36" s="425"/>
      <c r="F36" s="173"/>
      <c r="G36" s="426"/>
      <c r="H36" s="159"/>
      <c r="I36" s="159"/>
      <c r="J36" s="159"/>
      <c r="K36" s="159"/>
      <c r="L36" s="159"/>
      <c r="M36" s="857">
        <v>345000</v>
      </c>
      <c r="N36" s="818"/>
      <c r="O36" s="818"/>
      <c r="P36" s="818"/>
      <c r="Q36" s="818"/>
      <c r="R36" s="819"/>
    </row>
    <row r="37" spans="1:18" ht="28.5" customHeight="1">
      <c r="A37" s="457"/>
      <c r="B37" s="247" t="s">
        <v>1895</v>
      </c>
      <c r="C37" s="163" t="s">
        <v>1327</v>
      </c>
      <c r="D37" s="2934"/>
      <c r="E37" s="425"/>
      <c r="F37" s="173"/>
      <c r="G37" s="426"/>
      <c r="H37" s="159"/>
      <c r="I37" s="159"/>
      <c r="J37" s="159"/>
      <c r="K37" s="159"/>
      <c r="L37" s="159"/>
      <c r="M37" s="857">
        <v>432000</v>
      </c>
      <c r="N37" s="818"/>
      <c r="O37" s="818"/>
      <c r="P37" s="818"/>
      <c r="Q37" s="818"/>
      <c r="R37" s="819"/>
    </row>
    <row r="38" spans="1:18" ht="30" customHeight="1">
      <c r="A38" s="457"/>
      <c r="B38" s="247" t="s">
        <v>1896</v>
      </c>
      <c r="C38" s="163" t="s">
        <v>1327</v>
      </c>
      <c r="D38" s="2934"/>
      <c r="E38" s="425"/>
      <c r="F38" s="173"/>
      <c r="G38" s="426"/>
      <c r="H38" s="159"/>
      <c r="I38" s="159"/>
      <c r="J38" s="159"/>
      <c r="K38" s="159"/>
      <c r="L38" s="159"/>
      <c r="M38" s="857">
        <v>542000</v>
      </c>
      <c r="N38" s="818"/>
      <c r="O38" s="818"/>
      <c r="P38" s="818"/>
      <c r="Q38" s="818"/>
      <c r="R38" s="819"/>
    </row>
    <row r="39" spans="1:18" ht="24.75" customHeight="1">
      <c r="A39" s="457"/>
      <c r="B39" s="247" t="s">
        <v>1897</v>
      </c>
      <c r="C39" s="163" t="s">
        <v>1327</v>
      </c>
      <c r="D39" s="2934"/>
      <c r="E39" s="425"/>
      <c r="F39" s="173"/>
      <c r="G39" s="426"/>
      <c r="H39" s="159"/>
      <c r="I39" s="159"/>
      <c r="J39" s="159"/>
      <c r="K39" s="159"/>
      <c r="L39" s="159"/>
      <c r="M39" s="857">
        <v>530000</v>
      </c>
      <c r="N39" s="818"/>
      <c r="O39" s="818"/>
      <c r="P39" s="818"/>
      <c r="Q39" s="818"/>
      <c r="R39" s="819"/>
    </row>
    <row r="40" spans="1:18" ht="29.25" customHeight="1">
      <c r="A40" s="457"/>
      <c r="B40" s="247" t="s">
        <v>1898</v>
      </c>
      <c r="C40" s="150" t="s">
        <v>1327</v>
      </c>
      <c r="D40" s="664"/>
      <c r="E40" s="427"/>
      <c r="F40" s="175"/>
      <c r="G40" s="179"/>
      <c r="H40" s="159"/>
      <c r="I40" s="159"/>
      <c r="J40" s="159"/>
      <c r="K40" s="159"/>
      <c r="L40" s="159"/>
      <c r="M40" s="857">
        <v>574000</v>
      </c>
      <c r="N40" s="818"/>
      <c r="O40" s="818"/>
      <c r="P40" s="818"/>
      <c r="Q40" s="818"/>
      <c r="R40" s="819"/>
    </row>
    <row r="41" spans="1:18" ht="24.75" customHeight="1">
      <c r="A41" s="457"/>
      <c r="B41" s="247" t="s">
        <v>1899</v>
      </c>
      <c r="C41" s="163" t="s">
        <v>1327</v>
      </c>
      <c r="D41" s="878"/>
      <c r="E41" s="427"/>
      <c r="F41" s="301"/>
      <c r="G41" s="179"/>
      <c r="H41" s="159"/>
      <c r="I41" s="159"/>
      <c r="J41" s="159"/>
      <c r="K41" s="159"/>
      <c r="L41" s="159"/>
      <c r="M41" s="857">
        <v>660000</v>
      </c>
      <c r="N41" s="818"/>
      <c r="O41" s="818"/>
      <c r="P41" s="818"/>
      <c r="Q41" s="818"/>
      <c r="R41" s="819"/>
    </row>
    <row r="42" spans="1:18" ht="24.75" customHeight="1">
      <c r="A42" s="457"/>
      <c r="B42" s="247" t="s">
        <v>1900</v>
      </c>
      <c r="C42" s="163" t="s">
        <v>1327</v>
      </c>
      <c r="D42" s="878"/>
      <c r="E42" s="427"/>
      <c r="F42" s="301"/>
      <c r="G42" s="179"/>
      <c r="H42" s="159"/>
      <c r="I42" s="159"/>
      <c r="J42" s="159"/>
      <c r="K42" s="159"/>
      <c r="L42" s="159"/>
      <c r="M42" s="857">
        <v>224000</v>
      </c>
      <c r="N42" s="818"/>
      <c r="O42" s="818"/>
      <c r="P42" s="818"/>
      <c r="Q42" s="818"/>
      <c r="R42" s="819"/>
    </row>
    <row r="43" spans="1:18" ht="24" customHeight="1">
      <c r="A43" s="457"/>
      <c r="B43" s="247" t="s">
        <v>1901</v>
      </c>
      <c r="C43" s="150" t="s">
        <v>1327</v>
      </c>
      <c r="D43" s="664"/>
      <c r="E43" s="175"/>
      <c r="F43" s="175"/>
      <c r="G43" s="159"/>
      <c r="H43" s="159"/>
      <c r="I43" s="159"/>
      <c r="J43" s="159"/>
      <c r="K43" s="159"/>
      <c r="L43" s="159"/>
      <c r="M43" s="857">
        <v>300000</v>
      </c>
      <c r="N43" s="818"/>
      <c r="O43" s="818"/>
      <c r="P43" s="818"/>
      <c r="Q43" s="818"/>
      <c r="R43" s="819"/>
    </row>
    <row r="44" spans="1:18" ht="24.75" customHeight="1">
      <c r="A44" s="457"/>
      <c r="B44" s="2800" t="s">
        <v>1902</v>
      </c>
      <c r="C44" s="2801"/>
      <c r="D44" s="2801"/>
      <c r="E44" s="427"/>
      <c r="F44" s="175"/>
      <c r="G44" s="179"/>
      <c r="H44" s="159"/>
      <c r="I44" s="159"/>
      <c r="J44" s="159"/>
      <c r="K44" s="159"/>
      <c r="L44" s="159"/>
      <c r="M44" s="853"/>
      <c r="N44" s="159"/>
      <c r="O44" s="818"/>
      <c r="P44" s="818"/>
      <c r="Q44" s="818"/>
      <c r="R44" s="819"/>
    </row>
    <row r="45" spans="1:18" ht="24.75" customHeight="1">
      <c r="A45" s="457"/>
      <c r="B45" s="247" t="s">
        <v>1904</v>
      </c>
      <c r="C45" s="150" t="s">
        <v>1327</v>
      </c>
      <c r="D45" s="2933" t="s">
        <v>1930</v>
      </c>
      <c r="E45" s="175"/>
      <c r="F45" s="175"/>
      <c r="G45" s="159"/>
      <c r="H45" s="159"/>
      <c r="I45" s="159"/>
      <c r="J45" s="159"/>
      <c r="K45" s="159"/>
      <c r="L45" s="159"/>
      <c r="M45" s="857">
        <v>129000</v>
      </c>
      <c r="N45" s="159"/>
      <c r="O45" s="818"/>
      <c r="P45" s="818"/>
      <c r="Q45" s="818"/>
      <c r="R45" s="819"/>
    </row>
    <row r="46" spans="1:18" ht="24.75" customHeight="1">
      <c r="A46" s="457"/>
      <c r="B46" s="247" t="s">
        <v>1905</v>
      </c>
      <c r="C46" s="150" t="s">
        <v>1327</v>
      </c>
      <c r="D46" s="2934"/>
      <c r="E46" s="175"/>
      <c r="F46" s="175"/>
      <c r="G46" s="159"/>
      <c r="H46" s="159"/>
      <c r="I46" s="159"/>
      <c r="J46" s="159"/>
      <c r="K46" s="159"/>
      <c r="L46" s="159"/>
      <c r="M46" s="857">
        <v>162000</v>
      </c>
      <c r="N46" s="159"/>
      <c r="O46" s="818"/>
      <c r="P46" s="818"/>
      <c r="Q46" s="818"/>
      <c r="R46" s="819"/>
    </row>
    <row r="47" spans="1:18" ht="24.75" customHeight="1">
      <c r="A47" s="457"/>
      <c r="B47" s="247" t="s">
        <v>1906</v>
      </c>
      <c r="C47" s="150" t="s">
        <v>1327</v>
      </c>
      <c r="D47" s="2934"/>
      <c r="E47" s="175"/>
      <c r="F47" s="175"/>
      <c r="G47" s="159"/>
      <c r="H47" s="159"/>
      <c r="I47" s="159"/>
      <c r="J47" s="159"/>
      <c r="K47" s="159"/>
      <c r="L47" s="159"/>
      <c r="M47" s="857">
        <v>132000</v>
      </c>
      <c r="N47" s="159"/>
      <c r="O47" s="818"/>
      <c r="P47" s="818"/>
      <c r="Q47" s="818"/>
      <c r="R47" s="819"/>
    </row>
    <row r="48" spans="1:18" ht="24.75" customHeight="1">
      <c r="A48" s="457"/>
      <c r="B48" s="247" t="s">
        <v>1907</v>
      </c>
      <c r="C48" s="150" t="s">
        <v>1327</v>
      </c>
      <c r="D48" s="2934"/>
      <c r="E48" s="175"/>
      <c r="F48" s="175"/>
      <c r="G48" s="159"/>
      <c r="H48" s="159"/>
      <c r="I48" s="159"/>
      <c r="J48" s="159"/>
      <c r="K48" s="159"/>
      <c r="L48" s="159"/>
      <c r="M48" s="857">
        <v>296000</v>
      </c>
      <c r="N48" s="159"/>
      <c r="O48" s="818"/>
      <c r="P48" s="818"/>
      <c r="Q48" s="818"/>
      <c r="R48" s="819"/>
    </row>
    <row r="49" spans="1:18" ht="24.75" customHeight="1">
      <c r="A49" s="457"/>
      <c r="B49" s="247" t="s">
        <v>1908</v>
      </c>
      <c r="C49" s="150" t="s">
        <v>1327</v>
      </c>
      <c r="D49" s="2935"/>
      <c r="E49" s="175"/>
      <c r="F49" s="175"/>
      <c r="G49" s="159"/>
      <c r="H49" s="159"/>
      <c r="I49" s="159"/>
      <c r="J49" s="159"/>
      <c r="K49" s="159"/>
      <c r="L49" s="159"/>
      <c r="M49" s="857">
        <v>137000</v>
      </c>
      <c r="N49" s="159"/>
      <c r="O49" s="818"/>
      <c r="P49" s="818"/>
      <c r="Q49" s="818"/>
      <c r="R49" s="819"/>
    </row>
    <row r="50" spans="1:18" ht="28.5" customHeight="1">
      <c r="A50" s="457"/>
      <c r="B50" s="247" t="s">
        <v>1909</v>
      </c>
      <c r="C50" s="150" t="s">
        <v>1327</v>
      </c>
      <c r="D50" s="856"/>
      <c r="E50" s="427"/>
      <c r="F50" s="301"/>
      <c r="G50" s="179"/>
      <c r="H50" s="159"/>
      <c r="I50" s="159"/>
      <c r="J50" s="159"/>
      <c r="K50" s="159"/>
      <c r="L50" s="159"/>
      <c r="M50" s="857">
        <v>245000</v>
      </c>
      <c r="N50" s="159"/>
      <c r="O50" s="818"/>
      <c r="P50" s="818"/>
      <c r="Q50" s="818"/>
      <c r="R50" s="819"/>
    </row>
    <row r="51" spans="1:18" ht="39.75" customHeight="1">
      <c r="A51" s="192">
        <v>2</v>
      </c>
      <c r="B51" s="3051" t="s">
        <v>1833</v>
      </c>
      <c r="C51" s="3052"/>
      <c r="D51" s="3052"/>
      <c r="E51" s="3052"/>
      <c r="F51" s="3052"/>
      <c r="G51" s="3052"/>
      <c r="H51" s="3052"/>
      <c r="I51" s="3052"/>
      <c r="J51" s="3052"/>
      <c r="K51" s="3052"/>
      <c r="L51" s="3052"/>
      <c r="M51" s="3052"/>
      <c r="N51" s="3052"/>
      <c r="O51" s="3052"/>
      <c r="P51" s="3052"/>
      <c r="Q51" s="3052"/>
      <c r="R51" s="3053"/>
    </row>
    <row r="52" spans="1:18" ht="27.75" customHeight="1">
      <c r="A52" s="191"/>
      <c r="B52" s="3054" t="s">
        <v>1612</v>
      </c>
      <c r="C52" s="3055"/>
      <c r="D52" s="3055"/>
      <c r="E52" s="339"/>
      <c r="F52" s="339"/>
      <c r="G52" s="339"/>
      <c r="H52" s="339"/>
      <c r="I52" s="339"/>
      <c r="J52" s="339"/>
      <c r="K52" s="339"/>
      <c r="L52" s="339"/>
      <c r="M52" s="339"/>
      <c r="N52" s="339"/>
      <c r="O52" s="339"/>
      <c r="P52" s="339"/>
      <c r="Q52" s="339"/>
      <c r="R52" s="575"/>
    </row>
    <row r="53" spans="1:18" ht="24" customHeight="1">
      <c r="A53" s="191"/>
      <c r="B53" s="2892" t="s">
        <v>1660</v>
      </c>
      <c r="C53" s="3031"/>
      <c r="D53" s="758"/>
      <c r="E53" s="533"/>
      <c r="F53" s="534"/>
      <c r="G53" s="2890" t="s">
        <v>1516</v>
      </c>
      <c r="H53" s="2890"/>
      <c r="I53" s="2890"/>
      <c r="J53" s="2890"/>
      <c r="K53" s="2890"/>
      <c r="L53" s="2890"/>
      <c r="M53" s="2890"/>
      <c r="N53" s="2890"/>
      <c r="O53" s="2890"/>
      <c r="P53" s="2890"/>
      <c r="Q53" s="2890"/>
      <c r="R53" s="2891"/>
    </row>
    <row r="54" spans="1:18" ht="26.25" customHeight="1">
      <c r="A54" s="191"/>
      <c r="B54" s="740" t="s">
        <v>1661</v>
      </c>
      <c r="C54" s="150" t="s">
        <v>1327</v>
      </c>
      <c r="D54" s="2996" t="s">
        <v>1930</v>
      </c>
      <c r="E54" s="444"/>
      <c r="F54" s="445"/>
      <c r="G54" s="277"/>
      <c r="H54" s="277"/>
      <c r="I54" s="277"/>
      <c r="J54" s="277"/>
      <c r="K54" s="277"/>
      <c r="L54" s="277"/>
      <c r="M54" s="741">
        <v>391444</v>
      </c>
      <c r="N54" s="277"/>
      <c r="O54" s="277"/>
      <c r="P54" s="277"/>
      <c r="Q54" s="277"/>
      <c r="R54" s="448"/>
    </row>
    <row r="55" spans="1:18" ht="19.5" customHeight="1">
      <c r="A55" s="191"/>
      <c r="B55" s="2892" t="s">
        <v>1662</v>
      </c>
      <c r="C55" s="3031"/>
      <c r="D55" s="2997"/>
      <c r="E55" s="277"/>
      <c r="F55" s="277"/>
      <c r="G55" s="277"/>
      <c r="H55" s="277"/>
      <c r="I55" s="277"/>
      <c r="J55" s="277"/>
      <c r="K55" s="277"/>
      <c r="L55" s="277"/>
      <c r="M55" s="741"/>
      <c r="N55" s="277"/>
      <c r="O55" s="277"/>
      <c r="P55" s="277"/>
      <c r="Q55" s="277"/>
      <c r="R55" s="448"/>
    </row>
    <row r="56" spans="1:18" ht="24" customHeight="1">
      <c r="A56" s="191"/>
      <c r="B56" s="740" t="s">
        <v>1661</v>
      </c>
      <c r="C56" s="150" t="s">
        <v>1327</v>
      </c>
      <c r="D56" s="3001"/>
      <c r="E56" s="733"/>
      <c r="F56" s="339"/>
      <c r="G56" s="339"/>
      <c r="H56" s="339"/>
      <c r="I56" s="339"/>
      <c r="J56" s="339"/>
      <c r="K56" s="339"/>
      <c r="L56" s="339"/>
      <c r="M56" s="741">
        <v>332727</v>
      </c>
      <c r="N56" s="339"/>
      <c r="O56" s="339"/>
      <c r="P56" s="339"/>
      <c r="Q56" s="339"/>
      <c r="R56" s="575"/>
    </row>
    <row r="57" spans="1:18" ht="15.75">
      <c r="A57" s="183"/>
      <c r="B57" s="2892" t="s">
        <v>1613</v>
      </c>
      <c r="C57" s="2893"/>
      <c r="D57" s="2893"/>
      <c r="E57" s="2894"/>
      <c r="F57" s="2894"/>
      <c r="G57" s="2894"/>
      <c r="H57" s="2894"/>
      <c r="I57" s="2894"/>
      <c r="J57" s="2894"/>
      <c r="K57" s="2894"/>
      <c r="L57" s="3050"/>
      <c r="M57" s="3050"/>
      <c r="N57" s="3050"/>
      <c r="O57" s="3050"/>
      <c r="P57" s="3050"/>
      <c r="Q57" s="3050"/>
      <c r="R57" s="3050"/>
    </row>
    <row r="58" spans="1:18" ht="30" customHeight="1">
      <c r="A58" s="183"/>
      <c r="B58" s="740" t="s">
        <v>1614</v>
      </c>
      <c r="C58" s="160" t="s">
        <v>1327</v>
      </c>
      <c r="D58" s="2996" t="s">
        <v>1930</v>
      </c>
      <c r="E58" s="444"/>
      <c r="F58" s="445"/>
      <c r="G58" s="277"/>
      <c r="H58" s="277"/>
      <c r="I58" s="277"/>
      <c r="J58" s="277"/>
      <c r="K58" s="277"/>
      <c r="L58" s="277"/>
      <c r="M58" s="690">
        <v>434225</v>
      </c>
      <c r="N58" s="277"/>
      <c r="O58" s="277"/>
      <c r="P58" s="277"/>
      <c r="Q58" s="277"/>
      <c r="R58" s="448"/>
    </row>
    <row r="59" spans="1:18" ht="30">
      <c r="A59" s="183"/>
      <c r="B59" s="740" t="s">
        <v>1615</v>
      </c>
      <c r="C59" s="160" t="s">
        <v>1327</v>
      </c>
      <c r="D59" s="2997"/>
      <c r="E59" s="273"/>
      <c r="F59" s="525"/>
      <c r="G59" s="383"/>
      <c r="H59" s="383"/>
      <c r="I59" s="383"/>
      <c r="J59" s="383"/>
      <c r="K59" s="383"/>
      <c r="L59" s="383"/>
      <c r="M59" s="688">
        <v>391444</v>
      </c>
      <c r="N59" s="383"/>
      <c r="O59" s="383"/>
      <c r="P59" s="383"/>
      <c r="Q59" s="383"/>
      <c r="R59" s="529"/>
    </row>
    <row r="60" spans="1:18" ht="18">
      <c r="A60" s="191"/>
      <c r="B60" s="740" t="s">
        <v>1616</v>
      </c>
      <c r="C60" s="150" t="s">
        <v>1327</v>
      </c>
      <c r="D60" s="2997"/>
      <c r="E60" s="444"/>
      <c r="F60" s="445"/>
      <c r="G60" s="277"/>
      <c r="H60" s="277"/>
      <c r="I60" s="277"/>
      <c r="J60" s="277"/>
      <c r="K60" s="277"/>
      <c r="L60" s="277"/>
      <c r="M60" s="690">
        <v>391444</v>
      </c>
      <c r="N60" s="277"/>
      <c r="O60" s="277"/>
      <c r="P60" s="277"/>
      <c r="Q60" s="277"/>
      <c r="R60" s="448"/>
    </row>
    <row r="61" spans="1:18" ht="30">
      <c r="A61" s="191"/>
      <c r="B61" s="740" t="s">
        <v>1663</v>
      </c>
      <c r="C61" s="150" t="s">
        <v>1327</v>
      </c>
      <c r="D61" s="3001"/>
      <c r="E61" s="444"/>
      <c r="F61" s="445"/>
      <c r="G61" s="277"/>
      <c r="H61" s="277"/>
      <c r="I61" s="277"/>
      <c r="J61" s="277"/>
      <c r="K61" s="277"/>
      <c r="L61" s="277"/>
      <c r="M61" s="690">
        <v>337698</v>
      </c>
      <c r="N61" s="277"/>
      <c r="O61" s="277"/>
      <c r="P61" s="277"/>
      <c r="Q61" s="277"/>
      <c r="R61" s="448"/>
    </row>
    <row r="62" spans="1:18" ht="30">
      <c r="A62" s="191"/>
      <c r="B62" s="740" t="s">
        <v>1617</v>
      </c>
      <c r="C62" s="150" t="s">
        <v>1327</v>
      </c>
      <c r="D62" s="160"/>
      <c r="E62" s="444"/>
      <c r="F62" s="445"/>
      <c r="G62" s="277"/>
      <c r="H62" s="277"/>
      <c r="I62" s="277"/>
      <c r="J62" s="277"/>
      <c r="K62" s="277"/>
      <c r="L62" s="277"/>
      <c r="M62" s="690">
        <v>273796</v>
      </c>
      <c r="N62" s="277"/>
      <c r="O62" s="277"/>
      <c r="P62" s="277"/>
      <c r="Q62" s="277"/>
      <c r="R62" s="448"/>
    </row>
    <row r="63" spans="1:18" ht="24" customHeight="1">
      <c r="A63" s="191"/>
      <c r="B63" s="2892" t="s">
        <v>1618</v>
      </c>
      <c r="C63" s="2893"/>
      <c r="D63" s="2893"/>
      <c r="E63" s="2894"/>
      <c r="F63" s="2894"/>
      <c r="G63" s="2894"/>
      <c r="H63" s="2894"/>
      <c r="I63" s="2894"/>
      <c r="J63" s="2894"/>
      <c r="K63" s="2894"/>
      <c r="L63" s="3050"/>
      <c r="M63" s="3050"/>
      <c r="N63" s="3050"/>
      <c r="O63" s="3050"/>
      <c r="P63" s="3050"/>
      <c r="Q63" s="3050"/>
      <c r="R63" s="3050"/>
    </row>
    <row r="64" spans="1:18" ht="30" customHeight="1">
      <c r="A64" s="191"/>
      <c r="B64" s="740" t="s">
        <v>1614</v>
      </c>
      <c r="C64" s="160" t="s">
        <v>1327</v>
      </c>
      <c r="D64" s="2996" t="s">
        <v>1930</v>
      </c>
      <c r="E64" s="444"/>
      <c r="F64" s="445"/>
      <c r="G64" s="277"/>
      <c r="H64" s="277"/>
      <c r="I64" s="277"/>
      <c r="J64" s="277"/>
      <c r="K64" s="277"/>
      <c r="L64" s="277"/>
      <c r="M64" s="690">
        <v>369091</v>
      </c>
      <c r="N64" s="277"/>
      <c r="O64" s="277"/>
      <c r="P64" s="277"/>
      <c r="Q64" s="277"/>
      <c r="R64" s="448"/>
    </row>
    <row r="65" spans="1:18" ht="30">
      <c r="A65" s="191"/>
      <c r="B65" s="740" t="s">
        <v>1615</v>
      </c>
      <c r="C65" s="160" t="s">
        <v>1327</v>
      </c>
      <c r="D65" s="2997"/>
      <c r="E65" s="273"/>
      <c r="F65" s="525"/>
      <c r="G65" s="383"/>
      <c r="H65" s="383"/>
      <c r="I65" s="383"/>
      <c r="J65" s="383"/>
      <c r="K65" s="383"/>
      <c r="L65" s="383"/>
      <c r="M65" s="688">
        <v>332727</v>
      </c>
      <c r="N65" s="383"/>
      <c r="O65" s="383"/>
      <c r="P65" s="383"/>
      <c r="Q65" s="383"/>
      <c r="R65" s="529"/>
    </row>
    <row r="66" spans="1:18" ht="24.75" customHeight="1">
      <c r="A66" s="191"/>
      <c r="B66" s="740" t="s">
        <v>1616</v>
      </c>
      <c r="C66" s="150" t="s">
        <v>1327</v>
      </c>
      <c r="D66" s="2997"/>
      <c r="E66" s="273"/>
      <c r="F66" s="525"/>
      <c r="G66" s="383"/>
      <c r="H66" s="383"/>
      <c r="I66" s="383"/>
      <c r="J66" s="383"/>
      <c r="K66" s="383"/>
      <c r="L66" s="383"/>
      <c r="M66" s="688">
        <v>332727</v>
      </c>
      <c r="N66" s="383"/>
      <c r="O66" s="383"/>
      <c r="P66" s="383"/>
      <c r="Q66" s="383"/>
      <c r="R66" s="529"/>
    </row>
    <row r="67" spans="1:18" ht="30">
      <c r="A67" s="191"/>
      <c r="B67" s="740" t="s">
        <v>1663</v>
      </c>
      <c r="C67" s="150" t="s">
        <v>1327</v>
      </c>
      <c r="D67" s="2997"/>
      <c r="E67" s="273"/>
      <c r="F67" s="525"/>
      <c r="G67" s="383"/>
      <c r="H67" s="383"/>
      <c r="I67" s="383"/>
      <c r="J67" s="383"/>
      <c r="K67" s="383"/>
      <c r="L67" s="383"/>
      <c r="M67" s="688">
        <v>287273</v>
      </c>
      <c r="N67" s="383"/>
      <c r="O67" s="383"/>
      <c r="P67" s="383"/>
      <c r="Q67" s="383"/>
      <c r="R67" s="529"/>
    </row>
    <row r="68" spans="1:18" ht="30">
      <c r="A68" s="191"/>
      <c r="B68" s="740" t="s">
        <v>1617</v>
      </c>
      <c r="C68" s="150" t="s">
        <v>1327</v>
      </c>
      <c r="D68" s="3001"/>
      <c r="E68" s="273"/>
      <c r="F68" s="525"/>
      <c r="G68" s="383"/>
      <c r="H68" s="383"/>
      <c r="I68" s="383"/>
      <c r="J68" s="383"/>
      <c r="K68" s="383"/>
      <c r="L68" s="383"/>
      <c r="M68" s="688">
        <v>232727</v>
      </c>
      <c r="N68" s="383"/>
      <c r="O68" s="383"/>
      <c r="P68" s="383"/>
      <c r="Q68" s="383"/>
      <c r="R68" s="529"/>
    </row>
    <row r="69" spans="1:18" ht="26.25" customHeight="1">
      <c r="A69" s="191"/>
      <c r="B69" s="2792" t="s">
        <v>1467</v>
      </c>
      <c r="C69" s="2793"/>
      <c r="D69" s="2793"/>
      <c r="E69" s="536"/>
      <c r="F69" s="537"/>
      <c r="G69" s="300"/>
      <c r="H69" s="383"/>
      <c r="I69" s="300"/>
      <c r="J69" s="300"/>
      <c r="K69" s="300"/>
      <c r="L69" s="300"/>
      <c r="M69" s="353"/>
      <c r="N69" s="300"/>
      <c r="O69" s="300"/>
      <c r="P69" s="300"/>
      <c r="Q69" s="300"/>
      <c r="R69" s="529"/>
    </row>
    <row r="70" spans="1:18" ht="22.5" customHeight="1">
      <c r="A70" s="191"/>
      <c r="B70" s="2892" t="s">
        <v>1468</v>
      </c>
      <c r="C70" s="2893"/>
      <c r="D70" s="758"/>
      <c r="E70" s="283"/>
      <c r="F70" s="272"/>
      <c r="G70" s="272"/>
      <c r="H70" s="277"/>
      <c r="I70" s="272"/>
      <c r="J70" s="272"/>
      <c r="K70" s="272"/>
      <c r="L70" s="468"/>
      <c r="M70" s="354"/>
      <c r="N70" s="298"/>
      <c r="O70" s="298"/>
      <c r="P70" s="298"/>
      <c r="Q70" s="298"/>
      <c r="R70" s="448"/>
    </row>
    <row r="71" spans="1:18" ht="42" customHeight="1">
      <c r="A71" s="191"/>
      <c r="B71" s="740" t="s">
        <v>1619</v>
      </c>
      <c r="C71" s="150" t="s">
        <v>1327</v>
      </c>
      <c r="D71" s="3047" t="s">
        <v>1930</v>
      </c>
      <c r="E71" s="687"/>
      <c r="F71" s="688"/>
      <c r="G71" s="688"/>
      <c r="H71" s="685"/>
      <c r="I71" s="685"/>
      <c r="J71" s="685"/>
      <c r="K71" s="685"/>
      <c r="L71" s="685"/>
      <c r="M71" s="688">
        <v>252406</v>
      </c>
      <c r="N71" s="383"/>
      <c r="O71" s="383"/>
      <c r="P71" s="383"/>
      <c r="Q71" s="383"/>
      <c r="R71" s="529"/>
    </row>
    <row r="72" spans="1:18" ht="30">
      <c r="A72" s="191"/>
      <c r="B72" s="742" t="s">
        <v>1620</v>
      </c>
      <c r="C72" s="262" t="s">
        <v>1327</v>
      </c>
      <c r="D72" s="3015"/>
      <c r="E72" s="689"/>
      <c r="F72" s="690"/>
      <c r="G72" s="690"/>
      <c r="H72" s="686"/>
      <c r="I72" s="690"/>
      <c r="J72" s="690"/>
      <c r="K72" s="690"/>
      <c r="L72" s="690"/>
      <c r="M72" s="688">
        <v>252406</v>
      </c>
      <c r="N72" s="445"/>
      <c r="O72" s="445"/>
      <c r="P72" s="445"/>
      <c r="Q72" s="445"/>
      <c r="R72" s="448"/>
    </row>
    <row r="73" spans="1:18" ht="15.75">
      <c r="A73" s="191"/>
      <c r="B73" s="2892" t="s">
        <v>1471</v>
      </c>
      <c r="C73" s="2893"/>
      <c r="D73" s="2893"/>
      <c r="E73" s="533"/>
      <c r="F73" s="534"/>
      <c r="G73" s="534"/>
      <c r="H73" s="534"/>
      <c r="I73" s="534"/>
      <c r="J73" s="534"/>
      <c r="K73" s="534"/>
      <c r="L73" s="2890"/>
      <c r="M73" s="2890"/>
      <c r="N73" s="2890"/>
      <c r="O73" s="2890"/>
      <c r="P73" s="2890"/>
      <c r="Q73" s="2890"/>
      <c r="R73" s="2891"/>
    </row>
    <row r="74" spans="1:18" ht="30">
      <c r="A74" s="191"/>
      <c r="B74" s="740" t="s">
        <v>1619</v>
      </c>
      <c r="C74" s="150" t="s">
        <v>1327</v>
      </c>
      <c r="D74" s="3047" t="s">
        <v>1562</v>
      </c>
      <c r="E74" s="444"/>
      <c r="F74" s="445"/>
      <c r="G74" s="277"/>
      <c r="H74" s="277"/>
      <c r="I74" s="277"/>
      <c r="J74" s="277"/>
      <c r="K74" s="277"/>
      <c r="L74" s="277"/>
      <c r="M74" s="688">
        <v>214545</v>
      </c>
      <c r="N74" s="445"/>
      <c r="O74" s="445"/>
      <c r="P74" s="445"/>
      <c r="Q74" s="445"/>
      <c r="R74" s="449"/>
    </row>
    <row r="75" spans="1:18" ht="38.25" customHeight="1">
      <c r="A75" s="191"/>
      <c r="B75" s="742" t="s">
        <v>1620</v>
      </c>
      <c r="C75" s="262" t="s">
        <v>1327</v>
      </c>
      <c r="D75" s="3015"/>
      <c r="E75" s="273"/>
      <c r="F75" s="525"/>
      <c r="G75" s="383"/>
      <c r="H75" s="383"/>
      <c r="I75" s="383"/>
      <c r="J75" s="383"/>
      <c r="K75" s="383"/>
      <c r="L75" s="383"/>
      <c r="M75" s="688">
        <v>214545</v>
      </c>
      <c r="N75" s="525"/>
      <c r="O75" s="525"/>
      <c r="P75" s="525"/>
      <c r="Q75" s="525"/>
      <c r="R75" s="527"/>
    </row>
    <row r="76" spans="1:18" ht="20.25" customHeight="1">
      <c r="A76" s="191"/>
      <c r="B76" s="2892" t="s">
        <v>1664</v>
      </c>
      <c r="C76" s="2893"/>
      <c r="D76" s="3031"/>
      <c r="E76" s="533"/>
      <c r="F76" s="537"/>
      <c r="G76" s="300"/>
      <c r="H76" s="383"/>
      <c r="I76" s="300"/>
      <c r="J76" s="300"/>
      <c r="K76" s="300"/>
      <c r="L76" s="300"/>
      <c r="M76" s="353"/>
      <c r="N76" s="383"/>
      <c r="O76" s="383"/>
      <c r="P76" s="383"/>
      <c r="Q76" s="383"/>
      <c r="R76" s="529"/>
    </row>
    <row r="77" spans="1:18" ht="24" customHeight="1">
      <c r="A77" s="191"/>
      <c r="B77" s="2899" t="s">
        <v>1665</v>
      </c>
      <c r="C77" s="2900"/>
      <c r="D77" s="2901"/>
      <c r="E77" s="288"/>
      <c r="F77" s="289"/>
      <c r="G77" s="2790" t="s">
        <v>1516</v>
      </c>
      <c r="H77" s="2790"/>
      <c r="I77" s="2790"/>
      <c r="J77" s="2790"/>
      <c r="K77" s="2790"/>
      <c r="L77" s="2790"/>
      <c r="M77" s="2790"/>
      <c r="N77" s="2790"/>
      <c r="O77" s="2790"/>
      <c r="P77" s="2790"/>
      <c r="Q77" s="2790"/>
      <c r="R77" s="154"/>
    </row>
    <row r="78" spans="1:18" ht="45" customHeight="1">
      <c r="A78" s="191"/>
      <c r="B78" s="275" t="s">
        <v>1666</v>
      </c>
      <c r="C78" s="150" t="s">
        <v>1327</v>
      </c>
      <c r="D78" s="358" t="s">
        <v>1562</v>
      </c>
      <c r="E78" s="284"/>
      <c r="F78" s="277"/>
      <c r="G78" s="277"/>
      <c r="H78" s="277"/>
      <c r="I78" s="277"/>
      <c r="J78" s="277"/>
      <c r="K78" s="277"/>
      <c r="L78" s="277"/>
      <c r="M78" s="741">
        <v>380749</v>
      </c>
      <c r="N78" s="277"/>
      <c r="O78" s="277"/>
      <c r="P78" s="277"/>
      <c r="Q78" s="277"/>
      <c r="R78" s="448"/>
    </row>
    <row r="79" spans="1:18" ht="39.75" customHeight="1">
      <c r="A79" s="191"/>
      <c r="B79" s="275" t="s">
        <v>1667</v>
      </c>
      <c r="C79" s="150" t="s">
        <v>1327</v>
      </c>
      <c r="D79" s="358" t="s">
        <v>1562</v>
      </c>
      <c r="E79" s="284"/>
      <c r="F79" s="277"/>
      <c r="G79" s="277"/>
      <c r="H79" s="277"/>
      <c r="I79" s="277"/>
      <c r="J79" s="277"/>
      <c r="K79" s="277"/>
      <c r="L79" s="277"/>
      <c r="M79" s="741">
        <v>273796</v>
      </c>
      <c r="N79" s="277"/>
      <c r="O79" s="277"/>
      <c r="P79" s="277"/>
      <c r="Q79" s="277"/>
      <c r="R79" s="448"/>
    </row>
    <row r="80" spans="1:18" ht="27" customHeight="1">
      <c r="A80" s="191"/>
      <c r="B80" s="2892" t="s">
        <v>1668</v>
      </c>
      <c r="C80" s="2893"/>
      <c r="D80" s="3031"/>
      <c r="E80" s="383"/>
      <c r="F80" s="383"/>
      <c r="G80" s="383"/>
      <c r="H80" s="383"/>
      <c r="I80" s="383"/>
      <c r="J80" s="383"/>
      <c r="K80" s="383"/>
      <c r="L80" s="383"/>
      <c r="M80" s="743"/>
      <c r="N80" s="383"/>
      <c r="O80" s="383"/>
      <c r="P80" s="383"/>
      <c r="Q80" s="383"/>
      <c r="R80" s="529"/>
    </row>
    <row r="81" spans="1:18" ht="21.75" customHeight="1">
      <c r="A81" s="191"/>
      <c r="B81" s="2899" t="s">
        <v>1669</v>
      </c>
      <c r="C81" s="2900"/>
      <c r="D81" s="2901"/>
      <c r="E81" s="284"/>
      <c r="F81" s="277"/>
      <c r="G81" s="277"/>
      <c r="H81" s="277"/>
      <c r="I81" s="277"/>
      <c r="J81" s="277"/>
      <c r="K81" s="277"/>
      <c r="L81" s="277"/>
      <c r="M81" s="741"/>
      <c r="N81" s="277"/>
      <c r="O81" s="277"/>
      <c r="P81" s="277"/>
      <c r="Q81" s="277"/>
      <c r="R81" s="448"/>
    </row>
    <row r="82" spans="1:18" ht="57" customHeight="1">
      <c r="A82" s="191"/>
      <c r="B82" s="275" t="s">
        <v>1670</v>
      </c>
      <c r="C82" s="150" t="s">
        <v>1327</v>
      </c>
      <c r="D82" s="792" t="s">
        <v>1562</v>
      </c>
      <c r="E82" s="383"/>
      <c r="F82" s="383"/>
      <c r="G82" s="383"/>
      <c r="H82" s="383"/>
      <c r="I82" s="383"/>
      <c r="J82" s="383"/>
      <c r="K82" s="383"/>
      <c r="L82" s="383"/>
      <c r="M82" s="743">
        <v>391444</v>
      </c>
      <c r="N82" s="383"/>
      <c r="O82" s="383"/>
      <c r="P82" s="383"/>
      <c r="Q82" s="383"/>
      <c r="R82" s="529"/>
    </row>
    <row r="83" spans="1:18" ht="17.25" customHeight="1">
      <c r="A83" s="191"/>
      <c r="B83" s="539" t="s">
        <v>1671</v>
      </c>
      <c r="C83" s="746"/>
      <c r="D83" s="793"/>
      <c r="E83" s="383"/>
      <c r="F83" s="383"/>
      <c r="G83" s="383"/>
      <c r="H83" s="383"/>
      <c r="I83" s="383"/>
      <c r="J83" s="383"/>
      <c r="K83" s="383"/>
      <c r="L83" s="383"/>
      <c r="M83" s="743"/>
      <c r="N83" s="383"/>
      <c r="O83" s="383"/>
      <c r="P83" s="383"/>
      <c r="Q83" s="383"/>
      <c r="R83" s="529"/>
    </row>
    <row r="84" spans="1:18" ht="18" customHeight="1">
      <c r="A84" s="191"/>
      <c r="B84" s="275" t="s">
        <v>1670</v>
      </c>
      <c r="C84" s="150" t="s">
        <v>1327</v>
      </c>
      <c r="D84" s="794"/>
      <c r="E84" s="383"/>
      <c r="F84" s="383"/>
      <c r="G84" s="383"/>
      <c r="H84" s="383"/>
      <c r="I84" s="383"/>
      <c r="J84" s="383"/>
      <c r="K84" s="383"/>
      <c r="L84" s="383"/>
      <c r="M84" s="743">
        <v>332727</v>
      </c>
      <c r="N84" s="383"/>
      <c r="O84" s="383"/>
      <c r="P84" s="383"/>
      <c r="Q84" s="383"/>
      <c r="R84" s="529"/>
    </row>
    <row r="85" spans="1:18" ht="19.5" customHeight="1">
      <c r="A85" s="191"/>
      <c r="B85" s="539" t="s">
        <v>1672</v>
      </c>
      <c r="C85" s="412"/>
      <c r="D85" s="2996" t="s">
        <v>1562</v>
      </c>
      <c r="E85" s="383"/>
      <c r="F85" s="383"/>
      <c r="G85" s="383"/>
      <c r="H85" s="383"/>
      <c r="I85" s="383"/>
      <c r="J85" s="383"/>
      <c r="K85" s="383"/>
      <c r="L85" s="383"/>
      <c r="M85" s="743"/>
      <c r="N85" s="383"/>
      <c r="O85" s="383"/>
      <c r="P85" s="383"/>
      <c r="Q85" s="383"/>
      <c r="R85" s="529"/>
    </row>
    <row r="86" spans="1:18" ht="18" customHeight="1">
      <c r="A86" s="191"/>
      <c r="B86" s="275" t="s">
        <v>1673</v>
      </c>
      <c r="C86" s="358" t="s">
        <v>1327</v>
      </c>
      <c r="D86" s="2997"/>
      <c r="E86" s="383"/>
      <c r="F86" s="383"/>
      <c r="G86" s="383"/>
      <c r="H86" s="383"/>
      <c r="I86" s="383"/>
      <c r="J86" s="383"/>
      <c r="K86" s="383"/>
      <c r="L86" s="383"/>
      <c r="M86" s="743">
        <v>391444</v>
      </c>
      <c r="N86" s="383"/>
      <c r="O86" s="383"/>
      <c r="P86" s="383"/>
      <c r="Q86" s="383"/>
      <c r="R86" s="529"/>
    </row>
    <row r="87" spans="1:18" ht="21.75" customHeight="1">
      <c r="A87" s="191"/>
      <c r="B87" s="539" t="s">
        <v>1674</v>
      </c>
      <c r="C87" s="412"/>
      <c r="D87" s="2997"/>
      <c r="E87" s="383"/>
      <c r="F87" s="383"/>
      <c r="G87" s="383"/>
      <c r="H87" s="383"/>
      <c r="I87" s="383"/>
      <c r="J87" s="383"/>
      <c r="K87" s="383"/>
      <c r="L87" s="383"/>
      <c r="M87" s="743"/>
      <c r="N87" s="383"/>
      <c r="O87" s="383"/>
      <c r="P87" s="383"/>
      <c r="Q87" s="383"/>
      <c r="R87" s="529"/>
    </row>
    <row r="88" spans="1:18" ht="18">
      <c r="A88" s="192"/>
      <c r="B88" s="275" t="s">
        <v>1673</v>
      </c>
      <c r="C88" s="358" t="s">
        <v>1327</v>
      </c>
      <c r="D88" s="3015"/>
      <c r="E88" s="185"/>
      <c r="F88" s="298"/>
      <c r="G88" s="298"/>
      <c r="H88" s="324"/>
      <c r="I88" s="298"/>
      <c r="J88" s="298"/>
      <c r="K88" s="298"/>
      <c r="L88" s="298"/>
      <c r="M88" s="741">
        <v>332727</v>
      </c>
      <c r="N88" s="298"/>
      <c r="O88" s="298"/>
      <c r="P88" s="324"/>
      <c r="Q88" s="324"/>
      <c r="R88" s="293"/>
    </row>
    <row r="89" spans="1:18" ht="15.75">
      <c r="A89" s="192"/>
      <c r="B89" s="539" t="s">
        <v>1675</v>
      </c>
      <c r="C89" s="412"/>
      <c r="D89" s="744"/>
      <c r="E89" s="299"/>
      <c r="F89" s="299"/>
      <c r="G89" s="299"/>
      <c r="H89" s="332"/>
      <c r="I89" s="299"/>
      <c r="J89" s="299"/>
      <c r="K89" s="299"/>
      <c r="L89" s="299"/>
      <c r="M89" s="745"/>
      <c r="N89" s="299"/>
      <c r="O89" s="299"/>
      <c r="P89" s="332"/>
      <c r="Q89" s="332"/>
      <c r="R89" s="187"/>
    </row>
    <row r="90" spans="1:18" ht="18" customHeight="1">
      <c r="A90" s="192"/>
      <c r="B90" s="275" t="s">
        <v>1676</v>
      </c>
      <c r="C90" s="358" t="s">
        <v>1327</v>
      </c>
      <c r="D90" s="157"/>
      <c r="E90" s="299"/>
      <c r="F90" s="299"/>
      <c r="G90" s="299"/>
      <c r="H90" s="332"/>
      <c r="I90" s="299"/>
      <c r="J90" s="299"/>
      <c r="K90" s="299"/>
      <c r="L90" s="299"/>
      <c r="M90" s="745">
        <v>337968</v>
      </c>
      <c r="N90" s="299"/>
      <c r="O90" s="299"/>
      <c r="P90" s="332"/>
      <c r="Q90" s="332"/>
      <c r="R90" s="187"/>
    </row>
    <row r="91" spans="1:18" ht="18" customHeight="1">
      <c r="A91" s="192"/>
      <c r="B91" s="275" t="s">
        <v>1678</v>
      </c>
      <c r="C91" s="358" t="s">
        <v>1327</v>
      </c>
      <c r="D91" s="2996" t="s">
        <v>1562</v>
      </c>
      <c r="E91" s="299"/>
      <c r="F91" s="299"/>
      <c r="G91" s="299"/>
      <c r="H91" s="332"/>
      <c r="I91" s="299"/>
      <c r="J91" s="299"/>
      <c r="K91" s="299"/>
      <c r="L91" s="299"/>
      <c r="M91" s="745">
        <v>337968</v>
      </c>
      <c r="N91" s="299"/>
      <c r="O91" s="299"/>
      <c r="P91" s="332"/>
      <c r="Q91" s="332"/>
      <c r="R91" s="187"/>
    </row>
    <row r="92" spans="1:18" ht="18">
      <c r="A92" s="192"/>
      <c r="B92" s="275" t="s">
        <v>1679</v>
      </c>
      <c r="C92" s="358" t="s">
        <v>1327</v>
      </c>
      <c r="D92" s="2997"/>
      <c r="E92" s="299"/>
      <c r="F92" s="299"/>
      <c r="G92" s="299"/>
      <c r="H92" s="332"/>
      <c r="I92" s="299"/>
      <c r="J92" s="299"/>
      <c r="K92" s="299"/>
      <c r="L92" s="299"/>
      <c r="M92" s="745">
        <v>268449</v>
      </c>
      <c r="N92" s="299"/>
      <c r="O92" s="299"/>
      <c r="P92" s="332"/>
      <c r="Q92" s="332"/>
      <c r="R92" s="187"/>
    </row>
    <row r="93" spans="1:18" ht="18">
      <c r="A93" s="192"/>
      <c r="B93" s="275" t="s">
        <v>1680</v>
      </c>
      <c r="C93" s="358" t="s">
        <v>1327</v>
      </c>
      <c r="D93" s="2997"/>
      <c r="E93" s="299"/>
      <c r="F93" s="299"/>
      <c r="G93" s="299"/>
      <c r="H93" s="332"/>
      <c r="I93" s="299"/>
      <c r="J93" s="299"/>
      <c r="K93" s="299"/>
      <c r="L93" s="299"/>
      <c r="M93" s="745">
        <v>220321</v>
      </c>
      <c r="N93" s="299"/>
      <c r="O93" s="299"/>
      <c r="P93" s="332"/>
      <c r="Q93" s="332"/>
      <c r="R93" s="187"/>
    </row>
    <row r="94" spans="1:18" ht="18">
      <c r="A94" s="192"/>
      <c r="B94" s="275" t="s">
        <v>1679</v>
      </c>
      <c r="C94" s="358" t="s">
        <v>1327</v>
      </c>
      <c r="D94" s="3015"/>
      <c r="E94" s="299"/>
      <c r="F94" s="299"/>
      <c r="G94" s="299"/>
      <c r="H94" s="332"/>
      <c r="I94" s="299"/>
      <c r="J94" s="299"/>
      <c r="K94" s="299"/>
      <c r="L94" s="299"/>
      <c r="M94" s="745">
        <v>220321</v>
      </c>
      <c r="N94" s="299"/>
      <c r="O94" s="299"/>
      <c r="P94" s="332"/>
      <c r="Q94" s="332"/>
      <c r="R94" s="187"/>
    </row>
    <row r="95" spans="1:18" ht="15.75">
      <c r="A95" s="192"/>
      <c r="B95" s="539" t="s">
        <v>1677</v>
      </c>
      <c r="C95" s="412"/>
      <c r="D95" s="262"/>
      <c r="E95" s="299"/>
      <c r="F95" s="299"/>
      <c r="G95" s="299"/>
      <c r="H95" s="332"/>
      <c r="I95" s="299"/>
      <c r="J95" s="299"/>
      <c r="K95" s="299"/>
      <c r="L95" s="299"/>
      <c r="M95" s="745"/>
      <c r="N95" s="299"/>
      <c r="O95" s="299"/>
      <c r="P95" s="332"/>
      <c r="Q95" s="332"/>
      <c r="R95" s="187"/>
    </row>
    <row r="96" spans="1:18" ht="18" customHeight="1">
      <c r="A96" s="192"/>
      <c r="B96" s="275" t="s">
        <v>1676</v>
      </c>
      <c r="C96" s="358" t="s">
        <v>1327</v>
      </c>
      <c r="D96" s="2996" t="s">
        <v>1562</v>
      </c>
      <c r="E96" s="299"/>
      <c r="F96" s="299"/>
      <c r="G96" s="299"/>
      <c r="H96" s="332"/>
      <c r="I96" s="299"/>
      <c r="J96" s="299"/>
      <c r="K96" s="299"/>
      <c r="L96" s="299"/>
      <c r="M96" s="745">
        <v>287273</v>
      </c>
      <c r="N96" s="299"/>
      <c r="O96" s="299"/>
      <c r="P96" s="332"/>
      <c r="Q96" s="332"/>
      <c r="R96" s="187"/>
    </row>
    <row r="97" spans="1:18" ht="21" customHeight="1">
      <c r="A97" s="192"/>
      <c r="B97" s="275" t="s">
        <v>1678</v>
      </c>
      <c r="C97" s="358" t="s">
        <v>1327</v>
      </c>
      <c r="D97" s="2997"/>
      <c r="E97" s="299"/>
      <c r="F97" s="299"/>
      <c r="G97" s="299"/>
      <c r="H97" s="332"/>
      <c r="I97" s="299"/>
      <c r="J97" s="299"/>
      <c r="K97" s="299"/>
      <c r="L97" s="299"/>
      <c r="M97" s="745">
        <v>287273</v>
      </c>
      <c r="N97" s="299"/>
      <c r="O97" s="299"/>
      <c r="P97" s="332"/>
      <c r="Q97" s="332"/>
      <c r="R97" s="187"/>
    </row>
    <row r="98" spans="1:18" ht="18">
      <c r="A98" s="192"/>
      <c r="B98" s="275" t="s">
        <v>1679</v>
      </c>
      <c r="C98" s="358" t="s">
        <v>1327</v>
      </c>
      <c r="D98" s="2997"/>
      <c r="E98" s="299"/>
      <c r="F98" s="299"/>
      <c r="G98" s="299"/>
      <c r="H98" s="332"/>
      <c r="I98" s="299"/>
      <c r="J98" s="299"/>
      <c r="K98" s="299"/>
      <c r="L98" s="299"/>
      <c r="M98" s="745">
        <v>228182</v>
      </c>
      <c r="N98" s="299"/>
      <c r="O98" s="299"/>
      <c r="P98" s="332"/>
      <c r="Q98" s="332"/>
      <c r="R98" s="187"/>
    </row>
    <row r="99" spans="1:18" ht="18">
      <c r="A99" s="192"/>
      <c r="B99" s="275" t="s">
        <v>1680</v>
      </c>
      <c r="C99" s="358" t="s">
        <v>1327</v>
      </c>
      <c r="D99" s="2997"/>
      <c r="E99" s="299"/>
      <c r="F99" s="299"/>
      <c r="G99" s="299"/>
      <c r="H99" s="332"/>
      <c r="I99" s="299"/>
      <c r="J99" s="299"/>
      <c r="K99" s="299"/>
      <c r="L99" s="299"/>
      <c r="M99" s="745">
        <v>187273</v>
      </c>
      <c r="N99" s="299"/>
      <c r="O99" s="299"/>
      <c r="P99" s="332"/>
      <c r="Q99" s="332"/>
      <c r="R99" s="187"/>
    </row>
    <row r="100" spans="1:18" ht="18">
      <c r="A100" s="192"/>
      <c r="B100" s="275" t="s">
        <v>1679</v>
      </c>
      <c r="C100" s="358" t="s">
        <v>1327</v>
      </c>
      <c r="D100" s="3001"/>
      <c r="E100" s="299"/>
      <c r="F100" s="299"/>
      <c r="G100" s="299"/>
      <c r="H100" s="332"/>
      <c r="I100" s="299"/>
      <c r="J100" s="299"/>
      <c r="K100" s="299"/>
      <c r="L100" s="299"/>
      <c r="M100" s="745">
        <v>187273</v>
      </c>
      <c r="N100" s="299"/>
      <c r="O100" s="299"/>
      <c r="P100" s="332"/>
      <c r="Q100" s="332"/>
      <c r="R100" s="187"/>
    </row>
    <row r="101" spans="1:18" ht="15.75" customHeight="1">
      <c r="A101" s="192"/>
      <c r="B101" s="2892" t="s">
        <v>1681</v>
      </c>
      <c r="C101" s="2893"/>
      <c r="D101" s="3031"/>
      <c r="E101" s="299"/>
      <c r="F101" s="299"/>
      <c r="G101" s="299"/>
      <c r="H101" s="332"/>
      <c r="I101" s="299"/>
      <c r="J101" s="299"/>
      <c r="K101" s="299"/>
      <c r="L101" s="299"/>
      <c r="M101" s="745"/>
      <c r="N101" s="299"/>
      <c r="O101" s="299"/>
      <c r="P101" s="332"/>
      <c r="Q101" s="332"/>
      <c r="R101" s="187"/>
    </row>
    <row r="102" spans="1:18" ht="16.5" customHeight="1">
      <c r="A102" s="192"/>
      <c r="B102" s="2899" t="s">
        <v>1682</v>
      </c>
      <c r="C102" s="2901"/>
      <c r="D102" s="150"/>
      <c r="E102" s="299"/>
      <c r="F102" s="299"/>
      <c r="G102" s="299"/>
      <c r="H102" s="332"/>
      <c r="I102" s="299"/>
      <c r="J102" s="299"/>
      <c r="K102" s="299"/>
      <c r="L102" s="299"/>
      <c r="M102" s="745"/>
      <c r="N102" s="299"/>
      <c r="O102" s="299"/>
      <c r="P102" s="332"/>
      <c r="Q102" s="332"/>
      <c r="R102" s="187"/>
    </row>
    <row r="103" spans="1:18" ht="18" customHeight="1">
      <c r="A103" s="192"/>
      <c r="B103" s="275" t="s">
        <v>1683</v>
      </c>
      <c r="C103" s="358" t="s">
        <v>1327</v>
      </c>
      <c r="D103" s="2996" t="s">
        <v>1562</v>
      </c>
      <c r="E103" s="299"/>
      <c r="F103" s="299"/>
      <c r="G103" s="299"/>
      <c r="H103" s="332"/>
      <c r="I103" s="299"/>
      <c r="J103" s="299"/>
      <c r="K103" s="299"/>
      <c r="L103" s="299"/>
      <c r="M103" s="745">
        <v>268449</v>
      </c>
      <c r="N103" s="299"/>
      <c r="O103" s="299"/>
      <c r="P103" s="332"/>
      <c r="Q103" s="332"/>
      <c r="R103" s="187"/>
    </row>
    <row r="104" spans="1:18" ht="38.25" customHeight="1">
      <c r="A104" s="192"/>
      <c r="B104" s="275" t="s">
        <v>1684</v>
      </c>
      <c r="C104" s="358" t="s">
        <v>1327</v>
      </c>
      <c r="D104" s="2997"/>
      <c r="E104" s="299"/>
      <c r="F104" s="299"/>
      <c r="G104" s="299"/>
      <c r="H104" s="332"/>
      <c r="I104" s="299"/>
      <c r="J104" s="299"/>
      <c r="K104" s="299"/>
      <c r="L104" s="299"/>
      <c r="M104" s="745">
        <v>220321</v>
      </c>
      <c r="N104" s="299"/>
      <c r="O104" s="299"/>
      <c r="P104" s="332"/>
      <c r="Q104" s="332"/>
      <c r="R104" s="187"/>
    </row>
    <row r="105" spans="1:18" ht="27.75" customHeight="1">
      <c r="A105" s="192"/>
      <c r="B105" s="275" t="s">
        <v>1685</v>
      </c>
      <c r="C105" s="358" t="s">
        <v>1327</v>
      </c>
      <c r="D105" s="2997"/>
      <c r="E105" s="299"/>
      <c r="F105" s="299"/>
      <c r="G105" s="299"/>
      <c r="H105" s="332"/>
      <c r="I105" s="299"/>
      <c r="J105" s="299"/>
      <c r="K105" s="299"/>
      <c r="L105" s="299"/>
      <c r="M105" s="745">
        <v>166845</v>
      </c>
      <c r="N105" s="299"/>
      <c r="O105" s="299"/>
      <c r="P105" s="332"/>
      <c r="Q105" s="332"/>
      <c r="R105" s="187"/>
    </row>
    <row r="106" spans="1:18" ht="22.5" customHeight="1">
      <c r="A106" s="192"/>
      <c r="B106" s="2899" t="s">
        <v>1686</v>
      </c>
      <c r="C106" s="2900"/>
      <c r="D106" s="2997"/>
      <c r="E106" s="299"/>
      <c r="F106" s="299"/>
      <c r="G106" s="299"/>
      <c r="H106" s="332"/>
      <c r="I106" s="299"/>
      <c r="J106" s="299"/>
      <c r="K106" s="299"/>
      <c r="L106" s="299"/>
      <c r="M106" s="745"/>
      <c r="N106" s="299"/>
      <c r="O106" s="299"/>
      <c r="P106" s="332"/>
      <c r="Q106" s="332"/>
      <c r="R106" s="187"/>
    </row>
    <row r="107" spans="1:18" ht="24" customHeight="1">
      <c r="A107" s="192"/>
      <c r="B107" s="275" t="s">
        <v>1683</v>
      </c>
      <c r="C107" s="358" t="s">
        <v>1327</v>
      </c>
      <c r="D107" s="2997"/>
      <c r="E107" s="299"/>
      <c r="F107" s="299"/>
      <c r="G107" s="299"/>
      <c r="H107" s="332"/>
      <c r="I107" s="299"/>
      <c r="J107" s="299"/>
      <c r="K107" s="299"/>
      <c r="L107" s="299"/>
      <c r="M107" s="745">
        <v>228182</v>
      </c>
      <c r="N107" s="299"/>
      <c r="O107" s="299"/>
      <c r="P107" s="332"/>
      <c r="Q107" s="332"/>
      <c r="R107" s="187"/>
    </row>
    <row r="108" spans="1:18" ht="32.25" customHeight="1">
      <c r="A108" s="192"/>
      <c r="B108" s="275" t="s">
        <v>1684</v>
      </c>
      <c r="C108" s="358" t="s">
        <v>1327</v>
      </c>
      <c r="D108" s="2997"/>
      <c r="E108" s="299"/>
      <c r="F108" s="299"/>
      <c r="G108" s="299"/>
      <c r="H108" s="332"/>
      <c r="I108" s="299"/>
      <c r="J108" s="299"/>
      <c r="K108" s="299"/>
      <c r="L108" s="299"/>
      <c r="M108" s="745">
        <v>187273</v>
      </c>
      <c r="N108" s="299"/>
      <c r="O108" s="299"/>
      <c r="P108" s="332"/>
      <c r="Q108" s="332"/>
      <c r="R108" s="187"/>
    </row>
    <row r="109" spans="1:18" ht="18">
      <c r="A109" s="192"/>
      <c r="B109" s="275" t="s">
        <v>1685</v>
      </c>
      <c r="C109" s="358" t="s">
        <v>1327</v>
      </c>
      <c r="D109" s="3001"/>
      <c r="E109" s="299"/>
      <c r="F109" s="299"/>
      <c r="G109" s="299"/>
      <c r="H109" s="332"/>
      <c r="I109" s="299"/>
      <c r="J109" s="299"/>
      <c r="K109" s="299"/>
      <c r="L109" s="299"/>
      <c r="M109" s="745">
        <v>141818</v>
      </c>
      <c r="N109" s="299"/>
      <c r="O109" s="299"/>
      <c r="P109" s="332"/>
      <c r="Q109" s="332"/>
      <c r="R109" s="187"/>
    </row>
    <row r="110" spans="1:18" ht="24" customHeight="1">
      <c r="A110" s="192"/>
      <c r="B110" s="2892" t="s">
        <v>1687</v>
      </c>
      <c r="C110" s="2893"/>
      <c r="D110" s="3031"/>
      <c r="E110" s="299"/>
      <c r="F110" s="299"/>
      <c r="G110" s="299"/>
      <c r="H110" s="332"/>
      <c r="I110" s="299"/>
      <c r="J110" s="299"/>
      <c r="K110" s="299"/>
      <c r="L110" s="299"/>
      <c r="M110" s="745"/>
      <c r="N110" s="299"/>
      <c r="O110" s="299"/>
      <c r="P110" s="332"/>
      <c r="Q110" s="332"/>
      <c r="R110" s="187"/>
    </row>
    <row r="111" spans="1:18" ht="15.75" customHeight="1">
      <c r="A111" s="192"/>
      <c r="B111" s="2899" t="s">
        <v>1690</v>
      </c>
      <c r="C111" s="2901"/>
      <c r="E111" s="299"/>
      <c r="F111" s="299"/>
      <c r="G111" s="299"/>
      <c r="H111" s="332"/>
      <c r="I111" s="299"/>
      <c r="J111" s="299"/>
      <c r="K111" s="299"/>
      <c r="L111" s="299"/>
      <c r="M111" s="745"/>
      <c r="N111" s="299"/>
      <c r="O111" s="299"/>
      <c r="P111" s="332"/>
      <c r="Q111" s="332"/>
      <c r="R111" s="187"/>
    </row>
    <row r="112" spans="1:18" ht="18">
      <c r="A112" s="192"/>
      <c r="B112" s="275" t="s">
        <v>1688</v>
      </c>
      <c r="C112" s="358" t="s">
        <v>1327</v>
      </c>
      <c r="D112" s="860"/>
      <c r="E112" s="299"/>
      <c r="F112" s="299"/>
      <c r="G112" s="299"/>
      <c r="H112" s="332"/>
      <c r="I112" s="299"/>
      <c r="J112" s="299"/>
      <c r="K112" s="299"/>
      <c r="L112" s="299"/>
      <c r="M112" s="745">
        <v>257754</v>
      </c>
      <c r="N112" s="299"/>
      <c r="O112" s="299"/>
      <c r="P112" s="332"/>
      <c r="Q112" s="332"/>
      <c r="R112" s="187"/>
    </row>
    <row r="113" spans="1:18" ht="60" customHeight="1">
      <c r="A113" s="192"/>
      <c r="B113" s="275" t="s">
        <v>1689</v>
      </c>
      <c r="C113" s="358" t="s">
        <v>1327</v>
      </c>
      <c r="D113" s="2996" t="s">
        <v>1562</v>
      </c>
      <c r="E113" s="299"/>
      <c r="F113" s="299"/>
      <c r="G113" s="299"/>
      <c r="H113" s="332"/>
      <c r="I113" s="299"/>
      <c r="J113" s="299"/>
      <c r="K113" s="299"/>
      <c r="L113" s="299"/>
      <c r="M113" s="745">
        <v>257754</v>
      </c>
      <c r="N113" s="299"/>
      <c r="O113" s="299"/>
      <c r="P113" s="332"/>
      <c r="Q113" s="332"/>
      <c r="R113" s="187"/>
    </row>
    <row r="114" spans="1:18" ht="26.25" customHeight="1">
      <c r="A114" s="192"/>
      <c r="B114" s="2899" t="s">
        <v>1690</v>
      </c>
      <c r="C114" s="2901"/>
      <c r="D114" s="2997"/>
      <c r="E114" s="299"/>
      <c r="F114" s="299"/>
      <c r="G114" s="299"/>
      <c r="H114" s="332"/>
      <c r="I114" s="299"/>
      <c r="J114" s="299"/>
      <c r="K114" s="299"/>
      <c r="L114" s="299"/>
      <c r="M114" s="745"/>
      <c r="N114" s="299"/>
      <c r="O114" s="299"/>
      <c r="P114" s="332"/>
      <c r="Q114" s="332"/>
      <c r="R114" s="187"/>
    </row>
    <row r="115" spans="1:18" ht="18">
      <c r="A115" s="192"/>
      <c r="B115" s="275" t="s">
        <v>1688</v>
      </c>
      <c r="C115" s="358" t="s">
        <v>1327</v>
      </c>
      <c r="D115" s="2997"/>
      <c r="E115" s="299"/>
      <c r="F115" s="299"/>
      <c r="G115" s="299"/>
      <c r="H115" s="332"/>
      <c r="I115" s="299"/>
      <c r="J115" s="299"/>
      <c r="K115" s="299"/>
      <c r="L115" s="299"/>
      <c r="M115" s="745">
        <v>219091</v>
      </c>
      <c r="N115" s="299"/>
      <c r="O115" s="299"/>
      <c r="P115" s="332"/>
      <c r="Q115" s="332"/>
      <c r="R115" s="187"/>
    </row>
    <row r="116" spans="1:18" ht="18">
      <c r="A116" s="192"/>
      <c r="B116" s="275" t="s">
        <v>1689</v>
      </c>
      <c r="C116" s="358" t="s">
        <v>1327</v>
      </c>
      <c r="D116" s="3001"/>
      <c r="E116" s="299"/>
      <c r="F116" s="299"/>
      <c r="G116" s="299"/>
      <c r="H116" s="332"/>
      <c r="I116" s="299"/>
      <c r="J116" s="299"/>
      <c r="K116" s="299"/>
      <c r="L116" s="299"/>
      <c r="M116" s="745">
        <v>219091</v>
      </c>
      <c r="N116" s="299"/>
      <c r="O116" s="299"/>
      <c r="P116" s="332"/>
      <c r="Q116" s="332"/>
      <c r="R116" s="187"/>
    </row>
    <row r="117" spans="1:18" ht="24" customHeight="1">
      <c r="A117" s="192"/>
      <c r="B117" s="3032" t="s">
        <v>1691</v>
      </c>
      <c r="C117" s="3033"/>
      <c r="D117" s="3034"/>
      <c r="E117" s="299"/>
      <c r="F117" s="299"/>
      <c r="G117" s="299"/>
      <c r="H117" s="332"/>
      <c r="I117" s="299"/>
      <c r="J117" s="299"/>
      <c r="K117" s="299"/>
      <c r="L117" s="299"/>
      <c r="M117" s="745"/>
      <c r="N117" s="299"/>
      <c r="O117" s="299"/>
      <c r="P117" s="332"/>
      <c r="Q117" s="332"/>
      <c r="R117" s="187"/>
    </row>
    <row r="118" spans="1:18" ht="30" customHeight="1">
      <c r="A118" s="192"/>
      <c r="B118" s="275" t="s">
        <v>1692</v>
      </c>
      <c r="C118" s="358" t="s">
        <v>1327</v>
      </c>
      <c r="D118" s="2996" t="s">
        <v>1562</v>
      </c>
      <c r="E118" s="299"/>
      <c r="F118" s="299"/>
      <c r="G118" s="299"/>
      <c r="H118" s="332"/>
      <c r="I118" s="299"/>
      <c r="J118" s="299"/>
      <c r="K118" s="299"/>
      <c r="L118" s="299"/>
      <c r="M118" s="745">
        <v>252406</v>
      </c>
      <c r="N118" s="299"/>
      <c r="O118" s="299"/>
      <c r="P118" s="332"/>
      <c r="Q118" s="332"/>
      <c r="R118" s="187"/>
    </row>
    <row r="119" spans="1:18" ht="33" customHeight="1">
      <c r="A119" s="192"/>
      <c r="B119" s="275" t="s">
        <v>1693</v>
      </c>
      <c r="C119" s="358" t="s">
        <v>1327</v>
      </c>
      <c r="D119" s="3001"/>
      <c r="E119" s="299"/>
      <c r="F119" s="299"/>
      <c r="G119" s="299"/>
      <c r="H119" s="332"/>
      <c r="I119" s="299"/>
      <c r="J119" s="299"/>
      <c r="K119" s="299"/>
      <c r="L119" s="299"/>
      <c r="M119" s="745">
        <v>252406</v>
      </c>
      <c r="N119" s="299"/>
      <c r="O119" s="299"/>
      <c r="P119" s="332"/>
      <c r="Q119" s="332"/>
      <c r="R119" s="187"/>
    </row>
    <row r="120" spans="1:18" ht="30">
      <c r="A120" s="192"/>
      <c r="B120" s="275" t="s">
        <v>1694</v>
      </c>
      <c r="C120" s="358" t="s">
        <v>1327</v>
      </c>
      <c r="D120" s="262"/>
      <c r="E120" s="299"/>
      <c r="F120" s="299"/>
      <c r="G120" s="299"/>
      <c r="H120" s="332"/>
      <c r="I120" s="299"/>
      <c r="J120" s="299"/>
      <c r="K120" s="299"/>
      <c r="L120" s="299"/>
      <c r="M120" s="745">
        <v>177540</v>
      </c>
      <c r="N120" s="299"/>
      <c r="O120" s="299"/>
      <c r="P120" s="332"/>
      <c r="Q120" s="332"/>
      <c r="R120" s="187"/>
    </row>
    <row r="121" spans="1:18" ht="24.75" customHeight="1">
      <c r="A121" s="192"/>
      <c r="B121" s="3009" t="s">
        <v>1695</v>
      </c>
      <c r="C121" s="3010"/>
      <c r="D121" s="3011"/>
      <c r="E121" s="299"/>
      <c r="F121" s="299"/>
      <c r="G121" s="299"/>
      <c r="H121" s="332"/>
      <c r="I121" s="299"/>
      <c r="J121" s="299"/>
      <c r="K121" s="299"/>
      <c r="L121" s="299"/>
      <c r="M121" s="745"/>
      <c r="N121" s="299"/>
      <c r="O121" s="299"/>
      <c r="P121" s="332"/>
      <c r="Q121" s="332"/>
      <c r="R121" s="187"/>
    </row>
    <row r="122" spans="1:18" ht="30" customHeight="1">
      <c r="A122" s="192"/>
      <c r="B122" s="275" t="s">
        <v>1692</v>
      </c>
      <c r="C122" s="358" t="s">
        <v>1327</v>
      </c>
      <c r="D122" s="2996" t="s">
        <v>1562</v>
      </c>
      <c r="E122" s="299"/>
      <c r="F122" s="299"/>
      <c r="G122" s="299"/>
      <c r="H122" s="332"/>
      <c r="I122" s="299"/>
      <c r="J122" s="299"/>
      <c r="K122" s="299"/>
      <c r="L122" s="299"/>
      <c r="M122" s="745">
        <v>214545</v>
      </c>
      <c r="N122" s="299"/>
      <c r="O122" s="299"/>
      <c r="P122" s="332"/>
      <c r="Q122" s="332"/>
      <c r="R122" s="187"/>
    </row>
    <row r="123" spans="1:18" ht="30">
      <c r="A123" s="192"/>
      <c r="B123" s="275" t="s">
        <v>1693</v>
      </c>
      <c r="C123" s="358" t="s">
        <v>1327</v>
      </c>
      <c r="D123" s="2997"/>
      <c r="E123" s="299"/>
      <c r="F123" s="299"/>
      <c r="G123" s="299"/>
      <c r="H123" s="332"/>
      <c r="I123" s="299"/>
      <c r="J123" s="299"/>
      <c r="K123" s="299"/>
      <c r="L123" s="299"/>
      <c r="M123" s="745">
        <v>214545</v>
      </c>
      <c r="N123" s="299"/>
      <c r="O123" s="299"/>
      <c r="P123" s="332"/>
      <c r="Q123" s="332"/>
      <c r="R123" s="187"/>
    </row>
    <row r="124" spans="1:18" ht="37.5" customHeight="1">
      <c r="A124" s="192"/>
      <c r="B124" s="275" t="s">
        <v>1694</v>
      </c>
      <c r="C124" s="358" t="s">
        <v>1327</v>
      </c>
      <c r="D124" s="3001"/>
      <c r="E124" s="299"/>
      <c r="F124" s="299"/>
      <c r="G124" s="299"/>
      <c r="H124" s="332"/>
      <c r="I124" s="299"/>
      <c r="J124" s="299"/>
      <c r="K124" s="299"/>
      <c r="L124" s="299"/>
      <c r="M124" s="745">
        <v>150909</v>
      </c>
      <c r="N124" s="299"/>
      <c r="O124" s="299"/>
      <c r="P124" s="332"/>
      <c r="Q124" s="332"/>
      <c r="R124" s="187"/>
    </row>
    <row r="125" spans="1:18" ht="22.5" customHeight="1">
      <c r="A125" s="192"/>
      <c r="B125" s="2892" t="s">
        <v>1696</v>
      </c>
      <c r="C125" s="2893"/>
      <c r="D125" s="3031"/>
      <c r="E125" s="299"/>
      <c r="F125" s="299"/>
      <c r="G125" s="299"/>
      <c r="H125" s="332"/>
      <c r="I125" s="299"/>
      <c r="J125" s="299"/>
      <c r="K125" s="299"/>
      <c r="L125" s="299"/>
      <c r="M125" s="745"/>
      <c r="N125" s="299"/>
      <c r="O125" s="299"/>
      <c r="P125" s="332"/>
      <c r="Q125" s="332"/>
      <c r="R125" s="187"/>
    </row>
    <row r="126" spans="1:18" ht="20.25" customHeight="1">
      <c r="A126" s="192"/>
      <c r="B126" s="3009" t="s">
        <v>1697</v>
      </c>
      <c r="C126" s="3010"/>
      <c r="D126" s="3011"/>
      <c r="E126" s="299"/>
      <c r="F126" s="299"/>
      <c r="G126" s="299"/>
      <c r="H126" s="332"/>
      <c r="I126" s="299"/>
      <c r="J126" s="299"/>
      <c r="K126" s="299"/>
      <c r="L126" s="299"/>
      <c r="M126" s="745"/>
      <c r="N126" s="299"/>
      <c r="O126" s="299"/>
      <c r="P126" s="332"/>
      <c r="Q126" s="332"/>
      <c r="R126" s="187"/>
    </row>
    <row r="127" spans="1:18" ht="18" customHeight="1">
      <c r="A127" s="192"/>
      <c r="B127" s="275" t="s">
        <v>1698</v>
      </c>
      <c r="C127" s="358" t="s">
        <v>1327</v>
      </c>
      <c r="D127" s="2996" t="s">
        <v>1562</v>
      </c>
      <c r="E127" s="299"/>
      <c r="F127" s="299"/>
      <c r="G127" s="299"/>
      <c r="H127" s="332"/>
      <c r="I127" s="299"/>
      <c r="J127" s="299"/>
      <c r="K127" s="299"/>
      <c r="L127" s="299"/>
      <c r="M127" s="745">
        <v>327273</v>
      </c>
      <c r="N127" s="299"/>
      <c r="O127" s="299"/>
      <c r="P127" s="332"/>
      <c r="Q127" s="332"/>
      <c r="R127" s="187"/>
    </row>
    <row r="128" spans="1:18" ht="18">
      <c r="A128" s="192"/>
      <c r="B128" s="275" t="s">
        <v>1699</v>
      </c>
      <c r="C128" s="358" t="s">
        <v>1327</v>
      </c>
      <c r="D128" s="2997"/>
      <c r="E128" s="299"/>
      <c r="F128" s="299"/>
      <c r="G128" s="299"/>
      <c r="H128" s="332"/>
      <c r="I128" s="299"/>
      <c r="J128" s="299"/>
      <c r="K128" s="299"/>
      <c r="L128" s="299"/>
      <c r="M128" s="745">
        <v>305883</v>
      </c>
      <c r="N128" s="299"/>
      <c r="O128" s="299"/>
      <c r="P128" s="332"/>
      <c r="Q128" s="332"/>
      <c r="R128" s="187"/>
    </row>
    <row r="129" spans="1:18" ht="18">
      <c r="A129" s="192"/>
      <c r="B129" s="275" t="s">
        <v>1700</v>
      </c>
      <c r="C129" s="358" t="s">
        <v>1327</v>
      </c>
      <c r="D129" s="2997"/>
      <c r="E129" s="299"/>
      <c r="F129" s="299"/>
      <c r="G129" s="299"/>
      <c r="H129" s="332"/>
      <c r="I129" s="299"/>
      <c r="J129" s="299"/>
      <c r="K129" s="299"/>
      <c r="L129" s="299"/>
      <c r="M129" s="745">
        <v>263102</v>
      </c>
      <c r="N129" s="299"/>
      <c r="O129" s="299"/>
      <c r="P129" s="332"/>
      <c r="Q129" s="332"/>
      <c r="R129" s="187"/>
    </row>
    <row r="130" spans="1:18" ht="18">
      <c r="A130" s="192"/>
      <c r="B130" s="275" t="s">
        <v>1701</v>
      </c>
      <c r="C130" s="358" t="s">
        <v>1327</v>
      </c>
      <c r="D130" s="2997"/>
      <c r="E130" s="299"/>
      <c r="F130" s="299"/>
      <c r="G130" s="299"/>
      <c r="H130" s="332"/>
      <c r="I130" s="299"/>
      <c r="J130" s="299"/>
      <c r="K130" s="299"/>
      <c r="L130" s="299"/>
      <c r="M130" s="745">
        <v>231016</v>
      </c>
      <c r="N130" s="299"/>
      <c r="O130" s="299"/>
      <c r="P130" s="332"/>
      <c r="Q130" s="332"/>
      <c r="R130" s="187"/>
    </row>
    <row r="131" spans="1:18" ht="18">
      <c r="A131" s="192"/>
      <c r="B131" s="275" t="s">
        <v>1702</v>
      </c>
      <c r="C131" s="358" t="s">
        <v>1327</v>
      </c>
      <c r="D131" s="3001"/>
      <c r="E131" s="299"/>
      <c r="F131" s="299"/>
      <c r="G131" s="299"/>
      <c r="H131" s="332"/>
      <c r="I131" s="299"/>
      <c r="J131" s="299"/>
      <c r="K131" s="299"/>
      <c r="L131" s="299"/>
      <c r="M131" s="745">
        <v>231016</v>
      </c>
      <c r="N131" s="299"/>
      <c r="O131" s="299"/>
      <c r="P131" s="332"/>
      <c r="Q131" s="332"/>
      <c r="R131" s="187"/>
    </row>
    <row r="132" spans="1:18" ht="22.5" customHeight="1">
      <c r="A132" s="192"/>
      <c r="B132" s="3009" t="s">
        <v>1703</v>
      </c>
      <c r="C132" s="3010"/>
      <c r="D132" s="3011"/>
      <c r="E132" s="299"/>
      <c r="F132" s="299"/>
      <c r="G132" s="299"/>
      <c r="H132" s="332"/>
      <c r="I132" s="299"/>
      <c r="J132" s="299"/>
      <c r="K132" s="299"/>
      <c r="L132" s="299"/>
      <c r="M132" s="745"/>
      <c r="N132" s="299"/>
      <c r="O132" s="299"/>
      <c r="P132" s="332"/>
      <c r="Q132" s="332"/>
      <c r="R132" s="187"/>
    </row>
    <row r="133" spans="1:18" ht="18" customHeight="1">
      <c r="A133" s="192"/>
      <c r="B133" s="275" t="s">
        <v>1698</v>
      </c>
      <c r="C133" s="358" t="s">
        <v>1327</v>
      </c>
      <c r="D133" s="2996" t="s">
        <v>1562</v>
      </c>
      <c r="E133" s="299"/>
      <c r="F133" s="299"/>
      <c r="G133" s="299"/>
      <c r="H133" s="332"/>
      <c r="I133" s="299"/>
      <c r="J133" s="299"/>
      <c r="K133" s="299"/>
      <c r="L133" s="299"/>
      <c r="M133" s="745">
        <v>278182</v>
      </c>
      <c r="N133" s="299"/>
      <c r="O133" s="299"/>
      <c r="P133" s="332"/>
      <c r="Q133" s="332"/>
      <c r="R133" s="187"/>
    </row>
    <row r="134" spans="1:18" ht="29.25" customHeight="1">
      <c r="A134" s="192"/>
      <c r="B134" s="275" t="s">
        <v>1699</v>
      </c>
      <c r="C134" s="358" t="s">
        <v>1327</v>
      </c>
      <c r="D134" s="2997"/>
      <c r="E134" s="299"/>
      <c r="F134" s="299"/>
      <c r="G134" s="299"/>
      <c r="H134" s="332"/>
      <c r="I134" s="299"/>
      <c r="J134" s="299"/>
      <c r="K134" s="299"/>
      <c r="L134" s="299"/>
      <c r="M134" s="745">
        <v>260000</v>
      </c>
      <c r="N134" s="299"/>
      <c r="O134" s="299"/>
      <c r="P134" s="332"/>
      <c r="Q134" s="332"/>
      <c r="R134" s="187"/>
    </row>
    <row r="135" spans="1:18" ht="18">
      <c r="A135" s="192"/>
      <c r="B135" s="275" t="s">
        <v>1700</v>
      </c>
      <c r="C135" s="358" t="s">
        <v>1327</v>
      </c>
      <c r="D135" s="2997"/>
      <c r="E135" s="299"/>
      <c r="F135" s="299"/>
      <c r="G135" s="299"/>
      <c r="H135" s="332"/>
      <c r="I135" s="299"/>
      <c r="J135" s="299"/>
      <c r="K135" s="299"/>
      <c r="L135" s="299"/>
      <c r="M135" s="745">
        <v>223636</v>
      </c>
      <c r="N135" s="299"/>
      <c r="O135" s="299"/>
      <c r="P135" s="332"/>
      <c r="Q135" s="332"/>
      <c r="R135" s="187"/>
    </row>
    <row r="136" spans="1:18" ht="18">
      <c r="A136" s="192"/>
      <c r="B136" s="275" t="s">
        <v>1701</v>
      </c>
      <c r="C136" s="358" t="s">
        <v>1327</v>
      </c>
      <c r="D136" s="2997"/>
      <c r="E136" s="299"/>
      <c r="F136" s="299"/>
      <c r="G136" s="299"/>
      <c r="H136" s="332"/>
      <c r="I136" s="299"/>
      <c r="J136" s="299"/>
      <c r="K136" s="299"/>
      <c r="L136" s="299"/>
      <c r="M136" s="745">
        <v>196364</v>
      </c>
      <c r="N136" s="299"/>
      <c r="O136" s="299"/>
      <c r="P136" s="332"/>
      <c r="Q136" s="332"/>
      <c r="R136" s="187"/>
    </row>
    <row r="137" spans="1:18" ht="18">
      <c r="A137" s="192"/>
      <c r="B137" s="275" t="s">
        <v>1702</v>
      </c>
      <c r="C137" s="358" t="s">
        <v>1327</v>
      </c>
      <c r="D137" s="3001"/>
      <c r="E137" s="299"/>
      <c r="F137" s="299"/>
      <c r="G137" s="299"/>
      <c r="H137" s="332"/>
      <c r="I137" s="299"/>
      <c r="J137" s="299"/>
      <c r="K137" s="299"/>
      <c r="L137" s="299"/>
      <c r="M137" s="745">
        <v>196364</v>
      </c>
      <c r="N137" s="299"/>
      <c r="O137" s="299"/>
      <c r="P137" s="332"/>
      <c r="Q137" s="332"/>
      <c r="R137" s="187"/>
    </row>
    <row r="138" spans="1:18" ht="22.5" customHeight="1">
      <c r="A138" s="192"/>
      <c r="B138" s="3009" t="s">
        <v>1704</v>
      </c>
      <c r="C138" s="3010"/>
      <c r="D138" s="3011"/>
      <c r="E138" s="299"/>
      <c r="F138" s="299"/>
      <c r="G138" s="299"/>
      <c r="H138" s="332"/>
      <c r="I138" s="299"/>
      <c r="J138" s="299"/>
      <c r="K138" s="299"/>
      <c r="L138" s="299"/>
      <c r="M138" s="745"/>
      <c r="N138" s="299"/>
      <c r="O138" s="299"/>
      <c r="P138" s="332"/>
      <c r="Q138" s="332"/>
      <c r="R138" s="187"/>
    </row>
    <row r="139" spans="1:18" ht="18" customHeight="1">
      <c r="A139" s="192"/>
      <c r="B139" s="275" t="s">
        <v>1705</v>
      </c>
      <c r="C139" s="358" t="s">
        <v>1327</v>
      </c>
      <c r="D139" s="2996" t="s">
        <v>1562</v>
      </c>
      <c r="E139" s="299"/>
      <c r="F139" s="299"/>
      <c r="G139" s="299"/>
      <c r="H139" s="332"/>
      <c r="I139" s="299"/>
      <c r="J139" s="299"/>
      <c r="K139" s="299"/>
      <c r="L139" s="299"/>
      <c r="M139" s="745">
        <v>434225</v>
      </c>
      <c r="N139" s="299"/>
      <c r="O139" s="299"/>
      <c r="P139" s="332"/>
      <c r="Q139" s="332"/>
      <c r="R139" s="187"/>
    </row>
    <row r="140" spans="1:18" ht="18">
      <c r="A140" s="192"/>
      <c r="B140" s="275" t="s">
        <v>1706</v>
      </c>
      <c r="C140" s="358" t="s">
        <v>1327</v>
      </c>
      <c r="D140" s="2997"/>
      <c r="E140" s="299"/>
      <c r="F140" s="299"/>
      <c r="G140" s="299"/>
      <c r="H140" s="332"/>
      <c r="I140" s="299"/>
      <c r="J140" s="299"/>
      <c r="K140" s="299"/>
      <c r="L140" s="299"/>
      <c r="M140" s="745">
        <v>327273</v>
      </c>
      <c r="N140" s="299"/>
      <c r="O140" s="299"/>
      <c r="P140" s="332"/>
      <c r="Q140" s="332"/>
      <c r="R140" s="187"/>
    </row>
    <row r="141" spans="1:18" ht="18">
      <c r="A141" s="192"/>
      <c r="B141" s="275" t="s">
        <v>1707</v>
      </c>
      <c r="C141" s="358" t="s">
        <v>1327</v>
      </c>
      <c r="D141" s="2997"/>
      <c r="E141" s="299"/>
      <c r="F141" s="299"/>
      <c r="G141" s="299"/>
      <c r="H141" s="332"/>
      <c r="I141" s="299"/>
      <c r="J141" s="299"/>
      <c r="K141" s="299"/>
      <c r="L141" s="299"/>
      <c r="M141" s="745">
        <v>263102</v>
      </c>
      <c r="N141" s="299"/>
      <c r="O141" s="299"/>
      <c r="P141" s="332"/>
      <c r="Q141" s="332"/>
      <c r="R141" s="187"/>
    </row>
    <row r="142" spans="1:18" ht="18">
      <c r="A142" s="192"/>
      <c r="B142" s="275" t="s">
        <v>1708</v>
      </c>
      <c r="C142" s="358" t="s">
        <v>1327</v>
      </c>
      <c r="D142" s="3001"/>
      <c r="E142" s="299"/>
      <c r="F142" s="299"/>
      <c r="G142" s="299"/>
      <c r="H142" s="332"/>
      <c r="I142" s="299"/>
      <c r="J142" s="299"/>
      <c r="K142" s="299"/>
      <c r="L142" s="299"/>
      <c r="M142" s="745">
        <v>263102</v>
      </c>
      <c r="N142" s="299"/>
      <c r="O142" s="299"/>
      <c r="P142" s="332"/>
      <c r="Q142" s="332"/>
      <c r="R142" s="187"/>
    </row>
    <row r="143" spans="1:18" ht="22.5" customHeight="1">
      <c r="A143" s="192"/>
      <c r="B143" s="3009" t="s">
        <v>1709</v>
      </c>
      <c r="C143" s="3010"/>
      <c r="D143" s="3011"/>
      <c r="E143" s="299"/>
      <c r="F143" s="299"/>
      <c r="G143" s="299"/>
      <c r="H143" s="332"/>
      <c r="I143" s="299"/>
      <c r="J143" s="299"/>
      <c r="K143" s="299"/>
      <c r="L143" s="299"/>
      <c r="M143" s="745"/>
      <c r="N143" s="299"/>
      <c r="O143" s="299"/>
      <c r="P143" s="332"/>
      <c r="Q143" s="332"/>
      <c r="R143" s="187"/>
    </row>
    <row r="144" spans="1:18" ht="18" customHeight="1">
      <c r="A144" s="192"/>
      <c r="B144" s="275" t="s">
        <v>1705</v>
      </c>
      <c r="C144" s="358" t="s">
        <v>1327</v>
      </c>
      <c r="D144" s="2996" t="s">
        <v>1562</v>
      </c>
      <c r="E144" s="299"/>
      <c r="F144" s="299"/>
      <c r="G144" s="299"/>
      <c r="H144" s="332"/>
      <c r="I144" s="299"/>
      <c r="J144" s="299"/>
      <c r="K144" s="299"/>
      <c r="L144" s="299"/>
      <c r="M144" s="745">
        <v>369091</v>
      </c>
      <c r="N144" s="299"/>
      <c r="O144" s="299"/>
      <c r="P144" s="332"/>
      <c r="Q144" s="332"/>
      <c r="R144" s="187"/>
    </row>
    <row r="145" spans="1:18" ht="18">
      <c r="A145" s="192"/>
      <c r="B145" s="275" t="s">
        <v>1706</v>
      </c>
      <c r="C145" s="358" t="s">
        <v>1327</v>
      </c>
      <c r="D145" s="2997"/>
      <c r="E145" s="299"/>
      <c r="F145" s="299"/>
      <c r="G145" s="299"/>
      <c r="H145" s="332"/>
      <c r="I145" s="299"/>
      <c r="J145" s="299"/>
      <c r="K145" s="299"/>
      <c r="L145" s="299"/>
      <c r="M145" s="745">
        <v>278182</v>
      </c>
      <c r="N145" s="299"/>
      <c r="O145" s="299"/>
      <c r="P145" s="332"/>
      <c r="Q145" s="332"/>
      <c r="R145" s="187"/>
    </row>
    <row r="146" spans="1:18" ht="36" customHeight="1">
      <c r="A146" s="192"/>
      <c r="B146" s="275" t="s">
        <v>1707</v>
      </c>
      <c r="C146" s="358" t="s">
        <v>1327</v>
      </c>
      <c r="D146" s="2997"/>
      <c r="E146" s="299"/>
      <c r="F146" s="299"/>
      <c r="G146" s="299"/>
      <c r="H146" s="332"/>
      <c r="I146" s="299"/>
      <c r="J146" s="299"/>
      <c r="K146" s="299"/>
      <c r="L146" s="299"/>
      <c r="M146" s="745">
        <v>223636</v>
      </c>
      <c r="N146" s="299"/>
      <c r="O146" s="299"/>
      <c r="P146" s="332"/>
      <c r="Q146" s="332"/>
      <c r="R146" s="187"/>
    </row>
    <row r="147" spans="1:18" ht="18">
      <c r="A147" s="192"/>
      <c r="B147" s="275" t="s">
        <v>1708</v>
      </c>
      <c r="C147" s="358" t="s">
        <v>1327</v>
      </c>
      <c r="D147" s="3001"/>
      <c r="E147" s="299"/>
      <c r="F147" s="299"/>
      <c r="G147" s="299"/>
      <c r="H147" s="332"/>
      <c r="I147" s="299"/>
      <c r="J147" s="299"/>
      <c r="K147" s="299"/>
      <c r="L147" s="299"/>
      <c r="M147" s="745">
        <v>223636</v>
      </c>
      <c r="N147" s="299"/>
      <c r="O147" s="299"/>
      <c r="P147" s="332"/>
      <c r="Q147" s="332"/>
      <c r="R147" s="187"/>
    </row>
    <row r="148" spans="1:18" ht="22.5" customHeight="1">
      <c r="A148" s="192"/>
      <c r="B148" s="539" t="s">
        <v>1710</v>
      </c>
      <c r="C148" s="540"/>
      <c r="D148" s="795"/>
      <c r="E148" s="299"/>
      <c r="F148" s="299"/>
      <c r="G148" s="299"/>
      <c r="H148" s="332"/>
      <c r="I148" s="299"/>
      <c r="J148" s="299"/>
      <c r="K148" s="299"/>
      <c r="L148" s="299"/>
      <c r="M148" s="745"/>
      <c r="N148" s="299"/>
      <c r="O148" s="299"/>
      <c r="P148" s="332"/>
      <c r="Q148" s="332"/>
      <c r="R148" s="187"/>
    </row>
    <row r="149" spans="1:18" ht="18" customHeight="1">
      <c r="A149" s="192"/>
      <c r="B149" s="275" t="s">
        <v>1711</v>
      </c>
      <c r="C149" s="150" t="s">
        <v>1327</v>
      </c>
      <c r="D149" s="2996" t="s">
        <v>1562</v>
      </c>
      <c r="E149" s="299"/>
      <c r="F149" s="299"/>
      <c r="G149" s="299"/>
      <c r="H149" s="332"/>
      <c r="I149" s="299"/>
      <c r="J149" s="299"/>
      <c r="K149" s="299"/>
      <c r="L149" s="299"/>
      <c r="M149" s="745">
        <v>327273</v>
      </c>
      <c r="N149" s="299"/>
      <c r="O149" s="299"/>
      <c r="P149" s="332"/>
      <c r="Q149" s="332"/>
      <c r="R149" s="187"/>
    </row>
    <row r="150" spans="1:18" ht="18">
      <c r="A150" s="192"/>
      <c r="B150" s="275" t="s">
        <v>1712</v>
      </c>
      <c r="C150" s="150" t="s">
        <v>1327</v>
      </c>
      <c r="D150" s="2997"/>
      <c r="E150" s="299"/>
      <c r="F150" s="299"/>
      <c r="G150" s="299"/>
      <c r="H150" s="332"/>
      <c r="I150" s="299"/>
      <c r="J150" s="299"/>
      <c r="K150" s="299"/>
      <c r="L150" s="299"/>
      <c r="M150" s="745">
        <v>273796</v>
      </c>
      <c r="N150" s="299"/>
      <c r="O150" s="299"/>
      <c r="P150" s="332"/>
      <c r="Q150" s="332"/>
      <c r="R150" s="187"/>
    </row>
    <row r="151" spans="1:18" ht="15.75">
      <c r="A151" s="192"/>
      <c r="B151" s="539" t="s">
        <v>1713</v>
      </c>
      <c r="C151" s="412"/>
      <c r="D151" s="2997"/>
      <c r="E151" s="299"/>
      <c r="F151" s="299"/>
      <c r="G151" s="299"/>
      <c r="H151" s="332"/>
      <c r="I151" s="299"/>
      <c r="J151" s="299"/>
      <c r="K151" s="299"/>
      <c r="L151" s="299"/>
      <c r="M151" s="745"/>
      <c r="N151" s="299"/>
      <c r="O151" s="299"/>
      <c r="P151" s="332"/>
      <c r="Q151" s="332"/>
      <c r="R151" s="187"/>
    </row>
    <row r="152" spans="1:18" ht="18">
      <c r="A152" s="192"/>
      <c r="B152" s="275" t="s">
        <v>1711</v>
      </c>
      <c r="C152" s="150" t="s">
        <v>1327</v>
      </c>
      <c r="D152" s="2997"/>
      <c r="E152" s="299"/>
      <c r="F152" s="299"/>
      <c r="G152" s="299"/>
      <c r="H152" s="332"/>
      <c r="I152" s="299"/>
      <c r="J152" s="299"/>
      <c r="K152" s="299"/>
      <c r="L152" s="299"/>
      <c r="M152" s="745">
        <v>278182</v>
      </c>
      <c r="N152" s="299"/>
      <c r="O152" s="299"/>
      <c r="P152" s="332"/>
      <c r="Q152" s="332"/>
      <c r="R152" s="187"/>
    </row>
    <row r="153" spans="1:18" ht="18">
      <c r="A153" s="192"/>
      <c r="B153" s="275" t="s">
        <v>1712</v>
      </c>
      <c r="C153" s="150" t="s">
        <v>1327</v>
      </c>
      <c r="D153" s="3001"/>
      <c r="E153" s="299"/>
      <c r="F153" s="299"/>
      <c r="G153" s="299"/>
      <c r="H153" s="332"/>
      <c r="I153" s="299"/>
      <c r="J153" s="299"/>
      <c r="K153" s="299"/>
      <c r="L153" s="299"/>
      <c r="M153" s="745">
        <v>232727</v>
      </c>
      <c r="N153" s="299"/>
      <c r="O153" s="299"/>
      <c r="P153" s="332"/>
      <c r="Q153" s="332"/>
      <c r="R153" s="187"/>
    </row>
    <row r="154" spans="1:18" ht="24" customHeight="1">
      <c r="A154" s="192"/>
      <c r="B154" s="2892" t="s">
        <v>1714</v>
      </c>
      <c r="C154" s="2893"/>
      <c r="D154" s="3031"/>
      <c r="E154" s="299"/>
      <c r="F154" s="299"/>
      <c r="G154" s="299"/>
      <c r="H154" s="332"/>
      <c r="I154" s="299"/>
      <c r="J154" s="299"/>
      <c r="K154" s="299"/>
      <c r="L154" s="299"/>
      <c r="M154" s="745"/>
      <c r="N154" s="299"/>
      <c r="O154" s="299"/>
      <c r="P154" s="332"/>
      <c r="Q154" s="332"/>
      <c r="R154" s="187"/>
    </row>
    <row r="155" spans="1:18" ht="15.75">
      <c r="A155" s="192"/>
      <c r="B155" s="3009" t="s">
        <v>1715</v>
      </c>
      <c r="C155" s="3010"/>
      <c r="D155" s="3011"/>
      <c r="E155" s="299"/>
      <c r="F155" s="299"/>
      <c r="G155" s="299"/>
      <c r="H155" s="332"/>
      <c r="I155" s="299"/>
      <c r="J155" s="299"/>
      <c r="K155" s="299"/>
      <c r="L155" s="299"/>
      <c r="M155" s="745"/>
      <c r="N155" s="299"/>
      <c r="O155" s="299"/>
      <c r="P155" s="332"/>
      <c r="Q155" s="332"/>
      <c r="R155" s="187"/>
    </row>
    <row r="156" spans="1:18" ht="22.5" customHeight="1">
      <c r="A156" s="192"/>
      <c r="B156" s="275" t="s">
        <v>1716</v>
      </c>
      <c r="C156" s="150" t="s">
        <v>1327</v>
      </c>
      <c r="D156" s="744"/>
      <c r="E156" s="299"/>
      <c r="F156" s="299"/>
      <c r="G156" s="299"/>
      <c r="H156" s="332"/>
      <c r="I156" s="299"/>
      <c r="J156" s="299"/>
      <c r="K156" s="299"/>
      <c r="L156" s="299"/>
      <c r="M156" s="745">
        <v>177540</v>
      </c>
      <c r="N156" s="299"/>
      <c r="O156" s="299"/>
      <c r="P156" s="332"/>
      <c r="Q156" s="332"/>
      <c r="R156" s="187"/>
    </row>
    <row r="157" spans="1:18" ht="20.25" customHeight="1">
      <c r="A157" s="192"/>
      <c r="B157" s="3009" t="s">
        <v>1717</v>
      </c>
      <c r="C157" s="3010"/>
      <c r="D157" s="3011"/>
      <c r="E157" s="299"/>
      <c r="F157" s="299"/>
      <c r="G157" s="299"/>
      <c r="H157" s="332"/>
      <c r="I157" s="299"/>
      <c r="J157" s="299"/>
      <c r="K157" s="299"/>
      <c r="L157" s="299"/>
      <c r="M157" s="745"/>
      <c r="N157" s="299"/>
      <c r="O157" s="299"/>
      <c r="P157" s="332"/>
      <c r="Q157" s="332"/>
      <c r="R157" s="187"/>
    </row>
    <row r="158" spans="1:18" ht="18">
      <c r="A158" s="192"/>
      <c r="B158" s="275" t="s">
        <v>1716</v>
      </c>
      <c r="C158" s="150" t="s">
        <v>1327</v>
      </c>
      <c r="D158" s="744"/>
      <c r="E158" s="299"/>
      <c r="F158" s="299"/>
      <c r="G158" s="299"/>
      <c r="H158" s="332"/>
      <c r="I158" s="299"/>
      <c r="J158" s="299"/>
      <c r="K158" s="299"/>
      <c r="L158" s="299"/>
      <c r="M158" s="745">
        <v>150909</v>
      </c>
      <c r="N158" s="299"/>
      <c r="O158" s="299"/>
      <c r="P158" s="332"/>
      <c r="Q158" s="332"/>
      <c r="R158" s="187"/>
    </row>
    <row r="159" spans="1:18" ht="23.25" customHeight="1">
      <c r="A159" s="192"/>
      <c r="B159" s="3009" t="s">
        <v>1718</v>
      </c>
      <c r="C159" s="3010"/>
      <c r="D159" s="3011"/>
      <c r="E159" s="299"/>
      <c r="F159" s="299"/>
      <c r="G159" s="299"/>
      <c r="H159" s="332"/>
      <c r="I159" s="299"/>
      <c r="J159" s="299"/>
      <c r="K159" s="299"/>
      <c r="L159" s="299"/>
      <c r="M159" s="745"/>
      <c r="N159" s="299"/>
      <c r="O159" s="299"/>
      <c r="P159" s="332"/>
      <c r="Q159" s="332"/>
      <c r="R159" s="187"/>
    </row>
    <row r="160" spans="1:18" ht="30">
      <c r="A160" s="192"/>
      <c r="B160" s="275" t="s">
        <v>1719</v>
      </c>
      <c r="C160" s="150" t="s">
        <v>1327</v>
      </c>
      <c r="D160" s="744"/>
      <c r="E160" s="299"/>
      <c r="F160" s="299"/>
      <c r="G160" s="299"/>
      <c r="H160" s="332"/>
      <c r="I160" s="299"/>
      <c r="J160" s="299"/>
      <c r="K160" s="299"/>
      <c r="L160" s="299"/>
      <c r="M160" s="745">
        <v>177540</v>
      </c>
      <c r="N160" s="299"/>
      <c r="O160" s="299"/>
      <c r="P160" s="332"/>
      <c r="Q160" s="332"/>
      <c r="R160" s="187"/>
    </row>
    <row r="161" spans="1:18" ht="23.25" customHeight="1">
      <c r="A161" s="192"/>
      <c r="B161" s="3009" t="s">
        <v>1720</v>
      </c>
      <c r="C161" s="3010"/>
      <c r="D161" s="3011"/>
      <c r="E161" s="299"/>
      <c r="F161" s="299"/>
      <c r="G161" s="299"/>
      <c r="H161" s="332"/>
      <c r="I161" s="299"/>
      <c r="J161" s="299"/>
      <c r="K161" s="299"/>
      <c r="L161" s="299"/>
      <c r="M161" s="745"/>
      <c r="N161" s="299"/>
      <c r="O161" s="299"/>
      <c r="P161" s="332"/>
      <c r="Q161" s="332"/>
      <c r="R161" s="187"/>
    </row>
    <row r="162" spans="1:18" ht="30">
      <c r="A162" s="192"/>
      <c r="B162" s="275" t="s">
        <v>1719</v>
      </c>
      <c r="C162" s="150" t="s">
        <v>1327</v>
      </c>
      <c r="D162" s="150"/>
      <c r="E162" s="299"/>
      <c r="F162" s="299"/>
      <c r="G162" s="299"/>
      <c r="H162" s="332"/>
      <c r="I162" s="299"/>
      <c r="J162" s="299"/>
      <c r="K162" s="299"/>
      <c r="L162" s="299"/>
      <c r="M162" s="745">
        <v>150909</v>
      </c>
      <c r="N162" s="299"/>
      <c r="O162" s="299"/>
      <c r="P162" s="332"/>
      <c r="Q162" s="332"/>
      <c r="R162" s="187"/>
    </row>
    <row r="163" spans="1:18" ht="19.5" customHeight="1">
      <c r="A163" s="192"/>
      <c r="B163" s="2892" t="s">
        <v>1721</v>
      </c>
      <c r="C163" s="2893"/>
      <c r="D163" s="3031"/>
      <c r="E163" s="299"/>
      <c r="F163" s="299"/>
      <c r="G163" s="299"/>
      <c r="H163" s="332"/>
      <c r="I163" s="299"/>
      <c r="J163" s="299"/>
      <c r="K163" s="299"/>
      <c r="L163" s="299"/>
      <c r="M163" s="745"/>
      <c r="N163" s="299"/>
      <c r="O163" s="299"/>
      <c r="P163" s="332"/>
      <c r="Q163" s="332"/>
      <c r="R163" s="187"/>
    </row>
    <row r="164" spans="1:18" ht="19.5" customHeight="1">
      <c r="A164" s="192"/>
      <c r="B164" s="3009" t="s">
        <v>1722</v>
      </c>
      <c r="C164" s="3010"/>
      <c r="D164" s="3011"/>
      <c r="E164" s="299"/>
      <c r="F164" s="299"/>
      <c r="G164" s="299"/>
      <c r="H164" s="332"/>
      <c r="I164" s="299"/>
      <c r="J164" s="299"/>
      <c r="K164" s="299"/>
      <c r="L164" s="299"/>
      <c r="M164" s="745"/>
      <c r="N164" s="299"/>
      <c r="O164" s="299"/>
      <c r="P164" s="332"/>
      <c r="Q164" s="332"/>
      <c r="R164" s="187"/>
    </row>
    <row r="165" spans="1:18" ht="29.25" customHeight="1">
      <c r="A165" s="192"/>
      <c r="B165" s="275" t="s">
        <v>1723</v>
      </c>
      <c r="C165" s="150" t="s">
        <v>1327</v>
      </c>
      <c r="D165" s="796"/>
      <c r="E165" s="299"/>
      <c r="F165" s="299"/>
      <c r="G165" s="299"/>
      <c r="H165" s="332"/>
      <c r="I165" s="299"/>
      <c r="J165" s="299"/>
      <c r="K165" s="299"/>
      <c r="L165" s="299"/>
      <c r="M165" s="745">
        <v>193583</v>
      </c>
      <c r="N165" s="299"/>
      <c r="O165" s="299"/>
      <c r="P165" s="332"/>
      <c r="Q165" s="332"/>
      <c r="R165" s="187"/>
    </row>
    <row r="166" spans="1:18" ht="23.25" customHeight="1">
      <c r="A166" s="192"/>
      <c r="B166" s="3009" t="s">
        <v>1724</v>
      </c>
      <c r="C166" s="3010"/>
      <c r="D166" s="3011"/>
      <c r="E166" s="299"/>
      <c r="F166" s="299"/>
      <c r="G166" s="299"/>
      <c r="H166" s="332"/>
      <c r="I166" s="299"/>
      <c r="J166" s="299"/>
      <c r="K166" s="299"/>
      <c r="L166" s="299"/>
      <c r="M166" s="745"/>
      <c r="N166" s="299"/>
      <c r="O166" s="299"/>
      <c r="P166" s="332"/>
      <c r="Q166" s="332"/>
      <c r="R166" s="187"/>
    </row>
    <row r="167" spans="1:18" ht="24.75" customHeight="1">
      <c r="A167" s="192"/>
      <c r="B167" s="275" t="s">
        <v>1723</v>
      </c>
      <c r="C167" s="150" t="s">
        <v>1327</v>
      </c>
      <c r="D167" s="796"/>
      <c r="E167" s="299"/>
      <c r="F167" s="299"/>
      <c r="G167" s="299"/>
      <c r="H167" s="332"/>
      <c r="I167" s="299"/>
      <c r="J167" s="299"/>
      <c r="K167" s="299"/>
      <c r="L167" s="299"/>
      <c r="M167" s="745">
        <v>164545</v>
      </c>
      <c r="N167" s="299"/>
      <c r="O167" s="299"/>
      <c r="P167" s="332"/>
      <c r="Q167" s="332"/>
      <c r="R167" s="187"/>
    </row>
    <row r="168" spans="1:18" ht="53.25" customHeight="1">
      <c r="A168" s="192">
        <v>3</v>
      </c>
      <c r="B168" s="3012" t="s">
        <v>1725</v>
      </c>
      <c r="C168" s="3013"/>
      <c r="D168" s="3013"/>
      <c r="E168" s="3013"/>
      <c r="F168" s="3013"/>
      <c r="G168" s="3013"/>
      <c r="H168" s="3013"/>
      <c r="I168" s="3013"/>
      <c r="J168" s="3013"/>
      <c r="K168" s="3013"/>
      <c r="L168" s="3013"/>
      <c r="M168" s="3013"/>
      <c r="N168" s="3013"/>
      <c r="O168" s="3013"/>
      <c r="P168" s="3013"/>
      <c r="Q168" s="3013"/>
      <c r="R168" s="3014"/>
    </row>
    <row r="169" spans="1:18" ht="28.5" customHeight="1">
      <c r="A169" s="192"/>
      <c r="B169" s="3067" t="s">
        <v>1726</v>
      </c>
      <c r="C169" s="2840"/>
      <c r="D169" s="2840"/>
      <c r="E169" s="2840"/>
      <c r="F169" s="2840"/>
      <c r="G169" s="2840"/>
      <c r="H169" s="2840"/>
      <c r="I169" s="2840"/>
      <c r="J169" s="2840"/>
      <c r="K169" s="2840"/>
      <c r="L169" s="2840"/>
      <c r="M169" s="2840"/>
      <c r="N169" s="2840"/>
      <c r="O169" s="700"/>
      <c r="P169" s="700"/>
      <c r="Q169" s="700"/>
      <c r="R169" s="701"/>
    </row>
    <row r="170" spans="1:18" ht="21" customHeight="1">
      <c r="A170" s="192"/>
      <c r="B170" s="2800" t="s">
        <v>1611</v>
      </c>
      <c r="C170" s="2801"/>
      <c r="D170" s="2802"/>
      <c r="E170" s="703"/>
      <c r="F170" s="2790" t="s">
        <v>1727</v>
      </c>
      <c r="G170" s="2790"/>
      <c r="H170" s="2790"/>
      <c r="I170" s="2790"/>
      <c r="J170" s="2790"/>
      <c r="K170" s="2790"/>
      <c r="L170" s="2790"/>
      <c r="M170" s="2790"/>
      <c r="N170" s="2790"/>
      <c r="O170" s="2790"/>
      <c r="P170" s="2790"/>
      <c r="Q170" s="700"/>
      <c r="R170" s="701"/>
    </row>
    <row r="171" spans="1:18" ht="21" customHeight="1">
      <c r="A171" s="192"/>
      <c r="B171" s="323" t="s">
        <v>1743</v>
      </c>
      <c r="C171" s="324"/>
      <c r="D171" s="297"/>
      <c r="E171" s="702"/>
      <c r="F171" s="356"/>
      <c r="G171" s="356"/>
      <c r="H171" s="336"/>
      <c r="I171" s="336"/>
      <c r="J171" s="336"/>
      <c r="K171" s="336"/>
      <c r="L171" s="336"/>
      <c r="M171" s="336"/>
      <c r="N171" s="336"/>
      <c r="O171" s="356"/>
      <c r="P171" s="356"/>
      <c r="Q171" s="700"/>
      <c r="R171" s="701"/>
    </row>
    <row r="172" spans="1:18" ht="38.25" customHeight="1">
      <c r="A172" s="192"/>
      <c r="B172" s="247" t="s">
        <v>1728</v>
      </c>
      <c r="C172" s="150" t="s">
        <v>1327</v>
      </c>
      <c r="D172" s="2996" t="s">
        <v>1729</v>
      </c>
      <c r="E172" s="425"/>
      <c r="F172" s="425"/>
      <c r="G172" s="426"/>
      <c r="H172" s="159"/>
      <c r="I172" s="159"/>
      <c r="J172" s="159"/>
      <c r="K172" s="159"/>
      <c r="L172" s="159"/>
      <c r="M172" s="337">
        <v>93000</v>
      </c>
      <c r="N172" s="159"/>
      <c r="O172" s="299"/>
      <c r="P172" s="332"/>
      <c r="Q172" s="332"/>
      <c r="R172" s="187"/>
    </row>
    <row r="173" spans="1:18" ht="18">
      <c r="A173" s="192"/>
      <c r="B173" s="247" t="s">
        <v>1730</v>
      </c>
      <c r="C173" s="150" t="s">
        <v>1327</v>
      </c>
      <c r="D173" s="2997"/>
      <c r="E173" s="299"/>
      <c r="F173" s="299"/>
      <c r="G173" s="299"/>
      <c r="H173" s="332"/>
      <c r="I173" s="299"/>
      <c r="J173" s="299"/>
      <c r="K173" s="299"/>
      <c r="L173" s="299"/>
      <c r="M173" s="745">
        <v>236000</v>
      </c>
      <c r="N173" s="299"/>
      <c r="O173" s="299"/>
      <c r="P173" s="332"/>
      <c r="Q173" s="332"/>
      <c r="R173" s="187"/>
    </row>
    <row r="174" spans="1:18" ht="30">
      <c r="A174" s="192"/>
      <c r="B174" s="247" t="s">
        <v>1733</v>
      </c>
      <c r="C174" s="150" t="s">
        <v>1327</v>
      </c>
      <c r="D174" s="2997"/>
      <c r="E174" s="299"/>
      <c r="F174" s="299"/>
      <c r="G174" s="299"/>
      <c r="H174" s="332"/>
      <c r="I174" s="299"/>
      <c r="J174" s="299"/>
      <c r="K174" s="299"/>
      <c r="L174" s="299"/>
      <c r="M174" s="745">
        <v>95000</v>
      </c>
      <c r="N174" s="299"/>
      <c r="O174" s="299"/>
      <c r="P174" s="332"/>
      <c r="Q174" s="332"/>
      <c r="R174" s="187"/>
    </row>
    <row r="175" spans="1:18" ht="15.75">
      <c r="A175" s="192"/>
      <c r="B175" s="323" t="s">
        <v>1746</v>
      </c>
      <c r="C175" s="150"/>
      <c r="D175" s="262"/>
      <c r="E175" s="299"/>
      <c r="F175" s="299"/>
      <c r="G175" s="299"/>
      <c r="H175" s="332"/>
      <c r="I175" s="299"/>
      <c r="J175" s="299"/>
      <c r="K175" s="299"/>
      <c r="L175" s="299"/>
      <c r="M175" s="745"/>
      <c r="N175" s="299"/>
      <c r="O175" s="299"/>
      <c r="P175" s="332"/>
      <c r="Q175" s="332"/>
      <c r="R175" s="187"/>
    </row>
    <row r="176" spans="1:18" ht="30" customHeight="1">
      <c r="A176" s="192"/>
      <c r="B176" s="247" t="s">
        <v>1731</v>
      </c>
      <c r="C176" s="150" t="s">
        <v>1327</v>
      </c>
      <c r="D176" s="2996" t="s">
        <v>1729</v>
      </c>
      <c r="E176" s="299"/>
      <c r="F176" s="299"/>
      <c r="G176" s="299"/>
      <c r="H176" s="332"/>
      <c r="I176" s="299"/>
      <c r="J176" s="299"/>
      <c r="K176" s="299"/>
      <c r="L176" s="299"/>
      <c r="M176" s="745">
        <v>189000</v>
      </c>
      <c r="N176" s="299"/>
      <c r="O176" s="299"/>
      <c r="P176" s="332"/>
      <c r="Q176" s="332"/>
      <c r="R176" s="187"/>
    </row>
    <row r="177" spans="1:18" ht="30">
      <c r="A177" s="192"/>
      <c r="B177" s="247" t="s">
        <v>1732</v>
      </c>
      <c r="C177" s="150" t="s">
        <v>1327</v>
      </c>
      <c r="D177" s="2997"/>
      <c r="E177" s="299"/>
      <c r="F177" s="299"/>
      <c r="G177" s="299"/>
      <c r="H177" s="332"/>
      <c r="I177" s="299"/>
      <c r="J177" s="299"/>
      <c r="K177" s="299"/>
      <c r="L177" s="299"/>
      <c r="M177" s="745">
        <v>246000</v>
      </c>
      <c r="N177" s="299"/>
      <c r="O177" s="299"/>
      <c r="P177" s="332"/>
      <c r="Q177" s="332"/>
      <c r="R177" s="187"/>
    </row>
    <row r="178" spans="1:18" ht="30">
      <c r="A178" s="192"/>
      <c r="B178" s="247" t="s">
        <v>1747</v>
      </c>
      <c r="C178" s="150" t="s">
        <v>1327</v>
      </c>
      <c r="D178" s="860"/>
      <c r="E178" s="299"/>
      <c r="F178" s="299"/>
      <c r="G178" s="299"/>
      <c r="H178" s="332"/>
      <c r="I178" s="299"/>
      <c r="J178" s="299"/>
      <c r="K178" s="299"/>
      <c r="L178" s="299"/>
      <c r="M178" s="745">
        <v>150000</v>
      </c>
      <c r="N178" s="299"/>
      <c r="O178" s="299"/>
      <c r="P178" s="332"/>
      <c r="Q178" s="332"/>
      <c r="R178" s="187"/>
    </row>
    <row r="179" spans="1:18" ht="15.75">
      <c r="A179" s="192"/>
      <c r="B179" s="2800" t="s">
        <v>1749</v>
      </c>
      <c r="C179" s="2802"/>
      <c r="D179" s="262"/>
      <c r="E179" s="299"/>
      <c r="F179" s="299"/>
      <c r="G179" s="299"/>
      <c r="H179" s="332"/>
      <c r="I179" s="299"/>
      <c r="J179" s="299"/>
      <c r="K179" s="299"/>
      <c r="L179" s="299"/>
      <c r="M179" s="745"/>
      <c r="N179" s="299"/>
      <c r="O179" s="299"/>
      <c r="P179" s="332"/>
      <c r="Q179" s="332"/>
      <c r="R179" s="187"/>
    </row>
    <row r="180" spans="1:18" ht="30" customHeight="1">
      <c r="A180" s="192"/>
      <c r="B180" s="247" t="s">
        <v>1750</v>
      </c>
      <c r="C180" s="150" t="s">
        <v>1327</v>
      </c>
      <c r="D180" s="2996" t="s">
        <v>1729</v>
      </c>
      <c r="E180" s="299"/>
      <c r="F180" s="299"/>
      <c r="G180" s="299"/>
      <c r="H180" s="332"/>
      <c r="I180" s="299"/>
      <c r="J180" s="299"/>
      <c r="K180" s="299"/>
      <c r="L180" s="299"/>
      <c r="M180" s="745">
        <v>227000</v>
      </c>
      <c r="N180" s="299"/>
      <c r="O180" s="299"/>
      <c r="P180" s="332"/>
      <c r="Q180" s="332"/>
      <c r="R180" s="187"/>
    </row>
    <row r="181" spans="1:18" ht="30">
      <c r="A181" s="192"/>
      <c r="B181" s="247" t="s">
        <v>1751</v>
      </c>
      <c r="C181" s="150" t="s">
        <v>1327</v>
      </c>
      <c r="D181" s="2997"/>
      <c r="E181" s="299"/>
      <c r="F181" s="299"/>
      <c r="G181" s="299"/>
      <c r="H181" s="332"/>
      <c r="I181" s="299"/>
      <c r="J181" s="299"/>
      <c r="K181" s="299"/>
      <c r="L181" s="299"/>
      <c r="M181" s="745">
        <v>256000</v>
      </c>
      <c r="N181" s="299"/>
      <c r="O181" s="299"/>
      <c r="P181" s="332"/>
      <c r="Q181" s="332"/>
      <c r="R181" s="187"/>
    </row>
    <row r="182" spans="1:18" ht="30">
      <c r="A182" s="192"/>
      <c r="B182" s="247" t="s">
        <v>1752</v>
      </c>
      <c r="C182" s="150" t="s">
        <v>1327</v>
      </c>
      <c r="D182" s="2997"/>
      <c r="E182" s="299"/>
      <c r="F182" s="299"/>
      <c r="G182" s="299"/>
      <c r="H182" s="332"/>
      <c r="I182" s="299"/>
      <c r="J182" s="299"/>
      <c r="K182" s="299"/>
      <c r="L182" s="299"/>
      <c r="M182" s="745">
        <v>350000</v>
      </c>
      <c r="N182" s="299"/>
      <c r="O182" s="299"/>
      <c r="P182" s="332"/>
      <c r="Q182" s="332"/>
      <c r="R182" s="187"/>
    </row>
    <row r="183" spans="1:18" ht="30" customHeight="1">
      <c r="A183" s="192"/>
      <c r="B183" s="247" t="s">
        <v>1753</v>
      </c>
      <c r="C183" s="150" t="s">
        <v>1327</v>
      </c>
      <c r="D183" s="2996" t="s">
        <v>1729</v>
      </c>
      <c r="E183" s="299"/>
      <c r="F183" s="299"/>
      <c r="G183" s="299"/>
      <c r="H183" s="332"/>
      <c r="I183" s="299"/>
      <c r="J183" s="299"/>
      <c r="K183" s="299"/>
      <c r="L183" s="299"/>
      <c r="M183" s="745">
        <v>350000</v>
      </c>
      <c r="N183" s="299"/>
      <c r="O183" s="299"/>
      <c r="P183" s="332"/>
      <c r="Q183" s="332"/>
      <c r="R183" s="187"/>
    </row>
    <row r="184" spans="1:18" ht="30">
      <c r="A184" s="192"/>
      <c r="B184" s="247" t="s">
        <v>1754</v>
      </c>
      <c r="C184" s="150" t="s">
        <v>1327</v>
      </c>
      <c r="D184" s="2997"/>
      <c r="E184" s="299"/>
      <c r="F184" s="299"/>
      <c r="G184" s="299"/>
      <c r="H184" s="332"/>
      <c r="I184" s="299"/>
      <c r="J184" s="299"/>
      <c r="K184" s="299"/>
      <c r="L184" s="299"/>
      <c r="M184" s="745">
        <v>285000</v>
      </c>
      <c r="N184" s="299"/>
      <c r="O184" s="299"/>
      <c r="P184" s="332"/>
      <c r="Q184" s="332"/>
      <c r="R184" s="187"/>
    </row>
    <row r="185" spans="1:18" ht="30">
      <c r="A185" s="192"/>
      <c r="B185" s="247" t="s">
        <v>1755</v>
      </c>
      <c r="C185" s="150" t="s">
        <v>1327</v>
      </c>
      <c r="D185" s="2997"/>
      <c r="E185" s="299"/>
      <c r="F185" s="299"/>
      <c r="G185" s="299"/>
      <c r="H185" s="332"/>
      <c r="I185" s="299"/>
      <c r="J185" s="299"/>
      <c r="K185" s="299"/>
      <c r="L185" s="299"/>
      <c r="M185" s="745">
        <v>360000</v>
      </c>
      <c r="N185" s="299"/>
      <c r="O185" s="299"/>
      <c r="P185" s="332"/>
      <c r="Q185" s="332"/>
      <c r="R185" s="187"/>
    </row>
    <row r="186" spans="1:18" ht="30" customHeight="1">
      <c r="A186" s="192"/>
      <c r="B186" s="247" t="s">
        <v>1756</v>
      </c>
      <c r="C186" s="150" t="s">
        <v>1327</v>
      </c>
      <c r="D186" s="2996" t="s">
        <v>1729</v>
      </c>
      <c r="E186" s="299"/>
      <c r="F186" s="299"/>
      <c r="G186" s="299"/>
      <c r="H186" s="332"/>
      <c r="I186" s="299"/>
      <c r="J186" s="299"/>
      <c r="K186" s="299"/>
      <c r="L186" s="299"/>
      <c r="M186" s="745">
        <v>295000</v>
      </c>
      <c r="N186" s="299"/>
      <c r="O186" s="299"/>
      <c r="P186" s="332"/>
      <c r="Q186" s="332"/>
      <c r="R186" s="187"/>
    </row>
    <row r="187" spans="1:18" ht="30">
      <c r="A187" s="192"/>
      <c r="B187" s="247" t="s">
        <v>1757</v>
      </c>
      <c r="C187" s="150" t="s">
        <v>1327</v>
      </c>
      <c r="D187" s="2997"/>
      <c r="E187" s="299"/>
      <c r="F187" s="299"/>
      <c r="G187" s="299"/>
      <c r="H187" s="332"/>
      <c r="I187" s="299"/>
      <c r="J187" s="299"/>
      <c r="K187" s="299"/>
      <c r="L187" s="299"/>
      <c r="M187" s="745">
        <v>275000</v>
      </c>
      <c r="N187" s="299"/>
      <c r="O187" s="299"/>
      <c r="P187" s="332"/>
      <c r="Q187" s="332"/>
      <c r="R187" s="187"/>
    </row>
    <row r="188" spans="1:18" ht="30">
      <c r="A188" s="192"/>
      <c r="B188" s="247" t="s">
        <v>1758</v>
      </c>
      <c r="C188" s="150" t="s">
        <v>1327</v>
      </c>
      <c r="D188" s="2997"/>
      <c r="E188" s="299"/>
      <c r="F188" s="299"/>
      <c r="G188" s="299"/>
      <c r="H188" s="332"/>
      <c r="I188" s="299"/>
      <c r="J188" s="299"/>
      <c r="K188" s="299"/>
      <c r="L188" s="299"/>
      <c r="M188" s="745">
        <v>580000</v>
      </c>
      <c r="N188" s="299"/>
      <c r="O188" s="299"/>
      <c r="P188" s="332"/>
      <c r="Q188" s="332"/>
      <c r="R188" s="187"/>
    </row>
    <row r="189" spans="1:18" ht="30">
      <c r="A189" s="192"/>
      <c r="B189" s="247" t="s">
        <v>1759</v>
      </c>
      <c r="C189" s="150" t="s">
        <v>1327</v>
      </c>
      <c r="D189" s="2997"/>
      <c r="E189" s="299"/>
      <c r="F189" s="299"/>
      <c r="G189" s="299"/>
      <c r="H189" s="332"/>
      <c r="I189" s="299"/>
      <c r="J189" s="299"/>
      <c r="K189" s="299"/>
      <c r="L189" s="299"/>
      <c r="M189" s="745">
        <v>890000</v>
      </c>
      <c r="N189" s="299"/>
      <c r="O189" s="299"/>
      <c r="P189" s="332"/>
      <c r="Q189" s="332"/>
      <c r="R189" s="187"/>
    </row>
    <row r="190" spans="1:18" ht="30">
      <c r="A190" s="192"/>
      <c r="B190" s="247" t="s">
        <v>1760</v>
      </c>
      <c r="C190" s="150" t="s">
        <v>1327</v>
      </c>
      <c r="D190" s="3001"/>
      <c r="E190" s="299"/>
      <c r="F190" s="299"/>
      <c r="G190" s="299"/>
      <c r="H190" s="332"/>
      <c r="I190" s="299"/>
      <c r="J190" s="299"/>
      <c r="K190" s="299"/>
      <c r="L190" s="299"/>
      <c r="M190" s="745">
        <v>327000</v>
      </c>
      <c r="N190" s="299"/>
      <c r="O190" s="299"/>
      <c r="P190" s="332"/>
      <c r="Q190" s="332"/>
      <c r="R190" s="187"/>
    </row>
    <row r="191" spans="1:18" ht="31.5" customHeight="1">
      <c r="A191" s="192"/>
      <c r="B191" s="2800" t="s">
        <v>1748</v>
      </c>
      <c r="C191" s="2802"/>
      <c r="D191" s="160"/>
      <c r="E191" s="299"/>
      <c r="F191" s="299"/>
      <c r="G191" s="299"/>
      <c r="H191" s="332"/>
      <c r="I191" s="299"/>
      <c r="J191" s="299"/>
      <c r="K191" s="299"/>
      <c r="L191" s="299"/>
      <c r="M191" s="745"/>
      <c r="N191" s="299"/>
      <c r="O191" s="299"/>
      <c r="P191" s="332"/>
      <c r="Q191" s="332"/>
      <c r="R191" s="187"/>
    </row>
    <row r="192" spans="1:18" ht="30" customHeight="1">
      <c r="A192" s="192"/>
      <c r="B192" s="247" t="s">
        <v>1734</v>
      </c>
      <c r="C192" s="150" t="s">
        <v>1327</v>
      </c>
      <c r="D192" s="2996" t="s">
        <v>1729</v>
      </c>
      <c r="E192" s="299"/>
      <c r="F192" s="299"/>
      <c r="G192" s="299"/>
      <c r="H192" s="332"/>
      <c r="I192" s="299"/>
      <c r="J192" s="299"/>
      <c r="K192" s="299"/>
      <c r="L192" s="299"/>
      <c r="M192" s="745">
        <v>125000</v>
      </c>
      <c r="N192" s="299"/>
      <c r="O192" s="299"/>
      <c r="P192" s="332"/>
      <c r="Q192" s="332"/>
      <c r="R192" s="187"/>
    </row>
    <row r="193" spans="1:18" ht="30">
      <c r="A193" s="192"/>
      <c r="B193" s="247" t="s">
        <v>1735</v>
      </c>
      <c r="C193" s="150" t="s">
        <v>1327</v>
      </c>
      <c r="D193" s="3001"/>
      <c r="E193" s="299"/>
      <c r="F193" s="299"/>
      <c r="G193" s="299"/>
      <c r="H193" s="332"/>
      <c r="I193" s="299"/>
      <c r="J193" s="299"/>
      <c r="K193" s="299"/>
      <c r="L193" s="299"/>
      <c r="M193" s="745">
        <v>256000</v>
      </c>
      <c r="N193" s="299"/>
      <c r="O193" s="299"/>
      <c r="P193" s="332"/>
      <c r="Q193" s="332"/>
      <c r="R193" s="187"/>
    </row>
    <row r="194" spans="1:18" ht="60" customHeight="1">
      <c r="A194" s="192"/>
      <c r="B194" s="247" t="s">
        <v>1730</v>
      </c>
      <c r="C194" s="150" t="s">
        <v>1327</v>
      </c>
      <c r="D194" s="2996" t="s">
        <v>1729</v>
      </c>
      <c r="E194" s="299"/>
      <c r="F194" s="299"/>
      <c r="G194" s="299"/>
      <c r="H194" s="332"/>
      <c r="I194" s="299"/>
      <c r="J194" s="299"/>
      <c r="K194" s="299"/>
      <c r="L194" s="299"/>
      <c r="M194" s="745">
        <v>186000</v>
      </c>
      <c r="N194" s="299"/>
      <c r="O194" s="299"/>
      <c r="P194" s="332"/>
      <c r="Q194" s="332"/>
      <c r="R194" s="187"/>
    </row>
    <row r="195" spans="1:18" ht="30">
      <c r="A195" s="192"/>
      <c r="B195" s="247" t="s">
        <v>1736</v>
      </c>
      <c r="C195" s="150" t="s">
        <v>1327</v>
      </c>
      <c r="D195" s="2997"/>
      <c r="E195" s="299"/>
      <c r="F195" s="299"/>
      <c r="G195" s="299"/>
      <c r="H195" s="332"/>
      <c r="I195" s="299"/>
      <c r="J195" s="299"/>
      <c r="K195" s="299"/>
      <c r="L195" s="299"/>
      <c r="M195" s="745">
        <v>93000</v>
      </c>
      <c r="N195" s="299"/>
      <c r="O195" s="299"/>
      <c r="P195" s="332"/>
      <c r="Q195" s="332"/>
      <c r="R195" s="187"/>
    </row>
    <row r="196" spans="1:18" ht="30">
      <c r="A196" s="192"/>
      <c r="B196" s="247" t="s">
        <v>1737</v>
      </c>
      <c r="C196" s="150" t="s">
        <v>1327</v>
      </c>
      <c r="D196" s="2997"/>
      <c r="E196" s="299"/>
      <c r="F196" s="299"/>
      <c r="G196" s="299"/>
      <c r="H196" s="332"/>
      <c r="I196" s="299"/>
      <c r="J196" s="299"/>
      <c r="K196" s="299"/>
      <c r="L196" s="299"/>
      <c r="M196" s="745">
        <v>182000</v>
      </c>
      <c r="N196" s="299"/>
      <c r="O196" s="299"/>
      <c r="P196" s="332"/>
      <c r="Q196" s="332"/>
      <c r="R196" s="187"/>
    </row>
    <row r="197" spans="1:18" ht="31.5" customHeight="1">
      <c r="A197" s="192"/>
      <c r="B197" s="2800" t="s">
        <v>1744</v>
      </c>
      <c r="C197" s="2802"/>
      <c r="D197" s="262"/>
      <c r="E197" s="299"/>
      <c r="F197" s="299"/>
      <c r="G197" s="299"/>
      <c r="H197" s="332"/>
      <c r="I197" s="299"/>
      <c r="J197" s="299"/>
      <c r="K197" s="299"/>
      <c r="L197" s="299"/>
      <c r="M197" s="745"/>
      <c r="N197" s="299"/>
      <c r="O197" s="299"/>
      <c r="P197" s="332"/>
      <c r="Q197" s="332"/>
      <c r="R197" s="187"/>
    </row>
    <row r="198" spans="1:18" ht="30" customHeight="1">
      <c r="A198" s="192"/>
      <c r="B198" s="247" t="s">
        <v>1738</v>
      </c>
      <c r="C198" s="150" t="s">
        <v>1327</v>
      </c>
      <c r="D198" s="2996" t="s">
        <v>1729</v>
      </c>
      <c r="E198" s="299"/>
      <c r="F198" s="299"/>
      <c r="G198" s="299"/>
      <c r="H198" s="332"/>
      <c r="I198" s="299"/>
      <c r="J198" s="299"/>
      <c r="K198" s="299"/>
      <c r="L198" s="299"/>
      <c r="M198" s="745">
        <v>92000</v>
      </c>
      <c r="N198" s="299"/>
      <c r="O198" s="299"/>
      <c r="P198" s="332"/>
      <c r="Q198" s="332"/>
      <c r="R198" s="187"/>
    </row>
    <row r="199" spans="1:18" ht="30">
      <c r="A199" s="192"/>
      <c r="B199" s="247" t="s">
        <v>1739</v>
      </c>
      <c r="C199" s="150" t="s">
        <v>1327</v>
      </c>
      <c r="D199" s="2997"/>
      <c r="E199" s="299"/>
      <c r="F199" s="299"/>
      <c r="G199" s="299"/>
      <c r="H199" s="332"/>
      <c r="I199" s="299"/>
      <c r="J199" s="299"/>
      <c r="K199" s="299"/>
      <c r="L199" s="299"/>
      <c r="M199" s="745">
        <v>146000</v>
      </c>
      <c r="N199" s="299"/>
      <c r="O199" s="299"/>
      <c r="P199" s="332"/>
      <c r="Q199" s="332"/>
      <c r="R199" s="187"/>
    </row>
    <row r="200" spans="1:18" ht="30">
      <c r="A200" s="192"/>
      <c r="B200" s="247" t="s">
        <v>1740</v>
      </c>
      <c r="C200" s="150" t="s">
        <v>1327</v>
      </c>
      <c r="D200" s="2997"/>
      <c r="E200" s="299"/>
      <c r="F200" s="299"/>
      <c r="G200" s="299"/>
      <c r="H200" s="332"/>
      <c r="I200" s="299"/>
      <c r="J200" s="299"/>
      <c r="K200" s="299"/>
      <c r="L200" s="299"/>
      <c r="M200" s="745">
        <v>198000</v>
      </c>
      <c r="N200" s="299"/>
      <c r="O200" s="299"/>
      <c r="P200" s="332"/>
      <c r="Q200" s="332"/>
      <c r="R200" s="187"/>
    </row>
    <row r="201" spans="1:18" ht="31.5" customHeight="1">
      <c r="A201" s="192"/>
      <c r="B201" s="2800" t="s">
        <v>1745</v>
      </c>
      <c r="C201" s="2802"/>
      <c r="D201" s="3001"/>
      <c r="E201" s="299"/>
      <c r="F201" s="299"/>
      <c r="G201" s="299"/>
      <c r="H201" s="332"/>
      <c r="I201" s="299"/>
      <c r="J201" s="299"/>
      <c r="K201" s="299"/>
      <c r="L201" s="299"/>
      <c r="M201" s="745"/>
      <c r="N201" s="299"/>
      <c r="O201" s="299"/>
      <c r="P201" s="332"/>
      <c r="Q201" s="332"/>
      <c r="R201" s="187"/>
    </row>
    <row r="202" spans="1:18" ht="30">
      <c r="A202" s="192"/>
      <c r="B202" s="247" t="s">
        <v>1741</v>
      </c>
      <c r="C202" s="150" t="s">
        <v>1327</v>
      </c>
      <c r="D202" s="2996" t="s">
        <v>1729</v>
      </c>
      <c r="E202" s="299"/>
      <c r="F202" s="299"/>
      <c r="G202" s="299"/>
      <c r="H202" s="332"/>
      <c r="I202" s="299"/>
      <c r="J202" s="299"/>
      <c r="K202" s="299"/>
      <c r="L202" s="299"/>
      <c r="M202" s="745">
        <v>115000</v>
      </c>
      <c r="N202" s="299"/>
      <c r="O202" s="299"/>
      <c r="P202" s="332"/>
      <c r="Q202" s="332"/>
      <c r="R202" s="187"/>
    </row>
    <row r="203" spans="1:18" ht="23.25" customHeight="1">
      <c r="A203" s="192"/>
      <c r="B203" s="247" t="s">
        <v>1742</v>
      </c>
      <c r="C203" s="150" t="s">
        <v>1327</v>
      </c>
      <c r="D203" s="2997"/>
      <c r="E203" s="299"/>
      <c r="F203" s="299"/>
      <c r="G203" s="299"/>
      <c r="H203" s="332"/>
      <c r="I203" s="299"/>
      <c r="J203" s="299"/>
      <c r="K203" s="299"/>
      <c r="L203" s="299"/>
      <c r="M203" s="745">
        <v>105000</v>
      </c>
      <c r="N203" s="299"/>
      <c r="O203" s="299"/>
      <c r="P203" s="332"/>
      <c r="Q203" s="332"/>
      <c r="R203" s="187"/>
    </row>
    <row r="204" spans="1:18" ht="28.5" customHeight="1">
      <c r="A204" s="192"/>
      <c r="B204" s="247" t="s">
        <v>1764</v>
      </c>
      <c r="C204" s="150" t="s">
        <v>1327</v>
      </c>
      <c r="D204" s="2997"/>
      <c r="E204" s="299"/>
      <c r="F204" s="299"/>
      <c r="G204" s="299"/>
      <c r="H204" s="332"/>
      <c r="I204" s="299"/>
      <c r="J204" s="299"/>
      <c r="K204" s="299"/>
      <c r="L204" s="299"/>
      <c r="M204" s="745">
        <v>132000</v>
      </c>
      <c r="N204" s="299"/>
      <c r="O204" s="299"/>
      <c r="P204" s="332"/>
      <c r="Q204" s="332"/>
      <c r="R204" s="187"/>
    </row>
    <row r="205" spans="1:18" ht="28.5" customHeight="1">
      <c r="A205" s="192"/>
      <c r="B205" s="247" t="s">
        <v>1768</v>
      </c>
      <c r="C205" s="150" t="s">
        <v>1327</v>
      </c>
      <c r="D205" s="3001"/>
      <c r="E205" s="299"/>
      <c r="F205" s="299"/>
      <c r="G205" s="299"/>
      <c r="H205" s="332"/>
      <c r="I205" s="299"/>
      <c r="J205" s="299"/>
      <c r="K205" s="299"/>
      <c r="L205" s="299"/>
      <c r="M205" s="745">
        <v>102000</v>
      </c>
      <c r="N205" s="299"/>
      <c r="O205" s="299"/>
      <c r="P205" s="332"/>
      <c r="Q205" s="332"/>
      <c r="R205" s="187"/>
    </row>
    <row r="206" spans="1:18" ht="28.5" customHeight="1">
      <c r="A206" s="192"/>
      <c r="B206" s="2800" t="s">
        <v>1765</v>
      </c>
      <c r="C206" s="2802"/>
      <c r="D206" s="160"/>
      <c r="E206" s="299"/>
      <c r="F206" s="299"/>
      <c r="G206" s="299"/>
      <c r="H206" s="332"/>
      <c r="I206" s="299"/>
      <c r="J206" s="299"/>
      <c r="K206" s="299"/>
      <c r="L206" s="299"/>
      <c r="M206" s="745"/>
      <c r="N206" s="299"/>
      <c r="O206" s="299"/>
      <c r="P206" s="332"/>
      <c r="Q206" s="332"/>
      <c r="R206" s="187"/>
    </row>
    <row r="207" spans="1:18" ht="28.5" customHeight="1">
      <c r="A207" s="192"/>
      <c r="B207" s="247" t="s">
        <v>1766</v>
      </c>
      <c r="C207" s="150" t="s">
        <v>1327</v>
      </c>
      <c r="D207" s="2996" t="s">
        <v>1729</v>
      </c>
      <c r="E207" s="299"/>
      <c r="F207" s="299"/>
      <c r="G207" s="299"/>
      <c r="H207" s="332"/>
      <c r="I207" s="299"/>
      <c r="J207" s="299"/>
      <c r="K207" s="299"/>
      <c r="L207" s="299"/>
      <c r="M207" s="745">
        <v>107000</v>
      </c>
      <c r="N207" s="299"/>
      <c r="O207" s="299"/>
      <c r="P207" s="332"/>
      <c r="Q207" s="332"/>
      <c r="R207" s="187"/>
    </row>
    <row r="208" spans="1:18" ht="27" customHeight="1">
      <c r="A208" s="192"/>
      <c r="B208" s="247" t="s">
        <v>1767</v>
      </c>
      <c r="C208" s="150" t="s">
        <v>1327</v>
      </c>
      <c r="D208" s="2997"/>
      <c r="E208" s="299"/>
      <c r="F208" s="299"/>
      <c r="G208" s="299"/>
      <c r="H208" s="332"/>
      <c r="I208" s="299"/>
      <c r="J208" s="299"/>
      <c r="K208" s="299"/>
      <c r="L208" s="299"/>
      <c r="M208" s="745">
        <v>98000</v>
      </c>
      <c r="N208" s="299"/>
      <c r="O208" s="299"/>
      <c r="P208" s="332"/>
      <c r="Q208" s="332"/>
      <c r="R208" s="187"/>
    </row>
    <row r="209" spans="1:18" ht="31.5" customHeight="1">
      <c r="A209" s="192"/>
      <c r="B209" s="2800" t="s">
        <v>1761</v>
      </c>
      <c r="C209" s="2802"/>
      <c r="D209" s="2997"/>
      <c r="E209" s="299"/>
      <c r="F209" s="299"/>
      <c r="G209" s="299"/>
      <c r="H209" s="332"/>
      <c r="I209" s="299"/>
      <c r="J209" s="299"/>
      <c r="K209" s="299"/>
      <c r="L209" s="299"/>
      <c r="M209" s="745"/>
      <c r="N209" s="299"/>
      <c r="O209" s="299"/>
      <c r="P209" s="332"/>
      <c r="Q209" s="332"/>
      <c r="R209" s="187"/>
    </row>
    <row r="210" spans="1:18" ht="32.25" customHeight="1">
      <c r="A210" s="192"/>
      <c r="B210" s="247" t="s">
        <v>1762</v>
      </c>
      <c r="C210" s="150" t="s">
        <v>1327</v>
      </c>
      <c r="D210" s="2997"/>
      <c r="E210" s="299"/>
      <c r="F210" s="299"/>
      <c r="G210" s="299"/>
      <c r="H210" s="332"/>
      <c r="I210" s="299"/>
      <c r="J210" s="299"/>
      <c r="K210" s="299"/>
      <c r="L210" s="299"/>
      <c r="M210" s="745">
        <v>116000</v>
      </c>
      <c r="N210" s="299"/>
      <c r="O210" s="299"/>
      <c r="P210" s="332"/>
      <c r="Q210" s="332"/>
      <c r="R210" s="187"/>
    </row>
    <row r="211" spans="1:18" ht="30">
      <c r="A211" s="192"/>
      <c r="B211" s="247" t="s">
        <v>1763</v>
      </c>
      <c r="C211" s="150" t="s">
        <v>1327</v>
      </c>
      <c r="D211" s="3001"/>
      <c r="E211" s="299"/>
      <c r="F211" s="299"/>
      <c r="G211" s="299"/>
      <c r="H211" s="332"/>
      <c r="I211" s="299"/>
      <c r="J211" s="299"/>
      <c r="K211" s="299"/>
      <c r="L211" s="299"/>
      <c r="M211" s="745">
        <v>136000</v>
      </c>
      <c r="N211" s="299"/>
      <c r="O211" s="299"/>
      <c r="P211" s="332"/>
      <c r="Q211" s="332"/>
      <c r="R211" s="187"/>
    </row>
    <row r="212" spans="1:18" ht="29.25" customHeight="1">
      <c r="A212" s="768" t="s">
        <v>1835</v>
      </c>
      <c r="B212" s="323" t="s">
        <v>1834</v>
      </c>
      <c r="C212" s="412"/>
      <c r="D212" s="767"/>
      <c r="E212" s="299"/>
      <c r="F212" s="299"/>
      <c r="G212" s="299"/>
      <c r="H212" s="332"/>
      <c r="I212" s="299"/>
      <c r="J212" s="299"/>
      <c r="K212" s="299"/>
      <c r="L212" s="299"/>
      <c r="M212" s="745"/>
      <c r="N212" s="299"/>
      <c r="O212" s="299"/>
      <c r="P212" s="332"/>
      <c r="Q212" s="332"/>
      <c r="R212" s="187"/>
    </row>
    <row r="213" spans="1:18" ht="41.25" customHeight="1">
      <c r="A213" s="156">
        <v>1</v>
      </c>
      <c r="B213" s="2800" t="s">
        <v>1628</v>
      </c>
      <c r="C213" s="2801"/>
      <c r="D213" s="2801"/>
      <c r="E213" s="2962"/>
      <c r="F213" s="2962"/>
      <c r="G213" s="2962"/>
      <c r="H213" s="2962"/>
      <c r="I213" s="2962"/>
      <c r="J213" s="2962"/>
      <c r="K213" s="2962"/>
      <c r="L213" s="2962"/>
      <c r="M213" s="2962"/>
      <c r="N213" s="2962"/>
      <c r="O213" s="2962"/>
      <c r="P213" s="2962"/>
      <c r="Q213" s="2962"/>
      <c r="R213" s="2988"/>
    </row>
    <row r="214" spans="1:18" ht="22.5" customHeight="1">
      <c r="A214" s="157"/>
      <c r="B214" s="193"/>
      <c r="C214" s="193"/>
      <c r="D214" s="372"/>
      <c r="E214" s="2789" t="s">
        <v>1622</v>
      </c>
      <c r="F214" s="2790"/>
      <c r="G214" s="2790"/>
      <c r="H214" s="2790"/>
      <c r="I214" s="2790"/>
      <c r="J214" s="2790"/>
      <c r="K214" s="2790"/>
      <c r="L214" s="2790"/>
      <c r="M214" s="2790"/>
      <c r="N214" s="2790"/>
      <c r="O214" s="2790"/>
      <c r="P214" s="2790"/>
      <c r="Q214" s="2790"/>
      <c r="R214" s="2791"/>
    </row>
    <row r="215" spans="1:18" ht="44.25" customHeight="1">
      <c r="A215" s="157">
        <v>1</v>
      </c>
      <c r="B215" s="888" t="s">
        <v>1328</v>
      </c>
      <c r="C215" s="889" t="s">
        <v>32</v>
      </c>
      <c r="D215" s="891"/>
      <c r="E215" s="461"/>
      <c r="F215" s="462"/>
      <c r="G215" s="2883">
        <v>27700</v>
      </c>
      <c r="H215" s="2883"/>
      <c r="I215" s="2883"/>
      <c r="J215" s="2883"/>
      <c r="K215" s="2883"/>
      <c r="L215" s="2883"/>
      <c r="M215" s="2883"/>
      <c r="N215" s="2883"/>
      <c r="O215" s="2883"/>
      <c r="P215" s="2883"/>
      <c r="Q215" s="2883"/>
      <c r="R215" s="2884"/>
    </row>
    <row r="216" spans="1:18" ht="99" customHeight="1">
      <c r="A216" s="157">
        <v>2</v>
      </c>
      <c r="B216" s="704" t="s">
        <v>1329</v>
      </c>
      <c r="C216" s="705" t="s">
        <v>32</v>
      </c>
      <c r="D216" s="890"/>
      <c r="E216" s="461"/>
      <c r="F216" s="462"/>
      <c r="G216" s="2883">
        <v>26900</v>
      </c>
      <c r="H216" s="2883"/>
      <c r="I216" s="2883"/>
      <c r="J216" s="2883"/>
      <c r="K216" s="2883"/>
      <c r="L216" s="2883"/>
      <c r="M216" s="2883"/>
      <c r="N216" s="2883"/>
      <c r="O216" s="2883"/>
      <c r="P216" s="2883"/>
      <c r="Q216" s="2883"/>
      <c r="R216" s="2884"/>
    </row>
    <row r="217" spans="1:18" ht="165" customHeight="1">
      <c r="A217" s="157">
        <v>3</v>
      </c>
      <c r="B217" s="407" t="s">
        <v>1330</v>
      </c>
      <c r="C217" s="152" t="s">
        <v>32</v>
      </c>
      <c r="D217" s="2879" t="s">
        <v>1524</v>
      </c>
      <c r="E217" s="458"/>
      <c r="F217" s="459"/>
      <c r="G217" s="2803">
        <v>26600</v>
      </c>
      <c r="H217" s="2803"/>
      <c r="I217" s="2803"/>
      <c r="J217" s="2803"/>
      <c r="K217" s="2803"/>
      <c r="L217" s="2803"/>
      <c r="M217" s="2803"/>
      <c r="N217" s="2803"/>
      <c r="O217" s="2803"/>
      <c r="P217" s="2803"/>
      <c r="Q217" s="2803"/>
      <c r="R217" s="2804"/>
    </row>
    <row r="218" spans="1:18" ht="59.25" customHeight="1">
      <c r="A218" s="157">
        <v>4</v>
      </c>
      <c r="B218" s="407" t="s">
        <v>1368</v>
      </c>
      <c r="C218" s="152" t="s">
        <v>32</v>
      </c>
      <c r="D218" s="3046"/>
      <c r="E218" s="461"/>
      <c r="F218" s="462"/>
      <c r="G218" s="2883">
        <v>26600</v>
      </c>
      <c r="H218" s="2883"/>
      <c r="I218" s="2883"/>
      <c r="J218" s="2883"/>
      <c r="K218" s="2883"/>
      <c r="L218" s="2883"/>
      <c r="M218" s="2883"/>
      <c r="N218" s="2883"/>
      <c r="O218" s="2883"/>
      <c r="P218" s="2883"/>
      <c r="Q218" s="2883"/>
      <c r="R218" s="2884"/>
    </row>
    <row r="219" spans="1:18" ht="44.25">
      <c r="A219" s="157">
        <v>5</v>
      </c>
      <c r="B219" s="708" t="s">
        <v>1369</v>
      </c>
      <c r="C219" s="709" t="s">
        <v>32</v>
      </c>
      <c r="D219" s="3046"/>
      <c r="E219" s="872"/>
      <c r="F219" s="863"/>
      <c r="G219" s="2977">
        <v>26800</v>
      </c>
      <c r="H219" s="2977"/>
      <c r="I219" s="2977"/>
      <c r="J219" s="2977"/>
      <c r="K219" s="2977"/>
      <c r="L219" s="2977"/>
      <c r="M219" s="2977"/>
      <c r="N219" s="2977"/>
      <c r="O219" s="2977"/>
      <c r="P219" s="2977"/>
      <c r="Q219" s="2977"/>
      <c r="R219" s="2978"/>
    </row>
    <row r="220" spans="1:18" ht="44.25" customHeight="1">
      <c r="A220" s="305">
        <v>6</v>
      </c>
      <c r="B220" s="704" t="s">
        <v>1331</v>
      </c>
      <c r="C220" s="705" t="s">
        <v>32</v>
      </c>
      <c r="D220" s="3000"/>
      <c r="E220" s="613"/>
      <c r="F220" s="352"/>
      <c r="G220" s="2881">
        <v>27000</v>
      </c>
      <c r="H220" s="2881"/>
      <c r="I220" s="2881"/>
      <c r="J220" s="2881"/>
      <c r="K220" s="2881"/>
      <c r="L220" s="2881"/>
      <c r="M220" s="2881"/>
      <c r="N220" s="2881"/>
      <c r="O220" s="2881"/>
      <c r="P220" s="2881"/>
      <c r="Q220" s="2881"/>
      <c r="R220" s="2882"/>
    </row>
    <row r="221" spans="1:18" ht="37.5" customHeight="1">
      <c r="A221" s="157">
        <v>7</v>
      </c>
      <c r="B221" s="408" t="s">
        <v>1332</v>
      </c>
      <c r="C221" s="152" t="s">
        <v>32</v>
      </c>
      <c r="D221" s="2879" t="s">
        <v>1524</v>
      </c>
      <c r="E221" s="461"/>
      <c r="F221" s="462"/>
      <c r="G221" s="2883">
        <v>27600</v>
      </c>
      <c r="H221" s="2883"/>
      <c r="I221" s="2883"/>
      <c r="J221" s="2883"/>
      <c r="K221" s="2883"/>
      <c r="L221" s="2883"/>
      <c r="M221" s="2883"/>
      <c r="N221" s="2883"/>
      <c r="O221" s="2883"/>
      <c r="P221" s="2883"/>
      <c r="Q221" s="2883"/>
      <c r="R221" s="2884"/>
    </row>
    <row r="222" spans="1:18" ht="47.25">
      <c r="A222" s="322">
        <v>8</v>
      </c>
      <c r="B222" s="409" t="s">
        <v>1629</v>
      </c>
      <c r="C222" s="152" t="s">
        <v>32</v>
      </c>
      <c r="D222" s="3046"/>
      <c r="E222" s="458"/>
      <c r="F222" s="459"/>
      <c r="G222" s="2803">
        <v>33800</v>
      </c>
      <c r="H222" s="2803"/>
      <c r="I222" s="2803"/>
      <c r="J222" s="2803"/>
      <c r="K222" s="2803"/>
      <c r="L222" s="2803"/>
      <c r="M222" s="2803"/>
      <c r="N222" s="2803"/>
      <c r="O222" s="2803"/>
      <c r="P222" s="2803"/>
      <c r="Q222" s="2803"/>
      <c r="R222" s="2804"/>
    </row>
    <row r="223" spans="1:18" ht="47.25">
      <c r="A223" s="157">
        <v>9</v>
      </c>
      <c r="B223" s="410" t="s">
        <v>1630</v>
      </c>
      <c r="C223" s="152" t="s">
        <v>32</v>
      </c>
      <c r="D223" s="3046"/>
      <c r="E223" s="461"/>
      <c r="F223" s="462"/>
      <c r="G223" s="2883">
        <v>33000</v>
      </c>
      <c r="H223" s="2883"/>
      <c r="I223" s="2883"/>
      <c r="J223" s="2883"/>
      <c r="K223" s="2883"/>
      <c r="L223" s="2883"/>
      <c r="M223" s="2883"/>
      <c r="N223" s="2883"/>
      <c r="O223" s="2883"/>
      <c r="P223" s="2883"/>
      <c r="Q223" s="2883"/>
      <c r="R223" s="2884"/>
    </row>
    <row r="224" spans="1:18" ht="47.25">
      <c r="A224" s="157"/>
      <c r="B224" s="410" t="s">
        <v>1631</v>
      </c>
      <c r="C224" s="152" t="s">
        <v>32</v>
      </c>
      <c r="D224" s="3046"/>
      <c r="E224" s="458"/>
      <c r="F224" s="459"/>
      <c r="G224" s="2803">
        <v>33600</v>
      </c>
      <c r="H224" s="2803"/>
      <c r="I224" s="2803"/>
      <c r="J224" s="2803"/>
      <c r="K224" s="2803"/>
      <c r="L224" s="2803"/>
      <c r="M224" s="2803"/>
      <c r="N224" s="2803"/>
      <c r="O224" s="2803"/>
      <c r="P224" s="2803"/>
      <c r="Q224" s="2803"/>
      <c r="R224" s="2804"/>
    </row>
    <row r="225" spans="1:18" ht="47.25">
      <c r="A225" s="157">
        <v>10</v>
      </c>
      <c r="B225" s="408" t="s">
        <v>1632</v>
      </c>
      <c r="C225" s="152" t="s">
        <v>32</v>
      </c>
      <c r="D225" s="3046"/>
      <c r="E225" s="458"/>
      <c r="F225" s="459"/>
      <c r="G225" s="2803">
        <v>32800</v>
      </c>
      <c r="H225" s="2803"/>
      <c r="I225" s="2803"/>
      <c r="J225" s="2803"/>
      <c r="K225" s="2803"/>
      <c r="L225" s="2803"/>
      <c r="M225" s="2803"/>
      <c r="N225" s="2803"/>
      <c r="O225" s="2803"/>
      <c r="P225" s="2803"/>
      <c r="Q225" s="2803"/>
      <c r="R225" s="2804"/>
    </row>
    <row r="226" spans="1:18" ht="50.25" customHeight="1">
      <c r="A226" s="157">
        <v>11</v>
      </c>
      <c r="B226" s="612" t="s">
        <v>1336</v>
      </c>
      <c r="C226" s="152" t="s">
        <v>32</v>
      </c>
      <c r="D226" s="3046"/>
      <c r="E226" s="461"/>
      <c r="F226" s="462"/>
      <c r="G226" s="2883">
        <v>32800</v>
      </c>
      <c r="H226" s="2883"/>
      <c r="I226" s="2883"/>
      <c r="J226" s="2883"/>
      <c r="K226" s="2883"/>
      <c r="L226" s="2883"/>
      <c r="M226" s="2883"/>
      <c r="N226" s="2883"/>
      <c r="O226" s="2883"/>
      <c r="P226" s="2883"/>
      <c r="Q226" s="2883"/>
      <c r="R226" s="2884"/>
    </row>
    <row r="227" spans="1:18" ht="47.25" customHeight="1">
      <c r="A227" s="157">
        <v>12</v>
      </c>
      <c r="B227" s="400" t="s">
        <v>1337</v>
      </c>
      <c r="C227" s="399" t="s">
        <v>32</v>
      </c>
      <c r="D227" s="3000"/>
      <c r="E227" s="461"/>
      <c r="F227" s="462"/>
      <c r="G227" s="2883">
        <v>33800</v>
      </c>
      <c r="H227" s="2883"/>
      <c r="I227" s="2883"/>
      <c r="J227" s="2883"/>
      <c r="K227" s="2883"/>
      <c r="L227" s="2883"/>
      <c r="M227" s="2883"/>
      <c r="N227" s="2883"/>
      <c r="O227" s="2883"/>
      <c r="P227" s="2883"/>
      <c r="Q227" s="2883"/>
      <c r="R227" s="2884"/>
    </row>
    <row r="228" spans="1:18" ht="60.75" customHeight="1">
      <c r="A228" s="157">
        <v>13</v>
      </c>
      <c r="B228" s="411" t="s">
        <v>1338</v>
      </c>
      <c r="C228" s="152" t="s">
        <v>32</v>
      </c>
      <c r="D228" s="862"/>
      <c r="E228" s="872"/>
      <c r="F228" s="863"/>
      <c r="G228" s="2883">
        <v>27900</v>
      </c>
      <c r="H228" s="2883"/>
      <c r="I228" s="2883"/>
      <c r="J228" s="2883"/>
      <c r="K228" s="2883"/>
      <c r="L228" s="2883"/>
      <c r="M228" s="2883"/>
      <c r="N228" s="2883"/>
      <c r="O228" s="2883"/>
      <c r="P228" s="2883"/>
      <c r="Q228" s="2883"/>
      <c r="R228" s="2884"/>
    </row>
    <row r="229" spans="1:18" ht="42.75" customHeight="1">
      <c r="A229" s="155">
        <v>2</v>
      </c>
      <c r="B229" s="3090" t="s">
        <v>1931</v>
      </c>
      <c r="C229" s="3091"/>
      <c r="D229" s="3091"/>
      <c r="E229" s="3092"/>
      <c r="F229" s="3093"/>
      <c r="G229" s="3093"/>
      <c r="H229" s="3093"/>
      <c r="I229" s="3093"/>
      <c r="J229" s="3093"/>
      <c r="K229" s="3093"/>
      <c r="L229" s="3093"/>
      <c r="M229" s="3093"/>
      <c r="N229" s="3093"/>
      <c r="O229" s="3093"/>
      <c r="P229" s="3093"/>
      <c r="Q229" s="3093"/>
      <c r="R229" s="3094"/>
    </row>
    <row r="230" spans="1:18" ht="31.5" customHeight="1">
      <c r="A230" s="156"/>
      <c r="B230" s="3068" t="s">
        <v>1527</v>
      </c>
      <c r="C230" s="3069"/>
      <c r="D230" s="3070"/>
      <c r="E230" s="461"/>
      <c r="F230" s="3005" t="s">
        <v>1841</v>
      </c>
      <c r="G230" s="2883"/>
      <c r="H230" s="2883"/>
      <c r="I230" s="2883"/>
      <c r="J230" s="2883"/>
      <c r="K230" s="2883"/>
      <c r="L230" s="2883"/>
      <c r="M230" s="2883"/>
      <c r="N230" s="2883"/>
      <c r="O230" s="2883"/>
      <c r="P230" s="2883"/>
      <c r="Q230" s="2883"/>
      <c r="R230" s="2884"/>
    </row>
    <row r="231" spans="1:18" ht="31.5" customHeight="1">
      <c r="A231" s="157"/>
      <c r="B231" s="400" t="s">
        <v>1528</v>
      </c>
      <c r="C231" s="152" t="s">
        <v>32</v>
      </c>
      <c r="D231" s="2879" t="s">
        <v>1529</v>
      </c>
      <c r="E231" s="873">
        <v>25455</v>
      </c>
      <c r="F231" s="458"/>
      <c r="G231" s="459"/>
      <c r="H231" s="459"/>
      <c r="I231" s="459"/>
      <c r="J231" s="459"/>
      <c r="K231" s="459"/>
      <c r="L231" s="459" t="s">
        <v>11</v>
      </c>
      <c r="M231" s="459"/>
      <c r="N231" s="459"/>
      <c r="O231" s="459"/>
      <c r="P231" s="459"/>
      <c r="Q231" s="459"/>
      <c r="R231" s="460"/>
    </row>
    <row r="232" spans="1:18" ht="31.5">
      <c r="A232" s="157"/>
      <c r="B232" s="400" t="s">
        <v>1530</v>
      </c>
      <c r="C232" s="152" t="s">
        <v>32</v>
      </c>
      <c r="D232" s="3046"/>
      <c r="E232" s="873">
        <v>25273</v>
      </c>
      <c r="F232" s="461"/>
      <c r="G232" s="462"/>
      <c r="H232" s="462"/>
      <c r="I232" s="462"/>
      <c r="J232" s="462"/>
      <c r="K232" s="462"/>
      <c r="L232" s="462" t="s">
        <v>11</v>
      </c>
      <c r="M232" s="462"/>
      <c r="N232" s="462"/>
      <c r="O232" s="462"/>
      <c r="P232" s="462"/>
      <c r="Q232" s="462"/>
      <c r="R232" s="463"/>
    </row>
    <row r="233" spans="1:18" ht="31.5">
      <c r="A233" s="157"/>
      <c r="B233" s="400" t="s">
        <v>1531</v>
      </c>
      <c r="C233" s="152" t="s">
        <v>32</v>
      </c>
      <c r="D233" s="3046"/>
      <c r="E233" s="873">
        <v>25455</v>
      </c>
      <c r="F233" s="461"/>
      <c r="G233" s="462"/>
      <c r="H233" s="462"/>
      <c r="I233" s="462"/>
      <c r="J233" s="462"/>
      <c r="K233" s="462"/>
      <c r="L233" s="462" t="s">
        <v>11</v>
      </c>
      <c r="M233" s="462"/>
      <c r="N233" s="462"/>
      <c r="O233" s="462"/>
      <c r="P233" s="462"/>
      <c r="Q233" s="462"/>
      <c r="R233" s="463"/>
    </row>
    <row r="234" spans="1:18" ht="31.5" customHeight="1">
      <c r="A234" s="156"/>
      <c r="B234" s="3071" t="s">
        <v>1633</v>
      </c>
      <c r="C234" s="3072"/>
      <c r="D234" s="3046"/>
      <c r="E234" s="461"/>
      <c r="F234" s="458"/>
      <c r="G234" s="459"/>
      <c r="H234" s="459"/>
      <c r="I234" s="459"/>
      <c r="J234" s="459"/>
      <c r="K234" s="459"/>
      <c r="L234" s="459" t="s">
        <v>11</v>
      </c>
      <c r="M234" s="459"/>
      <c r="N234" s="459"/>
      <c r="O234" s="459"/>
      <c r="P234" s="459"/>
      <c r="Q234" s="459"/>
      <c r="R234" s="460"/>
    </row>
    <row r="235" spans="1:18" ht="31.5" customHeight="1">
      <c r="A235" s="157"/>
      <c r="B235" s="400" t="s">
        <v>1806</v>
      </c>
      <c r="C235" s="405" t="s">
        <v>32</v>
      </c>
      <c r="D235" s="3046"/>
      <c r="E235" s="874">
        <v>25636</v>
      </c>
      <c r="F235" s="458"/>
      <c r="G235" s="459"/>
      <c r="H235" s="459"/>
      <c r="I235" s="459"/>
      <c r="J235" s="459"/>
      <c r="K235" s="459"/>
      <c r="L235" s="459" t="s">
        <v>11</v>
      </c>
      <c r="M235" s="459"/>
      <c r="N235" s="459"/>
      <c r="O235" s="459"/>
      <c r="P235" s="459"/>
      <c r="Q235" s="459"/>
      <c r="R235" s="460"/>
    </row>
    <row r="236" spans="1:18" ht="31.5">
      <c r="A236" s="157"/>
      <c r="B236" s="400" t="s">
        <v>1807</v>
      </c>
      <c r="C236" s="875" t="s">
        <v>32</v>
      </c>
      <c r="D236" s="3000"/>
      <c r="E236" s="873">
        <v>27545</v>
      </c>
      <c r="F236" s="461"/>
      <c r="G236" s="462"/>
      <c r="H236" s="462"/>
      <c r="I236" s="462"/>
      <c r="J236" s="462"/>
      <c r="K236" s="462"/>
      <c r="L236" s="462" t="s">
        <v>11</v>
      </c>
      <c r="M236" s="462"/>
      <c r="N236" s="462"/>
      <c r="O236" s="462"/>
      <c r="P236" s="462"/>
      <c r="Q236" s="462"/>
      <c r="R236" s="463"/>
    </row>
    <row r="237" spans="1:18" ht="31.5">
      <c r="A237" s="157"/>
      <c r="B237" s="400" t="s">
        <v>1808</v>
      </c>
      <c r="C237" s="370" t="s">
        <v>32</v>
      </c>
      <c r="D237" s="861"/>
      <c r="E237" s="873">
        <v>28000</v>
      </c>
      <c r="F237" s="458"/>
      <c r="G237" s="459"/>
      <c r="H237" s="459"/>
      <c r="I237" s="459"/>
      <c r="J237" s="459"/>
      <c r="K237" s="459"/>
      <c r="L237" s="459" t="s">
        <v>11</v>
      </c>
      <c r="M237" s="459"/>
      <c r="N237" s="459"/>
      <c r="O237" s="459"/>
      <c r="P237" s="459"/>
      <c r="Q237" s="459"/>
      <c r="R237" s="460"/>
    </row>
    <row r="238" spans="1:18" ht="31.5">
      <c r="A238" s="157"/>
      <c r="B238" s="400" t="s">
        <v>1809</v>
      </c>
      <c r="C238" s="402" t="s">
        <v>32</v>
      </c>
      <c r="D238" s="862"/>
      <c r="E238" s="873">
        <f>E237</f>
        <v>28000</v>
      </c>
      <c r="F238" s="458"/>
      <c r="G238" s="459"/>
      <c r="H238" s="459"/>
      <c r="I238" s="459"/>
      <c r="J238" s="459"/>
      <c r="K238" s="459"/>
      <c r="L238" s="459" t="s">
        <v>11</v>
      </c>
      <c r="M238" s="459"/>
      <c r="N238" s="459"/>
      <c r="O238" s="459"/>
      <c r="P238" s="459"/>
      <c r="Q238" s="459"/>
      <c r="R238" s="460"/>
    </row>
    <row r="239" spans="1:18" ht="31.5" customHeight="1">
      <c r="A239" s="156"/>
      <c r="B239" s="2971" t="s">
        <v>1537</v>
      </c>
      <c r="C239" s="2972"/>
      <c r="D239" s="3073"/>
      <c r="E239" s="461"/>
      <c r="F239" s="458"/>
      <c r="G239" s="459"/>
      <c r="H239" s="459"/>
      <c r="I239" s="459"/>
      <c r="J239" s="459"/>
      <c r="K239" s="459"/>
      <c r="L239" s="459" t="s">
        <v>11</v>
      </c>
      <c r="M239" s="459"/>
      <c r="N239" s="459"/>
      <c r="O239" s="459"/>
      <c r="P239" s="459"/>
      <c r="Q239" s="459"/>
      <c r="R239" s="460"/>
    </row>
    <row r="240" spans="1:18" ht="60">
      <c r="A240" s="157"/>
      <c r="B240" s="404" t="s">
        <v>1810</v>
      </c>
      <c r="C240" s="402" t="s">
        <v>32</v>
      </c>
      <c r="D240" s="402" t="s">
        <v>1539</v>
      </c>
      <c r="E240" s="873">
        <v>28909</v>
      </c>
      <c r="F240" s="461"/>
      <c r="G240" s="462"/>
      <c r="H240" s="462"/>
      <c r="I240" s="462"/>
      <c r="J240" s="462"/>
      <c r="K240" s="462"/>
      <c r="L240" s="462" t="s">
        <v>11</v>
      </c>
      <c r="M240" s="462"/>
      <c r="N240" s="462"/>
      <c r="O240" s="462"/>
      <c r="P240" s="462"/>
      <c r="Q240" s="462"/>
      <c r="R240" s="463"/>
    </row>
    <row r="241" spans="1:18" ht="31.5" customHeight="1">
      <c r="A241" s="156"/>
      <c r="B241" s="2971" t="s">
        <v>1540</v>
      </c>
      <c r="C241" s="2972"/>
      <c r="D241" s="3073"/>
      <c r="E241" s="461"/>
      <c r="F241" s="458"/>
      <c r="G241" s="459"/>
      <c r="H241" s="459"/>
      <c r="I241" s="459"/>
      <c r="J241" s="459"/>
      <c r="K241" s="459"/>
      <c r="L241" s="459" t="s">
        <v>11</v>
      </c>
      <c r="M241" s="459"/>
      <c r="N241" s="459"/>
      <c r="O241" s="459"/>
      <c r="P241" s="459"/>
      <c r="Q241" s="459"/>
      <c r="R241" s="460"/>
    </row>
    <row r="242" spans="1:18" ht="30">
      <c r="A242" s="157"/>
      <c r="B242" s="400" t="s">
        <v>1541</v>
      </c>
      <c r="C242" s="402" t="s">
        <v>32</v>
      </c>
      <c r="D242" s="402" t="s">
        <v>1554</v>
      </c>
      <c r="E242" s="873">
        <v>20636</v>
      </c>
      <c r="F242" s="461"/>
      <c r="G242" s="462"/>
      <c r="H242" s="462"/>
      <c r="I242" s="462"/>
      <c r="J242" s="462"/>
      <c r="K242" s="462"/>
      <c r="L242" s="462" t="s">
        <v>11</v>
      </c>
      <c r="M242" s="462"/>
      <c r="N242" s="462"/>
      <c r="O242" s="462"/>
      <c r="P242" s="462"/>
      <c r="Q242" s="462"/>
      <c r="R242" s="463"/>
    </row>
    <row r="243" spans="1:18" ht="23.25" customHeight="1">
      <c r="A243" s="766" t="s">
        <v>1832</v>
      </c>
      <c r="B243" s="2800" t="s">
        <v>1831</v>
      </c>
      <c r="C243" s="2801"/>
      <c r="D243" s="2801"/>
      <c r="E243" s="2801"/>
      <c r="F243" s="2801"/>
      <c r="G243" s="2801"/>
      <c r="H243" s="2801"/>
      <c r="I243" s="2801"/>
      <c r="J243" s="2801"/>
      <c r="K243" s="2801"/>
      <c r="L243" s="2801"/>
      <c r="M243" s="2801"/>
      <c r="N243" s="2801"/>
      <c r="O243" s="2801"/>
      <c r="P243" s="2801"/>
      <c r="Q243" s="2801"/>
      <c r="R243" s="2802"/>
    </row>
    <row r="244" spans="1:18" ht="38.25" customHeight="1">
      <c r="A244" s="156">
        <v>1</v>
      </c>
      <c r="B244" s="2800" t="s">
        <v>1816</v>
      </c>
      <c r="C244" s="2801"/>
      <c r="D244" s="2801"/>
      <c r="E244" s="2801"/>
      <c r="F244" s="2801"/>
      <c r="G244" s="2801"/>
      <c r="H244" s="2801"/>
      <c r="I244" s="2801"/>
      <c r="J244" s="2801"/>
      <c r="K244" s="2801"/>
      <c r="L244" s="2801"/>
      <c r="M244" s="2801"/>
      <c r="N244" s="2801"/>
      <c r="O244" s="2801"/>
      <c r="P244" s="2801"/>
      <c r="Q244" s="2801"/>
      <c r="R244" s="293"/>
    </row>
    <row r="245" spans="1:18" ht="27" customHeight="1">
      <c r="A245" s="157"/>
      <c r="B245" s="712"/>
      <c r="C245" s="713"/>
      <c r="D245" s="799"/>
      <c r="E245" s="713"/>
      <c r="F245" s="2916" t="s">
        <v>1370</v>
      </c>
      <c r="G245" s="2960"/>
      <c r="H245" s="2960"/>
      <c r="I245" s="2960"/>
      <c r="J245" s="2960"/>
      <c r="K245" s="2960"/>
      <c r="L245" s="2960"/>
      <c r="M245" s="2960"/>
      <c r="N245" s="2960"/>
      <c r="O245" s="2960"/>
      <c r="P245" s="2960"/>
      <c r="Q245" s="2960"/>
      <c r="R245" s="293"/>
    </row>
    <row r="246" spans="1:18" ht="15.75">
      <c r="A246" s="181"/>
      <c r="B246" s="297" t="s">
        <v>1277</v>
      </c>
      <c r="C246" s="195"/>
      <c r="D246" s="714"/>
      <c r="E246" s="714"/>
      <c r="F246" s="461"/>
      <c r="G246" s="462"/>
      <c r="H246" s="462"/>
      <c r="I246" s="462"/>
      <c r="J246" s="462"/>
      <c r="K246" s="462"/>
      <c r="L246" s="462"/>
      <c r="M246" s="462"/>
      <c r="N246" s="200"/>
      <c r="O246" s="200"/>
      <c r="P246" s="200"/>
      <c r="Q246" s="200"/>
      <c r="R246" s="293"/>
    </row>
    <row r="247" spans="1:18" ht="15.75">
      <c r="A247" s="181"/>
      <c r="B247" s="201" t="s">
        <v>1235</v>
      </c>
      <c r="C247" s="198" t="s">
        <v>111</v>
      </c>
      <c r="D247" s="800"/>
      <c r="E247" s="199"/>
      <c r="F247" s="716"/>
      <c r="G247" s="200"/>
      <c r="H247" s="200"/>
      <c r="I247" s="200"/>
      <c r="J247" s="200"/>
      <c r="K247" s="577">
        <v>1350199</v>
      </c>
      <c r="L247" s="200"/>
      <c r="M247" s="200"/>
      <c r="N247" s="200"/>
      <c r="O247" s="200"/>
      <c r="P247" s="200"/>
      <c r="Q247" s="200"/>
      <c r="R247" s="293"/>
    </row>
    <row r="248" spans="1:18" ht="15.75">
      <c r="A248" s="181"/>
      <c r="B248" s="201" t="s">
        <v>1236</v>
      </c>
      <c r="C248" s="198" t="s">
        <v>111</v>
      </c>
      <c r="D248" s="800"/>
      <c r="E248" s="199"/>
      <c r="F248" s="716"/>
      <c r="G248" s="200"/>
      <c r="H248" s="200"/>
      <c r="I248" s="200"/>
      <c r="J248" s="200"/>
      <c r="K248" s="577">
        <v>1659290</v>
      </c>
      <c r="L248" s="200"/>
      <c r="M248" s="200"/>
      <c r="N248" s="717"/>
      <c r="O248" s="717"/>
      <c r="P248" s="717"/>
      <c r="Q248" s="717"/>
      <c r="R248" s="293"/>
    </row>
    <row r="249" spans="1:18" ht="30">
      <c r="A249" s="181"/>
      <c r="B249" s="201" t="s">
        <v>1237</v>
      </c>
      <c r="C249" s="190" t="s">
        <v>111</v>
      </c>
      <c r="D249" s="801"/>
      <c r="E249" s="203"/>
      <c r="F249" s="719"/>
      <c r="G249" s="720"/>
      <c r="H249" s="720"/>
      <c r="I249" s="720"/>
      <c r="J249" s="720"/>
      <c r="K249" s="616">
        <v>1552926</v>
      </c>
      <c r="L249" s="717"/>
      <c r="M249" s="717"/>
      <c r="N249" s="717"/>
      <c r="O249" s="717"/>
      <c r="P249" s="717"/>
      <c r="Q249" s="717"/>
      <c r="R249" s="293"/>
    </row>
    <row r="250" spans="1:18" ht="15.75">
      <c r="A250" s="167"/>
      <c r="B250" s="204" t="s">
        <v>1238</v>
      </c>
      <c r="C250" s="190" t="s">
        <v>111</v>
      </c>
      <c r="D250" s="801"/>
      <c r="E250" s="203"/>
      <c r="F250" s="719"/>
      <c r="G250" s="720"/>
      <c r="H250" s="720"/>
      <c r="I250" s="720"/>
      <c r="J250" s="720"/>
      <c r="K250" s="616">
        <v>2324744</v>
      </c>
      <c r="L250" s="717"/>
      <c r="M250" s="717"/>
      <c r="N250" s="473"/>
      <c r="O250" s="473"/>
      <c r="P250" s="473"/>
      <c r="Q250" s="473"/>
      <c r="R250" s="582"/>
    </row>
    <row r="251" spans="1:18" ht="15.75">
      <c r="A251" s="157"/>
      <c r="B251" s="297" t="s">
        <v>1276</v>
      </c>
      <c r="C251" s="172"/>
      <c r="D251" s="802"/>
      <c r="E251" s="172"/>
      <c r="F251" s="721"/>
      <c r="G251" s="473"/>
      <c r="H251" s="473"/>
      <c r="I251" s="473"/>
      <c r="J251" s="473"/>
      <c r="K251" s="473"/>
      <c r="L251" s="473"/>
      <c r="M251" s="473"/>
      <c r="N251" s="200"/>
      <c r="O251" s="200"/>
      <c r="P251" s="200"/>
      <c r="Q251" s="200"/>
      <c r="R251" s="582"/>
    </row>
    <row r="252" spans="1:18" ht="30">
      <c r="A252" s="157"/>
      <c r="B252" s="201" t="s">
        <v>1813</v>
      </c>
      <c r="C252" s="198" t="s">
        <v>111</v>
      </c>
      <c r="D252" s="800"/>
      <c r="E252" s="199"/>
      <c r="F252" s="716"/>
      <c r="G252" s="200"/>
      <c r="H252" s="200"/>
      <c r="I252" s="200"/>
      <c r="J252" s="200"/>
      <c r="K252" s="577">
        <v>2732343</v>
      </c>
      <c r="L252" s="200"/>
      <c r="M252" s="200"/>
      <c r="N252" s="206"/>
      <c r="O252" s="206"/>
      <c r="P252" s="206"/>
      <c r="Q252" s="206"/>
      <c r="R252" s="582"/>
    </row>
    <row r="253" spans="1:18" ht="30">
      <c r="A253" s="157"/>
      <c r="B253" s="201" t="s">
        <v>1251</v>
      </c>
      <c r="C253" s="198" t="s">
        <v>111</v>
      </c>
      <c r="D253" s="803"/>
      <c r="E253" s="205"/>
      <c r="F253" s="723"/>
      <c r="G253" s="206"/>
      <c r="H253" s="206"/>
      <c r="I253" s="206"/>
      <c r="J253" s="206"/>
      <c r="K253" s="749">
        <v>3343343</v>
      </c>
      <c r="L253" s="206"/>
      <c r="M253" s="206"/>
      <c r="N253" s="209"/>
      <c r="O253" s="209"/>
      <c r="P253" s="209"/>
      <c r="Q253" s="209"/>
      <c r="R253" s="582"/>
    </row>
    <row r="254" spans="1:18" ht="30">
      <c r="A254" s="157"/>
      <c r="B254" s="207" t="s">
        <v>1248</v>
      </c>
      <c r="C254" s="198" t="s">
        <v>111</v>
      </c>
      <c r="D254" s="803"/>
      <c r="E254" s="205"/>
      <c r="F254" s="208"/>
      <c r="G254" s="209"/>
      <c r="H254" s="209"/>
      <c r="I254" s="209"/>
      <c r="J254" s="209"/>
      <c r="K254" s="750">
        <v>4194250</v>
      </c>
      <c r="L254" s="209"/>
      <c r="M254" s="209"/>
      <c r="N254" s="210"/>
      <c r="O254" s="210"/>
      <c r="P254" s="210"/>
      <c r="Q254" s="210"/>
      <c r="R254" s="582"/>
    </row>
    <row r="255" spans="1:18" ht="31.5">
      <c r="A255" s="167"/>
      <c r="B255" s="204" t="s">
        <v>1249</v>
      </c>
      <c r="C255" s="198" t="s">
        <v>111</v>
      </c>
      <c r="D255" s="803"/>
      <c r="E255" s="205"/>
      <c r="F255" s="205"/>
      <c r="G255" s="210"/>
      <c r="H255" s="210"/>
      <c r="I255" s="210"/>
      <c r="J255" s="210"/>
      <c r="K255" s="749">
        <v>2356886</v>
      </c>
      <c r="L255" s="210"/>
      <c r="M255" s="210"/>
      <c r="N255" s="724"/>
      <c r="O255" s="724"/>
      <c r="P255" s="724"/>
      <c r="Q255" s="724"/>
      <c r="R255" s="582"/>
    </row>
    <row r="256" spans="1:18" ht="15.75">
      <c r="A256" s="167"/>
      <c r="B256" s="297" t="s">
        <v>1093</v>
      </c>
      <c r="C256" s="195"/>
      <c r="D256" s="804"/>
      <c r="E256" s="195"/>
      <c r="F256" s="333"/>
      <c r="G256" s="724"/>
      <c r="H256" s="724"/>
      <c r="I256" s="724"/>
      <c r="J256" s="724"/>
      <c r="K256" s="724"/>
      <c r="L256" s="724"/>
      <c r="M256" s="724"/>
      <c r="N256" s="724"/>
      <c r="O256" s="724"/>
      <c r="P256" s="724"/>
      <c r="Q256" s="724"/>
      <c r="R256" s="293"/>
    </row>
    <row r="257" spans="1:18" ht="15.75">
      <c r="A257" s="157"/>
      <c r="B257" s="211" t="s">
        <v>1241</v>
      </c>
      <c r="C257" s="195"/>
      <c r="D257" s="804"/>
      <c r="E257" s="195"/>
      <c r="F257" s="333"/>
      <c r="G257" s="724"/>
      <c r="H257" s="724"/>
      <c r="I257" s="724"/>
      <c r="J257" s="724"/>
      <c r="K257" s="724"/>
      <c r="L257" s="724"/>
      <c r="M257" s="724"/>
      <c r="N257" s="209"/>
      <c r="O257" s="209"/>
      <c r="P257" s="209"/>
      <c r="Q257" s="209"/>
      <c r="R257" s="293"/>
    </row>
    <row r="258" spans="1:18" ht="30">
      <c r="A258" s="157"/>
      <c r="B258" s="201" t="s">
        <v>1242</v>
      </c>
      <c r="C258" s="150" t="s">
        <v>28</v>
      </c>
      <c r="D258" s="803"/>
      <c r="E258" s="205"/>
      <c r="F258" s="208"/>
      <c r="G258" s="209"/>
      <c r="H258" s="209"/>
      <c r="I258" s="209"/>
      <c r="J258" s="209"/>
      <c r="K258" s="751">
        <v>581773</v>
      </c>
      <c r="L258" s="209"/>
      <c r="M258" s="209"/>
      <c r="N258" s="210"/>
      <c r="O258" s="210"/>
      <c r="P258" s="210"/>
      <c r="Q258" s="210"/>
      <c r="R258" s="293"/>
    </row>
    <row r="259" spans="1:18" ht="30">
      <c r="A259" s="157"/>
      <c r="B259" s="201" t="s">
        <v>1243</v>
      </c>
      <c r="C259" s="150" t="s">
        <v>28</v>
      </c>
      <c r="D259" s="803"/>
      <c r="E259" s="205"/>
      <c r="F259" s="205"/>
      <c r="G259" s="210"/>
      <c r="H259" s="210"/>
      <c r="I259" s="210"/>
      <c r="J259" s="210"/>
      <c r="K259" s="752">
        <v>597409</v>
      </c>
      <c r="L259" s="210"/>
      <c r="M259" s="210"/>
      <c r="N259" s="338"/>
      <c r="O259" s="338"/>
      <c r="P259" s="338"/>
      <c r="Q259" s="338"/>
      <c r="R259" s="293"/>
    </row>
    <row r="260" spans="1:18" ht="15.75">
      <c r="A260" s="157"/>
      <c r="B260" s="211" t="s">
        <v>1245</v>
      </c>
      <c r="C260" s="195"/>
      <c r="D260" s="804"/>
      <c r="E260" s="195"/>
      <c r="F260" s="726"/>
      <c r="G260" s="338"/>
      <c r="H260" s="338"/>
      <c r="I260" s="338"/>
      <c r="J260" s="338"/>
      <c r="K260" s="724"/>
      <c r="L260" s="338"/>
      <c r="M260" s="338"/>
      <c r="N260" s="209"/>
      <c r="O260" s="209"/>
      <c r="P260" s="209"/>
      <c r="Q260" s="209"/>
      <c r="R260" s="293"/>
    </row>
    <row r="261" spans="1:18" ht="30">
      <c r="A261" s="157"/>
      <c r="B261" s="250" t="s">
        <v>1244</v>
      </c>
      <c r="C261" s="150" t="s">
        <v>28</v>
      </c>
      <c r="D261" s="803"/>
      <c r="E261" s="205"/>
      <c r="F261" s="205"/>
      <c r="G261" s="210"/>
      <c r="H261" s="210"/>
      <c r="I261" s="210"/>
      <c r="J261" s="210"/>
      <c r="K261" s="752">
        <v>746318</v>
      </c>
      <c r="L261" s="210"/>
      <c r="M261" s="210"/>
      <c r="N261" s="210"/>
      <c r="O261" s="210"/>
      <c r="P261" s="210"/>
      <c r="Q261" s="210"/>
      <c r="R261" s="293"/>
    </row>
    <row r="262" spans="1:18" ht="30">
      <c r="A262" s="157"/>
      <c r="B262" s="201" t="s">
        <v>1371</v>
      </c>
      <c r="C262" s="150" t="s">
        <v>28</v>
      </c>
      <c r="D262" s="803"/>
      <c r="E262" s="205"/>
      <c r="F262" s="205"/>
      <c r="G262" s="210"/>
      <c r="H262" s="210"/>
      <c r="I262" s="210"/>
      <c r="J262" s="210"/>
      <c r="K262" s="752">
        <v>719955</v>
      </c>
      <c r="L262" s="210"/>
      <c r="M262" s="210"/>
      <c r="N262" s="555"/>
      <c r="O262" s="555"/>
      <c r="P262" s="555"/>
      <c r="Q262" s="555"/>
      <c r="R262" s="293"/>
    </row>
    <row r="263" spans="1:18" ht="27" customHeight="1">
      <c r="A263" s="157"/>
      <c r="B263" s="297" t="s">
        <v>1278</v>
      </c>
      <c r="C263" s="195"/>
      <c r="D263" s="804"/>
      <c r="E263" s="212"/>
      <c r="F263" s="2916" t="s">
        <v>1370</v>
      </c>
      <c r="G263" s="2960"/>
      <c r="H263" s="2960"/>
      <c r="I263" s="2960"/>
      <c r="J263" s="2960"/>
      <c r="K263" s="2960"/>
      <c r="L263" s="2960"/>
      <c r="M263" s="2960"/>
      <c r="N263" s="2960"/>
      <c r="O263" s="2960"/>
      <c r="P263" s="2960"/>
      <c r="Q263" s="2960"/>
      <c r="R263" s="293"/>
    </row>
    <row r="264" spans="1:18" ht="31.5">
      <c r="A264" s="157"/>
      <c r="B264" s="204" t="s">
        <v>1247</v>
      </c>
      <c r="C264" s="190" t="s">
        <v>111</v>
      </c>
      <c r="D264" s="800"/>
      <c r="E264" s="199"/>
      <c r="F264" s="199"/>
      <c r="G264" s="241"/>
      <c r="H264" s="241"/>
      <c r="I264" s="241"/>
      <c r="J264" s="241"/>
      <c r="K264" s="330">
        <v>2802926</v>
      </c>
      <c r="L264" s="241"/>
      <c r="M264" s="241"/>
      <c r="N264" s="241"/>
      <c r="O264" s="241"/>
      <c r="P264" s="241"/>
      <c r="Q264" s="241"/>
      <c r="R264" s="293"/>
    </row>
    <row r="265" spans="1:18" ht="30">
      <c r="A265" s="157"/>
      <c r="B265" s="201" t="s">
        <v>1246</v>
      </c>
      <c r="C265" s="190" t="s">
        <v>111</v>
      </c>
      <c r="D265" s="800"/>
      <c r="E265" s="199"/>
      <c r="F265" s="199"/>
      <c r="G265" s="241"/>
      <c r="H265" s="241"/>
      <c r="I265" s="241"/>
      <c r="J265" s="241"/>
      <c r="K265" s="330">
        <v>3419290</v>
      </c>
      <c r="L265" s="241"/>
      <c r="M265" s="241"/>
      <c r="N265" s="727"/>
      <c r="O265" s="727"/>
      <c r="P265" s="727"/>
      <c r="Q265" s="727"/>
      <c r="R265" s="293"/>
    </row>
    <row r="266" spans="1:18" ht="30">
      <c r="A266" s="157"/>
      <c r="B266" s="201" t="s">
        <v>1814</v>
      </c>
      <c r="C266" s="190" t="s">
        <v>111</v>
      </c>
      <c r="D266" s="800"/>
      <c r="E266" s="199"/>
      <c r="F266" s="214"/>
      <c r="G266" s="727"/>
      <c r="H266" s="727"/>
      <c r="I266" s="727"/>
      <c r="J266" s="727"/>
      <c r="K266" s="753">
        <v>1029995</v>
      </c>
      <c r="L266" s="727"/>
      <c r="M266" s="727"/>
      <c r="N266" s="241"/>
      <c r="O266" s="241"/>
      <c r="P266" s="241"/>
      <c r="Q266" s="241"/>
      <c r="R266" s="293"/>
    </row>
    <row r="267" spans="1:18" ht="30">
      <c r="A267" s="271"/>
      <c r="B267" s="190" t="s">
        <v>1240</v>
      </c>
      <c r="C267" s="190" t="s">
        <v>111</v>
      </c>
      <c r="D267" s="800"/>
      <c r="E267" s="199"/>
      <c r="F267" s="199"/>
      <c r="G267" s="241"/>
      <c r="H267" s="241"/>
      <c r="I267" s="241"/>
      <c r="J267" s="241"/>
      <c r="K267" s="330">
        <v>5196341</v>
      </c>
      <c r="L267" s="241"/>
      <c r="M267" s="241"/>
      <c r="N267" s="339"/>
      <c r="O267" s="339"/>
      <c r="P267" s="339"/>
      <c r="Q267" s="331"/>
      <c r="R267" s="293"/>
    </row>
    <row r="268" spans="1:18" ht="45.75" customHeight="1">
      <c r="A268" s="192">
        <v>2</v>
      </c>
      <c r="B268" s="2800" t="s">
        <v>1634</v>
      </c>
      <c r="C268" s="2801"/>
      <c r="D268" s="2801"/>
      <c r="E268" s="2801"/>
      <c r="F268" s="2801"/>
      <c r="G268" s="2801"/>
      <c r="H268" s="2801"/>
      <c r="I268" s="2801"/>
      <c r="J268" s="2801"/>
      <c r="K268" s="2801"/>
      <c r="L268" s="2801"/>
      <c r="M268" s="2801"/>
      <c r="N268" s="2801"/>
      <c r="O268" s="2801"/>
      <c r="P268" s="2801"/>
      <c r="Q268" s="2801"/>
      <c r="R268" s="2802"/>
    </row>
    <row r="269" spans="1:18" ht="26.25" customHeight="1">
      <c r="A269" s="157"/>
      <c r="B269" s="2789" t="s">
        <v>1318</v>
      </c>
      <c r="C269" s="2791"/>
      <c r="D269" s="336"/>
      <c r="E269" s="576"/>
      <c r="F269" s="2917" t="s">
        <v>1372</v>
      </c>
      <c r="G269" s="2917"/>
      <c r="H269" s="2917"/>
      <c r="I269" s="2917"/>
      <c r="J269" s="2917"/>
      <c r="K269" s="2917"/>
      <c r="L269" s="2917"/>
      <c r="M269" s="2917"/>
      <c r="N269" s="2917"/>
      <c r="O269" s="2917"/>
      <c r="P269" s="2917"/>
      <c r="Q269" s="2917"/>
      <c r="R269" s="2918"/>
    </row>
    <row r="270" spans="1:18" ht="30">
      <c r="A270" s="157"/>
      <c r="B270" s="677" t="s">
        <v>1635</v>
      </c>
      <c r="C270" s="216" t="s">
        <v>32</v>
      </c>
      <c r="D270" s="3002" t="s">
        <v>1552</v>
      </c>
      <c r="E270" s="558"/>
      <c r="F270" s="241"/>
      <c r="G270" s="577"/>
      <c r="H270" s="259"/>
      <c r="I270" s="200"/>
      <c r="J270" s="200"/>
      <c r="K270" s="200"/>
      <c r="L270" s="200"/>
      <c r="M270" s="577">
        <v>77000</v>
      </c>
      <c r="N270" s="200"/>
      <c r="O270" s="200"/>
      <c r="P270" s="259"/>
      <c r="Q270" s="259"/>
      <c r="R270" s="578"/>
    </row>
    <row r="271" spans="1:18" ht="30">
      <c r="A271" s="157"/>
      <c r="B271" s="197" t="s">
        <v>1636</v>
      </c>
      <c r="C271" s="150" t="s">
        <v>32</v>
      </c>
      <c r="D271" s="3004"/>
      <c r="E271" s="203"/>
      <c r="F271" s="577"/>
      <c r="G271" s="577"/>
      <c r="H271" s="260"/>
      <c r="I271" s="259"/>
      <c r="J271" s="259"/>
      <c r="K271" s="259"/>
      <c r="L271" s="259"/>
      <c r="M271" s="577">
        <v>30000</v>
      </c>
      <c r="N271" s="259"/>
      <c r="O271" s="259"/>
      <c r="P271" s="260"/>
      <c r="Q271" s="260"/>
      <c r="R271" s="579"/>
    </row>
    <row r="272" spans="1:18" ht="45">
      <c r="A272" s="157"/>
      <c r="B272" s="197" t="s">
        <v>1638</v>
      </c>
      <c r="C272" s="150" t="s">
        <v>32</v>
      </c>
      <c r="D272" s="759" t="s">
        <v>1552</v>
      </c>
      <c r="E272" s="203"/>
      <c r="F272" s="577"/>
      <c r="G272" s="577"/>
      <c r="H272" s="259"/>
      <c r="I272" s="260"/>
      <c r="J272" s="260"/>
      <c r="K272" s="260"/>
      <c r="L272" s="260"/>
      <c r="M272" s="577">
        <v>31000</v>
      </c>
      <c r="N272" s="260"/>
      <c r="O272" s="260"/>
      <c r="P272" s="259"/>
      <c r="Q272" s="259"/>
      <c r="R272" s="578"/>
    </row>
    <row r="273" spans="1:18" ht="45">
      <c r="A273" s="157"/>
      <c r="B273" s="197" t="s">
        <v>1637</v>
      </c>
      <c r="C273" s="150" t="s">
        <v>32</v>
      </c>
      <c r="D273" s="759" t="s">
        <v>1552</v>
      </c>
      <c r="E273" s="203"/>
      <c r="F273" s="577"/>
      <c r="G273" s="577"/>
      <c r="H273" s="259"/>
      <c r="I273" s="260"/>
      <c r="J273" s="260"/>
      <c r="K273" s="260"/>
      <c r="L273" s="260"/>
      <c r="M273" s="577">
        <v>36000</v>
      </c>
      <c r="N273" s="260"/>
      <c r="O273" s="260"/>
      <c r="P273" s="259"/>
      <c r="Q273" s="259"/>
      <c r="R273" s="578"/>
    </row>
    <row r="274" spans="1:18" ht="45">
      <c r="A274" s="157"/>
      <c r="B274" s="197" t="s">
        <v>1639</v>
      </c>
      <c r="C274" s="150" t="s">
        <v>32</v>
      </c>
      <c r="D274" s="759" t="s">
        <v>1552</v>
      </c>
      <c r="E274" s="203"/>
      <c r="F274" s="577"/>
      <c r="G274" s="577"/>
      <c r="H274" s="259"/>
      <c r="I274" s="260"/>
      <c r="J274" s="260"/>
      <c r="K274" s="260"/>
      <c r="L274" s="260"/>
      <c r="M274" s="577">
        <v>38000</v>
      </c>
      <c r="N274" s="260"/>
      <c r="O274" s="260"/>
      <c r="P274" s="259"/>
      <c r="Q274" s="259"/>
      <c r="R274" s="578"/>
    </row>
    <row r="275" spans="1:18" ht="30" customHeight="1">
      <c r="A275" s="157"/>
      <c r="B275" s="197" t="s">
        <v>1640</v>
      </c>
      <c r="C275" s="150" t="s">
        <v>32</v>
      </c>
      <c r="D275" s="626" t="s">
        <v>1552</v>
      </c>
      <c r="E275" s="203"/>
      <c r="F275" s="577"/>
      <c r="G275" s="577"/>
      <c r="H275" s="259"/>
      <c r="I275" s="260"/>
      <c r="J275" s="260"/>
      <c r="K275" s="260"/>
      <c r="L275" s="260"/>
      <c r="M275" s="577">
        <v>23000</v>
      </c>
      <c r="N275" s="260"/>
      <c r="O275" s="260"/>
      <c r="P275" s="259"/>
      <c r="Q275" s="259"/>
      <c r="R275" s="578"/>
    </row>
    <row r="276" spans="1:18" ht="30">
      <c r="A276" s="157"/>
      <c r="B276" s="197" t="s">
        <v>1641</v>
      </c>
      <c r="C276" s="150" t="s">
        <v>32</v>
      </c>
      <c r="D276" s="481"/>
      <c r="E276" s="203"/>
      <c r="F276" s="577"/>
      <c r="G276" s="577"/>
      <c r="H276" s="259"/>
      <c r="I276" s="260"/>
      <c r="J276" s="260"/>
      <c r="K276" s="260"/>
      <c r="L276" s="260"/>
      <c r="M276" s="577">
        <v>24000</v>
      </c>
      <c r="N276" s="260"/>
      <c r="O276" s="260"/>
      <c r="P276" s="259"/>
      <c r="Q276" s="259"/>
      <c r="R276" s="578"/>
    </row>
    <row r="277" spans="1:18" ht="30">
      <c r="A277" s="157"/>
      <c r="B277" s="197" t="s">
        <v>1642</v>
      </c>
      <c r="C277" s="150" t="s">
        <v>32</v>
      </c>
      <c r="D277" s="877"/>
      <c r="E277" s="203"/>
      <c r="F277" s="577"/>
      <c r="G277" s="577"/>
      <c r="H277" s="259"/>
      <c r="I277" s="259"/>
      <c r="J277" s="259"/>
      <c r="K277" s="259"/>
      <c r="L277" s="259"/>
      <c r="M277" s="577">
        <v>113300</v>
      </c>
      <c r="N277" s="259"/>
      <c r="O277" s="259"/>
      <c r="P277" s="259"/>
      <c r="Q277" s="259"/>
      <c r="R277" s="578"/>
    </row>
    <row r="278" spans="1:18" ht="30">
      <c r="A278" s="157"/>
      <c r="B278" s="186" t="s">
        <v>1643</v>
      </c>
      <c r="C278" s="150" t="s">
        <v>32</v>
      </c>
      <c r="D278" s="481"/>
      <c r="E278" s="203"/>
      <c r="F278" s="577"/>
      <c r="G278" s="577"/>
      <c r="H278" s="477"/>
      <c r="I278" s="259"/>
      <c r="J278" s="259"/>
      <c r="K278" s="259"/>
      <c r="L278" s="259"/>
      <c r="M278" s="577">
        <v>140800</v>
      </c>
      <c r="N278" s="259"/>
      <c r="O278" s="259"/>
      <c r="P278" s="477"/>
      <c r="Q278" s="477"/>
      <c r="R278" s="580"/>
    </row>
    <row r="279" spans="1:18" ht="45">
      <c r="A279" s="157"/>
      <c r="B279" s="677" t="s">
        <v>1645</v>
      </c>
      <c r="C279" s="150" t="s">
        <v>32</v>
      </c>
      <c r="D279" s="3002" t="s">
        <v>1552</v>
      </c>
      <c r="E279" s="203"/>
      <c r="F279" s="577"/>
      <c r="G279" s="577"/>
      <c r="H279" s="697"/>
      <c r="I279" s="560"/>
      <c r="J279" s="560"/>
      <c r="K279" s="560"/>
      <c r="L279" s="560"/>
      <c r="M279" s="614">
        <v>141000</v>
      </c>
      <c r="N279" s="560"/>
      <c r="O279" s="560"/>
      <c r="P279" s="697"/>
      <c r="Q279" s="697"/>
      <c r="R279" s="698"/>
    </row>
    <row r="280" spans="1:18" ht="30">
      <c r="A280" s="157"/>
      <c r="B280" s="677" t="s">
        <v>1644</v>
      </c>
      <c r="C280" s="150" t="s">
        <v>32</v>
      </c>
      <c r="D280" s="3004"/>
      <c r="E280" s="203"/>
      <c r="F280" s="577"/>
      <c r="G280" s="577"/>
      <c r="H280" s="697"/>
      <c r="I280" s="560"/>
      <c r="J280" s="560"/>
      <c r="K280" s="560"/>
      <c r="L280" s="560"/>
      <c r="M280" s="614">
        <v>20500</v>
      </c>
      <c r="N280" s="560"/>
      <c r="O280" s="560"/>
      <c r="P280" s="697"/>
      <c r="Q280" s="697"/>
      <c r="R280" s="698"/>
    </row>
    <row r="281" spans="1:18" ht="19.5" customHeight="1">
      <c r="A281" s="157"/>
      <c r="B281" s="297" t="s">
        <v>1277</v>
      </c>
      <c r="C281" s="691"/>
      <c r="D281" s="477"/>
      <c r="E281" s="637"/>
      <c r="F281" s="2917" t="s">
        <v>1372</v>
      </c>
      <c r="G281" s="2917"/>
      <c r="H281" s="2917"/>
      <c r="I281" s="2917"/>
      <c r="J281" s="2917"/>
      <c r="K281" s="2917"/>
      <c r="L281" s="2917"/>
      <c r="M281" s="2917"/>
      <c r="N281" s="2917"/>
      <c r="O281" s="2917"/>
      <c r="P281" s="2917"/>
      <c r="Q281" s="2917"/>
      <c r="R281" s="2918"/>
    </row>
    <row r="282" spans="1:18">
      <c r="A282" s="157"/>
      <c r="B282" s="677" t="s">
        <v>1825</v>
      </c>
      <c r="C282" s="216" t="s">
        <v>111</v>
      </c>
      <c r="D282" s="3002" t="s">
        <v>1552</v>
      </c>
      <c r="E282" s="288"/>
      <c r="F282" s="577"/>
      <c r="G282" s="577"/>
      <c r="H282" s="330"/>
      <c r="I282" s="330"/>
      <c r="J282" s="330"/>
      <c r="K282" s="330"/>
      <c r="L282" s="330"/>
      <c r="M282" s="577">
        <v>1984545</v>
      </c>
      <c r="N282" s="330"/>
      <c r="O282" s="330"/>
      <c r="P282" s="330"/>
      <c r="Q282" s="330"/>
      <c r="R282" s="581"/>
    </row>
    <row r="283" spans="1:18" ht="30">
      <c r="A283" s="157"/>
      <c r="B283" s="196" t="s">
        <v>1646</v>
      </c>
      <c r="C283" s="216" t="s">
        <v>111</v>
      </c>
      <c r="D283" s="3003"/>
      <c r="E283" s="288"/>
      <c r="F283" s="577"/>
      <c r="G283" s="577"/>
      <c r="H283" s="330"/>
      <c r="I283" s="330"/>
      <c r="J283" s="330"/>
      <c r="K283" s="330"/>
      <c r="L283" s="330"/>
      <c r="M283" s="577">
        <v>1542727</v>
      </c>
      <c r="N283" s="330"/>
      <c r="O283" s="330"/>
      <c r="P283" s="330"/>
      <c r="Q283" s="330"/>
      <c r="R283" s="581"/>
    </row>
    <row r="284" spans="1:18">
      <c r="A284" s="157"/>
      <c r="B284" s="186" t="s">
        <v>1647</v>
      </c>
      <c r="C284" s="216" t="s">
        <v>111</v>
      </c>
      <c r="D284" s="3004"/>
      <c r="E284" s="288"/>
      <c r="F284" s="577"/>
      <c r="G284" s="577"/>
      <c r="H284" s="330"/>
      <c r="I284" s="330"/>
      <c r="J284" s="330"/>
      <c r="K284" s="330"/>
      <c r="L284" s="330"/>
      <c r="M284" s="577">
        <v>1245455</v>
      </c>
      <c r="N284" s="330"/>
      <c r="O284" s="330"/>
      <c r="P284" s="330"/>
      <c r="Q284" s="330"/>
      <c r="R284" s="581"/>
    </row>
    <row r="285" spans="1:18" ht="15.75">
      <c r="A285" s="157"/>
      <c r="B285" s="297" t="s">
        <v>1276</v>
      </c>
      <c r="C285" s="216"/>
      <c r="D285" s="216"/>
      <c r="E285" s="288"/>
      <c r="F285" s="577"/>
      <c r="G285" s="577"/>
      <c r="H285" s="330"/>
      <c r="I285" s="330"/>
      <c r="J285" s="330"/>
      <c r="K285" s="330"/>
      <c r="L285" s="330"/>
      <c r="M285" s="577"/>
      <c r="N285" s="330"/>
      <c r="O285" s="330"/>
      <c r="P285" s="330"/>
      <c r="Q285" s="330"/>
      <c r="R285" s="581"/>
    </row>
    <row r="286" spans="1:18" ht="15" customHeight="1">
      <c r="A286" s="157"/>
      <c r="B286" s="677" t="s">
        <v>1826</v>
      </c>
      <c r="C286" s="216" t="s">
        <v>111</v>
      </c>
      <c r="D286" s="805"/>
      <c r="E286" s="288"/>
      <c r="F286" s="577"/>
      <c r="G286" s="577"/>
      <c r="H286" s="330"/>
      <c r="I286" s="330"/>
      <c r="J286" s="330"/>
      <c r="K286" s="330"/>
      <c r="L286" s="330"/>
      <c r="M286" s="577">
        <v>4090909</v>
      </c>
      <c r="N286" s="330"/>
      <c r="O286" s="330"/>
      <c r="P286" s="330"/>
      <c r="Q286" s="330"/>
      <c r="R286" s="581"/>
    </row>
    <row r="287" spans="1:18" ht="43.5" customHeight="1">
      <c r="A287" s="157"/>
      <c r="B287" s="196" t="s">
        <v>1648</v>
      </c>
      <c r="C287" s="216" t="s">
        <v>111</v>
      </c>
      <c r="D287" s="216" t="s">
        <v>1552</v>
      </c>
      <c r="E287" s="288"/>
      <c r="F287" s="577"/>
      <c r="G287" s="577"/>
      <c r="H287" s="330"/>
      <c r="I287" s="330"/>
      <c r="J287" s="330"/>
      <c r="K287" s="330"/>
      <c r="L287" s="330"/>
      <c r="M287" s="577">
        <v>1990909</v>
      </c>
      <c r="N287" s="330"/>
      <c r="O287" s="330"/>
      <c r="P287" s="330"/>
      <c r="Q287" s="330"/>
      <c r="R287" s="581"/>
    </row>
    <row r="288" spans="1:18" ht="30">
      <c r="A288" s="157"/>
      <c r="B288" s="677" t="s">
        <v>1649</v>
      </c>
      <c r="C288" s="216" t="s">
        <v>111</v>
      </c>
      <c r="D288" s="732"/>
      <c r="E288" s="288"/>
      <c r="F288" s="577"/>
      <c r="G288" s="577"/>
      <c r="H288" s="330"/>
      <c r="I288" s="330"/>
      <c r="J288" s="330"/>
      <c r="K288" s="330"/>
      <c r="L288" s="330"/>
      <c r="M288" s="577">
        <v>2241818</v>
      </c>
      <c r="N288" s="330"/>
      <c r="O288" s="330"/>
      <c r="P288" s="330"/>
      <c r="Q288" s="330"/>
      <c r="R288" s="581"/>
    </row>
    <row r="289" spans="1:18" ht="19.5" customHeight="1">
      <c r="A289" s="157"/>
      <c r="B289" s="297" t="s">
        <v>1079</v>
      </c>
      <c r="C289" s="172"/>
      <c r="D289" s="802"/>
      <c r="E289" s="271"/>
      <c r="F289" s="2916" t="s">
        <v>1372</v>
      </c>
      <c r="G289" s="2917"/>
      <c r="H289" s="2917"/>
      <c r="I289" s="2917"/>
      <c r="J289" s="2917"/>
      <c r="K289" s="2917"/>
      <c r="L289" s="2917"/>
      <c r="M289" s="2917"/>
      <c r="N289" s="2917"/>
      <c r="O289" s="2917"/>
      <c r="P289" s="2917"/>
      <c r="Q289" s="2917"/>
      <c r="R289" s="2918"/>
    </row>
    <row r="290" spans="1:18" ht="45">
      <c r="A290" s="157"/>
      <c r="B290" s="186" t="s">
        <v>1322</v>
      </c>
      <c r="C290" s="216" t="s">
        <v>111</v>
      </c>
      <c r="D290" s="216" t="s">
        <v>1552</v>
      </c>
      <c r="E290" s="288"/>
      <c r="F290" s="577"/>
      <c r="G290" s="577"/>
      <c r="H290" s="330"/>
      <c r="I290" s="330"/>
      <c r="J290" s="330"/>
      <c r="K290" s="330"/>
      <c r="L290" s="330"/>
      <c r="M290" s="577">
        <v>1990909</v>
      </c>
      <c r="N290" s="330"/>
      <c r="O290" s="330"/>
      <c r="P290" s="330"/>
      <c r="Q290" s="330"/>
      <c r="R290" s="581"/>
    </row>
    <row r="291" spans="1:18" ht="48" customHeight="1">
      <c r="A291" s="157"/>
      <c r="B291" s="217" t="s">
        <v>1323</v>
      </c>
      <c r="C291" s="216" t="s">
        <v>111</v>
      </c>
      <c r="D291" s="216" t="s">
        <v>1552</v>
      </c>
      <c r="E291" s="288"/>
      <c r="F291" s="577"/>
      <c r="G291" s="577"/>
      <c r="H291" s="330"/>
      <c r="I291" s="330"/>
      <c r="J291" s="330"/>
      <c r="K291" s="330"/>
      <c r="L291" s="330"/>
      <c r="M291" s="577">
        <v>1245455</v>
      </c>
      <c r="N291" s="330"/>
      <c r="O291" s="330"/>
      <c r="P291" s="330"/>
      <c r="Q291" s="330"/>
      <c r="R291" s="581"/>
    </row>
    <row r="292" spans="1:18" ht="15.75">
      <c r="A292" s="157"/>
      <c r="B292" s="297" t="s">
        <v>1093</v>
      </c>
      <c r="C292" s="216"/>
      <c r="D292" s="732"/>
      <c r="E292" s="288"/>
      <c r="F292" s="577"/>
      <c r="G292" s="577"/>
      <c r="H292" s="330"/>
      <c r="I292" s="330"/>
      <c r="J292" s="330"/>
      <c r="K292" s="330"/>
      <c r="L292" s="330"/>
      <c r="M292" s="577"/>
      <c r="N292" s="330"/>
      <c r="O292" s="330"/>
      <c r="P292" s="330"/>
      <c r="Q292" s="330"/>
      <c r="R292" s="581"/>
    </row>
    <row r="293" spans="1:18" ht="30">
      <c r="A293" s="157"/>
      <c r="B293" s="677" t="s">
        <v>1650</v>
      </c>
      <c r="C293" s="216" t="s">
        <v>28</v>
      </c>
      <c r="D293" s="216"/>
      <c r="E293" s="288"/>
      <c r="F293" s="577"/>
      <c r="G293" s="577"/>
      <c r="H293" s="330"/>
      <c r="I293" s="330"/>
      <c r="J293" s="330"/>
      <c r="K293" s="330"/>
      <c r="L293" s="330"/>
      <c r="M293" s="577">
        <v>315455</v>
      </c>
      <c r="N293" s="330"/>
      <c r="O293" s="330"/>
      <c r="P293" s="330"/>
      <c r="Q293" s="330"/>
      <c r="R293" s="581"/>
    </row>
    <row r="294" spans="1:18" ht="30">
      <c r="A294" s="271"/>
      <c r="B294" s="196" t="s">
        <v>1651</v>
      </c>
      <c r="C294" s="216" t="s">
        <v>28</v>
      </c>
      <c r="D294" s="732"/>
      <c r="E294" s="288"/>
      <c r="F294" s="577"/>
      <c r="G294" s="577"/>
      <c r="H294" s="331"/>
      <c r="I294" s="330"/>
      <c r="J294" s="330"/>
      <c r="K294" s="330"/>
      <c r="L294" s="330"/>
      <c r="M294" s="577">
        <v>415455</v>
      </c>
      <c r="N294" s="330"/>
      <c r="O294" s="330"/>
      <c r="P294" s="331"/>
      <c r="Q294" s="331"/>
      <c r="R294" s="582"/>
    </row>
    <row r="295" spans="1:18" ht="36.75" customHeight="1">
      <c r="A295" s="769">
        <v>3</v>
      </c>
      <c r="B295" s="2800" t="s">
        <v>1769</v>
      </c>
      <c r="C295" s="2801"/>
      <c r="D295" s="2801"/>
      <c r="E295" s="2914"/>
      <c r="F295" s="2801"/>
      <c r="G295" s="2801"/>
      <c r="H295" s="2801"/>
      <c r="I295" s="2801"/>
      <c r="J295" s="2801"/>
      <c r="K295" s="2801"/>
      <c r="L295" s="2801"/>
      <c r="M295" s="2801"/>
      <c r="N295" s="2801"/>
      <c r="O295" s="2801"/>
      <c r="P295" s="2801"/>
      <c r="Q295" s="2801"/>
      <c r="R295" s="2802"/>
    </row>
    <row r="296" spans="1:18" ht="27.75" customHeight="1">
      <c r="A296" s="271"/>
      <c r="B296" s="270" t="s">
        <v>1771</v>
      </c>
      <c r="C296" s="710"/>
      <c r="D296" s="806"/>
      <c r="E296" s="288"/>
      <c r="F296" s="2960" t="s">
        <v>1770</v>
      </c>
      <c r="G296" s="2917"/>
      <c r="H296" s="2917"/>
      <c r="I296" s="2917"/>
      <c r="J296" s="2917"/>
      <c r="K296" s="2917"/>
      <c r="L296" s="2917"/>
      <c r="M296" s="2917"/>
      <c r="N296" s="2917"/>
      <c r="O296" s="2917"/>
      <c r="P296" s="2917"/>
      <c r="Q296" s="2917"/>
      <c r="R296" s="2918"/>
    </row>
    <row r="297" spans="1:18" ht="15" customHeight="1">
      <c r="A297" s="2993"/>
      <c r="B297" s="3006" t="s">
        <v>1773</v>
      </c>
      <c r="C297" s="216" t="s">
        <v>1772</v>
      </c>
      <c r="D297" s="3002" t="s">
        <v>1559</v>
      </c>
      <c r="E297" s="892"/>
      <c r="F297" s="577"/>
      <c r="G297" s="577"/>
      <c r="H297" s="331"/>
      <c r="I297" s="330"/>
      <c r="J297" s="330"/>
      <c r="K297" s="330"/>
      <c r="L297" s="330"/>
      <c r="M297" s="577">
        <f>5900000/1.1</f>
        <v>5363636.3636363633</v>
      </c>
      <c r="N297" s="330"/>
      <c r="O297" s="330"/>
      <c r="P297" s="331"/>
      <c r="Q297" s="331"/>
      <c r="R297" s="582"/>
    </row>
    <row r="298" spans="1:18">
      <c r="A298" s="2994"/>
      <c r="B298" s="3007"/>
      <c r="C298" s="216" t="s">
        <v>1774</v>
      </c>
      <c r="D298" s="3003"/>
      <c r="E298" s="288"/>
      <c r="F298" s="577"/>
      <c r="G298" s="577"/>
      <c r="H298" s="331"/>
      <c r="I298" s="330"/>
      <c r="J298" s="330"/>
      <c r="K298" s="330"/>
      <c r="L298" s="330"/>
      <c r="M298" s="577">
        <f>1570000/1.1</f>
        <v>1427272.7272727271</v>
      </c>
      <c r="N298" s="330"/>
      <c r="O298" s="330"/>
      <c r="P298" s="331"/>
      <c r="Q298" s="331"/>
      <c r="R298" s="582"/>
    </row>
    <row r="299" spans="1:18">
      <c r="A299" s="2995"/>
      <c r="B299" s="3008"/>
      <c r="C299" s="216" t="s">
        <v>1775</v>
      </c>
      <c r="D299" s="3004"/>
      <c r="E299" s="288"/>
      <c r="F299" s="577"/>
      <c r="G299" s="577"/>
      <c r="H299" s="331"/>
      <c r="I299" s="330"/>
      <c r="J299" s="330"/>
      <c r="K299" s="330"/>
      <c r="L299" s="330"/>
      <c r="M299" s="577">
        <f>476000/1.1</f>
        <v>432727.27272727271</v>
      </c>
      <c r="N299" s="330"/>
      <c r="O299" s="330"/>
      <c r="P299" s="331"/>
      <c r="Q299" s="331"/>
      <c r="R299" s="582"/>
    </row>
    <row r="300" spans="1:18" ht="15" customHeight="1">
      <c r="A300" s="2993"/>
      <c r="B300" s="3006" t="s">
        <v>1776</v>
      </c>
      <c r="C300" s="216" t="s">
        <v>1772</v>
      </c>
      <c r="D300" s="3002" t="s">
        <v>1559</v>
      </c>
      <c r="E300" s="288"/>
      <c r="F300" s="577"/>
      <c r="G300" s="577"/>
      <c r="H300" s="331"/>
      <c r="I300" s="330"/>
      <c r="J300" s="330"/>
      <c r="K300" s="330"/>
      <c r="L300" s="330"/>
      <c r="M300" s="577">
        <f>5728000/1.1</f>
        <v>5207272.7272727266</v>
      </c>
      <c r="N300" s="330"/>
      <c r="O300" s="330"/>
      <c r="P300" s="331"/>
      <c r="Q300" s="331"/>
      <c r="R300" s="582"/>
    </row>
    <row r="301" spans="1:18">
      <c r="A301" s="2994"/>
      <c r="B301" s="3007"/>
      <c r="C301" s="216" t="s">
        <v>1774</v>
      </c>
      <c r="D301" s="3003"/>
      <c r="E301" s="288"/>
      <c r="F301" s="577"/>
      <c r="G301" s="577"/>
      <c r="H301" s="331"/>
      <c r="I301" s="330"/>
      <c r="J301" s="330"/>
      <c r="K301" s="330"/>
      <c r="L301" s="330"/>
      <c r="M301" s="577">
        <f>1522000/1.1</f>
        <v>1383636.3636363635</v>
      </c>
      <c r="N301" s="330"/>
      <c r="O301" s="330"/>
      <c r="P301" s="331"/>
      <c r="Q301" s="331"/>
      <c r="R301" s="582"/>
    </row>
    <row r="302" spans="1:18">
      <c r="A302" s="2995"/>
      <c r="B302" s="3008"/>
      <c r="C302" s="216" t="s">
        <v>1775</v>
      </c>
      <c r="D302" s="3004"/>
      <c r="E302" s="288"/>
      <c r="F302" s="577"/>
      <c r="G302" s="577"/>
      <c r="H302" s="331"/>
      <c r="I302" s="330"/>
      <c r="J302" s="330"/>
      <c r="K302" s="330"/>
      <c r="L302" s="330"/>
      <c r="M302" s="577">
        <f>460000/1.1</f>
        <v>418181.81818181818</v>
      </c>
      <c r="N302" s="330"/>
      <c r="O302" s="330"/>
      <c r="P302" s="331"/>
      <c r="Q302" s="331"/>
      <c r="R302" s="582"/>
    </row>
    <row r="303" spans="1:18" ht="15" customHeight="1">
      <c r="A303" s="2993"/>
      <c r="B303" s="3006" t="s">
        <v>1777</v>
      </c>
      <c r="C303" s="216" t="s">
        <v>1772</v>
      </c>
      <c r="D303" s="3002" t="s">
        <v>1559</v>
      </c>
      <c r="E303" s="288"/>
      <c r="F303" s="577"/>
      <c r="G303" s="577"/>
      <c r="H303" s="331"/>
      <c r="I303" s="330"/>
      <c r="J303" s="330"/>
      <c r="K303" s="330"/>
      <c r="L303" s="330"/>
      <c r="M303" s="577">
        <f>4685000/1.1</f>
        <v>4259090.9090909092</v>
      </c>
      <c r="N303" s="330"/>
      <c r="O303" s="330"/>
      <c r="P303" s="331"/>
      <c r="Q303" s="331"/>
      <c r="R303" s="582"/>
    </row>
    <row r="304" spans="1:18">
      <c r="A304" s="2994"/>
      <c r="B304" s="3007"/>
      <c r="C304" s="216" t="s">
        <v>1353</v>
      </c>
      <c r="D304" s="3003"/>
      <c r="E304" s="288"/>
      <c r="F304" s="577"/>
      <c r="G304" s="577"/>
      <c r="H304" s="331"/>
      <c r="I304" s="330"/>
      <c r="J304" s="330"/>
      <c r="K304" s="330"/>
      <c r="L304" s="330"/>
      <c r="M304" s="577">
        <f>1728000/1.1</f>
        <v>1570909.0909090908</v>
      </c>
      <c r="N304" s="330"/>
      <c r="O304" s="330"/>
      <c r="P304" s="331"/>
      <c r="Q304" s="331"/>
      <c r="R304" s="582"/>
    </row>
    <row r="305" spans="1:18">
      <c r="A305" s="2995"/>
      <c r="B305" s="3008"/>
      <c r="C305" s="216" t="s">
        <v>1775</v>
      </c>
      <c r="D305" s="3004"/>
      <c r="E305" s="288"/>
      <c r="F305" s="577"/>
      <c r="G305" s="577"/>
      <c r="H305" s="331"/>
      <c r="I305" s="330"/>
      <c r="J305" s="330"/>
      <c r="K305" s="330"/>
      <c r="L305" s="330"/>
      <c r="M305" s="577">
        <f>401000/1.1</f>
        <v>364545.45454545453</v>
      </c>
      <c r="N305" s="330"/>
      <c r="O305" s="330"/>
      <c r="P305" s="331"/>
      <c r="Q305" s="331"/>
      <c r="R305" s="582"/>
    </row>
    <row r="306" spans="1:18" ht="15" customHeight="1">
      <c r="A306" s="2993"/>
      <c r="B306" s="3006" t="s">
        <v>1778</v>
      </c>
      <c r="C306" s="216" t="s">
        <v>1772</v>
      </c>
      <c r="D306" s="3002" t="s">
        <v>1559</v>
      </c>
      <c r="E306" s="288"/>
      <c r="F306" s="577"/>
      <c r="G306" s="577"/>
      <c r="H306" s="331"/>
      <c r="I306" s="330"/>
      <c r="J306" s="330"/>
      <c r="K306" s="330"/>
      <c r="L306" s="330"/>
      <c r="M306" s="577">
        <f>4719000/1.1</f>
        <v>4290000</v>
      </c>
      <c r="N306" s="330"/>
      <c r="O306" s="330"/>
      <c r="P306" s="331"/>
      <c r="Q306" s="331"/>
      <c r="R306" s="582"/>
    </row>
    <row r="307" spans="1:18">
      <c r="A307" s="2994"/>
      <c r="B307" s="3007"/>
      <c r="C307" s="216" t="s">
        <v>1353</v>
      </c>
      <c r="D307" s="3003"/>
      <c r="E307" s="288"/>
      <c r="F307" s="577"/>
      <c r="G307" s="577"/>
      <c r="H307" s="331"/>
      <c r="I307" s="330"/>
      <c r="J307" s="330"/>
      <c r="K307" s="330"/>
      <c r="L307" s="330"/>
      <c r="M307" s="577">
        <f>1801000/1.1</f>
        <v>1637272.7272727271</v>
      </c>
      <c r="N307" s="330"/>
      <c r="O307" s="330"/>
      <c r="P307" s="331"/>
      <c r="Q307" s="331"/>
      <c r="R307" s="582"/>
    </row>
    <row r="308" spans="1:18">
      <c r="A308" s="2995"/>
      <c r="B308" s="3008"/>
      <c r="C308" s="216" t="s">
        <v>1775</v>
      </c>
      <c r="D308" s="3003"/>
      <c r="E308" s="288"/>
      <c r="F308" s="577"/>
      <c r="G308" s="577"/>
      <c r="H308" s="331"/>
      <c r="I308" s="330"/>
      <c r="J308" s="330"/>
      <c r="K308" s="330"/>
      <c r="L308" s="330"/>
      <c r="M308" s="577">
        <f>439000/1.1</f>
        <v>399090.90909090906</v>
      </c>
      <c r="N308" s="330"/>
      <c r="O308" s="330"/>
      <c r="P308" s="331"/>
      <c r="Q308" s="331"/>
      <c r="R308" s="582"/>
    </row>
    <row r="309" spans="1:18" ht="15" customHeight="1">
      <c r="A309" s="761"/>
      <c r="B309" s="635" t="s">
        <v>1779</v>
      </c>
      <c r="C309" s="216" t="s">
        <v>1354</v>
      </c>
      <c r="D309" s="3003"/>
      <c r="E309" s="288"/>
      <c r="F309" s="577"/>
      <c r="G309" s="577"/>
      <c r="H309" s="331"/>
      <c r="I309" s="330"/>
      <c r="J309" s="330"/>
      <c r="K309" s="330"/>
      <c r="L309" s="330"/>
      <c r="M309" s="577">
        <f>2840000/1.1</f>
        <v>2581818.1818181816</v>
      </c>
      <c r="N309" s="330"/>
      <c r="O309" s="330"/>
      <c r="P309" s="331"/>
      <c r="Q309" s="331"/>
      <c r="R309" s="582"/>
    </row>
    <row r="310" spans="1:18">
      <c r="A310" s="762"/>
      <c r="B310" s="860"/>
      <c r="C310" s="216" t="s">
        <v>1353</v>
      </c>
      <c r="D310" s="3004"/>
      <c r="E310" s="288"/>
      <c r="F310" s="577"/>
      <c r="G310" s="577"/>
      <c r="H310" s="331"/>
      <c r="I310" s="330"/>
      <c r="J310" s="330"/>
      <c r="K310" s="330"/>
      <c r="L310" s="330"/>
      <c r="M310" s="577">
        <f>875000/1.1</f>
        <v>795454.54545454541</v>
      </c>
      <c r="N310" s="330"/>
      <c r="O310" s="330"/>
      <c r="P310" s="331"/>
      <c r="Q310" s="331"/>
      <c r="R310" s="582"/>
    </row>
    <row r="311" spans="1:18">
      <c r="A311" s="762"/>
      <c r="B311" s="635" t="s">
        <v>1779</v>
      </c>
      <c r="C311" s="216" t="s">
        <v>1775</v>
      </c>
      <c r="D311" s="481"/>
      <c r="E311" s="288"/>
      <c r="F311" s="577"/>
      <c r="G311" s="577"/>
      <c r="H311" s="331"/>
      <c r="I311" s="330"/>
      <c r="J311" s="330"/>
      <c r="K311" s="330"/>
      <c r="L311" s="330"/>
      <c r="M311" s="577">
        <f>223000/1.1</f>
        <v>202727.27272727271</v>
      </c>
      <c r="N311" s="330"/>
      <c r="O311" s="330"/>
      <c r="P311" s="331"/>
      <c r="Q311" s="331"/>
      <c r="R311" s="582"/>
    </row>
    <row r="312" spans="1:18" ht="21.75" customHeight="1">
      <c r="A312" s="271"/>
      <c r="B312" s="270" t="s">
        <v>1780</v>
      </c>
      <c r="C312" s="710"/>
      <c r="D312" s="806"/>
      <c r="E312" s="288"/>
      <c r="F312" s="577"/>
      <c r="G312" s="577"/>
      <c r="H312" s="331"/>
      <c r="I312" s="330"/>
      <c r="J312" s="330"/>
      <c r="K312" s="330"/>
      <c r="L312" s="330"/>
      <c r="M312" s="577"/>
      <c r="N312" s="330"/>
      <c r="O312" s="330"/>
      <c r="P312" s="331"/>
      <c r="Q312" s="331"/>
      <c r="R312" s="582"/>
    </row>
    <row r="313" spans="1:18">
      <c r="A313" s="271"/>
      <c r="B313" s="217" t="s">
        <v>1781</v>
      </c>
      <c r="C313" s="710" t="s">
        <v>1774</v>
      </c>
      <c r="D313" s="216"/>
      <c r="E313" s="288"/>
      <c r="F313" s="577"/>
      <c r="G313" s="577"/>
      <c r="H313" s="331"/>
      <c r="I313" s="330"/>
      <c r="J313" s="330"/>
      <c r="K313" s="330"/>
      <c r="L313" s="330"/>
      <c r="M313" s="577">
        <f>1084000/1.1</f>
        <v>985454.54545454541</v>
      </c>
      <c r="N313" s="330"/>
      <c r="O313" s="330"/>
      <c r="P313" s="331"/>
      <c r="Q313" s="331"/>
      <c r="R313" s="582"/>
    </row>
    <row r="314" spans="1:18" ht="15" customHeight="1">
      <c r="A314" s="271"/>
      <c r="B314" s="217" t="s">
        <v>1781</v>
      </c>
      <c r="C314" s="710" t="s">
        <v>1782</v>
      </c>
      <c r="D314" s="3002" t="s">
        <v>1559</v>
      </c>
      <c r="E314" s="288"/>
      <c r="F314" s="577"/>
      <c r="G314" s="577"/>
      <c r="H314" s="331"/>
      <c r="I314" s="330"/>
      <c r="J314" s="330"/>
      <c r="K314" s="330"/>
      <c r="L314" s="330"/>
      <c r="M314" s="577">
        <f>316000/1.1</f>
        <v>287272.72727272724</v>
      </c>
      <c r="N314" s="330"/>
      <c r="O314" s="330"/>
      <c r="P314" s="331"/>
      <c r="Q314" s="331"/>
      <c r="R314" s="582"/>
    </row>
    <row r="315" spans="1:18">
      <c r="A315" s="2993"/>
      <c r="B315" s="3006" t="s">
        <v>1783</v>
      </c>
      <c r="C315" s="710" t="s">
        <v>1774</v>
      </c>
      <c r="D315" s="3003"/>
      <c r="E315" s="288"/>
      <c r="F315" s="577"/>
      <c r="G315" s="577"/>
      <c r="H315" s="331"/>
      <c r="I315" s="330"/>
      <c r="J315" s="330"/>
      <c r="K315" s="330"/>
      <c r="L315" s="330"/>
      <c r="M315" s="577">
        <f>1121000/1.1</f>
        <v>1019090.9090909091</v>
      </c>
      <c r="N315" s="330"/>
      <c r="O315" s="330"/>
      <c r="P315" s="331"/>
      <c r="Q315" s="331"/>
      <c r="R315" s="582"/>
    </row>
    <row r="316" spans="1:18">
      <c r="A316" s="2995"/>
      <c r="B316" s="3008"/>
      <c r="C316" s="710" t="s">
        <v>1782</v>
      </c>
      <c r="D316" s="3004"/>
      <c r="E316" s="288"/>
      <c r="F316" s="577"/>
      <c r="G316" s="577"/>
      <c r="H316" s="331"/>
      <c r="I316" s="330"/>
      <c r="J316" s="330"/>
      <c r="K316" s="330"/>
      <c r="L316" s="330"/>
      <c r="M316" s="577">
        <f>327000/1.1</f>
        <v>297272.72727272724</v>
      </c>
      <c r="N316" s="330"/>
      <c r="O316" s="330"/>
      <c r="P316" s="331"/>
      <c r="Q316" s="331"/>
      <c r="R316" s="582"/>
    </row>
    <row r="317" spans="1:18" ht="15" customHeight="1">
      <c r="A317" s="2993"/>
      <c r="B317" s="3006" t="s">
        <v>1784</v>
      </c>
      <c r="C317" s="216" t="s">
        <v>1772</v>
      </c>
      <c r="D317" s="3002" t="s">
        <v>1559</v>
      </c>
      <c r="E317" s="288"/>
      <c r="F317" s="577"/>
      <c r="G317" s="577"/>
      <c r="H317" s="331"/>
      <c r="I317" s="330"/>
      <c r="J317" s="330"/>
      <c r="K317" s="330"/>
      <c r="L317" s="330"/>
      <c r="M317" s="577">
        <f>4026000/1.1</f>
        <v>3659999.9999999995</v>
      </c>
      <c r="N317" s="330"/>
      <c r="O317" s="330"/>
      <c r="P317" s="331"/>
      <c r="Q317" s="331"/>
      <c r="R317" s="582"/>
    </row>
    <row r="318" spans="1:18">
      <c r="A318" s="2994"/>
      <c r="B318" s="3007"/>
      <c r="C318" s="216" t="s">
        <v>1353</v>
      </c>
      <c r="D318" s="3003"/>
      <c r="E318" s="288"/>
      <c r="F318" s="577"/>
      <c r="G318" s="577"/>
      <c r="H318" s="331"/>
      <c r="I318" s="330"/>
      <c r="J318" s="330"/>
      <c r="K318" s="330"/>
      <c r="L318" s="330"/>
      <c r="M318" s="577">
        <f>1449000/1.1</f>
        <v>1317272.7272727271</v>
      </c>
      <c r="N318" s="330"/>
      <c r="O318" s="330"/>
      <c r="P318" s="331"/>
      <c r="Q318" s="331"/>
      <c r="R318" s="582"/>
    </row>
    <row r="319" spans="1:18">
      <c r="A319" s="2994"/>
      <c r="B319" s="3007"/>
      <c r="C319" s="216" t="s">
        <v>1774</v>
      </c>
      <c r="D319" s="3003"/>
      <c r="E319" s="288"/>
      <c r="F319" s="577"/>
      <c r="G319" s="577"/>
      <c r="H319" s="331"/>
      <c r="I319" s="330"/>
      <c r="J319" s="330"/>
      <c r="K319" s="330"/>
      <c r="L319" s="330"/>
      <c r="M319" s="577">
        <f>1060000/1.1</f>
        <v>963636.36363636353</v>
      </c>
      <c r="N319" s="330"/>
      <c r="O319" s="330"/>
      <c r="P319" s="331"/>
      <c r="Q319" s="331"/>
      <c r="R319" s="582"/>
    </row>
    <row r="320" spans="1:18">
      <c r="A320" s="2994"/>
      <c r="B320" s="3007"/>
      <c r="C320" s="216" t="s">
        <v>1775</v>
      </c>
      <c r="D320" s="3003"/>
      <c r="E320" s="288"/>
      <c r="F320" s="577"/>
      <c r="G320" s="577"/>
      <c r="H320" s="331"/>
      <c r="I320" s="330"/>
      <c r="J320" s="330"/>
      <c r="K320" s="330"/>
      <c r="L320" s="330"/>
      <c r="M320" s="577">
        <f>351000/1.1</f>
        <v>319090.90909090906</v>
      </c>
      <c r="N320" s="330"/>
      <c r="O320" s="330"/>
      <c r="P320" s="331"/>
      <c r="Q320" s="331"/>
      <c r="R320" s="582"/>
    </row>
    <row r="321" spans="1:18">
      <c r="A321" s="2995"/>
      <c r="B321" s="3008"/>
      <c r="C321" s="216" t="s">
        <v>1782</v>
      </c>
      <c r="D321" s="3004"/>
      <c r="E321" s="288"/>
      <c r="F321" s="577"/>
      <c r="G321" s="577"/>
      <c r="H321" s="331"/>
      <c r="I321" s="330"/>
      <c r="J321" s="330"/>
      <c r="K321" s="330"/>
      <c r="L321" s="330"/>
      <c r="M321" s="577">
        <f>308000/1.1</f>
        <v>280000</v>
      </c>
      <c r="N321" s="330"/>
      <c r="O321" s="330"/>
      <c r="P321" s="331"/>
      <c r="Q321" s="331"/>
      <c r="R321" s="582"/>
    </row>
    <row r="322" spans="1:18" ht="15" customHeight="1">
      <c r="A322" s="2993"/>
      <c r="B322" s="3006" t="s">
        <v>1785</v>
      </c>
      <c r="C322" s="216" t="s">
        <v>1772</v>
      </c>
      <c r="D322" s="3002" t="s">
        <v>1559</v>
      </c>
      <c r="E322" s="288"/>
      <c r="F322" s="577"/>
      <c r="G322" s="577"/>
      <c r="H322" s="331"/>
      <c r="I322" s="330"/>
      <c r="J322" s="330"/>
      <c r="K322" s="330"/>
      <c r="L322" s="330"/>
      <c r="M322" s="577">
        <f>3846000/1.1</f>
        <v>3496363.6363636362</v>
      </c>
      <c r="N322" s="330"/>
      <c r="O322" s="330"/>
      <c r="P322" s="331"/>
      <c r="Q322" s="331"/>
      <c r="R322" s="582"/>
    </row>
    <row r="323" spans="1:18">
      <c r="A323" s="2994"/>
      <c r="B323" s="3007"/>
      <c r="C323" s="216" t="s">
        <v>1774</v>
      </c>
      <c r="D323" s="3003"/>
      <c r="E323" s="288"/>
      <c r="F323" s="577"/>
      <c r="G323" s="577"/>
      <c r="H323" s="331"/>
      <c r="I323" s="330"/>
      <c r="J323" s="330"/>
      <c r="K323" s="330"/>
      <c r="L323" s="330"/>
      <c r="M323" s="577">
        <f>1406000/1.1</f>
        <v>1278181.8181818181</v>
      </c>
      <c r="N323" s="330"/>
      <c r="O323" s="330"/>
      <c r="P323" s="331"/>
      <c r="Q323" s="331"/>
      <c r="R323" s="582"/>
    </row>
    <row r="324" spans="1:18">
      <c r="A324" s="2994"/>
      <c r="B324" s="3007"/>
      <c r="C324" s="216" t="s">
        <v>1775</v>
      </c>
      <c r="D324" s="3003"/>
      <c r="E324" s="288"/>
      <c r="F324" s="577"/>
      <c r="G324" s="577"/>
      <c r="H324" s="331"/>
      <c r="I324" s="330"/>
      <c r="J324" s="330"/>
      <c r="K324" s="330"/>
      <c r="L324" s="330"/>
      <c r="M324" s="577">
        <f>342000/1.1</f>
        <v>310909.09090909088</v>
      </c>
      <c r="N324" s="330"/>
      <c r="O324" s="330"/>
      <c r="P324" s="331"/>
      <c r="Q324" s="331"/>
      <c r="R324" s="582"/>
    </row>
    <row r="325" spans="1:18">
      <c r="A325" s="2995"/>
      <c r="B325" s="3007"/>
      <c r="C325" s="216" t="s">
        <v>1782</v>
      </c>
      <c r="D325" s="3003"/>
      <c r="E325" s="288"/>
      <c r="F325" s="577"/>
      <c r="G325" s="577"/>
      <c r="H325" s="331"/>
      <c r="I325" s="330"/>
      <c r="J325" s="330"/>
      <c r="K325" s="330"/>
      <c r="L325" s="330"/>
      <c r="M325" s="577">
        <f>299000/1.1</f>
        <v>271818.18181818182</v>
      </c>
      <c r="N325" s="330"/>
      <c r="O325" s="330"/>
      <c r="P325" s="331"/>
      <c r="Q325" s="331"/>
      <c r="R325" s="582"/>
    </row>
    <row r="326" spans="1:18" ht="15" customHeight="1">
      <c r="A326" s="2993"/>
      <c r="B326" s="3006" t="s">
        <v>1786</v>
      </c>
      <c r="C326" s="216" t="s">
        <v>1772</v>
      </c>
      <c r="D326" s="807"/>
      <c r="E326" s="288"/>
      <c r="F326" s="577"/>
      <c r="G326" s="577"/>
      <c r="H326" s="331"/>
      <c r="I326" s="330"/>
      <c r="J326" s="330"/>
      <c r="K326" s="330"/>
      <c r="L326" s="330"/>
      <c r="M326" s="577">
        <f>3561000/1.1</f>
        <v>3237272.7272727271</v>
      </c>
      <c r="N326" s="330"/>
      <c r="O326" s="330"/>
      <c r="P326" s="331"/>
      <c r="Q326" s="331"/>
      <c r="R326" s="582"/>
    </row>
    <row r="327" spans="1:18" ht="45">
      <c r="A327" s="2994"/>
      <c r="B327" s="3007"/>
      <c r="C327" s="732" t="s">
        <v>1774</v>
      </c>
      <c r="D327" s="759" t="s">
        <v>1559</v>
      </c>
      <c r="E327" s="288"/>
      <c r="F327" s="577"/>
      <c r="G327" s="577"/>
      <c r="H327" s="331"/>
      <c r="I327" s="330"/>
      <c r="J327" s="330"/>
      <c r="K327" s="330"/>
      <c r="L327" s="330"/>
      <c r="M327" s="577">
        <f>1305000/1.1</f>
        <v>1186363.6363636362</v>
      </c>
      <c r="N327" s="330"/>
      <c r="O327" s="330"/>
      <c r="P327" s="331"/>
      <c r="Q327" s="331"/>
      <c r="R327" s="582"/>
    </row>
    <row r="328" spans="1:18">
      <c r="A328" s="2995"/>
      <c r="B328" s="3008"/>
      <c r="C328" s="216" t="s">
        <v>1775</v>
      </c>
      <c r="D328" s="732"/>
      <c r="E328" s="288"/>
      <c r="F328" s="577"/>
      <c r="G328" s="577"/>
      <c r="H328" s="331"/>
      <c r="I328" s="330"/>
      <c r="J328" s="330"/>
      <c r="K328" s="330"/>
      <c r="L328" s="330"/>
      <c r="M328" s="577">
        <f>321000/1.1</f>
        <v>291818.18181818182</v>
      </c>
      <c r="N328" s="330"/>
      <c r="O328" s="330"/>
      <c r="P328" s="331"/>
      <c r="Q328" s="331"/>
      <c r="R328" s="582"/>
    </row>
    <row r="329" spans="1:18">
      <c r="A329" s="762"/>
      <c r="B329" s="217" t="s">
        <v>1786</v>
      </c>
      <c r="C329" s="216" t="s">
        <v>1782</v>
      </c>
      <c r="D329" s="732"/>
      <c r="E329" s="288"/>
      <c r="F329" s="577"/>
      <c r="G329" s="577"/>
      <c r="H329" s="331"/>
      <c r="I329" s="330"/>
      <c r="J329" s="330"/>
      <c r="K329" s="330"/>
      <c r="L329" s="330"/>
      <c r="M329" s="577">
        <f>281000/1.1</f>
        <v>255454.54545454544</v>
      </c>
      <c r="N329" s="330"/>
      <c r="O329" s="330"/>
      <c r="P329" s="331"/>
      <c r="Q329" s="331"/>
      <c r="R329" s="582"/>
    </row>
    <row r="330" spans="1:18" ht="15" customHeight="1">
      <c r="A330" s="2993"/>
      <c r="B330" s="3006" t="s">
        <v>1787</v>
      </c>
      <c r="C330" s="216" t="s">
        <v>1354</v>
      </c>
      <c r="D330" s="3002" t="s">
        <v>1559</v>
      </c>
      <c r="E330" s="288"/>
      <c r="F330" s="577"/>
      <c r="G330" s="577"/>
      <c r="H330" s="331"/>
      <c r="I330" s="330"/>
      <c r="J330" s="330"/>
      <c r="K330" s="330"/>
      <c r="L330" s="330"/>
      <c r="M330" s="577">
        <f>1317000/1.1</f>
        <v>1197272.7272727271</v>
      </c>
      <c r="N330" s="330"/>
      <c r="O330" s="330"/>
      <c r="P330" s="331"/>
      <c r="Q330" s="331"/>
      <c r="R330" s="582"/>
    </row>
    <row r="331" spans="1:18">
      <c r="A331" s="2995"/>
      <c r="B331" s="3008"/>
      <c r="C331" s="216" t="s">
        <v>1353</v>
      </c>
      <c r="D331" s="3003"/>
      <c r="E331" s="288"/>
      <c r="F331" s="577"/>
      <c r="G331" s="577"/>
      <c r="H331" s="331"/>
      <c r="I331" s="330"/>
      <c r="J331" s="330"/>
      <c r="K331" s="330"/>
      <c r="L331" s="330"/>
      <c r="M331" s="577">
        <f>406000/1.1</f>
        <v>369090.90909090906</v>
      </c>
      <c r="N331" s="330"/>
      <c r="O331" s="330"/>
      <c r="P331" s="331"/>
      <c r="Q331" s="331"/>
      <c r="R331" s="582"/>
    </row>
    <row r="332" spans="1:18">
      <c r="A332" s="2993"/>
      <c r="B332" s="3006" t="s">
        <v>1788</v>
      </c>
      <c r="C332" s="216" t="s">
        <v>1354</v>
      </c>
      <c r="D332" s="3003"/>
      <c r="E332" s="288"/>
      <c r="F332" s="577"/>
      <c r="G332" s="577"/>
      <c r="H332" s="331"/>
      <c r="I332" s="330"/>
      <c r="J332" s="330"/>
      <c r="K332" s="330"/>
      <c r="L332" s="330"/>
      <c r="M332" s="577">
        <f>1229000/1.1</f>
        <v>1117272.7272727273</v>
      </c>
      <c r="N332" s="330"/>
      <c r="O332" s="330"/>
      <c r="P332" s="331"/>
      <c r="Q332" s="331"/>
      <c r="R332" s="582"/>
    </row>
    <row r="333" spans="1:18">
      <c r="A333" s="2995"/>
      <c r="B333" s="3008"/>
      <c r="C333" s="216" t="s">
        <v>1353</v>
      </c>
      <c r="D333" s="3004"/>
      <c r="E333" s="288"/>
      <c r="F333" s="577"/>
      <c r="G333" s="577"/>
      <c r="H333" s="331"/>
      <c r="I333" s="330"/>
      <c r="J333" s="330"/>
      <c r="K333" s="330"/>
      <c r="L333" s="330"/>
      <c r="M333" s="577">
        <f>376000/1.1</f>
        <v>341818.18181818177</v>
      </c>
      <c r="N333" s="330"/>
      <c r="O333" s="330"/>
      <c r="P333" s="331"/>
      <c r="Q333" s="331"/>
      <c r="R333" s="582"/>
    </row>
    <row r="334" spans="1:18">
      <c r="A334" s="271"/>
      <c r="B334" s="270" t="s">
        <v>1789</v>
      </c>
      <c r="C334" s="710"/>
      <c r="D334" s="711"/>
      <c r="E334" s="288"/>
      <c r="F334" s="577"/>
      <c r="G334" s="577"/>
      <c r="H334" s="331"/>
      <c r="I334" s="330"/>
      <c r="J334" s="330"/>
      <c r="K334" s="330"/>
      <c r="L334" s="330"/>
      <c r="M334" s="577"/>
      <c r="N334" s="330"/>
      <c r="O334" s="330"/>
      <c r="P334" s="331"/>
      <c r="Q334" s="331"/>
      <c r="R334" s="582"/>
    </row>
    <row r="335" spans="1:18" ht="15" customHeight="1">
      <c r="A335" s="2993"/>
      <c r="B335" s="3006" t="s">
        <v>1790</v>
      </c>
      <c r="C335" s="216" t="s">
        <v>1354</v>
      </c>
      <c r="D335" s="3002" t="s">
        <v>1559</v>
      </c>
      <c r="E335" s="288"/>
      <c r="F335" s="577"/>
      <c r="G335" s="577"/>
      <c r="H335" s="331"/>
      <c r="I335" s="330"/>
      <c r="J335" s="330"/>
      <c r="K335" s="330"/>
      <c r="L335" s="330"/>
      <c r="M335" s="577">
        <f>3817000/1.1</f>
        <v>3469999.9999999995</v>
      </c>
      <c r="N335" s="330"/>
      <c r="O335" s="330"/>
      <c r="P335" s="331"/>
      <c r="Q335" s="331"/>
      <c r="R335" s="582"/>
    </row>
    <row r="336" spans="1:18">
      <c r="A336" s="2995"/>
      <c r="B336" s="3008"/>
      <c r="C336" s="216" t="s">
        <v>1353</v>
      </c>
      <c r="D336" s="3003"/>
      <c r="E336" s="288"/>
      <c r="F336" s="577"/>
      <c r="G336" s="577"/>
      <c r="H336" s="331"/>
      <c r="I336" s="330"/>
      <c r="J336" s="330"/>
      <c r="K336" s="330"/>
      <c r="L336" s="330"/>
      <c r="M336" s="577">
        <f>1099000/1.1</f>
        <v>999090.90909090906</v>
      </c>
      <c r="N336" s="330"/>
      <c r="O336" s="330"/>
      <c r="P336" s="331"/>
      <c r="Q336" s="331"/>
      <c r="R336" s="582"/>
    </row>
    <row r="337" spans="1:18">
      <c r="A337" s="2993"/>
      <c r="B337" s="3006" t="s">
        <v>1791</v>
      </c>
      <c r="C337" s="216" t="s">
        <v>1354</v>
      </c>
      <c r="D337" s="3003"/>
      <c r="E337" s="288"/>
      <c r="F337" s="577"/>
      <c r="G337" s="577"/>
      <c r="H337" s="331"/>
      <c r="I337" s="330"/>
      <c r="J337" s="330"/>
      <c r="K337" s="330"/>
      <c r="L337" s="330"/>
      <c r="M337" s="577">
        <f>2708000/1.1</f>
        <v>2461818.1818181816</v>
      </c>
      <c r="N337" s="330"/>
      <c r="O337" s="330"/>
      <c r="P337" s="331"/>
      <c r="Q337" s="331"/>
      <c r="R337" s="582"/>
    </row>
    <row r="338" spans="1:18">
      <c r="A338" s="2995"/>
      <c r="B338" s="3008"/>
      <c r="C338" s="216" t="s">
        <v>1353</v>
      </c>
      <c r="D338" s="3004"/>
      <c r="E338" s="288"/>
      <c r="F338" s="577"/>
      <c r="G338" s="577"/>
      <c r="H338" s="331"/>
      <c r="I338" s="330"/>
      <c r="J338" s="330"/>
      <c r="K338" s="330"/>
      <c r="L338" s="330"/>
      <c r="M338" s="577">
        <f>781000/1.1</f>
        <v>710000</v>
      </c>
      <c r="N338" s="330"/>
      <c r="O338" s="330"/>
      <c r="P338" s="331"/>
      <c r="Q338" s="331"/>
      <c r="R338" s="582"/>
    </row>
    <row r="339" spans="1:18">
      <c r="A339" s="271"/>
      <c r="B339" s="270" t="s">
        <v>1827</v>
      </c>
      <c r="C339" s="710"/>
      <c r="D339" s="711"/>
      <c r="E339" s="288"/>
      <c r="F339" s="577"/>
      <c r="G339" s="577"/>
      <c r="H339" s="331"/>
      <c r="I339" s="330"/>
      <c r="J339" s="330"/>
      <c r="K339" s="330"/>
      <c r="L339" s="330"/>
      <c r="M339" s="577"/>
      <c r="N339" s="330"/>
      <c r="O339" s="330"/>
      <c r="P339" s="331"/>
      <c r="Q339" s="331"/>
      <c r="R339" s="582"/>
    </row>
    <row r="340" spans="1:18">
      <c r="A340" s="2993"/>
      <c r="B340" s="3006" t="s">
        <v>1792</v>
      </c>
      <c r="C340" s="216" t="s">
        <v>1354</v>
      </c>
      <c r="D340" s="3002" t="s">
        <v>1559</v>
      </c>
      <c r="E340" s="288"/>
      <c r="F340" s="577"/>
      <c r="G340" s="577"/>
      <c r="H340" s="331"/>
      <c r="I340" s="330"/>
      <c r="J340" s="330"/>
      <c r="K340" s="330"/>
      <c r="L340" s="330"/>
      <c r="M340" s="577">
        <f>2431000/1.1</f>
        <v>2210000</v>
      </c>
      <c r="N340" s="330"/>
      <c r="O340" s="330"/>
      <c r="P340" s="331"/>
      <c r="Q340" s="331"/>
      <c r="R340" s="582"/>
    </row>
    <row r="341" spans="1:18">
      <c r="A341" s="2995"/>
      <c r="B341" s="3008"/>
      <c r="C341" s="216" t="s">
        <v>1353</v>
      </c>
      <c r="D341" s="3003"/>
      <c r="E341" s="288"/>
      <c r="F341" s="577"/>
      <c r="G341" s="577"/>
      <c r="H341" s="331"/>
      <c r="I341" s="330"/>
      <c r="J341" s="330"/>
      <c r="K341" s="330"/>
      <c r="L341" s="330"/>
      <c r="M341" s="577">
        <f>717000/1.1</f>
        <v>651818.18181818177</v>
      </c>
      <c r="N341" s="330"/>
      <c r="O341" s="330"/>
      <c r="P341" s="331"/>
      <c r="Q341" s="331"/>
      <c r="R341" s="582"/>
    </row>
    <row r="342" spans="1:18">
      <c r="A342" s="2993"/>
      <c r="B342" s="3006" t="s">
        <v>1793</v>
      </c>
      <c r="C342" s="216" t="s">
        <v>1354</v>
      </c>
      <c r="D342" s="3003"/>
      <c r="E342" s="288"/>
      <c r="F342" s="577"/>
      <c r="G342" s="577"/>
      <c r="H342" s="331"/>
      <c r="I342" s="330"/>
      <c r="J342" s="330"/>
      <c r="K342" s="330"/>
      <c r="L342" s="330"/>
      <c r="M342" s="577">
        <f>1114000/1.1</f>
        <v>1012727.2727272726</v>
      </c>
      <c r="N342" s="330"/>
      <c r="O342" s="330"/>
      <c r="P342" s="331"/>
      <c r="Q342" s="331"/>
      <c r="R342" s="582"/>
    </row>
    <row r="343" spans="1:18">
      <c r="A343" s="2995"/>
      <c r="B343" s="3008"/>
      <c r="C343" s="216" t="s">
        <v>1353</v>
      </c>
      <c r="D343" s="3004"/>
      <c r="E343" s="288"/>
      <c r="F343" s="577"/>
      <c r="G343" s="577"/>
      <c r="H343" s="331"/>
      <c r="I343" s="330"/>
      <c r="J343" s="330"/>
      <c r="K343" s="330"/>
      <c r="L343" s="330"/>
      <c r="M343" s="577">
        <f>327000/1.1</f>
        <v>297272.72727272724</v>
      </c>
      <c r="N343" s="330"/>
      <c r="O343" s="330"/>
      <c r="P343" s="331"/>
      <c r="Q343" s="331"/>
      <c r="R343" s="582"/>
    </row>
    <row r="344" spans="1:18">
      <c r="A344" s="271"/>
      <c r="B344" s="270" t="s">
        <v>1794</v>
      </c>
      <c r="C344" s="710"/>
      <c r="D344" s="711"/>
      <c r="E344" s="288"/>
      <c r="F344" s="577"/>
      <c r="G344" s="577"/>
      <c r="H344" s="331"/>
      <c r="I344" s="330"/>
      <c r="J344" s="330"/>
      <c r="K344" s="330"/>
      <c r="L344" s="330"/>
      <c r="M344" s="577"/>
      <c r="N344" s="330"/>
      <c r="O344" s="330"/>
      <c r="P344" s="331"/>
      <c r="Q344" s="331"/>
      <c r="R344" s="582"/>
    </row>
    <row r="345" spans="1:18" ht="15" customHeight="1">
      <c r="A345" s="271"/>
      <c r="B345" s="584" t="s">
        <v>1798</v>
      </c>
      <c r="C345" s="710"/>
      <c r="D345" s="3002" t="s">
        <v>1559</v>
      </c>
      <c r="E345" s="288"/>
      <c r="F345" s="577"/>
      <c r="G345" s="577"/>
      <c r="H345" s="331"/>
      <c r="I345" s="330"/>
      <c r="J345" s="330"/>
      <c r="K345" s="330"/>
      <c r="L345" s="330"/>
      <c r="M345" s="577"/>
      <c r="N345" s="330"/>
      <c r="O345" s="330"/>
      <c r="P345" s="331"/>
      <c r="Q345" s="331"/>
      <c r="R345" s="582"/>
    </row>
    <row r="346" spans="1:18">
      <c r="A346" s="2993"/>
      <c r="B346" s="3006" t="s">
        <v>1796</v>
      </c>
      <c r="C346" s="216" t="s">
        <v>1795</v>
      </c>
      <c r="D346" s="3003"/>
      <c r="E346" s="288"/>
      <c r="F346" s="577"/>
      <c r="G346" s="577"/>
      <c r="H346" s="331"/>
      <c r="I346" s="330"/>
      <c r="J346" s="330"/>
      <c r="K346" s="330"/>
      <c r="L346" s="330"/>
      <c r="M346" s="577">
        <f>510000/1.1</f>
        <v>463636.36363636359</v>
      </c>
      <c r="N346" s="330"/>
      <c r="O346" s="330"/>
      <c r="P346" s="331"/>
      <c r="Q346" s="331"/>
      <c r="R346" s="582"/>
    </row>
    <row r="347" spans="1:18">
      <c r="A347" s="2995"/>
      <c r="B347" s="3008"/>
      <c r="C347" s="216" t="s">
        <v>1797</v>
      </c>
      <c r="D347" s="3003"/>
      <c r="E347" s="288"/>
      <c r="F347" s="577"/>
      <c r="G347" s="577"/>
      <c r="H347" s="331"/>
      <c r="I347" s="330"/>
      <c r="J347" s="330"/>
      <c r="K347" s="330"/>
      <c r="L347" s="330"/>
      <c r="M347" s="577">
        <f>481000/1.1</f>
        <v>437272.72727272724</v>
      </c>
      <c r="N347" s="330"/>
      <c r="O347" s="330"/>
      <c r="P347" s="331"/>
      <c r="Q347" s="331"/>
      <c r="R347" s="582"/>
    </row>
    <row r="348" spans="1:18">
      <c r="A348" s="271"/>
      <c r="B348" s="764" t="s">
        <v>1799</v>
      </c>
      <c r="C348" s="144"/>
      <c r="D348" s="3004"/>
      <c r="E348" s="288"/>
      <c r="F348" s="577"/>
      <c r="G348" s="577"/>
      <c r="H348" s="331"/>
      <c r="I348" s="330"/>
      <c r="J348" s="330"/>
      <c r="K348" s="330"/>
      <c r="L348" s="330"/>
      <c r="M348" s="144"/>
      <c r="N348" s="330"/>
      <c r="O348" s="330"/>
      <c r="P348" s="331"/>
      <c r="Q348" s="331"/>
      <c r="R348" s="582"/>
    </row>
    <row r="349" spans="1:18">
      <c r="A349" s="271"/>
      <c r="B349" s="635" t="s">
        <v>1828</v>
      </c>
      <c r="C349" s="216" t="s">
        <v>1797</v>
      </c>
      <c r="D349" s="760"/>
      <c r="E349" s="288"/>
      <c r="F349" s="577"/>
      <c r="G349" s="577"/>
      <c r="H349" s="331"/>
      <c r="I349" s="330"/>
      <c r="J349" s="330"/>
      <c r="K349" s="330"/>
      <c r="L349" s="330"/>
      <c r="M349" s="577">
        <f>399000/1.1</f>
        <v>362727.27272727271</v>
      </c>
      <c r="N349" s="330"/>
      <c r="O349" s="330"/>
      <c r="P349" s="331"/>
      <c r="Q349" s="331"/>
      <c r="R349" s="582"/>
    </row>
    <row r="350" spans="1:18" ht="15" customHeight="1">
      <c r="A350" s="271"/>
      <c r="B350" s="764" t="s">
        <v>1829</v>
      </c>
      <c r="C350" s="710"/>
      <c r="D350" s="805"/>
      <c r="E350" s="288"/>
      <c r="F350" s="577"/>
      <c r="G350" s="577"/>
      <c r="H350" s="331"/>
      <c r="I350" s="330"/>
      <c r="J350" s="330"/>
      <c r="K350" s="330"/>
      <c r="L350" s="330"/>
      <c r="M350" s="577"/>
      <c r="N350" s="330"/>
      <c r="O350" s="330"/>
      <c r="P350" s="331"/>
      <c r="Q350" s="331"/>
      <c r="R350" s="582"/>
    </row>
    <row r="351" spans="1:18">
      <c r="A351" s="761"/>
      <c r="B351" s="635" t="s">
        <v>1830</v>
      </c>
      <c r="C351" s="216" t="s">
        <v>1797</v>
      </c>
      <c r="D351" s="760"/>
      <c r="E351" s="288"/>
      <c r="F351" s="577"/>
      <c r="G351" s="577"/>
      <c r="H351" s="331"/>
      <c r="I351" s="330"/>
      <c r="J351" s="330"/>
      <c r="K351" s="330"/>
      <c r="L351" s="330"/>
      <c r="M351" s="577">
        <f>290000/1.1</f>
        <v>263636.36363636359</v>
      </c>
      <c r="N351" s="330"/>
      <c r="O351" s="330"/>
      <c r="P351" s="331"/>
      <c r="Q351" s="331"/>
      <c r="R351" s="582"/>
    </row>
    <row r="352" spans="1:18">
      <c r="A352" s="761"/>
      <c r="B352" s="765" t="s">
        <v>1800</v>
      </c>
      <c r="C352" s="216"/>
      <c r="D352" s="760"/>
      <c r="E352" s="288"/>
      <c r="F352" s="577"/>
      <c r="G352" s="577"/>
      <c r="H352" s="331"/>
      <c r="I352" s="330"/>
      <c r="J352" s="330"/>
      <c r="K352" s="330"/>
      <c r="L352" s="330"/>
      <c r="M352" s="577"/>
      <c r="N352" s="330"/>
      <c r="O352" s="330"/>
      <c r="P352" s="331"/>
      <c r="Q352" s="331"/>
      <c r="R352" s="582"/>
    </row>
    <row r="353" spans="1:18" ht="45">
      <c r="A353" s="2993"/>
      <c r="B353" s="3006" t="s">
        <v>1801</v>
      </c>
      <c r="C353" s="216" t="s">
        <v>1802</v>
      </c>
      <c r="D353" s="759" t="s">
        <v>1559</v>
      </c>
      <c r="E353" s="288"/>
      <c r="F353" s="577"/>
      <c r="G353" s="577"/>
      <c r="H353" s="331"/>
      <c r="I353" s="330"/>
      <c r="J353" s="330"/>
      <c r="K353" s="330"/>
      <c r="L353" s="330"/>
      <c r="M353" s="577">
        <f>2757000/1.1</f>
        <v>2506363.6363636362</v>
      </c>
      <c r="N353" s="330"/>
      <c r="O353" s="330"/>
      <c r="P353" s="331"/>
      <c r="Q353" s="331"/>
      <c r="R353" s="582"/>
    </row>
    <row r="354" spans="1:18">
      <c r="A354" s="2994"/>
      <c r="B354" s="3007"/>
      <c r="C354" s="216" t="s">
        <v>1803</v>
      </c>
      <c r="D354" s="760"/>
      <c r="E354" s="288"/>
      <c r="F354" s="577"/>
      <c r="G354" s="577"/>
      <c r="H354" s="331"/>
      <c r="I354" s="330"/>
      <c r="J354" s="330"/>
      <c r="K354" s="330"/>
      <c r="L354" s="330"/>
      <c r="M354" s="577">
        <f>633000/1.1</f>
        <v>575454.54545454541</v>
      </c>
      <c r="N354" s="330"/>
      <c r="O354" s="330"/>
      <c r="P354" s="331"/>
      <c r="Q354" s="331"/>
      <c r="R354" s="582"/>
    </row>
    <row r="355" spans="1:18">
      <c r="A355" s="2995"/>
      <c r="B355" s="3008"/>
      <c r="C355" s="216" t="s">
        <v>1804</v>
      </c>
      <c r="D355" s="732"/>
      <c r="E355" s="288"/>
      <c r="F355" s="577"/>
      <c r="G355" s="577"/>
      <c r="H355" s="331"/>
      <c r="I355" s="330"/>
      <c r="J355" s="330"/>
      <c r="K355" s="330"/>
      <c r="L355" s="330"/>
      <c r="M355" s="577">
        <f>181000/1.1</f>
        <v>164545.45454545453</v>
      </c>
      <c r="N355" s="330"/>
      <c r="O355" s="330"/>
      <c r="P355" s="331"/>
      <c r="Q355" s="331"/>
      <c r="R355" s="582"/>
    </row>
    <row r="356" spans="1:18" ht="21.75" customHeight="1">
      <c r="A356" s="155" t="s">
        <v>1312</v>
      </c>
      <c r="B356" s="323" t="s">
        <v>1296</v>
      </c>
      <c r="C356" s="324"/>
      <c r="D356" s="336"/>
      <c r="E356" s="323"/>
      <c r="F356" s="324"/>
      <c r="G356" s="324"/>
      <c r="H356" s="325"/>
      <c r="I356" s="324"/>
      <c r="J356" s="324"/>
      <c r="K356" s="324"/>
      <c r="L356" s="324"/>
      <c r="M356" s="336"/>
      <c r="N356" s="324"/>
      <c r="O356" s="324"/>
      <c r="P356" s="325"/>
      <c r="Q356" s="325"/>
      <c r="R356" s="395"/>
    </row>
    <row r="357" spans="1:18" ht="30.75" customHeight="1">
      <c r="A357" s="192">
        <v>1</v>
      </c>
      <c r="B357" s="2800" t="s">
        <v>1621</v>
      </c>
      <c r="C357" s="2801"/>
      <c r="D357" s="2801"/>
      <c r="E357" s="2962"/>
      <c r="F357" s="2962"/>
      <c r="G357" s="2962"/>
      <c r="H357" s="2962"/>
      <c r="I357" s="2962"/>
      <c r="J357" s="2962"/>
      <c r="K357" s="2962"/>
      <c r="L357" s="2962"/>
      <c r="M357" s="2962"/>
      <c r="N357" s="2962"/>
      <c r="O357" s="2962"/>
      <c r="P357" s="2962"/>
      <c r="Q357" s="2962"/>
      <c r="R357" s="2988"/>
    </row>
    <row r="358" spans="1:18" ht="15.75">
      <c r="A358" s="157"/>
      <c r="B358" s="189" t="s">
        <v>1297</v>
      </c>
      <c r="C358" s="150" t="s">
        <v>146</v>
      </c>
      <c r="D358" s="2933" t="s">
        <v>1557</v>
      </c>
      <c r="E358" s="218"/>
      <c r="F358" s="218"/>
      <c r="G358" s="219">
        <f>27000/1.1</f>
        <v>24545.454545454544</v>
      </c>
      <c r="H358" s="389"/>
      <c r="I358" s="2921" t="s">
        <v>1519</v>
      </c>
      <c r="J358" s="2922"/>
      <c r="K358" s="2922"/>
      <c r="L358" s="2922"/>
      <c r="M358" s="2923"/>
      <c r="N358" s="218">
        <f>26500/1.1</f>
        <v>24090.909090909088</v>
      </c>
      <c r="O358" s="2921" t="s">
        <v>1520</v>
      </c>
      <c r="P358" s="2922"/>
      <c r="Q358" s="2922"/>
      <c r="R358" s="2923"/>
    </row>
    <row r="359" spans="1:18" ht="15.75">
      <c r="A359" s="157"/>
      <c r="B359" s="224" t="s">
        <v>1298</v>
      </c>
      <c r="C359" s="160" t="s">
        <v>146</v>
      </c>
      <c r="D359" s="2935"/>
      <c r="E359" s="225"/>
      <c r="F359" s="225"/>
      <c r="G359" s="226">
        <f>15500/1.1</f>
        <v>14090.90909090909</v>
      </c>
      <c r="H359" s="218"/>
      <c r="I359" s="2924"/>
      <c r="J359" s="2925"/>
      <c r="K359" s="2925"/>
      <c r="L359" s="2925"/>
      <c r="M359" s="2926"/>
      <c r="N359" s="227">
        <f>15000/1.1</f>
        <v>13636.363636363636</v>
      </c>
      <c r="O359" s="2924"/>
      <c r="P359" s="2925"/>
      <c r="Q359" s="2925"/>
      <c r="R359" s="2926"/>
    </row>
    <row r="360" spans="1:18" ht="15.75">
      <c r="A360" s="157"/>
      <c r="B360" s="189" t="s">
        <v>1299</v>
      </c>
      <c r="C360" s="150" t="s">
        <v>146</v>
      </c>
      <c r="D360" s="2933" t="s">
        <v>1557</v>
      </c>
      <c r="E360" s="218"/>
      <c r="F360" s="218"/>
      <c r="G360" s="223">
        <f>9500/1.1</f>
        <v>8636.363636363636</v>
      </c>
      <c r="H360" s="222"/>
      <c r="I360" s="2924"/>
      <c r="J360" s="2925"/>
      <c r="K360" s="2925"/>
      <c r="L360" s="2925"/>
      <c r="M360" s="2926"/>
      <c r="N360" s="222">
        <f>9000/1.1</f>
        <v>8181.8181818181811</v>
      </c>
      <c r="O360" s="2924"/>
      <c r="P360" s="2925"/>
      <c r="Q360" s="2925"/>
      <c r="R360" s="2926"/>
    </row>
    <row r="361" spans="1:18">
      <c r="A361" s="157"/>
      <c r="B361" s="217" t="s">
        <v>136</v>
      </c>
      <c r="C361" s="150" t="s">
        <v>146</v>
      </c>
      <c r="D361" s="2935"/>
      <c r="E361" s="218"/>
      <c r="F361" s="218"/>
      <c r="G361" s="219">
        <f>30000/1.1</f>
        <v>27272.727272727272</v>
      </c>
      <c r="H361" s="218"/>
      <c r="I361" s="2924"/>
      <c r="J361" s="2925"/>
      <c r="K361" s="2925"/>
      <c r="L361" s="2925"/>
      <c r="M361" s="2926"/>
      <c r="N361" s="220">
        <f>29000/1.1</f>
        <v>26363.63636363636</v>
      </c>
      <c r="O361" s="2924"/>
      <c r="P361" s="2925"/>
      <c r="Q361" s="2925"/>
      <c r="R361" s="2926"/>
    </row>
    <row r="362" spans="1:18" ht="15" customHeight="1">
      <c r="A362" s="157"/>
      <c r="B362" s="248" t="s">
        <v>1300</v>
      </c>
      <c r="C362" s="150" t="s">
        <v>146</v>
      </c>
      <c r="D362" s="2933" t="s">
        <v>1557</v>
      </c>
      <c r="E362" s="218"/>
      <c r="F362" s="218"/>
      <c r="G362" s="344">
        <f>53000/1.1</f>
        <v>48181.818181818177</v>
      </c>
      <c r="H362" s="389"/>
      <c r="I362" s="2924"/>
      <c r="J362" s="2925"/>
      <c r="K362" s="2925"/>
      <c r="L362" s="2925"/>
      <c r="M362" s="2926"/>
      <c r="N362" s="263">
        <f>52000/1.1</f>
        <v>47272.727272727272</v>
      </c>
      <c r="O362" s="2924"/>
      <c r="P362" s="2925"/>
      <c r="Q362" s="2925"/>
      <c r="R362" s="2926"/>
    </row>
    <row r="363" spans="1:18" ht="15" customHeight="1">
      <c r="A363" s="157"/>
      <c r="B363" s="217" t="s">
        <v>539</v>
      </c>
      <c r="C363" s="150" t="s">
        <v>146</v>
      </c>
      <c r="D363" s="2934"/>
      <c r="E363" s="218"/>
      <c r="F363" s="218"/>
      <c r="G363" s="219">
        <f>75000/1.1</f>
        <v>68181.818181818177</v>
      </c>
      <c r="H363" s="389"/>
      <c r="I363" s="2924"/>
      <c r="J363" s="2925"/>
      <c r="K363" s="2925"/>
      <c r="L363" s="2925"/>
      <c r="M363" s="2926"/>
      <c r="N363" s="219">
        <f>74000/1.1</f>
        <v>67272.727272727265</v>
      </c>
      <c r="O363" s="2924"/>
      <c r="P363" s="2925"/>
      <c r="Q363" s="2925"/>
      <c r="R363" s="2926"/>
    </row>
    <row r="364" spans="1:18">
      <c r="A364" s="157"/>
      <c r="B364" s="248" t="s">
        <v>135</v>
      </c>
      <c r="C364" s="150" t="s">
        <v>146</v>
      </c>
      <c r="D364" s="2935"/>
      <c r="E364" s="218"/>
      <c r="F364" s="218"/>
      <c r="G364" s="226">
        <f>100000/1.1</f>
        <v>90909.090909090897</v>
      </c>
      <c r="H364" s="389"/>
      <c r="I364" s="2924"/>
      <c r="J364" s="2925"/>
      <c r="K364" s="2925"/>
      <c r="L364" s="2925"/>
      <c r="M364" s="2926"/>
      <c r="N364" s="219">
        <f>100000/1.1</f>
        <v>90909.090909090897</v>
      </c>
      <c r="O364" s="2924"/>
      <c r="P364" s="2925"/>
      <c r="Q364" s="2925"/>
      <c r="R364" s="2926"/>
    </row>
    <row r="365" spans="1:18">
      <c r="A365" s="157"/>
      <c r="B365" s="217" t="s">
        <v>1301</v>
      </c>
      <c r="C365" s="150" t="s">
        <v>146</v>
      </c>
      <c r="D365" s="2933" t="s">
        <v>1557</v>
      </c>
      <c r="E365" s="218"/>
      <c r="F365" s="218"/>
      <c r="G365" s="219">
        <f>8600/1.1</f>
        <v>7818.1818181818171</v>
      </c>
      <c r="H365" s="389"/>
      <c r="I365" s="2924"/>
      <c r="J365" s="2925"/>
      <c r="K365" s="2925"/>
      <c r="L365" s="2925"/>
      <c r="M365" s="2926"/>
      <c r="N365" s="219">
        <f>8500/1.1</f>
        <v>7727.272727272727</v>
      </c>
      <c r="O365" s="2924"/>
      <c r="P365" s="2925"/>
      <c r="Q365" s="2925"/>
      <c r="R365" s="2926"/>
    </row>
    <row r="366" spans="1:18">
      <c r="A366" s="157"/>
      <c r="B366" s="150" t="s">
        <v>1302</v>
      </c>
      <c r="C366" s="150" t="s">
        <v>146</v>
      </c>
      <c r="D366" s="2934"/>
      <c r="E366" s="218"/>
      <c r="F366" s="218"/>
      <c r="G366" s="223">
        <f>5000/1.1</f>
        <v>4545.454545454545</v>
      </c>
      <c r="H366" s="389"/>
      <c r="I366" s="2924"/>
      <c r="J366" s="2925"/>
      <c r="K366" s="2925"/>
      <c r="L366" s="2925"/>
      <c r="M366" s="2926"/>
      <c r="N366" s="661">
        <f>4500/1.1</f>
        <v>4090.9090909090905</v>
      </c>
      <c r="O366" s="2924"/>
      <c r="P366" s="2925"/>
      <c r="Q366" s="2925"/>
      <c r="R366" s="2926"/>
    </row>
    <row r="367" spans="1:18">
      <c r="A367" s="157"/>
      <c r="B367" s="217" t="s">
        <v>1303</v>
      </c>
      <c r="C367" s="150" t="s">
        <v>146</v>
      </c>
      <c r="D367" s="2935"/>
      <c r="E367" s="218"/>
      <c r="F367" s="218"/>
      <c r="G367" s="219">
        <f>9200/1.1</f>
        <v>8363.6363636363621</v>
      </c>
      <c r="H367" s="389"/>
      <c r="I367" s="2924"/>
      <c r="J367" s="2925"/>
      <c r="K367" s="2925"/>
      <c r="L367" s="2925"/>
      <c r="M367" s="2926"/>
      <c r="N367" s="219">
        <f>9000/1.1</f>
        <v>8181.8181818181811</v>
      </c>
      <c r="O367" s="2924"/>
      <c r="P367" s="2925"/>
      <c r="Q367" s="2925"/>
      <c r="R367" s="2926"/>
    </row>
    <row r="368" spans="1:18">
      <c r="A368" s="157"/>
      <c r="B368" s="248" t="s">
        <v>1304</v>
      </c>
      <c r="C368" s="150" t="s">
        <v>146</v>
      </c>
      <c r="D368" s="2933" t="s">
        <v>1557</v>
      </c>
      <c r="E368" s="218"/>
      <c r="F368" s="218"/>
      <c r="G368" s="219">
        <f>12500/1.1</f>
        <v>11363.636363636362</v>
      </c>
      <c r="H368" s="389"/>
      <c r="I368" s="2924"/>
      <c r="J368" s="2925"/>
      <c r="K368" s="2925"/>
      <c r="L368" s="2925"/>
      <c r="M368" s="2926"/>
      <c r="N368" s="225">
        <f>12000/1.1</f>
        <v>10909.090909090908</v>
      </c>
      <c r="O368" s="2924"/>
      <c r="P368" s="2925"/>
      <c r="Q368" s="2925"/>
      <c r="R368" s="2926"/>
    </row>
    <row r="369" spans="1:18">
      <c r="A369" s="157"/>
      <c r="B369" s="217" t="s">
        <v>1305</v>
      </c>
      <c r="C369" s="150" t="s">
        <v>146</v>
      </c>
      <c r="D369" s="2934"/>
      <c r="E369" s="218"/>
      <c r="F369" s="218"/>
      <c r="G369" s="219">
        <f>8600/1.1</f>
        <v>7818.1818181818171</v>
      </c>
      <c r="H369" s="389"/>
      <c r="I369" s="2924"/>
      <c r="J369" s="2925"/>
      <c r="K369" s="2925"/>
      <c r="L369" s="2925"/>
      <c r="M369" s="2926"/>
      <c r="N369" s="220">
        <f>8300/1.1</f>
        <v>7545.454545454545</v>
      </c>
      <c r="O369" s="2924"/>
      <c r="P369" s="2925"/>
      <c r="Q369" s="2925"/>
      <c r="R369" s="2926"/>
    </row>
    <row r="370" spans="1:18">
      <c r="A370" s="157"/>
      <c r="B370" s="248" t="s">
        <v>1306</v>
      </c>
      <c r="C370" s="150" t="s">
        <v>146</v>
      </c>
      <c r="D370" s="2934"/>
      <c r="E370" s="218"/>
      <c r="F370" s="218"/>
      <c r="G370" s="223">
        <f>10500/1.1</f>
        <v>9545.4545454545441</v>
      </c>
      <c r="H370" s="389"/>
      <c r="I370" s="2924"/>
      <c r="J370" s="2925"/>
      <c r="K370" s="2925"/>
      <c r="L370" s="2925"/>
      <c r="M370" s="2926"/>
      <c r="N370" s="345">
        <f>10000/1.1</f>
        <v>9090.9090909090901</v>
      </c>
      <c r="O370" s="2924"/>
      <c r="P370" s="2925"/>
      <c r="Q370" s="2925"/>
      <c r="R370" s="2926"/>
    </row>
    <row r="371" spans="1:18">
      <c r="A371" s="157"/>
      <c r="B371" s="217" t="s">
        <v>1307</v>
      </c>
      <c r="C371" s="150" t="s">
        <v>146</v>
      </c>
      <c r="D371" s="2934"/>
      <c r="E371" s="218"/>
      <c r="F371" s="218"/>
      <c r="G371" s="219">
        <f>75000/1.1</f>
        <v>68181.818181818177</v>
      </c>
      <c r="H371" s="389"/>
      <c r="I371" s="2930"/>
      <c r="J371" s="2931"/>
      <c r="K371" s="3041"/>
      <c r="L371" s="3041"/>
      <c r="M371" s="3042"/>
      <c r="N371" s="218">
        <f>70000/1.1</f>
        <v>63636.363636363632</v>
      </c>
      <c r="O371" s="2924"/>
      <c r="P371" s="2925"/>
      <c r="Q371" s="2925"/>
      <c r="R371" s="2926"/>
    </row>
    <row r="372" spans="1:18" ht="15.75">
      <c r="A372" s="271"/>
      <c r="B372" s="248" t="s">
        <v>1308</v>
      </c>
      <c r="C372" s="150" t="s">
        <v>146</v>
      </c>
      <c r="D372" s="2935"/>
      <c r="E372" s="218"/>
      <c r="F372" s="218"/>
      <c r="G372" s="223">
        <f>9500/1.1</f>
        <v>8636.363636363636</v>
      </c>
      <c r="H372" s="387"/>
      <c r="I372" s="2940"/>
      <c r="J372" s="2941"/>
      <c r="K372" s="3043"/>
      <c r="L372" s="3043"/>
      <c r="M372" s="3044"/>
      <c r="N372" s="228">
        <f>9000/1.1</f>
        <v>8181.8181818181811</v>
      </c>
      <c r="O372" s="328"/>
      <c r="P372" s="332"/>
      <c r="Q372" s="332"/>
      <c r="R372" s="187"/>
    </row>
    <row r="373" spans="1:18" ht="32.25" customHeight="1">
      <c r="A373" s="859">
        <v>2</v>
      </c>
      <c r="B373" s="3080" t="s">
        <v>1912</v>
      </c>
      <c r="C373" s="3081"/>
      <c r="D373" s="3081"/>
      <c r="E373" s="3082"/>
      <c r="F373" s="3082"/>
      <c r="G373" s="3082"/>
      <c r="H373" s="3082"/>
      <c r="I373" s="3082"/>
      <c r="J373" s="3082"/>
      <c r="K373" s="3082"/>
      <c r="L373" s="3082"/>
      <c r="M373" s="3082"/>
      <c r="N373" s="3082"/>
      <c r="O373" s="3082"/>
      <c r="P373" s="3082"/>
      <c r="Q373" s="3082"/>
      <c r="R373" s="3083"/>
    </row>
    <row r="374" spans="1:18" ht="16.5" customHeight="1">
      <c r="A374" s="859"/>
      <c r="B374" s="864"/>
      <c r="C374" s="865"/>
      <c r="D374" s="866"/>
      <c r="E374" s="3095" t="s">
        <v>1911</v>
      </c>
      <c r="F374" s="3096"/>
      <c r="G374" s="3096"/>
      <c r="H374" s="3096"/>
      <c r="I374" s="3097"/>
      <c r="J374" s="3097"/>
      <c r="K374" s="3097"/>
      <c r="L374" s="3097"/>
      <c r="M374" s="3097"/>
      <c r="N374" s="3097"/>
      <c r="O374" s="3097"/>
      <c r="P374" s="3097"/>
      <c r="Q374" s="3097"/>
      <c r="R374" s="3098"/>
    </row>
    <row r="375" spans="1:18" ht="30" customHeight="1">
      <c r="A375" s="871">
        <v>1</v>
      </c>
      <c r="B375" s="189" t="s">
        <v>1910</v>
      </c>
      <c r="C375" s="150" t="s">
        <v>146</v>
      </c>
      <c r="D375" s="2933" t="s">
        <v>1927</v>
      </c>
      <c r="E375" s="868"/>
      <c r="F375" s="869"/>
      <c r="G375" s="869"/>
      <c r="H375" s="869"/>
      <c r="I375" s="865"/>
      <c r="J375" s="865"/>
      <c r="K375" s="865"/>
      <c r="L375" s="865"/>
      <c r="M375" s="619">
        <v>19000</v>
      </c>
      <c r="N375" s="865"/>
      <c r="O375" s="865"/>
      <c r="P375" s="865"/>
      <c r="Q375" s="865"/>
      <c r="R375" s="867"/>
    </row>
    <row r="376" spans="1:18" ht="24.75" customHeight="1">
      <c r="A376" s="871"/>
      <c r="B376" s="224" t="s">
        <v>1929</v>
      </c>
      <c r="C376" s="160" t="s">
        <v>146</v>
      </c>
      <c r="D376" s="2934"/>
      <c r="E376" s="868"/>
      <c r="F376" s="869"/>
      <c r="G376" s="869"/>
      <c r="H376" s="869"/>
      <c r="I376" s="865"/>
      <c r="J376" s="865"/>
      <c r="K376" s="865"/>
      <c r="L376" s="865"/>
      <c r="M376" s="619">
        <f>M375</f>
        <v>19000</v>
      </c>
      <c r="N376" s="865"/>
      <c r="O376" s="865"/>
      <c r="P376" s="865"/>
      <c r="Q376" s="865"/>
      <c r="R376" s="867"/>
    </row>
    <row r="377" spans="1:18" ht="15.75" customHeight="1">
      <c r="A377" s="871">
        <v>2</v>
      </c>
      <c r="B377" s="189" t="s">
        <v>137</v>
      </c>
      <c r="C377" s="150" t="s">
        <v>146</v>
      </c>
      <c r="D377" s="2934"/>
      <c r="E377" s="219"/>
      <c r="F377" s="220"/>
      <c r="G377" s="228"/>
      <c r="H377" s="324"/>
      <c r="I377" s="854"/>
      <c r="J377" s="854"/>
      <c r="K377" s="855"/>
      <c r="L377" s="855"/>
      <c r="M377" s="619"/>
      <c r="N377" s="228"/>
      <c r="O377" s="854"/>
      <c r="P377" s="332"/>
      <c r="Q377" s="332"/>
      <c r="R377" s="187"/>
    </row>
    <row r="378" spans="1:18" ht="15.75">
      <c r="A378" s="871"/>
      <c r="B378" s="224" t="s">
        <v>1913</v>
      </c>
      <c r="C378" s="150" t="s">
        <v>146</v>
      </c>
      <c r="D378" s="2934"/>
      <c r="E378" s="219"/>
      <c r="F378" s="220"/>
      <c r="G378" s="228"/>
      <c r="H378" s="324"/>
      <c r="I378" s="854"/>
      <c r="J378" s="854"/>
      <c r="K378" s="855"/>
      <c r="L378" s="855"/>
      <c r="M378" s="619">
        <v>30000</v>
      </c>
      <c r="N378" s="228"/>
      <c r="O378" s="854"/>
      <c r="P378" s="332"/>
      <c r="Q378" s="332"/>
      <c r="R378" s="187"/>
    </row>
    <row r="379" spans="1:18" ht="15.75">
      <c r="A379" s="871"/>
      <c r="B379" s="870" t="s">
        <v>1914</v>
      </c>
      <c r="C379" s="150" t="s">
        <v>146</v>
      </c>
      <c r="D379" s="2934"/>
      <c r="E379" s="219"/>
      <c r="F379" s="220"/>
      <c r="G379" s="228"/>
      <c r="H379" s="324"/>
      <c r="I379" s="854"/>
      <c r="J379" s="854"/>
      <c r="K379" s="855"/>
      <c r="L379" s="855"/>
      <c r="M379" s="619">
        <v>32000</v>
      </c>
      <c r="N379" s="228"/>
      <c r="O379" s="854"/>
      <c r="P379" s="332"/>
      <c r="Q379" s="332"/>
      <c r="R379" s="187"/>
    </row>
    <row r="380" spans="1:18" ht="15.75">
      <c r="A380" s="871">
        <v>3</v>
      </c>
      <c r="B380" s="870" t="s">
        <v>1915</v>
      </c>
      <c r="C380" s="150" t="s">
        <v>146</v>
      </c>
      <c r="D380" s="2934"/>
      <c r="E380" s="220"/>
      <c r="F380" s="220"/>
      <c r="G380" s="228"/>
      <c r="H380" s="324"/>
      <c r="I380" s="854"/>
      <c r="J380" s="854"/>
      <c r="K380" s="855"/>
      <c r="L380" s="855"/>
      <c r="M380" s="619"/>
      <c r="N380" s="228"/>
      <c r="O380" s="854"/>
      <c r="P380" s="332"/>
      <c r="Q380" s="332"/>
      <c r="R380" s="187"/>
    </row>
    <row r="381" spans="1:18" ht="15.75">
      <c r="A381" s="871"/>
      <c r="B381" s="870" t="s">
        <v>1913</v>
      </c>
      <c r="C381" s="150" t="s">
        <v>146</v>
      </c>
      <c r="D381" s="2934"/>
      <c r="E381" s="220"/>
      <c r="F381" s="220"/>
      <c r="G381" s="228"/>
      <c r="H381" s="324"/>
      <c r="I381" s="854"/>
      <c r="J381" s="854"/>
      <c r="K381" s="855"/>
      <c r="L381" s="855"/>
      <c r="M381" s="620">
        <v>30000</v>
      </c>
      <c r="N381" s="228"/>
      <c r="O381" s="854"/>
      <c r="P381" s="332"/>
      <c r="Q381" s="332"/>
      <c r="R381" s="187"/>
    </row>
    <row r="382" spans="1:18" ht="15.75">
      <c r="A382" s="858"/>
      <c r="B382" s="870" t="s">
        <v>1914</v>
      </c>
      <c r="C382" s="150" t="s">
        <v>146</v>
      </c>
      <c r="D382" s="2935"/>
      <c r="E382" s="220"/>
      <c r="F382" s="220"/>
      <c r="G382" s="228"/>
      <c r="H382" s="324"/>
      <c r="I382" s="854"/>
      <c r="J382" s="854"/>
      <c r="K382" s="855"/>
      <c r="L382" s="855"/>
      <c r="M382" s="620">
        <v>32000</v>
      </c>
      <c r="N382" s="228"/>
      <c r="O382" s="854"/>
      <c r="P382" s="332"/>
      <c r="Q382" s="332"/>
      <c r="R382" s="187"/>
    </row>
    <row r="383" spans="1:18" ht="15.75" customHeight="1">
      <c r="A383" s="871">
        <v>4</v>
      </c>
      <c r="B383" s="870" t="s">
        <v>1916</v>
      </c>
      <c r="C383" s="150" t="s">
        <v>146</v>
      </c>
      <c r="D383" s="2933" t="s">
        <v>1927</v>
      </c>
      <c r="E383" s="220"/>
      <c r="F383" s="220"/>
      <c r="G383" s="228"/>
      <c r="H383" s="324"/>
      <c r="I383" s="854"/>
      <c r="J383" s="854"/>
      <c r="K383" s="855"/>
      <c r="L383" s="855"/>
      <c r="M383" s="750"/>
      <c r="N383" s="228"/>
      <c r="O383" s="854"/>
      <c r="P383" s="332"/>
      <c r="Q383" s="332"/>
      <c r="R383" s="187"/>
    </row>
    <row r="384" spans="1:18" ht="15.75">
      <c r="A384" s="871"/>
      <c r="B384" s="870" t="s">
        <v>1913</v>
      </c>
      <c r="C384" s="150" t="s">
        <v>146</v>
      </c>
      <c r="D384" s="2934"/>
      <c r="E384" s="220"/>
      <c r="F384" s="220"/>
      <c r="G384" s="228"/>
      <c r="H384" s="324"/>
      <c r="I384" s="854"/>
      <c r="J384" s="854"/>
      <c r="K384" s="855"/>
      <c r="L384" s="855"/>
      <c r="M384" s="620">
        <v>47000</v>
      </c>
      <c r="N384" s="228"/>
      <c r="O384" s="854"/>
      <c r="P384" s="332"/>
      <c r="Q384" s="332"/>
      <c r="R384" s="187"/>
    </row>
    <row r="385" spans="1:18" ht="15.75">
      <c r="A385" s="858"/>
      <c r="B385" s="870" t="s">
        <v>1914</v>
      </c>
      <c r="C385" s="150" t="s">
        <v>146</v>
      </c>
      <c r="D385" s="2934"/>
      <c r="E385" s="220"/>
      <c r="F385" s="220"/>
      <c r="G385" s="228"/>
      <c r="H385" s="324"/>
      <c r="I385" s="854"/>
      <c r="J385" s="854"/>
      <c r="K385" s="855"/>
      <c r="L385" s="855"/>
      <c r="M385" s="620">
        <v>51000</v>
      </c>
      <c r="N385" s="228"/>
      <c r="O385" s="854"/>
      <c r="P385" s="332"/>
      <c r="Q385" s="332"/>
      <c r="R385" s="187"/>
    </row>
    <row r="386" spans="1:18" ht="15.75">
      <c r="A386" s="871">
        <v>5</v>
      </c>
      <c r="B386" s="870" t="s">
        <v>1917</v>
      </c>
      <c r="C386" s="150"/>
      <c r="D386" s="2934"/>
      <c r="E386" s="220"/>
      <c r="F386" s="220"/>
      <c r="G386" s="228"/>
      <c r="H386" s="324"/>
      <c r="I386" s="854"/>
      <c r="J386" s="854"/>
      <c r="K386" s="855"/>
      <c r="L386" s="855"/>
      <c r="M386" s="621"/>
      <c r="N386" s="228"/>
      <c r="O386" s="854"/>
      <c r="P386" s="332"/>
      <c r="Q386" s="332"/>
      <c r="R386" s="187"/>
    </row>
    <row r="387" spans="1:18" ht="15.75">
      <c r="A387" s="858"/>
      <c r="B387" s="870" t="s">
        <v>1913</v>
      </c>
      <c r="C387" s="150" t="s">
        <v>146</v>
      </c>
      <c r="D387" s="2934"/>
      <c r="E387" s="220"/>
      <c r="F387" s="220"/>
      <c r="G387" s="228"/>
      <c r="H387" s="324"/>
      <c r="I387" s="854"/>
      <c r="J387" s="854"/>
      <c r="K387" s="855"/>
      <c r="L387" s="855"/>
      <c r="M387" s="620">
        <v>47000</v>
      </c>
      <c r="N387" s="228"/>
      <c r="O387" s="854"/>
      <c r="P387" s="332"/>
      <c r="Q387" s="332"/>
      <c r="R387" s="187"/>
    </row>
    <row r="388" spans="1:18" ht="15.75">
      <c r="A388" s="858"/>
      <c r="B388" s="870" t="s">
        <v>1914</v>
      </c>
      <c r="C388" s="150" t="s">
        <v>146</v>
      </c>
      <c r="D388" s="2934"/>
      <c r="E388" s="220"/>
      <c r="F388" s="220"/>
      <c r="G388" s="228"/>
      <c r="H388" s="324"/>
      <c r="I388" s="854"/>
      <c r="J388" s="854"/>
      <c r="K388" s="855"/>
      <c r="L388" s="855"/>
      <c r="M388" s="620">
        <v>51000</v>
      </c>
      <c r="N388" s="228"/>
      <c r="O388" s="854"/>
      <c r="P388" s="332"/>
      <c r="Q388" s="332"/>
      <c r="R388" s="187"/>
    </row>
    <row r="389" spans="1:18" ht="15.75">
      <c r="A389" s="871">
        <v>6</v>
      </c>
      <c r="B389" s="870" t="s">
        <v>1918</v>
      </c>
      <c r="C389" s="150"/>
      <c r="D389" s="2934"/>
      <c r="E389" s="220"/>
      <c r="F389" s="220"/>
      <c r="G389" s="228"/>
      <c r="H389" s="324"/>
      <c r="I389" s="854"/>
      <c r="J389" s="854"/>
      <c r="K389" s="855"/>
      <c r="L389" s="855"/>
      <c r="M389" s="621"/>
      <c r="N389" s="228"/>
      <c r="O389" s="854"/>
      <c r="P389" s="332"/>
      <c r="Q389" s="332"/>
      <c r="R389" s="187"/>
    </row>
    <row r="390" spans="1:18" ht="15.75">
      <c r="A390" s="858"/>
      <c r="B390" s="870" t="s">
        <v>1913</v>
      </c>
      <c r="C390" s="150" t="s">
        <v>146</v>
      </c>
      <c r="D390" s="2935"/>
      <c r="E390" s="220"/>
      <c r="F390" s="220"/>
      <c r="G390" s="228"/>
      <c r="H390" s="324"/>
      <c r="I390" s="854"/>
      <c r="J390" s="854"/>
      <c r="K390" s="855"/>
      <c r="L390" s="855"/>
      <c r="M390" s="620">
        <v>47000</v>
      </c>
      <c r="N390" s="228"/>
      <c r="O390" s="854"/>
      <c r="P390" s="332"/>
      <c r="Q390" s="332"/>
      <c r="R390" s="187"/>
    </row>
    <row r="391" spans="1:18" ht="15.75">
      <c r="A391" s="858"/>
      <c r="B391" s="870" t="s">
        <v>1914</v>
      </c>
      <c r="C391" s="150" t="s">
        <v>146</v>
      </c>
      <c r="D391" s="664"/>
      <c r="E391" s="220"/>
      <c r="F391" s="220"/>
      <c r="G391" s="228"/>
      <c r="H391" s="324"/>
      <c r="I391" s="854"/>
      <c r="J391" s="854"/>
      <c r="K391" s="855"/>
      <c r="L391" s="855"/>
      <c r="M391" s="620">
        <v>51000</v>
      </c>
      <c r="N391" s="228"/>
      <c r="O391" s="854"/>
      <c r="P391" s="332"/>
      <c r="Q391" s="332"/>
      <c r="R391" s="187"/>
    </row>
    <row r="392" spans="1:18" ht="15.75">
      <c r="A392" s="871">
        <v>7</v>
      </c>
      <c r="B392" s="870" t="s">
        <v>1919</v>
      </c>
      <c r="C392" s="150"/>
      <c r="D392" s="664"/>
      <c r="E392" s="220"/>
      <c r="F392" s="220"/>
      <c r="G392" s="228"/>
      <c r="H392" s="324"/>
      <c r="I392" s="854"/>
      <c r="J392" s="854"/>
      <c r="K392" s="855"/>
      <c r="L392" s="855"/>
      <c r="M392" s="754"/>
      <c r="N392" s="228"/>
      <c r="O392" s="854"/>
      <c r="P392" s="332"/>
      <c r="Q392" s="332"/>
      <c r="R392" s="187"/>
    </row>
    <row r="393" spans="1:18" ht="15.75" customHeight="1">
      <c r="A393" s="858"/>
      <c r="B393" s="870" t="s">
        <v>1913</v>
      </c>
      <c r="C393" s="150" t="s">
        <v>146</v>
      </c>
      <c r="D393" s="2933" t="s">
        <v>1927</v>
      </c>
      <c r="E393" s="220"/>
      <c r="F393" s="220"/>
      <c r="G393" s="228"/>
      <c r="H393" s="324"/>
      <c r="I393" s="854"/>
      <c r="J393" s="854"/>
      <c r="K393" s="855"/>
      <c r="L393" s="855"/>
      <c r="M393" s="621">
        <v>54000</v>
      </c>
      <c r="N393" s="228"/>
      <c r="O393" s="854"/>
      <c r="P393" s="332"/>
      <c r="Q393" s="332"/>
      <c r="R393" s="187"/>
    </row>
    <row r="394" spans="1:18" ht="15.75">
      <c r="A394" s="858"/>
      <c r="B394" s="870" t="s">
        <v>1914</v>
      </c>
      <c r="C394" s="150" t="s">
        <v>146</v>
      </c>
      <c r="D394" s="2934"/>
      <c r="E394" s="220"/>
      <c r="F394" s="220"/>
      <c r="G394" s="228"/>
      <c r="H394" s="324"/>
      <c r="I394" s="854"/>
      <c r="J394" s="854"/>
      <c r="K394" s="855"/>
      <c r="L394" s="855"/>
      <c r="M394" s="621">
        <v>55000</v>
      </c>
      <c r="N394" s="228"/>
      <c r="O394" s="854"/>
      <c r="P394" s="332"/>
      <c r="Q394" s="332"/>
      <c r="R394" s="187"/>
    </row>
    <row r="395" spans="1:18" ht="15.75">
      <c r="A395" s="871">
        <v>8</v>
      </c>
      <c r="B395" s="870" t="s">
        <v>1920</v>
      </c>
      <c r="C395" s="150"/>
      <c r="D395" s="2934"/>
      <c r="E395" s="220"/>
      <c r="F395" s="220"/>
      <c r="G395" s="228"/>
      <c r="H395" s="324"/>
      <c r="I395" s="854"/>
      <c r="J395" s="854"/>
      <c r="K395" s="855"/>
      <c r="L395" s="855"/>
      <c r="M395" s="621"/>
      <c r="N395" s="228"/>
      <c r="O395" s="854"/>
      <c r="P395" s="332"/>
      <c r="Q395" s="332"/>
      <c r="R395" s="187"/>
    </row>
    <row r="396" spans="1:18" ht="15.75">
      <c r="A396" s="858"/>
      <c r="B396" s="870" t="s">
        <v>1913</v>
      </c>
      <c r="C396" s="150" t="s">
        <v>146</v>
      </c>
      <c r="D396" s="2934"/>
      <c r="E396" s="220"/>
      <c r="F396" s="220"/>
      <c r="G396" s="228"/>
      <c r="H396" s="324"/>
      <c r="I396" s="854"/>
      <c r="J396" s="854"/>
      <c r="K396" s="855"/>
      <c r="L396" s="855"/>
      <c r="M396" s="621">
        <v>54000</v>
      </c>
      <c r="N396" s="228"/>
      <c r="O396" s="854"/>
      <c r="P396" s="332"/>
      <c r="Q396" s="332"/>
      <c r="R396" s="187"/>
    </row>
    <row r="397" spans="1:18" ht="15.75">
      <c r="A397" s="858"/>
      <c r="B397" s="870" t="s">
        <v>1914</v>
      </c>
      <c r="C397" s="150" t="s">
        <v>146</v>
      </c>
      <c r="D397" s="2934"/>
      <c r="E397" s="220"/>
      <c r="F397" s="220"/>
      <c r="G397" s="228"/>
      <c r="H397" s="324"/>
      <c r="I397" s="854"/>
      <c r="J397" s="854"/>
      <c r="K397" s="855"/>
      <c r="L397" s="855"/>
      <c r="M397" s="621">
        <v>55000</v>
      </c>
      <c r="N397" s="228"/>
      <c r="O397" s="854"/>
      <c r="P397" s="332"/>
      <c r="Q397" s="332"/>
      <c r="R397" s="187"/>
    </row>
    <row r="398" spans="1:18" ht="15.75">
      <c r="A398" s="871">
        <v>9</v>
      </c>
      <c r="B398" s="870" t="s">
        <v>1921</v>
      </c>
      <c r="C398" s="150"/>
      <c r="D398" s="2934"/>
      <c r="E398" s="220"/>
      <c r="F398" s="220"/>
      <c r="G398" s="228"/>
      <c r="H398" s="324"/>
      <c r="I398" s="854"/>
      <c r="J398" s="854"/>
      <c r="K398" s="855"/>
      <c r="L398" s="855"/>
      <c r="M398" s="621"/>
      <c r="N398" s="228"/>
      <c r="O398" s="854"/>
      <c r="P398" s="332"/>
      <c r="Q398" s="332"/>
      <c r="R398" s="187"/>
    </row>
    <row r="399" spans="1:18" ht="15.75">
      <c r="A399" s="858"/>
      <c r="B399" s="870" t="s">
        <v>1913</v>
      </c>
      <c r="C399" s="150" t="s">
        <v>146</v>
      </c>
      <c r="D399" s="2934"/>
      <c r="E399" s="220"/>
      <c r="F399" s="220"/>
      <c r="G399" s="228"/>
      <c r="H399" s="324"/>
      <c r="I399" s="854"/>
      <c r="J399" s="854"/>
      <c r="K399" s="855"/>
      <c r="L399" s="855"/>
      <c r="M399" s="621">
        <v>54000</v>
      </c>
      <c r="N399" s="228"/>
      <c r="O399" s="854"/>
      <c r="P399" s="332"/>
      <c r="Q399" s="332"/>
      <c r="R399" s="187"/>
    </row>
    <row r="400" spans="1:18" ht="15.75">
      <c r="A400" s="858"/>
      <c r="B400" s="870" t="s">
        <v>1914</v>
      </c>
      <c r="C400" s="150" t="s">
        <v>146</v>
      </c>
      <c r="D400" s="2935"/>
      <c r="E400" s="220"/>
      <c r="F400" s="220"/>
      <c r="G400" s="228"/>
      <c r="H400" s="324"/>
      <c r="I400" s="854"/>
      <c r="J400" s="854"/>
      <c r="K400" s="855"/>
      <c r="L400" s="855"/>
      <c r="M400" s="621">
        <v>55000</v>
      </c>
      <c r="N400" s="228"/>
      <c r="O400" s="854"/>
      <c r="P400" s="332"/>
      <c r="Q400" s="332"/>
      <c r="R400" s="187"/>
    </row>
    <row r="401" spans="1:18" ht="15.75">
      <c r="A401" s="871">
        <v>10</v>
      </c>
      <c r="B401" s="870" t="s">
        <v>1922</v>
      </c>
      <c r="C401" s="150"/>
      <c r="D401" s="664"/>
      <c r="E401" s="220"/>
      <c r="F401" s="220"/>
      <c r="G401" s="228"/>
      <c r="H401" s="324"/>
      <c r="I401" s="854"/>
      <c r="J401" s="854"/>
      <c r="K401" s="855"/>
      <c r="L401" s="855"/>
      <c r="M401" s="621"/>
      <c r="N401" s="228"/>
      <c r="O401" s="854"/>
      <c r="P401" s="332"/>
      <c r="Q401" s="332"/>
      <c r="R401" s="187"/>
    </row>
    <row r="402" spans="1:18" ht="15.75" customHeight="1">
      <c r="A402" s="858"/>
      <c r="B402" s="870" t="s">
        <v>1913</v>
      </c>
      <c r="C402" s="150" t="s">
        <v>146</v>
      </c>
      <c r="D402" s="2933" t="s">
        <v>1927</v>
      </c>
      <c r="E402" s="220"/>
      <c r="F402" s="220"/>
      <c r="G402" s="228"/>
      <c r="H402" s="324"/>
      <c r="I402" s="854"/>
      <c r="J402" s="854"/>
      <c r="K402" s="855"/>
      <c r="L402" s="855"/>
      <c r="M402" s="621">
        <v>54000</v>
      </c>
      <c r="N402" s="228"/>
      <c r="O402" s="854"/>
      <c r="P402" s="332"/>
      <c r="Q402" s="332"/>
      <c r="R402" s="187"/>
    </row>
    <row r="403" spans="1:18" ht="15.75">
      <c r="A403" s="858"/>
      <c r="B403" s="870" t="s">
        <v>1914</v>
      </c>
      <c r="C403" s="150" t="s">
        <v>146</v>
      </c>
      <c r="D403" s="2934"/>
      <c r="E403" s="220"/>
      <c r="F403" s="220"/>
      <c r="G403" s="228"/>
      <c r="H403" s="324"/>
      <c r="I403" s="854"/>
      <c r="J403" s="854"/>
      <c r="K403" s="855"/>
      <c r="L403" s="855"/>
      <c r="M403" s="621">
        <v>55000</v>
      </c>
      <c r="N403" s="228"/>
      <c r="O403" s="854"/>
      <c r="P403" s="332"/>
      <c r="Q403" s="332"/>
      <c r="R403" s="187"/>
    </row>
    <row r="404" spans="1:18" ht="15.75">
      <c r="A404" s="871">
        <v>11</v>
      </c>
      <c r="B404" s="870" t="s">
        <v>1923</v>
      </c>
      <c r="C404" s="150"/>
      <c r="D404" s="2934"/>
      <c r="E404" s="220"/>
      <c r="F404" s="220"/>
      <c r="G404" s="228"/>
      <c r="H404" s="324"/>
      <c r="I404" s="854"/>
      <c r="J404" s="854"/>
      <c r="K404" s="855"/>
      <c r="L404" s="855"/>
      <c r="M404" s="621"/>
      <c r="N404" s="228"/>
      <c r="O404" s="854"/>
      <c r="P404" s="332"/>
      <c r="Q404" s="332"/>
      <c r="R404" s="187"/>
    </row>
    <row r="405" spans="1:18" ht="15.75">
      <c r="A405" s="858"/>
      <c r="B405" s="870" t="s">
        <v>1913</v>
      </c>
      <c r="C405" s="150" t="s">
        <v>146</v>
      </c>
      <c r="D405" s="2934"/>
      <c r="E405" s="220"/>
      <c r="F405" s="220"/>
      <c r="G405" s="228"/>
      <c r="H405" s="324"/>
      <c r="I405" s="854"/>
      <c r="J405" s="854"/>
      <c r="K405" s="855"/>
      <c r="L405" s="855"/>
      <c r="M405" s="621">
        <v>220000</v>
      </c>
      <c r="N405" s="228"/>
      <c r="O405" s="854"/>
      <c r="P405" s="332"/>
      <c r="Q405" s="332"/>
      <c r="R405" s="187"/>
    </row>
    <row r="406" spans="1:18" ht="15.75">
      <c r="A406" s="858"/>
      <c r="B406" s="870" t="s">
        <v>1914</v>
      </c>
      <c r="C406" s="150" t="s">
        <v>146</v>
      </c>
      <c r="D406" s="2934"/>
      <c r="E406" s="220"/>
      <c r="F406" s="220"/>
      <c r="G406" s="228"/>
      <c r="H406" s="324"/>
      <c r="I406" s="854"/>
      <c r="J406" s="854"/>
      <c r="K406" s="855"/>
      <c r="L406" s="855"/>
      <c r="M406" s="621">
        <v>241000</v>
      </c>
      <c r="N406" s="228"/>
      <c r="O406" s="854"/>
      <c r="P406" s="332"/>
      <c r="Q406" s="332"/>
      <c r="R406" s="187"/>
    </row>
    <row r="407" spans="1:18" ht="15.75">
      <c r="A407" s="871">
        <v>12</v>
      </c>
      <c r="B407" s="870" t="s">
        <v>1924</v>
      </c>
      <c r="C407" s="150"/>
      <c r="D407" s="2934"/>
      <c r="E407" s="220"/>
      <c r="F407" s="220"/>
      <c r="G407" s="228"/>
      <c r="H407" s="324"/>
      <c r="I407" s="854"/>
      <c r="J407" s="854"/>
      <c r="K407" s="855"/>
      <c r="L407" s="855"/>
      <c r="M407" s="621"/>
      <c r="N407" s="228"/>
      <c r="O407" s="854"/>
      <c r="P407" s="332"/>
      <c r="Q407" s="332"/>
      <c r="R407" s="187"/>
    </row>
    <row r="408" spans="1:18" ht="15.75">
      <c r="A408" s="858"/>
      <c r="B408" s="870" t="s">
        <v>1913</v>
      </c>
      <c r="C408" s="150" t="s">
        <v>146</v>
      </c>
      <c r="D408" s="2934"/>
      <c r="E408" s="220"/>
      <c r="F408" s="220"/>
      <c r="G408" s="228"/>
      <c r="H408" s="324"/>
      <c r="I408" s="854"/>
      <c r="J408" s="854"/>
      <c r="K408" s="855"/>
      <c r="L408" s="855"/>
      <c r="M408" s="621">
        <v>220000</v>
      </c>
      <c r="N408" s="228"/>
      <c r="O408" s="854"/>
      <c r="P408" s="332"/>
      <c r="Q408" s="332"/>
      <c r="R408" s="187"/>
    </row>
    <row r="409" spans="1:18" ht="15.75">
      <c r="A409" s="858"/>
      <c r="B409" s="870" t="s">
        <v>1914</v>
      </c>
      <c r="C409" s="150" t="s">
        <v>146</v>
      </c>
      <c r="D409" s="2935"/>
      <c r="E409" s="220"/>
      <c r="F409" s="220"/>
      <c r="G409" s="228"/>
      <c r="H409" s="324"/>
      <c r="I409" s="854"/>
      <c r="J409" s="854"/>
      <c r="K409" s="855"/>
      <c r="L409" s="855"/>
      <c r="M409" s="621">
        <v>241000</v>
      </c>
      <c r="N409" s="228"/>
      <c r="O409" s="854"/>
      <c r="P409" s="332"/>
      <c r="Q409" s="332"/>
      <c r="R409" s="187"/>
    </row>
    <row r="410" spans="1:18" ht="15.75">
      <c r="A410" s="871">
        <v>13</v>
      </c>
      <c r="B410" s="870" t="s">
        <v>1925</v>
      </c>
      <c r="C410" s="150"/>
      <c r="D410" s="2933" t="s">
        <v>1928</v>
      </c>
      <c r="E410" s="220"/>
      <c r="F410" s="220"/>
      <c r="G410" s="228"/>
      <c r="H410" s="324"/>
      <c r="I410" s="854"/>
      <c r="J410" s="854"/>
      <c r="K410" s="855"/>
      <c r="L410" s="855"/>
      <c r="M410" s="621"/>
      <c r="N410" s="228"/>
      <c r="O410" s="854"/>
      <c r="P410" s="332"/>
      <c r="Q410" s="332"/>
      <c r="R410" s="187"/>
    </row>
    <row r="411" spans="1:18" ht="15.75">
      <c r="A411" s="858"/>
      <c r="B411" s="870" t="s">
        <v>1913</v>
      </c>
      <c r="C411" s="150" t="s">
        <v>146</v>
      </c>
      <c r="D411" s="2934"/>
      <c r="E411" s="220"/>
      <c r="F411" s="220"/>
      <c r="G411" s="228"/>
      <c r="H411" s="324"/>
      <c r="I411" s="854"/>
      <c r="J411" s="854"/>
      <c r="K411" s="855"/>
      <c r="L411" s="855"/>
      <c r="M411" s="621">
        <v>220000</v>
      </c>
      <c r="N411" s="228"/>
      <c r="O411" s="854"/>
      <c r="P411" s="332"/>
      <c r="Q411" s="332"/>
      <c r="R411" s="187"/>
    </row>
    <row r="412" spans="1:18" ht="15.75">
      <c r="A412" s="858"/>
      <c r="B412" s="870" t="s">
        <v>1914</v>
      </c>
      <c r="C412" s="150" t="s">
        <v>146</v>
      </c>
      <c r="D412" s="2934"/>
      <c r="E412" s="220"/>
      <c r="F412" s="220"/>
      <c r="G412" s="228"/>
      <c r="H412" s="324"/>
      <c r="I412" s="854"/>
      <c r="J412" s="854"/>
      <c r="K412" s="855"/>
      <c r="L412" s="855"/>
      <c r="M412" s="621">
        <v>241000</v>
      </c>
      <c r="N412" s="228"/>
      <c r="O412" s="854"/>
      <c r="P412" s="332"/>
      <c r="Q412" s="332"/>
      <c r="R412" s="187"/>
    </row>
    <row r="413" spans="1:18" ht="15.75">
      <c r="A413" s="871">
        <v>14</v>
      </c>
      <c r="B413" s="870" t="s">
        <v>1926</v>
      </c>
      <c r="C413" s="150"/>
      <c r="D413" s="2934"/>
      <c r="E413" s="220"/>
      <c r="F413" s="220"/>
      <c r="G413" s="228"/>
      <c r="H413" s="324"/>
      <c r="I413" s="854"/>
      <c r="J413" s="854"/>
      <c r="K413" s="855"/>
      <c r="L413" s="855"/>
      <c r="M413" s="621"/>
      <c r="N413" s="228"/>
      <c r="O413" s="854"/>
      <c r="P413" s="332"/>
      <c r="Q413" s="332"/>
      <c r="R413" s="187"/>
    </row>
    <row r="414" spans="1:18" ht="15.75">
      <c r="A414" s="858"/>
      <c r="B414" s="870" t="s">
        <v>1913</v>
      </c>
      <c r="C414" s="150" t="s">
        <v>146</v>
      </c>
      <c r="D414" s="2934"/>
      <c r="E414" s="220"/>
      <c r="F414" s="220"/>
      <c r="G414" s="228"/>
      <c r="H414" s="324"/>
      <c r="I414" s="854"/>
      <c r="J414" s="854"/>
      <c r="K414" s="855"/>
      <c r="L414" s="855"/>
      <c r="M414" s="621">
        <v>220000</v>
      </c>
      <c r="N414" s="228"/>
      <c r="O414" s="854"/>
      <c r="P414" s="332"/>
      <c r="Q414" s="332"/>
      <c r="R414" s="187"/>
    </row>
    <row r="415" spans="1:18" ht="15.75">
      <c r="A415" s="858"/>
      <c r="B415" s="870" t="s">
        <v>1914</v>
      </c>
      <c r="C415" s="150" t="s">
        <v>146</v>
      </c>
      <c r="D415" s="2935"/>
      <c r="E415" s="220"/>
      <c r="F415" s="220"/>
      <c r="G415" s="228"/>
      <c r="H415" s="324"/>
      <c r="I415" s="854"/>
      <c r="J415" s="854"/>
      <c r="K415" s="855"/>
      <c r="L415" s="855"/>
      <c r="M415" s="621">
        <v>241000</v>
      </c>
      <c r="N415" s="228"/>
      <c r="O415" s="854"/>
      <c r="P415" s="332"/>
      <c r="Q415" s="332"/>
      <c r="R415" s="187"/>
    </row>
    <row r="416" spans="1:18" ht="22.5" customHeight="1">
      <c r="A416" s="155" t="s">
        <v>1313</v>
      </c>
      <c r="B416" s="323" t="s">
        <v>1418</v>
      </c>
      <c r="C416" s="150"/>
      <c r="D416" s="664"/>
      <c r="E416" s="324"/>
      <c r="F416" s="324"/>
      <c r="G416" s="324"/>
      <c r="H416" s="325"/>
      <c r="I416" s="324"/>
      <c r="J416" s="324"/>
      <c r="K416" s="324"/>
      <c r="L416" s="324"/>
      <c r="M416" s="356"/>
      <c r="N416" s="324"/>
      <c r="O416" s="324"/>
      <c r="P416" s="325"/>
      <c r="Q416" s="325"/>
      <c r="R416" s="395"/>
    </row>
    <row r="417" spans="1:18" ht="48.75" customHeight="1">
      <c r="A417" s="271"/>
      <c r="B417" s="3090" t="s">
        <v>1931</v>
      </c>
      <c r="C417" s="3091"/>
      <c r="D417" s="3091"/>
      <c r="E417" s="3092"/>
      <c r="F417" s="3093"/>
      <c r="G417" s="3093"/>
      <c r="H417" s="3093"/>
      <c r="I417" s="3093"/>
      <c r="J417" s="3093"/>
      <c r="K417" s="3093"/>
      <c r="L417" s="3093"/>
      <c r="M417" s="3093"/>
      <c r="N417" s="3093"/>
      <c r="O417" s="3093"/>
      <c r="P417" s="3093"/>
      <c r="Q417" s="3093"/>
      <c r="R417" s="3094"/>
    </row>
    <row r="418" spans="1:18" ht="35.25" customHeight="1">
      <c r="A418" s="271"/>
      <c r="B418" s="2800" t="s">
        <v>1542</v>
      </c>
      <c r="C418" s="2802"/>
      <c r="D418" s="150"/>
      <c r="E418" s="219"/>
      <c r="F418" s="3005" t="s">
        <v>1841</v>
      </c>
      <c r="G418" s="2883"/>
      <c r="H418" s="2883"/>
      <c r="I418" s="2883"/>
      <c r="J418" s="2883"/>
      <c r="K418" s="2883"/>
      <c r="L418" s="2883"/>
      <c r="M418" s="2883"/>
      <c r="N418" s="2883"/>
      <c r="O418" s="2883"/>
      <c r="P418" s="2883"/>
      <c r="Q418" s="2883"/>
      <c r="R418" s="2884"/>
    </row>
    <row r="419" spans="1:18" ht="21" customHeight="1">
      <c r="A419" s="271"/>
      <c r="B419" s="189" t="s">
        <v>1543</v>
      </c>
      <c r="C419" s="150" t="s">
        <v>1544</v>
      </c>
      <c r="D419" s="805"/>
      <c r="E419" s="876">
        <v>114045</v>
      </c>
      <c r="F419" s="219"/>
      <c r="G419" s="159"/>
      <c r="H419" s="324"/>
      <c r="I419" s="159"/>
      <c r="J419" s="159"/>
      <c r="K419" s="159"/>
      <c r="L419" s="159" t="s">
        <v>11</v>
      </c>
      <c r="M419" s="771"/>
      <c r="N419" s="159"/>
      <c r="O419" s="159"/>
      <c r="P419" s="324"/>
      <c r="Q419" s="324"/>
      <c r="R419" s="293"/>
    </row>
    <row r="420" spans="1:18" ht="25.5" customHeight="1">
      <c r="A420" s="271"/>
      <c r="B420" s="189" t="s">
        <v>1546</v>
      </c>
      <c r="C420" s="150" t="s">
        <v>1544</v>
      </c>
      <c r="D420" s="2933" t="s">
        <v>1545</v>
      </c>
      <c r="E420" s="876">
        <v>126065</v>
      </c>
      <c r="F420" s="219"/>
      <c r="G420" s="159"/>
      <c r="H420" s="324"/>
      <c r="I420" s="159"/>
      <c r="J420" s="159"/>
      <c r="K420" s="159"/>
      <c r="L420" s="159" t="s">
        <v>11</v>
      </c>
      <c r="M420" s="771"/>
      <c r="N420" s="159"/>
      <c r="O420" s="159"/>
      <c r="P420" s="324"/>
      <c r="Q420" s="324"/>
      <c r="R420" s="293"/>
    </row>
    <row r="421" spans="1:18" ht="27.75" customHeight="1">
      <c r="A421" s="271"/>
      <c r="B421" s="189" t="s">
        <v>1547</v>
      </c>
      <c r="C421" s="150" t="s">
        <v>1544</v>
      </c>
      <c r="D421" s="2935"/>
      <c r="E421" s="876">
        <v>138475</v>
      </c>
      <c r="F421" s="219"/>
      <c r="G421" s="159"/>
      <c r="H421" s="324"/>
      <c r="I421" s="159"/>
      <c r="J421" s="159"/>
      <c r="K421" s="159"/>
      <c r="L421" s="159" t="s">
        <v>11</v>
      </c>
      <c r="M421" s="771"/>
      <c r="N421" s="159"/>
      <c r="O421" s="159"/>
      <c r="P421" s="324"/>
      <c r="Q421" s="324"/>
      <c r="R421" s="293"/>
    </row>
    <row r="422" spans="1:18" ht="26.25" customHeight="1">
      <c r="A422" s="271"/>
      <c r="B422" s="2800" t="s">
        <v>1548</v>
      </c>
      <c r="C422" s="2802"/>
      <c r="D422" s="808"/>
      <c r="E422" s="219"/>
      <c r="F422" s="219"/>
      <c r="G422" s="159"/>
      <c r="H422" s="324"/>
      <c r="I422" s="159"/>
      <c r="J422" s="159"/>
      <c r="K422" s="159"/>
      <c r="L422" s="159" t="s">
        <v>11</v>
      </c>
      <c r="M422" s="771"/>
      <c r="N422" s="159"/>
      <c r="O422" s="159"/>
      <c r="P422" s="324"/>
      <c r="Q422" s="324"/>
      <c r="R422" s="293"/>
    </row>
    <row r="423" spans="1:18" ht="28.5" customHeight="1">
      <c r="A423" s="271"/>
      <c r="B423" s="189" t="s">
        <v>1546</v>
      </c>
      <c r="C423" s="150" t="s">
        <v>1544</v>
      </c>
      <c r="D423" s="2996" t="s">
        <v>1545</v>
      </c>
      <c r="E423" s="876">
        <v>137733</v>
      </c>
      <c r="F423" s="219"/>
      <c r="G423" s="159"/>
      <c r="H423" s="324"/>
      <c r="I423" s="159"/>
      <c r="J423" s="159"/>
      <c r="K423" s="159"/>
      <c r="L423" s="159" t="s">
        <v>11</v>
      </c>
      <c r="M423" s="771"/>
      <c r="N423" s="159"/>
      <c r="O423" s="159"/>
      <c r="P423" s="324"/>
      <c r="Q423" s="324"/>
      <c r="R423" s="293"/>
    </row>
    <row r="424" spans="1:18" ht="37.5" customHeight="1">
      <c r="A424" s="271"/>
      <c r="B424" s="189" t="s">
        <v>1547</v>
      </c>
      <c r="C424" s="150" t="s">
        <v>1544</v>
      </c>
      <c r="D424" s="3001"/>
      <c r="E424" s="876">
        <v>148060</v>
      </c>
      <c r="F424" s="219"/>
      <c r="G424" s="159"/>
      <c r="H424" s="324"/>
      <c r="I424" s="159"/>
      <c r="J424" s="159"/>
      <c r="K424" s="159"/>
      <c r="L424" s="159" t="s">
        <v>11</v>
      </c>
      <c r="M424" s="771"/>
      <c r="N424" s="159"/>
      <c r="O424" s="159"/>
      <c r="P424" s="324"/>
      <c r="Q424" s="324"/>
      <c r="R424" s="293"/>
    </row>
    <row r="425" spans="1:18" ht="30" customHeight="1">
      <c r="A425" s="271"/>
      <c r="B425" s="387" t="s">
        <v>1549</v>
      </c>
      <c r="C425" s="412"/>
      <c r="D425" s="744"/>
      <c r="E425" s="228"/>
      <c r="F425" s="219"/>
      <c r="G425" s="159"/>
      <c r="H425" s="324"/>
      <c r="I425" s="159"/>
      <c r="J425" s="159"/>
      <c r="K425" s="159"/>
      <c r="L425" s="159" t="s">
        <v>11</v>
      </c>
      <c r="M425" s="771"/>
      <c r="N425" s="159"/>
      <c r="O425" s="159"/>
      <c r="P425" s="324"/>
      <c r="Q425" s="324"/>
      <c r="R425" s="293"/>
    </row>
    <row r="426" spans="1:18" ht="22.5" customHeight="1">
      <c r="A426" s="271"/>
      <c r="B426" s="189" t="s">
        <v>1543</v>
      </c>
      <c r="C426" s="150" t="s">
        <v>1544</v>
      </c>
      <c r="D426" s="2996" t="s">
        <v>1545</v>
      </c>
      <c r="E426" s="876">
        <v>121135</v>
      </c>
      <c r="F426" s="219"/>
      <c r="G426" s="159"/>
      <c r="H426" s="324"/>
      <c r="I426" s="159"/>
      <c r="J426" s="159"/>
      <c r="K426" s="159"/>
      <c r="L426" s="159" t="s">
        <v>11</v>
      </c>
      <c r="M426" s="771"/>
      <c r="N426" s="159"/>
      <c r="O426" s="159"/>
      <c r="P426" s="324"/>
      <c r="Q426" s="324"/>
      <c r="R426" s="293"/>
    </row>
    <row r="427" spans="1:18" ht="27" customHeight="1">
      <c r="A427" s="271"/>
      <c r="B427" s="189" t="s">
        <v>1546</v>
      </c>
      <c r="C427" s="150" t="s">
        <v>1544</v>
      </c>
      <c r="D427" s="2997"/>
      <c r="E427" s="876">
        <v>133610</v>
      </c>
      <c r="F427" s="219"/>
      <c r="G427" s="159"/>
      <c r="H427" s="324"/>
      <c r="I427" s="159"/>
      <c r="J427" s="159"/>
      <c r="K427" s="159"/>
      <c r="L427" s="159" t="s">
        <v>11</v>
      </c>
      <c r="M427" s="771"/>
      <c r="N427" s="159"/>
      <c r="O427" s="159"/>
      <c r="P427" s="324"/>
      <c r="Q427" s="324"/>
      <c r="R427" s="293"/>
    </row>
    <row r="428" spans="1:18" ht="24" customHeight="1">
      <c r="A428" s="271"/>
      <c r="B428" s="189" t="s">
        <v>1547</v>
      </c>
      <c r="C428" s="150" t="s">
        <v>1544</v>
      </c>
      <c r="D428" s="3001"/>
      <c r="E428" s="876">
        <v>144009</v>
      </c>
      <c r="F428" s="219"/>
      <c r="G428" s="159"/>
      <c r="H428" s="547"/>
      <c r="I428" s="159"/>
      <c r="J428" s="159"/>
      <c r="K428" s="159"/>
      <c r="L428" s="159" t="s">
        <v>11</v>
      </c>
      <c r="M428" s="771"/>
      <c r="N428" s="159"/>
      <c r="O428" s="159"/>
      <c r="P428" s="324"/>
      <c r="Q428" s="324"/>
      <c r="R428" s="548"/>
    </row>
    <row r="429" spans="1:18" ht="36" customHeight="1">
      <c r="A429" s="271"/>
      <c r="B429" s="3090" t="s">
        <v>1852</v>
      </c>
      <c r="C429" s="3091"/>
      <c r="D429" s="3091"/>
      <c r="E429" s="3091"/>
      <c r="F429" s="3091"/>
      <c r="G429" s="3091"/>
      <c r="H429" s="3091"/>
      <c r="I429" s="3091"/>
      <c r="J429" s="3091"/>
      <c r="K429" s="3091"/>
      <c r="L429" s="3091"/>
      <c r="M429" s="3091"/>
      <c r="N429" s="3091"/>
      <c r="O429" s="3091"/>
      <c r="P429" s="3091"/>
      <c r="Q429" s="3091"/>
      <c r="R429" s="3128"/>
    </row>
    <row r="430" spans="1:18" ht="27" customHeight="1">
      <c r="A430" s="2993"/>
      <c r="B430" s="3102" t="s">
        <v>1420</v>
      </c>
      <c r="C430" s="3103"/>
      <c r="D430" s="3103"/>
      <c r="E430" s="3103"/>
      <c r="F430" s="3103"/>
      <c r="G430" s="3103"/>
      <c r="H430" s="3103"/>
      <c r="I430" s="3103"/>
      <c r="J430" s="3103"/>
      <c r="K430" s="3103"/>
      <c r="L430" s="3103"/>
      <c r="M430" s="3103"/>
      <c r="N430" s="3103"/>
      <c r="O430" s="3103"/>
      <c r="P430" s="3103"/>
      <c r="Q430" s="3103"/>
      <c r="R430" s="3104"/>
    </row>
    <row r="431" spans="1:18" ht="23.25" customHeight="1">
      <c r="A431" s="2994"/>
      <c r="B431" s="3105" t="s">
        <v>1853</v>
      </c>
      <c r="C431" s="3106"/>
      <c r="D431" s="3106"/>
      <c r="E431" s="3106"/>
      <c r="F431" s="3106"/>
      <c r="G431" s="3106"/>
      <c r="H431" s="3106"/>
      <c r="I431" s="3106"/>
      <c r="J431" s="3106"/>
      <c r="K431" s="3106"/>
      <c r="L431" s="3106"/>
      <c r="M431" s="3106"/>
      <c r="N431" s="3106"/>
      <c r="O431" s="3106"/>
      <c r="P431" s="3106"/>
      <c r="Q431" s="3106"/>
      <c r="R431" s="3107"/>
    </row>
    <row r="432" spans="1:18" ht="21" customHeight="1">
      <c r="A432" s="2994"/>
      <c r="B432" s="3105" t="s">
        <v>1421</v>
      </c>
      <c r="C432" s="3106"/>
      <c r="D432" s="3106"/>
      <c r="E432" s="3106"/>
      <c r="F432" s="3106"/>
      <c r="G432" s="3106"/>
      <c r="H432" s="3106"/>
      <c r="I432" s="3106"/>
      <c r="J432" s="3106"/>
      <c r="K432" s="3106"/>
      <c r="L432" s="3106"/>
      <c r="M432" s="3106"/>
      <c r="N432" s="3106"/>
      <c r="O432" s="3106"/>
      <c r="P432" s="3106"/>
      <c r="Q432" s="3106"/>
      <c r="R432" s="3107"/>
    </row>
    <row r="433" spans="1:18" ht="30" customHeight="1">
      <c r="A433" s="2995"/>
      <c r="B433" s="3108" t="s">
        <v>1423</v>
      </c>
      <c r="C433" s="3109"/>
      <c r="D433" s="3109"/>
      <c r="E433" s="3109"/>
      <c r="F433" s="3109"/>
      <c r="G433" s="3109"/>
      <c r="H433" s="3109"/>
      <c r="I433" s="3109"/>
      <c r="J433" s="3109"/>
      <c r="K433" s="3109"/>
      <c r="L433" s="3109"/>
      <c r="M433" s="3109"/>
      <c r="N433" s="3109"/>
      <c r="O433" s="3109"/>
      <c r="P433" s="3109"/>
      <c r="Q433" s="3109"/>
      <c r="R433" s="3110"/>
    </row>
    <row r="434" spans="1:18" ht="30" customHeight="1">
      <c r="A434" s="841">
        <v>1</v>
      </c>
      <c r="B434" s="842" t="s">
        <v>1854</v>
      </c>
      <c r="C434" s="843" t="s">
        <v>1855</v>
      </c>
      <c r="D434" s="839"/>
      <c r="E434" s="839"/>
      <c r="F434" s="839"/>
      <c r="G434" s="839"/>
      <c r="H434" s="839"/>
      <c r="I434" s="839"/>
      <c r="J434" s="839"/>
      <c r="K434" s="839"/>
      <c r="L434" s="839"/>
      <c r="M434" s="845">
        <v>79439</v>
      </c>
      <c r="N434" s="839"/>
      <c r="O434" s="839"/>
      <c r="P434" s="839"/>
      <c r="Q434" s="839"/>
      <c r="R434" s="840"/>
    </row>
    <row r="435" spans="1:18" ht="30" customHeight="1">
      <c r="A435" s="841">
        <v>2</v>
      </c>
      <c r="B435" s="842" t="s">
        <v>1856</v>
      </c>
      <c r="C435" s="843" t="s">
        <v>1855</v>
      </c>
      <c r="D435" s="839"/>
      <c r="E435" s="839"/>
      <c r="F435" s="839"/>
      <c r="G435" s="839"/>
      <c r="H435" s="839"/>
      <c r="I435" s="839"/>
      <c r="J435" s="839"/>
      <c r="K435" s="839"/>
      <c r="L435" s="839"/>
      <c r="M435" s="845">
        <v>89736</v>
      </c>
      <c r="N435" s="839"/>
      <c r="O435" s="839"/>
      <c r="P435" s="839"/>
      <c r="Q435" s="839"/>
      <c r="R435" s="840"/>
    </row>
    <row r="436" spans="1:18" ht="30" customHeight="1">
      <c r="A436" s="841">
        <v>3</v>
      </c>
      <c r="B436" s="842" t="s">
        <v>1857</v>
      </c>
      <c r="C436" s="843" t="s">
        <v>1855</v>
      </c>
      <c r="D436" s="839"/>
      <c r="E436" s="839"/>
      <c r="F436" s="839"/>
      <c r="G436" s="839"/>
      <c r="H436" s="839"/>
      <c r="I436" s="839"/>
      <c r="J436" s="839"/>
      <c r="K436" s="839"/>
      <c r="L436" s="839"/>
      <c r="M436" s="845">
        <v>109322</v>
      </c>
      <c r="N436" s="839"/>
      <c r="O436" s="839"/>
      <c r="P436" s="839"/>
      <c r="Q436" s="839"/>
      <c r="R436" s="840"/>
    </row>
    <row r="437" spans="1:18" ht="30" customHeight="1">
      <c r="A437" s="841">
        <v>4</v>
      </c>
      <c r="B437" s="842" t="s">
        <v>1858</v>
      </c>
      <c r="C437" s="843" t="s">
        <v>1855</v>
      </c>
      <c r="D437" s="839"/>
      <c r="E437" s="839"/>
      <c r="F437" s="839"/>
      <c r="G437" s="839"/>
      <c r="H437" s="839"/>
      <c r="I437" s="839"/>
      <c r="J437" s="839"/>
      <c r="K437" s="839"/>
      <c r="L437" s="839"/>
      <c r="M437" s="845">
        <v>123162</v>
      </c>
      <c r="N437" s="839"/>
      <c r="O437" s="839"/>
      <c r="P437" s="839"/>
      <c r="Q437" s="839"/>
      <c r="R437" s="840"/>
    </row>
    <row r="438" spans="1:18" ht="30" customHeight="1">
      <c r="A438" s="841">
        <v>5</v>
      </c>
      <c r="B438" s="842" t="s">
        <v>1859</v>
      </c>
      <c r="C438" s="843" t="s">
        <v>1855</v>
      </c>
      <c r="D438" s="839"/>
      <c r="E438" s="839"/>
      <c r="F438" s="839"/>
      <c r="G438" s="839"/>
      <c r="H438" s="839"/>
      <c r="I438" s="839"/>
      <c r="J438" s="839"/>
      <c r="K438" s="839"/>
      <c r="L438" s="839"/>
      <c r="M438" s="845">
        <v>135031</v>
      </c>
      <c r="N438" s="839"/>
      <c r="O438" s="839"/>
      <c r="P438" s="839"/>
      <c r="Q438" s="839"/>
      <c r="R438" s="840"/>
    </row>
    <row r="439" spans="1:18" ht="30" customHeight="1">
      <c r="A439" s="841">
        <v>6</v>
      </c>
      <c r="B439" s="842" t="s">
        <v>1860</v>
      </c>
      <c r="C439" s="843" t="s">
        <v>1855</v>
      </c>
      <c r="D439" s="839"/>
      <c r="E439" s="839"/>
      <c r="F439" s="839"/>
      <c r="G439" s="839"/>
      <c r="H439" s="839"/>
      <c r="I439" s="839"/>
      <c r="J439" s="839"/>
      <c r="K439" s="839"/>
      <c r="L439" s="839"/>
      <c r="M439" s="845">
        <v>146430</v>
      </c>
      <c r="N439" s="839"/>
      <c r="O439" s="839"/>
      <c r="P439" s="839"/>
      <c r="Q439" s="839"/>
      <c r="R439" s="840"/>
    </row>
    <row r="440" spans="1:18" ht="30" customHeight="1">
      <c r="A440" s="841">
        <v>7</v>
      </c>
      <c r="B440" s="842" t="s">
        <v>1861</v>
      </c>
      <c r="C440" s="843" t="s">
        <v>1855</v>
      </c>
      <c r="D440" s="839"/>
      <c r="E440" s="839"/>
      <c r="F440" s="839"/>
      <c r="G440" s="839"/>
      <c r="H440" s="839"/>
      <c r="I440" s="839"/>
      <c r="J440" s="839"/>
      <c r="K440" s="839"/>
      <c r="L440" s="839"/>
      <c r="M440" s="845">
        <v>157359</v>
      </c>
      <c r="N440" s="839"/>
      <c r="O440" s="839"/>
      <c r="P440" s="839"/>
      <c r="Q440" s="839"/>
      <c r="R440" s="840"/>
    </row>
    <row r="441" spans="1:18" ht="30" customHeight="1">
      <c r="A441" s="841">
        <v>8</v>
      </c>
      <c r="B441" s="842" t="s">
        <v>1869</v>
      </c>
      <c r="C441" s="843" t="s">
        <v>1855</v>
      </c>
      <c r="D441" s="839"/>
      <c r="E441" s="839"/>
      <c r="F441" s="839"/>
      <c r="G441" s="839"/>
      <c r="H441" s="839"/>
      <c r="I441" s="839"/>
      <c r="J441" s="839"/>
      <c r="K441" s="839"/>
      <c r="L441" s="839"/>
      <c r="M441" s="845">
        <v>139182</v>
      </c>
      <c r="N441" s="839"/>
      <c r="O441" s="839"/>
      <c r="P441" s="839"/>
      <c r="Q441" s="839"/>
      <c r="R441" s="840"/>
    </row>
    <row r="442" spans="1:18" ht="30" customHeight="1">
      <c r="A442" s="841">
        <v>9</v>
      </c>
      <c r="B442" s="846" t="s">
        <v>1870</v>
      </c>
      <c r="C442" s="843" t="s">
        <v>1855</v>
      </c>
      <c r="D442" s="839"/>
      <c r="E442" s="839"/>
      <c r="F442" s="839"/>
      <c r="G442" s="839"/>
      <c r="H442" s="839"/>
      <c r="I442" s="839"/>
      <c r="J442" s="839"/>
      <c r="K442" s="839"/>
      <c r="L442" s="839"/>
      <c r="M442" s="845">
        <v>153166</v>
      </c>
      <c r="N442" s="839"/>
      <c r="O442" s="839"/>
      <c r="P442" s="839"/>
      <c r="Q442" s="839"/>
      <c r="R442" s="840"/>
    </row>
    <row r="443" spans="1:18" ht="30" customHeight="1">
      <c r="A443" s="841">
        <v>10</v>
      </c>
      <c r="B443" s="846" t="s">
        <v>1871</v>
      </c>
      <c r="C443" s="843" t="s">
        <v>1855</v>
      </c>
      <c r="D443" s="839"/>
      <c r="E443" s="839"/>
      <c r="F443" s="839"/>
      <c r="G443" s="839"/>
      <c r="H443" s="839"/>
      <c r="I443" s="839"/>
      <c r="J443" s="839"/>
      <c r="K443" s="839"/>
      <c r="L443" s="839"/>
      <c r="M443" s="845">
        <v>164430</v>
      </c>
      <c r="N443" s="839"/>
      <c r="O443" s="839"/>
      <c r="P443" s="839"/>
      <c r="Q443" s="839"/>
      <c r="R443" s="840"/>
    </row>
    <row r="444" spans="1:18" ht="30" customHeight="1">
      <c r="A444" s="841">
        <v>11</v>
      </c>
      <c r="B444" s="846" t="s">
        <v>1872</v>
      </c>
      <c r="C444" s="843" t="s">
        <v>1855</v>
      </c>
      <c r="D444" s="839"/>
      <c r="E444" s="839"/>
      <c r="F444" s="839"/>
      <c r="G444" s="839"/>
      <c r="H444" s="839"/>
      <c r="I444" s="839"/>
      <c r="J444" s="839"/>
      <c r="K444" s="839"/>
      <c r="L444" s="839"/>
      <c r="M444" s="845">
        <v>177239</v>
      </c>
      <c r="N444" s="839"/>
      <c r="O444" s="839"/>
      <c r="P444" s="839"/>
      <c r="Q444" s="839"/>
      <c r="R444" s="840"/>
    </row>
    <row r="445" spans="1:18" ht="30" customHeight="1">
      <c r="A445" s="841">
        <v>12</v>
      </c>
      <c r="B445" s="846" t="s">
        <v>1873</v>
      </c>
      <c r="C445" s="843" t="s">
        <v>1855</v>
      </c>
      <c r="D445" s="839"/>
      <c r="E445" s="839"/>
      <c r="F445" s="839"/>
      <c r="G445" s="839"/>
      <c r="H445" s="839"/>
      <c r="I445" s="839"/>
      <c r="J445" s="839"/>
      <c r="K445" s="839"/>
      <c r="L445" s="839"/>
      <c r="M445" s="845">
        <v>192298</v>
      </c>
      <c r="N445" s="839"/>
      <c r="O445" s="839"/>
      <c r="P445" s="839"/>
      <c r="Q445" s="839"/>
      <c r="R445" s="840"/>
    </row>
    <row r="446" spans="1:18" ht="30" customHeight="1">
      <c r="A446" s="841">
        <v>13</v>
      </c>
      <c r="B446" s="848" t="s">
        <v>1874</v>
      </c>
      <c r="C446" s="843" t="s">
        <v>1855</v>
      </c>
      <c r="D446" s="839"/>
      <c r="E446" s="839"/>
      <c r="F446" s="839"/>
      <c r="G446" s="839"/>
      <c r="H446" s="839"/>
      <c r="I446" s="839"/>
      <c r="J446" s="839"/>
      <c r="K446" s="839"/>
      <c r="L446" s="839"/>
      <c r="M446" s="845">
        <v>85803</v>
      </c>
      <c r="N446" s="839"/>
      <c r="O446" s="839"/>
      <c r="P446" s="839"/>
      <c r="Q446" s="839"/>
      <c r="R446" s="840"/>
    </row>
    <row r="447" spans="1:18" ht="30" customHeight="1">
      <c r="A447" s="841">
        <v>14</v>
      </c>
      <c r="B447" s="848" t="s">
        <v>1862</v>
      </c>
      <c r="C447" s="843" t="s">
        <v>1855</v>
      </c>
      <c r="D447" s="839"/>
      <c r="E447" s="839"/>
      <c r="F447" s="839"/>
      <c r="G447" s="839"/>
      <c r="H447" s="839"/>
      <c r="I447" s="839"/>
      <c r="J447" s="839"/>
      <c r="K447" s="839"/>
      <c r="L447" s="839"/>
      <c r="M447" s="845">
        <v>99252</v>
      </c>
      <c r="N447" s="839"/>
      <c r="O447" s="839"/>
      <c r="P447" s="839"/>
      <c r="Q447" s="839"/>
      <c r="R447" s="840"/>
    </row>
    <row r="448" spans="1:18" ht="30" customHeight="1">
      <c r="A448" s="841">
        <v>15</v>
      </c>
      <c r="B448" s="848" t="s">
        <v>1863</v>
      </c>
      <c r="C448" s="843" t="s">
        <v>1855</v>
      </c>
      <c r="D448" s="839"/>
      <c r="E448" s="839"/>
      <c r="F448" s="839"/>
      <c r="G448" s="839"/>
      <c r="H448" s="839"/>
      <c r="I448" s="839"/>
      <c r="J448" s="839"/>
      <c r="K448" s="839"/>
      <c r="L448" s="839"/>
      <c r="M448" s="845">
        <v>114761</v>
      </c>
      <c r="N448" s="839"/>
      <c r="O448" s="839"/>
      <c r="P448" s="839"/>
      <c r="Q448" s="839"/>
      <c r="R448" s="840"/>
    </row>
    <row r="449" spans="1:18" ht="30" customHeight="1">
      <c r="A449" s="841">
        <v>16</v>
      </c>
      <c r="B449" s="848" t="s">
        <v>1864</v>
      </c>
      <c r="C449" s="843" t="s">
        <v>1855</v>
      </c>
      <c r="D449" s="839"/>
      <c r="E449" s="839"/>
      <c r="F449" s="839"/>
      <c r="G449" s="839"/>
      <c r="H449" s="839"/>
      <c r="I449" s="839"/>
      <c r="J449" s="839"/>
      <c r="K449" s="839"/>
      <c r="L449" s="839"/>
      <c r="M449" s="845">
        <v>127882</v>
      </c>
      <c r="N449" s="839"/>
      <c r="O449" s="839"/>
      <c r="P449" s="839"/>
      <c r="Q449" s="839"/>
      <c r="R449" s="840"/>
    </row>
    <row r="450" spans="1:18" ht="30" customHeight="1">
      <c r="A450" s="841">
        <v>17</v>
      </c>
      <c r="B450" s="848" t="s">
        <v>1865</v>
      </c>
      <c r="C450" s="843" t="s">
        <v>1855</v>
      </c>
      <c r="D450" s="839"/>
      <c r="E450" s="839"/>
      <c r="F450" s="839"/>
      <c r="G450" s="839"/>
      <c r="H450" s="839"/>
      <c r="I450" s="839"/>
      <c r="J450" s="839"/>
      <c r="K450" s="839"/>
      <c r="L450" s="839"/>
      <c r="M450" s="845">
        <v>140465</v>
      </c>
      <c r="N450" s="839"/>
      <c r="O450" s="839"/>
      <c r="P450" s="839"/>
      <c r="Q450" s="839"/>
      <c r="R450" s="840"/>
    </row>
    <row r="451" spans="1:18" ht="30" customHeight="1">
      <c r="A451" s="841">
        <v>18</v>
      </c>
      <c r="B451" s="848" t="s">
        <v>1866</v>
      </c>
      <c r="C451" s="843" t="s">
        <v>1855</v>
      </c>
      <c r="D451" s="839"/>
      <c r="E451" s="839"/>
      <c r="F451" s="839"/>
      <c r="G451" s="839"/>
      <c r="H451" s="839"/>
      <c r="I451" s="839"/>
      <c r="J451" s="839"/>
      <c r="K451" s="839"/>
      <c r="L451" s="839"/>
      <c r="M451" s="845">
        <v>152579</v>
      </c>
      <c r="N451" s="839"/>
      <c r="O451" s="839"/>
      <c r="P451" s="839"/>
      <c r="Q451" s="839"/>
      <c r="R451" s="840"/>
    </row>
    <row r="452" spans="1:18" ht="30" customHeight="1">
      <c r="A452" s="841">
        <v>19</v>
      </c>
      <c r="B452" s="848" t="s">
        <v>1867</v>
      </c>
      <c r="C452" s="843" t="s">
        <v>1855</v>
      </c>
      <c r="D452" s="839"/>
      <c r="E452" s="839"/>
      <c r="F452" s="839"/>
      <c r="G452" s="839"/>
      <c r="H452" s="839"/>
      <c r="I452" s="839"/>
      <c r="J452" s="839"/>
      <c r="K452" s="839"/>
      <c r="L452" s="839"/>
      <c r="M452" s="845">
        <v>178107</v>
      </c>
      <c r="N452" s="839"/>
      <c r="O452" s="839"/>
      <c r="P452" s="839"/>
      <c r="Q452" s="839"/>
      <c r="R452" s="840"/>
    </row>
    <row r="453" spans="1:18" ht="30" customHeight="1">
      <c r="A453" s="841">
        <v>20</v>
      </c>
      <c r="B453" s="848" t="s">
        <v>1868</v>
      </c>
      <c r="C453" s="843" t="s">
        <v>1855</v>
      </c>
      <c r="D453" s="839"/>
      <c r="E453" s="839"/>
      <c r="F453" s="839"/>
      <c r="G453" s="839"/>
      <c r="H453" s="839"/>
      <c r="I453" s="839"/>
      <c r="J453" s="839"/>
      <c r="K453" s="839"/>
      <c r="L453" s="839"/>
      <c r="M453" s="845">
        <v>131694</v>
      </c>
      <c r="N453" s="839"/>
      <c r="O453" s="839"/>
      <c r="P453" s="839"/>
      <c r="Q453" s="839"/>
      <c r="R453" s="840"/>
    </row>
    <row r="454" spans="1:18" ht="30" customHeight="1">
      <c r="A454" s="841">
        <v>21</v>
      </c>
      <c r="B454" s="848" t="s">
        <v>1875</v>
      </c>
      <c r="C454" s="843" t="s">
        <v>1855</v>
      </c>
      <c r="D454" s="839"/>
      <c r="E454" s="839"/>
      <c r="F454" s="839"/>
      <c r="G454" s="839"/>
      <c r="H454" s="839"/>
      <c r="I454" s="839"/>
      <c r="J454" s="839"/>
      <c r="K454" s="839"/>
      <c r="L454" s="839"/>
      <c r="M454" s="845">
        <v>145787</v>
      </c>
      <c r="N454" s="839"/>
      <c r="O454" s="839"/>
      <c r="P454" s="839"/>
      <c r="Q454" s="839"/>
      <c r="R454" s="840"/>
    </row>
    <row r="455" spans="1:18" ht="30" customHeight="1">
      <c r="A455" s="841">
        <v>22</v>
      </c>
      <c r="B455" s="848" t="s">
        <v>1876</v>
      </c>
      <c r="C455" s="843" t="s">
        <v>1855</v>
      </c>
      <c r="D455" s="839"/>
      <c r="E455" s="839"/>
      <c r="F455" s="839"/>
      <c r="G455" s="839"/>
      <c r="H455" s="839"/>
      <c r="I455" s="839"/>
      <c r="J455" s="839"/>
      <c r="K455" s="839"/>
      <c r="L455" s="839"/>
      <c r="M455" s="845">
        <v>157271</v>
      </c>
      <c r="N455" s="839"/>
      <c r="O455" s="839"/>
      <c r="P455" s="839"/>
      <c r="Q455" s="839"/>
      <c r="R455" s="840"/>
    </row>
    <row r="456" spans="1:18" ht="30" customHeight="1">
      <c r="A456" s="841">
        <v>23</v>
      </c>
      <c r="B456" s="848" t="s">
        <v>1876</v>
      </c>
      <c r="C456" s="843" t="s">
        <v>1855</v>
      </c>
      <c r="D456" s="839"/>
      <c r="E456" s="839"/>
      <c r="F456" s="839"/>
      <c r="G456" s="839"/>
      <c r="H456" s="839"/>
      <c r="I456" s="839"/>
      <c r="J456" s="839"/>
      <c r="K456" s="839"/>
      <c r="L456" s="839"/>
      <c r="M456" s="845">
        <v>170190</v>
      </c>
      <c r="N456" s="839"/>
      <c r="O456" s="839"/>
      <c r="P456" s="839"/>
      <c r="Q456" s="839"/>
      <c r="R456" s="840"/>
    </row>
    <row r="457" spans="1:18" ht="30" customHeight="1">
      <c r="A457" s="841">
        <v>24</v>
      </c>
      <c r="B457" s="847" t="s">
        <v>1877</v>
      </c>
      <c r="C457" s="843" t="s">
        <v>1855</v>
      </c>
      <c r="D457" s="839"/>
      <c r="E457" s="839"/>
      <c r="F457" s="839"/>
      <c r="G457" s="839"/>
      <c r="H457" s="839"/>
      <c r="I457" s="839"/>
      <c r="J457" s="839"/>
      <c r="K457" s="839"/>
      <c r="L457" s="839"/>
      <c r="M457" s="845">
        <v>140170</v>
      </c>
      <c r="N457" s="839"/>
      <c r="O457" s="839"/>
      <c r="P457" s="839"/>
      <c r="Q457" s="839"/>
      <c r="R457" s="840"/>
    </row>
    <row r="458" spans="1:18" ht="30" customHeight="1">
      <c r="A458" s="841">
        <v>25</v>
      </c>
      <c r="B458" s="847" t="s">
        <v>1878</v>
      </c>
      <c r="C458" s="843" t="s">
        <v>1855</v>
      </c>
      <c r="D458" s="839"/>
      <c r="E458" s="839"/>
      <c r="F458" s="839"/>
      <c r="G458" s="839"/>
      <c r="H458" s="839"/>
      <c r="I458" s="839"/>
      <c r="J458" s="839"/>
      <c r="K458" s="839"/>
      <c r="L458" s="839"/>
      <c r="M458" s="845">
        <v>154126</v>
      </c>
      <c r="N458" s="839"/>
      <c r="O458" s="839"/>
      <c r="P458" s="839"/>
      <c r="Q458" s="839"/>
      <c r="R458" s="840"/>
    </row>
    <row r="459" spans="1:18" ht="30" customHeight="1">
      <c r="A459" s="841">
        <v>26</v>
      </c>
      <c r="B459" s="847" t="s">
        <v>1879</v>
      </c>
      <c r="C459" s="844" t="s">
        <v>1855</v>
      </c>
      <c r="D459" s="839"/>
      <c r="E459" s="839"/>
      <c r="F459" s="839"/>
      <c r="G459" s="839"/>
      <c r="H459" s="839"/>
      <c r="I459" s="839"/>
      <c r="J459" s="839"/>
      <c r="K459" s="839"/>
      <c r="L459" s="839"/>
      <c r="M459" s="845">
        <v>167140</v>
      </c>
      <c r="N459" s="839"/>
      <c r="O459" s="839"/>
      <c r="P459" s="839"/>
      <c r="Q459" s="839"/>
      <c r="R459" s="840"/>
    </row>
    <row r="460" spans="1:18" ht="36" customHeight="1">
      <c r="A460" s="841">
        <v>27</v>
      </c>
      <c r="B460" s="847" t="s">
        <v>1880</v>
      </c>
      <c r="C460" s="843" t="s">
        <v>1855</v>
      </c>
      <c r="D460" s="835"/>
      <c r="E460" s="835"/>
      <c r="F460" s="835"/>
      <c r="G460" s="835"/>
      <c r="H460" s="835"/>
      <c r="I460" s="835"/>
      <c r="J460" s="835"/>
      <c r="K460" s="835"/>
      <c r="L460" s="835"/>
      <c r="M460" s="845">
        <v>179302</v>
      </c>
      <c r="N460" s="835"/>
      <c r="O460" s="835"/>
      <c r="P460" s="835"/>
      <c r="Q460" s="835"/>
      <c r="R460" s="838"/>
    </row>
    <row r="461" spans="1:18" ht="36" customHeight="1">
      <c r="A461" s="841">
        <v>28</v>
      </c>
      <c r="B461" s="842" t="s">
        <v>1881</v>
      </c>
      <c r="C461" s="843" t="s">
        <v>1855</v>
      </c>
      <c r="D461" s="836"/>
      <c r="E461" s="835"/>
      <c r="F461" s="836"/>
      <c r="G461" s="836"/>
      <c r="H461" s="837"/>
      <c r="I461" s="836"/>
      <c r="J461" s="836"/>
      <c r="K461" s="836"/>
      <c r="L461" s="836"/>
      <c r="M461" s="845">
        <v>195536</v>
      </c>
      <c r="N461" s="836"/>
      <c r="O461" s="836"/>
      <c r="P461" s="836"/>
      <c r="Q461" s="836"/>
      <c r="R461" s="837"/>
    </row>
    <row r="462" spans="1:18" ht="30.75" customHeight="1">
      <c r="A462" s="155" t="s">
        <v>1379</v>
      </c>
      <c r="B462" s="387" t="s">
        <v>1820</v>
      </c>
      <c r="C462" s="324"/>
      <c r="D462" s="336"/>
      <c r="E462" s="324"/>
      <c r="F462" s="332"/>
      <c r="G462" s="332"/>
      <c r="H462" s="325"/>
      <c r="I462" s="332"/>
      <c r="J462" s="332"/>
      <c r="K462" s="332"/>
      <c r="L462" s="332"/>
      <c r="M462" s="356"/>
      <c r="N462" s="332"/>
      <c r="O462" s="332"/>
      <c r="P462" s="583"/>
      <c r="Q462" s="583"/>
      <c r="R462" s="325"/>
    </row>
    <row r="463" spans="1:18" ht="48" customHeight="1">
      <c r="A463" s="457">
        <v>1</v>
      </c>
      <c r="B463" s="3099" t="s">
        <v>1851</v>
      </c>
      <c r="C463" s="3100"/>
      <c r="D463" s="3100"/>
      <c r="E463" s="3100"/>
      <c r="F463" s="3100"/>
      <c r="G463" s="3100"/>
      <c r="H463" s="3100"/>
      <c r="I463" s="3100"/>
      <c r="J463" s="3100"/>
      <c r="K463" s="3100"/>
      <c r="L463" s="3100"/>
      <c r="M463" s="3100"/>
      <c r="N463" s="3100"/>
      <c r="O463" s="3100"/>
      <c r="P463" s="3100"/>
      <c r="Q463" s="3101"/>
      <c r="R463" s="395"/>
    </row>
    <row r="464" spans="1:18" ht="36.75" customHeight="1">
      <c r="A464" s="457"/>
      <c r="B464" s="221" t="s">
        <v>1351</v>
      </c>
      <c r="C464" s="699" t="s">
        <v>13</v>
      </c>
      <c r="D464" s="809"/>
      <c r="E464" s="229"/>
      <c r="F464" s="144"/>
      <c r="G464" s="832">
        <v>20000000</v>
      </c>
      <c r="H464" s="3045" t="s">
        <v>1352</v>
      </c>
      <c r="I464" s="2955"/>
      <c r="J464" s="2955"/>
      <c r="K464" s="2955"/>
      <c r="L464" s="2955"/>
      <c r="M464" s="2955"/>
      <c r="N464" s="2955"/>
      <c r="O464" s="2955"/>
      <c r="P464" s="2955"/>
      <c r="Q464" s="2955"/>
      <c r="R464" s="2956"/>
    </row>
    <row r="465" spans="1:18" ht="31.5" customHeight="1">
      <c r="A465" s="457" t="s">
        <v>1380</v>
      </c>
      <c r="B465" s="2800" t="s">
        <v>1821</v>
      </c>
      <c r="C465" s="2801"/>
      <c r="D465" s="2801"/>
      <c r="E465" s="2801"/>
      <c r="F465" s="228"/>
      <c r="G465" s="228"/>
      <c r="H465" s="325"/>
      <c r="I465" s="495"/>
      <c r="J465" s="495"/>
      <c r="K465" s="495"/>
      <c r="L465" s="495"/>
      <c r="M465" s="495"/>
      <c r="N465" s="495"/>
      <c r="O465" s="495"/>
      <c r="P465" s="325"/>
      <c r="Q465" s="325"/>
      <c r="R465" s="395"/>
    </row>
    <row r="466" spans="1:18" ht="64.5" customHeight="1">
      <c r="A466" s="157"/>
      <c r="B466" s="3025" t="s">
        <v>1843</v>
      </c>
      <c r="C466" s="3026"/>
      <c r="D466" s="3026"/>
      <c r="E466" s="3026"/>
      <c r="F466" s="3026"/>
      <c r="G466" s="3026"/>
      <c r="H466" s="3026"/>
      <c r="I466" s="3026"/>
      <c r="J466" s="3026"/>
      <c r="K466" s="3026"/>
      <c r="L466" s="3026"/>
      <c r="M466" s="3026"/>
      <c r="N466" s="3026"/>
      <c r="O466" s="3026"/>
      <c r="P466" s="3026"/>
      <c r="Q466" s="3026"/>
      <c r="R466" s="3027"/>
    </row>
    <row r="467" spans="1:18" ht="21.75" customHeight="1">
      <c r="A467" s="157"/>
      <c r="B467" s="678" t="s">
        <v>1345</v>
      </c>
      <c r="C467" s="347"/>
      <c r="D467" s="810"/>
      <c r="E467" s="347"/>
      <c r="F467" s="347"/>
      <c r="G467" s="384"/>
      <c r="H467" s="833"/>
      <c r="I467" s="289"/>
      <c r="J467" s="260"/>
      <c r="K467" s="260"/>
      <c r="L467" s="260"/>
      <c r="M467" s="260"/>
      <c r="N467" s="260"/>
      <c r="O467" s="260"/>
      <c r="P467" s="260"/>
      <c r="Q467" s="260"/>
      <c r="R467" s="579"/>
    </row>
    <row r="468" spans="1:18" ht="34.5" customHeight="1">
      <c r="A468" s="157"/>
      <c r="B468" s="240" t="s">
        <v>1348</v>
      </c>
      <c r="C468" s="232" t="s">
        <v>13</v>
      </c>
      <c r="D468" s="811"/>
      <c r="E468" s="222"/>
      <c r="F468" s="222"/>
      <c r="G468" s="223">
        <v>3805000</v>
      </c>
      <c r="H468" s="223"/>
      <c r="I468" s="3029" t="s">
        <v>1844</v>
      </c>
      <c r="J468" s="3029"/>
      <c r="K468" s="3029"/>
      <c r="L468" s="3029"/>
      <c r="M468" s="3029"/>
      <c r="N468" s="3029"/>
      <c r="O468" s="3029"/>
      <c r="P468" s="3029"/>
      <c r="Q468" s="3029"/>
      <c r="R468" s="3030"/>
    </row>
    <row r="469" spans="1:18" ht="38.25" customHeight="1">
      <c r="A469" s="157"/>
      <c r="B469" s="248" t="s">
        <v>1349</v>
      </c>
      <c r="C469" s="233" t="s">
        <v>13</v>
      </c>
      <c r="D469" s="233"/>
      <c r="E469" s="222"/>
      <c r="F469" s="222"/>
      <c r="G469" s="223">
        <v>3805000</v>
      </c>
      <c r="H469" s="834"/>
      <c r="I469" s="2785" t="s">
        <v>1844</v>
      </c>
      <c r="J469" s="2785"/>
      <c r="K469" s="2785"/>
      <c r="L469" s="2785"/>
      <c r="M469" s="2785"/>
      <c r="N469" s="2785"/>
      <c r="O469" s="2785"/>
      <c r="P469" s="2785"/>
      <c r="Q469" s="2785"/>
      <c r="R469" s="2786"/>
    </row>
    <row r="470" spans="1:18" ht="26.25" customHeight="1">
      <c r="A470" s="157"/>
      <c r="B470" s="261" t="s">
        <v>1346</v>
      </c>
      <c r="C470" s="233"/>
      <c r="D470" s="233"/>
      <c r="E470" s="222"/>
      <c r="F470" s="222"/>
      <c r="G470" s="223"/>
      <c r="H470" s="661"/>
      <c r="I470" s="2785"/>
      <c r="J470" s="2785"/>
      <c r="K470" s="2785"/>
      <c r="L470" s="2785"/>
      <c r="M470" s="2785"/>
      <c r="N470" s="2785"/>
      <c r="O470" s="2785"/>
      <c r="P470" s="2785"/>
      <c r="Q470" s="2785"/>
      <c r="R470" s="2786"/>
    </row>
    <row r="471" spans="1:18" ht="33.75" customHeight="1">
      <c r="A471" s="271"/>
      <c r="B471" s="358" t="s">
        <v>1350</v>
      </c>
      <c r="C471" s="235" t="s">
        <v>13</v>
      </c>
      <c r="D471" s="380"/>
      <c r="E471" s="223"/>
      <c r="F471" s="223"/>
      <c r="G471" s="223">
        <v>3065000</v>
      </c>
      <c r="H471" s="385"/>
      <c r="I471" s="3039"/>
      <c r="J471" s="3039"/>
      <c r="K471" s="3039"/>
      <c r="L471" s="3039"/>
      <c r="M471" s="3039"/>
      <c r="N471" s="3039"/>
      <c r="O471" s="3039"/>
      <c r="P471" s="3039"/>
      <c r="Q471" s="3039"/>
      <c r="R471" s="3040"/>
    </row>
    <row r="472" spans="1:18" ht="28.5" customHeight="1">
      <c r="A472" s="155" t="s">
        <v>1419</v>
      </c>
      <c r="B472" s="2800" t="s">
        <v>1822</v>
      </c>
      <c r="C472" s="2801"/>
      <c r="D472" s="2801"/>
      <c r="E472" s="2801"/>
      <c r="F472" s="2801"/>
      <c r="G472" s="2801"/>
      <c r="H472" s="2801"/>
      <c r="I472" s="2801"/>
      <c r="J472" s="2801"/>
      <c r="K472" s="2801"/>
      <c r="L472" s="2801"/>
      <c r="M472" s="2801"/>
      <c r="N472" s="2801"/>
      <c r="O472" s="2801"/>
      <c r="P472" s="2801"/>
      <c r="Q472" s="2801"/>
      <c r="R472" s="2802"/>
    </row>
    <row r="473" spans="1:18" ht="45" customHeight="1">
      <c r="A473" s="156">
        <v>1</v>
      </c>
      <c r="B473" s="2800" t="s">
        <v>1842</v>
      </c>
      <c r="C473" s="2801"/>
      <c r="D473" s="2801"/>
      <c r="E473" s="2801"/>
      <c r="F473" s="2801"/>
      <c r="G473" s="2801"/>
      <c r="H473" s="2801"/>
      <c r="I473" s="2801"/>
      <c r="J473" s="2801"/>
      <c r="K473" s="2801"/>
      <c r="L473" s="2801"/>
      <c r="M473" s="2801"/>
      <c r="N473" s="2801"/>
      <c r="O473" s="2801"/>
      <c r="P473" s="2801"/>
      <c r="Q473" s="2801"/>
      <c r="R473" s="2802"/>
    </row>
    <row r="474" spans="1:18" ht="19.5" customHeight="1">
      <c r="A474" s="322"/>
      <c r="B474" s="348"/>
      <c r="C474" s="349"/>
      <c r="D474" s="812"/>
      <c r="E474" s="474"/>
      <c r="F474" s="475"/>
      <c r="G474" s="2960" t="s">
        <v>1515</v>
      </c>
      <c r="H474" s="2960"/>
      <c r="I474" s="2960"/>
      <c r="J474" s="2960"/>
      <c r="K474" s="2960"/>
      <c r="L474" s="2960"/>
      <c r="M474" s="2960"/>
      <c r="N474" s="2960"/>
      <c r="O474" s="2960"/>
      <c r="P474" s="2960"/>
      <c r="Q474" s="2960"/>
      <c r="R474" s="2961"/>
    </row>
    <row r="475" spans="1:18" ht="60">
      <c r="A475" s="157"/>
      <c r="B475" s="150" t="s">
        <v>192</v>
      </c>
      <c r="C475" s="372" t="s">
        <v>1292</v>
      </c>
      <c r="D475" s="3035" t="s">
        <v>1558</v>
      </c>
      <c r="E475" s="376"/>
      <c r="F475" s="377"/>
      <c r="G475" s="2883">
        <v>7425000</v>
      </c>
      <c r="H475" s="2883"/>
      <c r="I475" s="2883"/>
      <c r="J475" s="2883"/>
      <c r="K475" s="2883"/>
      <c r="L475" s="2883"/>
      <c r="M475" s="2883"/>
      <c r="N475" s="2883"/>
      <c r="O475" s="2883"/>
      <c r="P475" s="2883"/>
      <c r="Q475" s="2883"/>
      <c r="R475" s="2884"/>
    </row>
    <row r="476" spans="1:18" ht="60">
      <c r="A476" s="157"/>
      <c r="B476" s="252" t="s">
        <v>193</v>
      </c>
      <c r="C476" s="373" t="s">
        <v>1292</v>
      </c>
      <c r="D476" s="3036"/>
      <c r="E476" s="376"/>
      <c r="F476" s="377"/>
      <c r="G476" s="2883">
        <v>7830000</v>
      </c>
      <c r="H476" s="2883"/>
      <c r="I476" s="2883"/>
      <c r="J476" s="2883"/>
      <c r="K476" s="2883"/>
      <c r="L476" s="2883"/>
      <c r="M476" s="2883"/>
      <c r="N476" s="2883"/>
      <c r="O476" s="2883"/>
      <c r="P476" s="2883"/>
      <c r="Q476" s="2883"/>
      <c r="R476" s="2884"/>
    </row>
    <row r="477" spans="1:18" ht="60">
      <c r="A477" s="157"/>
      <c r="B477" s="679" t="s">
        <v>194</v>
      </c>
      <c r="C477" s="374" t="s">
        <v>1292</v>
      </c>
      <c r="D477" s="3037"/>
      <c r="E477" s="376"/>
      <c r="F477" s="377"/>
      <c r="G477" s="2883">
        <v>8640000</v>
      </c>
      <c r="H477" s="2883"/>
      <c r="I477" s="2883"/>
      <c r="J477" s="2883"/>
      <c r="K477" s="2883"/>
      <c r="L477" s="2883"/>
      <c r="M477" s="2883"/>
      <c r="N477" s="2883"/>
      <c r="O477" s="2883"/>
      <c r="P477" s="2883"/>
      <c r="Q477" s="2883"/>
      <c r="R477" s="2884"/>
    </row>
    <row r="478" spans="1:18" ht="76.5">
      <c r="A478" s="157"/>
      <c r="B478" s="253" t="s">
        <v>195</v>
      </c>
      <c r="C478" s="374" t="s">
        <v>1292</v>
      </c>
      <c r="D478" s="191" t="s">
        <v>1558</v>
      </c>
      <c r="E478" s="376"/>
      <c r="F478" s="377"/>
      <c r="G478" s="2883">
        <v>8775000</v>
      </c>
      <c r="H478" s="2883"/>
      <c r="I478" s="2883"/>
      <c r="J478" s="2883"/>
      <c r="K478" s="2883"/>
      <c r="L478" s="2883"/>
      <c r="M478" s="2883"/>
      <c r="N478" s="2883"/>
      <c r="O478" s="2883"/>
      <c r="P478" s="2883"/>
      <c r="Q478" s="2883"/>
      <c r="R478" s="2884"/>
    </row>
    <row r="479" spans="1:18" ht="76.5">
      <c r="A479" s="157"/>
      <c r="B479" s="679" t="s">
        <v>196</v>
      </c>
      <c r="C479" s="374" t="s">
        <v>1292</v>
      </c>
      <c r="D479" s="157" t="s">
        <v>1558</v>
      </c>
      <c r="E479" s="376"/>
      <c r="F479" s="377"/>
      <c r="G479" s="2883">
        <v>8910000</v>
      </c>
      <c r="H479" s="2883"/>
      <c r="I479" s="2883"/>
      <c r="J479" s="2883"/>
      <c r="K479" s="2883"/>
      <c r="L479" s="2883"/>
      <c r="M479" s="2883"/>
      <c r="N479" s="2883"/>
      <c r="O479" s="2883"/>
      <c r="P479" s="2883"/>
      <c r="Q479" s="2883"/>
      <c r="R479" s="2884"/>
    </row>
    <row r="480" spans="1:18" ht="76.5">
      <c r="A480" s="157"/>
      <c r="B480" s="253" t="s">
        <v>197</v>
      </c>
      <c r="C480" s="374" t="s">
        <v>1292</v>
      </c>
      <c r="D480" s="322" t="s">
        <v>1558</v>
      </c>
      <c r="E480" s="376"/>
      <c r="F480" s="377"/>
      <c r="G480" s="2883">
        <v>9045000</v>
      </c>
      <c r="H480" s="2883"/>
      <c r="I480" s="2883"/>
      <c r="J480" s="2883"/>
      <c r="K480" s="2883"/>
      <c r="L480" s="2883"/>
      <c r="M480" s="2883"/>
      <c r="N480" s="2883"/>
      <c r="O480" s="2883"/>
      <c r="P480" s="2883"/>
      <c r="Q480" s="2883"/>
      <c r="R480" s="2884"/>
    </row>
    <row r="481" spans="1:18" ht="76.5">
      <c r="A481" s="157"/>
      <c r="B481" s="680" t="s">
        <v>198</v>
      </c>
      <c r="C481" s="375" t="s">
        <v>1292</v>
      </c>
      <c r="D481" s="322" t="s">
        <v>1558</v>
      </c>
      <c r="E481" s="588"/>
      <c r="F481" s="589"/>
      <c r="G481" s="2803">
        <v>9490000</v>
      </c>
      <c r="H481" s="2803"/>
      <c r="I481" s="2803"/>
      <c r="J481" s="2803"/>
      <c r="K481" s="2803"/>
      <c r="L481" s="2803"/>
      <c r="M481" s="2803"/>
      <c r="N481" s="2803"/>
      <c r="O481" s="2803"/>
      <c r="P481" s="2803"/>
      <c r="Q481" s="2803"/>
      <c r="R481" s="2804"/>
    </row>
    <row r="482" spans="1:18" ht="60">
      <c r="A482" s="157"/>
      <c r="B482" s="849" t="s">
        <v>199</v>
      </c>
      <c r="C482" s="235" t="s">
        <v>1292</v>
      </c>
      <c r="D482" s="811"/>
      <c r="E482" s="376"/>
      <c r="F482" s="377"/>
      <c r="G482" s="2883">
        <v>10260000</v>
      </c>
      <c r="H482" s="2883"/>
      <c r="I482" s="2883"/>
      <c r="J482" s="2883"/>
      <c r="K482" s="2883"/>
      <c r="L482" s="2883"/>
      <c r="M482" s="2883"/>
      <c r="N482" s="2883"/>
      <c r="O482" s="2883"/>
      <c r="P482" s="2883"/>
      <c r="Q482" s="2883"/>
      <c r="R482" s="2884"/>
    </row>
    <row r="483" spans="1:18" ht="32.25" customHeight="1">
      <c r="A483" s="191"/>
      <c r="B483" s="2965" t="s">
        <v>200</v>
      </c>
      <c r="C483" s="2966"/>
      <c r="D483" s="2966"/>
      <c r="E483" s="2966"/>
      <c r="F483" s="2966"/>
      <c r="G483" s="350"/>
      <c r="H483" s="350"/>
      <c r="I483" s="350"/>
      <c r="J483" s="350"/>
      <c r="K483" s="350"/>
      <c r="L483" s="350"/>
      <c r="M483" s="476"/>
      <c r="N483" s="350"/>
      <c r="O483" s="350"/>
      <c r="P483" s="350"/>
      <c r="Q483" s="350"/>
      <c r="R483" s="587"/>
    </row>
    <row r="484" spans="1:18" ht="45">
      <c r="A484" s="157"/>
      <c r="B484" s="681" t="s">
        <v>201</v>
      </c>
      <c r="C484" s="365" t="s">
        <v>1292</v>
      </c>
      <c r="D484" s="3019" t="s">
        <v>1558</v>
      </c>
      <c r="E484" s="236"/>
      <c r="F484" s="586"/>
      <c r="G484" s="2977">
        <v>10760000</v>
      </c>
      <c r="H484" s="2977"/>
      <c r="I484" s="2977"/>
      <c r="J484" s="2977"/>
      <c r="K484" s="2977"/>
      <c r="L484" s="2977"/>
      <c r="M484" s="2977"/>
      <c r="N484" s="2977"/>
      <c r="O484" s="2977"/>
      <c r="P484" s="2977"/>
      <c r="Q484" s="2977"/>
      <c r="R484" s="2978"/>
    </row>
    <row r="485" spans="1:18" ht="45">
      <c r="A485" s="157"/>
      <c r="B485" s="254" t="s">
        <v>202</v>
      </c>
      <c r="C485" s="235" t="s">
        <v>1292</v>
      </c>
      <c r="D485" s="3020"/>
      <c r="E485" s="237"/>
      <c r="F485" s="377"/>
      <c r="G485" s="2883">
        <v>14250000</v>
      </c>
      <c r="H485" s="2883"/>
      <c r="I485" s="2883"/>
      <c r="J485" s="2883"/>
      <c r="K485" s="2883"/>
      <c r="L485" s="2883"/>
      <c r="M485" s="2883"/>
      <c r="N485" s="2883"/>
      <c r="O485" s="2883"/>
      <c r="P485" s="2883"/>
      <c r="Q485" s="2883"/>
      <c r="R485" s="2884"/>
    </row>
    <row r="486" spans="1:18" ht="45">
      <c r="A486" s="157"/>
      <c r="B486" s="150" t="s">
        <v>203</v>
      </c>
      <c r="C486" s="361" t="s">
        <v>1292</v>
      </c>
      <c r="D486" s="3020"/>
      <c r="E486" s="237"/>
      <c r="F486" s="377"/>
      <c r="G486" s="2883">
        <v>15600000</v>
      </c>
      <c r="H486" s="2883"/>
      <c r="I486" s="2883"/>
      <c r="J486" s="2883"/>
      <c r="K486" s="2883"/>
      <c r="L486" s="2883"/>
      <c r="M486" s="2883"/>
      <c r="N486" s="2883"/>
      <c r="O486" s="2883"/>
      <c r="P486" s="2883"/>
      <c r="Q486" s="2883"/>
      <c r="R486" s="2884"/>
    </row>
    <row r="487" spans="1:18" ht="45">
      <c r="A487" s="329"/>
      <c r="B487" s="217" t="s">
        <v>204</v>
      </c>
      <c r="C487" s="361" t="s">
        <v>1292</v>
      </c>
      <c r="D487" s="3021"/>
      <c r="E487" s="371"/>
      <c r="F487" s="377"/>
      <c r="G487" s="2883">
        <v>17100000</v>
      </c>
      <c r="H487" s="2883"/>
      <c r="I487" s="2883"/>
      <c r="J487" s="2883"/>
      <c r="K487" s="2883"/>
      <c r="L487" s="2883"/>
      <c r="M487" s="2883"/>
      <c r="N487" s="2883"/>
      <c r="O487" s="2883"/>
      <c r="P487" s="2883"/>
      <c r="Q487" s="2883"/>
      <c r="R487" s="2884"/>
    </row>
    <row r="488" spans="1:18" ht="48" customHeight="1">
      <c r="A488" s="329">
        <v>2</v>
      </c>
      <c r="B488" s="3022" t="s">
        <v>1818</v>
      </c>
      <c r="C488" s="3023"/>
      <c r="D488" s="3023"/>
      <c r="E488" s="3023"/>
      <c r="F488" s="3023"/>
      <c r="G488" s="3023"/>
      <c r="H488" s="3023"/>
      <c r="I488" s="3023"/>
      <c r="J488" s="3023"/>
      <c r="K488" s="3023"/>
      <c r="L488" s="3023"/>
      <c r="M488" s="3023"/>
      <c r="N488" s="3023"/>
      <c r="O488" s="3023"/>
      <c r="P488" s="3023"/>
      <c r="Q488" s="3023"/>
      <c r="R488" s="3024"/>
    </row>
    <row r="489" spans="1:18" ht="27" customHeight="1">
      <c r="A489" s="191"/>
      <c r="B489" s="414"/>
      <c r="C489" s="296"/>
      <c r="D489" s="814"/>
      <c r="E489" s="414"/>
      <c r="F489" s="296"/>
      <c r="G489" s="2969" t="s">
        <v>1453</v>
      </c>
      <c r="H489" s="2969"/>
      <c r="I489" s="2969"/>
      <c r="J489" s="2969"/>
      <c r="K489" s="2969"/>
      <c r="L489" s="2969"/>
      <c r="M489" s="2969"/>
      <c r="N489" s="2969"/>
      <c r="O489" s="2969"/>
      <c r="P489" s="2969"/>
      <c r="Q489" s="2969"/>
      <c r="R489" s="2970"/>
    </row>
    <row r="490" spans="1:18" ht="110.25">
      <c r="A490" s="191"/>
      <c r="B490" s="682" t="s">
        <v>1384</v>
      </c>
      <c r="C490" s="361" t="s">
        <v>1292</v>
      </c>
      <c r="D490" s="791" t="s">
        <v>1573</v>
      </c>
      <c r="E490" s="672"/>
      <c r="F490" s="673"/>
      <c r="G490" s="673"/>
      <c r="H490" s="673"/>
      <c r="I490" s="673"/>
      <c r="J490" s="673"/>
      <c r="K490" s="673"/>
      <c r="L490" s="673"/>
      <c r="M490" s="495">
        <v>8900000</v>
      </c>
      <c r="N490" s="673"/>
      <c r="O490" s="673"/>
      <c r="P490" s="673"/>
      <c r="Q490" s="673"/>
      <c r="R490" s="674"/>
    </row>
    <row r="491" spans="1:18" ht="110.25">
      <c r="A491" s="191"/>
      <c r="B491" s="256" t="s">
        <v>1386</v>
      </c>
      <c r="C491" s="235" t="s">
        <v>1292</v>
      </c>
      <c r="D491" s="791" t="s">
        <v>1573</v>
      </c>
      <c r="E491" s="672"/>
      <c r="F491" s="673"/>
      <c r="G491" s="673"/>
      <c r="H491" s="673"/>
      <c r="I491" s="673"/>
      <c r="J491" s="673"/>
      <c r="K491" s="673"/>
      <c r="L491" s="673"/>
      <c r="M491" s="495">
        <v>9850000</v>
      </c>
      <c r="N491" s="673"/>
      <c r="O491" s="673"/>
      <c r="P491" s="673"/>
      <c r="Q491" s="673"/>
      <c r="R491" s="674"/>
    </row>
    <row r="492" spans="1:18" ht="110.25">
      <c r="A492" s="191"/>
      <c r="B492" s="255" t="s">
        <v>1385</v>
      </c>
      <c r="C492" s="235" t="s">
        <v>1292</v>
      </c>
      <c r="D492" s="791" t="s">
        <v>1572</v>
      </c>
      <c r="E492" s="601"/>
      <c r="F492" s="591"/>
      <c r="G492" s="591"/>
      <c r="H492" s="364"/>
      <c r="I492" s="591"/>
      <c r="J492" s="591"/>
      <c r="K492" s="591"/>
      <c r="L492" s="591"/>
      <c r="M492" s="750">
        <v>11500000</v>
      </c>
      <c r="N492" s="591"/>
      <c r="O492" s="591"/>
      <c r="P492" s="364"/>
      <c r="Q492" s="364"/>
      <c r="R492" s="595"/>
    </row>
    <row r="493" spans="1:18" ht="94.5">
      <c r="A493" s="191"/>
      <c r="B493" s="683" t="s">
        <v>1317</v>
      </c>
      <c r="C493" s="235" t="s">
        <v>1292</v>
      </c>
      <c r="D493" s="791" t="s">
        <v>1573</v>
      </c>
      <c r="E493" s="378"/>
      <c r="F493" s="239"/>
      <c r="G493" s="239"/>
      <c r="H493" s="239"/>
      <c r="I493" s="239"/>
      <c r="J493" s="239"/>
      <c r="K493" s="239"/>
      <c r="L493" s="239"/>
      <c r="M493" s="749">
        <v>12000000</v>
      </c>
      <c r="N493" s="239"/>
      <c r="O493" s="239"/>
      <c r="P493" s="239"/>
      <c r="Q493" s="239"/>
      <c r="R493" s="594"/>
    </row>
    <row r="494" spans="1:18" ht="110.25">
      <c r="A494" s="191"/>
      <c r="B494" s="257" t="s">
        <v>1387</v>
      </c>
      <c r="C494" s="235" t="s">
        <v>1292</v>
      </c>
      <c r="D494" s="791" t="s">
        <v>1573</v>
      </c>
      <c r="E494" s="378"/>
      <c r="F494" s="364"/>
      <c r="G494" s="239"/>
      <c r="H494" s="239"/>
      <c r="I494" s="239"/>
      <c r="J494" s="239"/>
      <c r="K494" s="239"/>
      <c r="L494" s="239"/>
      <c r="M494" s="749">
        <v>13000000</v>
      </c>
      <c r="N494" s="239"/>
      <c r="O494" s="239"/>
      <c r="P494" s="239"/>
      <c r="Q494" s="239"/>
      <c r="R494" s="594"/>
    </row>
    <row r="495" spans="1:18" ht="105">
      <c r="A495" s="191"/>
      <c r="B495" s="150" t="s">
        <v>1388</v>
      </c>
      <c r="C495" s="483" t="s">
        <v>1292</v>
      </c>
      <c r="D495" s="157" t="s">
        <v>1573</v>
      </c>
      <c r="E495" s="599"/>
      <c r="F495" s="364"/>
      <c r="G495" s="366"/>
      <c r="H495" s="366"/>
      <c r="I495" s="366"/>
      <c r="J495" s="366"/>
      <c r="K495" s="366"/>
      <c r="L495" s="366"/>
      <c r="M495" s="754">
        <v>14500000</v>
      </c>
      <c r="N495" s="366"/>
      <c r="O495" s="366"/>
      <c r="P495" s="366"/>
      <c r="Q495" s="366"/>
      <c r="R495" s="600"/>
    </row>
    <row r="496" spans="1:18" ht="105">
      <c r="A496" s="191"/>
      <c r="B496" s="150" t="s">
        <v>1389</v>
      </c>
      <c r="C496" s="235" t="s">
        <v>1292</v>
      </c>
      <c r="D496" s="791" t="s">
        <v>1573</v>
      </c>
      <c r="E496" s="378"/>
      <c r="F496" s="239"/>
      <c r="G496" s="364"/>
      <c r="H496" s="364"/>
      <c r="I496" s="364"/>
      <c r="J496" s="364"/>
      <c r="K496" s="364"/>
      <c r="L496" s="364"/>
      <c r="M496" s="750">
        <v>15000000</v>
      </c>
      <c r="N496" s="364"/>
      <c r="O496" s="364"/>
      <c r="P496" s="364"/>
      <c r="Q496" s="364"/>
      <c r="R496" s="595"/>
    </row>
    <row r="497" spans="1:18" ht="105">
      <c r="A497" s="191"/>
      <c r="B497" s="248" t="s">
        <v>1390</v>
      </c>
      <c r="C497" s="235" t="s">
        <v>1292</v>
      </c>
      <c r="D497" s="791" t="s">
        <v>1573</v>
      </c>
      <c r="E497" s="378"/>
      <c r="F497" s="593"/>
      <c r="G497" s="364"/>
      <c r="H497" s="364"/>
      <c r="I497" s="364"/>
      <c r="J497" s="364"/>
      <c r="K497" s="364"/>
      <c r="L497" s="364"/>
      <c r="M497" s="750">
        <v>15500000</v>
      </c>
      <c r="N497" s="364"/>
      <c r="O497" s="364"/>
      <c r="P497" s="364"/>
      <c r="Q497" s="364"/>
      <c r="R497" s="595"/>
    </row>
    <row r="498" spans="1:18" ht="135">
      <c r="A498" s="191"/>
      <c r="B498" s="248" t="s">
        <v>1391</v>
      </c>
      <c r="C498" s="235" t="s">
        <v>1292</v>
      </c>
      <c r="D498" s="791" t="s">
        <v>1573</v>
      </c>
      <c r="E498" s="378"/>
      <c r="F498" s="239"/>
      <c r="G498" s="239"/>
      <c r="H498" s="239"/>
      <c r="I498" s="239"/>
      <c r="J498" s="239"/>
      <c r="K498" s="239"/>
      <c r="L498" s="239"/>
      <c r="M498" s="749">
        <v>10065000</v>
      </c>
      <c r="N498" s="239"/>
      <c r="O498" s="239"/>
      <c r="P498" s="239"/>
      <c r="Q498" s="239"/>
      <c r="R498" s="594"/>
    </row>
    <row r="499" spans="1:18" ht="135">
      <c r="A499" s="191"/>
      <c r="B499" s="150" t="s">
        <v>1392</v>
      </c>
      <c r="C499" s="235" t="s">
        <v>1292</v>
      </c>
      <c r="D499" s="791" t="s">
        <v>1573</v>
      </c>
      <c r="E499" s="378"/>
      <c r="F499" s="239"/>
      <c r="G499" s="239"/>
      <c r="H499" s="239"/>
      <c r="I499" s="239"/>
      <c r="J499" s="239"/>
      <c r="K499" s="239"/>
      <c r="L499" s="239"/>
      <c r="M499" s="495">
        <v>10950000</v>
      </c>
      <c r="N499" s="239"/>
      <c r="O499" s="239"/>
      <c r="P499" s="239"/>
      <c r="Q499" s="239"/>
      <c r="R499" s="594"/>
    </row>
    <row r="500" spans="1:18" ht="135">
      <c r="A500" s="341"/>
      <c r="B500" s="734" t="s">
        <v>1394</v>
      </c>
      <c r="C500" s="363" t="s">
        <v>1292</v>
      </c>
      <c r="D500" s="791" t="s">
        <v>1573</v>
      </c>
      <c r="E500" s="379"/>
      <c r="F500" s="593"/>
      <c r="G500" s="364"/>
      <c r="H500" s="364"/>
      <c r="I500" s="364"/>
      <c r="J500" s="364"/>
      <c r="K500" s="364"/>
      <c r="L500" s="364"/>
      <c r="M500" s="750">
        <v>12200000</v>
      </c>
      <c r="N500" s="364"/>
      <c r="O500" s="364"/>
      <c r="P500" s="364"/>
      <c r="Q500" s="364"/>
      <c r="R500" s="595"/>
    </row>
    <row r="501" spans="1:18" ht="135">
      <c r="A501" s="191"/>
      <c r="B501" s="248" t="s">
        <v>1393</v>
      </c>
      <c r="C501" s="361" t="s">
        <v>1292</v>
      </c>
      <c r="D501" s="791" t="s">
        <v>1572</v>
      </c>
      <c r="E501" s="378"/>
      <c r="F501" s="364"/>
      <c r="G501" s="364"/>
      <c r="H501" s="364"/>
      <c r="I501" s="364"/>
      <c r="J501" s="364"/>
      <c r="K501" s="364"/>
      <c r="L501" s="364"/>
      <c r="M501" s="750">
        <v>12800000</v>
      </c>
      <c r="N501" s="364"/>
      <c r="O501" s="364"/>
      <c r="P501" s="364"/>
      <c r="Q501" s="364"/>
      <c r="R501" s="595"/>
    </row>
    <row r="502" spans="1:18" ht="135">
      <c r="A502" s="191"/>
      <c r="B502" s="150" t="s">
        <v>1395</v>
      </c>
      <c r="C502" s="235" t="s">
        <v>1292</v>
      </c>
      <c r="D502" s="791" t="s">
        <v>1573</v>
      </c>
      <c r="E502" s="378"/>
      <c r="F502" s="239"/>
      <c r="G502" s="239"/>
      <c r="H502" s="239"/>
      <c r="I502" s="239"/>
      <c r="J502" s="239"/>
      <c r="K502" s="239"/>
      <c r="L502" s="239"/>
      <c r="M502" s="749">
        <v>14080000</v>
      </c>
      <c r="N502" s="239"/>
      <c r="O502" s="239"/>
      <c r="P502" s="239"/>
      <c r="Q502" s="239"/>
      <c r="R502" s="594"/>
    </row>
    <row r="503" spans="1:18" ht="135">
      <c r="A503" s="191"/>
      <c r="B503" s="248" t="s">
        <v>1396</v>
      </c>
      <c r="C503" s="235" t="s">
        <v>1292</v>
      </c>
      <c r="D503" s="791" t="s">
        <v>1572</v>
      </c>
      <c r="E503" s="379"/>
      <c r="F503" s="364"/>
      <c r="G503" s="364"/>
      <c r="H503" s="364"/>
      <c r="I503" s="364"/>
      <c r="J503" s="364"/>
      <c r="K503" s="364"/>
      <c r="L503" s="364"/>
      <c r="M503" s="750">
        <v>16350000</v>
      </c>
      <c r="N503" s="364"/>
      <c r="O503" s="364"/>
      <c r="P503" s="364"/>
      <c r="Q503" s="364"/>
      <c r="R503" s="595"/>
    </row>
    <row r="504" spans="1:18" ht="120">
      <c r="A504" s="191"/>
      <c r="B504" s="755" t="s">
        <v>1652</v>
      </c>
      <c r="C504" s="235" t="s">
        <v>1292</v>
      </c>
      <c r="D504" s="791" t="s">
        <v>1572</v>
      </c>
      <c r="E504" s="378"/>
      <c r="F504" s="239"/>
      <c r="G504" s="239"/>
      <c r="H504" s="239"/>
      <c r="I504" s="239"/>
      <c r="J504" s="239"/>
      <c r="K504" s="239"/>
      <c r="L504" s="239"/>
      <c r="M504" s="749">
        <v>10065000</v>
      </c>
      <c r="N504" s="239"/>
      <c r="O504" s="239"/>
      <c r="P504" s="239"/>
      <c r="Q504" s="239"/>
      <c r="R504" s="594"/>
    </row>
    <row r="505" spans="1:18" ht="120">
      <c r="A505" s="191">
        <v>16</v>
      </c>
      <c r="B505" s="755" t="s">
        <v>1653</v>
      </c>
      <c r="C505" s="235" t="s">
        <v>1292</v>
      </c>
      <c r="D505" s="791" t="s">
        <v>1572</v>
      </c>
      <c r="E505" s="379"/>
      <c r="F505" s="593"/>
      <c r="G505" s="364"/>
      <c r="H505" s="364"/>
      <c r="I505" s="364"/>
      <c r="J505" s="364"/>
      <c r="K505" s="364"/>
      <c r="L505" s="364"/>
      <c r="M505" s="750">
        <v>11000000</v>
      </c>
      <c r="N505" s="364"/>
      <c r="O505" s="364"/>
      <c r="P505" s="364"/>
      <c r="Q505" s="364"/>
      <c r="R505" s="595"/>
    </row>
    <row r="506" spans="1:18" ht="120">
      <c r="A506" s="191"/>
      <c r="B506" s="755" t="s">
        <v>1654</v>
      </c>
      <c r="C506" s="235" t="s">
        <v>1292</v>
      </c>
      <c r="D506" s="791" t="s">
        <v>1572</v>
      </c>
      <c r="E506" s="379"/>
      <c r="F506" s="364"/>
      <c r="G506" s="364"/>
      <c r="H506" s="364"/>
      <c r="I506" s="364"/>
      <c r="J506" s="364"/>
      <c r="K506" s="364"/>
      <c r="L506" s="364"/>
      <c r="M506" s="750">
        <v>12500000</v>
      </c>
      <c r="N506" s="364"/>
      <c r="O506" s="364"/>
      <c r="P506" s="364"/>
      <c r="Q506" s="364"/>
      <c r="R506" s="595"/>
    </row>
    <row r="507" spans="1:18" ht="116.25" customHeight="1">
      <c r="A507" s="191"/>
      <c r="B507" s="772" t="s">
        <v>1655</v>
      </c>
      <c r="C507" s="235" t="s">
        <v>1292</v>
      </c>
      <c r="D507" s="791" t="s">
        <v>1572</v>
      </c>
      <c r="E507" s="379"/>
      <c r="F507" s="364"/>
      <c r="G507" s="364"/>
      <c r="H507" s="364"/>
      <c r="I507" s="364"/>
      <c r="J507" s="364"/>
      <c r="K507" s="364"/>
      <c r="L507" s="364"/>
      <c r="M507" s="750">
        <v>13500000</v>
      </c>
      <c r="N507" s="364"/>
      <c r="O507" s="364"/>
      <c r="P507" s="364"/>
      <c r="Q507" s="364"/>
      <c r="R507" s="595"/>
    </row>
    <row r="508" spans="1:18" ht="116.25" customHeight="1">
      <c r="A508" s="191"/>
      <c r="B508" s="772" t="s">
        <v>1819</v>
      </c>
      <c r="C508" s="235" t="s">
        <v>1292</v>
      </c>
      <c r="D508" s="791" t="s">
        <v>1572</v>
      </c>
      <c r="E508" s="379"/>
      <c r="F508" s="364"/>
      <c r="G508" s="364"/>
      <c r="H508" s="364"/>
      <c r="I508" s="364"/>
      <c r="J508" s="364"/>
      <c r="K508" s="364"/>
      <c r="L508" s="364"/>
      <c r="M508" s="750">
        <v>14500000</v>
      </c>
      <c r="N508" s="364"/>
      <c r="O508" s="364"/>
      <c r="P508" s="364"/>
      <c r="Q508" s="364"/>
      <c r="R508" s="595"/>
    </row>
    <row r="509" spans="1:18" ht="116.25" customHeight="1">
      <c r="A509" s="191"/>
      <c r="B509" s="772" t="s">
        <v>1824</v>
      </c>
      <c r="C509" s="235" t="s">
        <v>1292</v>
      </c>
      <c r="D509" s="791" t="s">
        <v>1572</v>
      </c>
      <c r="E509" s="379"/>
      <c r="F509" s="364"/>
      <c r="G509" s="364"/>
      <c r="H509" s="364"/>
      <c r="I509" s="364"/>
      <c r="J509" s="364"/>
      <c r="K509" s="364"/>
      <c r="L509" s="364"/>
      <c r="M509" s="750">
        <v>16800000</v>
      </c>
      <c r="N509" s="364"/>
      <c r="O509" s="364"/>
      <c r="P509" s="364"/>
      <c r="Q509" s="364"/>
      <c r="R509" s="595"/>
    </row>
    <row r="510" spans="1:18" ht="105" customHeight="1">
      <c r="A510" s="191"/>
      <c r="B510" s="756" t="s">
        <v>1656</v>
      </c>
      <c r="C510" s="235" t="s">
        <v>1292</v>
      </c>
      <c r="D510" s="791" t="s">
        <v>1572</v>
      </c>
      <c r="E510" s="378"/>
      <c r="F510" s="239"/>
      <c r="G510" s="239"/>
      <c r="H510" s="239"/>
      <c r="I510" s="239"/>
      <c r="J510" s="239"/>
      <c r="K510" s="239"/>
      <c r="L510" s="239"/>
      <c r="M510" s="749">
        <v>7500000</v>
      </c>
      <c r="N510" s="239"/>
      <c r="O510" s="239"/>
      <c r="P510" s="239"/>
      <c r="Q510" s="239"/>
      <c r="R510" s="594"/>
    </row>
    <row r="511" spans="1:18" ht="103.5" customHeight="1">
      <c r="A511" s="191"/>
      <c r="B511" s="756" t="s">
        <v>1657</v>
      </c>
      <c r="C511" s="235" t="s">
        <v>1292</v>
      </c>
      <c r="D511" s="791" t="s">
        <v>1572</v>
      </c>
      <c r="E511" s="378"/>
      <c r="F511" s="239"/>
      <c r="G511" s="239"/>
      <c r="H511" s="239"/>
      <c r="I511" s="239"/>
      <c r="J511" s="239"/>
      <c r="K511" s="239"/>
      <c r="L511" s="239"/>
      <c r="M511" s="495">
        <v>8200000</v>
      </c>
      <c r="N511" s="239"/>
      <c r="O511" s="239"/>
      <c r="P511" s="239"/>
      <c r="Q511" s="239"/>
      <c r="R511" s="594"/>
    </row>
    <row r="512" spans="1:18" ht="100.5" customHeight="1">
      <c r="A512" s="191"/>
      <c r="B512" s="756" t="s">
        <v>1658</v>
      </c>
      <c r="C512" s="235" t="s">
        <v>1292</v>
      </c>
      <c r="D512" s="791" t="s">
        <v>1572</v>
      </c>
      <c r="E512" s="378"/>
      <c r="F512" s="239"/>
      <c r="G512" s="239"/>
      <c r="H512" s="239"/>
      <c r="I512" s="239"/>
      <c r="J512" s="239"/>
      <c r="K512" s="239"/>
      <c r="L512" s="239"/>
      <c r="M512" s="495">
        <v>8800000</v>
      </c>
      <c r="N512" s="239"/>
      <c r="O512" s="239"/>
      <c r="P512" s="239"/>
      <c r="Q512" s="239"/>
      <c r="R512" s="594"/>
    </row>
    <row r="513" spans="1:18" ht="103.5" customHeight="1">
      <c r="A513" s="191"/>
      <c r="B513" s="763" t="s">
        <v>1659</v>
      </c>
      <c r="C513" s="235" t="s">
        <v>1292</v>
      </c>
      <c r="D513" s="791" t="s">
        <v>1572</v>
      </c>
      <c r="E513" s="379"/>
      <c r="F513" s="364"/>
      <c r="G513" s="364"/>
      <c r="H513" s="364"/>
      <c r="I513" s="364"/>
      <c r="J513" s="364"/>
      <c r="K513" s="364"/>
      <c r="L513" s="364"/>
      <c r="M513" s="730">
        <v>9300000</v>
      </c>
      <c r="N513" s="364"/>
      <c r="O513" s="364"/>
      <c r="P513" s="364"/>
      <c r="Q513" s="364"/>
      <c r="R513" s="595"/>
    </row>
    <row r="514" spans="1:18" ht="135">
      <c r="A514" s="157"/>
      <c r="B514" s="217" t="s">
        <v>1406</v>
      </c>
      <c r="C514" s="233" t="s">
        <v>1292</v>
      </c>
      <c r="D514" s="791" t="s">
        <v>1572</v>
      </c>
      <c r="E514" s="378"/>
      <c r="F514" s="239"/>
      <c r="G514" s="239"/>
      <c r="H514" s="239"/>
      <c r="I514" s="239"/>
      <c r="J514" s="239"/>
      <c r="K514" s="239"/>
      <c r="L514" s="239"/>
      <c r="M514" s="495">
        <v>29500000</v>
      </c>
      <c r="N514" s="239"/>
      <c r="O514" s="239"/>
      <c r="P514" s="239"/>
      <c r="Q514" s="239"/>
      <c r="R514" s="594"/>
    </row>
    <row r="515" spans="1:18" ht="135">
      <c r="A515" s="342"/>
      <c r="B515" s="160" t="s">
        <v>1407</v>
      </c>
      <c r="C515" s="365" t="s">
        <v>1292</v>
      </c>
      <c r="D515" s="791" t="s">
        <v>1572</v>
      </c>
      <c r="E515" s="378"/>
      <c r="F515" s="239"/>
      <c r="G515" s="239"/>
      <c r="H515" s="239"/>
      <c r="I515" s="239"/>
      <c r="J515" s="239"/>
      <c r="K515" s="239"/>
      <c r="L515" s="239"/>
      <c r="M515" s="749">
        <v>36200000</v>
      </c>
      <c r="N515" s="239"/>
      <c r="O515" s="239"/>
      <c r="P515" s="239"/>
      <c r="Q515" s="239"/>
      <c r="R515" s="594"/>
    </row>
    <row r="516" spans="1:18" ht="135">
      <c r="A516" s="191"/>
      <c r="B516" s="217" t="s">
        <v>1408</v>
      </c>
      <c r="C516" s="235" t="s">
        <v>1292</v>
      </c>
      <c r="D516" s="791" t="s">
        <v>1572</v>
      </c>
      <c r="E516" s="378"/>
      <c r="F516" s="239"/>
      <c r="G516" s="239"/>
      <c r="H516" s="239"/>
      <c r="I516" s="239"/>
      <c r="J516" s="239"/>
      <c r="K516" s="239"/>
      <c r="L516" s="239"/>
      <c r="M516" s="749">
        <v>37350000</v>
      </c>
      <c r="N516" s="239"/>
      <c r="O516" s="239"/>
      <c r="P516" s="239"/>
      <c r="Q516" s="239"/>
      <c r="R516" s="594"/>
    </row>
    <row r="517" spans="1:18" ht="120">
      <c r="A517" s="191">
        <v>28</v>
      </c>
      <c r="B517" s="217" t="s">
        <v>1409</v>
      </c>
      <c r="C517" s="235" t="s">
        <v>1292</v>
      </c>
      <c r="D517" s="791" t="s">
        <v>1572</v>
      </c>
      <c r="E517" s="378"/>
      <c r="F517" s="239"/>
      <c r="G517" s="239"/>
      <c r="H517" s="239"/>
      <c r="I517" s="239"/>
      <c r="J517" s="239"/>
      <c r="K517" s="239"/>
      <c r="L517" s="239"/>
      <c r="M517" s="749">
        <v>24000000</v>
      </c>
      <c r="N517" s="239"/>
      <c r="O517" s="239"/>
      <c r="P517" s="239"/>
      <c r="Q517" s="239"/>
      <c r="R517" s="594"/>
    </row>
    <row r="518" spans="1:18" ht="120">
      <c r="A518" s="191"/>
      <c r="B518" s="150" t="s">
        <v>1410</v>
      </c>
      <c r="C518" s="235" t="s">
        <v>1292</v>
      </c>
      <c r="D518" s="791" t="s">
        <v>1572</v>
      </c>
      <c r="E518" s="379"/>
      <c r="F518" s="364"/>
      <c r="G518" s="364"/>
      <c r="H518" s="364"/>
      <c r="I518" s="364"/>
      <c r="J518" s="364"/>
      <c r="K518" s="364"/>
      <c r="L518" s="364"/>
      <c r="M518" s="750">
        <v>29500000</v>
      </c>
      <c r="N518" s="364"/>
      <c r="O518" s="364"/>
      <c r="P518" s="364"/>
      <c r="Q518" s="364"/>
      <c r="R518" s="595"/>
    </row>
    <row r="519" spans="1:18" ht="120">
      <c r="A519" s="191"/>
      <c r="B519" s="150" t="s">
        <v>1411</v>
      </c>
      <c r="C519" s="235" t="s">
        <v>1292</v>
      </c>
      <c r="D519" s="791" t="s">
        <v>1572</v>
      </c>
      <c r="E519" s="378"/>
      <c r="F519" s="239"/>
      <c r="G519" s="239"/>
      <c r="H519" s="239"/>
      <c r="I519" s="239"/>
      <c r="J519" s="239"/>
      <c r="K519" s="239"/>
      <c r="L519" s="239"/>
      <c r="M519" s="749">
        <v>36200000</v>
      </c>
      <c r="N519" s="239"/>
      <c r="O519" s="239"/>
      <c r="P519" s="239"/>
      <c r="Q519" s="239"/>
      <c r="R519" s="594"/>
    </row>
    <row r="520" spans="1:18" ht="120">
      <c r="A520" s="191">
        <v>31</v>
      </c>
      <c r="B520" s="217" t="s">
        <v>1412</v>
      </c>
      <c r="C520" s="235" t="s">
        <v>1292</v>
      </c>
      <c r="D520" s="791" t="s">
        <v>1572</v>
      </c>
      <c r="E520" s="378"/>
      <c r="F520" s="239"/>
      <c r="G520" s="239"/>
      <c r="H520" s="239"/>
      <c r="I520" s="239"/>
      <c r="J520" s="239"/>
      <c r="K520" s="239"/>
      <c r="L520" s="239"/>
      <c r="M520" s="495">
        <v>37350000</v>
      </c>
      <c r="N520" s="239"/>
      <c r="O520" s="239"/>
      <c r="P520" s="239"/>
      <c r="Q520" s="239"/>
      <c r="R520" s="594"/>
    </row>
    <row r="521" spans="1:18" ht="165">
      <c r="A521" s="191"/>
      <c r="B521" s="217" t="s">
        <v>1413</v>
      </c>
      <c r="C521" s="235" t="s">
        <v>1292</v>
      </c>
      <c r="D521" s="791" t="s">
        <v>1572</v>
      </c>
      <c r="E521" s="378"/>
      <c r="F521" s="239"/>
      <c r="G521" s="239"/>
      <c r="H521" s="239"/>
      <c r="I521" s="239"/>
      <c r="J521" s="239"/>
      <c r="K521" s="239"/>
      <c r="L521" s="239"/>
      <c r="M521" s="749">
        <v>15700000</v>
      </c>
      <c r="N521" s="239"/>
      <c r="O521" s="239"/>
      <c r="P521" s="239"/>
      <c r="Q521" s="239"/>
      <c r="R521" s="594"/>
    </row>
    <row r="522" spans="1:18" ht="165">
      <c r="A522" s="191">
        <v>33</v>
      </c>
      <c r="B522" s="150" t="s">
        <v>1414</v>
      </c>
      <c r="C522" s="235" t="s">
        <v>1292</v>
      </c>
      <c r="D522" s="791" t="s">
        <v>1572</v>
      </c>
      <c r="E522" s="378"/>
      <c r="F522" s="239"/>
      <c r="G522" s="239"/>
      <c r="H522" s="239"/>
      <c r="I522" s="239"/>
      <c r="J522" s="239"/>
      <c r="K522" s="239"/>
      <c r="L522" s="239"/>
      <c r="M522" s="749">
        <v>19750000</v>
      </c>
      <c r="N522" s="239"/>
      <c r="O522" s="239"/>
      <c r="P522" s="239"/>
      <c r="Q522" s="239"/>
      <c r="R522" s="594"/>
    </row>
    <row r="523" spans="1:18" ht="165">
      <c r="A523" s="157">
        <v>34</v>
      </c>
      <c r="B523" s="217" t="s">
        <v>1415</v>
      </c>
      <c r="C523" s="361" t="s">
        <v>1292</v>
      </c>
      <c r="D523" s="791" t="s">
        <v>1572</v>
      </c>
      <c r="E523" s="378"/>
      <c r="F523" s="239"/>
      <c r="G523" s="239"/>
      <c r="H523" s="239"/>
      <c r="I523" s="239"/>
      <c r="J523" s="239"/>
      <c r="K523" s="239"/>
      <c r="L523" s="239"/>
      <c r="M523" s="495">
        <v>20350000</v>
      </c>
      <c r="N523" s="239"/>
      <c r="O523" s="239"/>
      <c r="P523" s="239"/>
      <c r="Q523" s="239"/>
      <c r="R523" s="594"/>
    </row>
    <row r="524" spans="1:18" ht="165">
      <c r="A524" s="372">
        <v>35</v>
      </c>
      <c r="B524" s="150" t="s">
        <v>1416</v>
      </c>
      <c r="C524" s="235" t="s">
        <v>1292</v>
      </c>
      <c r="D524" s="791" t="s">
        <v>1572</v>
      </c>
      <c r="E524" s="379"/>
      <c r="F524" s="364"/>
      <c r="G524" s="364"/>
      <c r="H524" s="300"/>
      <c r="I524" s="364"/>
      <c r="J524" s="364"/>
      <c r="K524" s="364"/>
      <c r="L524" s="364"/>
      <c r="M524" s="730">
        <v>22350000</v>
      </c>
      <c r="N524" s="364"/>
      <c r="O524" s="364"/>
      <c r="P524" s="300"/>
      <c r="Q524" s="300"/>
      <c r="R524" s="415"/>
    </row>
    <row r="525" spans="1:18" ht="22.5" customHeight="1">
      <c r="A525" s="156" t="s">
        <v>1501</v>
      </c>
      <c r="B525" s="499" t="s">
        <v>1823</v>
      </c>
      <c r="C525" s="298"/>
      <c r="D525" s="473"/>
      <c r="E525" s="185"/>
      <c r="F525" s="298"/>
      <c r="G525" s="298"/>
      <c r="H525" s="729"/>
      <c r="I525" s="298"/>
      <c r="J525" s="298"/>
      <c r="K525" s="298"/>
      <c r="L525" s="298"/>
      <c r="M525" s="473"/>
      <c r="N525" s="298"/>
      <c r="O525" s="298"/>
      <c r="P525" s="729"/>
      <c r="Q525" s="729"/>
      <c r="R525" s="735"/>
    </row>
    <row r="526" spans="1:18" ht="47.25" customHeight="1">
      <c r="A526" s="157"/>
      <c r="B526" s="3115" t="s">
        <v>1882</v>
      </c>
      <c r="C526" s="3116"/>
      <c r="D526" s="3116"/>
      <c r="E526" s="3116"/>
      <c r="F526" s="3116"/>
      <c r="G526" s="3116"/>
      <c r="H526" s="3116"/>
      <c r="I526" s="3116"/>
      <c r="J526" s="3116"/>
      <c r="K526" s="3116"/>
      <c r="L526" s="3116"/>
      <c r="M526" s="3116"/>
      <c r="N526" s="3116"/>
      <c r="O526" s="3116"/>
      <c r="P526" s="3116"/>
      <c r="Q526" s="3116"/>
      <c r="R526" s="3117"/>
    </row>
    <row r="527" spans="1:18">
      <c r="A527" s="157"/>
      <c r="B527" s="2944" t="s">
        <v>1503</v>
      </c>
      <c r="C527" s="2945"/>
      <c r="D527" s="815"/>
      <c r="E527" s="185"/>
      <c r="F527" s="298"/>
      <c r="G527" s="472"/>
      <c r="H527" s="495"/>
      <c r="I527" s="472"/>
      <c r="J527" s="472"/>
      <c r="K527" s="472"/>
      <c r="L527" s="472"/>
      <c r="M527" s="472"/>
      <c r="N527" s="472"/>
      <c r="O527" s="472"/>
      <c r="P527" s="495"/>
      <c r="Q527" s="495"/>
      <c r="R527" s="608"/>
    </row>
    <row r="528" spans="1:18" ht="15.75">
      <c r="A528" s="157"/>
      <c r="B528" s="684" t="s">
        <v>1504</v>
      </c>
      <c r="C528" s="497" t="s">
        <v>178</v>
      </c>
      <c r="D528" s="3077" t="s">
        <v>177</v>
      </c>
      <c r="E528" s="498"/>
      <c r="F528" s="495"/>
      <c r="G528" s="495"/>
      <c r="H528" s="495"/>
      <c r="I528" s="495"/>
      <c r="J528" s="495"/>
      <c r="K528" s="495"/>
      <c r="L528" s="495"/>
      <c r="M528" s="454">
        <v>2450</v>
      </c>
      <c r="N528" s="495"/>
      <c r="O528" s="495"/>
      <c r="P528" s="495"/>
      <c r="Q528" s="495"/>
      <c r="R528" s="608"/>
    </row>
    <row r="529" spans="1:18" ht="15.75">
      <c r="A529" s="157"/>
      <c r="B529" s="773" t="s">
        <v>1505</v>
      </c>
      <c r="C529" s="774" t="s">
        <v>178</v>
      </c>
      <c r="D529" s="3078"/>
      <c r="E529" s="498"/>
      <c r="F529" s="495"/>
      <c r="G529" s="495"/>
      <c r="H529" s="775"/>
      <c r="I529" s="495"/>
      <c r="J529" s="495"/>
      <c r="K529" s="495"/>
      <c r="L529" s="495"/>
      <c r="M529" s="454">
        <v>4070</v>
      </c>
      <c r="N529" s="495"/>
      <c r="O529" s="495"/>
      <c r="P529" s="775"/>
      <c r="Q529" s="775"/>
      <c r="R529" s="776"/>
    </row>
    <row r="530" spans="1:18" ht="30">
      <c r="A530" s="157"/>
      <c r="B530" s="777" t="s">
        <v>1511</v>
      </c>
      <c r="C530" s="778"/>
      <c r="D530" s="3079"/>
      <c r="E530" s="779"/>
      <c r="F530" s="775"/>
      <c r="G530" s="775"/>
      <c r="H530" s="775"/>
      <c r="I530" s="775"/>
      <c r="J530" s="775"/>
      <c r="K530" s="775"/>
      <c r="L530" s="775"/>
      <c r="M530" s="775"/>
      <c r="N530" s="775"/>
      <c r="O530" s="775"/>
      <c r="P530" s="775"/>
      <c r="Q530" s="775"/>
      <c r="R530" s="776"/>
    </row>
    <row r="531" spans="1:18" ht="33" customHeight="1">
      <c r="A531" s="157"/>
      <c r="B531" s="780" t="s">
        <v>1506</v>
      </c>
      <c r="C531" s="778" t="s">
        <v>178</v>
      </c>
      <c r="D531" s="3074" t="s">
        <v>1564</v>
      </c>
      <c r="E531" s="779"/>
      <c r="F531" s="775"/>
      <c r="G531" s="775"/>
      <c r="H531" s="775"/>
      <c r="I531" s="775"/>
      <c r="J531" s="775"/>
      <c r="K531" s="775"/>
      <c r="L531" s="775"/>
      <c r="M531" s="454">
        <v>4660</v>
      </c>
      <c r="N531" s="775"/>
      <c r="O531" s="775"/>
      <c r="P531" s="775"/>
      <c r="Q531" s="775"/>
      <c r="R531" s="776"/>
    </row>
    <row r="532" spans="1:18" ht="29.25" customHeight="1">
      <c r="A532" s="157"/>
      <c r="B532" s="780" t="s">
        <v>1507</v>
      </c>
      <c r="C532" s="778" t="s">
        <v>178</v>
      </c>
      <c r="D532" s="3075"/>
      <c r="E532" s="779"/>
      <c r="F532" s="775"/>
      <c r="G532" s="775"/>
      <c r="H532" s="775"/>
      <c r="I532" s="775"/>
      <c r="J532" s="775"/>
      <c r="K532" s="775"/>
      <c r="L532" s="775"/>
      <c r="M532" s="454">
        <v>6570</v>
      </c>
      <c r="N532" s="775"/>
      <c r="O532" s="775"/>
      <c r="P532" s="775"/>
      <c r="Q532" s="775"/>
      <c r="R532" s="776"/>
    </row>
    <row r="533" spans="1:18" ht="38.25" customHeight="1">
      <c r="A533" s="157"/>
      <c r="B533" s="781" t="s">
        <v>180</v>
      </c>
      <c r="C533" s="778" t="s">
        <v>178</v>
      </c>
      <c r="D533" s="3075"/>
      <c r="E533" s="779"/>
      <c r="F533" s="775"/>
      <c r="G533" s="775"/>
      <c r="H533" s="775"/>
      <c r="I533" s="775"/>
      <c r="J533" s="775"/>
      <c r="K533" s="775"/>
      <c r="L533" s="775"/>
      <c r="M533" s="454">
        <v>8430</v>
      </c>
      <c r="N533" s="775"/>
      <c r="O533" s="775"/>
      <c r="P533" s="775"/>
      <c r="Q533" s="775"/>
      <c r="R533" s="776"/>
    </row>
    <row r="534" spans="1:18" ht="32.25" customHeight="1">
      <c r="A534" s="157"/>
      <c r="B534" s="780" t="s">
        <v>1508</v>
      </c>
      <c r="C534" s="778" t="s">
        <v>178</v>
      </c>
      <c r="D534" s="3075"/>
      <c r="E534" s="779"/>
      <c r="F534" s="775"/>
      <c r="G534" s="775"/>
      <c r="H534" s="775"/>
      <c r="I534" s="775"/>
      <c r="J534" s="775"/>
      <c r="K534" s="775"/>
      <c r="L534" s="775"/>
      <c r="M534" s="454">
        <v>12000</v>
      </c>
      <c r="N534" s="775"/>
      <c r="O534" s="775"/>
      <c r="P534" s="775"/>
      <c r="Q534" s="775"/>
      <c r="R534" s="776"/>
    </row>
    <row r="535" spans="1:18" ht="32.25" customHeight="1">
      <c r="A535" s="167"/>
      <c r="B535" s="781" t="s">
        <v>732</v>
      </c>
      <c r="C535" s="778" t="s">
        <v>178</v>
      </c>
      <c r="D535" s="3076"/>
      <c r="E535" s="779"/>
      <c r="F535" s="775"/>
      <c r="G535" s="775"/>
      <c r="H535" s="775"/>
      <c r="I535" s="775"/>
      <c r="J535" s="775"/>
      <c r="K535" s="775"/>
      <c r="L535" s="775"/>
      <c r="M535" s="454">
        <v>19460</v>
      </c>
      <c r="N535" s="775"/>
      <c r="O535" s="775"/>
      <c r="P535" s="775"/>
      <c r="Q535" s="775"/>
      <c r="R535" s="776"/>
    </row>
    <row r="536" spans="1:18" ht="30" customHeight="1">
      <c r="A536" s="157"/>
      <c r="B536" s="3016" t="s">
        <v>1512</v>
      </c>
      <c r="C536" s="3017"/>
      <c r="D536" s="3018"/>
      <c r="E536" s="779"/>
      <c r="F536" s="775"/>
      <c r="G536" s="775"/>
      <c r="H536" s="775"/>
      <c r="I536" s="775"/>
      <c r="J536" s="775"/>
      <c r="K536" s="775"/>
      <c r="L536" s="775"/>
      <c r="M536" s="775"/>
      <c r="N536" s="775"/>
      <c r="O536" s="775"/>
      <c r="P536" s="775"/>
      <c r="Q536" s="775"/>
      <c r="R536" s="776"/>
    </row>
    <row r="537" spans="1:18" ht="42" customHeight="1">
      <c r="A537" s="157"/>
      <c r="B537" s="780" t="s">
        <v>183</v>
      </c>
      <c r="C537" s="782" t="s">
        <v>178</v>
      </c>
      <c r="D537" s="3074" t="s">
        <v>182</v>
      </c>
      <c r="E537" s="779"/>
      <c r="F537" s="775"/>
      <c r="G537" s="775"/>
      <c r="H537" s="775"/>
      <c r="I537" s="775"/>
      <c r="J537" s="775"/>
      <c r="K537" s="775"/>
      <c r="L537" s="775"/>
      <c r="M537" s="454">
        <v>9680</v>
      </c>
      <c r="N537" s="775"/>
      <c r="O537" s="775"/>
      <c r="P537" s="775"/>
      <c r="Q537" s="775"/>
      <c r="R537" s="776"/>
    </row>
    <row r="538" spans="1:18" ht="30.75" customHeight="1">
      <c r="A538" s="157"/>
      <c r="B538" s="780" t="s">
        <v>184</v>
      </c>
      <c r="C538" s="782" t="s">
        <v>178</v>
      </c>
      <c r="D538" s="3075"/>
      <c r="E538" s="779"/>
      <c r="F538" s="775"/>
      <c r="G538" s="775"/>
      <c r="H538" s="775"/>
      <c r="I538" s="775"/>
      <c r="J538" s="775"/>
      <c r="K538" s="775"/>
      <c r="L538" s="775"/>
      <c r="M538" s="454">
        <v>13640</v>
      </c>
      <c r="N538" s="775"/>
      <c r="O538" s="775"/>
      <c r="P538" s="775"/>
      <c r="Q538" s="775"/>
      <c r="R538" s="776"/>
    </row>
    <row r="539" spans="1:18" ht="29.25" customHeight="1">
      <c r="A539" s="157"/>
      <c r="B539" s="780" t="s">
        <v>185</v>
      </c>
      <c r="C539" s="782" t="s">
        <v>178</v>
      </c>
      <c r="D539" s="3076"/>
      <c r="E539" s="779"/>
      <c r="F539" s="775"/>
      <c r="G539" s="775"/>
      <c r="H539" s="775"/>
      <c r="I539" s="775"/>
      <c r="J539" s="775"/>
      <c r="K539" s="775"/>
      <c r="L539" s="775"/>
      <c r="M539" s="454">
        <v>49610</v>
      </c>
      <c r="N539" s="775"/>
      <c r="O539" s="775"/>
      <c r="P539" s="775"/>
      <c r="Q539" s="775"/>
      <c r="R539" s="776"/>
    </row>
    <row r="540" spans="1:18" ht="26.25" customHeight="1">
      <c r="A540" s="157"/>
      <c r="B540" s="783" t="s">
        <v>186</v>
      </c>
      <c r="C540" s="778"/>
      <c r="D540" s="789"/>
      <c r="E540" s="779"/>
      <c r="F540" s="775"/>
      <c r="G540" s="775"/>
      <c r="H540" s="775"/>
      <c r="I540" s="775"/>
      <c r="J540" s="775"/>
      <c r="K540" s="775"/>
      <c r="L540" s="775"/>
      <c r="M540" s="775"/>
      <c r="N540" s="775"/>
      <c r="O540" s="775"/>
      <c r="P540" s="775"/>
      <c r="Q540" s="775"/>
      <c r="R540" s="776"/>
    </row>
    <row r="541" spans="1:18" ht="42.75" customHeight="1">
      <c r="A541" s="157"/>
      <c r="B541" s="781" t="s">
        <v>187</v>
      </c>
      <c r="C541" s="782" t="s">
        <v>188</v>
      </c>
      <c r="D541" s="3074" t="s">
        <v>1565</v>
      </c>
      <c r="E541" s="779"/>
      <c r="F541" s="775"/>
      <c r="G541" s="775"/>
      <c r="H541" s="775"/>
      <c r="I541" s="775"/>
      <c r="J541" s="775"/>
      <c r="K541" s="775"/>
      <c r="L541" s="775"/>
      <c r="M541" s="454">
        <v>20420</v>
      </c>
      <c r="N541" s="775"/>
      <c r="O541" s="775"/>
      <c r="P541" s="775"/>
      <c r="Q541" s="775"/>
      <c r="R541" s="776"/>
    </row>
    <row r="542" spans="1:18" ht="47.25" customHeight="1">
      <c r="A542" s="157"/>
      <c r="B542" s="781" t="s">
        <v>189</v>
      </c>
      <c r="C542" s="782" t="s">
        <v>188</v>
      </c>
      <c r="D542" s="3075"/>
      <c r="E542" s="779"/>
      <c r="F542" s="775"/>
      <c r="G542" s="775"/>
      <c r="H542" s="775"/>
      <c r="I542" s="775"/>
      <c r="J542" s="775"/>
      <c r="K542" s="775"/>
      <c r="L542" s="775"/>
      <c r="M542" s="454">
        <v>23700</v>
      </c>
      <c r="N542" s="775"/>
      <c r="O542" s="775"/>
      <c r="P542" s="775"/>
      <c r="Q542" s="775"/>
      <c r="R542" s="776"/>
    </row>
    <row r="543" spans="1:18" ht="51" customHeight="1">
      <c r="A543" s="157"/>
      <c r="B543" s="784" t="s">
        <v>1509</v>
      </c>
      <c r="C543" s="785" t="s">
        <v>190</v>
      </c>
      <c r="D543" s="3075"/>
      <c r="E543" s="779"/>
      <c r="F543" s="775"/>
      <c r="G543" s="775"/>
      <c r="H543" s="775"/>
      <c r="I543" s="775"/>
      <c r="J543" s="775"/>
      <c r="K543" s="775"/>
      <c r="L543" s="775"/>
      <c r="M543" s="454">
        <v>190880</v>
      </c>
      <c r="N543" s="775"/>
      <c r="O543" s="775"/>
      <c r="P543" s="775"/>
      <c r="Q543" s="775"/>
      <c r="R543" s="776"/>
    </row>
    <row r="544" spans="1:18" ht="47.25" customHeight="1">
      <c r="A544" s="271"/>
      <c r="B544" s="786" t="s">
        <v>1510</v>
      </c>
      <c r="C544" s="235" t="s">
        <v>190</v>
      </c>
      <c r="D544" s="3076"/>
      <c r="E544" s="779"/>
      <c r="F544" s="775"/>
      <c r="G544" s="775"/>
      <c r="H544" s="289"/>
      <c r="I544" s="775"/>
      <c r="J544" s="775"/>
      <c r="K544" s="775"/>
      <c r="L544" s="775"/>
      <c r="M544" s="454">
        <v>265100</v>
      </c>
      <c r="N544" s="775"/>
      <c r="O544" s="775"/>
      <c r="P544" s="289"/>
      <c r="Q544" s="289"/>
      <c r="R544" s="154"/>
    </row>
  </sheetData>
  <mergeCells count="254">
    <mergeCell ref="B18:R18"/>
    <mergeCell ref="G19:R19"/>
    <mergeCell ref="A430:A433"/>
    <mergeCell ref="G489:R489"/>
    <mergeCell ref="B526:R526"/>
    <mergeCell ref="B527:C527"/>
    <mergeCell ref="B536:D536"/>
    <mergeCell ref="B14:R14"/>
    <mergeCell ref="G15:R15"/>
    <mergeCell ref="G16:R16"/>
    <mergeCell ref="G17:R17"/>
    <mergeCell ref="D16:D17"/>
    <mergeCell ref="B429:R429"/>
    <mergeCell ref="D484:D487"/>
    <mergeCell ref="G484:R484"/>
    <mergeCell ref="G485:R485"/>
    <mergeCell ref="G486:R486"/>
    <mergeCell ref="G487:R487"/>
    <mergeCell ref="B488:R488"/>
    <mergeCell ref="G478:R478"/>
    <mergeCell ref="G479:R479"/>
    <mergeCell ref="G480:R480"/>
    <mergeCell ref="G481:R481"/>
    <mergeCell ref="G482:R482"/>
    <mergeCell ref="B483:F483"/>
    <mergeCell ref="I469:R471"/>
    <mergeCell ref="B472:R472"/>
    <mergeCell ref="B473:R473"/>
    <mergeCell ref="G474:R474"/>
    <mergeCell ref="D475:D477"/>
    <mergeCell ref="G475:R475"/>
    <mergeCell ref="G476:R476"/>
    <mergeCell ref="G477:R477"/>
    <mergeCell ref="D426:D428"/>
    <mergeCell ref="B463:Q463"/>
    <mergeCell ref="H464:R464"/>
    <mergeCell ref="B465:E465"/>
    <mergeCell ref="B466:R466"/>
    <mergeCell ref="I468:R468"/>
    <mergeCell ref="B430:R430"/>
    <mergeCell ref="B431:R431"/>
    <mergeCell ref="B432:R432"/>
    <mergeCell ref="B433:R433"/>
    <mergeCell ref="B417:R417"/>
    <mergeCell ref="B418:C418"/>
    <mergeCell ref="F418:R418"/>
    <mergeCell ref="D420:D421"/>
    <mergeCell ref="B422:C422"/>
    <mergeCell ref="D423:D424"/>
    <mergeCell ref="D358:D359"/>
    <mergeCell ref="I358:M370"/>
    <mergeCell ref="O358:R371"/>
    <mergeCell ref="D360:D361"/>
    <mergeCell ref="D362:D364"/>
    <mergeCell ref="D365:D367"/>
    <mergeCell ref="D368:D372"/>
    <mergeCell ref="I371:M371"/>
    <mergeCell ref="I372:M372"/>
    <mergeCell ref="E374:R374"/>
    <mergeCell ref="D375:D382"/>
    <mergeCell ref="D383:D390"/>
    <mergeCell ref="D393:D400"/>
    <mergeCell ref="D402:D409"/>
    <mergeCell ref="D410:D415"/>
    <mergeCell ref="B373:R373"/>
    <mergeCell ref="D345:D348"/>
    <mergeCell ref="A346:A347"/>
    <mergeCell ref="B346:B347"/>
    <mergeCell ref="A353:A355"/>
    <mergeCell ref="B353:B355"/>
    <mergeCell ref="B357:R357"/>
    <mergeCell ref="A335:A336"/>
    <mergeCell ref="B335:B336"/>
    <mergeCell ref="D335:D338"/>
    <mergeCell ref="A337:A338"/>
    <mergeCell ref="B337:B338"/>
    <mergeCell ref="A340:A341"/>
    <mergeCell ref="B340:B341"/>
    <mergeCell ref="D340:D343"/>
    <mergeCell ref="A342:A343"/>
    <mergeCell ref="B342:B343"/>
    <mergeCell ref="A330:A331"/>
    <mergeCell ref="B330:B331"/>
    <mergeCell ref="D330:D333"/>
    <mergeCell ref="A332:A333"/>
    <mergeCell ref="B332:B333"/>
    <mergeCell ref="A317:A321"/>
    <mergeCell ref="B317:B321"/>
    <mergeCell ref="D317:D321"/>
    <mergeCell ref="A322:A325"/>
    <mergeCell ref="B322:B325"/>
    <mergeCell ref="D322:D325"/>
    <mergeCell ref="D314:D316"/>
    <mergeCell ref="A315:A316"/>
    <mergeCell ref="B315:B316"/>
    <mergeCell ref="A303:A305"/>
    <mergeCell ref="B303:B305"/>
    <mergeCell ref="D303:D305"/>
    <mergeCell ref="A306:A308"/>
    <mergeCell ref="B306:B308"/>
    <mergeCell ref="A326:A328"/>
    <mergeCell ref="B326:B328"/>
    <mergeCell ref="B295:R295"/>
    <mergeCell ref="F296:R296"/>
    <mergeCell ref="A297:A299"/>
    <mergeCell ref="B297:B299"/>
    <mergeCell ref="D297:D299"/>
    <mergeCell ref="A300:A302"/>
    <mergeCell ref="B300:B302"/>
    <mergeCell ref="D300:D302"/>
    <mergeCell ref="D270:D271"/>
    <mergeCell ref="D279:D280"/>
    <mergeCell ref="F281:R281"/>
    <mergeCell ref="D282:D284"/>
    <mergeCell ref="F289:R289"/>
    <mergeCell ref="B244:Q244"/>
    <mergeCell ref="F245:Q245"/>
    <mergeCell ref="F263:Q263"/>
    <mergeCell ref="B268:R268"/>
    <mergeCell ref="B269:C269"/>
    <mergeCell ref="F269:R269"/>
    <mergeCell ref="B234:C234"/>
    <mergeCell ref="B239:D239"/>
    <mergeCell ref="B241:D241"/>
    <mergeCell ref="B243:R243"/>
    <mergeCell ref="G226:R226"/>
    <mergeCell ref="G227:R227"/>
    <mergeCell ref="G228:R228"/>
    <mergeCell ref="B229:R229"/>
    <mergeCell ref="B230:D230"/>
    <mergeCell ref="F230:R230"/>
    <mergeCell ref="G217:R217"/>
    <mergeCell ref="G218:R218"/>
    <mergeCell ref="G219:R219"/>
    <mergeCell ref="G220:R220"/>
    <mergeCell ref="G221:R221"/>
    <mergeCell ref="G222:R222"/>
    <mergeCell ref="G223:R223"/>
    <mergeCell ref="G224:R224"/>
    <mergeCell ref="G225:R225"/>
    <mergeCell ref="B206:C206"/>
    <mergeCell ref="D207:D211"/>
    <mergeCell ref="B209:C209"/>
    <mergeCell ref="B213:R213"/>
    <mergeCell ref="E214:R214"/>
    <mergeCell ref="G215:R215"/>
    <mergeCell ref="G216:R216"/>
    <mergeCell ref="B191:C191"/>
    <mergeCell ref="D192:D193"/>
    <mergeCell ref="D194:D196"/>
    <mergeCell ref="B197:C197"/>
    <mergeCell ref="B201:C201"/>
    <mergeCell ref="D172:D174"/>
    <mergeCell ref="B179:C179"/>
    <mergeCell ref="D180:D182"/>
    <mergeCell ref="D183:D185"/>
    <mergeCell ref="D186:D190"/>
    <mergeCell ref="B164:D164"/>
    <mergeCell ref="B166:D166"/>
    <mergeCell ref="B168:R168"/>
    <mergeCell ref="B169:N169"/>
    <mergeCell ref="B170:D170"/>
    <mergeCell ref="F170:P170"/>
    <mergeCell ref="B154:D154"/>
    <mergeCell ref="B155:D155"/>
    <mergeCell ref="B157:D157"/>
    <mergeCell ref="B159:D159"/>
    <mergeCell ref="B161:D161"/>
    <mergeCell ref="B163:D163"/>
    <mergeCell ref="D133:D137"/>
    <mergeCell ref="B138:D138"/>
    <mergeCell ref="D139:D142"/>
    <mergeCell ref="B143:D143"/>
    <mergeCell ref="D144:D147"/>
    <mergeCell ref="D149:D153"/>
    <mergeCell ref="B125:D125"/>
    <mergeCell ref="B126:D126"/>
    <mergeCell ref="D127:D131"/>
    <mergeCell ref="B132:D132"/>
    <mergeCell ref="B110:D110"/>
    <mergeCell ref="B111:C111"/>
    <mergeCell ref="B114:C114"/>
    <mergeCell ref="B117:D117"/>
    <mergeCell ref="D118:D119"/>
    <mergeCell ref="D113:D116"/>
    <mergeCell ref="L57:R57"/>
    <mergeCell ref="B63:K63"/>
    <mergeCell ref="L63:R63"/>
    <mergeCell ref="D64:D68"/>
    <mergeCell ref="D45:D49"/>
    <mergeCell ref="D58:D61"/>
    <mergeCell ref="B51:R51"/>
    <mergeCell ref="B52:D52"/>
    <mergeCell ref="B53:C53"/>
    <mergeCell ref="G53:R53"/>
    <mergeCell ref="D54:D56"/>
    <mergeCell ref="B55:C55"/>
    <mergeCell ref="B1:R1"/>
    <mergeCell ref="A2:R2"/>
    <mergeCell ref="B3:R3"/>
    <mergeCell ref="P4:R4"/>
    <mergeCell ref="A5:A6"/>
    <mergeCell ref="B5:B6"/>
    <mergeCell ref="C5:C6"/>
    <mergeCell ref="D5:D6"/>
    <mergeCell ref="E5:R5"/>
    <mergeCell ref="A9:A10"/>
    <mergeCell ref="B9:R9"/>
    <mergeCell ref="B10:R10"/>
    <mergeCell ref="B11:R11"/>
    <mergeCell ref="G12:R12"/>
    <mergeCell ref="D176:D177"/>
    <mergeCell ref="D198:D201"/>
    <mergeCell ref="D231:D236"/>
    <mergeCell ref="B21:C21"/>
    <mergeCell ref="G21:R21"/>
    <mergeCell ref="B22:R22"/>
    <mergeCell ref="B23:D23"/>
    <mergeCell ref="G23:R23"/>
    <mergeCell ref="B24:D24"/>
    <mergeCell ref="D26:D28"/>
    <mergeCell ref="D29:D33"/>
    <mergeCell ref="B25:D25"/>
    <mergeCell ref="B44:D44"/>
    <mergeCell ref="B69:D69"/>
    <mergeCell ref="B70:C70"/>
    <mergeCell ref="D71:D72"/>
    <mergeCell ref="B73:D73"/>
    <mergeCell ref="L73:R73"/>
    <mergeCell ref="D74:D75"/>
    <mergeCell ref="D541:D544"/>
    <mergeCell ref="D531:D535"/>
    <mergeCell ref="D528:D530"/>
    <mergeCell ref="D34:D39"/>
    <mergeCell ref="D217:D220"/>
    <mergeCell ref="D202:D205"/>
    <mergeCell ref="D221:D227"/>
    <mergeCell ref="D306:D310"/>
    <mergeCell ref="D537:D539"/>
    <mergeCell ref="B57:K57"/>
    <mergeCell ref="D91:D94"/>
    <mergeCell ref="D96:D100"/>
    <mergeCell ref="B101:D101"/>
    <mergeCell ref="B102:C102"/>
    <mergeCell ref="D103:D109"/>
    <mergeCell ref="B106:C106"/>
    <mergeCell ref="B76:D76"/>
    <mergeCell ref="B77:D77"/>
    <mergeCell ref="G77:Q77"/>
    <mergeCell ref="B80:D80"/>
    <mergeCell ref="B81:D81"/>
    <mergeCell ref="D85:D88"/>
    <mergeCell ref="B121:D121"/>
    <mergeCell ref="D122:D124"/>
  </mergeCells>
  <conditionalFormatting sqref="B247:B249">
    <cfRule type="duplicateValues" dxfId="286" priority="16"/>
  </conditionalFormatting>
  <conditionalFormatting sqref="B250">
    <cfRule type="duplicateValues" dxfId="285" priority="15"/>
  </conditionalFormatting>
  <conditionalFormatting sqref="B250">
    <cfRule type="duplicateValues" dxfId="284" priority="14"/>
  </conditionalFormatting>
  <conditionalFormatting sqref="B254:B255">
    <cfRule type="duplicateValues" dxfId="283" priority="13"/>
  </conditionalFormatting>
  <conditionalFormatting sqref="B254">
    <cfRule type="duplicateValues" dxfId="282" priority="12"/>
  </conditionalFormatting>
  <conditionalFormatting sqref="B255">
    <cfRule type="duplicateValues" dxfId="281" priority="11"/>
  </conditionalFormatting>
  <conditionalFormatting sqref="B252">
    <cfRule type="duplicateValues" dxfId="280" priority="10"/>
  </conditionalFormatting>
  <conditionalFormatting sqref="B253">
    <cfRule type="duplicateValues" dxfId="279" priority="9"/>
  </conditionalFormatting>
  <conditionalFormatting sqref="B258">
    <cfRule type="duplicateValues" dxfId="278" priority="8"/>
  </conditionalFormatting>
  <conditionalFormatting sqref="B259">
    <cfRule type="duplicateValues" dxfId="277" priority="7"/>
  </conditionalFormatting>
  <conditionalFormatting sqref="B261">
    <cfRule type="duplicateValues" dxfId="276" priority="6"/>
  </conditionalFormatting>
  <conditionalFormatting sqref="B262">
    <cfRule type="duplicateValues" dxfId="275" priority="5"/>
  </conditionalFormatting>
  <conditionalFormatting sqref="B264">
    <cfRule type="duplicateValues" dxfId="274" priority="4"/>
  </conditionalFormatting>
  <conditionalFormatting sqref="B265">
    <cfRule type="duplicateValues" dxfId="273" priority="3"/>
  </conditionalFormatting>
  <conditionalFormatting sqref="B266">
    <cfRule type="duplicateValues" dxfId="272" priority="2"/>
  </conditionalFormatting>
  <conditionalFormatting sqref="B267">
    <cfRule type="duplicateValues" dxfId="271" priority="1"/>
  </conditionalFormatting>
  <pageMargins left="0.43307086614173229" right="3.937007874015748E-2" top="0.51181102362204722" bottom="0.51181102362204722" header="0.31496062992125984" footer="0.31496062992125984"/>
  <pageSetup paperSize="9" scale="70" orientation="landscape" verticalDpi="300" r:id="rId1"/>
  <headerFooter>
    <oddFooter>&amp;CPage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576"/>
  <sheetViews>
    <sheetView view="pageLayout" topLeftCell="A343" zoomScale="80" zoomScaleNormal="100" zoomScalePageLayoutView="80" workbookViewId="0">
      <selection activeCell="E418" sqref="E418:R418"/>
    </sheetView>
  </sheetViews>
  <sheetFormatPr defaultRowHeight="15"/>
  <cols>
    <col min="1" max="1" width="5.7109375" style="926" customWidth="1"/>
    <col min="2" max="2" width="33.85546875" style="926" customWidth="1"/>
    <col min="3" max="3" width="9.140625" style="926"/>
    <col min="4" max="4" width="11.85546875" style="921" customWidth="1"/>
    <col min="5" max="5" width="9.140625" style="926"/>
    <col min="6" max="6" width="10.140625" style="926" customWidth="1"/>
    <col min="7" max="7" width="12.140625" style="926" customWidth="1"/>
    <col min="8" max="8" width="11.5703125" style="926" customWidth="1"/>
    <col min="9" max="9" width="10.5703125" style="926" customWidth="1"/>
    <col min="10" max="10" width="10.42578125" style="926" customWidth="1"/>
    <col min="11" max="11" width="12.42578125" style="926" bestFit="1" customWidth="1"/>
    <col min="12" max="12" width="10.42578125" style="926" customWidth="1"/>
    <col min="13" max="13" width="12.140625" style="926" customWidth="1"/>
    <col min="14" max="14" width="9.140625" style="926"/>
    <col min="15" max="15" width="7.85546875" style="926" customWidth="1"/>
    <col min="16" max="16" width="7.42578125" style="926" customWidth="1"/>
    <col min="17" max="17" width="11.5703125" style="926" customWidth="1"/>
    <col min="18" max="18" width="5.85546875" style="926" customWidth="1"/>
    <col min="19" max="16384" width="9.140625" style="926"/>
  </cols>
  <sheetData>
    <row r="1" spans="1:18" ht="18.75">
      <c r="A1" s="143"/>
      <c r="B1" s="2853" t="s">
        <v>1606</v>
      </c>
      <c r="C1" s="2853"/>
      <c r="D1" s="2853"/>
      <c r="E1" s="2853"/>
      <c r="F1" s="2853"/>
      <c r="G1" s="2853"/>
      <c r="H1" s="2853"/>
      <c r="I1" s="2853"/>
      <c r="J1" s="2853"/>
      <c r="K1" s="2853"/>
      <c r="L1" s="2853"/>
      <c r="M1" s="2853"/>
      <c r="N1" s="2853"/>
      <c r="O1" s="2853"/>
      <c r="P1" s="2853"/>
      <c r="Q1" s="2853"/>
      <c r="R1" s="2853"/>
    </row>
    <row r="2" spans="1:18" ht="18.75">
      <c r="A2" s="3087" t="s">
        <v>1937</v>
      </c>
      <c r="B2" s="3088"/>
      <c r="C2" s="3088"/>
      <c r="D2" s="3088"/>
      <c r="E2" s="3088"/>
      <c r="F2" s="3088"/>
      <c r="G2" s="3088"/>
      <c r="H2" s="3088"/>
      <c r="I2" s="3088"/>
      <c r="J2" s="3088"/>
      <c r="K2" s="3088"/>
      <c r="L2" s="3088"/>
      <c r="M2" s="3088"/>
      <c r="N2" s="3088"/>
      <c r="O2" s="3088"/>
      <c r="P2" s="3088"/>
      <c r="Q2" s="3088"/>
      <c r="R2" s="3088"/>
    </row>
    <row r="3" spans="1:18" ht="16.5">
      <c r="A3" s="145"/>
      <c r="B3" s="3089" t="s">
        <v>1938</v>
      </c>
      <c r="C3" s="3089"/>
      <c r="D3" s="3089"/>
      <c r="E3" s="3089"/>
      <c r="F3" s="3089"/>
      <c r="G3" s="3089"/>
      <c r="H3" s="3089"/>
      <c r="I3" s="3089"/>
      <c r="J3" s="3089"/>
      <c r="K3" s="3089"/>
      <c r="L3" s="3089"/>
      <c r="M3" s="3089"/>
      <c r="N3" s="3089"/>
      <c r="O3" s="3089"/>
      <c r="P3" s="3089"/>
      <c r="Q3" s="3089"/>
      <c r="R3" s="3089"/>
    </row>
    <row r="4" spans="1:18" ht="16.5">
      <c r="A4" s="145"/>
      <c r="B4" s="675"/>
      <c r="C4" s="675"/>
      <c r="D4" s="675"/>
      <c r="E4" s="675"/>
      <c r="F4" s="675"/>
      <c r="G4" s="675"/>
      <c r="H4" s="675"/>
      <c r="I4" s="675"/>
      <c r="J4" s="675"/>
      <c r="K4" s="675"/>
      <c r="L4" s="675"/>
      <c r="M4" s="675"/>
      <c r="N4" s="675"/>
      <c r="O4" s="675"/>
      <c r="P4" s="2846" t="s">
        <v>1609</v>
      </c>
      <c r="Q4" s="2846"/>
      <c r="R4" s="2846"/>
    </row>
    <row r="5" spans="1:18" ht="25.5" customHeight="1">
      <c r="A5" s="2857" t="s">
        <v>0</v>
      </c>
      <c r="B5" s="2859" t="s">
        <v>1605</v>
      </c>
      <c r="C5" s="2861" t="s">
        <v>1289</v>
      </c>
      <c r="D5" s="2840" t="s">
        <v>1521</v>
      </c>
      <c r="E5" s="2863" t="s">
        <v>1326</v>
      </c>
      <c r="F5" s="2863"/>
      <c r="G5" s="2863"/>
      <c r="H5" s="2863"/>
      <c r="I5" s="2863"/>
      <c r="J5" s="2863"/>
      <c r="K5" s="2863"/>
      <c r="L5" s="2863"/>
      <c r="M5" s="2863"/>
      <c r="N5" s="2863"/>
      <c r="O5" s="2863"/>
      <c r="P5" s="2863"/>
      <c r="Q5" s="2863"/>
      <c r="R5" s="2863"/>
    </row>
    <row r="6" spans="1:18" ht="90" customHeight="1">
      <c r="A6" s="2858"/>
      <c r="B6" s="2860"/>
      <c r="C6" s="2862"/>
      <c r="D6" s="3064"/>
      <c r="E6" s="146" t="s">
        <v>1341</v>
      </c>
      <c r="F6" s="146" t="s">
        <v>1342</v>
      </c>
      <c r="G6" s="391" t="s">
        <v>1280</v>
      </c>
      <c r="H6" s="390" t="s">
        <v>1295</v>
      </c>
      <c r="I6" s="392" t="s">
        <v>1281</v>
      </c>
      <c r="J6" s="147" t="s">
        <v>1283</v>
      </c>
      <c r="K6" s="146" t="s">
        <v>1282</v>
      </c>
      <c r="L6" s="147" t="s">
        <v>1279</v>
      </c>
      <c r="M6" s="147" t="s">
        <v>1284</v>
      </c>
      <c r="N6" s="147" t="s">
        <v>1285</v>
      </c>
      <c r="O6" s="147" t="s">
        <v>1286</v>
      </c>
      <c r="P6" s="147" t="s">
        <v>1523</v>
      </c>
      <c r="Q6" s="386" t="s">
        <v>1287</v>
      </c>
      <c r="R6" s="390" t="s">
        <v>1288</v>
      </c>
    </row>
    <row r="7" spans="1:18" ht="17.25" customHeight="1">
      <c r="A7" s="156"/>
      <c r="B7" s="550" t="s">
        <v>1623</v>
      </c>
      <c r="C7" s="156" t="s">
        <v>1624</v>
      </c>
      <c r="D7" s="624" t="s">
        <v>1625</v>
      </c>
      <c r="E7" s="192" t="s">
        <v>1626</v>
      </c>
      <c r="F7" s="156" t="s">
        <v>1627</v>
      </c>
      <c r="G7" s="156">
        <v>1</v>
      </c>
      <c r="H7" s="550">
        <v>2</v>
      </c>
      <c r="I7" s="156">
        <v>3</v>
      </c>
      <c r="J7" s="550">
        <v>4</v>
      </c>
      <c r="K7" s="156">
        <v>5</v>
      </c>
      <c r="L7" s="550">
        <v>6</v>
      </c>
      <c r="M7" s="156">
        <v>7</v>
      </c>
      <c r="N7" s="550">
        <v>8</v>
      </c>
      <c r="O7" s="156">
        <v>9</v>
      </c>
      <c r="P7" s="550">
        <v>10</v>
      </c>
      <c r="Q7" s="156">
        <v>11</v>
      </c>
      <c r="R7" s="156">
        <v>12</v>
      </c>
    </row>
    <row r="8" spans="1:18" ht="26.25" customHeight="1">
      <c r="A8" s="155" t="s">
        <v>1839</v>
      </c>
      <c r="B8" s="787" t="s">
        <v>1840</v>
      </c>
      <c r="C8" s="298"/>
      <c r="D8" s="473"/>
      <c r="E8" s="298"/>
      <c r="F8" s="298"/>
      <c r="G8" s="298"/>
      <c r="H8" s="298"/>
      <c r="I8" s="298"/>
      <c r="J8" s="298"/>
      <c r="K8" s="298"/>
      <c r="L8" s="298"/>
      <c r="M8" s="298"/>
      <c r="N8" s="298"/>
      <c r="O8" s="298"/>
      <c r="P8" s="298"/>
      <c r="Q8" s="298"/>
      <c r="R8" s="418"/>
    </row>
    <row r="9" spans="1:18" ht="90.75" customHeight="1">
      <c r="A9" s="3057">
        <v>1</v>
      </c>
      <c r="B9" s="3056" t="s">
        <v>1837</v>
      </c>
      <c r="C9" s="3056"/>
      <c r="D9" s="3056"/>
      <c r="E9" s="3056"/>
      <c r="F9" s="3056"/>
      <c r="G9" s="3056"/>
      <c r="H9" s="3056"/>
      <c r="I9" s="3056"/>
      <c r="J9" s="3056"/>
      <c r="K9" s="3056"/>
      <c r="L9" s="3056"/>
      <c r="M9" s="3056"/>
      <c r="N9" s="3056"/>
      <c r="O9" s="3056"/>
      <c r="P9" s="3056"/>
      <c r="Q9" s="3056"/>
      <c r="R9" s="3056"/>
    </row>
    <row r="10" spans="1:18" ht="32.25" customHeight="1">
      <c r="A10" s="3057"/>
      <c r="B10" s="3058" t="s">
        <v>1838</v>
      </c>
      <c r="C10" s="3059"/>
      <c r="D10" s="3059"/>
      <c r="E10" s="3059"/>
      <c r="F10" s="3059"/>
      <c r="G10" s="3059"/>
      <c r="H10" s="3059"/>
      <c r="I10" s="3059"/>
      <c r="J10" s="3059"/>
      <c r="K10" s="3059"/>
      <c r="L10" s="3059"/>
      <c r="M10" s="3059"/>
      <c r="N10" s="3059"/>
      <c r="O10" s="3059"/>
      <c r="P10" s="3059"/>
      <c r="Q10" s="3059"/>
      <c r="R10" s="3060"/>
    </row>
    <row r="11" spans="1:18" ht="46.5" customHeight="1">
      <c r="A11" s="148">
        <v>2</v>
      </c>
      <c r="B11" s="3061" t="s">
        <v>1610</v>
      </c>
      <c r="C11" s="3062"/>
      <c r="D11" s="3062"/>
      <c r="E11" s="3062"/>
      <c r="F11" s="3062"/>
      <c r="G11" s="3062"/>
      <c r="H11" s="3062"/>
      <c r="I11" s="3062"/>
      <c r="J11" s="3062"/>
      <c r="K11" s="3062"/>
      <c r="L11" s="3062"/>
      <c r="M11" s="3062"/>
      <c r="N11" s="3062"/>
      <c r="O11" s="3062"/>
      <c r="P11" s="3062"/>
      <c r="Q11" s="3062"/>
      <c r="R11" s="3063"/>
    </row>
    <row r="12" spans="1:18" ht="29.25" customHeight="1">
      <c r="A12" s="148"/>
      <c r="B12" s="153"/>
      <c r="C12" s="153"/>
      <c r="D12" s="757"/>
      <c r="E12" s="153"/>
      <c r="F12" s="153"/>
      <c r="G12" s="2837" t="s">
        <v>1359</v>
      </c>
      <c r="H12" s="2837"/>
      <c r="I12" s="2837"/>
      <c r="J12" s="2837"/>
      <c r="K12" s="2837"/>
      <c r="L12" s="2837"/>
      <c r="M12" s="2837"/>
      <c r="N12" s="2837"/>
      <c r="O12" s="2837"/>
      <c r="P12" s="2837"/>
      <c r="Q12" s="2837"/>
      <c r="R12" s="2837"/>
    </row>
    <row r="13" spans="1:18" ht="42" customHeight="1">
      <c r="A13" s="151"/>
      <c r="B13" s="692" t="s">
        <v>1522</v>
      </c>
      <c r="C13" s="693" t="s">
        <v>28</v>
      </c>
      <c r="D13" s="693" t="s">
        <v>1553</v>
      </c>
      <c r="E13" s="694"/>
      <c r="F13" s="695"/>
      <c r="G13" s="824">
        <f>94000/1.1</f>
        <v>85454.545454545441</v>
      </c>
      <c r="H13" s="825"/>
      <c r="I13" s="826"/>
      <c r="J13" s="825">
        <f>G13</f>
        <v>85454.545454545441</v>
      </c>
      <c r="K13" s="825">
        <f>G13</f>
        <v>85454.545454545441</v>
      </c>
      <c r="L13" s="826"/>
      <c r="M13" s="827">
        <f>G13</f>
        <v>85454.545454545441</v>
      </c>
      <c r="N13" s="825">
        <f>G13</f>
        <v>85454.545454545441</v>
      </c>
      <c r="O13" s="825">
        <f>G13</f>
        <v>85454.545454545441</v>
      </c>
      <c r="P13" s="825">
        <f>G13</f>
        <v>85454.545454545441</v>
      </c>
      <c r="Q13" s="824">
        <f>G13</f>
        <v>85454.545454545441</v>
      </c>
      <c r="R13" s="825"/>
    </row>
    <row r="14" spans="1:18" ht="52.5" customHeight="1">
      <c r="A14" s="148">
        <v>3</v>
      </c>
      <c r="B14" s="3118" t="s">
        <v>1973</v>
      </c>
      <c r="C14" s="3119"/>
      <c r="D14" s="3119"/>
      <c r="E14" s="3119"/>
      <c r="F14" s="3119"/>
      <c r="G14" s="3119"/>
      <c r="H14" s="3119"/>
      <c r="I14" s="3119"/>
      <c r="J14" s="3119"/>
      <c r="K14" s="3119"/>
      <c r="L14" s="3119"/>
      <c r="M14" s="3119"/>
      <c r="N14" s="3119"/>
      <c r="O14" s="3119"/>
      <c r="P14" s="3119"/>
      <c r="Q14" s="3119"/>
      <c r="R14" s="3120"/>
    </row>
    <row r="15" spans="1:18" ht="15" customHeight="1">
      <c r="A15" s="151"/>
      <c r="B15" s="820"/>
      <c r="C15" s="821"/>
      <c r="D15" s="821"/>
      <c r="E15" s="822"/>
      <c r="F15" s="823"/>
      <c r="G15" s="3121" t="s">
        <v>1847</v>
      </c>
      <c r="H15" s="3121"/>
      <c r="I15" s="3121"/>
      <c r="J15" s="3121"/>
      <c r="K15" s="3121"/>
      <c r="L15" s="3121"/>
      <c r="M15" s="3121"/>
      <c r="N15" s="3121"/>
      <c r="O15" s="3121"/>
      <c r="P15" s="3121"/>
      <c r="Q15" s="3121"/>
      <c r="R15" s="3122"/>
    </row>
    <row r="16" spans="1:18" ht="63.75" customHeight="1">
      <c r="A16" s="151"/>
      <c r="B16" s="828" t="s">
        <v>1848</v>
      </c>
      <c r="C16" s="829" t="s">
        <v>28</v>
      </c>
      <c r="D16" s="3126" t="s">
        <v>1932</v>
      </c>
      <c r="E16" s="830"/>
      <c r="F16" s="831"/>
      <c r="G16" s="3123">
        <v>95000</v>
      </c>
      <c r="H16" s="3124"/>
      <c r="I16" s="3124"/>
      <c r="J16" s="3124"/>
      <c r="K16" s="3124"/>
      <c r="L16" s="3124"/>
      <c r="M16" s="3124"/>
      <c r="N16" s="3124"/>
      <c r="O16" s="3124"/>
      <c r="P16" s="3124"/>
      <c r="Q16" s="3124"/>
      <c r="R16" s="3125"/>
    </row>
    <row r="17" spans="1:18" ht="51.75" customHeight="1">
      <c r="A17" s="151"/>
      <c r="B17" s="828" t="s">
        <v>1850</v>
      </c>
      <c r="C17" s="829" t="s">
        <v>28</v>
      </c>
      <c r="D17" s="3127"/>
      <c r="E17" s="830"/>
      <c r="F17" s="831"/>
      <c r="G17" s="3123">
        <v>93000</v>
      </c>
      <c r="H17" s="3124"/>
      <c r="I17" s="3124"/>
      <c r="J17" s="3124"/>
      <c r="K17" s="3124"/>
      <c r="L17" s="3124"/>
      <c r="M17" s="3124"/>
      <c r="N17" s="3124"/>
      <c r="O17" s="3124"/>
      <c r="P17" s="3124"/>
      <c r="Q17" s="3124"/>
      <c r="R17" s="3125"/>
    </row>
    <row r="18" spans="1:18" ht="51.75" customHeight="1">
      <c r="A18" s="148">
        <v>4</v>
      </c>
      <c r="B18" s="3111" t="s">
        <v>1935</v>
      </c>
      <c r="C18" s="3112"/>
      <c r="D18" s="3112"/>
      <c r="E18" s="3112"/>
      <c r="F18" s="3112"/>
      <c r="G18" s="3112"/>
      <c r="H18" s="3112"/>
      <c r="I18" s="3112"/>
      <c r="J18" s="3112"/>
      <c r="K18" s="3112"/>
      <c r="L18" s="3112"/>
      <c r="M18" s="3112"/>
      <c r="N18" s="3112"/>
      <c r="O18" s="3112"/>
      <c r="P18" s="3112"/>
      <c r="Q18" s="3112"/>
      <c r="R18" s="3113"/>
    </row>
    <row r="19" spans="1:18" ht="36.75" customHeight="1">
      <c r="A19" s="148"/>
      <c r="B19" s="879"/>
      <c r="C19" s="879"/>
      <c r="D19" s="880"/>
      <c r="E19" s="879"/>
      <c r="F19" s="879"/>
      <c r="G19" s="3114" t="s">
        <v>1934</v>
      </c>
      <c r="H19" s="3114"/>
      <c r="I19" s="3114"/>
      <c r="J19" s="3114"/>
      <c r="K19" s="3114"/>
      <c r="L19" s="3114"/>
      <c r="M19" s="3114"/>
      <c r="N19" s="3114"/>
      <c r="O19" s="3114"/>
      <c r="P19" s="3114"/>
      <c r="Q19" s="3114"/>
      <c r="R19" s="3114"/>
    </row>
    <row r="20" spans="1:18" ht="90.75" customHeight="1">
      <c r="A20" s="151"/>
      <c r="B20" s="692" t="s">
        <v>1933</v>
      </c>
      <c r="C20" s="882" t="s">
        <v>13</v>
      </c>
      <c r="D20" s="887" t="s">
        <v>1936</v>
      </c>
      <c r="E20" s="822"/>
      <c r="F20" s="695"/>
      <c r="G20" s="881">
        <v>1855000</v>
      </c>
      <c r="H20" s="883">
        <v>1900000</v>
      </c>
      <c r="I20" s="883">
        <v>1900000</v>
      </c>
      <c r="J20" s="883">
        <v>1970000</v>
      </c>
      <c r="K20" s="883">
        <v>1900000</v>
      </c>
      <c r="L20" s="884">
        <v>2000000</v>
      </c>
      <c r="M20" s="885">
        <v>1940000</v>
      </c>
      <c r="N20" s="825"/>
      <c r="O20" s="825"/>
      <c r="P20" s="825"/>
      <c r="Q20" s="881">
        <v>1820000</v>
      </c>
      <c r="R20" s="825"/>
    </row>
    <row r="21" spans="1:18" ht="24.75" customHeight="1">
      <c r="A21" s="155" t="s">
        <v>128</v>
      </c>
      <c r="B21" s="3065" t="s">
        <v>1294</v>
      </c>
      <c r="C21" s="3066"/>
      <c r="D21" s="886"/>
      <c r="E21" s="493"/>
      <c r="F21" s="676"/>
      <c r="G21" s="3048"/>
      <c r="H21" s="2869"/>
      <c r="I21" s="2869"/>
      <c r="J21" s="2869"/>
      <c r="K21" s="2869"/>
      <c r="L21" s="2869"/>
      <c r="M21" s="2869"/>
      <c r="N21" s="2869"/>
      <c r="O21" s="2869"/>
      <c r="P21" s="2869"/>
      <c r="Q21" s="2869"/>
      <c r="R21" s="3049"/>
    </row>
    <row r="22" spans="1:18" ht="35.25" customHeight="1">
      <c r="A22" s="457">
        <v>1</v>
      </c>
      <c r="B22" s="3129" t="s">
        <v>1912</v>
      </c>
      <c r="C22" s="3130"/>
      <c r="D22" s="3130"/>
      <c r="E22" s="3131"/>
      <c r="F22" s="3131"/>
      <c r="G22" s="3131"/>
      <c r="H22" s="3131"/>
      <c r="I22" s="3131"/>
      <c r="J22" s="3131"/>
      <c r="K22" s="3131"/>
      <c r="L22" s="3131"/>
      <c r="M22" s="3131"/>
      <c r="N22" s="3131"/>
      <c r="O22" s="3131"/>
      <c r="P22" s="3131"/>
      <c r="Q22" s="3131"/>
      <c r="R22" s="3132"/>
    </row>
    <row r="23" spans="1:18" ht="24.75" customHeight="1">
      <c r="A23" s="457"/>
      <c r="B23" s="3084" t="s">
        <v>1883</v>
      </c>
      <c r="C23" s="3085"/>
      <c r="D23" s="3086"/>
      <c r="E23" s="499"/>
      <c r="F23" s="500"/>
      <c r="G23" s="2874" t="s">
        <v>1911</v>
      </c>
      <c r="H23" s="2837"/>
      <c r="I23" s="2837"/>
      <c r="J23" s="2837"/>
      <c r="K23" s="2837"/>
      <c r="L23" s="2837"/>
      <c r="M23" s="2837"/>
      <c r="N23" s="2837"/>
      <c r="O23" s="2837"/>
      <c r="P23" s="2837"/>
      <c r="Q23" s="2837"/>
      <c r="R23" s="2837"/>
    </row>
    <row r="24" spans="1:18" ht="24.75" customHeight="1">
      <c r="A24" s="457"/>
      <c r="B24" s="2800" t="s">
        <v>1611</v>
      </c>
      <c r="C24" s="2801"/>
      <c r="D24" s="2801"/>
      <c r="E24" s="852"/>
      <c r="F24" s="852"/>
      <c r="G24" s="850"/>
      <c r="H24" s="850"/>
      <c r="I24" s="850"/>
      <c r="J24" s="850"/>
      <c r="K24" s="850"/>
      <c r="L24" s="850"/>
      <c r="M24" s="850"/>
      <c r="N24" s="850"/>
      <c r="O24" s="850"/>
      <c r="P24" s="850"/>
      <c r="Q24" s="850"/>
      <c r="R24" s="851"/>
    </row>
    <row r="25" spans="1:18" ht="24.75" customHeight="1">
      <c r="A25" s="457"/>
      <c r="B25" s="2800" t="s">
        <v>1903</v>
      </c>
      <c r="C25" s="2801"/>
      <c r="D25" s="2801"/>
      <c r="E25" s="852"/>
      <c r="F25" s="852"/>
      <c r="G25" s="850"/>
      <c r="H25" s="850"/>
      <c r="I25" s="850"/>
      <c r="J25" s="850"/>
      <c r="K25" s="850"/>
      <c r="L25" s="850"/>
      <c r="M25" s="850"/>
      <c r="N25" s="850"/>
      <c r="O25" s="850"/>
      <c r="P25" s="850"/>
      <c r="Q25" s="850"/>
      <c r="R25" s="851"/>
    </row>
    <row r="26" spans="1:18" ht="54.75" customHeight="1">
      <c r="A26" s="457"/>
      <c r="B26" s="247" t="s">
        <v>1884</v>
      </c>
      <c r="C26" s="150" t="s">
        <v>1327</v>
      </c>
      <c r="D26" s="2933" t="s">
        <v>1930</v>
      </c>
      <c r="E26" s="427"/>
      <c r="F26" s="427"/>
      <c r="G26" s="159"/>
      <c r="H26" s="159"/>
      <c r="I26" s="159"/>
      <c r="J26" s="159"/>
      <c r="K26" s="337">
        <v>379000</v>
      </c>
      <c r="L26" s="159"/>
      <c r="M26" s="924"/>
      <c r="N26" s="159"/>
      <c r="O26" s="818"/>
      <c r="P26" s="818"/>
      <c r="Q26" s="818"/>
      <c r="R26" s="819"/>
    </row>
    <row r="27" spans="1:18" ht="42" customHeight="1">
      <c r="A27" s="457"/>
      <c r="B27" s="247" t="s">
        <v>1885</v>
      </c>
      <c r="C27" s="150" t="s">
        <v>1327</v>
      </c>
      <c r="D27" s="2934"/>
      <c r="E27" s="175"/>
      <c r="F27" s="175"/>
      <c r="G27" s="159"/>
      <c r="H27" s="159"/>
      <c r="I27" s="159"/>
      <c r="J27" s="159"/>
      <c r="K27" s="337">
        <v>250000</v>
      </c>
      <c r="L27" s="159"/>
      <c r="M27" s="924"/>
      <c r="N27" s="159"/>
      <c r="O27" s="818"/>
      <c r="P27" s="818"/>
      <c r="Q27" s="818"/>
      <c r="R27" s="819"/>
    </row>
    <row r="28" spans="1:18" ht="43.5" customHeight="1">
      <c r="A28" s="457"/>
      <c r="B28" s="247" t="s">
        <v>1886</v>
      </c>
      <c r="C28" s="150" t="s">
        <v>1327</v>
      </c>
      <c r="D28" s="2935"/>
      <c r="E28" s="423"/>
      <c r="F28" s="423"/>
      <c r="G28" s="424"/>
      <c r="H28" s="159"/>
      <c r="I28" s="159"/>
      <c r="J28" s="159"/>
      <c r="K28" s="337">
        <v>197000</v>
      </c>
      <c r="L28" s="159"/>
      <c r="M28" s="924"/>
      <c r="N28" s="159"/>
      <c r="O28" s="818"/>
      <c r="P28" s="818"/>
      <c r="Q28" s="818"/>
      <c r="R28" s="819"/>
    </row>
    <row r="29" spans="1:18" ht="24.75" customHeight="1">
      <c r="A29" s="457"/>
      <c r="B29" s="247" t="s">
        <v>1887</v>
      </c>
      <c r="C29" s="163" t="s">
        <v>1327</v>
      </c>
      <c r="D29" s="2933" t="s">
        <v>1930</v>
      </c>
      <c r="E29" s="425"/>
      <c r="F29" s="173"/>
      <c r="G29" s="426"/>
      <c r="H29" s="159"/>
      <c r="I29" s="159"/>
      <c r="J29" s="159"/>
      <c r="K29" s="337">
        <v>219000</v>
      </c>
      <c r="L29" s="159"/>
      <c r="M29" s="924"/>
      <c r="N29" s="818"/>
      <c r="O29" s="818"/>
      <c r="P29" s="818"/>
      <c r="Q29" s="818"/>
      <c r="R29" s="819"/>
    </row>
    <row r="30" spans="1:18" ht="24.75" customHeight="1">
      <c r="A30" s="457"/>
      <c r="B30" s="247" t="s">
        <v>1888</v>
      </c>
      <c r="C30" s="163" t="s">
        <v>1327</v>
      </c>
      <c r="D30" s="2934"/>
      <c r="E30" s="425"/>
      <c r="F30" s="173"/>
      <c r="G30" s="426"/>
      <c r="H30" s="159"/>
      <c r="I30" s="159"/>
      <c r="J30" s="159"/>
      <c r="K30" s="337">
        <v>240000</v>
      </c>
      <c r="L30" s="159"/>
      <c r="M30" s="924"/>
      <c r="N30" s="818"/>
      <c r="O30" s="818"/>
      <c r="P30" s="818"/>
      <c r="Q30" s="818"/>
      <c r="R30" s="819"/>
    </row>
    <row r="31" spans="1:18" ht="26.25" customHeight="1">
      <c r="A31" s="457"/>
      <c r="B31" s="247" t="s">
        <v>1889</v>
      </c>
      <c r="C31" s="163" t="s">
        <v>1327</v>
      </c>
      <c r="D31" s="2934"/>
      <c r="E31" s="425"/>
      <c r="F31" s="173"/>
      <c r="G31" s="426"/>
      <c r="H31" s="159"/>
      <c r="I31" s="159"/>
      <c r="J31" s="159"/>
      <c r="K31" s="337">
        <v>234000</v>
      </c>
      <c r="L31" s="159"/>
      <c r="M31" s="924"/>
      <c r="N31" s="818"/>
      <c r="O31" s="818"/>
      <c r="P31" s="818"/>
      <c r="Q31" s="818"/>
      <c r="R31" s="819"/>
    </row>
    <row r="32" spans="1:18" ht="27.75" customHeight="1">
      <c r="A32" s="457"/>
      <c r="B32" s="247" t="s">
        <v>1890</v>
      </c>
      <c r="C32" s="163" t="s">
        <v>1327</v>
      </c>
      <c r="D32" s="2934"/>
      <c r="E32" s="425"/>
      <c r="F32" s="173"/>
      <c r="G32" s="426"/>
      <c r="H32" s="159"/>
      <c r="I32" s="159"/>
      <c r="J32" s="159"/>
      <c r="K32" s="337">
        <v>245000</v>
      </c>
      <c r="L32" s="159"/>
      <c r="M32" s="924"/>
      <c r="N32" s="818"/>
      <c r="O32" s="818"/>
      <c r="P32" s="818"/>
      <c r="Q32" s="818"/>
      <c r="R32" s="819"/>
    </row>
    <row r="33" spans="1:18" ht="46.5" customHeight="1">
      <c r="A33" s="457"/>
      <c r="B33" s="247" t="s">
        <v>1891</v>
      </c>
      <c r="C33" s="163" t="s">
        <v>1327</v>
      </c>
      <c r="D33" s="2935"/>
      <c r="E33" s="425"/>
      <c r="F33" s="173"/>
      <c r="G33" s="426"/>
      <c r="H33" s="159"/>
      <c r="I33" s="159"/>
      <c r="J33" s="159"/>
      <c r="K33" s="337">
        <v>259000</v>
      </c>
      <c r="L33" s="159"/>
      <c r="M33" s="924"/>
      <c r="N33" s="818"/>
      <c r="O33" s="818"/>
      <c r="P33" s="818"/>
      <c r="Q33" s="818"/>
      <c r="R33" s="819"/>
    </row>
    <row r="34" spans="1:18" ht="56.25" customHeight="1">
      <c r="A34" s="457"/>
      <c r="B34" s="247" t="s">
        <v>1892</v>
      </c>
      <c r="C34" s="163" t="s">
        <v>1327</v>
      </c>
      <c r="D34" s="2933" t="s">
        <v>1930</v>
      </c>
      <c r="E34" s="425"/>
      <c r="F34" s="173"/>
      <c r="G34" s="426"/>
      <c r="H34" s="159"/>
      <c r="I34" s="159"/>
      <c r="J34" s="159"/>
      <c r="K34" s="337">
        <v>287000</v>
      </c>
      <c r="L34" s="159"/>
      <c r="M34" s="924"/>
      <c r="N34" s="818"/>
      <c r="O34" s="818"/>
      <c r="P34" s="818"/>
      <c r="Q34" s="818"/>
      <c r="R34" s="819"/>
    </row>
    <row r="35" spans="1:18" ht="27.75" customHeight="1">
      <c r="A35" s="457"/>
      <c r="B35" s="247" t="s">
        <v>1893</v>
      </c>
      <c r="C35" s="163" t="s">
        <v>1327</v>
      </c>
      <c r="D35" s="2934"/>
      <c r="E35" s="425"/>
      <c r="F35" s="173"/>
      <c r="G35" s="426"/>
      <c r="H35" s="159"/>
      <c r="I35" s="159"/>
      <c r="J35" s="159"/>
      <c r="K35" s="337">
        <v>315000</v>
      </c>
      <c r="L35" s="159"/>
      <c r="M35" s="924"/>
      <c r="N35" s="818"/>
      <c r="O35" s="818"/>
      <c r="P35" s="818"/>
      <c r="Q35" s="818"/>
      <c r="R35" s="819"/>
    </row>
    <row r="36" spans="1:18" ht="30" customHeight="1">
      <c r="A36" s="457"/>
      <c r="B36" s="247" t="s">
        <v>1894</v>
      </c>
      <c r="C36" s="163" t="s">
        <v>1327</v>
      </c>
      <c r="D36" s="2934"/>
      <c r="E36" s="425"/>
      <c r="F36" s="173"/>
      <c r="G36" s="426"/>
      <c r="H36" s="159"/>
      <c r="I36" s="159"/>
      <c r="J36" s="159"/>
      <c r="K36" s="337">
        <v>345000</v>
      </c>
      <c r="L36" s="159"/>
      <c r="M36" s="924"/>
      <c r="N36" s="818"/>
      <c r="O36" s="818"/>
      <c r="P36" s="818"/>
      <c r="Q36" s="818"/>
      <c r="R36" s="819"/>
    </row>
    <row r="37" spans="1:18" ht="28.5" customHeight="1">
      <c r="A37" s="457"/>
      <c r="B37" s="247" t="s">
        <v>1895</v>
      </c>
      <c r="C37" s="163" t="s">
        <v>1327</v>
      </c>
      <c r="D37" s="2934"/>
      <c r="E37" s="425"/>
      <c r="F37" s="173"/>
      <c r="G37" s="426"/>
      <c r="H37" s="159"/>
      <c r="I37" s="159"/>
      <c r="J37" s="159"/>
      <c r="K37" s="337">
        <v>432000</v>
      </c>
      <c r="L37" s="159"/>
      <c r="M37" s="924"/>
      <c r="N37" s="818"/>
      <c r="O37" s="818"/>
      <c r="P37" s="818"/>
      <c r="Q37" s="818"/>
      <c r="R37" s="819"/>
    </row>
    <row r="38" spans="1:18" ht="30" customHeight="1">
      <c r="A38" s="457"/>
      <c r="B38" s="247" t="s">
        <v>1896</v>
      </c>
      <c r="C38" s="163" t="s">
        <v>1327</v>
      </c>
      <c r="D38" s="2934"/>
      <c r="E38" s="425"/>
      <c r="F38" s="173"/>
      <c r="G38" s="426"/>
      <c r="H38" s="159"/>
      <c r="I38" s="159"/>
      <c r="J38" s="159"/>
      <c r="K38" s="337">
        <v>542000</v>
      </c>
      <c r="L38" s="159"/>
      <c r="M38" s="924"/>
      <c r="N38" s="818"/>
      <c r="O38" s="818"/>
      <c r="P38" s="818"/>
      <c r="Q38" s="818"/>
      <c r="R38" s="819"/>
    </row>
    <row r="39" spans="1:18" ht="24.75" customHeight="1">
      <c r="A39" s="457"/>
      <c r="B39" s="247" t="s">
        <v>1897</v>
      </c>
      <c r="C39" s="163" t="s">
        <v>1327</v>
      </c>
      <c r="D39" s="2934"/>
      <c r="E39" s="425"/>
      <c r="F39" s="173"/>
      <c r="G39" s="426"/>
      <c r="H39" s="159"/>
      <c r="I39" s="159"/>
      <c r="J39" s="159"/>
      <c r="K39" s="337">
        <v>530000</v>
      </c>
      <c r="L39" s="159"/>
      <c r="M39" s="924"/>
      <c r="N39" s="818"/>
      <c r="O39" s="818"/>
      <c r="P39" s="818"/>
      <c r="Q39" s="818"/>
      <c r="R39" s="819"/>
    </row>
    <row r="40" spans="1:18" ht="29.25" customHeight="1">
      <c r="A40" s="457"/>
      <c r="B40" s="247" t="s">
        <v>1898</v>
      </c>
      <c r="C40" s="150" t="s">
        <v>1327</v>
      </c>
      <c r="D40" s="664"/>
      <c r="E40" s="427"/>
      <c r="F40" s="175"/>
      <c r="G40" s="179"/>
      <c r="H40" s="159"/>
      <c r="I40" s="159"/>
      <c r="J40" s="159"/>
      <c r="K40" s="337">
        <v>574000</v>
      </c>
      <c r="L40" s="159"/>
      <c r="M40" s="924"/>
      <c r="N40" s="818"/>
      <c r="O40" s="818"/>
      <c r="P40" s="818"/>
      <c r="Q40" s="818"/>
      <c r="R40" s="819"/>
    </row>
    <row r="41" spans="1:18" ht="24.75" customHeight="1">
      <c r="A41" s="457"/>
      <c r="B41" s="247" t="s">
        <v>1899</v>
      </c>
      <c r="C41" s="163" t="s">
        <v>1327</v>
      </c>
      <c r="D41" s="878"/>
      <c r="E41" s="427"/>
      <c r="F41" s="301"/>
      <c r="G41" s="179"/>
      <c r="H41" s="159"/>
      <c r="I41" s="159"/>
      <c r="J41" s="159"/>
      <c r="K41" s="337">
        <v>660000</v>
      </c>
      <c r="L41" s="159"/>
      <c r="M41" s="924"/>
      <c r="N41" s="818"/>
      <c r="O41" s="818"/>
      <c r="P41" s="818"/>
      <c r="Q41" s="818"/>
      <c r="R41" s="819"/>
    </row>
    <row r="42" spans="1:18" ht="24.75" customHeight="1">
      <c r="A42" s="457"/>
      <c r="B42" s="247" t="s">
        <v>1900</v>
      </c>
      <c r="C42" s="163" t="s">
        <v>1327</v>
      </c>
      <c r="D42" s="878"/>
      <c r="E42" s="427"/>
      <c r="F42" s="301"/>
      <c r="G42" s="179"/>
      <c r="H42" s="159"/>
      <c r="I42" s="159"/>
      <c r="J42" s="159"/>
      <c r="K42" s="337">
        <v>224000</v>
      </c>
      <c r="L42" s="159"/>
      <c r="M42" s="924"/>
      <c r="N42" s="818"/>
      <c r="O42" s="818"/>
      <c r="P42" s="818"/>
      <c r="Q42" s="818"/>
      <c r="R42" s="819"/>
    </row>
    <row r="43" spans="1:18" ht="24" customHeight="1">
      <c r="A43" s="457"/>
      <c r="B43" s="247" t="s">
        <v>1901</v>
      </c>
      <c r="C43" s="150" t="s">
        <v>1327</v>
      </c>
      <c r="D43" s="664"/>
      <c r="E43" s="175"/>
      <c r="F43" s="175"/>
      <c r="G43" s="159"/>
      <c r="H43" s="159"/>
      <c r="I43" s="159"/>
      <c r="J43" s="159"/>
      <c r="K43" s="337">
        <v>300000</v>
      </c>
      <c r="L43" s="159"/>
      <c r="M43" s="924"/>
      <c r="N43" s="818"/>
      <c r="O43" s="818"/>
      <c r="P43" s="818"/>
      <c r="Q43" s="818"/>
      <c r="R43" s="819"/>
    </row>
    <row r="44" spans="1:18" ht="24.75" customHeight="1">
      <c r="A44" s="457"/>
      <c r="B44" s="2800" t="s">
        <v>1902</v>
      </c>
      <c r="C44" s="2801"/>
      <c r="D44" s="2801"/>
      <c r="E44" s="427"/>
      <c r="F44" s="175"/>
      <c r="G44" s="179"/>
      <c r="H44" s="159"/>
      <c r="I44" s="159"/>
      <c r="J44" s="159"/>
      <c r="K44" s="337"/>
      <c r="L44" s="159"/>
      <c r="M44" s="924"/>
      <c r="N44" s="159"/>
      <c r="O44" s="818"/>
      <c r="P44" s="818"/>
      <c r="Q44" s="818"/>
      <c r="R44" s="819"/>
    </row>
    <row r="45" spans="1:18" ht="24.75" customHeight="1">
      <c r="A45" s="457"/>
      <c r="B45" s="247" t="s">
        <v>1904</v>
      </c>
      <c r="C45" s="150" t="s">
        <v>1327</v>
      </c>
      <c r="D45" s="2933" t="s">
        <v>1930</v>
      </c>
      <c r="E45" s="175"/>
      <c r="F45" s="175"/>
      <c r="G45" s="159"/>
      <c r="H45" s="159"/>
      <c r="I45" s="159"/>
      <c r="J45" s="159"/>
      <c r="K45" s="337">
        <v>129000</v>
      </c>
      <c r="L45" s="159"/>
      <c r="M45" s="924"/>
      <c r="N45" s="159"/>
      <c r="O45" s="818"/>
      <c r="P45" s="818"/>
      <c r="Q45" s="818"/>
      <c r="R45" s="819"/>
    </row>
    <row r="46" spans="1:18" ht="24.75" customHeight="1">
      <c r="A46" s="457"/>
      <c r="B46" s="247" t="s">
        <v>1905</v>
      </c>
      <c r="C46" s="150" t="s">
        <v>1327</v>
      </c>
      <c r="D46" s="2934"/>
      <c r="E46" s="175"/>
      <c r="F46" s="175"/>
      <c r="G46" s="159"/>
      <c r="H46" s="159"/>
      <c r="I46" s="159"/>
      <c r="J46" s="159"/>
      <c r="K46" s="337">
        <v>162000</v>
      </c>
      <c r="L46" s="159"/>
      <c r="M46" s="924"/>
      <c r="N46" s="159"/>
      <c r="O46" s="818"/>
      <c r="P46" s="818"/>
      <c r="Q46" s="818"/>
      <c r="R46" s="819"/>
    </row>
    <row r="47" spans="1:18" ht="24.75" customHeight="1">
      <c r="A47" s="457"/>
      <c r="B47" s="247" t="s">
        <v>1906</v>
      </c>
      <c r="C47" s="150" t="s">
        <v>1327</v>
      </c>
      <c r="D47" s="2934"/>
      <c r="E47" s="175"/>
      <c r="F47" s="175"/>
      <c r="G47" s="159"/>
      <c r="H47" s="159"/>
      <c r="I47" s="159"/>
      <c r="J47" s="159"/>
      <c r="K47" s="337">
        <v>132000</v>
      </c>
      <c r="L47" s="159"/>
      <c r="M47" s="924"/>
      <c r="N47" s="159"/>
      <c r="O47" s="818"/>
      <c r="P47" s="818"/>
      <c r="Q47" s="818"/>
      <c r="R47" s="819"/>
    </row>
    <row r="48" spans="1:18" ht="24.75" customHeight="1">
      <c r="A48" s="457"/>
      <c r="B48" s="247" t="s">
        <v>1907</v>
      </c>
      <c r="C48" s="150" t="s">
        <v>1327</v>
      </c>
      <c r="D48" s="2934"/>
      <c r="E48" s="175"/>
      <c r="F48" s="175"/>
      <c r="G48" s="159"/>
      <c r="H48" s="159"/>
      <c r="I48" s="159"/>
      <c r="J48" s="159"/>
      <c r="K48" s="337">
        <v>296000</v>
      </c>
      <c r="L48" s="159"/>
      <c r="M48" s="924"/>
      <c r="N48" s="159"/>
      <c r="O48" s="818"/>
      <c r="P48" s="818"/>
      <c r="Q48" s="818"/>
      <c r="R48" s="819"/>
    </row>
    <row r="49" spans="1:18" ht="24.75" customHeight="1">
      <c r="A49" s="457"/>
      <c r="B49" s="247" t="s">
        <v>1908</v>
      </c>
      <c r="C49" s="150" t="s">
        <v>1327</v>
      </c>
      <c r="D49" s="2935"/>
      <c r="E49" s="175"/>
      <c r="F49" s="175"/>
      <c r="G49" s="159"/>
      <c r="H49" s="159"/>
      <c r="I49" s="159"/>
      <c r="J49" s="159"/>
      <c r="K49" s="337">
        <v>137000</v>
      </c>
      <c r="L49" s="159"/>
      <c r="M49" s="924"/>
      <c r="N49" s="159"/>
      <c r="O49" s="818"/>
      <c r="P49" s="818"/>
      <c r="Q49" s="818"/>
      <c r="R49" s="819"/>
    </row>
    <row r="50" spans="1:18" ht="28.5" customHeight="1">
      <c r="A50" s="457"/>
      <c r="B50" s="247" t="s">
        <v>1909</v>
      </c>
      <c r="C50" s="150" t="s">
        <v>1327</v>
      </c>
      <c r="D50" s="856"/>
      <c r="E50" s="427"/>
      <c r="F50" s="301"/>
      <c r="G50" s="179"/>
      <c r="H50" s="159"/>
      <c r="I50" s="159"/>
      <c r="J50" s="159"/>
      <c r="K50" s="337">
        <v>245000</v>
      </c>
      <c r="L50" s="159"/>
      <c r="M50" s="924"/>
      <c r="N50" s="159"/>
      <c r="O50" s="818"/>
      <c r="P50" s="818"/>
      <c r="Q50" s="818"/>
      <c r="R50" s="819"/>
    </row>
    <row r="51" spans="1:18" ht="39.75" customHeight="1">
      <c r="A51" s="192">
        <v>2</v>
      </c>
      <c r="B51" s="3051" t="s">
        <v>1833</v>
      </c>
      <c r="C51" s="3052"/>
      <c r="D51" s="3052"/>
      <c r="E51" s="3052"/>
      <c r="F51" s="3052"/>
      <c r="G51" s="3052"/>
      <c r="H51" s="3052"/>
      <c r="I51" s="3052"/>
      <c r="J51" s="3052"/>
      <c r="K51" s="3052"/>
      <c r="L51" s="3052"/>
      <c r="M51" s="3052"/>
      <c r="N51" s="3052"/>
      <c r="O51" s="3052"/>
      <c r="P51" s="3052"/>
      <c r="Q51" s="3052"/>
      <c r="R51" s="3053"/>
    </row>
    <row r="52" spans="1:18" ht="27.75" customHeight="1">
      <c r="A52" s="191"/>
      <c r="B52" s="3054" t="s">
        <v>1612</v>
      </c>
      <c r="C52" s="3055"/>
      <c r="D52" s="3055"/>
      <c r="E52" s="339"/>
      <c r="F52" s="339"/>
      <c r="G52" s="339"/>
      <c r="H52" s="339"/>
      <c r="I52" s="339"/>
      <c r="J52" s="339"/>
      <c r="K52" s="339"/>
      <c r="L52" s="339"/>
      <c r="M52" s="339"/>
      <c r="N52" s="339"/>
      <c r="O52" s="339"/>
      <c r="P52" s="339"/>
      <c r="Q52" s="339"/>
      <c r="R52" s="575"/>
    </row>
    <row r="53" spans="1:18" ht="24" customHeight="1">
      <c r="A53" s="191"/>
      <c r="B53" s="2892" t="s">
        <v>1660</v>
      </c>
      <c r="C53" s="3031"/>
      <c r="D53" s="758"/>
      <c r="E53" s="533"/>
      <c r="F53" s="534"/>
      <c r="G53" s="2890" t="s">
        <v>1516</v>
      </c>
      <c r="H53" s="2890"/>
      <c r="I53" s="2890"/>
      <c r="J53" s="2890"/>
      <c r="K53" s="2890"/>
      <c r="L53" s="2890"/>
      <c r="M53" s="2890"/>
      <c r="N53" s="2890"/>
      <c r="O53" s="2890"/>
      <c r="P53" s="2890"/>
      <c r="Q53" s="2890"/>
      <c r="R53" s="2891"/>
    </row>
    <row r="54" spans="1:18" ht="26.25" customHeight="1">
      <c r="A54" s="191"/>
      <c r="B54" s="740" t="s">
        <v>1661</v>
      </c>
      <c r="C54" s="150" t="s">
        <v>1327</v>
      </c>
      <c r="D54" s="2996" t="s">
        <v>1930</v>
      </c>
      <c r="E54" s="444"/>
      <c r="F54" s="445"/>
      <c r="G54" s="277"/>
      <c r="H54" s="277"/>
      <c r="I54" s="277"/>
      <c r="J54" s="277"/>
      <c r="K54" s="741">
        <v>391444</v>
      </c>
      <c r="L54" s="277"/>
      <c r="M54" s="924"/>
      <c r="N54" s="277"/>
      <c r="O54" s="277"/>
      <c r="P54" s="277"/>
      <c r="Q54" s="277"/>
      <c r="R54" s="448"/>
    </row>
    <row r="55" spans="1:18" ht="19.5" customHeight="1">
      <c r="A55" s="191"/>
      <c r="B55" s="2892" t="s">
        <v>1662</v>
      </c>
      <c r="C55" s="3031"/>
      <c r="D55" s="2997"/>
      <c r="E55" s="277"/>
      <c r="F55" s="277"/>
      <c r="G55" s="277"/>
      <c r="H55" s="277"/>
      <c r="I55" s="277"/>
      <c r="J55" s="277"/>
      <c r="K55" s="741"/>
      <c r="L55" s="277"/>
      <c r="M55" s="924"/>
      <c r="N55" s="277"/>
      <c r="O55" s="277"/>
      <c r="P55" s="277"/>
      <c r="Q55" s="277"/>
      <c r="R55" s="448"/>
    </row>
    <row r="56" spans="1:18" ht="24" customHeight="1">
      <c r="A56" s="191"/>
      <c r="B56" s="740" t="s">
        <v>1661</v>
      </c>
      <c r="C56" s="150" t="s">
        <v>1327</v>
      </c>
      <c r="D56" s="3001"/>
      <c r="E56" s="733"/>
      <c r="F56" s="339"/>
      <c r="G56" s="339"/>
      <c r="H56" s="339"/>
      <c r="I56" s="339"/>
      <c r="J56" s="339"/>
      <c r="K56" s="741">
        <v>332727</v>
      </c>
      <c r="L56" s="339"/>
      <c r="M56" s="924"/>
      <c r="N56" s="339"/>
      <c r="O56" s="339"/>
      <c r="P56" s="339"/>
      <c r="Q56" s="339"/>
      <c r="R56" s="575"/>
    </row>
    <row r="57" spans="1:18" ht="15.75">
      <c r="A57" s="183"/>
      <c r="B57" s="2892" t="s">
        <v>1613</v>
      </c>
      <c r="C57" s="2893"/>
      <c r="D57" s="2893"/>
      <c r="E57" s="2894"/>
      <c r="F57" s="2894"/>
      <c r="G57" s="2894"/>
      <c r="H57" s="2894"/>
      <c r="I57" s="2894"/>
      <c r="J57" s="2894"/>
      <c r="K57" s="2894"/>
      <c r="L57" s="3050"/>
      <c r="M57" s="3050"/>
      <c r="N57" s="3050"/>
      <c r="O57" s="3050"/>
      <c r="P57" s="3050"/>
      <c r="Q57" s="3050"/>
      <c r="R57" s="3050"/>
    </row>
    <row r="58" spans="1:18" ht="30" customHeight="1">
      <c r="A58" s="183"/>
      <c r="B58" s="740" t="s">
        <v>1614</v>
      </c>
      <c r="C58" s="160" t="s">
        <v>1327</v>
      </c>
      <c r="D58" s="2996" t="s">
        <v>1930</v>
      </c>
      <c r="E58" s="444"/>
      <c r="F58" s="445"/>
      <c r="G58" s="277"/>
      <c r="H58" s="277"/>
      <c r="I58" s="277"/>
      <c r="J58" s="277"/>
      <c r="K58" s="690">
        <v>434225</v>
      </c>
      <c r="L58" s="277"/>
      <c r="M58" s="924"/>
      <c r="N58" s="924"/>
      <c r="O58" s="277"/>
      <c r="P58" s="277"/>
      <c r="Q58" s="277"/>
      <c r="R58" s="448"/>
    </row>
    <row r="59" spans="1:18" ht="30">
      <c r="A59" s="183"/>
      <c r="B59" s="740" t="s">
        <v>1615</v>
      </c>
      <c r="C59" s="160" t="s">
        <v>1327</v>
      </c>
      <c r="D59" s="2997"/>
      <c r="E59" s="273"/>
      <c r="F59" s="525"/>
      <c r="G59" s="383"/>
      <c r="H59" s="383"/>
      <c r="I59" s="383"/>
      <c r="J59" s="383"/>
      <c r="K59" s="688">
        <v>391444</v>
      </c>
      <c r="L59" s="383"/>
      <c r="M59" s="924"/>
      <c r="N59" s="924"/>
      <c r="O59" s="383"/>
      <c r="P59" s="383"/>
      <c r="Q59" s="383"/>
      <c r="R59" s="529"/>
    </row>
    <row r="60" spans="1:18" ht="18">
      <c r="A60" s="191"/>
      <c r="B60" s="740" t="s">
        <v>1616</v>
      </c>
      <c r="C60" s="150" t="s">
        <v>1327</v>
      </c>
      <c r="D60" s="2997"/>
      <c r="E60" s="444"/>
      <c r="F60" s="445"/>
      <c r="G60" s="277"/>
      <c r="H60" s="277"/>
      <c r="I60" s="277"/>
      <c r="J60" s="277"/>
      <c r="K60" s="690">
        <v>391444</v>
      </c>
      <c r="L60" s="277"/>
      <c r="M60" s="924"/>
      <c r="N60" s="924"/>
      <c r="O60" s="277"/>
      <c r="P60" s="277"/>
      <c r="Q60" s="277"/>
      <c r="R60" s="448"/>
    </row>
    <row r="61" spans="1:18" ht="30">
      <c r="A61" s="191"/>
      <c r="B61" s="740" t="s">
        <v>1663</v>
      </c>
      <c r="C61" s="150" t="s">
        <v>1327</v>
      </c>
      <c r="D61" s="3001"/>
      <c r="E61" s="444"/>
      <c r="F61" s="445"/>
      <c r="G61" s="277"/>
      <c r="H61" s="277"/>
      <c r="I61" s="277"/>
      <c r="J61" s="277"/>
      <c r="K61" s="690">
        <v>337698</v>
      </c>
      <c r="L61" s="277"/>
      <c r="M61" s="924"/>
      <c r="N61" s="924"/>
      <c r="O61" s="277"/>
      <c r="P61" s="277"/>
      <c r="Q61" s="277"/>
      <c r="R61" s="448"/>
    </row>
    <row r="62" spans="1:18" ht="30">
      <c r="A62" s="191"/>
      <c r="B62" s="740" t="s">
        <v>1617</v>
      </c>
      <c r="C62" s="150" t="s">
        <v>1327</v>
      </c>
      <c r="D62" s="160"/>
      <c r="E62" s="444"/>
      <c r="F62" s="445"/>
      <c r="G62" s="277"/>
      <c r="H62" s="277"/>
      <c r="I62" s="277"/>
      <c r="J62" s="277"/>
      <c r="K62" s="690">
        <v>273796</v>
      </c>
      <c r="L62" s="277"/>
      <c r="M62" s="924"/>
      <c r="N62" s="924"/>
      <c r="O62" s="277"/>
      <c r="P62" s="277"/>
      <c r="Q62" s="277"/>
      <c r="R62" s="448"/>
    </row>
    <row r="63" spans="1:18" ht="24" customHeight="1">
      <c r="A63" s="191"/>
      <c r="B63" s="2892" t="s">
        <v>1618</v>
      </c>
      <c r="C63" s="2893"/>
      <c r="D63" s="2893"/>
      <c r="E63" s="2894"/>
      <c r="F63" s="2894"/>
      <c r="G63" s="2894"/>
      <c r="H63" s="2894"/>
      <c r="I63" s="2894"/>
      <c r="J63" s="2894"/>
      <c r="K63" s="2894"/>
      <c r="L63" s="3050"/>
      <c r="M63" s="3050"/>
      <c r="N63" s="3050"/>
      <c r="O63" s="3050"/>
      <c r="P63" s="3050"/>
      <c r="Q63" s="3050"/>
      <c r="R63" s="3050"/>
    </row>
    <row r="64" spans="1:18" ht="30" customHeight="1">
      <c r="A64" s="191"/>
      <c r="B64" s="740" t="s">
        <v>1614</v>
      </c>
      <c r="C64" s="160" t="s">
        <v>1327</v>
      </c>
      <c r="D64" s="2996" t="s">
        <v>1930</v>
      </c>
      <c r="E64" s="444"/>
      <c r="F64" s="445"/>
      <c r="G64" s="277"/>
      <c r="H64" s="277"/>
      <c r="I64" s="277"/>
      <c r="J64" s="277"/>
      <c r="K64" s="690">
        <v>369091</v>
      </c>
      <c r="L64" s="277"/>
      <c r="M64" s="924"/>
      <c r="N64" s="277"/>
      <c r="O64" s="277"/>
      <c r="P64" s="277"/>
      <c r="Q64" s="277"/>
      <c r="R64" s="448"/>
    </row>
    <row r="65" spans="1:18" ht="30">
      <c r="A65" s="191"/>
      <c r="B65" s="740" t="s">
        <v>1615</v>
      </c>
      <c r="C65" s="160" t="s">
        <v>1327</v>
      </c>
      <c r="D65" s="2997"/>
      <c r="E65" s="273"/>
      <c r="F65" s="525"/>
      <c r="G65" s="383"/>
      <c r="H65" s="383"/>
      <c r="I65" s="383"/>
      <c r="J65" s="383"/>
      <c r="K65" s="688">
        <v>332727</v>
      </c>
      <c r="L65" s="383"/>
      <c r="M65" s="924"/>
      <c r="N65" s="383"/>
      <c r="O65" s="383"/>
      <c r="P65" s="383"/>
      <c r="Q65" s="383"/>
      <c r="R65" s="529"/>
    </row>
    <row r="66" spans="1:18" ht="24.75" customHeight="1">
      <c r="A66" s="191"/>
      <c r="B66" s="740" t="s">
        <v>1616</v>
      </c>
      <c r="C66" s="150" t="s">
        <v>1327</v>
      </c>
      <c r="D66" s="2997"/>
      <c r="E66" s="273"/>
      <c r="F66" s="525"/>
      <c r="G66" s="383"/>
      <c r="H66" s="383"/>
      <c r="I66" s="383"/>
      <c r="J66" s="383"/>
      <c r="K66" s="688">
        <v>332727</v>
      </c>
      <c r="L66" s="383"/>
      <c r="M66" s="924"/>
      <c r="N66" s="383"/>
      <c r="O66" s="383"/>
      <c r="P66" s="383"/>
      <c r="Q66" s="383"/>
      <c r="R66" s="529"/>
    </row>
    <row r="67" spans="1:18" ht="30">
      <c r="A67" s="191"/>
      <c r="B67" s="740" t="s">
        <v>1663</v>
      </c>
      <c r="C67" s="150" t="s">
        <v>1327</v>
      </c>
      <c r="D67" s="2997"/>
      <c r="E67" s="273"/>
      <c r="F67" s="525"/>
      <c r="G67" s="383"/>
      <c r="H67" s="383"/>
      <c r="I67" s="383"/>
      <c r="J67" s="383"/>
      <c r="K67" s="688">
        <v>287273</v>
      </c>
      <c r="L67" s="383"/>
      <c r="M67" s="924"/>
      <c r="N67" s="383"/>
      <c r="O67" s="383"/>
      <c r="P67" s="383"/>
      <c r="Q67" s="383"/>
      <c r="R67" s="529"/>
    </row>
    <row r="68" spans="1:18" ht="30">
      <c r="A68" s="191"/>
      <c r="B68" s="740" t="s">
        <v>1617</v>
      </c>
      <c r="C68" s="150" t="s">
        <v>1327</v>
      </c>
      <c r="D68" s="3001"/>
      <c r="E68" s="444"/>
      <c r="F68" s="445"/>
      <c r="G68" s="277"/>
      <c r="H68" s="277"/>
      <c r="I68" s="277"/>
      <c r="J68" s="277"/>
      <c r="K68" s="690">
        <v>232727</v>
      </c>
      <c r="L68" s="277"/>
      <c r="M68" s="924"/>
      <c r="N68" s="277"/>
      <c r="O68" s="277"/>
      <c r="P68" s="277"/>
      <c r="Q68" s="277"/>
      <c r="R68" s="448"/>
    </row>
    <row r="69" spans="1:18" ht="26.25" customHeight="1">
      <c r="A69" s="191"/>
      <c r="B69" s="2792" t="s">
        <v>1467</v>
      </c>
      <c r="C69" s="2793"/>
      <c r="D69" s="2793"/>
      <c r="E69" s="536"/>
      <c r="F69" s="537"/>
      <c r="G69" s="300"/>
      <c r="H69" s="383"/>
      <c r="I69" s="300"/>
      <c r="J69" s="300"/>
      <c r="K69" s="300"/>
      <c r="L69" s="300"/>
      <c r="M69" s="353"/>
      <c r="N69" s="300"/>
      <c r="O69" s="300"/>
      <c r="P69" s="300"/>
      <c r="Q69" s="300"/>
      <c r="R69" s="529"/>
    </row>
    <row r="70" spans="1:18" ht="22.5" customHeight="1">
      <c r="A70" s="191"/>
      <c r="B70" s="2892" t="s">
        <v>1468</v>
      </c>
      <c r="C70" s="2893"/>
      <c r="D70" s="758"/>
      <c r="E70" s="283"/>
      <c r="F70" s="272"/>
      <c r="G70" s="272"/>
      <c r="H70" s="277"/>
      <c r="I70" s="272"/>
      <c r="J70" s="272"/>
      <c r="K70" s="272"/>
      <c r="L70" s="468"/>
      <c r="M70" s="354"/>
      <c r="N70" s="298"/>
      <c r="O70" s="298"/>
      <c r="P70" s="298"/>
      <c r="Q70" s="298"/>
      <c r="R70" s="448"/>
    </row>
    <row r="71" spans="1:18" ht="42" customHeight="1">
      <c r="A71" s="191"/>
      <c r="B71" s="740" t="s">
        <v>1619</v>
      </c>
      <c r="C71" s="150" t="s">
        <v>1327</v>
      </c>
      <c r="D71" s="3047" t="s">
        <v>1930</v>
      </c>
      <c r="E71" s="687"/>
      <c r="F71" s="688"/>
      <c r="G71" s="688"/>
      <c r="H71" s="685"/>
      <c r="I71" s="685"/>
      <c r="J71" s="685"/>
      <c r="K71" s="688">
        <v>252406</v>
      </c>
      <c r="L71" s="685"/>
      <c r="M71" s="924"/>
      <c r="N71" s="383"/>
      <c r="O71" s="383"/>
      <c r="P71" s="383"/>
      <c r="Q71" s="383"/>
      <c r="R71" s="529"/>
    </row>
    <row r="72" spans="1:18" ht="30">
      <c r="A72" s="191"/>
      <c r="B72" s="742" t="s">
        <v>1620</v>
      </c>
      <c r="C72" s="262" t="s">
        <v>1327</v>
      </c>
      <c r="D72" s="3015"/>
      <c r="E72" s="689"/>
      <c r="F72" s="690"/>
      <c r="G72" s="690"/>
      <c r="H72" s="686"/>
      <c r="I72" s="690"/>
      <c r="J72" s="690"/>
      <c r="K72" s="688">
        <v>252406</v>
      </c>
      <c r="L72" s="690"/>
      <c r="M72" s="924"/>
      <c r="N72" s="445"/>
      <c r="O72" s="445"/>
      <c r="P72" s="445"/>
      <c r="Q72" s="445"/>
      <c r="R72" s="448"/>
    </row>
    <row r="73" spans="1:18" ht="15.75">
      <c r="A73" s="191"/>
      <c r="B73" s="2892" t="s">
        <v>1471</v>
      </c>
      <c r="C73" s="2893"/>
      <c r="D73" s="2893"/>
      <c r="E73" s="533"/>
      <c r="F73" s="534"/>
      <c r="G73" s="534"/>
      <c r="H73" s="534"/>
      <c r="I73" s="534"/>
      <c r="J73" s="534"/>
      <c r="K73" s="534"/>
      <c r="L73" s="2890"/>
      <c r="M73" s="2890"/>
      <c r="N73" s="2890"/>
      <c r="O73" s="2890"/>
      <c r="P73" s="2890"/>
      <c r="Q73" s="2890"/>
      <c r="R73" s="2891"/>
    </row>
    <row r="74" spans="1:18" ht="30">
      <c r="A74" s="191"/>
      <c r="B74" s="740" t="s">
        <v>1619</v>
      </c>
      <c r="C74" s="150" t="s">
        <v>1327</v>
      </c>
      <c r="D74" s="3047" t="s">
        <v>1562</v>
      </c>
      <c r="E74" s="444"/>
      <c r="F74" s="445"/>
      <c r="G74" s="277"/>
      <c r="H74" s="277"/>
      <c r="I74" s="277"/>
      <c r="J74" s="277"/>
      <c r="K74" s="688">
        <v>214545</v>
      </c>
      <c r="L74" s="277"/>
      <c r="M74" s="924"/>
      <c r="N74" s="445"/>
      <c r="O74" s="445"/>
      <c r="P74" s="445"/>
      <c r="Q74" s="445"/>
      <c r="R74" s="449"/>
    </row>
    <row r="75" spans="1:18" ht="38.25" customHeight="1">
      <c r="A75" s="191"/>
      <c r="B75" s="742" t="s">
        <v>1620</v>
      </c>
      <c r="C75" s="262" t="s">
        <v>1327</v>
      </c>
      <c r="D75" s="3015"/>
      <c r="E75" s="273"/>
      <c r="F75" s="525"/>
      <c r="G75" s="383"/>
      <c r="H75" s="383"/>
      <c r="I75" s="383"/>
      <c r="J75" s="383"/>
      <c r="K75" s="688">
        <v>214545</v>
      </c>
      <c r="L75" s="383"/>
      <c r="M75" s="924"/>
      <c r="N75" s="525"/>
      <c r="O75" s="525"/>
      <c r="P75" s="525"/>
      <c r="Q75" s="525"/>
      <c r="R75" s="527"/>
    </row>
    <row r="76" spans="1:18" ht="20.25" customHeight="1">
      <c r="A76" s="191"/>
      <c r="B76" s="2892" t="s">
        <v>1664</v>
      </c>
      <c r="C76" s="2893"/>
      <c r="D76" s="3031"/>
      <c r="E76" s="533"/>
      <c r="F76" s="537"/>
      <c r="G76" s="300"/>
      <c r="H76" s="383"/>
      <c r="I76" s="300"/>
      <c r="J76" s="300"/>
      <c r="K76" s="300"/>
      <c r="L76" s="300"/>
      <c r="M76" s="353"/>
      <c r="N76" s="383"/>
      <c r="O76" s="383"/>
      <c r="P76" s="383"/>
      <c r="Q76" s="383"/>
      <c r="R76" s="529"/>
    </row>
    <row r="77" spans="1:18" ht="24" customHeight="1">
      <c r="A77" s="191"/>
      <c r="B77" s="2899" t="s">
        <v>1665</v>
      </c>
      <c r="C77" s="2900"/>
      <c r="D77" s="2901"/>
      <c r="E77" s="288"/>
      <c r="F77" s="289"/>
      <c r="G77" s="2790" t="s">
        <v>1516</v>
      </c>
      <c r="H77" s="2790"/>
      <c r="I77" s="2790"/>
      <c r="J77" s="2790"/>
      <c r="K77" s="2790"/>
      <c r="L77" s="2790"/>
      <c r="M77" s="2790"/>
      <c r="N77" s="2790"/>
      <c r="O77" s="2790"/>
      <c r="P77" s="2790"/>
      <c r="Q77" s="2790"/>
      <c r="R77" s="154"/>
    </row>
    <row r="78" spans="1:18" ht="45" customHeight="1">
      <c r="A78" s="191"/>
      <c r="B78" s="275" t="s">
        <v>1666</v>
      </c>
      <c r="C78" s="150" t="s">
        <v>1327</v>
      </c>
      <c r="D78" s="358" t="s">
        <v>1562</v>
      </c>
      <c r="E78" s="284"/>
      <c r="F78" s="277"/>
      <c r="G78" s="277"/>
      <c r="H78" s="277"/>
      <c r="I78" s="277"/>
      <c r="J78" s="277"/>
      <c r="K78" s="741">
        <v>380749</v>
      </c>
      <c r="L78" s="277"/>
      <c r="M78" s="924"/>
      <c r="N78" s="277"/>
      <c r="O78" s="277"/>
      <c r="P78" s="277"/>
      <c r="Q78" s="277"/>
      <c r="R78" s="448"/>
    </row>
    <row r="79" spans="1:18" ht="39.75" customHeight="1">
      <c r="A79" s="191"/>
      <c r="B79" s="275" t="s">
        <v>1667</v>
      </c>
      <c r="C79" s="150" t="s">
        <v>1327</v>
      </c>
      <c r="D79" s="358" t="s">
        <v>1562</v>
      </c>
      <c r="E79" s="284"/>
      <c r="F79" s="277"/>
      <c r="G79" s="277"/>
      <c r="H79" s="277"/>
      <c r="I79" s="277"/>
      <c r="J79" s="277"/>
      <c r="K79" s="741">
        <v>273796</v>
      </c>
      <c r="L79" s="277"/>
      <c r="M79" s="924"/>
      <c r="N79" s="277"/>
      <c r="O79" s="277"/>
      <c r="P79" s="277"/>
      <c r="Q79" s="277"/>
      <c r="R79" s="448"/>
    </row>
    <row r="80" spans="1:18" ht="27" customHeight="1">
      <c r="A80" s="191"/>
      <c r="B80" s="2892" t="s">
        <v>1668</v>
      </c>
      <c r="C80" s="2893"/>
      <c r="D80" s="3031"/>
      <c r="E80" s="383"/>
      <c r="F80" s="383"/>
      <c r="G80" s="383"/>
      <c r="H80" s="383"/>
      <c r="I80" s="383"/>
      <c r="J80" s="383"/>
      <c r="K80" s="383"/>
      <c r="L80" s="383"/>
      <c r="M80" s="743"/>
      <c r="N80" s="383"/>
      <c r="O80" s="383"/>
      <c r="P80" s="383"/>
      <c r="Q80" s="383"/>
      <c r="R80" s="529"/>
    </row>
    <row r="81" spans="1:18" ht="21.75" customHeight="1">
      <c r="A81" s="191"/>
      <c r="B81" s="2899" t="s">
        <v>1669</v>
      </c>
      <c r="C81" s="2900"/>
      <c r="D81" s="2901"/>
      <c r="E81" s="284"/>
      <c r="F81" s="277"/>
      <c r="G81" s="277"/>
      <c r="H81" s="277"/>
      <c r="I81" s="277"/>
      <c r="J81" s="277"/>
      <c r="K81" s="277"/>
      <c r="L81" s="277"/>
      <c r="M81" s="741"/>
      <c r="N81" s="277"/>
      <c r="O81" s="277"/>
      <c r="P81" s="277"/>
      <c r="Q81" s="277"/>
      <c r="R81" s="448"/>
    </row>
    <row r="82" spans="1:18" ht="57" customHeight="1">
      <c r="A82" s="191"/>
      <c r="B82" s="275" t="s">
        <v>1670</v>
      </c>
      <c r="C82" s="150" t="s">
        <v>1327</v>
      </c>
      <c r="D82" s="792" t="s">
        <v>1562</v>
      </c>
      <c r="E82" s="383"/>
      <c r="F82" s="383"/>
      <c r="G82" s="383"/>
      <c r="H82" s="383"/>
      <c r="I82" s="383"/>
      <c r="J82" s="383"/>
      <c r="K82" s="743">
        <v>391444</v>
      </c>
      <c r="L82" s="383"/>
      <c r="M82" s="924"/>
      <c r="N82" s="383"/>
      <c r="O82" s="383"/>
      <c r="P82" s="383"/>
      <c r="Q82" s="383"/>
      <c r="R82" s="529"/>
    </row>
    <row r="83" spans="1:18" ht="17.25" customHeight="1">
      <c r="A83" s="191"/>
      <c r="B83" s="539" t="s">
        <v>1671</v>
      </c>
      <c r="C83" s="746"/>
      <c r="D83" s="793"/>
      <c r="E83" s="383"/>
      <c r="F83" s="383"/>
      <c r="G83" s="383"/>
      <c r="H83" s="383"/>
      <c r="I83" s="383"/>
      <c r="J83" s="383"/>
      <c r="K83" s="743"/>
      <c r="L83" s="383"/>
      <c r="M83" s="924"/>
      <c r="N83" s="383"/>
      <c r="O83" s="383"/>
      <c r="P83" s="383"/>
      <c r="Q83" s="383"/>
      <c r="R83" s="529"/>
    </row>
    <row r="84" spans="1:18" ht="18" customHeight="1">
      <c r="A84" s="191"/>
      <c r="B84" s="275" t="s">
        <v>1670</v>
      </c>
      <c r="C84" s="150" t="s">
        <v>1327</v>
      </c>
      <c r="D84" s="794"/>
      <c r="E84" s="383"/>
      <c r="F84" s="383"/>
      <c r="G84" s="383"/>
      <c r="H84" s="383"/>
      <c r="I84" s="383"/>
      <c r="J84" s="383"/>
      <c r="K84" s="743">
        <v>332727</v>
      </c>
      <c r="L84" s="383"/>
      <c r="M84" s="924"/>
      <c r="N84" s="383"/>
      <c r="O84" s="383"/>
      <c r="P84" s="383"/>
      <c r="Q84" s="383"/>
      <c r="R84" s="529"/>
    </row>
    <row r="85" spans="1:18" ht="19.5" customHeight="1">
      <c r="A85" s="191"/>
      <c r="B85" s="539" t="s">
        <v>1672</v>
      </c>
      <c r="C85" s="412"/>
      <c r="D85" s="2996" t="s">
        <v>1562</v>
      </c>
      <c r="E85" s="383"/>
      <c r="F85" s="383"/>
      <c r="G85" s="383"/>
      <c r="H85" s="383"/>
      <c r="I85" s="383"/>
      <c r="J85" s="383"/>
      <c r="K85" s="743"/>
      <c r="L85" s="383"/>
      <c r="M85" s="924"/>
      <c r="N85" s="383"/>
      <c r="O85" s="383"/>
      <c r="P85" s="383"/>
      <c r="Q85" s="383"/>
      <c r="R85" s="529"/>
    </row>
    <row r="86" spans="1:18" ht="18" customHeight="1">
      <c r="A86" s="191"/>
      <c r="B86" s="275" t="s">
        <v>1673</v>
      </c>
      <c r="C86" s="358" t="s">
        <v>1327</v>
      </c>
      <c r="D86" s="2997"/>
      <c r="E86" s="383"/>
      <c r="F86" s="383"/>
      <c r="G86" s="383"/>
      <c r="H86" s="383"/>
      <c r="I86" s="383"/>
      <c r="J86" s="383"/>
      <c r="K86" s="743">
        <v>391444</v>
      </c>
      <c r="L86" s="383"/>
      <c r="M86" s="924"/>
      <c r="N86" s="383"/>
      <c r="O86" s="383"/>
      <c r="P86" s="383"/>
      <c r="Q86" s="383"/>
      <c r="R86" s="529"/>
    </row>
    <row r="87" spans="1:18" ht="21.75" customHeight="1">
      <c r="A87" s="191"/>
      <c r="B87" s="539" t="s">
        <v>1674</v>
      </c>
      <c r="C87" s="412"/>
      <c r="D87" s="2997"/>
      <c r="E87" s="383"/>
      <c r="F87" s="383"/>
      <c r="G87" s="383"/>
      <c r="H87" s="383"/>
      <c r="I87" s="383"/>
      <c r="J87" s="383"/>
      <c r="K87" s="743"/>
      <c r="L87" s="383"/>
      <c r="M87" s="924"/>
      <c r="N87" s="383"/>
      <c r="O87" s="383"/>
      <c r="P87" s="383"/>
      <c r="Q87" s="383"/>
      <c r="R87" s="529"/>
    </row>
    <row r="88" spans="1:18" ht="18">
      <c r="A88" s="192"/>
      <c r="B88" s="275" t="s">
        <v>1673</v>
      </c>
      <c r="C88" s="358" t="s">
        <v>1327</v>
      </c>
      <c r="D88" s="3015"/>
      <c r="E88" s="185"/>
      <c r="F88" s="298"/>
      <c r="G88" s="298"/>
      <c r="H88" s="324"/>
      <c r="I88" s="298"/>
      <c r="J88" s="298"/>
      <c r="K88" s="741">
        <v>332727</v>
      </c>
      <c r="L88" s="298"/>
      <c r="M88" s="924"/>
      <c r="N88" s="298"/>
      <c r="O88" s="298"/>
      <c r="P88" s="324"/>
      <c r="Q88" s="324"/>
      <c r="R88" s="293"/>
    </row>
    <row r="89" spans="1:18" ht="15.75">
      <c r="A89" s="192"/>
      <c r="B89" s="539" t="s">
        <v>1675</v>
      </c>
      <c r="C89" s="412"/>
      <c r="D89" s="744"/>
      <c r="E89" s="299"/>
      <c r="F89" s="299"/>
      <c r="G89" s="299"/>
      <c r="H89" s="332"/>
      <c r="I89" s="299"/>
      <c r="J89" s="299"/>
      <c r="K89" s="745"/>
      <c r="L89" s="299"/>
      <c r="M89" s="924"/>
      <c r="N89" s="299"/>
      <c r="O89" s="299"/>
      <c r="P89" s="332"/>
      <c r="Q89" s="332"/>
      <c r="R89" s="187"/>
    </row>
    <row r="90" spans="1:18" ht="18" customHeight="1">
      <c r="A90" s="192"/>
      <c r="B90" s="275" t="s">
        <v>1676</v>
      </c>
      <c r="C90" s="358" t="s">
        <v>1327</v>
      </c>
      <c r="D90" s="157"/>
      <c r="E90" s="299"/>
      <c r="F90" s="299"/>
      <c r="G90" s="299"/>
      <c r="H90" s="332"/>
      <c r="I90" s="299"/>
      <c r="J90" s="299"/>
      <c r="K90" s="745">
        <v>337968</v>
      </c>
      <c r="L90" s="299"/>
      <c r="M90" s="924"/>
      <c r="N90" s="299"/>
      <c r="O90" s="299"/>
      <c r="P90" s="332"/>
      <c r="Q90" s="332"/>
      <c r="R90" s="187"/>
    </row>
    <row r="91" spans="1:18" ht="18" customHeight="1">
      <c r="A91" s="192"/>
      <c r="B91" s="275" t="s">
        <v>1678</v>
      </c>
      <c r="C91" s="358" t="s">
        <v>1327</v>
      </c>
      <c r="D91" s="2996" t="s">
        <v>1562</v>
      </c>
      <c r="E91" s="299"/>
      <c r="F91" s="299"/>
      <c r="G91" s="299"/>
      <c r="H91" s="332"/>
      <c r="I91" s="299"/>
      <c r="J91" s="299"/>
      <c r="K91" s="745">
        <v>337968</v>
      </c>
      <c r="L91" s="299"/>
      <c r="M91" s="924"/>
      <c r="N91" s="299"/>
      <c r="O91" s="299"/>
      <c r="P91" s="332"/>
      <c r="Q91" s="332"/>
      <c r="R91" s="187"/>
    </row>
    <row r="92" spans="1:18" ht="18">
      <c r="A92" s="192"/>
      <c r="B92" s="275" t="s">
        <v>1679</v>
      </c>
      <c r="C92" s="358" t="s">
        <v>1327</v>
      </c>
      <c r="D92" s="2997"/>
      <c r="E92" s="299"/>
      <c r="F92" s="299"/>
      <c r="G92" s="299"/>
      <c r="H92" s="332"/>
      <c r="I92" s="299"/>
      <c r="J92" s="299"/>
      <c r="K92" s="745">
        <v>268449</v>
      </c>
      <c r="L92" s="299"/>
      <c r="M92" s="924"/>
      <c r="N92" s="299"/>
      <c r="O92" s="299"/>
      <c r="P92" s="332"/>
      <c r="Q92" s="332"/>
      <c r="R92" s="187"/>
    </row>
    <row r="93" spans="1:18" ht="18">
      <c r="A93" s="192"/>
      <c r="B93" s="275" t="s">
        <v>1680</v>
      </c>
      <c r="C93" s="358" t="s">
        <v>1327</v>
      </c>
      <c r="D93" s="2997"/>
      <c r="E93" s="299"/>
      <c r="F93" s="299"/>
      <c r="G93" s="299"/>
      <c r="H93" s="332"/>
      <c r="I93" s="299"/>
      <c r="J93" s="299"/>
      <c r="K93" s="745">
        <v>220321</v>
      </c>
      <c r="L93" s="299"/>
      <c r="M93" s="924"/>
      <c r="N93" s="299"/>
      <c r="O93" s="299"/>
      <c r="P93" s="332"/>
      <c r="Q93" s="332"/>
      <c r="R93" s="187"/>
    </row>
    <row r="94" spans="1:18" ht="18">
      <c r="A94" s="192"/>
      <c r="B94" s="275" t="s">
        <v>1679</v>
      </c>
      <c r="C94" s="358" t="s">
        <v>1327</v>
      </c>
      <c r="D94" s="3015"/>
      <c r="E94" s="299"/>
      <c r="F94" s="299"/>
      <c r="G94" s="299"/>
      <c r="H94" s="332"/>
      <c r="I94" s="299"/>
      <c r="J94" s="299"/>
      <c r="K94" s="745">
        <v>220321</v>
      </c>
      <c r="L94" s="299"/>
      <c r="M94" s="924"/>
      <c r="N94" s="299"/>
      <c r="O94" s="299"/>
      <c r="P94" s="332"/>
      <c r="Q94" s="332"/>
      <c r="R94" s="187"/>
    </row>
    <row r="95" spans="1:18" ht="15.75">
      <c r="A95" s="192"/>
      <c r="B95" s="539" t="s">
        <v>1677</v>
      </c>
      <c r="C95" s="412"/>
      <c r="D95" s="262"/>
      <c r="E95" s="299"/>
      <c r="F95" s="299"/>
      <c r="G95" s="299"/>
      <c r="H95" s="332"/>
      <c r="I95" s="299"/>
      <c r="J95" s="299"/>
      <c r="K95" s="745"/>
      <c r="L95" s="299"/>
      <c r="M95" s="924"/>
      <c r="N95" s="299"/>
      <c r="O95" s="299"/>
      <c r="P95" s="332"/>
      <c r="Q95" s="332"/>
      <c r="R95" s="187"/>
    </row>
    <row r="96" spans="1:18" ht="18" customHeight="1">
      <c r="A96" s="192"/>
      <c r="B96" s="275" t="s">
        <v>1676</v>
      </c>
      <c r="C96" s="358" t="s">
        <v>1327</v>
      </c>
      <c r="D96" s="2996" t="s">
        <v>1562</v>
      </c>
      <c r="E96" s="299"/>
      <c r="F96" s="299"/>
      <c r="G96" s="299"/>
      <c r="H96" s="332"/>
      <c r="I96" s="299"/>
      <c r="J96" s="299"/>
      <c r="K96" s="745">
        <v>287273</v>
      </c>
      <c r="L96" s="299"/>
      <c r="M96" s="924"/>
      <c r="N96" s="299"/>
      <c r="O96" s="299"/>
      <c r="P96" s="332"/>
      <c r="Q96" s="332"/>
      <c r="R96" s="187"/>
    </row>
    <row r="97" spans="1:18" ht="21" customHeight="1">
      <c r="A97" s="192"/>
      <c r="B97" s="275" t="s">
        <v>1678</v>
      </c>
      <c r="C97" s="358" t="s">
        <v>1327</v>
      </c>
      <c r="D97" s="2997"/>
      <c r="E97" s="299"/>
      <c r="F97" s="299"/>
      <c r="G97" s="299"/>
      <c r="H97" s="332"/>
      <c r="I97" s="299"/>
      <c r="J97" s="299"/>
      <c r="K97" s="745">
        <v>287273</v>
      </c>
      <c r="L97" s="299"/>
      <c r="M97" s="924"/>
      <c r="N97" s="299"/>
      <c r="O97" s="299"/>
      <c r="P97" s="332"/>
      <c r="Q97" s="332"/>
      <c r="R97" s="187"/>
    </row>
    <row r="98" spans="1:18" ht="18">
      <c r="A98" s="192"/>
      <c r="B98" s="275" t="s">
        <v>1679</v>
      </c>
      <c r="C98" s="358" t="s">
        <v>1327</v>
      </c>
      <c r="D98" s="2997"/>
      <c r="E98" s="299"/>
      <c r="F98" s="299"/>
      <c r="G98" s="299"/>
      <c r="H98" s="332"/>
      <c r="I98" s="299"/>
      <c r="J98" s="299"/>
      <c r="K98" s="745">
        <v>228182</v>
      </c>
      <c r="L98" s="299"/>
      <c r="M98" s="924"/>
      <c r="N98" s="299"/>
      <c r="O98" s="299"/>
      <c r="P98" s="332"/>
      <c r="Q98" s="332"/>
      <c r="R98" s="187"/>
    </row>
    <row r="99" spans="1:18" ht="18">
      <c r="A99" s="192"/>
      <c r="B99" s="275" t="s">
        <v>1680</v>
      </c>
      <c r="C99" s="358" t="s">
        <v>1327</v>
      </c>
      <c r="D99" s="2997"/>
      <c r="E99" s="299"/>
      <c r="F99" s="299"/>
      <c r="G99" s="299"/>
      <c r="H99" s="332"/>
      <c r="I99" s="299"/>
      <c r="J99" s="299"/>
      <c r="K99" s="745">
        <v>187273</v>
      </c>
      <c r="L99" s="299"/>
      <c r="M99" s="924"/>
      <c r="N99" s="299"/>
      <c r="O99" s="299"/>
      <c r="P99" s="332"/>
      <c r="Q99" s="332"/>
      <c r="R99" s="187"/>
    </row>
    <row r="100" spans="1:18" ht="18">
      <c r="A100" s="192"/>
      <c r="B100" s="275" t="s">
        <v>1679</v>
      </c>
      <c r="C100" s="358" t="s">
        <v>1327</v>
      </c>
      <c r="D100" s="3001"/>
      <c r="E100" s="299"/>
      <c r="F100" s="299"/>
      <c r="G100" s="299"/>
      <c r="H100" s="332"/>
      <c r="I100" s="299"/>
      <c r="J100" s="299"/>
      <c r="K100" s="745">
        <v>187273</v>
      </c>
      <c r="L100" s="299"/>
      <c r="M100" s="924"/>
      <c r="N100" s="299"/>
      <c r="O100" s="299"/>
      <c r="P100" s="332"/>
      <c r="Q100" s="332"/>
      <c r="R100" s="187"/>
    </row>
    <row r="101" spans="1:18" ht="15.75" customHeight="1">
      <c r="A101" s="192"/>
      <c r="B101" s="2892" t="s">
        <v>1681</v>
      </c>
      <c r="C101" s="2893"/>
      <c r="D101" s="3031"/>
      <c r="E101" s="299"/>
      <c r="F101" s="299"/>
      <c r="G101" s="299"/>
      <c r="H101" s="332"/>
      <c r="I101" s="299"/>
      <c r="J101" s="299"/>
      <c r="K101" s="745"/>
      <c r="L101" s="299"/>
      <c r="M101" s="924"/>
      <c r="N101" s="299"/>
      <c r="O101" s="299"/>
      <c r="P101" s="332"/>
      <c r="Q101" s="332"/>
      <c r="R101" s="187"/>
    </row>
    <row r="102" spans="1:18" ht="16.5" customHeight="1">
      <c r="A102" s="192"/>
      <c r="B102" s="2899" t="s">
        <v>1682</v>
      </c>
      <c r="C102" s="2901"/>
      <c r="D102" s="150"/>
      <c r="E102" s="299"/>
      <c r="F102" s="299"/>
      <c r="G102" s="299"/>
      <c r="H102" s="332"/>
      <c r="I102" s="299"/>
      <c r="J102" s="299"/>
      <c r="K102" s="745"/>
      <c r="L102" s="299"/>
      <c r="M102" s="924"/>
      <c r="N102" s="299"/>
      <c r="O102" s="299"/>
      <c r="P102" s="332"/>
      <c r="Q102" s="332"/>
      <c r="R102" s="187"/>
    </row>
    <row r="103" spans="1:18" ht="18" customHeight="1">
      <c r="A103" s="192"/>
      <c r="B103" s="275" t="s">
        <v>1683</v>
      </c>
      <c r="C103" s="358" t="s">
        <v>1327</v>
      </c>
      <c r="D103" s="2996" t="s">
        <v>1562</v>
      </c>
      <c r="E103" s="299"/>
      <c r="F103" s="299"/>
      <c r="G103" s="299"/>
      <c r="H103" s="332"/>
      <c r="I103" s="299"/>
      <c r="J103" s="299"/>
      <c r="K103" s="745">
        <v>268449</v>
      </c>
      <c r="L103" s="299"/>
      <c r="M103" s="924"/>
      <c r="N103" s="299"/>
      <c r="O103" s="299"/>
      <c r="P103" s="332"/>
      <c r="Q103" s="332"/>
      <c r="R103" s="187"/>
    </row>
    <row r="104" spans="1:18" ht="38.25" customHeight="1">
      <c r="A104" s="192"/>
      <c r="B104" s="275" t="s">
        <v>1684</v>
      </c>
      <c r="C104" s="358" t="s">
        <v>1327</v>
      </c>
      <c r="D104" s="2997"/>
      <c r="E104" s="299"/>
      <c r="F104" s="299"/>
      <c r="G104" s="299"/>
      <c r="H104" s="332"/>
      <c r="I104" s="299"/>
      <c r="J104" s="299"/>
      <c r="K104" s="745">
        <v>220321</v>
      </c>
      <c r="L104" s="299"/>
      <c r="M104" s="924"/>
      <c r="N104" s="299"/>
      <c r="O104" s="299"/>
      <c r="P104" s="332"/>
      <c r="Q104" s="332"/>
      <c r="R104" s="187"/>
    </row>
    <row r="105" spans="1:18" ht="27.75" customHeight="1">
      <c r="A105" s="192"/>
      <c r="B105" s="275" t="s">
        <v>1685</v>
      </c>
      <c r="C105" s="358" t="s">
        <v>1327</v>
      </c>
      <c r="D105" s="2997"/>
      <c r="E105" s="299"/>
      <c r="F105" s="299"/>
      <c r="G105" s="299"/>
      <c r="H105" s="332"/>
      <c r="I105" s="299"/>
      <c r="J105" s="299"/>
      <c r="K105" s="745">
        <v>166845</v>
      </c>
      <c r="L105" s="299"/>
      <c r="M105" s="924"/>
      <c r="N105" s="299"/>
      <c r="O105" s="299"/>
      <c r="P105" s="332"/>
      <c r="Q105" s="332"/>
      <c r="R105" s="187"/>
    </row>
    <row r="106" spans="1:18" ht="22.5" customHeight="1">
      <c r="A106" s="192"/>
      <c r="B106" s="2899" t="s">
        <v>1686</v>
      </c>
      <c r="C106" s="2900"/>
      <c r="D106" s="2997"/>
      <c r="E106" s="299"/>
      <c r="F106" s="299"/>
      <c r="G106" s="299"/>
      <c r="H106" s="332"/>
      <c r="I106" s="299"/>
      <c r="J106" s="299"/>
      <c r="K106" s="745"/>
      <c r="L106" s="299"/>
      <c r="M106" s="924"/>
      <c r="N106" s="299"/>
      <c r="O106" s="299"/>
      <c r="P106" s="332"/>
      <c r="Q106" s="332"/>
      <c r="R106" s="187"/>
    </row>
    <row r="107" spans="1:18" ht="24" customHeight="1">
      <c r="A107" s="192"/>
      <c r="B107" s="275" t="s">
        <v>1683</v>
      </c>
      <c r="C107" s="358" t="s">
        <v>1327</v>
      </c>
      <c r="D107" s="2997"/>
      <c r="E107" s="299"/>
      <c r="F107" s="299"/>
      <c r="G107" s="299"/>
      <c r="H107" s="332"/>
      <c r="I107" s="299"/>
      <c r="J107" s="299"/>
      <c r="K107" s="745">
        <v>228182</v>
      </c>
      <c r="L107" s="299"/>
      <c r="M107" s="924"/>
      <c r="N107" s="299"/>
      <c r="O107" s="299"/>
      <c r="P107" s="332"/>
      <c r="Q107" s="332"/>
      <c r="R107" s="187"/>
    </row>
    <row r="108" spans="1:18" ht="32.25" customHeight="1">
      <c r="A108" s="192"/>
      <c r="B108" s="275" t="s">
        <v>1684</v>
      </c>
      <c r="C108" s="358" t="s">
        <v>1327</v>
      </c>
      <c r="D108" s="2997"/>
      <c r="E108" s="299"/>
      <c r="F108" s="299"/>
      <c r="G108" s="299"/>
      <c r="H108" s="332"/>
      <c r="I108" s="299"/>
      <c r="J108" s="299"/>
      <c r="K108" s="745">
        <v>187273</v>
      </c>
      <c r="L108" s="299"/>
      <c r="M108" s="924"/>
      <c r="N108" s="299"/>
      <c r="O108" s="299"/>
      <c r="P108" s="332"/>
      <c r="Q108" s="332"/>
      <c r="R108" s="187"/>
    </row>
    <row r="109" spans="1:18" ht="18">
      <c r="A109" s="192"/>
      <c r="B109" s="275" t="s">
        <v>1685</v>
      </c>
      <c r="C109" s="358" t="s">
        <v>1327</v>
      </c>
      <c r="D109" s="3001"/>
      <c r="E109" s="299"/>
      <c r="F109" s="299"/>
      <c r="G109" s="299"/>
      <c r="H109" s="332"/>
      <c r="I109" s="299"/>
      <c r="J109" s="299"/>
      <c r="K109" s="745">
        <v>141818</v>
      </c>
      <c r="L109" s="299"/>
      <c r="M109" s="924"/>
      <c r="N109" s="299"/>
      <c r="O109" s="299"/>
      <c r="P109" s="332"/>
      <c r="Q109" s="332"/>
      <c r="R109" s="187"/>
    </row>
    <row r="110" spans="1:18" ht="24" customHeight="1">
      <c r="A110" s="192"/>
      <c r="B110" s="2892" t="s">
        <v>1687</v>
      </c>
      <c r="C110" s="2893"/>
      <c r="D110" s="3031"/>
      <c r="E110" s="299"/>
      <c r="F110" s="299"/>
      <c r="G110" s="299"/>
      <c r="H110" s="332"/>
      <c r="I110" s="299"/>
      <c r="J110" s="299"/>
      <c r="K110" s="745"/>
      <c r="L110" s="299"/>
      <c r="M110" s="924"/>
      <c r="N110" s="299"/>
      <c r="O110" s="299"/>
      <c r="P110" s="332"/>
      <c r="Q110" s="332"/>
      <c r="R110" s="187"/>
    </row>
    <row r="111" spans="1:18" ht="15.75" customHeight="1">
      <c r="A111" s="192"/>
      <c r="B111" s="2899" t="s">
        <v>1690</v>
      </c>
      <c r="C111" s="2901"/>
      <c r="E111" s="299"/>
      <c r="F111" s="299"/>
      <c r="G111" s="299"/>
      <c r="H111" s="332"/>
      <c r="I111" s="299"/>
      <c r="J111" s="299"/>
      <c r="K111" s="745"/>
      <c r="L111" s="299"/>
      <c r="M111" s="924"/>
      <c r="N111" s="299"/>
      <c r="O111" s="299"/>
      <c r="P111" s="332"/>
      <c r="Q111" s="332"/>
      <c r="R111" s="187"/>
    </row>
    <row r="112" spans="1:18" ht="18">
      <c r="A112" s="192"/>
      <c r="B112" s="275" t="s">
        <v>1688</v>
      </c>
      <c r="C112" s="358" t="s">
        <v>1327</v>
      </c>
      <c r="D112" s="860"/>
      <c r="E112" s="299"/>
      <c r="F112" s="299"/>
      <c r="G112" s="299"/>
      <c r="H112" s="332"/>
      <c r="I112" s="299"/>
      <c r="J112" s="299"/>
      <c r="K112" s="745">
        <v>257754</v>
      </c>
      <c r="L112" s="299"/>
      <c r="M112" s="924"/>
      <c r="N112" s="299"/>
      <c r="O112" s="299"/>
      <c r="P112" s="332"/>
      <c r="Q112" s="332"/>
      <c r="R112" s="187"/>
    </row>
    <row r="113" spans="1:18" ht="60" customHeight="1">
      <c r="A113" s="192"/>
      <c r="B113" s="275" t="s">
        <v>1689</v>
      </c>
      <c r="C113" s="358" t="s">
        <v>1327</v>
      </c>
      <c r="D113" s="2996" t="s">
        <v>1562</v>
      </c>
      <c r="E113" s="299"/>
      <c r="F113" s="299"/>
      <c r="G113" s="299"/>
      <c r="H113" s="332"/>
      <c r="I113" s="299"/>
      <c r="J113" s="299"/>
      <c r="K113" s="745">
        <v>257754</v>
      </c>
      <c r="L113" s="299"/>
      <c r="M113" s="924"/>
      <c r="N113" s="299"/>
      <c r="O113" s="299"/>
      <c r="P113" s="332"/>
      <c r="Q113" s="332"/>
      <c r="R113" s="187"/>
    </row>
    <row r="114" spans="1:18" ht="26.25" customHeight="1">
      <c r="A114" s="192"/>
      <c r="B114" s="2899" t="s">
        <v>1690</v>
      </c>
      <c r="C114" s="2901"/>
      <c r="D114" s="2997"/>
      <c r="E114" s="299"/>
      <c r="F114" s="299"/>
      <c r="G114" s="299"/>
      <c r="H114" s="332"/>
      <c r="I114" s="299"/>
      <c r="J114" s="299"/>
      <c r="K114" s="745"/>
      <c r="L114" s="299"/>
      <c r="M114" s="924"/>
      <c r="N114" s="299"/>
      <c r="O114" s="299"/>
      <c r="P114" s="332"/>
      <c r="Q114" s="332"/>
      <c r="R114" s="187"/>
    </row>
    <row r="115" spans="1:18" ht="18">
      <c r="A115" s="192"/>
      <c r="B115" s="275" t="s">
        <v>1688</v>
      </c>
      <c r="C115" s="358" t="s">
        <v>1327</v>
      </c>
      <c r="D115" s="2997"/>
      <c r="E115" s="299"/>
      <c r="F115" s="299"/>
      <c r="G115" s="299"/>
      <c r="H115" s="332"/>
      <c r="I115" s="299"/>
      <c r="J115" s="299"/>
      <c r="K115" s="745">
        <v>219091</v>
      </c>
      <c r="L115" s="299"/>
      <c r="M115" s="924"/>
      <c r="N115" s="299"/>
      <c r="O115" s="299"/>
      <c r="P115" s="332"/>
      <c r="Q115" s="332"/>
      <c r="R115" s="187"/>
    </row>
    <row r="116" spans="1:18" ht="18">
      <c r="A116" s="192"/>
      <c r="B116" s="275" t="s">
        <v>1689</v>
      </c>
      <c r="C116" s="358" t="s">
        <v>1327</v>
      </c>
      <c r="D116" s="3001"/>
      <c r="E116" s="299"/>
      <c r="F116" s="299"/>
      <c r="G116" s="299"/>
      <c r="H116" s="332"/>
      <c r="I116" s="299"/>
      <c r="J116" s="299"/>
      <c r="K116" s="745">
        <v>219091</v>
      </c>
      <c r="L116" s="299"/>
      <c r="M116" s="924"/>
      <c r="N116" s="299"/>
      <c r="O116" s="299"/>
      <c r="P116" s="332"/>
      <c r="Q116" s="332"/>
      <c r="R116" s="187"/>
    </row>
    <row r="117" spans="1:18" ht="24" customHeight="1">
      <c r="A117" s="192"/>
      <c r="B117" s="3032" t="s">
        <v>1691</v>
      </c>
      <c r="C117" s="3033"/>
      <c r="D117" s="3034"/>
      <c r="E117" s="299"/>
      <c r="F117" s="299"/>
      <c r="G117" s="299"/>
      <c r="H117" s="332"/>
      <c r="I117" s="299"/>
      <c r="J117" s="299"/>
      <c r="K117" s="745"/>
      <c r="L117" s="299"/>
      <c r="M117" s="924"/>
      <c r="N117" s="299"/>
      <c r="O117" s="299"/>
      <c r="P117" s="332"/>
      <c r="Q117" s="332"/>
      <c r="R117" s="187"/>
    </row>
    <row r="118" spans="1:18" ht="30" customHeight="1">
      <c r="A118" s="192"/>
      <c r="B118" s="275" t="s">
        <v>1692</v>
      </c>
      <c r="C118" s="358" t="s">
        <v>1327</v>
      </c>
      <c r="D118" s="2996" t="s">
        <v>1562</v>
      </c>
      <c r="E118" s="299"/>
      <c r="F118" s="299"/>
      <c r="G118" s="299"/>
      <c r="H118" s="332"/>
      <c r="I118" s="299"/>
      <c r="J118" s="299"/>
      <c r="K118" s="745">
        <v>252406</v>
      </c>
      <c r="L118" s="299"/>
      <c r="M118" s="924"/>
      <c r="N118" s="299"/>
      <c r="O118" s="299"/>
      <c r="P118" s="332"/>
      <c r="Q118" s="332"/>
      <c r="R118" s="187"/>
    </row>
    <row r="119" spans="1:18" ht="33" customHeight="1">
      <c r="A119" s="192"/>
      <c r="B119" s="275" t="s">
        <v>1693</v>
      </c>
      <c r="C119" s="358" t="s">
        <v>1327</v>
      </c>
      <c r="D119" s="3001"/>
      <c r="E119" s="299"/>
      <c r="F119" s="299"/>
      <c r="G119" s="299"/>
      <c r="H119" s="332"/>
      <c r="I119" s="299"/>
      <c r="J119" s="299"/>
      <c r="K119" s="745">
        <v>252406</v>
      </c>
      <c r="L119" s="299"/>
      <c r="M119" s="924"/>
      <c r="N119" s="299"/>
      <c r="O119" s="299"/>
      <c r="P119" s="332"/>
      <c r="Q119" s="332"/>
      <c r="R119" s="187"/>
    </row>
    <row r="120" spans="1:18" ht="30">
      <c r="A120" s="192"/>
      <c r="B120" s="275" t="s">
        <v>1694</v>
      </c>
      <c r="C120" s="358" t="s">
        <v>1327</v>
      </c>
      <c r="D120" s="262"/>
      <c r="E120" s="299"/>
      <c r="F120" s="299"/>
      <c r="G120" s="299"/>
      <c r="H120" s="332"/>
      <c r="I120" s="299"/>
      <c r="J120" s="299"/>
      <c r="K120" s="745">
        <v>177540</v>
      </c>
      <c r="L120" s="299"/>
      <c r="M120" s="924"/>
      <c r="N120" s="299"/>
      <c r="O120" s="299"/>
      <c r="P120" s="332"/>
      <c r="Q120" s="332"/>
      <c r="R120" s="187"/>
    </row>
    <row r="121" spans="1:18" ht="24.75" customHeight="1">
      <c r="A121" s="192"/>
      <c r="B121" s="3009" t="s">
        <v>1695</v>
      </c>
      <c r="C121" s="3010"/>
      <c r="D121" s="3011"/>
      <c r="E121" s="299"/>
      <c r="F121" s="299"/>
      <c r="G121" s="299"/>
      <c r="H121" s="332"/>
      <c r="I121" s="299"/>
      <c r="J121" s="299"/>
      <c r="K121" s="745"/>
      <c r="L121" s="299"/>
      <c r="M121" s="924"/>
      <c r="N121" s="299"/>
      <c r="O121" s="299"/>
      <c r="P121" s="332"/>
      <c r="Q121" s="332"/>
      <c r="R121" s="187"/>
    </row>
    <row r="122" spans="1:18" ht="30" customHeight="1">
      <c r="A122" s="192"/>
      <c r="B122" s="275" t="s">
        <v>1692</v>
      </c>
      <c r="C122" s="358" t="s">
        <v>1327</v>
      </c>
      <c r="D122" s="2996" t="s">
        <v>1562</v>
      </c>
      <c r="E122" s="299"/>
      <c r="F122" s="299"/>
      <c r="G122" s="299"/>
      <c r="H122" s="332"/>
      <c r="I122" s="299"/>
      <c r="J122" s="299"/>
      <c r="K122" s="745">
        <v>214545</v>
      </c>
      <c r="L122" s="299"/>
      <c r="M122" s="924"/>
      <c r="N122" s="299"/>
      <c r="O122" s="299"/>
      <c r="P122" s="332"/>
      <c r="Q122" s="332"/>
      <c r="R122" s="187"/>
    </row>
    <row r="123" spans="1:18" ht="30">
      <c r="A123" s="192"/>
      <c r="B123" s="275" t="s">
        <v>1693</v>
      </c>
      <c r="C123" s="358" t="s">
        <v>1327</v>
      </c>
      <c r="D123" s="2997"/>
      <c r="E123" s="299"/>
      <c r="F123" s="299"/>
      <c r="G123" s="299"/>
      <c r="H123" s="332"/>
      <c r="I123" s="299"/>
      <c r="J123" s="299"/>
      <c r="K123" s="745">
        <v>214545</v>
      </c>
      <c r="L123" s="299"/>
      <c r="M123" s="924"/>
      <c r="N123" s="299"/>
      <c r="O123" s="299"/>
      <c r="P123" s="332"/>
      <c r="Q123" s="332"/>
      <c r="R123" s="187"/>
    </row>
    <row r="124" spans="1:18" ht="37.5" customHeight="1">
      <c r="A124" s="192"/>
      <c r="B124" s="275" t="s">
        <v>1694</v>
      </c>
      <c r="C124" s="358" t="s">
        <v>1327</v>
      </c>
      <c r="D124" s="3001"/>
      <c r="E124" s="299"/>
      <c r="F124" s="299"/>
      <c r="G124" s="299"/>
      <c r="H124" s="332"/>
      <c r="I124" s="299"/>
      <c r="J124" s="299"/>
      <c r="K124" s="745">
        <v>150909</v>
      </c>
      <c r="L124" s="299"/>
      <c r="M124" s="924"/>
      <c r="N124" s="299"/>
      <c r="O124" s="299"/>
      <c r="P124" s="332"/>
      <c r="Q124" s="332"/>
      <c r="R124" s="187"/>
    </row>
    <row r="125" spans="1:18" ht="22.5" customHeight="1">
      <c r="A125" s="192"/>
      <c r="B125" s="2892" t="s">
        <v>1696</v>
      </c>
      <c r="C125" s="2893"/>
      <c r="D125" s="3031"/>
      <c r="E125" s="299"/>
      <c r="F125" s="299"/>
      <c r="G125" s="299"/>
      <c r="H125" s="332"/>
      <c r="I125" s="299"/>
      <c r="J125" s="299"/>
      <c r="K125" s="745"/>
      <c r="L125" s="299"/>
      <c r="M125" s="924"/>
      <c r="N125" s="299"/>
      <c r="O125" s="299"/>
      <c r="P125" s="332"/>
      <c r="Q125" s="332"/>
      <c r="R125" s="187"/>
    </row>
    <row r="126" spans="1:18" ht="20.25" customHeight="1">
      <c r="A126" s="192"/>
      <c r="B126" s="3009" t="s">
        <v>1697</v>
      </c>
      <c r="C126" s="3010"/>
      <c r="D126" s="3011"/>
      <c r="E126" s="299"/>
      <c r="F126" s="299"/>
      <c r="G126" s="299"/>
      <c r="H126" s="332"/>
      <c r="I126" s="299"/>
      <c r="J126" s="299"/>
      <c r="K126" s="745"/>
      <c r="L126" s="299"/>
      <c r="M126" s="924"/>
      <c r="N126" s="299"/>
      <c r="O126" s="299"/>
      <c r="P126" s="332"/>
      <c r="Q126" s="332"/>
      <c r="R126" s="187"/>
    </row>
    <row r="127" spans="1:18" ht="18" customHeight="1">
      <c r="A127" s="192"/>
      <c r="B127" s="275" t="s">
        <v>1698</v>
      </c>
      <c r="C127" s="358" t="s">
        <v>1327</v>
      </c>
      <c r="D127" s="2996" t="s">
        <v>1562</v>
      </c>
      <c r="E127" s="299"/>
      <c r="F127" s="299"/>
      <c r="G127" s="299"/>
      <c r="H127" s="332"/>
      <c r="I127" s="299"/>
      <c r="J127" s="299"/>
      <c r="K127" s="745">
        <v>327273</v>
      </c>
      <c r="L127" s="299"/>
      <c r="M127" s="924"/>
      <c r="N127" s="299"/>
      <c r="O127" s="299"/>
      <c r="P127" s="332"/>
      <c r="Q127" s="332"/>
      <c r="R127" s="187"/>
    </row>
    <row r="128" spans="1:18" ht="18">
      <c r="A128" s="192"/>
      <c r="B128" s="275" t="s">
        <v>1699</v>
      </c>
      <c r="C128" s="358" t="s">
        <v>1327</v>
      </c>
      <c r="D128" s="2997"/>
      <c r="E128" s="299"/>
      <c r="F128" s="299"/>
      <c r="G128" s="299"/>
      <c r="H128" s="332"/>
      <c r="I128" s="299"/>
      <c r="J128" s="299"/>
      <c r="K128" s="745">
        <v>305883</v>
      </c>
      <c r="L128" s="299"/>
      <c r="M128" s="924"/>
      <c r="N128" s="299"/>
      <c r="O128" s="299"/>
      <c r="P128" s="332"/>
      <c r="Q128" s="332"/>
      <c r="R128" s="187"/>
    </row>
    <row r="129" spans="1:18" ht="18">
      <c r="A129" s="192"/>
      <c r="B129" s="275" t="s">
        <v>1700</v>
      </c>
      <c r="C129" s="358" t="s">
        <v>1327</v>
      </c>
      <c r="D129" s="2997"/>
      <c r="E129" s="299"/>
      <c r="F129" s="299"/>
      <c r="G129" s="299"/>
      <c r="H129" s="332"/>
      <c r="I129" s="299"/>
      <c r="J129" s="299"/>
      <c r="K129" s="745">
        <v>263102</v>
      </c>
      <c r="L129" s="299"/>
      <c r="M129" s="924"/>
      <c r="N129" s="299"/>
      <c r="O129" s="299"/>
      <c r="P129" s="332"/>
      <c r="Q129" s="332"/>
      <c r="R129" s="187"/>
    </row>
    <row r="130" spans="1:18" ht="18">
      <c r="A130" s="192"/>
      <c r="B130" s="275" t="s">
        <v>1701</v>
      </c>
      <c r="C130" s="358" t="s">
        <v>1327</v>
      </c>
      <c r="D130" s="2997"/>
      <c r="E130" s="299"/>
      <c r="F130" s="299"/>
      <c r="G130" s="299"/>
      <c r="H130" s="332"/>
      <c r="I130" s="299"/>
      <c r="J130" s="299"/>
      <c r="K130" s="745">
        <v>231016</v>
      </c>
      <c r="L130" s="299"/>
      <c r="M130" s="924"/>
      <c r="N130" s="299"/>
      <c r="O130" s="299"/>
      <c r="P130" s="332"/>
      <c r="Q130" s="332"/>
      <c r="R130" s="187"/>
    </row>
    <row r="131" spans="1:18" ht="18">
      <c r="A131" s="192"/>
      <c r="B131" s="275" t="s">
        <v>1702</v>
      </c>
      <c r="C131" s="358" t="s">
        <v>1327</v>
      </c>
      <c r="D131" s="3001"/>
      <c r="E131" s="299"/>
      <c r="F131" s="299"/>
      <c r="G131" s="299"/>
      <c r="H131" s="332"/>
      <c r="I131" s="299"/>
      <c r="J131" s="299"/>
      <c r="K131" s="745">
        <v>231016</v>
      </c>
      <c r="L131" s="299"/>
      <c r="M131" s="924"/>
      <c r="N131" s="299"/>
      <c r="O131" s="299"/>
      <c r="P131" s="332"/>
      <c r="Q131" s="332"/>
      <c r="R131" s="187"/>
    </row>
    <row r="132" spans="1:18" ht="22.5" customHeight="1">
      <c r="A132" s="192"/>
      <c r="B132" s="3009" t="s">
        <v>1703</v>
      </c>
      <c r="C132" s="3010"/>
      <c r="D132" s="3011"/>
      <c r="E132" s="299"/>
      <c r="F132" s="299"/>
      <c r="G132" s="299"/>
      <c r="H132" s="332"/>
      <c r="I132" s="299"/>
      <c r="J132" s="299"/>
      <c r="K132" s="745"/>
      <c r="L132" s="299"/>
      <c r="M132" s="924"/>
      <c r="N132" s="299"/>
      <c r="O132" s="299"/>
      <c r="P132" s="332"/>
      <c r="Q132" s="332"/>
      <c r="R132" s="187"/>
    </row>
    <row r="133" spans="1:18" ht="18" customHeight="1">
      <c r="A133" s="192"/>
      <c r="B133" s="275" t="s">
        <v>1698</v>
      </c>
      <c r="C133" s="358" t="s">
        <v>1327</v>
      </c>
      <c r="D133" s="2996" t="s">
        <v>1562</v>
      </c>
      <c r="E133" s="299"/>
      <c r="F133" s="299"/>
      <c r="G133" s="299"/>
      <c r="H133" s="332"/>
      <c r="I133" s="299"/>
      <c r="J133" s="299"/>
      <c r="K133" s="745">
        <v>278182</v>
      </c>
      <c r="L133" s="299"/>
      <c r="M133" s="924"/>
      <c r="N133" s="299"/>
      <c r="O133" s="299"/>
      <c r="P133" s="332"/>
      <c r="Q133" s="332"/>
      <c r="R133" s="187"/>
    </row>
    <row r="134" spans="1:18" ht="29.25" customHeight="1">
      <c r="A134" s="192"/>
      <c r="B134" s="275" t="s">
        <v>1699</v>
      </c>
      <c r="C134" s="358" t="s">
        <v>1327</v>
      </c>
      <c r="D134" s="2997"/>
      <c r="E134" s="299"/>
      <c r="F134" s="299"/>
      <c r="G134" s="299"/>
      <c r="H134" s="332"/>
      <c r="I134" s="299"/>
      <c r="J134" s="299"/>
      <c r="K134" s="745">
        <v>260000</v>
      </c>
      <c r="L134" s="299"/>
      <c r="M134" s="924"/>
      <c r="N134" s="299"/>
      <c r="O134" s="299"/>
      <c r="P134" s="332"/>
      <c r="Q134" s="332"/>
      <c r="R134" s="187"/>
    </row>
    <row r="135" spans="1:18" ht="18">
      <c r="A135" s="192"/>
      <c r="B135" s="275" t="s">
        <v>1700</v>
      </c>
      <c r="C135" s="358" t="s">
        <v>1327</v>
      </c>
      <c r="D135" s="2997"/>
      <c r="E135" s="299"/>
      <c r="F135" s="299"/>
      <c r="G135" s="299"/>
      <c r="H135" s="332"/>
      <c r="I135" s="299"/>
      <c r="J135" s="299"/>
      <c r="K135" s="745">
        <v>223636</v>
      </c>
      <c r="L135" s="299"/>
      <c r="M135" s="924"/>
      <c r="N135" s="299"/>
      <c r="O135" s="299"/>
      <c r="P135" s="332"/>
      <c r="Q135" s="332"/>
      <c r="R135" s="187"/>
    </row>
    <row r="136" spans="1:18" ht="18">
      <c r="A136" s="192"/>
      <c r="B136" s="275" t="s">
        <v>1701</v>
      </c>
      <c r="C136" s="358" t="s">
        <v>1327</v>
      </c>
      <c r="D136" s="2997"/>
      <c r="E136" s="299"/>
      <c r="F136" s="299"/>
      <c r="G136" s="299"/>
      <c r="H136" s="332"/>
      <c r="I136" s="299"/>
      <c r="J136" s="299"/>
      <c r="K136" s="745">
        <v>196364</v>
      </c>
      <c r="L136" s="299"/>
      <c r="M136" s="924"/>
      <c r="N136" s="299"/>
      <c r="O136" s="299"/>
      <c r="P136" s="332"/>
      <c r="Q136" s="332"/>
      <c r="R136" s="187"/>
    </row>
    <row r="137" spans="1:18" ht="18">
      <c r="A137" s="192"/>
      <c r="B137" s="275" t="s">
        <v>1702</v>
      </c>
      <c r="C137" s="358" t="s">
        <v>1327</v>
      </c>
      <c r="D137" s="3001"/>
      <c r="E137" s="299"/>
      <c r="F137" s="299"/>
      <c r="G137" s="299"/>
      <c r="H137" s="332"/>
      <c r="I137" s="299"/>
      <c r="J137" s="299"/>
      <c r="K137" s="745">
        <v>196364</v>
      </c>
      <c r="L137" s="299"/>
      <c r="M137" s="924"/>
      <c r="N137" s="299"/>
      <c r="O137" s="299"/>
      <c r="P137" s="332"/>
      <c r="Q137" s="332"/>
      <c r="R137" s="187"/>
    </row>
    <row r="138" spans="1:18" ht="22.5" customHeight="1">
      <c r="A138" s="192"/>
      <c r="B138" s="3009" t="s">
        <v>1704</v>
      </c>
      <c r="C138" s="3010"/>
      <c r="D138" s="3011"/>
      <c r="E138" s="299"/>
      <c r="F138" s="299"/>
      <c r="G138" s="299"/>
      <c r="H138" s="332"/>
      <c r="I138" s="299"/>
      <c r="J138" s="299"/>
      <c r="K138" s="745"/>
      <c r="L138" s="299"/>
      <c r="M138" s="924"/>
      <c r="N138" s="299"/>
      <c r="O138" s="299"/>
      <c r="P138" s="332"/>
      <c r="Q138" s="332"/>
      <c r="R138" s="187"/>
    </row>
    <row r="139" spans="1:18" ht="18" customHeight="1">
      <c r="A139" s="192"/>
      <c r="B139" s="275" t="s">
        <v>1705</v>
      </c>
      <c r="C139" s="358" t="s">
        <v>1327</v>
      </c>
      <c r="D139" s="2996" t="s">
        <v>1562</v>
      </c>
      <c r="E139" s="299"/>
      <c r="F139" s="299"/>
      <c r="G139" s="299"/>
      <c r="H139" s="332"/>
      <c r="I139" s="299"/>
      <c r="J139" s="299"/>
      <c r="K139" s="745">
        <v>434225</v>
      </c>
      <c r="L139" s="299"/>
      <c r="M139" s="924"/>
      <c r="N139" s="299"/>
      <c r="O139" s="299"/>
      <c r="P139" s="332"/>
      <c r="Q139" s="332"/>
      <c r="R139" s="187"/>
    </row>
    <row r="140" spans="1:18" ht="18">
      <c r="A140" s="192"/>
      <c r="B140" s="275" t="s">
        <v>1706</v>
      </c>
      <c r="C140" s="358" t="s">
        <v>1327</v>
      </c>
      <c r="D140" s="2997"/>
      <c r="E140" s="299"/>
      <c r="F140" s="299"/>
      <c r="G140" s="299"/>
      <c r="H140" s="332"/>
      <c r="I140" s="299"/>
      <c r="J140" s="299"/>
      <c r="K140" s="745">
        <v>327273</v>
      </c>
      <c r="L140" s="299"/>
      <c r="M140" s="924"/>
      <c r="N140" s="299"/>
      <c r="O140" s="299"/>
      <c r="P140" s="332"/>
      <c r="Q140" s="332"/>
      <c r="R140" s="187"/>
    </row>
    <row r="141" spans="1:18" ht="18">
      <c r="A141" s="192"/>
      <c r="B141" s="275" t="s">
        <v>1707</v>
      </c>
      <c r="C141" s="358" t="s">
        <v>1327</v>
      </c>
      <c r="D141" s="2997"/>
      <c r="E141" s="299"/>
      <c r="F141" s="299"/>
      <c r="G141" s="299"/>
      <c r="H141" s="332"/>
      <c r="I141" s="299"/>
      <c r="J141" s="299"/>
      <c r="K141" s="745">
        <v>263102</v>
      </c>
      <c r="L141" s="299"/>
      <c r="M141" s="924"/>
      <c r="N141" s="299"/>
      <c r="O141" s="299"/>
      <c r="P141" s="332"/>
      <c r="Q141" s="332"/>
      <c r="R141" s="187"/>
    </row>
    <row r="142" spans="1:18" ht="18">
      <c r="A142" s="192"/>
      <c r="B142" s="275" t="s">
        <v>1708</v>
      </c>
      <c r="C142" s="358" t="s">
        <v>1327</v>
      </c>
      <c r="D142" s="3001"/>
      <c r="E142" s="299"/>
      <c r="F142" s="299"/>
      <c r="G142" s="299"/>
      <c r="H142" s="332"/>
      <c r="I142" s="299"/>
      <c r="J142" s="299"/>
      <c r="K142" s="745">
        <v>263102</v>
      </c>
      <c r="L142" s="299"/>
      <c r="M142" s="924"/>
      <c r="N142" s="299"/>
      <c r="O142" s="299"/>
      <c r="P142" s="332"/>
      <c r="Q142" s="332"/>
      <c r="R142" s="187"/>
    </row>
    <row r="143" spans="1:18" ht="22.5" customHeight="1">
      <c r="A143" s="192"/>
      <c r="B143" s="3009" t="s">
        <v>1709</v>
      </c>
      <c r="C143" s="3010"/>
      <c r="D143" s="3011"/>
      <c r="E143" s="299"/>
      <c r="F143" s="299"/>
      <c r="G143" s="299"/>
      <c r="H143" s="332"/>
      <c r="I143" s="299"/>
      <c r="J143" s="299"/>
      <c r="K143" s="745"/>
      <c r="L143" s="299"/>
      <c r="M143" s="924"/>
      <c r="N143" s="299"/>
      <c r="O143" s="299"/>
      <c r="P143" s="332"/>
      <c r="Q143" s="332"/>
      <c r="R143" s="187"/>
    </row>
    <row r="144" spans="1:18" ht="18" customHeight="1">
      <c r="A144" s="192"/>
      <c r="B144" s="275" t="s">
        <v>1705</v>
      </c>
      <c r="C144" s="358" t="s">
        <v>1327</v>
      </c>
      <c r="D144" s="2996" t="s">
        <v>1562</v>
      </c>
      <c r="E144" s="299"/>
      <c r="F144" s="299"/>
      <c r="G144" s="299"/>
      <c r="H144" s="332"/>
      <c r="I144" s="299"/>
      <c r="J144" s="299"/>
      <c r="K144" s="745">
        <v>369091</v>
      </c>
      <c r="L144" s="299"/>
      <c r="M144" s="924"/>
      <c r="N144" s="299"/>
      <c r="O144" s="299"/>
      <c r="P144" s="332"/>
      <c r="Q144" s="332"/>
      <c r="R144" s="187"/>
    </row>
    <row r="145" spans="1:18" ht="18">
      <c r="A145" s="192"/>
      <c r="B145" s="275" t="s">
        <v>1706</v>
      </c>
      <c r="C145" s="358" t="s">
        <v>1327</v>
      </c>
      <c r="D145" s="2997"/>
      <c r="E145" s="299"/>
      <c r="F145" s="299"/>
      <c r="G145" s="299"/>
      <c r="H145" s="332"/>
      <c r="I145" s="299"/>
      <c r="J145" s="299"/>
      <c r="K145" s="745">
        <v>278182</v>
      </c>
      <c r="L145" s="299"/>
      <c r="M145" s="924"/>
      <c r="N145" s="299"/>
      <c r="O145" s="299"/>
      <c r="P145" s="332"/>
      <c r="Q145" s="332"/>
      <c r="R145" s="187"/>
    </row>
    <row r="146" spans="1:18" ht="36" customHeight="1">
      <c r="A146" s="192"/>
      <c r="B146" s="275" t="s">
        <v>1707</v>
      </c>
      <c r="C146" s="358" t="s">
        <v>1327</v>
      </c>
      <c r="D146" s="2997"/>
      <c r="E146" s="299"/>
      <c r="F146" s="299"/>
      <c r="G146" s="299"/>
      <c r="H146" s="332"/>
      <c r="I146" s="299"/>
      <c r="J146" s="299"/>
      <c r="K146" s="745">
        <v>223636</v>
      </c>
      <c r="L146" s="299"/>
      <c r="M146" s="924"/>
      <c r="N146" s="299"/>
      <c r="O146" s="299"/>
      <c r="P146" s="332"/>
      <c r="Q146" s="332"/>
      <c r="R146" s="187"/>
    </row>
    <row r="147" spans="1:18" ht="18">
      <c r="A147" s="192"/>
      <c r="B147" s="275" t="s">
        <v>1708</v>
      </c>
      <c r="C147" s="358" t="s">
        <v>1327</v>
      </c>
      <c r="D147" s="3001"/>
      <c r="E147" s="299"/>
      <c r="F147" s="299"/>
      <c r="G147" s="299"/>
      <c r="H147" s="332"/>
      <c r="I147" s="299"/>
      <c r="J147" s="299"/>
      <c r="K147" s="745">
        <v>223636</v>
      </c>
      <c r="L147" s="299"/>
      <c r="M147" s="924"/>
      <c r="N147" s="299"/>
      <c r="O147" s="299"/>
      <c r="P147" s="332"/>
      <c r="Q147" s="332"/>
      <c r="R147" s="187"/>
    </row>
    <row r="148" spans="1:18" ht="22.5" customHeight="1">
      <c r="A148" s="192"/>
      <c r="B148" s="539" t="s">
        <v>1710</v>
      </c>
      <c r="C148" s="540"/>
      <c r="D148" s="795"/>
      <c r="E148" s="299"/>
      <c r="F148" s="299"/>
      <c r="G148" s="299"/>
      <c r="H148" s="332"/>
      <c r="I148" s="299"/>
      <c r="J148" s="299"/>
      <c r="K148" s="745"/>
      <c r="L148" s="299"/>
      <c r="M148" s="924"/>
      <c r="N148" s="299"/>
      <c r="O148" s="299"/>
      <c r="P148" s="332"/>
      <c r="Q148" s="332"/>
      <c r="R148" s="187"/>
    </row>
    <row r="149" spans="1:18" ht="18" customHeight="1">
      <c r="A149" s="192"/>
      <c r="B149" s="275" t="s">
        <v>1711</v>
      </c>
      <c r="C149" s="150" t="s">
        <v>1327</v>
      </c>
      <c r="D149" s="2996" t="s">
        <v>1562</v>
      </c>
      <c r="E149" s="299"/>
      <c r="F149" s="299"/>
      <c r="G149" s="299"/>
      <c r="H149" s="332"/>
      <c r="I149" s="299"/>
      <c r="J149" s="299"/>
      <c r="K149" s="745">
        <v>327273</v>
      </c>
      <c r="L149" s="299"/>
      <c r="M149" s="924"/>
      <c r="N149" s="299"/>
      <c r="O149" s="299"/>
      <c r="P149" s="332"/>
      <c r="Q149" s="332"/>
      <c r="R149" s="187"/>
    </row>
    <row r="150" spans="1:18" ht="18">
      <c r="A150" s="192"/>
      <c r="B150" s="275" t="s">
        <v>1712</v>
      </c>
      <c r="C150" s="150" t="s">
        <v>1327</v>
      </c>
      <c r="D150" s="2997"/>
      <c r="E150" s="299"/>
      <c r="F150" s="299"/>
      <c r="G150" s="299"/>
      <c r="H150" s="332"/>
      <c r="I150" s="299"/>
      <c r="J150" s="299"/>
      <c r="K150" s="745">
        <v>273796</v>
      </c>
      <c r="L150" s="299"/>
      <c r="M150" s="924"/>
      <c r="N150" s="299"/>
      <c r="O150" s="299"/>
      <c r="P150" s="332"/>
      <c r="Q150" s="332"/>
      <c r="R150" s="187"/>
    </row>
    <row r="151" spans="1:18" ht="15.75">
      <c r="A151" s="192"/>
      <c r="B151" s="539" t="s">
        <v>1713</v>
      </c>
      <c r="C151" s="412"/>
      <c r="D151" s="2997"/>
      <c r="E151" s="299"/>
      <c r="F151" s="299"/>
      <c r="G151" s="299"/>
      <c r="H151" s="332"/>
      <c r="I151" s="299"/>
      <c r="J151" s="299"/>
      <c r="K151" s="745"/>
      <c r="L151" s="299"/>
      <c r="M151" s="924"/>
      <c r="N151" s="299"/>
      <c r="O151" s="299"/>
      <c r="P151" s="332"/>
      <c r="Q151" s="332"/>
      <c r="R151" s="187"/>
    </row>
    <row r="152" spans="1:18" ht="18">
      <c r="A152" s="192"/>
      <c r="B152" s="275" t="s">
        <v>1711</v>
      </c>
      <c r="C152" s="150" t="s">
        <v>1327</v>
      </c>
      <c r="D152" s="2997"/>
      <c r="E152" s="299"/>
      <c r="F152" s="299"/>
      <c r="G152" s="299"/>
      <c r="H152" s="332"/>
      <c r="I152" s="299"/>
      <c r="J152" s="299"/>
      <c r="K152" s="745">
        <v>278182</v>
      </c>
      <c r="L152" s="299"/>
      <c r="M152" s="924"/>
      <c r="N152" s="299"/>
      <c r="O152" s="299"/>
      <c r="P152" s="332"/>
      <c r="Q152" s="332"/>
      <c r="R152" s="187"/>
    </row>
    <row r="153" spans="1:18" ht="18">
      <c r="A153" s="192"/>
      <c r="B153" s="275" t="s">
        <v>1712</v>
      </c>
      <c r="C153" s="150" t="s">
        <v>1327</v>
      </c>
      <c r="D153" s="3001"/>
      <c r="E153" s="299"/>
      <c r="F153" s="299"/>
      <c r="G153" s="299"/>
      <c r="H153" s="332"/>
      <c r="I153" s="299"/>
      <c r="J153" s="299"/>
      <c r="K153" s="745">
        <v>232727</v>
      </c>
      <c r="L153" s="299"/>
      <c r="M153" s="924"/>
      <c r="N153" s="299"/>
      <c r="O153" s="299"/>
      <c r="P153" s="332"/>
      <c r="Q153" s="332"/>
      <c r="R153" s="187"/>
    </row>
    <row r="154" spans="1:18" ht="24" customHeight="1">
      <c r="A154" s="192"/>
      <c r="B154" s="2892" t="s">
        <v>1714</v>
      </c>
      <c r="C154" s="2893"/>
      <c r="D154" s="3031"/>
      <c r="E154" s="299"/>
      <c r="F154" s="299"/>
      <c r="G154" s="299"/>
      <c r="H154" s="332"/>
      <c r="I154" s="299"/>
      <c r="J154" s="299"/>
      <c r="K154" s="745"/>
      <c r="L154" s="299"/>
      <c r="M154" s="924"/>
      <c r="N154" s="299"/>
      <c r="O154" s="299"/>
      <c r="P154" s="332"/>
      <c r="Q154" s="332"/>
      <c r="R154" s="187"/>
    </row>
    <row r="155" spans="1:18" ht="15.75">
      <c r="A155" s="192"/>
      <c r="B155" s="3009" t="s">
        <v>1715</v>
      </c>
      <c r="C155" s="3010"/>
      <c r="D155" s="3011"/>
      <c r="E155" s="299"/>
      <c r="F155" s="299"/>
      <c r="G155" s="299"/>
      <c r="H155" s="332"/>
      <c r="I155" s="299"/>
      <c r="J155" s="299"/>
      <c r="K155" s="745"/>
      <c r="L155" s="299"/>
      <c r="M155" s="924"/>
      <c r="N155" s="299"/>
      <c r="O155" s="299"/>
      <c r="P155" s="332"/>
      <c r="Q155" s="332"/>
      <c r="R155" s="187"/>
    </row>
    <row r="156" spans="1:18" ht="22.5" customHeight="1">
      <c r="A156" s="192"/>
      <c r="B156" s="275" t="s">
        <v>1716</v>
      </c>
      <c r="C156" s="150" t="s">
        <v>1327</v>
      </c>
      <c r="D156" s="744"/>
      <c r="E156" s="299"/>
      <c r="F156" s="299"/>
      <c r="G156" s="299"/>
      <c r="H156" s="332"/>
      <c r="I156" s="299"/>
      <c r="J156" s="299"/>
      <c r="K156" s="745">
        <v>177540</v>
      </c>
      <c r="L156" s="299"/>
      <c r="M156" s="924"/>
      <c r="N156" s="299"/>
      <c r="O156" s="299"/>
      <c r="P156" s="332"/>
      <c r="Q156" s="332"/>
      <c r="R156" s="187"/>
    </row>
    <row r="157" spans="1:18" ht="20.25" customHeight="1">
      <c r="A157" s="192"/>
      <c r="B157" s="3009" t="s">
        <v>1717</v>
      </c>
      <c r="C157" s="3010"/>
      <c r="D157" s="3011"/>
      <c r="E157" s="299"/>
      <c r="F157" s="299"/>
      <c r="G157" s="299"/>
      <c r="H157" s="332"/>
      <c r="I157" s="299"/>
      <c r="J157" s="299"/>
      <c r="K157" s="745"/>
      <c r="L157" s="299"/>
      <c r="M157" s="924"/>
      <c r="N157" s="299"/>
      <c r="O157" s="299"/>
      <c r="P157" s="332"/>
      <c r="Q157" s="332"/>
      <c r="R157" s="187"/>
    </row>
    <row r="158" spans="1:18" ht="18">
      <c r="A158" s="192"/>
      <c r="B158" s="275" t="s">
        <v>1716</v>
      </c>
      <c r="C158" s="150" t="s">
        <v>1327</v>
      </c>
      <c r="D158" s="744"/>
      <c r="E158" s="299"/>
      <c r="F158" s="299"/>
      <c r="G158" s="299"/>
      <c r="H158" s="332"/>
      <c r="I158" s="299"/>
      <c r="J158" s="299"/>
      <c r="K158" s="745">
        <v>150909</v>
      </c>
      <c r="L158" s="299"/>
      <c r="M158" s="924"/>
      <c r="N158" s="299"/>
      <c r="O158" s="299"/>
      <c r="P158" s="332"/>
      <c r="Q158" s="332"/>
      <c r="R158" s="187"/>
    </row>
    <row r="159" spans="1:18" ht="23.25" customHeight="1">
      <c r="A159" s="192"/>
      <c r="B159" s="3009" t="s">
        <v>1718</v>
      </c>
      <c r="C159" s="3010"/>
      <c r="D159" s="3011"/>
      <c r="E159" s="299"/>
      <c r="F159" s="299"/>
      <c r="G159" s="299"/>
      <c r="H159" s="332"/>
      <c r="I159" s="299"/>
      <c r="J159" s="299"/>
      <c r="K159" s="745"/>
      <c r="L159" s="299"/>
      <c r="M159" s="924"/>
      <c r="N159" s="299"/>
      <c r="O159" s="299"/>
      <c r="P159" s="332"/>
      <c r="Q159" s="332"/>
      <c r="R159" s="187"/>
    </row>
    <row r="160" spans="1:18" ht="30">
      <c r="A160" s="192"/>
      <c r="B160" s="275" t="s">
        <v>1719</v>
      </c>
      <c r="C160" s="150" t="s">
        <v>1327</v>
      </c>
      <c r="D160" s="744"/>
      <c r="E160" s="299"/>
      <c r="F160" s="299"/>
      <c r="G160" s="299"/>
      <c r="H160" s="332"/>
      <c r="I160" s="299"/>
      <c r="J160" s="299"/>
      <c r="K160" s="745">
        <v>177540</v>
      </c>
      <c r="L160" s="299"/>
      <c r="M160" s="924"/>
      <c r="N160" s="299"/>
      <c r="O160" s="299"/>
      <c r="P160" s="332"/>
      <c r="Q160" s="332"/>
      <c r="R160" s="187"/>
    </row>
    <row r="161" spans="1:18" ht="23.25" customHeight="1">
      <c r="A161" s="192"/>
      <c r="B161" s="3009" t="s">
        <v>1720</v>
      </c>
      <c r="C161" s="3010"/>
      <c r="D161" s="3011"/>
      <c r="E161" s="299"/>
      <c r="F161" s="299"/>
      <c r="G161" s="299"/>
      <c r="H161" s="332"/>
      <c r="I161" s="299"/>
      <c r="J161" s="299"/>
      <c r="K161" s="745"/>
      <c r="L161" s="299"/>
      <c r="M161" s="924"/>
      <c r="N161" s="299"/>
      <c r="O161" s="299"/>
      <c r="P161" s="332"/>
      <c r="Q161" s="332"/>
      <c r="R161" s="187"/>
    </row>
    <row r="162" spans="1:18" ht="30">
      <c r="A162" s="192"/>
      <c r="B162" s="275" t="s">
        <v>1719</v>
      </c>
      <c r="C162" s="150" t="s">
        <v>1327</v>
      </c>
      <c r="D162" s="150"/>
      <c r="E162" s="299"/>
      <c r="F162" s="299"/>
      <c r="G162" s="299"/>
      <c r="H162" s="332"/>
      <c r="I162" s="299"/>
      <c r="J162" s="299"/>
      <c r="K162" s="745">
        <v>150909</v>
      </c>
      <c r="L162" s="299"/>
      <c r="M162" s="924"/>
      <c r="N162" s="299"/>
      <c r="O162" s="299"/>
      <c r="P162" s="332"/>
      <c r="Q162" s="332"/>
      <c r="R162" s="187"/>
    </row>
    <row r="163" spans="1:18" ht="19.5" customHeight="1">
      <c r="A163" s="192"/>
      <c r="B163" s="2892" t="s">
        <v>1721</v>
      </c>
      <c r="C163" s="2893"/>
      <c r="D163" s="3031"/>
      <c r="E163" s="299"/>
      <c r="F163" s="299"/>
      <c r="G163" s="299"/>
      <c r="H163" s="332"/>
      <c r="I163" s="299"/>
      <c r="J163" s="299"/>
      <c r="K163" s="745"/>
      <c r="L163" s="299"/>
      <c r="M163" s="924"/>
      <c r="N163" s="299"/>
      <c r="O163" s="299"/>
      <c r="P163" s="332"/>
      <c r="Q163" s="332"/>
      <c r="R163" s="187"/>
    </row>
    <row r="164" spans="1:18" ht="19.5" customHeight="1">
      <c r="A164" s="192"/>
      <c r="B164" s="3009" t="s">
        <v>1722</v>
      </c>
      <c r="C164" s="3010"/>
      <c r="D164" s="3011"/>
      <c r="E164" s="299"/>
      <c r="F164" s="299"/>
      <c r="G164" s="299"/>
      <c r="H164" s="332"/>
      <c r="I164" s="299"/>
      <c r="J164" s="299"/>
      <c r="K164" s="745"/>
      <c r="L164" s="299"/>
      <c r="M164" s="924"/>
      <c r="N164" s="299"/>
      <c r="O164" s="299"/>
      <c r="P164" s="332"/>
      <c r="Q164" s="332"/>
      <c r="R164" s="187"/>
    </row>
    <row r="165" spans="1:18" ht="29.25" customHeight="1">
      <c r="A165" s="192"/>
      <c r="B165" s="275" t="s">
        <v>1723</v>
      </c>
      <c r="C165" s="150" t="s">
        <v>1327</v>
      </c>
      <c r="D165" s="796"/>
      <c r="E165" s="299"/>
      <c r="F165" s="299"/>
      <c r="G165" s="299"/>
      <c r="H165" s="332"/>
      <c r="I165" s="299"/>
      <c r="J165" s="299"/>
      <c r="K165" s="745">
        <v>193583</v>
      </c>
      <c r="L165" s="299"/>
      <c r="M165" s="924"/>
      <c r="N165" s="299"/>
      <c r="O165" s="299"/>
      <c r="P165" s="332"/>
      <c r="Q165" s="332"/>
      <c r="R165" s="187"/>
    </row>
    <row r="166" spans="1:18" ht="23.25" customHeight="1">
      <c r="A166" s="192"/>
      <c r="B166" s="3009" t="s">
        <v>1724</v>
      </c>
      <c r="C166" s="3010"/>
      <c r="D166" s="3011"/>
      <c r="E166" s="299"/>
      <c r="F166" s="299"/>
      <c r="G166" s="299"/>
      <c r="H166" s="332"/>
      <c r="I166" s="299"/>
      <c r="J166" s="299"/>
      <c r="K166" s="745"/>
      <c r="L166" s="299"/>
      <c r="M166" s="924"/>
      <c r="N166" s="299"/>
      <c r="O166" s="299"/>
      <c r="P166" s="332"/>
      <c r="Q166" s="332"/>
      <c r="R166" s="187"/>
    </row>
    <row r="167" spans="1:18" ht="24.75" customHeight="1">
      <c r="A167" s="192"/>
      <c r="B167" s="275" t="s">
        <v>1723</v>
      </c>
      <c r="C167" s="150" t="s">
        <v>1327</v>
      </c>
      <c r="D167" s="796"/>
      <c r="E167" s="299"/>
      <c r="F167" s="299"/>
      <c r="G167" s="299"/>
      <c r="H167" s="332"/>
      <c r="I167" s="299"/>
      <c r="J167" s="299"/>
      <c r="K167" s="745">
        <v>164545</v>
      </c>
      <c r="L167" s="299"/>
      <c r="N167" s="299"/>
      <c r="O167" s="299"/>
      <c r="P167" s="332"/>
      <c r="Q167" s="332"/>
      <c r="R167" s="187"/>
    </row>
    <row r="168" spans="1:18" ht="53.25" customHeight="1">
      <c r="A168" s="192">
        <v>3</v>
      </c>
      <c r="B168" s="3133" t="s">
        <v>1971</v>
      </c>
      <c r="C168" s="3134"/>
      <c r="D168" s="3134"/>
      <c r="E168" s="3134"/>
      <c r="F168" s="3134"/>
      <c r="G168" s="3134"/>
      <c r="H168" s="3134"/>
      <c r="I168" s="3134"/>
      <c r="J168" s="3134"/>
      <c r="K168" s="3134"/>
      <c r="L168" s="3134"/>
      <c r="M168" s="3134"/>
      <c r="N168" s="3134"/>
      <c r="O168" s="3134"/>
      <c r="P168" s="3134"/>
      <c r="Q168" s="3134"/>
      <c r="R168" s="3135"/>
    </row>
    <row r="169" spans="1:18" ht="28.5" customHeight="1">
      <c r="A169" s="192"/>
      <c r="B169" s="3067" t="s">
        <v>1726</v>
      </c>
      <c r="C169" s="2840"/>
      <c r="D169" s="2840"/>
      <c r="E169" s="2840"/>
      <c r="F169" s="2840"/>
      <c r="G169" s="2840"/>
      <c r="H169" s="2840"/>
      <c r="I169" s="2840"/>
      <c r="J169" s="2840"/>
      <c r="K169" s="2840"/>
      <c r="L169" s="2840"/>
      <c r="M169" s="2840"/>
      <c r="N169" s="2840"/>
      <c r="O169" s="700"/>
      <c r="P169" s="700"/>
      <c r="Q169" s="700"/>
      <c r="R169" s="701"/>
    </row>
    <row r="170" spans="1:18" ht="21" customHeight="1">
      <c r="A170" s="192"/>
      <c r="B170" s="2800" t="s">
        <v>1611</v>
      </c>
      <c r="C170" s="2801"/>
      <c r="D170" s="2802"/>
      <c r="E170" s="703"/>
      <c r="F170" s="2790" t="s">
        <v>1727</v>
      </c>
      <c r="G170" s="2790"/>
      <c r="H170" s="2790"/>
      <c r="I170" s="2790"/>
      <c r="J170" s="2790"/>
      <c r="K170" s="2790"/>
      <c r="L170" s="2790"/>
      <c r="M170" s="2790"/>
      <c r="N170" s="2790"/>
      <c r="O170" s="2790"/>
      <c r="P170" s="2790"/>
      <c r="Q170" s="700"/>
      <c r="R170" s="701"/>
    </row>
    <row r="171" spans="1:18" ht="21" customHeight="1">
      <c r="A171" s="192"/>
      <c r="B171" s="323" t="s">
        <v>1743</v>
      </c>
      <c r="C171" s="324"/>
      <c r="D171" s="297"/>
      <c r="E171" s="702"/>
      <c r="F171" s="356"/>
      <c r="G171" s="356"/>
      <c r="H171" s="336"/>
      <c r="I171" s="336"/>
      <c r="J171" s="336"/>
      <c r="K171" s="336"/>
      <c r="L171" s="336"/>
      <c r="M171" s="336"/>
      <c r="N171" s="336"/>
      <c r="O171" s="356"/>
      <c r="P171" s="356"/>
      <c r="Q171" s="700"/>
      <c r="R171" s="701"/>
    </row>
    <row r="172" spans="1:18" ht="38.25" customHeight="1">
      <c r="A172" s="192"/>
      <c r="B172" s="247" t="s">
        <v>1728</v>
      </c>
      <c r="C172" s="150" t="s">
        <v>1327</v>
      </c>
      <c r="D172" s="2996" t="s">
        <v>1729</v>
      </c>
      <c r="E172" s="425"/>
      <c r="F172" s="425"/>
      <c r="G172" s="426"/>
      <c r="H172" s="159"/>
      <c r="I172" s="159"/>
      <c r="J172" s="159"/>
      <c r="K172" s="443"/>
      <c r="L172" s="159">
        <v>99510</v>
      </c>
      <c r="M172" s="924"/>
      <c r="N172" s="159"/>
      <c r="O172" s="299"/>
      <c r="P172" s="332"/>
      <c r="Q172" s="332"/>
      <c r="R172" s="187"/>
    </row>
    <row r="173" spans="1:18" ht="18">
      <c r="A173" s="192"/>
      <c r="B173" s="247" t="s">
        <v>1730</v>
      </c>
      <c r="C173" s="150" t="s">
        <v>1327</v>
      </c>
      <c r="D173" s="2997"/>
      <c r="E173" s="299"/>
      <c r="F173" s="299"/>
      <c r="G173" s="299"/>
      <c r="H173" s="332"/>
      <c r="I173" s="299"/>
      <c r="J173" s="299"/>
      <c r="K173" s="930"/>
      <c r="L173" s="938">
        <v>252520</v>
      </c>
      <c r="M173" s="924"/>
      <c r="N173" s="299"/>
      <c r="O173" s="299"/>
      <c r="P173" s="332"/>
      <c r="Q173" s="332"/>
      <c r="R173" s="187"/>
    </row>
    <row r="174" spans="1:18" ht="30">
      <c r="A174" s="192"/>
      <c r="B174" s="247" t="s">
        <v>1733</v>
      </c>
      <c r="C174" s="150" t="s">
        <v>1327</v>
      </c>
      <c r="D174" s="2997"/>
      <c r="E174" s="299"/>
      <c r="F174" s="299"/>
      <c r="G174" s="299"/>
      <c r="H174" s="332"/>
      <c r="I174" s="299"/>
      <c r="J174" s="299"/>
      <c r="K174" s="930"/>
      <c r="L174" s="938">
        <v>101650</v>
      </c>
      <c r="M174" s="924"/>
      <c r="N174" s="299"/>
      <c r="O174" s="299"/>
      <c r="P174" s="332"/>
      <c r="Q174" s="332"/>
      <c r="R174" s="187"/>
    </row>
    <row r="175" spans="1:18" ht="15.75">
      <c r="A175" s="192"/>
      <c r="B175" s="323" t="s">
        <v>1746</v>
      </c>
      <c r="C175" s="150"/>
      <c r="D175" s="262"/>
      <c r="E175" s="299"/>
      <c r="F175" s="299"/>
      <c r="G175" s="299"/>
      <c r="H175" s="332"/>
      <c r="I175" s="299"/>
      <c r="J175" s="299"/>
      <c r="K175" s="745"/>
      <c r="L175" s="299"/>
      <c r="M175" s="924"/>
      <c r="N175" s="299"/>
      <c r="O175" s="299"/>
      <c r="P175" s="332"/>
      <c r="Q175" s="332"/>
      <c r="R175" s="187"/>
    </row>
    <row r="176" spans="1:18" ht="30" customHeight="1">
      <c r="A176" s="192"/>
      <c r="B176" s="247" t="s">
        <v>1731</v>
      </c>
      <c r="C176" s="150" t="s">
        <v>1327</v>
      </c>
      <c r="D176" s="2996" t="s">
        <v>1729</v>
      </c>
      <c r="E176" s="299"/>
      <c r="F176" s="299"/>
      <c r="G176" s="299"/>
      <c r="H176" s="332"/>
      <c r="I176" s="299"/>
      <c r="J176" s="299"/>
      <c r="K176" s="930"/>
      <c r="L176" s="930">
        <v>202230</v>
      </c>
      <c r="M176" s="924"/>
      <c r="N176" s="299"/>
      <c r="O176" s="299"/>
      <c r="P176" s="332"/>
      <c r="Q176" s="332"/>
      <c r="R176" s="187"/>
    </row>
    <row r="177" spans="1:18" ht="30">
      <c r="A177" s="192"/>
      <c r="B177" s="247" t="s">
        <v>1732</v>
      </c>
      <c r="C177" s="150" t="s">
        <v>1327</v>
      </c>
      <c r="D177" s="2997"/>
      <c r="E177" s="299"/>
      <c r="F177" s="299"/>
      <c r="G177" s="299"/>
      <c r="H177" s="332"/>
      <c r="I177" s="299"/>
      <c r="J177" s="299"/>
      <c r="K177" s="930"/>
      <c r="L177" s="938">
        <v>263220</v>
      </c>
      <c r="M177" s="924"/>
      <c r="N177" s="299"/>
      <c r="O177" s="299"/>
      <c r="P177" s="332"/>
      <c r="Q177" s="332"/>
      <c r="R177" s="187"/>
    </row>
    <row r="178" spans="1:18" ht="30">
      <c r="A178" s="192"/>
      <c r="B178" s="247" t="s">
        <v>1747</v>
      </c>
      <c r="C178" s="150" t="s">
        <v>1327</v>
      </c>
      <c r="D178" s="860"/>
      <c r="E178" s="299"/>
      <c r="F178" s="299"/>
      <c r="G178" s="299"/>
      <c r="H178" s="332"/>
      <c r="I178" s="299"/>
      <c r="J178" s="299"/>
      <c r="K178" s="930"/>
      <c r="L178" s="930">
        <v>160500</v>
      </c>
      <c r="M178" s="924"/>
      <c r="N178" s="299"/>
      <c r="O178" s="299"/>
      <c r="P178" s="332"/>
      <c r="Q178" s="332"/>
      <c r="R178" s="187"/>
    </row>
    <row r="179" spans="1:18" ht="15.75">
      <c r="A179" s="192"/>
      <c r="B179" s="2800" t="s">
        <v>1749</v>
      </c>
      <c r="C179" s="2802"/>
      <c r="D179" s="262"/>
      <c r="E179" s="299"/>
      <c r="F179" s="299"/>
      <c r="G179" s="299"/>
      <c r="H179" s="332"/>
      <c r="I179" s="299"/>
      <c r="J179" s="299"/>
      <c r="K179" s="745"/>
      <c r="L179" s="299"/>
      <c r="M179" s="924"/>
      <c r="N179" s="299"/>
      <c r="O179" s="299"/>
      <c r="P179" s="332"/>
      <c r="Q179" s="332"/>
      <c r="R179" s="187"/>
    </row>
    <row r="180" spans="1:18" ht="30" customHeight="1">
      <c r="A180" s="192"/>
      <c r="B180" s="247" t="s">
        <v>1750</v>
      </c>
      <c r="C180" s="150" t="s">
        <v>1327</v>
      </c>
      <c r="D180" s="2996" t="s">
        <v>1729</v>
      </c>
      <c r="E180" s="299"/>
      <c r="F180" s="299"/>
      <c r="G180" s="299"/>
      <c r="H180" s="332"/>
      <c r="I180" s="299"/>
      <c r="J180" s="299"/>
      <c r="K180" s="930"/>
      <c r="L180" s="930">
        <v>242890</v>
      </c>
      <c r="M180" s="924"/>
      <c r="N180" s="299"/>
      <c r="O180" s="299"/>
      <c r="P180" s="332"/>
      <c r="Q180" s="332"/>
      <c r="R180" s="187"/>
    </row>
    <row r="181" spans="1:18" ht="30">
      <c r="A181" s="192"/>
      <c r="B181" s="247" t="s">
        <v>1751</v>
      </c>
      <c r="C181" s="150" t="s">
        <v>1327</v>
      </c>
      <c r="D181" s="2997"/>
      <c r="E181" s="299"/>
      <c r="F181" s="299"/>
      <c r="G181" s="299"/>
      <c r="H181" s="332"/>
      <c r="I181" s="299"/>
      <c r="J181" s="299"/>
      <c r="K181" s="930"/>
      <c r="L181" s="930">
        <v>273920</v>
      </c>
      <c r="M181" s="924"/>
      <c r="N181" s="299"/>
      <c r="O181" s="299"/>
      <c r="P181" s="332"/>
      <c r="Q181" s="332"/>
      <c r="R181" s="187"/>
    </row>
    <row r="182" spans="1:18" ht="30">
      <c r="A182" s="192"/>
      <c r="B182" s="247" t="s">
        <v>1752</v>
      </c>
      <c r="C182" s="150" t="s">
        <v>1327</v>
      </c>
      <c r="D182" s="2997"/>
      <c r="E182" s="299"/>
      <c r="F182" s="299"/>
      <c r="G182" s="299"/>
      <c r="H182" s="332"/>
      <c r="I182" s="299"/>
      <c r="J182" s="299"/>
      <c r="K182" s="930"/>
      <c r="L182" s="930">
        <v>374500</v>
      </c>
      <c r="M182" s="924"/>
      <c r="N182" s="299"/>
      <c r="O182" s="299"/>
      <c r="P182" s="332"/>
      <c r="Q182" s="332"/>
      <c r="R182" s="187"/>
    </row>
    <row r="183" spans="1:18" ht="36.75" customHeight="1">
      <c r="A183" s="192"/>
      <c r="B183" s="247" t="s">
        <v>1753</v>
      </c>
      <c r="C183" s="150" t="s">
        <v>1327</v>
      </c>
      <c r="D183" s="2996" t="s">
        <v>1729</v>
      </c>
      <c r="E183" s="299"/>
      <c r="F183" s="299"/>
      <c r="G183" s="299"/>
      <c r="H183" s="332"/>
      <c r="I183" s="299"/>
      <c r="J183" s="299"/>
      <c r="K183" s="930"/>
      <c r="L183" s="930">
        <v>374500</v>
      </c>
      <c r="M183" s="924"/>
      <c r="N183" s="299"/>
      <c r="O183" s="299"/>
      <c r="P183" s="332"/>
      <c r="Q183" s="332"/>
      <c r="R183" s="187"/>
    </row>
    <row r="184" spans="1:18" ht="30">
      <c r="A184" s="192"/>
      <c r="B184" s="247" t="s">
        <v>1754</v>
      </c>
      <c r="C184" s="150" t="s">
        <v>1327</v>
      </c>
      <c r="D184" s="2997"/>
      <c r="E184" s="299"/>
      <c r="F184" s="299"/>
      <c r="G184" s="299"/>
      <c r="H184" s="332"/>
      <c r="I184" s="299"/>
      <c r="J184" s="299"/>
      <c r="K184" s="930"/>
      <c r="L184" s="930">
        <v>304950</v>
      </c>
      <c r="M184" s="924"/>
      <c r="N184" s="299"/>
      <c r="O184" s="299"/>
      <c r="P184" s="332"/>
      <c r="Q184" s="332"/>
      <c r="R184" s="187"/>
    </row>
    <row r="185" spans="1:18" ht="30">
      <c r="A185" s="192"/>
      <c r="B185" s="247" t="s">
        <v>1755</v>
      </c>
      <c r="C185" s="150" t="s">
        <v>1327</v>
      </c>
      <c r="D185" s="2997"/>
      <c r="E185" s="299"/>
      <c r="F185" s="299"/>
      <c r="G185" s="299"/>
      <c r="H185" s="332"/>
      <c r="I185" s="299"/>
      <c r="J185" s="299"/>
      <c r="K185" s="930"/>
      <c r="L185" s="930">
        <v>385200</v>
      </c>
      <c r="M185" s="924"/>
      <c r="N185" s="299"/>
      <c r="O185" s="299"/>
      <c r="P185" s="332"/>
      <c r="Q185" s="332"/>
      <c r="R185" s="187"/>
    </row>
    <row r="186" spans="1:18" ht="30" customHeight="1">
      <c r="A186" s="192"/>
      <c r="B186" s="247" t="s">
        <v>1756</v>
      </c>
      <c r="C186" s="150" t="s">
        <v>1327</v>
      </c>
      <c r="D186" s="2996" t="s">
        <v>1729</v>
      </c>
      <c r="E186" s="299"/>
      <c r="F186" s="299"/>
      <c r="G186" s="299"/>
      <c r="H186" s="332"/>
      <c r="I186" s="299"/>
      <c r="J186" s="299"/>
      <c r="K186" s="930"/>
      <c r="L186" s="930">
        <v>315650</v>
      </c>
      <c r="M186" s="924"/>
      <c r="N186" s="299"/>
      <c r="O186" s="299"/>
      <c r="P186" s="332"/>
      <c r="Q186" s="332"/>
      <c r="R186" s="187"/>
    </row>
    <row r="187" spans="1:18" ht="30">
      <c r="A187" s="192"/>
      <c r="B187" s="247" t="s">
        <v>1757</v>
      </c>
      <c r="C187" s="150" t="s">
        <v>1327</v>
      </c>
      <c r="D187" s="2997"/>
      <c r="E187" s="299"/>
      <c r="F187" s="299"/>
      <c r="G187" s="299"/>
      <c r="H187" s="332"/>
      <c r="I187" s="299"/>
      <c r="J187" s="299"/>
      <c r="K187" s="930"/>
      <c r="L187" s="930">
        <v>294500</v>
      </c>
      <c r="M187" s="924"/>
      <c r="N187" s="299"/>
      <c r="O187" s="299"/>
      <c r="P187" s="332"/>
      <c r="Q187" s="332"/>
      <c r="R187" s="187"/>
    </row>
    <row r="188" spans="1:18" ht="30">
      <c r="A188" s="192"/>
      <c r="B188" s="247" t="s">
        <v>1758</v>
      </c>
      <c r="C188" s="150" t="s">
        <v>1327</v>
      </c>
      <c r="D188" s="2997"/>
      <c r="E188" s="299"/>
      <c r="F188" s="299"/>
      <c r="G188" s="299"/>
      <c r="H188" s="332"/>
      <c r="I188" s="299"/>
      <c r="J188" s="299"/>
      <c r="K188" s="930"/>
      <c r="L188" s="930">
        <v>620600</v>
      </c>
      <c r="M188" s="924"/>
      <c r="N188" s="299"/>
      <c r="O188" s="299"/>
      <c r="P188" s="332"/>
      <c r="Q188" s="332"/>
      <c r="R188" s="187"/>
    </row>
    <row r="189" spans="1:18" ht="30">
      <c r="A189" s="192"/>
      <c r="B189" s="247" t="s">
        <v>1759</v>
      </c>
      <c r="C189" s="150" t="s">
        <v>1327</v>
      </c>
      <c r="D189" s="2997"/>
      <c r="E189" s="299"/>
      <c r="F189" s="299"/>
      <c r="G189" s="299"/>
      <c r="H189" s="332"/>
      <c r="I189" s="299"/>
      <c r="J189" s="299"/>
      <c r="K189" s="930"/>
      <c r="L189" s="930">
        <v>952300</v>
      </c>
      <c r="M189" s="924"/>
      <c r="N189" s="299"/>
      <c r="O189" s="299"/>
      <c r="P189" s="332"/>
      <c r="Q189" s="332"/>
      <c r="R189" s="187"/>
    </row>
    <row r="190" spans="1:18" ht="30">
      <c r="A190" s="192"/>
      <c r="B190" s="247" t="s">
        <v>1760</v>
      </c>
      <c r="C190" s="150" t="s">
        <v>1327</v>
      </c>
      <c r="D190" s="3001"/>
      <c r="E190" s="299"/>
      <c r="F190" s="299"/>
      <c r="G190" s="299"/>
      <c r="H190" s="332"/>
      <c r="I190" s="299"/>
      <c r="J190" s="299"/>
      <c r="K190" s="930"/>
      <c r="L190" s="930">
        <v>349890</v>
      </c>
      <c r="M190" s="924"/>
      <c r="N190" s="299"/>
      <c r="O190" s="299"/>
      <c r="P190" s="332"/>
      <c r="Q190" s="332"/>
      <c r="R190" s="187"/>
    </row>
    <row r="191" spans="1:18" ht="31.5" customHeight="1">
      <c r="A191" s="192"/>
      <c r="B191" s="2800" t="s">
        <v>1748</v>
      </c>
      <c r="C191" s="2802"/>
      <c r="D191" s="160"/>
      <c r="E191" s="299"/>
      <c r="F191" s="299"/>
      <c r="G191" s="299"/>
      <c r="H191" s="332"/>
      <c r="I191" s="299"/>
      <c r="J191" s="299"/>
      <c r="L191" s="299"/>
      <c r="M191" s="741"/>
      <c r="N191" s="299"/>
      <c r="O191" s="299"/>
      <c r="P191" s="332"/>
      <c r="Q191" s="332"/>
      <c r="R191" s="187"/>
    </row>
    <row r="192" spans="1:18" ht="30" customHeight="1">
      <c r="A192" s="192"/>
      <c r="B192" s="247" t="s">
        <v>1734</v>
      </c>
      <c r="C192" s="150" t="s">
        <v>1327</v>
      </c>
      <c r="D192" s="2996" t="s">
        <v>1729</v>
      </c>
      <c r="E192" s="299"/>
      <c r="F192" s="299"/>
      <c r="G192" s="299"/>
      <c r="H192" s="332"/>
      <c r="I192" s="299"/>
      <c r="J192" s="299"/>
      <c r="K192" s="937"/>
      <c r="L192" s="937">
        <v>133750</v>
      </c>
      <c r="M192" s="939"/>
      <c r="N192" s="299"/>
      <c r="O192" s="299"/>
      <c r="P192" s="332"/>
      <c r="Q192" s="332"/>
      <c r="R192" s="187"/>
    </row>
    <row r="193" spans="1:18" ht="30">
      <c r="A193" s="192"/>
      <c r="B193" s="247" t="s">
        <v>1735</v>
      </c>
      <c r="C193" s="150" t="s">
        <v>1327</v>
      </c>
      <c r="D193" s="3001"/>
      <c r="E193" s="299"/>
      <c r="F193" s="299"/>
      <c r="G193" s="299"/>
      <c r="H193" s="332"/>
      <c r="I193" s="299"/>
      <c r="J193" s="299"/>
      <c r="K193" s="930"/>
      <c r="L193" s="930">
        <v>273920</v>
      </c>
      <c r="M193" s="939"/>
      <c r="N193" s="299"/>
      <c r="O193" s="299"/>
      <c r="P193" s="332"/>
      <c r="Q193" s="332"/>
      <c r="R193" s="187"/>
    </row>
    <row r="194" spans="1:18" ht="60" customHeight="1">
      <c r="A194" s="192"/>
      <c r="B194" s="247" t="s">
        <v>1730</v>
      </c>
      <c r="C194" s="150" t="s">
        <v>1327</v>
      </c>
      <c r="D194" s="2996" t="s">
        <v>1729</v>
      </c>
      <c r="E194" s="299"/>
      <c r="F194" s="299"/>
      <c r="G194" s="299"/>
      <c r="H194" s="332"/>
      <c r="I194" s="299"/>
      <c r="J194" s="299"/>
      <c r="K194" s="930"/>
      <c r="L194" s="930">
        <v>199020</v>
      </c>
      <c r="M194" s="939"/>
      <c r="N194" s="299"/>
      <c r="O194" s="299"/>
      <c r="P194" s="332"/>
      <c r="Q194" s="332"/>
      <c r="R194" s="187"/>
    </row>
    <row r="195" spans="1:18" ht="30">
      <c r="A195" s="192"/>
      <c r="B195" s="247" t="s">
        <v>1736</v>
      </c>
      <c r="C195" s="150" t="s">
        <v>1327</v>
      </c>
      <c r="D195" s="2997"/>
      <c r="E195" s="299"/>
      <c r="F195" s="299"/>
      <c r="G195" s="299"/>
      <c r="H195" s="332"/>
      <c r="I195" s="299"/>
      <c r="J195" s="299"/>
      <c r="K195" s="930"/>
      <c r="L195" s="930">
        <v>99510</v>
      </c>
      <c r="M195" s="939"/>
      <c r="N195" s="299"/>
      <c r="O195" s="299"/>
      <c r="P195" s="332"/>
      <c r="Q195" s="332"/>
      <c r="R195" s="187"/>
    </row>
    <row r="196" spans="1:18" ht="30">
      <c r="A196" s="192"/>
      <c r="B196" s="247" t="s">
        <v>1737</v>
      </c>
      <c r="C196" s="150" t="s">
        <v>1327</v>
      </c>
      <c r="D196" s="2997"/>
      <c r="E196" s="299"/>
      <c r="F196" s="299"/>
      <c r="G196" s="299"/>
      <c r="H196" s="332"/>
      <c r="I196" s="299"/>
      <c r="J196" s="299"/>
      <c r="K196" s="930"/>
      <c r="L196" s="930">
        <v>194740</v>
      </c>
      <c r="M196" s="924"/>
      <c r="N196" s="299"/>
      <c r="O196" s="299"/>
      <c r="P196" s="332"/>
      <c r="Q196" s="332"/>
      <c r="R196" s="187"/>
    </row>
    <row r="197" spans="1:18" ht="31.5" customHeight="1">
      <c r="A197" s="192"/>
      <c r="B197" s="2800" t="s">
        <v>1744</v>
      </c>
      <c r="C197" s="2802"/>
      <c r="D197" s="262"/>
      <c r="E197" s="299"/>
      <c r="F197" s="299"/>
      <c r="G197" s="299"/>
      <c r="H197" s="332"/>
      <c r="I197" s="299"/>
      <c r="J197" s="299"/>
      <c r="K197" s="924"/>
      <c r="L197" s="299"/>
      <c r="M197" s="924"/>
      <c r="N197" s="299"/>
      <c r="O197" s="299"/>
      <c r="P197" s="332"/>
      <c r="Q197" s="332"/>
      <c r="R197" s="187"/>
    </row>
    <row r="198" spans="1:18" ht="30" customHeight="1">
      <c r="A198" s="192"/>
      <c r="B198" s="247" t="s">
        <v>1738</v>
      </c>
      <c r="C198" s="150" t="s">
        <v>1327</v>
      </c>
      <c r="D198" s="2996" t="s">
        <v>1729</v>
      </c>
      <c r="E198" s="299"/>
      <c r="F198" s="299"/>
      <c r="G198" s="299"/>
      <c r="H198" s="332"/>
      <c r="I198" s="299"/>
      <c r="J198" s="299"/>
      <c r="K198" s="937"/>
      <c r="L198" s="937">
        <v>98440</v>
      </c>
      <c r="M198" s="924"/>
      <c r="N198" s="299"/>
      <c r="O198" s="299"/>
      <c r="P198" s="332"/>
      <c r="Q198" s="332"/>
      <c r="R198" s="187"/>
    </row>
    <row r="199" spans="1:18" ht="30">
      <c r="A199" s="192"/>
      <c r="B199" s="247" t="s">
        <v>1739</v>
      </c>
      <c r="C199" s="150" t="s">
        <v>1327</v>
      </c>
      <c r="D199" s="2997"/>
      <c r="E199" s="299"/>
      <c r="F199" s="299"/>
      <c r="G199" s="299"/>
      <c r="H199" s="332"/>
      <c r="I199" s="299"/>
      <c r="J199" s="299"/>
      <c r="K199" s="937"/>
      <c r="L199" s="937">
        <v>156220</v>
      </c>
      <c r="M199" s="924"/>
      <c r="N199" s="299"/>
      <c r="O199" s="299"/>
      <c r="P199" s="332"/>
      <c r="Q199" s="332"/>
      <c r="R199" s="187"/>
    </row>
    <row r="200" spans="1:18" ht="30">
      <c r="A200" s="192"/>
      <c r="B200" s="247" t="s">
        <v>1740</v>
      </c>
      <c r="C200" s="150" t="s">
        <v>1327</v>
      </c>
      <c r="D200" s="2997"/>
      <c r="E200" s="299"/>
      <c r="F200" s="299"/>
      <c r="G200" s="299"/>
      <c r="H200" s="332"/>
      <c r="I200" s="299"/>
      <c r="J200" s="299"/>
      <c r="K200" s="937"/>
      <c r="L200" s="937">
        <v>211860</v>
      </c>
      <c r="M200" s="924"/>
      <c r="N200" s="299"/>
      <c r="O200" s="299"/>
      <c r="P200" s="332"/>
      <c r="Q200" s="332"/>
      <c r="R200" s="187"/>
    </row>
    <row r="201" spans="1:18" ht="31.5" customHeight="1">
      <c r="A201" s="192"/>
      <c r="B201" s="2800" t="s">
        <v>1745</v>
      </c>
      <c r="C201" s="2802"/>
      <c r="D201" s="3001"/>
      <c r="E201" s="299"/>
      <c r="F201" s="299"/>
      <c r="G201" s="299"/>
      <c r="H201" s="332"/>
      <c r="I201" s="299"/>
      <c r="J201" s="299"/>
      <c r="K201" s="924"/>
      <c r="L201" s="299"/>
      <c r="M201" s="924"/>
      <c r="N201" s="299"/>
      <c r="O201" s="299"/>
      <c r="P201" s="332"/>
      <c r="Q201" s="332"/>
      <c r="R201" s="187"/>
    </row>
    <row r="202" spans="1:18" ht="30">
      <c r="A202" s="192"/>
      <c r="B202" s="247" t="s">
        <v>1741</v>
      </c>
      <c r="C202" s="150" t="s">
        <v>1327</v>
      </c>
      <c r="D202" s="2996" t="s">
        <v>1729</v>
      </c>
      <c r="E202" s="299"/>
      <c r="F202" s="299"/>
      <c r="G202" s="299"/>
      <c r="H202" s="332"/>
      <c r="I202" s="299"/>
      <c r="J202" s="299"/>
      <c r="K202" s="937"/>
      <c r="L202" s="937">
        <v>123050</v>
      </c>
      <c r="M202" s="924"/>
      <c r="N202" s="299"/>
      <c r="O202" s="299"/>
      <c r="P202" s="332"/>
      <c r="Q202" s="332"/>
      <c r="R202" s="187"/>
    </row>
    <row r="203" spans="1:18" ht="23.25" customHeight="1">
      <c r="A203" s="192"/>
      <c r="B203" s="247" t="s">
        <v>1742</v>
      </c>
      <c r="C203" s="150" t="s">
        <v>1327</v>
      </c>
      <c r="D203" s="2997"/>
      <c r="E203" s="299"/>
      <c r="F203" s="299"/>
      <c r="G203" s="299"/>
      <c r="H203" s="332"/>
      <c r="I203" s="299"/>
      <c r="J203" s="299"/>
      <c r="K203" s="937"/>
      <c r="L203" s="937">
        <v>112350</v>
      </c>
      <c r="M203" s="924"/>
      <c r="N203" s="299"/>
      <c r="O203" s="299"/>
      <c r="P203" s="332"/>
      <c r="Q203" s="332"/>
      <c r="R203" s="187"/>
    </row>
    <row r="204" spans="1:18" ht="42" customHeight="1">
      <c r="A204" s="192"/>
      <c r="B204" s="247" t="s">
        <v>1764</v>
      </c>
      <c r="C204" s="150" t="s">
        <v>1327</v>
      </c>
      <c r="D204" s="2997"/>
      <c r="E204" s="299"/>
      <c r="F204" s="299"/>
      <c r="G204" s="299"/>
      <c r="H204" s="332"/>
      <c r="I204" s="299"/>
      <c r="J204" s="299"/>
      <c r="K204" s="937"/>
      <c r="L204" s="937">
        <v>141240</v>
      </c>
      <c r="M204" s="924"/>
      <c r="N204" s="299"/>
      <c r="O204" s="299"/>
      <c r="P204" s="332"/>
      <c r="Q204" s="332"/>
      <c r="R204" s="187"/>
    </row>
    <row r="205" spans="1:18" ht="28.5" customHeight="1">
      <c r="A205" s="192"/>
      <c r="B205" s="247" t="s">
        <v>1768</v>
      </c>
      <c r="C205" s="150" t="s">
        <v>1327</v>
      </c>
      <c r="D205" s="3001"/>
      <c r="E205" s="299"/>
      <c r="F205" s="299"/>
      <c r="G205" s="299"/>
      <c r="H205" s="332"/>
      <c r="I205" s="299"/>
      <c r="J205" s="299"/>
      <c r="K205" s="937"/>
      <c r="L205" s="937">
        <v>109140</v>
      </c>
      <c r="M205" s="924"/>
      <c r="N205" s="299"/>
      <c r="O205" s="299"/>
      <c r="P205" s="332"/>
      <c r="Q205" s="332"/>
      <c r="R205" s="187"/>
    </row>
    <row r="206" spans="1:18" ht="28.5" customHeight="1">
      <c r="A206" s="192"/>
      <c r="B206" s="2800" t="s">
        <v>1765</v>
      </c>
      <c r="C206" s="2802"/>
      <c r="D206" s="160"/>
      <c r="E206" s="299"/>
      <c r="F206" s="299"/>
      <c r="G206" s="299"/>
      <c r="H206" s="332"/>
      <c r="I206" s="299"/>
      <c r="J206" s="299"/>
      <c r="K206" s="924"/>
      <c r="L206" s="299"/>
      <c r="M206" s="924"/>
      <c r="N206" s="299"/>
      <c r="O206" s="299"/>
      <c r="P206" s="332"/>
      <c r="Q206" s="332"/>
      <c r="R206" s="187"/>
    </row>
    <row r="207" spans="1:18" ht="28.5" customHeight="1">
      <c r="A207" s="192"/>
      <c r="B207" s="932" t="s">
        <v>1766</v>
      </c>
      <c r="C207" s="933" t="s">
        <v>1972</v>
      </c>
      <c r="D207" s="3136" t="s">
        <v>1729</v>
      </c>
      <c r="E207" s="931"/>
      <c r="F207" s="931"/>
      <c r="G207" s="931"/>
      <c r="H207" s="836"/>
      <c r="I207" s="931"/>
      <c r="J207" s="931"/>
      <c r="K207" s="937"/>
      <c r="L207" s="937">
        <v>114490</v>
      </c>
      <c r="M207" s="939"/>
      <c r="N207" s="931"/>
      <c r="O207" s="931"/>
      <c r="P207" s="836"/>
      <c r="Q207" s="836"/>
      <c r="R207" s="934"/>
    </row>
    <row r="208" spans="1:18" ht="27" customHeight="1">
      <c r="A208" s="192"/>
      <c r="B208" s="932" t="s">
        <v>1767</v>
      </c>
      <c r="C208" s="933" t="s">
        <v>1972</v>
      </c>
      <c r="D208" s="3137"/>
      <c r="E208" s="931"/>
      <c r="F208" s="931"/>
      <c r="G208" s="931"/>
      <c r="H208" s="836"/>
      <c r="I208" s="931"/>
      <c r="J208" s="931"/>
      <c r="K208" s="937"/>
      <c r="L208" s="937">
        <v>104860</v>
      </c>
      <c r="M208" s="939"/>
      <c r="N208" s="931"/>
      <c r="O208" s="931"/>
      <c r="P208" s="836"/>
      <c r="Q208" s="836"/>
      <c r="R208" s="934"/>
    </row>
    <row r="209" spans="1:18" ht="31.5" customHeight="1">
      <c r="A209" s="192"/>
      <c r="B209" s="3090" t="s">
        <v>1761</v>
      </c>
      <c r="C209" s="3128"/>
      <c r="D209" s="3137"/>
      <c r="E209" s="931"/>
      <c r="F209" s="931"/>
      <c r="G209" s="931"/>
      <c r="H209" s="836"/>
      <c r="I209" s="931"/>
      <c r="J209" s="931"/>
      <c r="K209" s="939"/>
      <c r="L209" s="931"/>
      <c r="M209" s="939"/>
      <c r="N209" s="931"/>
      <c r="O209" s="931"/>
      <c r="P209" s="836"/>
      <c r="Q209" s="836"/>
      <c r="R209" s="934"/>
    </row>
    <row r="210" spans="1:18" ht="32.25" customHeight="1">
      <c r="A210" s="192"/>
      <c r="B210" s="932" t="s">
        <v>1762</v>
      </c>
      <c r="C210" s="933" t="s">
        <v>1972</v>
      </c>
      <c r="D210" s="3137"/>
      <c r="E210" s="931"/>
      <c r="F210" s="931"/>
      <c r="G210" s="931"/>
      <c r="H210" s="836"/>
      <c r="I210" s="931"/>
      <c r="J210" s="931"/>
      <c r="K210" s="930"/>
      <c r="L210" s="930">
        <v>124120</v>
      </c>
      <c r="M210" s="939"/>
      <c r="N210" s="931"/>
      <c r="O210" s="931"/>
      <c r="P210" s="836"/>
      <c r="Q210" s="836"/>
      <c r="R210" s="934"/>
    </row>
    <row r="211" spans="1:18" ht="30">
      <c r="A211" s="192"/>
      <c r="B211" s="932" t="s">
        <v>1763</v>
      </c>
      <c r="C211" s="933" t="s">
        <v>1972</v>
      </c>
      <c r="D211" s="3138"/>
      <c r="E211" s="931"/>
      <c r="F211" s="931"/>
      <c r="G211" s="931"/>
      <c r="H211" s="836"/>
      <c r="I211" s="931"/>
      <c r="J211" s="931"/>
      <c r="K211" s="930"/>
      <c r="L211" s="930">
        <v>145520</v>
      </c>
      <c r="M211" s="939"/>
      <c r="N211" s="931"/>
      <c r="O211" s="931"/>
      <c r="P211" s="836"/>
      <c r="Q211" s="836"/>
      <c r="R211" s="934"/>
    </row>
    <row r="212" spans="1:18" ht="29.25" customHeight="1">
      <c r="A212" s="768" t="s">
        <v>1835</v>
      </c>
      <c r="B212" s="904" t="s">
        <v>1834</v>
      </c>
      <c r="C212" s="935"/>
      <c r="D212" s="936"/>
      <c r="E212" s="931"/>
      <c r="F212" s="931"/>
      <c r="G212" s="931"/>
      <c r="H212" s="836"/>
      <c r="I212" s="931"/>
      <c r="J212" s="931"/>
      <c r="K212" s="931"/>
      <c r="L212" s="931"/>
      <c r="M212" s="930"/>
      <c r="N212" s="931"/>
      <c r="O212" s="931"/>
      <c r="P212" s="836"/>
      <c r="Q212" s="836"/>
      <c r="R212" s="934"/>
    </row>
    <row r="213" spans="1:18" ht="41.25" customHeight="1">
      <c r="A213" s="156">
        <v>1</v>
      </c>
      <c r="B213" s="3090" t="s">
        <v>1628</v>
      </c>
      <c r="C213" s="3091"/>
      <c r="D213" s="3091"/>
      <c r="E213" s="3092"/>
      <c r="F213" s="3092"/>
      <c r="G213" s="3092"/>
      <c r="H213" s="3092"/>
      <c r="I213" s="3092"/>
      <c r="J213" s="3092"/>
      <c r="K213" s="3092"/>
      <c r="L213" s="3092"/>
      <c r="M213" s="3092"/>
      <c r="N213" s="3092"/>
      <c r="O213" s="3092"/>
      <c r="P213" s="3092"/>
      <c r="Q213" s="3092"/>
      <c r="R213" s="3139"/>
    </row>
    <row r="214" spans="1:18" ht="22.5" customHeight="1">
      <c r="A214" s="157"/>
      <c r="B214" s="193"/>
      <c r="C214" s="193"/>
      <c r="D214" s="372"/>
      <c r="E214" s="2789" t="s">
        <v>1622</v>
      </c>
      <c r="F214" s="2790"/>
      <c r="G214" s="2790"/>
      <c r="H214" s="2790"/>
      <c r="I214" s="2790"/>
      <c r="J214" s="2790"/>
      <c r="K214" s="2790"/>
      <c r="L214" s="2790"/>
      <c r="M214" s="2790"/>
      <c r="N214" s="2790"/>
      <c r="O214" s="2790"/>
      <c r="P214" s="2790"/>
      <c r="Q214" s="2790"/>
      <c r="R214" s="2791"/>
    </row>
    <row r="215" spans="1:18" ht="44.25" customHeight="1">
      <c r="A215" s="157">
        <v>1</v>
      </c>
      <c r="B215" s="888" t="s">
        <v>1328</v>
      </c>
      <c r="C215" s="889" t="s">
        <v>32</v>
      </c>
      <c r="D215" s="891"/>
      <c r="E215" s="461"/>
      <c r="F215" s="462"/>
      <c r="G215" s="2883">
        <v>27700</v>
      </c>
      <c r="H215" s="2883"/>
      <c r="I215" s="2883"/>
      <c r="J215" s="2883"/>
      <c r="K215" s="2883"/>
      <c r="L215" s="2883"/>
      <c r="M215" s="2883"/>
      <c r="N215" s="2883"/>
      <c r="O215" s="2883"/>
      <c r="P215" s="2883"/>
      <c r="Q215" s="2883"/>
      <c r="R215" s="2884"/>
    </row>
    <row r="216" spans="1:18" ht="99" customHeight="1">
      <c r="A216" s="157">
        <v>2</v>
      </c>
      <c r="B216" s="704" t="s">
        <v>1329</v>
      </c>
      <c r="C216" s="705" t="s">
        <v>32</v>
      </c>
      <c r="D216" s="890"/>
      <c r="E216" s="461"/>
      <c r="F216" s="462"/>
      <c r="G216" s="2883">
        <v>26900</v>
      </c>
      <c r="H216" s="2883"/>
      <c r="I216" s="2883"/>
      <c r="J216" s="2883"/>
      <c r="K216" s="2883"/>
      <c r="L216" s="2883"/>
      <c r="M216" s="2883"/>
      <c r="N216" s="2883"/>
      <c r="O216" s="2883"/>
      <c r="P216" s="2883"/>
      <c r="Q216" s="2883"/>
      <c r="R216" s="2884"/>
    </row>
    <row r="217" spans="1:18" ht="165" customHeight="1">
      <c r="A217" s="157">
        <v>3</v>
      </c>
      <c r="B217" s="407" t="s">
        <v>1330</v>
      </c>
      <c r="C217" s="152" t="s">
        <v>32</v>
      </c>
      <c r="D217" s="2879" t="s">
        <v>1524</v>
      </c>
      <c r="E217" s="458"/>
      <c r="F217" s="459"/>
      <c r="G217" s="2803">
        <v>26600</v>
      </c>
      <c r="H217" s="2803"/>
      <c r="I217" s="2803"/>
      <c r="J217" s="2803"/>
      <c r="K217" s="2803"/>
      <c r="L217" s="2803"/>
      <c r="M217" s="2803"/>
      <c r="N217" s="2803"/>
      <c r="O217" s="2803"/>
      <c r="P217" s="2803"/>
      <c r="Q217" s="2803"/>
      <c r="R217" s="2804"/>
    </row>
    <row r="218" spans="1:18" ht="59.25" customHeight="1">
      <c r="A218" s="157">
        <v>4</v>
      </c>
      <c r="B218" s="407" t="s">
        <v>1368</v>
      </c>
      <c r="C218" s="152" t="s">
        <v>32</v>
      </c>
      <c r="D218" s="3046"/>
      <c r="E218" s="461"/>
      <c r="F218" s="462"/>
      <c r="G218" s="2883">
        <v>26600</v>
      </c>
      <c r="H218" s="2883"/>
      <c r="I218" s="2883"/>
      <c r="J218" s="2883"/>
      <c r="K218" s="2883"/>
      <c r="L218" s="2883"/>
      <c r="M218" s="2883"/>
      <c r="N218" s="2883"/>
      <c r="O218" s="2883"/>
      <c r="P218" s="2883"/>
      <c r="Q218" s="2883"/>
      <c r="R218" s="2884"/>
    </row>
    <row r="219" spans="1:18" ht="44.25">
      <c r="A219" s="157">
        <v>5</v>
      </c>
      <c r="B219" s="708" t="s">
        <v>1369</v>
      </c>
      <c r="C219" s="709" t="s">
        <v>32</v>
      </c>
      <c r="D219" s="3046"/>
      <c r="E219" s="872"/>
      <c r="F219" s="863"/>
      <c r="G219" s="2977">
        <v>26800</v>
      </c>
      <c r="H219" s="2977"/>
      <c r="I219" s="2977"/>
      <c r="J219" s="2977"/>
      <c r="K219" s="2977"/>
      <c r="L219" s="2977"/>
      <c r="M219" s="2977"/>
      <c r="N219" s="2977"/>
      <c r="O219" s="2977"/>
      <c r="P219" s="2977"/>
      <c r="Q219" s="2977"/>
      <c r="R219" s="2978"/>
    </row>
    <row r="220" spans="1:18" ht="44.25" customHeight="1">
      <c r="A220" s="305">
        <v>6</v>
      </c>
      <c r="B220" s="704" t="s">
        <v>1331</v>
      </c>
      <c r="C220" s="705" t="s">
        <v>32</v>
      </c>
      <c r="D220" s="3000"/>
      <c r="E220" s="613"/>
      <c r="F220" s="352"/>
      <c r="G220" s="2881">
        <v>27000</v>
      </c>
      <c r="H220" s="2881"/>
      <c r="I220" s="2881"/>
      <c r="J220" s="2881"/>
      <c r="K220" s="2881"/>
      <c r="L220" s="2881"/>
      <c r="M220" s="2881"/>
      <c r="N220" s="2881"/>
      <c r="O220" s="2881"/>
      <c r="P220" s="2881"/>
      <c r="Q220" s="2881"/>
      <c r="R220" s="2882"/>
    </row>
    <row r="221" spans="1:18" ht="37.5" customHeight="1">
      <c r="A221" s="157">
        <v>7</v>
      </c>
      <c r="B221" s="408" t="s">
        <v>1332</v>
      </c>
      <c r="C221" s="152" t="s">
        <v>32</v>
      </c>
      <c r="D221" s="2879" t="s">
        <v>1524</v>
      </c>
      <c r="E221" s="461"/>
      <c r="F221" s="462"/>
      <c r="G221" s="2883">
        <v>27600</v>
      </c>
      <c r="H221" s="2883"/>
      <c r="I221" s="2883"/>
      <c r="J221" s="2883"/>
      <c r="K221" s="2883"/>
      <c r="L221" s="2883"/>
      <c r="M221" s="2883"/>
      <c r="N221" s="2883"/>
      <c r="O221" s="2883"/>
      <c r="P221" s="2883"/>
      <c r="Q221" s="2883"/>
      <c r="R221" s="2884"/>
    </row>
    <row r="222" spans="1:18" ht="47.25">
      <c r="A222" s="322">
        <v>8</v>
      </c>
      <c r="B222" s="409" t="s">
        <v>1629</v>
      </c>
      <c r="C222" s="152" t="s">
        <v>32</v>
      </c>
      <c r="D222" s="3046"/>
      <c r="E222" s="458"/>
      <c r="F222" s="459"/>
      <c r="G222" s="2803">
        <v>33800</v>
      </c>
      <c r="H222" s="2803"/>
      <c r="I222" s="2803"/>
      <c r="J222" s="2803"/>
      <c r="K222" s="2803"/>
      <c r="L222" s="2803"/>
      <c r="M222" s="2803"/>
      <c r="N222" s="2803"/>
      <c r="O222" s="2803"/>
      <c r="P222" s="2803"/>
      <c r="Q222" s="2803"/>
      <c r="R222" s="2804"/>
    </row>
    <row r="223" spans="1:18" ht="47.25">
      <c r="A223" s="157">
        <v>9</v>
      </c>
      <c r="B223" s="410" t="s">
        <v>1630</v>
      </c>
      <c r="C223" s="152" t="s">
        <v>32</v>
      </c>
      <c r="D223" s="3046"/>
      <c r="E223" s="461"/>
      <c r="F223" s="462"/>
      <c r="G223" s="2883">
        <v>33000</v>
      </c>
      <c r="H223" s="2883"/>
      <c r="I223" s="2883"/>
      <c r="J223" s="2883"/>
      <c r="K223" s="2883"/>
      <c r="L223" s="2883"/>
      <c r="M223" s="2883"/>
      <c r="N223" s="2883"/>
      <c r="O223" s="2883"/>
      <c r="P223" s="2883"/>
      <c r="Q223" s="2883"/>
      <c r="R223" s="2884"/>
    </row>
    <row r="224" spans="1:18" ht="47.25">
      <c r="A224" s="157"/>
      <c r="B224" s="410" t="s">
        <v>1631</v>
      </c>
      <c r="C224" s="152" t="s">
        <v>32</v>
      </c>
      <c r="D224" s="3046"/>
      <c r="E224" s="458"/>
      <c r="F224" s="459"/>
      <c r="G224" s="2803">
        <v>33600</v>
      </c>
      <c r="H224" s="2803"/>
      <c r="I224" s="2803"/>
      <c r="J224" s="2803"/>
      <c r="K224" s="2803"/>
      <c r="L224" s="2803"/>
      <c r="M224" s="2803"/>
      <c r="N224" s="2803"/>
      <c r="O224" s="2803"/>
      <c r="P224" s="2803"/>
      <c r="Q224" s="2803"/>
      <c r="R224" s="2804"/>
    </row>
    <row r="225" spans="1:18" ht="47.25">
      <c r="A225" s="157">
        <v>10</v>
      </c>
      <c r="B225" s="408" t="s">
        <v>1632</v>
      </c>
      <c r="C225" s="152" t="s">
        <v>32</v>
      </c>
      <c r="D225" s="3046"/>
      <c r="E225" s="458"/>
      <c r="F225" s="459"/>
      <c r="G225" s="2803">
        <v>32800</v>
      </c>
      <c r="H225" s="2803"/>
      <c r="I225" s="2803"/>
      <c r="J225" s="2803"/>
      <c r="K225" s="2803"/>
      <c r="L225" s="2803"/>
      <c r="M225" s="2803"/>
      <c r="N225" s="2803"/>
      <c r="O225" s="2803"/>
      <c r="P225" s="2803"/>
      <c r="Q225" s="2803"/>
      <c r="R225" s="2804"/>
    </row>
    <row r="226" spans="1:18" ht="50.25" customHeight="1">
      <c r="A226" s="157">
        <v>11</v>
      </c>
      <c r="B226" s="612" t="s">
        <v>1336</v>
      </c>
      <c r="C226" s="152" t="s">
        <v>32</v>
      </c>
      <c r="D226" s="3046"/>
      <c r="E226" s="461"/>
      <c r="F226" s="462"/>
      <c r="G226" s="2883">
        <v>32800</v>
      </c>
      <c r="H226" s="2883"/>
      <c r="I226" s="2883"/>
      <c r="J226" s="2883"/>
      <c r="K226" s="2883"/>
      <c r="L226" s="2883"/>
      <c r="M226" s="2883"/>
      <c r="N226" s="2883"/>
      <c r="O226" s="2883"/>
      <c r="P226" s="2883"/>
      <c r="Q226" s="2883"/>
      <c r="R226" s="2884"/>
    </row>
    <row r="227" spans="1:18" ht="47.25" customHeight="1">
      <c r="A227" s="157">
        <v>12</v>
      </c>
      <c r="B227" s="400" t="s">
        <v>1337</v>
      </c>
      <c r="C227" s="399" t="s">
        <v>32</v>
      </c>
      <c r="D227" s="3000"/>
      <c r="E227" s="461"/>
      <c r="F227" s="462"/>
      <c r="G227" s="2883">
        <v>33800</v>
      </c>
      <c r="H227" s="2883"/>
      <c r="I227" s="2883"/>
      <c r="J227" s="2883"/>
      <c r="K227" s="2883"/>
      <c r="L227" s="2883"/>
      <c r="M227" s="2883"/>
      <c r="N227" s="2883"/>
      <c r="O227" s="2883"/>
      <c r="P227" s="2883"/>
      <c r="Q227" s="2883"/>
      <c r="R227" s="2884"/>
    </row>
    <row r="228" spans="1:18" ht="60.75" customHeight="1">
      <c r="A228" s="157">
        <v>13</v>
      </c>
      <c r="B228" s="411" t="s">
        <v>1338</v>
      </c>
      <c r="C228" s="152" t="s">
        <v>32</v>
      </c>
      <c r="D228" s="862"/>
      <c r="E228" s="872"/>
      <c r="F228" s="863"/>
      <c r="G228" s="2883">
        <v>27900</v>
      </c>
      <c r="H228" s="2883"/>
      <c r="I228" s="2883"/>
      <c r="J228" s="2883"/>
      <c r="K228" s="2883"/>
      <c r="L228" s="2883"/>
      <c r="M228" s="2883"/>
      <c r="N228" s="2883"/>
      <c r="O228" s="2883"/>
      <c r="P228" s="2883"/>
      <c r="Q228" s="2883"/>
      <c r="R228" s="2884"/>
    </row>
    <row r="229" spans="1:18" ht="42.75" customHeight="1">
      <c r="A229" s="155">
        <v>2</v>
      </c>
      <c r="B229" s="3090" t="s">
        <v>1948</v>
      </c>
      <c r="C229" s="3091"/>
      <c r="D229" s="3091"/>
      <c r="E229" s="3092"/>
      <c r="F229" s="3093"/>
      <c r="G229" s="3093"/>
      <c r="H229" s="3093"/>
      <c r="I229" s="3093"/>
      <c r="J229" s="3093"/>
      <c r="K229" s="3093"/>
      <c r="L229" s="3093"/>
      <c r="M229" s="3093"/>
      <c r="N229" s="3093"/>
      <c r="O229" s="3093"/>
      <c r="P229" s="3093"/>
      <c r="Q229" s="3093"/>
      <c r="R229" s="3094"/>
    </row>
    <row r="230" spans="1:18" ht="31.5" customHeight="1">
      <c r="A230" s="156"/>
      <c r="B230" s="3068" t="s">
        <v>1527</v>
      </c>
      <c r="C230" s="3069"/>
      <c r="D230" s="3070"/>
      <c r="E230" s="3005" t="s">
        <v>1841</v>
      </c>
      <c r="F230" s="2883"/>
      <c r="G230" s="2883"/>
      <c r="H230" s="2883"/>
      <c r="I230" s="2883"/>
      <c r="J230" s="2883"/>
      <c r="K230" s="2883"/>
      <c r="L230" s="2883"/>
      <c r="M230" s="2883"/>
      <c r="N230" s="2883"/>
      <c r="O230" s="2883"/>
      <c r="P230" s="2883"/>
      <c r="Q230" s="2883"/>
      <c r="R230" s="2884"/>
    </row>
    <row r="231" spans="1:18" ht="31.5" customHeight="1">
      <c r="A231" s="157"/>
      <c r="B231" s="400" t="s">
        <v>1528</v>
      </c>
      <c r="C231" s="152" t="s">
        <v>32</v>
      </c>
      <c r="D231" s="2879" t="s">
        <v>1529</v>
      </c>
      <c r="E231" s="461">
        <v>24545</v>
      </c>
      <c r="F231" s="458"/>
      <c r="G231" s="459"/>
      <c r="H231" s="459"/>
      <c r="I231" s="459"/>
      <c r="J231" s="459"/>
      <c r="K231" s="459"/>
      <c r="L231" s="459" t="s">
        <v>11</v>
      </c>
      <c r="M231" s="459"/>
      <c r="N231" s="459"/>
      <c r="O231" s="459"/>
      <c r="P231" s="459"/>
      <c r="Q231" s="459"/>
      <c r="R231" s="460"/>
    </row>
    <row r="232" spans="1:18" ht="31.5">
      <c r="A232" s="157"/>
      <c r="B232" s="400" t="s">
        <v>1530</v>
      </c>
      <c r="C232" s="152" t="s">
        <v>32</v>
      </c>
      <c r="D232" s="3046"/>
      <c r="E232" s="461">
        <v>24364</v>
      </c>
      <c r="F232" s="461"/>
      <c r="G232" s="462"/>
      <c r="H232" s="462"/>
      <c r="I232" s="462"/>
      <c r="J232" s="462"/>
      <c r="K232" s="462"/>
      <c r="L232" s="462" t="s">
        <v>11</v>
      </c>
      <c r="M232" s="462"/>
      <c r="N232" s="462"/>
      <c r="O232" s="462"/>
      <c r="P232" s="462"/>
      <c r="Q232" s="462"/>
      <c r="R232" s="463"/>
    </row>
    <row r="233" spans="1:18" ht="31.5">
      <c r="A233" s="157"/>
      <c r="B233" s="400" t="s">
        <v>1531</v>
      </c>
      <c r="C233" s="152" t="s">
        <v>32</v>
      </c>
      <c r="D233" s="3046"/>
      <c r="E233" s="461">
        <v>24545</v>
      </c>
      <c r="F233" s="461"/>
      <c r="G233" s="462"/>
      <c r="H233" s="462"/>
      <c r="I233" s="462"/>
      <c r="J233" s="462"/>
      <c r="K233" s="462"/>
      <c r="L233" s="462" t="s">
        <v>11</v>
      </c>
      <c r="M233" s="462"/>
      <c r="N233" s="462"/>
      <c r="O233" s="462"/>
      <c r="P233" s="462"/>
      <c r="Q233" s="462"/>
      <c r="R233" s="463"/>
    </row>
    <row r="234" spans="1:18" ht="31.5" customHeight="1">
      <c r="A234" s="156"/>
      <c r="B234" s="3071" t="s">
        <v>1633</v>
      </c>
      <c r="C234" s="3072"/>
      <c r="D234" s="3046"/>
      <c r="E234" s="461"/>
      <c r="F234" s="458"/>
      <c r="G234" s="459"/>
      <c r="H234" s="459"/>
      <c r="I234" s="459"/>
      <c r="J234" s="459"/>
      <c r="K234" s="459"/>
      <c r="L234" s="459" t="s">
        <v>11</v>
      </c>
      <c r="M234" s="459"/>
      <c r="N234" s="459"/>
      <c r="O234" s="459"/>
      <c r="P234" s="459"/>
      <c r="Q234" s="459"/>
      <c r="R234" s="460"/>
    </row>
    <row r="235" spans="1:18" ht="31.5" customHeight="1">
      <c r="A235" s="157"/>
      <c r="B235" s="400" t="s">
        <v>1806</v>
      </c>
      <c r="C235" s="405" t="s">
        <v>32</v>
      </c>
      <c r="D235" s="3046"/>
      <c r="E235" s="458">
        <v>24727</v>
      </c>
      <c r="F235" s="458"/>
      <c r="G235" s="459"/>
      <c r="H235" s="459"/>
      <c r="I235" s="459"/>
      <c r="J235" s="459"/>
      <c r="K235" s="459"/>
      <c r="L235" s="459" t="s">
        <v>11</v>
      </c>
      <c r="M235" s="459"/>
      <c r="N235" s="459"/>
      <c r="O235" s="459"/>
      <c r="P235" s="459"/>
      <c r="Q235" s="459"/>
      <c r="R235" s="460"/>
    </row>
    <row r="236" spans="1:18" ht="31.5">
      <c r="A236" s="157"/>
      <c r="B236" s="400" t="s">
        <v>1807</v>
      </c>
      <c r="C236" s="875" t="s">
        <v>32</v>
      </c>
      <c r="D236" s="3000"/>
      <c r="E236" s="461">
        <v>26636</v>
      </c>
      <c r="F236" s="461"/>
      <c r="G236" s="462"/>
      <c r="H236" s="462"/>
      <c r="I236" s="462"/>
      <c r="J236" s="462"/>
      <c r="K236" s="462"/>
      <c r="L236" s="462" t="s">
        <v>11</v>
      </c>
      <c r="M236" s="462"/>
      <c r="N236" s="462"/>
      <c r="O236" s="462"/>
      <c r="P236" s="462"/>
      <c r="Q236" s="462"/>
      <c r="R236" s="463"/>
    </row>
    <row r="237" spans="1:18" ht="31.5">
      <c r="A237" s="157"/>
      <c r="B237" s="400" t="s">
        <v>1808</v>
      </c>
      <c r="C237" s="370" t="s">
        <v>32</v>
      </c>
      <c r="D237" s="861"/>
      <c r="E237" s="461">
        <v>27091</v>
      </c>
      <c r="F237" s="458"/>
      <c r="G237" s="459"/>
      <c r="H237" s="459"/>
      <c r="I237" s="459"/>
      <c r="J237" s="459"/>
      <c r="K237" s="459"/>
      <c r="L237" s="459" t="s">
        <v>11</v>
      </c>
      <c r="M237" s="459"/>
      <c r="N237" s="459"/>
      <c r="O237" s="459"/>
      <c r="P237" s="459"/>
      <c r="Q237" s="459"/>
      <c r="R237" s="460"/>
    </row>
    <row r="238" spans="1:18" ht="31.5">
      <c r="A238" s="157"/>
      <c r="B238" s="400" t="s">
        <v>1809</v>
      </c>
      <c r="C238" s="402" t="s">
        <v>32</v>
      </c>
      <c r="D238" s="862"/>
      <c r="E238" s="461">
        <f>E237</f>
        <v>27091</v>
      </c>
      <c r="F238" s="458"/>
      <c r="G238" s="459"/>
      <c r="H238" s="459"/>
      <c r="I238" s="459"/>
      <c r="J238" s="459"/>
      <c r="K238" s="459"/>
      <c r="L238" s="459" t="s">
        <v>11</v>
      </c>
      <c r="M238" s="459"/>
      <c r="N238" s="459"/>
      <c r="O238" s="459"/>
      <c r="P238" s="459"/>
      <c r="Q238" s="459"/>
      <c r="R238" s="460"/>
    </row>
    <row r="239" spans="1:18" ht="31.5" customHeight="1">
      <c r="A239" s="156"/>
      <c r="B239" s="2971" t="s">
        <v>1537</v>
      </c>
      <c r="C239" s="2972"/>
      <c r="D239" s="3073"/>
      <c r="E239" s="461"/>
      <c r="F239" s="458"/>
      <c r="G239" s="459"/>
      <c r="H239" s="459"/>
      <c r="I239" s="459"/>
      <c r="J239" s="459"/>
      <c r="K239" s="459"/>
      <c r="L239" s="459" t="s">
        <v>11</v>
      </c>
      <c r="M239" s="459"/>
      <c r="N239" s="459"/>
      <c r="O239" s="459"/>
      <c r="P239" s="459"/>
      <c r="Q239" s="459"/>
      <c r="R239" s="460"/>
    </row>
    <row r="240" spans="1:18" ht="60">
      <c r="A240" s="157"/>
      <c r="B240" s="404" t="s">
        <v>1810</v>
      </c>
      <c r="C240" s="402" t="s">
        <v>32</v>
      </c>
      <c r="D240" s="402" t="s">
        <v>1539</v>
      </c>
      <c r="E240" s="461">
        <v>28364</v>
      </c>
      <c r="F240" s="461"/>
      <c r="G240" s="462"/>
      <c r="H240" s="462"/>
      <c r="I240" s="462"/>
      <c r="J240" s="462"/>
      <c r="K240" s="462"/>
      <c r="L240" s="462" t="s">
        <v>11</v>
      </c>
      <c r="M240" s="462"/>
      <c r="N240" s="462"/>
      <c r="O240" s="462"/>
      <c r="P240" s="462"/>
      <c r="Q240" s="462"/>
      <c r="R240" s="463"/>
    </row>
    <row r="241" spans="1:18" ht="31.5" customHeight="1">
      <c r="A241" s="156"/>
      <c r="B241" s="2971" t="s">
        <v>1540</v>
      </c>
      <c r="C241" s="2972"/>
      <c r="D241" s="3073"/>
      <c r="E241" s="461"/>
      <c r="F241" s="458"/>
      <c r="G241" s="459"/>
      <c r="H241" s="459"/>
      <c r="I241" s="459"/>
      <c r="J241" s="459"/>
      <c r="K241" s="459"/>
      <c r="L241" s="459" t="s">
        <v>11</v>
      </c>
      <c r="M241" s="459"/>
      <c r="N241" s="459"/>
      <c r="O241" s="459"/>
      <c r="P241" s="459"/>
      <c r="Q241" s="459"/>
      <c r="R241" s="460"/>
    </row>
    <row r="242" spans="1:18" ht="30">
      <c r="A242" s="157"/>
      <c r="B242" s="400" t="s">
        <v>1811</v>
      </c>
      <c r="C242" s="402" t="s">
        <v>32</v>
      </c>
      <c r="D242" s="402" t="s">
        <v>1554</v>
      </c>
      <c r="E242" s="461">
        <v>18182</v>
      </c>
      <c r="F242" s="461"/>
      <c r="G242" s="462"/>
      <c r="H242" s="462"/>
      <c r="I242" s="462"/>
      <c r="J242" s="462"/>
      <c r="K242" s="462"/>
      <c r="L242" s="462" t="s">
        <v>11</v>
      </c>
      <c r="M242" s="462"/>
      <c r="N242" s="462"/>
      <c r="O242" s="462"/>
      <c r="P242" s="462"/>
      <c r="Q242" s="462"/>
      <c r="R242" s="463"/>
    </row>
    <row r="243" spans="1:18" ht="23.25" customHeight="1">
      <c r="A243" s="766" t="s">
        <v>1832</v>
      </c>
      <c r="B243" s="2800" t="s">
        <v>1831</v>
      </c>
      <c r="C243" s="2801"/>
      <c r="D243" s="2801"/>
      <c r="E243" s="2801"/>
      <c r="F243" s="2801"/>
      <c r="G243" s="2801"/>
      <c r="H243" s="2801"/>
      <c r="I243" s="2801"/>
      <c r="J243" s="2801"/>
      <c r="K243" s="2801"/>
      <c r="L243" s="2801"/>
      <c r="M243" s="2801"/>
      <c r="N243" s="2801"/>
      <c r="O243" s="2801"/>
      <c r="P243" s="2801"/>
      <c r="Q243" s="2801"/>
      <c r="R243" s="2802"/>
    </row>
    <row r="244" spans="1:18" ht="38.25" customHeight="1">
      <c r="A244" s="156">
        <v>1</v>
      </c>
      <c r="B244" s="2800" t="s">
        <v>1816</v>
      </c>
      <c r="C244" s="2801"/>
      <c r="D244" s="2801"/>
      <c r="E244" s="2801"/>
      <c r="F244" s="2801"/>
      <c r="G244" s="2801"/>
      <c r="H244" s="2801"/>
      <c r="I244" s="2801"/>
      <c r="J244" s="2801"/>
      <c r="K244" s="2801"/>
      <c r="L244" s="2801"/>
      <c r="M244" s="2801"/>
      <c r="N244" s="2801"/>
      <c r="O244" s="2801"/>
      <c r="P244" s="2801"/>
      <c r="Q244" s="2801"/>
      <c r="R244" s="293"/>
    </row>
    <row r="245" spans="1:18" ht="27" customHeight="1">
      <c r="A245" s="157"/>
      <c r="B245" s="712"/>
      <c r="C245" s="713"/>
      <c r="D245" s="799"/>
      <c r="E245" s="713"/>
      <c r="F245" s="2916" t="s">
        <v>1370</v>
      </c>
      <c r="G245" s="2960"/>
      <c r="H245" s="2960"/>
      <c r="I245" s="2960"/>
      <c r="J245" s="2960"/>
      <c r="K245" s="2960"/>
      <c r="L245" s="2960"/>
      <c r="M245" s="2960"/>
      <c r="N245" s="2960"/>
      <c r="O245" s="2960"/>
      <c r="P245" s="2960"/>
      <c r="Q245" s="2960"/>
      <c r="R245" s="293"/>
    </row>
    <row r="246" spans="1:18" ht="15.75">
      <c r="A246" s="181"/>
      <c r="B246" s="297" t="s">
        <v>1277</v>
      </c>
      <c r="C246" s="195"/>
      <c r="D246" s="714"/>
      <c r="E246" s="714"/>
      <c r="F246" s="461"/>
      <c r="G246" s="462"/>
      <c r="H246" s="462"/>
      <c r="I246" s="462"/>
      <c r="J246" s="462"/>
      <c r="K246" s="462"/>
      <c r="L246" s="462"/>
      <c r="M246" s="462"/>
      <c r="N246" s="200"/>
      <c r="O246" s="200"/>
      <c r="P246" s="200"/>
      <c r="Q246" s="200"/>
      <c r="R246" s="293"/>
    </row>
    <row r="247" spans="1:18" ht="15.75">
      <c r="A247" s="181"/>
      <c r="B247" s="201" t="s">
        <v>1235</v>
      </c>
      <c r="C247" s="198" t="s">
        <v>111</v>
      </c>
      <c r="D247" s="800"/>
      <c r="E247" s="199"/>
      <c r="F247" s="716"/>
      <c r="G247" s="200"/>
      <c r="H247" s="200"/>
      <c r="I247" s="200"/>
      <c r="J247" s="200"/>
      <c r="K247" s="577">
        <v>1350199</v>
      </c>
      <c r="L247" s="200"/>
      <c r="M247" s="200"/>
      <c r="N247" s="200"/>
      <c r="O247" s="200"/>
      <c r="P247" s="200"/>
      <c r="Q247" s="200"/>
      <c r="R247" s="293"/>
    </row>
    <row r="248" spans="1:18" ht="15.75">
      <c r="A248" s="181"/>
      <c r="B248" s="201" t="s">
        <v>1236</v>
      </c>
      <c r="C248" s="198" t="s">
        <v>111</v>
      </c>
      <c r="D248" s="800"/>
      <c r="E248" s="199"/>
      <c r="F248" s="716"/>
      <c r="G248" s="200"/>
      <c r="H248" s="200"/>
      <c r="I248" s="200"/>
      <c r="J248" s="200"/>
      <c r="K248" s="577">
        <v>1659290</v>
      </c>
      <c r="L248" s="200"/>
      <c r="M248" s="200"/>
      <c r="N248" s="717"/>
      <c r="O248" s="717"/>
      <c r="P248" s="717"/>
      <c r="Q248" s="717"/>
      <c r="R248" s="293"/>
    </row>
    <row r="249" spans="1:18" ht="30">
      <c r="A249" s="181"/>
      <c r="B249" s="201" t="s">
        <v>1237</v>
      </c>
      <c r="C249" s="190" t="s">
        <v>111</v>
      </c>
      <c r="D249" s="801"/>
      <c r="E249" s="203"/>
      <c r="F249" s="719"/>
      <c r="G249" s="720"/>
      <c r="H249" s="720"/>
      <c r="I249" s="720"/>
      <c r="J249" s="720"/>
      <c r="K249" s="616">
        <v>1552926</v>
      </c>
      <c r="L249" s="717"/>
      <c r="M249" s="717"/>
      <c r="N249" s="717"/>
      <c r="O249" s="717"/>
      <c r="P249" s="717"/>
      <c r="Q249" s="717"/>
      <c r="R249" s="293"/>
    </row>
    <row r="250" spans="1:18" ht="15.75">
      <c r="A250" s="167"/>
      <c r="B250" s="204" t="s">
        <v>1238</v>
      </c>
      <c r="C250" s="190" t="s">
        <v>111</v>
      </c>
      <c r="D250" s="801"/>
      <c r="E250" s="203"/>
      <c r="F250" s="719"/>
      <c r="G250" s="720"/>
      <c r="H250" s="720"/>
      <c r="I250" s="720"/>
      <c r="J250" s="720"/>
      <c r="K250" s="616">
        <v>2324744</v>
      </c>
      <c r="L250" s="717"/>
      <c r="M250" s="717"/>
      <c r="N250" s="473"/>
      <c r="O250" s="473"/>
      <c r="P250" s="473"/>
      <c r="Q250" s="473"/>
      <c r="R250" s="582"/>
    </row>
    <row r="251" spans="1:18" ht="15.75">
      <c r="A251" s="157"/>
      <c r="B251" s="297" t="s">
        <v>1276</v>
      </c>
      <c r="C251" s="172"/>
      <c r="D251" s="802"/>
      <c r="E251" s="172"/>
      <c r="F251" s="721"/>
      <c r="G251" s="473"/>
      <c r="H251" s="473"/>
      <c r="I251" s="473"/>
      <c r="J251" s="473"/>
      <c r="K251" s="473"/>
      <c r="L251" s="473"/>
      <c r="M251" s="473"/>
      <c r="N251" s="200"/>
      <c r="O251" s="200"/>
      <c r="P251" s="200"/>
      <c r="Q251" s="200"/>
      <c r="R251" s="582"/>
    </row>
    <row r="252" spans="1:18" ht="30">
      <c r="A252" s="157"/>
      <c r="B252" s="201" t="s">
        <v>1813</v>
      </c>
      <c r="C252" s="198" t="s">
        <v>111</v>
      </c>
      <c r="D252" s="800"/>
      <c r="E252" s="199"/>
      <c r="F252" s="716"/>
      <c r="G252" s="200"/>
      <c r="H252" s="200"/>
      <c r="I252" s="200"/>
      <c r="J252" s="200"/>
      <c r="K252" s="577">
        <v>2732343</v>
      </c>
      <c r="L252" s="200"/>
      <c r="M252" s="200"/>
      <c r="N252" s="206"/>
      <c r="O252" s="206"/>
      <c r="P252" s="206"/>
      <c r="Q252" s="206"/>
      <c r="R252" s="582"/>
    </row>
    <row r="253" spans="1:18" ht="30">
      <c r="A253" s="157"/>
      <c r="B253" s="201" t="s">
        <v>1251</v>
      </c>
      <c r="C253" s="198" t="s">
        <v>111</v>
      </c>
      <c r="D253" s="803"/>
      <c r="E253" s="205"/>
      <c r="F253" s="723"/>
      <c r="G253" s="206"/>
      <c r="H253" s="206"/>
      <c r="I253" s="206"/>
      <c r="J253" s="206"/>
      <c r="K253" s="749">
        <v>3343343</v>
      </c>
      <c r="L253" s="206"/>
      <c r="M253" s="206"/>
      <c r="N253" s="209"/>
      <c r="O253" s="209"/>
      <c r="P253" s="209"/>
      <c r="Q253" s="209"/>
      <c r="R253" s="582"/>
    </row>
    <row r="254" spans="1:18" ht="30">
      <c r="A254" s="157"/>
      <c r="B254" s="207" t="s">
        <v>1248</v>
      </c>
      <c r="C254" s="198" t="s">
        <v>111</v>
      </c>
      <c r="D254" s="803"/>
      <c r="E254" s="205"/>
      <c r="F254" s="208"/>
      <c r="G254" s="209"/>
      <c r="H254" s="209"/>
      <c r="I254" s="209"/>
      <c r="J254" s="209"/>
      <c r="K254" s="750">
        <v>4194250</v>
      </c>
      <c r="L254" s="209"/>
      <c r="M254" s="209"/>
      <c r="N254" s="210"/>
      <c r="O254" s="210"/>
      <c r="P254" s="210"/>
      <c r="Q254" s="210"/>
      <c r="R254" s="582"/>
    </row>
    <row r="255" spans="1:18" ht="31.5">
      <c r="A255" s="167"/>
      <c r="B255" s="204" t="s">
        <v>1249</v>
      </c>
      <c r="C255" s="198" t="s">
        <v>111</v>
      </c>
      <c r="D255" s="803"/>
      <c r="E255" s="205"/>
      <c r="F255" s="205"/>
      <c r="G255" s="210"/>
      <c r="H255" s="210"/>
      <c r="I255" s="210"/>
      <c r="J255" s="210"/>
      <c r="K255" s="749">
        <v>2356886</v>
      </c>
      <c r="L255" s="210"/>
      <c r="M255" s="210"/>
      <c r="N255" s="724"/>
      <c r="O255" s="724"/>
      <c r="P255" s="724"/>
      <c r="Q255" s="724"/>
      <c r="R255" s="582"/>
    </row>
    <row r="256" spans="1:18" ht="15.75">
      <c r="A256" s="167"/>
      <c r="B256" s="297" t="s">
        <v>1093</v>
      </c>
      <c r="C256" s="195"/>
      <c r="D256" s="804"/>
      <c r="E256" s="195"/>
      <c r="F256" s="333"/>
      <c r="G256" s="724"/>
      <c r="H256" s="724"/>
      <c r="I256" s="724"/>
      <c r="J256" s="724"/>
      <c r="K256" s="724"/>
      <c r="L256" s="724"/>
      <c r="M256" s="724"/>
      <c r="N256" s="724"/>
      <c r="O256" s="724"/>
      <c r="P256" s="724"/>
      <c r="Q256" s="724"/>
      <c r="R256" s="293"/>
    </row>
    <row r="257" spans="1:18" ht="15.75">
      <c r="A257" s="157"/>
      <c r="B257" s="211" t="s">
        <v>1241</v>
      </c>
      <c r="C257" s="195"/>
      <c r="D257" s="804"/>
      <c r="E257" s="195"/>
      <c r="F257" s="333"/>
      <c r="G257" s="724"/>
      <c r="H257" s="724"/>
      <c r="I257" s="724"/>
      <c r="J257" s="724"/>
      <c r="K257" s="724"/>
      <c r="L257" s="724"/>
      <c r="M257" s="724"/>
      <c r="N257" s="209"/>
      <c r="O257" s="209"/>
      <c r="P257" s="209"/>
      <c r="Q257" s="209"/>
      <c r="R257" s="293"/>
    </row>
    <row r="258" spans="1:18" ht="30">
      <c r="A258" s="157"/>
      <c r="B258" s="201" t="s">
        <v>1242</v>
      </c>
      <c r="C258" s="150" t="s">
        <v>28</v>
      </c>
      <c r="D258" s="803"/>
      <c r="E258" s="205"/>
      <c r="F258" s="208"/>
      <c r="G258" s="209"/>
      <c r="H258" s="209"/>
      <c r="I258" s="209"/>
      <c r="J258" s="209"/>
      <c r="K258" s="751">
        <v>581773</v>
      </c>
      <c r="L258" s="209"/>
      <c r="M258" s="209"/>
      <c r="N258" s="210"/>
      <c r="O258" s="210"/>
      <c r="P258" s="210"/>
      <c r="Q258" s="210"/>
      <c r="R258" s="293"/>
    </row>
    <row r="259" spans="1:18" ht="30">
      <c r="A259" s="157"/>
      <c r="B259" s="201" t="s">
        <v>1243</v>
      </c>
      <c r="C259" s="150" t="s">
        <v>28</v>
      </c>
      <c r="D259" s="803"/>
      <c r="E259" s="205"/>
      <c r="F259" s="205"/>
      <c r="G259" s="210"/>
      <c r="H259" s="210"/>
      <c r="I259" s="210"/>
      <c r="J259" s="210"/>
      <c r="K259" s="752">
        <v>597409</v>
      </c>
      <c r="L259" s="210"/>
      <c r="M259" s="210"/>
      <c r="N259" s="338"/>
      <c r="O259" s="338"/>
      <c r="P259" s="338"/>
      <c r="Q259" s="338"/>
      <c r="R259" s="293"/>
    </row>
    <row r="260" spans="1:18" ht="15.75">
      <c r="A260" s="157"/>
      <c r="B260" s="211" t="s">
        <v>1245</v>
      </c>
      <c r="C260" s="195"/>
      <c r="D260" s="804"/>
      <c r="E260" s="195"/>
      <c r="F260" s="726"/>
      <c r="G260" s="338"/>
      <c r="H260" s="338"/>
      <c r="I260" s="338"/>
      <c r="J260" s="338"/>
      <c r="K260" s="724"/>
      <c r="L260" s="338"/>
      <c r="M260" s="338"/>
      <c r="N260" s="209"/>
      <c r="O260" s="209"/>
      <c r="P260" s="209"/>
      <c r="Q260" s="209"/>
      <c r="R260" s="293"/>
    </row>
    <row r="261" spans="1:18" ht="30">
      <c r="A261" s="157"/>
      <c r="B261" s="250" t="s">
        <v>1244</v>
      </c>
      <c r="C261" s="150" t="s">
        <v>28</v>
      </c>
      <c r="D261" s="803"/>
      <c r="E261" s="205"/>
      <c r="F261" s="205"/>
      <c r="G261" s="210"/>
      <c r="H261" s="210"/>
      <c r="I261" s="210"/>
      <c r="J261" s="210"/>
      <c r="K261" s="752">
        <v>746318</v>
      </c>
      <c r="L261" s="210"/>
      <c r="M261" s="210"/>
      <c r="N261" s="210"/>
      <c r="O261" s="210"/>
      <c r="P261" s="210"/>
      <c r="Q261" s="210"/>
      <c r="R261" s="293"/>
    </row>
    <row r="262" spans="1:18" ht="30">
      <c r="A262" s="157"/>
      <c r="B262" s="201" t="s">
        <v>1371</v>
      </c>
      <c r="C262" s="150" t="s">
        <v>28</v>
      </c>
      <c r="D262" s="803"/>
      <c r="E262" s="205"/>
      <c r="F262" s="205"/>
      <c r="G262" s="210"/>
      <c r="H262" s="210"/>
      <c r="I262" s="210"/>
      <c r="J262" s="210"/>
      <c r="K262" s="752">
        <v>719955</v>
      </c>
      <c r="L262" s="210"/>
      <c r="M262" s="210"/>
      <c r="N262" s="555"/>
      <c r="O262" s="555"/>
      <c r="P262" s="555"/>
      <c r="Q262" s="555"/>
      <c r="R262" s="293"/>
    </row>
    <row r="263" spans="1:18" ht="27" customHeight="1">
      <c r="A263" s="157"/>
      <c r="B263" s="297" t="s">
        <v>1278</v>
      </c>
      <c r="C263" s="195"/>
      <c r="D263" s="804"/>
      <c r="E263" s="212"/>
      <c r="F263" s="2916" t="s">
        <v>1370</v>
      </c>
      <c r="G263" s="2960"/>
      <c r="H263" s="2960"/>
      <c r="I263" s="2960"/>
      <c r="J263" s="2960"/>
      <c r="K263" s="2960"/>
      <c r="L263" s="2960"/>
      <c r="M263" s="2960"/>
      <c r="N263" s="2960"/>
      <c r="O263" s="2960"/>
      <c r="P263" s="2960"/>
      <c r="Q263" s="2960"/>
      <c r="R263" s="293"/>
    </row>
    <row r="264" spans="1:18" ht="31.5">
      <c r="A264" s="157"/>
      <c r="B264" s="204" t="s">
        <v>1247</v>
      </c>
      <c r="C264" s="190" t="s">
        <v>111</v>
      </c>
      <c r="D264" s="800"/>
      <c r="E264" s="199"/>
      <c r="F264" s="199"/>
      <c r="G264" s="241"/>
      <c r="H264" s="241"/>
      <c r="I264" s="241"/>
      <c r="J264" s="241"/>
      <c r="K264" s="330">
        <v>2802926</v>
      </c>
      <c r="L264" s="241"/>
      <c r="M264" s="241"/>
      <c r="N264" s="241"/>
      <c r="O264" s="241"/>
      <c r="P264" s="241"/>
      <c r="Q264" s="241"/>
      <c r="R264" s="293"/>
    </row>
    <row r="265" spans="1:18" ht="30">
      <c r="A265" s="157"/>
      <c r="B265" s="201" t="s">
        <v>1246</v>
      </c>
      <c r="C265" s="190" t="s">
        <v>111</v>
      </c>
      <c r="D265" s="800"/>
      <c r="E265" s="199"/>
      <c r="F265" s="199"/>
      <c r="G265" s="241"/>
      <c r="H265" s="241"/>
      <c r="I265" s="241"/>
      <c r="J265" s="241"/>
      <c r="K265" s="330">
        <v>3419290</v>
      </c>
      <c r="L265" s="241"/>
      <c r="M265" s="241"/>
      <c r="N265" s="727"/>
      <c r="O265" s="727"/>
      <c r="P265" s="727"/>
      <c r="Q265" s="727"/>
      <c r="R265" s="293"/>
    </row>
    <row r="266" spans="1:18" ht="30">
      <c r="A266" s="157"/>
      <c r="B266" s="201" t="s">
        <v>1814</v>
      </c>
      <c r="C266" s="190" t="s">
        <v>111</v>
      </c>
      <c r="D266" s="800"/>
      <c r="E266" s="199"/>
      <c r="F266" s="214"/>
      <c r="G266" s="727"/>
      <c r="H266" s="727"/>
      <c r="I266" s="727"/>
      <c r="J266" s="727"/>
      <c r="K266" s="753">
        <v>1029995</v>
      </c>
      <c r="L266" s="727"/>
      <c r="M266" s="727"/>
      <c r="N266" s="241"/>
      <c r="O266" s="241"/>
      <c r="P266" s="241"/>
      <c r="Q266" s="241"/>
      <c r="R266" s="293"/>
    </row>
    <row r="267" spans="1:18" ht="30">
      <c r="A267" s="271"/>
      <c r="B267" s="190" t="s">
        <v>1240</v>
      </c>
      <c r="C267" s="190" t="s">
        <v>111</v>
      </c>
      <c r="D267" s="800"/>
      <c r="E267" s="199"/>
      <c r="F267" s="199"/>
      <c r="G267" s="241"/>
      <c r="H267" s="241"/>
      <c r="I267" s="241"/>
      <c r="J267" s="241"/>
      <c r="K267" s="330">
        <v>5196341</v>
      </c>
      <c r="L267" s="241"/>
      <c r="M267" s="241"/>
      <c r="N267" s="339"/>
      <c r="O267" s="339"/>
      <c r="P267" s="339"/>
      <c r="Q267" s="331"/>
      <c r="R267" s="293"/>
    </row>
    <row r="268" spans="1:18" ht="45.75" customHeight="1">
      <c r="A268" s="192">
        <v>2</v>
      </c>
      <c r="B268" s="2800" t="s">
        <v>1634</v>
      </c>
      <c r="C268" s="2801"/>
      <c r="D268" s="2801"/>
      <c r="E268" s="2801"/>
      <c r="F268" s="2801"/>
      <c r="G268" s="2801"/>
      <c r="H268" s="2801"/>
      <c r="I268" s="2801"/>
      <c r="J268" s="2801"/>
      <c r="K268" s="2801"/>
      <c r="L268" s="2801"/>
      <c r="M268" s="2801"/>
      <c r="N268" s="2801"/>
      <c r="O268" s="2801"/>
      <c r="P268" s="2801"/>
      <c r="Q268" s="2801"/>
      <c r="R268" s="2802"/>
    </row>
    <row r="269" spans="1:18" ht="26.25" customHeight="1">
      <c r="A269" s="157"/>
      <c r="B269" s="2789" t="s">
        <v>1318</v>
      </c>
      <c r="C269" s="2791"/>
      <c r="D269" s="336"/>
      <c r="E269" s="576"/>
      <c r="F269" s="2917" t="s">
        <v>1372</v>
      </c>
      <c r="G269" s="2917"/>
      <c r="H269" s="2917"/>
      <c r="I269" s="2917"/>
      <c r="J269" s="2917"/>
      <c r="K269" s="2917"/>
      <c r="L269" s="2917"/>
      <c r="M269" s="2917"/>
      <c r="N269" s="2917"/>
      <c r="O269" s="2917"/>
      <c r="P269" s="2917"/>
      <c r="Q269" s="2917"/>
      <c r="R269" s="2918"/>
    </row>
    <row r="270" spans="1:18" ht="30">
      <c r="A270" s="157"/>
      <c r="B270" s="677" t="s">
        <v>1635</v>
      </c>
      <c r="C270" s="216" t="s">
        <v>32</v>
      </c>
      <c r="D270" s="3002" t="s">
        <v>1552</v>
      </c>
      <c r="E270" s="558"/>
      <c r="F270" s="241"/>
      <c r="G270" s="577"/>
      <c r="H270" s="259"/>
      <c r="I270" s="200"/>
      <c r="J270" s="200"/>
      <c r="K270" s="577">
        <v>77000</v>
      </c>
      <c r="L270" s="200"/>
      <c r="M270" s="924"/>
      <c r="N270" s="200"/>
      <c r="O270" s="200"/>
      <c r="P270" s="259"/>
      <c r="Q270" s="259"/>
      <c r="R270" s="578"/>
    </row>
    <row r="271" spans="1:18" ht="30">
      <c r="A271" s="157"/>
      <c r="B271" s="197" t="s">
        <v>1636</v>
      </c>
      <c r="C271" s="150" t="s">
        <v>32</v>
      </c>
      <c r="D271" s="3004"/>
      <c r="E271" s="203"/>
      <c r="F271" s="577"/>
      <c r="G271" s="577"/>
      <c r="H271" s="260"/>
      <c r="I271" s="259"/>
      <c r="J271" s="259"/>
      <c r="K271" s="577">
        <v>30000</v>
      </c>
      <c r="L271" s="259"/>
      <c r="M271" s="924"/>
      <c r="N271" s="259"/>
      <c r="O271" s="259"/>
      <c r="P271" s="260"/>
      <c r="Q271" s="260"/>
      <c r="R271" s="579"/>
    </row>
    <row r="272" spans="1:18" ht="45">
      <c r="A272" s="157"/>
      <c r="B272" s="197" t="s">
        <v>1638</v>
      </c>
      <c r="C272" s="150" t="s">
        <v>32</v>
      </c>
      <c r="D272" s="759" t="s">
        <v>1552</v>
      </c>
      <c r="E272" s="203"/>
      <c r="F272" s="577"/>
      <c r="G272" s="577"/>
      <c r="H272" s="259"/>
      <c r="I272" s="260"/>
      <c r="J272" s="260"/>
      <c r="K272" s="577">
        <v>31000</v>
      </c>
      <c r="L272" s="260"/>
      <c r="M272" s="924"/>
      <c r="N272" s="260"/>
      <c r="O272" s="260"/>
      <c r="P272" s="259"/>
      <c r="Q272" s="259"/>
      <c r="R272" s="578"/>
    </row>
    <row r="273" spans="1:18" ht="45">
      <c r="A273" s="157"/>
      <c r="B273" s="197" t="s">
        <v>1637</v>
      </c>
      <c r="C273" s="150" t="s">
        <v>32</v>
      </c>
      <c r="D273" s="759" t="s">
        <v>1552</v>
      </c>
      <c r="E273" s="203"/>
      <c r="F273" s="577"/>
      <c r="G273" s="577"/>
      <c r="H273" s="259"/>
      <c r="I273" s="260"/>
      <c r="J273" s="260"/>
      <c r="K273" s="577">
        <v>36000</v>
      </c>
      <c r="L273" s="260"/>
      <c r="M273" s="924"/>
      <c r="N273" s="260"/>
      <c r="O273" s="260"/>
      <c r="P273" s="259"/>
      <c r="Q273" s="259"/>
      <c r="R273" s="578"/>
    </row>
    <row r="274" spans="1:18" ht="45">
      <c r="A274" s="157"/>
      <c r="B274" s="197" t="s">
        <v>1639</v>
      </c>
      <c r="C274" s="150" t="s">
        <v>32</v>
      </c>
      <c r="D274" s="759" t="s">
        <v>1552</v>
      </c>
      <c r="E274" s="203"/>
      <c r="F274" s="577"/>
      <c r="G274" s="577"/>
      <c r="H274" s="259"/>
      <c r="I274" s="260"/>
      <c r="J274" s="260"/>
      <c r="K274" s="577">
        <v>38000</v>
      </c>
      <c r="L274" s="260"/>
      <c r="M274" s="924"/>
      <c r="N274" s="260"/>
      <c r="O274" s="260"/>
      <c r="P274" s="259"/>
      <c r="Q274" s="259"/>
      <c r="R274" s="578"/>
    </row>
    <row r="275" spans="1:18" ht="30" customHeight="1">
      <c r="A275" s="157"/>
      <c r="B275" s="197" t="s">
        <v>1640</v>
      </c>
      <c r="C275" s="150" t="s">
        <v>32</v>
      </c>
      <c r="D275" s="626" t="s">
        <v>1552</v>
      </c>
      <c r="E275" s="203"/>
      <c r="F275" s="577"/>
      <c r="G275" s="577"/>
      <c r="H275" s="259"/>
      <c r="I275" s="260"/>
      <c r="J275" s="260"/>
      <c r="K275" s="577">
        <v>23000</v>
      </c>
      <c r="L275" s="260"/>
      <c r="M275" s="924"/>
      <c r="N275" s="260"/>
      <c r="O275" s="260"/>
      <c r="P275" s="259"/>
      <c r="Q275" s="259"/>
      <c r="R275" s="578"/>
    </row>
    <row r="276" spans="1:18" ht="30">
      <c r="A276" s="157"/>
      <c r="B276" s="197" t="s">
        <v>1641</v>
      </c>
      <c r="C276" s="150" t="s">
        <v>32</v>
      </c>
      <c r="D276" s="481"/>
      <c r="E276" s="203"/>
      <c r="F276" s="577"/>
      <c r="G276" s="577"/>
      <c r="H276" s="259"/>
      <c r="I276" s="260"/>
      <c r="J276" s="260"/>
      <c r="K276" s="577">
        <v>24000</v>
      </c>
      <c r="L276" s="260"/>
      <c r="M276" s="924"/>
      <c r="N276" s="260"/>
      <c r="O276" s="260"/>
      <c r="P276" s="259"/>
      <c r="Q276" s="259"/>
      <c r="R276" s="578"/>
    </row>
    <row r="277" spans="1:18" ht="30">
      <c r="A277" s="157"/>
      <c r="B277" s="197" t="s">
        <v>1642</v>
      </c>
      <c r="C277" s="150" t="s">
        <v>32</v>
      </c>
      <c r="D277" s="877"/>
      <c r="E277" s="203"/>
      <c r="F277" s="577"/>
      <c r="G277" s="577"/>
      <c r="H277" s="259"/>
      <c r="I277" s="259"/>
      <c r="J277" s="259"/>
      <c r="K277" s="577">
        <v>113300</v>
      </c>
      <c r="L277" s="259"/>
      <c r="M277" s="924"/>
      <c r="N277" s="259"/>
      <c r="O277" s="259"/>
      <c r="P277" s="259"/>
      <c r="Q277" s="259"/>
      <c r="R277" s="578"/>
    </row>
    <row r="278" spans="1:18" ht="30">
      <c r="A278" s="157"/>
      <c r="B278" s="186" t="s">
        <v>1643</v>
      </c>
      <c r="C278" s="150" t="s">
        <v>32</v>
      </c>
      <c r="D278" s="481"/>
      <c r="E278" s="203"/>
      <c r="F278" s="577"/>
      <c r="G278" s="577"/>
      <c r="H278" s="477"/>
      <c r="I278" s="259"/>
      <c r="J278" s="259"/>
      <c r="K278" s="577">
        <v>140800</v>
      </c>
      <c r="L278" s="259"/>
      <c r="M278" s="924"/>
      <c r="N278" s="259"/>
      <c r="O278" s="259"/>
      <c r="P278" s="477"/>
      <c r="Q278" s="477"/>
      <c r="R278" s="580"/>
    </row>
    <row r="279" spans="1:18" ht="45">
      <c r="A279" s="157"/>
      <c r="B279" s="677" t="s">
        <v>1645</v>
      </c>
      <c r="C279" s="150" t="s">
        <v>32</v>
      </c>
      <c r="D279" s="3002" t="s">
        <v>1552</v>
      </c>
      <c r="E279" s="203"/>
      <c r="F279" s="577"/>
      <c r="G279" s="577"/>
      <c r="H279" s="697"/>
      <c r="I279" s="560"/>
      <c r="J279" s="560"/>
      <c r="K279" s="614">
        <v>141000</v>
      </c>
      <c r="L279" s="560"/>
      <c r="M279" s="924"/>
      <c r="N279" s="560"/>
      <c r="O279" s="560"/>
      <c r="P279" s="697"/>
      <c r="Q279" s="697"/>
      <c r="R279" s="698"/>
    </row>
    <row r="280" spans="1:18" ht="30">
      <c r="A280" s="157"/>
      <c r="B280" s="677" t="s">
        <v>1644</v>
      </c>
      <c r="C280" s="150" t="s">
        <v>32</v>
      </c>
      <c r="D280" s="3004"/>
      <c r="E280" s="203"/>
      <c r="F280" s="577"/>
      <c r="G280" s="577"/>
      <c r="H280" s="697"/>
      <c r="I280" s="560"/>
      <c r="J280" s="560"/>
      <c r="K280" s="614">
        <v>20500</v>
      </c>
      <c r="L280" s="560"/>
      <c r="N280" s="560"/>
      <c r="O280" s="560"/>
      <c r="P280" s="697"/>
      <c r="Q280" s="697"/>
      <c r="R280" s="698"/>
    </row>
    <row r="281" spans="1:18" ht="19.5" customHeight="1">
      <c r="A281" s="157"/>
      <c r="B281" s="297" t="s">
        <v>1277</v>
      </c>
      <c r="C281" s="691"/>
      <c r="D281" s="477"/>
      <c r="E281" s="637"/>
      <c r="F281" s="2917" t="s">
        <v>1372</v>
      </c>
      <c r="G281" s="2917"/>
      <c r="H281" s="2917"/>
      <c r="I281" s="2917"/>
      <c r="J281" s="2917"/>
      <c r="K281" s="2917"/>
      <c r="L281" s="2917"/>
      <c r="M281" s="2917"/>
      <c r="N281" s="2917"/>
      <c r="O281" s="2917"/>
      <c r="P281" s="2917"/>
      <c r="Q281" s="2917"/>
      <c r="R281" s="2918"/>
    </row>
    <row r="282" spans="1:18">
      <c r="A282" s="157"/>
      <c r="B282" s="677" t="s">
        <v>1825</v>
      </c>
      <c r="C282" s="216" t="s">
        <v>111</v>
      </c>
      <c r="D282" s="3002" t="s">
        <v>1552</v>
      </c>
      <c r="E282" s="288"/>
      <c r="F282" s="577"/>
      <c r="G282" s="577"/>
      <c r="H282" s="330"/>
      <c r="I282" s="330"/>
      <c r="J282" s="330"/>
      <c r="K282" s="577">
        <v>1984545</v>
      </c>
      <c r="L282" s="330"/>
      <c r="M282" s="924"/>
      <c r="N282" s="330"/>
      <c r="O282" s="330"/>
      <c r="P282" s="330"/>
      <c r="Q282" s="330"/>
      <c r="R282" s="581"/>
    </row>
    <row r="283" spans="1:18" ht="30">
      <c r="A283" s="157"/>
      <c r="B283" s="196" t="s">
        <v>1646</v>
      </c>
      <c r="C283" s="216" t="s">
        <v>111</v>
      </c>
      <c r="D283" s="3003"/>
      <c r="E283" s="288"/>
      <c r="F283" s="577"/>
      <c r="G283" s="577"/>
      <c r="H283" s="330"/>
      <c r="I283" s="330"/>
      <c r="J283" s="330"/>
      <c r="K283" s="577">
        <v>1542727</v>
      </c>
      <c r="L283" s="330"/>
      <c r="M283" s="924"/>
      <c r="N283" s="330"/>
      <c r="O283" s="330"/>
      <c r="P283" s="330"/>
      <c r="Q283" s="330"/>
      <c r="R283" s="581"/>
    </row>
    <row r="284" spans="1:18">
      <c r="A284" s="157"/>
      <c r="B284" s="186" t="s">
        <v>1647</v>
      </c>
      <c r="C284" s="216" t="s">
        <v>111</v>
      </c>
      <c r="D284" s="3004"/>
      <c r="E284" s="288"/>
      <c r="F284" s="577"/>
      <c r="G284" s="577"/>
      <c r="H284" s="330"/>
      <c r="I284" s="330"/>
      <c r="J284" s="330"/>
      <c r="K284" s="577">
        <v>1245455</v>
      </c>
      <c r="L284" s="330"/>
      <c r="M284" s="924"/>
      <c r="N284" s="330"/>
      <c r="O284" s="330"/>
      <c r="P284" s="330"/>
      <c r="Q284" s="330"/>
      <c r="R284" s="581"/>
    </row>
    <row r="285" spans="1:18" ht="15.75">
      <c r="A285" s="157"/>
      <c r="B285" s="297" t="s">
        <v>1276</v>
      </c>
      <c r="C285" s="216"/>
      <c r="D285" s="216"/>
      <c r="E285" s="288"/>
      <c r="F285" s="577"/>
      <c r="G285" s="577"/>
      <c r="H285" s="330"/>
      <c r="I285" s="330"/>
      <c r="J285" s="330"/>
      <c r="K285" s="577"/>
      <c r="L285" s="330"/>
      <c r="M285" s="924"/>
      <c r="N285" s="330"/>
      <c r="O285" s="330"/>
      <c r="P285" s="330"/>
      <c r="Q285" s="330"/>
      <c r="R285" s="581"/>
    </row>
    <row r="286" spans="1:18" ht="15" customHeight="1">
      <c r="A286" s="157"/>
      <c r="B286" s="677" t="s">
        <v>1826</v>
      </c>
      <c r="C286" s="216" t="s">
        <v>111</v>
      </c>
      <c r="D286" s="805"/>
      <c r="E286" s="288"/>
      <c r="F286" s="577"/>
      <c r="G286" s="577"/>
      <c r="H286" s="330"/>
      <c r="I286" s="330"/>
      <c r="J286" s="330"/>
      <c r="K286" s="577">
        <v>4090909</v>
      </c>
      <c r="L286" s="330"/>
      <c r="M286" s="924"/>
      <c r="N286" s="330"/>
      <c r="O286" s="330"/>
      <c r="P286" s="330"/>
      <c r="Q286" s="330"/>
      <c r="R286" s="581"/>
    </row>
    <row r="287" spans="1:18" ht="43.5" customHeight="1">
      <c r="A287" s="157"/>
      <c r="B287" s="196" t="s">
        <v>1648</v>
      </c>
      <c r="C287" s="216" t="s">
        <v>111</v>
      </c>
      <c r="D287" s="216" t="s">
        <v>1552</v>
      </c>
      <c r="E287" s="288"/>
      <c r="F287" s="577"/>
      <c r="G287" s="577"/>
      <c r="H287" s="330"/>
      <c r="I287" s="330"/>
      <c r="J287" s="330"/>
      <c r="K287" s="577">
        <v>1990909</v>
      </c>
      <c r="L287" s="330"/>
      <c r="M287" s="924"/>
      <c r="N287" s="330"/>
      <c r="O287" s="330"/>
      <c r="P287" s="330"/>
      <c r="Q287" s="330"/>
      <c r="R287" s="581"/>
    </row>
    <row r="288" spans="1:18" ht="30">
      <c r="A288" s="157"/>
      <c r="B288" s="677" t="s">
        <v>1649</v>
      </c>
      <c r="C288" s="216" t="s">
        <v>111</v>
      </c>
      <c r="D288" s="732"/>
      <c r="E288" s="288"/>
      <c r="F288" s="577"/>
      <c r="G288" s="577"/>
      <c r="H288" s="330"/>
      <c r="I288" s="330"/>
      <c r="J288" s="330"/>
      <c r="K288" s="577">
        <v>2241818</v>
      </c>
      <c r="L288" s="330"/>
      <c r="N288" s="330"/>
      <c r="O288" s="330"/>
      <c r="P288" s="330"/>
      <c r="Q288" s="330"/>
      <c r="R288" s="581"/>
    </row>
    <row r="289" spans="1:18" ht="19.5" customHeight="1">
      <c r="A289" s="157"/>
      <c r="B289" s="297" t="s">
        <v>1079</v>
      </c>
      <c r="C289" s="172"/>
      <c r="D289" s="802"/>
      <c r="E289" s="271"/>
      <c r="F289" s="2916" t="s">
        <v>1372</v>
      </c>
      <c r="G289" s="2917"/>
      <c r="H289" s="2917"/>
      <c r="I289" s="2917"/>
      <c r="J289" s="2917"/>
      <c r="K289" s="2917"/>
      <c r="L289" s="2917"/>
      <c r="M289" s="2917"/>
      <c r="N289" s="2917"/>
      <c r="O289" s="2917"/>
      <c r="P289" s="2917"/>
      <c r="Q289" s="2917"/>
      <c r="R289" s="2918"/>
    </row>
    <row r="290" spans="1:18" ht="45">
      <c r="A290" s="157"/>
      <c r="B290" s="186" t="s">
        <v>1322</v>
      </c>
      <c r="C290" s="216" t="s">
        <v>111</v>
      </c>
      <c r="D290" s="216" t="s">
        <v>1552</v>
      </c>
      <c r="E290" s="288"/>
      <c r="F290" s="577"/>
      <c r="G290" s="577"/>
      <c r="H290" s="330"/>
      <c r="I290" s="330"/>
      <c r="J290" s="330"/>
      <c r="K290" s="577">
        <v>1990909</v>
      </c>
      <c r="L290" s="330"/>
      <c r="M290" s="924"/>
      <c r="N290" s="330"/>
      <c r="O290" s="330"/>
      <c r="P290" s="330"/>
      <c r="Q290" s="330"/>
      <c r="R290" s="581"/>
    </row>
    <row r="291" spans="1:18" ht="48" customHeight="1">
      <c r="A291" s="157"/>
      <c r="B291" s="217" t="s">
        <v>1323</v>
      </c>
      <c r="C291" s="216" t="s">
        <v>111</v>
      </c>
      <c r="D291" s="216" t="s">
        <v>1552</v>
      </c>
      <c r="E291" s="288"/>
      <c r="F291" s="577"/>
      <c r="G291" s="577"/>
      <c r="H291" s="330"/>
      <c r="I291" s="330"/>
      <c r="J291" s="330"/>
      <c r="K291" s="577">
        <v>1245455</v>
      </c>
      <c r="L291" s="330"/>
      <c r="M291" s="924"/>
      <c r="N291" s="330"/>
      <c r="O291" s="330"/>
      <c r="P291" s="330"/>
      <c r="Q291" s="330"/>
      <c r="R291" s="581"/>
    </row>
    <row r="292" spans="1:18" ht="15.75">
      <c r="A292" s="157"/>
      <c r="B292" s="297" t="s">
        <v>1093</v>
      </c>
      <c r="C292" s="216"/>
      <c r="D292" s="732"/>
      <c r="E292" s="288"/>
      <c r="F292" s="577"/>
      <c r="G292" s="577"/>
      <c r="H292" s="330"/>
      <c r="I292" s="330"/>
      <c r="J292" s="330"/>
      <c r="K292" s="577"/>
      <c r="L292" s="330"/>
      <c r="M292" s="924"/>
      <c r="N292" s="330"/>
      <c r="O292" s="330"/>
      <c r="P292" s="330"/>
      <c r="Q292" s="330"/>
      <c r="R292" s="581"/>
    </row>
    <row r="293" spans="1:18" ht="30">
      <c r="A293" s="157"/>
      <c r="B293" s="677" t="s">
        <v>1650</v>
      </c>
      <c r="C293" s="216" t="s">
        <v>28</v>
      </c>
      <c r="D293" s="216"/>
      <c r="E293" s="288"/>
      <c r="F293" s="577"/>
      <c r="G293" s="577"/>
      <c r="H293" s="330"/>
      <c r="I293" s="330"/>
      <c r="J293" s="330"/>
      <c r="K293" s="577">
        <v>315455</v>
      </c>
      <c r="L293" s="330"/>
      <c r="M293" s="924"/>
      <c r="N293" s="330"/>
      <c r="O293" s="330"/>
      <c r="P293" s="330"/>
      <c r="Q293" s="330"/>
      <c r="R293" s="581"/>
    </row>
    <row r="294" spans="1:18" ht="30">
      <c r="A294" s="271"/>
      <c r="B294" s="196" t="s">
        <v>1651</v>
      </c>
      <c r="C294" s="216" t="s">
        <v>28</v>
      </c>
      <c r="D294" s="732"/>
      <c r="E294" s="288"/>
      <c r="F294" s="577"/>
      <c r="G294" s="577"/>
      <c r="H294" s="331"/>
      <c r="I294" s="330"/>
      <c r="J294" s="330"/>
      <c r="K294" s="577">
        <v>415455</v>
      </c>
      <c r="L294" s="330"/>
      <c r="N294" s="330"/>
      <c r="O294" s="330"/>
      <c r="P294" s="331"/>
      <c r="Q294" s="331"/>
      <c r="R294" s="582"/>
    </row>
    <row r="295" spans="1:18" ht="36.75" customHeight="1">
      <c r="A295" s="769">
        <v>3</v>
      </c>
      <c r="B295" s="2800" t="s">
        <v>1769</v>
      </c>
      <c r="C295" s="2801"/>
      <c r="D295" s="2801"/>
      <c r="E295" s="2914"/>
      <c r="F295" s="2801"/>
      <c r="G295" s="2801"/>
      <c r="H295" s="2801"/>
      <c r="I295" s="2801"/>
      <c r="J295" s="2801"/>
      <c r="K295" s="2801"/>
      <c r="L295" s="2801"/>
      <c r="M295" s="2801"/>
      <c r="N295" s="2801"/>
      <c r="O295" s="2801"/>
      <c r="P295" s="2801"/>
      <c r="Q295" s="2801"/>
      <c r="R295" s="2802"/>
    </row>
    <row r="296" spans="1:18" ht="27.75" customHeight="1">
      <c r="A296" s="271"/>
      <c r="B296" s="270" t="s">
        <v>1771</v>
      </c>
      <c r="C296" s="710"/>
      <c r="D296" s="806"/>
      <c r="E296" s="288"/>
      <c r="F296" s="2960" t="s">
        <v>1770</v>
      </c>
      <c r="G296" s="2917"/>
      <c r="H296" s="2917"/>
      <c r="I296" s="2917"/>
      <c r="J296" s="2917"/>
      <c r="K296" s="2917"/>
      <c r="L296" s="2917"/>
      <c r="M296" s="2917"/>
      <c r="N296" s="2917"/>
      <c r="O296" s="2917"/>
      <c r="P296" s="2917"/>
      <c r="Q296" s="2917"/>
      <c r="R296" s="2918"/>
    </row>
    <row r="297" spans="1:18" ht="15" customHeight="1">
      <c r="A297" s="2993"/>
      <c r="B297" s="3006" t="s">
        <v>1773</v>
      </c>
      <c r="C297" s="216" t="s">
        <v>1772</v>
      </c>
      <c r="D297" s="3002" t="s">
        <v>1559</v>
      </c>
      <c r="E297" s="892"/>
      <c r="F297" s="577"/>
      <c r="G297" s="577"/>
      <c r="H297" s="331"/>
      <c r="I297" s="330"/>
      <c r="J297" s="330"/>
      <c r="K297" s="577">
        <f>5900000/1.1</f>
        <v>5363636.3636363633</v>
      </c>
      <c r="L297" s="330"/>
      <c r="M297" s="924"/>
      <c r="N297" s="330"/>
      <c r="O297" s="330"/>
      <c r="P297" s="331"/>
      <c r="Q297" s="331"/>
      <c r="R297" s="582"/>
    </row>
    <row r="298" spans="1:18">
      <c r="A298" s="2994"/>
      <c r="B298" s="3007"/>
      <c r="C298" s="216" t="s">
        <v>1774</v>
      </c>
      <c r="D298" s="3003"/>
      <c r="E298" s="288"/>
      <c r="F298" s="577"/>
      <c r="G298" s="577"/>
      <c r="H298" s="331"/>
      <c r="I298" s="330"/>
      <c r="J298" s="330"/>
      <c r="K298" s="577">
        <f>1570000/1.1</f>
        <v>1427272.7272727271</v>
      </c>
      <c r="L298" s="330"/>
      <c r="M298" s="924"/>
      <c r="N298" s="330"/>
      <c r="O298" s="330"/>
      <c r="P298" s="331"/>
      <c r="Q298" s="331"/>
      <c r="R298" s="582"/>
    </row>
    <row r="299" spans="1:18">
      <c r="A299" s="2995"/>
      <c r="B299" s="3008"/>
      <c r="C299" s="216" t="s">
        <v>1775</v>
      </c>
      <c r="D299" s="3004"/>
      <c r="E299" s="288"/>
      <c r="F299" s="577"/>
      <c r="G299" s="577"/>
      <c r="H299" s="331"/>
      <c r="I299" s="330"/>
      <c r="J299" s="330"/>
      <c r="K299" s="577">
        <f>476000/1.1</f>
        <v>432727.27272727271</v>
      </c>
      <c r="L299" s="330"/>
      <c r="M299" s="924"/>
      <c r="N299" s="330"/>
      <c r="O299" s="330"/>
      <c r="P299" s="331"/>
      <c r="Q299" s="331"/>
      <c r="R299" s="582"/>
    </row>
    <row r="300" spans="1:18" ht="15" customHeight="1">
      <c r="A300" s="2993"/>
      <c r="B300" s="3006" t="s">
        <v>1776</v>
      </c>
      <c r="C300" s="216" t="s">
        <v>1772</v>
      </c>
      <c r="D300" s="3002" t="s">
        <v>1559</v>
      </c>
      <c r="E300" s="288"/>
      <c r="F300" s="577"/>
      <c r="G300" s="577"/>
      <c r="H300" s="331"/>
      <c r="I300" s="330"/>
      <c r="J300" s="330"/>
      <c r="K300" s="577">
        <f>5728000/1.1</f>
        <v>5207272.7272727266</v>
      </c>
      <c r="L300" s="330"/>
      <c r="M300" s="924"/>
      <c r="N300" s="330"/>
      <c r="O300" s="330"/>
      <c r="P300" s="331"/>
      <c r="Q300" s="331"/>
      <c r="R300" s="582"/>
    </row>
    <row r="301" spans="1:18">
      <c r="A301" s="2994"/>
      <c r="B301" s="3007"/>
      <c r="C301" s="216" t="s">
        <v>1774</v>
      </c>
      <c r="D301" s="3003"/>
      <c r="E301" s="288"/>
      <c r="F301" s="577"/>
      <c r="G301" s="577"/>
      <c r="H301" s="331"/>
      <c r="I301" s="330"/>
      <c r="J301" s="330"/>
      <c r="K301" s="577">
        <f>1522000/1.1</f>
        <v>1383636.3636363635</v>
      </c>
      <c r="L301" s="330"/>
      <c r="M301" s="924"/>
      <c r="N301" s="330"/>
      <c r="O301" s="330"/>
      <c r="P301" s="331"/>
      <c r="Q301" s="331"/>
      <c r="R301" s="582"/>
    </row>
    <row r="302" spans="1:18">
      <c r="A302" s="2995"/>
      <c r="B302" s="3008"/>
      <c r="C302" s="216" t="s">
        <v>1775</v>
      </c>
      <c r="D302" s="3004"/>
      <c r="E302" s="288"/>
      <c r="F302" s="577"/>
      <c r="G302" s="577"/>
      <c r="H302" s="331"/>
      <c r="I302" s="330"/>
      <c r="J302" s="330"/>
      <c r="K302" s="577">
        <f>460000/1.1</f>
        <v>418181.81818181818</v>
      </c>
      <c r="L302" s="330"/>
      <c r="M302" s="924"/>
      <c r="N302" s="330"/>
      <c r="O302" s="330"/>
      <c r="P302" s="331"/>
      <c r="Q302" s="331"/>
      <c r="R302" s="582"/>
    </row>
    <row r="303" spans="1:18" ht="15" customHeight="1">
      <c r="A303" s="2993"/>
      <c r="B303" s="3006" t="s">
        <v>1777</v>
      </c>
      <c r="C303" s="216" t="s">
        <v>1772</v>
      </c>
      <c r="D303" s="3002" t="s">
        <v>1559</v>
      </c>
      <c r="E303" s="288"/>
      <c r="F303" s="577"/>
      <c r="G303" s="577"/>
      <c r="H303" s="331"/>
      <c r="I303" s="330"/>
      <c r="J303" s="330"/>
      <c r="K303" s="577">
        <f>4685000/1.1</f>
        <v>4259090.9090909092</v>
      </c>
      <c r="L303" s="330"/>
      <c r="M303" s="924"/>
      <c r="N303" s="330"/>
      <c r="O303" s="330"/>
      <c r="P303" s="331"/>
      <c r="Q303" s="331"/>
      <c r="R303" s="582"/>
    </row>
    <row r="304" spans="1:18">
      <c r="A304" s="2994"/>
      <c r="B304" s="3007"/>
      <c r="C304" s="216" t="s">
        <v>1353</v>
      </c>
      <c r="D304" s="3003"/>
      <c r="E304" s="288"/>
      <c r="F304" s="577"/>
      <c r="G304" s="577"/>
      <c r="H304" s="331"/>
      <c r="I304" s="330"/>
      <c r="J304" s="330"/>
      <c r="K304" s="577">
        <f>1728000/1.1</f>
        <v>1570909.0909090908</v>
      </c>
      <c r="L304" s="330"/>
      <c r="M304" s="924"/>
      <c r="N304" s="330"/>
      <c r="O304" s="330"/>
      <c r="P304" s="331"/>
      <c r="Q304" s="331"/>
      <c r="R304" s="582"/>
    </row>
    <row r="305" spans="1:18">
      <c r="A305" s="2995"/>
      <c r="B305" s="3008"/>
      <c r="C305" s="216" t="s">
        <v>1775</v>
      </c>
      <c r="D305" s="3004"/>
      <c r="E305" s="288"/>
      <c r="F305" s="577"/>
      <c r="G305" s="577"/>
      <c r="H305" s="331"/>
      <c r="I305" s="330"/>
      <c r="J305" s="330"/>
      <c r="K305" s="577">
        <f>401000/1.1</f>
        <v>364545.45454545453</v>
      </c>
      <c r="L305" s="330"/>
      <c r="M305" s="924"/>
      <c r="N305" s="330"/>
      <c r="O305" s="330"/>
      <c r="P305" s="331"/>
      <c r="Q305" s="331"/>
      <c r="R305" s="582"/>
    </row>
    <row r="306" spans="1:18" ht="15" customHeight="1">
      <c r="A306" s="2993"/>
      <c r="B306" s="3006" t="s">
        <v>1778</v>
      </c>
      <c r="C306" s="216" t="s">
        <v>1772</v>
      </c>
      <c r="D306" s="3002" t="s">
        <v>1559</v>
      </c>
      <c r="E306" s="288"/>
      <c r="F306" s="577"/>
      <c r="G306" s="577"/>
      <c r="H306" s="331"/>
      <c r="I306" s="330"/>
      <c r="J306" s="330"/>
      <c r="K306" s="577">
        <f>4719000/1.1</f>
        <v>4290000</v>
      </c>
      <c r="L306" s="330"/>
      <c r="M306" s="924"/>
      <c r="N306" s="330"/>
      <c r="O306" s="330"/>
      <c r="P306" s="331"/>
      <c r="Q306" s="331"/>
      <c r="R306" s="582"/>
    </row>
    <row r="307" spans="1:18">
      <c r="A307" s="2994"/>
      <c r="B307" s="3007"/>
      <c r="C307" s="216" t="s">
        <v>1353</v>
      </c>
      <c r="D307" s="3003"/>
      <c r="E307" s="288"/>
      <c r="F307" s="577"/>
      <c r="G307" s="577"/>
      <c r="H307" s="331"/>
      <c r="I307" s="330"/>
      <c r="J307" s="330"/>
      <c r="K307" s="577">
        <f>1801000/1.1</f>
        <v>1637272.7272727271</v>
      </c>
      <c r="L307" s="330"/>
      <c r="M307" s="924"/>
      <c r="N307" s="330"/>
      <c r="O307" s="330"/>
      <c r="P307" s="331"/>
      <c r="Q307" s="331"/>
      <c r="R307" s="582"/>
    </row>
    <row r="308" spans="1:18">
      <c r="A308" s="2995"/>
      <c r="B308" s="3008"/>
      <c r="C308" s="216" t="s">
        <v>1775</v>
      </c>
      <c r="D308" s="3003"/>
      <c r="E308" s="288"/>
      <c r="F308" s="577"/>
      <c r="G308" s="577"/>
      <c r="H308" s="331"/>
      <c r="I308" s="330"/>
      <c r="J308" s="330"/>
      <c r="K308" s="577">
        <f>439000/1.1</f>
        <v>399090.90909090906</v>
      </c>
      <c r="L308" s="330"/>
      <c r="M308" s="924"/>
      <c r="N308" s="330"/>
      <c r="O308" s="330"/>
      <c r="P308" s="331"/>
      <c r="Q308" s="331"/>
      <c r="R308" s="582"/>
    </row>
    <row r="309" spans="1:18" ht="15" customHeight="1">
      <c r="A309" s="761"/>
      <c r="B309" s="635" t="s">
        <v>1779</v>
      </c>
      <c r="C309" s="216" t="s">
        <v>1354</v>
      </c>
      <c r="D309" s="3003"/>
      <c r="E309" s="288"/>
      <c r="F309" s="577"/>
      <c r="G309" s="577"/>
      <c r="H309" s="331"/>
      <c r="I309" s="330"/>
      <c r="J309" s="330"/>
      <c r="K309" s="577">
        <f>2840000/1.1</f>
        <v>2581818.1818181816</v>
      </c>
      <c r="L309" s="330"/>
      <c r="M309" s="924"/>
      <c r="N309" s="330"/>
      <c r="O309" s="330"/>
      <c r="P309" s="331"/>
      <c r="Q309" s="331"/>
      <c r="R309" s="582"/>
    </row>
    <row r="310" spans="1:18">
      <c r="A310" s="762"/>
      <c r="B310" s="860"/>
      <c r="C310" s="216" t="s">
        <v>1353</v>
      </c>
      <c r="D310" s="3004"/>
      <c r="E310" s="288"/>
      <c r="F310" s="577"/>
      <c r="G310" s="577"/>
      <c r="H310" s="331"/>
      <c r="I310" s="330"/>
      <c r="J310" s="330"/>
      <c r="K310" s="577">
        <f>875000/1.1</f>
        <v>795454.54545454541</v>
      </c>
      <c r="L310" s="330"/>
      <c r="M310" s="924"/>
      <c r="N310" s="330"/>
      <c r="O310" s="330"/>
      <c r="P310" s="331"/>
      <c r="Q310" s="331"/>
      <c r="R310" s="582"/>
    </row>
    <row r="311" spans="1:18">
      <c r="A311" s="762"/>
      <c r="B311" s="635" t="s">
        <v>1779</v>
      </c>
      <c r="C311" s="216" t="s">
        <v>1775</v>
      </c>
      <c r="D311" s="481"/>
      <c r="E311" s="288"/>
      <c r="F311" s="577"/>
      <c r="G311" s="577"/>
      <c r="H311" s="331"/>
      <c r="I311" s="330"/>
      <c r="J311" s="330"/>
      <c r="K311" s="577">
        <f>223000/1.1</f>
        <v>202727.27272727271</v>
      </c>
      <c r="L311" s="330"/>
      <c r="M311" s="924"/>
      <c r="N311" s="330"/>
      <c r="O311" s="330"/>
      <c r="P311" s="331"/>
      <c r="Q311" s="331"/>
      <c r="R311" s="582"/>
    </row>
    <row r="312" spans="1:18" ht="21.75" customHeight="1">
      <c r="A312" s="271"/>
      <c r="B312" s="270" t="s">
        <v>1780</v>
      </c>
      <c r="C312" s="710"/>
      <c r="D312" s="806"/>
      <c r="E312" s="288"/>
      <c r="F312" s="577"/>
      <c r="G312" s="577"/>
      <c r="H312" s="331"/>
      <c r="I312" s="330"/>
      <c r="J312" s="330"/>
      <c r="K312" s="577"/>
      <c r="L312" s="330"/>
      <c r="M312" s="924"/>
      <c r="N312" s="330"/>
      <c r="O312" s="330"/>
      <c r="P312" s="331"/>
      <c r="Q312" s="331"/>
      <c r="R312" s="582"/>
    </row>
    <row r="313" spans="1:18">
      <c r="A313" s="271"/>
      <c r="B313" s="217" t="s">
        <v>1781</v>
      </c>
      <c r="C313" s="710" t="s">
        <v>1774</v>
      </c>
      <c r="D313" s="216"/>
      <c r="E313" s="288"/>
      <c r="F313" s="577"/>
      <c r="G313" s="577"/>
      <c r="H313" s="331"/>
      <c r="I313" s="330"/>
      <c r="J313" s="330"/>
      <c r="K313" s="577">
        <f>1084000/1.1</f>
        <v>985454.54545454541</v>
      </c>
      <c r="L313" s="330"/>
      <c r="M313" s="924"/>
      <c r="N313" s="330"/>
      <c r="O313" s="330"/>
      <c r="P313" s="331"/>
      <c r="Q313" s="331"/>
      <c r="R313" s="582"/>
    </row>
    <row r="314" spans="1:18" ht="15" customHeight="1">
      <c r="A314" s="271"/>
      <c r="B314" s="217" t="s">
        <v>1781</v>
      </c>
      <c r="C314" s="710" t="s">
        <v>1782</v>
      </c>
      <c r="D314" s="3002" t="s">
        <v>1559</v>
      </c>
      <c r="E314" s="288"/>
      <c r="F314" s="577"/>
      <c r="G314" s="577"/>
      <c r="H314" s="331"/>
      <c r="I314" s="330"/>
      <c r="J314" s="330"/>
      <c r="K314" s="577">
        <f>316000/1.1</f>
        <v>287272.72727272724</v>
      </c>
      <c r="L314" s="330"/>
      <c r="M314" s="924"/>
      <c r="N314" s="330"/>
      <c r="O314" s="330"/>
      <c r="P314" s="331"/>
      <c r="Q314" s="331"/>
      <c r="R314" s="582"/>
    </row>
    <row r="315" spans="1:18">
      <c r="A315" s="2993"/>
      <c r="B315" s="3006" t="s">
        <v>1783</v>
      </c>
      <c r="C315" s="710" t="s">
        <v>1774</v>
      </c>
      <c r="D315" s="3003"/>
      <c r="E315" s="288"/>
      <c r="F315" s="577"/>
      <c r="G315" s="577"/>
      <c r="H315" s="331"/>
      <c r="I315" s="330"/>
      <c r="J315" s="330"/>
      <c r="K315" s="577">
        <f>1121000/1.1</f>
        <v>1019090.9090909091</v>
      </c>
      <c r="L315" s="330"/>
      <c r="M315" s="924"/>
      <c r="N315" s="330"/>
      <c r="O315" s="330"/>
      <c r="P315" s="331"/>
      <c r="Q315" s="331"/>
      <c r="R315" s="582"/>
    </row>
    <row r="316" spans="1:18">
      <c r="A316" s="2995"/>
      <c r="B316" s="3008"/>
      <c r="C316" s="710" t="s">
        <v>1782</v>
      </c>
      <c r="D316" s="3004"/>
      <c r="E316" s="288"/>
      <c r="F316" s="577"/>
      <c r="G316" s="577"/>
      <c r="H316" s="331"/>
      <c r="I316" s="330"/>
      <c r="J316" s="330"/>
      <c r="K316" s="577">
        <f>327000/1.1</f>
        <v>297272.72727272724</v>
      </c>
      <c r="L316" s="330"/>
      <c r="M316" s="924"/>
      <c r="N316" s="330"/>
      <c r="O316" s="330"/>
      <c r="P316" s="331"/>
      <c r="Q316" s="331"/>
      <c r="R316" s="582"/>
    </row>
    <row r="317" spans="1:18" ht="15" customHeight="1">
      <c r="A317" s="2993"/>
      <c r="B317" s="3006" t="s">
        <v>1784</v>
      </c>
      <c r="C317" s="216" t="s">
        <v>1772</v>
      </c>
      <c r="D317" s="3002" t="s">
        <v>1559</v>
      </c>
      <c r="E317" s="288"/>
      <c r="F317" s="577"/>
      <c r="G317" s="577"/>
      <c r="H317" s="331"/>
      <c r="I317" s="330"/>
      <c r="J317" s="330"/>
      <c r="K317" s="577">
        <f>4026000/1.1</f>
        <v>3659999.9999999995</v>
      </c>
      <c r="L317" s="330"/>
      <c r="M317" s="924"/>
      <c r="N317" s="330"/>
      <c r="O317" s="330"/>
      <c r="P317" s="331"/>
      <c r="Q317" s="331"/>
      <c r="R317" s="582"/>
    </row>
    <row r="318" spans="1:18">
      <c r="A318" s="2994"/>
      <c r="B318" s="3007"/>
      <c r="C318" s="216" t="s">
        <v>1353</v>
      </c>
      <c r="D318" s="3003"/>
      <c r="E318" s="288"/>
      <c r="F318" s="577"/>
      <c r="G318" s="577"/>
      <c r="H318" s="331"/>
      <c r="I318" s="330"/>
      <c r="J318" s="330"/>
      <c r="K318" s="577">
        <f>1449000/1.1</f>
        <v>1317272.7272727271</v>
      </c>
      <c r="L318" s="330"/>
      <c r="M318" s="924"/>
      <c r="N318" s="330"/>
      <c r="O318" s="330"/>
      <c r="P318" s="331"/>
      <c r="Q318" s="331"/>
      <c r="R318" s="582"/>
    </row>
    <row r="319" spans="1:18">
      <c r="A319" s="2994"/>
      <c r="B319" s="3007"/>
      <c r="C319" s="216" t="s">
        <v>1774</v>
      </c>
      <c r="D319" s="3003"/>
      <c r="E319" s="288"/>
      <c r="F319" s="577"/>
      <c r="G319" s="577"/>
      <c r="H319" s="331"/>
      <c r="I319" s="330"/>
      <c r="J319" s="330"/>
      <c r="K319" s="577">
        <f>1060000/1.1</f>
        <v>963636.36363636353</v>
      </c>
      <c r="L319" s="330"/>
      <c r="M319" s="924"/>
      <c r="N319" s="330"/>
      <c r="O319" s="330"/>
      <c r="P319" s="331"/>
      <c r="Q319" s="331"/>
      <c r="R319" s="582"/>
    </row>
    <row r="320" spans="1:18">
      <c r="A320" s="2994"/>
      <c r="B320" s="3007"/>
      <c r="C320" s="216" t="s">
        <v>1775</v>
      </c>
      <c r="D320" s="3003"/>
      <c r="E320" s="288"/>
      <c r="F320" s="577"/>
      <c r="G320" s="577"/>
      <c r="H320" s="331"/>
      <c r="I320" s="330"/>
      <c r="J320" s="330"/>
      <c r="K320" s="577">
        <f>351000/1.1</f>
        <v>319090.90909090906</v>
      </c>
      <c r="L320" s="330"/>
      <c r="M320" s="924"/>
      <c r="N320" s="330"/>
      <c r="O320" s="330"/>
      <c r="P320" s="331"/>
      <c r="Q320" s="331"/>
      <c r="R320" s="582"/>
    </row>
    <row r="321" spans="1:18">
      <c r="A321" s="2995"/>
      <c r="B321" s="3008"/>
      <c r="C321" s="216" t="s">
        <v>1782</v>
      </c>
      <c r="D321" s="3004"/>
      <c r="E321" s="288"/>
      <c r="F321" s="577"/>
      <c r="G321" s="577"/>
      <c r="H321" s="331"/>
      <c r="I321" s="330"/>
      <c r="J321" s="330"/>
      <c r="K321" s="577">
        <f>308000/1.1</f>
        <v>280000</v>
      </c>
      <c r="L321" s="330"/>
      <c r="M321" s="924"/>
      <c r="N321" s="330"/>
      <c r="O321" s="330"/>
      <c r="P321" s="331"/>
      <c r="Q321" s="331"/>
      <c r="R321" s="582"/>
    </row>
    <row r="322" spans="1:18" ht="15" customHeight="1">
      <c r="A322" s="2993"/>
      <c r="B322" s="3006" t="s">
        <v>1785</v>
      </c>
      <c r="C322" s="216" t="s">
        <v>1772</v>
      </c>
      <c r="D322" s="3002" t="s">
        <v>1559</v>
      </c>
      <c r="E322" s="288"/>
      <c r="F322" s="577"/>
      <c r="G322" s="577"/>
      <c r="H322" s="331"/>
      <c r="I322" s="330"/>
      <c r="J322" s="330"/>
      <c r="K322" s="577">
        <f>3846000/1.1</f>
        <v>3496363.6363636362</v>
      </c>
      <c r="L322" s="330"/>
      <c r="M322" s="924"/>
      <c r="N322" s="330"/>
      <c r="O322" s="330"/>
      <c r="P322" s="331"/>
      <c r="Q322" s="331"/>
      <c r="R322" s="582"/>
    </row>
    <row r="323" spans="1:18">
      <c r="A323" s="2994"/>
      <c r="B323" s="3007"/>
      <c r="C323" s="216" t="s">
        <v>1774</v>
      </c>
      <c r="D323" s="3003"/>
      <c r="E323" s="288"/>
      <c r="F323" s="577"/>
      <c r="G323" s="577"/>
      <c r="H323" s="331"/>
      <c r="I323" s="330"/>
      <c r="J323" s="330"/>
      <c r="K323" s="577">
        <f>1406000/1.1</f>
        <v>1278181.8181818181</v>
      </c>
      <c r="L323" s="330"/>
      <c r="M323" s="924"/>
      <c r="N323" s="330"/>
      <c r="O323" s="330"/>
      <c r="P323" s="331"/>
      <c r="Q323" s="331"/>
      <c r="R323" s="582"/>
    </row>
    <row r="324" spans="1:18">
      <c r="A324" s="2994"/>
      <c r="B324" s="3007"/>
      <c r="C324" s="216" t="s">
        <v>1775</v>
      </c>
      <c r="D324" s="3003"/>
      <c r="E324" s="288"/>
      <c r="F324" s="577"/>
      <c r="G324" s="577"/>
      <c r="H324" s="331"/>
      <c r="I324" s="330"/>
      <c r="J324" s="330"/>
      <c r="K324" s="577">
        <f>342000/1.1</f>
        <v>310909.09090909088</v>
      </c>
      <c r="L324" s="330"/>
      <c r="M324" s="924"/>
      <c r="N324" s="330"/>
      <c r="O324" s="330"/>
      <c r="P324" s="331"/>
      <c r="Q324" s="331"/>
      <c r="R324" s="582"/>
    </row>
    <row r="325" spans="1:18">
      <c r="A325" s="2995"/>
      <c r="B325" s="3007"/>
      <c r="C325" s="216" t="s">
        <v>1782</v>
      </c>
      <c r="D325" s="3003"/>
      <c r="E325" s="288"/>
      <c r="F325" s="577"/>
      <c r="G325" s="577"/>
      <c r="H325" s="331"/>
      <c r="I325" s="330"/>
      <c r="J325" s="330"/>
      <c r="K325" s="577">
        <f>299000/1.1</f>
        <v>271818.18181818182</v>
      </c>
      <c r="L325" s="330"/>
      <c r="M325" s="924"/>
      <c r="N325" s="330"/>
      <c r="O325" s="330"/>
      <c r="P325" s="331"/>
      <c r="Q325" s="331"/>
      <c r="R325" s="582"/>
    </row>
    <row r="326" spans="1:18" ht="15" customHeight="1">
      <c r="A326" s="2993"/>
      <c r="B326" s="3006" t="s">
        <v>1786</v>
      </c>
      <c r="C326" s="216" t="s">
        <v>1772</v>
      </c>
      <c r="D326" s="807"/>
      <c r="E326" s="288"/>
      <c r="F326" s="577"/>
      <c r="G326" s="577"/>
      <c r="H326" s="331"/>
      <c r="I326" s="330"/>
      <c r="J326" s="330"/>
      <c r="K326" s="577">
        <f>3561000/1.1</f>
        <v>3237272.7272727271</v>
      </c>
      <c r="L326" s="330"/>
      <c r="M326" s="924"/>
      <c r="N326" s="330"/>
      <c r="O326" s="330"/>
      <c r="P326" s="331"/>
      <c r="Q326" s="331"/>
      <c r="R326" s="582"/>
    </row>
    <row r="327" spans="1:18" ht="45">
      <c r="A327" s="2994"/>
      <c r="B327" s="3007"/>
      <c r="C327" s="732" t="s">
        <v>1774</v>
      </c>
      <c r="D327" s="759" t="s">
        <v>1559</v>
      </c>
      <c r="E327" s="288"/>
      <c r="F327" s="577"/>
      <c r="G327" s="577"/>
      <c r="H327" s="331"/>
      <c r="I327" s="330"/>
      <c r="J327" s="330"/>
      <c r="K327" s="577">
        <f>1305000/1.1</f>
        <v>1186363.6363636362</v>
      </c>
      <c r="L327" s="330"/>
      <c r="M327" s="924"/>
      <c r="N327" s="330"/>
      <c r="O327" s="330"/>
      <c r="P327" s="331"/>
      <c r="Q327" s="331"/>
      <c r="R327" s="582"/>
    </row>
    <row r="328" spans="1:18">
      <c r="A328" s="2995"/>
      <c r="B328" s="3008"/>
      <c r="C328" s="216" t="s">
        <v>1775</v>
      </c>
      <c r="D328" s="732"/>
      <c r="E328" s="288"/>
      <c r="F328" s="577"/>
      <c r="G328" s="577"/>
      <c r="H328" s="331"/>
      <c r="I328" s="330"/>
      <c r="J328" s="330"/>
      <c r="K328" s="577">
        <f>321000/1.1</f>
        <v>291818.18181818182</v>
      </c>
      <c r="L328" s="330"/>
      <c r="M328" s="924"/>
      <c r="N328" s="330"/>
      <c r="O328" s="330"/>
      <c r="P328" s="331"/>
      <c r="Q328" s="331"/>
      <c r="R328" s="582"/>
    </row>
    <row r="329" spans="1:18">
      <c r="A329" s="762"/>
      <c r="B329" s="217" t="s">
        <v>1786</v>
      </c>
      <c r="C329" s="216" t="s">
        <v>1782</v>
      </c>
      <c r="D329" s="732"/>
      <c r="E329" s="288"/>
      <c r="F329" s="577"/>
      <c r="G329" s="577"/>
      <c r="H329" s="331"/>
      <c r="I329" s="330"/>
      <c r="J329" s="330"/>
      <c r="K329" s="577">
        <f>281000/1.1</f>
        <v>255454.54545454544</v>
      </c>
      <c r="L329" s="330"/>
      <c r="M329" s="924"/>
      <c r="N329" s="330"/>
      <c r="O329" s="330"/>
      <c r="P329" s="331"/>
      <c r="Q329" s="331"/>
      <c r="R329" s="582"/>
    </row>
    <row r="330" spans="1:18" ht="15" customHeight="1">
      <c r="A330" s="2993"/>
      <c r="B330" s="3006" t="s">
        <v>1787</v>
      </c>
      <c r="C330" s="216" t="s">
        <v>1354</v>
      </c>
      <c r="D330" s="3002" t="s">
        <v>1559</v>
      </c>
      <c r="E330" s="288"/>
      <c r="F330" s="577"/>
      <c r="G330" s="577"/>
      <c r="H330" s="331"/>
      <c r="I330" s="330"/>
      <c r="J330" s="330"/>
      <c r="K330" s="577">
        <f>1317000/1.1</f>
        <v>1197272.7272727271</v>
      </c>
      <c r="L330" s="330"/>
      <c r="M330" s="924"/>
      <c r="N330" s="330"/>
      <c r="O330" s="330"/>
      <c r="P330" s="331"/>
      <c r="Q330" s="331"/>
      <c r="R330" s="582"/>
    </row>
    <row r="331" spans="1:18">
      <c r="A331" s="2995"/>
      <c r="B331" s="3008"/>
      <c r="C331" s="216" t="s">
        <v>1353</v>
      </c>
      <c r="D331" s="3003"/>
      <c r="E331" s="288"/>
      <c r="F331" s="577"/>
      <c r="G331" s="577"/>
      <c r="H331" s="331"/>
      <c r="I331" s="330"/>
      <c r="J331" s="330"/>
      <c r="K331" s="577">
        <f>406000/1.1</f>
        <v>369090.90909090906</v>
      </c>
      <c r="L331" s="330"/>
      <c r="M331" s="924"/>
      <c r="N331" s="330"/>
      <c r="O331" s="330"/>
      <c r="P331" s="331"/>
      <c r="Q331" s="331"/>
      <c r="R331" s="582"/>
    </row>
    <row r="332" spans="1:18">
      <c r="A332" s="2993"/>
      <c r="B332" s="3006" t="s">
        <v>1788</v>
      </c>
      <c r="C332" s="216" t="s">
        <v>1354</v>
      </c>
      <c r="D332" s="3003"/>
      <c r="E332" s="288"/>
      <c r="F332" s="577"/>
      <c r="G332" s="577"/>
      <c r="H332" s="331"/>
      <c r="I332" s="330"/>
      <c r="J332" s="330"/>
      <c r="K332" s="577">
        <f>1229000/1.1</f>
        <v>1117272.7272727273</v>
      </c>
      <c r="L332" s="330"/>
      <c r="M332" s="924"/>
      <c r="N332" s="330"/>
      <c r="O332" s="330"/>
      <c r="P332" s="331"/>
      <c r="Q332" s="331"/>
      <c r="R332" s="582"/>
    </row>
    <row r="333" spans="1:18">
      <c r="A333" s="2995"/>
      <c r="B333" s="3008"/>
      <c r="C333" s="216" t="s">
        <v>1353</v>
      </c>
      <c r="D333" s="3004"/>
      <c r="E333" s="288"/>
      <c r="F333" s="577"/>
      <c r="G333" s="577"/>
      <c r="H333" s="331"/>
      <c r="I333" s="330"/>
      <c r="J333" s="330"/>
      <c r="K333" s="577">
        <f>376000/1.1</f>
        <v>341818.18181818177</v>
      </c>
      <c r="L333" s="330"/>
      <c r="M333" s="924"/>
      <c r="N333" s="330"/>
      <c r="O333" s="330"/>
      <c r="P333" s="331"/>
      <c r="Q333" s="331"/>
      <c r="R333" s="582"/>
    </row>
    <row r="334" spans="1:18">
      <c r="A334" s="271"/>
      <c r="B334" s="270" t="s">
        <v>1789</v>
      </c>
      <c r="C334" s="710"/>
      <c r="D334" s="711"/>
      <c r="E334" s="288"/>
      <c r="F334" s="577"/>
      <c r="G334" s="577"/>
      <c r="H334" s="331"/>
      <c r="I334" s="330"/>
      <c r="J334" s="330"/>
      <c r="K334" s="577"/>
      <c r="L334" s="330"/>
      <c r="M334" s="924"/>
      <c r="N334" s="330"/>
      <c r="O334" s="330"/>
      <c r="P334" s="331"/>
      <c r="Q334" s="331"/>
      <c r="R334" s="582"/>
    </row>
    <row r="335" spans="1:18" ht="15" customHeight="1">
      <c r="A335" s="2993"/>
      <c r="B335" s="3006" t="s">
        <v>1790</v>
      </c>
      <c r="C335" s="216" t="s">
        <v>1354</v>
      </c>
      <c r="D335" s="3002" t="s">
        <v>1559</v>
      </c>
      <c r="E335" s="288"/>
      <c r="F335" s="577"/>
      <c r="G335" s="577"/>
      <c r="H335" s="331"/>
      <c r="I335" s="330"/>
      <c r="J335" s="330"/>
      <c r="K335" s="577">
        <f>3817000/1.1</f>
        <v>3469999.9999999995</v>
      </c>
      <c r="L335" s="330"/>
      <c r="M335" s="924"/>
      <c r="N335" s="330"/>
      <c r="O335" s="330"/>
      <c r="P335" s="331"/>
      <c r="Q335" s="331"/>
      <c r="R335" s="582"/>
    </row>
    <row r="336" spans="1:18">
      <c r="A336" s="2995"/>
      <c r="B336" s="3008"/>
      <c r="C336" s="216" t="s">
        <v>1353</v>
      </c>
      <c r="D336" s="3003"/>
      <c r="E336" s="288"/>
      <c r="F336" s="577"/>
      <c r="G336" s="577"/>
      <c r="H336" s="331"/>
      <c r="I336" s="330"/>
      <c r="J336" s="330"/>
      <c r="K336" s="577">
        <f>1099000/1.1</f>
        <v>999090.90909090906</v>
      </c>
      <c r="L336" s="330"/>
      <c r="M336" s="924"/>
      <c r="N336" s="330"/>
      <c r="O336" s="330"/>
      <c r="P336" s="331"/>
      <c r="Q336" s="331"/>
      <c r="R336" s="582"/>
    </row>
    <row r="337" spans="1:18">
      <c r="A337" s="2993"/>
      <c r="B337" s="3006" t="s">
        <v>1791</v>
      </c>
      <c r="C337" s="216" t="s">
        <v>1354</v>
      </c>
      <c r="D337" s="3003"/>
      <c r="E337" s="288"/>
      <c r="F337" s="577"/>
      <c r="G337" s="577"/>
      <c r="H337" s="331"/>
      <c r="I337" s="330"/>
      <c r="J337" s="330"/>
      <c r="K337" s="577">
        <f>2708000/1.1</f>
        <v>2461818.1818181816</v>
      </c>
      <c r="L337" s="330"/>
      <c r="M337" s="924"/>
      <c r="N337" s="330"/>
      <c r="O337" s="330"/>
      <c r="P337" s="331"/>
      <c r="Q337" s="331"/>
      <c r="R337" s="582"/>
    </row>
    <row r="338" spans="1:18">
      <c r="A338" s="2995"/>
      <c r="B338" s="3008"/>
      <c r="C338" s="216" t="s">
        <v>1353</v>
      </c>
      <c r="D338" s="3004"/>
      <c r="E338" s="288"/>
      <c r="F338" s="577"/>
      <c r="G338" s="577"/>
      <c r="H338" s="331"/>
      <c r="I338" s="330"/>
      <c r="J338" s="330"/>
      <c r="K338" s="577">
        <f>781000/1.1</f>
        <v>710000</v>
      </c>
      <c r="L338" s="330"/>
      <c r="M338" s="924"/>
      <c r="N338" s="330"/>
      <c r="O338" s="330"/>
      <c r="P338" s="331"/>
      <c r="Q338" s="331"/>
      <c r="R338" s="582"/>
    </row>
    <row r="339" spans="1:18">
      <c r="A339" s="271"/>
      <c r="B339" s="270" t="s">
        <v>1827</v>
      </c>
      <c r="C339" s="710"/>
      <c r="D339" s="711"/>
      <c r="E339" s="288"/>
      <c r="F339" s="577"/>
      <c r="G339" s="577"/>
      <c r="H339" s="331"/>
      <c r="I339" s="330"/>
      <c r="J339" s="330"/>
      <c r="K339" s="577"/>
      <c r="L339" s="330"/>
      <c r="M339" s="924"/>
      <c r="N339" s="330"/>
      <c r="O339" s="330"/>
      <c r="P339" s="331"/>
      <c r="Q339" s="331"/>
      <c r="R339" s="582"/>
    </row>
    <row r="340" spans="1:18">
      <c r="A340" s="2993"/>
      <c r="B340" s="3006" t="s">
        <v>1792</v>
      </c>
      <c r="C340" s="216" t="s">
        <v>1354</v>
      </c>
      <c r="D340" s="3002" t="s">
        <v>1559</v>
      </c>
      <c r="E340" s="288"/>
      <c r="F340" s="577"/>
      <c r="G340" s="577"/>
      <c r="H340" s="331"/>
      <c r="I340" s="330"/>
      <c r="J340" s="330"/>
      <c r="K340" s="577">
        <f>2431000/1.1</f>
        <v>2210000</v>
      </c>
      <c r="L340" s="330"/>
      <c r="M340" s="924"/>
      <c r="N340" s="330"/>
      <c r="O340" s="330"/>
      <c r="P340" s="331"/>
      <c r="Q340" s="331"/>
      <c r="R340" s="582"/>
    </row>
    <row r="341" spans="1:18">
      <c r="A341" s="2995"/>
      <c r="B341" s="3008"/>
      <c r="C341" s="216" t="s">
        <v>1353</v>
      </c>
      <c r="D341" s="3003"/>
      <c r="E341" s="288"/>
      <c r="F341" s="577"/>
      <c r="G341" s="577"/>
      <c r="H341" s="331"/>
      <c r="I341" s="330"/>
      <c r="J341" s="330"/>
      <c r="K341" s="577">
        <f>717000/1.1</f>
        <v>651818.18181818177</v>
      </c>
      <c r="L341" s="330"/>
      <c r="M341" s="924"/>
      <c r="N341" s="330"/>
      <c r="O341" s="330"/>
      <c r="P341" s="331"/>
      <c r="Q341" s="331"/>
      <c r="R341" s="582"/>
    </row>
    <row r="342" spans="1:18">
      <c r="A342" s="2993"/>
      <c r="B342" s="3006" t="s">
        <v>1793</v>
      </c>
      <c r="C342" s="216" t="s">
        <v>1354</v>
      </c>
      <c r="D342" s="3003"/>
      <c r="E342" s="288"/>
      <c r="F342" s="577"/>
      <c r="G342" s="577"/>
      <c r="H342" s="331"/>
      <c r="I342" s="330"/>
      <c r="J342" s="330"/>
      <c r="K342" s="577">
        <f>1114000/1.1</f>
        <v>1012727.2727272726</v>
      </c>
      <c r="L342" s="330"/>
      <c r="M342" s="924"/>
      <c r="N342" s="330"/>
      <c r="O342" s="330"/>
      <c r="P342" s="331"/>
      <c r="Q342" s="331"/>
      <c r="R342" s="582"/>
    </row>
    <row r="343" spans="1:18">
      <c r="A343" s="2995"/>
      <c r="B343" s="3008"/>
      <c r="C343" s="216" t="s">
        <v>1353</v>
      </c>
      <c r="D343" s="3004"/>
      <c r="E343" s="288"/>
      <c r="F343" s="577"/>
      <c r="G343" s="577"/>
      <c r="H343" s="331"/>
      <c r="I343" s="330"/>
      <c r="J343" s="330"/>
      <c r="K343" s="577">
        <f>327000/1.1</f>
        <v>297272.72727272724</v>
      </c>
      <c r="L343" s="330"/>
      <c r="M343" s="924"/>
      <c r="N343" s="330"/>
      <c r="O343" s="330"/>
      <c r="P343" s="331"/>
      <c r="Q343" s="331"/>
      <c r="R343" s="582"/>
    </row>
    <row r="344" spans="1:18">
      <c r="A344" s="271"/>
      <c r="B344" s="270" t="s">
        <v>1794</v>
      </c>
      <c r="C344" s="710"/>
      <c r="D344" s="711"/>
      <c r="E344" s="288"/>
      <c r="F344" s="577"/>
      <c r="G344" s="577"/>
      <c r="H344" s="331"/>
      <c r="I344" s="330"/>
      <c r="J344" s="330"/>
      <c r="K344" s="577"/>
      <c r="L344" s="330"/>
      <c r="M344" s="924"/>
      <c r="N344" s="330"/>
      <c r="O344" s="330"/>
      <c r="P344" s="331"/>
      <c r="Q344" s="331"/>
      <c r="R344" s="582"/>
    </row>
    <row r="345" spans="1:18" ht="15" customHeight="1">
      <c r="A345" s="271"/>
      <c r="B345" s="764" t="s">
        <v>1798</v>
      </c>
      <c r="C345" s="710"/>
      <c r="D345" s="3002" t="s">
        <v>1559</v>
      </c>
      <c r="E345" s="288"/>
      <c r="F345" s="577"/>
      <c r="G345" s="577"/>
      <c r="H345" s="331"/>
      <c r="I345" s="330"/>
      <c r="J345" s="330"/>
      <c r="K345" s="577"/>
      <c r="L345" s="330"/>
      <c r="M345" s="924"/>
      <c r="N345" s="330"/>
      <c r="O345" s="330"/>
      <c r="P345" s="331"/>
      <c r="Q345" s="331"/>
      <c r="R345" s="582"/>
    </row>
    <row r="346" spans="1:18">
      <c r="A346" s="2993"/>
      <c r="B346" s="3006" t="s">
        <v>1796</v>
      </c>
      <c r="C346" s="216" t="s">
        <v>1795</v>
      </c>
      <c r="D346" s="3003"/>
      <c r="E346" s="288"/>
      <c r="F346" s="577"/>
      <c r="G346" s="577"/>
      <c r="H346" s="331"/>
      <c r="I346" s="330"/>
      <c r="J346" s="330"/>
      <c r="K346" s="577">
        <f>510000/1.1</f>
        <v>463636.36363636359</v>
      </c>
      <c r="L346" s="330"/>
      <c r="M346" s="924"/>
      <c r="N346" s="330"/>
      <c r="O346" s="330"/>
      <c r="P346" s="331"/>
      <c r="Q346" s="331"/>
      <c r="R346" s="582"/>
    </row>
    <row r="347" spans="1:18">
      <c r="A347" s="2995"/>
      <c r="B347" s="3008"/>
      <c r="C347" s="216" t="s">
        <v>1797</v>
      </c>
      <c r="D347" s="3003"/>
      <c r="E347" s="288"/>
      <c r="F347" s="577"/>
      <c r="G347" s="577"/>
      <c r="H347" s="331"/>
      <c r="I347" s="330"/>
      <c r="J347" s="330"/>
      <c r="K347" s="577">
        <f>481000/1.1</f>
        <v>437272.72727272724</v>
      </c>
      <c r="L347" s="330"/>
      <c r="M347" s="924"/>
      <c r="N347" s="330"/>
      <c r="O347" s="330"/>
      <c r="P347" s="331"/>
      <c r="Q347" s="331"/>
      <c r="R347" s="582"/>
    </row>
    <row r="348" spans="1:18">
      <c r="A348" s="271"/>
      <c r="B348" s="764" t="s">
        <v>1799</v>
      </c>
      <c r="C348" s="271"/>
      <c r="D348" s="3004"/>
      <c r="E348" s="288"/>
      <c r="F348" s="577"/>
      <c r="G348" s="577"/>
      <c r="H348" s="331"/>
      <c r="I348" s="330"/>
      <c r="J348" s="330"/>
      <c r="K348" s="330"/>
      <c r="L348" s="330"/>
      <c r="M348" s="289"/>
      <c r="N348" s="330"/>
      <c r="O348" s="330"/>
      <c r="P348" s="331"/>
      <c r="Q348" s="331"/>
      <c r="R348" s="582"/>
    </row>
    <row r="349" spans="1:18">
      <c r="A349" s="271"/>
      <c r="B349" s="635" t="s">
        <v>1828</v>
      </c>
      <c r="C349" s="216" t="s">
        <v>1797</v>
      </c>
      <c r="D349" s="760"/>
      <c r="E349" s="288"/>
      <c r="F349" s="577"/>
      <c r="G349" s="577"/>
      <c r="H349" s="331"/>
      <c r="I349" s="330"/>
      <c r="J349" s="330"/>
      <c r="K349" s="577">
        <f>399000/1.1</f>
        <v>362727.27272727271</v>
      </c>
      <c r="L349" s="330"/>
      <c r="N349" s="330"/>
      <c r="O349" s="330"/>
      <c r="P349" s="331"/>
      <c r="Q349" s="331"/>
      <c r="R349" s="582"/>
    </row>
    <row r="350" spans="1:18" ht="15" customHeight="1">
      <c r="A350" s="271"/>
      <c r="B350" s="764" t="s">
        <v>1829</v>
      </c>
      <c r="C350" s="710"/>
      <c r="D350" s="805"/>
      <c r="E350" s="288"/>
      <c r="F350" s="577"/>
      <c r="G350" s="577"/>
      <c r="H350" s="331"/>
      <c r="I350" s="330"/>
      <c r="J350" s="330"/>
      <c r="K350" s="577"/>
      <c r="L350" s="330"/>
      <c r="M350" s="924"/>
      <c r="N350" s="330"/>
      <c r="O350" s="330"/>
      <c r="P350" s="331"/>
      <c r="Q350" s="331"/>
      <c r="R350" s="582"/>
    </row>
    <row r="351" spans="1:18">
      <c r="A351" s="761"/>
      <c r="B351" s="635" t="s">
        <v>1830</v>
      </c>
      <c r="C351" s="216" t="s">
        <v>1797</v>
      </c>
      <c r="D351" s="760"/>
      <c r="E351" s="288"/>
      <c r="F351" s="577"/>
      <c r="G351" s="577"/>
      <c r="H351" s="331"/>
      <c r="I351" s="330"/>
      <c r="J351" s="330"/>
      <c r="K351" s="577">
        <f>290000/1.1</f>
        <v>263636.36363636359</v>
      </c>
      <c r="L351" s="330"/>
      <c r="M351" s="924"/>
      <c r="N351" s="330"/>
      <c r="O351" s="330"/>
      <c r="P351" s="331"/>
      <c r="Q351" s="331"/>
      <c r="R351" s="582"/>
    </row>
    <row r="352" spans="1:18">
      <c r="A352" s="761"/>
      <c r="B352" s="765" t="s">
        <v>1800</v>
      </c>
      <c r="C352" s="216"/>
      <c r="D352" s="760"/>
      <c r="E352" s="288"/>
      <c r="F352" s="577"/>
      <c r="G352" s="577"/>
      <c r="H352" s="331"/>
      <c r="I352" s="330"/>
      <c r="J352" s="330"/>
      <c r="K352" s="577"/>
      <c r="L352" s="330"/>
      <c r="M352" s="924"/>
      <c r="N352" s="330"/>
      <c r="O352" s="330"/>
      <c r="P352" s="331"/>
      <c r="Q352" s="331"/>
      <c r="R352" s="582"/>
    </row>
    <row r="353" spans="1:18" ht="45">
      <c r="A353" s="2993"/>
      <c r="B353" s="3006" t="s">
        <v>1801</v>
      </c>
      <c r="C353" s="216" t="s">
        <v>1802</v>
      </c>
      <c r="D353" s="759" t="s">
        <v>1559</v>
      </c>
      <c r="E353" s="288"/>
      <c r="F353" s="577"/>
      <c r="G353" s="577"/>
      <c r="H353" s="331"/>
      <c r="I353" s="330"/>
      <c r="J353" s="330"/>
      <c r="K353" s="577">
        <f>2757000/1.1</f>
        <v>2506363.6363636362</v>
      </c>
      <c r="L353" s="330"/>
      <c r="M353" s="924"/>
      <c r="N353" s="330"/>
      <c r="O353" s="330"/>
      <c r="P353" s="331"/>
      <c r="Q353" s="331"/>
      <c r="R353" s="582"/>
    </row>
    <row r="354" spans="1:18">
      <c r="A354" s="2994"/>
      <c r="B354" s="3007"/>
      <c r="C354" s="216" t="s">
        <v>1803</v>
      </c>
      <c r="D354" s="760"/>
      <c r="E354" s="288"/>
      <c r="F354" s="577"/>
      <c r="G354" s="577"/>
      <c r="H354" s="331"/>
      <c r="I354" s="330"/>
      <c r="J354" s="330"/>
      <c r="K354" s="577">
        <f>633000/1.1</f>
        <v>575454.54545454541</v>
      </c>
      <c r="L354" s="330"/>
      <c r="M354" s="924"/>
      <c r="N354" s="330"/>
      <c r="O354" s="330"/>
      <c r="P354" s="331"/>
      <c r="Q354" s="331"/>
      <c r="R354" s="582"/>
    </row>
    <row r="355" spans="1:18">
      <c r="A355" s="2995"/>
      <c r="B355" s="3008"/>
      <c r="C355" s="216" t="s">
        <v>1804</v>
      </c>
      <c r="D355" s="732"/>
      <c r="E355" s="288"/>
      <c r="F355" s="577"/>
      <c r="G355" s="577"/>
      <c r="H355" s="331"/>
      <c r="I355" s="330"/>
      <c r="J355" s="330"/>
      <c r="K355" s="577">
        <f>181000/1.1</f>
        <v>164545.45454545453</v>
      </c>
      <c r="L355" s="330"/>
      <c r="M355" s="924"/>
      <c r="N355" s="330"/>
      <c r="O355" s="330"/>
      <c r="P355" s="331"/>
      <c r="Q355" s="331"/>
      <c r="R355" s="582"/>
    </row>
    <row r="356" spans="1:18" ht="21.75" customHeight="1">
      <c r="A356" s="155" t="s">
        <v>1312</v>
      </c>
      <c r="B356" s="323" t="s">
        <v>1296</v>
      </c>
      <c r="C356" s="324"/>
      <c r="D356" s="336"/>
      <c r="E356" s="323"/>
      <c r="F356" s="324"/>
      <c r="G356" s="324"/>
      <c r="H356" s="325"/>
      <c r="I356" s="324"/>
      <c r="J356" s="324"/>
      <c r="K356" s="324"/>
      <c r="L356" s="324"/>
      <c r="M356" s="336"/>
      <c r="N356" s="324"/>
      <c r="O356" s="324"/>
      <c r="P356" s="325"/>
      <c r="Q356" s="325"/>
      <c r="R356" s="395"/>
    </row>
    <row r="357" spans="1:18" ht="30.75" customHeight="1">
      <c r="A357" s="192">
        <v>1</v>
      </c>
      <c r="B357" s="2800" t="s">
        <v>1621</v>
      </c>
      <c r="C357" s="2801"/>
      <c r="D357" s="2801"/>
      <c r="E357" s="2962"/>
      <c r="F357" s="2962"/>
      <c r="G357" s="2962"/>
      <c r="H357" s="2962"/>
      <c r="I357" s="2962"/>
      <c r="J357" s="2962"/>
      <c r="K357" s="2962"/>
      <c r="L357" s="2962"/>
      <c r="M357" s="2962"/>
      <c r="N357" s="2962"/>
      <c r="O357" s="2962"/>
      <c r="P357" s="2962"/>
      <c r="Q357" s="2962"/>
      <c r="R357" s="2988"/>
    </row>
    <row r="358" spans="1:18" ht="15.75">
      <c r="A358" s="157"/>
      <c r="B358" s="189" t="s">
        <v>1297</v>
      </c>
      <c r="C358" s="150" t="s">
        <v>146</v>
      </c>
      <c r="D358" s="2933" t="s">
        <v>1557</v>
      </c>
      <c r="E358" s="218"/>
      <c r="F358" s="218"/>
      <c r="G358" s="219">
        <f>27000/1.1</f>
        <v>24545.454545454544</v>
      </c>
      <c r="H358" s="389"/>
      <c r="I358" s="2921" t="s">
        <v>1519</v>
      </c>
      <c r="J358" s="2922"/>
      <c r="K358" s="2922"/>
      <c r="L358" s="2922"/>
      <c r="M358" s="2923"/>
      <c r="N358" s="218">
        <f>26500/1.1</f>
        <v>24090.909090909088</v>
      </c>
      <c r="O358" s="2921" t="s">
        <v>1520</v>
      </c>
      <c r="P358" s="2922"/>
      <c r="Q358" s="2922"/>
      <c r="R358" s="2923"/>
    </row>
    <row r="359" spans="1:18" ht="15.75">
      <c r="A359" s="157"/>
      <c r="B359" s="224" t="s">
        <v>1298</v>
      </c>
      <c r="C359" s="160" t="s">
        <v>146</v>
      </c>
      <c r="D359" s="2935"/>
      <c r="E359" s="225"/>
      <c r="F359" s="225"/>
      <c r="G359" s="226">
        <f>15500/1.1</f>
        <v>14090.90909090909</v>
      </c>
      <c r="H359" s="218"/>
      <c r="I359" s="2924"/>
      <c r="J359" s="2925"/>
      <c r="K359" s="2925"/>
      <c r="L359" s="2925"/>
      <c r="M359" s="2926"/>
      <c r="N359" s="227">
        <f>15000/1.1</f>
        <v>13636.363636363636</v>
      </c>
      <c r="O359" s="2924"/>
      <c r="P359" s="2925"/>
      <c r="Q359" s="2925"/>
      <c r="R359" s="2926"/>
    </row>
    <row r="360" spans="1:18" ht="15.75">
      <c r="A360" s="157"/>
      <c r="B360" s="189" t="s">
        <v>1299</v>
      </c>
      <c r="C360" s="150" t="s">
        <v>146</v>
      </c>
      <c r="D360" s="2933" t="s">
        <v>1557</v>
      </c>
      <c r="E360" s="218"/>
      <c r="F360" s="218"/>
      <c r="G360" s="223">
        <f>9500/1.1</f>
        <v>8636.363636363636</v>
      </c>
      <c r="H360" s="222"/>
      <c r="I360" s="2924"/>
      <c r="J360" s="2925"/>
      <c r="K360" s="2925"/>
      <c r="L360" s="2925"/>
      <c r="M360" s="2926"/>
      <c r="N360" s="222">
        <f>9000/1.1</f>
        <v>8181.8181818181811</v>
      </c>
      <c r="O360" s="2924"/>
      <c r="P360" s="2925"/>
      <c r="Q360" s="2925"/>
      <c r="R360" s="2926"/>
    </row>
    <row r="361" spans="1:18">
      <c r="A361" s="157"/>
      <c r="B361" s="217" t="s">
        <v>136</v>
      </c>
      <c r="C361" s="150" t="s">
        <v>146</v>
      </c>
      <c r="D361" s="2935"/>
      <c r="E361" s="218"/>
      <c r="F361" s="218"/>
      <c r="G361" s="219">
        <f>30000/1.1</f>
        <v>27272.727272727272</v>
      </c>
      <c r="H361" s="218"/>
      <c r="I361" s="2924"/>
      <c r="J361" s="2925"/>
      <c r="K361" s="2925"/>
      <c r="L361" s="2925"/>
      <c r="M361" s="2926"/>
      <c r="N361" s="220">
        <f>29000/1.1</f>
        <v>26363.63636363636</v>
      </c>
      <c r="O361" s="2924"/>
      <c r="P361" s="2925"/>
      <c r="Q361" s="2925"/>
      <c r="R361" s="2926"/>
    </row>
    <row r="362" spans="1:18" ht="15" customHeight="1">
      <c r="A362" s="157"/>
      <c r="B362" s="248" t="s">
        <v>1300</v>
      </c>
      <c r="C362" s="150" t="s">
        <v>146</v>
      </c>
      <c r="D362" s="2933" t="s">
        <v>1557</v>
      </c>
      <c r="E362" s="218"/>
      <c r="F362" s="218"/>
      <c r="G362" s="344">
        <f>53000/1.1</f>
        <v>48181.818181818177</v>
      </c>
      <c r="H362" s="389"/>
      <c r="I362" s="2924"/>
      <c r="J362" s="2925"/>
      <c r="K362" s="2925"/>
      <c r="L362" s="2925"/>
      <c r="M362" s="2926"/>
      <c r="N362" s="263">
        <f>52000/1.1</f>
        <v>47272.727272727272</v>
      </c>
      <c r="O362" s="2924"/>
      <c r="P362" s="2925"/>
      <c r="Q362" s="2925"/>
      <c r="R362" s="2926"/>
    </row>
    <row r="363" spans="1:18" ht="15" customHeight="1">
      <c r="A363" s="157"/>
      <c r="B363" s="217" t="s">
        <v>539</v>
      </c>
      <c r="C363" s="150" t="s">
        <v>146</v>
      </c>
      <c r="D363" s="2934"/>
      <c r="E363" s="218"/>
      <c r="F363" s="218"/>
      <c r="G363" s="219">
        <f>75000/1.1</f>
        <v>68181.818181818177</v>
      </c>
      <c r="H363" s="389"/>
      <c r="I363" s="2924"/>
      <c r="J363" s="2925"/>
      <c r="K363" s="2925"/>
      <c r="L363" s="2925"/>
      <c r="M363" s="2926"/>
      <c r="N363" s="219">
        <f>74000/1.1</f>
        <v>67272.727272727265</v>
      </c>
      <c r="O363" s="2924"/>
      <c r="P363" s="2925"/>
      <c r="Q363" s="2925"/>
      <c r="R363" s="2926"/>
    </row>
    <row r="364" spans="1:18">
      <c r="A364" s="157"/>
      <c r="B364" s="248" t="s">
        <v>135</v>
      </c>
      <c r="C364" s="150" t="s">
        <v>146</v>
      </c>
      <c r="D364" s="2935"/>
      <c r="E364" s="218"/>
      <c r="F364" s="218"/>
      <c r="G364" s="226">
        <f>100000/1.1</f>
        <v>90909.090909090897</v>
      </c>
      <c r="H364" s="389"/>
      <c r="I364" s="2924"/>
      <c r="J364" s="2925"/>
      <c r="K364" s="2925"/>
      <c r="L364" s="2925"/>
      <c r="M364" s="2926"/>
      <c r="N364" s="219">
        <f>100000/1.1</f>
        <v>90909.090909090897</v>
      </c>
      <c r="O364" s="2924"/>
      <c r="P364" s="2925"/>
      <c r="Q364" s="2925"/>
      <c r="R364" s="2926"/>
    </row>
    <row r="365" spans="1:18">
      <c r="A365" s="157"/>
      <c r="B365" s="217" t="s">
        <v>1301</v>
      </c>
      <c r="C365" s="150" t="s">
        <v>146</v>
      </c>
      <c r="D365" s="2933" t="s">
        <v>1557</v>
      </c>
      <c r="E365" s="218"/>
      <c r="F365" s="218"/>
      <c r="G365" s="219">
        <f>8600/1.1</f>
        <v>7818.1818181818171</v>
      </c>
      <c r="H365" s="389"/>
      <c r="I365" s="2924"/>
      <c r="J365" s="2925"/>
      <c r="K365" s="2925"/>
      <c r="L365" s="2925"/>
      <c r="M365" s="2926"/>
      <c r="N365" s="219">
        <f>8500/1.1</f>
        <v>7727.272727272727</v>
      </c>
      <c r="O365" s="2924"/>
      <c r="P365" s="2925"/>
      <c r="Q365" s="2925"/>
      <c r="R365" s="2926"/>
    </row>
    <row r="366" spans="1:18">
      <c r="A366" s="157"/>
      <c r="B366" s="150" t="s">
        <v>1302</v>
      </c>
      <c r="C366" s="150" t="s">
        <v>146</v>
      </c>
      <c r="D366" s="2934"/>
      <c r="E366" s="218"/>
      <c r="F366" s="218"/>
      <c r="G366" s="223">
        <f>5000/1.1</f>
        <v>4545.454545454545</v>
      </c>
      <c r="H366" s="389"/>
      <c r="I366" s="2924"/>
      <c r="J366" s="2925"/>
      <c r="K366" s="2925"/>
      <c r="L366" s="2925"/>
      <c r="M366" s="2926"/>
      <c r="N366" s="661">
        <f>4500/1.1</f>
        <v>4090.9090909090905</v>
      </c>
      <c r="O366" s="2924"/>
      <c r="P366" s="2925"/>
      <c r="Q366" s="2925"/>
      <c r="R366" s="2926"/>
    </row>
    <row r="367" spans="1:18">
      <c r="A367" s="157"/>
      <c r="B367" s="217" t="s">
        <v>1303</v>
      </c>
      <c r="C367" s="150" t="s">
        <v>146</v>
      </c>
      <c r="D367" s="2935"/>
      <c r="E367" s="218"/>
      <c r="F367" s="218"/>
      <c r="G367" s="219">
        <f>9200/1.1</f>
        <v>8363.6363636363621</v>
      </c>
      <c r="H367" s="389"/>
      <c r="I367" s="2924"/>
      <c r="J367" s="2925"/>
      <c r="K367" s="2925"/>
      <c r="L367" s="2925"/>
      <c r="M367" s="2926"/>
      <c r="N367" s="219">
        <f>9000/1.1</f>
        <v>8181.8181818181811</v>
      </c>
      <c r="O367" s="2924"/>
      <c r="P367" s="2925"/>
      <c r="Q367" s="2925"/>
      <c r="R367" s="2926"/>
    </row>
    <row r="368" spans="1:18">
      <c r="A368" s="157"/>
      <c r="B368" s="248" t="s">
        <v>1304</v>
      </c>
      <c r="C368" s="150" t="s">
        <v>146</v>
      </c>
      <c r="D368" s="2933" t="s">
        <v>1557</v>
      </c>
      <c r="E368" s="218"/>
      <c r="F368" s="218"/>
      <c r="G368" s="219">
        <f>12500/1.1</f>
        <v>11363.636363636362</v>
      </c>
      <c r="H368" s="389"/>
      <c r="I368" s="2924"/>
      <c r="J368" s="2925"/>
      <c r="K368" s="2925"/>
      <c r="L368" s="2925"/>
      <c r="M368" s="2926"/>
      <c r="N368" s="225">
        <f>12000/1.1</f>
        <v>10909.090909090908</v>
      </c>
      <c r="O368" s="2924"/>
      <c r="P368" s="2925"/>
      <c r="Q368" s="2925"/>
      <c r="R368" s="2926"/>
    </row>
    <row r="369" spans="1:18">
      <c r="A369" s="157"/>
      <c r="B369" s="217" t="s">
        <v>1305</v>
      </c>
      <c r="C369" s="150" t="s">
        <v>146</v>
      </c>
      <c r="D369" s="2934"/>
      <c r="E369" s="218"/>
      <c r="F369" s="218"/>
      <c r="G369" s="219">
        <f>8600/1.1</f>
        <v>7818.1818181818171</v>
      </c>
      <c r="H369" s="389"/>
      <c r="I369" s="2924"/>
      <c r="J369" s="2925"/>
      <c r="K369" s="2925"/>
      <c r="L369" s="2925"/>
      <c r="M369" s="2926"/>
      <c r="N369" s="220">
        <f>8300/1.1</f>
        <v>7545.454545454545</v>
      </c>
      <c r="O369" s="2924"/>
      <c r="P369" s="2925"/>
      <c r="Q369" s="2925"/>
      <c r="R369" s="2926"/>
    </row>
    <row r="370" spans="1:18">
      <c r="A370" s="157"/>
      <c r="B370" s="248" t="s">
        <v>1306</v>
      </c>
      <c r="C370" s="150" t="s">
        <v>146</v>
      </c>
      <c r="D370" s="2934"/>
      <c r="E370" s="218"/>
      <c r="F370" s="218"/>
      <c r="G370" s="223">
        <f>10500/1.1</f>
        <v>9545.4545454545441</v>
      </c>
      <c r="H370" s="389"/>
      <c r="I370" s="2924"/>
      <c r="J370" s="2925"/>
      <c r="K370" s="2925"/>
      <c r="L370" s="2925"/>
      <c r="M370" s="2926"/>
      <c r="N370" s="345">
        <f>10000/1.1</f>
        <v>9090.9090909090901</v>
      </c>
      <c r="O370" s="2924"/>
      <c r="P370" s="2925"/>
      <c r="Q370" s="2925"/>
      <c r="R370" s="2926"/>
    </row>
    <row r="371" spans="1:18">
      <c r="A371" s="157"/>
      <c r="B371" s="217" t="s">
        <v>1307</v>
      </c>
      <c r="C371" s="150" t="s">
        <v>146</v>
      </c>
      <c r="D371" s="2934"/>
      <c r="E371" s="218"/>
      <c r="F371" s="218"/>
      <c r="G371" s="219">
        <f>75000/1.1</f>
        <v>68181.818181818177</v>
      </c>
      <c r="H371" s="389"/>
      <c r="I371" s="2930"/>
      <c r="J371" s="2931"/>
      <c r="K371" s="3041"/>
      <c r="L371" s="3041"/>
      <c r="M371" s="3042"/>
      <c r="N371" s="218">
        <f>70000/1.1</f>
        <v>63636.363636363632</v>
      </c>
      <c r="O371" s="2924"/>
      <c r="P371" s="2925"/>
      <c r="Q371" s="2925"/>
      <c r="R371" s="2926"/>
    </row>
    <row r="372" spans="1:18" ht="15.75">
      <c r="A372" s="271"/>
      <c r="B372" s="248" t="s">
        <v>1308</v>
      </c>
      <c r="C372" s="150" t="s">
        <v>146</v>
      </c>
      <c r="D372" s="2935"/>
      <c r="E372" s="218"/>
      <c r="F372" s="218"/>
      <c r="G372" s="223">
        <f>9500/1.1</f>
        <v>8636.363636363636</v>
      </c>
      <c r="H372" s="387"/>
      <c r="I372" s="2940"/>
      <c r="J372" s="2941"/>
      <c r="K372" s="3043"/>
      <c r="L372" s="3043"/>
      <c r="M372" s="3044"/>
      <c r="N372" s="228">
        <f>9000/1.1</f>
        <v>8181.8181818181811</v>
      </c>
      <c r="O372" s="328"/>
      <c r="P372" s="332"/>
      <c r="Q372" s="332"/>
      <c r="R372" s="187"/>
    </row>
    <row r="373" spans="1:18" ht="32.25" customHeight="1">
      <c r="A373" s="859">
        <v>2</v>
      </c>
      <c r="B373" s="3129" t="s">
        <v>1912</v>
      </c>
      <c r="C373" s="3130"/>
      <c r="D373" s="3130"/>
      <c r="E373" s="3131"/>
      <c r="F373" s="3131"/>
      <c r="G373" s="3131"/>
      <c r="H373" s="3131"/>
      <c r="I373" s="3131"/>
      <c r="J373" s="3131"/>
      <c r="K373" s="3131"/>
      <c r="L373" s="3131"/>
      <c r="M373" s="3131"/>
      <c r="N373" s="3131"/>
      <c r="O373" s="3131"/>
      <c r="P373" s="3131"/>
      <c r="Q373" s="3131"/>
      <c r="R373" s="3132"/>
    </row>
    <row r="374" spans="1:18" ht="16.5" customHeight="1">
      <c r="A374" s="859"/>
      <c r="B374" s="864"/>
      <c r="C374" s="865"/>
      <c r="D374" s="866"/>
      <c r="E374" s="3095" t="s">
        <v>1911</v>
      </c>
      <c r="F374" s="3096"/>
      <c r="G374" s="3096"/>
      <c r="H374" s="3096"/>
      <c r="I374" s="3097"/>
      <c r="J374" s="3097"/>
      <c r="K374" s="3097"/>
      <c r="L374" s="3097"/>
      <c r="M374" s="3097"/>
      <c r="N374" s="3097"/>
      <c r="O374" s="3097"/>
      <c r="P374" s="3097"/>
      <c r="Q374" s="3097"/>
      <c r="R374" s="3098"/>
    </row>
    <row r="375" spans="1:18" ht="30" customHeight="1">
      <c r="A375" s="871">
        <v>1</v>
      </c>
      <c r="B375" s="189" t="s">
        <v>1910</v>
      </c>
      <c r="C375" s="150" t="s">
        <v>146</v>
      </c>
      <c r="D375" s="2933" t="s">
        <v>1927</v>
      </c>
      <c r="E375" s="868"/>
      <c r="F375" s="869"/>
      <c r="G375" s="869"/>
      <c r="H375" s="869"/>
      <c r="I375" s="865"/>
      <c r="J375" s="865"/>
      <c r="K375" s="750">
        <v>19000</v>
      </c>
      <c r="L375" s="865"/>
      <c r="M375" s="924"/>
      <c r="N375" s="865"/>
      <c r="O375" s="865"/>
      <c r="P375" s="865"/>
      <c r="Q375" s="865"/>
      <c r="R375" s="867"/>
    </row>
    <row r="376" spans="1:18" ht="24.75" customHeight="1">
      <c r="A376" s="871"/>
      <c r="B376" s="224" t="s">
        <v>1929</v>
      </c>
      <c r="C376" s="160" t="s">
        <v>146</v>
      </c>
      <c r="D376" s="2934"/>
      <c r="E376" s="868"/>
      <c r="F376" s="869"/>
      <c r="G376" s="869"/>
      <c r="H376" s="869"/>
      <c r="I376" s="865"/>
      <c r="J376" s="865"/>
      <c r="K376" s="750">
        <f>K375</f>
        <v>19000</v>
      </c>
      <c r="L376" s="865"/>
      <c r="M376" s="924"/>
      <c r="N376" s="865"/>
      <c r="O376" s="865"/>
      <c r="P376" s="865"/>
      <c r="Q376" s="865"/>
      <c r="R376" s="867"/>
    </row>
    <row r="377" spans="1:18" ht="15.75" customHeight="1">
      <c r="A377" s="871">
        <v>2</v>
      </c>
      <c r="B377" s="189" t="s">
        <v>137</v>
      </c>
      <c r="C377" s="150" t="s">
        <v>146</v>
      </c>
      <c r="D377" s="2934"/>
      <c r="E377" s="219"/>
      <c r="F377" s="220"/>
      <c r="G377" s="228"/>
      <c r="H377" s="324"/>
      <c r="I377" s="854"/>
      <c r="J377" s="854"/>
      <c r="K377" s="750"/>
      <c r="L377" s="855"/>
      <c r="M377" s="924"/>
      <c r="N377" s="228"/>
      <c r="O377" s="854"/>
      <c r="P377" s="332"/>
      <c r="Q377" s="332"/>
      <c r="R377" s="187"/>
    </row>
    <row r="378" spans="1:18" ht="15.75">
      <c r="A378" s="871"/>
      <c r="B378" s="224" t="s">
        <v>1913</v>
      </c>
      <c r="C378" s="150" t="s">
        <v>146</v>
      </c>
      <c r="D378" s="2934"/>
      <c r="E378" s="219"/>
      <c r="F378" s="220"/>
      <c r="G378" s="228"/>
      <c r="H378" s="324"/>
      <c r="I378" s="854"/>
      <c r="J378" s="854"/>
      <c r="K378" s="750">
        <v>30000</v>
      </c>
      <c r="L378" s="855"/>
      <c r="M378" s="924"/>
      <c r="N378" s="228"/>
      <c r="O378" s="854"/>
      <c r="P378" s="332"/>
      <c r="Q378" s="332"/>
      <c r="R378" s="187"/>
    </row>
    <row r="379" spans="1:18" ht="15.75">
      <c r="A379" s="871"/>
      <c r="B379" s="870" t="s">
        <v>1914</v>
      </c>
      <c r="C379" s="150" t="s">
        <v>146</v>
      </c>
      <c r="D379" s="2934"/>
      <c r="E379" s="219"/>
      <c r="F379" s="220"/>
      <c r="G379" s="228"/>
      <c r="H379" s="324"/>
      <c r="I379" s="854"/>
      <c r="J379" s="854"/>
      <c r="K379" s="750">
        <v>32000</v>
      </c>
      <c r="L379" s="855"/>
      <c r="M379" s="924"/>
      <c r="N379" s="228"/>
      <c r="O379" s="854"/>
      <c r="P379" s="332"/>
      <c r="Q379" s="332"/>
      <c r="R379" s="187"/>
    </row>
    <row r="380" spans="1:18" ht="15.75">
      <c r="A380" s="871">
        <v>3</v>
      </c>
      <c r="B380" s="870" t="s">
        <v>1915</v>
      </c>
      <c r="C380" s="150" t="s">
        <v>146</v>
      </c>
      <c r="D380" s="2934"/>
      <c r="E380" s="220"/>
      <c r="F380" s="220"/>
      <c r="G380" s="228"/>
      <c r="H380" s="324"/>
      <c r="I380" s="854"/>
      <c r="J380" s="854"/>
      <c r="K380" s="750"/>
      <c r="L380" s="855"/>
      <c r="M380" s="924"/>
      <c r="N380" s="228"/>
      <c r="O380" s="854"/>
      <c r="P380" s="332"/>
      <c r="Q380" s="332"/>
      <c r="R380" s="187"/>
    </row>
    <row r="381" spans="1:18" ht="15.75">
      <c r="A381" s="871"/>
      <c r="B381" s="870" t="s">
        <v>1913</v>
      </c>
      <c r="C381" s="150" t="s">
        <v>146</v>
      </c>
      <c r="D381" s="2934"/>
      <c r="E381" s="220"/>
      <c r="F381" s="220"/>
      <c r="G381" s="228"/>
      <c r="H381" s="324"/>
      <c r="I381" s="854"/>
      <c r="J381" s="854"/>
      <c r="K381" s="749">
        <v>30000</v>
      </c>
      <c r="L381" s="855"/>
      <c r="M381" s="924"/>
      <c r="N381" s="228"/>
      <c r="O381" s="854"/>
      <c r="P381" s="332"/>
      <c r="Q381" s="332"/>
      <c r="R381" s="187"/>
    </row>
    <row r="382" spans="1:18" ht="15.75">
      <c r="A382" s="858"/>
      <c r="B382" s="870" t="s">
        <v>1914</v>
      </c>
      <c r="C382" s="150" t="s">
        <v>146</v>
      </c>
      <c r="D382" s="2935"/>
      <c r="E382" s="220"/>
      <c r="F382" s="220"/>
      <c r="G382" s="228"/>
      <c r="H382" s="324"/>
      <c r="I382" s="854"/>
      <c r="J382" s="854"/>
      <c r="K382" s="749">
        <v>32000</v>
      </c>
      <c r="L382" s="855"/>
      <c r="M382" s="924"/>
      <c r="N382" s="228"/>
      <c r="O382" s="854"/>
      <c r="P382" s="332"/>
      <c r="Q382" s="332"/>
      <c r="R382" s="187"/>
    </row>
    <row r="383" spans="1:18" ht="15.75" customHeight="1">
      <c r="A383" s="871">
        <v>4</v>
      </c>
      <c r="B383" s="870" t="s">
        <v>1916</v>
      </c>
      <c r="C383" s="150" t="s">
        <v>146</v>
      </c>
      <c r="D383" s="2933" t="s">
        <v>1927</v>
      </c>
      <c r="E383" s="220"/>
      <c r="F383" s="220"/>
      <c r="G383" s="228"/>
      <c r="H383" s="324"/>
      <c r="I383" s="854"/>
      <c r="J383" s="854"/>
      <c r="K383" s="750"/>
      <c r="L383" s="855"/>
      <c r="M383" s="924"/>
      <c r="N383" s="228"/>
      <c r="O383" s="854"/>
      <c r="P383" s="332"/>
      <c r="Q383" s="332"/>
      <c r="R383" s="187"/>
    </row>
    <row r="384" spans="1:18" ht="15.75">
      <c r="A384" s="871"/>
      <c r="B384" s="870" t="s">
        <v>1913</v>
      </c>
      <c r="C384" s="150" t="s">
        <v>146</v>
      </c>
      <c r="D384" s="2934"/>
      <c r="E384" s="220"/>
      <c r="F384" s="220"/>
      <c r="G384" s="228"/>
      <c r="H384" s="324"/>
      <c r="I384" s="854"/>
      <c r="J384" s="854"/>
      <c r="K384" s="749">
        <v>47000</v>
      </c>
      <c r="L384" s="855"/>
      <c r="M384" s="924"/>
      <c r="N384" s="228"/>
      <c r="O384" s="854"/>
      <c r="P384" s="332"/>
      <c r="Q384" s="332"/>
      <c r="R384" s="187"/>
    </row>
    <row r="385" spans="1:18" ht="15.75">
      <c r="A385" s="858"/>
      <c r="B385" s="870" t="s">
        <v>1914</v>
      </c>
      <c r="C385" s="150" t="s">
        <v>146</v>
      </c>
      <c r="D385" s="2934"/>
      <c r="E385" s="220"/>
      <c r="F385" s="220"/>
      <c r="G385" s="228"/>
      <c r="H385" s="324"/>
      <c r="I385" s="854"/>
      <c r="J385" s="854"/>
      <c r="K385" s="749">
        <v>51000</v>
      </c>
      <c r="L385" s="855"/>
      <c r="M385" s="924"/>
      <c r="N385" s="228"/>
      <c r="O385" s="854"/>
      <c r="P385" s="332"/>
      <c r="Q385" s="332"/>
      <c r="R385" s="187"/>
    </row>
    <row r="386" spans="1:18" ht="15.75">
      <c r="A386" s="871">
        <v>5</v>
      </c>
      <c r="B386" s="870" t="s">
        <v>1917</v>
      </c>
      <c r="C386" s="150"/>
      <c r="D386" s="2934"/>
      <c r="E386" s="220"/>
      <c r="F386" s="220"/>
      <c r="G386" s="228"/>
      <c r="H386" s="324"/>
      <c r="I386" s="854"/>
      <c r="J386" s="854"/>
      <c r="K386" s="754"/>
      <c r="L386" s="855"/>
      <c r="M386" s="924"/>
      <c r="N386" s="228"/>
      <c r="O386" s="854"/>
      <c r="P386" s="332"/>
      <c r="Q386" s="332"/>
      <c r="R386" s="187"/>
    </row>
    <row r="387" spans="1:18" ht="15.75">
      <c r="A387" s="858"/>
      <c r="B387" s="870" t="s">
        <v>1913</v>
      </c>
      <c r="C387" s="150" t="s">
        <v>146</v>
      </c>
      <c r="D387" s="2934"/>
      <c r="E387" s="220"/>
      <c r="F387" s="220"/>
      <c r="G387" s="228"/>
      <c r="H387" s="324"/>
      <c r="I387" s="854"/>
      <c r="J387" s="854"/>
      <c r="K387" s="749">
        <v>47000</v>
      </c>
      <c r="L387" s="855"/>
      <c r="M387" s="924"/>
      <c r="N387" s="228"/>
      <c r="O387" s="854"/>
      <c r="P387" s="332"/>
      <c r="Q387" s="332"/>
      <c r="R387" s="187"/>
    </row>
    <row r="388" spans="1:18" ht="15.75">
      <c r="A388" s="858"/>
      <c r="B388" s="870" t="s">
        <v>1914</v>
      </c>
      <c r="C388" s="150" t="s">
        <v>146</v>
      </c>
      <c r="D388" s="2934"/>
      <c r="E388" s="220"/>
      <c r="F388" s="220"/>
      <c r="G388" s="228"/>
      <c r="H388" s="324"/>
      <c r="I388" s="854"/>
      <c r="J388" s="854"/>
      <c r="K388" s="749">
        <v>51000</v>
      </c>
      <c r="L388" s="855"/>
      <c r="M388" s="924"/>
      <c r="N388" s="228"/>
      <c r="O388" s="854"/>
      <c r="P388" s="332"/>
      <c r="Q388" s="332"/>
      <c r="R388" s="187"/>
    </row>
    <row r="389" spans="1:18" ht="15.75">
      <c r="A389" s="871">
        <v>6</v>
      </c>
      <c r="B389" s="870" t="s">
        <v>1918</v>
      </c>
      <c r="C389" s="150"/>
      <c r="D389" s="2934"/>
      <c r="E389" s="220"/>
      <c r="F389" s="220"/>
      <c r="G389" s="228"/>
      <c r="H389" s="324"/>
      <c r="I389" s="854"/>
      <c r="J389" s="854"/>
      <c r="K389" s="754"/>
      <c r="L389" s="855"/>
      <c r="M389" s="924"/>
      <c r="N389" s="228"/>
      <c r="O389" s="854"/>
      <c r="P389" s="332"/>
      <c r="Q389" s="332"/>
      <c r="R389" s="187"/>
    </row>
    <row r="390" spans="1:18" ht="15.75">
      <c r="A390" s="858"/>
      <c r="B390" s="870" t="s">
        <v>1913</v>
      </c>
      <c r="C390" s="150" t="s">
        <v>146</v>
      </c>
      <c r="D390" s="2935"/>
      <c r="E390" s="220"/>
      <c r="F390" s="220"/>
      <c r="G390" s="228"/>
      <c r="H390" s="324"/>
      <c r="I390" s="854"/>
      <c r="J390" s="854"/>
      <c r="K390" s="749">
        <v>47000</v>
      </c>
      <c r="L390" s="855"/>
      <c r="M390" s="924"/>
      <c r="N390" s="228"/>
      <c r="O390" s="854"/>
      <c r="P390" s="332"/>
      <c r="Q390" s="332"/>
      <c r="R390" s="187"/>
    </row>
    <row r="391" spans="1:18" ht="15.75">
      <c r="A391" s="858"/>
      <c r="B391" s="870" t="s">
        <v>1914</v>
      </c>
      <c r="C391" s="150" t="s">
        <v>146</v>
      </c>
      <c r="D391" s="664"/>
      <c r="E391" s="220"/>
      <c r="F391" s="220"/>
      <c r="G391" s="228"/>
      <c r="H391" s="324"/>
      <c r="I391" s="854"/>
      <c r="J391" s="854"/>
      <c r="K391" s="749">
        <v>51000</v>
      </c>
      <c r="L391" s="855"/>
      <c r="M391" s="620"/>
      <c r="N391" s="228"/>
      <c r="O391" s="854"/>
      <c r="P391" s="332"/>
      <c r="Q391" s="332"/>
      <c r="R391" s="187"/>
    </row>
    <row r="392" spans="1:18" ht="15.75">
      <c r="A392" s="871">
        <v>7</v>
      </c>
      <c r="B392" s="870" t="s">
        <v>1919</v>
      </c>
      <c r="C392" s="150"/>
      <c r="D392" s="664"/>
      <c r="E392" s="220"/>
      <c r="F392" s="220"/>
      <c r="G392" s="228"/>
      <c r="H392" s="324"/>
      <c r="I392" s="854"/>
      <c r="J392" s="854"/>
      <c r="K392" s="754"/>
      <c r="L392" s="855"/>
      <c r="M392" s="754"/>
      <c r="N392" s="228"/>
      <c r="O392" s="854"/>
      <c r="P392" s="332"/>
      <c r="Q392" s="332"/>
      <c r="R392" s="187"/>
    </row>
    <row r="393" spans="1:18" ht="15.75" customHeight="1">
      <c r="A393" s="858"/>
      <c r="B393" s="870" t="s">
        <v>1913</v>
      </c>
      <c r="C393" s="150" t="s">
        <v>146</v>
      </c>
      <c r="D393" s="2933" t="s">
        <v>1927</v>
      </c>
      <c r="E393" s="220"/>
      <c r="F393" s="220"/>
      <c r="G393" s="228"/>
      <c r="H393" s="324"/>
      <c r="I393" s="854"/>
      <c r="J393" s="854"/>
      <c r="K393" s="754">
        <v>54000</v>
      </c>
      <c r="L393" s="855"/>
      <c r="M393" s="621"/>
      <c r="N393" s="228"/>
      <c r="O393" s="854"/>
      <c r="P393" s="332"/>
      <c r="Q393" s="332"/>
      <c r="R393" s="187"/>
    </row>
    <row r="394" spans="1:18" ht="15.75">
      <c r="A394" s="858"/>
      <c r="B394" s="870" t="s">
        <v>1914</v>
      </c>
      <c r="C394" s="150" t="s">
        <v>146</v>
      </c>
      <c r="D394" s="2934"/>
      <c r="E394" s="220"/>
      <c r="F394" s="220"/>
      <c r="G394" s="228"/>
      <c r="H394" s="324"/>
      <c r="I394" s="854"/>
      <c r="J394" s="854"/>
      <c r="K394" s="754">
        <v>55000</v>
      </c>
      <c r="L394" s="855"/>
      <c r="M394" s="621"/>
      <c r="N394" s="228"/>
      <c r="O394" s="854"/>
      <c r="P394" s="332"/>
      <c r="Q394" s="332"/>
      <c r="R394" s="187"/>
    </row>
    <row r="395" spans="1:18" ht="15.75">
      <c r="A395" s="871">
        <v>8</v>
      </c>
      <c r="B395" s="870" t="s">
        <v>1920</v>
      </c>
      <c r="C395" s="150"/>
      <c r="D395" s="2934"/>
      <c r="E395" s="220"/>
      <c r="F395" s="220"/>
      <c r="G395" s="228"/>
      <c r="H395" s="324"/>
      <c r="I395" s="854"/>
      <c r="J395" s="854"/>
      <c r="K395" s="754"/>
      <c r="L395" s="855"/>
      <c r="M395" s="621"/>
      <c r="N395" s="228"/>
      <c r="O395" s="854"/>
      <c r="P395" s="332"/>
      <c r="Q395" s="332"/>
      <c r="R395" s="187"/>
    </row>
    <row r="396" spans="1:18" ht="15.75">
      <c r="A396" s="858"/>
      <c r="B396" s="870" t="s">
        <v>1913</v>
      </c>
      <c r="C396" s="150" t="s">
        <v>146</v>
      </c>
      <c r="D396" s="2934"/>
      <c r="E396" s="220"/>
      <c r="F396" s="220"/>
      <c r="G396" s="228"/>
      <c r="H396" s="324"/>
      <c r="I396" s="854"/>
      <c r="J396" s="854"/>
      <c r="K396" s="754">
        <v>54000</v>
      </c>
      <c r="L396" s="855"/>
      <c r="M396" s="621"/>
      <c r="N396" s="228"/>
      <c r="O396" s="854"/>
      <c r="P396" s="332"/>
      <c r="Q396" s="332"/>
      <c r="R396" s="187"/>
    </row>
    <row r="397" spans="1:18" ht="15.75">
      <c r="A397" s="858"/>
      <c r="B397" s="870" t="s">
        <v>1914</v>
      </c>
      <c r="C397" s="150" t="s">
        <v>146</v>
      </c>
      <c r="D397" s="2934"/>
      <c r="E397" s="220"/>
      <c r="F397" s="220"/>
      <c r="G397" s="228"/>
      <c r="H397" s="324"/>
      <c r="I397" s="854"/>
      <c r="J397" s="854"/>
      <c r="K397" s="754">
        <v>55000</v>
      </c>
      <c r="L397" s="855"/>
      <c r="M397" s="621"/>
      <c r="N397" s="228"/>
      <c r="O397" s="854"/>
      <c r="P397" s="332"/>
      <c r="Q397" s="332"/>
      <c r="R397" s="187"/>
    </row>
    <row r="398" spans="1:18" ht="15.75">
      <c r="A398" s="871">
        <v>9</v>
      </c>
      <c r="B398" s="870" t="s">
        <v>1921</v>
      </c>
      <c r="C398" s="150"/>
      <c r="D398" s="2934"/>
      <c r="E398" s="220"/>
      <c r="F398" s="220"/>
      <c r="G398" s="228"/>
      <c r="H398" s="324"/>
      <c r="I398" s="854"/>
      <c r="J398" s="854"/>
      <c r="K398" s="754"/>
      <c r="L398" s="855"/>
      <c r="M398" s="621"/>
      <c r="N398" s="228"/>
      <c r="O398" s="854"/>
      <c r="P398" s="332"/>
      <c r="Q398" s="332"/>
      <c r="R398" s="187"/>
    </row>
    <row r="399" spans="1:18" ht="15.75">
      <c r="A399" s="858"/>
      <c r="B399" s="870" t="s">
        <v>1913</v>
      </c>
      <c r="C399" s="150" t="s">
        <v>146</v>
      </c>
      <c r="D399" s="2934"/>
      <c r="E399" s="220"/>
      <c r="F399" s="220"/>
      <c r="G399" s="228"/>
      <c r="H399" s="324"/>
      <c r="I399" s="854"/>
      <c r="J399" s="854"/>
      <c r="K399" s="754">
        <v>54000</v>
      </c>
      <c r="L399" s="855"/>
      <c r="M399" s="621"/>
      <c r="N399" s="228"/>
      <c r="O399" s="854"/>
      <c r="P399" s="332"/>
      <c r="Q399" s="332"/>
      <c r="R399" s="187"/>
    </row>
    <row r="400" spans="1:18" ht="15.75">
      <c r="A400" s="858"/>
      <c r="B400" s="870" t="s">
        <v>1914</v>
      </c>
      <c r="C400" s="150" t="s">
        <v>146</v>
      </c>
      <c r="D400" s="2935"/>
      <c r="E400" s="220"/>
      <c r="F400" s="220"/>
      <c r="G400" s="228"/>
      <c r="H400" s="324"/>
      <c r="I400" s="854"/>
      <c r="J400" s="854"/>
      <c r="K400" s="754">
        <v>55000</v>
      </c>
      <c r="L400" s="855"/>
      <c r="M400" s="621"/>
      <c r="N400" s="228"/>
      <c r="O400" s="854"/>
      <c r="P400" s="332"/>
      <c r="Q400" s="332"/>
      <c r="R400" s="187"/>
    </row>
    <row r="401" spans="1:18" ht="15.75">
      <c r="A401" s="871">
        <v>10</v>
      </c>
      <c r="B401" s="870" t="s">
        <v>1922</v>
      </c>
      <c r="C401" s="150"/>
      <c r="D401" s="664"/>
      <c r="E401" s="220"/>
      <c r="F401" s="220"/>
      <c r="G401" s="228"/>
      <c r="H401" s="324"/>
      <c r="I401" s="854"/>
      <c r="J401" s="854"/>
      <c r="K401" s="754"/>
      <c r="L401" s="855"/>
      <c r="M401" s="621"/>
      <c r="N401" s="228"/>
      <c r="O401" s="854"/>
      <c r="P401" s="332"/>
      <c r="Q401" s="332"/>
      <c r="R401" s="187"/>
    </row>
    <row r="402" spans="1:18" ht="15.75" customHeight="1">
      <c r="A402" s="858"/>
      <c r="B402" s="870" t="s">
        <v>1913</v>
      </c>
      <c r="C402" s="150" t="s">
        <v>146</v>
      </c>
      <c r="D402" s="2933" t="s">
        <v>1927</v>
      </c>
      <c r="E402" s="220"/>
      <c r="F402" s="220"/>
      <c r="G402" s="228"/>
      <c r="H402" s="324"/>
      <c r="I402" s="854"/>
      <c r="J402" s="854"/>
      <c r="K402" s="754">
        <v>54000</v>
      </c>
      <c r="L402" s="855"/>
      <c r="M402" s="621"/>
      <c r="N402" s="228"/>
      <c r="O402" s="854"/>
      <c r="P402" s="332"/>
      <c r="Q402" s="332"/>
      <c r="R402" s="187"/>
    </row>
    <row r="403" spans="1:18" ht="15.75">
      <c r="A403" s="858"/>
      <c r="B403" s="870" t="s">
        <v>1914</v>
      </c>
      <c r="C403" s="150" t="s">
        <v>146</v>
      </c>
      <c r="D403" s="2934"/>
      <c r="E403" s="220"/>
      <c r="F403" s="220"/>
      <c r="G403" s="228"/>
      <c r="H403" s="324"/>
      <c r="I403" s="854"/>
      <c r="J403" s="854"/>
      <c r="K403" s="754">
        <v>55000</v>
      </c>
      <c r="L403" s="855"/>
      <c r="M403" s="621"/>
      <c r="N403" s="228"/>
      <c r="O403" s="854"/>
      <c r="P403" s="332"/>
      <c r="Q403" s="332"/>
      <c r="R403" s="187"/>
    </row>
    <row r="404" spans="1:18" ht="15.75">
      <c r="A404" s="871">
        <v>11</v>
      </c>
      <c r="B404" s="870" t="s">
        <v>1923</v>
      </c>
      <c r="C404" s="150"/>
      <c r="D404" s="2934"/>
      <c r="E404" s="220"/>
      <c r="F404" s="220"/>
      <c r="G404" s="228"/>
      <c r="H404" s="324"/>
      <c r="I404" s="854"/>
      <c r="J404" s="854"/>
      <c r="K404" s="754"/>
      <c r="L404" s="855"/>
      <c r="M404" s="621"/>
      <c r="N404" s="228"/>
      <c r="O404" s="854"/>
      <c r="P404" s="332"/>
      <c r="Q404" s="332"/>
      <c r="R404" s="187"/>
    </row>
    <row r="405" spans="1:18" ht="15.75">
      <c r="A405" s="858"/>
      <c r="B405" s="870" t="s">
        <v>1913</v>
      </c>
      <c r="C405" s="150" t="s">
        <v>146</v>
      </c>
      <c r="D405" s="2934"/>
      <c r="E405" s="220"/>
      <c r="F405" s="220"/>
      <c r="G405" s="228"/>
      <c r="H405" s="324"/>
      <c r="I405" s="854"/>
      <c r="J405" s="854"/>
      <c r="K405" s="754">
        <v>220000</v>
      </c>
      <c r="L405" s="855"/>
      <c r="M405" s="621"/>
      <c r="N405" s="228"/>
      <c r="O405" s="854"/>
      <c r="P405" s="332"/>
      <c r="Q405" s="332"/>
      <c r="R405" s="187"/>
    </row>
    <row r="406" spans="1:18" ht="15.75">
      <c r="A406" s="858"/>
      <c r="B406" s="870" t="s">
        <v>1914</v>
      </c>
      <c r="C406" s="150" t="s">
        <v>146</v>
      </c>
      <c r="D406" s="2934"/>
      <c r="E406" s="220"/>
      <c r="F406" s="220"/>
      <c r="G406" s="228"/>
      <c r="H406" s="324"/>
      <c r="I406" s="854"/>
      <c r="J406" s="854"/>
      <c r="K406" s="754">
        <v>241000</v>
      </c>
      <c r="L406" s="855"/>
      <c r="M406" s="621"/>
      <c r="N406" s="228"/>
      <c r="O406" s="854"/>
      <c r="P406" s="332"/>
      <c r="Q406" s="332"/>
      <c r="R406" s="187"/>
    </row>
    <row r="407" spans="1:18" ht="15.75">
      <c r="A407" s="871">
        <v>12</v>
      </c>
      <c r="B407" s="870" t="s">
        <v>1924</v>
      </c>
      <c r="C407" s="150"/>
      <c r="D407" s="2934"/>
      <c r="E407" s="220"/>
      <c r="F407" s="220"/>
      <c r="G407" s="228"/>
      <c r="H407" s="324"/>
      <c r="I407" s="854"/>
      <c r="J407" s="854"/>
      <c r="K407" s="754"/>
      <c r="L407" s="855"/>
      <c r="M407" s="621"/>
      <c r="N407" s="228"/>
      <c r="O407" s="854"/>
      <c r="P407" s="332"/>
      <c r="Q407" s="332"/>
      <c r="R407" s="187"/>
    </row>
    <row r="408" spans="1:18" ht="15.75">
      <c r="A408" s="858"/>
      <c r="B408" s="870" t="s">
        <v>1913</v>
      </c>
      <c r="C408" s="150" t="s">
        <v>146</v>
      </c>
      <c r="D408" s="2934"/>
      <c r="E408" s="220"/>
      <c r="F408" s="220"/>
      <c r="G408" s="228"/>
      <c r="H408" s="324"/>
      <c r="I408" s="854"/>
      <c r="J408" s="854"/>
      <c r="K408" s="754">
        <v>220000</v>
      </c>
      <c r="L408" s="855"/>
      <c r="M408" s="621"/>
      <c r="N408" s="228"/>
      <c r="O408" s="854"/>
      <c r="P408" s="332"/>
      <c r="Q408" s="332"/>
      <c r="R408" s="187"/>
    </row>
    <row r="409" spans="1:18" ht="15.75">
      <c r="A409" s="858"/>
      <c r="B409" s="870" t="s">
        <v>1914</v>
      </c>
      <c r="C409" s="150" t="s">
        <v>146</v>
      </c>
      <c r="D409" s="2935"/>
      <c r="E409" s="220"/>
      <c r="F409" s="220"/>
      <c r="G409" s="228"/>
      <c r="H409" s="324"/>
      <c r="I409" s="854"/>
      <c r="J409" s="854"/>
      <c r="K409" s="754">
        <v>241000</v>
      </c>
      <c r="L409" s="855"/>
      <c r="M409" s="621"/>
      <c r="N409" s="228"/>
      <c r="O409" s="854"/>
      <c r="P409" s="332"/>
      <c r="Q409" s="332"/>
      <c r="R409" s="187"/>
    </row>
    <row r="410" spans="1:18" ht="15.75">
      <c r="A410" s="871">
        <v>13</v>
      </c>
      <c r="B410" s="870" t="s">
        <v>1925</v>
      </c>
      <c r="C410" s="150"/>
      <c r="D410" s="2933" t="s">
        <v>1928</v>
      </c>
      <c r="E410" s="220"/>
      <c r="F410" s="220"/>
      <c r="G410" s="228"/>
      <c r="H410" s="324"/>
      <c r="I410" s="854"/>
      <c r="J410" s="854"/>
      <c r="K410" s="754"/>
      <c r="L410" s="855"/>
      <c r="M410" s="621"/>
      <c r="N410" s="228"/>
      <c r="O410" s="854"/>
      <c r="P410" s="332"/>
      <c r="Q410" s="332"/>
      <c r="R410" s="187"/>
    </row>
    <row r="411" spans="1:18" ht="15.75">
      <c r="A411" s="858"/>
      <c r="B411" s="870" t="s">
        <v>1913</v>
      </c>
      <c r="C411" s="150" t="s">
        <v>146</v>
      </c>
      <c r="D411" s="2934"/>
      <c r="E411" s="220"/>
      <c r="F411" s="220"/>
      <c r="G411" s="228"/>
      <c r="H411" s="324"/>
      <c r="I411" s="854"/>
      <c r="J411" s="854"/>
      <c r="K411" s="754">
        <v>220000</v>
      </c>
      <c r="L411" s="855"/>
      <c r="M411" s="621"/>
      <c r="N411" s="228"/>
      <c r="O411" s="854"/>
      <c r="P411" s="332"/>
      <c r="Q411" s="332"/>
      <c r="R411" s="187"/>
    </row>
    <row r="412" spans="1:18" ht="15.75">
      <c r="A412" s="858"/>
      <c r="B412" s="870" t="s">
        <v>1914</v>
      </c>
      <c r="C412" s="150" t="s">
        <v>146</v>
      </c>
      <c r="D412" s="2934"/>
      <c r="E412" s="220"/>
      <c r="F412" s="220"/>
      <c r="G412" s="228"/>
      <c r="H412" s="324"/>
      <c r="I412" s="854"/>
      <c r="J412" s="854"/>
      <c r="K412" s="754">
        <v>241000</v>
      </c>
      <c r="L412" s="855"/>
      <c r="M412" s="621"/>
      <c r="N412" s="228"/>
      <c r="O412" s="854"/>
      <c r="P412" s="332"/>
      <c r="Q412" s="332"/>
      <c r="R412" s="187"/>
    </row>
    <row r="413" spans="1:18" ht="15.75">
      <c r="A413" s="871">
        <v>14</v>
      </c>
      <c r="B413" s="870" t="s">
        <v>1926</v>
      </c>
      <c r="C413" s="150"/>
      <c r="D413" s="2934"/>
      <c r="E413" s="220"/>
      <c r="F413" s="220"/>
      <c r="G413" s="228"/>
      <c r="H413" s="324"/>
      <c r="I413" s="854"/>
      <c r="J413" s="854"/>
      <c r="K413" s="754"/>
      <c r="L413" s="855"/>
      <c r="M413" s="621"/>
      <c r="N413" s="228"/>
      <c r="O413" s="854"/>
      <c r="P413" s="332"/>
      <c r="Q413" s="332"/>
      <c r="R413" s="187"/>
    </row>
    <row r="414" spans="1:18" ht="15.75">
      <c r="A414" s="858"/>
      <c r="B414" s="870" t="s">
        <v>1913</v>
      </c>
      <c r="C414" s="150" t="s">
        <v>146</v>
      </c>
      <c r="D414" s="2934"/>
      <c r="E414" s="220"/>
      <c r="F414" s="220"/>
      <c r="G414" s="228"/>
      <c r="H414" s="324"/>
      <c r="I414" s="854"/>
      <c r="J414" s="854"/>
      <c r="K414" s="754">
        <v>220000</v>
      </c>
      <c r="L414" s="855"/>
      <c r="M414" s="621"/>
      <c r="N414" s="228"/>
      <c r="O414" s="854"/>
      <c r="P414" s="332"/>
      <c r="Q414" s="332"/>
      <c r="R414" s="187"/>
    </row>
    <row r="415" spans="1:18" ht="15.75">
      <c r="A415" s="858"/>
      <c r="B415" s="870" t="s">
        <v>1914</v>
      </c>
      <c r="C415" s="150" t="s">
        <v>146</v>
      </c>
      <c r="D415" s="2935"/>
      <c r="E415" s="220"/>
      <c r="F415" s="220"/>
      <c r="G415" s="228"/>
      <c r="H415" s="324"/>
      <c r="I415" s="854"/>
      <c r="J415" s="854"/>
      <c r="K415" s="754">
        <v>241000</v>
      </c>
      <c r="L415" s="855"/>
      <c r="M415" s="621"/>
      <c r="N415" s="228"/>
      <c r="O415" s="854"/>
      <c r="P415" s="332"/>
      <c r="Q415" s="332"/>
      <c r="R415" s="187"/>
    </row>
    <row r="416" spans="1:18" ht="22.5" customHeight="1">
      <c r="A416" s="155" t="s">
        <v>1313</v>
      </c>
      <c r="B416" s="323" t="s">
        <v>1418</v>
      </c>
      <c r="C416" s="150"/>
      <c r="D416" s="664"/>
      <c r="E416" s="324"/>
      <c r="F416" s="324"/>
      <c r="G416" s="324"/>
      <c r="H416" s="325"/>
      <c r="I416" s="324"/>
      <c r="J416" s="324"/>
      <c r="K416" s="324"/>
      <c r="L416" s="324"/>
      <c r="M416" s="356"/>
      <c r="N416" s="324"/>
      <c r="O416" s="324"/>
      <c r="P416" s="325"/>
      <c r="Q416" s="325"/>
      <c r="R416" s="395"/>
    </row>
    <row r="417" spans="1:18" ht="48.75" customHeight="1">
      <c r="A417" s="271"/>
      <c r="B417" s="3090" t="s">
        <v>1948</v>
      </c>
      <c r="C417" s="3091"/>
      <c r="D417" s="3091"/>
      <c r="E417" s="3092"/>
      <c r="F417" s="3093"/>
      <c r="G417" s="3093"/>
      <c r="H417" s="3093"/>
      <c r="I417" s="3093"/>
      <c r="J417" s="3093"/>
      <c r="K417" s="3093"/>
      <c r="L417" s="3093"/>
      <c r="M417" s="3093"/>
      <c r="N417" s="3093"/>
      <c r="O417" s="3093"/>
      <c r="P417" s="3093"/>
      <c r="Q417" s="3093"/>
      <c r="R417" s="3094"/>
    </row>
    <row r="418" spans="1:18" ht="35.25" customHeight="1">
      <c r="A418" s="271"/>
      <c r="B418" s="2800" t="s">
        <v>1542</v>
      </c>
      <c r="C418" s="2802"/>
      <c r="D418" s="150"/>
      <c r="E418" s="3005" t="s">
        <v>1841</v>
      </c>
      <c r="F418" s="2883"/>
      <c r="G418" s="2883"/>
      <c r="H418" s="2883"/>
      <c r="I418" s="2883"/>
      <c r="J418" s="2883"/>
      <c r="K418" s="2883"/>
      <c r="L418" s="2883"/>
      <c r="M418" s="2883"/>
      <c r="N418" s="2883"/>
      <c r="O418" s="2883"/>
      <c r="P418" s="2883"/>
      <c r="Q418" s="2883"/>
      <c r="R418" s="2884"/>
    </row>
    <row r="419" spans="1:18" ht="25.5" customHeight="1">
      <c r="A419" s="271"/>
      <c r="B419" s="189" t="s">
        <v>1543</v>
      </c>
      <c r="C419" s="150" t="s">
        <v>1544</v>
      </c>
      <c r="D419" s="2933" t="s">
        <v>1545</v>
      </c>
      <c r="E419" s="876">
        <v>107729</v>
      </c>
      <c r="F419" s="219"/>
      <c r="G419" s="159"/>
      <c r="H419" s="324"/>
      <c r="I419" s="159"/>
      <c r="J419" s="159"/>
      <c r="K419" s="159"/>
      <c r="L419" s="159" t="s">
        <v>11</v>
      </c>
      <c r="M419" s="771"/>
      <c r="N419" s="159"/>
      <c r="O419" s="159"/>
      <c r="P419" s="324"/>
      <c r="Q419" s="324"/>
      <c r="R419" s="293"/>
    </row>
    <row r="420" spans="1:18" ht="25.5" customHeight="1">
      <c r="A420" s="271"/>
      <c r="B420" s="189" t="s">
        <v>1546</v>
      </c>
      <c r="C420" s="150" t="s">
        <v>1544</v>
      </c>
      <c r="D420" s="2934"/>
      <c r="E420" s="876">
        <v>118996</v>
      </c>
      <c r="F420" s="219"/>
      <c r="G420" s="159"/>
      <c r="H420" s="324"/>
      <c r="I420" s="159"/>
      <c r="J420" s="159"/>
      <c r="K420" s="159"/>
      <c r="L420" s="159" t="s">
        <v>11</v>
      </c>
      <c r="M420" s="771"/>
      <c r="N420" s="159"/>
      <c r="O420" s="159"/>
      <c r="P420" s="324"/>
      <c r="Q420" s="324"/>
      <c r="R420" s="293"/>
    </row>
    <row r="421" spans="1:18" ht="27.75" customHeight="1">
      <c r="A421" s="271"/>
      <c r="B421" s="189" t="s">
        <v>1547</v>
      </c>
      <c r="C421" s="150" t="s">
        <v>1544</v>
      </c>
      <c r="D421" s="2935"/>
      <c r="E421" s="876">
        <v>130636</v>
      </c>
      <c r="F421" s="219"/>
      <c r="G421" s="159"/>
      <c r="H421" s="324"/>
      <c r="I421" s="159"/>
      <c r="J421" s="159"/>
      <c r="K421" s="159"/>
      <c r="L421" s="159" t="s">
        <v>11</v>
      </c>
      <c r="M421" s="771"/>
      <c r="N421" s="159"/>
      <c r="O421" s="159"/>
      <c r="P421" s="324"/>
      <c r="Q421" s="324"/>
      <c r="R421" s="293"/>
    </row>
    <row r="422" spans="1:18" ht="26.25" customHeight="1">
      <c r="A422" s="271"/>
      <c r="B422" s="2800" t="s">
        <v>1548</v>
      </c>
      <c r="C422" s="2802"/>
      <c r="D422" s="808"/>
      <c r="E422" s="219"/>
      <c r="F422" s="219"/>
      <c r="G422" s="159"/>
      <c r="H422" s="324"/>
      <c r="I422" s="159"/>
      <c r="J422" s="159"/>
      <c r="K422" s="159"/>
      <c r="L422" s="159" t="s">
        <v>11</v>
      </c>
      <c r="M422" s="771"/>
      <c r="N422" s="159"/>
      <c r="O422" s="159"/>
      <c r="P422" s="324"/>
      <c r="Q422" s="324"/>
      <c r="R422" s="293"/>
    </row>
    <row r="423" spans="1:18" ht="28.5" customHeight="1">
      <c r="A423" s="271"/>
      <c r="B423" s="189" t="s">
        <v>1546</v>
      </c>
      <c r="C423" s="150" t="s">
        <v>1544</v>
      </c>
      <c r="D423" s="2996" t="s">
        <v>1545</v>
      </c>
      <c r="E423" s="876">
        <v>130484</v>
      </c>
      <c r="F423" s="219"/>
      <c r="G423" s="159"/>
      <c r="H423" s="324"/>
      <c r="I423" s="159"/>
      <c r="J423" s="159"/>
      <c r="K423" s="159"/>
      <c r="L423" s="159" t="s">
        <v>11</v>
      </c>
      <c r="M423" s="771"/>
      <c r="N423" s="159"/>
      <c r="O423" s="159"/>
      <c r="P423" s="324"/>
      <c r="Q423" s="324"/>
      <c r="R423" s="293"/>
    </row>
    <row r="424" spans="1:18" ht="37.5" customHeight="1">
      <c r="A424" s="271"/>
      <c r="B424" s="189" t="s">
        <v>1547</v>
      </c>
      <c r="C424" s="150" t="s">
        <v>1544</v>
      </c>
      <c r="D424" s="3001"/>
      <c r="E424" s="876">
        <v>140058</v>
      </c>
      <c r="F424" s="219"/>
      <c r="G424" s="159"/>
      <c r="H424" s="324"/>
      <c r="I424" s="159"/>
      <c r="J424" s="159"/>
      <c r="K424" s="159"/>
      <c r="L424" s="159" t="s">
        <v>11</v>
      </c>
      <c r="M424" s="771"/>
      <c r="N424" s="159"/>
      <c r="O424" s="159"/>
      <c r="P424" s="324"/>
      <c r="Q424" s="324"/>
      <c r="R424" s="293"/>
    </row>
    <row r="425" spans="1:18" ht="30" customHeight="1">
      <c r="A425" s="271"/>
      <c r="B425" s="387" t="s">
        <v>1549</v>
      </c>
      <c r="C425" s="412"/>
      <c r="D425" s="744"/>
      <c r="E425" s="228"/>
      <c r="F425" s="219"/>
      <c r="G425" s="159"/>
      <c r="H425" s="324"/>
      <c r="I425" s="159"/>
      <c r="J425" s="159"/>
      <c r="K425" s="159"/>
      <c r="L425" s="159" t="s">
        <v>11</v>
      </c>
      <c r="M425" s="771"/>
      <c r="N425" s="159"/>
      <c r="O425" s="159"/>
      <c r="P425" s="324"/>
      <c r="Q425" s="324"/>
      <c r="R425" s="293"/>
    </row>
    <row r="426" spans="1:18" ht="22.5" customHeight="1">
      <c r="A426" s="271"/>
      <c r="B426" s="189" t="s">
        <v>1543</v>
      </c>
      <c r="C426" s="150" t="s">
        <v>1544</v>
      </c>
      <c r="D426" s="2996" t="s">
        <v>1545</v>
      </c>
      <c r="E426" s="876">
        <v>114851</v>
      </c>
      <c r="F426" s="219"/>
      <c r="G426" s="159"/>
      <c r="H426" s="324"/>
      <c r="I426" s="159"/>
      <c r="J426" s="159"/>
      <c r="K426" s="159"/>
      <c r="L426" s="159" t="s">
        <v>11</v>
      </c>
      <c r="M426" s="771"/>
      <c r="N426" s="159"/>
      <c r="O426" s="159"/>
      <c r="P426" s="324"/>
      <c r="Q426" s="324"/>
      <c r="R426" s="293"/>
    </row>
    <row r="427" spans="1:18" ht="27" customHeight="1">
      <c r="A427" s="271"/>
      <c r="B427" s="189" t="s">
        <v>1546</v>
      </c>
      <c r="C427" s="150" t="s">
        <v>1544</v>
      </c>
      <c r="D427" s="2997"/>
      <c r="E427" s="876">
        <v>126557</v>
      </c>
      <c r="F427" s="219"/>
      <c r="G427" s="159"/>
      <c r="H427" s="324"/>
      <c r="I427" s="159"/>
      <c r="J427" s="159"/>
      <c r="K427" s="159"/>
      <c r="L427" s="159" t="s">
        <v>11</v>
      </c>
      <c r="M427" s="771"/>
      <c r="N427" s="159"/>
      <c r="O427" s="159"/>
      <c r="P427" s="324"/>
      <c r="Q427" s="324"/>
      <c r="R427" s="293"/>
    </row>
    <row r="428" spans="1:18" ht="24" customHeight="1">
      <c r="A428" s="271"/>
      <c r="B428" s="189" t="s">
        <v>1547</v>
      </c>
      <c r="C428" s="150" t="s">
        <v>1544</v>
      </c>
      <c r="D428" s="3001"/>
      <c r="E428" s="876">
        <v>136171</v>
      </c>
      <c r="F428" s="219"/>
      <c r="G428" s="159"/>
      <c r="H428" s="547"/>
      <c r="I428" s="159"/>
      <c r="J428" s="159"/>
      <c r="K428" s="159"/>
      <c r="L428" s="159" t="s">
        <v>11</v>
      </c>
      <c r="M428" s="771"/>
      <c r="N428" s="159"/>
      <c r="O428" s="159"/>
      <c r="P428" s="324"/>
      <c r="Q428" s="324"/>
      <c r="R428" s="548"/>
    </row>
    <row r="429" spans="1:18" ht="36" customHeight="1">
      <c r="A429" s="271"/>
      <c r="B429" s="3090" t="s">
        <v>1852</v>
      </c>
      <c r="C429" s="3091"/>
      <c r="D429" s="3091"/>
      <c r="E429" s="3091"/>
      <c r="F429" s="3091"/>
      <c r="G429" s="3091"/>
      <c r="H429" s="3091"/>
      <c r="I429" s="3091"/>
      <c r="J429" s="3091"/>
      <c r="K429" s="3091"/>
      <c r="L429" s="3091"/>
      <c r="M429" s="3091"/>
      <c r="N429" s="3091"/>
      <c r="O429" s="3091"/>
      <c r="P429" s="3091"/>
      <c r="Q429" s="3091"/>
      <c r="R429" s="3128"/>
    </row>
    <row r="430" spans="1:18" ht="27" customHeight="1">
      <c r="A430" s="2993"/>
      <c r="B430" s="3102" t="s">
        <v>1420</v>
      </c>
      <c r="C430" s="3103"/>
      <c r="D430" s="3103"/>
      <c r="E430" s="3103"/>
      <c r="F430" s="3103"/>
      <c r="G430" s="3103"/>
      <c r="H430" s="3103"/>
      <c r="I430" s="3103"/>
      <c r="J430" s="3103"/>
      <c r="K430" s="3103"/>
      <c r="L430" s="3103"/>
      <c r="M430" s="3103"/>
      <c r="N430" s="3103"/>
      <c r="O430" s="3103"/>
      <c r="P430" s="3103"/>
      <c r="Q430" s="3103"/>
      <c r="R430" s="3104"/>
    </row>
    <row r="431" spans="1:18" ht="23.25" customHeight="1">
      <c r="A431" s="2994"/>
      <c r="B431" s="3105" t="s">
        <v>1853</v>
      </c>
      <c r="C431" s="3106"/>
      <c r="D431" s="3106"/>
      <c r="E431" s="3106"/>
      <c r="F431" s="3106"/>
      <c r="G431" s="3106"/>
      <c r="H431" s="3106"/>
      <c r="I431" s="3106"/>
      <c r="J431" s="3106"/>
      <c r="K431" s="3106"/>
      <c r="L431" s="3106"/>
      <c r="M431" s="3106"/>
      <c r="N431" s="3106"/>
      <c r="O431" s="3106"/>
      <c r="P431" s="3106"/>
      <c r="Q431" s="3106"/>
      <c r="R431" s="3107"/>
    </row>
    <row r="432" spans="1:18" ht="21" customHeight="1">
      <c r="A432" s="2994"/>
      <c r="B432" s="3105" t="s">
        <v>1421</v>
      </c>
      <c r="C432" s="3106"/>
      <c r="D432" s="3106"/>
      <c r="E432" s="3106"/>
      <c r="F432" s="3106"/>
      <c r="G432" s="3106"/>
      <c r="H432" s="3106"/>
      <c r="I432" s="3106"/>
      <c r="J432" s="3106"/>
      <c r="K432" s="3106"/>
      <c r="L432" s="3106"/>
      <c r="M432" s="3106"/>
      <c r="N432" s="3106"/>
      <c r="O432" s="3106"/>
      <c r="P432" s="3106"/>
      <c r="Q432" s="3106"/>
      <c r="R432" s="3107"/>
    </row>
    <row r="433" spans="1:18" ht="30" customHeight="1">
      <c r="A433" s="2995"/>
      <c r="B433" s="3108" t="s">
        <v>1423</v>
      </c>
      <c r="C433" s="3109"/>
      <c r="D433" s="3109"/>
      <c r="E433" s="3109"/>
      <c r="F433" s="3109"/>
      <c r="G433" s="3109"/>
      <c r="H433" s="3109"/>
      <c r="I433" s="3109"/>
      <c r="J433" s="3109"/>
      <c r="K433" s="3109"/>
      <c r="L433" s="3109"/>
      <c r="M433" s="3109"/>
      <c r="N433" s="3109"/>
      <c r="O433" s="3109"/>
      <c r="P433" s="3109"/>
      <c r="Q433" s="3109"/>
      <c r="R433" s="3110"/>
    </row>
    <row r="434" spans="1:18" ht="30" customHeight="1">
      <c r="A434" s="841">
        <v>1</v>
      </c>
      <c r="B434" s="927" t="s">
        <v>1854</v>
      </c>
      <c r="C434" s="150" t="s">
        <v>1855</v>
      </c>
      <c r="D434" s="928"/>
      <c r="E434" s="928"/>
      <c r="F434" s="928"/>
      <c r="G434" s="928"/>
      <c r="H434" s="928"/>
      <c r="I434" s="928"/>
      <c r="J434" s="928"/>
      <c r="K434" s="228">
        <v>79439</v>
      </c>
      <c r="L434" s="928"/>
      <c r="M434" s="924"/>
      <c r="N434" s="839"/>
      <c r="O434" s="839"/>
      <c r="P434" s="839"/>
      <c r="Q434" s="839"/>
      <c r="R434" s="840"/>
    </row>
    <row r="435" spans="1:18" ht="30" customHeight="1">
      <c r="A435" s="841">
        <v>2</v>
      </c>
      <c r="B435" s="927" t="s">
        <v>1856</v>
      </c>
      <c r="C435" s="150" t="s">
        <v>1855</v>
      </c>
      <c r="D435" s="928"/>
      <c r="E435" s="928"/>
      <c r="F435" s="928"/>
      <c r="G435" s="928"/>
      <c r="H435" s="928"/>
      <c r="I435" s="928"/>
      <c r="J435" s="928"/>
      <c r="K435" s="228">
        <v>89736</v>
      </c>
      <c r="L435" s="928"/>
      <c r="M435" s="924"/>
      <c r="N435" s="839"/>
      <c r="O435" s="839"/>
      <c r="P435" s="839"/>
      <c r="Q435" s="839"/>
      <c r="R435" s="840"/>
    </row>
    <row r="436" spans="1:18" ht="30" customHeight="1">
      <c r="A436" s="841">
        <v>3</v>
      </c>
      <c r="B436" s="927" t="s">
        <v>1857</v>
      </c>
      <c r="C436" s="150" t="s">
        <v>1855</v>
      </c>
      <c r="D436" s="928"/>
      <c r="E436" s="928"/>
      <c r="F436" s="928"/>
      <c r="G436" s="928"/>
      <c r="H436" s="928"/>
      <c r="I436" s="928"/>
      <c r="J436" s="928"/>
      <c r="K436" s="228">
        <v>109322</v>
      </c>
      <c r="L436" s="928"/>
      <c r="M436" s="924"/>
      <c r="N436" s="839"/>
      <c r="O436" s="839"/>
      <c r="P436" s="839"/>
      <c r="Q436" s="839"/>
      <c r="R436" s="840"/>
    </row>
    <row r="437" spans="1:18" ht="30" customHeight="1">
      <c r="A437" s="841">
        <v>4</v>
      </c>
      <c r="B437" s="927" t="s">
        <v>1858</v>
      </c>
      <c r="C437" s="150" t="s">
        <v>1855</v>
      </c>
      <c r="D437" s="928"/>
      <c r="E437" s="928"/>
      <c r="F437" s="928"/>
      <c r="G437" s="928"/>
      <c r="H437" s="928"/>
      <c r="I437" s="928"/>
      <c r="J437" s="928"/>
      <c r="K437" s="228">
        <v>123162</v>
      </c>
      <c r="L437" s="928"/>
      <c r="M437" s="924"/>
      <c r="N437" s="839"/>
      <c r="O437" s="839"/>
      <c r="P437" s="839"/>
      <c r="Q437" s="839"/>
      <c r="R437" s="840"/>
    </row>
    <row r="438" spans="1:18" ht="30" customHeight="1">
      <c r="A438" s="841">
        <v>5</v>
      </c>
      <c r="B438" s="927" t="s">
        <v>1859</v>
      </c>
      <c r="C438" s="150" t="s">
        <v>1855</v>
      </c>
      <c r="D438" s="928"/>
      <c r="E438" s="928"/>
      <c r="F438" s="928"/>
      <c r="G438" s="928"/>
      <c r="H438" s="928"/>
      <c r="I438" s="928"/>
      <c r="J438" s="928"/>
      <c r="K438" s="228">
        <v>135031</v>
      </c>
      <c r="L438" s="928"/>
      <c r="M438" s="924"/>
      <c r="N438" s="839"/>
      <c r="O438" s="839"/>
      <c r="P438" s="839"/>
      <c r="Q438" s="839"/>
      <c r="R438" s="840"/>
    </row>
    <row r="439" spans="1:18" ht="30" customHeight="1">
      <c r="A439" s="841">
        <v>6</v>
      </c>
      <c r="B439" s="927" t="s">
        <v>1860</v>
      </c>
      <c r="C439" s="150" t="s">
        <v>1855</v>
      </c>
      <c r="D439" s="928"/>
      <c r="E439" s="928"/>
      <c r="F439" s="928"/>
      <c r="G439" s="928"/>
      <c r="H439" s="928"/>
      <c r="I439" s="928"/>
      <c r="J439" s="928"/>
      <c r="K439" s="228">
        <v>146430</v>
      </c>
      <c r="L439" s="928"/>
      <c r="M439" s="924"/>
      <c r="N439" s="839"/>
      <c r="O439" s="839"/>
      <c r="P439" s="839"/>
      <c r="Q439" s="839"/>
      <c r="R439" s="840"/>
    </row>
    <row r="440" spans="1:18" ht="30" customHeight="1">
      <c r="A440" s="841">
        <v>7</v>
      </c>
      <c r="B440" s="927" t="s">
        <v>1861</v>
      </c>
      <c r="C440" s="150" t="s">
        <v>1855</v>
      </c>
      <c r="D440" s="928"/>
      <c r="E440" s="928"/>
      <c r="F440" s="928"/>
      <c r="G440" s="928"/>
      <c r="H440" s="928"/>
      <c r="I440" s="928"/>
      <c r="J440" s="928"/>
      <c r="K440" s="228">
        <v>157359</v>
      </c>
      <c r="L440" s="928"/>
      <c r="M440" s="924"/>
      <c r="N440" s="839"/>
      <c r="O440" s="839"/>
      <c r="P440" s="839"/>
      <c r="Q440" s="839"/>
      <c r="R440" s="840"/>
    </row>
    <row r="441" spans="1:18" ht="30" customHeight="1">
      <c r="A441" s="841">
        <v>8</v>
      </c>
      <c r="B441" s="927" t="s">
        <v>1869</v>
      </c>
      <c r="C441" s="150" t="s">
        <v>1855</v>
      </c>
      <c r="D441" s="928"/>
      <c r="E441" s="928"/>
      <c r="F441" s="928"/>
      <c r="G441" s="928"/>
      <c r="H441" s="928"/>
      <c r="I441" s="928"/>
      <c r="J441" s="928"/>
      <c r="K441" s="228">
        <v>139182</v>
      </c>
      <c r="L441" s="928"/>
      <c r="M441" s="924"/>
      <c r="N441" s="839"/>
      <c r="O441" s="839"/>
      <c r="P441" s="839"/>
      <c r="Q441" s="839"/>
      <c r="R441" s="840"/>
    </row>
    <row r="442" spans="1:18" ht="30" customHeight="1">
      <c r="A442" s="841">
        <v>9</v>
      </c>
      <c r="B442" s="927" t="s">
        <v>1870</v>
      </c>
      <c r="C442" s="150" t="s">
        <v>1855</v>
      </c>
      <c r="D442" s="928"/>
      <c r="E442" s="928"/>
      <c r="F442" s="928"/>
      <c r="G442" s="928"/>
      <c r="H442" s="928"/>
      <c r="I442" s="928"/>
      <c r="J442" s="928"/>
      <c r="K442" s="228">
        <v>153166</v>
      </c>
      <c r="L442" s="928"/>
      <c r="M442" s="924"/>
      <c r="N442" s="839"/>
      <c r="O442" s="839"/>
      <c r="P442" s="839"/>
      <c r="Q442" s="839"/>
      <c r="R442" s="840"/>
    </row>
    <row r="443" spans="1:18" ht="30" customHeight="1">
      <c r="A443" s="841">
        <v>10</v>
      </c>
      <c r="B443" s="927" t="s">
        <v>1871</v>
      </c>
      <c r="C443" s="150" t="s">
        <v>1855</v>
      </c>
      <c r="D443" s="928"/>
      <c r="E443" s="928"/>
      <c r="F443" s="928"/>
      <c r="G443" s="928"/>
      <c r="H443" s="928"/>
      <c r="I443" s="928"/>
      <c r="J443" s="928"/>
      <c r="K443" s="228">
        <v>164430</v>
      </c>
      <c r="L443" s="928"/>
      <c r="M443" s="924"/>
      <c r="N443" s="839"/>
      <c r="O443" s="839"/>
      <c r="P443" s="839"/>
      <c r="Q443" s="839"/>
      <c r="R443" s="840"/>
    </row>
    <row r="444" spans="1:18" ht="30" customHeight="1">
      <c r="A444" s="841">
        <v>11</v>
      </c>
      <c r="B444" s="927" t="s">
        <v>1872</v>
      </c>
      <c r="C444" s="150" t="s">
        <v>1855</v>
      </c>
      <c r="D444" s="928"/>
      <c r="E444" s="928"/>
      <c r="F444" s="928"/>
      <c r="G444" s="928"/>
      <c r="H444" s="928"/>
      <c r="I444" s="928"/>
      <c r="J444" s="928"/>
      <c r="K444" s="228">
        <v>177239</v>
      </c>
      <c r="L444" s="928"/>
      <c r="M444" s="924"/>
      <c r="N444" s="839"/>
      <c r="O444" s="839"/>
      <c r="P444" s="839"/>
      <c r="Q444" s="839"/>
      <c r="R444" s="840"/>
    </row>
    <row r="445" spans="1:18" ht="30" customHeight="1">
      <c r="A445" s="841">
        <v>12</v>
      </c>
      <c r="B445" s="927" t="s">
        <v>1873</v>
      </c>
      <c r="C445" s="150" t="s">
        <v>1855</v>
      </c>
      <c r="D445" s="928"/>
      <c r="E445" s="928"/>
      <c r="F445" s="928"/>
      <c r="G445" s="928"/>
      <c r="H445" s="928"/>
      <c r="I445" s="928"/>
      <c r="J445" s="928"/>
      <c r="K445" s="228">
        <v>192298</v>
      </c>
      <c r="L445" s="928"/>
      <c r="M445" s="924"/>
      <c r="N445" s="839"/>
      <c r="O445" s="839"/>
      <c r="P445" s="839"/>
      <c r="Q445" s="839"/>
      <c r="R445" s="840"/>
    </row>
    <row r="446" spans="1:18" ht="30" customHeight="1">
      <c r="A446" s="841">
        <v>13</v>
      </c>
      <c r="B446" s="927" t="s">
        <v>1874</v>
      </c>
      <c r="C446" s="150" t="s">
        <v>1855</v>
      </c>
      <c r="D446" s="928"/>
      <c r="E446" s="928"/>
      <c r="F446" s="928"/>
      <c r="G446" s="928"/>
      <c r="H446" s="928"/>
      <c r="I446" s="928"/>
      <c r="J446" s="928"/>
      <c r="K446" s="228">
        <v>85803</v>
      </c>
      <c r="L446" s="928"/>
      <c r="M446" s="924"/>
      <c r="N446" s="839"/>
      <c r="O446" s="839"/>
      <c r="P446" s="839"/>
      <c r="Q446" s="839"/>
      <c r="R446" s="840"/>
    </row>
    <row r="447" spans="1:18" ht="30" customHeight="1">
      <c r="A447" s="841">
        <v>14</v>
      </c>
      <c r="B447" s="927" t="s">
        <v>1862</v>
      </c>
      <c r="C447" s="150" t="s">
        <v>1855</v>
      </c>
      <c r="D447" s="928"/>
      <c r="E447" s="928"/>
      <c r="F447" s="928"/>
      <c r="G447" s="928"/>
      <c r="H447" s="928"/>
      <c r="I447" s="928"/>
      <c r="J447" s="928"/>
      <c r="K447" s="228">
        <v>99252</v>
      </c>
      <c r="L447" s="928"/>
      <c r="M447" s="924"/>
      <c r="N447" s="839"/>
      <c r="O447" s="839"/>
      <c r="P447" s="839"/>
      <c r="Q447" s="839"/>
      <c r="R447" s="840"/>
    </row>
    <row r="448" spans="1:18" ht="30" customHeight="1">
      <c r="A448" s="841">
        <v>15</v>
      </c>
      <c r="B448" s="927" t="s">
        <v>1863</v>
      </c>
      <c r="C448" s="150" t="s">
        <v>1855</v>
      </c>
      <c r="D448" s="928"/>
      <c r="E448" s="928"/>
      <c r="F448" s="928"/>
      <c r="G448" s="928"/>
      <c r="H448" s="928"/>
      <c r="I448" s="928"/>
      <c r="J448" s="928"/>
      <c r="K448" s="228">
        <v>114761</v>
      </c>
      <c r="L448" s="928"/>
      <c r="M448" s="924"/>
      <c r="N448" s="839"/>
      <c r="O448" s="839"/>
      <c r="P448" s="839"/>
      <c r="Q448" s="839"/>
      <c r="R448" s="840"/>
    </row>
    <row r="449" spans="1:18" ht="30" customHeight="1">
      <c r="A449" s="841">
        <v>16</v>
      </c>
      <c r="B449" s="927" t="s">
        <v>1864</v>
      </c>
      <c r="C449" s="150" t="s">
        <v>1855</v>
      </c>
      <c r="D449" s="928"/>
      <c r="E449" s="928"/>
      <c r="F449" s="928"/>
      <c r="G449" s="928"/>
      <c r="H449" s="928"/>
      <c r="I449" s="928"/>
      <c r="J449" s="928"/>
      <c r="K449" s="228">
        <v>127882</v>
      </c>
      <c r="L449" s="928"/>
      <c r="M449" s="924"/>
      <c r="N449" s="839"/>
      <c r="O449" s="839"/>
      <c r="P449" s="839"/>
      <c r="Q449" s="839"/>
      <c r="R449" s="840"/>
    </row>
    <row r="450" spans="1:18" ht="30" customHeight="1">
      <c r="A450" s="841">
        <v>17</v>
      </c>
      <c r="B450" s="927" t="s">
        <v>1865</v>
      </c>
      <c r="C450" s="150" t="s">
        <v>1855</v>
      </c>
      <c r="D450" s="928"/>
      <c r="E450" s="928"/>
      <c r="F450" s="928"/>
      <c r="G450" s="928"/>
      <c r="H450" s="928"/>
      <c r="I450" s="928"/>
      <c r="J450" s="928"/>
      <c r="K450" s="228">
        <v>140465</v>
      </c>
      <c r="L450" s="928"/>
      <c r="M450" s="924"/>
      <c r="N450" s="839"/>
      <c r="O450" s="839"/>
      <c r="P450" s="839"/>
      <c r="Q450" s="839"/>
      <c r="R450" s="840"/>
    </row>
    <row r="451" spans="1:18" ht="30" customHeight="1">
      <c r="A451" s="841">
        <v>18</v>
      </c>
      <c r="B451" s="927" t="s">
        <v>1866</v>
      </c>
      <c r="C451" s="150" t="s">
        <v>1855</v>
      </c>
      <c r="D451" s="928"/>
      <c r="E451" s="928"/>
      <c r="F451" s="928"/>
      <c r="G451" s="928"/>
      <c r="H451" s="928"/>
      <c r="I451" s="928"/>
      <c r="J451" s="928"/>
      <c r="K451" s="228">
        <v>152579</v>
      </c>
      <c r="L451" s="928"/>
      <c r="M451" s="924"/>
      <c r="N451" s="839"/>
      <c r="O451" s="839"/>
      <c r="P451" s="839"/>
      <c r="Q451" s="839"/>
      <c r="R451" s="840"/>
    </row>
    <row r="452" spans="1:18" ht="30" customHeight="1">
      <c r="A452" s="841">
        <v>19</v>
      </c>
      <c r="B452" s="927" t="s">
        <v>1867</v>
      </c>
      <c r="C452" s="150" t="s">
        <v>1855</v>
      </c>
      <c r="D452" s="928"/>
      <c r="E452" s="928"/>
      <c r="F452" s="928"/>
      <c r="G452" s="928"/>
      <c r="H452" s="928"/>
      <c r="I452" s="928"/>
      <c r="J452" s="928"/>
      <c r="K452" s="228">
        <v>178107</v>
      </c>
      <c r="L452" s="928"/>
      <c r="M452" s="924"/>
      <c r="N452" s="839"/>
      <c r="O452" s="839"/>
      <c r="P452" s="839"/>
      <c r="Q452" s="839"/>
      <c r="R452" s="840"/>
    </row>
    <row r="453" spans="1:18" ht="30" customHeight="1">
      <c r="A453" s="841">
        <v>20</v>
      </c>
      <c r="B453" s="927" t="s">
        <v>1868</v>
      </c>
      <c r="C453" s="843" t="s">
        <v>1855</v>
      </c>
      <c r="D453" s="839"/>
      <c r="E453" s="839"/>
      <c r="F453" s="839"/>
      <c r="G453" s="839"/>
      <c r="H453" s="839"/>
      <c r="I453" s="839"/>
      <c r="J453" s="839"/>
      <c r="K453" s="228">
        <v>131694</v>
      </c>
      <c r="L453" s="839"/>
      <c r="M453" s="924"/>
      <c r="N453" s="839"/>
      <c r="O453" s="839"/>
      <c r="P453" s="839"/>
      <c r="Q453" s="839"/>
      <c r="R453" s="840"/>
    </row>
    <row r="454" spans="1:18" ht="30" customHeight="1">
      <c r="A454" s="841">
        <v>21</v>
      </c>
      <c r="B454" s="927" t="s">
        <v>1875</v>
      </c>
      <c r="C454" s="843" t="s">
        <v>1855</v>
      </c>
      <c r="D454" s="839"/>
      <c r="E454" s="839"/>
      <c r="F454" s="839"/>
      <c r="G454" s="839"/>
      <c r="H454" s="839"/>
      <c r="I454" s="839"/>
      <c r="J454" s="839"/>
      <c r="K454" s="228">
        <v>145787</v>
      </c>
      <c r="L454" s="839"/>
      <c r="M454" s="924"/>
      <c r="N454" s="839"/>
      <c r="O454" s="839"/>
      <c r="P454" s="839"/>
      <c r="Q454" s="839"/>
      <c r="R454" s="840"/>
    </row>
    <row r="455" spans="1:18" ht="30" customHeight="1">
      <c r="A455" s="841">
        <v>22</v>
      </c>
      <c r="B455" s="927" t="s">
        <v>1876</v>
      </c>
      <c r="C455" s="843" t="s">
        <v>1855</v>
      </c>
      <c r="D455" s="839"/>
      <c r="E455" s="839"/>
      <c r="F455" s="839"/>
      <c r="G455" s="839"/>
      <c r="H455" s="839"/>
      <c r="I455" s="839"/>
      <c r="J455" s="839"/>
      <c r="K455" s="228">
        <v>157271</v>
      </c>
      <c r="L455" s="839"/>
      <c r="M455" s="924"/>
      <c r="N455" s="839"/>
      <c r="O455" s="839"/>
      <c r="P455" s="839"/>
      <c r="Q455" s="839"/>
      <c r="R455" s="840"/>
    </row>
    <row r="456" spans="1:18" ht="30" customHeight="1">
      <c r="A456" s="841">
        <v>23</v>
      </c>
      <c r="B456" s="927" t="s">
        <v>1876</v>
      </c>
      <c r="C456" s="843" t="s">
        <v>1855</v>
      </c>
      <c r="D456" s="839"/>
      <c r="E456" s="839"/>
      <c r="F456" s="839"/>
      <c r="G456" s="839"/>
      <c r="H456" s="839"/>
      <c r="I456" s="839"/>
      <c r="J456" s="839"/>
      <c r="K456" s="228">
        <v>170190</v>
      </c>
      <c r="L456" s="839"/>
      <c r="M456" s="924"/>
      <c r="N456" s="839"/>
      <c r="O456" s="839"/>
      <c r="P456" s="839"/>
      <c r="Q456" s="839"/>
      <c r="R456" s="840"/>
    </row>
    <row r="457" spans="1:18" ht="30" customHeight="1">
      <c r="A457" s="841">
        <v>24</v>
      </c>
      <c r="B457" s="927" t="s">
        <v>1877</v>
      </c>
      <c r="C457" s="843" t="s">
        <v>1855</v>
      </c>
      <c r="D457" s="839"/>
      <c r="E457" s="839"/>
      <c r="F457" s="839"/>
      <c r="G457" s="839"/>
      <c r="H457" s="839"/>
      <c r="I457" s="839"/>
      <c r="J457" s="839"/>
      <c r="K457" s="228">
        <v>140170</v>
      </c>
      <c r="L457" s="839"/>
      <c r="M457" s="924"/>
      <c r="N457" s="839"/>
      <c r="O457" s="839"/>
      <c r="P457" s="839"/>
      <c r="Q457" s="839"/>
      <c r="R457" s="840"/>
    </row>
    <row r="458" spans="1:18" ht="30" customHeight="1">
      <c r="A458" s="841">
        <v>25</v>
      </c>
      <c r="B458" s="927" t="s">
        <v>1878</v>
      </c>
      <c r="C458" s="843" t="s">
        <v>1855</v>
      </c>
      <c r="D458" s="839"/>
      <c r="E458" s="839"/>
      <c r="F458" s="839"/>
      <c r="G458" s="839"/>
      <c r="H458" s="839"/>
      <c r="I458" s="839"/>
      <c r="J458" s="839"/>
      <c r="K458" s="228">
        <v>154126</v>
      </c>
      <c r="L458" s="839"/>
      <c r="M458" s="924"/>
      <c r="N458" s="839"/>
      <c r="O458" s="839"/>
      <c r="P458" s="839"/>
      <c r="Q458" s="839"/>
      <c r="R458" s="840"/>
    </row>
    <row r="459" spans="1:18" ht="30" customHeight="1">
      <c r="A459" s="841">
        <v>26</v>
      </c>
      <c r="B459" s="927" t="s">
        <v>1879</v>
      </c>
      <c r="C459" s="844" t="s">
        <v>1855</v>
      </c>
      <c r="D459" s="839"/>
      <c r="E459" s="839"/>
      <c r="F459" s="839"/>
      <c r="G459" s="839"/>
      <c r="H459" s="839"/>
      <c r="I459" s="839"/>
      <c r="J459" s="839"/>
      <c r="K459" s="228">
        <v>167140</v>
      </c>
      <c r="L459" s="839"/>
      <c r="M459" s="924"/>
      <c r="N459" s="839"/>
      <c r="O459" s="839"/>
      <c r="P459" s="839"/>
      <c r="Q459" s="839"/>
      <c r="R459" s="840"/>
    </row>
    <row r="460" spans="1:18" ht="36" customHeight="1">
      <c r="A460" s="841">
        <v>27</v>
      </c>
      <c r="B460" s="927" t="s">
        <v>1880</v>
      </c>
      <c r="C460" s="843" t="s">
        <v>1855</v>
      </c>
      <c r="D460" s="835"/>
      <c r="E460" s="835"/>
      <c r="F460" s="835"/>
      <c r="G460" s="835"/>
      <c r="H460" s="835"/>
      <c r="I460" s="835"/>
      <c r="J460" s="835"/>
      <c r="K460" s="228">
        <v>179302</v>
      </c>
      <c r="L460" s="835"/>
      <c r="M460" s="924"/>
      <c r="N460" s="835"/>
      <c r="O460" s="835"/>
      <c r="P460" s="835"/>
      <c r="Q460" s="835"/>
      <c r="R460" s="838"/>
    </row>
    <row r="461" spans="1:18" ht="36" customHeight="1">
      <c r="A461" s="841">
        <v>28</v>
      </c>
      <c r="B461" s="927" t="s">
        <v>1881</v>
      </c>
      <c r="C461" s="843" t="s">
        <v>1855</v>
      </c>
      <c r="D461" s="836"/>
      <c r="E461" s="835"/>
      <c r="F461" s="836"/>
      <c r="G461" s="836"/>
      <c r="H461" s="837"/>
      <c r="I461" s="836"/>
      <c r="J461" s="836"/>
      <c r="K461" s="228">
        <v>195536</v>
      </c>
      <c r="L461" s="836"/>
      <c r="M461" s="924"/>
      <c r="N461" s="836"/>
      <c r="O461" s="836"/>
      <c r="P461" s="836"/>
      <c r="Q461" s="836"/>
      <c r="R461" s="837"/>
    </row>
    <row r="462" spans="1:18" ht="30.75" customHeight="1">
      <c r="A462" s="155" t="s">
        <v>1379</v>
      </c>
      <c r="B462" s="387" t="s">
        <v>1820</v>
      </c>
      <c r="C462" s="324"/>
      <c r="D462" s="336"/>
      <c r="E462" s="324"/>
      <c r="F462" s="332"/>
      <c r="G462" s="332"/>
      <c r="H462" s="325"/>
      <c r="I462" s="332"/>
      <c r="J462" s="332"/>
      <c r="K462" s="332"/>
      <c r="L462" s="332"/>
      <c r="M462" s="356"/>
      <c r="N462" s="332"/>
      <c r="O462" s="332"/>
      <c r="P462" s="583"/>
      <c r="Q462" s="583"/>
      <c r="R462" s="325"/>
    </row>
    <row r="463" spans="1:18" ht="48" customHeight="1">
      <c r="A463" s="457">
        <v>1</v>
      </c>
      <c r="B463" s="3099" t="s">
        <v>1939</v>
      </c>
      <c r="C463" s="3100"/>
      <c r="D463" s="3100"/>
      <c r="E463" s="3100"/>
      <c r="F463" s="3100"/>
      <c r="G463" s="3100"/>
      <c r="H463" s="3100"/>
      <c r="I463" s="3100"/>
      <c r="J463" s="3100"/>
      <c r="K463" s="3100"/>
      <c r="L463" s="3100"/>
      <c r="M463" s="3100"/>
      <c r="N463" s="3100"/>
      <c r="O463" s="3100"/>
      <c r="P463" s="3100"/>
      <c r="Q463" s="3101"/>
      <c r="R463" s="395"/>
    </row>
    <row r="464" spans="1:18" ht="36.75" customHeight="1">
      <c r="A464" s="457"/>
      <c r="B464" s="221" t="s">
        <v>1351</v>
      </c>
      <c r="C464" s="699" t="s">
        <v>13</v>
      </c>
      <c r="D464" s="809"/>
      <c r="E464" s="229"/>
      <c r="F464" s="144"/>
      <c r="G464" s="832">
        <v>20500000</v>
      </c>
      <c r="H464" s="3045" t="s">
        <v>1352</v>
      </c>
      <c r="I464" s="2955"/>
      <c r="J464" s="2955"/>
      <c r="K464" s="2955"/>
      <c r="L464" s="2955"/>
      <c r="M464" s="2955"/>
      <c r="N464" s="2955"/>
      <c r="O464" s="2955"/>
      <c r="P464" s="2955"/>
      <c r="Q464" s="2955"/>
      <c r="R464" s="2956"/>
    </row>
    <row r="465" spans="1:18" ht="62.25" customHeight="1">
      <c r="A465" s="457">
        <v>2</v>
      </c>
      <c r="B465" s="3099" t="s">
        <v>1944</v>
      </c>
      <c r="C465" s="3100"/>
      <c r="D465" s="3100"/>
      <c r="E465" s="3100"/>
      <c r="F465" s="3100"/>
      <c r="G465" s="3100"/>
      <c r="H465" s="3100"/>
      <c r="I465" s="3100"/>
      <c r="J465" s="3100"/>
      <c r="K465" s="3100"/>
      <c r="L465" s="3100"/>
      <c r="M465" s="3100"/>
      <c r="N465" s="3100"/>
      <c r="O465" s="3100"/>
      <c r="P465" s="3100"/>
      <c r="Q465" s="3101"/>
      <c r="R465" s="894"/>
    </row>
    <row r="466" spans="1:18" ht="36.75" customHeight="1">
      <c r="A466" s="922"/>
      <c r="B466" s="908"/>
      <c r="C466" s="908"/>
      <c r="D466" s="3005" t="s">
        <v>1945</v>
      </c>
      <c r="E466" s="2883"/>
      <c r="F466" s="2883"/>
      <c r="G466" s="2883"/>
      <c r="H466" s="2803"/>
      <c r="I466" s="2803"/>
      <c r="J466" s="2803"/>
      <c r="K466" s="2803"/>
      <c r="L466" s="2803"/>
      <c r="M466" s="2803"/>
      <c r="N466" s="2803"/>
      <c r="O466" s="2803"/>
      <c r="P466" s="2803"/>
      <c r="Q466" s="2803"/>
      <c r="R466" s="2804"/>
    </row>
    <row r="467" spans="1:18" ht="36.75" customHeight="1">
      <c r="A467" s="457"/>
      <c r="B467" s="221" t="s">
        <v>1940</v>
      </c>
      <c r="C467" s="699" t="s">
        <v>32</v>
      </c>
      <c r="D467" s="893"/>
      <c r="E467" s="907"/>
      <c r="F467" s="144"/>
      <c r="G467" s="222">
        <v>15800</v>
      </c>
      <c r="H467" s="3140" t="s">
        <v>1844</v>
      </c>
      <c r="I467" s="3141"/>
      <c r="J467" s="3141"/>
      <c r="K467" s="3141"/>
      <c r="L467" s="3141"/>
      <c r="M467" s="3141"/>
      <c r="N467" s="3141"/>
      <c r="O467" s="3141"/>
      <c r="P467" s="3141"/>
      <c r="Q467" s="3141"/>
      <c r="R467" s="909"/>
    </row>
    <row r="468" spans="1:18" ht="36.75" customHeight="1">
      <c r="A468" s="457"/>
      <c r="B468" s="221" t="s">
        <v>1941</v>
      </c>
      <c r="C468" s="699" t="s">
        <v>32</v>
      </c>
      <c r="D468" s="893"/>
      <c r="E468" s="907"/>
      <c r="F468" s="289"/>
      <c r="G468" s="229">
        <v>17500</v>
      </c>
      <c r="H468" s="2784"/>
      <c r="I468" s="2785"/>
      <c r="J468" s="2785"/>
      <c r="K468" s="2785"/>
      <c r="L468" s="2785"/>
      <c r="M468" s="2785"/>
      <c r="N468" s="2785"/>
      <c r="O468" s="2785"/>
      <c r="P468" s="2785"/>
      <c r="Q468" s="2785"/>
      <c r="R468" s="910"/>
    </row>
    <row r="469" spans="1:18" ht="36.75" customHeight="1">
      <c r="A469" s="457"/>
      <c r="B469" s="221" t="s">
        <v>1942</v>
      </c>
      <c r="C469" s="699" t="s">
        <v>32</v>
      </c>
      <c r="D469" s="893"/>
      <c r="E469" s="907"/>
      <c r="F469" s="289"/>
      <c r="G469" s="229">
        <v>15100</v>
      </c>
      <c r="H469" s="2784"/>
      <c r="I469" s="2785"/>
      <c r="J469" s="2785"/>
      <c r="K469" s="2785"/>
      <c r="L469" s="2785"/>
      <c r="M469" s="2785"/>
      <c r="N469" s="2785"/>
      <c r="O469" s="2785"/>
      <c r="P469" s="2785"/>
      <c r="Q469" s="2785"/>
      <c r="R469" s="910"/>
    </row>
    <row r="470" spans="1:18" ht="36.75" customHeight="1">
      <c r="A470" s="457"/>
      <c r="B470" s="221" t="s">
        <v>1943</v>
      </c>
      <c r="C470" s="699" t="s">
        <v>32</v>
      </c>
      <c r="D470" s="893"/>
      <c r="E470" s="907"/>
      <c r="F470" s="289"/>
      <c r="G470" s="229">
        <v>16000</v>
      </c>
      <c r="H470" s="3140" t="s">
        <v>1844</v>
      </c>
      <c r="I470" s="3141"/>
      <c r="J470" s="3141"/>
      <c r="K470" s="3141"/>
      <c r="L470" s="3141"/>
      <c r="M470" s="3141"/>
      <c r="N470" s="3141"/>
      <c r="O470" s="3141"/>
      <c r="P470" s="3141"/>
      <c r="Q470" s="3141"/>
      <c r="R470" s="909"/>
    </row>
    <row r="471" spans="1:18" ht="36.75" customHeight="1">
      <c r="A471" s="457"/>
      <c r="B471" s="221" t="s">
        <v>1946</v>
      </c>
      <c r="C471" s="699" t="s">
        <v>32</v>
      </c>
      <c r="D471" s="893"/>
      <c r="E471" s="907"/>
      <c r="F471" s="289"/>
      <c r="G471" s="229">
        <v>15400</v>
      </c>
      <c r="H471" s="2784"/>
      <c r="I471" s="2785"/>
      <c r="J471" s="2785"/>
      <c r="K471" s="2785"/>
      <c r="L471" s="2785"/>
      <c r="M471" s="2785"/>
      <c r="N471" s="2785"/>
      <c r="O471" s="2785"/>
      <c r="P471" s="2785"/>
      <c r="Q471" s="2785"/>
      <c r="R471" s="910"/>
    </row>
    <row r="472" spans="1:18" ht="31.5" customHeight="1">
      <c r="A472" s="457"/>
      <c r="B472" s="221" t="s">
        <v>1947</v>
      </c>
      <c r="C472" s="699" t="s">
        <v>32</v>
      </c>
      <c r="D472" s="893"/>
      <c r="E472" s="907"/>
      <c r="F472" s="855"/>
      <c r="G472" s="229">
        <v>20700</v>
      </c>
      <c r="H472" s="3038"/>
      <c r="I472" s="3039"/>
      <c r="J472" s="3039"/>
      <c r="K472" s="3039"/>
      <c r="L472" s="3039"/>
      <c r="M472" s="3039"/>
      <c r="N472" s="3039"/>
      <c r="O472" s="3039"/>
      <c r="P472" s="3039"/>
      <c r="Q472" s="3039"/>
      <c r="R472" s="911"/>
    </row>
    <row r="473" spans="1:18" ht="64.5" customHeight="1">
      <c r="A473" s="457" t="s">
        <v>1380</v>
      </c>
      <c r="B473" s="2800" t="s">
        <v>1821</v>
      </c>
      <c r="C473" s="2801"/>
      <c r="D473" s="2801"/>
      <c r="E473" s="2801"/>
      <c r="F473" s="228"/>
      <c r="G473" s="228"/>
      <c r="H473" s="583"/>
      <c r="I473" s="893"/>
      <c r="J473" s="893"/>
      <c r="K473" s="893"/>
      <c r="L473" s="893"/>
      <c r="M473" s="893"/>
      <c r="N473" s="898"/>
      <c r="O473" s="898"/>
      <c r="P473" s="898"/>
      <c r="Q473" s="898"/>
      <c r="R473" s="899"/>
    </row>
    <row r="474" spans="1:18" ht="47.25" customHeight="1">
      <c r="A474" s="157"/>
      <c r="B474" s="3142" t="s">
        <v>1843</v>
      </c>
      <c r="C474" s="3143"/>
      <c r="D474" s="3143"/>
      <c r="E474" s="3143"/>
      <c r="F474" s="3143"/>
      <c r="G474" s="3143"/>
      <c r="H474" s="3143"/>
      <c r="I474" s="3143"/>
      <c r="J474" s="3143"/>
      <c r="K474" s="3143"/>
      <c r="L474" s="3143"/>
      <c r="M474" s="3143"/>
      <c r="N474" s="3143"/>
      <c r="O474" s="3143"/>
      <c r="P474" s="3143"/>
      <c r="Q474" s="3143"/>
      <c r="R474" s="3144"/>
    </row>
    <row r="475" spans="1:18" ht="34.5" customHeight="1">
      <c r="A475" s="157"/>
      <c r="B475" s="678" t="s">
        <v>1345</v>
      </c>
      <c r="C475" s="347"/>
      <c r="D475" s="810"/>
      <c r="E475" s="347"/>
      <c r="F475" s="347"/>
      <c r="G475" s="384"/>
      <c r="H475" s="833"/>
      <c r="I475" s="289"/>
      <c r="J475" s="260"/>
      <c r="K475" s="260"/>
      <c r="L475" s="260"/>
      <c r="M475" s="260"/>
      <c r="N475" s="900"/>
      <c r="O475" s="900"/>
      <c r="P475" s="900"/>
      <c r="Q475" s="900"/>
      <c r="R475" s="901"/>
    </row>
    <row r="476" spans="1:18" ht="38.25" customHeight="1">
      <c r="A476" s="157"/>
      <c r="B476" s="240" t="s">
        <v>1348</v>
      </c>
      <c r="C476" s="232" t="s">
        <v>13</v>
      </c>
      <c r="D476" s="811"/>
      <c r="E476" s="222"/>
      <c r="F476" s="222"/>
      <c r="G476" s="223">
        <v>3805000</v>
      </c>
      <c r="H476" s="834"/>
      <c r="I476" s="3141" t="s">
        <v>1844</v>
      </c>
      <c r="J476" s="3141"/>
      <c r="K476" s="3141"/>
      <c r="L476" s="3141"/>
      <c r="M476" s="3141"/>
      <c r="N476" s="3141"/>
      <c r="O476" s="3141"/>
      <c r="P476" s="3141"/>
      <c r="Q476" s="3141"/>
      <c r="R476" s="3145"/>
    </row>
    <row r="477" spans="1:18" ht="26.25" customHeight="1">
      <c r="A477" s="157"/>
      <c r="B477" s="248" t="s">
        <v>1349</v>
      </c>
      <c r="C477" s="233" t="s">
        <v>13</v>
      </c>
      <c r="D477" s="233"/>
      <c r="E477" s="222"/>
      <c r="F477" s="222"/>
      <c r="G477" s="223">
        <v>3805000</v>
      </c>
      <c r="H477" s="223"/>
      <c r="I477" s="3029" t="s">
        <v>1844</v>
      </c>
      <c r="J477" s="3029"/>
      <c r="K477" s="3029"/>
      <c r="L477" s="3029"/>
      <c r="M477" s="3029"/>
      <c r="N477" s="3029"/>
      <c r="O477" s="3029"/>
      <c r="P477" s="3029"/>
      <c r="Q477" s="3029"/>
      <c r="R477" s="3030"/>
    </row>
    <row r="478" spans="1:18" ht="33.75" customHeight="1">
      <c r="A478" s="157"/>
      <c r="B478" s="261" t="s">
        <v>1346</v>
      </c>
      <c r="C478" s="233"/>
      <c r="D478" s="233"/>
      <c r="E478" s="222"/>
      <c r="F478" s="222"/>
      <c r="G478" s="223"/>
      <c r="H478" s="223"/>
      <c r="I478" s="900"/>
      <c r="J478" s="900"/>
      <c r="K478" s="900"/>
      <c r="L478" s="900"/>
      <c r="M478" s="900"/>
      <c r="N478" s="902"/>
      <c r="O478" s="902"/>
      <c r="P478" s="902"/>
      <c r="Q478" s="902"/>
      <c r="R478" s="903"/>
    </row>
    <row r="479" spans="1:18" ht="28.5" customHeight="1">
      <c r="A479" s="271"/>
      <c r="B479" s="358" t="s">
        <v>1350</v>
      </c>
      <c r="C479" s="235" t="s">
        <v>13</v>
      </c>
      <c r="D479" s="380"/>
      <c r="E479" s="223"/>
      <c r="F479" s="223"/>
      <c r="G479" s="223">
        <v>3065000</v>
      </c>
      <c r="H479" s="385"/>
      <c r="I479" s="902"/>
      <c r="J479" s="902"/>
      <c r="K479" s="902"/>
      <c r="L479" s="902"/>
      <c r="M479" s="902"/>
      <c r="N479" s="324"/>
      <c r="O479" s="324"/>
      <c r="P479" s="324"/>
      <c r="Q479" s="324"/>
      <c r="R479" s="293"/>
    </row>
    <row r="480" spans="1:18" ht="45" customHeight="1">
      <c r="A480" s="155" t="s">
        <v>1419</v>
      </c>
      <c r="B480" s="323" t="s">
        <v>1822</v>
      </c>
      <c r="C480" s="324"/>
      <c r="D480" s="324"/>
      <c r="E480" s="324"/>
      <c r="F480" s="324"/>
      <c r="G480" s="324"/>
      <c r="H480" s="324"/>
      <c r="I480" s="324"/>
      <c r="J480" s="324"/>
      <c r="K480" s="324"/>
      <c r="L480" s="324"/>
      <c r="M480" s="324"/>
      <c r="N480" s="324"/>
      <c r="O480" s="324"/>
      <c r="P480" s="324"/>
      <c r="Q480" s="324"/>
      <c r="R480" s="293"/>
    </row>
    <row r="481" spans="1:18" ht="48.75" customHeight="1">
      <c r="A481" s="156">
        <v>1</v>
      </c>
      <c r="B481" s="2789" t="s">
        <v>1842</v>
      </c>
      <c r="C481" s="2790"/>
      <c r="D481" s="2790"/>
      <c r="E481" s="2790"/>
      <c r="F481" s="2790"/>
      <c r="G481" s="2790"/>
      <c r="H481" s="2790"/>
      <c r="I481" s="2790"/>
      <c r="J481" s="2790"/>
      <c r="K481" s="2790"/>
      <c r="L481" s="2790"/>
      <c r="M481" s="2790"/>
      <c r="N481" s="2790"/>
      <c r="O481" s="2790"/>
      <c r="P481" s="2790"/>
      <c r="Q481" s="2790"/>
      <c r="R481" s="2791"/>
    </row>
    <row r="482" spans="1:18" ht="57" customHeight="1">
      <c r="A482" s="322"/>
      <c r="B482" s="348"/>
      <c r="C482" s="349"/>
      <c r="D482" s="812"/>
      <c r="E482" s="474"/>
      <c r="F482" s="2960" t="s">
        <v>1515</v>
      </c>
      <c r="G482" s="2960"/>
      <c r="H482" s="2960"/>
      <c r="I482" s="2960"/>
      <c r="J482" s="2960"/>
      <c r="K482" s="2960"/>
      <c r="L482" s="2960"/>
      <c r="M482" s="2960"/>
      <c r="N482" s="2960"/>
      <c r="O482" s="2960"/>
      <c r="P482" s="2960"/>
      <c r="Q482" s="2960"/>
      <c r="R482" s="2961"/>
    </row>
    <row r="483" spans="1:18" ht="60">
      <c r="A483" s="157"/>
      <c r="B483" s="150" t="s">
        <v>192</v>
      </c>
      <c r="C483" s="372" t="s">
        <v>1292</v>
      </c>
      <c r="D483" s="3035" t="s">
        <v>1558</v>
      </c>
      <c r="E483" s="376"/>
      <c r="F483" s="377"/>
      <c r="G483" s="923"/>
      <c r="H483" s="462"/>
      <c r="I483" s="462"/>
      <c r="J483" s="462"/>
      <c r="K483" s="462">
        <v>7425000</v>
      </c>
      <c r="L483" s="462"/>
      <c r="M483" s="462"/>
      <c r="N483" s="462"/>
      <c r="O483" s="462"/>
      <c r="P483" s="462"/>
      <c r="Q483" s="462"/>
      <c r="R483" s="463"/>
    </row>
    <row r="484" spans="1:18" ht="60">
      <c r="A484" s="157"/>
      <c r="B484" s="252" t="s">
        <v>193</v>
      </c>
      <c r="C484" s="373" t="s">
        <v>1292</v>
      </c>
      <c r="D484" s="3036"/>
      <c r="E484" s="376"/>
      <c r="F484" s="377"/>
      <c r="G484" s="924"/>
      <c r="H484" s="462"/>
      <c r="I484" s="462"/>
      <c r="J484" s="462"/>
      <c r="K484" s="462">
        <v>7830000</v>
      </c>
      <c r="L484" s="462"/>
      <c r="M484" s="462"/>
      <c r="N484" s="462"/>
      <c r="O484" s="462"/>
      <c r="P484" s="462"/>
      <c r="Q484" s="462"/>
      <c r="R484" s="463"/>
    </row>
    <row r="485" spans="1:18" ht="60">
      <c r="A485" s="157"/>
      <c r="B485" s="679" t="s">
        <v>194</v>
      </c>
      <c r="C485" s="374" t="s">
        <v>1292</v>
      </c>
      <c r="D485" s="3037"/>
      <c r="E485" s="376"/>
      <c r="F485" s="377"/>
      <c r="G485" s="925"/>
      <c r="H485" s="462"/>
      <c r="I485" s="462"/>
      <c r="J485" s="462"/>
      <c r="K485" s="462">
        <v>8640000</v>
      </c>
      <c r="L485" s="462"/>
      <c r="M485" s="462"/>
      <c r="N485" s="462"/>
      <c r="O485" s="462"/>
      <c r="P485" s="462"/>
      <c r="Q485" s="462"/>
      <c r="R485" s="463"/>
    </row>
    <row r="486" spans="1:18" ht="76.5">
      <c r="A486" s="157"/>
      <c r="B486" s="253" t="s">
        <v>195</v>
      </c>
      <c r="C486" s="374" t="s">
        <v>1292</v>
      </c>
      <c r="D486" s="191" t="s">
        <v>1558</v>
      </c>
      <c r="E486" s="376"/>
      <c r="F486" s="377"/>
      <c r="G486" s="924"/>
      <c r="H486" s="462"/>
      <c r="I486" s="462"/>
      <c r="J486" s="462"/>
      <c r="K486" s="462">
        <v>8775000</v>
      </c>
      <c r="L486" s="462"/>
      <c r="M486" s="462"/>
      <c r="N486" s="462"/>
      <c r="O486" s="462"/>
      <c r="P486" s="462"/>
      <c r="Q486" s="462"/>
      <c r="R486" s="463"/>
    </row>
    <row r="487" spans="1:18" ht="76.5">
      <c r="A487" s="157"/>
      <c r="B487" s="679" t="s">
        <v>196</v>
      </c>
      <c r="C487" s="374" t="s">
        <v>1292</v>
      </c>
      <c r="D487" s="157" t="s">
        <v>1558</v>
      </c>
      <c r="E487" s="376"/>
      <c r="F487" s="377"/>
      <c r="H487" s="462"/>
      <c r="I487" s="462"/>
      <c r="J487" s="462"/>
      <c r="K487" s="462">
        <v>8910000</v>
      </c>
      <c r="L487" s="462"/>
      <c r="M487" s="462"/>
      <c r="N487" s="462"/>
      <c r="O487" s="462"/>
      <c r="P487" s="462"/>
      <c r="Q487" s="462"/>
      <c r="R487" s="463"/>
    </row>
    <row r="488" spans="1:18" ht="76.5">
      <c r="A488" s="157"/>
      <c r="B488" s="253" t="s">
        <v>197</v>
      </c>
      <c r="C488" s="374" t="s">
        <v>1292</v>
      </c>
      <c r="D488" s="322" t="s">
        <v>1558</v>
      </c>
      <c r="E488" s="376"/>
      <c r="F488" s="377"/>
      <c r="G488" s="924"/>
      <c r="H488" s="462"/>
      <c r="I488" s="462"/>
      <c r="J488" s="462"/>
      <c r="K488" s="462">
        <v>9045000</v>
      </c>
      <c r="L488" s="462"/>
      <c r="M488" s="462"/>
      <c r="N488" s="459"/>
      <c r="O488" s="459"/>
      <c r="P488" s="459"/>
      <c r="Q488" s="459"/>
      <c r="R488" s="460"/>
    </row>
    <row r="489" spans="1:18" ht="76.5">
      <c r="A489" s="157"/>
      <c r="B489" s="680" t="s">
        <v>198</v>
      </c>
      <c r="C489" s="375" t="s">
        <v>1292</v>
      </c>
      <c r="D489" s="322" t="s">
        <v>1558</v>
      </c>
      <c r="E489" s="588"/>
      <c r="F489" s="589"/>
      <c r="H489" s="459"/>
      <c r="I489" s="459"/>
      <c r="J489" s="459"/>
      <c r="K489" s="459">
        <v>9490000</v>
      </c>
      <c r="L489" s="459"/>
      <c r="M489" s="459"/>
      <c r="N489" s="462"/>
      <c r="O489" s="462"/>
      <c r="P489" s="462"/>
      <c r="Q489" s="462"/>
      <c r="R489" s="463"/>
    </row>
    <row r="490" spans="1:18" ht="87.75" customHeight="1">
      <c r="A490" s="157"/>
      <c r="B490" s="849" t="s">
        <v>199</v>
      </c>
      <c r="C490" s="235" t="s">
        <v>1292</v>
      </c>
      <c r="D490" s="811"/>
      <c r="E490" s="376"/>
      <c r="F490" s="377"/>
      <c r="G490" s="924"/>
      <c r="H490" s="462"/>
      <c r="I490" s="462"/>
      <c r="J490" s="462"/>
      <c r="K490" s="462">
        <v>10260000</v>
      </c>
      <c r="L490" s="462"/>
      <c r="M490" s="462"/>
      <c r="N490" s="350"/>
      <c r="O490" s="350"/>
      <c r="P490" s="350"/>
      <c r="Q490" s="350"/>
      <c r="R490" s="587"/>
    </row>
    <row r="491" spans="1:18">
      <c r="A491" s="191"/>
      <c r="B491" s="2965" t="s">
        <v>200</v>
      </c>
      <c r="C491" s="2966"/>
      <c r="D491" s="2966"/>
      <c r="E491" s="2966"/>
      <c r="F491" s="2966"/>
      <c r="G491" s="350"/>
      <c r="H491" s="350"/>
      <c r="I491" s="350"/>
      <c r="J491" s="350"/>
      <c r="K491" s="350"/>
      <c r="L491" s="350"/>
      <c r="M491" s="476"/>
      <c r="N491" s="863"/>
      <c r="O491" s="863"/>
      <c r="P491" s="863"/>
      <c r="Q491" s="863"/>
      <c r="R491" s="895"/>
    </row>
    <row r="492" spans="1:18" ht="45">
      <c r="A492" s="157"/>
      <c r="B492" s="681" t="s">
        <v>201</v>
      </c>
      <c r="C492" s="365" t="s">
        <v>1292</v>
      </c>
      <c r="D492" s="3019" t="s">
        <v>1558</v>
      </c>
      <c r="E492" s="236"/>
      <c r="F492" s="586"/>
      <c r="H492" s="863"/>
      <c r="I492" s="863"/>
      <c r="J492" s="863"/>
      <c r="K492" s="863">
        <v>10760000</v>
      </c>
      <c r="L492" s="863"/>
      <c r="M492" s="863"/>
      <c r="N492" s="462"/>
      <c r="O492" s="462"/>
      <c r="P492" s="462"/>
      <c r="Q492" s="462"/>
      <c r="R492" s="463"/>
    </row>
    <row r="493" spans="1:18" ht="45">
      <c r="A493" s="157"/>
      <c r="B493" s="254" t="s">
        <v>202</v>
      </c>
      <c r="C493" s="235" t="s">
        <v>1292</v>
      </c>
      <c r="D493" s="3020"/>
      <c r="E493" s="237"/>
      <c r="F493" s="377"/>
      <c r="G493" s="924"/>
      <c r="H493" s="462"/>
      <c r="I493" s="462"/>
      <c r="J493" s="462"/>
      <c r="K493" s="462">
        <v>14250000</v>
      </c>
      <c r="L493" s="462"/>
      <c r="M493" s="462"/>
      <c r="N493" s="462"/>
      <c r="O493" s="462"/>
      <c r="P493" s="462"/>
      <c r="Q493" s="462"/>
      <c r="R493" s="463"/>
    </row>
    <row r="494" spans="1:18" ht="45">
      <c r="A494" s="157"/>
      <c r="B494" s="150" t="s">
        <v>203</v>
      </c>
      <c r="C494" s="361" t="s">
        <v>1292</v>
      </c>
      <c r="D494" s="3020"/>
      <c r="E494" s="237"/>
      <c r="F494" s="377"/>
      <c r="G494" s="924"/>
      <c r="H494" s="462"/>
      <c r="I494" s="462"/>
      <c r="J494" s="462"/>
      <c r="K494" s="462">
        <v>15600000</v>
      </c>
      <c r="L494" s="462"/>
      <c r="M494" s="462"/>
      <c r="N494" s="462"/>
      <c r="O494" s="462"/>
      <c r="P494" s="462"/>
      <c r="Q494" s="462"/>
      <c r="R494" s="463"/>
    </row>
    <row r="495" spans="1:18" ht="48" customHeight="1">
      <c r="A495" s="329"/>
      <c r="B495" s="217" t="s">
        <v>204</v>
      </c>
      <c r="C495" s="361" t="s">
        <v>1292</v>
      </c>
      <c r="D495" s="3021"/>
      <c r="E495" s="371"/>
      <c r="F495" s="377"/>
      <c r="H495" s="462"/>
      <c r="I495" s="462"/>
      <c r="J495" s="462"/>
      <c r="K495" s="462">
        <v>17100000</v>
      </c>
      <c r="L495" s="462"/>
      <c r="M495" s="462"/>
      <c r="N495" s="896"/>
      <c r="O495" s="896"/>
      <c r="P495" s="896"/>
      <c r="Q495" s="896"/>
      <c r="R495" s="897"/>
    </row>
    <row r="496" spans="1:18" ht="48" customHeight="1">
      <c r="A496" s="329">
        <v>2</v>
      </c>
      <c r="B496" s="3146" t="s">
        <v>1949</v>
      </c>
      <c r="C496" s="3147"/>
      <c r="D496" s="3147"/>
      <c r="E496" s="3147"/>
      <c r="F496" s="3147"/>
      <c r="G496" s="3147"/>
      <c r="H496" s="3147"/>
      <c r="I496" s="3147"/>
      <c r="J496" s="3147"/>
      <c r="K496" s="3147"/>
      <c r="L496" s="3147"/>
      <c r="M496" s="3147"/>
      <c r="N496" s="3147"/>
      <c r="O496" s="3147"/>
      <c r="P496" s="3147"/>
      <c r="Q496" s="3148"/>
      <c r="R496" s="3149"/>
    </row>
    <row r="497" spans="1:18" ht="40.5" customHeight="1">
      <c r="A497" s="329"/>
      <c r="B497" s="913"/>
      <c r="C497" s="915"/>
      <c r="D497" s="2960" t="s">
        <v>1515</v>
      </c>
      <c r="E497" s="2960"/>
      <c r="F497" s="2960"/>
      <c r="G497" s="2960"/>
      <c r="H497" s="2960"/>
      <c r="I497" s="2960"/>
      <c r="J497" s="2960"/>
      <c r="K497" s="2960"/>
      <c r="L497" s="2960"/>
      <c r="M497" s="2960"/>
      <c r="N497" s="2960"/>
      <c r="O497" s="2960"/>
      <c r="P497" s="2960"/>
      <c r="Q497" s="915"/>
      <c r="R497" s="915"/>
    </row>
    <row r="498" spans="1:18" ht="48" customHeight="1">
      <c r="A498" s="329"/>
      <c r="B498" s="916" t="s">
        <v>1950</v>
      </c>
      <c r="C498" s="918" t="s">
        <v>1292</v>
      </c>
      <c r="D498" s="914"/>
      <c r="E498" s="914"/>
      <c r="F498" s="914"/>
      <c r="G498" s="914"/>
      <c r="H498" s="914"/>
      <c r="I498" s="914"/>
      <c r="J498" s="914"/>
      <c r="K498" s="919">
        <v>4425000</v>
      </c>
      <c r="L498" s="914"/>
      <c r="M498" s="914"/>
      <c r="N498" s="914"/>
      <c r="O498" s="914"/>
      <c r="P498" s="914"/>
      <c r="Q498" s="917"/>
      <c r="R498" s="915"/>
    </row>
    <row r="499" spans="1:18" ht="48" customHeight="1">
      <c r="A499" s="329"/>
      <c r="B499" s="916" t="s">
        <v>1950</v>
      </c>
      <c r="C499" s="361" t="s">
        <v>1292</v>
      </c>
      <c r="D499" s="914"/>
      <c r="E499" s="914"/>
      <c r="F499" s="914"/>
      <c r="G499" s="914"/>
      <c r="H499" s="914"/>
      <c r="I499" s="914"/>
      <c r="J499" s="914"/>
      <c r="K499" s="919">
        <v>5250000</v>
      </c>
      <c r="L499" s="914"/>
      <c r="M499" s="914"/>
      <c r="N499" s="914"/>
      <c r="O499" s="914"/>
      <c r="P499" s="914"/>
      <c r="Q499" s="914"/>
      <c r="R499" s="915"/>
    </row>
    <row r="500" spans="1:18" ht="48" customHeight="1">
      <c r="A500" s="329"/>
      <c r="B500" s="916" t="s">
        <v>1951</v>
      </c>
      <c r="C500" s="361" t="s">
        <v>1292</v>
      </c>
      <c r="D500" s="914"/>
      <c r="E500" s="914"/>
      <c r="F500" s="914"/>
      <c r="G500" s="914"/>
      <c r="H500" s="914"/>
      <c r="I500" s="914"/>
      <c r="J500" s="914"/>
      <c r="K500" s="919">
        <v>6375000</v>
      </c>
      <c r="L500" s="914"/>
      <c r="M500" s="914"/>
      <c r="N500" s="914"/>
      <c r="O500" s="914"/>
      <c r="P500" s="914"/>
      <c r="Q500" s="914"/>
      <c r="R500" s="915"/>
    </row>
    <row r="501" spans="1:18" ht="48" customHeight="1">
      <c r="A501" s="329"/>
      <c r="B501" s="916" t="s">
        <v>1952</v>
      </c>
      <c r="C501" s="361" t="s">
        <v>1292</v>
      </c>
      <c r="D501" s="920"/>
      <c r="E501" s="914"/>
      <c r="F501" s="914"/>
      <c r="G501" s="914"/>
      <c r="H501" s="914"/>
      <c r="I501" s="914"/>
      <c r="J501" s="914"/>
      <c r="K501" s="919">
        <v>8400000</v>
      </c>
      <c r="L501" s="914"/>
      <c r="M501" s="914"/>
      <c r="N501" s="914"/>
      <c r="O501" s="914"/>
      <c r="P501" s="914"/>
      <c r="Q501" s="914"/>
      <c r="R501" s="915"/>
    </row>
    <row r="502" spans="1:18" ht="48" customHeight="1">
      <c r="A502" s="329"/>
      <c r="B502" s="916" t="s">
        <v>1953</v>
      </c>
      <c r="C502" s="361" t="s">
        <v>1292</v>
      </c>
      <c r="D502" s="914"/>
      <c r="E502" s="914"/>
      <c r="F502" s="914"/>
      <c r="G502" s="914"/>
      <c r="H502" s="914"/>
      <c r="I502" s="914"/>
      <c r="J502" s="914"/>
      <c r="K502" s="919">
        <v>9150000</v>
      </c>
      <c r="L502" s="914"/>
      <c r="M502" s="914"/>
      <c r="N502" s="914"/>
      <c r="O502" s="914"/>
      <c r="P502" s="914"/>
      <c r="Q502" s="914"/>
      <c r="R502" s="915"/>
    </row>
    <row r="503" spans="1:18" ht="48" customHeight="1">
      <c r="A503" s="329"/>
      <c r="B503" s="916" t="s">
        <v>1954</v>
      </c>
      <c r="C503" s="361" t="s">
        <v>1292</v>
      </c>
      <c r="D503" s="914"/>
      <c r="E503" s="914"/>
      <c r="F503" s="914"/>
      <c r="G503" s="914"/>
      <c r="H503" s="914"/>
      <c r="I503" s="914"/>
      <c r="J503" s="914"/>
      <c r="K503" s="919">
        <v>9450000</v>
      </c>
      <c r="L503" s="914"/>
      <c r="M503" s="914"/>
      <c r="N503" s="914"/>
      <c r="O503" s="914"/>
      <c r="P503" s="914"/>
      <c r="Q503" s="914"/>
      <c r="R503" s="915"/>
    </row>
    <row r="504" spans="1:18" ht="48" customHeight="1">
      <c r="A504" s="329"/>
      <c r="B504" s="916" t="s">
        <v>1955</v>
      </c>
      <c r="C504" s="361" t="s">
        <v>1292</v>
      </c>
      <c r="D504" s="914"/>
      <c r="E504" s="914"/>
      <c r="F504" s="914"/>
      <c r="G504" s="914"/>
      <c r="H504" s="914"/>
      <c r="I504" s="914"/>
      <c r="J504" s="914"/>
      <c r="K504" s="919">
        <v>9760000</v>
      </c>
      <c r="L504" s="914"/>
      <c r="M504" s="914"/>
      <c r="N504" s="914"/>
      <c r="O504" s="914"/>
      <c r="P504" s="914"/>
      <c r="Q504" s="914"/>
      <c r="R504" s="915"/>
    </row>
    <row r="505" spans="1:18" ht="48" customHeight="1">
      <c r="A505" s="329"/>
      <c r="B505" s="916" t="s">
        <v>1956</v>
      </c>
      <c r="C505" s="361" t="s">
        <v>1292</v>
      </c>
      <c r="D505" s="914"/>
      <c r="E505" s="914"/>
      <c r="F505" s="914"/>
      <c r="G505" s="914"/>
      <c r="H505" s="914"/>
      <c r="I505" s="914"/>
      <c r="J505" s="914"/>
      <c r="K505" s="919">
        <v>10650000</v>
      </c>
      <c r="L505" s="914"/>
      <c r="M505" s="914"/>
      <c r="N505" s="914"/>
      <c r="O505" s="914"/>
      <c r="P505" s="914"/>
      <c r="Q505" s="914"/>
      <c r="R505" s="915"/>
    </row>
    <row r="506" spans="1:18" ht="48" customHeight="1">
      <c r="A506" s="329"/>
      <c r="B506" s="916" t="s">
        <v>1957</v>
      </c>
      <c r="C506" s="361" t="s">
        <v>1292</v>
      </c>
      <c r="D506" s="914"/>
      <c r="E506" s="914"/>
      <c r="F506" s="914"/>
      <c r="G506" s="914"/>
      <c r="H506" s="914"/>
      <c r="I506" s="914"/>
      <c r="J506" s="914"/>
      <c r="K506" s="919">
        <v>11250000</v>
      </c>
      <c r="L506" s="914"/>
      <c r="M506" s="914"/>
      <c r="N506" s="914"/>
      <c r="O506" s="914"/>
      <c r="P506" s="914"/>
      <c r="Q506" s="914"/>
      <c r="R506" s="915"/>
    </row>
    <row r="507" spans="1:18" ht="48" customHeight="1">
      <c r="A507" s="329"/>
      <c r="B507" s="916" t="s">
        <v>1958</v>
      </c>
      <c r="C507" s="361" t="s">
        <v>1292</v>
      </c>
      <c r="D507" s="914"/>
      <c r="E507" s="914"/>
      <c r="F507" s="914"/>
      <c r="G507" s="914"/>
      <c r="H507" s="914"/>
      <c r="I507" s="914"/>
      <c r="J507" s="914"/>
      <c r="K507" s="919">
        <v>12225000</v>
      </c>
      <c r="L507" s="914"/>
      <c r="M507" s="914"/>
      <c r="N507" s="914"/>
      <c r="O507" s="914"/>
      <c r="P507" s="914"/>
      <c r="Q507" s="914"/>
      <c r="R507" s="915"/>
    </row>
    <row r="508" spans="1:18" ht="48" customHeight="1">
      <c r="A508" s="329"/>
      <c r="B508" s="916" t="s">
        <v>1959</v>
      </c>
      <c r="C508" s="361" t="s">
        <v>1292</v>
      </c>
      <c r="D508" s="914"/>
      <c r="E508" s="914"/>
      <c r="F508" s="914"/>
      <c r="G508" s="914"/>
      <c r="H508" s="914"/>
      <c r="I508" s="914"/>
      <c r="J508" s="914"/>
      <c r="K508" s="919">
        <v>13040000</v>
      </c>
      <c r="L508" s="914"/>
      <c r="M508" s="914"/>
      <c r="N508" s="914"/>
      <c r="O508" s="914"/>
      <c r="P508" s="914"/>
      <c r="Q508" s="914"/>
      <c r="R508" s="915"/>
    </row>
    <row r="509" spans="1:18" ht="48" customHeight="1">
      <c r="A509" s="329"/>
      <c r="B509" s="916" t="s">
        <v>1960</v>
      </c>
      <c r="C509" s="361" t="s">
        <v>1292</v>
      </c>
      <c r="D509" s="914"/>
      <c r="E509" s="914"/>
      <c r="F509" s="914"/>
      <c r="G509" s="914"/>
      <c r="H509" s="914"/>
      <c r="I509" s="914"/>
      <c r="J509" s="914"/>
      <c r="K509" s="919">
        <v>13800000</v>
      </c>
      <c r="L509" s="914"/>
      <c r="M509" s="914"/>
      <c r="N509" s="914"/>
      <c r="O509" s="914"/>
      <c r="P509" s="914"/>
      <c r="Q509" s="914"/>
      <c r="R509" s="915"/>
    </row>
    <row r="510" spans="1:18" ht="48" customHeight="1">
      <c r="A510" s="329"/>
      <c r="B510" s="916" t="s">
        <v>1961</v>
      </c>
      <c r="C510" s="361" t="s">
        <v>1292</v>
      </c>
      <c r="D510" s="914"/>
      <c r="E510" s="914"/>
      <c r="F510" s="914"/>
      <c r="G510" s="914"/>
      <c r="H510" s="914"/>
      <c r="I510" s="914"/>
      <c r="J510" s="914"/>
      <c r="K510" s="919">
        <v>14925000</v>
      </c>
      <c r="L510" s="914"/>
      <c r="M510" s="914"/>
      <c r="N510" s="914"/>
      <c r="O510" s="914"/>
      <c r="P510" s="914"/>
      <c r="Q510" s="914"/>
      <c r="R510" s="915"/>
    </row>
    <row r="511" spans="1:18" ht="48" customHeight="1">
      <c r="A511" s="329"/>
      <c r="B511" s="916" t="s">
        <v>1962</v>
      </c>
      <c r="C511" s="361" t="s">
        <v>1292</v>
      </c>
      <c r="D511" s="914"/>
      <c r="E511" s="914"/>
      <c r="F511" s="914"/>
      <c r="G511" s="914"/>
      <c r="H511" s="914"/>
      <c r="I511" s="914"/>
      <c r="J511" s="914"/>
      <c r="K511" s="919">
        <v>15920000</v>
      </c>
      <c r="L511" s="914"/>
      <c r="M511" s="914"/>
      <c r="N511" s="914"/>
      <c r="O511" s="914"/>
      <c r="P511" s="914"/>
      <c r="Q511" s="914"/>
      <c r="R511" s="915"/>
    </row>
    <row r="512" spans="1:18" ht="48" customHeight="1">
      <c r="A512" s="329"/>
      <c r="B512" s="916" t="s">
        <v>1963</v>
      </c>
      <c r="C512" s="361" t="s">
        <v>1292</v>
      </c>
      <c r="D512" s="914"/>
      <c r="E512" s="914"/>
      <c r="F512" s="914"/>
      <c r="G512" s="914"/>
      <c r="H512" s="914"/>
      <c r="I512" s="914"/>
      <c r="J512" s="914"/>
      <c r="K512" s="919">
        <v>34350000</v>
      </c>
      <c r="L512" s="914"/>
      <c r="M512" s="914"/>
      <c r="N512" s="914"/>
      <c r="O512" s="914"/>
      <c r="P512" s="914"/>
      <c r="Q512" s="914"/>
      <c r="R512" s="915"/>
    </row>
    <row r="513" spans="1:18" ht="48" customHeight="1">
      <c r="A513" s="329"/>
      <c r="B513" s="916" t="s">
        <v>1964</v>
      </c>
      <c r="C513" s="361" t="s">
        <v>1292</v>
      </c>
      <c r="D513" s="914"/>
      <c r="E513" s="914"/>
      <c r="F513" s="914"/>
      <c r="G513" s="914"/>
      <c r="H513" s="914"/>
      <c r="I513" s="914"/>
      <c r="J513" s="914"/>
      <c r="K513" s="919">
        <v>5520000</v>
      </c>
      <c r="L513" s="914"/>
      <c r="M513" s="914"/>
      <c r="N513" s="914"/>
      <c r="O513" s="914"/>
      <c r="P513" s="914"/>
      <c r="Q513" s="914"/>
      <c r="R513" s="915"/>
    </row>
    <row r="514" spans="1:18" ht="48" customHeight="1">
      <c r="A514" s="329"/>
      <c r="B514" s="916" t="s">
        <v>1965</v>
      </c>
      <c r="C514" s="361" t="s">
        <v>1292</v>
      </c>
      <c r="D514" s="914"/>
      <c r="E514" s="914"/>
      <c r="F514" s="914"/>
      <c r="G514" s="914"/>
      <c r="H514" s="914"/>
      <c r="I514" s="914"/>
      <c r="J514" s="914"/>
      <c r="K514" s="919">
        <v>6560000</v>
      </c>
      <c r="L514" s="914"/>
      <c r="M514" s="914"/>
      <c r="N514" s="914"/>
      <c r="O514" s="914"/>
      <c r="P514" s="914"/>
      <c r="Q514" s="914"/>
      <c r="R514" s="915"/>
    </row>
    <row r="515" spans="1:18" ht="48" customHeight="1">
      <c r="A515" s="329"/>
      <c r="B515" s="916" t="s">
        <v>1966</v>
      </c>
      <c r="C515" s="361" t="s">
        <v>1292</v>
      </c>
      <c r="D515" s="914"/>
      <c r="E515" s="914"/>
      <c r="F515" s="914"/>
      <c r="G515" s="914"/>
      <c r="H515" s="914"/>
      <c r="I515" s="914"/>
      <c r="J515" s="914"/>
      <c r="K515" s="919">
        <v>7600000</v>
      </c>
      <c r="L515" s="914"/>
      <c r="M515" s="914"/>
      <c r="N515" s="914"/>
      <c r="O515" s="914"/>
      <c r="P515" s="914"/>
      <c r="Q515" s="914"/>
      <c r="R515" s="915"/>
    </row>
    <row r="516" spans="1:18" ht="48" customHeight="1">
      <c r="A516" s="329"/>
      <c r="B516" s="916" t="s">
        <v>1967</v>
      </c>
      <c r="C516" s="361" t="s">
        <v>1292</v>
      </c>
      <c r="D516" s="914"/>
      <c r="E516" s="914"/>
      <c r="F516" s="914"/>
      <c r="G516" s="914"/>
      <c r="H516" s="914"/>
      <c r="I516" s="914"/>
      <c r="J516" s="914"/>
      <c r="K516" s="919">
        <v>8800000</v>
      </c>
      <c r="L516" s="914"/>
      <c r="M516" s="914"/>
      <c r="N516" s="914"/>
      <c r="O516" s="914"/>
      <c r="P516" s="914"/>
      <c r="Q516" s="914"/>
      <c r="R516" s="915"/>
    </row>
    <row r="517" spans="1:18" ht="48" customHeight="1">
      <c r="A517" s="329"/>
      <c r="B517" s="916" t="s">
        <v>1968</v>
      </c>
      <c r="C517" s="361" t="s">
        <v>1292</v>
      </c>
      <c r="D517" s="914"/>
      <c r="E517" s="914"/>
      <c r="F517" s="914"/>
      <c r="G517" s="914"/>
      <c r="H517" s="914"/>
      <c r="I517" s="914"/>
      <c r="J517" s="914"/>
      <c r="K517" s="919">
        <v>10400000</v>
      </c>
      <c r="L517" s="914"/>
      <c r="M517" s="914"/>
      <c r="N517" s="914"/>
      <c r="O517" s="914"/>
      <c r="P517" s="914"/>
      <c r="Q517" s="914"/>
      <c r="R517" s="915"/>
    </row>
    <row r="518" spans="1:18" ht="48" customHeight="1">
      <c r="A518" s="329"/>
      <c r="B518" s="916" t="s">
        <v>1969</v>
      </c>
      <c r="C518" s="361" t="s">
        <v>1292</v>
      </c>
      <c r="D518" s="914"/>
      <c r="E518" s="914"/>
      <c r="F518" s="914"/>
      <c r="G518" s="914"/>
      <c r="H518" s="914"/>
      <c r="I518" s="914"/>
      <c r="J518" s="914"/>
      <c r="K518" s="919">
        <v>12000000</v>
      </c>
      <c r="L518" s="914"/>
      <c r="M518" s="914"/>
      <c r="N518" s="914"/>
      <c r="O518" s="914"/>
      <c r="P518" s="914"/>
      <c r="Q518" s="914"/>
      <c r="R518" s="915"/>
    </row>
    <row r="519" spans="1:18" ht="48" customHeight="1">
      <c r="A519" s="329"/>
      <c r="B519" s="916" t="s">
        <v>1970</v>
      </c>
      <c r="C519" s="361" t="s">
        <v>1292</v>
      </c>
      <c r="D519" s="914"/>
      <c r="E519" s="914"/>
      <c r="F519" s="914"/>
      <c r="G519" s="914"/>
      <c r="H519" s="914"/>
      <c r="I519" s="914"/>
      <c r="J519" s="914"/>
      <c r="K519" s="919">
        <v>14320000</v>
      </c>
      <c r="L519" s="914"/>
      <c r="M519" s="914"/>
      <c r="N519" s="914"/>
      <c r="O519" s="914"/>
      <c r="P519" s="914"/>
      <c r="Q519" s="914"/>
      <c r="R519" s="915"/>
    </row>
    <row r="520" spans="1:18" ht="49.5" customHeight="1">
      <c r="A520" s="329">
        <v>2</v>
      </c>
      <c r="B520" s="3022" t="s">
        <v>1818</v>
      </c>
      <c r="C520" s="3023"/>
      <c r="D520" s="3023"/>
      <c r="E520" s="3023"/>
      <c r="F520" s="3023"/>
      <c r="G520" s="3023"/>
      <c r="H520" s="3023"/>
      <c r="I520" s="3023"/>
      <c r="J520" s="3023"/>
      <c r="K520" s="3023"/>
      <c r="L520" s="3023"/>
      <c r="M520" s="3023"/>
      <c r="N520" s="3023"/>
      <c r="O520" s="3023"/>
      <c r="P520" s="3023"/>
      <c r="Q520" s="3023"/>
      <c r="R520" s="3024"/>
    </row>
    <row r="521" spans="1:18" ht="31.5" customHeight="1">
      <c r="A521" s="191"/>
      <c r="B521" s="414"/>
      <c r="C521" s="296"/>
      <c r="D521" s="814"/>
      <c r="E521" s="414"/>
      <c r="F521" s="296"/>
      <c r="G521" s="2969" t="s">
        <v>1453</v>
      </c>
      <c r="H521" s="2969"/>
      <c r="I521" s="2969"/>
      <c r="J521" s="2969"/>
      <c r="K521" s="2969"/>
      <c r="L521" s="2969"/>
      <c r="M521" s="2969"/>
      <c r="N521" s="2969"/>
      <c r="O521" s="2969"/>
      <c r="P521" s="2969"/>
      <c r="Q521" s="2969"/>
      <c r="R521" s="2970"/>
    </row>
    <row r="522" spans="1:18" ht="92.25" customHeight="1">
      <c r="A522" s="191"/>
      <c r="B522" s="682" t="s">
        <v>1384</v>
      </c>
      <c r="C522" s="361" t="s">
        <v>1292</v>
      </c>
      <c r="D522" s="791" t="s">
        <v>1573</v>
      </c>
      <c r="E522" s="672"/>
      <c r="F522" s="673"/>
      <c r="G522" s="673"/>
      <c r="H522" s="673"/>
      <c r="I522" s="673"/>
      <c r="J522" s="673"/>
      <c r="K522" s="495">
        <v>8900000</v>
      </c>
      <c r="L522" s="673"/>
      <c r="N522" s="673"/>
      <c r="O522" s="673"/>
      <c r="P522" s="673"/>
      <c r="Q522" s="673"/>
      <c r="R522" s="674"/>
    </row>
    <row r="523" spans="1:18" ht="110.25">
      <c r="A523" s="191"/>
      <c r="B523" s="256" t="s">
        <v>1386</v>
      </c>
      <c r="C523" s="235" t="s">
        <v>1292</v>
      </c>
      <c r="D523" s="791" t="s">
        <v>1573</v>
      </c>
      <c r="E523" s="672"/>
      <c r="F523" s="673"/>
      <c r="G523" s="673"/>
      <c r="H523" s="673"/>
      <c r="I523" s="673"/>
      <c r="J523" s="673"/>
      <c r="K523" s="495">
        <v>9850000</v>
      </c>
      <c r="L523" s="673"/>
      <c r="M523" s="924"/>
      <c r="N523" s="591"/>
      <c r="O523" s="591"/>
      <c r="P523" s="364"/>
      <c r="Q523" s="364"/>
      <c r="R523" s="595"/>
    </row>
    <row r="524" spans="1:18" ht="110.25">
      <c r="A524" s="191"/>
      <c r="B524" s="255" t="s">
        <v>1385</v>
      </c>
      <c r="C524" s="235" t="s">
        <v>1292</v>
      </c>
      <c r="D524" s="791" t="s">
        <v>1572</v>
      </c>
      <c r="E524" s="601"/>
      <c r="F524" s="591"/>
      <c r="G524" s="591"/>
      <c r="H524" s="364"/>
      <c r="I524" s="591"/>
      <c r="J524" s="591"/>
      <c r="K524" s="750">
        <v>11500000</v>
      </c>
      <c r="L524" s="591"/>
      <c r="N524" s="239"/>
      <c r="O524" s="239"/>
      <c r="P524" s="239"/>
      <c r="Q524" s="239"/>
      <c r="R524" s="594"/>
    </row>
    <row r="525" spans="1:18" ht="94.5">
      <c r="A525" s="191"/>
      <c r="B525" s="683" t="s">
        <v>1317</v>
      </c>
      <c r="C525" s="235" t="s">
        <v>1292</v>
      </c>
      <c r="D525" s="791" t="s">
        <v>1573</v>
      </c>
      <c r="E525" s="378"/>
      <c r="F525" s="239"/>
      <c r="G525" s="239"/>
      <c r="H525" s="239"/>
      <c r="I525" s="239"/>
      <c r="J525" s="239"/>
      <c r="K525" s="749">
        <v>12000000</v>
      </c>
      <c r="L525" s="239"/>
      <c r="M525" s="924"/>
      <c r="N525" s="239"/>
      <c r="O525" s="239"/>
      <c r="P525" s="239"/>
      <c r="Q525" s="239"/>
      <c r="R525" s="594"/>
    </row>
    <row r="526" spans="1:18" ht="110.25">
      <c r="A526" s="191"/>
      <c r="B526" s="257" t="s">
        <v>1387</v>
      </c>
      <c r="C526" s="235" t="s">
        <v>1292</v>
      </c>
      <c r="D526" s="791" t="s">
        <v>1573</v>
      </c>
      <c r="E526" s="378"/>
      <c r="F526" s="364"/>
      <c r="G526" s="239"/>
      <c r="H526" s="239"/>
      <c r="I526" s="239"/>
      <c r="J526" s="239"/>
      <c r="K526" s="749">
        <v>13000000</v>
      </c>
      <c r="L526" s="239"/>
      <c r="M526" s="924"/>
      <c r="N526" s="239"/>
      <c r="O526" s="366"/>
      <c r="P526" s="366"/>
      <c r="Q526" s="366"/>
      <c r="R526" s="600"/>
    </row>
    <row r="527" spans="1:18" ht="105">
      <c r="A527" s="191"/>
      <c r="B527" s="150" t="s">
        <v>1388</v>
      </c>
      <c r="C527" s="483" t="s">
        <v>1292</v>
      </c>
      <c r="D527" s="157" t="s">
        <v>1573</v>
      </c>
      <c r="E527" s="599"/>
      <c r="F527" s="364"/>
      <c r="G527" s="366"/>
      <c r="H527" s="366"/>
      <c r="I527" s="366"/>
      <c r="J527" s="366"/>
      <c r="K527" s="754">
        <v>14500000</v>
      </c>
      <c r="L527" s="366"/>
      <c r="M527" s="924"/>
      <c r="N527" s="239"/>
      <c r="O527" s="364"/>
      <c r="P527" s="364"/>
      <c r="Q527" s="364"/>
      <c r="R527" s="595"/>
    </row>
    <row r="528" spans="1:18" ht="105">
      <c r="A528" s="191"/>
      <c r="B528" s="150" t="s">
        <v>1389</v>
      </c>
      <c r="C528" s="235" t="s">
        <v>1292</v>
      </c>
      <c r="D528" s="791" t="s">
        <v>1573</v>
      </c>
      <c r="E528" s="378"/>
      <c r="F528" s="239"/>
      <c r="G528" s="364"/>
      <c r="H528" s="364"/>
      <c r="I528" s="364"/>
      <c r="J528" s="364"/>
      <c r="K528" s="750">
        <v>15000000</v>
      </c>
      <c r="L528" s="364"/>
      <c r="M528" s="924"/>
      <c r="N528" s="239"/>
      <c r="O528" s="364"/>
      <c r="P528" s="364"/>
      <c r="Q528" s="364"/>
      <c r="R528" s="595"/>
    </row>
    <row r="529" spans="1:19" ht="105">
      <c r="A529" s="191"/>
      <c r="B529" s="248" t="s">
        <v>1390</v>
      </c>
      <c r="C529" s="235" t="s">
        <v>1292</v>
      </c>
      <c r="D529" s="791" t="s">
        <v>1573</v>
      </c>
      <c r="E529" s="378"/>
      <c r="F529" s="239"/>
      <c r="G529" s="239"/>
      <c r="H529" s="239"/>
      <c r="I529" s="239"/>
      <c r="J529" s="239"/>
      <c r="K529" s="749">
        <v>15500000</v>
      </c>
      <c r="L529" s="239"/>
      <c r="M529" s="924"/>
      <c r="N529" s="239"/>
      <c r="O529" s="239"/>
      <c r="P529" s="239"/>
      <c r="Q529" s="239"/>
      <c r="R529" s="594"/>
    </row>
    <row r="530" spans="1:19" ht="135">
      <c r="A530" s="191"/>
      <c r="B530" s="248" t="s">
        <v>1391</v>
      </c>
      <c r="C530" s="235" t="s">
        <v>1292</v>
      </c>
      <c r="D530" s="791" t="s">
        <v>1573</v>
      </c>
      <c r="E530" s="378"/>
      <c r="F530" s="239"/>
      <c r="G530" s="239"/>
      <c r="H530" s="239"/>
      <c r="I530" s="239"/>
      <c r="J530" s="239"/>
      <c r="K530" s="749">
        <v>10065000</v>
      </c>
      <c r="L530" s="239"/>
      <c r="M530" s="924"/>
      <c r="N530" s="239"/>
      <c r="O530" s="239"/>
      <c r="P530" s="239"/>
      <c r="Q530" s="239"/>
      <c r="R530" s="594"/>
      <c r="S530" s="925"/>
    </row>
    <row r="531" spans="1:19" ht="135">
      <c r="A531" s="191"/>
      <c r="B531" s="150" t="s">
        <v>1392</v>
      </c>
      <c r="C531" s="235" t="s">
        <v>1292</v>
      </c>
      <c r="D531" s="791" t="s">
        <v>1573</v>
      </c>
      <c r="E531" s="378"/>
      <c r="F531" s="239"/>
      <c r="G531" s="239"/>
      <c r="H531" s="239"/>
      <c r="I531" s="239"/>
      <c r="J531" s="239"/>
      <c r="K531" s="495">
        <v>10950000</v>
      </c>
      <c r="L531" s="239"/>
      <c r="M531" s="924"/>
      <c r="N531" s="239"/>
      <c r="O531" s="366"/>
      <c r="P531" s="366"/>
      <c r="Q531" s="366"/>
      <c r="R531" s="600"/>
    </row>
    <row r="532" spans="1:19" ht="135">
      <c r="A532" s="341"/>
      <c r="B532" s="734" t="s">
        <v>1394</v>
      </c>
      <c r="C532" s="363" t="s">
        <v>1292</v>
      </c>
      <c r="D532" s="791" t="s">
        <v>1573</v>
      </c>
      <c r="E532" s="379"/>
      <c r="F532" s="593"/>
      <c r="G532" s="364"/>
      <c r="H532" s="364"/>
      <c r="I532" s="364"/>
      <c r="J532" s="364"/>
      <c r="K532" s="364"/>
      <c r="L532" s="364"/>
      <c r="M532" s="750">
        <v>12200000</v>
      </c>
      <c r="N532" s="364"/>
      <c r="O532" s="364"/>
      <c r="P532" s="364"/>
      <c r="Q532" s="364"/>
      <c r="R532" s="595"/>
    </row>
    <row r="533" spans="1:19" ht="135">
      <c r="A533" s="191"/>
      <c r="B533" s="248" t="s">
        <v>1393</v>
      </c>
      <c r="C533" s="361" t="s">
        <v>1292</v>
      </c>
      <c r="D533" s="791" t="s">
        <v>1572</v>
      </c>
      <c r="E533" s="378"/>
      <c r="F533" s="364"/>
      <c r="G533" s="364"/>
      <c r="H533" s="364"/>
      <c r="I533" s="364"/>
      <c r="J533" s="364"/>
      <c r="K533" s="364"/>
      <c r="L533" s="364"/>
      <c r="M533" s="750">
        <v>12800000</v>
      </c>
      <c r="N533" s="239"/>
      <c r="O533" s="239"/>
      <c r="P533" s="239"/>
      <c r="Q533" s="239"/>
      <c r="R533" s="594"/>
    </row>
    <row r="534" spans="1:19" ht="135">
      <c r="A534" s="191"/>
      <c r="B534" s="150" t="s">
        <v>1395</v>
      </c>
      <c r="C534" s="235" t="s">
        <v>1292</v>
      </c>
      <c r="D534" s="791" t="s">
        <v>1573</v>
      </c>
      <c r="E534" s="378"/>
      <c r="F534" s="239"/>
      <c r="G534" s="239"/>
      <c r="H534" s="239"/>
      <c r="I534" s="239"/>
      <c r="J534" s="239"/>
      <c r="K534" s="749">
        <v>14080000</v>
      </c>
      <c r="L534" s="239"/>
      <c r="N534" s="239"/>
      <c r="O534" s="239"/>
      <c r="P534" s="239"/>
      <c r="Q534" s="239"/>
      <c r="R534" s="594"/>
    </row>
    <row r="535" spans="1:19" ht="135">
      <c r="A535" s="191"/>
      <c r="B535" s="248" t="s">
        <v>1396</v>
      </c>
      <c r="C535" s="235" t="s">
        <v>1292</v>
      </c>
      <c r="D535" s="791" t="s">
        <v>1572</v>
      </c>
      <c r="E535" s="379"/>
      <c r="F535" s="364"/>
      <c r="G535" s="364"/>
      <c r="H535" s="364"/>
      <c r="I535" s="364"/>
      <c r="J535" s="364"/>
      <c r="K535" s="750">
        <v>16350000</v>
      </c>
      <c r="L535" s="364"/>
      <c r="M535" s="923"/>
      <c r="N535" s="364"/>
      <c r="O535" s="364"/>
      <c r="P535" s="364"/>
      <c r="Q535" s="364"/>
      <c r="R535" s="595"/>
    </row>
    <row r="536" spans="1:19" ht="120">
      <c r="A536" s="191"/>
      <c r="B536" s="755" t="s">
        <v>1652</v>
      </c>
      <c r="C536" s="235" t="s">
        <v>1292</v>
      </c>
      <c r="D536" s="791" t="s">
        <v>1572</v>
      </c>
      <c r="E536" s="378"/>
      <c r="F536" s="239"/>
      <c r="G536" s="239"/>
      <c r="H536" s="239"/>
      <c r="I536" s="239"/>
      <c r="J536" s="239"/>
      <c r="K536" s="749">
        <v>10065000</v>
      </c>
      <c r="L536" s="239"/>
      <c r="M536" s="924"/>
      <c r="N536" s="239"/>
      <c r="O536" s="239"/>
      <c r="P536" s="239"/>
      <c r="Q536" s="239"/>
      <c r="R536" s="594"/>
    </row>
    <row r="537" spans="1:19" ht="120">
      <c r="A537" s="191">
        <v>16</v>
      </c>
      <c r="B537" s="755" t="s">
        <v>1653</v>
      </c>
      <c r="C537" s="235" t="s">
        <v>1292</v>
      </c>
      <c r="D537" s="791" t="s">
        <v>1572</v>
      </c>
      <c r="E537" s="379"/>
      <c r="F537" s="593"/>
      <c r="G537" s="364"/>
      <c r="H537" s="364"/>
      <c r="I537" s="364"/>
      <c r="J537" s="364"/>
      <c r="K537" s="750">
        <v>11000000</v>
      </c>
      <c r="L537" s="364"/>
      <c r="N537" s="364"/>
      <c r="O537" s="364"/>
      <c r="P537" s="364"/>
      <c r="Q537" s="364"/>
      <c r="R537" s="595"/>
    </row>
    <row r="538" spans="1:19" ht="116.25" customHeight="1">
      <c r="A538" s="191"/>
      <c r="B538" s="755" t="s">
        <v>1654</v>
      </c>
      <c r="C538" s="235" t="s">
        <v>1292</v>
      </c>
      <c r="D538" s="791" t="s">
        <v>1572</v>
      </c>
      <c r="E538" s="379"/>
      <c r="F538" s="364"/>
      <c r="G538" s="364"/>
      <c r="H538" s="364"/>
      <c r="I538" s="364"/>
      <c r="J538" s="364"/>
      <c r="K538" s="750">
        <v>12500000</v>
      </c>
      <c r="L538" s="364"/>
      <c r="M538" s="924"/>
      <c r="N538" s="364"/>
      <c r="O538" s="364"/>
      <c r="P538" s="364"/>
      <c r="Q538" s="364"/>
      <c r="R538" s="595"/>
    </row>
    <row r="539" spans="1:19" ht="116.25" customHeight="1">
      <c r="A539" s="191"/>
      <c r="B539" s="772" t="s">
        <v>1655</v>
      </c>
      <c r="C539" s="235" t="s">
        <v>1292</v>
      </c>
      <c r="D539" s="791" t="s">
        <v>1572</v>
      </c>
      <c r="E539" s="379"/>
      <c r="F539" s="364"/>
      <c r="G539" s="364"/>
      <c r="H539" s="364"/>
      <c r="I539" s="364"/>
      <c r="J539" s="364"/>
      <c r="K539" s="750">
        <v>13500000</v>
      </c>
      <c r="L539" s="364"/>
      <c r="M539" s="924"/>
      <c r="N539" s="364"/>
      <c r="O539" s="364"/>
      <c r="P539" s="364"/>
      <c r="Q539" s="364"/>
      <c r="R539" s="595"/>
    </row>
    <row r="540" spans="1:19" ht="116.25" customHeight="1">
      <c r="A540" s="191"/>
      <c r="B540" s="772" t="s">
        <v>1819</v>
      </c>
      <c r="C540" s="235" t="s">
        <v>1292</v>
      </c>
      <c r="D540" s="791" t="s">
        <v>1572</v>
      </c>
      <c r="E540" s="378"/>
      <c r="F540" s="239"/>
      <c r="G540" s="239"/>
      <c r="H540" s="239"/>
      <c r="I540" s="239"/>
      <c r="J540" s="239"/>
      <c r="K540" s="749">
        <v>14500000</v>
      </c>
      <c r="L540" s="239"/>
      <c r="N540" s="239"/>
      <c r="O540" s="239"/>
      <c r="P540" s="239"/>
      <c r="Q540" s="239"/>
      <c r="R540" s="594"/>
    </row>
    <row r="541" spans="1:19" ht="105" customHeight="1">
      <c r="A541" s="191"/>
      <c r="B541" s="772" t="s">
        <v>1824</v>
      </c>
      <c r="C541" s="235" t="s">
        <v>1292</v>
      </c>
      <c r="D541" s="791" t="s">
        <v>1572</v>
      </c>
      <c r="E541" s="379"/>
      <c r="F541" s="364"/>
      <c r="G541" s="364"/>
      <c r="H541" s="364"/>
      <c r="I541" s="364"/>
      <c r="J541" s="364"/>
      <c r="K541" s="750">
        <v>16800000</v>
      </c>
      <c r="L541" s="364"/>
      <c r="M541" s="924"/>
      <c r="N541" s="239"/>
      <c r="O541" s="239"/>
      <c r="P541" s="239"/>
      <c r="Q541" s="239"/>
      <c r="R541" s="594"/>
    </row>
    <row r="542" spans="1:19" ht="103.5" customHeight="1">
      <c r="A542" s="191"/>
      <c r="B542" s="756" t="s">
        <v>1656</v>
      </c>
      <c r="C542" s="235" t="s">
        <v>1292</v>
      </c>
      <c r="D542" s="791" t="s">
        <v>1572</v>
      </c>
      <c r="E542" s="378"/>
      <c r="F542" s="239"/>
      <c r="G542" s="239"/>
      <c r="H542" s="239"/>
      <c r="I542" s="239"/>
      <c r="J542" s="239"/>
      <c r="K542" s="749">
        <v>7500000</v>
      </c>
      <c r="L542" s="239"/>
      <c r="M542" s="924"/>
      <c r="N542" s="239"/>
      <c r="O542" s="239"/>
      <c r="P542" s="239"/>
      <c r="Q542" s="239"/>
      <c r="R542" s="594"/>
    </row>
    <row r="543" spans="1:19" ht="100.5" customHeight="1">
      <c r="A543" s="191"/>
      <c r="B543" s="756" t="s">
        <v>1657</v>
      </c>
      <c r="C543" s="235" t="s">
        <v>1292</v>
      </c>
      <c r="D543" s="791" t="s">
        <v>1572</v>
      </c>
      <c r="E543" s="378"/>
      <c r="F543" s="239"/>
      <c r="G543" s="239"/>
      <c r="H543" s="239"/>
      <c r="I543" s="239"/>
      <c r="J543" s="239"/>
      <c r="K543" s="495">
        <v>8200000</v>
      </c>
      <c r="L543" s="239"/>
      <c r="N543" s="239"/>
      <c r="O543" s="239"/>
      <c r="P543" s="239"/>
      <c r="Q543" s="239"/>
      <c r="R543" s="594"/>
    </row>
    <row r="544" spans="1:19" ht="103.5" customHeight="1">
      <c r="A544" s="191"/>
      <c r="B544" s="756" t="s">
        <v>1658</v>
      </c>
      <c r="C544" s="235" t="s">
        <v>1292</v>
      </c>
      <c r="D544" s="791" t="s">
        <v>1572</v>
      </c>
      <c r="E544" s="378"/>
      <c r="F544" s="239"/>
      <c r="G544" s="239"/>
      <c r="H544" s="239"/>
      <c r="I544" s="239"/>
      <c r="J544" s="239"/>
      <c r="K544" s="495">
        <v>8800000</v>
      </c>
      <c r="L544" s="239"/>
      <c r="M544" s="924"/>
      <c r="N544" s="364"/>
      <c r="O544" s="364"/>
      <c r="P544" s="364"/>
      <c r="Q544" s="364"/>
      <c r="R544" s="595"/>
    </row>
    <row r="545" spans="1:18" ht="89.25">
      <c r="A545" s="191"/>
      <c r="B545" s="763" t="s">
        <v>1659</v>
      </c>
      <c r="C545" s="235" t="s">
        <v>1292</v>
      </c>
      <c r="D545" s="791" t="s">
        <v>1572</v>
      </c>
      <c r="E545" s="379"/>
      <c r="F545" s="364"/>
      <c r="G545" s="364"/>
      <c r="H545" s="364"/>
      <c r="I545" s="364"/>
      <c r="J545" s="364"/>
      <c r="K545" s="730">
        <v>9300000</v>
      </c>
      <c r="L545" s="364"/>
      <c r="M545" s="924"/>
      <c r="N545" s="239"/>
      <c r="O545" s="239"/>
      <c r="P545" s="239"/>
      <c r="Q545" s="239"/>
      <c r="R545" s="594"/>
    </row>
    <row r="546" spans="1:18" ht="135">
      <c r="A546" s="157"/>
      <c r="B546" s="217" t="s">
        <v>1406</v>
      </c>
      <c r="C546" s="233" t="s">
        <v>1292</v>
      </c>
      <c r="D546" s="791" t="s">
        <v>1572</v>
      </c>
      <c r="E546" s="378"/>
      <c r="F546" s="239"/>
      <c r="G546" s="239"/>
      <c r="H546" s="239"/>
      <c r="I546" s="239"/>
      <c r="J546" s="239"/>
      <c r="K546" s="495">
        <v>29500000</v>
      </c>
      <c r="L546" s="239"/>
      <c r="N546" s="239"/>
      <c r="O546" s="239"/>
      <c r="P546" s="239"/>
      <c r="Q546" s="239"/>
      <c r="R546" s="594"/>
    </row>
    <row r="547" spans="1:18" ht="135">
      <c r="A547" s="342"/>
      <c r="B547" s="160" t="s">
        <v>1407</v>
      </c>
      <c r="C547" s="365" t="s">
        <v>1292</v>
      </c>
      <c r="D547" s="791" t="s">
        <v>1572</v>
      </c>
      <c r="E547" s="378"/>
      <c r="F547" s="239"/>
      <c r="G547" s="239"/>
      <c r="H547" s="239"/>
      <c r="I547" s="239"/>
      <c r="J547" s="239"/>
      <c r="K547" s="749">
        <v>36200000</v>
      </c>
      <c r="L547" s="239"/>
      <c r="M547" s="924"/>
      <c r="N547" s="239"/>
      <c r="O547" s="239"/>
      <c r="P547" s="239"/>
      <c r="Q547" s="239"/>
      <c r="R547" s="594"/>
    </row>
    <row r="548" spans="1:18" ht="135">
      <c r="A548" s="191"/>
      <c r="B548" s="217" t="s">
        <v>1408</v>
      </c>
      <c r="C548" s="235" t="s">
        <v>1292</v>
      </c>
      <c r="D548" s="791" t="s">
        <v>1572</v>
      </c>
      <c r="E548" s="378"/>
      <c r="F548" s="239"/>
      <c r="G548" s="239"/>
      <c r="H548" s="239"/>
      <c r="I548" s="239"/>
      <c r="J548" s="239"/>
      <c r="K548" s="749">
        <v>37350000</v>
      </c>
      <c r="L548" s="239"/>
      <c r="M548" s="924"/>
      <c r="N548" s="239"/>
      <c r="O548" s="239"/>
      <c r="P548" s="239"/>
      <c r="Q548" s="239"/>
      <c r="R548" s="594"/>
    </row>
    <row r="549" spans="1:18" ht="120">
      <c r="A549" s="191">
        <v>28</v>
      </c>
      <c r="B549" s="217" t="s">
        <v>1409</v>
      </c>
      <c r="C549" s="235" t="s">
        <v>1292</v>
      </c>
      <c r="D549" s="791" t="s">
        <v>1572</v>
      </c>
      <c r="E549" s="378"/>
      <c r="F549" s="239"/>
      <c r="G549" s="239"/>
      <c r="H549" s="239"/>
      <c r="I549" s="239"/>
      <c r="J549" s="239"/>
      <c r="K549" s="749">
        <v>24000000</v>
      </c>
      <c r="L549" s="239"/>
      <c r="N549" s="364"/>
      <c r="O549" s="364"/>
      <c r="P549" s="364"/>
      <c r="Q549" s="364"/>
      <c r="R549" s="595"/>
    </row>
    <row r="550" spans="1:18" ht="120">
      <c r="A550" s="191"/>
      <c r="B550" s="150" t="s">
        <v>1410</v>
      </c>
      <c r="C550" s="235" t="s">
        <v>1292</v>
      </c>
      <c r="D550" s="791" t="s">
        <v>1572</v>
      </c>
      <c r="E550" s="379"/>
      <c r="F550" s="364"/>
      <c r="G550" s="364"/>
      <c r="H550" s="364"/>
      <c r="I550" s="364"/>
      <c r="J550" s="364"/>
      <c r="K550" s="750">
        <v>29500000</v>
      </c>
      <c r="L550" s="364"/>
      <c r="M550" s="924"/>
      <c r="N550" s="239"/>
      <c r="O550" s="239"/>
      <c r="P550" s="239"/>
      <c r="Q550" s="239"/>
      <c r="R550" s="594"/>
    </row>
    <row r="551" spans="1:18" ht="120">
      <c r="A551" s="191"/>
      <c r="B551" s="150" t="s">
        <v>1411</v>
      </c>
      <c r="C551" s="235" t="s">
        <v>1292</v>
      </c>
      <c r="D551" s="791" t="s">
        <v>1572</v>
      </c>
      <c r="E551" s="378"/>
      <c r="F551" s="239"/>
      <c r="G551" s="239"/>
      <c r="H551" s="239"/>
      <c r="I551" s="239"/>
      <c r="J551" s="239"/>
      <c r="K551" s="749">
        <v>36200000</v>
      </c>
      <c r="L551" s="239"/>
      <c r="M551" s="924"/>
      <c r="N551" s="239"/>
      <c r="O551" s="239"/>
      <c r="P551" s="239"/>
      <c r="Q551" s="239"/>
      <c r="R551" s="594"/>
    </row>
    <row r="552" spans="1:18" ht="120">
      <c r="A552" s="191">
        <v>31</v>
      </c>
      <c r="B552" s="217" t="s">
        <v>1412</v>
      </c>
      <c r="C552" s="235" t="s">
        <v>1292</v>
      </c>
      <c r="D552" s="791" t="s">
        <v>1572</v>
      </c>
      <c r="E552" s="378"/>
      <c r="F552" s="239"/>
      <c r="G552" s="239"/>
      <c r="H552" s="239"/>
      <c r="I552" s="239"/>
      <c r="J552" s="239"/>
      <c r="K552" s="495">
        <v>37350000</v>
      </c>
      <c r="L552" s="239"/>
      <c r="N552" s="239"/>
      <c r="O552" s="239"/>
      <c r="P552" s="239"/>
      <c r="Q552" s="239"/>
      <c r="R552" s="594"/>
    </row>
    <row r="553" spans="1:18" ht="165">
      <c r="A553" s="191"/>
      <c r="B553" s="217" t="s">
        <v>1413</v>
      </c>
      <c r="C553" s="235" t="s">
        <v>1292</v>
      </c>
      <c r="D553" s="791" t="s">
        <v>1572</v>
      </c>
      <c r="E553" s="378"/>
      <c r="F553" s="239"/>
      <c r="G553" s="239"/>
      <c r="H553" s="239"/>
      <c r="I553" s="239"/>
      <c r="J553" s="239"/>
      <c r="K553" s="749">
        <v>15700000</v>
      </c>
      <c r="L553" s="239"/>
      <c r="M553" s="924"/>
      <c r="N553" s="239"/>
      <c r="O553" s="239"/>
      <c r="P553" s="239"/>
      <c r="Q553" s="239"/>
      <c r="R553" s="594"/>
    </row>
    <row r="554" spans="1:18" ht="165">
      <c r="A554" s="191">
        <v>33</v>
      </c>
      <c r="B554" s="150" t="s">
        <v>1414</v>
      </c>
      <c r="C554" s="235" t="s">
        <v>1292</v>
      </c>
      <c r="D554" s="791" t="s">
        <v>1572</v>
      </c>
      <c r="E554" s="378"/>
      <c r="F554" s="239"/>
      <c r="G554" s="239"/>
      <c r="H554" s="239"/>
      <c r="I554" s="239"/>
      <c r="J554" s="239"/>
      <c r="K554" s="239"/>
      <c r="L554" s="239"/>
      <c r="M554" s="749">
        <v>19750000</v>
      </c>
      <c r="N554" s="239"/>
      <c r="O554" s="239"/>
      <c r="P554" s="239"/>
      <c r="Q554" s="239"/>
      <c r="R554" s="594"/>
    </row>
    <row r="555" spans="1:18" ht="165">
      <c r="A555" s="157">
        <v>34</v>
      </c>
      <c r="B555" s="217" t="s">
        <v>1415</v>
      </c>
      <c r="C555" s="361" t="s">
        <v>1292</v>
      </c>
      <c r="D555" s="791" t="s">
        <v>1572</v>
      </c>
      <c r="E555" s="378"/>
      <c r="F555" s="239"/>
      <c r="G555" s="239"/>
      <c r="H555" s="239"/>
      <c r="I555" s="239"/>
      <c r="J555" s="239"/>
      <c r="K555" s="495">
        <v>20350000</v>
      </c>
      <c r="L555" s="239"/>
      <c r="N555" s="364"/>
      <c r="O555" s="364"/>
      <c r="P555" s="300"/>
      <c r="Q555" s="300"/>
      <c r="R555" s="415"/>
    </row>
    <row r="556" spans="1:18" ht="150" customHeight="1">
      <c r="A556" s="372">
        <v>35</v>
      </c>
      <c r="B556" s="150" t="s">
        <v>1416</v>
      </c>
      <c r="C556" s="235" t="s">
        <v>1292</v>
      </c>
      <c r="D556" s="791" t="s">
        <v>1572</v>
      </c>
      <c r="E556" s="379"/>
      <c r="F556" s="364"/>
      <c r="G556" s="364"/>
      <c r="H556" s="300"/>
      <c r="I556" s="364"/>
      <c r="J556" s="364"/>
      <c r="K556" s="730">
        <v>22350000</v>
      </c>
      <c r="L556" s="364"/>
      <c r="M556" s="924"/>
      <c r="N556" s="298"/>
      <c r="O556" s="298"/>
      <c r="P556" s="729"/>
      <c r="Q556" s="729"/>
      <c r="R556" s="735"/>
    </row>
    <row r="557" spans="1:18" ht="47.25" customHeight="1">
      <c r="A557" s="156" t="s">
        <v>1501</v>
      </c>
      <c r="B557" s="499" t="s">
        <v>1823</v>
      </c>
      <c r="C557" s="298"/>
      <c r="D557" s="473"/>
      <c r="E557" s="185"/>
      <c r="F557" s="298"/>
      <c r="G557" s="298"/>
      <c r="H557" s="729"/>
      <c r="I557" s="298"/>
      <c r="J557" s="298"/>
      <c r="K557" s="298"/>
      <c r="L557" s="298"/>
      <c r="M557" s="473"/>
      <c r="N557" s="905"/>
      <c r="O557" s="905"/>
      <c r="P557" s="905"/>
      <c r="Q557" s="905"/>
      <c r="R557" s="906"/>
    </row>
    <row r="558" spans="1:18" ht="52.5" customHeight="1">
      <c r="A558" s="157"/>
      <c r="B558" s="3118" t="s">
        <v>1882</v>
      </c>
      <c r="C558" s="3119"/>
      <c r="D558" s="3119"/>
      <c r="E558" s="3119"/>
      <c r="F558" s="3119"/>
      <c r="G558" s="3119"/>
      <c r="H558" s="3119"/>
      <c r="I558" s="3119"/>
      <c r="J558" s="3119"/>
      <c r="K558" s="3119"/>
      <c r="L558" s="3119"/>
      <c r="M558" s="3119"/>
      <c r="N558" s="3119"/>
      <c r="O558" s="3119"/>
      <c r="P558" s="3119"/>
      <c r="Q558" s="3119"/>
      <c r="R558" s="3120"/>
    </row>
    <row r="559" spans="1:18">
      <c r="A559" s="157"/>
      <c r="B559" s="2944" t="s">
        <v>1503</v>
      </c>
      <c r="C559" s="2945"/>
      <c r="D559" s="815"/>
      <c r="E559" s="185"/>
      <c r="F559" s="298"/>
      <c r="G559" s="472"/>
      <c r="H559" s="495"/>
      <c r="I559" s="472"/>
      <c r="J559" s="472"/>
      <c r="K559" s="495">
        <v>2450</v>
      </c>
      <c r="L559" s="472"/>
      <c r="M559" s="472"/>
      <c r="N559" s="495"/>
      <c r="O559" s="495"/>
      <c r="P559" s="495"/>
      <c r="Q559" s="495"/>
      <c r="R559" s="608"/>
    </row>
    <row r="560" spans="1:18" ht="15.75">
      <c r="A560" s="157"/>
      <c r="B560" s="684" t="s">
        <v>1504</v>
      </c>
      <c r="C560" s="497" t="s">
        <v>178</v>
      </c>
      <c r="D560" s="3077" t="s">
        <v>177</v>
      </c>
      <c r="E560" s="498"/>
      <c r="F560" s="495"/>
      <c r="G560" s="495"/>
      <c r="H560" s="495"/>
      <c r="I560" s="495"/>
      <c r="J560" s="495"/>
      <c r="K560" s="495">
        <v>4070</v>
      </c>
      <c r="L560" s="495"/>
      <c r="M560" s="924"/>
      <c r="N560" s="495"/>
      <c r="O560" s="495"/>
      <c r="P560" s="775"/>
      <c r="Q560" s="775"/>
      <c r="R560" s="776"/>
    </row>
    <row r="561" spans="1:18" ht="15.75">
      <c r="A561" s="157"/>
      <c r="B561" s="773" t="s">
        <v>1505</v>
      </c>
      <c r="C561" s="774" t="s">
        <v>178</v>
      </c>
      <c r="D561" s="3078"/>
      <c r="E561" s="498"/>
      <c r="F561" s="495"/>
      <c r="G561" s="495"/>
      <c r="H561" s="775"/>
      <c r="I561" s="495"/>
      <c r="J561" s="495"/>
      <c r="K561" s="775"/>
      <c r="L561" s="495"/>
      <c r="M561" s="924"/>
      <c r="N561" s="775"/>
      <c r="O561" s="775"/>
      <c r="P561" s="775"/>
      <c r="Q561" s="775"/>
      <c r="R561" s="776"/>
    </row>
    <row r="562" spans="1:18" ht="33" customHeight="1">
      <c r="A562" s="157"/>
      <c r="B562" s="777" t="s">
        <v>1511</v>
      </c>
      <c r="C562" s="778"/>
      <c r="D562" s="3079"/>
      <c r="E562" s="779"/>
      <c r="F562" s="775"/>
      <c r="G562" s="775"/>
      <c r="H562" s="775"/>
      <c r="I562" s="775"/>
      <c r="J562" s="775"/>
      <c r="K562" s="495">
        <v>4660</v>
      </c>
      <c r="L562" s="775"/>
      <c r="M562" s="924"/>
      <c r="N562" s="775"/>
      <c r="O562" s="775"/>
      <c r="P562" s="775"/>
      <c r="Q562" s="775"/>
      <c r="R562" s="776"/>
    </row>
    <row r="563" spans="1:18" ht="29.25" customHeight="1">
      <c r="A563" s="157"/>
      <c r="B563" s="780" t="s">
        <v>1506</v>
      </c>
      <c r="C563" s="778" t="s">
        <v>178</v>
      </c>
      <c r="D563" s="3074" t="s">
        <v>1564</v>
      </c>
      <c r="E563" s="779"/>
      <c r="F563" s="775"/>
      <c r="G563" s="775"/>
      <c r="H563" s="775"/>
      <c r="I563" s="775"/>
      <c r="J563" s="775"/>
      <c r="K563" s="495">
        <v>6570</v>
      </c>
      <c r="L563" s="775"/>
      <c r="M563" s="924"/>
      <c r="N563" s="775"/>
      <c r="O563" s="775"/>
      <c r="P563" s="775"/>
      <c r="Q563" s="775"/>
      <c r="R563" s="776"/>
    </row>
    <row r="564" spans="1:18" ht="38.25" customHeight="1">
      <c r="A564" s="157"/>
      <c r="B564" s="780" t="s">
        <v>1507</v>
      </c>
      <c r="C564" s="778" t="s">
        <v>178</v>
      </c>
      <c r="D564" s="3075"/>
      <c r="E564" s="779"/>
      <c r="F564" s="775"/>
      <c r="G564" s="775"/>
      <c r="H564" s="775"/>
      <c r="I564" s="775"/>
      <c r="J564" s="775"/>
      <c r="K564" s="775"/>
      <c r="L564" s="775"/>
      <c r="M564" s="924"/>
      <c r="N564" s="775"/>
      <c r="O564" s="775"/>
      <c r="P564" s="775"/>
      <c r="Q564" s="775"/>
      <c r="R564" s="776"/>
    </row>
    <row r="565" spans="1:18" ht="32.25" customHeight="1">
      <c r="A565" s="157"/>
      <c r="B565" s="781" t="s">
        <v>180</v>
      </c>
      <c r="C565" s="778" t="s">
        <v>178</v>
      </c>
      <c r="D565" s="3075"/>
      <c r="E565" s="779"/>
      <c r="F565" s="775"/>
      <c r="G565" s="775"/>
      <c r="H565" s="775"/>
      <c r="I565" s="775"/>
      <c r="J565" s="775"/>
      <c r="K565" s="495">
        <v>8430</v>
      </c>
      <c r="L565" s="775"/>
      <c r="M565" s="924"/>
      <c r="N565" s="775"/>
      <c r="O565" s="775"/>
      <c r="P565" s="775"/>
      <c r="Q565" s="775"/>
      <c r="R565" s="776"/>
    </row>
    <row r="566" spans="1:18" ht="32.25" customHeight="1">
      <c r="A566" s="157"/>
      <c r="B566" s="780" t="s">
        <v>1508</v>
      </c>
      <c r="C566" s="778" t="s">
        <v>178</v>
      </c>
      <c r="D566" s="3075"/>
      <c r="E566" s="779"/>
      <c r="F566" s="775"/>
      <c r="G566" s="775"/>
      <c r="H566" s="775"/>
      <c r="I566" s="775"/>
      <c r="J566" s="775"/>
      <c r="K566" s="495">
        <v>12000</v>
      </c>
      <c r="L566" s="775"/>
      <c r="M566" s="924"/>
      <c r="N566" s="775"/>
      <c r="O566" s="775"/>
      <c r="P566" s="775"/>
      <c r="Q566" s="775"/>
      <c r="R566" s="776"/>
    </row>
    <row r="567" spans="1:18" ht="30" customHeight="1">
      <c r="A567" s="167"/>
      <c r="B567" s="781" t="s">
        <v>732</v>
      </c>
      <c r="C567" s="778" t="s">
        <v>178</v>
      </c>
      <c r="D567" s="3076"/>
      <c r="E567" s="779"/>
      <c r="F567" s="775"/>
      <c r="G567" s="775"/>
      <c r="H567" s="775"/>
      <c r="I567" s="775"/>
      <c r="J567" s="775"/>
      <c r="K567" s="495">
        <v>19460</v>
      </c>
      <c r="L567" s="775"/>
      <c r="M567" s="924"/>
      <c r="N567" s="775"/>
      <c r="O567" s="775"/>
      <c r="P567" s="775"/>
      <c r="Q567" s="775"/>
      <c r="R567" s="776"/>
    </row>
    <row r="568" spans="1:18" ht="42" customHeight="1">
      <c r="A568" s="157"/>
      <c r="B568" s="3016" t="s">
        <v>1512</v>
      </c>
      <c r="C568" s="3017"/>
      <c r="D568" s="3018"/>
      <c r="E568" s="779"/>
      <c r="F568" s="775"/>
      <c r="G568" s="775"/>
      <c r="H568" s="775"/>
      <c r="I568" s="775"/>
      <c r="J568" s="775"/>
      <c r="K568" s="775"/>
      <c r="L568" s="775"/>
      <c r="M568" s="924"/>
      <c r="N568" s="775"/>
      <c r="O568" s="775"/>
      <c r="P568" s="775"/>
      <c r="Q568" s="775"/>
      <c r="R568" s="776"/>
    </row>
    <row r="569" spans="1:18" ht="30.75" customHeight="1">
      <c r="A569" s="157"/>
      <c r="B569" s="780" t="s">
        <v>183</v>
      </c>
      <c r="C569" s="782" t="s">
        <v>178</v>
      </c>
      <c r="D569" s="3074" t="s">
        <v>182</v>
      </c>
      <c r="E569" s="779"/>
      <c r="F569" s="775"/>
      <c r="G569" s="775"/>
      <c r="H569" s="775"/>
      <c r="I569" s="775"/>
      <c r="J569" s="775"/>
      <c r="K569" s="495">
        <v>9680</v>
      </c>
      <c r="L569" s="775"/>
      <c r="M569" s="924"/>
      <c r="N569" s="775"/>
      <c r="O569" s="775"/>
      <c r="P569" s="775"/>
      <c r="Q569" s="775"/>
      <c r="R569" s="776"/>
    </row>
    <row r="570" spans="1:18" ht="29.25" customHeight="1">
      <c r="A570" s="157"/>
      <c r="B570" s="780" t="s">
        <v>184</v>
      </c>
      <c r="C570" s="782" t="s">
        <v>178</v>
      </c>
      <c r="D570" s="3075"/>
      <c r="E570" s="779"/>
      <c r="F570" s="775"/>
      <c r="G570" s="775"/>
      <c r="H570" s="775"/>
      <c r="I570" s="775"/>
      <c r="J570" s="775"/>
      <c r="K570" s="495">
        <v>13640</v>
      </c>
      <c r="L570" s="775"/>
      <c r="M570" s="924"/>
      <c r="N570" s="775"/>
      <c r="O570" s="775"/>
      <c r="P570" s="775"/>
      <c r="Q570" s="775"/>
      <c r="R570" s="776"/>
    </row>
    <row r="571" spans="1:18" ht="26.25" customHeight="1">
      <c r="A571" s="157"/>
      <c r="B571" s="780" t="s">
        <v>185</v>
      </c>
      <c r="C571" s="782" t="s">
        <v>178</v>
      </c>
      <c r="D571" s="3076"/>
      <c r="E571" s="779"/>
      <c r="F571" s="775"/>
      <c r="G571" s="775"/>
      <c r="H571" s="775"/>
      <c r="I571" s="775"/>
      <c r="J571" s="775"/>
      <c r="K571" s="495">
        <v>49610</v>
      </c>
      <c r="L571" s="775"/>
      <c r="M571" s="924"/>
      <c r="N571" s="775"/>
      <c r="O571" s="775"/>
      <c r="P571" s="775"/>
      <c r="Q571" s="775"/>
      <c r="R571" s="776"/>
    </row>
    <row r="572" spans="1:18" ht="42.75" customHeight="1">
      <c r="A572" s="157"/>
      <c r="B572" s="783" t="s">
        <v>186</v>
      </c>
      <c r="C572" s="778"/>
      <c r="D572" s="789"/>
      <c r="E572" s="779"/>
      <c r="F572" s="775"/>
      <c r="G572" s="775"/>
      <c r="H572" s="775"/>
      <c r="I572" s="775"/>
      <c r="J572" s="775"/>
      <c r="K572" s="775"/>
      <c r="L572" s="775"/>
      <c r="M572" s="924"/>
      <c r="N572" s="775"/>
      <c r="O572" s="775"/>
      <c r="P572" s="775"/>
      <c r="Q572" s="775"/>
      <c r="R572" s="776"/>
    </row>
    <row r="573" spans="1:18" ht="47.25" customHeight="1">
      <c r="A573" s="157"/>
      <c r="B573" s="781" t="s">
        <v>187</v>
      </c>
      <c r="C573" s="782" t="s">
        <v>188</v>
      </c>
      <c r="D573" s="3074" t="s">
        <v>1565</v>
      </c>
      <c r="E573" s="779"/>
      <c r="F573" s="775"/>
      <c r="G573" s="775"/>
      <c r="H573" s="775"/>
      <c r="I573" s="775"/>
      <c r="J573" s="775"/>
      <c r="K573" s="495">
        <v>20420</v>
      </c>
      <c r="L573" s="775"/>
      <c r="M573" s="924"/>
      <c r="N573" s="775"/>
      <c r="O573" s="775"/>
      <c r="P573" s="775"/>
      <c r="Q573" s="775"/>
      <c r="R573" s="776"/>
    </row>
    <row r="574" spans="1:18" ht="51" customHeight="1">
      <c r="A574" s="157"/>
      <c r="B574" s="781" t="s">
        <v>189</v>
      </c>
      <c r="C574" s="782" t="s">
        <v>188</v>
      </c>
      <c r="D574" s="3075"/>
      <c r="E574" s="779"/>
      <c r="F574" s="775"/>
      <c r="G574" s="775"/>
      <c r="H574" s="775"/>
      <c r="I574" s="775"/>
      <c r="J574" s="775"/>
      <c r="K574" s="495">
        <v>23700</v>
      </c>
      <c r="L574" s="775"/>
      <c r="M574" s="924"/>
      <c r="N574" s="775"/>
      <c r="O574" s="775"/>
      <c r="P574" s="775"/>
      <c r="Q574" s="775"/>
      <c r="R574" s="776"/>
    </row>
    <row r="575" spans="1:18" ht="47.25" customHeight="1">
      <c r="A575" s="157"/>
      <c r="B575" s="784" t="s">
        <v>1509</v>
      </c>
      <c r="C575" s="785" t="s">
        <v>190</v>
      </c>
      <c r="D575" s="3075"/>
      <c r="E575" s="779"/>
      <c r="F575" s="775"/>
      <c r="G575" s="775"/>
      <c r="H575" s="775"/>
      <c r="I575" s="775"/>
      <c r="J575" s="775"/>
      <c r="K575" s="495">
        <v>190880</v>
      </c>
      <c r="L575" s="775"/>
      <c r="M575" s="924"/>
      <c r="N575" s="775"/>
      <c r="O575" s="775"/>
      <c r="P575" s="289"/>
      <c r="Q575" s="154"/>
      <c r="R575" s="154"/>
    </row>
    <row r="576" spans="1:18" ht="15.75">
      <c r="A576" s="271"/>
      <c r="B576" s="786" t="s">
        <v>1510</v>
      </c>
      <c r="C576" s="235" t="s">
        <v>190</v>
      </c>
      <c r="D576" s="3076"/>
      <c r="E576" s="779"/>
      <c r="F576" s="775"/>
      <c r="G576" s="775"/>
      <c r="H576" s="289"/>
      <c r="I576" s="775"/>
      <c r="J576" s="775"/>
      <c r="K576" s="495">
        <v>265100</v>
      </c>
      <c r="L576" s="775"/>
      <c r="M576" s="924"/>
      <c r="N576" s="924"/>
      <c r="O576" s="924"/>
      <c r="P576" s="924"/>
      <c r="Q576" s="924"/>
      <c r="R576" s="929"/>
    </row>
  </sheetData>
  <mergeCells count="247">
    <mergeCell ref="D569:D571"/>
    <mergeCell ref="D573:D576"/>
    <mergeCell ref="B465:Q465"/>
    <mergeCell ref="D466:R466"/>
    <mergeCell ref="B474:R474"/>
    <mergeCell ref="I476:R476"/>
    <mergeCell ref="I477:R477"/>
    <mergeCell ref="B559:C559"/>
    <mergeCell ref="D560:D562"/>
    <mergeCell ref="D563:D567"/>
    <mergeCell ref="B568:D568"/>
    <mergeCell ref="B520:R520"/>
    <mergeCell ref="G521:R521"/>
    <mergeCell ref="D492:D495"/>
    <mergeCell ref="B491:F491"/>
    <mergeCell ref="D483:D485"/>
    <mergeCell ref="B481:R481"/>
    <mergeCell ref="F482:R482"/>
    <mergeCell ref="B558:R558"/>
    <mergeCell ref="B496:R496"/>
    <mergeCell ref="D497:P497"/>
    <mergeCell ref="B463:Q463"/>
    <mergeCell ref="H464:R464"/>
    <mergeCell ref="B473:E473"/>
    <mergeCell ref="H467:Q469"/>
    <mergeCell ref="H470:Q472"/>
    <mergeCell ref="D423:D424"/>
    <mergeCell ref="D426:D428"/>
    <mergeCell ref="B429:R429"/>
    <mergeCell ref="A430:A433"/>
    <mergeCell ref="B430:R430"/>
    <mergeCell ref="B431:R431"/>
    <mergeCell ref="B432:R432"/>
    <mergeCell ref="B433:R433"/>
    <mergeCell ref="D410:D415"/>
    <mergeCell ref="B417:R417"/>
    <mergeCell ref="B418:C418"/>
    <mergeCell ref="B422:C422"/>
    <mergeCell ref="D419:D421"/>
    <mergeCell ref="B373:R373"/>
    <mergeCell ref="E374:R374"/>
    <mergeCell ref="D375:D382"/>
    <mergeCell ref="D383:D390"/>
    <mergeCell ref="D393:D400"/>
    <mergeCell ref="D402:D409"/>
    <mergeCell ref="E418:R418"/>
    <mergeCell ref="D358:D359"/>
    <mergeCell ref="I358:M370"/>
    <mergeCell ref="O358:R371"/>
    <mergeCell ref="D360:D361"/>
    <mergeCell ref="D362:D364"/>
    <mergeCell ref="D365:D367"/>
    <mergeCell ref="D368:D372"/>
    <mergeCell ref="I371:M371"/>
    <mergeCell ref="I372:M372"/>
    <mergeCell ref="D345:D348"/>
    <mergeCell ref="A346:A347"/>
    <mergeCell ref="B346:B347"/>
    <mergeCell ref="A353:A355"/>
    <mergeCell ref="B353:B355"/>
    <mergeCell ref="B357:R357"/>
    <mergeCell ref="A335:A336"/>
    <mergeCell ref="B335:B336"/>
    <mergeCell ref="D335:D338"/>
    <mergeCell ref="A337:A338"/>
    <mergeCell ref="B337:B338"/>
    <mergeCell ref="A340:A341"/>
    <mergeCell ref="B340:B341"/>
    <mergeCell ref="D340:D343"/>
    <mergeCell ref="A342:A343"/>
    <mergeCell ref="B342:B343"/>
    <mergeCell ref="A326:A328"/>
    <mergeCell ref="B326:B328"/>
    <mergeCell ref="A330:A331"/>
    <mergeCell ref="B330:B331"/>
    <mergeCell ref="D330:D333"/>
    <mergeCell ref="A332:A333"/>
    <mergeCell ref="B332:B333"/>
    <mergeCell ref="A317:A321"/>
    <mergeCell ref="B317:B321"/>
    <mergeCell ref="D317:D321"/>
    <mergeCell ref="A322:A325"/>
    <mergeCell ref="B322:B325"/>
    <mergeCell ref="D322:D325"/>
    <mergeCell ref="A306:A308"/>
    <mergeCell ref="B306:B308"/>
    <mergeCell ref="D306:D310"/>
    <mergeCell ref="D314:D316"/>
    <mergeCell ref="A315:A316"/>
    <mergeCell ref="B315:B316"/>
    <mergeCell ref="A300:A302"/>
    <mergeCell ref="B300:B302"/>
    <mergeCell ref="D300:D302"/>
    <mergeCell ref="A303:A305"/>
    <mergeCell ref="B303:B305"/>
    <mergeCell ref="D303:D305"/>
    <mergeCell ref="D282:D284"/>
    <mergeCell ref="F289:R289"/>
    <mergeCell ref="B295:R295"/>
    <mergeCell ref="F296:R296"/>
    <mergeCell ref="A297:A299"/>
    <mergeCell ref="B297:B299"/>
    <mergeCell ref="D297:D299"/>
    <mergeCell ref="B268:R268"/>
    <mergeCell ref="B269:C269"/>
    <mergeCell ref="F269:R269"/>
    <mergeCell ref="D270:D271"/>
    <mergeCell ref="D279:D280"/>
    <mergeCell ref="F281:R281"/>
    <mergeCell ref="B239:D239"/>
    <mergeCell ref="B241:D241"/>
    <mergeCell ref="B243:R243"/>
    <mergeCell ref="B244:Q244"/>
    <mergeCell ref="F245:Q245"/>
    <mergeCell ref="F263:Q263"/>
    <mergeCell ref="G228:R228"/>
    <mergeCell ref="B229:R229"/>
    <mergeCell ref="B230:D230"/>
    <mergeCell ref="D231:D236"/>
    <mergeCell ref="B234:C234"/>
    <mergeCell ref="E230:R230"/>
    <mergeCell ref="D221:D227"/>
    <mergeCell ref="G221:R221"/>
    <mergeCell ref="G222:R222"/>
    <mergeCell ref="G223:R223"/>
    <mergeCell ref="G224:R224"/>
    <mergeCell ref="G225:R225"/>
    <mergeCell ref="G226:R226"/>
    <mergeCell ref="G227:R227"/>
    <mergeCell ref="G215:R215"/>
    <mergeCell ref="G216:R216"/>
    <mergeCell ref="D217:D220"/>
    <mergeCell ref="G217:R217"/>
    <mergeCell ref="G218:R218"/>
    <mergeCell ref="G219:R219"/>
    <mergeCell ref="G220:R220"/>
    <mergeCell ref="D202:D205"/>
    <mergeCell ref="B206:C206"/>
    <mergeCell ref="D207:D211"/>
    <mergeCell ref="B209:C209"/>
    <mergeCell ref="B213:R213"/>
    <mergeCell ref="E214:R214"/>
    <mergeCell ref="B191:C191"/>
    <mergeCell ref="D192:D193"/>
    <mergeCell ref="D194:D196"/>
    <mergeCell ref="B197:C197"/>
    <mergeCell ref="D198:D201"/>
    <mergeCell ref="B201:C201"/>
    <mergeCell ref="D172:D174"/>
    <mergeCell ref="D176:D177"/>
    <mergeCell ref="B179:C179"/>
    <mergeCell ref="D180:D182"/>
    <mergeCell ref="D183:D185"/>
    <mergeCell ref="D186:D190"/>
    <mergeCell ref="B164:D164"/>
    <mergeCell ref="B166:D166"/>
    <mergeCell ref="B168:R168"/>
    <mergeCell ref="B169:N169"/>
    <mergeCell ref="B170:D170"/>
    <mergeCell ref="F170:P170"/>
    <mergeCell ref="B154:D154"/>
    <mergeCell ref="B155:D155"/>
    <mergeCell ref="B157:D157"/>
    <mergeCell ref="B159:D159"/>
    <mergeCell ref="B161:D161"/>
    <mergeCell ref="B163:D163"/>
    <mergeCell ref="D133:D137"/>
    <mergeCell ref="B138:D138"/>
    <mergeCell ref="D139:D142"/>
    <mergeCell ref="B143:D143"/>
    <mergeCell ref="D144:D147"/>
    <mergeCell ref="D149:D153"/>
    <mergeCell ref="B121:D121"/>
    <mergeCell ref="D122:D124"/>
    <mergeCell ref="B125:D125"/>
    <mergeCell ref="B126:D126"/>
    <mergeCell ref="D127:D131"/>
    <mergeCell ref="B132:D132"/>
    <mergeCell ref="B110:D110"/>
    <mergeCell ref="B111:C111"/>
    <mergeCell ref="D113:D116"/>
    <mergeCell ref="B114:C114"/>
    <mergeCell ref="B117:D117"/>
    <mergeCell ref="D118:D119"/>
    <mergeCell ref="D91:D94"/>
    <mergeCell ref="D96:D100"/>
    <mergeCell ref="B101:D101"/>
    <mergeCell ref="B102:C102"/>
    <mergeCell ref="D103:D109"/>
    <mergeCell ref="B106:C106"/>
    <mergeCell ref="B76:D76"/>
    <mergeCell ref="B77:D77"/>
    <mergeCell ref="G77:Q77"/>
    <mergeCell ref="B80:D80"/>
    <mergeCell ref="B81:D81"/>
    <mergeCell ref="D85:D88"/>
    <mergeCell ref="B69:D69"/>
    <mergeCell ref="B70:C70"/>
    <mergeCell ref="D71:D72"/>
    <mergeCell ref="B73:D73"/>
    <mergeCell ref="L73:R73"/>
    <mergeCell ref="D74:D75"/>
    <mergeCell ref="B57:K57"/>
    <mergeCell ref="L57:R57"/>
    <mergeCell ref="D58:D61"/>
    <mergeCell ref="B63:K63"/>
    <mergeCell ref="L63:R63"/>
    <mergeCell ref="D64:D68"/>
    <mergeCell ref="B51:R51"/>
    <mergeCell ref="B52:D52"/>
    <mergeCell ref="B53:C53"/>
    <mergeCell ref="G53:R53"/>
    <mergeCell ref="D54:D56"/>
    <mergeCell ref="B55:C55"/>
    <mergeCell ref="B25:D25"/>
    <mergeCell ref="D26:D28"/>
    <mergeCell ref="D29:D33"/>
    <mergeCell ref="D34:D39"/>
    <mergeCell ref="B44:D44"/>
    <mergeCell ref="D45:D49"/>
    <mergeCell ref="B21:C21"/>
    <mergeCell ref="G21:R21"/>
    <mergeCell ref="B22:R22"/>
    <mergeCell ref="B23:D23"/>
    <mergeCell ref="G23:R23"/>
    <mergeCell ref="B24:D24"/>
    <mergeCell ref="G15:R15"/>
    <mergeCell ref="D16:D17"/>
    <mergeCell ref="G16:R16"/>
    <mergeCell ref="G17:R17"/>
    <mergeCell ref="B18:R18"/>
    <mergeCell ref="G19:R19"/>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s>
  <conditionalFormatting sqref="B247:B249">
    <cfRule type="duplicateValues" dxfId="270" priority="16"/>
  </conditionalFormatting>
  <conditionalFormatting sqref="B250">
    <cfRule type="duplicateValues" dxfId="269" priority="15"/>
  </conditionalFormatting>
  <conditionalFormatting sqref="B250">
    <cfRule type="duplicateValues" dxfId="268" priority="14"/>
  </conditionalFormatting>
  <conditionalFormatting sqref="B254:B255">
    <cfRule type="duplicateValues" dxfId="267" priority="13"/>
  </conditionalFormatting>
  <conditionalFormatting sqref="B254">
    <cfRule type="duplicateValues" dxfId="266" priority="12"/>
  </conditionalFormatting>
  <conditionalFormatting sqref="B255">
    <cfRule type="duplicateValues" dxfId="265" priority="11"/>
  </conditionalFormatting>
  <conditionalFormatting sqref="B252">
    <cfRule type="duplicateValues" dxfId="264" priority="10"/>
  </conditionalFormatting>
  <conditionalFormatting sqref="B253">
    <cfRule type="duplicateValues" dxfId="263" priority="9"/>
  </conditionalFormatting>
  <conditionalFormatting sqref="B258">
    <cfRule type="duplicateValues" dxfId="262" priority="8"/>
  </conditionalFormatting>
  <conditionalFormatting sqref="B259">
    <cfRule type="duplicateValues" dxfId="261" priority="7"/>
  </conditionalFormatting>
  <conditionalFormatting sqref="B261">
    <cfRule type="duplicateValues" dxfId="260" priority="6"/>
  </conditionalFormatting>
  <conditionalFormatting sqref="B262">
    <cfRule type="duplicateValues" dxfId="259" priority="5"/>
  </conditionalFormatting>
  <conditionalFormatting sqref="B264">
    <cfRule type="duplicateValues" dxfId="258" priority="4"/>
  </conditionalFormatting>
  <conditionalFormatting sqref="B265">
    <cfRule type="duplicateValues" dxfId="257" priority="3"/>
  </conditionalFormatting>
  <conditionalFormatting sqref="B266">
    <cfRule type="duplicateValues" dxfId="256" priority="2"/>
  </conditionalFormatting>
  <conditionalFormatting sqref="B267">
    <cfRule type="duplicateValues" dxfId="255" priority="1"/>
  </conditionalFormatting>
  <pageMargins left="0.43307086614173229" right="3.937007874015748E-2" top="0.51181102362204722" bottom="0.51181102362204722" header="0.31496062992125984" footer="0.31496062992125984"/>
  <pageSetup paperSize="9" scale="70" orientation="landscape" verticalDpi="300" r:id="rId1"/>
  <headerFooter>
    <oddFooter>&amp;CPage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15"/>
  <sheetViews>
    <sheetView view="pageLayout" topLeftCell="A94" zoomScale="80" zoomScaleNormal="100" zoomScalePageLayoutView="80" workbookViewId="0">
      <selection activeCell="C438" sqref="C438"/>
    </sheetView>
  </sheetViews>
  <sheetFormatPr defaultRowHeight="15"/>
  <cols>
    <col min="1" max="1" width="5.7109375" style="926" customWidth="1"/>
    <col min="2" max="2" width="33.85546875" style="926" customWidth="1"/>
    <col min="3" max="3" width="9.140625" style="926"/>
    <col min="4" max="4" width="11.85546875" style="921" customWidth="1"/>
    <col min="5" max="5" width="9.140625" style="926"/>
    <col min="6" max="6" width="10.140625" style="926" customWidth="1"/>
    <col min="7" max="7" width="12.140625" style="926" customWidth="1"/>
    <col min="8" max="8" width="11.5703125" style="926" customWidth="1"/>
    <col min="9" max="9" width="10.5703125" style="926" customWidth="1"/>
    <col min="10" max="10" width="10.42578125" style="926" customWidth="1"/>
    <col min="11" max="11" width="12.42578125" style="926" bestFit="1" customWidth="1"/>
    <col min="12" max="12" width="10.42578125" style="926" customWidth="1"/>
    <col min="13" max="13" width="12.140625" style="926" customWidth="1"/>
    <col min="14" max="14" width="9.140625" style="926"/>
    <col min="15" max="15" width="7.85546875" style="926" customWidth="1"/>
    <col min="16" max="16" width="7.42578125" style="926" customWidth="1"/>
    <col min="17" max="17" width="11.5703125" style="926" customWidth="1"/>
    <col min="18" max="18" width="5.85546875" style="926" customWidth="1"/>
    <col min="19" max="16384" width="9.140625" style="926"/>
  </cols>
  <sheetData>
    <row r="1" spans="1:18" ht="18.75">
      <c r="A1" s="143"/>
      <c r="B1" s="2853" t="s">
        <v>1606</v>
      </c>
      <c r="C1" s="2853"/>
      <c r="D1" s="2853"/>
      <c r="E1" s="2853"/>
      <c r="F1" s="2853"/>
      <c r="G1" s="2853"/>
      <c r="H1" s="2853"/>
      <c r="I1" s="2853"/>
      <c r="J1" s="2853"/>
      <c r="K1" s="2853"/>
      <c r="L1" s="2853"/>
      <c r="M1" s="2853"/>
      <c r="N1" s="2853"/>
      <c r="O1" s="2853"/>
      <c r="P1" s="2853"/>
      <c r="Q1" s="2853"/>
      <c r="R1" s="2853"/>
    </row>
    <row r="2" spans="1:18" ht="18.75">
      <c r="A2" s="2854" t="s">
        <v>1974</v>
      </c>
      <c r="B2" s="2855"/>
      <c r="C2" s="2855"/>
      <c r="D2" s="2855"/>
      <c r="E2" s="2855"/>
      <c r="F2" s="2855"/>
      <c r="G2" s="2855"/>
      <c r="H2" s="2855"/>
      <c r="I2" s="2855"/>
      <c r="J2" s="2855"/>
      <c r="K2" s="2855"/>
      <c r="L2" s="2855"/>
      <c r="M2" s="2855"/>
      <c r="N2" s="2855"/>
      <c r="O2" s="2855"/>
      <c r="P2" s="2855"/>
      <c r="Q2" s="2855"/>
      <c r="R2" s="2855"/>
    </row>
    <row r="3" spans="1:18" ht="16.5">
      <c r="A3" s="145"/>
      <c r="B3" s="2856" t="s">
        <v>1975</v>
      </c>
      <c r="C3" s="2856"/>
      <c r="D3" s="2856"/>
      <c r="E3" s="2856"/>
      <c r="F3" s="2856"/>
      <c r="G3" s="2856"/>
      <c r="H3" s="2856"/>
      <c r="I3" s="2856"/>
      <c r="J3" s="2856"/>
      <c r="K3" s="2856"/>
      <c r="L3" s="2856"/>
      <c r="M3" s="2856"/>
      <c r="N3" s="2856"/>
      <c r="O3" s="2856"/>
      <c r="P3" s="2856"/>
      <c r="Q3" s="2856"/>
      <c r="R3" s="2856"/>
    </row>
    <row r="4" spans="1:18" ht="16.5">
      <c r="A4" s="145"/>
      <c r="B4" s="675"/>
      <c r="C4" s="675"/>
      <c r="D4" s="675"/>
      <c r="E4" s="675"/>
      <c r="F4" s="675"/>
      <c r="G4" s="675"/>
      <c r="H4" s="675"/>
      <c r="I4" s="675"/>
      <c r="J4" s="675"/>
      <c r="K4" s="675"/>
      <c r="L4" s="675"/>
      <c r="M4" s="675"/>
      <c r="N4" s="675"/>
      <c r="O4" s="675"/>
      <c r="P4" s="2846" t="s">
        <v>1609</v>
      </c>
      <c r="Q4" s="2846"/>
      <c r="R4" s="2846"/>
    </row>
    <row r="5" spans="1:18" ht="25.5" customHeight="1">
      <c r="A5" s="2857" t="s">
        <v>0</v>
      </c>
      <c r="B5" s="2859" t="s">
        <v>1605</v>
      </c>
      <c r="C5" s="2861" t="s">
        <v>1289</v>
      </c>
      <c r="D5" s="2840" t="s">
        <v>1521</v>
      </c>
      <c r="E5" s="2863" t="s">
        <v>1326</v>
      </c>
      <c r="F5" s="2863"/>
      <c r="G5" s="2863"/>
      <c r="H5" s="2863"/>
      <c r="I5" s="2863"/>
      <c r="J5" s="2863"/>
      <c r="K5" s="2863"/>
      <c r="L5" s="2863"/>
      <c r="M5" s="2863"/>
      <c r="N5" s="2863"/>
      <c r="O5" s="2863"/>
      <c r="P5" s="2863"/>
      <c r="Q5" s="2863"/>
      <c r="R5" s="2863"/>
    </row>
    <row r="6" spans="1:18" ht="90" customHeight="1">
      <c r="A6" s="2858"/>
      <c r="B6" s="2860"/>
      <c r="C6" s="2862"/>
      <c r="D6" s="3064"/>
      <c r="E6" s="146" t="s">
        <v>1341</v>
      </c>
      <c r="F6" s="146" t="s">
        <v>1342</v>
      </c>
      <c r="G6" s="391" t="s">
        <v>1280</v>
      </c>
      <c r="H6" s="390" t="s">
        <v>1295</v>
      </c>
      <c r="I6" s="392" t="s">
        <v>1281</v>
      </c>
      <c r="J6" s="147" t="s">
        <v>1283</v>
      </c>
      <c r="K6" s="146" t="s">
        <v>1282</v>
      </c>
      <c r="L6" s="147" t="s">
        <v>1279</v>
      </c>
      <c r="M6" s="147" t="s">
        <v>1284</v>
      </c>
      <c r="N6" s="147" t="s">
        <v>1285</v>
      </c>
      <c r="O6" s="147" t="s">
        <v>1286</v>
      </c>
      <c r="P6" s="147" t="s">
        <v>1523</v>
      </c>
      <c r="Q6" s="386" t="s">
        <v>1287</v>
      </c>
      <c r="R6" s="390" t="s">
        <v>1288</v>
      </c>
    </row>
    <row r="7" spans="1:18" ht="17.25" customHeight="1">
      <c r="A7" s="156"/>
      <c r="B7" s="550" t="s">
        <v>1623</v>
      </c>
      <c r="C7" s="156" t="s">
        <v>1624</v>
      </c>
      <c r="D7" s="624" t="s">
        <v>1625</v>
      </c>
      <c r="E7" s="192" t="s">
        <v>1626</v>
      </c>
      <c r="F7" s="156" t="s">
        <v>1627</v>
      </c>
      <c r="G7" s="156">
        <v>1</v>
      </c>
      <c r="H7" s="550">
        <v>2</v>
      </c>
      <c r="I7" s="156">
        <v>3</v>
      </c>
      <c r="J7" s="550">
        <v>4</v>
      </c>
      <c r="K7" s="156">
        <v>5</v>
      </c>
      <c r="L7" s="550">
        <v>6</v>
      </c>
      <c r="M7" s="156">
        <v>7</v>
      </c>
      <c r="N7" s="550">
        <v>8</v>
      </c>
      <c r="O7" s="156">
        <v>9</v>
      </c>
      <c r="P7" s="550">
        <v>10</v>
      </c>
      <c r="Q7" s="156">
        <v>11</v>
      </c>
      <c r="R7" s="156">
        <v>12</v>
      </c>
    </row>
    <row r="8" spans="1:18" ht="26.25" customHeight="1">
      <c r="A8" s="155" t="s">
        <v>1839</v>
      </c>
      <c r="B8" s="787" t="s">
        <v>1840</v>
      </c>
      <c r="C8" s="298"/>
      <c r="D8" s="473"/>
      <c r="E8" s="298"/>
      <c r="F8" s="298"/>
      <c r="G8" s="298"/>
      <c r="H8" s="298"/>
      <c r="I8" s="298"/>
      <c r="J8" s="298"/>
      <c r="K8" s="298"/>
      <c r="L8" s="298"/>
      <c r="M8" s="298"/>
      <c r="N8" s="298"/>
      <c r="O8" s="298"/>
      <c r="P8" s="298"/>
      <c r="Q8" s="298"/>
      <c r="R8" s="418"/>
    </row>
    <row r="9" spans="1:18" ht="90.75" customHeight="1">
      <c r="A9" s="3057">
        <v>1</v>
      </c>
      <c r="B9" s="3056" t="s">
        <v>1837</v>
      </c>
      <c r="C9" s="3056"/>
      <c r="D9" s="3056"/>
      <c r="E9" s="3056"/>
      <c r="F9" s="3056"/>
      <c r="G9" s="3056"/>
      <c r="H9" s="3056"/>
      <c r="I9" s="3056"/>
      <c r="J9" s="3056"/>
      <c r="K9" s="3056"/>
      <c r="L9" s="3056"/>
      <c r="M9" s="3056"/>
      <c r="N9" s="3056"/>
      <c r="O9" s="3056"/>
      <c r="P9" s="3056"/>
      <c r="Q9" s="3056"/>
      <c r="R9" s="3056"/>
    </row>
    <row r="10" spans="1:18" ht="32.25" customHeight="1">
      <c r="A10" s="3057"/>
      <c r="B10" s="3058" t="s">
        <v>1838</v>
      </c>
      <c r="C10" s="3059"/>
      <c r="D10" s="3059"/>
      <c r="E10" s="3059"/>
      <c r="F10" s="3059"/>
      <c r="G10" s="3059"/>
      <c r="H10" s="3059"/>
      <c r="I10" s="3059"/>
      <c r="J10" s="3059"/>
      <c r="K10" s="3059"/>
      <c r="L10" s="3059"/>
      <c r="M10" s="3059"/>
      <c r="N10" s="3059"/>
      <c r="O10" s="3059"/>
      <c r="P10" s="3059"/>
      <c r="Q10" s="3059"/>
      <c r="R10" s="3060"/>
    </row>
    <row r="11" spans="1:18" ht="46.5" customHeight="1">
      <c r="A11" s="148">
        <v>2</v>
      </c>
      <c r="B11" s="3152" t="s">
        <v>2032</v>
      </c>
      <c r="C11" s="3153"/>
      <c r="D11" s="3153"/>
      <c r="E11" s="3153"/>
      <c r="F11" s="3153"/>
      <c r="G11" s="3112"/>
      <c r="H11" s="3112"/>
      <c r="I11" s="3112"/>
      <c r="J11" s="3112"/>
      <c r="K11" s="3112"/>
      <c r="L11" s="3112"/>
      <c r="M11" s="3112"/>
      <c r="N11" s="3112"/>
      <c r="O11" s="3112"/>
      <c r="P11" s="3112"/>
      <c r="Q11" s="3112"/>
      <c r="R11" s="3113"/>
    </row>
    <row r="12" spans="1:18" ht="29.25" customHeight="1">
      <c r="A12" s="976"/>
      <c r="B12" s="977"/>
      <c r="C12" s="978"/>
      <c r="D12" s="850"/>
      <c r="E12" s="978"/>
      <c r="F12" s="978"/>
      <c r="G12" s="2836" t="s">
        <v>1359</v>
      </c>
      <c r="H12" s="2837"/>
      <c r="I12" s="2837"/>
      <c r="J12" s="2837"/>
      <c r="K12" s="2837"/>
      <c r="L12" s="2837"/>
      <c r="M12" s="2837"/>
      <c r="N12" s="2837"/>
      <c r="O12" s="2837"/>
      <c r="P12" s="2837"/>
      <c r="Q12" s="2837"/>
      <c r="R12" s="2837"/>
    </row>
    <row r="13" spans="1:18" ht="59.25" customHeight="1">
      <c r="A13" s="151"/>
      <c r="B13" s="692" t="s">
        <v>1522</v>
      </c>
      <c r="C13" s="693" t="s">
        <v>28</v>
      </c>
      <c r="D13" s="693" t="s">
        <v>1553</v>
      </c>
      <c r="E13" s="694"/>
      <c r="F13" s="695"/>
      <c r="G13" s="881">
        <f>100000/1.1</f>
        <v>90909.090909090897</v>
      </c>
      <c r="H13" s="883"/>
      <c r="I13" s="884"/>
      <c r="J13" s="883">
        <f>G13</f>
        <v>90909.090909090897</v>
      </c>
      <c r="K13" s="883">
        <f>G13</f>
        <v>90909.090909090897</v>
      </c>
      <c r="L13" s="884"/>
      <c r="M13" s="885">
        <f>G13</f>
        <v>90909.090909090897</v>
      </c>
      <c r="N13" s="883">
        <f>G13</f>
        <v>90909.090909090897</v>
      </c>
      <c r="O13" s="883">
        <f>G13</f>
        <v>90909.090909090897</v>
      </c>
      <c r="P13" s="883">
        <f>G13</f>
        <v>90909.090909090897</v>
      </c>
      <c r="Q13" s="881">
        <f>G13</f>
        <v>90909.090909090897</v>
      </c>
      <c r="R13" s="825"/>
    </row>
    <row r="14" spans="1:18" ht="42" customHeight="1">
      <c r="A14" s="151">
        <v>3</v>
      </c>
      <c r="B14" s="3156" t="s">
        <v>2025</v>
      </c>
      <c r="C14" s="3157"/>
      <c r="D14" s="3157"/>
      <c r="E14" s="3157"/>
      <c r="F14" s="3157"/>
      <c r="G14" s="3157"/>
      <c r="H14" s="3157"/>
      <c r="I14" s="3157"/>
      <c r="J14" s="3157"/>
      <c r="K14" s="3157"/>
      <c r="L14" s="3157"/>
      <c r="M14" s="3157"/>
      <c r="N14" s="3157"/>
      <c r="O14" s="3157"/>
      <c r="P14" s="3157"/>
      <c r="Q14" s="3157"/>
      <c r="R14" s="3158"/>
    </row>
    <row r="15" spans="1:18" ht="27" customHeight="1">
      <c r="A15" s="151"/>
      <c r="B15" s="969"/>
      <c r="C15" s="970"/>
      <c r="D15" s="965"/>
      <c r="E15" s="970"/>
      <c r="F15" s="970"/>
      <c r="G15" s="3121" t="s">
        <v>2028</v>
      </c>
      <c r="H15" s="3121"/>
      <c r="I15" s="3121"/>
      <c r="J15" s="3121"/>
      <c r="K15" s="3121"/>
      <c r="L15" s="3121"/>
      <c r="M15" s="3121"/>
      <c r="N15" s="3121"/>
      <c r="O15" s="3121"/>
      <c r="P15" s="3121"/>
      <c r="Q15" s="3121"/>
      <c r="R15" s="3122"/>
    </row>
    <row r="16" spans="1:18" ht="60.75" customHeight="1">
      <c r="A16" s="151"/>
      <c r="B16" s="828" t="s">
        <v>2026</v>
      </c>
      <c r="C16" s="829" t="s">
        <v>2030</v>
      </c>
      <c r="D16" s="3159" t="s">
        <v>2027</v>
      </c>
      <c r="E16" s="967"/>
      <c r="F16" s="967"/>
      <c r="G16" s="972"/>
      <c r="H16" s="965"/>
      <c r="I16" s="965"/>
      <c r="J16" s="965"/>
      <c r="K16" s="965"/>
      <c r="L16" s="884">
        <v>94713</v>
      </c>
      <c r="M16" s="965"/>
      <c r="N16" s="965"/>
      <c r="O16" s="965"/>
      <c r="P16" s="965"/>
      <c r="Q16" s="965"/>
      <c r="R16" s="966"/>
    </row>
    <row r="17" spans="1:18" ht="60.75" customHeight="1">
      <c r="A17" s="151"/>
      <c r="B17" s="828" t="s">
        <v>2029</v>
      </c>
      <c r="C17" s="829" t="s">
        <v>2031</v>
      </c>
      <c r="D17" s="3160"/>
      <c r="E17" s="968"/>
      <c r="F17" s="971"/>
      <c r="G17" s="736"/>
      <c r="H17" s="737"/>
      <c r="I17" s="737"/>
      <c r="J17" s="737"/>
      <c r="K17" s="737"/>
      <c r="L17" s="975">
        <v>1585859</v>
      </c>
      <c r="M17" s="973"/>
      <c r="N17" s="737"/>
      <c r="O17" s="737"/>
      <c r="P17" s="737"/>
      <c r="Q17" s="737"/>
      <c r="R17" s="974"/>
    </row>
    <row r="18" spans="1:18" ht="44.25" customHeight="1">
      <c r="A18" s="148">
        <v>3</v>
      </c>
      <c r="B18" s="3115" t="s">
        <v>1973</v>
      </c>
      <c r="C18" s="3116"/>
      <c r="D18" s="3116"/>
      <c r="E18" s="3116"/>
      <c r="F18" s="3116"/>
      <c r="G18" s="3154"/>
      <c r="H18" s="3154"/>
      <c r="I18" s="3154"/>
      <c r="J18" s="3154"/>
      <c r="K18" s="3154"/>
      <c r="L18" s="3154"/>
      <c r="M18" s="3154"/>
      <c r="N18" s="3154"/>
      <c r="O18" s="3154"/>
      <c r="P18" s="3154"/>
      <c r="Q18" s="3154"/>
      <c r="R18" s="3155"/>
    </row>
    <row r="19" spans="1:18" ht="36" customHeight="1">
      <c r="A19" s="151"/>
      <c r="B19" s="979"/>
      <c r="C19" s="980"/>
      <c r="D19" s="980"/>
      <c r="E19" s="981"/>
      <c r="F19" s="982"/>
      <c r="G19" s="3150" t="s">
        <v>1847</v>
      </c>
      <c r="H19" s="3150"/>
      <c r="I19" s="3150"/>
      <c r="J19" s="3150"/>
      <c r="K19" s="3150"/>
      <c r="L19" s="3150"/>
      <c r="M19" s="3150"/>
      <c r="N19" s="3150"/>
      <c r="O19" s="3150"/>
      <c r="P19" s="3150"/>
      <c r="Q19" s="3150"/>
      <c r="R19" s="3151"/>
    </row>
    <row r="20" spans="1:18" ht="57.75" customHeight="1">
      <c r="A20" s="151"/>
      <c r="B20" s="828" t="s">
        <v>1848</v>
      </c>
      <c r="C20" s="829" t="s">
        <v>28</v>
      </c>
      <c r="D20" s="3126" t="s">
        <v>1932</v>
      </c>
      <c r="E20" s="830"/>
      <c r="F20" s="831"/>
      <c r="G20" s="3123">
        <v>95000</v>
      </c>
      <c r="H20" s="3124"/>
      <c r="I20" s="3124"/>
      <c r="J20" s="3124"/>
      <c r="K20" s="3124"/>
      <c r="L20" s="3124"/>
      <c r="M20" s="3124"/>
      <c r="N20" s="3124"/>
      <c r="O20" s="3124"/>
      <c r="P20" s="3124"/>
      <c r="Q20" s="3124"/>
      <c r="R20" s="3125"/>
    </row>
    <row r="21" spans="1:18" ht="51.75" customHeight="1">
      <c r="A21" s="151"/>
      <c r="B21" s="828" t="s">
        <v>1850</v>
      </c>
      <c r="C21" s="829" t="s">
        <v>28</v>
      </c>
      <c r="D21" s="3127"/>
      <c r="E21" s="830"/>
      <c r="F21" s="831"/>
      <c r="G21" s="3123">
        <v>93000</v>
      </c>
      <c r="H21" s="3124"/>
      <c r="I21" s="3124"/>
      <c r="J21" s="3124"/>
      <c r="K21" s="3124"/>
      <c r="L21" s="3124"/>
      <c r="M21" s="3124"/>
      <c r="N21" s="3124"/>
      <c r="O21" s="3124"/>
      <c r="P21" s="3124"/>
      <c r="Q21" s="3124"/>
      <c r="R21" s="3125"/>
    </row>
    <row r="22" spans="1:18" ht="51.75" customHeight="1">
      <c r="A22" s="148">
        <v>4</v>
      </c>
      <c r="B22" s="3111" t="s">
        <v>1935</v>
      </c>
      <c r="C22" s="3112"/>
      <c r="D22" s="3112"/>
      <c r="E22" s="3112"/>
      <c r="F22" s="3112"/>
      <c r="G22" s="3112"/>
      <c r="H22" s="3112"/>
      <c r="I22" s="3112"/>
      <c r="J22" s="3112"/>
      <c r="K22" s="3112"/>
      <c r="L22" s="3112"/>
      <c r="M22" s="3112"/>
      <c r="N22" s="3112"/>
      <c r="O22" s="3112"/>
      <c r="P22" s="3112"/>
      <c r="Q22" s="3112"/>
      <c r="R22" s="3113"/>
    </row>
    <row r="23" spans="1:18" ht="36.75" customHeight="1">
      <c r="A23" s="148"/>
      <c r="B23" s="879"/>
      <c r="C23" s="879"/>
      <c r="D23" s="880"/>
      <c r="E23" s="879"/>
      <c r="F23" s="879"/>
      <c r="G23" s="3114" t="s">
        <v>1934</v>
      </c>
      <c r="H23" s="3114"/>
      <c r="I23" s="3114"/>
      <c r="J23" s="3114"/>
      <c r="K23" s="3114"/>
      <c r="L23" s="3114"/>
      <c r="M23" s="3114"/>
      <c r="N23" s="3114"/>
      <c r="O23" s="3114"/>
      <c r="P23" s="3114"/>
      <c r="Q23" s="3114"/>
      <c r="R23" s="3114"/>
    </row>
    <row r="24" spans="1:18" ht="90.75" customHeight="1">
      <c r="A24" s="151"/>
      <c r="B24" s="692" t="s">
        <v>1933</v>
      </c>
      <c r="C24" s="882" t="s">
        <v>13</v>
      </c>
      <c r="D24" s="887" t="s">
        <v>1936</v>
      </c>
      <c r="E24" s="822"/>
      <c r="F24" s="695"/>
      <c r="G24" s="881">
        <v>1855000</v>
      </c>
      <c r="H24" s="883">
        <v>1900000</v>
      </c>
      <c r="I24" s="883">
        <v>1900000</v>
      </c>
      <c r="J24" s="883">
        <v>1970000</v>
      </c>
      <c r="K24" s="883">
        <v>1900000</v>
      </c>
      <c r="L24" s="884">
        <v>2000000</v>
      </c>
      <c r="M24" s="885">
        <v>1940000</v>
      </c>
      <c r="N24" s="825"/>
      <c r="O24" s="825"/>
      <c r="P24" s="825"/>
      <c r="Q24" s="881">
        <v>1820000</v>
      </c>
      <c r="R24" s="825"/>
    </row>
    <row r="25" spans="1:18" ht="24.75" customHeight="1">
      <c r="A25" s="155" t="s">
        <v>128</v>
      </c>
      <c r="B25" s="3065" t="s">
        <v>1294</v>
      </c>
      <c r="C25" s="3066"/>
      <c r="D25" s="886"/>
      <c r="E25" s="493"/>
      <c r="F25" s="676"/>
      <c r="G25" s="3048"/>
      <c r="H25" s="2869"/>
      <c r="I25" s="2869"/>
      <c r="J25" s="2869"/>
      <c r="K25" s="2869"/>
      <c r="L25" s="2869"/>
      <c r="M25" s="2869"/>
      <c r="N25" s="2869"/>
      <c r="O25" s="2869"/>
      <c r="P25" s="2869"/>
      <c r="Q25" s="2869"/>
      <c r="R25" s="3049"/>
    </row>
    <row r="26" spans="1:18" ht="35.25" customHeight="1">
      <c r="A26" s="457">
        <v>1</v>
      </c>
      <c r="B26" s="3129" t="s">
        <v>2033</v>
      </c>
      <c r="C26" s="3130"/>
      <c r="D26" s="3130"/>
      <c r="E26" s="3131"/>
      <c r="F26" s="3131"/>
      <c r="G26" s="3131"/>
      <c r="H26" s="3131"/>
      <c r="I26" s="3131"/>
      <c r="J26" s="3131"/>
      <c r="K26" s="3131"/>
      <c r="L26" s="3131"/>
      <c r="M26" s="3131"/>
      <c r="N26" s="3131"/>
      <c r="O26" s="3131"/>
      <c r="P26" s="3131"/>
      <c r="Q26" s="3131"/>
      <c r="R26" s="3132"/>
    </row>
    <row r="27" spans="1:18" ht="24.75" customHeight="1">
      <c r="A27" s="457"/>
      <c r="B27" s="3084" t="s">
        <v>1883</v>
      </c>
      <c r="C27" s="3085"/>
      <c r="D27" s="3086"/>
      <c r="E27" s="499"/>
      <c r="F27" s="500"/>
      <c r="G27" s="2874" t="s">
        <v>1911</v>
      </c>
      <c r="H27" s="2837"/>
      <c r="I27" s="2837"/>
      <c r="J27" s="2837"/>
      <c r="K27" s="2837"/>
      <c r="L27" s="2837"/>
      <c r="M27" s="2837"/>
      <c r="N27" s="2837"/>
      <c r="O27" s="2837"/>
      <c r="P27" s="2837"/>
      <c r="Q27" s="2837"/>
      <c r="R27" s="2837"/>
    </row>
    <row r="28" spans="1:18" ht="24.75" customHeight="1">
      <c r="A28" s="457"/>
      <c r="B28" s="2800" t="s">
        <v>1611</v>
      </c>
      <c r="C28" s="2801"/>
      <c r="D28" s="2801"/>
      <c r="E28" s="852"/>
      <c r="F28" s="852"/>
      <c r="G28" s="850"/>
      <c r="H28" s="850"/>
      <c r="I28" s="850"/>
      <c r="J28" s="850"/>
      <c r="K28" s="850"/>
      <c r="L28" s="850"/>
      <c r="M28" s="850"/>
      <c r="N28" s="850"/>
      <c r="O28" s="850"/>
      <c r="P28" s="850"/>
      <c r="Q28" s="850"/>
      <c r="R28" s="851"/>
    </row>
    <row r="29" spans="1:18" ht="24.75" customHeight="1">
      <c r="A29" s="457"/>
      <c r="B29" s="2800" t="s">
        <v>1903</v>
      </c>
      <c r="C29" s="2801"/>
      <c r="D29" s="2801"/>
      <c r="E29" s="852"/>
      <c r="F29" s="852"/>
      <c r="G29" s="850"/>
      <c r="H29" s="850"/>
      <c r="I29" s="850"/>
      <c r="J29" s="850"/>
      <c r="K29" s="850"/>
      <c r="L29" s="850"/>
      <c r="M29" s="850"/>
      <c r="N29" s="850"/>
      <c r="O29" s="850"/>
      <c r="P29" s="850"/>
      <c r="Q29" s="850"/>
      <c r="R29" s="851"/>
    </row>
    <row r="30" spans="1:18" ht="54.75" customHeight="1">
      <c r="A30" s="457"/>
      <c r="B30" s="247" t="s">
        <v>1884</v>
      </c>
      <c r="C30" s="150" t="s">
        <v>1327</v>
      </c>
      <c r="D30" s="2933" t="s">
        <v>1930</v>
      </c>
      <c r="E30" s="427"/>
      <c r="F30" s="427"/>
      <c r="G30" s="159"/>
      <c r="H30" s="159"/>
      <c r="I30" s="159"/>
      <c r="J30" s="159"/>
      <c r="K30" s="853">
        <v>377800</v>
      </c>
      <c r="L30" s="159"/>
      <c r="M30" s="924"/>
      <c r="N30" s="159"/>
      <c r="O30" s="818"/>
      <c r="P30" s="818"/>
      <c r="Q30" s="818"/>
      <c r="R30" s="819"/>
    </row>
    <row r="31" spans="1:18" ht="42" customHeight="1">
      <c r="A31" s="457"/>
      <c r="B31" s="247" t="s">
        <v>1885</v>
      </c>
      <c r="C31" s="150" t="s">
        <v>1327</v>
      </c>
      <c r="D31" s="2934"/>
      <c r="E31" s="175"/>
      <c r="F31" s="175"/>
      <c r="G31" s="159"/>
      <c r="H31" s="159"/>
      <c r="I31" s="159"/>
      <c r="J31" s="159"/>
      <c r="K31" s="853">
        <v>250000</v>
      </c>
      <c r="L31" s="159"/>
      <c r="M31" s="924"/>
      <c r="N31" s="159"/>
      <c r="O31" s="818"/>
      <c r="P31" s="818"/>
      <c r="Q31" s="818"/>
      <c r="R31" s="819"/>
    </row>
    <row r="32" spans="1:18" ht="43.5" customHeight="1">
      <c r="A32" s="457"/>
      <c r="B32" s="247" t="s">
        <v>1886</v>
      </c>
      <c r="C32" s="150" t="s">
        <v>1327</v>
      </c>
      <c r="D32" s="2935"/>
      <c r="E32" s="423"/>
      <c r="F32" s="423"/>
      <c r="G32" s="424"/>
      <c r="H32" s="159"/>
      <c r="I32" s="159"/>
      <c r="J32" s="159"/>
      <c r="K32" s="853">
        <v>196300</v>
      </c>
      <c r="L32" s="159"/>
      <c r="M32" s="924"/>
      <c r="N32" s="159"/>
      <c r="O32" s="818"/>
      <c r="P32" s="818"/>
      <c r="Q32" s="818"/>
      <c r="R32" s="819"/>
    </row>
    <row r="33" spans="1:18" ht="24.75" customHeight="1">
      <c r="A33" s="457"/>
      <c r="B33" s="247" t="s">
        <v>1887</v>
      </c>
      <c r="C33" s="163" t="s">
        <v>1327</v>
      </c>
      <c r="D33" s="2933" t="s">
        <v>1930</v>
      </c>
      <c r="E33" s="425"/>
      <c r="F33" s="173"/>
      <c r="G33" s="426"/>
      <c r="H33" s="159"/>
      <c r="I33" s="159"/>
      <c r="J33" s="159"/>
      <c r="K33" s="853">
        <v>250000</v>
      </c>
      <c r="L33" s="159"/>
      <c r="M33" s="924"/>
      <c r="N33" s="818"/>
      <c r="O33" s="818"/>
      <c r="P33" s="818"/>
      <c r="Q33" s="818"/>
      <c r="R33" s="819"/>
    </row>
    <row r="34" spans="1:18" ht="24.75" customHeight="1">
      <c r="A34" s="457"/>
      <c r="B34" s="247" t="s">
        <v>1888</v>
      </c>
      <c r="C34" s="163" t="s">
        <v>1327</v>
      </c>
      <c r="D34" s="2934"/>
      <c r="E34" s="425"/>
      <c r="F34" s="173"/>
      <c r="G34" s="426"/>
      <c r="H34" s="159"/>
      <c r="I34" s="159"/>
      <c r="J34" s="159"/>
      <c r="K34" s="853">
        <v>264000</v>
      </c>
      <c r="L34" s="159"/>
      <c r="M34" s="924"/>
      <c r="N34" s="818"/>
      <c r="O34" s="818"/>
      <c r="P34" s="818"/>
      <c r="Q34" s="818"/>
      <c r="R34" s="819"/>
    </row>
    <row r="35" spans="1:18" ht="26.25" customHeight="1">
      <c r="A35" s="457"/>
      <c r="B35" s="247" t="s">
        <v>1889</v>
      </c>
      <c r="C35" s="163" t="s">
        <v>1327</v>
      </c>
      <c r="D35" s="2934"/>
      <c r="E35" s="425"/>
      <c r="F35" s="173"/>
      <c r="G35" s="426"/>
      <c r="H35" s="159"/>
      <c r="I35" s="159"/>
      <c r="J35" s="159"/>
      <c r="K35" s="853">
        <v>234000</v>
      </c>
      <c r="L35" s="159"/>
      <c r="M35" s="924"/>
      <c r="N35" s="818"/>
      <c r="O35" s="818"/>
      <c r="P35" s="818"/>
      <c r="Q35" s="818"/>
      <c r="R35" s="819"/>
    </row>
    <row r="36" spans="1:18" ht="38.25" customHeight="1">
      <c r="A36" s="457"/>
      <c r="B36" s="247" t="s">
        <v>1890</v>
      </c>
      <c r="C36" s="163" t="s">
        <v>1327</v>
      </c>
      <c r="D36" s="2934"/>
      <c r="E36" s="425"/>
      <c r="F36" s="173"/>
      <c r="G36" s="426"/>
      <c r="H36" s="159"/>
      <c r="I36" s="159"/>
      <c r="J36" s="159"/>
      <c r="K36" s="853">
        <v>245000</v>
      </c>
      <c r="L36" s="159"/>
      <c r="M36" s="924"/>
      <c r="N36" s="818"/>
      <c r="O36" s="818"/>
      <c r="P36" s="818"/>
      <c r="Q36" s="818"/>
      <c r="R36" s="819"/>
    </row>
    <row r="37" spans="1:18" ht="46.5" customHeight="1">
      <c r="A37" s="457"/>
      <c r="B37" s="247" t="s">
        <v>1891</v>
      </c>
      <c r="C37" s="150" t="s">
        <v>1327</v>
      </c>
      <c r="D37" s="2935"/>
      <c r="E37" s="425"/>
      <c r="F37" s="165"/>
      <c r="G37" s="426"/>
      <c r="H37" s="159"/>
      <c r="I37" s="159"/>
      <c r="J37" s="159"/>
      <c r="K37" s="853">
        <v>259000</v>
      </c>
      <c r="L37" s="159"/>
      <c r="M37" s="924"/>
      <c r="N37" s="818"/>
      <c r="O37" s="818"/>
      <c r="P37" s="818"/>
      <c r="Q37" s="818"/>
      <c r="R37" s="819"/>
    </row>
    <row r="38" spans="1:18" ht="56.25" customHeight="1">
      <c r="A38" s="457"/>
      <c r="B38" s="247" t="s">
        <v>1892</v>
      </c>
      <c r="C38" s="163" t="s">
        <v>1327</v>
      </c>
      <c r="D38" s="2933" t="s">
        <v>1930</v>
      </c>
      <c r="E38" s="425"/>
      <c r="F38" s="302"/>
      <c r="G38" s="426"/>
      <c r="H38" s="159"/>
      <c r="I38" s="159"/>
      <c r="J38" s="159"/>
      <c r="K38" s="853">
        <v>287000</v>
      </c>
      <c r="L38" s="159"/>
      <c r="M38" s="924"/>
      <c r="N38" s="818"/>
      <c r="O38" s="818"/>
      <c r="P38" s="818"/>
      <c r="Q38" s="818"/>
      <c r="R38" s="819"/>
    </row>
    <row r="39" spans="1:18" ht="27.75" customHeight="1">
      <c r="A39" s="457"/>
      <c r="B39" s="247" t="s">
        <v>1893</v>
      </c>
      <c r="C39" s="163" t="s">
        <v>1327</v>
      </c>
      <c r="D39" s="2934"/>
      <c r="E39" s="425"/>
      <c r="F39" s="173"/>
      <c r="G39" s="426"/>
      <c r="H39" s="159"/>
      <c r="I39" s="159"/>
      <c r="J39" s="159"/>
      <c r="K39" s="853">
        <v>315000</v>
      </c>
      <c r="L39" s="159"/>
      <c r="M39" s="924"/>
      <c r="N39" s="818"/>
      <c r="O39" s="818"/>
      <c r="P39" s="818"/>
      <c r="Q39" s="818"/>
      <c r="R39" s="819"/>
    </row>
    <row r="40" spans="1:18" ht="30" customHeight="1">
      <c r="A40" s="457"/>
      <c r="B40" s="247" t="s">
        <v>1894</v>
      </c>
      <c r="C40" s="163" t="s">
        <v>1327</v>
      </c>
      <c r="D40" s="2934"/>
      <c r="E40" s="425"/>
      <c r="F40" s="173"/>
      <c r="G40" s="426"/>
      <c r="H40" s="159"/>
      <c r="I40" s="159"/>
      <c r="J40" s="159"/>
      <c r="K40" s="853">
        <v>345000</v>
      </c>
      <c r="L40" s="159"/>
      <c r="M40" s="924"/>
      <c r="N40" s="818"/>
      <c r="O40" s="818"/>
      <c r="P40" s="818"/>
      <c r="Q40" s="818"/>
      <c r="R40" s="819"/>
    </row>
    <row r="41" spans="1:18" ht="28.5" customHeight="1">
      <c r="A41" s="457"/>
      <c r="B41" s="247" t="s">
        <v>1895</v>
      </c>
      <c r="C41" s="163" t="s">
        <v>1327</v>
      </c>
      <c r="D41" s="2934"/>
      <c r="E41" s="425"/>
      <c r="F41" s="173"/>
      <c r="G41" s="426"/>
      <c r="H41" s="159"/>
      <c r="I41" s="159"/>
      <c r="J41" s="159"/>
      <c r="K41" s="853">
        <v>432000</v>
      </c>
      <c r="L41" s="159"/>
      <c r="M41" s="924"/>
      <c r="N41" s="818"/>
      <c r="O41" s="818"/>
      <c r="P41" s="818"/>
      <c r="Q41" s="818"/>
      <c r="R41" s="819"/>
    </row>
    <row r="42" spans="1:18" ht="30" customHeight="1">
      <c r="A42" s="457"/>
      <c r="B42" s="247" t="s">
        <v>1896</v>
      </c>
      <c r="C42" s="163" t="s">
        <v>1327</v>
      </c>
      <c r="D42" s="2934"/>
      <c r="E42" s="425"/>
      <c r="F42" s="173"/>
      <c r="G42" s="426"/>
      <c r="H42" s="159"/>
      <c r="I42" s="159"/>
      <c r="J42" s="159"/>
      <c r="K42" s="853">
        <v>542000</v>
      </c>
      <c r="L42" s="159"/>
      <c r="M42" s="924"/>
      <c r="N42" s="818"/>
      <c r="O42" s="818"/>
      <c r="P42" s="818"/>
      <c r="Q42" s="818"/>
      <c r="R42" s="819"/>
    </row>
    <row r="43" spans="1:18" ht="24.75" customHeight="1">
      <c r="A43" s="457"/>
      <c r="B43" s="247" t="s">
        <v>2034</v>
      </c>
      <c r="C43" s="163" t="s">
        <v>1327</v>
      </c>
      <c r="D43" s="2934"/>
      <c r="E43" s="425"/>
      <c r="F43" s="173"/>
      <c r="G43" s="426"/>
      <c r="H43" s="159"/>
      <c r="I43" s="159"/>
      <c r="J43" s="159"/>
      <c r="K43" s="853">
        <v>583000</v>
      </c>
      <c r="L43" s="159"/>
      <c r="M43" s="924"/>
      <c r="N43" s="818"/>
      <c r="O43" s="818"/>
      <c r="P43" s="818"/>
      <c r="Q43" s="818"/>
      <c r="R43" s="819"/>
    </row>
    <row r="44" spans="1:18" ht="29.25" customHeight="1">
      <c r="A44" s="457"/>
      <c r="B44" s="247" t="s">
        <v>1898</v>
      </c>
      <c r="C44" s="150" t="s">
        <v>1327</v>
      </c>
      <c r="D44" s="664"/>
      <c r="E44" s="427"/>
      <c r="F44" s="175"/>
      <c r="G44" s="179"/>
      <c r="H44" s="159"/>
      <c r="I44" s="159"/>
      <c r="J44" s="159"/>
      <c r="K44" s="853">
        <v>574000</v>
      </c>
      <c r="L44" s="159"/>
      <c r="M44" s="924"/>
      <c r="N44" s="818"/>
      <c r="O44" s="818"/>
      <c r="P44" s="818"/>
      <c r="Q44" s="818"/>
      <c r="R44" s="819"/>
    </row>
    <row r="45" spans="1:18" ht="24.75" customHeight="1">
      <c r="A45" s="457"/>
      <c r="B45" s="247" t="s">
        <v>1899</v>
      </c>
      <c r="C45" s="163" t="s">
        <v>1327</v>
      </c>
      <c r="D45" s="878"/>
      <c r="E45" s="427"/>
      <c r="F45" s="301"/>
      <c r="G45" s="179"/>
      <c r="H45" s="159"/>
      <c r="I45" s="159"/>
      <c r="J45" s="159"/>
      <c r="K45" s="853">
        <v>660000</v>
      </c>
      <c r="L45" s="159"/>
      <c r="M45" s="924"/>
      <c r="N45" s="818"/>
      <c r="O45" s="818"/>
      <c r="P45" s="818"/>
      <c r="Q45" s="818"/>
      <c r="R45" s="819"/>
    </row>
    <row r="46" spans="1:18" ht="35.25" customHeight="1">
      <c r="A46" s="457"/>
      <c r="B46" s="247" t="s">
        <v>1900</v>
      </c>
      <c r="C46" s="163" t="s">
        <v>1327</v>
      </c>
      <c r="D46" s="878"/>
      <c r="E46" s="427"/>
      <c r="F46" s="301"/>
      <c r="G46" s="179"/>
      <c r="H46" s="159"/>
      <c r="I46" s="159"/>
      <c r="J46" s="159"/>
      <c r="K46" s="853">
        <v>224000</v>
      </c>
      <c r="L46" s="159"/>
      <c r="M46" s="924"/>
      <c r="N46" s="818"/>
      <c r="O46" s="818"/>
      <c r="P46" s="818"/>
      <c r="Q46" s="818"/>
      <c r="R46" s="819"/>
    </row>
    <row r="47" spans="1:18" ht="24" customHeight="1">
      <c r="A47" s="457"/>
      <c r="B47" s="247" t="s">
        <v>1901</v>
      </c>
      <c r="C47" s="150" t="s">
        <v>1327</v>
      </c>
      <c r="D47" s="664"/>
      <c r="E47" s="175"/>
      <c r="F47" s="175"/>
      <c r="G47" s="159"/>
      <c r="H47" s="159"/>
      <c r="I47" s="159"/>
      <c r="J47" s="159"/>
      <c r="K47" s="853">
        <v>300000</v>
      </c>
      <c r="L47" s="159"/>
      <c r="M47" s="924"/>
      <c r="N47" s="818"/>
      <c r="O47" s="818"/>
      <c r="P47" s="818"/>
      <c r="Q47" s="818"/>
      <c r="R47" s="819"/>
    </row>
    <row r="48" spans="1:18" ht="32.25" customHeight="1">
      <c r="A48" s="457"/>
      <c r="B48" s="2800" t="s">
        <v>1902</v>
      </c>
      <c r="C48" s="2801"/>
      <c r="D48" s="2801"/>
      <c r="E48" s="427"/>
      <c r="F48" s="175"/>
      <c r="G48" s="179"/>
      <c r="H48" s="159"/>
      <c r="I48" s="159"/>
      <c r="J48" s="159"/>
      <c r="K48" s="337"/>
      <c r="L48" s="159"/>
      <c r="M48" s="924"/>
      <c r="N48" s="159"/>
      <c r="O48" s="818"/>
      <c r="P48" s="818"/>
      <c r="Q48" s="818"/>
      <c r="R48" s="819"/>
    </row>
    <row r="49" spans="1:18" ht="34.5" customHeight="1">
      <c r="A49" s="457"/>
      <c r="B49" s="247" t="s">
        <v>1904</v>
      </c>
      <c r="C49" s="150" t="s">
        <v>1327</v>
      </c>
      <c r="D49" s="2933" t="s">
        <v>1930</v>
      </c>
      <c r="E49" s="175"/>
      <c r="F49" s="175"/>
      <c r="G49" s="159"/>
      <c r="H49" s="159"/>
      <c r="I49" s="159"/>
      <c r="J49" s="159"/>
      <c r="K49" s="853">
        <v>147200</v>
      </c>
      <c r="L49" s="159"/>
      <c r="M49" s="924"/>
      <c r="N49" s="159"/>
      <c r="O49" s="818"/>
      <c r="P49" s="818"/>
      <c r="Q49" s="818"/>
      <c r="R49" s="819"/>
    </row>
    <row r="50" spans="1:18" ht="48.75" customHeight="1">
      <c r="A50" s="457"/>
      <c r="B50" s="247" t="s">
        <v>1905</v>
      </c>
      <c r="C50" s="150" t="s">
        <v>1327</v>
      </c>
      <c r="D50" s="2934"/>
      <c r="E50" s="175"/>
      <c r="F50" s="175"/>
      <c r="G50" s="159"/>
      <c r="H50" s="159"/>
      <c r="I50" s="159"/>
      <c r="J50" s="159"/>
      <c r="K50" s="853">
        <v>177300</v>
      </c>
      <c r="L50" s="159"/>
      <c r="M50" s="924"/>
      <c r="N50" s="159"/>
      <c r="O50" s="818"/>
      <c r="P50" s="818"/>
      <c r="Q50" s="818"/>
      <c r="R50" s="819"/>
    </row>
    <row r="51" spans="1:18" ht="24.75" customHeight="1">
      <c r="A51" s="457"/>
      <c r="B51" s="247" t="s">
        <v>1906</v>
      </c>
      <c r="C51" s="150" t="s">
        <v>1327</v>
      </c>
      <c r="D51" s="2934"/>
      <c r="E51" s="175"/>
      <c r="F51" s="175"/>
      <c r="G51" s="159"/>
      <c r="H51" s="159"/>
      <c r="I51" s="159"/>
      <c r="J51" s="159"/>
      <c r="K51" s="853">
        <v>157500</v>
      </c>
      <c r="L51" s="159"/>
      <c r="M51" s="924"/>
      <c r="N51" s="159"/>
      <c r="O51" s="818"/>
      <c r="P51" s="818"/>
      <c r="Q51" s="818"/>
      <c r="R51" s="819"/>
    </row>
    <row r="52" spans="1:18" ht="39" customHeight="1">
      <c r="A52" s="457"/>
      <c r="B52" s="247" t="s">
        <v>1907</v>
      </c>
      <c r="C52" s="150" t="s">
        <v>1327</v>
      </c>
      <c r="D52" s="2934"/>
      <c r="E52" s="175"/>
      <c r="F52" s="175"/>
      <c r="G52" s="159"/>
      <c r="H52" s="159"/>
      <c r="I52" s="159"/>
      <c r="J52" s="159"/>
      <c r="K52" s="853">
        <v>296000</v>
      </c>
      <c r="L52" s="159"/>
      <c r="M52" s="924"/>
      <c r="N52" s="159"/>
      <c r="O52" s="818"/>
      <c r="P52" s="818"/>
      <c r="Q52" s="818"/>
      <c r="R52" s="819"/>
    </row>
    <row r="53" spans="1:18" ht="42.75" customHeight="1">
      <c r="A53" s="457"/>
      <c r="B53" s="247" t="s">
        <v>1908</v>
      </c>
      <c r="C53" s="150" t="s">
        <v>1327</v>
      </c>
      <c r="D53" s="2935"/>
      <c r="E53" s="175"/>
      <c r="F53" s="175"/>
      <c r="G53" s="159"/>
      <c r="H53" s="159"/>
      <c r="I53" s="159"/>
      <c r="J53" s="159"/>
      <c r="K53" s="853">
        <v>157000</v>
      </c>
      <c r="L53" s="159"/>
      <c r="M53" s="924"/>
      <c r="N53" s="159"/>
      <c r="O53" s="818"/>
      <c r="P53" s="818"/>
      <c r="Q53" s="818"/>
      <c r="R53" s="819"/>
    </row>
    <row r="54" spans="1:18" ht="28.5" customHeight="1">
      <c r="A54" s="457"/>
      <c r="B54" s="247" t="s">
        <v>1909</v>
      </c>
      <c r="C54" s="150" t="s">
        <v>1327</v>
      </c>
      <c r="D54" s="856"/>
      <c r="E54" s="427"/>
      <c r="F54" s="301"/>
      <c r="G54" s="179"/>
      <c r="H54" s="159"/>
      <c r="I54" s="159"/>
      <c r="J54" s="159"/>
      <c r="K54" s="853">
        <v>245000</v>
      </c>
      <c r="L54" s="159"/>
      <c r="M54" s="924"/>
      <c r="N54" s="159"/>
      <c r="O54" s="818"/>
      <c r="P54" s="818"/>
      <c r="Q54" s="818"/>
      <c r="R54" s="819"/>
    </row>
    <row r="55" spans="1:18" ht="39.75" customHeight="1">
      <c r="A55" s="192">
        <v>2</v>
      </c>
      <c r="B55" s="3051" t="s">
        <v>1833</v>
      </c>
      <c r="C55" s="3052"/>
      <c r="D55" s="3052"/>
      <c r="E55" s="3052"/>
      <c r="F55" s="3052"/>
      <c r="G55" s="3052"/>
      <c r="H55" s="3052"/>
      <c r="I55" s="3052"/>
      <c r="J55" s="3052"/>
      <c r="K55" s="3052"/>
      <c r="L55" s="3052"/>
      <c r="M55" s="3052"/>
      <c r="N55" s="3052"/>
      <c r="O55" s="3052"/>
      <c r="P55" s="3052"/>
      <c r="Q55" s="3052"/>
      <c r="R55" s="3053"/>
    </row>
    <row r="56" spans="1:18" ht="27.75" customHeight="1">
      <c r="A56" s="191"/>
      <c r="B56" s="3054" t="s">
        <v>1612</v>
      </c>
      <c r="C56" s="3055"/>
      <c r="D56" s="3055"/>
      <c r="E56" s="339"/>
      <c r="F56" s="339"/>
      <c r="G56" s="339"/>
      <c r="H56" s="339"/>
      <c r="I56" s="339"/>
      <c r="J56" s="339"/>
      <c r="K56" s="339"/>
      <c r="L56" s="339"/>
      <c r="M56" s="339"/>
      <c r="N56" s="339"/>
      <c r="O56" s="339"/>
      <c r="P56" s="339"/>
      <c r="Q56" s="339"/>
      <c r="R56" s="575"/>
    </row>
    <row r="57" spans="1:18" ht="24" customHeight="1">
      <c r="A57" s="191"/>
      <c r="B57" s="2892" t="s">
        <v>1660</v>
      </c>
      <c r="C57" s="3031"/>
      <c r="D57" s="758"/>
      <c r="E57" s="533"/>
      <c r="F57" s="534"/>
      <c r="G57" s="2890" t="s">
        <v>1516</v>
      </c>
      <c r="H57" s="2890"/>
      <c r="I57" s="2890"/>
      <c r="J57" s="2890"/>
      <c r="K57" s="2890"/>
      <c r="L57" s="2890"/>
      <c r="M57" s="2890"/>
      <c r="N57" s="2890"/>
      <c r="O57" s="2890"/>
      <c r="P57" s="2890"/>
      <c r="Q57" s="2890"/>
      <c r="R57" s="2891"/>
    </row>
    <row r="58" spans="1:18" ht="26.25" customHeight="1">
      <c r="A58" s="191"/>
      <c r="B58" s="740" t="s">
        <v>1661</v>
      </c>
      <c r="C58" s="150" t="s">
        <v>1327</v>
      </c>
      <c r="D58" s="2996" t="s">
        <v>1930</v>
      </c>
      <c r="E58" s="444"/>
      <c r="F58" s="445"/>
      <c r="G58" s="277"/>
      <c r="H58" s="277"/>
      <c r="I58" s="277"/>
      <c r="J58" s="277"/>
      <c r="K58" s="741">
        <v>391444</v>
      </c>
      <c r="L58" s="277"/>
      <c r="M58" s="924"/>
      <c r="N58" s="277"/>
      <c r="O58" s="277"/>
      <c r="P58" s="277"/>
      <c r="Q58" s="277"/>
      <c r="R58" s="448"/>
    </row>
    <row r="59" spans="1:18" ht="19.5" customHeight="1">
      <c r="A59" s="191"/>
      <c r="B59" s="2892" t="s">
        <v>1662</v>
      </c>
      <c r="C59" s="3031"/>
      <c r="D59" s="2997"/>
      <c r="E59" s="277"/>
      <c r="F59" s="277"/>
      <c r="G59" s="277"/>
      <c r="H59" s="277"/>
      <c r="I59" s="277"/>
      <c r="J59" s="277"/>
      <c r="K59" s="741"/>
      <c r="L59" s="277"/>
      <c r="M59" s="924"/>
      <c r="N59" s="277"/>
      <c r="O59" s="277"/>
      <c r="P59" s="277"/>
      <c r="Q59" s="277"/>
      <c r="R59" s="448"/>
    </row>
    <row r="60" spans="1:18" ht="24" customHeight="1">
      <c r="A60" s="191"/>
      <c r="B60" s="740" t="s">
        <v>1661</v>
      </c>
      <c r="C60" s="150" t="s">
        <v>1327</v>
      </c>
      <c r="D60" s="3001"/>
      <c r="E60" s="733"/>
      <c r="F60" s="339"/>
      <c r="G60" s="339"/>
      <c r="H60" s="339"/>
      <c r="I60" s="339"/>
      <c r="J60" s="339"/>
      <c r="K60" s="741">
        <v>332727</v>
      </c>
      <c r="L60" s="339"/>
      <c r="M60" s="924"/>
      <c r="N60" s="339"/>
      <c r="O60" s="339"/>
      <c r="P60" s="339"/>
      <c r="Q60" s="339"/>
      <c r="R60" s="575"/>
    </row>
    <row r="61" spans="1:18" ht="15.75">
      <c r="A61" s="183"/>
      <c r="B61" s="2892" t="s">
        <v>1613</v>
      </c>
      <c r="C61" s="2893"/>
      <c r="D61" s="2893"/>
      <c r="E61" s="2894"/>
      <c r="F61" s="2894"/>
      <c r="G61" s="2894"/>
      <c r="H61" s="2894"/>
      <c r="I61" s="2894"/>
      <c r="J61" s="2894"/>
      <c r="K61" s="2894"/>
      <c r="L61" s="3050"/>
      <c r="M61" s="3050"/>
      <c r="N61" s="3050"/>
      <c r="O61" s="3050"/>
      <c r="P61" s="3050"/>
      <c r="Q61" s="3050"/>
      <c r="R61" s="3050"/>
    </row>
    <row r="62" spans="1:18" ht="30" customHeight="1">
      <c r="A62" s="183"/>
      <c r="B62" s="740" t="s">
        <v>1614</v>
      </c>
      <c r="C62" s="160" t="s">
        <v>1327</v>
      </c>
      <c r="D62" s="2996" t="s">
        <v>1930</v>
      </c>
      <c r="E62" s="444"/>
      <c r="F62" s="445"/>
      <c r="G62" s="277"/>
      <c r="H62" s="277"/>
      <c r="I62" s="277"/>
      <c r="J62" s="277"/>
      <c r="K62" s="690">
        <v>434225</v>
      </c>
      <c r="L62" s="277"/>
      <c r="M62" s="924"/>
      <c r="N62" s="924"/>
      <c r="O62" s="277"/>
      <c r="P62" s="277"/>
      <c r="Q62" s="277"/>
      <c r="R62" s="448"/>
    </row>
    <row r="63" spans="1:18" ht="30">
      <c r="A63" s="183"/>
      <c r="B63" s="740" t="s">
        <v>1615</v>
      </c>
      <c r="C63" s="160" t="s">
        <v>1327</v>
      </c>
      <c r="D63" s="2997"/>
      <c r="E63" s="273"/>
      <c r="F63" s="525"/>
      <c r="G63" s="383"/>
      <c r="H63" s="383"/>
      <c r="I63" s="383"/>
      <c r="J63" s="383"/>
      <c r="K63" s="688">
        <v>391444</v>
      </c>
      <c r="L63" s="383"/>
      <c r="M63" s="924"/>
      <c r="N63" s="924"/>
      <c r="O63" s="383"/>
      <c r="P63" s="383"/>
      <c r="Q63" s="383"/>
      <c r="R63" s="529"/>
    </row>
    <row r="64" spans="1:18" ht="18">
      <c r="A64" s="191"/>
      <c r="B64" s="740" t="s">
        <v>1616</v>
      </c>
      <c r="C64" s="150" t="s">
        <v>1327</v>
      </c>
      <c r="D64" s="2997"/>
      <c r="E64" s="444"/>
      <c r="F64" s="445"/>
      <c r="G64" s="277"/>
      <c r="H64" s="277"/>
      <c r="I64" s="277"/>
      <c r="J64" s="277"/>
      <c r="K64" s="690">
        <v>391444</v>
      </c>
      <c r="L64" s="277"/>
      <c r="M64" s="924"/>
      <c r="N64" s="924"/>
      <c r="O64" s="277"/>
      <c r="P64" s="277"/>
      <c r="Q64" s="277"/>
      <c r="R64" s="448"/>
    </row>
    <row r="65" spans="1:18" ht="30">
      <c r="A65" s="191"/>
      <c r="B65" s="740" t="s">
        <v>1663</v>
      </c>
      <c r="C65" s="150" t="s">
        <v>1327</v>
      </c>
      <c r="D65" s="3001"/>
      <c r="E65" s="444"/>
      <c r="F65" s="445"/>
      <c r="G65" s="277"/>
      <c r="H65" s="277"/>
      <c r="I65" s="277"/>
      <c r="J65" s="277"/>
      <c r="K65" s="690">
        <v>337698</v>
      </c>
      <c r="L65" s="277"/>
      <c r="M65" s="924"/>
      <c r="N65" s="924"/>
      <c r="O65" s="277"/>
      <c r="P65" s="277"/>
      <c r="Q65" s="277"/>
      <c r="R65" s="448"/>
    </row>
    <row r="66" spans="1:18" ht="30">
      <c r="A66" s="191"/>
      <c r="B66" s="740" t="s">
        <v>1617</v>
      </c>
      <c r="C66" s="150" t="s">
        <v>1327</v>
      </c>
      <c r="D66" s="160"/>
      <c r="E66" s="444"/>
      <c r="F66" s="445"/>
      <c r="G66" s="277"/>
      <c r="H66" s="277"/>
      <c r="I66" s="277"/>
      <c r="J66" s="277"/>
      <c r="K66" s="690">
        <v>273796</v>
      </c>
      <c r="L66" s="277"/>
      <c r="M66" s="924"/>
      <c r="N66" s="924"/>
      <c r="O66" s="277"/>
      <c r="P66" s="277"/>
      <c r="Q66" s="277"/>
      <c r="R66" s="448"/>
    </row>
    <row r="67" spans="1:18" ht="24" customHeight="1">
      <c r="A67" s="191"/>
      <c r="B67" s="2892" t="s">
        <v>1618</v>
      </c>
      <c r="C67" s="2893"/>
      <c r="D67" s="2893"/>
      <c r="E67" s="2894"/>
      <c r="F67" s="2894"/>
      <c r="G67" s="2894"/>
      <c r="H67" s="2894"/>
      <c r="I67" s="2894"/>
      <c r="J67" s="2894"/>
      <c r="K67" s="2894"/>
      <c r="L67" s="3050"/>
      <c r="M67" s="3050"/>
      <c r="N67" s="3050"/>
      <c r="O67" s="3050"/>
      <c r="P67" s="3050"/>
      <c r="Q67" s="3050"/>
      <c r="R67" s="3050"/>
    </row>
    <row r="68" spans="1:18" ht="30" customHeight="1">
      <c r="A68" s="191"/>
      <c r="B68" s="740" t="s">
        <v>1614</v>
      </c>
      <c r="C68" s="160" t="s">
        <v>1327</v>
      </c>
      <c r="D68" s="2996" t="s">
        <v>1930</v>
      </c>
      <c r="E68" s="444"/>
      <c r="F68" s="445"/>
      <c r="G68" s="277"/>
      <c r="H68" s="277"/>
      <c r="I68" s="277"/>
      <c r="J68" s="277"/>
      <c r="K68" s="690">
        <v>369091</v>
      </c>
      <c r="L68" s="277"/>
      <c r="M68" s="924"/>
      <c r="N68" s="277"/>
      <c r="O68" s="277"/>
      <c r="P68" s="277"/>
      <c r="Q68" s="277"/>
      <c r="R68" s="448"/>
    </row>
    <row r="69" spans="1:18" ht="30">
      <c r="A69" s="191"/>
      <c r="B69" s="740" t="s">
        <v>1615</v>
      </c>
      <c r="C69" s="160" t="s">
        <v>1327</v>
      </c>
      <c r="D69" s="2997"/>
      <c r="E69" s="273"/>
      <c r="F69" s="525"/>
      <c r="G69" s="383"/>
      <c r="H69" s="383"/>
      <c r="I69" s="383"/>
      <c r="J69" s="383"/>
      <c r="K69" s="688">
        <v>332727</v>
      </c>
      <c r="L69" s="383"/>
      <c r="M69" s="924"/>
      <c r="N69" s="383"/>
      <c r="O69" s="383"/>
      <c r="P69" s="383"/>
      <c r="Q69" s="383"/>
      <c r="R69" s="529"/>
    </row>
    <row r="70" spans="1:18" ht="24.75" customHeight="1">
      <c r="A70" s="191"/>
      <c r="B70" s="740" t="s">
        <v>1616</v>
      </c>
      <c r="C70" s="150" t="s">
        <v>1327</v>
      </c>
      <c r="D70" s="2997"/>
      <c r="E70" s="273"/>
      <c r="F70" s="525"/>
      <c r="G70" s="383"/>
      <c r="H70" s="383"/>
      <c r="I70" s="383"/>
      <c r="J70" s="383"/>
      <c r="K70" s="688">
        <v>332727</v>
      </c>
      <c r="L70" s="383"/>
      <c r="M70" s="924"/>
      <c r="N70" s="383"/>
      <c r="O70" s="383"/>
      <c r="P70" s="383"/>
      <c r="Q70" s="383"/>
      <c r="R70" s="529"/>
    </row>
    <row r="71" spans="1:18" ht="30">
      <c r="A71" s="191"/>
      <c r="B71" s="740" t="s">
        <v>1663</v>
      </c>
      <c r="C71" s="150" t="s">
        <v>1327</v>
      </c>
      <c r="D71" s="2997"/>
      <c r="E71" s="444"/>
      <c r="F71" s="445"/>
      <c r="G71" s="277"/>
      <c r="H71" s="277"/>
      <c r="I71" s="277"/>
      <c r="J71" s="277"/>
      <c r="K71" s="690">
        <v>287273</v>
      </c>
      <c r="L71" s="277"/>
      <c r="M71" s="924"/>
      <c r="N71" s="277"/>
      <c r="O71" s="277"/>
      <c r="P71" s="277"/>
      <c r="Q71" s="277"/>
      <c r="R71" s="448"/>
    </row>
    <row r="72" spans="1:18" ht="30">
      <c r="A72" s="191"/>
      <c r="B72" s="740" t="s">
        <v>1617</v>
      </c>
      <c r="C72" s="150" t="s">
        <v>1327</v>
      </c>
      <c r="D72" s="3001"/>
      <c r="E72" s="444"/>
      <c r="F72" s="445"/>
      <c r="G72" s="277"/>
      <c r="H72" s="277"/>
      <c r="I72" s="277"/>
      <c r="J72" s="277"/>
      <c r="K72" s="690">
        <v>232727</v>
      </c>
      <c r="L72" s="277"/>
      <c r="M72" s="924"/>
      <c r="N72" s="277"/>
      <c r="O72" s="277"/>
      <c r="P72" s="277"/>
      <c r="Q72" s="277"/>
      <c r="R72" s="448"/>
    </row>
    <row r="73" spans="1:18" ht="26.25" customHeight="1">
      <c r="A73" s="191"/>
      <c r="B73" s="2792" t="s">
        <v>1467</v>
      </c>
      <c r="C73" s="2793"/>
      <c r="D73" s="2793"/>
      <c r="E73" s="536"/>
      <c r="F73" s="537"/>
      <c r="G73" s="300"/>
      <c r="H73" s="383"/>
      <c r="I73" s="300"/>
      <c r="J73" s="300"/>
      <c r="K73" s="300"/>
      <c r="L73" s="300"/>
      <c r="M73" s="353"/>
      <c r="N73" s="300"/>
      <c r="O73" s="300"/>
      <c r="P73" s="300"/>
      <c r="Q73" s="300"/>
      <c r="R73" s="529"/>
    </row>
    <row r="74" spans="1:18" ht="22.5" customHeight="1">
      <c r="A74" s="191"/>
      <c r="B74" s="2892" t="s">
        <v>1468</v>
      </c>
      <c r="C74" s="2893"/>
      <c r="D74" s="758"/>
      <c r="E74" s="283"/>
      <c r="F74" s="272"/>
      <c r="G74" s="272"/>
      <c r="H74" s="277"/>
      <c r="I74" s="272"/>
      <c r="J74" s="272"/>
      <c r="K74" s="272"/>
      <c r="L74" s="468"/>
      <c r="M74" s="354"/>
      <c r="N74" s="298"/>
      <c r="O74" s="298"/>
      <c r="P74" s="298"/>
      <c r="Q74" s="298"/>
      <c r="R74" s="448"/>
    </row>
    <row r="75" spans="1:18" ht="42" customHeight="1">
      <c r="A75" s="191"/>
      <c r="B75" s="740" t="s">
        <v>1619</v>
      </c>
      <c r="C75" s="150" t="s">
        <v>1327</v>
      </c>
      <c r="D75" s="3047" t="s">
        <v>1930</v>
      </c>
      <c r="E75" s="687"/>
      <c r="F75" s="688"/>
      <c r="G75" s="688"/>
      <c r="H75" s="685"/>
      <c r="I75" s="685"/>
      <c r="J75" s="685"/>
      <c r="K75" s="688">
        <v>252406</v>
      </c>
      <c r="L75" s="685"/>
      <c r="M75" s="924"/>
      <c r="N75" s="383"/>
      <c r="O75" s="383"/>
      <c r="P75" s="383"/>
      <c r="Q75" s="383"/>
      <c r="R75" s="529"/>
    </row>
    <row r="76" spans="1:18" ht="30">
      <c r="A76" s="191"/>
      <c r="B76" s="742" t="s">
        <v>1620</v>
      </c>
      <c r="C76" s="262" t="s">
        <v>1327</v>
      </c>
      <c r="D76" s="3015"/>
      <c r="E76" s="689"/>
      <c r="F76" s="690"/>
      <c r="G76" s="690"/>
      <c r="H76" s="686"/>
      <c r="I76" s="690"/>
      <c r="J76" s="690"/>
      <c r="K76" s="688">
        <v>252406</v>
      </c>
      <c r="L76" s="690"/>
      <c r="M76" s="924"/>
      <c r="N76" s="445"/>
      <c r="O76" s="445"/>
      <c r="P76" s="445"/>
      <c r="Q76" s="445"/>
      <c r="R76" s="448"/>
    </row>
    <row r="77" spans="1:18" ht="15.75">
      <c r="A77" s="191"/>
      <c r="B77" s="2892" t="s">
        <v>1471</v>
      </c>
      <c r="C77" s="2893"/>
      <c r="D77" s="2893"/>
      <c r="E77" s="533"/>
      <c r="F77" s="534"/>
      <c r="G77" s="534"/>
      <c r="H77" s="534"/>
      <c r="I77" s="534"/>
      <c r="J77" s="534"/>
      <c r="K77" s="534"/>
      <c r="L77" s="2890"/>
      <c r="M77" s="2890"/>
      <c r="N77" s="2890"/>
      <c r="O77" s="2890"/>
      <c r="P77" s="2890"/>
      <c r="Q77" s="2890"/>
      <c r="R77" s="2891"/>
    </row>
    <row r="78" spans="1:18" ht="30">
      <c r="A78" s="191"/>
      <c r="B78" s="740" t="s">
        <v>1619</v>
      </c>
      <c r="C78" s="150" t="s">
        <v>1327</v>
      </c>
      <c r="D78" s="3047" t="s">
        <v>1562</v>
      </c>
      <c r="E78" s="444"/>
      <c r="F78" s="445"/>
      <c r="G78" s="277"/>
      <c r="H78" s="277"/>
      <c r="I78" s="277"/>
      <c r="J78" s="277"/>
      <c r="K78" s="688">
        <v>214545</v>
      </c>
      <c r="L78" s="277"/>
      <c r="M78" s="924"/>
      <c r="N78" s="445"/>
      <c r="O78" s="445"/>
      <c r="P78" s="445"/>
      <c r="Q78" s="445"/>
      <c r="R78" s="449"/>
    </row>
    <row r="79" spans="1:18" ht="38.25" customHeight="1">
      <c r="A79" s="191"/>
      <c r="B79" s="742" t="s">
        <v>1620</v>
      </c>
      <c r="C79" s="262" t="s">
        <v>1327</v>
      </c>
      <c r="D79" s="3015"/>
      <c r="E79" s="273"/>
      <c r="F79" s="525"/>
      <c r="G79" s="383"/>
      <c r="H79" s="383"/>
      <c r="I79" s="383"/>
      <c r="J79" s="383"/>
      <c r="K79" s="688">
        <v>214545</v>
      </c>
      <c r="L79" s="383"/>
      <c r="M79" s="924"/>
      <c r="N79" s="525"/>
      <c r="O79" s="525"/>
      <c r="P79" s="525"/>
      <c r="Q79" s="525"/>
      <c r="R79" s="527"/>
    </row>
    <row r="80" spans="1:18" ht="20.25" customHeight="1">
      <c r="A80" s="191"/>
      <c r="B80" s="2892" t="s">
        <v>1664</v>
      </c>
      <c r="C80" s="2893"/>
      <c r="D80" s="3031"/>
      <c r="E80" s="533"/>
      <c r="F80" s="537"/>
      <c r="G80" s="300"/>
      <c r="H80" s="383"/>
      <c r="I80" s="300"/>
      <c r="J80" s="300"/>
      <c r="K80" s="300"/>
      <c r="L80" s="300"/>
      <c r="M80" s="353"/>
      <c r="N80" s="383"/>
      <c r="O80" s="383"/>
      <c r="P80" s="383"/>
      <c r="Q80" s="383"/>
      <c r="R80" s="529"/>
    </row>
    <row r="81" spans="1:18" ht="24" customHeight="1">
      <c r="A81" s="191"/>
      <c r="B81" s="2899" t="s">
        <v>1665</v>
      </c>
      <c r="C81" s="2900"/>
      <c r="D81" s="2901"/>
      <c r="E81" s="288"/>
      <c r="F81" s="289"/>
      <c r="G81" s="2790" t="s">
        <v>1516</v>
      </c>
      <c r="H81" s="2790"/>
      <c r="I81" s="2790"/>
      <c r="J81" s="2790"/>
      <c r="K81" s="2790"/>
      <c r="L81" s="2790"/>
      <c r="M81" s="2790"/>
      <c r="N81" s="2790"/>
      <c r="O81" s="2790"/>
      <c r="P81" s="2790"/>
      <c r="Q81" s="2790"/>
      <c r="R81" s="154"/>
    </row>
    <row r="82" spans="1:18" ht="45" customHeight="1">
      <c r="A82" s="191"/>
      <c r="B82" s="275" t="s">
        <v>1666</v>
      </c>
      <c r="C82" s="150" t="s">
        <v>1327</v>
      </c>
      <c r="D82" s="358" t="s">
        <v>1562</v>
      </c>
      <c r="E82" s="284"/>
      <c r="F82" s="277"/>
      <c r="G82" s="277"/>
      <c r="H82" s="277"/>
      <c r="I82" s="277"/>
      <c r="J82" s="277"/>
      <c r="K82" s="741">
        <v>380749</v>
      </c>
      <c r="L82" s="277"/>
      <c r="M82" s="924"/>
      <c r="N82" s="277"/>
      <c r="O82" s="277"/>
      <c r="P82" s="277"/>
      <c r="Q82" s="277"/>
      <c r="R82" s="448"/>
    </row>
    <row r="83" spans="1:18" ht="39.75" customHeight="1">
      <c r="A83" s="191"/>
      <c r="B83" s="275" t="s">
        <v>1667</v>
      </c>
      <c r="C83" s="150" t="s">
        <v>1327</v>
      </c>
      <c r="D83" s="358" t="s">
        <v>1562</v>
      </c>
      <c r="E83" s="284"/>
      <c r="F83" s="277"/>
      <c r="G83" s="277"/>
      <c r="H83" s="277"/>
      <c r="I83" s="277"/>
      <c r="J83" s="277"/>
      <c r="K83" s="741">
        <v>273796</v>
      </c>
      <c r="L83" s="277"/>
      <c r="M83" s="924"/>
      <c r="N83" s="277"/>
      <c r="O83" s="277"/>
      <c r="P83" s="277"/>
      <c r="Q83" s="277"/>
      <c r="R83" s="448"/>
    </row>
    <row r="84" spans="1:18" ht="27" customHeight="1">
      <c r="A84" s="191"/>
      <c r="B84" s="2892" t="s">
        <v>1668</v>
      </c>
      <c r="C84" s="2893"/>
      <c r="D84" s="3031"/>
      <c r="E84" s="383"/>
      <c r="F84" s="383"/>
      <c r="G84" s="383"/>
      <c r="H84" s="383"/>
      <c r="I84" s="383"/>
      <c r="J84" s="383"/>
      <c r="K84" s="383"/>
      <c r="L84" s="383"/>
      <c r="M84" s="743"/>
      <c r="N84" s="383"/>
      <c r="O84" s="383"/>
      <c r="P84" s="383"/>
      <c r="Q84" s="383"/>
      <c r="R84" s="529"/>
    </row>
    <row r="85" spans="1:18" ht="21.75" customHeight="1">
      <c r="A85" s="191"/>
      <c r="B85" s="2899" t="s">
        <v>1669</v>
      </c>
      <c r="C85" s="2900"/>
      <c r="D85" s="2901"/>
      <c r="E85" s="284"/>
      <c r="F85" s="277"/>
      <c r="G85" s="277"/>
      <c r="H85" s="277"/>
      <c r="I85" s="277"/>
      <c r="J85" s="277"/>
      <c r="K85" s="277"/>
      <c r="L85" s="277"/>
      <c r="M85" s="741"/>
      <c r="N85" s="277"/>
      <c r="O85" s="277"/>
      <c r="P85" s="277"/>
      <c r="Q85" s="277"/>
      <c r="R85" s="448"/>
    </row>
    <row r="86" spans="1:18" ht="57" customHeight="1">
      <c r="A86" s="191"/>
      <c r="B86" s="275" t="s">
        <v>1670</v>
      </c>
      <c r="C86" s="150" t="s">
        <v>1327</v>
      </c>
      <c r="D86" s="792" t="s">
        <v>1562</v>
      </c>
      <c r="E86" s="383"/>
      <c r="F86" s="383"/>
      <c r="G86" s="383"/>
      <c r="H86" s="383"/>
      <c r="I86" s="383"/>
      <c r="J86" s="383"/>
      <c r="K86" s="743">
        <v>391444</v>
      </c>
      <c r="L86" s="383"/>
      <c r="M86" s="924"/>
      <c r="N86" s="383"/>
      <c r="O86" s="383"/>
      <c r="P86" s="383"/>
      <c r="Q86" s="383"/>
      <c r="R86" s="529"/>
    </row>
    <row r="87" spans="1:18" ht="17.25" customHeight="1">
      <c r="A87" s="191"/>
      <c r="B87" s="539" t="s">
        <v>1671</v>
      </c>
      <c r="C87" s="746"/>
      <c r="D87" s="793"/>
      <c r="E87" s="383"/>
      <c r="F87" s="383"/>
      <c r="G87" s="383"/>
      <c r="H87" s="383"/>
      <c r="I87" s="383"/>
      <c r="J87" s="383"/>
      <c r="K87" s="743"/>
      <c r="L87" s="383"/>
      <c r="M87" s="924"/>
      <c r="N87" s="383"/>
      <c r="O87" s="383"/>
      <c r="P87" s="383"/>
      <c r="Q87" s="383"/>
      <c r="R87" s="529"/>
    </row>
    <row r="88" spans="1:18" ht="18" customHeight="1">
      <c r="A88" s="191"/>
      <c r="B88" s="275" t="s">
        <v>1670</v>
      </c>
      <c r="C88" s="150" t="s">
        <v>1327</v>
      </c>
      <c r="D88" s="794"/>
      <c r="E88" s="383"/>
      <c r="F88" s="383"/>
      <c r="G88" s="383"/>
      <c r="H88" s="383"/>
      <c r="I88" s="383"/>
      <c r="J88" s="383"/>
      <c r="K88" s="743">
        <v>332727</v>
      </c>
      <c r="L88" s="383"/>
      <c r="M88" s="924"/>
      <c r="N88" s="383"/>
      <c r="O88" s="383"/>
      <c r="P88" s="383"/>
      <c r="Q88" s="383"/>
      <c r="R88" s="529"/>
    </row>
    <row r="89" spans="1:18" ht="19.5" customHeight="1">
      <c r="A89" s="191"/>
      <c r="B89" s="539" t="s">
        <v>1672</v>
      </c>
      <c r="C89" s="412"/>
      <c r="D89" s="2996" t="s">
        <v>1562</v>
      </c>
      <c r="E89" s="383"/>
      <c r="F89" s="383"/>
      <c r="G89" s="383"/>
      <c r="H89" s="383"/>
      <c r="I89" s="383"/>
      <c r="J89" s="383"/>
      <c r="K89" s="743"/>
      <c r="L89" s="383"/>
      <c r="M89" s="924"/>
      <c r="N89" s="383"/>
      <c r="O89" s="383"/>
      <c r="P89" s="383"/>
      <c r="Q89" s="383"/>
      <c r="R89" s="529"/>
    </row>
    <row r="90" spans="1:18" ht="18" customHeight="1">
      <c r="A90" s="191"/>
      <c r="B90" s="275" t="s">
        <v>1673</v>
      </c>
      <c r="C90" s="358" t="s">
        <v>1327</v>
      </c>
      <c r="D90" s="2997"/>
      <c r="E90" s="383"/>
      <c r="F90" s="383"/>
      <c r="G90" s="383"/>
      <c r="H90" s="383"/>
      <c r="I90" s="383"/>
      <c r="J90" s="383"/>
      <c r="K90" s="743">
        <v>391444</v>
      </c>
      <c r="L90" s="383"/>
      <c r="M90" s="924"/>
      <c r="N90" s="383"/>
      <c r="O90" s="383"/>
      <c r="P90" s="383"/>
      <c r="Q90" s="383"/>
      <c r="R90" s="529"/>
    </row>
    <row r="91" spans="1:18" ht="21.75" customHeight="1">
      <c r="A91" s="191"/>
      <c r="B91" s="539" t="s">
        <v>1674</v>
      </c>
      <c r="C91" s="412"/>
      <c r="D91" s="2997"/>
      <c r="E91" s="383"/>
      <c r="F91" s="383"/>
      <c r="G91" s="383"/>
      <c r="H91" s="383"/>
      <c r="I91" s="383"/>
      <c r="J91" s="383"/>
      <c r="K91" s="743"/>
      <c r="L91" s="383"/>
      <c r="M91" s="924"/>
      <c r="N91" s="383"/>
      <c r="O91" s="383"/>
      <c r="P91" s="383"/>
      <c r="Q91" s="383"/>
      <c r="R91" s="529"/>
    </row>
    <row r="92" spans="1:18" ht="18">
      <c r="A92" s="192"/>
      <c r="B92" s="275" t="s">
        <v>1673</v>
      </c>
      <c r="C92" s="358" t="s">
        <v>1327</v>
      </c>
      <c r="D92" s="3015"/>
      <c r="E92" s="185"/>
      <c r="F92" s="298"/>
      <c r="G92" s="298"/>
      <c r="H92" s="324"/>
      <c r="I92" s="298"/>
      <c r="J92" s="298"/>
      <c r="K92" s="741">
        <v>332727</v>
      </c>
      <c r="L92" s="298"/>
      <c r="M92" s="924"/>
      <c r="N92" s="298"/>
      <c r="O92" s="298"/>
      <c r="P92" s="324"/>
      <c r="Q92" s="324"/>
      <c r="R92" s="293"/>
    </row>
    <row r="93" spans="1:18" ht="15.75">
      <c r="A93" s="192"/>
      <c r="B93" s="539" t="s">
        <v>1675</v>
      </c>
      <c r="C93" s="412"/>
      <c r="D93" s="744"/>
      <c r="E93" s="299"/>
      <c r="F93" s="299"/>
      <c r="G93" s="299"/>
      <c r="H93" s="332"/>
      <c r="I93" s="299"/>
      <c r="J93" s="299"/>
      <c r="K93" s="745"/>
      <c r="L93" s="299"/>
      <c r="M93" s="924"/>
      <c r="N93" s="299"/>
      <c r="O93" s="299"/>
      <c r="P93" s="332"/>
      <c r="Q93" s="332"/>
      <c r="R93" s="187"/>
    </row>
    <row r="94" spans="1:18" ht="18" customHeight="1">
      <c r="A94" s="192"/>
      <c r="B94" s="275" t="s">
        <v>1676</v>
      </c>
      <c r="C94" s="358" t="s">
        <v>1327</v>
      </c>
      <c r="D94" s="157"/>
      <c r="E94" s="299"/>
      <c r="F94" s="299"/>
      <c r="G94" s="299"/>
      <c r="H94" s="332"/>
      <c r="I94" s="299"/>
      <c r="J94" s="299"/>
      <c r="K94" s="745">
        <v>337968</v>
      </c>
      <c r="L94" s="299"/>
      <c r="M94" s="924"/>
      <c r="N94" s="299"/>
      <c r="O94" s="299"/>
      <c r="P94" s="332"/>
      <c r="Q94" s="332"/>
      <c r="R94" s="187"/>
    </row>
    <row r="95" spans="1:18" ht="18" customHeight="1">
      <c r="A95" s="192"/>
      <c r="B95" s="275" t="s">
        <v>1678</v>
      </c>
      <c r="C95" s="358" t="s">
        <v>1327</v>
      </c>
      <c r="D95" s="2996" t="s">
        <v>1562</v>
      </c>
      <c r="E95" s="299"/>
      <c r="F95" s="299"/>
      <c r="G95" s="299"/>
      <c r="H95" s="332"/>
      <c r="I95" s="299"/>
      <c r="J95" s="299"/>
      <c r="K95" s="745">
        <v>337968</v>
      </c>
      <c r="L95" s="299"/>
      <c r="M95" s="924"/>
      <c r="N95" s="299"/>
      <c r="O95" s="299"/>
      <c r="P95" s="332"/>
      <c r="Q95" s="332"/>
      <c r="R95" s="187"/>
    </row>
    <row r="96" spans="1:18" ht="18">
      <c r="A96" s="192"/>
      <c r="B96" s="275" t="s">
        <v>1679</v>
      </c>
      <c r="C96" s="358" t="s">
        <v>1327</v>
      </c>
      <c r="D96" s="2997"/>
      <c r="E96" s="299"/>
      <c r="F96" s="299"/>
      <c r="G96" s="299"/>
      <c r="H96" s="332"/>
      <c r="I96" s="299"/>
      <c r="J96" s="299"/>
      <c r="K96" s="745">
        <v>268449</v>
      </c>
      <c r="L96" s="299"/>
      <c r="M96" s="924"/>
      <c r="N96" s="299"/>
      <c r="O96" s="299"/>
      <c r="P96" s="332"/>
      <c r="Q96" s="332"/>
      <c r="R96" s="187"/>
    </row>
    <row r="97" spans="1:18" ht="18">
      <c r="A97" s="192"/>
      <c r="B97" s="275" t="s">
        <v>1680</v>
      </c>
      <c r="C97" s="358" t="s">
        <v>1327</v>
      </c>
      <c r="D97" s="2997"/>
      <c r="E97" s="299"/>
      <c r="F97" s="299"/>
      <c r="G97" s="299"/>
      <c r="H97" s="332"/>
      <c r="I97" s="299"/>
      <c r="J97" s="299"/>
      <c r="K97" s="745">
        <v>220321</v>
      </c>
      <c r="L97" s="299"/>
      <c r="M97" s="924"/>
      <c r="N97" s="299"/>
      <c r="O97" s="299"/>
      <c r="P97" s="332"/>
      <c r="Q97" s="332"/>
      <c r="R97" s="187"/>
    </row>
    <row r="98" spans="1:18" ht="18">
      <c r="A98" s="192"/>
      <c r="B98" s="275" t="s">
        <v>1679</v>
      </c>
      <c r="C98" s="358" t="s">
        <v>1327</v>
      </c>
      <c r="D98" s="3015"/>
      <c r="E98" s="299"/>
      <c r="F98" s="299"/>
      <c r="G98" s="299"/>
      <c r="H98" s="332"/>
      <c r="I98" s="299"/>
      <c r="J98" s="299"/>
      <c r="K98" s="745">
        <v>220321</v>
      </c>
      <c r="L98" s="299"/>
      <c r="M98" s="924"/>
      <c r="N98" s="299"/>
      <c r="O98" s="299"/>
      <c r="P98" s="332"/>
      <c r="Q98" s="332"/>
      <c r="R98" s="187"/>
    </row>
    <row r="99" spans="1:18" ht="15.75">
      <c r="A99" s="192"/>
      <c r="B99" s="539" t="s">
        <v>1677</v>
      </c>
      <c r="C99" s="412"/>
      <c r="D99" s="262"/>
      <c r="E99" s="299"/>
      <c r="F99" s="299"/>
      <c r="G99" s="299"/>
      <c r="H99" s="332"/>
      <c r="I99" s="299"/>
      <c r="J99" s="299"/>
      <c r="K99" s="745"/>
      <c r="L99" s="299"/>
      <c r="M99" s="924"/>
      <c r="N99" s="299"/>
      <c r="O99" s="299"/>
      <c r="P99" s="332"/>
      <c r="Q99" s="332"/>
      <c r="R99" s="187"/>
    </row>
    <row r="100" spans="1:18" ht="18" customHeight="1">
      <c r="A100" s="192"/>
      <c r="B100" s="275" t="s">
        <v>1676</v>
      </c>
      <c r="C100" s="358" t="s">
        <v>1327</v>
      </c>
      <c r="D100" s="2996" t="s">
        <v>1562</v>
      </c>
      <c r="E100" s="299"/>
      <c r="F100" s="299"/>
      <c r="G100" s="299"/>
      <c r="H100" s="332"/>
      <c r="I100" s="299"/>
      <c r="J100" s="299"/>
      <c r="K100" s="745">
        <v>287273</v>
      </c>
      <c r="L100" s="299"/>
      <c r="M100" s="924"/>
      <c r="N100" s="299"/>
      <c r="O100" s="299"/>
      <c r="P100" s="332"/>
      <c r="Q100" s="332"/>
      <c r="R100" s="187"/>
    </row>
    <row r="101" spans="1:18" ht="21" customHeight="1">
      <c r="A101" s="192"/>
      <c r="B101" s="275" t="s">
        <v>1678</v>
      </c>
      <c r="C101" s="358" t="s">
        <v>1327</v>
      </c>
      <c r="D101" s="2997"/>
      <c r="E101" s="299"/>
      <c r="F101" s="299"/>
      <c r="G101" s="299"/>
      <c r="H101" s="332"/>
      <c r="I101" s="299"/>
      <c r="J101" s="299"/>
      <c r="K101" s="745">
        <v>287273</v>
      </c>
      <c r="L101" s="299"/>
      <c r="M101" s="924"/>
      <c r="N101" s="299"/>
      <c r="O101" s="299"/>
      <c r="P101" s="332"/>
      <c r="Q101" s="332"/>
      <c r="R101" s="187"/>
    </row>
    <row r="102" spans="1:18" ht="18">
      <c r="A102" s="192"/>
      <c r="B102" s="275" t="s">
        <v>1679</v>
      </c>
      <c r="C102" s="358" t="s">
        <v>1327</v>
      </c>
      <c r="D102" s="2997"/>
      <c r="E102" s="299"/>
      <c r="F102" s="299"/>
      <c r="G102" s="299"/>
      <c r="H102" s="332"/>
      <c r="I102" s="299"/>
      <c r="J102" s="299"/>
      <c r="K102" s="745">
        <v>228182</v>
      </c>
      <c r="L102" s="299"/>
      <c r="M102" s="924"/>
      <c r="N102" s="299"/>
      <c r="O102" s="299"/>
      <c r="P102" s="332"/>
      <c r="Q102" s="332"/>
      <c r="R102" s="187"/>
    </row>
    <row r="103" spans="1:18" ht="18">
      <c r="A103" s="192"/>
      <c r="B103" s="275" t="s">
        <v>1680</v>
      </c>
      <c r="C103" s="358" t="s">
        <v>1327</v>
      </c>
      <c r="D103" s="2997"/>
      <c r="E103" s="299"/>
      <c r="F103" s="299"/>
      <c r="G103" s="299"/>
      <c r="H103" s="332"/>
      <c r="I103" s="299"/>
      <c r="J103" s="299"/>
      <c r="K103" s="745">
        <v>187273</v>
      </c>
      <c r="L103" s="299"/>
      <c r="M103" s="924"/>
      <c r="N103" s="299"/>
      <c r="O103" s="299"/>
      <c r="P103" s="332"/>
      <c r="Q103" s="332"/>
      <c r="R103" s="187"/>
    </row>
    <row r="104" spans="1:18" ht="18">
      <c r="A104" s="192"/>
      <c r="B104" s="275" t="s">
        <v>1679</v>
      </c>
      <c r="C104" s="358" t="s">
        <v>1327</v>
      </c>
      <c r="D104" s="3001"/>
      <c r="E104" s="299"/>
      <c r="F104" s="299"/>
      <c r="G104" s="299"/>
      <c r="H104" s="332"/>
      <c r="I104" s="299"/>
      <c r="J104" s="299"/>
      <c r="K104" s="745">
        <v>187273</v>
      </c>
      <c r="L104" s="299"/>
      <c r="M104" s="924"/>
      <c r="N104" s="299"/>
      <c r="O104" s="299"/>
      <c r="P104" s="332"/>
      <c r="Q104" s="332"/>
      <c r="R104" s="187"/>
    </row>
    <row r="105" spans="1:18" ht="15.75" customHeight="1">
      <c r="A105" s="192"/>
      <c r="B105" s="2892" t="s">
        <v>1681</v>
      </c>
      <c r="C105" s="2893"/>
      <c r="D105" s="3031"/>
      <c r="E105" s="299"/>
      <c r="F105" s="299"/>
      <c r="G105" s="299"/>
      <c r="H105" s="332"/>
      <c r="I105" s="299"/>
      <c r="J105" s="299"/>
      <c r="K105" s="745"/>
      <c r="L105" s="299"/>
      <c r="M105" s="924"/>
      <c r="N105" s="299"/>
      <c r="O105" s="299"/>
      <c r="P105" s="332"/>
      <c r="Q105" s="332"/>
      <c r="R105" s="187"/>
    </row>
    <row r="106" spans="1:18" ht="16.5" customHeight="1">
      <c r="A106" s="192"/>
      <c r="B106" s="2899" t="s">
        <v>1682</v>
      </c>
      <c r="C106" s="2901"/>
      <c r="D106" s="150"/>
      <c r="E106" s="299"/>
      <c r="F106" s="299"/>
      <c r="G106" s="299"/>
      <c r="H106" s="332"/>
      <c r="I106" s="299"/>
      <c r="J106" s="299"/>
      <c r="K106" s="745"/>
      <c r="L106" s="299"/>
      <c r="M106" s="924"/>
      <c r="N106" s="299"/>
      <c r="O106" s="299"/>
      <c r="P106" s="332"/>
      <c r="Q106" s="332"/>
      <c r="R106" s="187"/>
    </row>
    <row r="107" spans="1:18" ht="18" customHeight="1">
      <c r="A107" s="192"/>
      <c r="B107" s="275" t="s">
        <v>1683</v>
      </c>
      <c r="C107" s="358" t="s">
        <v>1327</v>
      </c>
      <c r="D107" s="2996" t="s">
        <v>1562</v>
      </c>
      <c r="E107" s="299"/>
      <c r="F107" s="299"/>
      <c r="G107" s="299"/>
      <c r="H107" s="332"/>
      <c r="I107" s="299"/>
      <c r="J107" s="299"/>
      <c r="K107" s="745">
        <v>268449</v>
      </c>
      <c r="L107" s="299"/>
      <c r="M107" s="924"/>
      <c r="N107" s="299"/>
      <c r="O107" s="299"/>
      <c r="P107" s="332"/>
      <c r="Q107" s="332"/>
      <c r="R107" s="187"/>
    </row>
    <row r="108" spans="1:18" ht="38.25" customHeight="1">
      <c r="A108" s="192"/>
      <c r="B108" s="275" t="s">
        <v>1684</v>
      </c>
      <c r="C108" s="358" t="s">
        <v>1327</v>
      </c>
      <c r="D108" s="2997"/>
      <c r="E108" s="299"/>
      <c r="F108" s="299"/>
      <c r="G108" s="299"/>
      <c r="H108" s="332"/>
      <c r="I108" s="299"/>
      <c r="J108" s="299"/>
      <c r="K108" s="745">
        <v>220321</v>
      </c>
      <c r="L108" s="299"/>
      <c r="M108" s="924"/>
      <c r="N108" s="299"/>
      <c r="O108" s="299"/>
      <c r="P108" s="332"/>
      <c r="Q108" s="332"/>
      <c r="R108" s="187"/>
    </row>
    <row r="109" spans="1:18" ht="27.75" customHeight="1">
      <c r="A109" s="192"/>
      <c r="B109" s="275" t="s">
        <v>1685</v>
      </c>
      <c r="C109" s="358" t="s">
        <v>1327</v>
      </c>
      <c r="D109" s="2997"/>
      <c r="E109" s="299"/>
      <c r="F109" s="299"/>
      <c r="G109" s="299"/>
      <c r="H109" s="332"/>
      <c r="I109" s="299"/>
      <c r="J109" s="299"/>
      <c r="K109" s="745">
        <v>166845</v>
      </c>
      <c r="L109" s="299"/>
      <c r="M109" s="924"/>
      <c r="N109" s="299"/>
      <c r="O109" s="299"/>
      <c r="P109" s="332"/>
      <c r="Q109" s="332"/>
      <c r="R109" s="187"/>
    </row>
    <row r="110" spans="1:18" ht="22.5" customHeight="1">
      <c r="A110" s="192"/>
      <c r="B110" s="2899" t="s">
        <v>1686</v>
      </c>
      <c r="C110" s="2900"/>
      <c r="D110" s="2997"/>
      <c r="E110" s="299"/>
      <c r="F110" s="299"/>
      <c r="G110" s="299"/>
      <c r="H110" s="332"/>
      <c r="I110" s="299"/>
      <c r="J110" s="299"/>
      <c r="K110" s="745"/>
      <c r="L110" s="299"/>
      <c r="M110" s="924"/>
      <c r="N110" s="299"/>
      <c r="O110" s="299"/>
      <c r="P110" s="332"/>
      <c r="Q110" s="332"/>
      <c r="R110" s="187"/>
    </row>
    <row r="111" spans="1:18" ht="24" customHeight="1">
      <c r="A111" s="192"/>
      <c r="B111" s="275" t="s">
        <v>1683</v>
      </c>
      <c r="C111" s="358" t="s">
        <v>1327</v>
      </c>
      <c r="D111" s="2997"/>
      <c r="E111" s="299"/>
      <c r="F111" s="299"/>
      <c r="G111" s="299"/>
      <c r="H111" s="332"/>
      <c r="I111" s="299"/>
      <c r="J111" s="299"/>
      <c r="K111" s="745">
        <v>228182</v>
      </c>
      <c r="L111" s="299"/>
      <c r="M111" s="924"/>
      <c r="N111" s="299"/>
      <c r="O111" s="299"/>
      <c r="P111" s="332"/>
      <c r="Q111" s="332"/>
      <c r="R111" s="187"/>
    </row>
    <row r="112" spans="1:18" ht="32.25" customHeight="1">
      <c r="A112" s="192"/>
      <c r="B112" s="275" t="s">
        <v>1684</v>
      </c>
      <c r="C112" s="358" t="s">
        <v>1327</v>
      </c>
      <c r="D112" s="2997"/>
      <c r="E112" s="299"/>
      <c r="F112" s="299"/>
      <c r="G112" s="299"/>
      <c r="H112" s="332"/>
      <c r="I112" s="299"/>
      <c r="J112" s="299"/>
      <c r="K112" s="745">
        <v>187273</v>
      </c>
      <c r="L112" s="299"/>
      <c r="M112" s="924"/>
      <c r="N112" s="299"/>
      <c r="O112" s="299"/>
      <c r="P112" s="332"/>
      <c r="Q112" s="332"/>
      <c r="R112" s="187"/>
    </row>
    <row r="113" spans="1:18" ht="18">
      <c r="A113" s="192"/>
      <c r="B113" s="275" t="s">
        <v>1685</v>
      </c>
      <c r="C113" s="358" t="s">
        <v>1327</v>
      </c>
      <c r="D113" s="3001"/>
      <c r="E113" s="299"/>
      <c r="F113" s="299"/>
      <c r="G113" s="299"/>
      <c r="H113" s="332"/>
      <c r="I113" s="299"/>
      <c r="J113" s="299"/>
      <c r="K113" s="745">
        <v>141818</v>
      </c>
      <c r="L113" s="299"/>
      <c r="M113" s="924"/>
      <c r="N113" s="299"/>
      <c r="O113" s="299"/>
      <c r="P113" s="332"/>
      <c r="Q113" s="332"/>
      <c r="R113" s="187"/>
    </row>
    <row r="114" spans="1:18" ht="24" customHeight="1">
      <c r="A114" s="192"/>
      <c r="B114" s="2892" t="s">
        <v>1687</v>
      </c>
      <c r="C114" s="2893"/>
      <c r="D114" s="3031"/>
      <c r="E114" s="299"/>
      <c r="F114" s="299"/>
      <c r="G114" s="299"/>
      <c r="H114" s="332"/>
      <c r="I114" s="299"/>
      <c r="J114" s="299"/>
      <c r="K114" s="745"/>
      <c r="L114" s="299"/>
      <c r="M114" s="924"/>
      <c r="N114" s="299"/>
      <c r="O114" s="299"/>
      <c r="P114" s="332"/>
      <c r="Q114" s="332"/>
      <c r="R114" s="187"/>
    </row>
    <row r="115" spans="1:18" ht="15.75" customHeight="1">
      <c r="A115" s="192"/>
      <c r="B115" s="2899" t="s">
        <v>1690</v>
      </c>
      <c r="C115" s="2901"/>
      <c r="E115" s="299"/>
      <c r="F115" s="299"/>
      <c r="G115" s="299"/>
      <c r="H115" s="332"/>
      <c r="I115" s="299"/>
      <c r="J115" s="299"/>
      <c r="K115" s="745"/>
      <c r="L115" s="299"/>
      <c r="M115" s="924"/>
      <c r="N115" s="299"/>
      <c r="O115" s="299"/>
      <c r="P115" s="332"/>
      <c r="Q115" s="332"/>
      <c r="R115" s="187"/>
    </row>
    <row r="116" spans="1:18" ht="18">
      <c r="A116" s="192"/>
      <c r="B116" s="275" t="s">
        <v>1688</v>
      </c>
      <c r="C116" s="358" t="s">
        <v>1327</v>
      </c>
      <c r="D116" s="860"/>
      <c r="E116" s="299"/>
      <c r="F116" s="299"/>
      <c r="G116" s="299"/>
      <c r="H116" s="332"/>
      <c r="I116" s="299"/>
      <c r="J116" s="299"/>
      <c r="K116" s="745">
        <v>257754</v>
      </c>
      <c r="L116" s="299"/>
      <c r="M116" s="924"/>
      <c r="N116" s="299"/>
      <c r="O116" s="299"/>
      <c r="P116" s="332"/>
      <c r="Q116" s="332"/>
      <c r="R116" s="187"/>
    </row>
    <row r="117" spans="1:18" ht="60" customHeight="1">
      <c r="A117" s="192"/>
      <c r="B117" s="275" t="s">
        <v>1689</v>
      </c>
      <c r="C117" s="358" t="s">
        <v>1327</v>
      </c>
      <c r="D117" s="2996" t="s">
        <v>1562</v>
      </c>
      <c r="E117" s="299"/>
      <c r="F117" s="299"/>
      <c r="G117" s="299"/>
      <c r="H117" s="332"/>
      <c r="I117" s="299"/>
      <c r="J117" s="299"/>
      <c r="K117" s="745">
        <v>257754</v>
      </c>
      <c r="L117" s="299"/>
      <c r="M117" s="924"/>
      <c r="N117" s="299"/>
      <c r="O117" s="299"/>
      <c r="P117" s="332"/>
      <c r="Q117" s="332"/>
      <c r="R117" s="187"/>
    </row>
    <row r="118" spans="1:18" ht="26.25" customHeight="1">
      <c r="A118" s="192"/>
      <c r="B118" s="2899" t="s">
        <v>1690</v>
      </c>
      <c r="C118" s="2901"/>
      <c r="D118" s="2997"/>
      <c r="E118" s="299"/>
      <c r="F118" s="299"/>
      <c r="G118" s="299"/>
      <c r="H118" s="332"/>
      <c r="I118" s="299"/>
      <c r="J118" s="299"/>
      <c r="K118" s="745"/>
      <c r="L118" s="299"/>
      <c r="M118" s="924"/>
      <c r="N118" s="299"/>
      <c r="O118" s="299"/>
      <c r="P118" s="332"/>
      <c r="Q118" s="332"/>
      <c r="R118" s="187"/>
    </row>
    <row r="119" spans="1:18" ht="18">
      <c r="A119" s="192"/>
      <c r="B119" s="275" t="s">
        <v>1688</v>
      </c>
      <c r="C119" s="358" t="s">
        <v>1327</v>
      </c>
      <c r="D119" s="2997"/>
      <c r="E119" s="299"/>
      <c r="F119" s="299"/>
      <c r="G119" s="299"/>
      <c r="H119" s="332"/>
      <c r="I119" s="299"/>
      <c r="J119" s="299"/>
      <c r="K119" s="745">
        <v>219091</v>
      </c>
      <c r="L119" s="299"/>
      <c r="M119" s="924"/>
      <c r="N119" s="299"/>
      <c r="O119" s="299"/>
      <c r="P119" s="332"/>
      <c r="Q119" s="332"/>
      <c r="R119" s="187"/>
    </row>
    <row r="120" spans="1:18" ht="18">
      <c r="A120" s="192"/>
      <c r="B120" s="275" t="s">
        <v>1689</v>
      </c>
      <c r="C120" s="358" t="s">
        <v>1327</v>
      </c>
      <c r="D120" s="3001"/>
      <c r="E120" s="299"/>
      <c r="F120" s="299"/>
      <c r="G120" s="299"/>
      <c r="H120" s="332"/>
      <c r="I120" s="299"/>
      <c r="J120" s="299"/>
      <c r="K120" s="745">
        <v>219091</v>
      </c>
      <c r="L120" s="299"/>
      <c r="M120" s="924"/>
      <c r="N120" s="299"/>
      <c r="O120" s="299"/>
      <c r="P120" s="332"/>
      <c r="Q120" s="332"/>
      <c r="R120" s="187"/>
    </row>
    <row r="121" spans="1:18" ht="24" customHeight="1">
      <c r="A121" s="192"/>
      <c r="B121" s="3032" t="s">
        <v>1691</v>
      </c>
      <c r="C121" s="3033"/>
      <c r="D121" s="3034"/>
      <c r="E121" s="299"/>
      <c r="F121" s="299"/>
      <c r="G121" s="299"/>
      <c r="H121" s="332"/>
      <c r="I121" s="299"/>
      <c r="J121" s="299"/>
      <c r="K121" s="745"/>
      <c r="L121" s="299"/>
      <c r="M121" s="924"/>
      <c r="N121" s="299"/>
      <c r="O121" s="299"/>
      <c r="P121" s="332"/>
      <c r="Q121" s="332"/>
      <c r="R121" s="187"/>
    </row>
    <row r="122" spans="1:18" ht="30" customHeight="1">
      <c r="A122" s="192"/>
      <c r="B122" s="275" t="s">
        <v>1692</v>
      </c>
      <c r="C122" s="358" t="s">
        <v>1327</v>
      </c>
      <c r="D122" s="2996" t="s">
        <v>1562</v>
      </c>
      <c r="E122" s="299"/>
      <c r="F122" s="299"/>
      <c r="G122" s="299"/>
      <c r="H122" s="332"/>
      <c r="I122" s="299"/>
      <c r="J122" s="299"/>
      <c r="K122" s="745">
        <v>252406</v>
      </c>
      <c r="L122" s="299"/>
      <c r="M122" s="924"/>
      <c r="N122" s="299"/>
      <c r="O122" s="299"/>
      <c r="P122" s="332"/>
      <c r="Q122" s="332"/>
      <c r="R122" s="187"/>
    </row>
    <row r="123" spans="1:18" ht="33" customHeight="1">
      <c r="A123" s="192"/>
      <c r="B123" s="275" t="s">
        <v>1693</v>
      </c>
      <c r="C123" s="358" t="s">
        <v>1327</v>
      </c>
      <c r="D123" s="3001"/>
      <c r="E123" s="299"/>
      <c r="F123" s="299"/>
      <c r="G123" s="299"/>
      <c r="H123" s="332"/>
      <c r="I123" s="299"/>
      <c r="J123" s="299"/>
      <c r="K123" s="745">
        <v>252406</v>
      </c>
      <c r="L123" s="299"/>
      <c r="M123" s="924"/>
      <c r="N123" s="299"/>
      <c r="O123" s="299"/>
      <c r="P123" s="332"/>
      <c r="Q123" s="332"/>
      <c r="R123" s="187"/>
    </row>
    <row r="124" spans="1:18" ht="30">
      <c r="A124" s="192"/>
      <c r="B124" s="275" t="s">
        <v>1694</v>
      </c>
      <c r="C124" s="358" t="s">
        <v>1327</v>
      </c>
      <c r="D124" s="262"/>
      <c r="E124" s="299"/>
      <c r="F124" s="299"/>
      <c r="G124" s="299"/>
      <c r="H124" s="332"/>
      <c r="I124" s="299"/>
      <c r="J124" s="299"/>
      <c r="K124" s="745">
        <v>177540</v>
      </c>
      <c r="L124" s="299"/>
      <c r="M124" s="924"/>
      <c r="N124" s="299"/>
      <c r="O124" s="299"/>
      <c r="P124" s="332"/>
      <c r="Q124" s="332"/>
      <c r="R124" s="187"/>
    </row>
    <row r="125" spans="1:18" ht="24.75" customHeight="1">
      <c r="A125" s="192"/>
      <c r="B125" s="3009" t="s">
        <v>1695</v>
      </c>
      <c r="C125" s="3010"/>
      <c r="D125" s="3011"/>
      <c r="E125" s="299"/>
      <c r="F125" s="299"/>
      <c r="G125" s="299"/>
      <c r="H125" s="332"/>
      <c r="I125" s="299"/>
      <c r="J125" s="299"/>
      <c r="K125" s="745"/>
      <c r="L125" s="299"/>
      <c r="M125" s="924"/>
      <c r="N125" s="299"/>
      <c r="O125" s="299"/>
      <c r="P125" s="332"/>
      <c r="Q125" s="332"/>
      <c r="R125" s="187"/>
    </row>
    <row r="126" spans="1:18" ht="30" customHeight="1">
      <c r="A126" s="192"/>
      <c r="B126" s="275" t="s">
        <v>1692</v>
      </c>
      <c r="C126" s="358" t="s">
        <v>1327</v>
      </c>
      <c r="D126" s="2996" t="s">
        <v>1562</v>
      </c>
      <c r="E126" s="299"/>
      <c r="F126" s="299"/>
      <c r="G126" s="299"/>
      <c r="H126" s="332"/>
      <c r="I126" s="299"/>
      <c r="J126" s="299"/>
      <c r="K126" s="745">
        <v>214545</v>
      </c>
      <c r="L126" s="299"/>
      <c r="M126" s="924"/>
      <c r="N126" s="299"/>
      <c r="O126" s="299"/>
      <c r="P126" s="332"/>
      <c r="Q126" s="332"/>
      <c r="R126" s="187"/>
    </row>
    <row r="127" spans="1:18" ht="30">
      <c r="A127" s="192"/>
      <c r="B127" s="275" t="s">
        <v>1693</v>
      </c>
      <c r="C127" s="358" t="s">
        <v>1327</v>
      </c>
      <c r="D127" s="2997"/>
      <c r="E127" s="299"/>
      <c r="F127" s="299"/>
      <c r="G127" s="299"/>
      <c r="H127" s="332"/>
      <c r="I127" s="299"/>
      <c r="J127" s="299"/>
      <c r="K127" s="745">
        <v>214545</v>
      </c>
      <c r="L127" s="299"/>
      <c r="M127" s="924"/>
      <c r="N127" s="299"/>
      <c r="O127" s="299"/>
      <c r="P127" s="332"/>
      <c r="Q127" s="332"/>
      <c r="R127" s="187"/>
    </row>
    <row r="128" spans="1:18" ht="37.5" customHeight="1">
      <c r="A128" s="192"/>
      <c r="B128" s="275" t="s">
        <v>1694</v>
      </c>
      <c r="C128" s="358" t="s">
        <v>1327</v>
      </c>
      <c r="D128" s="3001"/>
      <c r="E128" s="299"/>
      <c r="F128" s="299"/>
      <c r="G128" s="299"/>
      <c r="H128" s="332"/>
      <c r="I128" s="299"/>
      <c r="J128" s="299"/>
      <c r="K128" s="745">
        <v>150909</v>
      </c>
      <c r="L128" s="299"/>
      <c r="M128" s="924"/>
      <c r="N128" s="299"/>
      <c r="O128" s="299"/>
      <c r="P128" s="332"/>
      <c r="Q128" s="332"/>
      <c r="R128" s="187"/>
    </row>
    <row r="129" spans="1:18" ht="22.5" customHeight="1">
      <c r="A129" s="192"/>
      <c r="B129" s="2892" t="s">
        <v>1696</v>
      </c>
      <c r="C129" s="2893"/>
      <c r="D129" s="3031"/>
      <c r="E129" s="299"/>
      <c r="F129" s="299"/>
      <c r="G129" s="299"/>
      <c r="H129" s="332"/>
      <c r="I129" s="299"/>
      <c r="J129" s="299"/>
      <c r="K129" s="745"/>
      <c r="L129" s="299"/>
      <c r="M129" s="924"/>
      <c r="N129" s="299"/>
      <c r="O129" s="299"/>
      <c r="P129" s="332"/>
      <c r="Q129" s="332"/>
      <c r="R129" s="187"/>
    </row>
    <row r="130" spans="1:18" ht="20.25" customHeight="1">
      <c r="A130" s="192"/>
      <c r="B130" s="3009" t="s">
        <v>1697</v>
      </c>
      <c r="C130" s="3010"/>
      <c r="D130" s="3011"/>
      <c r="E130" s="299"/>
      <c r="F130" s="299"/>
      <c r="G130" s="299"/>
      <c r="H130" s="332"/>
      <c r="I130" s="299"/>
      <c r="J130" s="299"/>
      <c r="K130" s="745"/>
      <c r="L130" s="299"/>
      <c r="M130" s="924"/>
      <c r="N130" s="299"/>
      <c r="O130" s="299"/>
      <c r="P130" s="332"/>
      <c r="Q130" s="332"/>
      <c r="R130" s="187"/>
    </row>
    <row r="131" spans="1:18" ht="18" customHeight="1">
      <c r="A131" s="192"/>
      <c r="B131" s="275" t="s">
        <v>1698</v>
      </c>
      <c r="C131" s="358" t="s">
        <v>1327</v>
      </c>
      <c r="D131" s="2996" t="s">
        <v>1562</v>
      </c>
      <c r="E131" s="299"/>
      <c r="F131" s="299"/>
      <c r="G131" s="299"/>
      <c r="H131" s="332"/>
      <c r="I131" s="299"/>
      <c r="J131" s="299"/>
      <c r="K131" s="745">
        <v>327273</v>
      </c>
      <c r="L131" s="299"/>
      <c r="M131" s="924"/>
      <c r="N131" s="299"/>
      <c r="O131" s="299"/>
      <c r="P131" s="332"/>
      <c r="Q131" s="332"/>
      <c r="R131" s="187"/>
    </row>
    <row r="132" spans="1:18" ht="18">
      <c r="A132" s="192"/>
      <c r="B132" s="275" t="s">
        <v>1699</v>
      </c>
      <c r="C132" s="358" t="s">
        <v>1327</v>
      </c>
      <c r="D132" s="2997"/>
      <c r="E132" s="299"/>
      <c r="F132" s="299"/>
      <c r="G132" s="299"/>
      <c r="H132" s="332"/>
      <c r="I132" s="299"/>
      <c r="J132" s="299"/>
      <c r="K132" s="745">
        <v>305883</v>
      </c>
      <c r="L132" s="299"/>
      <c r="M132" s="924"/>
      <c r="N132" s="299"/>
      <c r="O132" s="299"/>
      <c r="P132" s="332"/>
      <c r="Q132" s="332"/>
      <c r="R132" s="187"/>
    </row>
    <row r="133" spans="1:18" ht="18">
      <c r="A133" s="192"/>
      <c r="B133" s="275" t="s">
        <v>1700</v>
      </c>
      <c r="C133" s="358" t="s">
        <v>1327</v>
      </c>
      <c r="D133" s="2997"/>
      <c r="E133" s="299"/>
      <c r="F133" s="299"/>
      <c r="G133" s="299"/>
      <c r="H133" s="332"/>
      <c r="I133" s="299"/>
      <c r="J133" s="299"/>
      <c r="K133" s="745">
        <v>263102</v>
      </c>
      <c r="L133" s="299"/>
      <c r="M133" s="924"/>
      <c r="N133" s="299"/>
      <c r="O133" s="299"/>
      <c r="P133" s="332"/>
      <c r="Q133" s="332"/>
      <c r="R133" s="187"/>
    </row>
    <row r="134" spans="1:18" ht="18">
      <c r="A134" s="192"/>
      <c r="B134" s="275" t="s">
        <v>1701</v>
      </c>
      <c r="C134" s="358" t="s">
        <v>1327</v>
      </c>
      <c r="D134" s="2997"/>
      <c r="E134" s="299"/>
      <c r="F134" s="299"/>
      <c r="G134" s="299"/>
      <c r="H134" s="332"/>
      <c r="I134" s="299"/>
      <c r="J134" s="299"/>
      <c r="K134" s="745">
        <v>231016</v>
      </c>
      <c r="L134" s="299"/>
      <c r="M134" s="924"/>
      <c r="N134" s="299"/>
      <c r="O134" s="299"/>
      <c r="P134" s="332"/>
      <c r="Q134" s="332"/>
      <c r="R134" s="187"/>
    </row>
    <row r="135" spans="1:18" ht="18">
      <c r="A135" s="192"/>
      <c r="B135" s="275" t="s">
        <v>1702</v>
      </c>
      <c r="C135" s="358" t="s">
        <v>1327</v>
      </c>
      <c r="D135" s="3001"/>
      <c r="E135" s="299"/>
      <c r="F135" s="299"/>
      <c r="G135" s="299"/>
      <c r="H135" s="332"/>
      <c r="I135" s="299"/>
      <c r="J135" s="299"/>
      <c r="K135" s="745">
        <v>231016</v>
      </c>
      <c r="L135" s="299"/>
      <c r="M135" s="924"/>
      <c r="N135" s="299"/>
      <c r="O135" s="299"/>
      <c r="P135" s="332"/>
      <c r="Q135" s="332"/>
      <c r="R135" s="187"/>
    </row>
    <row r="136" spans="1:18" ht="22.5" customHeight="1">
      <c r="A136" s="192"/>
      <c r="B136" s="3009" t="s">
        <v>1703</v>
      </c>
      <c r="C136" s="3010"/>
      <c r="D136" s="3011"/>
      <c r="E136" s="299"/>
      <c r="F136" s="299"/>
      <c r="G136" s="299"/>
      <c r="H136" s="332"/>
      <c r="I136" s="299"/>
      <c r="J136" s="299"/>
      <c r="K136" s="745"/>
      <c r="L136" s="299"/>
      <c r="M136" s="924"/>
      <c r="N136" s="299"/>
      <c r="O136" s="299"/>
      <c r="P136" s="332"/>
      <c r="Q136" s="332"/>
      <c r="R136" s="187"/>
    </row>
    <row r="137" spans="1:18" ht="18" customHeight="1">
      <c r="A137" s="192"/>
      <c r="B137" s="275" t="s">
        <v>1698</v>
      </c>
      <c r="C137" s="358" t="s">
        <v>1327</v>
      </c>
      <c r="D137" s="2996" t="s">
        <v>1562</v>
      </c>
      <c r="E137" s="299"/>
      <c r="F137" s="299"/>
      <c r="G137" s="299"/>
      <c r="H137" s="332"/>
      <c r="I137" s="299"/>
      <c r="J137" s="299"/>
      <c r="K137" s="745">
        <v>278182</v>
      </c>
      <c r="L137" s="299"/>
      <c r="M137" s="924"/>
      <c r="N137" s="299"/>
      <c r="O137" s="299"/>
      <c r="P137" s="332"/>
      <c r="Q137" s="332"/>
      <c r="R137" s="187"/>
    </row>
    <row r="138" spans="1:18" ht="29.25" customHeight="1">
      <c r="A138" s="192"/>
      <c r="B138" s="275" t="s">
        <v>1699</v>
      </c>
      <c r="C138" s="358" t="s">
        <v>1327</v>
      </c>
      <c r="D138" s="2997"/>
      <c r="E138" s="299"/>
      <c r="F138" s="299"/>
      <c r="G138" s="299"/>
      <c r="H138" s="332"/>
      <c r="I138" s="299"/>
      <c r="J138" s="299"/>
      <c r="K138" s="745">
        <v>260000</v>
      </c>
      <c r="L138" s="299"/>
      <c r="M138" s="924"/>
      <c r="N138" s="299"/>
      <c r="O138" s="299"/>
      <c r="P138" s="332"/>
      <c r="Q138" s="332"/>
      <c r="R138" s="187"/>
    </row>
    <row r="139" spans="1:18" ht="18">
      <c r="A139" s="192"/>
      <c r="B139" s="275" t="s">
        <v>1700</v>
      </c>
      <c r="C139" s="358" t="s">
        <v>1327</v>
      </c>
      <c r="D139" s="2997"/>
      <c r="E139" s="299"/>
      <c r="F139" s="299"/>
      <c r="G139" s="299"/>
      <c r="H139" s="332"/>
      <c r="I139" s="299"/>
      <c r="J139" s="299"/>
      <c r="K139" s="745">
        <v>223636</v>
      </c>
      <c r="L139" s="299"/>
      <c r="M139" s="924"/>
      <c r="N139" s="299"/>
      <c r="O139" s="299"/>
      <c r="P139" s="332"/>
      <c r="Q139" s="332"/>
      <c r="R139" s="187"/>
    </row>
    <row r="140" spans="1:18" ht="18">
      <c r="A140" s="192"/>
      <c r="B140" s="275" t="s">
        <v>1701</v>
      </c>
      <c r="C140" s="358" t="s">
        <v>1327</v>
      </c>
      <c r="D140" s="2997"/>
      <c r="E140" s="299"/>
      <c r="F140" s="299"/>
      <c r="G140" s="299"/>
      <c r="H140" s="332"/>
      <c r="I140" s="299"/>
      <c r="J140" s="299"/>
      <c r="K140" s="745">
        <v>196364</v>
      </c>
      <c r="L140" s="299"/>
      <c r="M140" s="924"/>
      <c r="N140" s="299"/>
      <c r="O140" s="299"/>
      <c r="P140" s="332"/>
      <c r="Q140" s="332"/>
      <c r="R140" s="187"/>
    </row>
    <row r="141" spans="1:18" ht="18">
      <c r="A141" s="192"/>
      <c r="B141" s="275" t="s">
        <v>1702</v>
      </c>
      <c r="C141" s="358" t="s">
        <v>1327</v>
      </c>
      <c r="D141" s="3001"/>
      <c r="E141" s="299"/>
      <c r="F141" s="299"/>
      <c r="G141" s="299"/>
      <c r="H141" s="332"/>
      <c r="I141" s="299"/>
      <c r="J141" s="299"/>
      <c r="K141" s="745">
        <v>196364</v>
      </c>
      <c r="L141" s="299"/>
      <c r="M141" s="924"/>
      <c r="N141" s="299"/>
      <c r="O141" s="299"/>
      <c r="P141" s="332"/>
      <c r="Q141" s="332"/>
      <c r="R141" s="187"/>
    </row>
    <row r="142" spans="1:18" ht="22.5" customHeight="1">
      <c r="A142" s="192"/>
      <c r="B142" s="3009" t="s">
        <v>1704</v>
      </c>
      <c r="C142" s="3010"/>
      <c r="D142" s="3011"/>
      <c r="E142" s="299"/>
      <c r="F142" s="299"/>
      <c r="G142" s="299"/>
      <c r="H142" s="332"/>
      <c r="I142" s="299"/>
      <c r="J142" s="299"/>
      <c r="K142" s="745"/>
      <c r="L142" s="299"/>
      <c r="M142" s="924"/>
      <c r="N142" s="299"/>
      <c r="O142" s="299"/>
      <c r="P142" s="332"/>
      <c r="Q142" s="332"/>
      <c r="R142" s="187"/>
    </row>
    <row r="143" spans="1:18" ht="18" customHeight="1">
      <c r="A143" s="192"/>
      <c r="B143" s="275" t="s">
        <v>1705</v>
      </c>
      <c r="C143" s="358" t="s">
        <v>1327</v>
      </c>
      <c r="D143" s="2996" t="s">
        <v>1562</v>
      </c>
      <c r="E143" s="299"/>
      <c r="F143" s="299"/>
      <c r="G143" s="299"/>
      <c r="H143" s="332"/>
      <c r="I143" s="299"/>
      <c r="J143" s="299"/>
      <c r="K143" s="745">
        <v>434225</v>
      </c>
      <c r="L143" s="299"/>
      <c r="M143" s="924"/>
      <c r="N143" s="299"/>
      <c r="O143" s="299"/>
      <c r="P143" s="332"/>
      <c r="Q143" s="332"/>
      <c r="R143" s="187"/>
    </row>
    <row r="144" spans="1:18" ht="18">
      <c r="A144" s="192"/>
      <c r="B144" s="275" t="s">
        <v>1706</v>
      </c>
      <c r="C144" s="358" t="s">
        <v>1327</v>
      </c>
      <c r="D144" s="2997"/>
      <c r="E144" s="299"/>
      <c r="F144" s="299"/>
      <c r="G144" s="299"/>
      <c r="H144" s="332"/>
      <c r="I144" s="299"/>
      <c r="J144" s="299"/>
      <c r="K144" s="745">
        <v>327273</v>
      </c>
      <c r="L144" s="299"/>
      <c r="M144" s="924"/>
      <c r="N144" s="299"/>
      <c r="O144" s="299"/>
      <c r="P144" s="332"/>
      <c r="Q144" s="332"/>
      <c r="R144" s="187"/>
    </row>
    <row r="145" spans="1:18" ht="18">
      <c r="A145" s="192"/>
      <c r="B145" s="275" t="s">
        <v>1707</v>
      </c>
      <c r="C145" s="358" t="s">
        <v>1327</v>
      </c>
      <c r="D145" s="2997"/>
      <c r="E145" s="299"/>
      <c r="F145" s="299"/>
      <c r="G145" s="299"/>
      <c r="H145" s="332"/>
      <c r="I145" s="299"/>
      <c r="J145" s="299"/>
      <c r="K145" s="745">
        <v>263102</v>
      </c>
      <c r="L145" s="299"/>
      <c r="M145" s="924"/>
      <c r="N145" s="299"/>
      <c r="O145" s="299"/>
      <c r="P145" s="332"/>
      <c r="Q145" s="332"/>
      <c r="R145" s="187"/>
    </row>
    <row r="146" spans="1:18" ht="18">
      <c r="A146" s="192"/>
      <c r="B146" s="275" t="s">
        <v>1708</v>
      </c>
      <c r="C146" s="358" t="s">
        <v>1327</v>
      </c>
      <c r="D146" s="3001"/>
      <c r="E146" s="299"/>
      <c r="F146" s="299"/>
      <c r="G146" s="299"/>
      <c r="H146" s="332"/>
      <c r="I146" s="299"/>
      <c r="J146" s="299"/>
      <c r="K146" s="745">
        <v>263102</v>
      </c>
      <c r="L146" s="299"/>
      <c r="M146" s="924"/>
      <c r="N146" s="299"/>
      <c r="O146" s="299"/>
      <c r="P146" s="332"/>
      <c r="Q146" s="332"/>
      <c r="R146" s="187"/>
    </row>
    <row r="147" spans="1:18" ht="22.5" customHeight="1">
      <c r="A147" s="192"/>
      <c r="B147" s="3009" t="s">
        <v>1709</v>
      </c>
      <c r="C147" s="3010"/>
      <c r="D147" s="3011"/>
      <c r="E147" s="299"/>
      <c r="F147" s="299"/>
      <c r="G147" s="299"/>
      <c r="H147" s="332"/>
      <c r="I147" s="299"/>
      <c r="J147" s="299"/>
      <c r="K147" s="745"/>
      <c r="L147" s="299"/>
      <c r="M147" s="924"/>
      <c r="N147" s="299"/>
      <c r="O147" s="299"/>
      <c r="P147" s="332"/>
      <c r="Q147" s="332"/>
      <c r="R147" s="187"/>
    </row>
    <row r="148" spans="1:18" ht="18" customHeight="1">
      <c r="A148" s="192"/>
      <c r="B148" s="275" t="s">
        <v>1705</v>
      </c>
      <c r="C148" s="358" t="s">
        <v>1327</v>
      </c>
      <c r="D148" s="2996" t="s">
        <v>1562</v>
      </c>
      <c r="E148" s="299"/>
      <c r="F148" s="299"/>
      <c r="G148" s="299"/>
      <c r="H148" s="332"/>
      <c r="I148" s="299"/>
      <c r="J148" s="299"/>
      <c r="K148" s="745">
        <v>369091</v>
      </c>
      <c r="L148" s="299"/>
      <c r="M148" s="924"/>
      <c r="N148" s="299"/>
      <c r="O148" s="299"/>
      <c r="P148" s="332"/>
      <c r="Q148" s="332"/>
      <c r="R148" s="187"/>
    </row>
    <row r="149" spans="1:18" ht="18">
      <c r="A149" s="192"/>
      <c r="B149" s="275" t="s">
        <v>1706</v>
      </c>
      <c r="C149" s="358" t="s">
        <v>1327</v>
      </c>
      <c r="D149" s="2997"/>
      <c r="E149" s="299"/>
      <c r="F149" s="299"/>
      <c r="G149" s="299"/>
      <c r="H149" s="332"/>
      <c r="I149" s="299"/>
      <c r="J149" s="299"/>
      <c r="K149" s="745">
        <v>278182</v>
      </c>
      <c r="L149" s="299"/>
      <c r="M149" s="924"/>
      <c r="N149" s="299"/>
      <c r="O149" s="299"/>
      <c r="P149" s="332"/>
      <c r="Q149" s="332"/>
      <c r="R149" s="187"/>
    </row>
    <row r="150" spans="1:18" ht="36" customHeight="1">
      <c r="A150" s="192"/>
      <c r="B150" s="275" t="s">
        <v>1707</v>
      </c>
      <c r="C150" s="358" t="s">
        <v>1327</v>
      </c>
      <c r="D150" s="2997"/>
      <c r="E150" s="299"/>
      <c r="F150" s="299"/>
      <c r="G150" s="299"/>
      <c r="H150" s="332"/>
      <c r="I150" s="299"/>
      <c r="J150" s="299"/>
      <c r="K150" s="745">
        <v>223636</v>
      </c>
      <c r="L150" s="299"/>
      <c r="M150" s="924"/>
      <c r="N150" s="299"/>
      <c r="O150" s="299"/>
      <c r="P150" s="332"/>
      <c r="Q150" s="332"/>
      <c r="R150" s="187"/>
    </row>
    <row r="151" spans="1:18" ht="18">
      <c r="A151" s="192"/>
      <c r="B151" s="275" t="s">
        <v>1708</v>
      </c>
      <c r="C151" s="358" t="s">
        <v>1327</v>
      </c>
      <c r="D151" s="3001"/>
      <c r="E151" s="299"/>
      <c r="F151" s="299"/>
      <c r="G151" s="299"/>
      <c r="H151" s="332"/>
      <c r="I151" s="299"/>
      <c r="J151" s="299"/>
      <c r="K151" s="745">
        <v>223636</v>
      </c>
      <c r="L151" s="299"/>
      <c r="M151" s="924"/>
      <c r="N151" s="299"/>
      <c r="O151" s="299"/>
      <c r="P151" s="332"/>
      <c r="Q151" s="332"/>
      <c r="R151" s="187"/>
    </row>
    <row r="152" spans="1:18" ht="22.5" customHeight="1">
      <c r="A152" s="192"/>
      <c r="B152" s="539" t="s">
        <v>1710</v>
      </c>
      <c r="C152" s="540"/>
      <c r="D152" s="795"/>
      <c r="E152" s="299"/>
      <c r="F152" s="299"/>
      <c r="G152" s="299"/>
      <c r="H152" s="332"/>
      <c r="I152" s="299"/>
      <c r="J152" s="299"/>
      <c r="K152" s="745"/>
      <c r="L152" s="299"/>
      <c r="M152" s="924"/>
      <c r="N152" s="299"/>
      <c r="O152" s="299"/>
      <c r="P152" s="332"/>
      <c r="Q152" s="332"/>
      <c r="R152" s="187"/>
    </row>
    <row r="153" spans="1:18" ht="18" customHeight="1">
      <c r="A153" s="192"/>
      <c r="B153" s="275" t="s">
        <v>1711</v>
      </c>
      <c r="C153" s="150" t="s">
        <v>1327</v>
      </c>
      <c r="D153" s="2996" t="s">
        <v>1562</v>
      </c>
      <c r="E153" s="299"/>
      <c r="F153" s="299"/>
      <c r="G153" s="299"/>
      <c r="H153" s="332"/>
      <c r="I153" s="299"/>
      <c r="J153" s="299"/>
      <c r="K153" s="745">
        <v>327273</v>
      </c>
      <c r="L153" s="299"/>
      <c r="M153" s="924"/>
      <c r="N153" s="299"/>
      <c r="O153" s="299"/>
      <c r="P153" s="332"/>
      <c r="Q153" s="332"/>
      <c r="R153" s="187"/>
    </row>
    <row r="154" spans="1:18" ht="18">
      <c r="A154" s="192"/>
      <c r="B154" s="275" t="s">
        <v>1712</v>
      </c>
      <c r="C154" s="150" t="s">
        <v>1327</v>
      </c>
      <c r="D154" s="2997"/>
      <c r="E154" s="299"/>
      <c r="F154" s="299"/>
      <c r="G154" s="299"/>
      <c r="H154" s="332"/>
      <c r="I154" s="299"/>
      <c r="J154" s="299"/>
      <c r="K154" s="745">
        <v>273796</v>
      </c>
      <c r="L154" s="299"/>
      <c r="M154" s="924"/>
      <c r="N154" s="299"/>
      <c r="O154" s="299"/>
      <c r="P154" s="332"/>
      <c r="Q154" s="332"/>
      <c r="R154" s="187"/>
    </row>
    <row r="155" spans="1:18" ht="15.75">
      <c r="A155" s="192"/>
      <c r="B155" s="539" t="s">
        <v>1713</v>
      </c>
      <c r="C155" s="412"/>
      <c r="D155" s="2997"/>
      <c r="E155" s="299"/>
      <c r="F155" s="299"/>
      <c r="G155" s="299"/>
      <c r="H155" s="332"/>
      <c r="I155" s="299"/>
      <c r="J155" s="299"/>
      <c r="K155" s="745"/>
      <c r="L155" s="299"/>
      <c r="M155" s="924"/>
      <c r="N155" s="299"/>
      <c r="O155" s="299"/>
      <c r="P155" s="332"/>
      <c r="Q155" s="332"/>
      <c r="R155" s="187"/>
    </row>
    <row r="156" spans="1:18" ht="18">
      <c r="A156" s="192"/>
      <c r="B156" s="275" t="s">
        <v>1711</v>
      </c>
      <c r="C156" s="150" t="s">
        <v>1327</v>
      </c>
      <c r="D156" s="2997"/>
      <c r="E156" s="299"/>
      <c r="F156" s="299"/>
      <c r="G156" s="299"/>
      <c r="H156" s="332"/>
      <c r="I156" s="299"/>
      <c r="J156" s="299"/>
      <c r="K156" s="745">
        <v>278182</v>
      </c>
      <c r="L156" s="299"/>
      <c r="M156" s="924"/>
      <c r="N156" s="299"/>
      <c r="O156" s="299"/>
      <c r="P156" s="332"/>
      <c r="Q156" s="332"/>
      <c r="R156" s="187"/>
    </row>
    <row r="157" spans="1:18" ht="18">
      <c r="A157" s="192"/>
      <c r="B157" s="275" t="s">
        <v>1712</v>
      </c>
      <c r="C157" s="150" t="s">
        <v>1327</v>
      </c>
      <c r="D157" s="3001"/>
      <c r="E157" s="299"/>
      <c r="F157" s="299"/>
      <c r="G157" s="299"/>
      <c r="H157" s="332"/>
      <c r="I157" s="299"/>
      <c r="J157" s="299"/>
      <c r="K157" s="745">
        <v>232727</v>
      </c>
      <c r="L157" s="299"/>
      <c r="M157" s="924"/>
      <c r="N157" s="299"/>
      <c r="O157" s="299"/>
      <c r="P157" s="332"/>
      <c r="Q157" s="332"/>
      <c r="R157" s="187"/>
    </row>
    <row r="158" spans="1:18" ht="24" customHeight="1">
      <c r="A158" s="192"/>
      <c r="B158" s="2892" t="s">
        <v>1714</v>
      </c>
      <c r="C158" s="2893"/>
      <c r="D158" s="3031"/>
      <c r="E158" s="299"/>
      <c r="F158" s="299"/>
      <c r="G158" s="299"/>
      <c r="H158" s="332"/>
      <c r="I158" s="299"/>
      <c r="J158" s="299"/>
      <c r="K158" s="745"/>
      <c r="L158" s="299"/>
      <c r="M158" s="924"/>
      <c r="N158" s="299"/>
      <c r="O158" s="299"/>
      <c r="P158" s="332"/>
      <c r="Q158" s="332"/>
      <c r="R158" s="187"/>
    </row>
    <row r="159" spans="1:18" ht="15.75">
      <c r="A159" s="192"/>
      <c r="B159" s="3009" t="s">
        <v>1715</v>
      </c>
      <c r="C159" s="3010"/>
      <c r="D159" s="3011"/>
      <c r="E159" s="299"/>
      <c r="F159" s="299"/>
      <c r="G159" s="299"/>
      <c r="H159" s="332"/>
      <c r="I159" s="299"/>
      <c r="J159" s="299"/>
      <c r="K159" s="745"/>
      <c r="L159" s="299"/>
      <c r="M159" s="924"/>
      <c r="N159" s="299"/>
      <c r="O159" s="299"/>
      <c r="P159" s="332"/>
      <c r="Q159" s="332"/>
      <c r="R159" s="187"/>
    </row>
    <row r="160" spans="1:18" ht="22.5" customHeight="1">
      <c r="A160" s="192"/>
      <c r="B160" s="275" t="s">
        <v>1716</v>
      </c>
      <c r="C160" s="150" t="s">
        <v>1327</v>
      </c>
      <c r="D160" s="744"/>
      <c r="E160" s="299"/>
      <c r="F160" s="299"/>
      <c r="G160" s="299"/>
      <c r="H160" s="332"/>
      <c r="I160" s="299"/>
      <c r="J160" s="299"/>
      <c r="K160" s="745">
        <v>177540</v>
      </c>
      <c r="L160" s="299"/>
      <c r="M160" s="924"/>
      <c r="N160" s="299"/>
      <c r="O160" s="299"/>
      <c r="P160" s="332"/>
      <c r="Q160" s="332"/>
      <c r="R160" s="187"/>
    </row>
    <row r="161" spans="1:18" ht="20.25" customHeight="1">
      <c r="A161" s="192"/>
      <c r="B161" s="3009" t="s">
        <v>1717</v>
      </c>
      <c r="C161" s="3010"/>
      <c r="D161" s="3011"/>
      <c r="E161" s="299"/>
      <c r="F161" s="299"/>
      <c r="G161" s="299"/>
      <c r="H161" s="332"/>
      <c r="I161" s="299"/>
      <c r="J161" s="299"/>
      <c r="K161" s="745"/>
      <c r="L161" s="299"/>
      <c r="M161" s="924"/>
      <c r="N161" s="299"/>
      <c r="O161" s="299"/>
      <c r="P161" s="332"/>
      <c r="Q161" s="332"/>
      <c r="R161" s="187"/>
    </row>
    <row r="162" spans="1:18" ht="18">
      <c r="A162" s="192"/>
      <c r="B162" s="275" t="s">
        <v>1716</v>
      </c>
      <c r="C162" s="150" t="s">
        <v>1327</v>
      </c>
      <c r="D162" s="744"/>
      <c r="E162" s="299"/>
      <c r="F162" s="299"/>
      <c r="G162" s="299"/>
      <c r="H162" s="332"/>
      <c r="I162" s="299"/>
      <c r="J162" s="299"/>
      <c r="K162" s="745">
        <v>150909</v>
      </c>
      <c r="L162" s="299"/>
      <c r="M162" s="924"/>
      <c r="N162" s="299"/>
      <c r="O162" s="299"/>
      <c r="P162" s="332"/>
      <c r="Q162" s="332"/>
      <c r="R162" s="187"/>
    </row>
    <row r="163" spans="1:18" ht="23.25" customHeight="1">
      <c r="A163" s="192"/>
      <c r="B163" s="3009" t="s">
        <v>1718</v>
      </c>
      <c r="C163" s="3010"/>
      <c r="D163" s="3011"/>
      <c r="E163" s="299"/>
      <c r="F163" s="299"/>
      <c r="G163" s="299"/>
      <c r="H163" s="332"/>
      <c r="I163" s="299"/>
      <c r="J163" s="299"/>
      <c r="K163" s="745"/>
      <c r="L163" s="299"/>
      <c r="M163" s="924"/>
      <c r="N163" s="299"/>
      <c r="O163" s="299"/>
      <c r="P163" s="332"/>
      <c r="Q163" s="332"/>
      <c r="R163" s="187"/>
    </row>
    <row r="164" spans="1:18" ht="30">
      <c r="A164" s="192"/>
      <c r="B164" s="275" t="s">
        <v>1719</v>
      </c>
      <c r="C164" s="150" t="s">
        <v>1327</v>
      </c>
      <c r="D164" s="744"/>
      <c r="E164" s="299"/>
      <c r="F164" s="299"/>
      <c r="G164" s="299"/>
      <c r="H164" s="332"/>
      <c r="I164" s="299"/>
      <c r="J164" s="299"/>
      <c r="K164" s="745">
        <v>177540</v>
      </c>
      <c r="L164" s="299"/>
      <c r="M164" s="924"/>
      <c r="N164" s="299"/>
      <c r="O164" s="299"/>
      <c r="P164" s="332"/>
      <c r="Q164" s="332"/>
      <c r="R164" s="187"/>
    </row>
    <row r="165" spans="1:18" ht="23.25" customHeight="1">
      <c r="A165" s="192"/>
      <c r="B165" s="3009" t="s">
        <v>1720</v>
      </c>
      <c r="C165" s="3010"/>
      <c r="D165" s="3011"/>
      <c r="E165" s="299"/>
      <c r="F165" s="299"/>
      <c r="G165" s="299"/>
      <c r="H165" s="332"/>
      <c r="I165" s="299"/>
      <c r="J165" s="299"/>
      <c r="K165" s="745"/>
      <c r="L165" s="299"/>
      <c r="M165" s="924"/>
      <c r="N165" s="299"/>
      <c r="O165" s="299"/>
      <c r="P165" s="332"/>
      <c r="Q165" s="332"/>
      <c r="R165" s="187"/>
    </row>
    <row r="166" spans="1:18" ht="30">
      <c r="A166" s="192"/>
      <c r="B166" s="275" t="s">
        <v>1719</v>
      </c>
      <c r="C166" s="150" t="s">
        <v>1327</v>
      </c>
      <c r="D166" s="150"/>
      <c r="E166" s="299"/>
      <c r="F166" s="299"/>
      <c r="G166" s="299"/>
      <c r="H166" s="332"/>
      <c r="I166" s="299"/>
      <c r="J166" s="299"/>
      <c r="K166" s="745">
        <v>150909</v>
      </c>
      <c r="L166" s="299"/>
      <c r="M166" s="924"/>
      <c r="N166" s="299"/>
      <c r="O166" s="299"/>
      <c r="P166" s="332"/>
      <c r="Q166" s="332"/>
      <c r="R166" s="187"/>
    </row>
    <row r="167" spans="1:18" ht="19.5" customHeight="1">
      <c r="A167" s="192"/>
      <c r="B167" s="2892" t="s">
        <v>1721</v>
      </c>
      <c r="C167" s="2893"/>
      <c r="D167" s="3031"/>
      <c r="E167" s="299"/>
      <c r="F167" s="299"/>
      <c r="G167" s="299"/>
      <c r="H167" s="332"/>
      <c r="I167" s="299"/>
      <c r="J167" s="299"/>
      <c r="K167" s="745"/>
      <c r="L167" s="299"/>
      <c r="M167" s="924"/>
      <c r="N167" s="299"/>
      <c r="O167" s="299"/>
      <c r="P167" s="332"/>
      <c r="Q167" s="332"/>
      <c r="R167" s="187"/>
    </row>
    <row r="168" spans="1:18" ht="19.5" customHeight="1">
      <c r="A168" s="192"/>
      <c r="B168" s="3009" t="s">
        <v>1722</v>
      </c>
      <c r="C168" s="3010"/>
      <c r="D168" s="3011"/>
      <c r="E168" s="299"/>
      <c r="F168" s="299"/>
      <c r="G168" s="299"/>
      <c r="H168" s="332"/>
      <c r="I168" s="299"/>
      <c r="J168" s="299"/>
      <c r="K168" s="745"/>
      <c r="L168" s="299"/>
      <c r="M168" s="924"/>
      <c r="N168" s="299"/>
      <c r="O168" s="299"/>
      <c r="P168" s="332"/>
      <c r="Q168" s="332"/>
      <c r="R168" s="187"/>
    </row>
    <row r="169" spans="1:18" ht="29.25" customHeight="1">
      <c r="A169" s="192"/>
      <c r="B169" s="275" t="s">
        <v>1723</v>
      </c>
      <c r="C169" s="150" t="s">
        <v>1327</v>
      </c>
      <c r="D169" s="796"/>
      <c r="E169" s="299"/>
      <c r="F169" s="299"/>
      <c r="G169" s="299"/>
      <c r="H169" s="332"/>
      <c r="I169" s="299"/>
      <c r="J169" s="299"/>
      <c r="K169" s="745">
        <v>193583</v>
      </c>
      <c r="L169" s="299"/>
      <c r="M169" s="924"/>
      <c r="N169" s="299"/>
      <c r="O169" s="299"/>
      <c r="P169" s="332"/>
      <c r="Q169" s="332"/>
      <c r="R169" s="187"/>
    </row>
    <row r="170" spans="1:18" ht="23.25" customHeight="1">
      <c r="A170" s="192"/>
      <c r="B170" s="3009" t="s">
        <v>1724</v>
      </c>
      <c r="C170" s="3010"/>
      <c r="D170" s="3011"/>
      <c r="E170" s="299"/>
      <c r="F170" s="299"/>
      <c r="G170" s="299"/>
      <c r="H170" s="332"/>
      <c r="I170" s="299"/>
      <c r="J170" s="299"/>
      <c r="K170" s="745"/>
      <c r="L170" s="299"/>
      <c r="M170" s="924"/>
      <c r="N170" s="299"/>
      <c r="O170" s="299"/>
      <c r="P170" s="332"/>
      <c r="Q170" s="332"/>
      <c r="R170" s="187"/>
    </row>
    <row r="171" spans="1:18" ht="24.75" customHeight="1">
      <c r="A171" s="192"/>
      <c r="B171" s="275" t="s">
        <v>1723</v>
      </c>
      <c r="C171" s="150" t="s">
        <v>1327</v>
      </c>
      <c r="D171" s="796"/>
      <c r="E171" s="299"/>
      <c r="F171" s="299"/>
      <c r="G171" s="299"/>
      <c r="H171" s="332"/>
      <c r="I171" s="299"/>
      <c r="J171" s="299"/>
      <c r="K171" s="745">
        <v>164545</v>
      </c>
      <c r="L171" s="299"/>
      <c r="N171" s="299"/>
      <c r="O171" s="299"/>
      <c r="P171" s="332"/>
      <c r="Q171" s="332"/>
      <c r="R171" s="187"/>
    </row>
    <row r="172" spans="1:18" ht="53.25" customHeight="1">
      <c r="A172" s="192">
        <v>3</v>
      </c>
      <c r="B172" s="3133" t="s">
        <v>1971</v>
      </c>
      <c r="C172" s="3134"/>
      <c r="D172" s="3134"/>
      <c r="E172" s="3134"/>
      <c r="F172" s="3134"/>
      <c r="G172" s="3134"/>
      <c r="H172" s="3134"/>
      <c r="I172" s="3134"/>
      <c r="J172" s="3134"/>
      <c r="K172" s="3134"/>
      <c r="L172" s="3134"/>
      <c r="M172" s="3134"/>
      <c r="N172" s="3134"/>
      <c r="O172" s="3134"/>
      <c r="P172" s="3134"/>
      <c r="Q172" s="3134"/>
      <c r="R172" s="3135"/>
    </row>
    <row r="173" spans="1:18" ht="28.5" customHeight="1">
      <c r="A173" s="192"/>
      <c r="B173" s="3067" t="s">
        <v>1726</v>
      </c>
      <c r="C173" s="2840"/>
      <c r="D173" s="2840"/>
      <c r="E173" s="2840"/>
      <c r="F173" s="2840"/>
      <c r="G173" s="2840"/>
      <c r="H173" s="2840"/>
      <c r="I173" s="2840"/>
      <c r="J173" s="2840"/>
      <c r="K173" s="2840"/>
      <c r="L173" s="2840"/>
      <c r="M173" s="2840"/>
      <c r="N173" s="2840"/>
      <c r="O173" s="700"/>
      <c r="P173" s="700"/>
      <c r="Q173" s="700"/>
      <c r="R173" s="701"/>
    </row>
    <row r="174" spans="1:18" ht="21" customHeight="1">
      <c r="A174" s="192"/>
      <c r="B174" s="2800" t="s">
        <v>1611</v>
      </c>
      <c r="C174" s="2801"/>
      <c r="D174" s="2802"/>
      <c r="E174" s="703"/>
      <c r="F174" s="2790" t="s">
        <v>1727</v>
      </c>
      <c r="G174" s="2790"/>
      <c r="H174" s="2790"/>
      <c r="I174" s="2790"/>
      <c r="J174" s="2790"/>
      <c r="K174" s="2790"/>
      <c r="L174" s="2790"/>
      <c r="M174" s="2790"/>
      <c r="N174" s="2790"/>
      <c r="O174" s="2790"/>
      <c r="P174" s="2790"/>
      <c r="Q174" s="700"/>
      <c r="R174" s="701"/>
    </row>
    <row r="175" spans="1:18" ht="21" customHeight="1">
      <c r="A175" s="192"/>
      <c r="B175" s="323" t="s">
        <v>1743</v>
      </c>
      <c r="C175" s="324"/>
      <c r="D175" s="297"/>
      <c r="E175" s="702"/>
      <c r="F175" s="356"/>
      <c r="G175" s="356"/>
      <c r="H175" s="336"/>
      <c r="I175" s="336"/>
      <c r="J175" s="336"/>
      <c r="K175" s="336"/>
      <c r="L175" s="336"/>
      <c r="M175" s="336"/>
      <c r="N175" s="336"/>
      <c r="O175" s="356"/>
      <c r="P175" s="356"/>
      <c r="Q175" s="700"/>
      <c r="R175" s="701"/>
    </row>
    <row r="176" spans="1:18" ht="38.25" customHeight="1">
      <c r="A176" s="192"/>
      <c r="B176" s="247" t="s">
        <v>1728</v>
      </c>
      <c r="C176" s="150" t="s">
        <v>1327</v>
      </c>
      <c r="D176" s="2996" t="s">
        <v>1729</v>
      </c>
      <c r="E176" s="425"/>
      <c r="F176" s="425"/>
      <c r="G176" s="426"/>
      <c r="H176" s="159"/>
      <c r="I176" s="159"/>
      <c r="J176" s="159"/>
      <c r="K176" s="443"/>
      <c r="L176" s="159">
        <v>99510</v>
      </c>
      <c r="M176" s="924"/>
      <c r="N176" s="159"/>
      <c r="O176" s="299"/>
      <c r="P176" s="332"/>
      <c r="Q176" s="332"/>
      <c r="R176" s="187"/>
    </row>
    <row r="177" spans="1:18" ht="18">
      <c r="A177" s="192"/>
      <c r="B177" s="247" t="s">
        <v>1730</v>
      </c>
      <c r="C177" s="150" t="s">
        <v>1327</v>
      </c>
      <c r="D177" s="2997"/>
      <c r="E177" s="299"/>
      <c r="F177" s="299"/>
      <c r="G177" s="299"/>
      <c r="H177" s="332"/>
      <c r="I177" s="299"/>
      <c r="J177" s="299"/>
      <c r="K177" s="930"/>
      <c r="L177" s="938">
        <v>252520</v>
      </c>
      <c r="M177" s="924"/>
      <c r="N177" s="299"/>
      <c r="O177" s="299"/>
      <c r="P177" s="332"/>
      <c r="Q177" s="332"/>
      <c r="R177" s="187"/>
    </row>
    <row r="178" spans="1:18" ht="30">
      <c r="A178" s="192"/>
      <c r="B178" s="247" t="s">
        <v>1733</v>
      </c>
      <c r="C178" s="150" t="s">
        <v>1327</v>
      </c>
      <c r="D178" s="2997"/>
      <c r="E178" s="299"/>
      <c r="F178" s="299"/>
      <c r="G178" s="299"/>
      <c r="H178" s="332"/>
      <c r="I178" s="299"/>
      <c r="J178" s="299"/>
      <c r="K178" s="930"/>
      <c r="L178" s="938">
        <v>101650</v>
      </c>
      <c r="M178" s="924"/>
      <c r="N178" s="299"/>
      <c r="O178" s="299"/>
      <c r="P178" s="332"/>
      <c r="Q178" s="332"/>
      <c r="R178" s="187"/>
    </row>
    <row r="179" spans="1:18" ht="15.75">
      <c r="A179" s="192"/>
      <c r="B179" s="323" t="s">
        <v>1746</v>
      </c>
      <c r="C179" s="150"/>
      <c r="D179" s="262"/>
      <c r="E179" s="299"/>
      <c r="F179" s="299"/>
      <c r="G179" s="299"/>
      <c r="H179" s="332"/>
      <c r="I179" s="299"/>
      <c r="J179" s="299"/>
      <c r="K179" s="745"/>
      <c r="L179" s="299"/>
      <c r="M179" s="924"/>
      <c r="N179" s="299"/>
      <c r="O179" s="299"/>
      <c r="P179" s="332"/>
      <c r="Q179" s="332"/>
      <c r="R179" s="187"/>
    </row>
    <row r="180" spans="1:18" ht="30" customHeight="1">
      <c r="A180" s="192"/>
      <c r="B180" s="247" t="s">
        <v>1731</v>
      </c>
      <c r="C180" s="150" t="s">
        <v>1327</v>
      </c>
      <c r="D180" s="2996" t="s">
        <v>1729</v>
      </c>
      <c r="E180" s="299"/>
      <c r="F180" s="299"/>
      <c r="G180" s="299"/>
      <c r="H180" s="332"/>
      <c r="I180" s="299"/>
      <c r="J180" s="299"/>
      <c r="K180" s="930"/>
      <c r="L180" s="930">
        <v>202230</v>
      </c>
      <c r="M180" s="924"/>
      <c r="N180" s="299"/>
      <c r="O180" s="299"/>
      <c r="P180" s="332"/>
      <c r="Q180" s="332"/>
      <c r="R180" s="187"/>
    </row>
    <row r="181" spans="1:18" ht="30">
      <c r="A181" s="192"/>
      <c r="B181" s="247" t="s">
        <v>1732</v>
      </c>
      <c r="C181" s="150" t="s">
        <v>1327</v>
      </c>
      <c r="D181" s="2997"/>
      <c r="E181" s="299"/>
      <c r="F181" s="299"/>
      <c r="G181" s="299"/>
      <c r="H181" s="332"/>
      <c r="I181" s="299"/>
      <c r="J181" s="299"/>
      <c r="K181" s="930"/>
      <c r="L181" s="938">
        <v>263220</v>
      </c>
      <c r="M181" s="924"/>
      <c r="N181" s="299"/>
      <c r="O181" s="299"/>
      <c r="P181" s="332"/>
      <c r="Q181" s="332"/>
      <c r="R181" s="187"/>
    </row>
    <row r="182" spans="1:18" ht="30">
      <c r="A182" s="192"/>
      <c r="B182" s="247" t="s">
        <v>1747</v>
      </c>
      <c r="C182" s="150" t="s">
        <v>1327</v>
      </c>
      <c r="D182" s="860"/>
      <c r="E182" s="299"/>
      <c r="F182" s="299"/>
      <c r="G182" s="299"/>
      <c r="H182" s="332"/>
      <c r="I182" s="299"/>
      <c r="J182" s="299"/>
      <c r="K182" s="930"/>
      <c r="L182" s="930">
        <v>160500</v>
      </c>
      <c r="M182" s="924"/>
      <c r="N182" s="299"/>
      <c r="O182" s="299"/>
      <c r="P182" s="332"/>
      <c r="Q182" s="332"/>
      <c r="R182" s="187"/>
    </row>
    <row r="183" spans="1:18" ht="15.75">
      <c r="A183" s="192"/>
      <c r="B183" s="2800" t="s">
        <v>1749</v>
      </c>
      <c r="C183" s="2802"/>
      <c r="D183" s="262"/>
      <c r="E183" s="299"/>
      <c r="F183" s="299"/>
      <c r="G183" s="299"/>
      <c r="H183" s="332"/>
      <c r="I183" s="299"/>
      <c r="J183" s="299"/>
      <c r="K183" s="745"/>
      <c r="L183" s="299"/>
      <c r="M183" s="924"/>
      <c r="N183" s="299"/>
      <c r="O183" s="299"/>
      <c r="P183" s="332"/>
      <c r="Q183" s="332"/>
      <c r="R183" s="187"/>
    </row>
    <row r="184" spans="1:18" ht="30" customHeight="1">
      <c r="A184" s="192"/>
      <c r="B184" s="247" t="s">
        <v>1750</v>
      </c>
      <c r="C184" s="150" t="s">
        <v>1327</v>
      </c>
      <c r="D184" s="2996" t="s">
        <v>1729</v>
      </c>
      <c r="E184" s="299"/>
      <c r="F184" s="299"/>
      <c r="G184" s="299"/>
      <c r="H184" s="332"/>
      <c r="I184" s="299"/>
      <c r="J184" s="299"/>
      <c r="K184" s="930"/>
      <c r="L184" s="930">
        <v>242890</v>
      </c>
      <c r="M184" s="924"/>
      <c r="N184" s="299"/>
      <c r="O184" s="299"/>
      <c r="P184" s="332"/>
      <c r="Q184" s="332"/>
      <c r="R184" s="187"/>
    </row>
    <row r="185" spans="1:18" ht="30">
      <c r="A185" s="192"/>
      <c r="B185" s="247" t="s">
        <v>1751</v>
      </c>
      <c r="C185" s="150" t="s">
        <v>1327</v>
      </c>
      <c r="D185" s="2997"/>
      <c r="E185" s="299"/>
      <c r="F185" s="299"/>
      <c r="G185" s="299"/>
      <c r="H185" s="332"/>
      <c r="I185" s="299"/>
      <c r="J185" s="299"/>
      <c r="K185" s="930"/>
      <c r="L185" s="930">
        <v>273920</v>
      </c>
      <c r="M185" s="924"/>
      <c r="N185" s="299"/>
      <c r="O185" s="299"/>
      <c r="P185" s="332"/>
      <c r="Q185" s="332"/>
      <c r="R185" s="187"/>
    </row>
    <row r="186" spans="1:18" ht="30">
      <c r="A186" s="192"/>
      <c r="B186" s="247" t="s">
        <v>1752</v>
      </c>
      <c r="C186" s="150" t="s">
        <v>1327</v>
      </c>
      <c r="D186" s="2997"/>
      <c r="E186" s="299"/>
      <c r="F186" s="299"/>
      <c r="G186" s="299"/>
      <c r="H186" s="332"/>
      <c r="I186" s="299"/>
      <c r="J186" s="299"/>
      <c r="K186" s="930"/>
      <c r="L186" s="930">
        <v>374500</v>
      </c>
      <c r="M186" s="924"/>
      <c r="N186" s="299"/>
      <c r="O186" s="299"/>
      <c r="P186" s="332"/>
      <c r="Q186" s="332"/>
      <c r="R186" s="187"/>
    </row>
    <row r="187" spans="1:18" ht="36.75" customHeight="1">
      <c r="A187" s="192"/>
      <c r="B187" s="247" t="s">
        <v>1753</v>
      </c>
      <c r="C187" s="150" t="s">
        <v>1327</v>
      </c>
      <c r="D187" s="2996" t="s">
        <v>1729</v>
      </c>
      <c r="E187" s="299"/>
      <c r="F187" s="299"/>
      <c r="G187" s="299"/>
      <c r="H187" s="332"/>
      <c r="I187" s="299"/>
      <c r="J187" s="299"/>
      <c r="K187" s="930"/>
      <c r="L187" s="930">
        <v>374500</v>
      </c>
      <c r="M187" s="924"/>
      <c r="N187" s="299"/>
      <c r="O187" s="299"/>
      <c r="P187" s="332"/>
      <c r="Q187" s="332"/>
      <c r="R187" s="187"/>
    </row>
    <row r="188" spans="1:18" ht="30">
      <c r="A188" s="192"/>
      <c r="B188" s="247" t="s">
        <v>1754</v>
      </c>
      <c r="C188" s="150" t="s">
        <v>1327</v>
      </c>
      <c r="D188" s="2997"/>
      <c r="E188" s="299"/>
      <c r="F188" s="299"/>
      <c r="G188" s="299"/>
      <c r="H188" s="332"/>
      <c r="I188" s="299"/>
      <c r="J188" s="299"/>
      <c r="K188" s="930"/>
      <c r="L188" s="930">
        <v>304950</v>
      </c>
      <c r="M188" s="924"/>
      <c r="N188" s="299"/>
      <c r="O188" s="299"/>
      <c r="P188" s="332"/>
      <c r="Q188" s="332"/>
      <c r="R188" s="187"/>
    </row>
    <row r="189" spans="1:18" ht="30">
      <c r="A189" s="192"/>
      <c r="B189" s="247" t="s">
        <v>1755</v>
      </c>
      <c r="C189" s="150" t="s">
        <v>1327</v>
      </c>
      <c r="D189" s="2997"/>
      <c r="E189" s="299"/>
      <c r="F189" s="299"/>
      <c r="G189" s="299"/>
      <c r="H189" s="332"/>
      <c r="I189" s="299"/>
      <c r="J189" s="299"/>
      <c r="K189" s="930"/>
      <c r="L189" s="930">
        <v>385200</v>
      </c>
      <c r="M189" s="924"/>
      <c r="N189" s="299"/>
      <c r="O189" s="299"/>
      <c r="P189" s="332"/>
      <c r="Q189" s="332"/>
      <c r="R189" s="187"/>
    </row>
    <row r="190" spans="1:18" ht="30" customHeight="1">
      <c r="A190" s="192"/>
      <c r="B190" s="247" t="s">
        <v>1756</v>
      </c>
      <c r="C190" s="150" t="s">
        <v>1327</v>
      </c>
      <c r="D190" s="2996" t="s">
        <v>1729</v>
      </c>
      <c r="E190" s="299"/>
      <c r="F190" s="299"/>
      <c r="G190" s="299"/>
      <c r="H190" s="332"/>
      <c r="I190" s="299"/>
      <c r="J190" s="299"/>
      <c r="K190" s="930"/>
      <c r="L190" s="930">
        <v>315650</v>
      </c>
      <c r="M190" s="924"/>
      <c r="N190" s="299"/>
      <c r="O190" s="299"/>
      <c r="P190" s="332"/>
      <c r="Q190" s="332"/>
      <c r="R190" s="187"/>
    </row>
    <row r="191" spans="1:18" ht="30">
      <c r="A191" s="192"/>
      <c r="B191" s="247" t="s">
        <v>1757</v>
      </c>
      <c r="C191" s="150" t="s">
        <v>1327</v>
      </c>
      <c r="D191" s="2997"/>
      <c r="E191" s="299"/>
      <c r="F191" s="299"/>
      <c r="G191" s="299"/>
      <c r="H191" s="332"/>
      <c r="I191" s="299"/>
      <c r="J191" s="299"/>
      <c r="K191" s="930"/>
      <c r="L191" s="930">
        <v>294500</v>
      </c>
      <c r="M191" s="924"/>
      <c r="N191" s="299"/>
      <c r="O191" s="299"/>
      <c r="P191" s="332"/>
      <c r="Q191" s="332"/>
      <c r="R191" s="187"/>
    </row>
    <row r="192" spans="1:18" ht="30">
      <c r="A192" s="192"/>
      <c r="B192" s="247" t="s">
        <v>1758</v>
      </c>
      <c r="C192" s="150" t="s">
        <v>1327</v>
      </c>
      <c r="D192" s="2997"/>
      <c r="E192" s="299"/>
      <c r="F192" s="299"/>
      <c r="G192" s="299"/>
      <c r="H192" s="332"/>
      <c r="I192" s="299"/>
      <c r="J192" s="299"/>
      <c r="K192" s="930"/>
      <c r="L192" s="930">
        <v>620600</v>
      </c>
      <c r="M192" s="924"/>
      <c r="N192" s="299"/>
      <c r="O192" s="299"/>
      <c r="P192" s="332"/>
      <c r="Q192" s="332"/>
      <c r="R192" s="187"/>
    </row>
    <row r="193" spans="1:18" ht="30">
      <c r="A193" s="192"/>
      <c r="B193" s="247" t="s">
        <v>1759</v>
      </c>
      <c r="C193" s="150" t="s">
        <v>1327</v>
      </c>
      <c r="D193" s="2997"/>
      <c r="E193" s="299"/>
      <c r="F193" s="299"/>
      <c r="G193" s="299"/>
      <c r="H193" s="332"/>
      <c r="I193" s="299"/>
      <c r="J193" s="299"/>
      <c r="K193" s="930"/>
      <c r="L193" s="930">
        <v>952300</v>
      </c>
      <c r="M193" s="924"/>
      <c r="N193" s="299"/>
      <c r="O193" s="299"/>
      <c r="P193" s="332"/>
      <c r="Q193" s="332"/>
      <c r="R193" s="187"/>
    </row>
    <row r="194" spans="1:18" ht="30">
      <c r="A194" s="192"/>
      <c r="B194" s="247" t="s">
        <v>1760</v>
      </c>
      <c r="C194" s="150" t="s">
        <v>1327</v>
      </c>
      <c r="D194" s="3001"/>
      <c r="E194" s="299"/>
      <c r="F194" s="299"/>
      <c r="G194" s="299"/>
      <c r="H194" s="332"/>
      <c r="I194" s="299"/>
      <c r="J194" s="299"/>
      <c r="K194" s="930"/>
      <c r="L194" s="930">
        <v>349890</v>
      </c>
      <c r="M194" s="924"/>
      <c r="N194" s="299"/>
      <c r="O194" s="299"/>
      <c r="P194" s="332"/>
      <c r="Q194" s="332"/>
      <c r="R194" s="187"/>
    </row>
    <row r="195" spans="1:18" ht="31.5" customHeight="1">
      <c r="A195" s="192"/>
      <c r="B195" s="2800" t="s">
        <v>1748</v>
      </c>
      <c r="C195" s="2802"/>
      <c r="D195" s="160"/>
      <c r="E195" s="299"/>
      <c r="F195" s="299"/>
      <c r="G195" s="299"/>
      <c r="H195" s="332"/>
      <c r="I195" s="299"/>
      <c r="J195" s="299"/>
      <c r="L195" s="299"/>
      <c r="M195" s="741"/>
      <c r="N195" s="299"/>
      <c r="O195" s="299"/>
      <c r="P195" s="332"/>
      <c r="Q195" s="332"/>
      <c r="R195" s="187"/>
    </row>
    <row r="196" spans="1:18" ht="30" customHeight="1">
      <c r="A196" s="192"/>
      <c r="B196" s="247" t="s">
        <v>1734</v>
      </c>
      <c r="C196" s="150" t="s">
        <v>1327</v>
      </c>
      <c r="D196" s="2996" t="s">
        <v>1729</v>
      </c>
      <c r="E196" s="299"/>
      <c r="F196" s="299"/>
      <c r="G196" s="299"/>
      <c r="H196" s="332"/>
      <c r="I196" s="299"/>
      <c r="J196" s="299"/>
      <c r="K196" s="937"/>
      <c r="L196" s="937">
        <v>133750</v>
      </c>
      <c r="M196" s="939"/>
      <c r="N196" s="299"/>
      <c r="O196" s="299"/>
      <c r="P196" s="332"/>
      <c r="Q196" s="332"/>
      <c r="R196" s="187"/>
    </row>
    <row r="197" spans="1:18" ht="30">
      <c r="A197" s="192"/>
      <c r="B197" s="247" t="s">
        <v>1735</v>
      </c>
      <c r="C197" s="150" t="s">
        <v>1327</v>
      </c>
      <c r="D197" s="3001"/>
      <c r="E197" s="299"/>
      <c r="F197" s="299"/>
      <c r="G197" s="299"/>
      <c r="H197" s="332"/>
      <c r="I197" s="299"/>
      <c r="J197" s="299"/>
      <c r="K197" s="930"/>
      <c r="L197" s="930">
        <v>273920</v>
      </c>
      <c r="M197" s="939"/>
      <c r="N197" s="299"/>
      <c r="O197" s="299"/>
      <c r="P197" s="332"/>
      <c r="Q197" s="332"/>
      <c r="R197" s="187"/>
    </row>
    <row r="198" spans="1:18" ht="60" customHeight="1">
      <c r="A198" s="192"/>
      <c r="B198" s="247" t="s">
        <v>1730</v>
      </c>
      <c r="C198" s="150" t="s">
        <v>1327</v>
      </c>
      <c r="D198" s="2996" t="s">
        <v>1729</v>
      </c>
      <c r="E198" s="299"/>
      <c r="F198" s="299"/>
      <c r="G198" s="299"/>
      <c r="H198" s="332"/>
      <c r="I198" s="299"/>
      <c r="J198" s="299"/>
      <c r="K198" s="930"/>
      <c r="L198" s="930">
        <v>199020</v>
      </c>
      <c r="M198" s="939"/>
      <c r="N198" s="299"/>
      <c r="O198" s="299"/>
      <c r="P198" s="332"/>
      <c r="Q198" s="332"/>
      <c r="R198" s="187"/>
    </row>
    <row r="199" spans="1:18" ht="30">
      <c r="A199" s="192"/>
      <c r="B199" s="247" t="s">
        <v>1736</v>
      </c>
      <c r="C199" s="150" t="s">
        <v>1327</v>
      </c>
      <c r="D199" s="2997"/>
      <c r="E199" s="299"/>
      <c r="F199" s="299"/>
      <c r="G199" s="299"/>
      <c r="H199" s="332"/>
      <c r="I199" s="299"/>
      <c r="J199" s="299"/>
      <c r="K199" s="930"/>
      <c r="L199" s="930">
        <v>99510</v>
      </c>
      <c r="M199" s="939"/>
      <c r="N199" s="299"/>
      <c r="O199" s="299"/>
      <c r="P199" s="332"/>
      <c r="Q199" s="332"/>
      <c r="R199" s="187"/>
    </row>
    <row r="200" spans="1:18" ht="30">
      <c r="A200" s="192"/>
      <c r="B200" s="247" t="s">
        <v>1737</v>
      </c>
      <c r="C200" s="150" t="s">
        <v>1327</v>
      </c>
      <c r="D200" s="2997"/>
      <c r="E200" s="299"/>
      <c r="F200" s="299"/>
      <c r="G200" s="299"/>
      <c r="H200" s="332"/>
      <c r="I200" s="299"/>
      <c r="J200" s="299"/>
      <c r="K200" s="930"/>
      <c r="L200" s="930">
        <v>194740</v>
      </c>
      <c r="M200" s="924"/>
      <c r="N200" s="299"/>
      <c r="O200" s="299"/>
      <c r="P200" s="332"/>
      <c r="Q200" s="332"/>
      <c r="R200" s="187"/>
    </row>
    <row r="201" spans="1:18" ht="31.5" customHeight="1">
      <c r="A201" s="192"/>
      <c r="B201" s="2800" t="s">
        <v>1744</v>
      </c>
      <c r="C201" s="2802"/>
      <c r="D201" s="262"/>
      <c r="E201" s="299"/>
      <c r="F201" s="299"/>
      <c r="G201" s="299"/>
      <c r="H201" s="332"/>
      <c r="I201" s="299"/>
      <c r="J201" s="299"/>
      <c r="K201" s="924"/>
      <c r="L201" s="299"/>
      <c r="M201" s="924"/>
      <c r="N201" s="299"/>
      <c r="O201" s="299"/>
      <c r="P201" s="332"/>
      <c r="Q201" s="332"/>
      <c r="R201" s="187"/>
    </row>
    <row r="202" spans="1:18" ht="30" customHeight="1">
      <c r="A202" s="192"/>
      <c r="B202" s="247" t="s">
        <v>1738</v>
      </c>
      <c r="C202" s="150" t="s">
        <v>1327</v>
      </c>
      <c r="D202" s="2996" t="s">
        <v>1729</v>
      </c>
      <c r="E202" s="299"/>
      <c r="F202" s="299"/>
      <c r="G202" s="299"/>
      <c r="H202" s="332"/>
      <c r="I202" s="299"/>
      <c r="J202" s="299"/>
      <c r="K202" s="937"/>
      <c r="L202" s="937">
        <v>98440</v>
      </c>
      <c r="M202" s="924"/>
      <c r="N202" s="299"/>
      <c r="O202" s="299"/>
      <c r="P202" s="332"/>
      <c r="Q202" s="332"/>
      <c r="R202" s="187"/>
    </row>
    <row r="203" spans="1:18" ht="30">
      <c r="A203" s="192"/>
      <c r="B203" s="247" t="s">
        <v>1739</v>
      </c>
      <c r="C203" s="150" t="s">
        <v>1327</v>
      </c>
      <c r="D203" s="2997"/>
      <c r="E203" s="299"/>
      <c r="F203" s="299"/>
      <c r="G203" s="299"/>
      <c r="H203" s="332"/>
      <c r="I203" s="299"/>
      <c r="J203" s="299"/>
      <c r="K203" s="937"/>
      <c r="L203" s="937">
        <v>156220</v>
      </c>
      <c r="M203" s="924"/>
      <c r="N203" s="299"/>
      <c r="O203" s="299"/>
      <c r="P203" s="332"/>
      <c r="Q203" s="332"/>
      <c r="R203" s="187"/>
    </row>
    <row r="204" spans="1:18" ht="30">
      <c r="A204" s="192"/>
      <c r="B204" s="247" t="s">
        <v>1740</v>
      </c>
      <c r="C204" s="150" t="s">
        <v>1327</v>
      </c>
      <c r="D204" s="2997"/>
      <c r="E204" s="299"/>
      <c r="F204" s="299"/>
      <c r="G204" s="299"/>
      <c r="H204" s="332"/>
      <c r="I204" s="299"/>
      <c r="J204" s="299"/>
      <c r="K204" s="937"/>
      <c r="L204" s="937">
        <v>211860</v>
      </c>
      <c r="M204" s="924"/>
      <c r="N204" s="299"/>
      <c r="O204" s="299"/>
      <c r="P204" s="332"/>
      <c r="Q204" s="332"/>
      <c r="R204" s="187"/>
    </row>
    <row r="205" spans="1:18" ht="31.5" customHeight="1">
      <c r="A205" s="192"/>
      <c r="B205" s="2800" t="s">
        <v>1745</v>
      </c>
      <c r="C205" s="2802"/>
      <c r="D205" s="3001"/>
      <c r="E205" s="299"/>
      <c r="F205" s="299"/>
      <c r="G205" s="299"/>
      <c r="H205" s="332"/>
      <c r="I205" s="299"/>
      <c r="J205" s="299"/>
      <c r="K205" s="924"/>
      <c r="L205" s="299"/>
      <c r="M205" s="924"/>
      <c r="N205" s="299"/>
      <c r="O205" s="299"/>
      <c r="P205" s="332"/>
      <c r="Q205" s="332"/>
      <c r="R205" s="187"/>
    </row>
    <row r="206" spans="1:18" ht="30">
      <c r="A206" s="192"/>
      <c r="B206" s="247" t="s">
        <v>1741</v>
      </c>
      <c r="C206" s="150" t="s">
        <v>1327</v>
      </c>
      <c r="D206" s="2996" t="s">
        <v>1729</v>
      </c>
      <c r="E206" s="299"/>
      <c r="F206" s="299"/>
      <c r="G206" s="299"/>
      <c r="H206" s="332"/>
      <c r="I206" s="299"/>
      <c r="J206" s="299"/>
      <c r="K206" s="937"/>
      <c r="L206" s="937">
        <v>123050</v>
      </c>
      <c r="M206" s="924"/>
      <c r="N206" s="299"/>
      <c r="O206" s="299"/>
      <c r="P206" s="332"/>
      <c r="Q206" s="332"/>
      <c r="R206" s="187"/>
    </row>
    <row r="207" spans="1:18" ht="23.25" customHeight="1">
      <c r="A207" s="192"/>
      <c r="B207" s="247" t="s">
        <v>1742</v>
      </c>
      <c r="C207" s="150" t="s">
        <v>1327</v>
      </c>
      <c r="D207" s="2997"/>
      <c r="E207" s="299"/>
      <c r="F207" s="299"/>
      <c r="G207" s="299"/>
      <c r="H207" s="332"/>
      <c r="I207" s="299"/>
      <c r="J207" s="299"/>
      <c r="K207" s="937"/>
      <c r="L207" s="937">
        <v>112350</v>
      </c>
      <c r="M207" s="924"/>
      <c r="N207" s="299"/>
      <c r="O207" s="299"/>
      <c r="P207" s="332"/>
      <c r="Q207" s="332"/>
      <c r="R207" s="187"/>
    </row>
    <row r="208" spans="1:18" ht="42" customHeight="1">
      <c r="A208" s="192"/>
      <c r="B208" s="247" t="s">
        <v>1764</v>
      </c>
      <c r="C208" s="150" t="s">
        <v>1327</v>
      </c>
      <c r="D208" s="2997"/>
      <c r="E208" s="299"/>
      <c r="F208" s="299"/>
      <c r="G208" s="299"/>
      <c r="H208" s="332"/>
      <c r="I208" s="299"/>
      <c r="J208" s="299"/>
      <c r="K208" s="937"/>
      <c r="L208" s="937">
        <v>141240</v>
      </c>
      <c r="M208" s="924"/>
      <c r="N208" s="299"/>
      <c r="O208" s="299"/>
      <c r="P208" s="332"/>
      <c r="Q208" s="332"/>
      <c r="R208" s="187"/>
    </row>
    <row r="209" spans="1:18" ht="28.5" customHeight="1">
      <c r="A209" s="192"/>
      <c r="B209" s="247" t="s">
        <v>1768</v>
      </c>
      <c r="C209" s="150" t="s">
        <v>1327</v>
      </c>
      <c r="D209" s="3001"/>
      <c r="E209" s="299"/>
      <c r="F209" s="299"/>
      <c r="G209" s="299"/>
      <c r="H209" s="332"/>
      <c r="I209" s="299"/>
      <c r="J209" s="299"/>
      <c r="K209" s="937"/>
      <c r="L209" s="937">
        <v>109140</v>
      </c>
      <c r="M209" s="924"/>
      <c r="N209" s="299"/>
      <c r="O209" s="299"/>
      <c r="P209" s="332"/>
      <c r="Q209" s="332"/>
      <c r="R209" s="187"/>
    </row>
    <row r="210" spans="1:18" ht="28.5" customHeight="1">
      <c r="A210" s="192"/>
      <c r="B210" s="2800" t="s">
        <v>1765</v>
      </c>
      <c r="C210" s="2802"/>
      <c r="D210" s="160"/>
      <c r="E210" s="299"/>
      <c r="F210" s="299"/>
      <c r="G210" s="299"/>
      <c r="H210" s="332"/>
      <c r="I210" s="299"/>
      <c r="J210" s="299"/>
      <c r="K210" s="924"/>
      <c r="L210" s="299"/>
      <c r="M210" s="924"/>
      <c r="N210" s="299"/>
      <c r="O210" s="299"/>
      <c r="P210" s="332"/>
      <c r="Q210" s="332"/>
      <c r="R210" s="187"/>
    </row>
    <row r="211" spans="1:18" ht="28.5" customHeight="1">
      <c r="A211" s="192"/>
      <c r="B211" s="932" t="s">
        <v>1766</v>
      </c>
      <c r="C211" s="933" t="s">
        <v>1972</v>
      </c>
      <c r="D211" s="3136" t="s">
        <v>1729</v>
      </c>
      <c r="E211" s="931"/>
      <c r="F211" s="931"/>
      <c r="G211" s="931"/>
      <c r="H211" s="836"/>
      <c r="I211" s="931"/>
      <c r="J211" s="931"/>
      <c r="K211" s="937"/>
      <c r="L211" s="937">
        <v>114490</v>
      </c>
      <c r="M211" s="939"/>
      <c r="N211" s="931"/>
      <c r="O211" s="931"/>
      <c r="P211" s="836"/>
      <c r="Q211" s="836"/>
      <c r="R211" s="934"/>
    </row>
    <row r="212" spans="1:18" ht="27" customHeight="1">
      <c r="A212" s="192"/>
      <c r="B212" s="932" t="s">
        <v>1767</v>
      </c>
      <c r="C212" s="933" t="s">
        <v>1972</v>
      </c>
      <c r="D212" s="3137"/>
      <c r="E212" s="931"/>
      <c r="F212" s="931"/>
      <c r="G212" s="931"/>
      <c r="H212" s="836"/>
      <c r="I212" s="931"/>
      <c r="J212" s="931"/>
      <c r="K212" s="937"/>
      <c r="L212" s="937">
        <v>104860</v>
      </c>
      <c r="M212" s="939"/>
      <c r="N212" s="931"/>
      <c r="O212" s="931"/>
      <c r="P212" s="836"/>
      <c r="Q212" s="836"/>
      <c r="R212" s="934"/>
    </row>
    <row r="213" spans="1:18" ht="31.5" customHeight="1">
      <c r="A213" s="192"/>
      <c r="B213" s="3090" t="s">
        <v>1761</v>
      </c>
      <c r="C213" s="3128"/>
      <c r="D213" s="3137"/>
      <c r="E213" s="931"/>
      <c r="F213" s="931"/>
      <c r="G213" s="931"/>
      <c r="H213" s="836"/>
      <c r="I213" s="931"/>
      <c r="J213" s="931"/>
      <c r="K213" s="939"/>
      <c r="L213" s="931"/>
      <c r="M213" s="939"/>
      <c r="N213" s="931"/>
      <c r="O213" s="931"/>
      <c r="P213" s="836"/>
      <c r="Q213" s="836"/>
      <c r="R213" s="934"/>
    </row>
    <row r="214" spans="1:18" ht="32.25" customHeight="1">
      <c r="A214" s="192"/>
      <c r="B214" s="932" t="s">
        <v>1762</v>
      </c>
      <c r="C214" s="933" t="s">
        <v>1972</v>
      </c>
      <c r="D214" s="3137"/>
      <c r="E214" s="931"/>
      <c r="F214" s="931"/>
      <c r="G214" s="931"/>
      <c r="H214" s="836"/>
      <c r="I214" s="931"/>
      <c r="J214" s="931"/>
      <c r="K214" s="930"/>
      <c r="L214" s="930">
        <v>124120</v>
      </c>
      <c r="M214" s="939"/>
      <c r="N214" s="931"/>
      <c r="O214" s="931"/>
      <c r="P214" s="836"/>
      <c r="Q214" s="836"/>
      <c r="R214" s="934"/>
    </row>
    <row r="215" spans="1:18" ht="30">
      <c r="A215" s="192"/>
      <c r="B215" s="932" t="s">
        <v>1763</v>
      </c>
      <c r="C215" s="933" t="s">
        <v>1972</v>
      </c>
      <c r="D215" s="3138"/>
      <c r="E215" s="931"/>
      <c r="F215" s="931"/>
      <c r="G215" s="931"/>
      <c r="H215" s="836"/>
      <c r="I215" s="931"/>
      <c r="J215" s="931"/>
      <c r="K215" s="930"/>
      <c r="L215" s="930">
        <v>145520</v>
      </c>
      <c r="M215" s="939"/>
      <c r="N215" s="931"/>
      <c r="O215" s="931"/>
      <c r="P215" s="836"/>
      <c r="Q215" s="836"/>
      <c r="R215" s="934"/>
    </row>
    <row r="216" spans="1:18" ht="29.25" customHeight="1">
      <c r="A216" s="768" t="s">
        <v>1835</v>
      </c>
      <c r="B216" s="904" t="s">
        <v>1834</v>
      </c>
      <c r="C216" s="935"/>
      <c r="D216" s="935"/>
      <c r="E216" s="931"/>
      <c r="F216" s="931"/>
      <c r="G216" s="931"/>
      <c r="H216" s="836"/>
      <c r="I216" s="931"/>
      <c r="J216" s="931"/>
      <c r="K216" s="931"/>
      <c r="L216" s="931"/>
      <c r="M216" s="930"/>
      <c r="N216" s="931"/>
      <c r="O216" s="931"/>
      <c r="P216" s="836"/>
      <c r="Q216" s="836"/>
      <c r="R216" s="934"/>
    </row>
    <row r="217" spans="1:18" ht="41.25" customHeight="1">
      <c r="A217" s="156">
        <v>1</v>
      </c>
      <c r="B217" s="3090" t="s">
        <v>1628</v>
      </c>
      <c r="C217" s="3091"/>
      <c r="D217" s="3091"/>
      <c r="E217" s="3092"/>
      <c r="F217" s="3092"/>
      <c r="G217" s="3092"/>
      <c r="H217" s="3092"/>
      <c r="I217" s="3092"/>
      <c r="J217" s="3092"/>
      <c r="K217" s="3092"/>
      <c r="L217" s="3092"/>
      <c r="M217" s="3092"/>
      <c r="N217" s="3092"/>
      <c r="O217" s="3092"/>
      <c r="P217" s="3092"/>
      <c r="Q217" s="3092"/>
      <c r="R217" s="3139"/>
    </row>
    <row r="218" spans="1:18" ht="22.5" customHeight="1">
      <c r="A218" s="157"/>
      <c r="B218" s="193"/>
      <c r="C218" s="193"/>
      <c r="D218" s="372"/>
      <c r="E218" s="2789" t="s">
        <v>1622</v>
      </c>
      <c r="F218" s="2790"/>
      <c r="G218" s="2790"/>
      <c r="H218" s="2790"/>
      <c r="I218" s="2790"/>
      <c r="J218" s="2790"/>
      <c r="K218" s="2790"/>
      <c r="L218" s="2790"/>
      <c r="M218" s="2790"/>
      <c r="N218" s="2790"/>
      <c r="O218" s="2790"/>
      <c r="P218" s="2790"/>
      <c r="Q218" s="2790"/>
      <c r="R218" s="2791"/>
    </row>
    <row r="219" spans="1:18" ht="44.25" customHeight="1">
      <c r="A219" s="157">
        <v>1</v>
      </c>
      <c r="B219" s="888" t="s">
        <v>1328</v>
      </c>
      <c r="C219" s="889" t="s">
        <v>32</v>
      </c>
      <c r="D219" s="891"/>
      <c r="E219" s="461"/>
      <c r="F219" s="462"/>
      <c r="G219" s="2883">
        <v>27700</v>
      </c>
      <c r="H219" s="2883"/>
      <c r="I219" s="2883"/>
      <c r="J219" s="2883"/>
      <c r="K219" s="2883"/>
      <c r="L219" s="2883"/>
      <c r="M219" s="2883"/>
      <c r="N219" s="2883"/>
      <c r="O219" s="2883"/>
      <c r="P219" s="2883"/>
      <c r="Q219" s="2883"/>
      <c r="R219" s="2884"/>
    </row>
    <row r="220" spans="1:18" ht="99" customHeight="1">
      <c r="A220" s="157">
        <v>2</v>
      </c>
      <c r="B220" s="704" t="s">
        <v>1329</v>
      </c>
      <c r="C220" s="705" t="s">
        <v>32</v>
      </c>
      <c r="D220" s="890"/>
      <c r="E220" s="461"/>
      <c r="F220" s="462"/>
      <c r="G220" s="2883">
        <v>26900</v>
      </c>
      <c r="H220" s="2883"/>
      <c r="I220" s="2883"/>
      <c r="J220" s="2883"/>
      <c r="K220" s="2883"/>
      <c r="L220" s="2883"/>
      <c r="M220" s="2883"/>
      <c r="N220" s="2883"/>
      <c r="O220" s="2883"/>
      <c r="P220" s="2883"/>
      <c r="Q220" s="2883"/>
      <c r="R220" s="2884"/>
    </row>
    <row r="221" spans="1:18" ht="165" customHeight="1">
      <c r="A221" s="157">
        <v>3</v>
      </c>
      <c r="B221" s="407" t="s">
        <v>1330</v>
      </c>
      <c r="C221" s="152" t="s">
        <v>32</v>
      </c>
      <c r="D221" s="2879" t="s">
        <v>1524</v>
      </c>
      <c r="E221" s="458"/>
      <c r="F221" s="459"/>
      <c r="G221" s="2803">
        <v>26600</v>
      </c>
      <c r="H221" s="2803"/>
      <c r="I221" s="2803"/>
      <c r="J221" s="2803"/>
      <c r="K221" s="2803"/>
      <c r="L221" s="2803"/>
      <c r="M221" s="2803"/>
      <c r="N221" s="2803"/>
      <c r="O221" s="2803"/>
      <c r="P221" s="2803"/>
      <c r="Q221" s="2803"/>
      <c r="R221" s="2804"/>
    </row>
    <row r="222" spans="1:18" ht="59.25" customHeight="1">
      <c r="A222" s="157">
        <v>4</v>
      </c>
      <c r="B222" s="407" t="s">
        <v>1368</v>
      </c>
      <c r="C222" s="152" t="s">
        <v>32</v>
      </c>
      <c r="D222" s="3046"/>
      <c r="E222" s="461"/>
      <c r="F222" s="462"/>
      <c r="G222" s="2883">
        <v>26600</v>
      </c>
      <c r="H222" s="2883"/>
      <c r="I222" s="2883"/>
      <c r="J222" s="2883"/>
      <c r="K222" s="2883"/>
      <c r="L222" s="2883"/>
      <c r="M222" s="2883"/>
      <c r="N222" s="2883"/>
      <c r="O222" s="2883"/>
      <c r="P222" s="2883"/>
      <c r="Q222" s="2883"/>
      <c r="R222" s="2884"/>
    </row>
    <row r="223" spans="1:18" ht="44.25">
      <c r="A223" s="157">
        <v>5</v>
      </c>
      <c r="B223" s="708" t="s">
        <v>1369</v>
      </c>
      <c r="C223" s="709" t="s">
        <v>32</v>
      </c>
      <c r="D223" s="3046"/>
      <c r="E223" s="872"/>
      <c r="F223" s="863"/>
      <c r="G223" s="2977">
        <v>26800</v>
      </c>
      <c r="H223" s="2977"/>
      <c r="I223" s="2977"/>
      <c r="J223" s="2977"/>
      <c r="K223" s="2977"/>
      <c r="L223" s="2977"/>
      <c r="M223" s="2977"/>
      <c r="N223" s="2977"/>
      <c r="O223" s="2977"/>
      <c r="P223" s="2977"/>
      <c r="Q223" s="2977"/>
      <c r="R223" s="2978"/>
    </row>
    <row r="224" spans="1:18" ht="44.25" customHeight="1">
      <c r="A224" s="305">
        <v>6</v>
      </c>
      <c r="B224" s="704" t="s">
        <v>1331</v>
      </c>
      <c r="C224" s="705" t="s">
        <v>32</v>
      </c>
      <c r="D224" s="3000"/>
      <c r="E224" s="613"/>
      <c r="F224" s="352"/>
      <c r="G224" s="2881">
        <v>27000</v>
      </c>
      <c r="H224" s="2881"/>
      <c r="I224" s="2881"/>
      <c r="J224" s="2881"/>
      <c r="K224" s="2881"/>
      <c r="L224" s="2881"/>
      <c r="M224" s="2881"/>
      <c r="N224" s="2881"/>
      <c r="O224" s="2881"/>
      <c r="P224" s="2881"/>
      <c r="Q224" s="2881"/>
      <c r="R224" s="2882"/>
    </row>
    <row r="225" spans="1:18" ht="37.5" customHeight="1">
      <c r="A225" s="157">
        <v>7</v>
      </c>
      <c r="B225" s="408" t="s">
        <v>1332</v>
      </c>
      <c r="C225" s="152" t="s">
        <v>32</v>
      </c>
      <c r="D225" s="2879" t="s">
        <v>1524</v>
      </c>
      <c r="E225" s="461"/>
      <c r="F225" s="462"/>
      <c r="G225" s="2883">
        <v>27600</v>
      </c>
      <c r="H225" s="2883"/>
      <c r="I225" s="2883"/>
      <c r="J225" s="2883"/>
      <c r="K225" s="2883"/>
      <c r="L225" s="2883"/>
      <c r="M225" s="2883"/>
      <c r="N225" s="2883"/>
      <c r="O225" s="2883"/>
      <c r="P225" s="2883"/>
      <c r="Q225" s="2883"/>
      <c r="R225" s="2884"/>
    </row>
    <row r="226" spans="1:18" ht="47.25">
      <c r="A226" s="322">
        <v>8</v>
      </c>
      <c r="B226" s="409" t="s">
        <v>1629</v>
      </c>
      <c r="C226" s="152" t="s">
        <v>32</v>
      </c>
      <c r="D226" s="3046"/>
      <c r="E226" s="458"/>
      <c r="F226" s="459"/>
      <c r="G226" s="2803">
        <v>33800</v>
      </c>
      <c r="H226" s="2803"/>
      <c r="I226" s="2803"/>
      <c r="J226" s="2803"/>
      <c r="K226" s="2803"/>
      <c r="L226" s="2803"/>
      <c r="M226" s="2803"/>
      <c r="N226" s="2803"/>
      <c r="O226" s="2803"/>
      <c r="P226" s="2803"/>
      <c r="Q226" s="2803"/>
      <c r="R226" s="2804"/>
    </row>
    <row r="227" spans="1:18" ht="47.25">
      <c r="A227" s="157">
        <v>9</v>
      </c>
      <c r="B227" s="410" t="s">
        <v>1630</v>
      </c>
      <c r="C227" s="152" t="s">
        <v>32</v>
      </c>
      <c r="D227" s="3046"/>
      <c r="E227" s="461"/>
      <c r="F227" s="462"/>
      <c r="G227" s="2883">
        <v>33000</v>
      </c>
      <c r="H227" s="2883"/>
      <c r="I227" s="2883"/>
      <c r="J227" s="2883"/>
      <c r="K227" s="2883"/>
      <c r="L227" s="2883"/>
      <c r="M227" s="2883"/>
      <c r="N227" s="2883"/>
      <c r="O227" s="2883"/>
      <c r="P227" s="2883"/>
      <c r="Q227" s="2883"/>
      <c r="R227" s="2884"/>
    </row>
    <row r="228" spans="1:18" ht="47.25">
      <c r="A228" s="157"/>
      <c r="B228" s="410" t="s">
        <v>1631</v>
      </c>
      <c r="C228" s="152" t="s">
        <v>32</v>
      </c>
      <c r="D228" s="3046"/>
      <c r="E228" s="458"/>
      <c r="F228" s="459"/>
      <c r="G228" s="2803">
        <v>33600</v>
      </c>
      <c r="H228" s="2803"/>
      <c r="I228" s="2803"/>
      <c r="J228" s="2803"/>
      <c r="K228" s="2803"/>
      <c r="L228" s="2803"/>
      <c r="M228" s="2803"/>
      <c r="N228" s="2803"/>
      <c r="O228" s="2803"/>
      <c r="P228" s="2803"/>
      <c r="Q228" s="2803"/>
      <c r="R228" s="2804"/>
    </row>
    <row r="229" spans="1:18" ht="47.25">
      <c r="A229" s="157">
        <v>10</v>
      </c>
      <c r="B229" s="408" t="s">
        <v>1632</v>
      </c>
      <c r="C229" s="152" t="s">
        <v>32</v>
      </c>
      <c r="D229" s="3000"/>
      <c r="E229" s="461"/>
      <c r="F229" s="462"/>
      <c r="G229" s="2883">
        <v>32800</v>
      </c>
      <c r="H229" s="2883"/>
      <c r="I229" s="2883"/>
      <c r="J229" s="2883"/>
      <c r="K229" s="2883"/>
      <c r="L229" s="2883"/>
      <c r="M229" s="2883"/>
      <c r="N229" s="2883"/>
      <c r="O229" s="2883"/>
      <c r="P229" s="2883"/>
      <c r="Q229" s="2883"/>
      <c r="R229" s="2884"/>
    </row>
    <row r="230" spans="1:18" ht="50.25" customHeight="1">
      <c r="A230" s="157">
        <v>11</v>
      </c>
      <c r="B230" s="612" t="s">
        <v>1336</v>
      </c>
      <c r="C230" s="152" t="s">
        <v>32</v>
      </c>
      <c r="D230" s="861"/>
      <c r="E230" s="461"/>
      <c r="F230" s="462"/>
      <c r="G230" s="2883">
        <v>32800</v>
      </c>
      <c r="H230" s="2883"/>
      <c r="I230" s="2883"/>
      <c r="J230" s="2883"/>
      <c r="K230" s="2883"/>
      <c r="L230" s="2883"/>
      <c r="M230" s="2883"/>
      <c r="N230" s="2883"/>
      <c r="O230" s="2883"/>
      <c r="P230" s="2883"/>
      <c r="Q230" s="2883"/>
      <c r="R230" s="2884"/>
    </row>
    <row r="231" spans="1:18" ht="47.25" customHeight="1">
      <c r="A231" s="157">
        <v>12</v>
      </c>
      <c r="B231" s="400" t="s">
        <v>1337</v>
      </c>
      <c r="C231" s="399" t="s">
        <v>32</v>
      </c>
      <c r="D231" s="862"/>
      <c r="E231" s="461"/>
      <c r="F231" s="462"/>
      <c r="G231" s="2883">
        <v>33800</v>
      </c>
      <c r="H231" s="2883"/>
      <c r="I231" s="2883"/>
      <c r="J231" s="2883"/>
      <c r="K231" s="2883"/>
      <c r="L231" s="2883"/>
      <c r="M231" s="2883"/>
      <c r="N231" s="2883"/>
      <c r="O231" s="2883"/>
      <c r="P231" s="2883"/>
      <c r="Q231" s="2883"/>
      <c r="R231" s="2884"/>
    </row>
    <row r="232" spans="1:18" ht="60.75" customHeight="1">
      <c r="A232" s="157">
        <v>13</v>
      </c>
      <c r="B232" s="411" t="s">
        <v>1338</v>
      </c>
      <c r="C232" s="152" t="s">
        <v>32</v>
      </c>
      <c r="D232" s="862"/>
      <c r="E232" s="872"/>
      <c r="F232" s="863"/>
      <c r="G232" s="2883">
        <v>27900</v>
      </c>
      <c r="H232" s="2883"/>
      <c r="I232" s="2883"/>
      <c r="J232" s="2883"/>
      <c r="K232" s="2883"/>
      <c r="L232" s="2883"/>
      <c r="M232" s="2883"/>
      <c r="N232" s="2883"/>
      <c r="O232" s="2883"/>
      <c r="P232" s="2883"/>
      <c r="Q232" s="2883"/>
      <c r="R232" s="2884"/>
    </row>
    <row r="233" spans="1:18" ht="42.75" customHeight="1">
      <c r="A233" s="155">
        <v>2</v>
      </c>
      <c r="B233" s="3090" t="s">
        <v>1948</v>
      </c>
      <c r="C233" s="3091"/>
      <c r="D233" s="3091"/>
      <c r="E233" s="3092"/>
      <c r="F233" s="3093"/>
      <c r="G233" s="3093"/>
      <c r="H233" s="3093"/>
      <c r="I233" s="3093"/>
      <c r="J233" s="3093"/>
      <c r="K233" s="3093"/>
      <c r="L233" s="3093"/>
      <c r="M233" s="3093"/>
      <c r="N233" s="3093"/>
      <c r="O233" s="3093"/>
      <c r="P233" s="3093"/>
      <c r="Q233" s="3093"/>
      <c r="R233" s="3094"/>
    </row>
    <row r="234" spans="1:18" ht="31.5" customHeight="1">
      <c r="A234" s="156"/>
      <c r="B234" s="3068" t="s">
        <v>1527</v>
      </c>
      <c r="C234" s="3069"/>
      <c r="D234" s="3070"/>
      <c r="E234" s="3005" t="s">
        <v>1841</v>
      </c>
      <c r="F234" s="2883"/>
      <c r="G234" s="2883"/>
      <c r="H234" s="2883"/>
      <c r="I234" s="2883"/>
      <c r="J234" s="2883"/>
      <c r="K234" s="2883"/>
      <c r="L234" s="2883"/>
      <c r="M234" s="2883"/>
      <c r="N234" s="2883"/>
      <c r="O234" s="2883"/>
      <c r="P234" s="2883"/>
      <c r="Q234" s="2883"/>
      <c r="R234" s="2884"/>
    </row>
    <row r="235" spans="1:18" ht="31.5" customHeight="1">
      <c r="A235" s="157"/>
      <c r="B235" s="400" t="s">
        <v>1528</v>
      </c>
      <c r="C235" s="152" t="s">
        <v>32</v>
      </c>
      <c r="D235" s="2879" t="s">
        <v>1529</v>
      </c>
      <c r="E235" s="461">
        <v>24545</v>
      </c>
      <c r="F235" s="458"/>
      <c r="G235" s="459"/>
      <c r="H235" s="459"/>
      <c r="I235" s="459"/>
      <c r="J235" s="459"/>
      <c r="K235" s="459"/>
      <c r="L235" s="459" t="s">
        <v>11</v>
      </c>
      <c r="M235" s="459"/>
      <c r="N235" s="459"/>
      <c r="O235" s="459"/>
      <c r="P235" s="459"/>
      <c r="Q235" s="459"/>
      <c r="R235" s="460"/>
    </row>
    <row r="236" spans="1:18" ht="31.5">
      <c r="A236" s="157"/>
      <c r="B236" s="400" t="s">
        <v>1530</v>
      </c>
      <c r="C236" s="152" t="s">
        <v>32</v>
      </c>
      <c r="D236" s="3046"/>
      <c r="E236" s="461">
        <v>24364</v>
      </c>
      <c r="F236" s="461"/>
      <c r="G236" s="462"/>
      <c r="H236" s="462"/>
      <c r="I236" s="462"/>
      <c r="J236" s="462"/>
      <c r="K236" s="462"/>
      <c r="L236" s="462" t="s">
        <v>11</v>
      </c>
      <c r="M236" s="462"/>
      <c r="N236" s="462"/>
      <c r="O236" s="462"/>
      <c r="P236" s="462"/>
      <c r="Q236" s="462"/>
      <c r="R236" s="463"/>
    </row>
    <row r="237" spans="1:18" ht="31.5">
      <c r="A237" s="157"/>
      <c r="B237" s="400" t="s">
        <v>1531</v>
      </c>
      <c r="C237" s="152" t="s">
        <v>32</v>
      </c>
      <c r="D237" s="3046"/>
      <c r="E237" s="461">
        <v>24545</v>
      </c>
      <c r="F237" s="461"/>
      <c r="G237" s="462"/>
      <c r="H237" s="462"/>
      <c r="I237" s="462"/>
      <c r="J237" s="462"/>
      <c r="K237" s="462"/>
      <c r="L237" s="462" t="s">
        <v>11</v>
      </c>
      <c r="M237" s="462"/>
      <c r="N237" s="462"/>
      <c r="O237" s="462"/>
      <c r="P237" s="462"/>
      <c r="Q237" s="462"/>
      <c r="R237" s="463"/>
    </row>
    <row r="238" spans="1:18" ht="31.5" customHeight="1">
      <c r="A238" s="156"/>
      <c r="B238" s="3071" t="s">
        <v>1633</v>
      </c>
      <c r="C238" s="3072"/>
      <c r="D238" s="3046"/>
      <c r="E238" s="461"/>
      <c r="F238" s="458"/>
      <c r="G238" s="459"/>
      <c r="H238" s="459"/>
      <c r="I238" s="459"/>
      <c r="J238" s="459"/>
      <c r="K238" s="459"/>
      <c r="L238" s="459" t="s">
        <v>11</v>
      </c>
      <c r="M238" s="459"/>
      <c r="N238" s="459"/>
      <c r="O238" s="459"/>
      <c r="P238" s="459"/>
      <c r="Q238" s="459"/>
      <c r="R238" s="460"/>
    </row>
    <row r="239" spans="1:18" ht="31.5" customHeight="1">
      <c r="A239" s="157"/>
      <c r="B239" s="400" t="s">
        <v>1806</v>
      </c>
      <c r="C239" s="405" t="s">
        <v>32</v>
      </c>
      <c r="D239" s="3046"/>
      <c r="E239" s="458">
        <v>24727</v>
      </c>
      <c r="F239" s="458"/>
      <c r="G239" s="459"/>
      <c r="H239" s="459"/>
      <c r="I239" s="459"/>
      <c r="J239" s="459"/>
      <c r="K239" s="459"/>
      <c r="L239" s="459" t="s">
        <v>11</v>
      </c>
      <c r="M239" s="459"/>
      <c r="N239" s="459"/>
      <c r="O239" s="459"/>
      <c r="P239" s="459"/>
      <c r="Q239" s="459"/>
      <c r="R239" s="460"/>
    </row>
    <row r="240" spans="1:18" ht="31.5">
      <c r="A240" s="157"/>
      <c r="B240" s="400" t="s">
        <v>1807</v>
      </c>
      <c r="C240" s="875" t="s">
        <v>32</v>
      </c>
      <c r="D240" s="3000"/>
      <c r="E240" s="461">
        <v>26636</v>
      </c>
      <c r="F240" s="461"/>
      <c r="G240" s="462"/>
      <c r="H240" s="462"/>
      <c r="I240" s="462"/>
      <c r="J240" s="462"/>
      <c r="K240" s="462"/>
      <c r="L240" s="462" t="s">
        <v>11</v>
      </c>
      <c r="M240" s="462"/>
      <c r="N240" s="462"/>
      <c r="O240" s="462"/>
      <c r="P240" s="462"/>
      <c r="Q240" s="462"/>
      <c r="R240" s="463"/>
    </row>
    <row r="241" spans="1:18" ht="31.5">
      <c r="A241" s="157"/>
      <c r="B241" s="400" t="s">
        <v>1808</v>
      </c>
      <c r="C241" s="370" t="s">
        <v>32</v>
      </c>
      <c r="D241" s="861"/>
      <c r="E241" s="461">
        <v>27091</v>
      </c>
      <c r="F241" s="458"/>
      <c r="G241" s="459"/>
      <c r="H241" s="459"/>
      <c r="I241" s="459"/>
      <c r="J241" s="459"/>
      <c r="K241" s="459"/>
      <c r="L241" s="459" t="s">
        <v>11</v>
      </c>
      <c r="M241" s="459"/>
      <c r="N241" s="459"/>
      <c r="O241" s="459"/>
      <c r="P241" s="459"/>
      <c r="Q241" s="459"/>
      <c r="R241" s="460"/>
    </row>
    <row r="242" spans="1:18" ht="31.5">
      <c r="A242" s="157"/>
      <c r="B242" s="400" t="s">
        <v>1809</v>
      </c>
      <c r="C242" s="402" t="s">
        <v>32</v>
      </c>
      <c r="D242" s="862"/>
      <c r="E242" s="461">
        <f>E241</f>
        <v>27091</v>
      </c>
      <c r="F242" s="458"/>
      <c r="G242" s="459"/>
      <c r="H242" s="459"/>
      <c r="I242" s="459"/>
      <c r="J242" s="459"/>
      <c r="K242" s="459"/>
      <c r="L242" s="459" t="s">
        <v>11</v>
      </c>
      <c r="M242" s="459"/>
      <c r="N242" s="459"/>
      <c r="O242" s="459"/>
      <c r="P242" s="459"/>
      <c r="Q242" s="459"/>
      <c r="R242" s="460"/>
    </row>
    <row r="243" spans="1:18" ht="31.5" customHeight="1">
      <c r="A243" s="156"/>
      <c r="B243" s="2971" t="s">
        <v>1537</v>
      </c>
      <c r="C243" s="2972"/>
      <c r="D243" s="3073"/>
      <c r="E243" s="461"/>
      <c r="F243" s="458"/>
      <c r="G243" s="459"/>
      <c r="H243" s="459"/>
      <c r="I243" s="459"/>
      <c r="J243" s="459"/>
      <c r="K243" s="459"/>
      <c r="L243" s="459" t="s">
        <v>11</v>
      </c>
      <c r="M243" s="459"/>
      <c r="N243" s="459"/>
      <c r="O243" s="459"/>
      <c r="P243" s="459"/>
      <c r="Q243" s="459"/>
      <c r="R243" s="460"/>
    </row>
    <row r="244" spans="1:18" ht="60">
      <c r="A244" s="157"/>
      <c r="B244" s="404" t="s">
        <v>1810</v>
      </c>
      <c r="C244" s="402" t="s">
        <v>32</v>
      </c>
      <c r="D244" s="402" t="s">
        <v>1539</v>
      </c>
      <c r="E244" s="461">
        <v>28364</v>
      </c>
      <c r="F244" s="461"/>
      <c r="G244" s="462"/>
      <c r="H244" s="462"/>
      <c r="I244" s="462"/>
      <c r="J244" s="462"/>
      <c r="K244" s="462"/>
      <c r="L244" s="462" t="s">
        <v>11</v>
      </c>
      <c r="M244" s="462"/>
      <c r="N244" s="462"/>
      <c r="O244" s="462"/>
      <c r="P244" s="462"/>
      <c r="Q244" s="462"/>
      <c r="R244" s="463"/>
    </row>
    <row r="245" spans="1:18" ht="31.5" customHeight="1">
      <c r="A245" s="156"/>
      <c r="B245" s="2971" t="s">
        <v>1540</v>
      </c>
      <c r="C245" s="2972"/>
      <c r="D245" s="3073"/>
      <c r="E245" s="461"/>
      <c r="F245" s="458"/>
      <c r="G245" s="459"/>
      <c r="H245" s="459"/>
      <c r="I245" s="459"/>
      <c r="J245" s="459"/>
      <c r="K245" s="459"/>
      <c r="L245" s="459" t="s">
        <v>11</v>
      </c>
      <c r="M245" s="459"/>
      <c r="N245" s="459"/>
      <c r="O245" s="459"/>
      <c r="P245" s="459"/>
      <c r="Q245" s="459"/>
      <c r="R245" s="460"/>
    </row>
    <row r="246" spans="1:18" ht="30">
      <c r="A246" s="157"/>
      <c r="B246" s="400" t="s">
        <v>1811</v>
      </c>
      <c r="C246" s="402" t="s">
        <v>32</v>
      </c>
      <c r="D246" s="402" t="s">
        <v>1554</v>
      </c>
      <c r="E246" s="461">
        <v>18182</v>
      </c>
      <c r="F246" s="461"/>
      <c r="G246" s="462"/>
      <c r="H246" s="462"/>
      <c r="I246" s="462"/>
      <c r="J246" s="462"/>
      <c r="K246" s="462"/>
      <c r="L246" s="462" t="s">
        <v>11</v>
      </c>
      <c r="M246" s="462"/>
      <c r="N246" s="462"/>
      <c r="O246" s="462"/>
      <c r="P246" s="462"/>
      <c r="Q246" s="462"/>
      <c r="R246" s="463"/>
    </row>
    <row r="247" spans="1:18" ht="23.25" customHeight="1">
      <c r="A247" s="766" t="s">
        <v>1832</v>
      </c>
      <c r="B247" s="2800" t="s">
        <v>1831</v>
      </c>
      <c r="C247" s="2801"/>
      <c r="D247" s="2801"/>
      <c r="E247" s="2801"/>
      <c r="F247" s="2801"/>
      <c r="G247" s="2801"/>
      <c r="H247" s="2801"/>
      <c r="I247" s="2801"/>
      <c r="J247" s="2801"/>
      <c r="K247" s="2801"/>
      <c r="L247" s="2801"/>
      <c r="M247" s="2801"/>
      <c r="N247" s="2801"/>
      <c r="O247" s="2801"/>
      <c r="P247" s="2801"/>
      <c r="Q247" s="2801"/>
      <c r="R247" s="2802"/>
    </row>
    <row r="248" spans="1:18" ht="38.25" customHeight="1">
      <c r="A248" s="156">
        <v>1</v>
      </c>
      <c r="B248" s="3090" t="s">
        <v>1976</v>
      </c>
      <c r="C248" s="3091"/>
      <c r="D248" s="3091"/>
      <c r="E248" s="3091"/>
      <c r="F248" s="3091"/>
      <c r="G248" s="3091"/>
      <c r="H248" s="3091"/>
      <c r="I248" s="3091"/>
      <c r="J248" s="3091"/>
      <c r="K248" s="3091"/>
      <c r="L248" s="3091"/>
      <c r="M248" s="3091"/>
      <c r="N248" s="3091"/>
      <c r="O248" s="3091"/>
      <c r="P248" s="3091"/>
      <c r="Q248" s="3091"/>
      <c r="R248" s="293"/>
    </row>
    <row r="249" spans="1:18" ht="27" customHeight="1">
      <c r="A249" s="157"/>
      <c r="B249" s="712"/>
      <c r="C249" s="713"/>
      <c r="D249" s="799"/>
      <c r="E249" s="713"/>
      <c r="F249" s="2916" t="s">
        <v>1370</v>
      </c>
      <c r="G249" s="2960"/>
      <c r="H249" s="2960"/>
      <c r="I249" s="2960"/>
      <c r="J249" s="2960"/>
      <c r="K249" s="2960"/>
      <c r="L249" s="2960"/>
      <c r="M249" s="2960"/>
      <c r="N249" s="2960"/>
      <c r="O249" s="2960"/>
      <c r="P249" s="2960"/>
      <c r="Q249" s="2960"/>
      <c r="R249" s="293"/>
    </row>
    <row r="250" spans="1:18" ht="15.75">
      <c r="A250" s="181"/>
      <c r="B250" s="297" t="s">
        <v>1277</v>
      </c>
      <c r="C250" s="195"/>
      <c r="D250" s="714"/>
      <c r="E250" s="714"/>
      <c r="F250" s="461"/>
      <c r="G250" s="462"/>
      <c r="H250" s="462"/>
      <c r="I250" s="462"/>
      <c r="J250" s="462"/>
      <c r="K250" s="462"/>
      <c r="L250" s="462"/>
      <c r="M250" s="462"/>
      <c r="N250" s="200"/>
      <c r="O250" s="200"/>
      <c r="P250" s="200"/>
      <c r="Q250" s="200"/>
      <c r="R250" s="293"/>
    </row>
    <row r="251" spans="1:18" ht="15.75">
      <c r="A251" s="181"/>
      <c r="B251" s="201" t="s">
        <v>1235</v>
      </c>
      <c r="C251" s="198" t="s">
        <v>111</v>
      </c>
      <c r="D251" s="800"/>
      <c r="E251" s="199"/>
      <c r="F251" s="716"/>
      <c r="G251" s="200"/>
      <c r="H251" s="200"/>
      <c r="I251" s="200"/>
      <c r="J251" s="200"/>
      <c r="K251" s="940">
        <v>1350199</v>
      </c>
      <c r="L251" s="200"/>
      <c r="M251" s="200"/>
      <c r="N251" s="200"/>
      <c r="O251" s="200"/>
      <c r="P251" s="200"/>
      <c r="Q251" s="200"/>
      <c r="R251" s="293"/>
    </row>
    <row r="252" spans="1:18" ht="15.75">
      <c r="A252" s="181"/>
      <c r="B252" s="201" t="s">
        <v>1236</v>
      </c>
      <c r="C252" s="198" t="s">
        <v>111</v>
      </c>
      <c r="D252" s="800"/>
      <c r="E252" s="199"/>
      <c r="F252" s="716"/>
      <c r="G252" s="200"/>
      <c r="H252" s="200"/>
      <c r="I252" s="200"/>
      <c r="J252" s="200"/>
      <c r="K252" s="940">
        <v>1659290</v>
      </c>
      <c r="L252" s="200"/>
      <c r="M252" s="200"/>
      <c r="N252" s="717"/>
      <c r="O252" s="717"/>
      <c r="P252" s="717"/>
      <c r="Q252" s="717"/>
      <c r="R252" s="293"/>
    </row>
    <row r="253" spans="1:18" ht="30">
      <c r="A253" s="181"/>
      <c r="B253" s="201" t="s">
        <v>1237</v>
      </c>
      <c r="C253" s="190" t="s">
        <v>111</v>
      </c>
      <c r="D253" s="801"/>
      <c r="E253" s="203"/>
      <c r="F253" s="719"/>
      <c r="G253" s="720"/>
      <c r="H253" s="720"/>
      <c r="I253" s="720"/>
      <c r="J253" s="720"/>
      <c r="K253" s="941">
        <v>1552926</v>
      </c>
      <c r="L253" s="717"/>
      <c r="M253" s="717"/>
      <c r="N253" s="717"/>
      <c r="O253" s="717"/>
      <c r="P253" s="717"/>
      <c r="Q253" s="717"/>
      <c r="R253" s="293"/>
    </row>
    <row r="254" spans="1:18" ht="15.75">
      <c r="A254" s="167"/>
      <c r="B254" s="204" t="s">
        <v>1238</v>
      </c>
      <c r="C254" s="190" t="s">
        <v>111</v>
      </c>
      <c r="D254" s="801"/>
      <c r="E254" s="203"/>
      <c r="F254" s="719"/>
      <c r="G254" s="720"/>
      <c r="H254" s="720"/>
      <c r="I254" s="720"/>
      <c r="J254" s="720"/>
      <c r="K254" s="941">
        <v>2324744</v>
      </c>
      <c r="L254" s="717"/>
      <c r="M254" s="717"/>
      <c r="N254" s="473"/>
      <c r="O254" s="473"/>
      <c r="P254" s="473"/>
      <c r="Q254" s="473"/>
      <c r="R254" s="582"/>
    </row>
    <row r="255" spans="1:18" ht="15.75">
      <c r="A255" s="157"/>
      <c r="B255" s="297" t="s">
        <v>1276</v>
      </c>
      <c r="C255" s="172"/>
      <c r="D255" s="802"/>
      <c r="E255" s="172"/>
      <c r="F255" s="721"/>
      <c r="G255" s="473"/>
      <c r="H255" s="473"/>
      <c r="I255" s="473"/>
      <c r="J255" s="473"/>
      <c r="K255" s="473"/>
      <c r="L255" s="473"/>
      <c r="M255" s="473"/>
      <c r="N255" s="200"/>
      <c r="O255" s="200"/>
      <c r="P255" s="200"/>
      <c r="Q255" s="200"/>
      <c r="R255" s="582"/>
    </row>
    <row r="256" spans="1:18" ht="30">
      <c r="A256" s="157"/>
      <c r="B256" s="201" t="s">
        <v>1813</v>
      </c>
      <c r="C256" s="198" t="s">
        <v>111</v>
      </c>
      <c r="D256" s="800"/>
      <c r="E256" s="199"/>
      <c r="F256" s="716"/>
      <c r="G256" s="200"/>
      <c r="H256" s="200"/>
      <c r="I256" s="200"/>
      <c r="J256" s="200"/>
      <c r="K256" s="940">
        <v>2732343</v>
      </c>
      <c r="L256" s="200"/>
      <c r="M256" s="200"/>
      <c r="N256" s="206"/>
      <c r="O256" s="206"/>
      <c r="P256" s="206"/>
      <c r="Q256" s="206"/>
      <c r="R256" s="582"/>
    </row>
    <row r="257" spans="1:18" ht="30">
      <c r="A257" s="157"/>
      <c r="B257" s="201" t="s">
        <v>1251</v>
      </c>
      <c r="C257" s="198" t="s">
        <v>111</v>
      </c>
      <c r="D257" s="803"/>
      <c r="E257" s="205"/>
      <c r="F257" s="723"/>
      <c r="G257" s="206"/>
      <c r="H257" s="206"/>
      <c r="I257" s="206"/>
      <c r="J257" s="206"/>
      <c r="K257" s="620">
        <v>3343343</v>
      </c>
      <c r="L257" s="206"/>
      <c r="M257" s="206"/>
      <c r="N257" s="209"/>
      <c r="O257" s="209"/>
      <c r="P257" s="209"/>
      <c r="Q257" s="209"/>
      <c r="R257" s="582"/>
    </row>
    <row r="258" spans="1:18" ht="30">
      <c r="A258" s="157"/>
      <c r="B258" s="207" t="s">
        <v>1248</v>
      </c>
      <c r="C258" s="198" t="s">
        <v>111</v>
      </c>
      <c r="D258" s="803"/>
      <c r="E258" s="205"/>
      <c r="F258" s="208"/>
      <c r="G258" s="209"/>
      <c r="H258" s="209"/>
      <c r="I258" s="209"/>
      <c r="J258" s="209"/>
      <c r="K258" s="619">
        <v>4194250</v>
      </c>
      <c r="L258" s="209"/>
      <c r="M258" s="209"/>
      <c r="N258" s="210"/>
      <c r="O258" s="210"/>
      <c r="P258" s="210"/>
      <c r="Q258" s="210"/>
      <c r="R258" s="582"/>
    </row>
    <row r="259" spans="1:18" ht="31.5">
      <c r="A259" s="167"/>
      <c r="B259" s="204" t="s">
        <v>1249</v>
      </c>
      <c r="C259" s="198" t="s">
        <v>111</v>
      </c>
      <c r="D259" s="803"/>
      <c r="E259" s="205"/>
      <c r="F259" s="205"/>
      <c r="G259" s="210"/>
      <c r="H259" s="210"/>
      <c r="I259" s="210"/>
      <c r="J259" s="210"/>
      <c r="K259" s="620">
        <v>2356886</v>
      </c>
      <c r="L259" s="210"/>
      <c r="M259" s="210"/>
      <c r="N259" s="724"/>
      <c r="O259" s="724"/>
      <c r="P259" s="724"/>
      <c r="Q259" s="724"/>
      <c r="R259" s="582"/>
    </row>
    <row r="260" spans="1:18" ht="15.75">
      <c r="A260" s="167"/>
      <c r="B260" s="297" t="s">
        <v>1093</v>
      </c>
      <c r="C260" s="195"/>
      <c r="D260" s="804"/>
      <c r="E260" s="195"/>
      <c r="F260" s="333"/>
      <c r="G260" s="724"/>
      <c r="H260" s="724"/>
      <c r="I260" s="724"/>
      <c r="J260" s="724"/>
      <c r="K260" s="724"/>
      <c r="L260" s="724"/>
      <c r="M260" s="724"/>
      <c r="N260" s="724"/>
      <c r="O260" s="724"/>
      <c r="P260" s="724"/>
      <c r="Q260" s="724"/>
      <c r="R260" s="293"/>
    </row>
    <row r="261" spans="1:18" ht="15.75">
      <c r="A261" s="157"/>
      <c r="B261" s="211" t="s">
        <v>1241</v>
      </c>
      <c r="C261" s="195"/>
      <c r="D261" s="804"/>
      <c r="E261" s="195"/>
      <c r="F261" s="333"/>
      <c r="G261" s="724"/>
      <c r="H261" s="724"/>
      <c r="I261" s="724"/>
      <c r="J261" s="724"/>
      <c r="K261" s="724"/>
      <c r="L261" s="724"/>
      <c r="M261" s="724"/>
      <c r="N261" s="209"/>
      <c r="O261" s="209"/>
      <c r="P261" s="209"/>
      <c r="Q261" s="209"/>
      <c r="R261" s="293"/>
    </row>
    <row r="262" spans="1:18" ht="30">
      <c r="A262" s="157"/>
      <c r="B262" s="201" t="s">
        <v>1242</v>
      </c>
      <c r="C262" s="150" t="s">
        <v>28</v>
      </c>
      <c r="D262" s="803"/>
      <c r="E262" s="205"/>
      <c r="F262" s="208"/>
      <c r="G262" s="209"/>
      <c r="H262" s="209"/>
      <c r="I262" s="209"/>
      <c r="J262" s="209"/>
      <c r="K262" s="942">
        <v>581773</v>
      </c>
      <c r="L262" s="209"/>
      <c r="M262" s="209"/>
      <c r="N262" s="210"/>
      <c r="O262" s="210"/>
      <c r="P262" s="210"/>
      <c r="Q262" s="210"/>
      <c r="R262" s="293"/>
    </row>
    <row r="263" spans="1:18" ht="30">
      <c r="A263" s="157"/>
      <c r="B263" s="201" t="s">
        <v>1243</v>
      </c>
      <c r="C263" s="150" t="s">
        <v>28</v>
      </c>
      <c r="D263" s="803"/>
      <c r="E263" s="205"/>
      <c r="F263" s="205"/>
      <c r="G263" s="210"/>
      <c r="H263" s="210"/>
      <c r="I263" s="210"/>
      <c r="J263" s="210"/>
      <c r="K263" s="943">
        <v>597409</v>
      </c>
      <c r="L263" s="210"/>
      <c r="M263" s="210"/>
      <c r="N263" s="338"/>
      <c r="O263" s="338"/>
      <c r="P263" s="338"/>
      <c r="Q263" s="338"/>
      <c r="R263" s="293"/>
    </row>
    <row r="264" spans="1:18" ht="15.75">
      <c r="A264" s="157"/>
      <c r="B264" s="211" t="s">
        <v>1245</v>
      </c>
      <c r="C264" s="195"/>
      <c r="D264" s="804"/>
      <c r="E264" s="195"/>
      <c r="F264" s="726"/>
      <c r="G264" s="338"/>
      <c r="H264" s="338"/>
      <c r="I264" s="338"/>
      <c r="J264" s="338"/>
      <c r="K264" s="724"/>
      <c r="L264" s="338"/>
      <c r="M264" s="338"/>
      <c r="N264" s="209"/>
      <c r="O264" s="209"/>
      <c r="P264" s="209"/>
      <c r="Q264" s="209"/>
      <c r="R264" s="293"/>
    </row>
    <row r="265" spans="1:18" ht="30">
      <c r="A265" s="157"/>
      <c r="B265" s="250" t="s">
        <v>1244</v>
      </c>
      <c r="C265" s="150" t="s">
        <v>28</v>
      </c>
      <c r="D265" s="803"/>
      <c r="E265" s="205"/>
      <c r="F265" s="205"/>
      <c r="G265" s="210"/>
      <c r="H265" s="210"/>
      <c r="I265" s="210"/>
      <c r="J265" s="210"/>
      <c r="K265" s="943">
        <v>746318</v>
      </c>
      <c r="L265" s="210"/>
      <c r="M265" s="210"/>
      <c r="N265" s="210"/>
      <c r="O265" s="210"/>
      <c r="P265" s="210"/>
      <c r="Q265" s="210"/>
      <c r="R265" s="293"/>
    </row>
    <row r="266" spans="1:18" ht="30">
      <c r="A266" s="157"/>
      <c r="B266" s="201" t="s">
        <v>1371</v>
      </c>
      <c r="C266" s="150" t="s">
        <v>28</v>
      </c>
      <c r="D266" s="803"/>
      <c r="E266" s="205"/>
      <c r="F266" s="205"/>
      <c r="G266" s="210"/>
      <c r="H266" s="210"/>
      <c r="I266" s="210"/>
      <c r="J266" s="210"/>
      <c r="K266" s="943">
        <v>719955</v>
      </c>
      <c r="L266" s="210"/>
      <c r="M266" s="210"/>
      <c r="N266" s="555"/>
      <c r="O266" s="555"/>
      <c r="P266" s="555"/>
      <c r="Q266" s="555"/>
      <c r="R266" s="293"/>
    </row>
    <row r="267" spans="1:18" ht="27" customHeight="1">
      <c r="A267" s="157"/>
      <c r="B267" s="297" t="s">
        <v>1278</v>
      </c>
      <c r="C267" s="195"/>
      <c r="D267" s="804"/>
      <c r="E267" s="212"/>
      <c r="F267" s="2916" t="s">
        <v>1370</v>
      </c>
      <c r="G267" s="2960"/>
      <c r="H267" s="2960"/>
      <c r="I267" s="2960"/>
      <c r="J267" s="2960"/>
      <c r="K267" s="2960"/>
      <c r="L267" s="2960"/>
      <c r="M267" s="2960"/>
      <c r="N267" s="2960"/>
      <c r="O267" s="2960"/>
      <c r="P267" s="2960"/>
      <c r="Q267" s="2960"/>
      <c r="R267" s="293"/>
    </row>
    <row r="268" spans="1:18" ht="31.5">
      <c r="A268" s="157"/>
      <c r="B268" s="204" t="s">
        <v>1247</v>
      </c>
      <c r="C268" s="190" t="s">
        <v>111</v>
      </c>
      <c r="D268" s="800"/>
      <c r="E268" s="199"/>
      <c r="F268" s="199"/>
      <c r="G268" s="241"/>
      <c r="H268" s="241"/>
      <c r="I268" s="241"/>
      <c r="J268" s="241"/>
      <c r="K268" s="944">
        <v>2802926</v>
      </c>
      <c r="L268" s="241"/>
      <c r="M268" s="241"/>
      <c r="N268" s="241"/>
      <c r="O268" s="241"/>
      <c r="P268" s="241"/>
      <c r="Q268" s="241"/>
      <c r="R268" s="293"/>
    </row>
    <row r="269" spans="1:18" ht="30">
      <c r="A269" s="157"/>
      <c r="B269" s="201" t="s">
        <v>1246</v>
      </c>
      <c r="C269" s="190" t="s">
        <v>111</v>
      </c>
      <c r="D269" s="800"/>
      <c r="E269" s="199"/>
      <c r="F269" s="199"/>
      <c r="G269" s="241"/>
      <c r="H269" s="241"/>
      <c r="I269" s="241"/>
      <c r="J269" s="241"/>
      <c r="K269" s="944">
        <v>3419290</v>
      </c>
      <c r="L269" s="241"/>
      <c r="M269" s="241"/>
      <c r="N269" s="727"/>
      <c r="O269" s="727"/>
      <c r="P269" s="727"/>
      <c r="Q269" s="727"/>
      <c r="R269" s="293"/>
    </row>
    <row r="270" spans="1:18" ht="30">
      <c r="A270" s="157"/>
      <c r="B270" s="201" t="s">
        <v>1814</v>
      </c>
      <c r="C270" s="190" t="s">
        <v>111</v>
      </c>
      <c r="D270" s="800"/>
      <c r="E270" s="199"/>
      <c r="F270" s="214"/>
      <c r="G270" s="727"/>
      <c r="H270" s="727"/>
      <c r="I270" s="727"/>
      <c r="J270" s="727"/>
      <c r="K270" s="945">
        <v>1029995</v>
      </c>
      <c r="L270" s="727"/>
      <c r="M270" s="727"/>
      <c r="N270" s="241"/>
      <c r="O270" s="241"/>
      <c r="P270" s="241"/>
      <c r="Q270" s="241"/>
      <c r="R270" s="293"/>
    </row>
    <row r="271" spans="1:18" ht="30">
      <c r="A271" s="271"/>
      <c r="B271" s="190" t="s">
        <v>1240</v>
      </c>
      <c r="C271" s="190" t="s">
        <v>111</v>
      </c>
      <c r="D271" s="800"/>
      <c r="E271" s="199"/>
      <c r="F271" s="199"/>
      <c r="G271" s="241"/>
      <c r="H271" s="241"/>
      <c r="I271" s="241"/>
      <c r="J271" s="241"/>
      <c r="K271" s="944">
        <v>5196341</v>
      </c>
      <c r="L271" s="241"/>
      <c r="M271" s="241"/>
      <c r="N271" s="339"/>
      <c r="O271" s="339"/>
      <c r="P271" s="339"/>
      <c r="Q271" s="331"/>
      <c r="R271" s="293"/>
    </row>
    <row r="272" spans="1:18" ht="45.75" customHeight="1">
      <c r="A272" s="192">
        <v>2</v>
      </c>
      <c r="B272" s="2800" t="s">
        <v>2023</v>
      </c>
      <c r="C272" s="2801"/>
      <c r="D272" s="2801"/>
      <c r="E272" s="2801"/>
      <c r="F272" s="2801"/>
      <c r="G272" s="2801"/>
      <c r="H272" s="2801"/>
      <c r="I272" s="2801"/>
      <c r="J272" s="2801"/>
      <c r="K272" s="2801"/>
      <c r="L272" s="2801"/>
      <c r="M272" s="2801"/>
      <c r="N272" s="2801"/>
      <c r="O272" s="2801"/>
      <c r="P272" s="2801"/>
      <c r="Q272" s="2801"/>
      <c r="R272" s="2802"/>
    </row>
    <row r="273" spans="1:18" ht="26.25" customHeight="1">
      <c r="A273" s="157"/>
      <c r="B273" s="2789" t="s">
        <v>1318</v>
      </c>
      <c r="C273" s="2791"/>
      <c r="D273" s="336"/>
      <c r="E273" s="576"/>
      <c r="F273" s="2917" t="s">
        <v>1372</v>
      </c>
      <c r="G273" s="2917"/>
      <c r="H273" s="2917"/>
      <c r="I273" s="2917"/>
      <c r="J273" s="2917"/>
      <c r="K273" s="2917"/>
      <c r="L273" s="2917"/>
      <c r="M273" s="2917"/>
      <c r="N273" s="2917"/>
      <c r="O273" s="2917"/>
      <c r="P273" s="2917"/>
      <c r="Q273" s="2917"/>
      <c r="R273" s="2918"/>
    </row>
    <row r="274" spans="1:18" ht="30">
      <c r="A274" s="157"/>
      <c r="B274" s="677" t="s">
        <v>1635</v>
      </c>
      <c r="C274" s="216" t="s">
        <v>32</v>
      </c>
      <c r="D274" s="3002" t="s">
        <v>1552</v>
      </c>
      <c r="E274" s="558"/>
      <c r="F274" s="241"/>
      <c r="G274" s="577"/>
      <c r="H274" s="259"/>
      <c r="I274" s="200"/>
      <c r="J274" s="200"/>
      <c r="K274" s="940">
        <v>92400</v>
      </c>
      <c r="L274" s="200"/>
      <c r="M274" s="924"/>
      <c r="N274" s="200"/>
      <c r="O274" s="200"/>
      <c r="P274" s="259"/>
      <c r="Q274" s="259"/>
      <c r="R274" s="578"/>
    </row>
    <row r="275" spans="1:18" ht="30">
      <c r="A275" s="157"/>
      <c r="B275" s="197" t="s">
        <v>1636</v>
      </c>
      <c r="C275" s="150" t="s">
        <v>32</v>
      </c>
      <c r="D275" s="3004"/>
      <c r="E275" s="203"/>
      <c r="F275" s="577"/>
      <c r="G275" s="577"/>
      <c r="H275" s="260"/>
      <c r="I275" s="259"/>
      <c r="J275" s="259"/>
      <c r="K275" s="940">
        <v>36000</v>
      </c>
      <c r="L275" s="259"/>
      <c r="M275" s="924"/>
      <c r="N275" s="259"/>
      <c r="O275" s="259"/>
      <c r="P275" s="260"/>
      <c r="Q275" s="260"/>
      <c r="R275" s="579"/>
    </row>
    <row r="276" spans="1:18" ht="45">
      <c r="A276" s="157"/>
      <c r="B276" s="197" t="s">
        <v>1638</v>
      </c>
      <c r="C276" s="150" t="s">
        <v>32</v>
      </c>
      <c r="D276" s="759" t="s">
        <v>1552</v>
      </c>
      <c r="E276" s="203"/>
      <c r="F276" s="577"/>
      <c r="G276" s="577"/>
      <c r="H276" s="259"/>
      <c r="I276" s="260"/>
      <c r="J276" s="260"/>
      <c r="K276" s="940">
        <v>37200</v>
      </c>
      <c r="L276" s="260"/>
      <c r="M276" s="924"/>
      <c r="N276" s="260"/>
      <c r="O276" s="260"/>
      <c r="P276" s="259"/>
      <c r="Q276" s="259"/>
      <c r="R276" s="578"/>
    </row>
    <row r="277" spans="1:18" ht="45">
      <c r="A277" s="157"/>
      <c r="B277" s="197" t="s">
        <v>1637</v>
      </c>
      <c r="C277" s="150" t="s">
        <v>32</v>
      </c>
      <c r="D277" s="759" t="s">
        <v>1552</v>
      </c>
      <c r="E277" s="203"/>
      <c r="F277" s="577"/>
      <c r="G277" s="577"/>
      <c r="H277" s="259"/>
      <c r="I277" s="260"/>
      <c r="J277" s="260"/>
      <c r="K277" s="940">
        <v>43200</v>
      </c>
      <c r="L277" s="260"/>
      <c r="M277" s="924"/>
      <c r="N277" s="260"/>
      <c r="O277" s="260"/>
      <c r="P277" s="259"/>
      <c r="Q277" s="259"/>
      <c r="R277" s="578"/>
    </row>
    <row r="278" spans="1:18" ht="45">
      <c r="A278" s="157"/>
      <c r="B278" s="197" t="s">
        <v>1639</v>
      </c>
      <c r="C278" s="150" t="s">
        <v>32</v>
      </c>
      <c r="D278" s="759" t="s">
        <v>1552</v>
      </c>
      <c r="E278" s="203"/>
      <c r="F278" s="577"/>
      <c r="G278" s="577"/>
      <c r="H278" s="259"/>
      <c r="I278" s="260"/>
      <c r="J278" s="260"/>
      <c r="K278" s="940">
        <v>45600</v>
      </c>
      <c r="L278" s="260"/>
      <c r="M278" s="924"/>
      <c r="N278" s="260"/>
      <c r="O278" s="260"/>
      <c r="P278" s="259"/>
      <c r="Q278" s="259"/>
      <c r="R278" s="578"/>
    </row>
    <row r="279" spans="1:18" ht="30" customHeight="1">
      <c r="A279" s="157"/>
      <c r="B279" s="197" t="s">
        <v>1640</v>
      </c>
      <c r="C279" s="150" t="s">
        <v>32</v>
      </c>
      <c r="D279" s="626" t="s">
        <v>1552</v>
      </c>
      <c r="E279" s="203"/>
      <c r="F279" s="577"/>
      <c r="G279" s="577"/>
      <c r="H279" s="259"/>
      <c r="I279" s="260"/>
      <c r="J279" s="260"/>
      <c r="K279" s="940">
        <v>27600</v>
      </c>
      <c r="L279" s="260"/>
      <c r="M279" s="924"/>
      <c r="N279" s="260"/>
      <c r="O279" s="260"/>
      <c r="P279" s="259"/>
      <c r="Q279" s="259"/>
      <c r="R279" s="578"/>
    </row>
    <row r="280" spans="1:18" ht="30">
      <c r="A280" s="157"/>
      <c r="B280" s="197" t="s">
        <v>1641</v>
      </c>
      <c r="C280" s="150" t="s">
        <v>32</v>
      </c>
      <c r="D280" s="481"/>
      <c r="E280" s="203"/>
      <c r="F280" s="577"/>
      <c r="G280" s="577"/>
      <c r="H280" s="259"/>
      <c r="I280" s="260"/>
      <c r="J280" s="260"/>
      <c r="K280" s="940">
        <v>28800</v>
      </c>
      <c r="L280" s="260"/>
      <c r="M280" s="924"/>
      <c r="N280" s="260"/>
      <c r="O280" s="260"/>
      <c r="P280" s="259"/>
      <c r="Q280" s="259"/>
      <c r="R280" s="578"/>
    </row>
    <row r="281" spans="1:18" ht="30">
      <c r="A281" s="157"/>
      <c r="B281" s="197" t="s">
        <v>1642</v>
      </c>
      <c r="C281" s="150" t="s">
        <v>32</v>
      </c>
      <c r="D281" s="877"/>
      <c r="E281" s="203"/>
      <c r="F281" s="577"/>
      <c r="G281" s="577"/>
      <c r="H281" s="259"/>
      <c r="I281" s="259"/>
      <c r="J281" s="259"/>
      <c r="K281" s="940">
        <v>135960</v>
      </c>
      <c r="L281" s="259"/>
      <c r="M281" s="924"/>
      <c r="N281" s="259"/>
      <c r="O281" s="259"/>
      <c r="P281" s="259"/>
      <c r="Q281" s="259"/>
      <c r="R281" s="578"/>
    </row>
    <row r="282" spans="1:18" ht="30">
      <c r="A282" s="157"/>
      <c r="B282" s="186" t="s">
        <v>1643</v>
      </c>
      <c r="C282" s="150" t="s">
        <v>32</v>
      </c>
      <c r="D282" s="481"/>
      <c r="E282" s="203"/>
      <c r="F282" s="577"/>
      <c r="G282" s="577"/>
      <c r="H282" s="477"/>
      <c r="I282" s="259"/>
      <c r="J282" s="259"/>
      <c r="K282" s="940">
        <v>168960</v>
      </c>
      <c r="L282" s="259"/>
      <c r="M282" s="924"/>
      <c r="N282" s="259"/>
      <c r="O282" s="259"/>
      <c r="P282" s="477"/>
      <c r="Q282" s="477"/>
      <c r="R282" s="580"/>
    </row>
    <row r="283" spans="1:18" ht="45">
      <c r="A283" s="157"/>
      <c r="B283" s="677" t="s">
        <v>1645</v>
      </c>
      <c r="C283" s="150" t="s">
        <v>32</v>
      </c>
      <c r="D283" s="3002" t="s">
        <v>1552</v>
      </c>
      <c r="E283" s="203"/>
      <c r="F283" s="577"/>
      <c r="G283" s="577"/>
      <c r="H283" s="697"/>
      <c r="I283" s="560"/>
      <c r="J283" s="560"/>
      <c r="K283" s="963">
        <v>169200</v>
      </c>
      <c r="L283" s="560"/>
      <c r="M283" s="924"/>
      <c r="N283" s="560"/>
      <c r="O283" s="560"/>
      <c r="P283" s="697"/>
      <c r="Q283" s="697"/>
      <c r="R283" s="698"/>
    </row>
    <row r="284" spans="1:18" ht="30">
      <c r="A284" s="157"/>
      <c r="B284" s="677" t="s">
        <v>1644</v>
      </c>
      <c r="C284" s="150" t="s">
        <v>32</v>
      </c>
      <c r="D284" s="3004"/>
      <c r="E284" s="203"/>
      <c r="F284" s="577"/>
      <c r="G284" s="577"/>
      <c r="H284" s="697"/>
      <c r="I284" s="560"/>
      <c r="J284" s="560"/>
      <c r="K284" s="963">
        <v>24600</v>
      </c>
      <c r="L284" s="560"/>
      <c r="N284" s="560"/>
      <c r="O284" s="560"/>
      <c r="P284" s="697"/>
      <c r="Q284" s="697"/>
      <c r="R284" s="698"/>
    </row>
    <row r="285" spans="1:18" ht="19.5" customHeight="1">
      <c r="A285" s="157"/>
      <c r="B285" s="297" t="s">
        <v>1277</v>
      </c>
      <c r="C285" s="691"/>
      <c r="D285" s="477"/>
      <c r="E285" s="637"/>
      <c r="F285" s="2917" t="s">
        <v>1372</v>
      </c>
      <c r="G285" s="2917"/>
      <c r="H285" s="2917"/>
      <c r="I285" s="2917"/>
      <c r="J285" s="2917"/>
      <c r="K285" s="2917"/>
      <c r="L285" s="2917"/>
      <c r="M285" s="2917"/>
      <c r="N285" s="2917"/>
      <c r="O285" s="2917"/>
      <c r="P285" s="2917"/>
      <c r="Q285" s="2917"/>
      <c r="R285" s="2918"/>
    </row>
    <row r="286" spans="1:18">
      <c r="A286" s="157"/>
      <c r="B286" s="186" t="s">
        <v>1825</v>
      </c>
      <c r="C286" s="216" t="s">
        <v>111</v>
      </c>
      <c r="D286" s="3002" t="s">
        <v>1552</v>
      </c>
      <c r="E286" s="288"/>
      <c r="F286" s="577"/>
      <c r="G286" s="577"/>
      <c r="H286" s="330"/>
      <c r="I286" s="330"/>
      <c r="J286" s="330"/>
      <c r="K286" s="940">
        <v>1984545</v>
      </c>
      <c r="L286" s="330"/>
      <c r="M286" s="924"/>
      <c r="N286" s="330"/>
      <c r="O286" s="330"/>
      <c r="P286" s="330"/>
      <c r="Q286" s="330"/>
      <c r="R286" s="581"/>
    </row>
    <row r="287" spans="1:18" ht="30">
      <c r="A287" s="157"/>
      <c r="B287" s="196" t="s">
        <v>1646</v>
      </c>
      <c r="C287" s="216" t="s">
        <v>111</v>
      </c>
      <c r="D287" s="3003"/>
      <c r="E287" s="288"/>
      <c r="F287" s="577"/>
      <c r="G287" s="577"/>
      <c r="H287" s="330"/>
      <c r="I287" s="330"/>
      <c r="J287" s="330"/>
      <c r="K287" s="940">
        <v>1542727</v>
      </c>
      <c r="L287" s="330"/>
      <c r="M287" s="924"/>
      <c r="N287" s="330"/>
      <c r="O287" s="330"/>
      <c r="P287" s="330"/>
      <c r="Q287" s="330"/>
      <c r="R287" s="581"/>
    </row>
    <row r="288" spans="1:18">
      <c r="A288" s="157"/>
      <c r="B288" s="186" t="s">
        <v>1647</v>
      </c>
      <c r="C288" s="216" t="s">
        <v>111</v>
      </c>
      <c r="D288" s="3004"/>
      <c r="E288" s="288"/>
      <c r="F288" s="577"/>
      <c r="G288" s="577"/>
      <c r="H288" s="330"/>
      <c r="I288" s="330"/>
      <c r="J288" s="330"/>
      <c r="K288" s="940">
        <v>1245455</v>
      </c>
      <c r="L288" s="330"/>
      <c r="M288" s="924"/>
      <c r="N288" s="330"/>
      <c r="O288" s="330"/>
      <c r="P288" s="330"/>
      <c r="Q288" s="330"/>
      <c r="R288" s="581"/>
    </row>
    <row r="289" spans="1:18" ht="15.75">
      <c r="A289" s="157"/>
      <c r="B289" s="297" t="s">
        <v>1276</v>
      </c>
      <c r="C289" s="216"/>
      <c r="D289" s="216"/>
      <c r="E289" s="288"/>
      <c r="F289" s="577"/>
      <c r="G289" s="577"/>
      <c r="H289" s="330"/>
      <c r="I289" s="330"/>
      <c r="J289" s="330"/>
      <c r="K289" s="577"/>
      <c r="L289" s="330"/>
      <c r="M289" s="924"/>
      <c r="N289" s="330"/>
      <c r="O289" s="330"/>
      <c r="P289" s="330"/>
      <c r="Q289" s="330"/>
      <c r="R289" s="581"/>
    </row>
    <row r="290" spans="1:18" ht="15" customHeight="1">
      <c r="A290" s="157"/>
      <c r="B290" s="677" t="s">
        <v>1826</v>
      </c>
      <c r="C290" s="216" t="s">
        <v>111</v>
      </c>
      <c r="D290" s="805"/>
      <c r="E290" s="288"/>
      <c r="F290" s="577"/>
      <c r="G290" s="577"/>
      <c r="H290" s="330"/>
      <c r="I290" s="330"/>
      <c r="J290" s="330"/>
      <c r="K290" s="940">
        <v>4090909</v>
      </c>
      <c r="L290" s="330"/>
      <c r="M290" s="924"/>
      <c r="N290" s="330"/>
      <c r="O290" s="330"/>
      <c r="P290" s="330"/>
      <c r="Q290" s="330"/>
      <c r="R290" s="581"/>
    </row>
    <row r="291" spans="1:18" ht="43.5" customHeight="1">
      <c r="A291" s="157"/>
      <c r="B291" s="196" t="s">
        <v>1648</v>
      </c>
      <c r="C291" s="216" t="s">
        <v>111</v>
      </c>
      <c r="D291" s="216" t="s">
        <v>1552</v>
      </c>
      <c r="E291" s="288"/>
      <c r="F291" s="577"/>
      <c r="G291" s="577"/>
      <c r="H291" s="330"/>
      <c r="I291" s="330"/>
      <c r="J291" s="330"/>
      <c r="K291" s="940">
        <v>1990909</v>
      </c>
      <c r="L291" s="330"/>
      <c r="M291" s="924"/>
      <c r="N291" s="330"/>
      <c r="O291" s="330"/>
      <c r="P291" s="330"/>
      <c r="Q291" s="330"/>
      <c r="R291" s="581"/>
    </row>
    <row r="292" spans="1:18" ht="30">
      <c r="A292" s="157"/>
      <c r="B292" s="677" t="s">
        <v>1649</v>
      </c>
      <c r="C292" s="216" t="s">
        <v>111</v>
      </c>
      <c r="D292" s="732"/>
      <c r="E292" s="288"/>
      <c r="F292" s="577"/>
      <c r="G292" s="577"/>
      <c r="H292" s="330"/>
      <c r="I292" s="330"/>
      <c r="J292" s="330"/>
      <c r="K292" s="940">
        <v>2241818</v>
      </c>
      <c r="L292" s="330"/>
      <c r="N292" s="330"/>
      <c r="O292" s="330"/>
      <c r="P292" s="330"/>
      <c r="Q292" s="330"/>
      <c r="R292" s="581"/>
    </row>
    <row r="293" spans="1:18" ht="15.75">
      <c r="A293" s="157"/>
      <c r="B293" s="297" t="s">
        <v>1093</v>
      </c>
      <c r="C293" s="216"/>
      <c r="D293" s="732"/>
      <c r="E293" s="288"/>
      <c r="F293" s="577"/>
      <c r="G293" s="577"/>
      <c r="H293" s="330"/>
      <c r="I293" s="330"/>
      <c r="J293" s="330"/>
      <c r="K293" s="577"/>
      <c r="L293" s="330"/>
      <c r="M293" s="924"/>
      <c r="N293" s="330"/>
      <c r="O293" s="330"/>
      <c r="P293" s="330"/>
      <c r="Q293" s="330"/>
      <c r="R293" s="581"/>
    </row>
    <row r="294" spans="1:18" ht="30">
      <c r="A294" s="157"/>
      <c r="B294" s="677" t="s">
        <v>1650</v>
      </c>
      <c r="C294" s="216" t="s">
        <v>28</v>
      </c>
      <c r="D294" s="216"/>
      <c r="E294" s="288"/>
      <c r="F294" s="577"/>
      <c r="G294" s="577"/>
      <c r="H294" s="330"/>
      <c r="I294" s="330"/>
      <c r="J294" s="330"/>
      <c r="K294" s="940">
        <v>315455</v>
      </c>
      <c r="L294" s="330"/>
      <c r="M294" s="924"/>
      <c r="N294" s="330"/>
      <c r="O294" s="330"/>
      <c r="P294" s="330"/>
      <c r="Q294" s="330"/>
      <c r="R294" s="581"/>
    </row>
    <row r="295" spans="1:18" ht="30">
      <c r="A295" s="271"/>
      <c r="B295" s="196" t="s">
        <v>1651</v>
      </c>
      <c r="C295" s="216" t="s">
        <v>28</v>
      </c>
      <c r="D295" s="732"/>
      <c r="E295" s="288"/>
      <c r="F295" s="577"/>
      <c r="G295" s="577"/>
      <c r="H295" s="331"/>
      <c r="I295" s="330"/>
      <c r="J295" s="330"/>
      <c r="K295" s="940">
        <v>415455</v>
      </c>
      <c r="L295" s="330"/>
      <c r="N295" s="330"/>
      <c r="O295" s="330"/>
      <c r="P295" s="331"/>
      <c r="Q295" s="331"/>
      <c r="R295" s="582"/>
    </row>
    <row r="296" spans="1:18" ht="36.75" customHeight="1">
      <c r="A296" s="769">
        <v>3</v>
      </c>
      <c r="B296" s="2800" t="s">
        <v>1769</v>
      </c>
      <c r="C296" s="2801"/>
      <c r="D296" s="2801"/>
      <c r="E296" s="2914"/>
      <c r="F296" s="2801"/>
      <c r="G296" s="2801"/>
      <c r="H296" s="2801"/>
      <c r="I296" s="2801"/>
      <c r="J296" s="2801"/>
      <c r="K296" s="2801"/>
      <c r="L296" s="2801"/>
      <c r="M296" s="2801"/>
      <c r="N296" s="2801"/>
      <c r="O296" s="2801"/>
      <c r="P296" s="2801"/>
      <c r="Q296" s="2801"/>
      <c r="R296" s="2802"/>
    </row>
    <row r="297" spans="1:18" ht="27.75" customHeight="1">
      <c r="A297" s="271"/>
      <c r="B297" s="270" t="s">
        <v>1771</v>
      </c>
      <c r="C297" s="710"/>
      <c r="D297" s="806"/>
      <c r="E297" s="288"/>
      <c r="F297" s="2960" t="s">
        <v>1770</v>
      </c>
      <c r="G297" s="2917"/>
      <c r="H297" s="2917"/>
      <c r="I297" s="2917"/>
      <c r="J297" s="2917"/>
      <c r="K297" s="2917"/>
      <c r="L297" s="2917"/>
      <c r="M297" s="2917"/>
      <c r="N297" s="2917"/>
      <c r="O297" s="2917"/>
      <c r="P297" s="2917"/>
      <c r="Q297" s="2917"/>
      <c r="R297" s="2918"/>
    </row>
    <row r="298" spans="1:18" ht="15" customHeight="1">
      <c r="A298" s="2993"/>
      <c r="B298" s="3006" t="s">
        <v>1773</v>
      </c>
      <c r="C298" s="216" t="s">
        <v>1772</v>
      </c>
      <c r="D298" s="3002" t="s">
        <v>1559</v>
      </c>
      <c r="E298" s="892"/>
      <c r="F298" s="577"/>
      <c r="G298" s="577"/>
      <c r="H298" s="331"/>
      <c r="I298" s="330"/>
      <c r="J298" s="330"/>
      <c r="K298" s="577">
        <f>5900000/1.1</f>
        <v>5363636.3636363633</v>
      </c>
      <c r="L298" s="330"/>
      <c r="M298" s="924"/>
      <c r="N298" s="330"/>
      <c r="O298" s="330"/>
      <c r="P298" s="331"/>
      <c r="Q298" s="331"/>
      <c r="R298" s="582"/>
    </row>
    <row r="299" spans="1:18">
      <c r="A299" s="2994"/>
      <c r="B299" s="3007"/>
      <c r="C299" s="216" t="s">
        <v>1774</v>
      </c>
      <c r="D299" s="3003"/>
      <c r="E299" s="288"/>
      <c r="F299" s="577"/>
      <c r="G299" s="577"/>
      <c r="H299" s="331"/>
      <c r="I299" s="330"/>
      <c r="J299" s="330"/>
      <c r="K299" s="577">
        <f>1570000/1.1</f>
        <v>1427272.7272727271</v>
      </c>
      <c r="L299" s="330"/>
      <c r="M299" s="924"/>
      <c r="N299" s="330"/>
      <c r="O299" s="330"/>
      <c r="P299" s="331"/>
      <c r="Q299" s="331"/>
      <c r="R299" s="582"/>
    </row>
    <row r="300" spans="1:18">
      <c r="A300" s="2995"/>
      <c r="B300" s="3008"/>
      <c r="C300" s="216" t="s">
        <v>1775</v>
      </c>
      <c r="D300" s="3004"/>
      <c r="E300" s="288"/>
      <c r="F300" s="577"/>
      <c r="G300" s="577"/>
      <c r="H300" s="331"/>
      <c r="I300" s="330"/>
      <c r="J300" s="330"/>
      <c r="K300" s="577">
        <f>476000/1.1</f>
        <v>432727.27272727271</v>
      </c>
      <c r="L300" s="330"/>
      <c r="M300" s="924"/>
      <c r="N300" s="330"/>
      <c r="O300" s="330"/>
      <c r="P300" s="331"/>
      <c r="Q300" s="331"/>
      <c r="R300" s="582"/>
    </row>
    <row r="301" spans="1:18" ht="15" customHeight="1">
      <c r="A301" s="2993"/>
      <c r="B301" s="3006" t="s">
        <v>1776</v>
      </c>
      <c r="C301" s="216" t="s">
        <v>1772</v>
      </c>
      <c r="D301" s="3002" t="s">
        <v>1559</v>
      </c>
      <c r="E301" s="288"/>
      <c r="F301" s="577"/>
      <c r="G301" s="577"/>
      <c r="H301" s="331"/>
      <c r="I301" s="330"/>
      <c r="J301" s="330"/>
      <c r="K301" s="577">
        <f>5728000/1.1</f>
        <v>5207272.7272727266</v>
      </c>
      <c r="L301" s="330"/>
      <c r="M301" s="924"/>
      <c r="N301" s="330"/>
      <c r="O301" s="330"/>
      <c r="P301" s="331"/>
      <c r="Q301" s="331"/>
      <c r="R301" s="582"/>
    </row>
    <row r="302" spans="1:18">
      <c r="A302" s="2994"/>
      <c r="B302" s="3007"/>
      <c r="C302" s="216" t="s">
        <v>1774</v>
      </c>
      <c r="D302" s="3003"/>
      <c r="E302" s="288"/>
      <c r="F302" s="577"/>
      <c r="G302" s="577"/>
      <c r="H302" s="331"/>
      <c r="I302" s="330"/>
      <c r="J302" s="330"/>
      <c r="K302" s="577">
        <f>1522000/1.1</f>
        <v>1383636.3636363635</v>
      </c>
      <c r="L302" s="330"/>
      <c r="M302" s="924"/>
      <c r="N302" s="330"/>
      <c r="O302" s="330"/>
      <c r="P302" s="331"/>
      <c r="Q302" s="331"/>
      <c r="R302" s="582"/>
    </row>
    <row r="303" spans="1:18">
      <c r="A303" s="2995"/>
      <c r="B303" s="3008"/>
      <c r="C303" s="216" t="s">
        <v>1775</v>
      </c>
      <c r="D303" s="3004"/>
      <c r="E303" s="288"/>
      <c r="F303" s="577"/>
      <c r="G303" s="577"/>
      <c r="H303" s="331"/>
      <c r="I303" s="330"/>
      <c r="J303" s="330"/>
      <c r="K303" s="577">
        <f>460000/1.1</f>
        <v>418181.81818181818</v>
      </c>
      <c r="L303" s="330"/>
      <c r="M303" s="924"/>
      <c r="N303" s="330"/>
      <c r="O303" s="330"/>
      <c r="P303" s="331"/>
      <c r="Q303" s="331"/>
      <c r="R303" s="582"/>
    </row>
    <row r="304" spans="1:18" ht="15" customHeight="1">
      <c r="A304" s="2993"/>
      <c r="B304" s="3006" t="s">
        <v>1777</v>
      </c>
      <c r="C304" s="216" t="s">
        <v>1772</v>
      </c>
      <c r="D304" s="3002" t="s">
        <v>1559</v>
      </c>
      <c r="E304" s="288"/>
      <c r="F304" s="577"/>
      <c r="G304" s="577"/>
      <c r="H304" s="331"/>
      <c r="I304" s="330"/>
      <c r="J304" s="330"/>
      <c r="K304" s="577">
        <f>4685000/1.1</f>
        <v>4259090.9090909092</v>
      </c>
      <c r="L304" s="330"/>
      <c r="M304" s="924"/>
      <c r="N304" s="330"/>
      <c r="O304" s="330"/>
      <c r="P304" s="331"/>
      <c r="Q304" s="331"/>
      <c r="R304" s="582"/>
    </row>
    <row r="305" spans="1:18">
      <c r="A305" s="2994"/>
      <c r="B305" s="3007"/>
      <c r="C305" s="216" t="s">
        <v>1353</v>
      </c>
      <c r="D305" s="3003"/>
      <c r="E305" s="288"/>
      <c r="F305" s="577"/>
      <c r="G305" s="577"/>
      <c r="H305" s="331"/>
      <c r="I305" s="330"/>
      <c r="J305" s="330"/>
      <c r="K305" s="577">
        <f>1728000/1.1</f>
        <v>1570909.0909090908</v>
      </c>
      <c r="L305" s="330"/>
      <c r="M305" s="924"/>
      <c r="N305" s="330"/>
      <c r="O305" s="330"/>
      <c r="P305" s="331"/>
      <c r="Q305" s="331"/>
      <c r="R305" s="582"/>
    </row>
    <row r="306" spans="1:18">
      <c r="A306" s="2995"/>
      <c r="B306" s="3008"/>
      <c r="C306" s="216" t="s">
        <v>1775</v>
      </c>
      <c r="D306" s="3004"/>
      <c r="E306" s="288"/>
      <c r="F306" s="577"/>
      <c r="G306" s="577"/>
      <c r="H306" s="331"/>
      <c r="I306" s="330"/>
      <c r="J306" s="330"/>
      <c r="K306" s="577">
        <f>401000/1.1</f>
        <v>364545.45454545453</v>
      </c>
      <c r="L306" s="330"/>
      <c r="M306" s="924"/>
      <c r="N306" s="330"/>
      <c r="O306" s="330"/>
      <c r="P306" s="331"/>
      <c r="Q306" s="331"/>
      <c r="R306" s="582"/>
    </row>
    <row r="307" spans="1:18" ht="15" customHeight="1">
      <c r="A307" s="2993"/>
      <c r="B307" s="3006" t="s">
        <v>1778</v>
      </c>
      <c r="C307" s="216" t="s">
        <v>1772</v>
      </c>
      <c r="D307" s="3002" t="s">
        <v>1559</v>
      </c>
      <c r="E307" s="288"/>
      <c r="F307" s="577"/>
      <c r="G307" s="577"/>
      <c r="H307" s="331"/>
      <c r="I307" s="330"/>
      <c r="J307" s="330"/>
      <c r="K307" s="577">
        <f>4719000/1.1</f>
        <v>4290000</v>
      </c>
      <c r="L307" s="330"/>
      <c r="M307" s="924"/>
      <c r="N307" s="330"/>
      <c r="O307" s="330"/>
      <c r="P307" s="331"/>
      <c r="Q307" s="331"/>
      <c r="R307" s="582"/>
    </row>
    <row r="308" spans="1:18">
      <c r="A308" s="2994"/>
      <c r="B308" s="3007"/>
      <c r="C308" s="216" t="s">
        <v>1353</v>
      </c>
      <c r="D308" s="3003"/>
      <c r="E308" s="288"/>
      <c r="F308" s="577"/>
      <c r="G308" s="577"/>
      <c r="H308" s="331"/>
      <c r="I308" s="330"/>
      <c r="J308" s="330"/>
      <c r="K308" s="577">
        <f>1801000/1.1</f>
        <v>1637272.7272727271</v>
      </c>
      <c r="L308" s="330"/>
      <c r="M308" s="924"/>
      <c r="N308" s="330"/>
      <c r="O308" s="330"/>
      <c r="P308" s="331"/>
      <c r="Q308" s="331"/>
      <c r="R308" s="582"/>
    </row>
    <row r="309" spans="1:18">
      <c r="A309" s="2995"/>
      <c r="B309" s="3008"/>
      <c r="C309" s="216" t="s">
        <v>1775</v>
      </c>
      <c r="D309" s="3003"/>
      <c r="E309" s="288"/>
      <c r="F309" s="577"/>
      <c r="G309" s="577"/>
      <c r="H309" s="331"/>
      <c r="I309" s="330"/>
      <c r="J309" s="330"/>
      <c r="K309" s="577">
        <f>439000/1.1</f>
        <v>399090.90909090906</v>
      </c>
      <c r="L309" s="330"/>
      <c r="M309" s="924"/>
      <c r="N309" s="330"/>
      <c r="O309" s="330"/>
      <c r="P309" s="331"/>
      <c r="Q309" s="331"/>
      <c r="R309" s="582"/>
    </row>
    <row r="310" spans="1:18" ht="15" customHeight="1">
      <c r="A310" s="761"/>
      <c r="B310" s="635" t="s">
        <v>1779</v>
      </c>
      <c r="C310" s="216" t="s">
        <v>1354</v>
      </c>
      <c r="D310" s="3003"/>
      <c r="E310" s="288"/>
      <c r="F310" s="577"/>
      <c r="G310" s="577"/>
      <c r="H310" s="331"/>
      <c r="I310" s="330"/>
      <c r="J310" s="330"/>
      <c r="K310" s="577">
        <f>2840000/1.1</f>
        <v>2581818.1818181816</v>
      </c>
      <c r="L310" s="330"/>
      <c r="M310" s="924"/>
      <c r="N310" s="330"/>
      <c r="O310" s="330"/>
      <c r="P310" s="331"/>
      <c r="Q310" s="331"/>
      <c r="R310" s="582"/>
    </row>
    <row r="311" spans="1:18">
      <c r="A311" s="762"/>
      <c r="B311" s="860"/>
      <c r="C311" s="216" t="s">
        <v>1353</v>
      </c>
      <c r="D311" s="3004"/>
      <c r="E311" s="288"/>
      <c r="F311" s="577"/>
      <c r="G311" s="577"/>
      <c r="H311" s="331"/>
      <c r="I311" s="330"/>
      <c r="J311" s="330"/>
      <c r="K311" s="577">
        <f>875000/1.1</f>
        <v>795454.54545454541</v>
      </c>
      <c r="L311" s="330"/>
      <c r="M311" s="924"/>
      <c r="N311" s="330"/>
      <c r="O311" s="330"/>
      <c r="P311" s="331"/>
      <c r="Q311" s="331"/>
      <c r="R311" s="582"/>
    </row>
    <row r="312" spans="1:18">
      <c r="A312" s="762"/>
      <c r="B312" s="635" t="s">
        <v>1779</v>
      </c>
      <c r="C312" s="216" t="s">
        <v>1775</v>
      </c>
      <c r="D312" s="481"/>
      <c r="E312" s="288"/>
      <c r="F312" s="577"/>
      <c r="G312" s="577"/>
      <c r="H312" s="331"/>
      <c r="I312" s="330"/>
      <c r="J312" s="330"/>
      <c r="K312" s="577">
        <f>223000/1.1</f>
        <v>202727.27272727271</v>
      </c>
      <c r="L312" s="330"/>
      <c r="M312" s="924"/>
      <c r="N312" s="330"/>
      <c r="O312" s="330"/>
      <c r="P312" s="331"/>
      <c r="Q312" s="331"/>
      <c r="R312" s="582"/>
    </row>
    <row r="313" spans="1:18" ht="21.75" customHeight="1">
      <c r="A313" s="271"/>
      <c r="B313" s="270" t="s">
        <v>1780</v>
      </c>
      <c r="C313" s="710"/>
      <c r="D313" s="806"/>
      <c r="E313" s="288"/>
      <c r="F313" s="577"/>
      <c r="G313" s="577"/>
      <c r="H313" s="331"/>
      <c r="I313" s="330"/>
      <c r="J313" s="330"/>
      <c r="K313" s="577"/>
      <c r="L313" s="330"/>
      <c r="M313" s="924"/>
      <c r="N313" s="330"/>
      <c r="O313" s="330"/>
      <c r="P313" s="331"/>
      <c r="Q313" s="331"/>
      <c r="R313" s="582"/>
    </row>
    <row r="314" spans="1:18">
      <c r="A314" s="271"/>
      <c r="B314" s="217" t="s">
        <v>1781</v>
      </c>
      <c r="C314" s="710" t="s">
        <v>1774</v>
      </c>
      <c r="D314" s="216"/>
      <c r="E314" s="288"/>
      <c r="F314" s="577"/>
      <c r="G314" s="577"/>
      <c r="H314" s="331"/>
      <c r="I314" s="330"/>
      <c r="J314" s="330"/>
      <c r="K314" s="577">
        <f>1084000/1.1</f>
        <v>985454.54545454541</v>
      </c>
      <c r="L314" s="330"/>
      <c r="M314" s="924"/>
      <c r="N314" s="330"/>
      <c r="O314" s="330"/>
      <c r="P314" s="331"/>
      <c r="Q314" s="331"/>
      <c r="R314" s="582"/>
    </row>
    <row r="315" spans="1:18" ht="15" customHeight="1">
      <c r="A315" s="271"/>
      <c r="B315" s="217" t="s">
        <v>1781</v>
      </c>
      <c r="C315" s="710" t="s">
        <v>1782</v>
      </c>
      <c r="D315" s="3002" t="s">
        <v>1559</v>
      </c>
      <c r="E315" s="288"/>
      <c r="F315" s="577"/>
      <c r="G315" s="577"/>
      <c r="H315" s="331"/>
      <c r="I315" s="330"/>
      <c r="J315" s="330"/>
      <c r="K315" s="577">
        <f>316000/1.1</f>
        <v>287272.72727272724</v>
      </c>
      <c r="L315" s="330"/>
      <c r="M315" s="924"/>
      <c r="N315" s="330"/>
      <c r="O315" s="330"/>
      <c r="P315" s="331"/>
      <c r="Q315" s="331"/>
      <c r="R315" s="582"/>
    </row>
    <row r="316" spans="1:18">
      <c r="A316" s="2993"/>
      <c r="B316" s="3006" t="s">
        <v>1783</v>
      </c>
      <c r="C316" s="710" t="s">
        <v>1774</v>
      </c>
      <c r="D316" s="3003"/>
      <c r="E316" s="288"/>
      <c r="F316" s="577"/>
      <c r="G316" s="577"/>
      <c r="H316" s="331"/>
      <c r="I316" s="330"/>
      <c r="J316" s="330"/>
      <c r="K316" s="577">
        <f>1121000/1.1</f>
        <v>1019090.9090909091</v>
      </c>
      <c r="L316" s="330"/>
      <c r="M316" s="924"/>
      <c r="N316" s="330"/>
      <c r="O316" s="330"/>
      <c r="P316" s="331"/>
      <c r="Q316" s="331"/>
      <c r="R316" s="582"/>
    </row>
    <row r="317" spans="1:18">
      <c r="A317" s="2995"/>
      <c r="B317" s="3008"/>
      <c r="C317" s="710" t="s">
        <v>1782</v>
      </c>
      <c r="D317" s="3004"/>
      <c r="E317" s="288"/>
      <c r="F317" s="577"/>
      <c r="G317" s="577"/>
      <c r="H317" s="331"/>
      <c r="I317" s="330"/>
      <c r="J317" s="330"/>
      <c r="K317" s="577">
        <f>327000/1.1</f>
        <v>297272.72727272724</v>
      </c>
      <c r="L317" s="330"/>
      <c r="M317" s="924"/>
      <c r="N317" s="330"/>
      <c r="O317" s="330"/>
      <c r="P317" s="331"/>
      <c r="Q317" s="331"/>
      <c r="R317" s="582"/>
    </row>
    <row r="318" spans="1:18" ht="15" customHeight="1">
      <c r="A318" s="2993"/>
      <c r="B318" s="3006" t="s">
        <v>1784</v>
      </c>
      <c r="C318" s="216" t="s">
        <v>1772</v>
      </c>
      <c r="D318" s="3002" t="s">
        <v>1559</v>
      </c>
      <c r="E318" s="288"/>
      <c r="F318" s="577"/>
      <c r="G318" s="577"/>
      <c r="H318" s="331"/>
      <c r="I318" s="330"/>
      <c r="J318" s="330"/>
      <c r="K318" s="577">
        <f>4026000/1.1</f>
        <v>3659999.9999999995</v>
      </c>
      <c r="L318" s="330"/>
      <c r="M318" s="924"/>
      <c r="N318" s="330"/>
      <c r="O318" s="330"/>
      <c r="P318" s="331"/>
      <c r="Q318" s="331"/>
      <c r="R318" s="582"/>
    </row>
    <row r="319" spans="1:18">
      <c r="A319" s="2994"/>
      <c r="B319" s="3007"/>
      <c r="C319" s="216" t="s">
        <v>1353</v>
      </c>
      <c r="D319" s="3003"/>
      <c r="E319" s="288"/>
      <c r="F319" s="577"/>
      <c r="G319" s="577"/>
      <c r="H319" s="331"/>
      <c r="I319" s="330"/>
      <c r="J319" s="330"/>
      <c r="K319" s="577">
        <f>1449000/1.1</f>
        <v>1317272.7272727271</v>
      </c>
      <c r="L319" s="330"/>
      <c r="M319" s="924"/>
      <c r="N319" s="330"/>
      <c r="O319" s="330"/>
      <c r="P319" s="331"/>
      <c r="Q319" s="331"/>
      <c r="R319" s="582"/>
    </row>
    <row r="320" spans="1:18">
      <c r="A320" s="2994"/>
      <c r="B320" s="3007"/>
      <c r="C320" s="216" t="s">
        <v>1774</v>
      </c>
      <c r="D320" s="3003"/>
      <c r="E320" s="288"/>
      <c r="F320" s="577"/>
      <c r="G320" s="577"/>
      <c r="H320" s="331"/>
      <c r="I320" s="330"/>
      <c r="J320" s="330"/>
      <c r="K320" s="577">
        <f>1060000/1.1</f>
        <v>963636.36363636353</v>
      </c>
      <c r="L320" s="330"/>
      <c r="M320" s="924"/>
      <c r="N320" s="330"/>
      <c r="O320" s="330"/>
      <c r="P320" s="331"/>
      <c r="Q320" s="331"/>
      <c r="R320" s="582"/>
    </row>
    <row r="321" spans="1:18">
      <c r="A321" s="2994"/>
      <c r="B321" s="3007"/>
      <c r="C321" s="216" t="s">
        <v>1775</v>
      </c>
      <c r="D321" s="3003"/>
      <c r="E321" s="288"/>
      <c r="F321" s="577"/>
      <c r="G321" s="577"/>
      <c r="H321" s="331"/>
      <c r="I321" s="330"/>
      <c r="J321" s="330"/>
      <c r="K321" s="577">
        <f>351000/1.1</f>
        <v>319090.90909090906</v>
      </c>
      <c r="L321" s="330"/>
      <c r="M321" s="924"/>
      <c r="N321" s="330"/>
      <c r="O321" s="330"/>
      <c r="P321" s="331"/>
      <c r="Q321" s="331"/>
      <c r="R321" s="582"/>
    </row>
    <row r="322" spans="1:18">
      <c r="A322" s="2995"/>
      <c r="B322" s="3008"/>
      <c r="C322" s="216" t="s">
        <v>1782</v>
      </c>
      <c r="D322" s="3004"/>
      <c r="E322" s="288"/>
      <c r="F322" s="577"/>
      <c r="G322" s="577"/>
      <c r="H322" s="331"/>
      <c r="I322" s="330"/>
      <c r="J322" s="330"/>
      <c r="K322" s="577">
        <f>308000/1.1</f>
        <v>280000</v>
      </c>
      <c r="L322" s="330"/>
      <c r="M322" s="924"/>
      <c r="N322" s="330"/>
      <c r="O322" s="330"/>
      <c r="P322" s="331"/>
      <c r="Q322" s="331"/>
      <c r="R322" s="582"/>
    </row>
    <row r="323" spans="1:18" ht="15" customHeight="1">
      <c r="A323" s="2993"/>
      <c r="B323" s="3006" t="s">
        <v>1785</v>
      </c>
      <c r="C323" s="216" t="s">
        <v>1772</v>
      </c>
      <c r="D323" s="3002" t="s">
        <v>1559</v>
      </c>
      <c r="E323" s="288"/>
      <c r="F323" s="577"/>
      <c r="G323" s="577"/>
      <c r="H323" s="331"/>
      <c r="I323" s="330"/>
      <c r="J323" s="330"/>
      <c r="K323" s="577">
        <f>3846000/1.1</f>
        <v>3496363.6363636362</v>
      </c>
      <c r="L323" s="330"/>
      <c r="M323" s="924"/>
      <c r="N323" s="330"/>
      <c r="O323" s="330"/>
      <c r="P323" s="331"/>
      <c r="Q323" s="331"/>
      <c r="R323" s="582"/>
    </row>
    <row r="324" spans="1:18">
      <c r="A324" s="2994"/>
      <c r="B324" s="3007"/>
      <c r="C324" s="216" t="s">
        <v>1774</v>
      </c>
      <c r="D324" s="3003"/>
      <c r="E324" s="288"/>
      <c r="F324" s="577"/>
      <c r="G324" s="577"/>
      <c r="H324" s="331"/>
      <c r="I324" s="330"/>
      <c r="J324" s="330"/>
      <c r="K324" s="577">
        <f>1406000/1.1</f>
        <v>1278181.8181818181</v>
      </c>
      <c r="L324" s="330"/>
      <c r="M324" s="924"/>
      <c r="N324" s="330"/>
      <c r="O324" s="330"/>
      <c r="P324" s="331"/>
      <c r="Q324" s="331"/>
      <c r="R324" s="582"/>
    </row>
    <row r="325" spans="1:18">
      <c r="A325" s="2994"/>
      <c r="B325" s="3007"/>
      <c r="C325" s="216" t="s">
        <v>1775</v>
      </c>
      <c r="D325" s="3003"/>
      <c r="E325" s="288"/>
      <c r="F325" s="577"/>
      <c r="G325" s="577"/>
      <c r="H325" s="331"/>
      <c r="I325" s="330"/>
      <c r="J325" s="330"/>
      <c r="K325" s="577">
        <f>342000/1.1</f>
        <v>310909.09090909088</v>
      </c>
      <c r="L325" s="330"/>
      <c r="M325" s="924"/>
      <c r="N325" s="330"/>
      <c r="O325" s="330"/>
      <c r="P325" s="331"/>
      <c r="Q325" s="331"/>
      <c r="R325" s="582"/>
    </row>
    <row r="326" spans="1:18">
      <c r="A326" s="2995"/>
      <c r="B326" s="3007"/>
      <c r="C326" s="216" t="s">
        <v>1782</v>
      </c>
      <c r="D326" s="3003"/>
      <c r="E326" s="288"/>
      <c r="F326" s="577"/>
      <c r="G326" s="577"/>
      <c r="H326" s="331"/>
      <c r="I326" s="330"/>
      <c r="J326" s="330"/>
      <c r="K326" s="577">
        <f>299000/1.1</f>
        <v>271818.18181818182</v>
      </c>
      <c r="L326" s="330"/>
      <c r="M326" s="924"/>
      <c r="N326" s="330"/>
      <c r="O326" s="330"/>
      <c r="P326" s="331"/>
      <c r="Q326" s="331"/>
      <c r="R326" s="582"/>
    </row>
    <row r="327" spans="1:18" ht="15" customHeight="1">
      <c r="A327" s="2993"/>
      <c r="B327" s="3006" t="s">
        <v>1786</v>
      </c>
      <c r="C327" s="216" t="s">
        <v>1772</v>
      </c>
      <c r="D327" s="807"/>
      <c r="E327" s="288"/>
      <c r="F327" s="577"/>
      <c r="G327" s="577"/>
      <c r="H327" s="331"/>
      <c r="I327" s="330"/>
      <c r="J327" s="330"/>
      <c r="K327" s="577">
        <f>3561000/1.1</f>
        <v>3237272.7272727271</v>
      </c>
      <c r="L327" s="330"/>
      <c r="M327" s="924"/>
      <c r="N327" s="330"/>
      <c r="O327" s="330"/>
      <c r="P327" s="331"/>
      <c r="Q327" s="331"/>
      <c r="R327" s="582"/>
    </row>
    <row r="328" spans="1:18" ht="45">
      <c r="A328" s="2994"/>
      <c r="B328" s="3007"/>
      <c r="C328" s="732" t="s">
        <v>1774</v>
      </c>
      <c r="D328" s="759" t="s">
        <v>1559</v>
      </c>
      <c r="E328" s="288"/>
      <c r="F328" s="577"/>
      <c r="G328" s="577"/>
      <c r="H328" s="331"/>
      <c r="I328" s="330"/>
      <c r="J328" s="330"/>
      <c r="K328" s="577">
        <f>1305000/1.1</f>
        <v>1186363.6363636362</v>
      </c>
      <c r="L328" s="330"/>
      <c r="M328" s="924"/>
      <c r="N328" s="330"/>
      <c r="O328" s="330"/>
      <c r="P328" s="331"/>
      <c r="Q328" s="331"/>
      <c r="R328" s="582"/>
    </row>
    <row r="329" spans="1:18">
      <c r="A329" s="2995"/>
      <c r="B329" s="3008"/>
      <c r="C329" s="216" t="s">
        <v>1775</v>
      </c>
      <c r="D329" s="732"/>
      <c r="E329" s="288"/>
      <c r="F329" s="577"/>
      <c r="G329" s="577"/>
      <c r="H329" s="331"/>
      <c r="I329" s="330"/>
      <c r="J329" s="330"/>
      <c r="K329" s="577">
        <f>321000/1.1</f>
        <v>291818.18181818182</v>
      </c>
      <c r="L329" s="330"/>
      <c r="M329" s="924"/>
      <c r="N329" s="330"/>
      <c r="O329" s="330"/>
      <c r="P329" s="331"/>
      <c r="Q329" s="331"/>
      <c r="R329" s="582"/>
    </row>
    <row r="330" spans="1:18">
      <c r="A330" s="762"/>
      <c r="B330" s="217" t="s">
        <v>1786</v>
      </c>
      <c r="C330" s="216" t="s">
        <v>1782</v>
      </c>
      <c r="D330" s="732"/>
      <c r="E330" s="288"/>
      <c r="F330" s="577"/>
      <c r="G330" s="577"/>
      <c r="H330" s="331"/>
      <c r="I330" s="330"/>
      <c r="J330" s="330"/>
      <c r="K330" s="577">
        <f>281000/1.1</f>
        <v>255454.54545454544</v>
      </c>
      <c r="L330" s="330"/>
      <c r="M330" s="924"/>
      <c r="N330" s="330"/>
      <c r="O330" s="330"/>
      <c r="P330" s="331"/>
      <c r="Q330" s="331"/>
      <c r="R330" s="582"/>
    </row>
    <row r="331" spans="1:18" ht="15" customHeight="1">
      <c r="A331" s="2993"/>
      <c r="B331" s="3006" t="s">
        <v>1787</v>
      </c>
      <c r="C331" s="216" t="s">
        <v>1354</v>
      </c>
      <c r="D331" s="3002" t="s">
        <v>1559</v>
      </c>
      <c r="E331" s="288"/>
      <c r="F331" s="577"/>
      <c r="G331" s="577"/>
      <c r="H331" s="331"/>
      <c r="I331" s="330"/>
      <c r="J331" s="330"/>
      <c r="K331" s="577">
        <f>1317000/1.1</f>
        <v>1197272.7272727271</v>
      </c>
      <c r="L331" s="330"/>
      <c r="M331" s="924"/>
      <c r="N331" s="330"/>
      <c r="O331" s="330"/>
      <c r="P331" s="331"/>
      <c r="Q331" s="331"/>
      <c r="R331" s="582"/>
    </row>
    <row r="332" spans="1:18">
      <c r="A332" s="2995"/>
      <c r="B332" s="3008"/>
      <c r="C332" s="216" t="s">
        <v>1353</v>
      </c>
      <c r="D332" s="3003"/>
      <c r="E332" s="288"/>
      <c r="F332" s="577"/>
      <c r="G332" s="577"/>
      <c r="H332" s="331"/>
      <c r="I332" s="330"/>
      <c r="J332" s="330"/>
      <c r="K332" s="577">
        <f>406000/1.1</f>
        <v>369090.90909090906</v>
      </c>
      <c r="L332" s="330"/>
      <c r="M332" s="924"/>
      <c r="N332" s="330"/>
      <c r="O332" s="330"/>
      <c r="P332" s="331"/>
      <c r="Q332" s="331"/>
      <c r="R332" s="582"/>
    </row>
    <row r="333" spans="1:18">
      <c r="A333" s="2993"/>
      <c r="B333" s="3006" t="s">
        <v>1788</v>
      </c>
      <c r="C333" s="216" t="s">
        <v>1354</v>
      </c>
      <c r="D333" s="3003"/>
      <c r="E333" s="288"/>
      <c r="F333" s="577"/>
      <c r="G333" s="577"/>
      <c r="H333" s="331"/>
      <c r="I333" s="330"/>
      <c r="J333" s="330"/>
      <c r="K333" s="577">
        <f>1229000/1.1</f>
        <v>1117272.7272727273</v>
      </c>
      <c r="L333" s="330"/>
      <c r="M333" s="924"/>
      <c r="N333" s="330"/>
      <c r="O333" s="330"/>
      <c r="P333" s="331"/>
      <c r="Q333" s="331"/>
      <c r="R333" s="582"/>
    </row>
    <row r="334" spans="1:18">
      <c r="A334" s="2995"/>
      <c r="B334" s="3008"/>
      <c r="C334" s="216" t="s">
        <v>1353</v>
      </c>
      <c r="D334" s="3004"/>
      <c r="E334" s="288"/>
      <c r="F334" s="577"/>
      <c r="G334" s="577"/>
      <c r="H334" s="331"/>
      <c r="I334" s="330"/>
      <c r="J334" s="330"/>
      <c r="K334" s="577">
        <f>376000/1.1</f>
        <v>341818.18181818177</v>
      </c>
      <c r="L334" s="330"/>
      <c r="M334" s="924"/>
      <c r="N334" s="330"/>
      <c r="O334" s="330"/>
      <c r="P334" s="331"/>
      <c r="Q334" s="331"/>
      <c r="R334" s="582"/>
    </row>
    <row r="335" spans="1:18">
      <c r="A335" s="271"/>
      <c r="B335" s="270" t="s">
        <v>1789</v>
      </c>
      <c r="C335" s="710"/>
      <c r="D335" s="711"/>
      <c r="E335" s="288"/>
      <c r="F335" s="577"/>
      <c r="G335" s="577"/>
      <c r="H335" s="331"/>
      <c r="I335" s="330"/>
      <c r="J335" s="330"/>
      <c r="K335" s="577"/>
      <c r="L335" s="330"/>
      <c r="M335" s="924"/>
      <c r="N335" s="330"/>
      <c r="O335" s="330"/>
      <c r="P335" s="331"/>
      <c r="Q335" s="331"/>
      <c r="R335" s="582"/>
    </row>
    <row r="336" spans="1:18" ht="15" customHeight="1">
      <c r="A336" s="2993"/>
      <c r="B336" s="3006" t="s">
        <v>1790</v>
      </c>
      <c r="C336" s="216" t="s">
        <v>1354</v>
      </c>
      <c r="D336" s="3002" t="s">
        <v>1559</v>
      </c>
      <c r="E336" s="288"/>
      <c r="F336" s="577"/>
      <c r="G336" s="577"/>
      <c r="H336" s="331"/>
      <c r="I336" s="330"/>
      <c r="J336" s="330"/>
      <c r="K336" s="577">
        <f>3817000/1.1</f>
        <v>3469999.9999999995</v>
      </c>
      <c r="L336" s="330"/>
      <c r="M336" s="924"/>
      <c r="N336" s="330"/>
      <c r="O336" s="330"/>
      <c r="P336" s="331"/>
      <c r="Q336" s="331"/>
      <c r="R336" s="582"/>
    </row>
    <row r="337" spans="1:18">
      <c r="A337" s="2995"/>
      <c r="B337" s="3008"/>
      <c r="C337" s="216" t="s">
        <v>1353</v>
      </c>
      <c r="D337" s="3003"/>
      <c r="E337" s="288"/>
      <c r="F337" s="577"/>
      <c r="G337" s="577"/>
      <c r="H337" s="331"/>
      <c r="I337" s="330"/>
      <c r="J337" s="330"/>
      <c r="K337" s="577">
        <f>1099000/1.1</f>
        <v>999090.90909090906</v>
      </c>
      <c r="L337" s="330"/>
      <c r="M337" s="924"/>
      <c r="N337" s="330"/>
      <c r="O337" s="330"/>
      <c r="P337" s="331"/>
      <c r="Q337" s="331"/>
      <c r="R337" s="582"/>
    </row>
    <row r="338" spans="1:18">
      <c r="A338" s="2993"/>
      <c r="B338" s="3006" t="s">
        <v>1791</v>
      </c>
      <c r="C338" s="216" t="s">
        <v>1354</v>
      </c>
      <c r="D338" s="3003"/>
      <c r="E338" s="288"/>
      <c r="F338" s="577"/>
      <c r="G338" s="577"/>
      <c r="H338" s="331"/>
      <c r="I338" s="330"/>
      <c r="J338" s="330"/>
      <c r="K338" s="577">
        <f>2708000/1.1</f>
        <v>2461818.1818181816</v>
      </c>
      <c r="L338" s="330"/>
      <c r="M338" s="924"/>
      <c r="N338" s="330"/>
      <c r="O338" s="330"/>
      <c r="P338" s="331"/>
      <c r="Q338" s="331"/>
      <c r="R338" s="582"/>
    </row>
    <row r="339" spans="1:18">
      <c r="A339" s="2995"/>
      <c r="B339" s="3008"/>
      <c r="C339" s="216" t="s">
        <v>1353</v>
      </c>
      <c r="D339" s="3004"/>
      <c r="E339" s="288"/>
      <c r="F339" s="577"/>
      <c r="G339" s="577"/>
      <c r="H339" s="331"/>
      <c r="I339" s="330"/>
      <c r="J339" s="330"/>
      <c r="K339" s="577">
        <f>781000/1.1</f>
        <v>710000</v>
      </c>
      <c r="L339" s="330"/>
      <c r="M339" s="924"/>
      <c r="N339" s="330"/>
      <c r="O339" s="330"/>
      <c r="P339" s="331"/>
      <c r="Q339" s="331"/>
      <c r="R339" s="582"/>
    </row>
    <row r="340" spans="1:18">
      <c r="A340" s="271"/>
      <c r="B340" s="270" t="s">
        <v>1827</v>
      </c>
      <c r="C340" s="710"/>
      <c r="D340" s="711"/>
      <c r="E340" s="288"/>
      <c r="F340" s="577"/>
      <c r="G340" s="577"/>
      <c r="H340" s="331"/>
      <c r="I340" s="330"/>
      <c r="J340" s="330"/>
      <c r="K340" s="577"/>
      <c r="L340" s="330"/>
      <c r="M340" s="924"/>
      <c r="N340" s="330"/>
      <c r="O340" s="330"/>
      <c r="P340" s="331"/>
      <c r="Q340" s="331"/>
      <c r="R340" s="582"/>
    </row>
    <row r="341" spans="1:18">
      <c r="A341" s="2993"/>
      <c r="B341" s="3006" t="s">
        <v>1792</v>
      </c>
      <c r="C341" s="216" t="s">
        <v>1354</v>
      </c>
      <c r="D341" s="3002" t="s">
        <v>1559</v>
      </c>
      <c r="E341" s="288"/>
      <c r="F341" s="577"/>
      <c r="G341" s="577"/>
      <c r="H341" s="331"/>
      <c r="I341" s="330"/>
      <c r="J341" s="330"/>
      <c r="K341" s="577">
        <f>2431000/1.1</f>
        <v>2210000</v>
      </c>
      <c r="L341" s="330"/>
      <c r="M341" s="924"/>
      <c r="N341" s="330"/>
      <c r="O341" s="330"/>
      <c r="P341" s="331"/>
      <c r="Q341" s="331"/>
      <c r="R341" s="582"/>
    </row>
    <row r="342" spans="1:18">
      <c r="A342" s="2995"/>
      <c r="B342" s="3008"/>
      <c r="C342" s="216" t="s">
        <v>1353</v>
      </c>
      <c r="D342" s="3003"/>
      <c r="E342" s="288"/>
      <c r="F342" s="577"/>
      <c r="G342" s="577"/>
      <c r="H342" s="331"/>
      <c r="I342" s="330"/>
      <c r="J342" s="330"/>
      <c r="K342" s="577">
        <f>717000/1.1</f>
        <v>651818.18181818177</v>
      </c>
      <c r="L342" s="330"/>
      <c r="M342" s="924"/>
      <c r="N342" s="330"/>
      <c r="O342" s="330"/>
      <c r="P342" s="331"/>
      <c r="Q342" s="331"/>
      <c r="R342" s="582"/>
    </row>
    <row r="343" spans="1:18">
      <c r="A343" s="2993"/>
      <c r="B343" s="3006" t="s">
        <v>1793</v>
      </c>
      <c r="C343" s="216" t="s">
        <v>1354</v>
      </c>
      <c r="D343" s="3003"/>
      <c r="E343" s="288"/>
      <c r="F343" s="577"/>
      <c r="G343" s="577"/>
      <c r="H343" s="331"/>
      <c r="I343" s="330"/>
      <c r="J343" s="330"/>
      <c r="K343" s="577">
        <f>1114000/1.1</f>
        <v>1012727.2727272726</v>
      </c>
      <c r="L343" s="330"/>
      <c r="M343" s="924"/>
      <c r="N343" s="330"/>
      <c r="O343" s="330"/>
      <c r="P343" s="331"/>
      <c r="Q343" s="331"/>
      <c r="R343" s="582"/>
    </row>
    <row r="344" spans="1:18">
      <c r="A344" s="2995"/>
      <c r="B344" s="3008"/>
      <c r="C344" s="216" t="s">
        <v>1353</v>
      </c>
      <c r="D344" s="3004"/>
      <c r="E344" s="288"/>
      <c r="F344" s="577"/>
      <c r="G344" s="577"/>
      <c r="H344" s="331"/>
      <c r="I344" s="330"/>
      <c r="J344" s="330"/>
      <c r="K344" s="577">
        <f>327000/1.1</f>
        <v>297272.72727272724</v>
      </c>
      <c r="L344" s="330"/>
      <c r="M344" s="924"/>
      <c r="N344" s="330"/>
      <c r="O344" s="330"/>
      <c r="P344" s="331"/>
      <c r="Q344" s="331"/>
      <c r="R344" s="582"/>
    </row>
    <row r="345" spans="1:18">
      <c r="A345" s="271"/>
      <c r="B345" s="270" t="s">
        <v>1794</v>
      </c>
      <c r="C345" s="710"/>
      <c r="D345" s="711"/>
      <c r="E345" s="288"/>
      <c r="F345" s="577"/>
      <c r="G345" s="577"/>
      <c r="H345" s="331"/>
      <c r="I345" s="330"/>
      <c r="J345" s="330"/>
      <c r="K345" s="577"/>
      <c r="L345" s="330"/>
      <c r="M345" s="924"/>
      <c r="N345" s="330"/>
      <c r="O345" s="330"/>
      <c r="P345" s="331"/>
      <c r="Q345" s="331"/>
      <c r="R345" s="582"/>
    </row>
    <row r="346" spans="1:18" ht="15" customHeight="1">
      <c r="A346" s="271"/>
      <c r="B346" s="764" t="s">
        <v>1798</v>
      </c>
      <c r="C346" s="710"/>
      <c r="D346" s="3002" t="s">
        <v>1559</v>
      </c>
      <c r="E346" s="288"/>
      <c r="F346" s="577"/>
      <c r="G346" s="577"/>
      <c r="H346" s="331"/>
      <c r="I346" s="330"/>
      <c r="J346" s="330"/>
      <c r="K346" s="577"/>
      <c r="L346" s="330"/>
      <c r="M346" s="924"/>
      <c r="N346" s="330"/>
      <c r="O346" s="330"/>
      <c r="P346" s="331"/>
      <c r="Q346" s="331"/>
      <c r="R346" s="582"/>
    </row>
    <row r="347" spans="1:18">
      <c r="A347" s="2993"/>
      <c r="B347" s="3006" t="s">
        <v>1796</v>
      </c>
      <c r="C347" s="216" t="s">
        <v>1795</v>
      </c>
      <c r="D347" s="3003"/>
      <c r="E347" s="288"/>
      <c r="F347" s="577"/>
      <c r="G347" s="577"/>
      <c r="H347" s="331"/>
      <c r="I347" s="330"/>
      <c r="J347" s="330"/>
      <c r="K347" s="577">
        <f>510000/1.1</f>
        <v>463636.36363636359</v>
      </c>
      <c r="L347" s="330"/>
      <c r="M347" s="924"/>
      <c r="N347" s="330"/>
      <c r="O347" s="330"/>
      <c r="P347" s="331"/>
      <c r="Q347" s="331"/>
      <c r="R347" s="582"/>
    </row>
    <row r="348" spans="1:18">
      <c r="A348" s="2995"/>
      <c r="B348" s="3008"/>
      <c r="C348" s="216" t="s">
        <v>1797</v>
      </c>
      <c r="D348" s="3003"/>
      <c r="E348" s="288"/>
      <c r="F348" s="577"/>
      <c r="G348" s="577"/>
      <c r="H348" s="331"/>
      <c r="I348" s="330"/>
      <c r="J348" s="330"/>
      <c r="K348" s="577">
        <f>481000/1.1</f>
        <v>437272.72727272724</v>
      </c>
      <c r="L348" s="330"/>
      <c r="M348" s="924"/>
      <c r="N348" s="330"/>
      <c r="O348" s="330"/>
      <c r="P348" s="331"/>
      <c r="Q348" s="331"/>
      <c r="R348" s="582"/>
    </row>
    <row r="349" spans="1:18">
      <c r="A349" s="271"/>
      <c r="B349" s="764" t="s">
        <v>1799</v>
      </c>
      <c r="C349" s="271"/>
      <c r="D349" s="3004"/>
      <c r="E349" s="288"/>
      <c r="F349" s="577"/>
      <c r="G349" s="577"/>
      <c r="H349" s="331"/>
      <c r="I349" s="330"/>
      <c r="J349" s="330"/>
      <c r="K349" s="330"/>
      <c r="L349" s="330"/>
      <c r="M349" s="289"/>
      <c r="N349" s="330"/>
      <c r="O349" s="330"/>
      <c r="P349" s="331"/>
      <c r="Q349" s="331"/>
      <c r="R349" s="582"/>
    </row>
    <row r="350" spans="1:18">
      <c r="A350" s="271"/>
      <c r="B350" s="635" t="s">
        <v>1828</v>
      </c>
      <c r="C350" s="216" t="s">
        <v>1797</v>
      </c>
      <c r="D350" s="760"/>
      <c r="E350" s="288"/>
      <c r="F350" s="577"/>
      <c r="G350" s="577"/>
      <c r="H350" s="331"/>
      <c r="I350" s="330"/>
      <c r="J350" s="330"/>
      <c r="K350" s="577">
        <f>399000/1.1</f>
        <v>362727.27272727271</v>
      </c>
      <c r="L350" s="330"/>
      <c r="N350" s="330"/>
      <c r="O350" s="330"/>
      <c r="P350" s="331"/>
      <c r="Q350" s="331"/>
      <c r="R350" s="582"/>
    </row>
    <row r="351" spans="1:18" ht="15" customHeight="1">
      <c r="A351" s="271"/>
      <c r="B351" s="764" t="s">
        <v>1829</v>
      </c>
      <c r="C351" s="710"/>
      <c r="D351" s="805"/>
      <c r="E351" s="288"/>
      <c r="F351" s="577"/>
      <c r="G351" s="577"/>
      <c r="H351" s="331"/>
      <c r="I351" s="330"/>
      <c r="J351" s="330"/>
      <c r="K351" s="577"/>
      <c r="L351" s="330"/>
      <c r="M351" s="924"/>
      <c r="N351" s="330"/>
      <c r="O351" s="330"/>
      <c r="P351" s="331"/>
      <c r="Q351" s="331"/>
      <c r="R351" s="582"/>
    </row>
    <row r="352" spans="1:18">
      <c r="A352" s="761"/>
      <c r="B352" s="635" t="s">
        <v>1830</v>
      </c>
      <c r="C352" s="216" t="s">
        <v>1797</v>
      </c>
      <c r="D352" s="760"/>
      <c r="E352" s="288"/>
      <c r="F352" s="577"/>
      <c r="G352" s="577"/>
      <c r="H352" s="331"/>
      <c r="I352" s="330"/>
      <c r="J352" s="330"/>
      <c r="K352" s="577">
        <f>290000/1.1</f>
        <v>263636.36363636359</v>
      </c>
      <c r="L352" s="330"/>
      <c r="M352" s="924"/>
      <c r="N352" s="330"/>
      <c r="O352" s="330"/>
      <c r="P352" s="331"/>
      <c r="Q352" s="331"/>
      <c r="R352" s="582"/>
    </row>
    <row r="353" spans="1:18">
      <c r="A353" s="271"/>
      <c r="B353" s="764" t="s">
        <v>1800</v>
      </c>
      <c r="C353" s="216"/>
      <c r="D353" s="732"/>
      <c r="E353" s="288"/>
      <c r="F353" s="577"/>
      <c r="G353" s="577"/>
      <c r="H353" s="331"/>
      <c r="I353" s="330"/>
      <c r="J353" s="330"/>
      <c r="K353" s="577"/>
      <c r="L353" s="330"/>
      <c r="M353" s="924"/>
      <c r="N353" s="330"/>
      <c r="O353" s="330"/>
      <c r="P353" s="331"/>
      <c r="Q353" s="331"/>
      <c r="R353" s="582"/>
    </row>
    <row r="354" spans="1:18" ht="45">
      <c r="A354" s="2993"/>
      <c r="B354" s="3006" t="s">
        <v>1801</v>
      </c>
      <c r="C354" s="216" t="s">
        <v>1802</v>
      </c>
      <c r="D354" s="759" t="s">
        <v>1559</v>
      </c>
      <c r="E354" s="288"/>
      <c r="F354" s="577"/>
      <c r="G354" s="577"/>
      <c r="H354" s="331"/>
      <c r="I354" s="330"/>
      <c r="J354" s="330"/>
      <c r="K354" s="577">
        <f>2757000/1.1</f>
        <v>2506363.6363636362</v>
      </c>
      <c r="L354" s="330"/>
      <c r="M354" s="924"/>
      <c r="N354" s="330"/>
      <c r="O354" s="330"/>
      <c r="P354" s="331"/>
      <c r="Q354" s="331"/>
      <c r="R354" s="582"/>
    </row>
    <row r="355" spans="1:18">
      <c r="A355" s="2994"/>
      <c r="B355" s="3007"/>
      <c r="C355" s="216" t="s">
        <v>1803</v>
      </c>
      <c r="D355" s="760"/>
      <c r="E355" s="288"/>
      <c r="F355" s="577"/>
      <c r="G355" s="577"/>
      <c r="H355" s="331"/>
      <c r="I355" s="330"/>
      <c r="J355" s="330"/>
      <c r="K355" s="577">
        <f>633000/1.1</f>
        <v>575454.54545454541</v>
      </c>
      <c r="L355" s="330"/>
      <c r="M355" s="924"/>
      <c r="N355" s="330"/>
      <c r="O355" s="330"/>
      <c r="P355" s="331"/>
      <c r="Q355" s="331"/>
      <c r="R355" s="582"/>
    </row>
    <row r="356" spans="1:18">
      <c r="A356" s="2995"/>
      <c r="B356" s="3008"/>
      <c r="C356" s="216" t="s">
        <v>1804</v>
      </c>
      <c r="D356" s="732"/>
      <c r="E356" s="288"/>
      <c r="F356" s="577"/>
      <c r="G356" s="577"/>
      <c r="H356" s="331"/>
      <c r="I356" s="330"/>
      <c r="J356" s="330"/>
      <c r="K356" s="577">
        <f>181000/1.1</f>
        <v>164545.45454545453</v>
      </c>
      <c r="L356" s="330"/>
      <c r="M356" s="924"/>
      <c r="N356" s="330"/>
      <c r="O356" s="330"/>
      <c r="P356" s="331"/>
      <c r="Q356" s="331"/>
      <c r="R356" s="582"/>
    </row>
    <row r="357" spans="1:18" ht="21.75" customHeight="1">
      <c r="A357" s="155" t="s">
        <v>1312</v>
      </c>
      <c r="B357" s="323" t="s">
        <v>1296</v>
      </c>
      <c r="C357" s="324"/>
      <c r="D357" s="336"/>
      <c r="E357" s="323"/>
      <c r="F357" s="324"/>
      <c r="G357" s="324"/>
      <c r="H357" s="325"/>
      <c r="I357" s="324"/>
      <c r="J357" s="324"/>
      <c r="K357" s="324"/>
      <c r="L357" s="324"/>
      <c r="M357" s="336"/>
      <c r="N357" s="324"/>
      <c r="O357" s="324"/>
      <c r="P357" s="325"/>
      <c r="Q357" s="325"/>
      <c r="R357" s="395"/>
    </row>
    <row r="358" spans="1:18" ht="30.75" customHeight="1">
      <c r="A358" s="192">
        <v>1</v>
      </c>
      <c r="B358" s="3090" t="s">
        <v>1977</v>
      </c>
      <c r="C358" s="3091"/>
      <c r="D358" s="3091"/>
      <c r="E358" s="3092"/>
      <c r="F358" s="3092"/>
      <c r="G358" s="3092"/>
      <c r="H358" s="3092"/>
      <c r="I358" s="3092"/>
      <c r="J358" s="3092"/>
      <c r="K358" s="3092"/>
      <c r="L358" s="3092"/>
      <c r="M358" s="3092"/>
      <c r="N358" s="3092"/>
      <c r="O358" s="3092"/>
      <c r="P358" s="3092"/>
      <c r="Q358" s="3092"/>
      <c r="R358" s="3139"/>
    </row>
    <row r="359" spans="1:18" ht="15.75">
      <c r="A359" s="157"/>
      <c r="B359" s="189" t="s">
        <v>1297</v>
      </c>
      <c r="C359" s="150" t="s">
        <v>146</v>
      </c>
      <c r="D359" s="2933" t="s">
        <v>1557</v>
      </c>
      <c r="E359" s="218"/>
      <c r="F359" s="218"/>
      <c r="G359" s="946">
        <f>29500/1.1</f>
        <v>26818.181818181816</v>
      </c>
      <c r="H359" s="389"/>
      <c r="I359" s="2921" t="s">
        <v>1519</v>
      </c>
      <c r="J359" s="2922"/>
      <c r="K359" s="2922"/>
      <c r="L359" s="2922"/>
      <c r="M359" s="2923"/>
      <c r="N359" s="947">
        <f>29000/1.1</f>
        <v>26363.63636363636</v>
      </c>
      <c r="O359" s="2921" t="s">
        <v>1520</v>
      </c>
      <c r="P359" s="2922"/>
      <c r="Q359" s="2922"/>
      <c r="R359" s="2923"/>
    </row>
    <row r="360" spans="1:18" ht="15.75">
      <c r="A360" s="157"/>
      <c r="B360" s="224" t="s">
        <v>1298</v>
      </c>
      <c r="C360" s="160" t="s">
        <v>146</v>
      </c>
      <c r="D360" s="2935"/>
      <c r="E360" s="225"/>
      <c r="F360" s="225"/>
      <c r="G360" s="948">
        <f>17500/1.1</f>
        <v>15909.090909090908</v>
      </c>
      <c r="H360" s="218"/>
      <c r="I360" s="2924"/>
      <c r="J360" s="2925"/>
      <c r="K360" s="2925"/>
      <c r="L360" s="2925"/>
      <c r="M360" s="2926"/>
      <c r="N360" s="949">
        <f>17000/1.1</f>
        <v>15454.545454545454</v>
      </c>
      <c r="O360" s="2924"/>
      <c r="P360" s="2925"/>
      <c r="Q360" s="2925"/>
      <c r="R360" s="2926"/>
    </row>
    <row r="361" spans="1:18" ht="15.75">
      <c r="A361" s="157"/>
      <c r="B361" s="189" t="s">
        <v>1299</v>
      </c>
      <c r="C361" s="150" t="s">
        <v>146</v>
      </c>
      <c r="D361" s="2933" t="s">
        <v>1557</v>
      </c>
      <c r="E361" s="218"/>
      <c r="F361" s="218"/>
      <c r="G361" s="876">
        <f>13000/1.1</f>
        <v>11818.181818181818</v>
      </c>
      <c r="H361" s="222"/>
      <c r="I361" s="2924"/>
      <c r="J361" s="2925"/>
      <c r="K361" s="2925"/>
      <c r="L361" s="2925"/>
      <c r="M361" s="2926"/>
      <c r="N361" s="950">
        <f>12500/1.1</f>
        <v>11363.636363636362</v>
      </c>
      <c r="O361" s="2924"/>
      <c r="P361" s="2925"/>
      <c r="Q361" s="2925"/>
      <c r="R361" s="2926"/>
    </row>
    <row r="362" spans="1:18">
      <c r="A362" s="157"/>
      <c r="B362" s="217" t="s">
        <v>136</v>
      </c>
      <c r="C362" s="150" t="s">
        <v>146</v>
      </c>
      <c r="D362" s="2935"/>
      <c r="E362" s="218"/>
      <c r="F362" s="218"/>
      <c r="G362" s="946">
        <f>32500/1.1</f>
        <v>29545.454545454544</v>
      </c>
      <c r="H362" s="218"/>
      <c r="I362" s="2924"/>
      <c r="J362" s="2925"/>
      <c r="K362" s="2925"/>
      <c r="L362" s="2925"/>
      <c r="M362" s="2926"/>
      <c r="N362" s="951">
        <f>32000/1.1</f>
        <v>29090.909090909088</v>
      </c>
      <c r="O362" s="2924"/>
      <c r="P362" s="2925"/>
      <c r="Q362" s="2925"/>
      <c r="R362" s="2926"/>
    </row>
    <row r="363" spans="1:18" ht="15" customHeight="1">
      <c r="A363" s="157"/>
      <c r="B363" s="248" t="s">
        <v>1300</v>
      </c>
      <c r="C363" s="150" t="s">
        <v>146</v>
      </c>
      <c r="D363" s="2933" t="s">
        <v>1557</v>
      </c>
      <c r="E363" s="218"/>
      <c r="F363" s="218"/>
      <c r="G363" s="952">
        <f>57500/1.1</f>
        <v>52272.727272727272</v>
      </c>
      <c r="H363" s="389"/>
      <c r="I363" s="2924"/>
      <c r="J363" s="2925"/>
      <c r="K363" s="2925"/>
      <c r="L363" s="2925"/>
      <c r="M363" s="2926"/>
      <c r="N363" s="953">
        <f>57000/1.1</f>
        <v>51818.181818181816</v>
      </c>
      <c r="O363" s="2924"/>
      <c r="P363" s="2925"/>
      <c r="Q363" s="2925"/>
      <c r="R363" s="2926"/>
    </row>
    <row r="364" spans="1:18" ht="15" customHeight="1">
      <c r="A364" s="157"/>
      <c r="B364" s="217" t="s">
        <v>539</v>
      </c>
      <c r="C364" s="150" t="s">
        <v>146</v>
      </c>
      <c r="D364" s="2934"/>
      <c r="E364" s="218"/>
      <c r="F364" s="218"/>
      <c r="G364" s="946">
        <f>81500/1.1</f>
        <v>74090.909090909088</v>
      </c>
      <c r="H364" s="389"/>
      <c r="I364" s="2924"/>
      <c r="J364" s="2925"/>
      <c r="K364" s="2925"/>
      <c r="L364" s="2925"/>
      <c r="M364" s="2926"/>
      <c r="N364" s="946">
        <f>81000/1.1</f>
        <v>73636.363636363632</v>
      </c>
      <c r="O364" s="2924"/>
      <c r="P364" s="2925"/>
      <c r="Q364" s="2925"/>
      <c r="R364" s="2926"/>
    </row>
    <row r="365" spans="1:18">
      <c r="A365" s="157"/>
      <c r="B365" s="248" t="s">
        <v>135</v>
      </c>
      <c r="C365" s="150" t="s">
        <v>146</v>
      </c>
      <c r="D365" s="2935"/>
      <c r="E365" s="218"/>
      <c r="F365" s="218"/>
      <c r="G365" s="948">
        <f>110500/1.1</f>
        <v>100454.54545454544</v>
      </c>
      <c r="H365" s="389"/>
      <c r="I365" s="2924"/>
      <c r="J365" s="2925"/>
      <c r="K365" s="2925"/>
      <c r="L365" s="2925"/>
      <c r="M365" s="2926"/>
      <c r="N365" s="946">
        <f>110000/1.1</f>
        <v>99999.999999999985</v>
      </c>
      <c r="O365" s="2924"/>
      <c r="P365" s="2925"/>
      <c r="Q365" s="2925"/>
      <c r="R365" s="2926"/>
    </row>
    <row r="366" spans="1:18">
      <c r="A366" s="157"/>
      <c r="B366" s="217" t="s">
        <v>1301</v>
      </c>
      <c r="C366" s="150" t="s">
        <v>146</v>
      </c>
      <c r="D366" s="2933" t="s">
        <v>1557</v>
      </c>
      <c r="E366" s="218"/>
      <c r="F366" s="218"/>
      <c r="G366" s="946">
        <f>10500/1.1</f>
        <v>9545.4545454545441</v>
      </c>
      <c r="H366" s="389"/>
      <c r="I366" s="2924"/>
      <c r="J366" s="2925"/>
      <c r="K366" s="2925"/>
      <c r="L366" s="2925"/>
      <c r="M366" s="2926"/>
      <c r="N366" s="946">
        <f>10000/1.1</f>
        <v>9090.9090909090901</v>
      </c>
      <c r="O366" s="2924"/>
      <c r="P366" s="2925"/>
      <c r="Q366" s="2925"/>
      <c r="R366" s="2926"/>
    </row>
    <row r="367" spans="1:18">
      <c r="A367" s="157"/>
      <c r="B367" s="150" t="s">
        <v>1302</v>
      </c>
      <c r="C367" s="150" t="s">
        <v>146</v>
      </c>
      <c r="D367" s="2934"/>
      <c r="E367" s="218"/>
      <c r="F367" s="218"/>
      <c r="G367" s="876">
        <f>6500/1.1</f>
        <v>5909.090909090909</v>
      </c>
      <c r="H367" s="389"/>
      <c r="I367" s="2924"/>
      <c r="J367" s="2925"/>
      <c r="K367" s="2925"/>
      <c r="L367" s="2925"/>
      <c r="M367" s="2926"/>
      <c r="N367" s="954">
        <f>6000/1.1</f>
        <v>5454.545454545454</v>
      </c>
      <c r="O367" s="2924"/>
      <c r="P367" s="2925"/>
      <c r="Q367" s="2925"/>
      <c r="R367" s="2926"/>
    </row>
    <row r="368" spans="1:18">
      <c r="A368" s="157"/>
      <c r="B368" s="217" t="s">
        <v>1303</v>
      </c>
      <c r="C368" s="150" t="s">
        <v>146</v>
      </c>
      <c r="D368" s="2935"/>
      <c r="E368" s="218"/>
      <c r="F368" s="218"/>
      <c r="G368" s="946">
        <f>11500/1.1</f>
        <v>10454.545454545454</v>
      </c>
      <c r="H368" s="389"/>
      <c r="I368" s="2924"/>
      <c r="J368" s="2925"/>
      <c r="K368" s="2925"/>
      <c r="L368" s="2925"/>
      <c r="M368" s="2926"/>
      <c r="N368" s="946">
        <f>11000/1.1</f>
        <v>10000</v>
      </c>
      <c r="O368" s="2924"/>
      <c r="P368" s="2925"/>
      <c r="Q368" s="2925"/>
      <c r="R368" s="2926"/>
    </row>
    <row r="369" spans="1:18">
      <c r="A369" s="157"/>
      <c r="B369" s="248" t="s">
        <v>1304</v>
      </c>
      <c r="C369" s="150" t="s">
        <v>146</v>
      </c>
      <c r="D369" s="2933" t="s">
        <v>1557</v>
      </c>
      <c r="E369" s="218"/>
      <c r="F369" s="218"/>
      <c r="G369" s="946">
        <f>14000/1.1</f>
        <v>12727.272727272726</v>
      </c>
      <c r="H369" s="389"/>
      <c r="I369" s="2924"/>
      <c r="J369" s="2925"/>
      <c r="K369" s="2925"/>
      <c r="L369" s="2925"/>
      <c r="M369" s="2926"/>
      <c r="N369" s="955">
        <f>13500/1.1</f>
        <v>12272.727272727272</v>
      </c>
      <c r="O369" s="2924"/>
      <c r="P369" s="2925"/>
      <c r="Q369" s="2925"/>
      <c r="R369" s="2926"/>
    </row>
    <row r="370" spans="1:18">
      <c r="A370" s="157"/>
      <c r="B370" s="217" t="s">
        <v>1305</v>
      </c>
      <c r="C370" s="150" t="s">
        <v>146</v>
      </c>
      <c r="D370" s="2934"/>
      <c r="E370" s="218"/>
      <c r="F370" s="218"/>
      <c r="G370" s="946">
        <f>10500/1.1</f>
        <v>9545.4545454545441</v>
      </c>
      <c r="H370" s="389"/>
      <c r="I370" s="2924"/>
      <c r="J370" s="2925"/>
      <c r="K370" s="2925"/>
      <c r="L370" s="2925"/>
      <c r="M370" s="2926"/>
      <c r="N370" s="951">
        <f>10000/1.1</f>
        <v>9090.9090909090901</v>
      </c>
      <c r="O370" s="2924"/>
      <c r="P370" s="2925"/>
      <c r="Q370" s="2925"/>
      <c r="R370" s="2926"/>
    </row>
    <row r="371" spans="1:18">
      <c r="A371" s="157"/>
      <c r="B371" s="248" t="s">
        <v>1306</v>
      </c>
      <c r="C371" s="150" t="s">
        <v>146</v>
      </c>
      <c r="D371" s="2934"/>
      <c r="E371" s="218"/>
      <c r="F371" s="218"/>
      <c r="G371" s="876">
        <f>12000/1.1</f>
        <v>10909.090909090908</v>
      </c>
      <c r="H371" s="389"/>
      <c r="I371" s="2924"/>
      <c r="J371" s="2925"/>
      <c r="K371" s="2925"/>
      <c r="L371" s="2925"/>
      <c r="M371" s="2926"/>
      <c r="N371" s="956">
        <f>11500/1.1</f>
        <v>10454.545454545454</v>
      </c>
      <c r="O371" s="2924"/>
      <c r="P371" s="2925"/>
      <c r="Q371" s="2925"/>
      <c r="R371" s="2926"/>
    </row>
    <row r="372" spans="1:18">
      <c r="A372" s="157"/>
      <c r="B372" s="217" t="s">
        <v>1307</v>
      </c>
      <c r="C372" s="150" t="s">
        <v>146</v>
      </c>
      <c r="D372" s="2934"/>
      <c r="E372" s="218"/>
      <c r="F372" s="218"/>
      <c r="G372" s="946">
        <f>73500/1.1</f>
        <v>66818.181818181809</v>
      </c>
      <c r="H372" s="389"/>
      <c r="I372" s="2930"/>
      <c r="J372" s="2931"/>
      <c r="K372" s="3041"/>
      <c r="L372" s="3041"/>
      <c r="M372" s="3042"/>
      <c r="N372" s="947">
        <f>73000/1.1</f>
        <v>66363.636363636353</v>
      </c>
      <c r="O372" s="2924"/>
      <c r="P372" s="2925"/>
      <c r="Q372" s="2925"/>
      <c r="R372" s="2926"/>
    </row>
    <row r="373" spans="1:18" ht="15.75">
      <c r="A373" s="271"/>
      <c r="B373" s="248" t="s">
        <v>1308</v>
      </c>
      <c r="C373" s="150" t="s">
        <v>146</v>
      </c>
      <c r="D373" s="2935"/>
      <c r="E373" s="218"/>
      <c r="F373" s="218"/>
      <c r="G373" s="876">
        <f>12500/1.1</f>
        <v>11363.636363636362</v>
      </c>
      <c r="H373" s="387"/>
      <c r="I373" s="2940"/>
      <c r="J373" s="2941"/>
      <c r="K373" s="3043"/>
      <c r="L373" s="3043"/>
      <c r="M373" s="3044"/>
      <c r="N373" s="845">
        <f>12000/1.1</f>
        <v>10909.090909090908</v>
      </c>
      <c r="O373" s="328"/>
      <c r="P373" s="332"/>
      <c r="Q373" s="332"/>
      <c r="R373" s="187"/>
    </row>
    <row r="374" spans="1:18" ht="32.25" customHeight="1">
      <c r="A374" s="859">
        <v>2</v>
      </c>
      <c r="B374" s="3129" t="s">
        <v>2033</v>
      </c>
      <c r="C374" s="3130"/>
      <c r="D374" s="3130"/>
      <c r="E374" s="3131"/>
      <c r="F374" s="3131"/>
      <c r="G374" s="3131"/>
      <c r="H374" s="3131"/>
      <c r="I374" s="3131"/>
      <c r="J374" s="3131"/>
      <c r="K374" s="3131"/>
      <c r="L374" s="3131"/>
      <c r="M374" s="3131"/>
      <c r="N374" s="3131"/>
      <c r="O374" s="3131"/>
      <c r="P374" s="3131"/>
      <c r="Q374" s="3131"/>
      <c r="R374" s="3132"/>
    </row>
    <row r="375" spans="1:18" ht="16.5" customHeight="1">
      <c r="A375" s="859"/>
      <c r="B375" s="864"/>
      <c r="C375" s="865"/>
      <c r="D375" s="866"/>
      <c r="E375" s="3095" t="s">
        <v>1911</v>
      </c>
      <c r="F375" s="3096"/>
      <c r="G375" s="3096"/>
      <c r="H375" s="3096"/>
      <c r="I375" s="3097"/>
      <c r="J375" s="3097"/>
      <c r="K375" s="3097"/>
      <c r="L375" s="3097"/>
      <c r="M375" s="3097"/>
      <c r="N375" s="3097"/>
      <c r="O375" s="3097"/>
      <c r="P375" s="3097"/>
      <c r="Q375" s="3097"/>
      <c r="R375" s="3098"/>
    </row>
    <row r="376" spans="1:18" ht="30" customHeight="1">
      <c r="A376" s="871">
        <v>1</v>
      </c>
      <c r="B376" s="189" t="s">
        <v>1910</v>
      </c>
      <c r="C376" s="150" t="s">
        <v>146</v>
      </c>
      <c r="D376" s="2933" t="s">
        <v>1927</v>
      </c>
      <c r="E376" s="868"/>
      <c r="F376" s="869"/>
      <c r="G376" s="869"/>
      <c r="H376" s="869"/>
      <c r="I376" s="865"/>
      <c r="J376" s="865"/>
      <c r="K376" s="620">
        <v>19000</v>
      </c>
      <c r="L376" s="865"/>
      <c r="M376" s="924"/>
      <c r="N376" s="865"/>
      <c r="O376" s="865"/>
      <c r="P376" s="865"/>
      <c r="Q376" s="865"/>
      <c r="R376" s="867"/>
    </row>
    <row r="377" spans="1:18" ht="24.75" customHeight="1">
      <c r="A377" s="871"/>
      <c r="B377" s="224" t="s">
        <v>1929</v>
      </c>
      <c r="C377" s="160" t="s">
        <v>146</v>
      </c>
      <c r="D377" s="2934"/>
      <c r="E377" s="868"/>
      <c r="F377" s="869"/>
      <c r="G377" s="869"/>
      <c r="H377" s="869"/>
      <c r="I377" s="865"/>
      <c r="J377" s="865"/>
      <c r="K377" s="619">
        <v>22000</v>
      </c>
      <c r="L377" s="865"/>
      <c r="M377" s="924"/>
      <c r="N377" s="865"/>
      <c r="O377" s="865"/>
      <c r="P377" s="865"/>
      <c r="Q377" s="865"/>
      <c r="R377" s="867"/>
    </row>
    <row r="378" spans="1:18" ht="15.75" customHeight="1">
      <c r="A378" s="871">
        <v>2</v>
      </c>
      <c r="B378" s="189" t="s">
        <v>137</v>
      </c>
      <c r="C378" s="150" t="s">
        <v>146</v>
      </c>
      <c r="D378" s="2934"/>
      <c r="E378" s="219"/>
      <c r="F378" s="220"/>
      <c r="G378" s="228"/>
      <c r="H378" s="324"/>
      <c r="I378" s="854"/>
      <c r="J378" s="854"/>
      <c r="K378" s="750"/>
      <c r="L378" s="855"/>
      <c r="M378" s="924"/>
      <c r="N378" s="228"/>
      <c r="O378" s="854"/>
      <c r="P378" s="332"/>
      <c r="Q378" s="332"/>
      <c r="R378" s="187"/>
    </row>
    <row r="379" spans="1:18" ht="15.75">
      <c r="A379" s="871"/>
      <c r="B379" s="224" t="s">
        <v>1913</v>
      </c>
      <c r="C379" s="150" t="s">
        <v>146</v>
      </c>
      <c r="D379" s="2934"/>
      <c r="E379" s="219"/>
      <c r="F379" s="220"/>
      <c r="G379" s="228"/>
      <c r="H379" s="324"/>
      <c r="I379" s="854"/>
      <c r="J379" s="854"/>
      <c r="K379" s="619">
        <v>30000</v>
      </c>
      <c r="L379" s="855"/>
      <c r="M379" s="924"/>
      <c r="N379" s="228"/>
      <c r="O379" s="854"/>
      <c r="P379" s="332"/>
      <c r="Q379" s="332"/>
      <c r="R379" s="187"/>
    </row>
    <row r="380" spans="1:18" ht="15.75">
      <c r="A380" s="871"/>
      <c r="B380" s="870" t="s">
        <v>1914</v>
      </c>
      <c r="C380" s="150" t="s">
        <v>146</v>
      </c>
      <c r="D380" s="2934"/>
      <c r="E380" s="219"/>
      <c r="F380" s="220"/>
      <c r="G380" s="228"/>
      <c r="H380" s="324"/>
      <c r="I380" s="854"/>
      <c r="J380" s="854"/>
      <c r="K380" s="619">
        <v>32000</v>
      </c>
      <c r="L380" s="855"/>
      <c r="M380" s="924"/>
      <c r="N380" s="228"/>
      <c r="O380" s="854"/>
      <c r="P380" s="332"/>
      <c r="Q380" s="332"/>
      <c r="R380" s="187"/>
    </row>
    <row r="381" spans="1:18" ht="15.75">
      <c r="A381" s="871">
        <v>3</v>
      </c>
      <c r="B381" s="870" t="s">
        <v>1915</v>
      </c>
      <c r="C381" s="150" t="s">
        <v>146</v>
      </c>
      <c r="D381" s="2934"/>
      <c r="E381" s="220"/>
      <c r="F381" s="220"/>
      <c r="G381" s="228"/>
      <c r="H381" s="324"/>
      <c r="I381" s="854"/>
      <c r="J381" s="854"/>
      <c r="K381" s="750"/>
      <c r="L381" s="855"/>
      <c r="M381" s="924"/>
      <c r="N381" s="228"/>
      <c r="O381" s="854"/>
      <c r="P381" s="332"/>
      <c r="Q381" s="332"/>
      <c r="R381" s="187"/>
    </row>
    <row r="382" spans="1:18" ht="15.75">
      <c r="A382" s="871"/>
      <c r="B382" s="870" t="s">
        <v>1913</v>
      </c>
      <c r="C382" s="150" t="s">
        <v>146</v>
      </c>
      <c r="D382" s="2934"/>
      <c r="E382" s="220"/>
      <c r="F382" s="220"/>
      <c r="G382" s="228"/>
      <c r="H382" s="324"/>
      <c r="I382" s="854"/>
      <c r="J382" s="854"/>
      <c r="K382" s="620">
        <v>30000</v>
      </c>
      <c r="L382" s="855"/>
      <c r="M382" s="924"/>
      <c r="N382" s="228"/>
      <c r="O382" s="854"/>
      <c r="P382" s="332"/>
      <c r="Q382" s="332"/>
      <c r="R382" s="187"/>
    </row>
    <row r="383" spans="1:18" ht="15.75">
      <c r="A383" s="858"/>
      <c r="B383" s="870" t="s">
        <v>1914</v>
      </c>
      <c r="C383" s="150" t="s">
        <v>146</v>
      </c>
      <c r="D383" s="2935"/>
      <c r="E383" s="220"/>
      <c r="F383" s="220"/>
      <c r="G383" s="228"/>
      <c r="H383" s="324"/>
      <c r="I383" s="854"/>
      <c r="J383" s="854"/>
      <c r="K383" s="620">
        <v>32000</v>
      </c>
      <c r="L383" s="855"/>
      <c r="M383" s="924"/>
      <c r="N383" s="228"/>
      <c r="O383" s="854"/>
      <c r="P383" s="332"/>
      <c r="Q383" s="332"/>
      <c r="R383" s="187"/>
    </row>
    <row r="384" spans="1:18" ht="15.75" customHeight="1">
      <c r="A384" s="871">
        <v>4</v>
      </c>
      <c r="B384" s="870" t="s">
        <v>1916</v>
      </c>
      <c r="C384" s="150" t="s">
        <v>146</v>
      </c>
      <c r="D384" s="2933" t="s">
        <v>1927</v>
      </c>
      <c r="E384" s="220"/>
      <c r="F384" s="220"/>
      <c r="G384" s="228"/>
      <c r="H384" s="324"/>
      <c r="I384" s="854"/>
      <c r="J384" s="854"/>
      <c r="K384" s="750"/>
      <c r="L384" s="855"/>
      <c r="M384" s="924"/>
      <c r="N384" s="228"/>
      <c r="O384" s="854"/>
      <c r="P384" s="332"/>
      <c r="Q384" s="332"/>
      <c r="R384" s="187"/>
    </row>
    <row r="385" spans="1:18" ht="15.75">
      <c r="A385" s="871"/>
      <c r="B385" s="870" t="s">
        <v>1913</v>
      </c>
      <c r="C385" s="150" t="s">
        <v>146</v>
      </c>
      <c r="D385" s="2934"/>
      <c r="E385" s="220"/>
      <c r="F385" s="220"/>
      <c r="G385" s="228"/>
      <c r="H385" s="324"/>
      <c r="I385" s="854"/>
      <c r="J385" s="854"/>
      <c r="K385" s="620">
        <v>47000</v>
      </c>
      <c r="L385" s="855"/>
      <c r="M385" s="924"/>
      <c r="N385" s="228"/>
      <c r="O385" s="854"/>
      <c r="P385" s="332"/>
      <c r="Q385" s="332"/>
      <c r="R385" s="187"/>
    </row>
    <row r="386" spans="1:18" ht="15.75">
      <c r="A386" s="858"/>
      <c r="B386" s="870" t="s">
        <v>1914</v>
      </c>
      <c r="C386" s="150" t="s">
        <v>146</v>
      </c>
      <c r="D386" s="2934"/>
      <c r="E386" s="220"/>
      <c r="F386" s="220"/>
      <c r="G386" s="228"/>
      <c r="H386" s="324"/>
      <c r="I386" s="854"/>
      <c r="J386" s="854"/>
      <c r="K386" s="620">
        <v>51000</v>
      </c>
      <c r="L386" s="855"/>
      <c r="M386" s="924"/>
      <c r="N386" s="228"/>
      <c r="O386" s="854"/>
      <c r="P386" s="332"/>
      <c r="Q386" s="332"/>
      <c r="R386" s="187"/>
    </row>
    <row r="387" spans="1:18" ht="15.75">
      <c r="A387" s="871">
        <v>5</v>
      </c>
      <c r="B387" s="870" t="s">
        <v>1917</v>
      </c>
      <c r="C387" s="150"/>
      <c r="D387" s="2934"/>
      <c r="E387" s="220"/>
      <c r="F387" s="220"/>
      <c r="G387" s="228"/>
      <c r="H387" s="324"/>
      <c r="I387" s="854"/>
      <c r="J387" s="854"/>
      <c r="K387" s="754"/>
      <c r="L387" s="855"/>
      <c r="M387" s="924"/>
      <c r="N387" s="228"/>
      <c r="O387" s="854"/>
      <c r="P387" s="332"/>
      <c r="Q387" s="332"/>
      <c r="R387" s="187"/>
    </row>
    <row r="388" spans="1:18" ht="15.75">
      <c r="A388" s="858"/>
      <c r="B388" s="870" t="s">
        <v>1913</v>
      </c>
      <c r="C388" s="150" t="s">
        <v>146</v>
      </c>
      <c r="D388" s="2934"/>
      <c r="E388" s="220"/>
      <c r="F388" s="220"/>
      <c r="G388" s="228"/>
      <c r="H388" s="324"/>
      <c r="I388" s="854"/>
      <c r="J388" s="854"/>
      <c r="K388" s="620">
        <v>47000</v>
      </c>
      <c r="L388" s="855"/>
      <c r="M388" s="924"/>
      <c r="N388" s="228"/>
      <c r="O388" s="854"/>
      <c r="P388" s="332"/>
      <c r="Q388" s="332"/>
      <c r="R388" s="187"/>
    </row>
    <row r="389" spans="1:18" ht="15.75">
      <c r="A389" s="858"/>
      <c r="B389" s="870" t="s">
        <v>1914</v>
      </c>
      <c r="C389" s="150" t="s">
        <v>146</v>
      </c>
      <c r="D389" s="2934"/>
      <c r="E389" s="220"/>
      <c r="F389" s="220"/>
      <c r="G389" s="228"/>
      <c r="H389" s="324"/>
      <c r="I389" s="854"/>
      <c r="J389" s="854"/>
      <c r="K389" s="620">
        <v>51000</v>
      </c>
      <c r="L389" s="855"/>
      <c r="M389" s="924"/>
      <c r="N389" s="228"/>
      <c r="O389" s="854"/>
      <c r="P389" s="332"/>
      <c r="Q389" s="332"/>
      <c r="R389" s="187"/>
    </row>
    <row r="390" spans="1:18" ht="15.75">
      <c r="A390" s="871">
        <v>6</v>
      </c>
      <c r="B390" s="870" t="s">
        <v>1918</v>
      </c>
      <c r="C390" s="150"/>
      <c r="D390" s="2934"/>
      <c r="E390" s="220"/>
      <c r="F390" s="220"/>
      <c r="G390" s="228"/>
      <c r="H390" s="324"/>
      <c r="I390" s="854"/>
      <c r="J390" s="854"/>
      <c r="K390" s="754"/>
      <c r="L390" s="855"/>
      <c r="M390" s="924"/>
      <c r="N390" s="228"/>
      <c r="O390" s="854"/>
      <c r="P390" s="332"/>
      <c r="Q390" s="332"/>
      <c r="R390" s="187"/>
    </row>
    <row r="391" spans="1:18" ht="15.75">
      <c r="A391" s="858"/>
      <c r="B391" s="870" t="s">
        <v>1913</v>
      </c>
      <c r="C391" s="150" t="s">
        <v>146</v>
      </c>
      <c r="D391" s="2935"/>
      <c r="E391" s="220"/>
      <c r="F391" s="220"/>
      <c r="G391" s="228"/>
      <c r="H391" s="324"/>
      <c r="I391" s="854"/>
      <c r="J391" s="854"/>
      <c r="K391" s="620">
        <v>47000</v>
      </c>
      <c r="L391" s="855"/>
      <c r="M391" s="924"/>
      <c r="N391" s="228"/>
      <c r="O391" s="854"/>
      <c r="P391" s="332"/>
      <c r="Q391" s="332"/>
      <c r="R391" s="187"/>
    </row>
    <row r="392" spans="1:18" ht="15.75">
      <c r="A392" s="858"/>
      <c r="B392" s="870" t="s">
        <v>1914</v>
      </c>
      <c r="C392" s="150" t="s">
        <v>146</v>
      </c>
      <c r="D392" s="664"/>
      <c r="E392" s="220"/>
      <c r="F392" s="220"/>
      <c r="G392" s="228"/>
      <c r="H392" s="324"/>
      <c r="I392" s="854"/>
      <c r="J392" s="854"/>
      <c r="K392" s="620">
        <v>51000</v>
      </c>
      <c r="L392" s="855"/>
      <c r="M392" s="620"/>
      <c r="N392" s="228"/>
      <c r="O392" s="854"/>
      <c r="P392" s="332"/>
      <c r="Q392" s="332"/>
      <c r="R392" s="187"/>
    </row>
    <row r="393" spans="1:18" ht="15.75">
      <c r="A393" s="871">
        <v>7</v>
      </c>
      <c r="B393" s="870" t="s">
        <v>1919</v>
      </c>
      <c r="C393" s="150"/>
      <c r="D393" s="664"/>
      <c r="E393" s="220"/>
      <c r="F393" s="220"/>
      <c r="G393" s="228"/>
      <c r="H393" s="324"/>
      <c r="I393" s="854"/>
      <c r="J393" s="854"/>
      <c r="K393" s="754"/>
      <c r="L393" s="855"/>
      <c r="M393" s="754"/>
      <c r="N393" s="228"/>
      <c r="O393" s="854"/>
      <c r="P393" s="332"/>
      <c r="Q393" s="332"/>
      <c r="R393" s="187"/>
    </row>
    <row r="394" spans="1:18" ht="15.75" customHeight="1">
      <c r="A394" s="858"/>
      <c r="B394" s="870" t="s">
        <v>1913</v>
      </c>
      <c r="C394" s="150" t="s">
        <v>146</v>
      </c>
      <c r="D394" s="2933" t="s">
        <v>1927</v>
      </c>
      <c r="E394" s="220"/>
      <c r="F394" s="220"/>
      <c r="G394" s="228"/>
      <c r="H394" s="324"/>
      <c r="I394" s="854"/>
      <c r="J394" s="854"/>
      <c r="K394" s="621">
        <v>54000</v>
      </c>
      <c r="L394" s="855"/>
      <c r="M394" s="621"/>
      <c r="N394" s="228"/>
      <c r="O394" s="854"/>
      <c r="P394" s="332"/>
      <c r="Q394" s="332"/>
      <c r="R394" s="187"/>
    </row>
    <row r="395" spans="1:18" ht="15.75">
      <c r="A395" s="858"/>
      <c r="B395" s="870" t="s">
        <v>1914</v>
      </c>
      <c r="C395" s="150" t="s">
        <v>146</v>
      </c>
      <c r="D395" s="2934"/>
      <c r="E395" s="220"/>
      <c r="F395" s="220"/>
      <c r="G395" s="228"/>
      <c r="H395" s="324"/>
      <c r="I395" s="854"/>
      <c r="J395" s="854"/>
      <c r="K395" s="621">
        <v>55000</v>
      </c>
      <c r="L395" s="855"/>
      <c r="M395" s="621"/>
      <c r="N395" s="228"/>
      <c r="O395" s="854"/>
      <c r="P395" s="332"/>
      <c r="Q395" s="332"/>
      <c r="R395" s="187"/>
    </row>
    <row r="396" spans="1:18" ht="15.75">
      <c r="A396" s="871">
        <v>8</v>
      </c>
      <c r="B396" s="870" t="s">
        <v>1920</v>
      </c>
      <c r="C396" s="150"/>
      <c r="D396" s="2934"/>
      <c r="E396" s="220"/>
      <c r="F396" s="220"/>
      <c r="G396" s="228"/>
      <c r="H396" s="324"/>
      <c r="I396" s="854"/>
      <c r="J396" s="854"/>
      <c r="K396" s="754"/>
      <c r="L396" s="855"/>
      <c r="M396" s="621"/>
      <c r="N396" s="228"/>
      <c r="O396" s="854"/>
      <c r="P396" s="332"/>
      <c r="Q396" s="332"/>
      <c r="R396" s="187"/>
    </row>
    <row r="397" spans="1:18" ht="15.75">
      <c r="A397" s="858"/>
      <c r="B397" s="870" t="s">
        <v>1913</v>
      </c>
      <c r="C397" s="150" t="s">
        <v>146</v>
      </c>
      <c r="D397" s="2934"/>
      <c r="E397" s="220"/>
      <c r="F397" s="220"/>
      <c r="G397" s="228"/>
      <c r="H397" s="324"/>
      <c r="I397" s="854"/>
      <c r="J397" s="854"/>
      <c r="K397" s="621">
        <v>54000</v>
      </c>
      <c r="L397" s="855"/>
      <c r="M397" s="621"/>
      <c r="N397" s="228"/>
      <c r="O397" s="854"/>
      <c r="P397" s="332"/>
      <c r="Q397" s="332"/>
      <c r="R397" s="187"/>
    </row>
    <row r="398" spans="1:18" ht="15.75">
      <c r="A398" s="858"/>
      <c r="B398" s="870" t="s">
        <v>1914</v>
      </c>
      <c r="C398" s="150" t="s">
        <v>146</v>
      </c>
      <c r="D398" s="2934"/>
      <c r="E398" s="220"/>
      <c r="F398" s="220"/>
      <c r="G398" s="228"/>
      <c r="H398" s="324"/>
      <c r="I398" s="854"/>
      <c r="J398" s="854"/>
      <c r="K398" s="621">
        <v>55000</v>
      </c>
      <c r="L398" s="855"/>
      <c r="M398" s="621"/>
      <c r="N398" s="228"/>
      <c r="O398" s="854"/>
      <c r="P398" s="332"/>
      <c r="Q398" s="332"/>
      <c r="R398" s="187"/>
    </row>
    <row r="399" spans="1:18" ht="15.75">
      <c r="A399" s="871">
        <v>9</v>
      </c>
      <c r="B399" s="870" t="s">
        <v>1921</v>
      </c>
      <c r="C399" s="150"/>
      <c r="D399" s="2934"/>
      <c r="E399" s="220"/>
      <c r="F399" s="220"/>
      <c r="G399" s="228"/>
      <c r="H399" s="324"/>
      <c r="I399" s="854"/>
      <c r="J399" s="854"/>
      <c r="K399" s="754"/>
      <c r="L399" s="855"/>
      <c r="M399" s="621"/>
      <c r="N399" s="228"/>
      <c r="O399" s="854"/>
      <c r="P399" s="332"/>
      <c r="Q399" s="332"/>
      <c r="R399" s="187"/>
    </row>
    <row r="400" spans="1:18" ht="15.75">
      <c r="A400" s="858"/>
      <c r="B400" s="870" t="s">
        <v>1913</v>
      </c>
      <c r="C400" s="150" t="s">
        <v>146</v>
      </c>
      <c r="D400" s="2934"/>
      <c r="E400" s="220"/>
      <c r="F400" s="220"/>
      <c r="G400" s="228"/>
      <c r="H400" s="324"/>
      <c r="I400" s="854"/>
      <c r="J400" s="854"/>
      <c r="K400" s="621">
        <v>54000</v>
      </c>
      <c r="L400" s="855"/>
      <c r="M400" s="621"/>
      <c r="N400" s="228"/>
      <c r="O400" s="854"/>
      <c r="P400" s="332"/>
      <c r="Q400" s="332"/>
      <c r="R400" s="187"/>
    </row>
    <row r="401" spans="1:18" ht="15.75">
      <c r="A401" s="858"/>
      <c r="B401" s="870" t="s">
        <v>1914</v>
      </c>
      <c r="C401" s="150" t="s">
        <v>146</v>
      </c>
      <c r="D401" s="2935"/>
      <c r="E401" s="220"/>
      <c r="F401" s="220"/>
      <c r="G401" s="228"/>
      <c r="H401" s="324"/>
      <c r="I401" s="854"/>
      <c r="J401" s="854"/>
      <c r="K401" s="621">
        <v>55000</v>
      </c>
      <c r="L401" s="855"/>
      <c r="M401" s="621"/>
      <c r="N401" s="228"/>
      <c r="O401" s="854"/>
      <c r="P401" s="332"/>
      <c r="Q401" s="332"/>
      <c r="R401" s="187"/>
    </row>
    <row r="402" spans="1:18" ht="15.75">
      <c r="A402" s="871">
        <v>10</v>
      </c>
      <c r="B402" s="870" t="s">
        <v>1922</v>
      </c>
      <c r="C402" s="150"/>
      <c r="D402" s="664"/>
      <c r="E402" s="220"/>
      <c r="F402" s="220"/>
      <c r="G402" s="228"/>
      <c r="H402" s="324"/>
      <c r="I402" s="854"/>
      <c r="J402" s="854"/>
      <c r="K402" s="754"/>
      <c r="L402" s="855"/>
      <c r="M402" s="621"/>
      <c r="N402" s="228"/>
      <c r="O402" s="854"/>
      <c r="P402" s="332"/>
      <c r="Q402" s="332"/>
      <c r="R402" s="187"/>
    </row>
    <row r="403" spans="1:18" ht="15.75" customHeight="1">
      <c r="A403" s="858"/>
      <c r="B403" s="870" t="s">
        <v>1913</v>
      </c>
      <c r="C403" s="150" t="s">
        <v>146</v>
      </c>
      <c r="D403" s="2933" t="s">
        <v>1927</v>
      </c>
      <c r="E403" s="220"/>
      <c r="F403" s="220"/>
      <c r="G403" s="228"/>
      <c r="H403" s="324"/>
      <c r="I403" s="854"/>
      <c r="J403" s="854"/>
      <c r="K403" s="621">
        <v>54000</v>
      </c>
      <c r="L403" s="855"/>
      <c r="M403" s="621"/>
      <c r="N403" s="228"/>
      <c r="O403" s="854"/>
      <c r="P403" s="332"/>
      <c r="Q403" s="332"/>
      <c r="R403" s="187"/>
    </row>
    <row r="404" spans="1:18" ht="15.75">
      <c r="A404" s="858"/>
      <c r="B404" s="870" t="s">
        <v>1914</v>
      </c>
      <c r="C404" s="150" t="s">
        <v>146</v>
      </c>
      <c r="D404" s="2934"/>
      <c r="E404" s="220"/>
      <c r="F404" s="220"/>
      <c r="G404" s="228"/>
      <c r="H404" s="324"/>
      <c r="I404" s="854"/>
      <c r="J404" s="854"/>
      <c r="K404" s="621">
        <v>55000</v>
      </c>
      <c r="L404" s="855"/>
      <c r="M404" s="621"/>
      <c r="N404" s="228"/>
      <c r="O404" s="854"/>
      <c r="P404" s="332"/>
      <c r="Q404" s="332"/>
      <c r="R404" s="187"/>
    </row>
    <row r="405" spans="1:18" ht="15.75">
      <c r="A405" s="871">
        <v>11</v>
      </c>
      <c r="B405" s="870" t="s">
        <v>1923</v>
      </c>
      <c r="C405" s="150"/>
      <c r="D405" s="2934"/>
      <c r="E405" s="220"/>
      <c r="F405" s="220"/>
      <c r="G405" s="228"/>
      <c r="H405" s="324"/>
      <c r="I405" s="854"/>
      <c r="J405" s="854"/>
      <c r="K405" s="754"/>
      <c r="L405" s="855"/>
      <c r="M405" s="621"/>
      <c r="N405" s="228"/>
      <c r="O405" s="854"/>
      <c r="P405" s="332"/>
      <c r="Q405" s="332"/>
      <c r="R405" s="187"/>
    </row>
    <row r="406" spans="1:18" ht="15.75">
      <c r="A406" s="858"/>
      <c r="B406" s="870" t="s">
        <v>1913</v>
      </c>
      <c r="C406" s="150" t="s">
        <v>146</v>
      </c>
      <c r="D406" s="2934"/>
      <c r="E406" s="220"/>
      <c r="F406" s="220"/>
      <c r="G406" s="228"/>
      <c r="H406" s="324"/>
      <c r="I406" s="854"/>
      <c r="J406" s="854"/>
      <c r="K406" s="621">
        <v>220000</v>
      </c>
      <c r="L406" s="855"/>
      <c r="M406" s="621"/>
      <c r="N406" s="228"/>
      <c r="O406" s="854"/>
      <c r="P406" s="332"/>
      <c r="Q406" s="332"/>
      <c r="R406" s="187"/>
    </row>
    <row r="407" spans="1:18" ht="15.75">
      <c r="A407" s="858"/>
      <c r="B407" s="870" t="s">
        <v>1914</v>
      </c>
      <c r="C407" s="150" t="s">
        <v>146</v>
      </c>
      <c r="D407" s="2934"/>
      <c r="E407" s="220"/>
      <c r="F407" s="220"/>
      <c r="G407" s="228"/>
      <c r="H407" s="324"/>
      <c r="I407" s="854"/>
      <c r="J407" s="854"/>
      <c r="K407" s="621">
        <v>241000</v>
      </c>
      <c r="L407" s="855"/>
      <c r="M407" s="621"/>
      <c r="N407" s="228"/>
      <c r="O407" s="854"/>
      <c r="P407" s="332"/>
      <c r="Q407" s="332"/>
      <c r="R407" s="187"/>
    </row>
    <row r="408" spans="1:18" ht="15.75">
      <c r="A408" s="871">
        <v>12</v>
      </c>
      <c r="B408" s="870" t="s">
        <v>1924</v>
      </c>
      <c r="C408" s="150"/>
      <c r="D408" s="2934"/>
      <c r="E408" s="220"/>
      <c r="F408" s="220"/>
      <c r="G408" s="228"/>
      <c r="H408" s="324"/>
      <c r="I408" s="854"/>
      <c r="J408" s="854"/>
      <c r="K408" s="754"/>
      <c r="L408" s="855"/>
      <c r="M408" s="621"/>
      <c r="N408" s="228"/>
      <c r="O408" s="854"/>
      <c r="P408" s="332"/>
      <c r="Q408" s="332"/>
      <c r="R408" s="187"/>
    </row>
    <row r="409" spans="1:18" ht="15.75">
      <c r="A409" s="858"/>
      <c r="B409" s="870" t="s">
        <v>1913</v>
      </c>
      <c r="C409" s="150" t="s">
        <v>146</v>
      </c>
      <c r="D409" s="2934"/>
      <c r="E409" s="220"/>
      <c r="F409" s="220"/>
      <c r="G409" s="228"/>
      <c r="H409" s="324"/>
      <c r="I409" s="854"/>
      <c r="J409" s="854"/>
      <c r="K409" s="621">
        <v>220000</v>
      </c>
      <c r="L409" s="855"/>
      <c r="M409" s="621"/>
      <c r="N409" s="228"/>
      <c r="O409" s="854"/>
      <c r="P409" s="332"/>
      <c r="Q409" s="332"/>
      <c r="R409" s="187"/>
    </row>
    <row r="410" spans="1:18" ht="15.75">
      <c r="A410" s="858"/>
      <c r="B410" s="870" t="s">
        <v>1914</v>
      </c>
      <c r="C410" s="150" t="s">
        <v>146</v>
      </c>
      <c r="D410" s="2935"/>
      <c r="E410" s="220"/>
      <c r="F410" s="220"/>
      <c r="G410" s="228"/>
      <c r="H410" s="324"/>
      <c r="I410" s="854"/>
      <c r="J410" s="854"/>
      <c r="K410" s="621">
        <v>241000</v>
      </c>
      <c r="L410" s="855"/>
      <c r="M410" s="621"/>
      <c r="N410" s="228"/>
      <c r="O410" s="854"/>
      <c r="P410" s="332"/>
      <c r="Q410" s="332"/>
      <c r="R410" s="187"/>
    </row>
    <row r="411" spans="1:18" ht="15.75">
      <c r="A411" s="871">
        <v>13</v>
      </c>
      <c r="B411" s="870" t="s">
        <v>1925</v>
      </c>
      <c r="C411" s="150"/>
      <c r="D411" s="2933" t="s">
        <v>1928</v>
      </c>
      <c r="E411" s="220"/>
      <c r="F411" s="220"/>
      <c r="G411" s="228"/>
      <c r="H411" s="324"/>
      <c r="I411" s="854"/>
      <c r="J411" s="854"/>
      <c r="K411" s="621"/>
      <c r="L411" s="855"/>
      <c r="M411" s="621"/>
      <c r="N411" s="228"/>
      <c r="O411" s="854"/>
      <c r="P411" s="332"/>
      <c r="Q411" s="332"/>
      <c r="R411" s="187"/>
    </row>
    <row r="412" spans="1:18" ht="15.75">
      <c r="A412" s="858"/>
      <c r="B412" s="870" t="s">
        <v>1913</v>
      </c>
      <c r="C412" s="150" t="s">
        <v>146</v>
      </c>
      <c r="D412" s="2934"/>
      <c r="E412" s="220"/>
      <c r="F412" s="220"/>
      <c r="G412" s="228"/>
      <c r="H412" s="324"/>
      <c r="I412" s="854"/>
      <c r="J412" s="854"/>
      <c r="K412" s="621">
        <v>220000</v>
      </c>
      <c r="L412" s="855"/>
      <c r="M412" s="621"/>
      <c r="N412" s="228"/>
      <c r="O412" s="854"/>
      <c r="P412" s="332"/>
      <c r="Q412" s="332"/>
      <c r="R412" s="187"/>
    </row>
    <row r="413" spans="1:18" ht="15.75">
      <c r="A413" s="858"/>
      <c r="B413" s="870" t="s">
        <v>1914</v>
      </c>
      <c r="C413" s="150" t="s">
        <v>146</v>
      </c>
      <c r="D413" s="2934"/>
      <c r="E413" s="220"/>
      <c r="F413" s="220"/>
      <c r="G413" s="228"/>
      <c r="H413" s="324"/>
      <c r="I413" s="854"/>
      <c r="J413" s="854"/>
      <c r="K413" s="754">
        <v>241000</v>
      </c>
      <c r="L413" s="855"/>
      <c r="M413" s="621"/>
      <c r="N413" s="228"/>
      <c r="O413" s="854"/>
      <c r="P413" s="332"/>
      <c r="Q413" s="332"/>
      <c r="R413" s="187"/>
    </row>
    <row r="414" spans="1:18" ht="15.75">
      <c r="A414" s="871">
        <v>14</v>
      </c>
      <c r="B414" s="870" t="s">
        <v>1926</v>
      </c>
      <c r="C414" s="150"/>
      <c r="D414" s="2934"/>
      <c r="E414" s="220"/>
      <c r="F414" s="220"/>
      <c r="G414" s="228"/>
      <c r="H414" s="324"/>
      <c r="I414" s="854"/>
      <c r="J414" s="854"/>
      <c r="K414" s="754"/>
      <c r="L414" s="855"/>
      <c r="M414" s="621"/>
      <c r="N414" s="228"/>
      <c r="O414" s="854"/>
      <c r="P414" s="332"/>
      <c r="Q414" s="332"/>
      <c r="R414" s="187"/>
    </row>
    <row r="415" spans="1:18" ht="15.75">
      <c r="A415" s="858"/>
      <c r="B415" s="870" t="s">
        <v>1913</v>
      </c>
      <c r="C415" s="150" t="s">
        <v>146</v>
      </c>
      <c r="D415" s="2934"/>
      <c r="E415" s="220"/>
      <c r="F415" s="220"/>
      <c r="G415" s="228"/>
      <c r="H415" s="324"/>
      <c r="I415" s="854"/>
      <c r="J415" s="854"/>
      <c r="K415" s="621">
        <v>220000</v>
      </c>
      <c r="L415" s="855"/>
      <c r="M415" s="621"/>
      <c r="N415" s="228"/>
      <c r="O415" s="854"/>
      <c r="P415" s="332"/>
      <c r="Q415" s="332"/>
      <c r="R415" s="187"/>
    </row>
    <row r="416" spans="1:18" ht="15.75">
      <c r="A416" s="858"/>
      <c r="B416" s="870" t="s">
        <v>1914</v>
      </c>
      <c r="C416" s="150" t="s">
        <v>146</v>
      </c>
      <c r="D416" s="2935"/>
      <c r="E416" s="220"/>
      <c r="F416" s="220"/>
      <c r="G416" s="228"/>
      <c r="H416" s="324"/>
      <c r="I416" s="854"/>
      <c r="J416" s="854"/>
      <c r="K416" s="621">
        <v>241000</v>
      </c>
      <c r="L416" s="855"/>
      <c r="M416" s="621"/>
      <c r="N416" s="228"/>
      <c r="O416" s="854"/>
      <c r="P416" s="332"/>
      <c r="Q416" s="332"/>
      <c r="R416" s="187"/>
    </row>
    <row r="417" spans="1:18" ht="22.5" customHeight="1">
      <c r="A417" s="155" t="s">
        <v>1313</v>
      </c>
      <c r="B417" s="323" t="s">
        <v>1418</v>
      </c>
      <c r="C417" s="150"/>
      <c r="D417" s="664"/>
      <c r="E417" s="324"/>
      <c r="F417" s="324"/>
      <c r="G417" s="324"/>
      <c r="H417" s="325"/>
      <c r="I417" s="324"/>
      <c r="J417" s="324"/>
      <c r="K417" s="324"/>
      <c r="L417" s="324"/>
      <c r="M417" s="356"/>
      <c r="N417" s="324"/>
      <c r="O417" s="324"/>
      <c r="P417" s="325"/>
      <c r="Q417" s="325"/>
      <c r="R417" s="395"/>
    </row>
    <row r="418" spans="1:18" ht="48.75" customHeight="1">
      <c r="A418" s="271"/>
      <c r="B418" s="3090" t="s">
        <v>1948</v>
      </c>
      <c r="C418" s="3091"/>
      <c r="D418" s="3091"/>
      <c r="E418" s="3092"/>
      <c r="F418" s="3093"/>
      <c r="G418" s="3093"/>
      <c r="H418" s="3093"/>
      <c r="I418" s="3093"/>
      <c r="J418" s="3093"/>
      <c r="K418" s="3093"/>
      <c r="L418" s="3093"/>
      <c r="M418" s="3093"/>
      <c r="N418" s="3093"/>
      <c r="O418" s="3093"/>
      <c r="P418" s="3093"/>
      <c r="Q418" s="3093"/>
      <c r="R418" s="3094"/>
    </row>
    <row r="419" spans="1:18" ht="35.25" customHeight="1">
      <c r="A419" s="271"/>
      <c r="B419" s="2800" t="s">
        <v>1542</v>
      </c>
      <c r="C419" s="2802"/>
      <c r="D419" s="150"/>
      <c r="E419" s="3005" t="s">
        <v>1841</v>
      </c>
      <c r="F419" s="2883"/>
      <c r="G419" s="2883"/>
      <c r="H419" s="2883"/>
      <c r="I419" s="2883"/>
      <c r="J419" s="2883"/>
      <c r="K419" s="2883"/>
      <c r="L419" s="2883"/>
      <c r="M419" s="2883"/>
      <c r="N419" s="2883"/>
      <c r="O419" s="2883"/>
      <c r="P419" s="2883"/>
      <c r="Q419" s="2883"/>
      <c r="R419" s="2884"/>
    </row>
    <row r="420" spans="1:18" ht="25.5" customHeight="1">
      <c r="A420" s="271"/>
      <c r="B420" s="189" t="s">
        <v>1543</v>
      </c>
      <c r="C420" s="150" t="s">
        <v>1544</v>
      </c>
      <c r="D420" s="2933" t="s">
        <v>1545</v>
      </c>
      <c r="E420" s="876">
        <v>107729</v>
      </c>
      <c r="F420" s="219"/>
      <c r="G420" s="159"/>
      <c r="H420" s="324"/>
      <c r="I420" s="159"/>
      <c r="J420" s="159"/>
      <c r="K420" s="159"/>
      <c r="L420" s="159" t="s">
        <v>11</v>
      </c>
      <c r="M420" s="771"/>
      <c r="N420" s="159"/>
      <c r="O420" s="159"/>
      <c r="P420" s="324"/>
      <c r="Q420" s="324"/>
      <c r="R420" s="293"/>
    </row>
    <row r="421" spans="1:18" ht="25.5" customHeight="1">
      <c r="A421" s="271"/>
      <c r="B421" s="189" t="s">
        <v>1546</v>
      </c>
      <c r="C421" s="150" t="s">
        <v>1544</v>
      </c>
      <c r="D421" s="2934"/>
      <c r="E421" s="876">
        <v>118996</v>
      </c>
      <c r="F421" s="219"/>
      <c r="G421" s="159"/>
      <c r="H421" s="324"/>
      <c r="I421" s="159"/>
      <c r="J421" s="159"/>
      <c r="K421" s="159"/>
      <c r="L421" s="159" t="s">
        <v>11</v>
      </c>
      <c r="M421" s="771"/>
      <c r="N421" s="159"/>
      <c r="O421" s="159"/>
      <c r="P421" s="324"/>
      <c r="Q421" s="324"/>
      <c r="R421" s="293"/>
    </row>
    <row r="422" spans="1:18" ht="27.75" customHeight="1">
      <c r="A422" s="271"/>
      <c r="B422" s="189" t="s">
        <v>1547</v>
      </c>
      <c r="C422" s="150" t="s">
        <v>1544</v>
      </c>
      <c r="D422" s="2935"/>
      <c r="E422" s="876">
        <v>130636</v>
      </c>
      <c r="F422" s="219"/>
      <c r="G422" s="159"/>
      <c r="H422" s="324"/>
      <c r="I422" s="159"/>
      <c r="J422" s="159"/>
      <c r="K422" s="159"/>
      <c r="L422" s="159" t="s">
        <v>11</v>
      </c>
      <c r="M422" s="771"/>
      <c r="N422" s="159"/>
      <c r="O422" s="159"/>
      <c r="P422" s="324"/>
      <c r="Q422" s="324"/>
      <c r="R422" s="293"/>
    </row>
    <row r="423" spans="1:18" ht="26.25" customHeight="1">
      <c r="A423" s="271"/>
      <c r="B423" s="2800" t="s">
        <v>1548</v>
      </c>
      <c r="C423" s="2802"/>
      <c r="D423" s="808"/>
      <c r="E423" s="219"/>
      <c r="F423" s="219"/>
      <c r="G423" s="159"/>
      <c r="H423" s="324"/>
      <c r="I423" s="159"/>
      <c r="J423" s="159"/>
      <c r="K423" s="159"/>
      <c r="L423" s="159" t="s">
        <v>11</v>
      </c>
      <c r="M423" s="771"/>
      <c r="N423" s="159"/>
      <c r="O423" s="159"/>
      <c r="P423" s="324"/>
      <c r="Q423" s="324"/>
      <c r="R423" s="293"/>
    </row>
    <row r="424" spans="1:18" ht="28.5" customHeight="1">
      <c r="A424" s="271"/>
      <c r="B424" s="189" t="s">
        <v>1546</v>
      </c>
      <c r="C424" s="150" t="s">
        <v>1544</v>
      </c>
      <c r="D424" s="2996" t="s">
        <v>1545</v>
      </c>
      <c r="E424" s="876">
        <v>130484</v>
      </c>
      <c r="F424" s="219"/>
      <c r="G424" s="159"/>
      <c r="H424" s="324"/>
      <c r="I424" s="159"/>
      <c r="J424" s="159"/>
      <c r="K424" s="159"/>
      <c r="L424" s="159" t="s">
        <v>11</v>
      </c>
      <c r="M424" s="771"/>
      <c r="N424" s="159"/>
      <c r="O424" s="159"/>
      <c r="P424" s="324"/>
      <c r="Q424" s="324"/>
      <c r="R424" s="293"/>
    </row>
    <row r="425" spans="1:18" ht="37.5" customHeight="1">
      <c r="A425" s="271"/>
      <c r="B425" s="189" t="s">
        <v>1547</v>
      </c>
      <c r="C425" s="150" t="s">
        <v>1544</v>
      </c>
      <c r="D425" s="3001"/>
      <c r="E425" s="876">
        <v>140058</v>
      </c>
      <c r="F425" s="219"/>
      <c r="G425" s="159"/>
      <c r="H425" s="324"/>
      <c r="I425" s="159"/>
      <c r="J425" s="159"/>
      <c r="K425" s="159"/>
      <c r="L425" s="159" t="s">
        <v>11</v>
      </c>
      <c r="M425" s="771"/>
      <c r="N425" s="159"/>
      <c r="O425" s="159"/>
      <c r="P425" s="324"/>
      <c r="Q425" s="324"/>
      <c r="R425" s="293"/>
    </row>
    <row r="426" spans="1:18" ht="30" customHeight="1">
      <c r="A426" s="271"/>
      <c r="B426" s="387" t="s">
        <v>1549</v>
      </c>
      <c r="C426" s="412"/>
      <c r="D426" s="744"/>
      <c r="E426" s="228"/>
      <c r="F426" s="219"/>
      <c r="G426" s="159"/>
      <c r="H426" s="324"/>
      <c r="I426" s="159"/>
      <c r="J426" s="159"/>
      <c r="K426" s="159"/>
      <c r="L426" s="159" t="s">
        <v>11</v>
      </c>
      <c r="M426" s="771"/>
      <c r="N426" s="159"/>
      <c r="O426" s="159"/>
      <c r="P426" s="324"/>
      <c r="Q426" s="324"/>
      <c r="R426" s="293"/>
    </row>
    <row r="427" spans="1:18" ht="22.5" customHeight="1">
      <c r="A427" s="271"/>
      <c r="B427" s="189" t="s">
        <v>1543</v>
      </c>
      <c r="C427" s="150" t="s">
        <v>1544</v>
      </c>
      <c r="D427" s="2996" t="s">
        <v>1545</v>
      </c>
      <c r="E427" s="876">
        <v>114851</v>
      </c>
      <c r="F427" s="219"/>
      <c r="G427" s="159"/>
      <c r="H427" s="324"/>
      <c r="I427" s="159"/>
      <c r="J427" s="159"/>
      <c r="K427" s="159"/>
      <c r="L427" s="159" t="s">
        <v>11</v>
      </c>
      <c r="M427" s="771"/>
      <c r="N427" s="159"/>
      <c r="O427" s="159"/>
      <c r="P427" s="324"/>
      <c r="Q427" s="324"/>
      <c r="R427" s="293"/>
    </row>
    <row r="428" spans="1:18" ht="27" customHeight="1">
      <c r="A428" s="271"/>
      <c r="B428" s="189" t="s">
        <v>1546</v>
      </c>
      <c r="C428" s="150" t="s">
        <v>1544</v>
      </c>
      <c r="D428" s="2997"/>
      <c r="E428" s="876">
        <v>126557</v>
      </c>
      <c r="F428" s="219"/>
      <c r="G428" s="159"/>
      <c r="H428" s="324"/>
      <c r="I428" s="159"/>
      <c r="J428" s="159"/>
      <c r="K428" s="159"/>
      <c r="L428" s="159" t="s">
        <v>11</v>
      </c>
      <c r="M428" s="771"/>
      <c r="N428" s="159"/>
      <c r="O428" s="159"/>
      <c r="P428" s="324"/>
      <c r="Q428" s="324"/>
      <c r="R428" s="293"/>
    </row>
    <row r="429" spans="1:18" ht="24" customHeight="1">
      <c r="A429" s="271"/>
      <c r="B429" s="189" t="s">
        <v>1547</v>
      </c>
      <c r="C429" s="150" t="s">
        <v>1544</v>
      </c>
      <c r="D429" s="3001"/>
      <c r="E429" s="876">
        <v>136171</v>
      </c>
      <c r="F429" s="219"/>
      <c r="G429" s="159"/>
      <c r="H429" s="547"/>
      <c r="I429" s="159"/>
      <c r="J429" s="159"/>
      <c r="K429" s="159"/>
      <c r="L429" s="159" t="s">
        <v>11</v>
      </c>
      <c r="M429" s="771"/>
      <c r="N429" s="159"/>
      <c r="O429" s="159"/>
      <c r="P429" s="324"/>
      <c r="Q429" s="324"/>
      <c r="R429" s="548"/>
    </row>
    <row r="430" spans="1:18" ht="36" customHeight="1">
      <c r="A430" s="271"/>
      <c r="B430" s="3090" t="s">
        <v>1852</v>
      </c>
      <c r="C430" s="3091"/>
      <c r="D430" s="3091"/>
      <c r="E430" s="3091"/>
      <c r="F430" s="3091"/>
      <c r="G430" s="3091"/>
      <c r="H430" s="3091"/>
      <c r="I430" s="3091"/>
      <c r="J430" s="3091"/>
      <c r="K430" s="3091"/>
      <c r="L430" s="3091"/>
      <c r="M430" s="3091"/>
      <c r="N430" s="3091"/>
      <c r="O430" s="3091"/>
      <c r="P430" s="3091"/>
      <c r="Q430" s="3091"/>
      <c r="R430" s="3128"/>
    </row>
    <row r="431" spans="1:18" ht="27" customHeight="1">
      <c r="A431" s="2993"/>
      <c r="B431" s="3102" t="s">
        <v>1420</v>
      </c>
      <c r="C431" s="3103"/>
      <c r="D431" s="3103"/>
      <c r="E431" s="3103"/>
      <c r="F431" s="3103"/>
      <c r="G431" s="3103"/>
      <c r="H431" s="3103"/>
      <c r="I431" s="3103"/>
      <c r="J431" s="3103"/>
      <c r="K431" s="3103"/>
      <c r="L431" s="3103"/>
      <c r="M431" s="3103"/>
      <c r="N431" s="3103"/>
      <c r="O431" s="3103"/>
      <c r="P431" s="3103"/>
      <c r="Q431" s="3103"/>
      <c r="R431" s="3104"/>
    </row>
    <row r="432" spans="1:18" ht="23.25" customHeight="1">
      <c r="A432" s="2994"/>
      <c r="B432" s="3105" t="s">
        <v>1853</v>
      </c>
      <c r="C432" s="3106"/>
      <c r="D432" s="3106"/>
      <c r="E432" s="3106"/>
      <c r="F432" s="3106"/>
      <c r="G432" s="3106"/>
      <c r="H432" s="3106"/>
      <c r="I432" s="3106"/>
      <c r="J432" s="3106"/>
      <c r="K432" s="3106"/>
      <c r="L432" s="3106"/>
      <c r="M432" s="3106"/>
      <c r="N432" s="3106"/>
      <c r="O432" s="3106"/>
      <c r="P432" s="3106"/>
      <c r="Q432" s="3106"/>
      <c r="R432" s="3107"/>
    </row>
    <row r="433" spans="1:18" ht="21" customHeight="1">
      <c r="A433" s="2994"/>
      <c r="B433" s="3105" t="s">
        <v>1421</v>
      </c>
      <c r="C433" s="3106"/>
      <c r="D433" s="3106"/>
      <c r="E433" s="3106"/>
      <c r="F433" s="3106"/>
      <c r="G433" s="3106"/>
      <c r="H433" s="3106"/>
      <c r="I433" s="3106"/>
      <c r="J433" s="3106"/>
      <c r="K433" s="3106"/>
      <c r="L433" s="3106"/>
      <c r="M433" s="3106"/>
      <c r="N433" s="3106"/>
      <c r="O433" s="3106"/>
      <c r="P433" s="3106"/>
      <c r="Q433" s="3106"/>
      <c r="R433" s="3107"/>
    </row>
    <row r="434" spans="1:18" ht="30" customHeight="1">
      <c r="A434" s="2995"/>
      <c r="B434" s="3108" t="s">
        <v>1423</v>
      </c>
      <c r="C434" s="3109"/>
      <c r="D434" s="3109"/>
      <c r="E434" s="3109"/>
      <c r="F434" s="3109"/>
      <c r="G434" s="3109"/>
      <c r="H434" s="3109"/>
      <c r="I434" s="3109"/>
      <c r="J434" s="3109"/>
      <c r="K434" s="3109"/>
      <c r="L434" s="3109"/>
      <c r="M434" s="3109"/>
      <c r="N434" s="3109"/>
      <c r="O434" s="3109"/>
      <c r="P434" s="3109"/>
      <c r="Q434" s="3109"/>
      <c r="R434" s="3110"/>
    </row>
    <row r="435" spans="1:18" ht="30" customHeight="1">
      <c r="A435" s="841">
        <v>1</v>
      </c>
      <c r="B435" s="927" t="s">
        <v>1854</v>
      </c>
      <c r="C435" s="150" t="s">
        <v>1855</v>
      </c>
      <c r="D435" s="928"/>
      <c r="E435" s="928"/>
      <c r="F435" s="928"/>
      <c r="G435" s="928"/>
      <c r="H435" s="928"/>
      <c r="I435" s="928"/>
      <c r="J435" s="928"/>
      <c r="K435" s="228">
        <v>79439</v>
      </c>
      <c r="L435" s="928"/>
      <c r="M435" s="924"/>
      <c r="N435" s="839"/>
      <c r="O435" s="839"/>
      <c r="P435" s="839"/>
      <c r="Q435" s="839"/>
      <c r="R435" s="840"/>
    </row>
    <row r="436" spans="1:18" ht="30" customHeight="1">
      <c r="A436" s="841">
        <v>2</v>
      </c>
      <c r="B436" s="927" t="s">
        <v>1856</v>
      </c>
      <c r="C436" s="150" t="s">
        <v>1855</v>
      </c>
      <c r="D436" s="928"/>
      <c r="E436" s="928"/>
      <c r="F436" s="928"/>
      <c r="G436" s="928"/>
      <c r="H436" s="928"/>
      <c r="I436" s="928"/>
      <c r="J436" s="928"/>
      <c r="K436" s="228">
        <v>89736</v>
      </c>
      <c r="L436" s="928"/>
      <c r="M436" s="924"/>
      <c r="N436" s="839"/>
      <c r="O436" s="839"/>
      <c r="P436" s="839"/>
      <c r="Q436" s="839"/>
      <c r="R436" s="840"/>
    </row>
    <row r="437" spans="1:18" ht="30" customHeight="1">
      <c r="A437" s="841">
        <v>3</v>
      </c>
      <c r="B437" s="927" t="s">
        <v>1857</v>
      </c>
      <c r="C437" s="150" t="s">
        <v>1855</v>
      </c>
      <c r="D437" s="928"/>
      <c r="E437" s="928"/>
      <c r="F437" s="928"/>
      <c r="G437" s="928"/>
      <c r="H437" s="928"/>
      <c r="I437" s="928"/>
      <c r="J437" s="928"/>
      <c r="K437" s="228">
        <v>109322</v>
      </c>
      <c r="L437" s="928"/>
      <c r="M437" s="924"/>
      <c r="N437" s="839"/>
      <c r="O437" s="839"/>
      <c r="P437" s="839"/>
      <c r="Q437" s="839"/>
      <c r="R437" s="840"/>
    </row>
    <row r="438" spans="1:18" ht="30" customHeight="1">
      <c r="A438" s="841">
        <v>4</v>
      </c>
      <c r="B438" s="927" t="s">
        <v>1858</v>
      </c>
      <c r="C438" s="150" t="s">
        <v>1855</v>
      </c>
      <c r="D438" s="928"/>
      <c r="E438" s="928"/>
      <c r="F438" s="928"/>
      <c r="G438" s="928"/>
      <c r="H438" s="928"/>
      <c r="I438" s="928"/>
      <c r="J438" s="928"/>
      <c r="K438" s="228">
        <v>123162</v>
      </c>
      <c r="L438" s="928"/>
      <c r="M438" s="924"/>
      <c r="N438" s="839"/>
      <c r="O438" s="839"/>
      <c r="P438" s="839"/>
      <c r="Q438" s="839"/>
      <c r="R438" s="840"/>
    </row>
    <row r="439" spans="1:18" ht="30" customHeight="1">
      <c r="A439" s="841">
        <v>5</v>
      </c>
      <c r="B439" s="927" t="s">
        <v>1859</v>
      </c>
      <c r="C439" s="150" t="s">
        <v>1855</v>
      </c>
      <c r="D439" s="928"/>
      <c r="E439" s="928"/>
      <c r="F439" s="928"/>
      <c r="G439" s="928"/>
      <c r="H439" s="928"/>
      <c r="I439" s="928"/>
      <c r="J439" s="928"/>
      <c r="K439" s="228">
        <v>135031</v>
      </c>
      <c r="L439" s="928"/>
      <c r="M439" s="924"/>
      <c r="N439" s="839"/>
      <c r="O439" s="839"/>
      <c r="P439" s="839"/>
      <c r="Q439" s="839"/>
      <c r="R439" s="840"/>
    </row>
    <row r="440" spans="1:18" ht="30" customHeight="1">
      <c r="A440" s="841">
        <v>6</v>
      </c>
      <c r="B440" s="927" t="s">
        <v>1860</v>
      </c>
      <c r="C440" s="150" t="s">
        <v>1855</v>
      </c>
      <c r="D440" s="928"/>
      <c r="E440" s="928"/>
      <c r="F440" s="928"/>
      <c r="G440" s="928"/>
      <c r="H440" s="928"/>
      <c r="I440" s="928"/>
      <c r="J440" s="928"/>
      <c r="K440" s="228">
        <v>146430</v>
      </c>
      <c r="L440" s="928"/>
      <c r="M440" s="924"/>
      <c r="N440" s="839"/>
      <c r="O440" s="839"/>
      <c r="P440" s="839"/>
      <c r="Q440" s="839"/>
      <c r="R440" s="840"/>
    </row>
    <row r="441" spans="1:18" ht="30" customHeight="1">
      <c r="A441" s="841">
        <v>7</v>
      </c>
      <c r="B441" s="927" t="s">
        <v>1861</v>
      </c>
      <c r="C441" s="150" t="s">
        <v>1855</v>
      </c>
      <c r="D441" s="928"/>
      <c r="E441" s="928"/>
      <c r="F441" s="928"/>
      <c r="G441" s="928"/>
      <c r="H441" s="928"/>
      <c r="I441" s="928"/>
      <c r="J441" s="928"/>
      <c r="K441" s="228">
        <v>157359</v>
      </c>
      <c r="L441" s="928"/>
      <c r="M441" s="924"/>
      <c r="N441" s="839"/>
      <c r="O441" s="839"/>
      <c r="P441" s="839"/>
      <c r="Q441" s="839"/>
      <c r="R441" s="840"/>
    </row>
    <row r="442" spans="1:18" ht="30" customHeight="1">
      <c r="A442" s="841">
        <v>8</v>
      </c>
      <c r="B442" s="927" t="s">
        <v>1869</v>
      </c>
      <c r="C442" s="150" t="s">
        <v>1855</v>
      </c>
      <c r="D442" s="928"/>
      <c r="E442" s="928"/>
      <c r="F442" s="928"/>
      <c r="G442" s="928"/>
      <c r="H442" s="928"/>
      <c r="I442" s="928"/>
      <c r="J442" s="928"/>
      <c r="K442" s="228">
        <v>139182</v>
      </c>
      <c r="L442" s="928"/>
      <c r="M442" s="924"/>
      <c r="N442" s="839"/>
      <c r="O442" s="839"/>
      <c r="P442" s="839"/>
      <c r="Q442" s="839"/>
      <c r="R442" s="840"/>
    </row>
    <row r="443" spans="1:18" ht="30" customHeight="1">
      <c r="A443" s="841">
        <v>9</v>
      </c>
      <c r="B443" s="927" t="s">
        <v>1870</v>
      </c>
      <c r="C443" s="150" t="s">
        <v>1855</v>
      </c>
      <c r="D443" s="928"/>
      <c r="E443" s="928"/>
      <c r="F443" s="928"/>
      <c r="G443" s="928"/>
      <c r="H443" s="928"/>
      <c r="I443" s="928"/>
      <c r="J443" s="928"/>
      <c r="K443" s="228">
        <v>153166</v>
      </c>
      <c r="L443" s="928"/>
      <c r="M443" s="924"/>
      <c r="N443" s="839"/>
      <c r="O443" s="839"/>
      <c r="P443" s="839"/>
      <c r="Q443" s="839"/>
      <c r="R443" s="840"/>
    </row>
    <row r="444" spans="1:18" ht="30" customHeight="1">
      <c r="A444" s="841">
        <v>10</v>
      </c>
      <c r="B444" s="927" t="s">
        <v>1871</v>
      </c>
      <c r="C444" s="150" t="s">
        <v>1855</v>
      </c>
      <c r="D444" s="928"/>
      <c r="E444" s="928"/>
      <c r="F444" s="928"/>
      <c r="G444" s="928"/>
      <c r="H444" s="928"/>
      <c r="I444" s="928"/>
      <c r="J444" s="928"/>
      <c r="K444" s="228">
        <v>164430</v>
      </c>
      <c r="L444" s="928"/>
      <c r="M444" s="924"/>
      <c r="N444" s="839"/>
      <c r="O444" s="839"/>
      <c r="P444" s="839"/>
      <c r="Q444" s="839"/>
      <c r="R444" s="840"/>
    </row>
    <row r="445" spans="1:18" ht="30" customHeight="1">
      <c r="A445" s="841">
        <v>11</v>
      </c>
      <c r="B445" s="927" t="s">
        <v>1872</v>
      </c>
      <c r="C445" s="150" t="s">
        <v>1855</v>
      </c>
      <c r="D445" s="928"/>
      <c r="E445" s="928"/>
      <c r="F445" s="928"/>
      <c r="G445" s="928"/>
      <c r="H445" s="928"/>
      <c r="I445" s="928"/>
      <c r="J445" s="928"/>
      <c r="K445" s="228">
        <v>177239</v>
      </c>
      <c r="L445" s="928"/>
      <c r="M445" s="924"/>
      <c r="N445" s="839"/>
      <c r="O445" s="839"/>
      <c r="P445" s="839"/>
      <c r="Q445" s="839"/>
      <c r="R445" s="840"/>
    </row>
    <row r="446" spans="1:18" ht="30" customHeight="1">
      <c r="A446" s="841">
        <v>12</v>
      </c>
      <c r="B446" s="927" t="s">
        <v>1873</v>
      </c>
      <c r="C446" s="150" t="s">
        <v>1855</v>
      </c>
      <c r="D446" s="928"/>
      <c r="E446" s="928"/>
      <c r="F446" s="928"/>
      <c r="G446" s="928"/>
      <c r="H446" s="928"/>
      <c r="I446" s="928"/>
      <c r="J446" s="928"/>
      <c r="K446" s="228">
        <v>192298</v>
      </c>
      <c r="L446" s="928"/>
      <c r="M446" s="924"/>
      <c r="N446" s="839"/>
      <c r="O446" s="839"/>
      <c r="P446" s="839"/>
      <c r="Q446" s="839"/>
      <c r="R446" s="840"/>
    </row>
    <row r="447" spans="1:18" ht="30" customHeight="1">
      <c r="A447" s="841">
        <v>13</v>
      </c>
      <c r="B447" s="927" t="s">
        <v>1874</v>
      </c>
      <c r="C447" s="150" t="s">
        <v>1855</v>
      </c>
      <c r="D447" s="928"/>
      <c r="E447" s="928"/>
      <c r="F447" s="928"/>
      <c r="G447" s="928"/>
      <c r="H447" s="928"/>
      <c r="I447" s="928"/>
      <c r="J447" s="928"/>
      <c r="K447" s="228">
        <v>85803</v>
      </c>
      <c r="L447" s="928"/>
      <c r="M447" s="924"/>
      <c r="N447" s="839"/>
      <c r="O447" s="839"/>
      <c r="P447" s="839"/>
      <c r="Q447" s="839"/>
      <c r="R447" s="840"/>
    </row>
    <row r="448" spans="1:18" ht="30" customHeight="1">
      <c r="A448" s="841">
        <v>14</v>
      </c>
      <c r="B448" s="927" t="s">
        <v>1862</v>
      </c>
      <c r="C448" s="150" t="s">
        <v>1855</v>
      </c>
      <c r="D448" s="928"/>
      <c r="E448" s="928"/>
      <c r="F448" s="928"/>
      <c r="G448" s="928"/>
      <c r="H448" s="928"/>
      <c r="I448" s="928"/>
      <c r="J448" s="928"/>
      <c r="K448" s="228">
        <v>99252</v>
      </c>
      <c r="L448" s="928"/>
      <c r="M448" s="924"/>
      <c r="N448" s="839"/>
      <c r="O448" s="839"/>
      <c r="P448" s="839"/>
      <c r="Q448" s="839"/>
      <c r="R448" s="840"/>
    </row>
    <row r="449" spans="1:18" ht="30" customHeight="1">
      <c r="A449" s="841">
        <v>15</v>
      </c>
      <c r="B449" s="927" t="s">
        <v>1863</v>
      </c>
      <c r="C449" s="150" t="s">
        <v>1855</v>
      </c>
      <c r="D449" s="928"/>
      <c r="E449" s="928"/>
      <c r="F449" s="928"/>
      <c r="G449" s="928"/>
      <c r="H449" s="928"/>
      <c r="I449" s="928"/>
      <c r="J449" s="928"/>
      <c r="K449" s="228">
        <v>114761</v>
      </c>
      <c r="L449" s="928"/>
      <c r="M449" s="924"/>
      <c r="N449" s="839"/>
      <c r="O449" s="839"/>
      <c r="P449" s="839"/>
      <c r="Q449" s="839"/>
      <c r="R449" s="840"/>
    </row>
    <row r="450" spans="1:18" ht="30" customHeight="1">
      <c r="A450" s="841">
        <v>16</v>
      </c>
      <c r="B450" s="927" t="s">
        <v>1864</v>
      </c>
      <c r="C450" s="150" t="s">
        <v>1855</v>
      </c>
      <c r="D450" s="928"/>
      <c r="E450" s="928"/>
      <c r="F450" s="928"/>
      <c r="G450" s="928"/>
      <c r="H450" s="928"/>
      <c r="I450" s="928"/>
      <c r="J450" s="928"/>
      <c r="K450" s="228">
        <v>127882</v>
      </c>
      <c r="L450" s="928"/>
      <c r="M450" s="924"/>
      <c r="N450" s="839"/>
      <c r="O450" s="839"/>
      <c r="P450" s="839"/>
      <c r="Q450" s="839"/>
      <c r="R450" s="840"/>
    </row>
    <row r="451" spans="1:18" ht="30" customHeight="1">
      <c r="A451" s="841">
        <v>17</v>
      </c>
      <c r="B451" s="927" t="s">
        <v>1865</v>
      </c>
      <c r="C451" s="150" t="s">
        <v>1855</v>
      </c>
      <c r="D451" s="928"/>
      <c r="E451" s="928"/>
      <c r="F451" s="928"/>
      <c r="G451" s="928"/>
      <c r="H451" s="928"/>
      <c r="I451" s="928"/>
      <c r="J451" s="928"/>
      <c r="K451" s="228">
        <v>140465</v>
      </c>
      <c r="L451" s="928"/>
      <c r="M451" s="924"/>
      <c r="N451" s="839"/>
      <c r="O451" s="839"/>
      <c r="P451" s="839"/>
      <c r="Q451" s="839"/>
      <c r="R451" s="840"/>
    </row>
    <row r="452" spans="1:18" ht="30" customHeight="1">
      <c r="A452" s="841">
        <v>18</v>
      </c>
      <c r="B452" s="927" t="s">
        <v>1866</v>
      </c>
      <c r="C452" s="150" t="s">
        <v>1855</v>
      </c>
      <c r="D452" s="928"/>
      <c r="E452" s="928"/>
      <c r="F452" s="928"/>
      <c r="G452" s="928"/>
      <c r="H452" s="928"/>
      <c r="I452" s="928"/>
      <c r="J452" s="928"/>
      <c r="K452" s="228">
        <v>152579</v>
      </c>
      <c r="L452" s="928"/>
      <c r="M452" s="924"/>
      <c r="N452" s="839"/>
      <c r="O452" s="839"/>
      <c r="P452" s="839"/>
      <c r="Q452" s="839"/>
      <c r="R452" s="840"/>
    </row>
    <row r="453" spans="1:18" ht="30" customHeight="1">
      <c r="A453" s="841">
        <v>19</v>
      </c>
      <c r="B453" s="927" t="s">
        <v>1867</v>
      </c>
      <c r="C453" s="150" t="s">
        <v>1855</v>
      </c>
      <c r="D453" s="928"/>
      <c r="E453" s="928"/>
      <c r="F453" s="928"/>
      <c r="G453" s="928"/>
      <c r="H453" s="928"/>
      <c r="I453" s="928"/>
      <c r="J453" s="928"/>
      <c r="K453" s="228">
        <v>178107</v>
      </c>
      <c r="L453" s="928"/>
      <c r="M453" s="924"/>
      <c r="N453" s="839"/>
      <c r="O453" s="839"/>
      <c r="P453" s="839"/>
      <c r="Q453" s="839"/>
      <c r="R453" s="840"/>
    </row>
    <row r="454" spans="1:18" ht="30" customHeight="1">
      <c r="A454" s="841">
        <v>20</v>
      </c>
      <c r="B454" s="927" t="s">
        <v>1868</v>
      </c>
      <c r="C454" s="843" t="s">
        <v>1855</v>
      </c>
      <c r="D454" s="839"/>
      <c r="E454" s="839"/>
      <c r="F454" s="839"/>
      <c r="G454" s="839"/>
      <c r="H454" s="839"/>
      <c r="I454" s="839"/>
      <c r="J454" s="839"/>
      <c r="K454" s="228">
        <v>131694</v>
      </c>
      <c r="L454" s="839"/>
      <c r="M454" s="924"/>
      <c r="N454" s="839"/>
      <c r="O454" s="839"/>
      <c r="P454" s="839"/>
      <c r="Q454" s="839"/>
      <c r="R454" s="840"/>
    </row>
    <row r="455" spans="1:18" ht="30" customHeight="1">
      <c r="A455" s="841">
        <v>21</v>
      </c>
      <c r="B455" s="927" t="s">
        <v>1875</v>
      </c>
      <c r="C455" s="843" t="s">
        <v>1855</v>
      </c>
      <c r="D455" s="839"/>
      <c r="E455" s="839"/>
      <c r="F455" s="839"/>
      <c r="G455" s="839"/>
      <c r="H455" s="839"/>
      <c r="I455" s="839"/>
      <c r="J455" s="839"/>
      <c r="K455" s="228">
        <v>145787</v>
      </c>
      <c r="L455" s="839"/>
      <c r="M455" s="924"/>
      <c r="N455" s="839"/>
      <c r="O455" s="839"/>
      <c r="P455" s="839"/>
      <c r="Q455" s="839"/>
      <c r="R455" s="840"/>
    </row>
    <row r="456" spans="1:18" ht="30" customHeight="1">
      <c r="A456" s="841">
        <v>22</v>
      </c>
      <c r="B456" s="927" t="s">
        <v>1876</v>
      </c>
      <c r="C456" s="843" t="s">
        <v>1855</v>
      </c>
      <c r="D456" s="839"/>
      <c r="E456" s="839"/>
      <c r="F456" s="839"/>
      <c r="G456" s="839"/>
      <c r="H456" s="839"/>
      <c r="I456" s="839"/>
      <c r="J456" s="839"/>
      <c r="K456" s="228">
        <v>157271</v>
      </c>
      <c r="L456" s="839"/>
      <c r="M456" s="924"/>
      <c r="N456" s="839"/>
      <c r="O456" s="839"/>
      <c r="P456" s="839"/>
      <c r="Q456" s="839"/>
      <c r="R456" s="840"/>
    </row>
    <row r="457" spans="1:18" ht="30" customHeight="1">
      <c r="A457" s="841">
        <v>23</v>
      </c>
      <c r="B457" s="927" t="s">
        <v>1876</v>
      </c>
      <c r="C457" s="843" t="s">
        <v>1855</v>
      </c>
      <c r="D457" s="839"/>
      <c r="E457" s="839"/>
      <c r="F457" s="839"/>
      <c r="G457" s="839"/>
      <c r="H457" s="839"/>
      <c r="I457" s="839"/>
      <c r="J457" s="839"/>
      <c r="K457" s="228">
        <v>170190</v>
      </c>
      <c r="L457" s="839"/>
      <c r="M457" s="924"/>
      <c r="N457" s="839"/>
      <c r="O457" s="839"/>
      <c r="P457" s="839"/>
      <c r="Q457" s="839"/>
      <c r="R457" s="840"/>
    </row>
    <row r="458" spans="1:18" ht="30" customHeight="1">
      <c r="A458" s="841">
        <v>24</v>
      </c>
      <c r="B458" s="927" t="s">
        <v>1877</v>
      </c>
      <c r="C458" s="843" t="s">
        <v>1855</v>
      </c>
      <c r="D458" s="839"/>
      <c r="E458" s="839"/>
      <c r="F458" s="839"/>
      <c r="G458" s="839"/>
      <c r="H458" s="839"/>
      <c r="I458" s="839"/>
      <c r="J458" s="839"/>
      <c r="K458" s="228">
        <v>140170</v>
      </c>
      <c r="L458" s="839"/>
      <c r="M458" s="924"/>
      <c r="N458" s="839"/>
      <c r="O458" s="839"/>
      <c r="P458" s="839"/>
      <c r="Q458" s="839"/>
      <c r="R458" s="840"/>
    </row>
    <row r="459" spans="1:18" ht="30" customHeight="1">
      <c r="A459" s="841">
        <v>25</v>
      </c>
      <c r="B459" s="927" t="s">
        <v>1878</v>
      </c>
      <c r="C459" s="843" t="s">
        <v>1855</v>
      </c>
      <c r="D459" s="839"/>
      <c r="E459" s="839"/>
      <c r="F459" s="839"/>
      <c r="G459" s="839"/>
      <c r="H459" s="839"/>
      <c r="I459" s="839"/>
      <c r="J459" s="839"/>
      <c r="K459" s="228">
        <v>154126</v>
      </c>
      <c r="L459" s="839"/>
      <c r="M459" s="924"/>
      <c r="N459" s="839"/>
      <c r="O459" s="839"/>
      <c r="P459" s="839"/>
      <c r="Q459" s="839"/>
      <c r="R459" s="840"/>
    </row>
    <row r="460" spans="1:18" ht="30" customHeight="1">
      <c r="A460" s="841">
        <v>26</v>
      </c>
      <c r="B460" s="927" t="s">
        <v>1879</v>
      </c>
      <c r="C460" s="844" t="s">
        <v>1855</v>
      </c>
      <c r="D460" s="839"/>
      <c r="E460" s="839"/>
      <c r="F460" s="839"/>
      <c r="G460" s="839"/>
      <c r="H460" s="839"/>
      <c r="I460" s="839"/>
      <c r="J460" s="839"/>
      <c r="K460" s="228">
        <v>167140</v>
      </c>
      <c r="L460" s="839"/>
      <c r="M460" s="924"/>
      <c r="N460" s="839"/>
      <c r="O460" s="839"/>
      <c r="P460" s="839"/>
      <c r="Q460" s="839"/>
      <c r="R460" s="840"/>
    </row>
    <row r="461" spans="1:18" ht="36" customHeight="1">
      <c r="A461" s="841">
        <v>27</v>
      </c>
      <c r="B461" s="927" t="s">
        <v>1880</v>
      </c>
      <c r="C461" s="843" t="s">
        <v>1855</v>
      </c>
      <c r="D461" s="835"/>
      <c r="E461" s="835"/>
      <c r="F461" s="835"/>
      <c r="G461" s="835"/>
      <c r="H461" s="835"/>
      <c r="I461" s="835"/>
      <c r="J461" s="835"/>
      <c r="K461" s="228">
        <v>179302</v>
      </c>
      <c r="L461" s="835"/>
      <c r="M461" s="924"/>
      <c r="N461" s="835"/>
      <c r="O461" s="835"/>
      <c r="P461" s="835"/>
      <c r="Q461" s="835"/>
      <c r="R461" s="838"/>
    </row>
    <row r="462" spans="1:18" ht="36" customHeight="1">
      <c r="A462" s="841">
        <v>28</v>
      </c>
      <c r="B462" s="927" t="s">
        <v>1881</v>
      </c>
      <c r="C462" s="843" t="s">
        <v>1855</v>
      </c>
      <c r="D462" s="836"/>
      <c r="E462" s="835"/>
      <c r="F462" s="836"/>
      <c r="G462" s="836"/>
      <c r="H462" s="837"/>
      <c r="I462" s="836"/>
      <c r="J462" s="836"/>
      <c r="K462" s="228">
        <v>195536</v>
      </c>
      <c r="L462" s="836"/>
      <c r="M462" s="924"/>
      <c r="N462" s="836"/>
      <c r="O462" s="836"/>
      <c r="P462" s="836"/>
      <c r="Q462" s="836"/>
      <c r="R462" s="837"/>
    </row>
    <row r="463" spans="1:18" ht="30.75" customHeight="1">
      <c r="A463" s="155" t="s">
        <v>1379</v>
      </c>
      <c r="B463" s="387" t="s">
        <v>1820</v>
      </c>
      <c r="C463" s="324"/>
      <c r="D463" s="336"/>
      <c r="E463" s="324"/>
      <c r="F463" s="332"/>
      <c r="G463" s="332"/>
      <c r="H463" s="325"/>
      <c r="I463" s="332"/>
      <c r="J463" s="332"/>
      <c r="K463" s="332"/>
      <c r="L463" s="332"/>
      <c r="M463" s="356"/>
      <c r="N463" s="332"/>
      <c r="O463" s="332"/>
      <c r="P463" s="583"/>
      <c r="Q463" s="583"/>
      <c r="R463" s="325"/>
    </row>
    <row r="464" spans="1:18" ht="48" customHeight="1">
      <c r="A464" s="457">
        <v>1</v>
      </c>
      <c r="B464" s="3099" t="s">
        <v>2022</v>
      </c>
      <c r="C464" s="3100"/>
      <c r="D464" s="3100"/>
      <c r="E464" s="3100"/>
      <c r="F464" s="3100"/>
      <c r="G464" s="3100"/>
      <c r="H464" s="3100"/>
      <c r="I464" s="3100"/>
      <c r="J464" s="3100"/>
      <c r="K464" s="3100"/>
      <c r="L464" s="3100"/>
      <c r="M464" s="3100"/>
      <c r="N464" s="3100"/>
      <c r="O464" s="3100"/>
      <c r="P464" s="3100"/>
      <c r="Q464" s="3101"/>
      <c r="R464" s="395"/>
    </row>
    <row r="465" spans="1:18" ht="36.75" customHeight="1">
      <c r="A465" s="457"/>
      <c r="B465" s="221" t="s">
        <v>1351</v>
      </c>
      <c r="C465" s="699" t="s">
        <v>13</v>
      </c>
      <c r="D465" s="809"/>
      <c r="E465" s="229"/>
      <c r="F465" s="144"/>
      <c r="G465" s="832">
        <v>21409091</v>
      </c>
      <c r="H465" s="3045" t="s">
        <v>1352</v>
      </c>
      <c r="I465" s="2955"/>
      <c r="J465" s="2955"/>
      <c r="K465" s="2955"/>
      <c r="L465" s="2955"/>
      <c r="M465" s="2955"/>
      <c r="N465" s="2955"/>
      <c r="O465" s="2955"/>
      <c r="P465" s="2955"/>
      <c r="Q465" s="2955"/>
      <c r="R465" s="2956"/>
    </row>
    <row r="466" spans="1:18" ht="62.25" customHeight="1">
      <c r="A466" s="457">
        <v>2</v>
      </c>
      <c r="B466" s="3099" t="s">
        <v>1944</v>
      </c>
      <c r="C466" s="3100"/>
      <c r="D466" s="3100"/>
      <c r="E466" s="3100"/>
      <c r="F466" s="3100"/>
      <c r="G466" s="3100"/>
      <c r="H466" s="3100"/>
      <c r="I466" s="3100"/>
      <c r="J466" s="3100"/>
      <c r="K466" s="3100"/>
      <c r="L466" s="3100"/>
      <c r="M466" s="3100"/>
      <c r="N466" s="3100"/>
      <c r="O466" s="3100"/>
      <c r="P466" s="3100"/>
      <c r="Q466" s="3101"/>
      <c r="R466" s="894"/>
    </row>
    <row r="467" spans="1:18" ht="36.75" customHeight="1">
      <c r="A467" s="922"/>
      <c r="B467" s="908"/>
      <c r="C467" s="908"/>
      <c r="D467" s="3005" t="s">
        <v>1945</v>
      </c>
      <c r="E467" s="2883"/>
      <c r="F467" s="2883"/>
      <c r="G467" s="2883"/>
      <c r="H467" s="2803"/>
      <c r="I467" s="2803"/>
      <c r="J467" s="2803"/>
      <c r="K467" s="2803"/>
      <c r="L467" s="2803"/>
      <c r="M467" s="2803"/>
      <c r="N467" s="2803"/>
      <c r="O467" s="2803"/>
      <c r="P467" s="2803"/>
      <c r="Q467" s="2803"/>
      <c r="R467" s="2804"/>
    </row>
    <row r="468" spans="1:18" ht="36.75" customHeight="1">
      <c r="A468" s="457"/>
      <c r="B468" s="221" t="s">
        <v>1940</v>
      </c>
      <c r="C468" s="699" t="s">
        <v>32</v>
      </c>
      <c r="D468" s="893"/>
      <c r="E468" s="907"/>
      <c r="F468" s="144"/>
      <c r="G468" s="222">
        <v>15800</v>
      </c>
      <c r="H468" s="3140" t="s">
        <v>1844</v>
      </c>
      <c r="I468" s="3141"/>
      <c r="J468" s="3141"/>
      <c r="K468" s="3141"/>
      <c r="L468" s="3141"/>
      <c r="M468" s="3141"/>
      <c r="N468" s="3141"/>
      <c r="O468" s="3141"/>
      <c r="P468" s="3141"/>
      <c r="Q468" s="3141"/>
      <c r="R468" s="909"/>
    </row>
    <row r="469" spans="1:18" ht="36.75" customHeight="1">
      <c r="A469" s="457"/>
      <c r="B469" s="221" t="s">
        <v>1941</v>
      </c>
      <c r="C469" s="699" t="s">
        <v>32</v>
      </c>
      <c r="D469" s="893"/>
      <c r="E469" s="907"/>
      <c r="F469" s="289"/>
      <c r="G469" s="229">
        <v>17500</v>
      </c>
      <c r="H469" s="2784"/>
      <c r="I469" s="2785"/>
      <c r="J469" s="2785"/>
      <c r="K469" s="2785"/>
      <c r="L469" s="2785"/>
      <c r="M469" s="2785"/>
      <c r="N469" s="2785"/>
      <c r="O469" s="2785"/>
      <c r="P469" s="2785"/>
      <c r="Q469" s="2785"/>
      <c r="R469" s="910"/>
    </row>
    <row r="470" spans="1:18" ht="36.75" customHeight="1">
      <c r="A470" s="457"/>
      <c r="B470" s="221" t="s">
        <v>1942</v>
      </c>
      <c r="C470" s="699" t="s">
        <v>32</v>
      </c>
      <c r="D470" s="893"/>
      <c r="E470" s="907"/>
      <c r="F470" s="289"/>
      <c r="G470" s="229">
        <v>15100</v>
      </c>
      <c r="H470" s="2784"/>
      <c r="I470" s="2785"/>
      <c r="J470" s="2785"/>
      <c r="K470" s="2785"/>
      <c r="L470" s="2785"/>
      <c r="M470" s="2785"/>
      <c r="N470" s="2785"/>
      <c r="O470" s="2785"/>
      <c r="P470" s="2785"/>
      <c r="Q470" s="2785"/>
      <c r="R470" s="910"/>
    </row>
    <row r="471" spans="1:18" ht="36.75" customHeight="1">
      <c r="A471" s="457"/>
      <c r="B471" s="221" t="s">
        <v>1943</v>
      </c>
      <c r="C471" s="699" t="s">
        <v>32</v>
      </c>
      <c r="D471" s="893"/>
      <c r="E471" s="907"/>
      <c r="F471" s="289"/>
      <c r="G471" s="229">
        <v>16000</v>
      </c>
      <c r="H471" s="3140" t="s">
        <v>1844</v>
      </c>
      <c r="I471" s="3141"/>
      <c r="J471" s="3141"/>
      <c r="K471" s="3141"/>
      <c r="L471" s="3141"/>
      <c r="M471" s="3141"/>
      <c r="N471" s="3141"/>
      <c r="O471" s="3141"/>
      <c r="P471" s="3141"/>
      <c r="Q471" s="3141"/>
      <c r="R471" s="909"/>
    </row>
    <row r="472" spans="1:18" ht="36.75" customHeight="1">
      <c r="A472" s="457"/>
      <c r="B472" s="221" t="s">
        <v>1946</v>
      </c>
      <c r="C472" s="699" t="s">
        <v>32</v>
      </c>
      <c r="D472" s="893"/>
      <c r="E472" s="907"/>
      <c r="F472" s="289"/>
      <c r="G472" s="229">
        <v>15400</v>
      </c>
      <c r="H472" s="2784"/>
      <c r="I472" s="2785"/>
      <c r="J472" s="2785"/>
      <c r="K472" s="2785"/>
      <c r="L472" s="2785"/>
      <c r="M472" s="2785"/>
      <c r="N472" s="2785"/>
      <c r="O472" s="2785"/>
      <c r="P472" s="2785"/>
      <c r="Q472" s="2785"/>
      <c r="R472" s="910"/>
    </row>
    <row r="473" spans="1:18" ht="31.5" customHeight="1">
      <c r="A473" s="457"/>
      <c r="B473" s="221" t="s">
        <v>1947</v>
      </c>
      <c r="C473" s="699" t="s">
        <v>32</v>
      </c>
      <c r="D473" s="893"/>
      <c r="E473" s="907"/>
      <c r="F473" s="855"/>
      <c r="G473" s="229">
        <v>20700</v>
      </c>
      <c r="H473" s="3038"/>
      <c r="I473" s="3039"/>
      <c r="J473" s="3039"/>
      <c r="K473" s="3039"/>
      <c r="L473" s="3039"/>
      <c r="M473" s="3039"/>
      <c r="N473" s="3039"/>
      <c r="O473" s="3039"/>
      <c r="P473" s="3039"/>
      <c r="Q473" s="3039"/>
      <c r="R473" s="911"/>
    </row>
    <row r="474" spans="1:18" ht="64.5" customHeight="1">
      <c r="A474" s="457" t="s">
        <v>1380</v>
      </c>
      <c r="B474" s="2800" t="s">
        <v>1821</v>
      </c>
      <c r="C474" s="2801"/>
      <c r="D474" s="2801"/>
      <c r="E474" s="2801"/>
      <c r="F474" s="228"/>
      <c r="G474" s="228"/>
      <c r="H474" s="583"/>
      <c r="I474" s="893"/>
      <c r="J474" s="893"/>
      <c r="K474" s="893"/>
      <c r="L474" s="893"/>
      <c r="M474" s="893"/>
      <c r="N474" s="898"/>
      <c r="O474" s="898"/>
      <c r="P474" s="898"/>
      <c r="Q474" s="898"/>
      <c r="R474" s="899"/>
    </row>
    <row r="475" spans="1:18" ht="47.25" customHeight="1">
      <c r="A475" s="157"/>
      <c r="B475" s="3142" t="s">
        <v>1843</v>
      </c>
      <c r="C475" s="3143"/>
      <c r="D475" s="3143"/>
      <c r="E475" s="3143"/>
      <c r="F475" s="3143"/>
      <c r="G475" s="3143"/>
      <c r="H475" s="3143"/>
      <c r="I475" s="3143"/>
      <c r="J475" s="3143"/>
      <c r="K475" s="3143"/>
      <c r="L475" s="3143"/>
      <c r="M475" s="3143"/>
      <c r="N475" s="3143"/>
      <c r="O475" s="3143"/>
      <c r="P475" s="3143"/>
      <c r="Q475" s="3143"/>
      <c r="R475" s="3144"/>
    </row>
    <row r="476" spans="1:18" ht="34.5" customHeight="1">
      <c r="A476" s="157"/>
      <c r="B476" s="678" t="s">
        <v>1345</v>
      </c>
      <c r="C476" s="347"/>
      <c r="D476" s="810"/>
      <c r="E476" s="347"/>
      <c r="F476" s="347"/>
      <c r="G476" s="384"/>
      <c r="H476" s="833"/>
      <c r="I476" s="289"/>
      <c r="J476" s="260"/>
      <c r="K476" s="260"/>
      <c r="L476" s="260"/>
      <c r="M476" s="260"/>
      <c r="N476" s="900"/>
      <c r="O476" s="900"/>
      <c r="P476" s="900"/>
      <c r="Q476" s="900"/>
      <c r="R476" s="901"/>
    </row>
    <row r="477" spans="1:18" ht="38.25" customHeight="1">
      <c r="A477" s="157"/>
      <c r="B477" s="240" t="s">
        <v>1348</v>
      </c>
      <c r="C477" s="232" t="s">
        <v>13</v>
      </c>
      <c r="D477" s="811"/>
      <c r="E477" s="222"/>
      <c r="F477" s="222"/>
      <c r="G477" s="223">
        <v>3805000</v>
      </c>
      <c r="H477" s="834"/>
      <c r="I477" s="3141" t="s">
        <v>1844</v>
      </c>
      <c r="J477" s="3141"/>
      <c r="K477" s="3141"/>
      <c r="L477" s="3141"/>
      <c r="M477" s="3141"/>
      <c r="N477" s="3141"/>
      <c r="O477" s="3141"/>
      <c r="P477" s="3141"/>
      <c r="Q477" s="3141"/>
      <c r="R477" s="3145"/>
    </row>
    <row r="478" spans="1:18" ht="26.25" customHeight="1">
      <c r="A478" s="157"/>
      <c r="B478" s="248" t="s">
        <v>1349</v>
      </c>
      <c r="C478" s="233" t="s">
        <v>13</v>
      </c>
      <c r="D478" s="233"/>
      <c r="E478" s="222"/>
      <c r="F478" s="222"/>
      <c r="G478" s="223">
        <v>3805000</v>
      </c>
      <c r="H478" s="223"/>
      <c r="I478" s="3029" t="s">
        <v>1844</v>
      </c>
      <c r="J478" s="3029"/>
      <c r="K478" s="3029"/>
      <c r="L478" s="3029"/>
      <c r="M478" s="3029"/>
      <c r="N478" s="3029"/>
      <c r="O478" s="3029"/>
      <c r="P478" s="3029"/>
      <c r="Q478" s="3029"/>
      <c r="R478" s="3030"/>
    </row>
    <row r="479" spans="1:18" ht="33.75" customHeight="1">
      <c r="A479" s="157"/>
      <c r="B479" s="261" t="s">
        <v>1346</v>
      </c>
      <c r="C479" s="233"/>
      <c r="D479" s="233"/>
      <c r="E479" s="222"/>
      <c r="F479" s="222"/>
      <c r="G479" s="223"/>
      <c r="H479" s="223"/>
      <c r="I479" s="900"/>
      <c r="J479" s="900"/>
      <c r="K479" s="900"/>
      <c r="L479" s="900"/>
      <c r="M479" s="900"/>
      <c r="N479" s="902"/>
      <c r="O479" s="902"/>
      <c r="P479" s="902"/>
      <c r="Q479" s="902"/>
      <c r="R479" s="903"/>
    </row>
    <row r="480" spans="1:18" ht="28.5" customHeight="1">
      <c r="A480" s="271"/>
      <c r="B480" s="358" t="s">
        <v>1350</v>
      </c>
      <c r="C480" s="235" t="s">
        <v>13</v>
      </c>
      <c r="D480" s="380"/>
      <c r="E480" s="223"/>
      <c r="F480" s="223"/>
      <c r="G480" s="223">
        <v>3065000</v>
      </c>
      <c r="H480" s="385"/>
      <c r="I480" s="902"/>
      <c r="J480" s="902"/>
      <c r="K480" s="902"/>
      <c r="L480" s="902"/>
      <c r="M480" s="902"/>
      <c r="N480" s="324"/>
      <c r="O480" s="324"/>
      <c r="P480" s="324"/>
      <c r="Q480" s="324"/>
      <c r="R480" s="293"/>
    </row>
    <row r="481" spans="1:18" ht="45" customHeight="1">
      <c r="A481" s="155" t="s">
        <v>1419</v>
      </c>
      <c r="B481" s="323" t="s">
        <v>1822</v>
      </c>
      <c r="C481" s="324"/>
      <c r="D481" s="324"/>
      <c r="E481" s="324"/>
      <c r="F481" s="324"/>
      <c r="G481" s="324"/>
      <c r="H481" s="324"/>
      <c r="I481" s="324"/>
      <c r="J481" s="324"/>
      <c r="K481" s="324"/>
      <c r="L481" s="324"/>
      <c r="M481" s="324"/>
      <c r="N481" s="324"/>
      <c r="O481" s="324"/>
      <c r="P481" s="324"/>
      <c r="Q481" s="324"/>
      <c r="R481" s="293"/>
    </row>
    <row r="482" spans="1:18" ht="48.75" customHeight="1">
      <c r="A482" s="156">
        <v>1</v>
      </c>
      <c r="B482" s="3090" t="s">
        <v>1978</v>
      </c>
      <c r="C482" s="3091"/>
      <c r="D482" s="3091"/>
      <c r="E482" s="3091"/>
      <c r="F482" s="3091"/>
      <c r="G482" s="3091"/>
      <c r="H482" s="3091"/>
      <c r="I482" s="3091"/>
      <c r="J482" s="3091"/>
      <c r="K482" s="3091"/>
      <c r="L482" s="3091"/>
      <c r="M482" s="3091"/>
      <c r="N482" s="3091"/>
      <c r="O482" s="3091"/>
      <c r="P482" s="3091"/>
      <c r="Q482" s="3091"/>
      <c r="R482" s="3128"/>
    </row>
    <row r="483" spans="1:18" ht="37.5" customHeight="1">
      <c r="A483" s="322"/>
      <c r="B483" s="348"/>
      <c r="C483" s="349"/>
      <c r="D483" s="812"/>
      <c r="E483" s="474"/>
      <c r="F483" s="2960" t="s">
        <v>1515</v>
      </c>
      <c r="G483" s="2960"/>
      <c r="H483" s="2960"/>
      <c r="I483" s="2960"/>
      <c r="J483" s="2960"/>
      <c r="K483" s="2960"/>
      <c r="L483" s="2960"/>
      <c r="M483" s="2960"/>
      <c r="N483" s="2960"/>
      <c r="O483" s="2960"/>
      <c r="P483" s="2960"/>
      <c r="Q483" s="2960"/>
      <c r="R483" s="2961"/>
    </row>
    <row r="484" spans="1:18" ht="60">
      <c r="A484" s="157"/>
      <c r="B484" s="150" t="s">
        <v>192</v>
      </c>
      <c r="C484" s="372" t="s">
        <v>1292</v>
      </c>
      <c r="D484" s="3035" t="s">
        <v>1558</v>
      </c>
      <c r="E484" s="376"/>
      <c r="F484" s="377"/>
      <c r="G484" s="923"/>
      <c r="H484" s="462"/>
      <c r="I484" s="462"/>
      <c r="J484" s="462"/>
      <c r="K484" s="957">
        <v>7930000</v>
      </c>
      <c r="L484" s="462"/>
      <c r="M484" s="462"/>
      <c r="N484" s="462"/>
      <c r="O484" s="462"/>
      <c r="P484" s="462"/>
      <c r="Q484" s="462"/>
      <c r="R484" s="463"/>
    </row>
    <row r="485" spans="1:18" ht="60">
      <c r="A485" s="157"/>
      <c r="B485" s="252" t="s">
        <v>193</v>
      </c>
      <c r="C485" s="373" t="s">
        <v>1292</v>
      </c>
      <c r="D485" s="3036"/>
      <c r="E485" s="376"/>
      <c r="F485" s="377"/>
      <c r="G485" s="924"/>
      <c r="H485" s="462"/>
      <c r="I485" s="462"/>
      <c r="J485" s="462"/>
      <c r="K485" s="957">
        <v>8490000</v>
      </c>
      <c r="L485" s="462"/>
      <c r="M485" s="462"/>
      <c r="N485" s="462"/>
      <c r="O485" s="462"/>
      <c r="P485" s="462"/>
      <c r="Q485" s="462"/>
      <c r="R485" s="463"/>
    </row>
    <row r="486" spans="1:18" ht="60">
      <c r="A486" s="157"/>
      <c r="B486" s="679" t="s">
        <v>194</v>
      </c>
      <c r="C486" s="374" t="s">
        <v>1292</v>
      </c>
      <c r="D486" s="3037"/>
      <c r="E486" s="376"/>
      <c r="F486" s="377"/>
      <c r="G486" s="925"/>
      <c r="H486" s="462"/>
      <c r="I486" s="462"/>
      <c r="J486" s="462"/>
      <c r="K486" s="957">
        <v>9600000</v>
      </c>
      <c r="L486" s="462"/>
      <c r="M486" s="462"/>
      <c r="N486" s="462"/>
      <c r="O486" s="462"/>
      <c r="P486" s="462"/>
      <c r="Q486" s="462"/>
      <c r="R486" s="463"/>
    </row>
    <row r="487" spans="1:18" ht="76.5">
      <c r="A487" s="157"/>
      <c r="B487" s="679" t="s">
        <v>196</v>
      </c>
      <c r="C487" s="374" t="s">
        <v>1292</v>
      </c>
      <c r="D487" s="157" t="s">
        <v>1558</v>
      </c>
      <c r="E487" s="376"/>
      <c r="F487" s="377"/>
      <c r="G487" s="924"/>
      <c r="H487" s="462"/>
      <c r="I487" s="462"/>
      <c r="J487" s="462"/>
      <c r="K487" s="957">
        <v>10900000</v>
      </c>
      <c r="L487" s="462"/>
      <c r="M487" s="462"/>
      <c r="N487" s="462"/>
      <c r="O487" s="462"/>
      <c r="P487" s="462"/>
      <c r="Q487" s="462"/>
      <c r="R487" s="463"/>
    </row>
    <row r="488" spans="1:18" ht="76.5">
      <c r="A488" s="157"/>
      <c r="B488" s="964" t="s">
        <v>1979</v>
      </c>
      <c r="C488" s="374" t="s">
        <v>1292</v>
      </c>
      <c r="D488" s="157" t="s">
        <v>1558</v>
      </c>
      <c r="E488" s="376"/>
      <c r="F488" s="377"/>
      <c r="G488" s="924"/>
      <c r="H488" s="462"/>
      <c r="I488" s="462"/>
      <c r="J488" s="462"/>
      <c r="K488" s="957">
        <v>11850000</v>
      </c>
      <c r="L488" s="462"/>
      <c r="M488" s="462"/>
      <c r="N488" s="462"/>
      <c r="O488" s="462"/>
      <c r="P488" s="462"/>
      <c r="Q488" s="462"/>
      <c r="R488" s="463"/>
    </row>
    <row r="489" spans="1:18" ht="76.5">
      <c r="A489" s="157"/>
      <c r="B489" s="150" t="s">
        <v>199</v>
      </c>
      <c r="C489" s="962" t="s">
        <v>1292</v>
      </c>
      <c r="D489" s="322" t="s">
        <v>1558</v>
      </c>
      <c r="E489" s="588"/>
      <c r="F489" s="589"/>
      <c r="H489" s="459"/>
      <c r="I489" s="459"/>
      <c r="J489" s="459"/>
      <c r="K489" s="958">
        <v>12200000</v>
      </c>
      <c r="L489" s="459"/>
      <c r="M489" s="459"/>
      <c r="N489" s="462"/>
      <c r="O489" s="462"/>
      <c r="P489" s="462"/>
      <c r="Q489" s="462"/>
      <c r="R489" s="463"/>
    </row>
    <row r="490" spans="1:18" ht="15.75">
      <c r="A490" s="157"/>
      <c r="B490" s="767"/>
      <c r="C490" s="233"/>
      <c r="D490" s="912"/>
      <c r="E490" s="588"/>
      <c r="F490" s="589"/>
      <c r="G490" s="924"/>
      <c r="H490" s="459"/>
      <c r="I490" s="459"/>
      <c r="J490" s="459"/>
      <c r="K490" s="958"/>
      <c r="L490" s="459"/>
      <c r="M490" s="459"/>
      <c r="N490" s="462"/>
      <c r="O490" s="462"/>
      <c r="P490" s="462"/>
      <c r="Q490" s="462"/>
      <c r="R490" s="463"/>
    </row>
    <row r="491" spans="1:18" ht="87.75" customHeight="1">
      <c r="A491" s="157"/>
      <c r="B491" s="849" t="s">
        <v>1980</v>
      </c>
      <c r="C491" s="235" t="s">
        <v>1292</v>
      </c>
      <c r="D491" s="811"/>
      <c r="E491" s="376"/>
      <c r="F491" s="377"/>
      <c r="G491" s="925"/>
      <c r="H491" s="462"/>
      <c r="I491" s="462"/>
      <c r="J491" s="462"/>
      <c r="K491" s="957">
        <v>13190000</v>
      </c>
      <c r="L491" s="462"/>
      <c r="M491" s="462"/>
      <c r="N491" s="350"/>
      <c r="O491" s="350"/>
      <c r="P491" s="350"/>
      <c r="Q491" s="350"/>
      <c r="R491" s="587"/>
    </row>
    <row r="492" spans="1:18" ht="87.75" customHeight="1">
      <c r="A492" s="191"/>
      <c r="B492" s="849" t="s">
        <v>1981</v>
      </c>
      <c r="C492" s="235" t="s">
        <v>1292</v>
      </c>
      <c r="D492" s="811"/>
      <c r="E492" s="376"/>
      <c r="F492" s="377"/>
      <c r="G492" s="924"/>
      <c r="H492" s="462"/>
      <c r="I492" s="462"/>
      <c r="J492" s="462"/>
      <c r="K492" s="957">
        <v>14050000</v>
      </c>
      <c r="L492" s="462"/>
      <c r="M492" s="462"/>
      <c r="N492" s="350"/>
      <c r="O492" s="350"/>
      <c r="P492" s="350"/>
      <c r="Q492" s="350"/>
      <c r="R492" s="587"/>
    </row>
    <row r="493" spans="1:18">
      <c r="A493" s="191"/>
      <c r="B493" s="2965" t="s">
        <v>200</v>
      </c>
      <c r="C493" s="2966"/>
      <c r="D493" s="2966"/>
      <c r="E493" s="2966"/>
      <c r="F493" s="2966"/>
      <c r="G493" s="350"/>
      <c r="H493" s="350"/>
      <c r="I493" s="350"/>
      <c r="J493" s="350"/>
      <c r="K493" s="350"/>
      <c r="L493" s="350"/>
      <c r="M493" s="476"/>
      <c r="N493" s="863"/>
      <c r="O493" s="863"/>
      <c r="P493" s="863"/>
      <c r="Q493" s="863"/>
      <c r="R493" s="895"/>
    </row>
    <row r="494" spans="1:18" ht="45">
      <c r="A494" s="157"/>
      <c r="B494" s="681" t="s">
        <v>201</v>
      </c>
      <c r="C494" s="365" t="s">
        <v>1292</v>
      </c>
      <c r="D494" s="3019" t="s">
        <v>1558</v>
      </c>
      <c r="E494" s="236"/>
      <c r="F494" s="586"/>
      <c r="H494" s="863"/>
      <c r="I494" s="863"/>
      <c r="J494" s="863"/>
      <c r="K494" s="959">
        <v>11760000</v>
      </c>
      <c r="L494" s="863"/>
      <c r="M494" s="863"/>
      <c r="N494" s="462"/>
      <c r="O494" s="462"/>
      <c r="P494" s="462"/>
      <c r="Q494" s="462"/>
      <c r="R494" s="463"/>
    </row>
    <row r="495" spans="1:18" ht="45">
      <c r="A495" s="157"/>
      <c r="B495" s="254" t="s">
        <v>202</v>
      </c>
      <c r="C495" s="235" t="s">
        <v>1292</v>
      </c>
      <c r="D495" s="3020"/>
      <c r="E495" s="237"/>
      <c r="F495" s="377"/>
      <c r="G495" s="924"/>
      <c r="H495" s="462"/>
      <c r="I495" s="462"/>
      <c r="J495" s="462"/>
      <c r="K495" s="957">
        <v>14900000</v>
      </c>
      <c r="L495" s="462"/>
      <c r="M495" s="462"/>
      <c r="N495" s="462"/>
      <c r="O495" s="462"/>
      <c r="P495" s="462"/>
      <c r="Q495" s="462"/>
      <c r="R495" s="463"/>
    </row>
    <row r="496" spans="1:18" ht="45">
      <c r="A496" s="157"/>
      <c r="B496" s="150" t="s">
        <v>203</v>
      </c>
      <c r="C496" s="361" t="s">
        <v>1292</v>
      </c>
      <c r="D496" s="3020"/>
      <c r="E496" s="237"/>
      <c r="F496" s="377"/>
      <c r="G496" s="924"/>
      <c r="H496" s="462"/>
      <c r="I496" s="462"/>
      <c r="J496" s="462"/>
      <c r="K496" s="957">
        <v>17600000</v>
      </c>
      <c r="L496" s="462"/>
      <c r="M496" s="462"/>
      <c r="N496" s="462"/>
      <c r="O496" s="462"/>
      <c r="P496" s="462"/>
      <c r="Q496" s="462"/>
      <c r="R496" s="463"/>
    </row>
    <row r="497" spans="1:18" ht="48" customHeight="1">
      <c r="A497" s="329"/>
      <c r="B497" s="217" t="s">
        <v>204</v>
      </c>
      <c r="C497" s="361" t="s">
        <v>1292</v>
      </c>
      <c r="D497" s="3021"/>
      <c r="E497" s="371"/>
      <c r="F497" s="377"/>
      <c r="H497" s="462"/>
      <c r="I497" s="462"/>
      <c r="J497" s="462"/>
      <c r="K497" s="957">
        <v>20690000</v>
      </c>
      <c r="L497" s="462"/>
      <c r="M497" s="462"/>
      <c r="N497" s="896"/>
      <c r="O497" s="896"/>
      <c r="P497" s="896"/>
      <c r="Q497" s="896"/>
      <c r="R497" s="897"/>
    </row>
    <row r="498" spans="1:18" ht="48" customHeight="1">
      <c r="A498" s="329">
        <v>2</v>
      </c>
      <c r="B498" s="3146" t="s">
        <v>1949</v>
      </c>
      <c r="C498" s="3147"/>
      <c r="D498" s="3147"/>
      <c r="E498" s="3147"/>
      <c r="F498" s="3147"/>
      <c r="G498" s="3147"/>
      <c r="H498" s="3147"/>
      <c r="I498" s="3147"/>
      <c r="J498" s="3147"/>
      <c r="K498" s="3147"/>
      <c r="L498" s="3147"/>
      <c r="M498" s="3147"/>
      <c r="N498" s="3147"/>
      <c r="O498" s="3147"/>
      <c r="P498" s="3147"/>
      <c r="Q498" s="3148"/>
      <c r="R498" s="3149"/>
    </row>
    <row r="499" spans="1:18" ht="40.5" customHeight="1">
      <c r="A499" s="329"/>
      <c r="B499" s="913"/>
      <c r="C499" s="915"/>
      <c r="D499" s="2960" t="s">
        <v>1515</v>
      </c>
      <c r="E499" s="2960"/>
      <c r="F499" s="2960"/>
      <c r="G499" s="2960"/>
      <c r="H499" s="2960"/>
      <c r="I499" s="2960"/>
      <c r="J499" s="2960"/>
      <c r="K499" s="2960"/>
      <c r="L499" s="2960"/>
      <c r="M499" s="2960"/>
      <c r="N499" s="2960"/>
      <c r="O499" s="2960"/>
      <c r="P499" s="2960"/>
      <c r="Q499" s="915"/>
      <c r="R499" s="915"/>
    </row>
    <row r="500" spans="1:18" ht="48" customHeight="1">
      <c r="A500" s="329"/>
      <c r="B500" s="916" t="s">
        <v>1950</v>
      </c>
      <c r="C500" s="918" t="s">
        <v>1292</v>
      </c>
      <c r="D500" s="914"/>
      <c r="E500" s="914"/>
      <c r="F500" s="914"/>
      <c r="G500" s="914"/>
      <c r="H500" s="914"/>
      <c r="I500" s="914"/>
      <c r="J500" s="914"/>
      <c r="K500" s="919">
        <v>4425000</v>
      </c>
      <c r="L500" s="914"/>
      <c r="M500" s="914"/>
      <c r="N500" s="914"/>
      <c r="O500" s="914"/>
      <c r="P500" s="914"/>
      <c r="Q500" s="917"/>
      <c r="R500" s="915"/>
    </row>
    <row r="501" spans="1:18" ht="48" customHeight="1">
      <c r="A501" s="329"/>
      <c r="B501" s="916" t="s">
        <v>1950</v>
      </c>
      <c r="C501" s="361" t="s">
        <v>1292</v>
      </c>
      <c r="D501" s="914"/>
      <c r="E501" s="914"/>
      <c r="F501" s="914"/>
      <c r="G501" s="914"/>
      <c r="H501" s="914"/>
      <c r="I501" s="914"/>
      <c r="J501" s="914"/>
      <c r="K501" s="919">
        <v>5250000</v>
      </c>
      <c r="L501" s="914"/>
      <c r="M501" s="914"/>
      <c r="N501" s="914"/>
      <c r="O501" s="914"/>
      <c r="P501" s="914"/>
      <c r="Q501" s="914"/>
      <c r="R501" s="915"/>
    </row>
    <row r="502" spans="1:18" ht="48" customHeight="1">
      <c r="A502" s="329"/>
      <c r="B502" s="916" t="s">
        <v>1951</v>
      </c>
      <c r="C502" s="361" t="s">
        <v>1292</v>
      </c>
      <c r="D502" s="914"/>
      <c r="E502" s="914"/>
      <c r="F502" s="914"/>
      <c r="G502" s="914"/>
      <c r="H502" s="914"/>
      <c r="I502" s="914"/>
      <c r="J502" s="914"/>
      <c r="K502" s="919">
        <v>6375000</v>
      </c>
      <c r="L502" s="914"/>
      <c r="M502" s="914"/>
      <c r="N502" s="914"/>
      <c r="O502" s="914"/>
      <c r="P502" s="914"/>
      <c r="Q502" s="914"/>
      <c r="R502" s="915"/>
    </row>
    <row r="503" spans="1:18" ht="48" customHeight="1">
      <c r="A503" s="329"/>
      <c r="B503" s="916" t="s">
        <v>1952</v>
      </c>
      <c r="C503" s="361" t="s">
        <v>1292</v>
      </c>
      <c r="D503" s="920"/>
      <c r="E503" s="914"/>
      <c r="F503" s="914"/>
      <c r="G503" s="914"/>
      <c r="H503" s="914"/>
      <c r="I503" s="914"/>
      <c r="J503" s="914"/>
      <c r="K503" s="919">
        <v>8400000</v>
      </c>
      <c r="L503" s="914"/>
      <c r="M503" s="914"/>
      <c r="N503" s="914"/>
      <c r="O503" s="914"/>
      <c r="P503" s="914"/>
      <c r="Q503" s="914"/>
      <c r="R503" s="915"/>
    </row>
    <row r="504" spans="1:18" ht="48" customHeight="1">
      <c r="A504" s="329"/>
      <c r="B504" s="916" t="s">
        <v>1953</v>
      </c>
      <c r="C504" s="361" t="s">
        <v>1292</v>
      </c>
      <c r="D504" s="914"/>
      <c r="E504" s="914"/>
      <c r="F504" s="914"/>
      <c r="G504" s="914"/>
      <c r="H504" s="914"/>
      <c r="I504" s="914"/>
      <c r="J504" s="914"/>
      <c r="K504" s="919">
        <v>9150000</v>
      </c>
      <c r="L504" s="914"/>
      <c r="M504" s="914"/>
      <c r="N504" s="914"/>
      <c r="O504" s="914"/>
      <c r="P504" s="914"/>
      <c r="Q504" s="914"/>
      <c r="R504" s="915"/>
    </row>
    <row r="505" spans="1:18" ht="48" customHeight="1">
      <c r="A505" s="329"/>
      <c r="B505" s="916" t="s">
        <v>1954</v>
      </c>
      <c r="C505" s="361" t="s">
        <v>1292</v>
      </c>
      <c r="D505" s="914"/>
      <c r="E505" s="914"/>
      <c r="F505" s="914"/>
      <c r="G505" s="914"/>
      <c r="H505" s="914"/>
      <c r="I505" s="914"/>
      <c r="J505" s="914"/>
      <c r="K505" s="919">
        <v>9450000</v>
      </c>
      <c r="L505" s="914"/>
      <c r="M505" s="914"/>
      <c r="N505" s="914"/>
      <c r="O505" s="914"/>
      <c r="P505" s="914"/>
      <c r="Q505" s="914"/>
      <c r="R505" s="915"/>
    </row>
    <row r="506" spans="1:18" ht="48" customHeight="1">
      <c r="A506" s="329"/>
      <c r="B506" s="916" t="s">
        <v>1955</v>
      </c>
      <c r="C506" s="361" t="s">
        <v>1292</v>
      </c>
      <c r="D506" s="914"/>
      <c r="E506" s="914"/>
      <c r="F506" s="914"/>
      <c r="G506" s="914"/>
      <c r="H506" s="914"/>
      <c r="I506" s="914"/>
      <c r="J506" s="914"/>
      <c r="K506" s="919">
        <v>9760000</v>
      </c>
      <c r="L506" s="914"/>
      <c r="M506" s="914"/>
      <c r="N506" s="914"/>
      <c r="O506" s="914"/>
      <c r="P506" s="914"/>
      <c r="Q506" s="914"/>
      <c r="R506" s="915"/>
    </row>
    <row r="507" spans="1:18" ht="48" customHeight="1">
      <c r="A507" s="329"/>
      <c r="B507" s="916" t="s">
        <v>1956</v>
      </c>
      <c r="C507" s="361" t="s">
        <v>1292</v>
      </c>
      <c r="D507" s="914"/>
      <c r="E507" s="914"/>
      <c r="F507" s="914"/>
      <c r="G507" s="914"/>
      <c r="H507" s="914"/>
      <c r="I507" s="914"/>
      <c r="J507" s="914"/>
      <c r="K507" s="919">
        <v>10650000</v>
      </c>
      <c r="L507" s="914"/>
      <c r="M507" s="914"/>
      <c r="N507" s="914"/>
      <c r="O507" s="914"/>
      <c r="P507" s="914"/>
      <c r="Q507" s="914"/>
      <c r="R507" s="915"/>
    </row>
    <row r="508" spans="1:18" ht="48" customHeight="1">
      <c r="A508" s="329"/>
      <c r="B508" s="916" t="s">
        <v>1957</v>
      </c>
      <c r="C508" s="361" t="s">
        <v>1292</v>
      </c>
      <c r="D508" s="914"/>
      <c r="E508" s="914"/>
      <c r="F508" s="914"/>
      <c r="G508" s="914"/>
      <c r="H508" s="914"/>
      <c r="I508" s="914"/>
      <c r="J508" s="914"/>
      <c r="K508" s="919">
        <v>11250000</v>
      </c>
      <c r="L508" s="914"/>
      <c r="M508" s="914"/>
      <c r="N508" s="914"/>
      <c r="O508" s="914"/>
      <c r="P508" s="914"/>
      <c r="Q508" s="914"/>
      <c r="R508" s="915"/>
    </row>
    <row r="509" spans="1:18" ht="48" customHeight="1">
      <c r="A509" s="329"/>
      <c r="B509" s="916" t="s">
        <v>1958</v>
      </c>
      <c r="C509" s="361" t="s">
        <v>1292</v>
      </c>
      <c r="D509" s="914"/>
      <c r="E509" s="914"/>
      <c r="F509" s="914"/>
      <c r="G509" s="914"/>
      <c r="H509" s="914"/>
      <c r="I509" s="914"/>
      <c r="J509" s="914"/>
      <c r="K509" s="919">
        <v>12225000</v>
      </c>
      <c r="L509" s="914"/>
      <c r="M509" s="914"/>
      <c r="N509" s="914"/>
      <c r="O509" s="914"/>
      <c r="P509" s="914"/>
      <c r="Q509" s="914"/>
      <c r="R509" s="915"/>
    </row>
    <row r="510" spans="1:18" ht="48" customHeight="1">
      <c r="A510" s="329"/>
      <c r="B510" s="916" t="s">
        <v>1959</v>
      </c>
      <c r="C510" s="361" t="s">
        <v>1292</v>
      </c>
      <c r="D510" s="914"/>
      <c r="E510" s="914"/>
      <c r="F510" s="914"/>
      <c r="G510" s="914"/>
      <c r="H510" s="914"/>
      <c r="I510" s="914"/>
      <c r="J510" s="914"/>
      <c r="K510" s="919">
        <v>13040000</v>
      </c>
      <c r="L510" s="914"/>
      <c r="M510" s="914"/>
      <c r="N510" s="914"/>
      <c r="O510" s="914"/>
      <c r="P510" s="914"/>
      <c r="Q510" s="914"/>
      <c r="R510" s="915"/>
    </row>
    <row r="511" spans="1:18" ht="48" customHeight="1">
      <c r="A511" s="329"/>
      <c r="B511" s="916" t="s">
        <v>1960</v>
      </c>
      <c r="C511" s="361" t="s">
        <v>1292</v>
      </c>
      <c r="D511" s="914"/>
      <c r="E511" s="914"/>
      <c r="F511" s="914"/>
      <c r="G511" s="914"/>
      <c r="H511" s="914"/>
      <c r="I511" s="914"/>
      <c r="J511" s="914"/>
      <c r="K511" s="919">
        <v>13800000</v>
      </c>
      <c r="L511" s="914"/>
      <c r="M511" s="914"/>
      <c r="N511" s="914"/>
      <c r="O511" s="914"/>
      <c r="P511" s="914"/>
      <c r="Q511" s="914"/>
      <c r="R511" s="915"/>
    </row>
    <row r="512" spans="1:18" ht="48" customHeight="1">
      <c r="A512" s="329"/>
      <c r="B512" s="916" t="s">
        <v>1961</v>
      </c>
      <c r="C512" s="361" t="s">
        <v>1292</v>
      </c>
      <c r="D512" s="914"/>
      <c r="E512" s="914"/>
      <c r="F512" s="914"/>
      <c r="G512" s="914"/>
      <c r="H512" s="914"/>
      <c r="I512" s="914"/>
      <c r="J512" s="914"/>
      <c r="K512" s="919">
        <v>14925000</v>
      </c>
      <c r="L512" s="914"/>
      <c r="M512" s="914"/>
      <c r="N512" s="914"/>
      <c r="O512" s="914"/>
      <c r="P512" s="914"/>
      <c r="Q512" s="914"/>
      <c r="R512" s="915"/>
    </row>
    <row r="513" spans="1:18" ht="48" customHeight="1">
      <c r="A513" s="329"/>
      <c r="B513" s="916" t="s">
        <v>1962</v>
      </c>
      <c r="C513" s="361" t="s">
        <v>1292</v>
      </c>
      <c r="D513" s="914"/>
      <c r="E513" s="914"/>
      <c r="F513" s="914"/>
      <c r="G513" s="914"/>
      <c r="H513" s="914"/>
      <c r="I513" s="914"/>
      <c r="J513" s="914"/>
      <c r="K513" s="919">
        <v>15920000</v>
      </c>
      <c r="L513" s="914"/>
      <c r="M513" s="914"/>
      <c r="N513" s="914"/>
      <c r="O513" s="914"/>
      <c r="P513" s="914"/>
      <c r="Q513" s="914"/>
      <c r="R513" s="915"/>
    </row>
    <row r="514" spans="1:18" ht="48" customHeight="1">
      <c r="A514" s="329"/>
      <c r="B514" s="916" t="s">
        <v>1963</v>
      </c>
      <c r="C514" s="361" t="s">
        <v>1292</v>
      </c>
      <c r="D514" s="914"/>
      <c r="E514" s="914"/>
      <c r="F514" s="914"/>
      <c r="G514" s="914"/>
      <c r="H514" s="914"/>
      <c r="I514" s="914"/>
      <c r="J514" s="914"/>
      <c r="K514" s="919">
        <v>34350000</v>
      </c>
      <c r="L514" s="914"/>
      <c r="M514" s="914"/>
      <c r="N514" s="914"/>
      <c r="O514" s="914"/>
      <c r="P514" s="914"/>
      <c r="Q514" s="914"/>
      <c r="R514" s="915"/>
    </row>
    <row r="515" spans="1:18" ht="48" customHeight="1">
      <c r="A515" s="329"/>
      <c r="B515" s="916" t="s">
        <v>1964</v>
      </c>
      <c r="C515" s="361" t="s">
        <v>1292</v>
      </c>
      <c r="D515" s="914"/>
      <c r="E515" s="914"/>
      <c r="F515" s="914"/>
      <c r="G515" s="914"/>
      <c r="H515" s="914"/>
      <c r="I515" s="914"/>
      <c r="J515" s="914"/>
      <c r="K515" s="919">
        <v>5520000</v>
      </c>
      <c r="L515" s="914"/>
      <c r="M515" s="914"/>
      <c r="N515" s="914"/>
      <c r="O515" s="914"/>
      <c r="P515" s="914"/>
      <c r="Q515" s="914"/>
      <c r="R515" s="915"/>
    </row>
    <row r="516" spans="1:18" ht="48" customHeight="1">
      <c r="A516" s="329"/>
      <c r="B516" s="916" t="s">
        <v>1965</v>
      </c>
      <c r="C516" s="361" t="s">
        <v>1292</v>
      </c>
      <c r="D516" s="914"/>
      <c r="E516" s="914"/>
      <c r="F516" s="914"/>
      <c r="G516" s="914"/>
      <c r="H516" s="914"/>
      <c r="I516" s="914"/>
      <c r="J516" s="914"/>
      <c r="K516" s="919">
        <v>6560000</v>
      </c>
      <c r="L516" s="914"/>
      <c r="M516" s="914"/>
      <c r="N516" s="914"/>
      <c r="O516" s="914"/>
      <c r="P516" s="914"/>
      <c r="Q516" s="914"/>
      <c r="R516" s="915"/>
    </row>
    <row r="517" spans="1:18" ht="48" customHeight="1">
      <c r="A517" s="329"/>
      <c r="B517" s="916" t="s">
        <v>1966</v>
      </c>
      <c r="C517" s="361" t="s">
        <v>1292</v>
      </c>
      <c r="D517" s="914"/>
      <c r="E517" s="914"/>
      <c r="F517" s="914"/>
      <c r="G517" s="914"/>
      <c r="H517" s="914"/>
      <c r="I517" s="914"/>
      <c r="J517" s="914"/>
      <c r="K517" s="919">
        <v>7600000</v>
      </c>
      <c r="L517" s="914"/>
      <c r="M517" s="914"/>
      <c r="N517" s="914"/>
      <c r="O517" s="914"/>
      <c r="P517" s="914"/>
      <c r="Q517" s="914"/>
      <c r="R517" s="915"/>
    </row>
    <row r="518" spans="1:18" ht="48" customHeight="1">
      <c r="A518" s="329"/>
      <c r="B518" s="916" t="s">
        <v>1967</v>
      </c>
      <c r="C518" s="361" t="s">
        <v>1292</v>
      </c>
      <c r="D518" s="914"/>
      <c r="E518" s="914"/>
      <c r="F518" s="914"/>
      <c r="G518" s="914"/>
      <c r="H518" s="914"/>
      <c r="I518" s="914"/>
      <c r="J518" s="914"/>
      <c r="K518" s="919">
        <v>8800000</v>
      </c>
      <c r="L518" s="914"/>
      <c r="M518" s="914"/>
      <c r="N518" s="914"/>
      <c r="O518" s="914"/>
      <c r="P518" s="914"/>
      <c r="Q518" s="914"/>
      <c r="R518" s="915"/>
    </row>
    <row r="519" spans="1:18" ht="48" customHeight="1">
      <c r="A519" s="329"/>
      <c r="B519" s="916" t="s">
        <v>1968</v>
      </c>
      <c r="C519" s="361" t="s">
        <v>1292</v>
      </c>
      <c r="D519" s="914"/>
      <c r="E519" s="914"/>
      <c r="F519" s="914"/>
      <c r="G519" s="914"/>
      <c r="H519" s="914"/>
      <c r="I519" s="914"/>
      <c r="J519" s="914"/>
      <c r="K519" s="919">
        <v>10400000</v>
      </c>
      <c r="L519" s="914"/>
      <c r="M519" s="914"/>
      <c r="N519" s="914"/>
      <c r="O519" s="914"/>
      <c r="P519" s="914"/>
      <c r="Q519" s="914"/>
      <c r="R519" s="915"/>
    </row>
    <row r="520" spans="1:18" ht="48" customHeight="1">
      <c r="A520" s="329"/>
      <c r="B520" s="916" t="s">
        <v>1969</v>
      </c>
      <c r="C520" s="361" t="s">
        <v>1292</v>
      </c>
      <c r="D520" s="914"/>
      <c r="E520" s="914"/>
      <c r="F520" s="914"/>
      <c r="G520" s="914"/>
      <c r="H520" s="914"/>
      <c r="I520" s="914"/>
      <c r="J520" s="914"/>
      <c r="K520" s="919">
        <v>12000000</v>
      </c>
      <c r="L520" s="914"/>
      <c r="M520" s="914"/>
      <c r="N520" s="914"/>
      <c r="O520" s="914"/>
      <c r="P520" s="914"/>
      <c r="Q520" s="914"/>
      <c r="R520" s="915"/>
    </row>
    <row r="521" spans="1:18" ht="48" customHeight="1">
      <c r="A521" s="329"/>
      <c r="B521" s="916" t="s">
        <v>1970</v>
      </c>
      <c r="C521" s="361" t="s">
        <v>1292</v>
      </c>
      <c r="D521" s="914"/>
      <c r="E521" s="914"/>
      <c r="F521" s="914"/>
      <c r="G521" s="914"/>
      <c r="H521" s="914"/>
      <c r="I521" s="914"/>
      <c r="J521" s="914"/>
      <c r="K521" s="919">
        <v>14320000</v>
      </c>
      <c r="L521" s="914"/>
      <c r="M521" s="914"/>
      <c r="N521" s="914"/>
      <c r="O521" s="914"/>
      <c r="P521" s="914"/>
      <c r="Q521" s="914"/>
      <c r="R521" s="915"/>
    </row>
    <row r="522" spans="1:18" ht="49.5" customHeight="1">
      <c r="A522" s="329">
        <v>2</v>
      </c>
      <c r="B522" s="3164" t="s">
        <v>2024</v>
      </c>
      <c r="C522" s="3165"/>
      <c r="D522" s="3165"/>
      <c r="E522" s="3165"/>
      <c r="F522" s="3165"/>
      <c r="G522" s="3165"/>
      <c r="H522" s="3165"/>
      <c r="I522" s="3165"/>
      <c r="J522" s="3165"/>
      <c r="K522" s="3165"/>
      <c r="L522" s="3165"/>
      <c r="M522" s="3165"/>
      <c r="N522" s="3165"/>
      <c r="O522" s="3165"/>
      <c r="P522" s="3165"/>
      <c r="Q522" s="3165"/>
      <c r="R522" s="3166"/>
    </row>
    <row r="523" spans="1:18" ht="31.5" customHeight="1">
      <c r="A523" s="191"/>
      <c r="B523" s="414"/>
      <c r="C523" s="296"/>
      <c r="D523" s="814"/>
      <c r="E523" s="414"/>
      <c r="F523" s="296"/>
      <c r="G523" s="2969" t="s">
        <v>1453</v>
      </c>
      <c r="H523" s="2969"/>
      <c r="I523" s="2969"/>
      <c r="J523" s="2969"/>
      <c r="K523" s="2969"/>
      <c r="L523" s="2969"/>
      <c r="M523" s="2969"/>
      <c r="N523" s="2969"/>
      <c r="O523" s="2969"/>
      <c r="P523" s="2969"/>
      <c r="Q523" s="2969"/>
      <c r="R523" s="2970"/>
    </row>
    <row r="524" spans="1:18" ht="92.25" customHeight="1">
      <c r="A524" s="191"/>
      <c r="B524" s="682" t="s">
        <v>1384</v>
      </c>
      <c r="C524" s="361" t="s">
        <v>1292</v>
      </c>
      <c r="D524" s="791" t="s">
        <v>1573</v>
      </c>
      <c r="E524" s="672"/>
      <c r="F524" s="673"/>
      <c r="G524" s="673"/>
      <c r="H524" s="673"/>
      <c r="I524" s="673"/>
      <c r="J524" s="673"/>
      <c r="K524" s="454">
        <v>8900000</v>
      </c>
      <c r="L524" s="673"/>
      <c r="N524" s="673"/>
      <c r="O524" s="673"/>
      <c r="P524" s="673"/>
      <c r="Q524" s="673"/>
      <c r="R524" s="674"/>
    </row>
    <row r="525" spans="1:18" ht="110.25">
      <c r="A525" s="191"/>
      <c r="B525" s="256" t="s">
        <v>1386</v>
      </c>
      <c r="C525" s="235" t="s">
        <v>1292</v>
      </c>
      <c r="D525" s="791" t="s">
        <v>1573</v>
      </c>
      <c r="E525" s="672"/>
      <c r="F525" s="673"/>
      <c r="G525" s="673"/>
      <c r="H525" s="673"/>
      <c r="I525" s="673"/>
      <c r="J525" s="673"/>
      <c r="K525" s="454">
        <v>9850000</v>
      </c>
      <c r="L525" s="673"/>
      <c r="M525" s="924"/>
      <c r="N525" s="591"/>
      <c r="O525" s="591"/>
      <c r="P525" s="364"/>
      <c r="Q525" s="364"/>
      <c r="R525" s="595"/>
    </row>
    <row r="526" spans="1:18" ht="110.25">
      <c r="A526" s="191"/>
      <c r="B526" s="255" t="s">
        <v>1385</v>
      </c>
      <c r="C526" s="235" t="s">
        <v>1292</v>
      </c>
      <c r="D526" s="791" t="s">
        <v>1572</v>
      </c>
      <c r="E526" s="601"/>
      <c r="F526" s="591"/>
      <c r="G526" s="591"/>
      <c r="H526" s="364"/>
      <c r="I526" s="591"/>
      <c r="J526" s="591"/>
      <c r="K526" s="619">
        <v>11500000</v>
      </c>
      <c r="L526" s="591"/>
      <c r="N526" s="239"/>
      <c r="O526" s="239"/>
      <c r="P526" s="239"/>
      <c r="Q526" s="239"/>
      <c r="R526" s="594"/>
    </row>
    <row r="527" spans="1:18" ht="94.5">
      <c r="A527" s="191"/>
      <c r="B527" s="683" t="s">
        <v>1317</v>
      </c>
      <c r="C527" s="235" t="s">
        <v>1292</v>
      </c>
      <c r="D527" s="791" t="s">
        <v>1573</v>
      </c>
      <c r="E527" s="378"/>
      <c r="F527" s="239"/>
      <c r="G527" s="239"/>
      <c r="H527" s="239"/>
      <c r="I527" s="239"/>
      <c r="J527" s="239"/>
      <c r="K527" s="620">
        <v>12000000</v>
      </c>
      <c r="L527" s="239"/>
      <c r="M527" s="924"/>
      <c r="N527" s="239"/>
      <c r="O527" s="239"/>
      <c r="P527" s="239"/>
      <c r="Q527" s="239"/>
      <c r="R527" s="594"/>
    </row>
    <row r="528" spans="1:18" ht="110.25">
      <c r="A528" s="191"/>
      <c r="B528" s="257" t="s">
        <v>1387</v>
      </c>
      <c r="C528" s="235" t="s">
        <v>1292</v>
      </c>
      <c r="D528" s="791" t="s">
        <v>1573</v>
      </c>
      <c r="E528" s="378"/>
      <c r="F528" s="239"/>
      <c r="G528" s="239"/>
      <c r="H528" s="239"/>
      <c r="I528" s="239"/>
      <c r="J528" s="239"/>
      <c r="K528" s="620">
        <v>13000000</v>
      </c>
      <c r="L528" s="239"/>
      <c r="M528" s="924"/>
      <c r="N528" s="239"/>
      <c r="O528" s="366"/>
      <c r="P528" s="366"/>
      <c r="Q528" s="366"/>
      <c r="R528" s="600"/>
    </row>
    <row r="529" spans="1:19" ht="105">
      <c r="A529" s="191"/>
      <c r="B529" s="150" t="s">
        <v>1388</v>
      </c>
      <c r="C529" s="483" t="s">
        <v>1292</v>
      </c>
      <c r="D529" s="157" t="s">
        <v>1573</v>
      </c>
      <c r="E529" s="599"/>
      <c r="F529" s="364"/>
      <c r="G529" s="366"/>
      <c r="H529" s="366"/>
      <c r="I529" s="366"/>
      <c r="J529" s="366"/>
      <c r="K529" s="621">
        <v>14500000</v>
      </c>
      <c r="L529" s="366"/>
      <c r="M529" s="924"/>
      <c r="N529" s="239"/>
      <c r="O529" s="364"/>
      <c r="P529" s="364"/>
      <c r="Q529" s="364"/>
      <c r="R529" s="595"/>
    </row>
    <row r="530" spans="1:19" ht="105">
      <c r="A530" s="191"/>
      <c r="B530" s="150" t="s">
        <v>1389</v>
      </c>
      <c r="C530" s="235" t="s">
        <v>1292</v>
      </c>
      <c r="D530" s="791" t="s">
        <v>1573</v>
      </c>
      <c r="E530" s="378"/>
      <c r="F530" s="239"/>
      <c r="G530" s="364"/>
      <c r="H530" s="364"/>
      <c r="I530" s="364"/>
      <c r="J530" s="364"/>
      <c r="K530" s="619">
        <v>15000000</v>
      </c>
      <c r="L530" s="364"/>
      <c r="M530" s="924"/>
      <c r="N530" s="239"/>
      <c r="O530" s="364"/>
      <c r="P530" s="364"/>
      <c r="Q530" s="364"/>
      <c r="R530" s="595"/>
    </row>
    <row r="531" spans="1:19" ht="105">
      <c r="A531" s="191"/>
      <c r="B531" s="248" t="s">
        <v>1390</v>
      </c>
      <c r="C531" s="235" t="s">
        <v>1292</v>
      </c>
      <c r="D531" s="791" t="s">
        <v>1573</v>
      </c>
      <c r="E531" s="378"/>
      <c r="F531" s="239"/>
      <c r="G531" s="239"/>
      <c r="H531" s="239"/>
      <c r="I531" s="239"/>
      <c r="J531" s="239"/>
      <c r="K531" s="620">
        <v>15500000</v>
      </c>
      <c r="L531" s="239"/>
      <c r="M531" s="924"/>
      <c r="N531" s="239"/>
      <c r="O531" s="239"/>
      <c r="P531" s="239"/>
      <c r="Q531" s="239"/>
      <c r="R531" s="594"/>
    </row>
    <row r="532" spans="1:19" ht="135">
      <c r="A532" s="191"/>
      <c r="B532" s="248" t="s">
        <v>1391</v>
      </c>
      <c r="C532" s="235" t="s">
        <v>1292</v>
      </c>
      <c r="D532" s="791" t="s">
        <v>1573</v>
      </c>
      <c r="E532" s="378"/>
      <c r="F532" s="239"/>
      <c r="G532" s="239"/>
      <c r="H532" s="239"/>
      <c r="I532" s="239"/>
      <c r="J532" s="239"/>
      <c r="K532" s="620">
        <v>10065000</v>
      </c>
      <c r="L532" s="239"/>
      <c r="M532" s="924"/>
      <c r="N532" s="239"/>
      <c r="O532" s="239"/>
      <c r="P532" s="239"/>
      <c r="Q532" s="239"/>
      <c r="R532" s="594"/>
      <c r="S532" s="925"/>
    </row>
    <row r="533" spans="1:19" ht="135">
      <c r="A533" s="191"/>
      <c r="B533" s="150" t="s">
        <v>1392</v>
      </c>
      <c r="C533" s="235" t="s">
        <v>1292</v>
      </c>
      <c r="D533" s="791" t="s">
        <v>1573</v>
      </c>
      <c r="E533" s="378"/>
      <c r="F533" s="239"/>
      <c r="G533" s="239"/>
      <c r="H533" s="239"/>
      <c r="I533" s="239"/>
      <c r="J533" s="239"/>
      <c r="K533" s="454">
        <v>10950000</v>
      </c>
      <c r="L533" s="239"/>
      <c r="M533" s="924"/>
      <c r="N533" s="239"/>
      <c r="O533" s="366"/>
      <c r="P533" s="366"/>
      <c r="Q533" s="366"/>
      <c r="R533" s="600"/>
    </row>
    <row r="534" spans="1:19" ht="135">
      <c r="A534" s="341"/>
      <c r="B534" s="248" t="s">
        <v>1394</v>
      </c>
      <c r="C534" s="235" t="s">
        <v>1292</v>
      </c>
      <c r="D534" s="791" t="s">
        <v>1573</v>
      </c>
      <c r="E534" s="378"/>
      <c r="F534" s="239"/>
      <c r="G534" s="239"/>
      <c r="H534" s="239"/>
      <c r="I534" s="239"/>
      <c r="J534" s="239"/>
      <c r="K534" s="620">
        <v>12200000</v>
      </c>
      <c r="L534" s="239"/>
      <c r="M534" s="924"/>
      <c r="N534" s="239"/>
      <c r="O534" s="239"/>
      <c r="P534" s="239"/>
      <c r="Q534" s="239"/>
      <c r="R534" s="594"/>
    </row>
    <row r="535" spans="1:19" ht="135">
      <c r="A535" s="191"/>
      <c r="B535" s="248" t="s">
        <v>1393</v>
      </c>
      <c r="C535" s="361" t="s">
        <v>1292</v>
      </c>
      <c r="D535" s="791" t="s">
        <v>1572</v>
      </c>
      <c r="E535" s="378"/>
      <c r="F535" s="364"/>
      <c r="G535" s="364"/>
      <c r="H535" s="364"/>
      <c r="I535" s="364"/>
      <c r="J535" s="364"/>
      <c r="K535" s="619">
        <v>12800000</v>
      </c>
      <c r="L535" s="364"/>
      <c r="M535" s="924"/>
      <c r="N535" s="239"/>
      <c r="O535" s="239"/>
      <c r="P535" s="239"/>
      <c r="Q535" s="239"/>
      <c r="R535" s="594"/>
    </row>
    <row r="536" spans="1:19" ht="135">
      <c r="A536" s="191"/>
      <c r="B536" s="150" t="s">
        <v>1395</v>
      </c>
      <c r="C536" s="235" t="s">
        <v>1292</v>
      </c>
      <c r="D536" s="791" t="s">
        <v>1573</v>
      </c>
      <c r="E536" s="378"/>
      <c r="F536" s="239"/>
      <c r="G536" s="239"/>
      <c r="H536" s="239"/>
      <c r="I536" s="239"/>
      <c r="J536" s="239"/>
      <c r="K536" s="620">
        <v>14080000</v>
      </c>
      <c r="L536" s="239"/>
      <c r="N536" s="239"/>
      <c r="O536" s="239"/>
      <c r="P536" s="239"/>
      <c r="Q536" s="239"/>
      <c r="R536" s="594"/>
    </row>
    <row r="537" spans="1:19" ht="135">
      <c r="A537" s="191"/>
      <c r="B537" s="248" t="s">
        <v>1396</v>
      </c>
      <c r="C537" s="235" t="s">
        <v>1292</v>
      </c>
      <c r="D537" s="791" t="s">
        <v>1572</v>
      </c>
      <c r="E537" s="379"/>
      <c r="F537" s="364"/>
      <c r="G537" s="364"/>
      <c r="H537" s="364"/>
      <c r="I537" s="364"/>
      <c r="J537" s="364"/>
      <c r="K537" s="619">
        <v>16350000</v>
      </c>
      <c r="L537" s="364"/>
      <c r="M537" s="923"/>
      <c r="N537" s="364"/>
      <c r="O537" s="364"/>
      <c r="P537" s="364"/>
      <c r="Q537" s="364"/>
      <c r="R537" s="595"/>
    </row>
    <row r="538" spans="1:19" ht="120">
      <c r="A538" s="191"/>
      <c r="B538" s="755" t="s">
        <v>1652</v>
      </c>
      <c r="C538" s="235" t="s">
        <v>1292</v>
      </c>
      <c r="D538" s="791" t="s">
        <v>1572</v>
      </c>
      <c r="E538" s="378"/>
      <c r="F538" s="239"/>
      <c r="G538" s="239"/>
      <c r="H538" s="239"/>
      <c r="I538" s="239"/>
      <c r="J538" s="239"/>
      <c r="K538" s="620">
        <v>10065000</v>
      </c>
      <c r="L538" s="239"/>
      <c r="M538" s="924"/>
      <c r="N538" s="239"/>
      <c r="O538" s="239"/>
      <c r="P538" s="239"/>
      <c r="Q538" s="239"/>
      <c r="R538" s="594"/>
    </row>
    <row r="539" spans="1:19" ht="120">
      <c r="A539" s="191">
        <v>16</v>
      </c>
      <c r="B539" s="755" t="s">
        <v>1653</v>
      </c>
      <c r="C539" s="235" t="s">
        <v>1292</v>
      </c>
      <c r="D539" s="791" t="s">
        <v>1572</v>
      </c>
      <c r="E539" s="378"/>
      <c r="F539" s="239"/>
      <c r="G539" s="239"/>
      <c r="H539" s="239"/>
      <c r="I539" s="239"/>
      <c r="J539" s="239"/>
      <c r="K539" s="620">
        <v>11000000</v>
      </c>
      <c r="L539" s="239"/>
      <c r="M539" s="924"/>
      <c r="N539" s="239"/>
      <c r="O539" s="239"/>
      <c r="P539" s="239"/>
      <c r="Q539" s="239"/>
      <c r="R539" s="594"/>
    </row>
    <row r="540" spans="1:19" ht="116.25" customHeight="1">
      <c r="A540" s="191"/>
      <c r="B540" s="755" t="s">
        <v>1654</v>
      </c>
      <c r="C540" s="235" t="s">
        <v>1292</v>
      </c>
      <c r="D540" s="791" t="s">
        <v>1572</v>
      </c>
      <c r="E540" s="379"/>
      <c r="F540" s="364"/>
      <c r="G540" s="364"/>
      <c r="H540" s="364"/>
      <c r="I540" s="364"/>
      <c r="J540" s="364"/>
      <c r="K540" s="619">
        <v>12500000</v>
      </c>
      <c r="L540" s="364"/>
      <c r="M540" s="924"/>
      <c r="N540" s="364"/>
      <c r="O540" s="364"/>
      <c r="P540" s="364"/>
      <c r="Q540" s="364"/>
      <c r="R540" s="595"/>
    </row>
    <row r="541" spans="1:19" ht="116.25" customHeight="1">
      <c r="A541" s="191"/>
      <c r="B541" s="772" t="s">
        <v>1655</v>
      </c>
      <c r="C541" s="235" t="s">
        <v>1292</v>
      </c>
      <c r="D541" s="791" t="s">
        <v>1572</v>
      </c>
      <c r="E541" s="379"/>
      <c r="F541" s="364"/>
      <c r="G541" s="364"/>
      <c r="H541" s="364"/>
      <c r="I541" s="364"/>
      <c r="J541" s="364"/>
      <c r="K541" s="619">
        <v>13500000</v>
      </c>
      <c r="L541" s="364"/>
      <c r="M541" s="924"/>
      <c r="N541" s="364"/>
      <c r="O541" s="364"/>
      <c r="P541" s="364"/>
      <c r="Q541" s="364"/>
      <c r="R541" s="595"/>
    </row>
    <row r="542" spans="1:19" ht="116.25" customHeight="1">
      <c r="A542" s="191"/>
      <c r="B542" s="772" t="s">
        <v>1819</v>
      </c>
      <c r="C542" s="235" t="s">
        <v>1292</v>
      </c>
      <c r="D542" s="791" t="s">
        <v>1572</v>
      </c>
      <c r="E542" s="378"/>
      <c r="F542" s="239"/>
      <c r="G542" s="239"/>
      <c r="H542" s="239"/>
      <c r="I542" s="239"/>
      <c r="J542" s="239"/>
      <c r="K542" s="620">
        <v>14500000</v>
      </c>
      <c r="L542" s="239"/>
      <c r="M542" s="924"/>
      <c r="N542" s="239"/>
      <c r="O542" s="239"/>
      <c r="P542" s="239"/>
      <c r="Q542" s="239"/>
      <c r="R542" s="594"/>
    </row>
    <row r="543" spans="1:19" ht="105" customHeight="1">
      <c r="A543" s="191"/>
      <c r="B543" s="772" t="s">
        <v>1824</v>
      </c>
      <c r="C543" s="235" t="s">
        <v>1292</v>
      </c>
      <c r="D543" s="791" t="s">
        <v>1572</v>
      </c>
      <c r="E543" s="379"/>
      <c r="F543" s="364"/>
      <c r="G543" s="364"/>
      <c r="H543" s="364"/>
      <c r="I543" s="364"/>
      <c r="J543" s="364"/>
      <c r="K543" s="619">
        <v>16800000</v>
      </c>
      <c r="L543" s="364"/>
      <c r="M543" s="924"/>
      <c r="N543" s="239"/>
      <c r="O543" s="239"/>
      <c r="P543" s="239"/>
      <c r="Q543" s="239"/>
      <c r="R543" s="594"/>
    </row>
    <row r="544" spans="1:19" ht="103.5" customHeight="1">
      <c r="A544" s="191"/>
      <c r="B544" s="756" t="s">
        <v>1656</v>
      </c>
      <c r="C544" s="235" t="s">
        <v>1292</v>
      </c>
      <c r="D544" s="791" t="s">
        <v>1572</v>
      </c>
      <c r="E544" s="378"/>
      <c r="F544" s="239"/>
      <c r="G544" s="239"/>
      <c r="H544" s="239"/>
      <c r="I544" s="239"/>
      <c r="J544" s="239"/>
      <c r="K544" s="620">
        <v>7500000</v>
      </c>
      <c r="L544" s="239"/>
      <c r="M544" s="924"/>
      <c r="N544" s="239"/>
      <c r="O544" s="239"/>
      <c r="P544" s="239"/>
      <c r="Q544" s="239"/>
      <c r="R544" s="594"/>
    </row>
    <row r="545" spans="1:18" ht="100.5" customHeight="1">
      <c r="A545" s="191"/>
      <c r="B545" s="756" t="s">
        <v>1657</v>
      </c>
      <c r="C545" s="235" t="s">
        <v>1292</v>
      </c>
      <c r="D545" s="791" t="s">
        <v>1572</v>
      </c>
      <c r="E545" s="378"/>
      <c r="F545" s="239"/>
      <c r="G545" s="239"/>
      <c r="H545" s="239"/>
      <c r="I545" s="239"/>
      <c r="J545" s="239"/>
      <c r="K545" s="454">
        <v>8200000</v>
      </c>
      <c r="L545" s="239"/>
      <c r="M545" s="924"/>
      <c r="N545" s="239"/>
      <c r="O545" s="239"/>
      <c r="P545" s="239"/>
      <c r="Q545" s="239"/>
      <c r="R545" s="594"/>
    </row>
    <row r="546" spans="1:18" ht="103.5" customHeight="1">
      <c r="A546" s="191"/>
      <c r="B546" s="756" t="s">
        <v>1658</v>
      </c>
      <c r="C546" s="235" t="s">
        <v>1292</v>
      </c>
      <c r="D546" s="791" t="s">
        <v>1572</v>
      </c>
      <c r="E546" s="378"/>
      <c r="F546" s="239"/>
      <c r="G546" s="239"/>
      <c r="H546" s="239"/>
      <c r="I546" s="239"/>
      <c r="J546" s="239"/>
      <c r="K546" s="454">
        <v>8800000</v>
      </c>
      <c r="L546" s="239"/>
      <c r="M546" s="924"/>
      <c r="N546" s="364"/>
      <c r="O546" s="364"/>
      <c r="P546" s="364"/>
      <c r="Q546" s="364"/>
      <c r="R546" s="595"/>
    </row>
    <row r="547" spans="1:18" ht="89.25">
      <c r="A547" s="191"/>
      <c r="B547" s="763" t="s">
        <v>1659</v>
      </c>
      <c r="C547" s="235" t="s">
        <v>1292</v>
      </c>
      <c r="D547" s="791" t="s">
        <v>1572</v>
      </c>
      <c r="E547" s="379"/>
      <c r="F547" s="364"/>
      <c r="G547" s="364"/>
      <c r="H547" s="364"/>
      <c r="I547" s="364"/>
      <c r="J547" s="364"/>
      <c r="K547" s="455">
        <v>9300000</v>
      </c>
      <c r="L547" s="364"/>
      <c r="M547" s="924"/>
      <c r="N547" s="239"/>
      <c r="O547" s="239"/>
      <c r="P547" s="239"/>
      <c r="Q547" s="239"/>
      <c r="R547" s="594"/>
    </row>
    <row r="548" spans="1:18" ht="135">
      <c r="A548" s="157"/>
      <c r="B548" s="217" t="s">
        <v>1406</v>
      </c>
      <c r="C548" s="233" t="s">
        <v>1292</v>
      </c>
      <c r="D548" s="791" t="s">
        <v>1572</v>
      </c>
      <c r="E548" s="378"/>
      <c r="F548" s="239"/>
      <c r="G548" s="239"/>
      <c r="H548" s="239"/>
      <c r="I548" s="239"/>
      <c r="J548" s="239"/>
      <c r="K548" s="454">
        <v>29500000</v>
      </c>
      <c r="L548" s="239"/>
      <c r="N548" s="239"/>
      <c r="O548" s="239"/>
      <c r="P548" s="239"/>
      <c r="Q548" s="239"/>
      <c r="R548" s="594"/>
    </row>
    <row r="549" spans="1:18" ht="135">
      <c r="A549" s="342"/>
      <c r="B549" s="160" t="s">
        <v>1407</v>
      </c>
      <c r="C549" s="365" t="s">
        <v>1292</v>
      </c>
      <c r="D549" s="791" t="s">
        <v>1572</v>
      </c>
      <c r="E549" s="378"/>
      <c r="F549" s="239"/>
      <c r="G549" s="239"/>
      <c r="H549" s="239"/>
      <c r="I549" s="239"/>
      <c r="J549" s="239"/>
      <c r="K549" s="620">
        <v>36200000</v>
      </c>
      <c r="L549" s="239"/>
      <c r="M549" s="924"/>
      <c r="N549" s="239"/>
      <c r="O549" s="239"/>
      <c r="P549" s="239"/>
      <c r="Q549" s="239"/>
      <c r="R549" s="594"/>
    </row>
    <row r="550" spans="1:18" ht="135">
      <c r="A550" s="191"/>
      <c r="B550" s="217" t="s">
        <v>1408</v>
      </c>
      <c r="C550" s="235" t="s">
        <v>1292</v>
      </c>
      <c r="D550" s="791" t="s">
        <v>1572</v>
      </c>
      <c r="E550" s="378"/>
      <c r="F550" s="239"/>
      <c r="G550" s="239"/>
      <c r="H550" s="239"/>
      <c r="I550" s="239"/>
      <c r="J550" s="239"/>
      <c r="K550" s="620">
        <v>37350000</v>
      </c>
      <c r="L550" s="239"/>
      <c r="M550" s="924"/>
      <c r="N550" s="239"/>
      <c r="O550" s="239"/>
      <c r="P550" s="239"/>
      <c r="Q550" s="239"/>
      <c r="R550" s="594"/>
    </row>
    <row r="551" spans="1:18" ht="120">
      <c r="A551" s="191">
        <v>28</v>
      </c>
      <c r="B551" s="217" t="s">
        <v>1409</v>
      </c>
      <c r="C551" s="235" t="s">
        <v>1292</v>
      </c>
      <c r="D551" s="791" t="s">
        <v>1572</v>
      </c>
      <c r="E551" s="378"/>
      <c r="F551" s="239"/>
      <c r="G551" s="239"/>
      <c r="H551" s="239"/>
      <c r="I551" s="239"/>
      <c r="J551" s="239"/>
      <c r="K551" s="620">
        <v>24000000</v>
      </c>
      <c r="L551" s="239"/>
      <c r="N551" s="364"/>
      <c r="O551" s="364"/>
      <c r="P551" s="364"/>
      <c r="Q551" s="364"/>
      <c r="R551" s="595"/>
    </row>
    <row r="552" spans="1:18" ht="120">
      <c r="A552" s="191"/>
      <c r="B552" s="150" t="s">
        <v>1410</v>
      </c>
      <c r="C552" s="235" t="s">
        <v>1292</v>
      </c>
      <c r="D552" s="791" t="s">
        <v>1572</v>
      </c>
      <c r="E552" s="379"/>
      <c r="F552" s="364"/>
      <c r="G552" s="364"/>
      <c r="H552" s="364"/>
      <c r="I552" s="364"/>
      <c r="J552" s="364"/>
      <c r="K552" s="619">
        <v>29500000</v>
      </c>
      <c r="L552" s="364"/>
      <c r="M552" s="924"/>
      <c r="N552" s="239"/>
      <c r="O552" s="239"/>
      <c r="P552" s="239"/>
      <c r="Q552" s="239"/>
      <c r="R552" s="594"/>
    </row>
    <row r="553" spans="1:18" ht="120">
      <c r="A553" s="191"/>
      <c r="B553" s="150" t="s">
        <v>1411</v>
      </c>
      <c r="C553" s="235" t="s">
        <v>1292</v>
      </c>
      <c r="D553" s="791" t="s">
        <v>1572</v>
      </c>
      <c r="E553" s="378"/>
      <c r="F553" s="239"/>
      <c r="G553" s="239"/>
      <c r="H553" s="239"/>
      <c r="I553" s="239"/>
      <c r="J553" s="239"/>
      <c r="K553" s="620">
        <v>36200000</v>
      </c>
      <c r="L553" s="239"/>
      <c r="M553" s="924"/>
      <c r="N553" s="239"/>
      <c r="O553" s="239"/>
      <c r="P553" s="239"/>
      <c r="Q553" s="239"/>
      <c r="R553" s="594"/>
    </row>
    <row r="554" spans="1:18" ht="120">
      <c r="A554" s="191">
        <v>31</v>
      </c>
      <c r="B554" s="217" t="s">
        <v>1412</v>
      </c>
      <c r="C554" s="235" t="s">
        <v>1292</v>
      </c>
      <c r="D554" s="791" t="s">
        <v>1572</v>
      </c>
      <c r="E554" s="378"/>
      <c r="F554" s="239"/>
      <c r="G554" s="239"/>
      <c r="H554" s="239"/>
      <c r="I554" s="239"/>
      <c r="J554" s="239"/>
      <c r="K554" s="620">
        <v>37350000</v>
      </c>
      <c r="L554" s="239"/>
      <c r="N554" s="239"/>
      <c r="O554" s="239"/>
      <c r="P554" s="239"/>
      <c r="Q554" s="239"/>
      <c r="R554" s="594"/>
    </row>
    <row r="555" spans="1:18" ht="165">
      <c r="A555" s="191"/>
      <c r="B555" s="217" t="s">
        <v>1413</v>
      </c>
      <c r="C555" s="235" t="s">
        <v>1292</v>
      </c>
      <c r="D555" s="791" t="s">
        <v>1572</v>
      </c>
      <c r="E555" s="378"/>
      <c r="F555" s="239"/>
      <c r="G555" s="239"/>
      <c r="H555" s="239"/>
      <c r="I555" s="239"/>
      <c r="J555" s="239"/>
      <c r="K555" s="620">
        <v>15700000</v>
      </c>
      <c r="L555" s="239"/>
      <c r="M555" s="924"/>
      <c r="N555" s="239"/>
      <c r="O555" s="239"/>
      <c r="P555" s="239"/>
      <c r="Q555" s="239"/>
      <c r="R555" s="594"/>
    </row>
    <row r="556" spans="1:18" ht="165">
      <c r="A556" s="191">
        <v>33</v>
      </c>
      <c r="B556" s="150" t="s">
        <v>1414</v>
      </c>
      <c r="C556" s="235" t="s">
        <v>1292</v>
      </c>
      <c r="D556" s="791" t="s">
        <v>1572</v>
      </c>
      <c r="E556" s="378"/>
      <c r="F556" s="239"/>
      <c r="G556" s="239"/>
      <c r="H556" s="239"/>
      <c r="I556" s="239"/>
      <c r="J556" s="239"/>
      <c r="K556" s="620">
        <v>19750000</v>
      </c>
      <c r="L556" s="239"/>
      <c r="M556" s="924"/>
      <c r="N556" s="239"/>
      <c r="O556" s="239"/>
      <c r="P556" s="239"/>
      <c r="Q556" s="239"/>
      <c r="R556" s="594"/>
    </row>
    <row r="557" spans="1:18" ht="165">
      <c r="A557" s="157">
        <v>34</v>
      </c>
      <c r="B557" s="217" t="s">
        <v>1415</v>
      </c>
      <c r="C557" s="361" t="s">
        <v>1292</v>
      </c>
      <c r="D557" s="791" t="s">
        <v>1572</v>
      </c>
      <c r="E557" s="378"/>
      <c r="F557" s="239"/>
      <c r="G557" s="239"/>
      <c r="H557" s="239"/>
      <c r="I557" s="239"/>
      <c r="J557" s="239"/>
      <c r="K557" s="454">
        <v>20350000</v>
      </c>
      <c r="L557" s="239"/>
      <c r="N557" s="364"/>
      <c r="O557" s="364"/>
      <c r="P557" s="300"/>
      <c r="Q557" s="300"/>
      <c r="R557" s="415"/>
    </row>
    <row r="558" spans="1:18" ht="150" customHeight="1">
      <c r="A558" s="372">
        <v>35</v>
      </c>
      <c r="B558" s="150" t="s">
        <v>1416</v>
      </c>
      <c r="C558" s="235" t="s">
        <v>1292</v>
      </c>
      <c r="D558" s="791" t="s">
        <v>1572</v>
      </c>
      <c r="E558" s="379"/>
      <c r="F558" s="364"/>
      <c r="G558" s="364"/>
      <c r="H558" s="300"/>
      <c r="I558" s="364"/>
      <c r="J558" s="364"/>
      <c r="K558" s="455">
        <v>22350000</v>
      </c>
      <c r="L558" s="364"/>
      <c r="M558" s="924"/>
      <c r="N558" s="298"/>
      <c r="O558" s="298"/>
      <c r="P558" s="729"/>
      <c r="Q558" s="729"/>
      <c r="R558" s="735"/>
    </row>
    <row r="559" spans="1:18" ht="47.25" customHeight="1">
      <c r="A559" s="156" t="s">
        <v>1501</v>
      </c>
      <c r="B559" s="499" t="s">
        <v>1823</v>
      </c>
      <c r="C559" s="298"/>
      <c r="D559" s="473"/>
      <c r="E559" s="185"/>
      <c r="F559" s="298"/>
      <c r="G559" s="298"/>
      <c r="H559" s="729"/>
      <c r="I559" s="298"/>
      <c r="J559" s="298"/>
      <c r="K559" s="298"/>
      <c r="L559" s="298"/>
      <c r="M559" s="473"/>
      <c r="N559" s="905"/>
      <c r="O559" s="905"/>
      <c r="P559" s="905"/>
      <c r="Q559" s="905"/>
      <c r="R559" s="906"/>
    </row>
    <row r="560" spans="1:18" ht="52.5" customHeight="1">
      <c r="A560" s="157"/>
      <c r="B560" s="3115" t="s">
        <v>2035</v>
      </c>
      <c r="C560" s="3116"/>
      <c r="D560" s="3116"/>
      <c r="E560" s="3116"/>
      <c r="F560" s="3116"/>
      <c r="G560" s="3116"/>
      <c r="H560" s="3116"/>
      <c r="I560" s="3116"/>
      <c r="J560" s="3116"/>
      <c r="K560" s="3116"/>
      <c r="L560" s="3116"/>
      <c r="M560" s="3116"/>
      <c r="N560" s="3116"/>
      <c r="O560" s="3116"/>
      <c r="P560" s="3116"/>
      <c r="Q560" s="3116"/>
      <c r="R560" s="3117"/>
    </row>
    <row r="561" spans="1:18" ht="19.5" customHeight="1">
      <c r="A561" s="157"/>
      <c r="B561" s="2944" t="s">
        <v>1503</v>
      </c>
      <c r="C561" s="2945"/>
      <c r="D561" s="815"/>
      <c r="E561" s="185"/>
      <c r="F561" s="298"/>
      <c r="G561" s="472"/>
      <c r="H561" s="495"/>
      <c r="I561" s="472"/>
      <c r="J561" s="472"/>
      <c r="K561" s="454">
        <v>2450</v>
      </c>
      <c r="L561" s="472"/>
      <c r="M561" s="472"/>
      <c r="N561" s="495"/>
      <c r="O561" s="495"/>
      <c r="P561" s="495"/>
      <c r="Q561" s="495"/>
      <c r="R561" s="608"/>
    </row>
    <row r="562" spans="1:18" ht="18.75" customHeight="1">
      <c r="A562" s="157"/>
      <c r="B562" s="684" t="s">
        <v>1504</v>
      </c>
      <c r="C562" s="497" t="s">
        <v>178</v>
      </c>
      <c r="D562" s="3077" t="s">
        <v>177</v>
      </c>
      <c r="E562" s="498"/>
      <c r="F562" s="495"/>
      <c r="G562" s="495"/>
      <c r="H562" s="495"/>
      <c r="I562" s="495"/>
      <c r="J562" s="495"/>
      <c r="K562" s="454">
        <v>4070</v>
      </c>
      <c r="L562" s="495"/>
      <c r="M562" s="924"/>
      <c r="N562" s="495"/>
      <c r="O562" s="495"/>
      <c r="P562" s="775"/>
      <c r="Q562" s="775"/>
      <c r="R562" s="776"/>
    </row>
    <row r="563" spans="1:18" ht="15.75">
      <c r="A563" s="157"/>
      <c r="B563" s="773" t="s">
        <v>1505</v>
      </c>
      <c r="C563" s="774" t="s">
        <v>178</v>
      </c>
      <c r="D563" s="3078"/>
      <c r="E563" s="498"/>
      <c r="F563" s="495"/>
      <c r="G563" s="495"/>
      <c r="H563" s="775"/>
      <c r="I563" s="495"/>
      <c r="J563" s="495"/>
      <c r="K563" s="775"/>
      <c r="L563" s="495"/>
      <c r="M563" s="924"/>
      <c r="N563" s="775"/>
      <c r="O563" s="775"/>
      <c r="P563" s="775"/>
      <c r="Q563" s="775"/>
      <c r="R563" s="776"/>
    </row>
    <row r="564" spans="1:18" ht="33" customHeight="1">
      <c r="A564" s="157"/>
      <c r="B564" s="777" t="s">
        <v>1511</v>
      </c>
      <c r="C564" s="778"/>
      <c r="D564" s="3079"/>
      <c r="E564" s="779"/>
      <c r="F564" s="775"/>
      <c r="G564" s="775"/>
      <c r="H564" s="775"/>
      <c r="I564" s="775"/>
      <c r="J564" s="775"/>
      <c r="K564" s="454">
        <v>4660</v>
      </c>
      <c r="L564" s="775"/>
      <c r="M564" s="924"/>
      <c r="N564" s="775"/>
      <c r="O564" s="775"/>
      <c r="P564" s="775"/>
      <c r="Q564" s="775"/>
      <c r="R564" s="776"/>
    </row>
    <row r="565" spans="1:18" ht="29.25" customHeight="1">
      <c r="A565" s="157"/>
      <c r="B565" s="781" t="s">
        <v>1506</v>
      </c>
      <c r="C565" s="782" t="s">
        <v>178</v>
      </c>
      <c r="D565" s="3074" t="s">
        <v>1564</v>
      </c>
      <c r="E565" s="779"/>
      <c r="F565" s="775"/>
      <c r="G565" s="775"/>
      <c r="H565" s="775"/>
      <c r="I565" s="775"/>
      <c r="J565" s="775"/>
      <c r="K565" s="454">
        <v>6570</v>
      </c>
      <c r="L565" s="775"/>
      <c r="M565" s="924"/>
      <c r="N565" s="775"/>
      <c r="O565" s="775"/>
      <c r="P565" s="775"/>
      <c r="Q565" s="775"/>
      <c r="R565" s="776"/>
    </row>
    <row r="566" spans="1:18" ht="38.25" customHeight="1">
      <c r="A566" s="157"/>
      <c r="B566" s="781" t="s">
        <v>1507</v>
      </c>
      <c r="C566" s="782" t="s">
        <v>178</v>
      </c>
      <c r="D566" s="3075"/>
      <c r="E566" s="779"/>
      <c r="F566" s="775"/>
      <c r="G566" s="775"/>
      <c r="H566" s="775"/>
      <c r="I566" s="775"/>
      <c r="J566" s="775"/>
      <c r="K566" s="775"/>
      <c r="L566" s="775"/>
      <c r="M566" s="924"/>
      <c r="N566" s="775"/>
      <c r="O566" s="775"/>
      <c r="P566" s="775"/>
      <c r="Q566" s="775"/>
      <c r="R566" s="776"/>
    </row>
    <row r="567" spans="1:18" ht="32.25" customHeight="1">
      <c r="A567" s="157"/>
      <c r="B567" s="781" t="s">
        <v>180</v>
      </c>
      <c r="C567" s="778" t="s">
        <v>178</v>
      </c>
      <c r="D567" s="3075"/>
      <c r="E567" s="779"/>
      <c r="F567" s="775"/>
      <c r="G567" s="775"/>
      <c r="H567" s="775"/>
      <c r="I567" s="775"/>
      <c r="J567" s="775"/>
      <c r="K567" s="454">
        <v>8430</v>
      </c>
      <c r="L567" s="775"/>
      <c r="M567" s="924"/>
      <c r="N567" s="775"/>
      <c r="O567" s="775"/>
      <c r="P567" s="775"/>
      <c r="Q567" s="775"/>
      <c r="R567" s="776"/>
    </row>
    <row r="568" spans="1:18" ht="32.25" customHeight="1">
      <c r="A568" s="157"/>
      <c r="B568" s="781" t="s">
        <v>1508</v>
      </c>
      <c r="C568" s="778" t="s">
        <v>178</v>
      </c>
      <c r="D568" s="3075"/>
      <c r="E568" s="779"/>
      <c r="F568" s="775"/>
      <c r="G568" s="775"/>
      <c r="H568" s="775"/>
      <c r="I568" s="775"/>
      <c r="J568" s="775"/>
      <c r="K568" s="454">
        <v>12000</v>
      </c>
      <c r="L568" s="775"/>
      <c r="M568" s="924"/>
      <c r="N568" s="775"/>
      <c r="O568" s="775"/>
      <c r="P568" s="775"/>
      <c r="Q568" s="775"/>
      <c r="R568" s="776"/>
    </row>
    <row r="569" spans="1:18" ht="30" customHeight="1">
      <c r="A569" s="167"/>
      <c r="B569" s="781" t="s">
        <v>732</v>
      </c>
      <c r="C569" s="778" t="s">
        <v>178</v>
      </c>
      <c r="D569" s="3076"/>
      <c r="E569" s="779"/>
      <c r="F569" s="775"/>
      <c r="G569" s="775"/>
      <c r="H569" s="775"/>
      <c r="I569" s="775"/>
      <c r="J569" s="775"/>
      <c r="K569" s="454">
        <v>19460</v>
      </c>
      <c r="L569" s="775"/>
      <c r="M569" s="924"/>
      <c r="N569" s="775"/>
      <c r="O569" s="775"/>
      <c r="P569" s="775"/>
      <c r="Q569" s="775"/>
      <c r="R569" s="776"/>
    </row>
    <row r="570" spans="1:18" ht="42" customHeight="1">
      <c r="A570" s="157"/>
      <c r="B570" s="3016" t="s">
        <v>1512</v>
      </c>
      <c r="C570" s="3017"/>
      <c r="D570" s="3018"/>
      <c r="E570" s="779"/>
      <c r="F570" s="775"/>
      <c r="G570" s="775"/>
      <c r="H570" s="775"/>
      <c r="I570" s="775"/>
      <c r="J570" s="775"/>
      <c r="K570" s="775"/>
      <c r="L570" s="775"/>
      <c r="M570" s="924"/>
      <c r="N570" s="775"/>
      <c r="O570" s="775"/>
      <c r="P570" s="775"/>
      <c r="Q570" s="775"/>
      <c r="R570" s="776"/>
    </row>
    <row r="571" spans="1:18" ht="30.75" customHeight="1">
      <c r="A571" s="157"/>
      <c r="B571" s="781" t="s">
        <v>183</v>
      </c>
      <c r="C571" s="782" t="s">
        <v>178</v>
      </c>
      <c r="D571" s="3074" t="s">
        <v>182</v>
      </c>
      <c r="E571" s="779"/>
      <c r="F571" s="775"/>
      <c r="G571" s="775"/>
      <c r="H571" s="775"/>
      <c r="I571" s="775"/>
      <c r="J571" s="775"/>
      <c r="K571" s="454">
        <v>9680</v>
      </c>
      <c r="L571" s="775"/>
      <c r="M571" s="924"/>
      <c r="N571" s="775"/>
      <c r="O571" s="775"/>
      <c r="P571" s="775"/>
      <c r="Q571" s="775"/>
      <c r="R571" s="776"/>
    </row>
    <row r="572" spans="1:18" ht="29.25" customHeight="1">
      <c r="A572" s="157"/>
      <c r="B572" s="781" t="s">
        <v>184</v>
      </c>
      <c r="C572" s="782" t="s">
        <v>178</v>
      </c>
      <c r="D572" s="3075"/>
      <c r="E572" s="779"/>
      <c r="F572" s="775"/>
      <c r="G572" s="775"/>
      <c r="H572" s="775"/>
      <c r="I572" s="775"/>
      <c r="J572" s="775"/>
      <c r="K572" s="454">
        <v>13640</v>
      </c>
      <c r="L572" s="775"/>
      <c r="M572" s="924"/>
      <c r="N572" s="775"/>
      <c r="O572" s="775"/>
      <c r="P572" s="775"/>
      <c r="Q572" s="775"/>
      <c r="R572" s="776"/>
    </row>
    <row r="573" spans="1:18" ht="26.25" customHeight="1">
      <c r="A573" s="157"/>
      <c r="B573" s="781" t="s">
        <v>185</v>
      </c>
      <c r="C573" s="782" t="s">
        <v>178</v>
      </c>
      <c r="D573" s="3076"/>
      <c r="E573" s="779"/>
      <c r="F573" s="775"/>
      <c r="G573" s="775"/>
      <c r="H573" s="775"/>
      <c r="I573" s="775"/>
      <c r="J573" s="775"/>
      <c r="K573" s="454">
        <v>49610</v>
      </c>
      <c r="L573" s="775"/>
      <c r="M573" s="924"/>
      <c r="N573" s="775"/>
      <c r="O573" s="775"/>
      <c r="P573" s="775"/>
      <c r="Q573" s="775"/>
      <c r="R573" s="776"/>
    </row>
    <row r="574" spans="1:18" ht="30.75" customHeight="1">
      <c r="A574" s="157"/>
      <c r="B574" s="783" t="s">
        <v>186</v>
      </c>
      <c r="C574" s="778"/>
      <c r="D574" s="789"/>
      <c r="E574" s="779"/>
      <c r="F574" s="775"/>
      <c r="G574" s="775"/>
      <c r="H574" s="775"/>
      <c r="I574" s="775"/>
      <c r="J574" s="775"/>
      <c r="K574" s="775"/>
      <c r="L574" s="775"/>
      <c r="M574" s="924"/>
      <c r="N574" s="775"/>
      <c r="O574" s="775"/>
      <c r="P574" s="775"/>
      <c r="Q574" s="775"/>
      <c r="R574" s="776"/>
    </row>
    <row r="575" spans="1:18" ht="47.25" customHeight="1">
      <c r="A575" s="157"/>
      <c r="B575" s="781" t="s">
        <v>187</v>
      </c>
      <c r="C575" s="782" t="s">
        <v>188</v>
      </c>
      <c r="D575" s="3074" t="s">
        <v>1565</v>
      </c>
      <c r="E575" s="779"/>
      <c r="F575" s="775"/>
      <c r="G575" s="775"/>
      <c r="H575" s="775"/>
      <c r="I575" s="775"/>
      <c r="J575" s="775"/>
      <c r="K575" s="454">
        <v>20420</v>
      </c>
      <c r="L575" s="775"/>
      <c r="M575" s="924"/>
      <c r="N575" s="775"/>
      <c r="O575" s="775"/>
      <c r="P575" s="775"/>
      <c r="Q575" s="775"/>
      <c r="R575" s="776"/>
    </row>
    <row r="576" spans="1:18" ht="51" customHeight="1">
      <c r="A576" s="157"/>
      <c r="B576" s="781" t="s">
        <v>189</v>
      </c>
      <c r="C576" s="782" t="s">
        <v>188</v>
      </c>
      <c r="D576" s="3075"/>
      <c r="E576" s="983"/>
      <c r="F576" s="984"/>
      <c r="G576" s="984"/>
      <c r="H576" s="984"/>
      <c r="I576" s="984"/>
      <c r="J576" s="984"/>
      <c r="K576" s="455">
        <v>23700</v>
      </c>
      <c r="L576" s="984"/>
      <c r="M576" s="923"/>
      <c r="N576" s="984"/>
      <c r="O576" s="984"/>
      <c r="P576" s="984"/>
      <c r="Q576" s="984"/>
      <c r="R576" s="985"/>
    </row>
    <row r="577" spans="1:18" ht="35.25" customHeight="1">
      <c r="A577" s="157"/>
      <c r="B577" s="784" t="s">
        <v>1509</v>
      </c>
      <c r="C577" s="785" t="s">
        <v>190</v>
      </c>
      <c r="D577" s="3161"/>
      <c r="E577" s="779"/>
      <c r="F577" s="775"/>
      <c r="G577" s="775"/>
      <c r="H577" s="775"/>
      <c r="I577" s="775"/>
      <c r="J577" s="775"/>
      <c r="K577" s="454">
        <v>190880</v>
      </c>
      <c r="L577" s="775"/>
      <c r="M577" s="924"/>
      <c r="N577" s="775"/>
      <c r="O577" s="775"/>
      <c r="P577" s="289"/>
      <c r="Q577" s="289"/>
      <c r="R577" s="154"/>
    </row>
    <row r="578" spans="1:18" ht="25.5" customHeight="1">
      <c r="A578" s="271"/>
      <c r="B578" s="786" t="s">
        <v>1510</v>
      </c>
      <c r="C578" s="235" t="s">
        <v>190</v>
      </c>
      <c r="D578" s="3076"/>
      <c r="E578" s="328"/>
      <c r="F578" s="854"/>
      <c r="G578" s="854"/>
      <c r="H578" s="855"/>
      <c r="I578" s="854"/>
      <c r="J578" s="854"/>
      <c r="K578" s="986">
        <v>265100</v>
      </c>
      <c r="L578" s="854"/>
      <c r="M578" s="925"/>
      <c r="N578" s="925"/>
      <c r="O578" s="925"/>
      <c r="P578" s="925"/>
      <c r="Q578" s="925"/>
      <c r="R578" s="987"/>
    </row>
    <row r="579" spans="1:18" ht="34.5" customHeight="1">
      <c r="A579" s="961">
        <v>3</v>
      </c>
      <c r="B579" s="3146" t="s">
        <v>1982</v>
      </c>
      <c r="C579" s="3147"/>
      <c r="D579" s="3147"/>
      <c r="E579" s="3147"/>
      <c r="F579" s="3147"/>
      <c r="G579" s="3147"/>
      <c r="H579" s="3147"/>
      <c r="I579" s="3147"/>
      <c r="J579" s="3147"/>
      <c r="K579" s="3147"/>
      <c r="L579" s="3147"/>
      <c r="M579" s="3147"/>
      <c r="N579" s="3147"/>
      <c r="O579" s="3147"/>
      <c r="P579" s="3147"/>
      <c r="Q579" s="3147"/>
      <c r="R579" s="3149"/>
    </row>
    <row r="580" spans="1:18" ht="34.5" customHeight="1">
      <c r="A580" s="961" t="s">
        <v>1623</v>
      </c>
      <c r="B580" s="913"/>
      <c r="C580" s="3162" t="s">
        <v>1984</v>
      </c>
      <c r="D580" s="3162"/>
      <c r="E580" s="3162"/>
      <c r="F580" s="3162"/>
      <c r="G580" s="3162"/>
      <c r="H580" s="3162"/>
      <c r="I580" s="3162"/>
      <c r="J580" s="3162"/>
      <c r="K580" s="3162"/>
      <c r="L580" s="3162"/>
      <c r="M580" s="3162"/>
      <c r="N580" s="3162"/>
      <c r="O580" s="3162"/>
      <c r="P580" s="3162"/>
      <c r="Q580" s="3162"/>
      <c r="R580" s="3163"/>
    </row>
    <row r="581" spans="1:18" ht="47.25">
      <c r="A581" s="960"/>
      <c r="B581" s="916" t="s">
        <v>1983</v>
      </c>
      <c r="C581" s="361" t="s">
        <v>1292</v>
      </c>
      <c r="D581" s="914"/>
      <c r="E581" s="914"/>
      <c r="F581" s="914"/>
      <c r="G581" s="914"/>
      <c r="H581" s="914"/>
      <c r="I581" s="914"/>
      <c r="J581" s="914"/>
      <c r="K581" s="919">
        <v>1920000</v>
      </c>
      <c r="L581" s="914"/>
      <c r="M581" s="914"/>
      <c r="N581" s="914"/>
      <c r="O581" s="914"/>
      <c r="P581" s="914"/>
      <c r="Q581" s="914"/>
      <c r="R581" s="915"/>
    </row>
    <row r="582" spans="1:18" ht="47.25">
      <c r="A582" s="960"/>
      <c r="B582" s="916" t="s">
        <v>1983</v>
      </c>
      <c r="C582" s="361" t="s">
        <v>1292</v>
      </c>
      <c r="D582" s="914"/>
      <c r="E582" s="914"/>
      <c r="F582" s="914"/>
      <c r="G582" s="914"/>
      <c r="H582" s="914"/>
      <c r="I582" s="914"/>
      <c r="J582" s="914"/>
      <c r="K582" s="919">
        <v>2560000</v>
      </c>
      <c r="L582" s="914"/>
      <c r="M582" s="914"/>
      <c r="N582" s="914"/>
      <c r="O582" s="914"/>
      <c r="P582" s="914"/>
      <c r="Q582" s="914"/>
      <c r="R582" s="915"/>
    </row>
    <row r="583" spans="1:18" ht="18.75">
      <c r="A583" s="961" t="s">
        <v>1624</v>
      </c>
      <c r="B583" s="920"/>
      <c r="C583" s="3162" t="s">
        <v>1985</v>
      </c>
      <c r="D583" s="3162"/>
      <c r="E583" s="3162"/>
      <c r="F583" s="3162"/>
      <c r="G583" s="3162"/>
      <c r="H583" s="3162"/>
      <c r="I583" s="3162"/>
      <c r="J583" s="3162"/>
      <c r="K583" s="3162"/>
      <c r="L583" s="3162"/>
      <c r="M583" s="3162"/>
      <c r="N583" s="3162"/>
      <c r="O583" s="3162"/>
      <c r="P583" s="3162"/>
      <c r="Q583" s="3162"/>
      <c r="R583" s="3163"/>
    </row>
    <row r="584" spans="1:18" ht="47.25">
      <c r="A584" s="960"/>
      <c r="B584" s="916" t="s">
        <v>1986</v>
      </c>
      <c r="C584" s="361" t="s">
        <v>1292</v>
      </c>
      <c r="D584" s="914"/>
      <c r="E584" s="914"/>
      <c r="F584" s="914"/>
      <c r="G584" s="914"/>
      <c r="H584" s="914"/>
      <c r="I584" s="914"/>
      <c r="J584" s="914"/>
      <c r="K584" s="919">
        <v>2900000</v>
      </c>
      <c r="L584" s="914"/>
      <c r="M584" s="914"/>
      <c r="N584" s="914"/>
      <c r="O584" s="914"/>
      <c r="P584" s="914"/>
      <c r="Q584" s="914"/>
      <c r="R584" s="915"/>
    </row>
    <row r="585" spans="1:18" ht="47.25">
      <c r="A585" s="960"/>
      <c r="B585" s="916" t="s">
        <v>1987</v>
      </c>
      <c r="C585" s="361" t="s">
        <v>1292</v>
      </c>
      <c r="D585" s="914"/>
      <c r="E585" s="914"/>
      <c r="F585" s="914"/>
      <c r="G585" s="914"/>
      <c r="H585" s="914"/>
      <c r="I585" s="914"/>
      <c r="J585" s="914"/>
      <c r="K585" s="919">
        <v>3100000</v>
      </c>
      <c r="L585" s="914"/>
      <c r="M585" s="914"/>
      <c r="N585" s="914"/>
      <c r="O585" s="914"/>
      <c r="P585" s="914"/>
      <c r="Q585" s="914"/>
      <c r="R585" s="915"/>
    </row>
    <row r="586" spans="1:18" ht="18.75">
      <c r="A586" s="961" t="s">
        <v>1625</v>
      </c>
      <c r="B586" s="920"/>
      <c r="C586" s="3162" t="s">
        <v>1988</v>
      </c>
      <c r="D586" s="3162"/>
      <c r="E586" s="3162"/>
      <c r="F586" s="3162"/>
      <c r="G586" s="3162"/>
      <c r="H586" s="3162"/>
      <c r="I586" s="3162"/>
      <c r="J586" s="3162"/>
      <c r="K586" s="3162"/>
      <c r="L586" s="3162"/>
      <c r="M586" s="3162"/>
      <c r="N586" s="3162"/>
      <c r="O586" s="3162"/>
      <c r="P586" s="3162"/>
      <c r="Q586" s="3162"/>
      <c r="R586" s="3163"/>
    </row>
    <row r="587" spans="1:18" ht="47.25">
      <c r="A587" s="960"/>
      <c r="B587" s="916" t="s">
        <v>1989</v>
      </c>
      <c r="C587" s="361" t="s">
        <v>1292</v>
      </c>
      <c r="D587" s="914"/>
      <c r="E587" s="914"/>
      <c r="F587" s="914"/>
      <c r="G587" s="914"/>
      <c r="H587" s="914"/>
      <c r="I587" s="914"/>
      <c r="J587" s="914"/>
      <c r="K587" s="919">
        <v>6700000</v>
      </c>
      <c r="L587" s="914"/>
      <c r="M587" s="914"/>
      <c r="N587" s="914"/>
      <c r="O587" s="914"/>
      <c r="P587" s="914"/>
      <c r="Q587" s="914"/>
      <c r="R587" s="915"/>
    </row>
    <row r="588" spans="1:18" ht="47.25">
      <c r="A588" s="960"/>
      <c r="B588" s="916" t="s">
        <v>1990</v>
      </c>
      <c r="C588" s="361" t="s">
        <v>1292</v>
      </c>
      <c r="D588" s="914"/>
      <c r="E588" s="914"/>
      <c r="F588" s="914"/>
      <c r="G588" s="914"/>
      <c r="H588" s="914"/>
      <c r="I588" s="914"/>
      <c r="J588" s="914"/>
      <c r="K588" s="919">
        <v>6700000</v>
      </c>
      <c r="L588" s="914"/>
      <c r="M588" s="914"/>
      <c r="N588" s="914"/>
      <c r="O588" s="914"/>
      <c r="P588" s="914"/>
      <c r="Q588" s="914"/>
      <c r="R588" s="915"/>
    </row>
    <row r="589" spans="1:18" ht="18.75">
      <c r="A589" s="961" t="s">
        <v>1626</v>
      </c>
      <c r="B589" s="920"/>
      <c r="C589" s="3162" t="s">
        <v>1991</v>
      </c>
      <c r="D589" s="3162"/>
      <c r="E589" s="3162"/>
      <c r="F589" s="3162"/>
      <c r="G589" s="3162"/>
      <c r="H589" s="3162"/>
      <c r="I589" s="3162"/>
      <c r="J589" s="3162"/>
      <c r="K589" s="3162"/>
      <c r="L589" s="3162"/>
      <c r="M589" s="3162"/>
      <c r="N589" s="3162"/>
      <c r="O589" s="3162"/>
      <c r="P589" s="3162"/>
      <c r="Q589" s="3162"/>
      <c r="R589" s="3163"/>
    </row>
    <row r="590" spans="1:18" ht="47.25">
      <c r="A590" s="960"/>
      <c r="B590" s="916" t="s">
        <v>1992</v>
      </c>
      <c r="C590" s="361" t="s">
        <v>1292</v>
      </c>
      <c r="D590" s="914"/>
      <c r="E590" s="914"/>
      <c r="F590" s="914"/>
      <c r="G590" s="914"/>
      <c r="H590" s="914"/>
      <c r="I590" s="914"/>
      <c r="J590" s="914"/>
      <c r="K590" s="919">
        <v>6200000</v>
      </c>
      <c r="L590" s="914"/>
      <c r="M590" s="914"/>
      <c r="N590" s="914"/>
      <c r="O590" s="914"/>
      <c r="P590" s="914"/>
      <c r="Q590" s="914"/>
      <c r="R590" s="915"/>
    </row>
    <row r="591" spans="1:18" ht="47.25">
      <c r="A591" s="960"/>
      <c r="B591" s="916" t="s">
        <v>1993</v>
      </c>
      <c r="C591" s="361" t="s">
        <v>1292</v>
      </c>
      <c r="D591" s="914"/>
      <c r="E591" s="914"/>
      <c r="F591" s="914"/>
      <c r="G591" s="914"/>
      <c r="H591" s="914"/>
      <c r="I591" s="914"/>
      <c r="J591" s="914"/>
      <c r="K591" s="919">
        <v>6500000</v>
      </c>
      <c r="L591" s="914"/>
      <c r="M591" s="914"/>
      <c r="N591" s="914"/>
      <c r="O591" s="914"/>
      <c r="P591" s="914"/>
      <c r="Q591" s="914"/>
      <c r="R591" s="915"/>
    </row>
    <row r="592" spans="1:18" ht="18.75">
      <c r="A592" s="961" t="s">
        <v>1627</v>
      </c>
      <c r="B592" s="920"/>
      <c r="C592" s="3162" t="s">
        <v>1991</v>
      </c>
      <c r="D592" s="3162"/>
      <c r="E592" s="3162"/>
      <c r="F592" s="3162"/>
      <c r="G592" s="3162"/>
      <c r="H592" s="3162"/>
      <c r="I592" s="3162"/>
      <c r="J592" s="3162"/>
      <c r="K592" s="3162"/>
      <c r="L592" s="3162"/>
      <c r="M592" s="3162"/>
      <c r="N592" s="3162"/>
      <c r="O592" s="3162"/>
      <c r="P592" s="3162"/>
      <c r="Q592" s="3162"/>
      <c r="R592" s="3163"/>
    </row>
    <row r="593" spans="1:18" ht="47.25">
      <c r="A593" s="960"/>
      <c r="B593" s="916" t="s">
        <v>1994</v>
      </c>
      <c r="C593" s="361" t="s">
        <v>1292</v>
      </c>
      <c r="D593" s="914"/>
      <c r="E593" s="914"/>
      <c r="F593" s="914"/>
      <c r="G593" s="914"/>
      <c r="H593" s="914"/>
      <c r="I593" s="914"/>
      <c r="J593" s="914"/>
      <c r="K593" s="919">
        <v>4900000</v>
      </c>
      <c r="L593" s="914"/>
      <c r="M593" s="914"/>
      <c r="N593" s="914"/>
      <c r="O593" s="914"/>
      <c r="P593" s="914"/>
      <c r="Q593" s="914"/>
      <c r="R593" s="915"/>
    </row>
    <row r="594" spans="1:18" ht="47.25">
      <c r="A594" s="960"/>
      <c r="B594" s="916" t="s">
        <v>1992</v>
      </c>
      <c r="C594" s="361" t="s">
        <v>1292</v>
      </c>
      <c r="D594" s="914"/>
      <c r="E594" s="914"/>
      <c r="F594" s="914"/>
      <c r="G594" s="914"/>
      <c r="H594" s="914"/>
      <c r="I594" s="914"/>
      <c r="J594" s="914"/>
      <c r="K594" s="919">
        <v>6100000</v>
      </c>
      <c r="L594" s="914"/>
      <c r="M594" s="914"/>
      <c r="N594" s="914"/>
      <c r="O594" s="914"/>
      <c r="P594" s="914"/>
      <c r="Q594" s="914"/>
      <c r="R594" s="915"/>
    </row>
    <row r="595" spans="1:18" ht="18.75">
      <c r="A595" s="961" t="s">
        <v>1995</v>
      </c>
      <c r="B595" s="920"/>
      <c r="C595" s="3162" t="s">
        <v>1996</v>
      </c>
      <c r="D595" s="3162"/>
      <c r="E595" s="3162"/>
      <c r="F595" s="3162"/>
      <c r="G595" s="3162"/>
      <c r="H595" s="3162"/>
      <c r="I595" s="3162"/>
      <c r="J595" s="3162"/>
      <c r="K595" s="3162"/>
      <c r="L595" s="3162"/>
      <c r="M595" s="3162"/>
      <c r="N595" s="3162"/>
      <c r="O595" s="3162"/>
      <c r="P595" s="3162"/>
      <c r="Q595" s="3162"/>
      <c r="R595" s="3163"/>
    </row>
    <row r="596" spans="1:18" ht="47.25">
      <c r="A596" s="960"/>
      <c r="B596" s="916" t="s">
        <v>1997</v>
      </c>
      <c r="C596" s="361" t="s">
        <v>1292</v>
      </c>
      <c r="D596" s="914"/>
      <c r="E596" s="914"/>
      <c r="F596" s="914"/>
      <c r="G596" s="914"/>
      <c r="H596" s="914"/>
      <c r="I596" s="914"/>
      <c r="J596" s="914"/>
      <c r="K596" s="919">
        <v>6000000</v>
      </c>
      <c r="L596" s="914"/>
      <c r="M596" s="914"/>
      <c r="N596" s="914"/>
      <c r="O596" s="914"/>
      <c r="P596" s="914"/>
      <c r="Q596" s="914"/>
      <c r="R596" s="915"/>
    </row>
    <row r="597" spans="1:18" ht="47.25">
      <c r="A597" s="960"/>
      <c r="B597" s="916" t="s">
        <v>1998</v>
      </c>
      <c r="C597" s="361" t="s">
        <v>1292</v>
      </c>
      <c r="D597" s="914"/>
      <c r="E597" s="914"/>
      <c r="F597" s="914"/>
      <c r="G597" s="914"/>
      <c r="H597" s="914"/>
      <c r="I597" s="914"/>
      <c r="J597" s="914"/>
      <c r="K597" s="919">
        <v>7000000</v>
      </c>
      <c r="L597" s="914"/>
      <c r="M597" s="914"/>
      <c r="N597" s="914"/>
      <c r="O597" s="914"/>
      <c r="P597" s="914"/>
      <c r="Q597" s="914"/>
      <c r="R597" s="915"/>
    </row>
    <row r="598" spans="1:18" ht="18.75">
      <c r="A598" s="961" t="s">
        <v>1999</v>
      </c>
      <c r="B598" s="920"/>
      <c r="C598" s="3162" t="s">
        <v>2000</v>
      </c>
      <c r="D598" s="3162"/>
      <c r="E598" s="3162"/>
      <c r="F598" s="3162"/>
      <c r="G598" s="3162"/>
      <c r="H598" s="3162"/>
      <c r="I598" s="3162"/>
      <c r="J598" s="3162"/>
      <c r="K598" s="3162"/>
      <c r="L598" s="3162"/>
      <c r="M598" s="3162"/>
      <c r="N598" s="3162"/>
      <c r="O598" s="3162"/>
      <c r="P598" s="3162"/>
      <c r="Q598" s="3162"/>
      <c r="R598" s="3163"/>
    </row>
    <row r="599" spans="1:18" ht="47.25">
      <c r="A599" s="960"/>
      <c r="B599" s="916" t="s">
        <v>2001</v>
      </c>
      <c r="C599" s="361" t="s">
        <v>1292</v>
      </c>
      <c r="D599" s="914"/>
      <c r="E599" s="914"/>
      <c r="F599" s="914"/>
      <c r="G599" s="914"/>
      <c r="H599" s="914"/>
      <c r="I599" s="914"/>
      <c r="J599" s="914"/>
      <c r="K599" s="919">
        <v>475000</v>
      </c>
      <c r="L599" s="914"/>
      <c r="M599" s="914"/>
      <c r="N599" s="914"/>
      <c r="O599" s="914"/>
      <c r="P599" s="914"/>
      <c r="Q599" s="914"/>
      <c r="R599" s="915"/>
    </row>
    <row r="600" spans="1:18" ht="47.25">
      <c r="A600" s="960"/>
      <c r="B600" s="916" t="s">
        <v>2002</v>
      </c>
      <c r="C600" s="361" t="s">
        <v>1292</v>
      </c>
      <c r="D600" s="914"/>
      <c r="E600" s="914"/>
      <c r="F600" s="914"/>
      <c r="G600" s="914"/>
      <c r="H600" s="914"/>
      <c r="I600" s="914"/>
      <c r="J600" s="914"/>
      <c r="K600" s="919">
        <v>670000</v>
      </c>
      <c r="L600" s="914"/>
      <c r="M600" s="914"/>
      <c r="N600" s="914"/>
      <c r="O600" s="914"/>
      <c r="P600" s="914"/>
      <c r="Q600" s="914"/>
      <c r="R600" s="915"/>
    </row>
    <row r="601" spans="1:18" ht="18.75">
      <c r="A601" s="961" t="s">
        <v>2003</v>
      </c>
      <c r="B601" s="920"/>
      <c r="C601" s="3162" t="s">
        <v>2004</v>
      </c>
      <c r="D601" s="3162"/>
      <c r="E601" s="3162"/>
      <c r="F601" s="3162"/>
      <c r="G601" s="3162"/>
      <c r="H601" s="3162"/>
      <c r="I601" s="3162"/>
      <c r="J601" s="3162"/>
      <c r="K601" s="3162"/>
      <c r="L601" s="3162"/>
      <c r="M601" s="3162"/>
      <c r="N601" s="3162"/>
      <c r="O601" s="3162"/>
      <c r="P601" s="3162"/>
      <c r="Q601" s="3162"/>
      <c r="R601" s="3163"/>
    </row>
    <row r="602" spans="1:18" ht="47.25">
      <c r="A602" s="960"/>
      <c r="B602" s="916" t="s">
        <v>2005</v>
      </c>
      <c r="C602" s="361" t="s">
        <v>1292</v>
      </c>
      <c r="D602" s="914"/>
      <c r="E602" s="914"/>
      <c r="F602" s="914"/>
      <c r="G602" s="914"/>
      <c r="H602" s="914"/>
      <c r="I602" s="914"/>
      <c r="J602" s="914"/>
      <c r="K602" s="919">
        <v>800000</v>
      </c>
      <c r="L602" s="914"/>
      <c r="M602" s="914"/>
      <c r="N602" s="914"/>
      <c r="O602" s="914"/>
      <c r="P602" s="914"/>
      <c r="Q602" s="914"/>
      <c r="R602" s="915"/>
    </row>
    <row r="603" spans="1:18" ht="47.25">
      <c r="A603" s="960"/>
      <c r="B603" s="916" t="s">
        <v>2006</v>
      </c>
      <c r="C603" s="361" t="s">
        <v>1292</v>
      </c>
      <c r="D603" s="914"/>
      <c r="E603" s="914"/>
      <c r="F603" s="914"/>
      <c r="G603" s="914"/>
      <c r="H603" s="914"/>
      <c r="I603" s="914"/>
      <c r="J603" s="914"/>
      <c r="K603" s="919">
        <v>1110000</v>
      </c>
      <c r="L603" s="914"/>
      <c r="M603" s="914"/>
      <c r="N603" s="914"/>
      <c r="O603" s="914"/>
      <c r="P603" s="914"/>
      <c r="Q603" s="914"/>
      <c r="R603" s="915"/>
    </row>
    <row r="604" spans="1:18" ht="18.75">
      <c r="A604" s="961" t="s">
        <v>1839</v>
      </c>
      <c r="B604" s="920"/>
      <c r="C604" s="3162" t="s">
        <v>2007</v>
      </c>
      <c r="D604" s="3162"/>
      <c r="E604" s="3162"/>
      <c r="F604" s="3162"/>
      <c r="G604" s="3162"/>
      <c r="H604" s="3162"/>
      <c r="I604" s="3162"/>
      <c r="J604" s="3162"/>
      <c r="K604" s="3162"/>
      <c r="L604" s="3162"/>
      <c r="M604" s="3162"/>
      <c r="N604" s="3162"/>
      <c r="O604" s="3162"/>
      <c r="P604" s="3162"/>
      <c r="Q604" s="3162"/>
      <c r="R604" s="3163"/>
    </row>
    <row r="605" spans="1:18" ht="47.25">
      <c r="A605" s="960"/>
      <c r="B605" s="916" t="s">
        <v>2008</v>
      </c>
      <c r="C605" s="361" t="s">
        <v>1292</v>
      </c>
      <c r="D605" s="914"/>
      <c r="E605" s="914"/>
      <c r="F605" s="914"/>
      <c r="G605" s="914"/>
      <c r="H605" s="914"/>
      <c r="I605" s="914"/>
      <c r="J605" s="914"/>
      <c r="K605" s="919">
        <v>1342000</v>
      </c>
      <c r="L605" s="914"/>
      <c r="M605" s="914"/>
      <c r="N605" s="914"/>
      <c r="O605" s="914"/>
      <c r="P605" s="914"/>
      <c r="Q605" s="914"/>
      <c r="R605" s="915"/>
    </row>
    <row r="606" spans="1:18" ht="47.25">
      <c r="A606" s="960"/>
      <c r="B606" s="916" t="s">
        <v>2009</v>
      </c>
      <c r="C606" s="361" t="s">
        <v>1292</v>
      </c>
      <c r="D606" s="914"/>
      <c r="E606" s="914"/>
      <c r="F606" s="914"/>
      <c r="G606" s="914"/>
      <c r="H606" s="914"/>
      <c r="I606" s="914"/>
      <c r="J606" s="914"/>
      <c r="K606" s="919">
        <v>1406000</v>
      </c>
      <c r="L606" s="914"/>
      <c r="M606" s="914"/>
      <c r="N606" s="914"/>
      <c r="O606" s="914"/>
      <c r="P606" s="914"/>
      <c r="Q606" s="914"/>
      <c r="R606" s="915"/>
    </row>
    <row r="607" spans="1:18" ht="18.75">
      <c r="A607" s="961" t="s">
        <v>2010</v>
      </c>
      <c r="B607" s="920"/>
      <c r="C607" s="3162" t="s">
        <v>2011</v>
      </c>
      <c r="D607" s="3162"/>
      <c r="E607" s="3162"/>
      <c r="F607" s="3162"/>
      <c r="G607" s="3162"/>
      <c r="H607" s="3162"/>
      <c r="I607" s="3162"/>
      <c r="J607" s="3162"/>
      <c r="K607" s="3162"/>
      <c r="L607" s="3162"/>
      <c r="M607" s="3162"/>
      <c r="N607" s="3162"/>
      <c r="O607" s="3162"/>
      <c r="P607" s="3162"/>
      <c r="Q607" s="3162"/>
      <c r="R607" s="3163"/>
    </row>
    <row r="608" spans="1:18" ht="47.25">
      <c r="A608" s="960"/>
      <c r="B608" s="916" t="s">
        <v>2012</v>
      </c>
      <c r="C608" s="361" t="s">
        <v>1292</v>
      </c>
      <c r="D608" s="914"/>
      <c r="E608" s="914"/>
      <c r="F608" s="914"/>
      <c r="G608" s="914"/>
      <c r="H608" s="914"/>
      <c r="I608" s="914"/>
      <c r="J608" s="914"/>
      <c r="K608" s="919">
        <v>3600000</v>
      </c>
      <c r="L608" s="914"/>
      <c r="M608" s="914"/>
      <c r="N608" s="914"/>
      <c r="O608" s="914"/>
      <c r="P608" s="914"/>
      <c r="Q608" s="914"/>
      <c r="R608" s="915"/>
    </row>
    <row r="609" spans="1:18" ht="47.25">
      <c r="A609" s="960"/>
      <c r="B609" s="916" t="s">
        <v>2013</v>
      </c>
      <c r="C609" s="361" t="s">
        <v>1292</v>
      </c>
      <c r="D609" s="914"/>
      <c r="E609" s="914"/>
      <c r="F609" s="914"/>
      <c r="G609" s="914"/>
      <c r="H609" s="914"/>
      <c r="I609" s="914"/>
      <c r="J609" s="914"/>
      <c r="K609" s="919">
        <v>4600000</v>
      </c>
      <c r="L609" s="914"/>
      <c r="M609" s="914"/>
      <c r="N609" s="914"/>
      <c r="O609" s="914"/>
      <c r="P609" s="914"/>
      <c r="Q609" s="914"/>
      <c r="R609" s="915"/>
    </row>
    <row r="610" spans="1:18" ht="18.75">
      <c r="A610" s="961" t="s">
        <v>2014</v>
      </c>
      <c r="B610" s="920"/>
      <c r="C610" s="3162" t="s">
        <v>2015</v>
      </c>
      <c r="D610" s="3162"/>
      <c r="E610" s="3162"/>
      <c r="F610" s="3162"/>
      <c r="G610" s="3162"/>
      <c r="H610" s="3162"/>
      <c r="I610" s="3162"/>
      <c r="J610" s="3162"/>
      <c r="K610" s="3162"/>
      <c r="L610" s="3162"/>
      <c r="M610" s="3162"/>
      <c r="N610" s="3162"/>
      <c r="O610" s="3162"/>
      <c r="P610" s="3162"/>
      <c r="Q610" s="3162"/>
      <c r="R610" s="3163"/>
    </row>
    <row r="611" spans="1:18" ht="31.5">
      <c r="A611" s="960"/>
      <c r="B611" s="916" t="s">
        <v>2016</v>
      </c>
      <c r="C611" s="361" t="s">
        <v>1292</v>
      </c>
      <c r="D611" s="914"/>
      <c r="E611" s="914"/>
      <c r="F611" s="914"/>
      <c r="G611" s="914"/>
      <c r="H611" s="914"/>
      <c r="I611" s="914"/>
      <c r="J611" s="914"/>
      <c r="K611" s="919">
        <v>1000000</v>
      </c>
      <c r="L611" s="914"/>
      <c r="M611" s="914"/>
      <c r="N611" s="914"/>
      <c r="O611" s="914"/>
      <c r="P611" s="914"/>
      <c r="Q611" s="914"/>
      <c r="R611" s="915"/>
    </row>
    <row r="612" spans="1:18" ht="31.5">
      <c r="A612" s="960"/>
      <c r="B612" s="916" t="s">
        <v>2017</v>
      </c>
      <c r="C612" s="361" t="s">
        <v>1292</v>
      </c>
      <c r="D612" s="914"/>
      <c r="E612" s="914"/>
      <c r="F612" s="914"/>
      <c r="G612" s="914"/>
      <c r="H612" s="914"/>
      <c r="I612" s="914"/>
      <c r="J612" s="914"/>
      <c r="K612" s="919">
        <v>1000000</v>
      </c>
      <c r="L612" s="914"/>
      <c r="M612" s="914"/>
      <c r="N612" s="914"/>
      <c r="O612" s="914"/>
      <c r="P612" s="914"/>
      <c r="Q612" s="914"/>
      <c r="R612" s="915"/>
    </row>
    <row r="613" spans="1:18" ht="18.75">
      <c r="A613" s="961" t="s">
        <v>2018</v>
      </c>
      <c r="B613" s="920"/>
      <c r="C613" s="3162" t="s">
        <v>2019</v>
      </c>
      <c r="D613" s="3162"/>
      <c r="E613" s="3162"/>
      <c r="F613" s="3162"/>
      <c r="G613" s="3162"/>
      <c r="H613" s="3162"/>
      <c r="I613" s="3162"/>
      <c r="J613" s="3162"/>
      <c r="K613" s="3162"/>
      <c r="L613" s="3162"/>
      <c r="M613" s="3162"/>
      <c r="N613" s="3162"/>
      <c r="O613" s="3162"/>
      <c r="P613" s="3162"/>
      <c r="Q613" s="3162"/>
      <c r="R613" s="3163"/>
    </row>
    <row r="614" spans="1:18" ht="31.5">
      <c r="A614" s="960"/>
      <c r="B614" s="916" t="s">
        <v>2020</v>
      </c>
      <c r="C614" s="361" t="s">
        <v>1292</v>
      </c>
      <c r="D614" s="914"/>
      <c r="E614" s="914"/>
      <c r="F614" s="914"/>
      <c r="G614" s="914"/>
      <c r="H614" s="914"/>
      <c r="I614" s="914"/>
      <c r="J614" s="914"/>
      <c r="K614" s="919">
        <v>576000</v>
      </c>
      <c r="L614" s="914"/>
      <c r="M614" s="914"/>
      <c r="N614" s="914"/>
      <c r="O614" s="914"/>
      <c r="P614" s="914"/>
      <c r="Q614" s="914"/>
      <c r="R614" s="915"/>
    </row>
    <row r="615" spans="1:18" ht="31.5">
      <c r="A615" s="960"/>
      <c r="B615" s="916" t="s">
        <v>2021</v>
      </c>
      <c r="C615" s="361" t="s">
        <v>1292</v>
      </c>
      <c r="D615" s="914"/>
      <c r="E615" s="914"/>
      <c r="F615" s="914"/>
      <c r="G615" s="914"/>
      <c r="H615" s="914"/>
      <c r="I615" s="914"/>
      <c r="J615" s="914"/>
      <c r="K615" s="919">
        <v>876000</v>
      </c>
      <c r="L615" s="914"/>
      <c r="M615" s="914"/>
      <c r="N615" s="914"/>
      <c r="O615" s="914"/>
      <c r="P615" s="914"/>
      <c r="Q615" s="914"/>
      <c r="R615" s="915"/>
    </row>
  </sheetData>
  <mergeCells count="262">
    <mergeCell ref="C601:R601"/>
    <mergeCell ref="C604:R604"/>
    <mergeCell ref="C607:R607"/>
    <mergeCell ref="C610:R610"/>
    <mergeCell ref="C613:R613"/>
    <mergeCell ref="C583:R583"/>
    <mergeCell ref="C586:R586"/>
    <mergeCell ref="C589:R589"/>
    <mergeCell ref="C592:R592"/>
    <mergeCell ref="C595:R595"/>
    <mergeCell ref="C598:R598"/>
    <mergeCell ref="D571:D573"/>
    <mergeCell ref="D575:D578"/>
    <mergeCell ref="D225:D229"/>
    <mergeCell ref="B579:R579"/>
    <mergeCell ref="C580:R580"/>
    <mergeCell ref="G523:R523"/>
    <mergeCell ref="B560:R560"/>
    <mergeCell ref="B561:C561"/>
    <mergeCell ref="D562:D564"/>
    <mergeCell ref="D565:D569"/>
    <mergeCell ref="B570:D570"/>
    <mergeCell ref="D484:D486"/>
    <mergeCell ref="B493:F493"/>
    <mergeCell ref="D494:D497"/>
    <mergeCell ref="B498:R498"/>
    <mergeCell ref="D499:P499"/>
    <mergeCell ref="B522:R522"/>
    <mergeCell ref="B474:E474"/>
    <mergeCell ref="B475:R475"/>
    <mergeCell ref="I477:R477"/>
    <mergeCell ref="I478:R478"/>
    <mergeCell ref="B482:R482"/>
    <mergeCell ref="F483:R483"/>
    <mergeCell ref="B464:Q464"/>
    <mergeCell ref="H465:R465"/>
    <mergeCell ref="B466:Q466"/>
    <mergeCell ref="D467:R467"/>
    <mergeCell ref="H468:Q470"/>
    <mergeCell ref="H471:Q473"/>
    <mergeCell ref="D424:D425"/>
    <mergeCell ref="D427:D429"/>
    <mergeCell ref="B430:R430"/>
    <mergeCell ref="A431:A434"/>
    <mergeCell ref="B431:R431"/>
    <mergeCell ref="B432:R432"/>
    <mergeCell ref="B433:R433"/>
    <mergeCell ref="B434:R434"/>
    <mergeCell ref="D411:D416"/>
    <mergeCell ref="B418:R418"/>
    <mergeCell ref="B419:C419"/>
    <mergeCell ref="E419:R419"/>
    <mergeCell ref="D420:D422"/>
    <mergeCell ref="B423:C423"/>
    <mergeCell ref="B374:R374"/>
    <mergeCell ref="E375:R375"/>
    <mergeCell ref="D376:D383"/>
    <mergeCell ref="D384:D391"/>
    <mergeCell ref="D394:D401"/>
    <mergeCell ref="D403:D410"/>
    <mergeCell ref="D359:D360"/>
    <mergeCell ref="I359:M371"/>
    <mergeCell ref="O359:R372"/>
    <mergeCell ref="D361:D362"/>
    <mergeCell ref="D363:D365"/>
    <mergeCell ref="D366:D368"/>
    <mergeCell ref="D369:D373"/>
    <mergeCell ref="I372:M372"/>
    <mergeCell ref="I373:M373"/>
    <mergeCell ref="D346:D349"/>
    <mergeCell ref="A347:A348"/>
    <mergeCell ref="B347:B348"/>
    <mergeCell ref="A354:A356"/>
    <mergeCell ref="B354:B356"/>
    <mergeCell ref="B358:R358"/>
    <mergeCell ref="A336:A337"/>
    <mergeCell ref="B336:B337"/>
    <mergeCell ref="D336:D339"/>
    <mergeCell ref="A338:A339"/>
    <mergeCell ref="B338:B339"/>
    <mergeCell ref="A341:A342"/>
    <mergeCell ref="B341:B342"/>
    <mergeCell ref="D341:D344"/>
    <mergeCell ref="A343:A344"/>
    <mergeCell ref="B343:B344"/>
    <mergeCell ref="A327:A329"/>
    <mergeCell ref="B327:B329"/>
    <mergeCell ref="A331:A332"/>
    <mergeCell ref="B331:B332"/>
    <mergeCell ref="D331:D334"/>
    <mergeCell ref="A333:A334"/>
    <mergeCell ref="B333:B334"/>
    <mergeCell ref="A318:A322"/>
    <mergeCell ref="B318:B322"/>
    <mergeCell ref="D318:D322"/>
    <mergeCell ref="A323:A326"/>
    <mergeCell ref="B323:B326"/>
    <mergeCell ref="D323:D326"/>
    <mergeCell ref="A307:A309"/>
    <mergeCell ref="B307:B309"/>
    <mergeCell ref="D307:D311"/>
    <mergeCell ref="D315:D317"/>
    <mergeCell ref="A316:A317"/>
    <mergeCell ref="B316:B317"/>
    <mergeCell ref="A301:A303"/>
    <mergeCell ref="B301:B303"/>
    <mergeCell ref="D301:D303"/>
    <mergeCell ref="A304:A306"/>
    <mergeCell ref="B304:B306"/>
    <mergeCell ref="D304:D306"/>
    <mergeCell ref="D286:D288"/>
    <mergeCell ref="B296:R296"/>
    <mergeCell ref="F297:R297"/>
    <mergeCell ref="A298:A300"/>
    <mergeCell ref="B298:B300"/>
    <mergeCell ref="D298:D300"/>
    <mergeCell ref="B272:R272"/>
    <mergeCell ref="B273:C273"/>
    <mergeCell ref="F273:R273"/>
    <mergeCell ref="D274:D275"/>
    <mergeCell ref="D283:D284"/>
    <mergeCell ref="F285:R285"/>
    <mergeCell ref="B243:D243"/>
    <mergeCell ref="B245:D245"/>
    <mergeCell ref="B247:R247"/>
    <mergeCell ref="B248:Q248"/>
    <mergeCell ref="F249:Q249"/>
    <mergeCell ref="F267:Q267"/>
    <mergeCell ref="G232:R232"/>
    <mergeCell ref="B233:R233"/>
    <mergeCell ref="B234:D234"/>
    <mergeCell ref="E234:R234"/>
    <mergeCell ref="D235:D240"/>
    <mergeCell ref="B238:C238"/>
    <mergeCell ref="G225:R225"/>
    <mergeCell ref="G226:R226"/>
    <mergeCell ref="G227:R227"/>
    <mergeCell ref="G228:R228"/>
    <mergeCell ref="G229:R229"/>
    <mergeCell ref="G230:R230"/>
    <mergeCell ref="G231:R231"/>
    <mergeCell ref="G219:R219"/>
    <mergeCell ref="G220:R220"/>
    <mergeCell ref="D221:D224"/>
    <mergeCell ref="G221:R221"/>
    <mergeCell ref="G222:R222"/>
    <mergeCell ref="G223:R223"/>
    <mergeCell ref="G224:R224"/>
    <mergeCell ref="D206:D209"/>
    <mergeCell ref="B210:C210"/>
    <mergeCell ref="D211:D215"/>
    <mergeCell ref="B213:C213"/>
    <mergeCell ref="B217:R217"/>
    <mergeCell ref="E218:R218"/>
    <mergeCell ref="B195:C195"/>
    <mergeCell ref="D196:D197"/>
    <mergeCell ref="D198:D200"/>
    <mergeCell ref="B201:C201"/>
    <mergeCell ref="D202:D205"/>
    <mergeCell ref="B205:C205"/>
    <mergeCell ref="D176:D178"/>
    <mergeCell ref="D180:D181"/>
    <mergeCell ref="B183:C183"/>
    <mergeCell ref="D184:D186"/>
    <mergeCell ref="D187:D189"/>
    <mergeCell ref="D190:D194"/>
    <mergeCell ref="B168:D168"/>
    <mergeCell ref="B170:D170"/>
    <mergeCell ref="B172:R172"/>
    <mergeCell ref="B173:N173"/>
    <mergeCell ref="B174:D174"/>
    <mergeCell ref="F174:P174"/>
    <mergeCell ref="B158:D158"/>
    <mergeCell ref="B159:D159"/>
    <mergeCell ref="B161:D161"/>
    <mergeCell ref="B163:D163"/>
    <mergeCell ref="B165:D165"/>
    <mergeCell ref="B167:D167"/>
    <mergeCell ref="D137:D141"/>
    <mergeCell ref="B142:D142"/>
    <mergeCell ref="D143:D146"/>
    <mergeCell ref="B147:D147"/>
    <mergeCell ref="D148:D151"/>
    <mergeCell ref="D153:D157"/>
    <mergeCell ref="B125:D125"/>
    <mergeCell ref="D126:D128"/>
    <mergeCell ref="B129:D129"/>
    <mergeCell ref="B130:D130"/>
    <mergeCell ref="D131:D135"/>
    <mergeCell ref="B136:D136"/>
    <mergeCell ref="B114:D114"/>
    <mergeCell ref="B115:C115"/>
    <mergeCell ref="D117:D120"/>
    <mergeCell ref="B118:C118"/>
    <mergeCell ref="B121:D121"/>
    <mergeCell ref="D122:D123"/>
    <mergeCell ref="D95:D98"/>
    <mergeCell ref="D100:D104"/>
    <mergeCell ref="B105:D105"/>
    <mergeCell ref="B106:C106"/>
    <mergeCell ref="D107:D113"/>
    <mergeCell ref="B110:C110"/>
    <mergeCell ref="B80:D80"/>
    <mergeCell ref="B81:D81"/>
    <mergeCell ref="G81:Q81"/>
    <mergeCell ref="B84:D84"/>
    <mergeCell ref="B85:D85"/>
    <mergeCell ref="D89:D92"/>
    <mergeCell ref="B73:D73"/>
    <mergeCell ref="B74:C74"/>
    <mergeCell ref="D75:D76"/>
    <mergeCell ref="B77:D77"/>
    <mergeCell ref="L77:R77"/>
    <mergeCell ref="D78:D79"/>
    <mergeCell ref="B61:K61"/>
    <mergeCell ref="L61:R61"/>
    <mergeCell ref="D62:D65"/>
    <mergeCell ref="B67:K67"/>
    <mergeCell ref="L67:R67"/>
    <mergeCell ref="D68:D72"/>
    <mergeCell ref="B55:R55"/>
    <mergeCell ref="B56:D56"/>
    <mergeCell ref="B57:C57"/>
    <mergeCell ref="G57:R57"/>
    <mergeCell ref="D58:D60"/>
    <mergeCell ref="B59:C59"/>
    <mergeCell ref="B29:D29"/>
    <mergeCell ref="D30:D32"/>
    <mergeCell ref="D33:D37"/>
    <mergeCell ref="D38:D43"/>
    <mergeCell ref="B48:D48"/>
    <mergeCell ref="D49:D53"/>
    <mergeCell ref="B25:C25"/>
    <mergeCell ref="G25:R25"/>
    <mergeCell ref="B26:R26"/>
    <mergeCell ref="B27:D27"/>
    <mergeCell ref="G27:R27"/>
    <mergeCell ref="B28:D28"/>
    <mergeCell ref="G19:R19"/>
    <mergeCell ref="D20:D21"/>
    <mergeCell ref="G20:R20"/>
    <mergeCell ref="G21:R21"/>
    <mergeCell ref="B22:R22"/>
    <mergeCell ref="G23:R23"/>
    <mergeCell ref="A9:A10"/>
    <mergeCell ref="B9:R9"/>
    <mergeCell ref="B10:R10"/>
    <mergeCell ref="B11:R11"/>
    <mergeCell ref="G12:R12"/>
    <mergeCell ref="B18:R18"/>
    <mergeCell ref="B14:R14"/>
    <mergeCell ref="D16:D17"/>
    <mergeCell ref="G15:R15"/>
    <mergeCell ref="B1:R1"/>
    <mergeCell ref="A2:R2"/>
    <mergeCell ref="B3:R3"/>
    <mergeCell ref="P4:R4"/>
    <mergeCell ref="A5:A6"/>
    <mergeCell ref="B5:B6"/>
    <mergeCell ref="C5:C6"/>
    <mergeCell ref="D5:D6"/>
    <mergeCell ref="E5:R5"/>
  </mergeCells>
  <conditionalFormatting sqref="B251:B253">
    <cfRule type="duplicateValues" dxfId="254" priority="16"/>
  </conditionalFormatting>
  <conditionalFormatting sqref="B254">
    <cfRule type="duplicateValues" dxfId="253" priority="15"/>
  </conditionalFormatting>
  <conditionalFormatting sqref="B254">
    <cfRule type="duplicateValues" dxfId="252" priority="14"/>
  </conditionalFormatting>
  <conditionalFormatting sqref="B258:B259">
    <cfRule type="duplicateValues" dxfId="251" priority="13"/>
  </conditionalFormatting>
  <conditionalFormatting sqref="B258">
    <cfRule type="duplicateValues" dxfId="250" priority="12"/>
  </conditionalFormatting>
  <conditionalFormatting sqref="B259">
    <cfRule type="duplicateValues" dxfId="249" priority="11"/>
  </conditionalFormatting>
  <conditionalFormatting sqref="B256">
    <cfRule type="duplicateValues" dxfId="248" priority="10"/>
  </conditionalFormatting>
  <conditionalFormatting sqref="B257">
    <cfRule type="duplicateValues" dxfId="247" priority="9"/>
  </conditionalFormatting>
  <conditionalFormatting sqref="B262">
    <cfRule type="duplicateValues" dxfId="246" priority="8"/>
  </conditionalFormatting>
  <conditionalFormatting sqref="B263">
    <cfRule type="duplicateValues" dxfId="245" priority="7"/>
  </conditionalFormatting>
  <conditionalFormatting sqref="B265">
    <cfRule type="duplicateValues" dxfId="244" priority="6"/>
  </conditionalFormatting>
  <conditionalFormatting sqref="B266">
    <cfRule type="duplicateValues" dxfId="243" priority="5"/>
  </conditionalFormatting>
  <conditionalFormatting sqref="B268">
    <cfRule type="duplicateValues" dxfId="242" priority="4"/>
  </conditionalFormatting>
  <conditionalFormatting sqref="B269">
    <cfRule type="duplicateValues" dxfId="241" priority="3"/>
  </conditionalFormatting>
  <conditionalFormatting sqref="B270">
    <cfRule type="duplicateValues" dxfId="240" priority="2"/>
  </conditionalFormatting>
  <conditionalFormatting sqref="B271">
    <cfRule type="duplicateValues" dxfId="239" priority="1"/>
  </conditionalFormatting>
  <pageMargins left="0.43307086614173229" right="3.937007874015748E-2" top="0.51181102362204722" bottom="0.51181102362204722" header="0.31496062992125984" footer="0.31496062992125984"/>
  <pageSetup paperSize="9" scale="70" orientation="landscape" verticalDpi="300" r:id="rId1"/>
  <headerFooter>
    <oddFooter>&amp;CPage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51"/>
  <sheetViews>
    <sheetView view="pageBreakPreview" topLeftCell="A496" zoomScale="80" zoomScaleNormal="100" zoomScaleSheetLayoutView="80" zoomScalePageLayoutView="80" workbookViewId="0">
      <selection activeCell="B452" sqref="B452:R452"/>
    </sheetView>
  </sheetViews>
  <sheetFormatPr defaultRowHeight="15"/>
  <cols>
    <col min="1" max="1" width="5" style="926" customWidth="1"/>
    <col min="2" max="2" width="34.7109375" style="926" customWidth="1"/>
    <col min="3" max="3" width="9.140625" style="926"/>
    <col min="4" max="4" width="12.5703125" style="921" customWidth="1"/>
    <col min="5" max="5" width="14.42578125" style="926" bestFit="1" customWidth="1"/>
    <col min="6" max="6" width="10.140625" style="926" customWidth="1"/>
    <col min="7" max="7" width="12.140625" style="926" customWidth="1"/>
    <col min="8" max="8" width="11.5703125" style="926" customWidth="1"/>
    <col min="9" max="9" width="10.5703125" style="926" customWidth="1"/>
    <col min="10" max="10" width="10.42578125" style="926" customWidth="1"/>
    <col min="11" max="11" width="14.28515625" style="926" customWidth="1"/>
    <col min="12" max="12" width="10.42578125" style="926" customWidth="1"/>
    <col min="13" max="13" width="11.28515625" style="926" customWidth="1"/>
    <col min="14" max="14" width="10.140625" style="926" customWidth="1"/>
    <col min="15" max="15" width="9.140625" style="926" customWidth="1"/>
    <col min="16" max="16" width="9.28515625" style="926" customWidth="1"/>
    <col min="17" max="17" width="11.5703125" style="926" customWidth="1"/>
    <col min="18" max="18" width="9.140625" style="926" customWidth="1"/>
    <col min="19" max="16384" width="9.140625" style="926"/>
  </cols>
  <sheetData>
    <row r="1" spans="1:18" ht="18.75">
      <c r="A1" s="991"/>
      <c r="B1" s="3181" t="s">
        <v>1606</v>
      </c>
      <c r="C1" s="3181"/>
      <c r="D1" s="3181"/>
      <c r="E1" s="3181"/>
      <c r="F1" s="3181"/>
      <c r="G1" s="3181"/>
      <c r="H1" s="3181"/>
      <c r="I1" s="3181"/>
      <c r="J1" s="3181"/>
      <c r="K1" s="3181"/>
      <c r="L1" s="3181"/>
      <c r="M1" s="3181"/>
      <c r="N1" s="3181"/>
      <c r="O1" s="3181"/>
      <c r="P1" s="3181"/>
      <c r="Q1" s="3181"/>
      <c r="R1" s="3181"/>
    </row>
    <row r="2" spans="1:18" ht="18.75">
      <c r="A2" s="3182" t="s">
        <v>2044</v>
      </c>
      <c r="B2" s="3183"/>
      <c r="C2" s="3183"/>
      <c r="D2" s="3183"/>
      <c r="E2" s="3183"/>
      <c r="F2" s="3183"/>
      <c r="G2" s="3183"/>
      <c r="H2" s="3183"/>
      <c r="I2" s="3183"/>
      <c r="J2" s="3183"/>
      <c r="K2" s="3183"/>
      <c r="L2" s="3183"/>
      <c r="M2" s="3183"/>
      <c r="N2" s="3183"/>
      <c r="O2" s="3183"/>
      <c r="P2" s="3183"/>
      <c r="Q2" s="3183"/>
      <c r="R2" s="3183"/>
    </row>
    <row r="3" spans="1:18" ht="16.5">
      <c r="A3" s="992"/>
      <c r="B3" s="3184" t="s">
        <v>2045</v>
      </c>
      <c r="C3" s="3184"/>
      <c r="D3" s="3184"/>
      <c r="E3" s="3184"/>
      <c r="F3" s="3184"/>
      <c r="G3" s="3184"/>
      <c r="H3" s="3184"/>
      <c r="I3" s="3184"/>
      <c r="J3" s="3184"/>
      <c r="K3" s="3184"/>
      <c r="L3" s="3184"/>
      <c r="M3" s="3184"/>
      <c r="N3" s="3184"/>
      <c r="O3" s="3184"/>
      <c r="P3" s="3184"/>
      <c r="Q3" s="3184"/>
      <c r="R3" s="3184"/>
    </row>
    <row r="4" spans="1:18" ht="16.5">
      <c r="A4" s="992"/>
      <c r="B4" s="1284"/>
      <c r="C4" s="1284"/>
      <c r="D4" s="1284"/>
      <c r="E4" s="1284"/>
      <c r="F4" s="1284"/>
      <c r="G4" s="1284"/>
      <c r="H4" s="1284"/>
      <c r="I4" s="1284"/>
      <c r="J4" s="1284"/>
      <c r="K4" s="1284"/>
      <c r="L4" s="1284"/>
      <c r="M4" s="1284"/>
      <c r="N4" s="1284"/>
      <c r="O4" s="1284"/>
      <c r="P4" s="3185" t="s">
        <v>1609</v>
      </c>
      <c r="Q4" s="3185"/>
      <c r="R4" s="3185"/>
    </row>
    <row r="5" spans="1:18" ht="25.5" customHeight="1">
      <c r="A5" s="3186" t="s">
        <v>0</v>
      </c>
      <c r="B5" s="3188" t="s">
        <v>1605</v>
      </c>
      <c r="C5" s="3190" t="s">
        <v>1289</v>
      </c>
      <c r="D5" s="3192" t="s">
        <v>1521</v>
      </c>
      <c r="E5" s="3194" t="s">
        <v>1326</v>
      </c>
      <c r="F5" s="3194"/>
      <c r="G5" s="3194"/>
      <c r="H5" s="3194"/>
      <c r="I5" s="3194"/>
      <c r="J5" s="3194"/>
      <c r="K5" s="3194"/>
      <c r="L5" s="3194"/>
      <c r="M5" s="3194"/>
      <c r="N5" s="3194"/>
      <c r="O5" s="3194"/>
      <c r="P5" s="3194"/>
      <c r="Q5" s="3194"/>
      <c r="R5" s="3194"/>
    </row>
    <row r="6" spans="1:18" ht="90" customHeight="1">
      <c r="A6" s="3187"/>
      <c r="B6" s="3189"/>
      <c r="C6" s="3191"/>
      <c r="D6" s="3193"/>
      <c r="E6" s="993" t="s">
        <v>1341</v>
      </c>
      <c r="F6" s="993" t="s">
        <v>1342</v>
      </c>
      <c r="G6" s="994" t="s">
        <v>1280</v>
      </c>
      <c r="H6" s="995" t="s">
        <v>1295</v>
      </c>
      <c r="I6" s="996" t="s">
        <v>1281</v>
      </c>
      <c r="J6" s="997" t="s">
        <v>1283</v>
      </c>
      <c r="K6" s="993" t="s">
        <v>1282</v>
      </c>
      <c r="L6" s="997" t="s">
        <v>1279</v>
      </c>
      <c r="M6" s="997" t="s">
        <v>1284</v>
      </c>
      <c r="N6" s="997" t="s">
        <v>1285</v>
      </c>
      <c r="O6" s="997" t="s">
        <v>1286</v>
      </c>
      <c r="P6" s="997" t="s">
        <v>1523</v>
      </c>
      <c r="Q6" s="998" t="s">
        <v>1287</v>
      </c>
      <c r="R6" s="995" t="s">
        <v>1288</v>
      </c>
    </row>
    <row r="7" spans="1:18" ht="17.25" customHeight="1">
      <c r="A7" s="1295"/>
      <c r="B7" s="999" t="s">
        <v>1623</v>
      </c>
      <c r="C7" s="1295" t="s">
        <v>1624</v>
      </c>
      <c r="D7" s="1285" t="s">
        <v>1625</v>
      </c>
      <c r="E7" s="1000" t="s">
        <v>1626</v>
      </c>
      <c r="F7" s="1295" t="s">
        <v>1627</v>
      </c>
      <c r="G7" s="1295">
        <v>1</v>
      </c>
      <c r="H7" s="999">
        <v>2</v>
      </c>
      <c r="I7" s="1295">
        <v>3</v>
      </c>
      <c r="J7" s="999">
        <v>4</v>
      </c>
      <c r="K7" s="1295">
        <v>5</v>
      </c>
      <c r="L7" s="999">
        <v>6</v>
      </c>
      <c r="M7" s="1295">
        <v>7</v>
      </c>
      <c r="N7" s="999">
        <v>8</v>
      </c>
      <c r="O7" s="1295">
        <v>9</v>
      </c>
      <c r="P7" s="999">
        <v>10</v>
      </c>
      <c r="Q7" s="1295">
        <v>11</v>
      </c>
      <c r="R7" s="1295">
        <v>12</v>
      </c>
    </row>
    <row r="8" spans="1:18" ht="26.25" customHeight="1">
      <c r="A8" s="1286" t="s">
        <v>1839</v>
      </c>
      <c r="B8" s="1001" t="s">
        <v>1840</v>
      </c>
      <c r="C8" s="1002"/>
      <c r="D8" s="1003"/>
      <c r="E8" s="1002"/>
      <c r="F8" s="1002"/>
      <c r="G8" s="1002"/>
      <c r="H8" s="1002"/>
      <c r="I8" s="1002"/>
      <c r="J8" s="1002"/>
      <c r="K8" s="1002"/>
      <c r="L8" s="1002"/>
      <c r="M8" s="1002"/>
      <c r="N8" s="1002"/>
      <c r="O8" s="1002"/>
      <c r="P8" s="1002"/>
      <c r="Q8" s="1002"/>
      <c r="R8" s="1004"/>
    </row>
    <row r="9" spans="1:18" ht="90.75" customHeight="1">
      <c r="A9" s="3167">
        <v>1</v>
      </c>
      <c r="B9" s="3168" t="s">
        <v>1837</v>
      </c>
      <c r="C9" s="3168"/>
      <c r="D9" s="3168"/>
      <c r="E9" s="3168"/>
      <c r="F9" s="3168"/>
      <c r="G9" s="3168"/>
      <c r="H9" s="3168"/>
      <c r="I9" s="3168"/>
      <c r="J9" s="3168"/>
      <c r="K9" s="3168"/>
      <c r="L9" s="3168"/>
      <c r="M9" s="3168"/>
      <c r="N9" s="3168"/>
      <c r="O9" s="3168"/>
      <c r="P9" s="3168"/>
      <c r="Q9" s="3168"/>
      <c r="R9" s="3168"/>
    </row>
    <row r="10" spans="1:18" ht="32.25" customHeight="1">
      <c r="A10" s="3167"/>
      <c r="B10" s="3169" t="s">
        <v>1838</v>
      </c>
      <c r="C10" s="3170"/>
      <c r="D10" s="3170"/>
      <c r="E10" s="3170"/>
      <c r="F10" s="3170"/>
      <c r="G10" s="3170"/>
      <c r="H10" s="3170"/>
      <c r="I10" s="3170"/>
      <c r="J10" s="3170"/>
      <c r="K10" s="3170"/>
      <c r="L10" s="3170"/>
      <c r="M10" s="3170"/>
      <c r="N10" s="3170"/>
      <c r="O10" s="3170"/>
      <c r="P10" s="3170"/>
      <c r="Q10" s="3170"/>
      <c r="R10" s="3171"/>
    </row>
    <row r="11" spans="1:18" ht="46.5" customHeight="1">
      <c r="A11" s="1295">
        <v>2</v>
      </c>
      <c r="B11" s="3172" t="s">
        <v>2039</v>
      </c>
      <c r="C11" s="3173"/>
      <c r="D11" s="3173"/>
      <c r="E11" s="3173"/>
      <c r="F11" s="3173"/>
      <c r="G11" s="3174"/>
      <c r="H11" s="3174"/>
      <c r="I11" s="3174"/>
      <c r="J11" s="3174"/>
      <c r="K11" s="3174"/>
      <c r="L11" s="3174"/>
      <c r="M11" s="3174"/>
      <c r="N11" s="3174"/>
      <c r="O11" s="3174"/>
      <c r="P11" s="3174"/>
      <c r="Q11" s="3174"/>
      <c r="R11" s="3175"/>
    </row>
    <row r="12" spans="1:18" ht="29.25" customHeight="1">
      <c r="A12" s="1000"/>
      <c r="B12" s="1005"/>
      <c r="C12" s="1006"/>
      <c r="D12" s="1324"/>
      <c r="E12" s="1006"/>
      <c r="F12" s="1006"/>
      <c r="G12" s="3176" t="s">
        <v>1359</v>
      </c>
      <c r="H12" s="3177"/>
      <c r="I12" s="3177"/>
      <c r="J12" s="3177"/>
      <c r="K12" s="3177"/>
      <c r="L12" s="3177"/>
      <c r="M12" s="3177"/>
      <c r="N12" s="3177"/>
      <c r="O12" s="3177"/>
      <c r="P12" s="3177"/>
      <c r="Q12" s="3177"/>
      <c r="R12" s="3177"/>
    </row>
    <row r="13" spans="1:18" ht="59.25" customHeight="1">
      <c r="A13" s="1007"/>
      <c r="B13" s="1008" t="s">
        <v>1522</v>
      </c>
      <c r="C13" s="1009" t="s">
        <v>28</v>
      </c>
      <c r="D13" s="1009" t="s">
        <v>1553</v>
      </c>
      <c r="E13" s="1010"/>
      <c r="F13" s="1011"/>
      <c r="G13" s="1012">
        <f>100000/1.1</f>
        <v>90909.090909090897</v>
      </c>
      <c r="H13" s="1013"/>
      <c r="I13" s="1014"/>
      <c r="J13" s="1013">
        <f>G13</f>
        <v>90909.090909090897</v>
      </c>
      <c r="K13" s="1013">
        <f>G13</f>
        <v>90909.090909090897</v>
      </c>
      <c r="L13" s="1014"/>
      <c r="M13" s="1015">
        <f>G13</f>
        <v>90909.090909090897</v>
      </c>
      <c r="N13" s="1013">
        <f>G13</f>
        <v>90909.090909090897</v>
      </c>
      <c r="O13" s="1013">
        <f>G13</f>
        <v>90909.090909090897</v>
      </c>
      <c r="P13" s="1013">
        <f>G13</f>
        <v>90909.090909090897</v>
      </c>
      <c r="Q13" s="1012">
        <f>G13</f>
        <v>90909.090909090897</v>
      </c>
      <c r="R13" s="1013"/>
    </row>
    <row r="14" spans="1:18" ht="57" customHeight="1">
      <c r="A14" s="1295">
        <v>3</v>
      </c>
      <c r="B14" s="3178" t="s">
        <v>2049</v>
      </c>
      <c r="C14" s="3179"/>
      <c r="D14" s="3179"/>
      <c r="E14" s="3179"/>
      <c r="F14" s="3179"/>
      <c r="G14" s="3179"/>
      <c r="H14" s="3179"/>
      <c r="I14" s="3179"/>
      <c r="J14" s="3179"/>
      <c r="K14" s="3179"/>
      <c r="L14" s="3179"/>
      <c r="M14" s="3179"/>
      <c r="N14" s="3179"/>
      <c r="O14" s="3179"/>
      <c r="P14" s="3179"/>
      <c r="Q14" s="3179"/>
      <c r="R14" s="3180"/>
    </row>
    <row r="15" spans="1:18" ht="33" customHeight="1">
      <c r="A15" s="1007"/>
      <c r="B15" s="1300"/>
      <c r="C15" s="1301"/>
      <c r="D15" s="1016"/>
      <c r="E15" s="1301"/>
      <c r="F15" s="1301"/>
      <c r="G15" s="3205" t="s">
        <v>2028</v>
      </c>
      <c r="H15" s="3205"/>
      <c r="I15" s="3205"/>
      <c r="J15" s="3205"/>
      <c r="K15" s="3205"/>
      <c r="L15" s="3205"/>
      <c r="M15" s="3205"/>
      <c r="N15" s="3205"/>
      <c r="O15" s="3205"/>
      <c r="P15" s="3205"/>
      <c r="Q15" s="3205"/>
      <c r="R15" s="3206"/>
    </row>
    <row r="16" spans="1:18" ht="60.75" customHeight="1">
      <c r="A16" s="1007"/>
      <c r="B16" s="1017" t="s">
        <v>2040</v>
      </c>
      <c r="C16" s="1018" t="s">
        <v>2030</v>
      </c>
      <c r="D16" s="3207" t="s">
        <v>2027</v>
      </c>
      <c r="E16" s="1019"/>
      <c r="F16" s="1019"/>
      <c r="G16" s="1020"/>
      <c r="H16" s="1016"/>
      <c r="I16" s="1016"/>
      <c r="J16" s="1016"/>
      <c r="K16" s="1016"/>
      <c r="L16" s="1014">
        <v>93046</v>
      </c>
      <c r="M16" s="1016"/>
      <c r="N16" s="1016"/>
      <c r="O16" s="1016"/>
      <c r="P16" s="1016"/>
      <c r="Q16" s="1016"/>
      <c r="R16" s="1021"/>
    </row>
    <row r="17" spans="1:18" ht="60.75" customHeight="1">
      <c r="A17" s="1007"/>
      <c r="B17" s="1017" t="s">
        <v>2041</v>
      </c>
      <c r="C17" s="1018" t="s">
        <v>2031</v>
      </c>
      <c r="D17" s="3208"/>
      <c r="E17" s="1022"/>
      <c r="F17" s="1023"/>
      <c r="G17" s="1024"/>
      <c r="H17" s="1025"/>
      <c r="I17" s="1025"/>
      <c r="J17" s="1025"/>
      <c r="K17" s="1025"/>
      <c r="L17" s="1025">
        <v>1530303</v>
      </c>
      <c r="M17" s="1293"/>
      <c r="N17" s="1025"/>
      <c r="O17" s="1025"/>
      <c r="P17" s="1025"/>
      <c r="Q17" s="1025"/>
      <c r="R17" s="1026"/>
    </row>
    <row r="18" spans="1:18" ht="57" customHeight="1">
      <c r="A18" s="1295">
        <v>4</v>
      </c>
      <c r="B18" s="3209" t="s">
        <v>2050</v>
      </c>
      <c r="C18" s="3210"/>
      <c r="D18" s="3210"/>
      <c r="E18" s="3210"/>
      <c r="F18" s="3210"/>
      <c r="G18" s="3211"/>
      <c r="H18" s="3211"/>
      <c r="I18" s="3211"/>
      <c r="J18" s="3211"/>
      <c r="K18" s="3211"/>
      <c r="L18" s="3211"/>
      <c r="M18" s="3211"/>
      <c r="N18" s="3211"/>
      <c r="O18" s="3211"/>
      <c r="P18" s="3211"/>
      <c r="Q18" s="3211"/>
      <c r="R18" s="3212"/>
    </row>
    <row r="19" spans="1:18" ht="36" customHeight="1">
      <c r="A19" s="1007"/>
      <c r="B19" s="1027"/>
      <c r="C19" s="1028"/>
      <c r="D19" s="1028"/>
      <c r="E19" s="1029"/>
      <c r="F19" s="1030"/>
      <c r="G19" s="3213" t="s">
        <v>1847</v>
      </c>
      <c r="H19" s="3213"/>
      <c r="I19" s="3213"/>
      <c r="J19" s="3213"/>
      <c r="K19" s="3213"/>
      <c r="L19" s="3213"/>
      <c r="M19" s="3213"/>
      <c r="N19" s="3213"/>
      <c r="O19" s="3213"/>
      <c r="P19" s="3213"/>
      <c r="Q19" s="3213"/>
      <c r="R19" s="3214"/>
    </row>
    <row r="20" spans="1:18" ht="57.75" customHeight="1">
      <c r="A20" s="1007"/>
      <c r="B20" s="1017" t="s">
        <v>1848</v>
      </c>
      <c r="C20" s="1018" t="s">
        <v>28</v>
      </c>
      <c r="D20" s="3215" t="s">
        <v>1932</v>
      </c>
      <c r="E20" s="1253"/>
      <c r="F20" s="1254"/>
      <c r="G20" s="3217">
        <v>100000</v>
      </c>
      <c r="H20" s="3218"/>
      <c r="I20" s="3218"/>
      <c r="J20" s="3218"/>
      <c r="K20" s="3218"/>
      <c r="L20" s="3218"/>
      <c r="M20" s="3218"/>
      <c r="N20" s="3218"/>
      <c r="O20" s="3218"/>
      <c r="P20" s="3218"/>
      <c r="Q20" s="3218"/>
      <c r="R20" s="3219"/>
    </row>
    <row r="21" spans="1:18" ht="51.75" customHeight="1">
      <c r="A21" s="1007"/>
      <c r="B21" s="1017" t="s">
        <v>1850</v>
      </c>
      <c r="C21" s="1018" t="s">
        <v>28</v>
      </c>
      <c r="D21" s="3216"/>
      <c r="E21" s="1253"/>
      <c r="F21" s="1254"/>
      <c r="G21" s="3217">
        <v>98000</v>
      </c>
      <c r="H21" s="3218"/>
      <c r="I21" s="3218"/>
      <c r="J21" s="3218"/>
      <c r="K21" s="3218"/>
      <c r="L21" s="3218"/>
      <c r="M21" s="3218"/>
      <c r="N21" s="3218"/>
      <c r="O21" s="3218"/>
      <c r="P21" s="3218"/>
      <c r="Q21" s="3218"/>
      <c r="R21" s="3219"/>
    </row>
    <row r="22" spans="1:18" ht="51.75" customHeight="1">
      <c r="A22" s="1295">
        <v>4</v>
      </c>
      <c r="B22" s="3195" t="s">
        <v>1935</v>
      </c>
      <c r="C22" s="3174"/>
      <c r="D22" s="3174"/>
      <c r="E22" s="3174"/>
      <c r="F22" s="3174"/>
      <c r="G22" s="3174"/>
      <c r="H22" s="3174"/>
      <c r="I22" s="3174"/>
      <c r="J22" s="3174"/>
      <c r="K22" s="3174"/>
      <c r="L22" s="3174"/>
      <c r="M22" s="3174"/>
      <c r="N22" s="3174"/>
      <c r="O22" s="3174"/>
      <c r="P22" s="3174"/>
      <c r="Q22" s="3174"/>
      <c r="R22" s="3175"/>
    </row>
    <row r="23" spans="1:18" ht="36.75" customHeight="1">
      <c r="A23" s="1295"/>
      <c r="B23" s="1255"/>
      <c r="C23" s="1255"/>
      <c r="D23" s="1256"/>
      <c r="E23" s="1255"/>
      <c r="F23" s="1255"/>
      <c r="G23" s="3177" t="s">
        <v>1934</v>
      </c>
      <c r="H23" s="3177"/>
      <c r="I23" s="3177"/>
      <c r="J23" s="3177"/>
      <c r="K23" s="3177"/>
      <c r="L23" s="3177"/>
      <c r="M23" s="3177"/>
      <c r="N23" s="3177"/>
      <c r="O23" s="3177"/>
      <c r="P23" s="3177"/>
      <c r="Q23" s="3177"/>
      <c r="R23" s="3177"/>
    </row>
    <row r="24" spans="1:18" ht="90.75" customHeight="1">
      <c r="A24" s="1007"/>
      <c r="B24" s="1008" t="s">
        <v>1933</v>
      </c>
      <c r="C24" s="1031" t="s">
        <v>13</v>
      </c>
      <c r="D24" s="1257" t="s">
        <v>1936</v>
      </c>
      <c r="E24" s="1032"/>
      <c r="F24" s="1011"/>
      <c r="G24" s="1012">
        <v>1855000</v>
      </c>
      <c r="H24" s="1013">
        <v>1900000</v>
      </c>
      <c r="I24" s="1013">
        <v>1900000</v>
      </c>
      <c r="J24" s="1013">
        <v>1970000</v>
      </c>
      <c r="K24" s="1013">
        <v>1900000</v>
      </c>
      <c r="L24" s="1014">
        <v>2000000</v>
      </c>
      <c r="M24" s="1015">
        <v>1940000</v>
      </c>
      <c r="N24" s="1013"/>
      <c r="O24" s="1013"/>
      <c r="P24" s="1013"/>
      <c r="Q24" s="1012">
        <v>1820000</v>
      </c>
      <c r="R24" s="1013"/>
    </row>
    <row r="25" spans="1:18" ht="37.5" customHeight="1">
      <c r="A25" s="1286" t="s">
        <v>128</v>
      </c>
      <c r="B25" s="3220" t="s">
        <v>2100</v>
      </c>
      <c r="C25" s="3221"/>
      <c r="D25" s="1278"/>
      <c r="E25" s="1032"/>
      <c r="F25" s="1276"/>
      <c r="G25" s="1012"/>
      <c r="H25" s="1014"/>
      <c r="I25" s="1014"/>
      <c r="J25" s="1014"/>
      <c r="K25" s="1014"/>
      <c r="L25" s="1014"/>
      <c r="M25" s="1315"/>
      <c r="N25" s="1014"/>
      <c r="O25" s="1014"/>
      <c r="P25" s="1014"/>
      <c r="Q25" s="1014"/>
      <c r="R25" s="1277"/>
    </row>
    <row r="26" spans="1:18" ht="53.25" customHeight="1">
      <c r="A26" s="1295">
        <v>1</v>
      </c>
      <c r="B26" s="3178" t="s">
        <v>2107</v>
      </c>
      <c r="C26" s="3179"/>
      <c r="D26" s="3179"/>
      <c r="E26" s="3179"/>
      <c r="F26" s="3179"/>
      <c r="G26" s="3179"/>
      <c r="H26" s="3179"/>
      <c r="I26" s="3179"/>
      <c r="J26" s="3179"/>
      <c r="K26" s="3179"/>
      <c r="L26" s="3179"/>
      <c r="M26" s="3179"/>
      <c r="N26" s="3179"/>
      <c r="O26" s="3179"/>
      <c r="P26" s="3179"/>
      <c r="Q26" s="3179"/>
      <c r="R26" s="3180"/>
    </row>
    <row r="27" spans="1:18" ht="26.25" customHeight="1">
      <c r="A27" s="1007"/>
      <c r="B27" s="1300"/>
      <c r="C27" s="1301"/>
      <c r="D27" s="1301"/>
      <c r="E27" s="3222" t="s">
        <v>2108</v>
      </c>
      <c r="F27" s="3223"/>
      <c r="G27" s="3223"/>
      <c r="H27" s="3223"/>
      <c r="I27" s="3223"/>
      <c r="J27" s="3223"/>
      <c r="K27" s="3223"/>
      <c r="L27" s="3223"/>
      <c r="M27" s="3223"/>
      <c r="N27" s="3223"/>
      <c r="O27" s="3223"/>
      <c r="P27" s="3223"/>
      <c r="Q27" s="3223"/>
      <c r="R27" s="3224"/>
    </row>
    <row r="28" spans="1:18" ht="53.25" customHeight="1">
      <c r="A28" s="1007"/>
      <c r="B28" s="1279" t="s">
        <v>2102</v>
      </c>
      <c r="C28" s="1084" t="s">
        <v>28</v>
      </c>
      <c r="D28" s="1257" t="s">
        <v>2101</v>
      </c>
      <c r="E28" s="1334">
        <f>169000/1.08</f>
        <v>156481.48148148146</v>
      </c>
      <c r="F28" s="1300"/>
      <c r="G28" s="1301"/>
      <c r="H28" s="1301"/>
      <c r="I28" s="1301"/>
      <c r="J28" s="1301"/>
      <c r="K28" s="1301"/>
      <c r="L28" s="1301"/>
      <c r="M28" s="1301"/>
      <c r="N28" s="1301"/>
      <c r="O28" s="1301"/>
      <c r="P28" s="1301"/>
      <c r="Q28" s="1301"/>
      <c r="R28" s="1302"/>
    </row>
    <row r="29" spans="1:18" ht="53.25" customHeight="1">
      <c r="A29" s="1007"/>
      <c r="B29" s="1279" t="s">
        <v>2103</v>
      </c>
      <c r="C29" s="1084" t="s">
        <v>28</v>
      </c>
      <c r="D29" s="1257" t="s">
        <v>2101</v>
      </c>
      <c r="E29" s="1334">
        <f>154000/1.08</f>
        <v>142592.59259259258</v>
      </c>
      <c r="F29" s="1300"/>
      <c r="G29" s="1301"/>
      <c r="H29" s="1301"/>
      <c r="I29" s="1301"/>
      <c r="J29" s="1301"/>
      <c r="K29" s="1301"/>
      <c r="L29" s="1301"/>
      <c r="M29" s="1301"/>
      <c r="N29" s="1301"/>
      <c r="O29" s="1301"/>
      <c r="P29" s="1301"/>
      <c r="Q29" s="1301"/>
      <c r="R29" s="1302"/>
    </row>
    <row r="30" spans="1:18" ht="53.25" customHeight="1">
      <c r="A30" s="1007"/>
      <c r="B30" s="1279" t="s">
        <v>2104</v>
      </c>
      <c r="C30" s="1084" t="s">
        <v>28</v>
      </c>
      <c r="D30" s="1257" t="s">
        <v>2101</v>
      </c>
      <c r="E30" s="1334">
        <f>169000/1.08</f>
        <v>156481.48148148146</v>
      </c>
      <c r="F30" s="3225" t="s">
        <v>2110</v>
      </c>
      <c r="G30" s="3226"/>
      <c r="H30" s="3226"/>
      <c r="I30" s="3226"/>
      <c r="J30" s="3226"/>
      <c r="K30" s="3226"/>
      <c r="L30" s="3226"/>
      <c r="M30" s="3226"/>
      <c r="N30" s="3226"/>
      <c r="O30" s="3226"/>
      <c r="P30" s="3226"/>
      <c r="Q30" s="3226"/>
      <c r="R30" s="3227"/>
    </row>
    <row r="31" spans="1:18" ht="45.75" customHeight="1">
      <c r="A31" s="1007"/>
      <c r="B31" s="1279" t="s">
        <v>2105</v>
      </c>
      <c r="C31" s="1084" t="s">
        <v>28</v>
      </c>
      <c r="D31" s="1257" t="s">
        <v>2101</v>
      </c>
      <c r="E31" s="1334">
        <f>190000/1.08</f>
        <v>175925.92592592593</v>
      </c>
      <c r="F31" s="3225" t="s">
        <v>2109</v>
      </c>
      <c r="G31" s="3226"/>
      <c r="H31" s="3226"/>
      <c r="I31" s="3226"/>
      <c r="J31" s="3226"/>
      <c r="K31" s="3226"/>
      <c r="L31" s="3226"/>
      <c r="M31" s="3226"/>
      <c r="N31" s="3226"/>
      <c r="O31" s="3226"/>
      <c r="P31" s="3226"/>
      <c r="Q31" s="3226"/>
      <c r="R31" s="3227"/>
    </row>
    <row r="32" spans="1:18" ht="49.5" customHeight="1">
      <c r="A32" s="1007"/>
      <c r="B32" s="1279" t="s">
        <v>2106</v>
      </c>
      <c r="C32" s="1084" t="s">
        <v>28</v>
      </c>
      <c r="D32" s="1257" t="s">
        <v>2101</v>
      </c>
      <c r="E32" s="1334">
        <f>190000/1.08</f>
        <v>175925.92592592593</v>
      </c>
      <c r="F32" s="1023"/>
      <c r="G32" s="1024"/>
      <c r="H32" s="1025"/>
      <c r="I32" s="1025"/>
      <c r="J32" s="1025"/>
      <c r="K32" s="1025"/>
      <c r="L32" s="1025"/>
      <c r="M32" s="1293"/>
      <c r="N32" s="1025"/>
      <c r="O32" s="1025"/>
      <c r="P32" s="1025"/>
      <c r="Q32" s="1025"/>
      <c r="R32" s="1026"/>
    </row>
    <row r="33" spans="1:18" ht="24.75" customHeight="1">
      <c r="A33" s="1286" t="s">
        <v>1835</v>
      </c>
      <c r="B33" s="3196" t="s">
        <v>1294</v>
      </c>
      <c r="C33" s="3197"/>
      <c r="D33" s="1258"/>
      <c r="E33" s="1033"/>
      <c r="F33" s="1034"/>
      <c r="G33" s="3198"/>
      <c r="H33" s="3199"/>
      <c r="I33" s="3199"/>
      <c r="J33" s="3199"/>
      <c r="K33" s="3199"/>
      <c r="L33" s="3199"/>
      <c r="M33" s="3199"/>
      <c r="N33" s="3199"/>
      <c r="O33" s="3199"/>
      <c r="P33" s="3199"/>
      <c r="Q33" s="3199"/>
      <c r="R33" s="3200"/>
    </row>
    <row r="34" spans="1:18" ht="35.25" customHeight="1">
      <c r="A34" s="1313">
        <v>1</v>
      </c>
      <c r="B34" s="3195" t="s">
        <v>2033</v>
      </c>
      <c r="C34" s="3174"/>
      <c r="D34" s="3174"/>
      <c r="E34" s="3173"/>
      <c r="F34" s="3173"/>
      <c r="G34" s="3173"/>
      <c r="H34" s="3173"/>
      <c r="I34" s="3173"/>
      <c r="J34" s="3173"/>
      <c r="K34" s="3173"/>
      <c r="L34" s="3173"/>
      <c r="M34" s="3173"/>
      <c r="N34" s="3173"/>
      <c r="O34" s="3173"/>
      <c r="P34" s="3173"/>
      <c r="Q34" s="3173"/>
      <c r="R34" s="3175"/>
    </row>
    <row r="35" spans="1:18" ht="24.75" customHeight="1">
      <c r="A35" s="1313"/>
      <c r="B35" s="3201" t="s">
        <v>1883</v>
      </c>
      <c r="C35" s="3202"/>
      <c r="D35" s="3203"/>
      <c r="E35" s="1035"/>
      <c r="F35" s="1036"/>
      <c r="G35" s="3204" t="s">
        <v>1911</v>
      </c>
      <c r="H35" s="3177"/>
      <c r="I35" s="3177"/>
      <c r="J35" s="3177"/>
      <c r="K35" s="3177"/>
      <c r="L35" s="3177"/>
      <c r="M35" s="3177"/>
      <c r="N35" s="3177"/>
      <c r="O35" s="3177"/>
      <c r="P35" s="3177"/>
      <c r="Q35" s="3177"/>
      <c r="R35" s="3177"/>
    </row>
    <row r="36" spans="1:18" ht="24.75" customHeight="1">
      <c r="A36" s="1313"/>
      <c r="B36" s="3209" t="s">
        <v>1611</v>
      </c>
      <c r="C36" s="3210"/>
      <c r="D36" s="3210"/>
      <c r="E36" s="1037"/>
      <c r="F36" s="1037"/>
      <c r="G36" s="1324"/>
      <c r="H36" s="1324"/>
      <c r="I36" s="1324"/>
      <c r="J36" s="1324"/>
      <c r="K36" s="1324"/>
      <c r="L36" s="1324"/>
      <c r="M36" s="1324"/>
      <c r="N36" s="1324"/>
      <c r="O36" s="1324"/>
      <c r="P36" s="1324"/>
      <c r="Q36" s="1324"/>
      <c r="R36" s="1299"/>
    </row>
    <row r="37" spans="1:18" ht="24.75" customHeight="1">
      <c r="A37" s="1313"/>
      <c r="B37" s="3209" t="s">
        <v>1903</v>
      </c>
      <c r="C37" s="3210"/>
      <c r="D37" s="3210"/>
      <c r="E37" s="1037"/>
      <c r="F37" s="1037"/>
      <c r="G37" s="1324"/>
      <c r="H37" s="1324"/>
      <c r="I37" s="1324"/>
      <c r="J37" s="1324"/>
      <c r="K37" s="1324"/>
      <c r="L37" s="1324"/>
      <c r="M37" s="1324"/>
      <c r="N37" s="1324"/>
      <c r="O37" s="1324"/>
      <c r="P37" s="1324"/>
      <c r="Q37" s="1324"/>
      <c r="R37" s="1299"/>
    </row>
    <row r="38" spans="1:18" ht="54.75" customHeight="1">
      <c r="A38" s="1313"/>
      <c r="B38" s="1027" t="s">
        <v>1884</v>
      </c>
      <c r="C38" s="1038" t="s">
        <v>1327</v>
      </c>
      <c r="D38" s="3228" t="s">
        <v>1930</v>
      </c>
      <c r="E38" s="1039"/>
      <c r="F38" s="1039"/>
      <c r="G38" s="1040"/>
      <c r="H38" s="1040"/>
      <c r="I38" s="1040"/>
      <c r="J38" s="1040"/>
      <c r="K38" s="1053">
        <v>377800</v>
      </c>
      <c r="L38" s="1040"/>
      <c r="M38" s="1191"/>
      <c r="N38" s="1040"/>
      <c r="O38" s="1306"/>
      <c r="P38" s="1306"/>
      <c r="Q38" s="1306"/>
      <c r="R38" s="1307"/>
    </row>
    <row r="39" spans="1:18" ht="56.25" customHeight="1">
      <c r="A39" s="1313"/>
      <c r="B39" s="1027" t="s">
        <v>1885</v>
      </c>
      <c r="C39" s="1038" t="s">
        <v>1327</v>
      </c>
      <c r="D39" s="3229"/>
      <c r="E39" s="1041"/>
      <c r="F39" s="1041"/>
      <c r="G39" s="1040"/>
      <c r="H39" s="1040"/>
      <c r="I39" s="1040"/>
      <c r="J39" s="1040"/>
      <c r="K39" s="1053">
        <v>250000</v>
      </c>
      <c r="L39" s="1040"/>
      <c r="M39" s="1191"/>
      <c r="N39" s="1040"/>
      <c r="O39" s="1306"/>
      <c r="P39" s="1306"/>
      <c r="Q39" s="1306"/>
      <c r="R39" s="1307"/>
    </row>
    <row r="40" spans="1:18" ht="43.5" customHeight="1">
      <c r="A40" s="1313"/>
      <c r="B40" s="1027" t="s">
        <v>1886</v>
      </c>
      <c r="C40" s="1038" t="s">
        <v>1327</v>
      </c>
      <c r="D40" s="3230"/>
      <c r="E40" s="1042"/>
      <c r="F40" s="1042"/>
      <c r="G40" s="1043"/>
      <c r="H40" s="1040"/>
      <c r="I40" s="1040"/>
      <c r="J40" s="1040"/>
      <c r="K40" s="1053">
        <v>196300</v>
      </c>
      <c r="L40" s="1040"/>
      <c r="M40" s="1191"/>
      <c r="N40" s="1040"/>
      <c r="O40" s="1306"/>
      <c r="P40" s="1306"/>
      <c r="Q40" s="1306"/>
      <c r="R40" s="1307"/>
    </row>
    <row r="41" spans="1:18" ht="39.75" customHeight="1">
      <c r="A41" s="1313"/>
      <c r="B41" s="1027" t="s">
        <v>1887</v>
      </c>
      <c r="C41" s="1308" t="s">
        <v>1327</v>
      </c>
      <c r="D41" s="3228" t="s">
        <v>1930</v>
      </c>
      <c r="E41" s="1044"/>
      <c r="F41" s="1045"/>
      <c r="G41" s="1046"/>
      <c r="H41" s="1040"/>
      <c r="I41" s="1040"/>
      <c r="J41" s="1040"/>
      <c r="K41" s="1053">
        <v>250000</v>
      </c>
      <c r="L41" s="1040"/>
      <c r="M41" s="1191"/>
      <c r="N41" s="1306"/>
      <c r="O41" s="1306"/>
      <c r="P41" s="1306"/>
      <c r="Q41" s="1306"/>
      <c r="R41" s="1307"/>
    </row>
    <row r="42" spans="1:18" ht="40.5" customHeight="1">
      <c r="A42" s="1313"/>
      <c r="B42" s="1027" t="s">
        <v>1888</v>
      </c>
      <c r="C42" s="1308" t="s">
        <v>1327</v>
      </c>
      <c r="D42" s="3229"/>
      <c r="E42" s="1044"/>
      <c r="F42" s="1045"/>
      <c r="G42" s="1046"/>
      <c r="H42" s="1040"/>
      <c r="I42" s="1040"/>
      <c r="J42" s="1040"/>
      <c r="K42" s="1053">
        <v>264000</v>
      </c>
      <c r="L42" s="1040"/>
      <c r="M42" s="1191"/>
      <c r="N42" s="1306"/>
      <c r="O42" s="1306"/>
      <c r="P42" s="1306"/>
      <c r="Q42" s="1306"/>
      <c r="R42" s="1307"/>
    </row>
    <row r="43" spans="1:18" ht="48" customHeight="1">
      <c r="A43" s="1313"/>
      <c r="B43" s="1027" t="s">
        <v>1889</v>
      </c>
      <c r="C43" s="1308" t="s">
        <v>1327</v>
      </c>
      <c r="D43" s="3229"/>
      <c r="E43" s="1044"/>
      <c r="F43" s="1045"/>
      <c r="G43" s="1046"/>
      <c r="H43" s="1040"/>
      <c r="I43" s="1040"/>
      <c r="J43" s="1040"/>
      <c r="K43" s="1053">
        <v>234000</v>
      </c>
      <c r="L43" s="1040"/>
      <c r="M43" s="1191"/>
      <c r="N43" s="1306"/>
      <c r="O43" s="1306"/>
      <c r="P43" s="1306"/>
      <c r="Q43" s="1306"/>
      <c r="R43" s="1307"/>
    </row>
    <row r="44" spans="1:18" ht="56.25" customHeight="1">
      <c r="A44" s="1313"/>
      <c r="B44" s="1027" t="s">
        <v>1890</v>
      </c>
      <c r="C44" s="1308" t="s">
        <v>1327</v>
      </c>
      <c r="D44" s="3229"/>
      <c r="E44" s="1044"/>
      <c r="F44" s="1045"/>
      <c r="G44" s="1046"/>
      <c r="H44" s="1040"/>
      <c r="I44" s="1040"/>
      <c r="J44" s="1040"/>
      <c r="K44" s="1053">
        <v>245000</v>
      </c>
      <c r="L44" s="1040"/>
      <c r="M44" s="1191"/>
      <c r="N44" s="1306"/>
      <c r="O44" s="1306"/>
      <c r="P44" s="1306"/>
      <c r="Q44" s="1306"/>
      <c r="R44" s="1307"/>
    </row>
    <row r="45" spans="1:18" ht="58.5" customHeight="1">
      <c r="A45" s="1313"/>
      <c r="B45" s="1027" t="s">
        <v>1891</v>
      </c>
      <c r="C45" s="1038" t="s">
        <v>1327</v>
      </c>
      <c r="D45" s="3230"/>
      <c r="E45" s="1044"/>
      <c r="F45" s="1047"/>
      <c r="G45" s="1046"/>
      <c r="H45" s="1040"/>
      <c r="I45" s="1040"/>
      <c r="J45" s="1040"/>
      <c r="K45" s="1053">
        <v>259000</v>
      </c>
      <c r="L45" s="1040"/>
      <c r="M45" s="1191"/>
      <c r="N45" s="1306"/>
      <c r="O45" s="1306"/>
      <c r="P45" s="1306"/>
      <c r="Q45" s="1306"/>
      <c r="R45" s="1307"/>
    </row>
    <row r="46" spans="1:18" ht="70.5" customHeight="1">
      <c r="A46" s="1313"/>
      <c r="B46" s="1027" t="s">
        <v>1892</v>
      </c>
      <c r="C46" s="1308" t="s">
        <v>1327</v>
      </c>
      <c r="D46" s="3228" t="s">
        <v>1930</v>
      </c>
      <c r="E46" s="1044"/>
      <c r="F46" s="1048"/>
      <c r="G46" s="1046"/>
      <c r="H46" s="1040"/>
      <c r="I46" s="1040"/>
      <c r="J46" s="1040"/>
      <c r="K46" s="1053">
        <v>287000</v>
      </c>
      <c r="L46" s="1040"/>
      <c r="M46" s="1191"/>
      <c r="N46" s="1306"/>
      <c r="O46" s="1306"/>
      <c r="P46" s="1306"/>
      <c r="Q46" s="1306"/>
      <c r="R46" s="1307"/>
    </row>
    <row r="47" spans="1:18" ht="60" customHeight="1">
      <c r="A47" s="1313"/>
      <c r="B47" s="1027" t="s">
        <v>1893</v>
      </c>
      <c r="C47" s="1308" t="s">
        <v>1327</v>
      </c>
      <c r="D47" s="3229"/>
      <c r="E47" s="1044"/>
      <c r="F47" s="1045"/>
      <c r="G47" s="1046"/>
      <c r="H47" s="1040"/>
      <c r="I47" s="1040"/>
      <c r="J47" s="1040"/>
      <c r="K47" s="1053">
        <v>315000</v>
      </c>
      <c r="L47" s="1040"/>
      <c r="M47" s="1191"/>
      <c r="N47" s="1306"/>
      <c r="O47" s="1306"/>
      <c r="P47" s="1306"/>
      <c r="Q47" s="1306"/>
      <c r="R47" s="1307"/>
    </row>
    <row r="48" spans="1:18" ht="30" customHeight="1">
      <c r="A48" s="1313"/>
      <c r="B48" s="1027" t="s">
        <v>1894</v>
      </c>
      <c r="C48" s="1308" t="s">
        <v>1327</v>
      </c>
      <c r="D48" s="3229"/>
      <c r="E48" s="1044"/>
      <c r="F48" s="1045"/>
      <c r="G48" s="1046"/>
      <c r="H48" s="1040"/>
      <c r="I48" s="1040"/>
      <c r="J48" s="1040"/>
      <c r="K48" s="1053">
        <v>345000</v>
      </c>
      <c r="L48" s="1040"/>
      <c r="M48" s="1191"/>
      <c r="N48" s="1306"/>
      <c r="O48" s="1306"/>
      <c r="P48" s="1306"/>
      <c r="Q48" s="1306"/>
      <c r="R48" s="1307"/>
    </row>
    <row r="49" spans="1:18" ht="44.25" customHeight="1">
      <c r="A49" s="1313"/>
      <c r="B49" s="1027" t="s">
        <v>1895</v>
      </c>
      <c r="C49" s="1308" t="s">
        <v>1327</v>
      </c>
      <c r="D49" s="3229"/>
      <c r="E49" s="1044"/>
      <c r="F49" s="1045"/>
      <c r="G49" s="1046"/>
      <c r="H49" s="1040"/>
      <c r="I49" s="1040"/>
      <c r="J49" s="1040"/>
      <c r="K49" s="1053">
        <v>432000</v>
      </c>
      <c r="L49" s="1040"/>
      <c r="M49" s="1191"/>
      <c r="N49" s="1306"/>
      <c r="O49" s="1306"/>
      <c r="P49" s="1306"/>
      <c r="Q49" s="1306"/>
      <c r="R49" s="1307"/>
    </row>
    <row r="50" spans="1:18" ht="38.25" customHeight="1">
      <c r="A50" s="1313"/>
      <c r="B50" s="1027" t="s">
        <v>1896</v>
      </c>
      <c r="C50" s="1308" t="s">
        <v>1327</v>
      </c>
      <c r="D50" s="3229"/>
      <c r="E50" s="1044"/>
      <c r="F50" s="1045"/>
      <c r="G50" s="1046"/>
      <c r="H50" s="1040"/>
      <c r="I50" s="1040"/>
      <c r="J50" s="1040"/>
      <c r="K50" s="1053">
        <v>542000</v>
      </c>
      <c r="L50" s="1040"/>
      <c r="M50" s="1191"/>
      <c r="N50" s="1306"/>
      <c r="O50" s="1306"/>
      <c r="P50" s="1306"/>
      <c r="Q50" s="1306"/>
      <c r="R50" s="1307"/>
    </row>
    <row r="51" spans="1:18" ht="24.75" customHeight="1">
      <c r="A51" s="1313"/>
      <c r="B51" s="1027" t="s">
        <v>2034</v>
      </c>
      <c r="C51" s="1308" t="s">
        <v>1327</v>
      </c>
      <c r="D51" s="3229"/>
      <c r="E51" s="1044"/>
      <c r="F51" s="1045"/>
      <c r="G51" s="1046"/>
      <c r="H51" s="1040"/>
      <c r="I51" s="1040"/>
      <c r="J51" s="1040"/>
      <c r="K51" s="1053">
        <v>583000</v>
      </c>
      <c r="L51" s="1040"/>
      <c r="M51" s="1191"/>
      <c r="N51" s="1306"/>
      <c r="O51" s="1306"/>
      <c r="P51" s="1306"/>
      <c r="Q51" s="1306"/>
      <c r="R51" s="1307"/>
    </row>
    <row r="52" spans="1:18" ht="45" customHeight="1">
      <c r="A52" s="1313"/>
      <c r="B52" s="1027" t="s">
        <v>1898</v>
      </c>
      <c r="C52" s="1038" t="s">
        <v>1327</v>
      </c>
      <c r="D52" s="1049"/>
      <c r="E52" s="1039"/>
      <c r="F52" s="1041"/>
      <c r="G52" s="1050"/>
      <c r="H52" s="1040"/>
      <c r="I52" s="1040"/>
      <c r="J52" s="1040"/>
      <c r="K52" s="1053">
        <v>574000</v>
      </c>
      <c r="L52" s="1040"/>
      <c r="M52" s="1191"/>
      <c r="N52" s="1306"/>
      <c r="O52" s="1306"/>
      <c r="P52" s="1306"/>
      <c r="Q52" s="1306"/>
      <c r="R52" s="1307"/>
    </row>
    <row r="53" spans="1:18" ht="39.75" customHeight="1">
      <c r="A53" s="1313"/>
      <c r="B53" s="1027" t="s">
        <v>1899</v>
      </c>
      <c r="C53" s="1308" t="s">
        <v>1327</v>
      </c>
      <c r="D53" s="1051"/>
      <c r="E53" s="1039"/>
      <c r="F53" s="1052"/>
      <c r="G53" s="1050"/>
      <c r="H53" s="1040"/>
      <c r="I53" s="1040"/>
      <c r="J53" s="1040"/>
      <c r="K53" s="1053">
        <v>660000</v>
      </c>
      <c r="L53" s="1040"/>
      <c r="M53" s="1191"/>
      <c r="N53" s="1306"/>
      <c r="O53" s="1306"/>
      <c r="P53" s="1306"/>
      <c r="Q53" s="1306"/>
      <c r="R53" s="1307"/>
    </row>
    <row r="54" spans="1:18" ht="35.25" customHeight="1">
      <c r="A54" s="1313"/>
      <c r="B54" s="1027" t="s">
        <v>1900</v>
      </c>
      <c r="C54" s="1308" t="s">
        <v>1327</v>
      </c>
      <c r="D54" s="1051"/>
      <c r="E54" s="1039"/>
      <c r="F54" s="1052"/>
      <c r="G54" s="1050"/>
      <c r="H54" s="1040"/>
      <c r="I54" s="1040"/>
      <c r="J54" s="1040"/>
      <c r="K54" s="1053">
        <v>224000</v>
      </c>
      <c r="L54" s="1040"/>
      <c r="M54" s="1191"/>
      <c r="N54" s="1306"/>
      <c r="O54" s="1306"/>
      <c r="P54" s="1306"/>
      <c r="Q54" s="1306"/>
      <c r="R54" s="1307"/>
    </row>
    <row r="55" spans="1:18" ht="49.5" customHeight="1">
      <c r="A55" s="1313"/>
      <c r="B55" s="1027" t="s">
        <v>1901</v>
      </c>
      <c r="C55" s="1038" t="s">
        <v>1327</v>
      </c>
      <c r="D55" s="1049"/>
      <c r="E55" s="1041"/>
      <c r="F55" s="1041"/>
      <c r="G55" s="1040"/>
      <c r="H55" s="1040"/>
      <c r="I55" s="1040"/>
      <c r="J55" s="1040"/>
      <c r="K55" s="1053">
        <v>300000</v>
      </c>
      <c r="L55" s="1040"/>
      <c r="M55" s="1191"/>
      <c r="N55" s="1306"/>
      <c r="O55" s="1306"/>
      <c r="P55" s="1306"/>
      <c r="Q55" s="1306"/>
      <c r="R55" s="1307"/>
    </row>
    <row r="56" spans="1:18" ht="32.25" customHeight="1">
      <c r="A56" s="1313"/>
      <c r="B56" s="3209" t="s">
        <v>1902</v>
      </c>
      <c r="C56" s="3210"/>
      <c r="D56" s="3210"/>
      <c r="E56" s="1039"/>
      <c r="F56" s="1041"/>
      <c r="G56" s="1050"/>
      <c r="H56" s="1040"/>
      <c r="I56" s="1040"/>
      <c r="J56" s="1040"/>
      <c r="K56" s="1053"/>
      <c r="L56" s="1040"/>
      <c r="M56" s="1191"/>
      <c r="N56" s="1040"/>
      <c r="O56" s="1306"/>
      <c r="P56" s="1306"/>
      <c r="Q56" s="1306"/>
      <c r="R56" s="1307"/>
    </row>
    <row r="57" spans="1:18" ht="34.5" customHeight="1">
      <c r="A57" s="1313"/>
      <c r="B57" s="1027" t="s">
        <v>1904</v>
      </c>
      <c r="C57" s="1038" t="s">
        <v>1327</v>
      </c>
      <c r="D57" s="3228" t="s">
        <v>1930</v>
      </c>
      <c r="E57" s="1041"/>
      <c r="F57" s="1041"/>
      <c r="G57" s="1040"/>
      <c r="H57" s="1040"/>
      <c r="I57" s="1040"/>
      <c r="J57" s="1040"/>
      <c r="K57" s="1053">
        <v>147200</v>
      </c>
      <c r="L57" s="1040"/>
      <c r="M57" s="1191"/>
      <c r="N57" s="1040"/>
      <c r="O57" s="1306"/>
      <c r="P57" s="1306"/>
      <c r="Q57" s="1306"/>
      <c r="R57" s="1307"/>
    </row>
    <row r="58" spans="1:18" ht="48.75" customHeight="1">
      <c r="A58" s="1313"/>
      <c r="B58" s="1027" t="s">
        <v>1905</v>
      </c>
      <c r="C58" s="1038" t="s">
        <v>1327</v>
      </c>
      <c r="D58" s="3229"/>
      <c r="E58" s="1041"/>
      <c r="F58" s="1041"/>
      <c r="G58" s="1040"/>
      <c r="H58" s="1040"/>
      <c r="I58" s="1040"/>
      <c r="J58" s="1040"/>
      <c r="K58" s="1053">
        <v>177300</v>
      </c>
      <c r="L58" s="1040"/>
      <c r="M58" s="1191"/>
      <c r="N58" s="1040"/>
      <c r="O58" s="1306"/>
      <c r="P58" s="1306"/>
      <c r="Q58" s="1306"/>
      <c r="R58" s="1307"/>
    </row>
    <row r="59" spans="1:18" ht="39.75" customHeight="1">
      <c r="A59" s="1313"/>
      <c r="B59" s="1027" t="s">
        <v>1906</v>
      </c>
      <c r="C59" s="1038" t="s">
        <v>1327</v>
      </c>
      <c r="D59" s="3229"/>
      <c r="E59" s="1041"/>
      <c r="F59" s="1041"/>
      <c r="G59" s="1040"/>
      <c r="H59" s="1040"/>
      <c r="I59" s="1040"/>
      <c r="J59" s="1040"/>
      <c r="K59" s="1053">
        <v>157500</v>
      </c>
      <c r="L59" s="1040"/>
      <c r="M59" s="1191"/>
      <c r="N59" s="1040"/>
      <c r="O59" s="1306"/>
      <c r="P59" s="1306"/>
      <c r="Q59" s="1306"/>
      <c r="R59" s="1307"/>
    </row>
    <row r="60" spans="1:18" ht="39" customHeight="1">
      <c r="A60" s="1313"/>
      <c r="B60" s="1027" t="s">
        <v>1907</v>
      </c>
      <c r="C60" s="1038" t="s">
        <v>1327</v>
      </c>
      <c r="D60" s="3229"/>
      <c r="E60" s="1041"/>
      <c r="F60" s="1041"/>
      <c r="G60" s="1040"/>
      <c r="H60" s="1040"/>
      <c r="I60" s="1040"/>
      <c r="J60" s="1040"/>
      <c r="K60" s="1053">
        <v>296000</v>
      </c>
      <c r="L60" s="1040"/>
      <c r="M60" s="1191"/>
      <c r="N60" s="1040"/>
      <c r="O60" s="1306"/>
      <c r="P60" s="1306"/>
      <c r="Q60" s="1306"/>
      <c r="R60" s="1307"/>
    </row>
    <row r="61" spans="1:18" ht="42.75" customHeight="1">
      <c r="A61" s="1313"/>
      <c r="B61" s="1027" t="s">
        <v>1908</v>
      </c>
      <c r="C61" s="1038" t="s">
        <v>1327</v>
      </c>
      <c r="D61" s="3230"/>
      <c r="E61" s="1041"/>
      <c r="F61" s="1041"/>
      <c r="G61" s="1040"/>
      <c r="H61" s="1040"/>
      <c r="I61" s="1040"/>
      <c r="J61" s="1040"/>
      <c r="K61" s="1053">
        <v>157000</v>
      </c>
      <c r="L61" s="1040"/>
      <c r="M61" s="1191"/>
      <c r="N61" s="1040"/>
      <c r="O61" s="1306"/>
      <c r="P61" s="1306"/>
      <c r="Q61" s="1306"/>
      <c r="R61" s="1307"/>
    </row>
    <row r="62" spans="1:18" ht="45.75" customHeight="1">
      <c r="A62" s="1313"/>
      <c r="B62" s="1027" t="s">
        <v>1909</v>
      </c>
      <c r="C62" s="1038" t="s">
        <v>1327</v>
      </c>
      <c r="D62" s="1054"/>
      <c r="E62" s="1039"/>
      <c r="F62" s="1052"/>
      <c r="G62" s="1050"/>
      <c r="H62" s="1040"/>
      <c r="I62" s="1040"/>
      <c r="J62" s="1040"/>
      <c r="K62" s="1053">
        <v>245000</v>
      </c>
      <c r="L62" s="1040"/>
      <c r="M62" s="1191"/>
      <c r="N62" s="1040"/>
      <c r="O62" s="1306"/>
      <c r="P62" s="1306"/>
      <c r="Q62" s="1306"/>
      <c r="R62" s="1307"/>
    </row>
    <row r="63" spans="1:18" ht="51.75" customHeight="1">
      <c r="A63" s="1000">
        <v>2</v>
      </c>
      <c r="B63" s="3231" t="s">
        <v>2051</v>
      </c>
      <c r="C63" s="3232"/>
      <c r="D63" s="3232"/>
      <c r="E63" s="3232"/>
      <c r="F63" s="3232"/>
      <c r="G63" s="3232"/>
      <c r="H63" s="3232"/>
      <c r="I63" s="3232"/>
      <c r="J63" s="3232"/>
      <c r="K63" s="3232"/>
      <c r="L63" s="3232"/>
      <c r="M63" s="3232"/>
      <c r="N63" s="3232"/>
      <c r="O63" s="3232"/>
      <c r="P63" s="3232"/>
      <c r="Q63" s="3232"/>
      <c r="R63" s="3233"/>
    </row>
    <row r="64" spans="1:18" ht="42" customHeight="1">
      <c r="A64" s="1055"/>
      <c r="B64" s="3234" t="s">
        <v>2052</v>
      </c>
      <c r="C64" s="3235"/>
      <c r="D64" s="3236"/>
      <c r="E64" s="1301"/>
      <c r="F64" s="1301"/>
      <c r="G64" s="1301"/>
      <c r="H64" s="1301"/>
      <c r="I64" s="1301"/>
      <c r="J64" s="1301"/>
      <c r="K64" s="1301"/>
      <c r="L64" s="1301"/>
      <c r="M64" s="1301"/>
      <c r="N64" s="1301"/>
      <c r="O64" s="1301"/>
      <c r="P64" s="1301"/>
      <c r="Q64" s="1301"/>
      <c r="R64" s="1302"/>
    </row>
    <row r="65" spans="1:18" ht="35.25" customHeight="1">
      <c r="A65" s="1055"/>
      <c r="B65" s="3237" t="s">
        <v>2059</v>
      </c>
      <c r="C65" s="3238"/>
      <c r="D65" s="3239"/>
      <c r="E65" s="1056"/>
      <c r="F65" s="1057"/>
      <c r="G65" s="3240" t="s">
        <v>1516</v>
      </c>
      <c r="H65" s="3240"/>
      <c r="I65" s="3240"/>
      <c r="J65" s="3240"/>
      <c r="K65" s="3240"/>
      <c r="L65" s="3240"/>
      <c r="M65" s="3240"/>
      <c r="N65" s="3240"/>
      <c r="O65" s="3240"/>
      <c r="P65" s="3240"/>
      <c r="Q65" s="3240"/>
      <c r="R65" s="3241"/>
    </row>
    <row r="66" spans="1:18" ht="36.75" customHeight="1">
      <c r="A66" s="1055"/>
      <c r="B66" s="1058" t="s">
        <v>2053</v>
      </c>
      <c r="C66" s="1038" t="s">
        <v>1327</v>
      </c>
      <c r="D66" s="1063"/>
      <c r="E66" s="1059"/>
      <c r="F66" s="1060"/>
      <c r="G66" s="1061"/>
      <c r="H66" s="1061"/>
      <c r="I66" s="1061"/>
      <c r="J66" s="1061"/>
      <c r="K66" s="1074">
        <v>300654</v>
      </c>
      <c r="L66" s="1061"/>
      <c r="M66" s="1191"/>
      <c r="N66" s="1061"/>
      <c r="O66" s="1061"/>
      <c r="P66" s="1061"/>
      <c r="Q66" s="1061"/>
      <c r="R66" s="1062"/>
    </row>
    <row r="67" spans="1:18" ht="36.75" customHeight="1">
      <c r="A67" s="1055"/>
      <c r="B67" s="1058" t="s">
        <v>2054</v>
      </c>
      <c r="C67" s="1038" t="s">
        <v>1327</v>
      </c>
      <c r="D67" s="1063"/>
      <c r="E67" s="1059"/>
      <c r="F67" s="1060"/>
      <c r="G67" s="1061"/>
      <c r="H67" s="1061"/>
      <c r="I67" s="1061"/>
      <c r="J67" s="1061"/>
      <c r="K67" s="1074">
        <v>311547</v>
      </c>
      <c r="L67" s="1061"/>
      <c r="M67" s="1191"/>
      <c r="N67" s="1061"/>
      <c r="O67" s="1061"/>
      <c r="P67" s="1061"/>
      <c r="Q67" s="1061"/>
      <c r="R67" s="1062"/>
    </row>
    <row r="68" spans="1:18" ht="36.75" customHeight="1">
      <c r="A68" s="1055"/>
      <c r="B68" s="1058" t="s">
        <v>2055</v>
      </c>
      <c r="C68" s="1038" t="s">
        <v>1327</v>
      </c>
      <c r="D68" s="1063"/>
      <c r="E68" s="1059"/>
      <c r="F68" s="1060"/>
      <c r="G68" s="1061"/>
      <c r="H68" s="1061"/>
      <c r="I68" s="1061"/>
      <c r="J68" s="1061"/>
      <c r="K68" s="1074">
        <v>344227</v>
      </c>
      <c r="L68" s="1061"/>
      <c r="M68" s="1191"/>
      <c r="N68" s="1061"/>
      <c r="O68" s="1061"/>
      <c r="P68" s="1061"/>
      <c r="Q68" s="1061"/>
      <c r="R68" s="1062"/>
    </row>
    <row r="69" spans="1:18" ht="39" customHeight="1">
      <c r="A69" s="1055"/>
      <c r="B69" s="1058" t="s">
        <v>2056</v>
      </c>
      <c r="C69" s="1311" t="s">
        <v>1327</v>
      </c>
      <c r="D69" s="368"/>
      <c r="E69" s="1059"/>
      <c r="F69" s="1060"/>
      <c r="G69" s="1061"/>
      <c r="H69" s="1061"/>
      <c r="I69" s="1061"/>
      <c r="J69" s="1061"/>
      <c r="K69" s="1074">
        <v>355120</v>
      </c>
      <c r="L69" s="1061"/>
      <c r="M69" s="1191"/>
      <c r="N69" s="1061"/>
      <c r="O69" s="1061"/>
      <c r="P69" s="1061"/>
      <c r="Q69" s="1061"/>
      <c r="R69" s="1062"/>
    </row>
    <row r="70" spans="1:18" ht="26.25" customHeight="1">
      <c r="A70" s="1055"/>
      <c r="B70" s="3237" t="s">
        <v>2058</v>
      </c>
      <c r="C70" s="3238"/>
      <c r="D70" s="3238"/>
      <c r="E70" s="1064"/>
      <c r="F70" s="1065"/>
      <c r="G70" s="1066"/>
      <c r="H70" s="1067"/>
      <c r="I70" s="1066"/>
      <c r="J70" s="1066"/>
      <c r="K70" s="1066"/>
      <c r="L70" s="1066"/>
      <c r="M70" s="1068"/>
      <c r="N70" s="1066"/>
      <c r="O70" s="1066"/>
      <c r="P70" s="1066"/>
      <c r="Q70" s="1066"/>
      <c r="R70" s="1069"/>
    </row>
    <row r="71" spans="1:18" ht="40.5" customHeight="1">
      <c r="A71" s="1055"/>
      <c r="B71" s="1058" t="s">
        <v>2037</v>
      </c>
      <c r="C71" s="1038" t="s">
        <v>1327</v>
      </c>
      <c r="D71" s="3245" t="s">
        <v>1930</v>
      </c>
      <c r="E71" s="1070"/>
      <c r="F71" s="1071"/>
      <c r="G71" s="1071"/>
      <c r="H71" s="1072"/>
      <c r="I71" s="1072"/>
      <c r="J71" s="1072"/>
      <c r="K71" s="1071">
        <v>289760</v>
      </c>
      <c r="L71" s="1072"/>
      <c r="M71" s="1191"/>
      <c r="N71" s="1067"/>
      <c r="O71" s="1067"/>
      <c r="P71" s="1067"/>
      <c r="Q71" s="1067"/>
      <c r="R71" s="1069"/>
    </row>
    <row r="72" spans="1:18" ht="40.5" customHeight="1">
      <c r="A72" s="1055"/>
      <c r="B72" s="1058" t="s">
        <v>2057</v>
      </c>
      <c r="C72" s="1038" t="s">
        <v>1327</v>
      </c>
      <c r="D72" s="3246"/>
      <c r="E72" s="1070"/>
      <c r="F72" s="1071"/>
      <c r="G72" s="1071"/>
      <c r="H72" s="1072"/>
      <c r="I72" s="1072"/>
      <c r="J72" s="1072"/>
      <c r="K72" s="1071">
        <v>289760</v>
      </c>
      <c r="L72" s="1072"/>
      <c r="M72" s="1191"/>
      <c r="N72" s="1067"/>
      <c r="O72" s="1067"/>
      <c r="P72" s="1067"/>
      <c r="Q72" s="1067"/>
      <c r="R72" s="1069"/>
    </row>
    <row r="73" spans="1:18" ht="40.5" customHeight="1">
      <c r="A73" s="1055"/>
      <c r="B73" s="1058" t="s">
        <v>2038</v>
      </c>
      <c r="C73" s="1309" t="s">
        <v>1327</v>
      </c>
      <c r="D73" s="3247"/>
      <c r="E73" s="1073"/>
      <c r="F73" s="1074"/>
      <c r="G73" s="1074"/>
      <c r="H73" s="1075"/>
      <c r="I73" s="1074"/>
      <c r="J73" s="1074"/>
      <c r="K73" s="1071">
        <v>322440</v>
      </c>
      <c r="L73" s="1074"/>
      <c r="M73" s="1191"/>
      <c r="N73" s="1060"/>
      <c r="O73" s="1060"/>
      <c r="P73" s="1060"/>
      <c r="Q73" s="1060"/>
      <c r="R73" s="1062"/>
    </row>
    <row r="74" spans="1:18" ht="40.5" customHeight="1">
      <c r="A74" s="1055"/>
      <c r="B74" s="3237" t="s">
        <v>2064</v>
      </c>
      <c r="C74" s="3238"/>
      <c r="D74" s="3238"/>
      <c r="E74" s="1056"/>
      <c r="F74" s="1057"/>
      <c r="G74" s="1057"/>
      <c r="H74" s="1057"/>
      <c r="I74" s="1057"/>
      <c r="J74" s="1057"/>
      <c r="K74" s="1057"/>
      <c r="L74" s="3248"/>
      <c r="M74" s="3248"/>
      <c r="N74" s="3248"/>
      <c r="O74" s="3248"/>
      <c r="P74" s="3248"/>
      <c r="Q74" s="3248"/>
      <c r="R74" s="3249"/>
    </row>
    <row r="75" spans="1:18" ht="40.5" customHeight="1">
      <c r="A75" s="1055"/>
      <c r="B75" s="1058" t="s">
        <v>2060</v>
      </c>
      <c r="C75" s="1038" t="s">
        <v>1327</v>
      </c>
      <c r="D75" s="3243" t="s">
        <v>1562</v>
      </c>
      <c r="E75" s="1059"/>
      <c r="F75" s="1060"/>
      <c r="G75" s="1061"/>
      <c r="H75" s="1061"/>
      <c r="I75" s="1061"/>
      <c r="J75" s="1061"/>
      <c r="K75" s="1071">
        <v>300654</v>
      </c>
      <c r="L75" s="1061"/>
      <c r="M75" s="1191"/>
      <c r="N75" s="1060"/>
      <c r="O75" s="1060"/>
      <c r="P75" s="1060"/>
      <c r="Q75" s="1060"/>
      <c r="R75" s="1076"/>
    </row>
    <row r="76" spans="1:18" ht="40.5" customHeight="1">
      <c r="A76" s="1000"/>
      <c r="B76" s="1058" t="s">
        <v>2061</v>
      </c>
      <c r="C76" s="1077" t="s">
        <v>1327</v>
      </c>
      <c r="D76" s="3244"/>
      <c r="E76" s="1078"/>
      <c r="F76" s="1078"/>
      <c r="G76" s="1078"/>
      <c r="H76" s="1290"/>
      <c r="I76" s="1078"/>
      <c r="J76" s="1078"/>
      <c r="K76" s="1082">
        <v>311547</v>
      </c>
      <c r="L76" s="1078"/>
      <c r="M76" s="1191"/>
      <c r="N76" s="1078"/>
      <c r="O76" s="1078"/>
      <c r="P76" s="1290"/>
      <c r="Q76" s="1290"/>
      <c r="R76" s="1291"/>
    </row>
    <row r="77" spans="1:18" ht="40.5" customHeight="1">
      <c r="A77" s="1000"/>
      <c r="B77" s="1058" t="s">
        <v>2062</v>
      </c>
      <c r="C77" s="1077" t="s">
        <v>1327</v>
      </c>
      <c r="D77" s="3244"/>
      <c r="E77" s="1078"/>
      <c r="F77" s="1078"/>
      <c r="G77" s="1078"/>
      <c r="H77" s="1290"/>
      <c r="I77" s="1078"/>
      <c r="J77" s="1078"/>
      <c r="K77" s="1081">
        <v>344227</v>
      </c>
      <c r="L77" s="1078"/>
      <c r="M77" s="1191"/>
      <c r="N77" s="1078"/>
      <c r="O77" s="1078"/>
      <c r="P77" s="1290"/>
      <c r="Q77" s="1290"/>
      <c r="R77" s="1291"/>
    </row>
    <row r="78" spans="1:18" ht="40.5" customHeight="1">
      <c r="A78" s="1000"/>
      <c r="B78" s="1058" t="s">
        <v>2063</v>
      </c>
      <c r="C78" s="1077" t="s">
        <v>1327</v>
      </c>
      <c r="D78" s="3244"/>
      <c r="E78" s="1078"/>
      <c r="F78" s="1078"/>
      <c r="G78" s="1078"/>
      <c r="H78" s="1290"/>
      <c r="I78" s="1078"/>
      <c r="J78" s="1078"/>
      <c r="K78" s="1081">
        <v>355120</v>
      </c>
      <c r="L78" s="1078"/>
      <c r="M78" s="1191"/>
      <c r="N78" s="1078"/>
      <c r="O78" s="1078"/>
      <c r="P78" s="1290"/>
      <c r="Q78" s="1290"/>
      <c r="R78" s="1291"/>
    </row>
    <row r="79" spans="1:18" ht="74.25" customHeight="1">
      <c r="A79" s="1000">
        <v>3</v>
      </c>
      <c r="B79" s="3178" t="s">
        <v>1971</v>
      </c>
      <c r="C79" s="3179"/>
      <c r="D79" s="3179"/>
      <c r="E79" s="3179"/>
      <c r="F79" s="3179"/>
      <c r="G79" s="3179"/>
      <c r="H79" s="3179"/>
      <c r="I79" s="3179"/>
      <c r="J79" s="3179"/>
      <c r="K79" s="3179"/>
      <c r="L79" s="3179"/>
      <c r="M79" s="3179"/>
      <c r="N79" s="3179"/>
      <c r="O79" s="3179"/>
      <c r="P79" s="3179"/>
      <c r="Q79" s="3179"/>
      <c r="R79" s="3180"/>
    </row>
    <row r="80" spans="1:18" ht="36.75" customHeight="1">
      <c r="A80" s="1000"/>
      <c r="B80" s="3209" t="s">
        <v>1726</v>
      </c>
      <c r="C80" s="3210"/>
      <c r="D80" s="3210"/>
      <c r="E80" s="3210"/>
      <c r="F80" s="3210"/>
      <c r="G80" s="3210"/>
      <c r="H80" s="3210"/>
      <c r="I80" s="3210"/>
      <c r="J80" s="3210"/>
      <c r="K80" s="3210"/>
      <c r="L80" s="3210"/>
      <c r="M80" s="3210"/>
      <c r="N80" s="3210"/>
      <c r="O80" s="3210"/>
      <c r="P80" s="3210"/>
      <c r="Q80" s="3210"/>
      <c r="R80" s="3242"/>
    </row>
    <row r="81" spans="1:18" ht="29.25" customHeight="1">
      <c r="A81" s="1000"/>
      <c r="B81" s="3209" t="s">
        <v>1611</v>
      </c>
      <c r="C81" s="3210"/>
      <c r="D81" s="3242"/>
      <c r="E81" s="1079"/>
      <c r="F81" s="3223" t="s">
        <v>1727</v>
      </c>
      <c r="G81" s="3223"/>
      <c r="H81" s="3223"/>
      <c r="I81" s="3223"/>
      <c r="J81" s="3223"/>
      <c r="K81" s="3223"/>
      <c r="L81" s="3223"/>
      <c r="M81" s="3223"/>
      <c r="N81" s="3223"/>
      <c r="O81" s="3223"/>
      <c r="P81" s="3223"/>
      <c r="Q81" s="1297"/>
      <c r="R81" s="1298"/>
    </row>
    <row r="82" spans="1:18" ht="44.25" customHeight="1">
      <c r="A82" s="1000"/>
      <c r="B82" s="1288" t="s">
        <v>1743</v>
      </c>
      <c r="C82" s="1289"/>
      <c r="D82" s="1314"/>
      <c r="E82" s="1287"/>
      <c r="F82" s="1080"/>
      <c r="G82" s="1080"/>
      <c r="H82" s="1312"/>
      <c r="I82" s="1312"/>
      <c r="J82" s="1312"/>
      <c r="K82" s="1312"/>
      <c r="L82" s="1312"/>
      <c r="M82" s="1312"/>
      <c r="N82" s="1312"/>
      <c r="O82" s="1080"/>
      <c r="P82" s="1080"/>
      <c r="Q82" s="1297"/>
      <c r="R82" s="1298"/>
    </row>
    <row r="83" spans="1:18" ht="44.25" customHeight="1">
      <c r="A83" s="1000"/>
      <c r="B83" s="1027" t="s">
        <v>1728</v>
      </c>
      <c r="C83" s="1038" t="s">
        <v>1327</v>
      </c>
      <c r="D83" s="3243" t="s">
        <v>1729</v>
      </c>
      <c r="E83" s="1044"/>
      <c r="F83" s="1044"/>
      <c r="G83" s="1046"/>
      <c r="H83" s="1040"/>
      <c r="I83" s="1040"/>
      <c r="J83" s="1040"/>
      <c r="K83" s="1041"/>
      <c r="L83" s="1040">
        <v>99510</v>
      </c>
      <c r="M83" s="1191"/>
      <c r="N83" s="1040"/>
      <c r="O83" s="1078"/>
      <c r="P83" s="1290"/>
      <c r="Q83" s="1290"/>
      <c r="R83" s="1291"/>
    </row>
    <row r="84" spans="1:18" ht="44.25" customHeight="1">
      <c r="A84" s="1000"/>
      <c r="B84" s="1027" t="s">
        <v>1730</v>
      </c>
      <c r="C84" s="1038" t="s">
        <v>1327</v>
      </c>
      <c r="D84" s="3244"/>
      <c r="E84" s="1078"/>
      <c r="F84" s="1078"/>
      <c r="G84" s="1078"/>
      <c r="H84" s="1290"/>
      <c r="I84" s="1078"/>
      <c r="J84" s="1078"/>
      <c r="K84" s="1081"/>
      <c r="L84" s="1081">
        <v>252520</v>
      </c>
      <c r="M84" s="1191"/>
      <c r="N84" s="1078"/>
      <c r="O84" s="1078"/>
      <c r="P84" s="1290"/>
      <c r="Q84" s="1290"/>
      <c r="R84" s="1291"/>
    </row>
    <row r="85" spans="1:18" ht="44.25" customHeight="1">
      <c r="A85" s="1000"/>
      <c r="B85" s="1027" t="s">
        <v>1733</v>
      </c>
      <c r="C85" s="1038" t="s">
        <v>1327</v>
      </c>
      <c r="D85" s="3244"/>
      <c r="E85" s="1078"/>
      <c r="F85" s="1078"/>
      <c r="G85" s="1078"/>
      <c r="H85" s="1290"/>
      <c r="I85" s="1078"/>
      <c r="J85" s="1078"/>
      <c r="K85" s="1081"/>
      <c r="L85" s="1081">
        <v>101650</v>
      </c>
      <c r="M85" s="1191"/>
      <c r="N85" s="1078"/>
      <c r="O85" s="1078"/>
      <c r="P85" s="1290"/>
      <c r="Q85" s="1290"/>
      <c r="R85" s="1291"/>
    </row>
    <row r="86" spans="1:18" ht="44.25" customHeight="1">
      <c r="A86" s="1000"/>
      <c r="B86" s="1288" t="s">
        <v>1746</v>
      </c>
      <c r="C86" s="1038"/>
      <c r="D86" s="1309"/>
      <c r="E86" s="1078"/>
      <c r="F86" s="1078"/>
      <c r="G86" s="1078"/>
      <c r="H86" s="1290"/>
      <c r="I86" s="1078"/>
      <c r="J86" s="1078"/>
      <c r="K86" s="1081"/>
      <c r="L86" s="1078"/>
      <c r="M86" s="1191"/>
      <c r="N86" s="1078"/>
      <c r="O86" s="1078"/>
      <c r="P86" s="1290"/>
      <c r="Q86" s="1290"/>
      <c r="R86" s="1291"/>
    </row>
    <row r="87" spans="1:18" ht="44.25" customHeight="1">
      <c r="A87" s="1000"/>
      <c r="B87" s="1027" t="s">
        <v>1731</v>
      </c>
      <c r="C87" s="1038" t="s">
        <v>1327</v>
      </c>
      <c r="D87" s="3243" t="s">
        <v>1729</v>
      </c>
      <c r="E87" s="1078"/>
      <c r="F87" s="1078"/>
      <c r="G87" s="1078"/>
      <c r="H87" s="1290"/>
      <c r="I87" s="1078"/>
      <c r="J87" s="1078"/>
      <c r="K87" s="1081"/>
      <c r="L87" s="1081">
        <v>202230</v>
      </c>
      <c r="M87" s="1191"/>
      <c r="N87" s="1078"/>
      <c r="O87" s="1078"/>
      <c r="P87" s="1290"/>
      <c r="Q87" s="1290"/>
      <c r="R87" s="1291"/>
    </row>
    <row r="88" spans="1:18" ht="44.25" customHeight="1">
      <c r="A88" s="1000"/>
      <c r="B88" s="1027" t="s">
        <v>1732</v>
      </c>
      <c r="C88" s="1038" t="s">
        <v>1327</v>
      </c>
      <c r="D88" s="3244"/>
      <c r="E88" s="1078"/>
      <c r="F88" s="1078"/>
      <c r="G88" s="1078"/>
      <c r="H88" s="1290"/>
      <c r="I88" s="1078"/>
      <c r="J88" s="1078"/>
      <c r="K88" s="1081"/>
      <c r="L88" s="1081">
        <v>263220</v>
      </c>
      <c r="M88" s="1191"/>
      <c r="N88" s="1078"/>
      <c r="O88" s="1078"/>
      <c r="P88" s="1290"/>
      <c r="Q88" s="1290"/>
      <c r="R88" s="1291"/>
    </row>
    <row r="89" spans="1:18" ht="44.25" customHeight="1">
      <c r="A89" s="1000"/>
      <c r="B89" s="1027" t="s">
        <v>1747</v>
      </c>
      <c r="C89" s="1038" t="s">
        <v>1327</v>
      </c>
      <c r="D89" s="368"/>
      <c r="E89" s="1078"/>
      <c r="F89" s="1078"/>
      <c r="G89" s="1078"/>
      <c r="H89" s="1290"/>
      <c r="I89" s="1078"/>
      <c r="J89" s="1078"/>
      <c r="K89" s="1081"/>
      <c r="L89" s="1081">
        <v>160500</v>
      </c>
      <c r="M89" s="1191"/>
      <c r="N89" s="1078"/>
      <c r="O89" s="1078"/>
      <c r="P89" s="1290"/>
      <c r="Q89" s="1290"/>
      <c r="R89" s="1291"/>
    </row>
    <row r="90" spans="1:18" ht="44.25" customHeight="1">
      <c r="A90" s="1000"/>
      <c r="B90" s="3209" t="s">
        <v>1749</v>
      </c>
      <c r="C90" s="3242"/>
      <c r="D90" s="1309"/>
      <c r="E90" s="1078"/>
      <c r="F90" s="1078"/>
      <c r="G90" s="1078"/>
      <c r="H90" s="1290"/>
      <c r="I90" s="1078"/>
      <c r="J90" s="1078"/>
      <c r="K90" s="1081"/>
      <c r="L90" s="1078"/>
      <c r="M90" s="1191"/>
      <c r="N90" s="1078"/>
      <c r="O90" s="1078"/>
      <c r="P90" s="1290"/>
      <c r="Q90" s="1290"/>
      <c r="R90" s="1291"/>
    </row>
    <row r="91" spans="1:18" ht="44.25" customHeight="1">
      <c r="A91" s="1000"/>
      <c r="B91" s="1027" t="s">
        <v>1750</v>
      </c>
      <c r="C91" s="1038" t="s">
        <v>1327</v>
      </c>
      <c r="D91" s="3243" t="s">
        <v>1729</v>
      </c>
      <c r="E91" s="1078"/>
      <c r="F91" s="1078"/>
      <c r="G91" s="1078"/>
      <c r="H91" s="1290"/>
      <c r="I91" s="1078"/>
      <c r="J91" s="1078"/>
      <c r="K91" s="1081"/>
      <c r="L91" s="1081">
        <v>242890</v>
      </c>
      <c r="M91" s="1191"/>
      <c r="N91" s="1078"/>
      <c r="O91" s="1078"/>
      <c r="P91" s="1290"/>
      <c r="Q91" s="1290"/>
      <c r="R91" s="1291"/>
    </row>
    <row r="92" spans="1:18" ht="44.25" customHeight="1">
      <c r="A92" s="1000"/>
      <c r="B92" s="1027" t="s">
        <v>1751</v>
      </c>
      <c r="C92" s="1038" t="s">
        <v>1327</v>
      </c>
      <c r="D92" s="3244"/>
      <c r="E92" s="1078"/>
      <c r="F92" s="1078"/>
      <c r="G92" s="1078"/>
      <c r="H92" s="1290"/>
      <c r="I92" s="1078"/>
      <c r="J92" s="1078"/>
      <c r="K92" s="1081"/>
      <c r="L92" s="1081">
        <v>273920</v>
      </c>
      <c r="M92" s="1191"/>
      <c r="N92" s="1078"/>
      <c r="O92" s="1078"/>
      <c r="P92" s="1290"/>
      <c r="Q92" s="1290"/>
      <c r="R92" s="1291"/>
    </row>
    <row r="93" spans="1:18" ht="44.25" customHeight="1">
      <c r="A93" s="1000"/>
      <c r="B93" s="1027" t="s">
        <v>1752</v>
      </c>
      <c r="C93" s="1038" t="s">
        <v>1327</v>
      </c>
      <c r="D93" s="3244"/>
      <c r="E93" s="1078"/>
      <c r="F93" s="1078"/>
      <c r="G93" s="1078"/>
      <c r="H93" s="1290"/>
      <c r="I93" s="1078"/>
      <c r="J93" s="1078"/>
      <c r="K93" s="1081"/>
      <c r="L93" s="1081">
        <v>374500</v>
      </c>
      <c r="M93" s="1191"/>
      <c r="N93" s="1078"/>
      <c r="O93" s="1078"/>
      <c r="P93" s="1290"/>
      <c r="Q93" s="1290"/>
      <c r="R93" s="1291"/>
    </row>
    <row r="94" spans="1:18" ht="36.75" customHeight="1">
      <c r="A94" s="1000"/>
      <c r="B94" s="1027" t="s">
        <v>1753</v>
      </c>
      <c r="C94" s="1038" t="s">
        <v>1327</v>
      </c>
      <c r="D94" s="3243" t="s">
        <v>1729</v>
      </c>
      <c r="E94" s="1078"/>
      <c r="F94" s="1078"/>
      <c r="G94" s="1078"/>
      <c r="H94" s="1290"/>
      <c r="I94" s="1078"/>
      <c r="J94" s="1078"/>
      <c r="K94" s="1081"/>
      <c r="L94" s="1081">
        <v>374500</v>
      </c>
      <c r="M94" s="1191"/>
      <c r="N94" s="1078"/>
      <c r="O94" s="1078"/>
      <c r="P94" s="1290"/>
      <c r="Q94" s="1290"/>
      <c r="R94" s="1291"/>
    </row>
    <row r="95" spans="1:18" ht="30">
      <c r="A95" s="1000"/>
      <c r="B95" s="1027" t="s">
        <v>1754</v>
      </c>
      <c r="C95" s="1038" t="s">
        <v>1327</v>
      </c>
      <c r="D95" s="3244"/>
      <c r="E95" s="1078"/>
      <c r="F95" s="1078"/>
      <c r="G95" s="1078"/>
      <c r="H95" s="1290"/>
      <c r="I95" s="1078"/>
      <c r="J95" s="1078"/>
      <c r="K95" s="1081"/>
      <c r="L95" s="1081">
        <v>304950</v>
      </c>
      <c r="M95" s="1191"/>
      <c r="N95" s="1078"/>
      <c r="O95" s="1078"/>
      <c r="P95" s="1290"/>
      <c r="Q95" s="1290"/>
      <c r="R95" s="1291"/>
    </row>
    <row r="96" spans="1:18" ht="30">
      <c r="A96" s="1000"/>
      <c r="B96" s="1027" t="s">
        <v>1755</v>
      </c>
      <c r="C96" s="1038" t="s">
        <v>1327</v>
      </c>
      <c r="D96" s="3244"/>
      <c r="E96" s="1078"/>
      <c r="F96" s="1078"/>
      <c r="G96" s="1078"/>
      <c r="H96" s="1290"/>
      <c r="I96" s="1078"/>
      <c r="J96" s="1078"/>
      <c r="K96" s="1081"/>
      <c r="L96" s="1081">
        <v>385200</v>
      </c>
      <c r="M96" s="1191"/>
      <c r="N96" s="1078"/>
      <c r="O96" s="1078"/>
      <c r="P96" s="1290"/>
      <c r="Q96" s="1290"/>
      <c r="R96" s="1291"/>
    </row>
    <row r="97" spans="1:18" ht="30" customHeight="1">
      <c r="A97" s="1000"/>
      <c r="B97" s="1027" t="s">
        <v>1756</v>
      </c>
      <c r="C97" s="1038" t="s">
        <v>1327</v>
      </c>
      <c r="D97" s="3243" t="s">
        <v>1729</v>
      </c>
      <c r="E97" s="1078"/>
      <c r="F97" s="1078"/>
      <c r="G97" s="1078"/>
      <c r="H97" s="1290"/>
      <c r="I97" s="1078"/>
      <c r="J97" s="1078"/>
      <c r="K97" s="1081"/>
      <c r="L97" s="1081">
        <v>315650</v>
      </c>
      <c r="M97" s="1191"/>
      <c r="N97" s="1078"/>
      <c r="O97" s="1078"/>
      <c r="P97" s="1290"/>
      <c r="Q97" s="1290"/>
      <c r="R97" s="1291"/>
    </row>
    <row r="98" spans="1:18" ht="30">
      <c r="A98" s="1000"/>
      <c r="B98" s="1027" t="s">
        <v>1757</v>
      </c>
      <c r="C98" s="1038" t="s">
        <v>1327</v>
      </c>
      <c r="D98" s="3244"/>
      <c r="E98" s="1078"/>
      <c r="F98" s="1078"/>
      <c r="G98" s="1078"/>
      <c r="H98" s="1290"/>
      <c r="I98" s="1078"/>
      <c r="J98" s="1078"/>
      <c r="K98" s="1081"/>
      <c r="L98" s="1081">
        <v>294500</v>
      </c>
      <c r="M98" s="1191"/>
      <c r="N98" s="1078"/>
      <c r="O98" s="1078"/>
      <c r="P98" s="1290"/>
      <c r="Q98" s="1290"/>
      <c r="R98" s="1291"/>
    </row>
    <row r="99" spans="1:18" ht="30">
      <c r="A99" s="1000"/>
      <c r="B99" s="1027" t="s">
        <v>1758</v>
      </c>
      <c r="C99" s="1038" t="s">
        <v>1327</v>
      </c>
      <c r="D99" s="3244"/>
      <c r="E99" s="1078"/>
      <c r="F99" s="1078"/>
      <c r="G99" s="1078"/>
      <c r="H99" s="1290"/>
      <c r="I99" s="1078"/>
      <c r="J99" s="1078"/>
      <c r="K99" s="1081"/>
      <c r="L99" s="1081">
        <v>620600</v>
      </c>
      <c r="M99" s="1191"/>
      <c r="N99" s="1078"/>
      <c r="O99" s="1078"/>
      <c r="P99" s="1290"/>
      <c r="Q99" s="1290"/>
      <c r="R99" s="1291"/>
    </row>
    <row r="100" spans="1:18" ht="30">
      <c r="A100" s="1000"/>
      <c r="B100" s="1027" t="s">
        <v>1759</v>
      </c>
      <c r="C100" s="1038" t="s">
        <v>1327</v>
      </c>
      <c r="D100" s="3244"/>
      <c r="E100" s="1078"/>
      <c r="F100" s="1078"/>
      <c r="G100" s="1078"/>
      <c r="H100" s="1290"/>
      <c r="I100" s="1078"/>
      <c r="J100" s="1078"/>
      <c r="K100" s="1081"/>
      <c r="L100" s="1081">
        <v>952300</v>
      </c>
      <c r="M100" s="1191"/>
      <c r="N100" s="1078"/>
      <c r="O100" s="1078"/>
      <c r="P100" s="1290"/>
      <c r="Q100" s="1290"/>
      <c r="R100" s="1291"/>
    </row>
    <row r="101" spans="1:18" ht="30">
      <c r="A101" s="1000"/>
      <c r="B101" s="1027" t="s">
        <v>1760</v>
      </c>
      <c r="C101" s="1038" t="s">
        <v>1327</v>
      </c>
      <c r="D101" s="3250"/>
      <c r="E101" s="1078"/>
      <c r="F101" s="1078"/>
      <c r="G101" s="1078"/>
      <c r="H101" s="1290"/>
      <c r="I101" s="1078"/>
      <c r="J101" s="1078"/>
      <c r="K101" s="1081"/>
      <c r="L101" s="1081">
        <v>349890</v>
      </c>
      <c r="M101" s="1191"/>
      <c r="N101" s="1078"/>
      <c r="O101" s="1078"/>
      <c r="P101" s="1290"/>
      <c r="Q101" s="1290"/>
      <c r="R101" s="1291"/>
    </row>
    <row r="102" spans="1:18" ht="31.5" customHeight="1">
      <c r="A102" s="1000"/>
      <c r="B102" s="3209" t="s">
        <v>1748</v>
      </c>
      <c r="C102" s="3242"/>
      <c r="D102" s="1311"/>
      <c r="E102" s="1078"/>
      <c r="F102" s="1078"/>
      <c r="G102" s="1078"/>
      <c r="H102" s="1290"/>
      <c r="I102" s="1078"/>
      <c r="J102" s="1078"/>
      <c r="K102" s="1216"/>
      <c r="L102" s="1078"/>
      <c r="M102" s="1082"/>
      <c r="N102" s="1078"/>
      <c r="O102" s="1078"/>
      <c r="P102" s="1290"/>
      <c r="Q102" s="1290"/>
      <c r="R102" s="1291"/>
    </row>
    <row r="103" spans="1:18" ht="30" customHeight="1">
      <c r="A103" s="1000"/>
      <c r="B103" s="1027" t="s">
        <v>1734</v>
      </c>
      <c r="C103" s="1038" t="s">
        <v>1327</v>
      </c>
      <c r="D103" s="3243" t="s">
        <v>1729</v>
      </c>
      <c r="E103" s="1078"/>
      <c r="F103" s="1078"/>
      <c r="G103" s="1078"/>
      <c r="H103" s="1290"/>
      <c r="I103" s="1078"/>
      <c r="J103" s="1078"/>
      <c r="K103" s="1082"/>
      <c r="L103" s="1082">
        <v>133750</v>
      </c>
      <c r="M103" s="1191"/>
      <c r="N103" s="1078"/>
      <c r="O103" s="1078"/>
      <c r="P103" s="1290"/>
      <c r="Q103" s="1290"/>
      <c r="R103" s="1291"/>
    </row>
    <row r="104" spans="1:18" ht="30">
      <c r="A104" s="1000"/>
      <c r="B104" s="1027" t="s">
        <v>1735</v>
      </c>
      <c r="C104" s="1038" t="s">
        <v>1327</v>
      </c>
      <c r="D104" s="3250"/>
      <c r="E104" s="1078"/>
      <c r="F104" s="1078"/>
      <c r="G104" s="1078"/>
      <c r="H104" s="1290"/>
      <c r="I104" s="1078"/>
      <c r="J104" s="1078"/>
      <c r="K104" s="1081"/>
      <c r="L104" s="1081">
        <v>273920</v>
      </c>
      <c r="M104" s="1191"/>
      <c r="N104" s="1078"/>
      <c r="O104" s="1078"/>
      <c r="P104" s="1290"/>
      <c r="Q104" s="1290"/>
      <c r="R104" s="1291"/>
    </row>
    <row r="105" spans="1:18" ht="60" customHeight="1">
      <c r="A105" s="1000"/>
      <c r="B105" s="1027" t="s">
        <v>1730</v>
      </c>
      <c r="C105" s="1038" t="s">
        <v>1327</v>
      </c>
      <c r="D105" s="3243" t="s">
        <v>1729</v>
      </c>
      <c r="E105" s="1078"/>
      <c r="F105" s="1078"/>
      <c r="G105" s="1078"/>
      <c r="H105" s="1290"/>
      <c r="I105" s="1078"/>
      <c r="J105" s="1078"/>
      <c r="K105" s="1081"/>
      <c r="L105" s="1081">
        <v>199020</v>
      </c>
      <c r="M105" s="1191"/>
      <c r="N105" s="1078"/>
      <c r="O105" s="1078"/>
      <c r="P105" s="1290"/>
      <c r="Q105" s="1290"/>
      <c r="R105" s="1291"/>
    </row>
    <row r="106" spans="1:18" ht="30">
      <c r="A106" s="1000"/>
      <c r="B106" s="1027" t="s">
        <v>1736</v>
      </c>
      <c r="C106" s="1038" t="s">
        <v>1327</v>
      </c>
      <c r="D106" s="3244"/>
      <c r="E106" s="1078"/>
      <c r="F106" s="1078"/>
      <c r="G106" s="1078"/>
      <c r="H106" s="1290"/>
      <c r="I106" s="1078"/>
      <c r="J106" s="1078"/>
      <c r="K106" s="1081"/>
      <c r="L106" s="1081">
        <v>99510</v>
      </c>
      <c r="M106" s="1191"/>
      <c r="N106" s="1078"/>
      <c r="O106" s="1078"/>
      <c r="P106" s="1290"/>
      <c r="Q106" s="1290"/>
      <c r="R106" s="1291"/>
    </row>
    <row r="107" spans="1:18" ht="30">
      <c r="A107" s="1000"/>
      <c r="B107" s="1027" t="s">
        <v>1737</v>
      </c>
      <c r="C107" s="1038" t="s">
        <v>1327</v>
      </c>
      <c r="D107" s="3244"/>
      <c r="E107" s="1078"/>
      <c r="F107" s="1078"/>
      <c r="G107" s="1078"/>
      <c r="H107" s="1290"/>
      <c r="I107" s="1078"/>
      <c r="J107" s="1078"/>
      <c r="K107" s="1081"/>
      <c r="L107" s="1081">
        <v>194740</v>
      </c>
      <c r="M107" s="1191"/>
      <c r="N107" s="1078"/>
      <c r="O107" s="1078"/>
      <c r="P107" s="1290"/>
      <c r="Q107" s="1290"/>
      <c r="R107" s="1291"/>
    </row>
    <row r="108" spans="1:18" ht="31.5" customHeight="1">
      <c r="A108" s="1000"/>
      <c r="B108" s="3209" t="s">
        <v>1744</v>
      </c>
      <c r="C108" s="3242"/>
      <c r="D108" s="1309"/>
      <c r="E108" s="1078"/>
      <c r="F108" s="1078"/>
      <c r="G108" s="1078"/>
      <c r="H108" s="1290"/>
      <c r="I108" s="1078"/>
      <c r="J108" s="1078"/>
      <c r="K108" s="1191"/>
      <c r="L108" s="1078"/>
      <c r="M108" s="1191"/>
      <c r="N108" s="1078"/>
      <c r="O108" s="1078"/>
      <c r="P108" s="1290"/>
      <c r="Q108" s="1290"/>
      <c r="R108" s="1291"/>
    </row>
    <row r="109" spans="1:18" ht="30" customHeight="1">
      <c r="A109" s="1000"/>
      <c r="B109" s="1027" t="s">
        <v>1738</v>
      </c>
      <c r="C109" s="1038" t="s">
        <v>1327</v>
      </c>
      <c r="D109" s="3243" t="s">
        <v>1729</v>
      </c>
      <c r="E109" s="1078"/>
      <c r="F109" s="1078"/>
      <c r="G109" s="1078"/>
      <c r="H109" s="1290"/>
      <c r="I109" s="1078"/>
      <c r="J109" s="1078"/>
      <c r="K109" s="1082"/>
      <c r="L109" s="1082">
        <v>98440</v>
      </c>
      <c r="M109" s="1191"/>
      <c r="N109" s="1078"/>
      <c r="O109" s="1078"/>
      <c r="P109" s="1290"/>
      <c r="Q109" s="1290"/>
      <c r="R109" s="1291"/>
    </row>
    <row r="110" spans="1:18" ht="30">
      <c r="A110" s="1000"/>
      <c r="B110" s="1027" t="s">
        <v>1739</v>
      </c>
      <c r="C110" s="1038" t="s">
        <v>1327</v>
      </c>
      <c r="D110" s="3244"/>
      <c r="E110" s="1078"/>
      <c r="F110" s="1078"/>
      <c r="G110" s="1078"/>
      <c r="H110" s="1290"/>
      <c r="I110" s="1078"/>
      <c r="J110" s="1078"/>
      <c r="K110" s="1082"/>
      <c r="L110" s="1082">
        <v>156220</v>
      </c>
      <c r="M110" s="1191"/>
      <c r="N110" s="1078"/>
      <c r="O110" s="1078"/>
      <c r="P110" s="1290"/>
      <c r="Q110" s="1290"/>
      <c r="R110" s="1291"/>
    </row>
    <row r="111" spans="1:18" ht="30">
      <c r="A111" s="1000"/>
      <c r="B111" s="1027" t="s">
        <v>1740</v>
      </c>
      <c r="C111" s="1038" t="s">
        <v>1327</v>
      </c>
      <c r="D111" s="3244"/>
      <c r="E111" s="1078"/>
      <c r="F111" s="1078"/>
      <c r="G111" s="1078"/>
      <c r="H111" s="1290"/>
      <c r="I111" s="1078"/>
      <c r="J111" s="1078"/>
      <c r="K111" s="1082"/>
      <c r="L111" s="1082">
        <v>211860</v>
      </c>
      <c r="M111" s="1191"/>
      <c r="N111" s="1078"/>
      <c r="O111" s="1078"/>
      <c r="P111" s="1290"/>
      <c r="Q111" s="1290"/>
      <c r="R111" s="1291"/>
    </row>
    <row r="112" spans="1:18" ht="31.5" customHeight="1">
      <c r="A112" s="1000"/>
      <c r="B112" s="3209" t="s">
        <v>1745</v>
      </c>
      <c r="C112" s="3242"/>
      <c r="D112" s="3250"/>
      <c r="E112" s="1078"/>
      <c r="F112" s="1078"/>
      <c r="G112" s="1078"/>
      <c r="H112" s="1290"/>
      <c r="I112" s="1078"/>
      <c r="J112" s="1078"/>
      <c r="K112" s="1191"/>
      <c r="L112" s="1078"/>
      <c r="M112" s="1191"/>
      <c r="N112" s="1078"/>
      <c r="O112" s="1078"/>
      <c r="P112" s="1290"/>
      <c r="Q112" s="1290"/>
      <c r="R112" s="1291"/>
    </row>
    <row r="113" spans="1:18" ht="30">
      <c r="A113" s="1000"/>
      <c r="B113" s="1027" t="s">
        <v>1741</v>
      </c>
      <c r="C113" s="1038" t="s">
        <v>1327</v>
      </c>
      <c r="D113" s="3243" t="s">
        <v>1729</v>
      </c>
      <c r="E113" s="1078"/>
      <c r="F113" s="1078"/>
      <c r="G113" s="1078"/>
      <c r="H113" s="1290"/>
      <c r="I113" s="1078"/>
      <c r="J113" s="1078"/>
      <c r="K113" s="1082"/>
      <c r="L113" s="1082">
        <v>123050</v>
      </c>
      <c r="M113" s="1191"/>
      <c r="N113" s="1078"/>
      <c r="O113" s="1078"/>
      <c r="P113" s="1290"/>
      <c r="Q113" s="1290"/>
      <c r="R113" s="1291"/>
    </row>
    <row r="114" spans="1:18" ht="23.25" customHeight="1">
      <c r="A114" s="1000"/>
      <c r="B114" s="1027" t="s">
        <v>1742</v>
      </c>
      <c r="C114" s="1038" t="s">
        <v>1327</v>
      </c>
      <c r="D114" s="3244"/>
      <c r="E114" s="1078"/>
      <c r="F114" s="1078"/>
      <c r="G114" s="1078"/>
      <c r="H114" s="1290"/>
      <c r="I114" s="1078"/>
      <c r="J114" s="1078"/>
      <c r="K114" s="1082"/>
      <c r="L114" s="1082">
        <v>112350</v>
      </c>
      <c r="M114" s="1191"/>
      <c r="N114" s="1078"/>
      <c r="O114" s="1078"/>
      <c r="P114" s="1290"/>
      <c r="Q114" s="1290"/>
      <c r="R114" s="1291"/>
    </row>
    <row r="115" spans="1:18" ht="42" customHeight="1">
      <c r="A115" s="1000"/>
      <c r="B115" s="1027" t="s">
        <v>1764</v>
      </c>
      <c r="C115" s="1038" t="s">
        <v>1327</v>
      </c>
      <c r="D115" s="3244"/>
      <c r="E115" s="1078"/>
      <c r="F115" s="1078"/>
      <c r="G115" s="1078"/>
      <c r="H115" s="1290"/>
      <c r="I115" s="1078"/>
      <c r="J115" s="1078"/>
      <c r="K115" s="1082"/>
      <c r="L115" s="1082">
        <v>141240</v>
      </c>
      <c r="M115" s="1191"/>
      <c r="N115" s="1078"/>
      <c r="O115" s="1078"/>
      <c r="P115" s="1290"/>
      <c r="Q115" s="1290"/>
      <c r="R115" s="1291"/>
    </row>
    <row r="116" spans="1:18" ht="28.5" customHeight="1">
      <c r="A116" s="1000"/>
      <c r="B116" s="1027" t="s">
        <v>1768</v>
      </c>
      <c r="C116" s="1038" t="s">
        <v>1327</v>
      </c>
      <c r="D116" s="3250"/>
      <c r="E116" s="1078"/>
      <c r="F116" s="1078"/>
      <c r="G116" s="1078"/>
      <c r="H116" s="1290"/>
      <c r="I116" s="1078"/>
      <c r="J116" s="1078"/>
      <c r="K116" s="1082"/>
      <c r="L116" s="1082">
        <v>109140</v>
      </c>
      <c r="M116" s="1191"/>
      <c r="N116" s="1078"/>
      <c r="O116" s="1078"/>
      <c r="P116" s="1290"/>
      <c r="Q116" s="1290"/>
      <c r="R116" s="1291"/>
    </row>
    <row r="117" spans="1:18" ht="28.5" customHeight="1">
      <c r="A117" s="1000"/>
      <c r="B117" s="3209" t="s">
        <v>1765</v>
      </c>
      <c r="C117" s="3242"/>
      <c r="D117" s="1311"/>
      <c r="E117" s="1078"/>
      <c r="F117" s="1078"/>
      <c r="G117" s="1078"/>
      <c r="H117" s="1290"/>
      <c r="I117" s="1078"/>
      <c r="J117" s="1078"/>
      <c r="K117" s="1191"/>
      <c r="L117" s="1078"/>
      <c r="M117" s="1191"/>
      <c r="N117" s="1078"/>
      <c r="O117" s="1078"/>
      <c r="P117" s="1290"/>
      <c r="Q117" s="1290"/>
      <c r="R117" s="1291"/>
    </row>
    <row r="118" spans="1:18" ht="28.5" customHeight="1">
      <c r="A118" s="1000"/>
      <c r="B118" s="1027" t="s">
        <v>1766</v>
      </c>
      <c r="C118" s="1038" t="s">
        <v>1327</v>
      </c>
      <c r="D118" s="3243" t="s">
        <v>1729</v>
      </c>
      <c r="E118" s="1078"/>
      <c r="F118" s="1078"/>
      <c r="G118" s="1078"/>
      <c r="H118" s="1290"/>
      <c r="I118" s="1078"/>
      <c r="J118" s="1078"/>
      <c r="K118" s="1082"/>
      <c r="L118" s="1082">
        <v>114490</v>
      </c>
      <c r="M118" s="1191"/>
      <c r="N118" s="1078"/>
      <c r="O118" s="1078"/>
      <c r="P118" s="1290"/>
      <c r="Q118" s="1290"/>
      <c r="R118" s="1291"/>
    </row>
    <row r="119" spans="1:18" ht="27" customHeight="1">
      <c r="A119" s="1000"/>
      <c r="B119" s="1027" t="s">
        <v>1767</v>
      </c>
      <c r="C119" s="1038" t="s">
        <v>1327</v>
      </c>
      <c r="D119" s="3244"/>
      <c r="E119" s="1078"/>
      <c r="F119" s="1078"/>
      <c r="G119" s="1078"/>
      <c r="H119" s="1290"/>
      <c r="I119" s="1078"/>
      <c r="J119" s="1078"/>
      <c r="K119" s="1082"/>
      <c r="L119" s="1082">
        <v>104860</v>
      </c>
      <c r="M119" s="1191"/>
      <c r="N119" s="1078"/>
      <c r="O119" s="1078"/>
      <c r="P119" s="1290"/>
      <c r="Q119" s="1290"/>
      <c r="R119" s="1291"/>
    </row>
    <row r="120" spans="1:18" ht="31.5" customHeight="1">
      <c r="A120" s="1000"/>
      <c r="B120" s="3209" t="s">
        <v>1761</v>
      </c>
      <c r="C120" s="3242"/>
      <c r="D120" s="3244"/>
      <c r="E120" s="1078"/>
      <c r="F120" s="1078"/>
      <c r="G120" s="1078"/>
      <c r="H120" s="1290"/>
      <c r="I120" s="1078"/>
      <c r="J120" s="1078"/>
      <c r="K120" s="1191"/>
      <c r="L120" s="1078"/>
      <c r="M120" s="1191"/>
      <c r="N120" s="1078"/>
      <c r="O120" s="1078"/>
      <c r="P120" s="1290"/>
      <c r="Q120" s="1290"/>
      <c r="R120" s="1291"/>
    </row>
    <row r="121" spans="1:18" ht="32.25" customHeight="1">
      <c r="A121" s="1000"/>
      <c r="B121" s="1027" t="s">
        <v>1762</v>
      </c>
      <c r="C121" s="1038" t="s">
        <v>1327</v>
      </c>
      <c r="D121" s="3244"/>
      <c r="E121" s="1078"/>
      <c r="F121" s="1078"/>
      <c r="G121" s="1078"/>
      <c r="H121" s="1290"/>
      <c r="I121" s="1078"/>
      <c r="J121" s="1078"/>
      <c r="K121" s="1081"/>
      <c r="L121" s="1081">
        <v>124120</v>
      </c>
      <c r="M121" s="1191"/>
      <c r="N121" s="1078"/>
      <c r="O121" s="1078"/>
      <c r="P121" s="1290"/>
      <c r="Q121" s="1290"/>
      <c r="R121" s="1291"/>
    </row>
    <row r="122" spans="1:18" ht="30">
      <c r="A122" s="1000"/>
      <c r="B122" s="1027" t="s">
        <v>1763</v>
      </c>
      <c r="C122" s="1038" t="s">
        <v>1327</v>
      </c>
      <c r="D122" s="3250"/>
      <c r="E122" s="1078"/>
      <c r="F122" s="1078"/>
      <c r="G122" s="1078"/>
      <c r="H122" s="1290"/>
      <c r="I122" s="1078"/>
      <c r="J122" s="1078"/>
      <c r="K122" s="1081"/>
      <c r="L122" s="1081">
        <v>145520</v>
      </c>
      <c r="M122" s="1191"/>
      <c r="N122" s="1078"/>
      <c r="O122" s="1078"/>
      <c r="P122" s="1290"/>
      <c r="Q122" s="1290"/>
      <c r="R122" s="1291"/>
    </row>
    <row r="123" spans="1:18" ht="39" customHeight="1">
      <c r="A123" s="1000">
        <v>4</v>
      </c>
      <c r="B123" s="3178" t="s">
        <v>2107</v>
      </c>
      <c r="C123" s="3179"/>
      <c r="D123" s="3179"/>
      <c r="E123" s="3179"/>
      <c r="F123" s="3179"/>
      <c r="G123" s="3179"/>
      <c r="H123" s="3179"/>
      <c r="I123" s="3179"/>
      <c r="J123" s="3179"/>
      <c r="K123" s="3179"/>
      <c r="L123" s="3179"/>
      <c r="M123" s="3179"/>
      <c r="N123" s="3179"/>
      <c r="O123" s="3179"/>
      <c r="P123" s="3179"/>
      <c r="Q123" s="3179"/>
      <c r="R123" s="3180"/>
    </row>
    <row r="124" spans="1:18" ht="39" customHeight="1">
      <c r="A124" s="1000"/>
      <c r="B124" s="1300"/>
      <c r="C124" s="1301"/>
      <c r="D124" s="1301"/>
      <c r="E124" s="3222" t="s">
        <v>2108</v>
      </c>
      <c r="F124" s="3223"/>
      <c r="G124" s="3223"/>
      <c r="H124" s="3223"/>
      <c r="I124" s="3223"/>
      <c r="J124" s="3223"/>
      <c r="K124" s="3223"/>
      <c r="L124" s="3223"/>
      <c r="M124" s="3223"/>
      <c r="N124" s="3223"/>
      <c r="O124" s="3223"/>
      <c r="P124" s="3223"/>
      <c r="Q124" s="3223"/>
      <c r="R124" s="3224"/>
    </row>
    <row r="125" spans="1:18" ht="25.5" customHeight="1">
      <c r="A125" s="1000"/>
      <c r="B125" s="3323" t="s">
        <v>2111</v>
      </c>
      <c r="C125" s="3324"/>
      <c r="D125" s="3324"/>
      <c r="E125" s="3324"/>
      <c r="F125" s="1078"/>
      <c r="G125" s="1078"/>
      <c r="H125" s="1290"/>
      <c r="I125" s="1078"/>
      <c r="J125" s="1078"/>
      <c r="K125" s="1081"/>
      <c r="L125" s="1081"/>
      <c r="M125" s="1327"/>
      <c r="N125" s="1078"/>
      <c r="O125" s="1078"/>
      <c r="P125" s="1290"/>
      <c r="Q125" s="1290"/>
      <c r="R125" s="1291"/>
    </row>
    <row r="126" spans="1:18" ht="26.25" customHeight="1">
      <c r="A126" s="1000"/>
      <c r="B126" s="1058" t="s">
        <v>2114</v>
      </c>
      <c r="C126" s="1077" t="s">
        <v>121</v>
      </c>
      <c r="D126" s="3320" t="s">
        <v>2112</v>
      </c>
      <c r="E126" s="1334">
        <f>2369000/1.08</f>
        <v>2193518.5185185182</v>
      </c>
      <c r="F126" s="1078"/>
      <c r="G126" s="1078"/>
      <c r="H126" s="1290"/>
      <c r="I126" s="1078"/>
      <c r="J126" s="1078"/>
      <c r="K126" s="1081"/>
      <c r="L126" s="1081"/>
      <c r="M126" s="1327"/>
      <c r="N126" s="1078"/>
      <c r="O126" s="1078"/>
      <c r="P126" s="1290"/>
      <c r="Q126" s="1290"/>
      <c r="R126" s="1291"/>
    </row>
    <row r="127" spans="1:18" ht="24" customHeight="1">
      <c r="A127" s="1000"/>
      <c r="B127" s="1058" t="s">
        <v>2115</v>
      </c>
      <c r="C127" s="1077" t="s">
        <v>121</v>
      </c>
      <c r="D127" s="3321"/>
      <c r="E127" s="1334">
        <f>2304000/1.08</f>
        <v>2133333.333333333</v>
      </c>
      <c r="F127" s="1078"/>
      <c r="G127" s="1078"/>
      <c r="H127" s="1290"/>
      <c r="I127" s="1078"/>
      <c r="J127" s="1078"/>
      <c r="K127" s="1081"/>
      <c r="L127" s="1081"/>
      <c r="M127" s="1327"/>
      <c r="N127" s="1078"/>
      <c r="O127" s="1078"/>
      <c r="P127" s="1290"/>
      <c r="Q127" s="1290"/>
      <c r="R127" s="1291"/>
    </row>
    <row r="128" spans="1:18" ht="31.5" customHeight="1">
      <c r="A128" s="1000"/>
      <c r="B128" s="1058" t="s">
        <v>2116</v>
      </c>
      <c r="C128" s="1077" t="s">
        <v>121</v>
      </c>
      <c r="D128" s="3321" t="s">
        <v>2113</v>
      </c>
      <c r="E128" s="1334">
        <f>2304000/1.08</f>
        <v>2133333.333333333</v>
      </c>
      <c r="F128" s="1078"/>
      <c r="G128" s="1078"/>
      <c r="H128" s="1290"/>
      <c r="I128" s="1078"/>
      <c r="J128" s="1078"/>
      <c r="K128" s="1081"/>
      <c r="L128" s="1081"/>
      <c r="M128" s="1327"/>
      <c r="N128" s="1078"/>
      <c r="O128" s="1078"/>
      <c r="P128" s="1290"/>
      <c r="Q128" s="1290"/>
      <c r="R128" s="1291"/>
    </row>
    <row r="129" spans="1:18" ht="19.5" customHeight="1">
      <c r="A129" s="1000"/>
      <c r="B129" s="1058" t="s">
        <v>2117</v>
      </c>
      <c r="C129" s="1077" t="s">
        <v>121</v>
      </c>
      <c r="D129" s="3322"/>
      <c r="E129" s="1334">
        <f>2304000/1.08</f>
        <v>2133333.333333333</v>
      </c>
      <c r="F129" s="1078"/>
      <c r="G129" s="1078"/>
      <c r="H129" s="1290"/>
      <c r="I129" s="1078"/>
      <c r="J129" s="1078"/>
      <c r="K129" s="1081"/>
      <c r="L129" s="1081"/>
      <c r="M129" s="1327"/>
      <c r="N129" s="1078"/>
      <c r="O129" s="1078"/>
      <c r="P129" s="1290"/>
      <c r="Q129" s="1290"/>
      <c r="R129" s="1291"/>
    </row>
    <row r="130" spans="1:18" ht="21.75" customHeight="1">
      <c r="A130" s="1000"/>
      <c r="B130" s="3323" t="s">
        <v>2118</v>
      </c>
      <c r="C130" s="3324"/>
      <c r="D130" s="3324"/>
      <c r="E130" s="3324"/>
      <c r="F130" s="1078"/>
      <c r="G130" s="1078"/>
      <c r="H130" s="1290"/>
      <c r="I130" s="1078"/>
      <c r="J130" s="1078"/>
      <c r="K130" s="1081"/>
      <c r="L130" s="1081"/>
      <c r="M130" s="1327"/>
      <c r="N130" s="1078"/>
      <c r="O130" s="1078"/>
      <c r="P130" s="1290"/>
      <c r="Q130" s="1290"/>
      <c r="R130" s="1291"/>
    </row>
    <row r="131" spans="1:18" ht="22.5" customHeight="1">
      <c r="A131" s="1000"/>
      <c r="B131" s="1058" t="s">
        <v>2114</v>
      </c>
      <c r="C131" s="1077" t="s">
        <v>121</v>
      </c>
      <c r="D131" s="3320" t="s">
        <v>2112</v>
      </c>
      <c r="E131" s="1334">
        <f>2619000/1.08</f>
        <v>2425000</v>
      </c>
      <c r="F131" s="1078"/>
      <c r="G131" s="1078"/>
      <c r="H131" s="1290"/>
      <c r="I131" s="1078"/>
      <c r="J131" s="1078"/>
      <c r="K131" s="1081"/>
      <c r="L131" s="1081"/>
      <c r="M131" s="1327"/>
      <c r="N131" s="1078"/>
      <c r="O131" s="1078"/>
      <c r="P131" s="1290"/>
      <c r="Q131" s="1290"/>
      <c r="R131" s="1291"/>
    </row>
    <row r="132" spans="1:18" ht="21.75" customHeight="1">
      <c r="A132" s="1000"/>
      <c r="B132" s="1058" t="s">
        <v>2115</v>
      </c>
      <c r="C132" s="1077" t="s">
        <v>121</v>
      </c>
      <c r="D132" s="3321"/>
      <c r="E132" s="1334">
        <f>2494000/1.08</f>
        <v>2309259.2592592593</v>
      </c>
      <c r="F132" s="1078"/>
      <c r="G132" s="1078"/>
      <c r="H132" s="1290"/>
      <c r="I132" s="1078"/>
      <c r="J132" s="1078"/>
      <c r="K132" s="1081"/>
      <c r="L132" s="1081"/>
      <c r="M132" s="1327"/>
      <c r="N132" s="1078"/>
      <c r="O132" s="1078"/>
      <c r="P132" s="1290"/>
      <c r="Q132" s="1290"/>
      <c r="R132" s="1291"/>
    </row>
    <row r="133" spans="1:18" ht="23.25" customHeight="1">
      <c r="A133" s="1000"/>
      <c r="B133" s="1058" t="s">
        <v>2116</v>
      </c>
      <c r="C133" s="1077" t="s">
        <v>121</v>
      </c>
      <c r="D133" s="3321" t="s">
        <v>2113</v>
      </c>
      <c r="E133" s="1334">
        <f>2494000/1.08</f>
        <v>2309259.2592592593</v>
      </c>
      <c r="F133" s="1078"/>
      <c r="G133" s="1078"/>
      <c r="H133" s="1290"/>
      <c r="I133" s="1078"/>
      <c r="J133" s="1078"/>
      <c r="K133" s="1081"/>
      <c r="L133" s="1081"/>
      <c r="M133" s="1327"/>
      <c r="N133" s="1078"/>
      <c r="O133" s="1078"/>
      <c r="P133" s="1290"/>
      <c r="Q133" s="1290"/>
      <c r="R133" s="1291"/>
    </row>
    <row r="134" spans="1:18" ht="20.25" customHeight="1">
      <c r="A134" s="1000"/>
      <c r="B134" s="1058" t="s">
        <v>2117</v>
      </c>
      <c r="C134" s="1077" t="s">
        <v>121</v>
      </c>
      <c r="D134" s="3322"/>
      <c r="E134" s="1334">
        <f>2494000/1.08</f>
        <v>2309259.2592592593</v>
      </c>
      <c r="F134" s="1078"/>
      <c r="G134" s="1078"/>
      <c r="H134" s="1290"/>
      <c r="I134" s="1078"/>
      <c r="J134" s="1078"/>
      <c r="K134" s="1081"/>
      <c r="L134" s="1081"/>
      <c r="M134" s="1327"/>
      <c r="N134" s="1078"/>
      <c r="O134" s="1078"/>
      <c r="P134" s="1290"/>
      <c r="Q134" s="1290"/>
      <c r="R134" s="1291"/>
    </row>
    <row r="135" spans="1:18" ht="20.25" customHeight="1">
      <c r="A135" s="1000"/>
      <c r="B135" s="3323" t="s">
        <v>2119</v>
      </c>
      <c r="C135" s="3324"/>
      <c r="D135" s="3324"/>
      <c r="E135" s="3335"/>
      <c r="F135" s="1078"/>
      <c r="G135" s="1078"/>
      <c r="H135" s="1290"/>
      <c r="I135" s="1078"/>
      <c r="J135" s="1078"/>
      <c r="K135" s="1081"/>
      <c r="L135" s="1081"/>
      <c r="M135" s="1327"/>
      <c r="N135" s="1078"/>
      <c r="O135" s="1078"/>
      <c r="P135" s="1290"/>
      <c r="Q135" s="1290"/>
      <c r="R135" s="1291"/>
    </row>
    <row r="136" spans="1:18" ht="23.25" customHeight="1">
      <c r="A136" s="1000"/>
      <c r="B136" s="1058" t="s">
        <v>2115</v>
      </c>
      <c r="C136" s="1077" t="s">
        <v>121</v>
      </c>
      <c r="D136" s="3320" t="s">
        <v>2112</v>
      </c>
      <c r="E136" s="1334">
        <f>3494000/1.08</f>
        <v>3235185.1851851852</v>
      </c>
      <c r="F136" s="1078"/>
      <c r="G136" s="1078"/>
      <c r="H136" s="1290"/>
      <c r="I136" s="1078"/>
      <c r="J136" s="1078"/>
      <c r="K136" s="1081"/>
      <c r="L136" s="1081"/>
      <c r="M136" s="1327"/>
      <c r="N136" s="1078"/>
      <c r="O136" s="1078"/>
      <c r="P136" s="1290"/>
      <c r="Q136" s="1290"/>
      <c r="R136" s="1291"/>
    </row>
    <row r="137" spans="1:18" ht="25.5" customHeight="1">
      <c r="A137" s="1000"/>
      <c r="B137" s="1058" t="s">
        <v>2116</v>
      </c>
      <c r="C137" s="1077" t="s">
        <v>121</v>
      </c>
      <c r="D137" s="3321"/>
      <c r="E137" s="1334">
        <f>3744000/1.08</f>
        <v>3466666.6666666665</v>
      </c>
      <c r="F137" s="1078"/>
      <c r="G137" s="1078"/>
      <c r="H137" s="1290"/>
      <c r="I137" s="1078"/>
      <c r="J137" s="1078"/>
      <c r="K137" s="1081"/>
      <c r="L137" s="1081"/>
      <c r="M137" s="1327"/>
      <c r="N137" s="1078"/>
      <c r="O137" s="1078"/>
      <c r="P137" s="1290"/>
      <c r="Q137" s="1290"/>
      <c r="R137" s="1291"/>
    </row>
    <row r="138" spans="1:18" ht="30.75" customHeight="1">
      <c r="A138" s="1000"/>
      <c r="B138" s="1058" t="s">
        <v>2117</v>
      </c>
      <c r="C138" s="1077" t="s">
        <v>121</v>
      </c>
      <c r="D138" s="1256" t="s">
        <v>2113</v>
      </c>
      <c r="E138" s="1334">
        <f>3744000/1.08</f>
        <v>3466666.6666666665</v>
      </c>
      <c r="F138" s="1078"/>
      <c r="G138" s="1078"/>
      <c r="H138" s="1290"/>
      <c r="I138" s="1078"/>
      <c r="J138" s="1078"/>
      <c r="K138" s="1081"/>
      <c r="L138" s="1081"/>
      <c r="M138" s="1327"/>
      <c r="N138" s="1078"/>
      <c r="O138" s="1078"/>
      <c r="P138" s="1290"/>
      <c r="Q138" s="1290"/>
      <c r="R138" s="1291"/>
    </row>
    <row r="139" spans="1:18" ht="40.5" customHeight="1">
      <c r="A139" s="1000"/>
      <c r="B139" s="3323" t="s">
        <v>2120</v>
      </c>
      <c r="C139" s="3324"/>
      <c r="D139" s="3324"/>
      <c r="E139" s="3335"/>
      <c r="F139" s="1078"/>
      <c r="G139" s="1078"/>
      <c r="H139" s="1290"/>
      <c r="I139" s="1078"/>
      <c r="J139" s="1078"/>
      <c r="K139" s="1081"/>
      <c r="L139" s="1081"/>
      <c r="M139" s="1327"/>
      <c r="N139" s="1078"/>
      <c r="O139" s="1078"/>
      <c r="P139" s="1290"/>
      <c r="Q139" s="1290"/>
      <c r="R139" s="1291"/>
    </row>
    <row r="140" spans="1:18" ht="30.75" customHeight="1">
      <c r="A140" s="1000"/>
      <c r="B140" s="1058" t="s">
        <v>2121</v>
      </c>
      <c r="C140" s="1077" t="s">
        <v>121</v>
      </c>
      <c r="D140" s="3320" t="s">
        <v>2113</v>
      </c>
      <c r="E140" s="1334">
        <f>1875000/1.08</f>
        <v>1736111.111111111</v>
      </c>
      <c r="F140" s="1078"/>
      <c r="G140" s="1078"/>
      <c r="H140" s="1290"/>
      <c r="I140" s="1078"/>
      <c r="J140" s="1078"/>
      <c r="K140" s="1081"/>
      <c r="L140" s="1081"/>
      <c r="M140" s="1327"/>
      <c r="N140" s="1078"/>
      <c r="O140" s="1078"/>
      <c r="P140" s="1290"/>
      <c r="Q140" s="1290"/>
      <c r="R140" s="1291"/>
    </row>
    <row r="141" spans="1:18" ht="30.75" customHeight="1">
      <c r="A141" s="1000"/>
      <c r="B141" s="1058" t="s">
        <v>2122</v>
      </c>
      <c r="C141" s="1077" t="s">
        <v>121</v>
      </c>
      <c r="D141" s="3321"/>
      <c r="E141" s="1334">
        <f>1937500/1.08</f>
        <v>1793981.4814814813</v>
      </c>
      <c r="F141" s="1078"/>
      <c r="G141" s="1078"/>
      <c r="H141" s="1290"/>
      <c r="I141" s="1078"/>
      <c r="J141" s="1078"/>
      <c r="K141" s="1081"/>
      <c r="L141" s="1081"/>
      <c r="M141" s="1327"/>
      <c r="N141" s="1078"/>
      <c r="O141" s="1078"/>
      <c r="P141" s="1290"/>
      <c r="Q141" s="1290"/>
      <c r="R141" s="1291"/>
    </row>
    <row r="142" spans="1:18" ht="30.75" customHeight="1">
      <c r="A142" s="1000"/>
      <c r="B142" s="3323" t="s">
        <v>2127</v>
      </c>
      <c r="C142" s="3324"/>
      <c r="D142" s="3324"/>
      <c r="E142" s="3335"/>
      <c r="F142" s="1078"/>
      <c r="G142" s="1078"/>
      <c r="H142" s="1290"/>
      <c r="I142" s="1078"/>
      <c r="J142" s="1078"/>
      <c r="K142" s="1081"/>
      <c r="L142" s="1081"/>
      <c r="M142" s="1327"/>
      <c r="N142" s="1078"/>
      <c r="O142" s="1078"/>
      <c r="P142" s="1290"/>
      <c r="Q142" s="1290"/>
      <c r="R142" s="1291"/>
    </row>
    <row r="143" spans="1:18" ht="30.75" customHeight="1">
      <c r="A143" s="1000"/>
      <c r="B143" s="1058" t="s">
        <v>2123</v>
      </c>
      <c r="C143" s="1038" t="s">
        <v>121</v>
      </c>
      <c r="D143" s="3336" t="s">
        <v>2113</v>
      </c>
      <c r="E143" s="1334">
        <f>3854000/1.08</f>
        <v>3568518.5185185182</v>
      </c>
      <c r="F143" s="1078"/>
      <c r="G143" s="1078"/>
      <c r="H143" s="1290"/>
      <c r="I143" s="1078"/>
      <c r="J143" s="1078"/>
      <c r="K143" s="1081"/>
      <c r="L143" s="1081"/>
      <c r="M143" s="1327"/>
      <c r="N143" s="1078"/>
      <c r="O143" s="1078"/>
      <c r="P143" s="1290"/>
      <c r="Q143" s="1290"/>
      <c r="R143" s="1291"/>
    </row>
    <row r="144" spans="1:18" ht="30.75" customHeight="1">
      <c r="A144" s="1000"/>
      <c r="B144" s="1058" t="s">
        <v>2124</v>
      </c>
      <c r="C144" s="1038" t="s">
        <v>121</v>
      </c>
      <c r="D144" s="3337"/>
      <c r="E144" s="1334">
        <f>3599000/1.08</f>
        <v>3332407.4074074072</v>
      </c>
      <c r="F144" s="1078"/>
      <c r="G144" s="1078"/>
      <c r="H144" s="1290"/>
      <c r="I144" s="1078"/>
      <c r="J144" s="1078"/>
      <c r="K144" s="1081"/>
      <c r="L144" s="1081"/>
      <c r="M144" s="1327"/>
      <c r="N144" s="1078"/>
      <c r="O144" s="1078"/>
      <c r="P144" s="1290"/>
      <c r="Q144" s="1290"/>
      <c r="R144" s="1291"/>
    </row>
    <row r="145" spans="1:18" ht="30.75" customHeight="1">
      <c r="A145" s="1000"/>
      <c r="B145" s="1058" t="s">
        <v>2125</v>
      </c>
      <c r="C145" s="1038" t="s">
        <v>121</v>
      </c>
      <c r="D145" s="3337"/>
      <c r="E145" s="1334">
        <f>4919000/1.08</f>
        <v>4554629.6296296297</v>
      </c>
      <c r="F145" s="1078"/>
      <c r="G145" s="1078"/>
      <c r="H145" s="1290"/>
      <c r="I145" s="1078"/>
      <c r="J145" s="1078"/>
      <c r="K145" s="1081"/>
      <c r="L145" s="1081"/>
      <c r="M145" s="1327"/>
      <c r="N145" s="1078"/>
      <c r="O145" s="1078"/>
      <c r="P145" s="1290"/>
      <c r="Q145" s="1290"/>
      <c r="R145" s="1291"/>
    </row>
    <row r="146" spans="1:18" ht="30.75" customHeight="1">
      <c r="A146" s="1000"/>
      <c r="B146" s="1058" t="s">
        <v>2126</v>
      </c>
      <c r="C146" s="1038" t="s">
        <v>121</v>
      </c>
      <c r="D146" s="3338"/>
      <c r="E146" s="1334">
        <f>4709000/1.08</f>
        <v>4360185.1851851847</v>
      </c>
      <c r="F146" s="1078"/>
      <c r="G146" s="1078"/>
      <c r="H146" s="1290"/>
      <c r="I146" s="1078"/>
      <c r="J146" s="1078"/>
      <c r="K146" s="1081"/>
      <c r="L146" s="1081"/>
      <c r="M146" s="1327"/>
      <c r="N146" s="1078"/>
      <c r="O146" s="1078"/>
      <c r="P146" s="1290"/>
      <c r="Q146" s="1290"/>
      <c r="R146" s="1291"/>
    </row>
    <row r="147" spans="1:18" ht="29.25" customHeight="1">
      <c r="A147" s="1083" t="s">
        <v>1835</v>
      </c>
      <c r="B147" s="1288" t="s">
        <v>1834</v>
      </c>
      <c r="C147" s="1028"/>
      <c r="D147" s="1028"/>
      <c r="E147" s="1078"/>
      <c r="F147" s="1078"/>
      <c r="G147" s="1078"/>
      <c r="H147" s="1290"/>
      <c r="I147" s="1078"/>
      <c r="J147" s="1078"/>
      <c r="K147" s="1078"/>
      <c r="L147" s="1078"/>
      <c r="M147" s="1081"/>
      <c r="N147" s="1078"/>
      <c r="O147" s="1078"/>
      <c r="P147" s="1290"/>
      <c r="Q147" s="1290"/>
      <c r="R147" s="1291"/>
    </row>
    <row r="148" spans="1:18" ht="41.25" customHeight="1">
      <c r="A148" s="1295">
        <v>1</v>
      </c>
      <c r="B148" s="3209" t="s">
        <v>1628</v>
      </c>
      <c r="C148" s="3210"/>
      <c r="D148" s="3210"/>
      <c r="E148" s="3211"/>
      <c r="F148" s="3211"/>
      <c r="G148" s="3211"/>
      <c r="H148" s="3211"/>
      <c r="I148" s="3211"/>
      <c r="J148" s="3211"/>
      <c r="K148" s="3211"/>
      <c r="L148" s="3211"/>
      <c r="M148" s="3211"/>
      <c r="N148" s="3211"/>
      <c r="O148" s="3211"/>
      <c r="P148" s="3211"/>
      <c r="Q148" s="3211"/>
      <c r="R148" s="3212"/>
    </row>
    <row r="149" spans="1:18" ht="22.5" customHeight="1">
      <c r="A149" s="1007"/>
      <c r="B149" s="1084"/>
      <c r="C149" s="1084"/>
      <c r="D149" s="1085"/>
      <c r="E149" s="3222" t="s">
        <v>1622</v>
      </c>
      <c r="F149" s="3223"/>
      <c r="G149" s="3223"/>
      <c r="H149" s="3223"/>
      <c r="I149" s="3223"/>
      <c r="J149" s="3223"/>
      <c r="K149" s="3223"/>
      <c r="L149" s="3223"/>
      <c r="M149" s="3223"/>
      <c r="N149" s="3223"/>
      <c r="O149" s="3223"/>
      <c r="P149" s="3223"/>
      <c r="Q149" s="3223"/>
      <c r="R149" s="3224"/>
    </row>
    <row r="150" spans="1:18" ht="44.25" customHeight="1">
      <c r="A150" s="1007">
        <v>1</v>
      </c>
      <c r="B150" s="1017" t="s">
        <v>1328</v>
      </c>
      <c r="C150" s="1086" t="s">
        <v>32</v>
      </c>
      <c r="D150" s="1087"/>
      <c r="E150" s="1292"/>
      <c r="F150" s="1293"/>
      <c r="G150" s="3218">
        <v>27700</v>
      </c>
      <c r="H150" s="3218"/>
      <c r="I150" s="3218"/>
      <c r="J150" s="3218"/>
      <c r="K150" s="3218"/>
      <c r="L150" s="3218"/>
      <c r="M150" s="3218"/>
      <c r="N150" s="3218"/>
      <c r="O150" s="3218"/>
      <c r="P150" s="3218"/>
      <c r="Q150" s="3218"/>
      <c r="R150" s="3219"/>
    </row>
    <row r="151" spans="1:18" ht="42" customHeight="1">
      <c r="A151" s="1007">
        <v>2</v>
      </c>
      <c r="B151" s="1088" t="s">
        <v>1329</v>
      </c>
      <c r="C151" s="1089" t="s">
        <v>32</v>
      </c>
      <c r="D151" s="1090"/>
      <c r="E151" s="1292"/>
      <c r="F151" s="1293"/>
      <c r="G151" s="3218">
        <v>26900</v>
      </c>
      <c r="H151" s="3218"/>
      <c r="I151" s="3218"/>
      <c r="J151" s="3218"/>
      <c r="K151" s="3218"/>
      <c r="L151" s="3218"/>
      <c r="M151" s="3218"/>
      <c r="N151" s="3218"/>
      <c r="O151" s="3218"/>
      <c r="P151" s="3218"/>
      <c r="Q151" s="3218"/>
      <c r="R151" s="3219"/>
    </row>
    <row r="152" spans="1:18" ht="54.75" customHeight="1">
      <c r="A152" s="1007">
        <v>3</v>
      </c>
      <c r="B152" s="1091" t="s">
        <v>1330</v>
      </c>
      <c r="C152" s="1092" t="s">
        <v>32</v>
      </c>
      <c r="D152" s="3243" t="s">
        <v>1524</v>
      </c>
      <c r="E152" s="1093"/>
      <c r="F152" s="1315"/>
      <c r="G152" s="3251">
        <v>26600</v>
      </c>
      <c r="H152" s="3251"/>
      <c r="I152" s="3251"/>
      <c r="J152" s="3251"/>
      <c r="K152" s="3251"/>
      <c r="L152" s="3251"/>
      <c r="M152" s="3251"/>
      <c r="N152" s="3251"/>
      <c r="O152" s="3251"/>
      <c r="P152" s="3251"/>
      <c r="Q152" s="3251"/>
      <c r="R152" s="3252"/>
    </row>
    <row r="153" spans="1:18" ht="59.25" customHeight="1">
      <c r="A153" s="1007">
        <v>4</v>
      </c>
      <c r="B153" s="1091" t="s">
        <v>1368</v>
      </c>
      <c r="C153" s="1092" t="s">
        <v>32</v>
      </c>
      <c r="D153" s="3244"/>
      <c r="E153" s="1292"/>
      <c r="F153" s="1293"/>
      <c r="G153" s="3218">
        <v>26600</v>
      </c>
      <c r="H153" s="3218"/>
      <c r="I153" s="3218"/>
      <c r="J153" s="3218"/>
      <c r="K153" s="3218"/>
      <c r="L153" s="3218"/>
      <c r="M153" s="3218"/>
      <c r="N153" s="3218"/>
      <c r="O153" s="3218"/>
      <c r="P153" s="3218"/>
      <c r="Q153" s="3218"/>
      <c r="R153" s="3219"/>
    </row>
    <row r="154" spans="1:18" ht="44.25">
      <c r="A154" s="1007">
        <v>5</v>
      </c>
      <c r="B154" s="1094" t="s">
        <v>1369</v>
      </c>
      <c r="C154" s="1095" t="s">
        <v>32</v>
      </c>
      <c r="D154" s="3244"/>
      <c r="E154" s="1096"/>
      <c r="F154" s="1317"/>
      <c r="G154" s="3253">
        <v>26800</v>
      </c>
      <c r="H154" s="3253"/>
      <c r="I154" s="3253"/>
      <c r="J154" s="3253"/>
      <c r="K154" s="3253"/>
      <c r="L154" s="3253"/>
      <c r="M154" s="3253"/>
      <c r="N154" s="3253"/>
      <c r="O154" s="3253"/>
      <c r="P154" s="3253"/>
      <c r="Q154" s="3253"/>
      <c r="R154" s="3254"/>
    </row>
    <row r="155" spans="1:18" ht="44.25" customHeight="1">
      <c r="A155" s="1304">
        <v>6</v>
      </c>
      <c r="B155" s="1088" t="s">
        <v>1331</v>
      </c>
      <c r="C155" s="1089" t="s">
        <v>32</v>
      </c>
      <c r="D155" s="3250"/>
      <c r="E155" s="1097"/>
      <c r="F155" s="1318"/>
      <c r="G155" s="3255">
        <v>27000</v>
      </c>
      <c r="H155" s="3255"/>
      <c r="I155" s="3255"/>
      <c r="J155" s="3255"/>
      <c r="K155" s="3255"/>
      <c r="L155" s="3255"/>
      <c r="M155" s="3255"/>
      <c r="N155" s="3255"/>
      <c r="O155" s="3255"/>
      <c r="P155" s="3255"/>
      <c r="Q155" s="3255"/>
      <c r="R155" s="3256"/>
    </row>
    <row r="156" spans="1:18" ht="37.5" customHeight="1">
      <c r="A156" s="1007">
        <v>7</v>
      </c>
      <c r="B156" s="1098" t="s">
        <v>1332</v>
      </c>
      <c r="C156" s="1092" t="s">
        <v>32</v>
      </c>
      <c r="D156" s="3243" t="s">
        <v>1524</v>
      </c>
      <c r="E156" s="1292"/>
      <c r="F156" s="1293"/>
      <c r="G156" s="3218">
        <v>27600</v>
      </c>
      <c r="H156" s="3218"/>
      <c r="I156" s="3218"/>
      <c r="J156" s="3218"/>
      <c r="K156" s="3218"/>
      <c r="L156" s="3218"/>
      <c r="M156" s="3218"/>
      <c r="N156" s="3218"/>
      <c r="O156" s="3218"/>
      <c r="P156" s="3218"/>
      <c r="Q156" s="3218"/>
      <c r="R156" s="3219"/>
    </row>
    <row r="157" spans="1:18" ht="47.25">
      <c r="A157" s="1007">
        <v>8</v>
      </c>
      <c r="B157" s="1099" t="s">
        <v>1629</v>
      </c>
      <c r="C157" s="1092" t="s">
        <v>32</v>
      </c>
      <c r="D157" s="3244"/>
      <c r="E157" s="1292"/>
      <c r="F157" s="1293"/>
      <c r="G157" s="3218">
        <v>33800</v>
      </c>
      <c r="H157" s="3218"/>
      <c r="I157" s="3218"/>
      <c r="J157" s="3218"/>
      <c r="K157" s="3218"/>
      <c r="L157" s="3218"/>
      <c r="M157" s="3218"/>
      <c r="N157" s="3218"/>
      <c r="O157" s="3218"/>
      <c r="P157" s="3218"/>
      <c r="Q157" s="3218"/>
      <c r="R157" s="3219"/>
    </row>
    <row r="158" spans="1:18" ht="47.25">
      <c r="A158" s="1007">
        <v>9</v>
      </c>
      <c r="B158" s="1100" t="s">
        <v>1630</v>
      </c>
      <c r="C158" s="1092" t="s">
        <v>32</v>
      </c>
      <c r="D158" s="3244"/>
      <c r="E158" s="1292"/>
      <c r="F158" s="1293"/>
      <c r="G158" s="3218">
        <v>33000</v>
      </c>
      <c r="H158" s="3218"/>
      <c r="I158" s="3218"/>
      <c r="J158" s="3218"/>
      <c r="K158" s="3218"/>
      <c r="L158" s="3218"/>
      <c r="M158" s="3218"/>
      <c r="N158" s="3218"/>
      <c r="O158" s="3218"/>
      <c r="P158" s="3218"/>
      <c r="Q158" s="3218"/>
      <c r="R158" s="3219"/>
    </row>
    <row r="159" spans="1:18" ht="47.25">
      <c r="A159" s="1007"/>
      <c r="B159" s="1100" t="s">
        <v>1631</v>
      </c>
      <c r="C159" s="1092" t="s">
        <v>32</v>
      </c>
      <c r="D159" s="3244"/>
      <c r="E159" s="1093"/>
      <c r="F159" s="1315"/>
      <c r="G159" s="3251">
        <v>33600</v>
      </c>
      <c r="H159" s="3251"/>
      <c r="I159" s="3251"/>
      <c r="J159" s="3251"/>
      <c r="K159" s="3251"/>
      <c r="L159" s="3251"/>
      <c r="M159" s="3251"/>
      <c r="N159" s="3251"/>
      <c r="O159" s="3251"/>
      <c r="P159" s="3251"/>
      <c r="Q159" s="3251"/>
      <c r="R159" s="3252"/>
    </row>
    <row r="160" spans="1:18" ht="47.25">
      <c r="A160" s="1007">
        <v>10</v>
      </c>
      <c r="B160" s="1099" t="s">
        <v>1632</v>
      </c>
      <c r="C160" s="1095" t="s">
        <v>32</v>
      </c>
      <c r="D160" s="3250"/>
      <c r="E160" s="1292"/>
      <c r="F160" s="1293"/>
      <c r="G160" s="3218">
        <v>32800</v>
      </c>
      <c r="H160" s="3218"/>
      <c r="I160" s="3218"/>
      <c r="J160" s="3218"/>
      <c r="K160" s="3218"/>
      <c r="L160" s="3218"/>
      <c r="M160" s="3218"/>
      <c r="N160" s="3218"/>
      <c r="O160" s="3218"/>
      <c r="P160" s="3218"/>
      <c r="Q160" s="3218"/>
      <c r="R160" s="3219"/>
    </row>
    <row r="161" spans="1:18" ht="50.25" customHeight="1">
      <c r="A161" s="1304">
        <v>11</v>
      </c>
      <c r="B161" s="1101" t="s">
        <v>1336</v>
      </c>
      <c r="C161" s="1089" t="s">
        <v>32</v>
      </c>
      <c r="D161" s="1102"/>
      <c r="E161" s="1096"/>
      <c r="F161" s="1317"/>
      <c r="G161" s="3253">
        <v>32800</v>
      </c>
      <c r="H161" s="3253"/>
      <c r="I161" s="3253"/>
      <c r="J161" s="3253"/>
      <c r="K161" s="3253"/>
      <c r="L161" s="3253"/>
      <c r="M161" s="3253"/>
      <c r="N161" s="3253"/>
      <c r="O161" s="3253"/>
      <c r="P161" s="3253"/>
      <c r="Q161" s="3253"/>
      <c r="R161" s="3254"/>
    </row>
    <row r="162" spans="1:18" ht="47.25" customHeight="1">
      <c r="A162" s="1007">
        <v>12</v>
      </c>
      <c r="B162" s="320" t="s">
        <v>1337</v>
      </c>
      <c r="C162" s="1103" t="s">
        <v>32</v>
      </c>
      <c r="D162" s="368"/>
      <c r="E162" s="1292"/>
      <c r="F162" s="1293"/>
      <c r="G162" s="3218">
        <v>33800</v>
      </c>
      <c r="H162" s="3218"/>
      <c r="I162" s="3218"/>
      <c r="J162" s="3218"/>
      <c r="K162" s="3218"/>
      <c r="L162" s="3218"/>
      <c r="M162" s="3218"/>
      <c r="N162" s="3218"/>
      <c r="O162" s="3218"/>
      <c r="P162" s="3218"/>
      <c r="Q162" s="3218"/>
      <c r="R162" s="3219"/>
    </row>
    <row r="163" spans="1:18" ht="60.75" customHeight="1">
      <c r="A163" s="1007">
        <v>13</v>
      </c>
      <c r="B163" s="1104" t="s">
        <v>1338</v>
      </c>
      <c r="C163" s="1092" t="s">
        <v>32</v>
      </c>
      <c r="D163" s="368"/>
      <c r="E163" s="1096"/>
      <c r="F163" s="1317"/>
      <c r="G163" s="3218">
        <v>27900</v>
      </c>
      <c r="H163" s="3218"/>
      <c r="I163" s="3218"/>
      <c r="J163" s="3218"/>
      <c r="K163" s="3218"/>
      <c r="L163" s="3218"/>
      <c r="M163" s="3218"/>
      <c r="N163" s="3218"/>
      <c r="O163" s="3218"/>
      <c r="P163" s="3218"/>
      <c r="Q163" s="3218"/>
      <c r="R163" s="3219"/>
    </row>
    <row r="164" spans="1:18" ht="57" customHeight="1">
      <c r="A164" s="1286">
        <v>2</v>
      </c>
      <c r="B164" s="3209" t="s">
        <v>2046</v>
      </c>
      <c r="C164" s="3210"/>
      <c r="D164" s="3210"/>
      <c r="E164" s="3211"/>
      <c r="F164" s="3259"/>
      <c r="G164" s="3259"/>
      <c r="H164" s="3259"/>
      <c r="I164" s="3259"/>
      <c r="J164" s="3259"/>
      <c r="K164" s="3259"/>
      <c r="L164" s="3259"/>
      <c r="M164" s="3259"/>
      <c r="N164" s="3259"/>
      <c r="O164" s="3259"/>
      <c r="P164" s="3259"/>
      <c r="Q164" s="3259"/>
      <c r="R164" s="3258"/>
    </row>
    <row r="165" spans="1:18" ht="39.75" customHeight="1">
      <c r="A165" s="1295"/>
      <c r="B165" s="3260" t="s">
        <v>1527</v>
      </c>
      <c r="C165" s="3261"/>
      <c r="D165" s="3262"/>
      <c r="E165" s="3217" t="s">
        <v>1841</v>
      </c>
      <c r="F165" s="3218"/>
      <c r="G165" s="3218"/>
      <c r="H165" s="3218"/>
      <c r="I165" s="3218"/>
      <c r="J165" s="3218"/>
      <c r="K165" s="3218"/>
      <c r="L165" s="3218"/>
      <c r="M165" s="3218"/>
      <c r="N165" s="3218"/>
      <c r="O165" s="3218"/>
      <c r="P165" s="3218"/>
      <c r="Q165" s="3218"/>
      <c r="R165" s="3219"/>
    </row>
    <row r="166" spans="1:18" ht="31.5" customHeight="1">
      <c r="A166" s="1007"/>
      <c r="B166" s="320" t="s">
        <v>1528</v>
      </c>
      <c r="C166" s="1092" t="s">
        <v>32</v>
      </c>
      <c r="D166" s="3243" t="s">
        <v>1529</v>
      </c>
      <c r="E166" s="1292">
        <v>23000</v>
      </c>
      <c r="F166" s="1093"/>
      <c r="G166" s="1315"/>
      <c r="H166" s="1315"/>
      <c r="I166" s="1315"/>
      <c r="J166" s="1315"/>
      <c r="K166" s="1315"/>
      <c r="L166" s="1315" t="s">
        <v>11</v>
      </c>
      <c r="M166" s="1315"/>
      <c r="N166" s="1315"/>
      <c r="O166" s="1315"/>
      <c r="P166" s="1315"/>
      <c r="Q166" s="1315"/>
      <c r="R166" s="1316"/>
    </row>
    <row r="167" spans="1:18" ht="31.5">
      <c r="A167" s="1007"/>
      <c r="B167" s="320" t="s">
        <v>1530</v>
      </c>
      <c r="C167" s="1092" t="s">
        <v>32</v>
      </c>
      <c r="D167" s="3244"/>
      <c r="E167" s="1292">
        <v>22818</v>
      </c>
      <c r="F167" s="1292"/>
      <c r="G167" s="1293"/>
      <c r="H167" s="1293"/>
      <c r="I167" s="1293"/>
      <c r="J167" s="1293"/>
      <c r="K167" s="1293"/>
      <c r="L167" s="1293" t="s">
        <v>11</v>
      </c>
      <c r="M167" s="1293"/>
      <c r="N167" s="1293"/>
      <c r="O167" s="1293"/>
      <c r="P167" s="1293"/>
      <c r="Q167" s="1293"/>
      <c r="R167" s="1294"/>
    </row>
    <row r="168" spans="1:18" ht="31.5">
      <c r="A168" s="1007"/>
      <c r="B168" s="320" t="s">
        <v>1531</v>
      </c>
      <c r="C168" s="1092" t="s">
        <v>32</v>
      </c>
      <c r="D168" s="3244"/>
      <c r="E168" s="1292">
        <v>23000</v>
      </c>
      <c r="F168" s="1292"/>
      <c r="G168" s="1293"/>
      <c r="H168" s="1293"/>
      <c r="I168" s="1293"/>
      <c r="J168" s="1293"/>
      <c r="K168" s="1293"/>
      <c r="L168" s="1293" t="s">
        <v>11</v>
      </c>
      <c r="M168" s="1293"/>
      <c r="N168" s="1293"/>
      <c r="O168" s="1293"/>
      <c r="P168" s="1293"/>
      <c r="Q168" s="1293"/>
      <c r="R168" s="1294"/>
    </row>
    <row r="169" spans="1:18" ht="31.5" customHeight="1">
      <c r="A169" s="1295"/>
      <c r="B169" s="3257" t="s">
        <v>1633</v>
      </c>
      <c r="C169" s="3258"/>
      <c r="D169" s="3244"/>
      <c r="E169" s="1292"/>
      <c r="F169" s="1093"/>
      <c r="G169" s="1315"/>
      <c r="H169" s="1315"/>
      <c r="I169" s="1315"/>
      <c r="J169" s="1315"/>
      <c r="K169" s="1315"/>
      <c r="L169" s="1315" t="s">
        <v>11</v>
      </c>
      <c r="M169" s="1315"/>
      <c r="N169" s="1315"/>
      <c r="O169" s="1315"/>
      <c r="P169" s="1315"/>
      <c r="Q169" s="1315"/>
      <c r="R169" s="1316"/>
    </row>
    <row r="170" spans="1:18" ht="31.5" customHeight="1">
      <c r="A170" s="1007"/>
      <c r="B170" s="320" t="s">
        <v>1806</v>
      </c>
      <c r="C170" s="1105" t="s">
        <v>32</v>
      </c>
      <c r="D170" s="3244"/>
      <c r="E170" s="1093">
        <v>23636</v>
      </c>
      <c r="F170" s="1093"/>
      <c r="G170" s="1315"/>
      <c r="H170" s="1315"/>
      <c r="I170" s="1315"/>
      <c r="J170" s="1315"/>
      <c r="K170" s="1315"/>
      <c r="L170" s="1315" t="s">
        <v>11</v>
      </c>
      <c r="M170" s="1315"/>
      <c r="N170" s="1315"/>
      <c r="O170" s="1315"/>
      <c r="P170" s="1315"/>
      <c r="Q170" s="1315"/>
      <c r="R170" s="1316"/>
    </row>
    <row r="171" spans="1:18" ht="31.5">
      <c r="A171" s="1007"/>
      <c r="B171" s="320" t="s">
        <v>1807</v>
      </c>
      <c r="C171" s="1106" t="s">
        <v>32</v>
      </c>
      <c r="D171" s="3250"/>
      <c r="E171" s="1292">
        <v>25545</v>
      </c>
      <c r="F171" s="1292"/>
      <c r="G171" s="1293"/>
      <c r="H171" s="1293"/>
      <c r="I171" s="1293"/>
      <c r="J171" s="1293"/>
      <c r="K171" s="1293"/>
      <c r="L171" s="1293" t="s">
        <v>11</v>
      </c>
      <c r="M171" s="1293"/>
      <c r="N171" s="1293"/>
      <c r="O171" s="1293"/>
      <c r="P171" s="1293"/>
      <c r="Q171" s="1293"/>
      <c r="R171" s="1294"/>
    </row>
    <row r="172" spans="1:18" ht="31.5">
      <c r="A172" s="1007"/>
      <c r="B172" s="320" t="s">
        <v>1808</v>
      </c>
      <c r="C172" s="1107" t="s">
        <v>32</v>
      </c>
      <c r="D172" s="1102"/>
      <c r="E172" s="1292">
        <v>26000</v>
      </c>
      <c r="F172" s="1093"/>
      <c r="G172" s="1315"/>
      <c r="H172" s="1315"/>
      <c r="I172" s="1315"/>
      <c r="J172" s="1315"/>
      <c r="K172" s="1315"/>
      <c r="L172" s="1315" t="s">
        <v>11</v>
      </c>
      <c r="M172" s="1315"/>
      <c r="N172" s="1315"/>
      <c r="O172" s="1315"/>
      <c r="P172" s="1315"/>
      <c r="Q172" s="1315"/>
      <c r="R172" s="1316"/>
    </row>
    <row r="173" spans="1:18" ht="31.5">
      <c r="A173" s="1007"/>
      <c r="B173" s="320" t="s">
        <v>1809</v>
      </c>
      <c r="C173" s="1038" t="s">
        <v>32</v>
      </c>
      <c r="D173" s="368"/>
      <c r="E173" s="1292">
        <f>E172</f>
        <v>26000</v>
      </c>
      <c r="F173" s="1093"/>
      <c r="G173" s="1315"/>
      <c r="H173" s="1315"/>
      <c r="I173" s="1315"/>
      <c r="J173" s="1315"/>
      <c r="K173" s="1315"/>
      <c r="L173" s="1315" t="s">
        <v>11</v>
      </c>
      <c r="M173" s="1315"/>
      <c r="N173" s="1315"/>
      <c r="O173" s="1315"/>
      <c r="P173" s="1315"/>
      <c r="Q173" s="1315"/>
      <c r="R173" s="1316"/>
    </row>
    <row r="174" spans="1:18" ht="31.5" customHeight="1">
      <c r="A174" s="1295"/>
      <c r="B174" s="3209" t="s">
        <v>1537</v>
      </c>
      <c r="C174" s="3210"/>
      <c r="D174" s="3242"/>
      <c r="E174" s="1292"/>
      <c r="F174" s="1093"/>
      <c r="G174" s="1315"/>
      <c r="H174" s="1315"/>
      <c r="I174" s="1315"/>
      <c r="J174" s="1315"/>
      <c r="K174" s="1315"/>
      <c r="L174" s="1315" t="s">
        <v>11</v>
      </c>
      <c r="M174" s="1315"/>
      <c r="N174" s="1315"/>
      <c r="O174" s="1315"/>
      <c r="P174" s="1315"/>
      <c r="Q174" s="1315"/>
      <c r="R174" s="1316"/>
    </row>
    <row r="175" spans="1:18" ht="45">
      <c r="A175" s="1007"/>
      <c r="B175" s="1108" t="s">
        <v>1810</v>
      </c>
      <c r="C175" s="1038" t="s">
        <v>32</v>
      </c>
      <c r="D175" s="1038" t="s">
        <v>1539</v>
      </c>
      <c r="E175" s="1292">
        <v>25727</v>
      </c>
      <c r="F175" s="1292"/>
      <c r="G175" s="1293"/>
      <c r="H175" s="1293"/>
      <c r="I175" s="1293"/>
      <c r="J175" s="1293"/>
      <c r="K175" s="1293"/>
      <c r="L175" s="1293" t="s">
        <v>11</v>
      </c>
      <c r="M175" s="1293"/>
      <c r="N175" s="1293"/>
      <c r="O175" s="1293"/>
      <c r="P175" s="1293"/>
      <c r="Q175" s="1293"/>
      <c r="R175" s="1294"/>
    </row>
    <row r="176" spans="1:18" ht="31.5" customHeight="1">
      <c r="A176" s="1295"/>
      <c r="B176" s="3209" t="s">
        <v>1540</v>
      </c>
      <c r="C176" s="3210"/>
      <c r="D176" s="3242"/>
      <c r="E176" s="1292"/>
      <c r="F176" s="1292"/>
      <c r="G176" s="1293"/>
      <c r="H176" s="1293"/>
      <c r="I176" s="1293"/>
      <c r="J176" s="1293"/>
      <c r="K176" s="1293"/>
      <c r="L176" s="1293" t="s">
        <v>11</v>
      </c>
      <c r="M176" s="1293"/>
      <c r="N176" s="1293"/>
      <c r="O176" s="1293"/>
      <c r="P176" s="1293"/>
      <c r="Q176" s="1293"/>
      <c r="R176" s="1294"/>
    </row>
    <row r="177" spans="1:18" ht="30">
      <c r="A177" s="1007"/>
      <c r="B177" s="320" t="s">
        <v>1811</v>
      </c>
      <c r="C177" s="1038" t="s">
        <v>32</v>
      </c>
      <c r="D177" s="1038" t="s">
        <v>1554</v>
      </c>
      <c r="E177" s="1292">
        <v>18909</v>
      </c>
      <c r="F177" s="1292"/>
      <c r="G177" s="1293"/>
      <c r="H177" s="1293"/>
      <c r="I177" s="1293"/>
      <c r="J177" s="1293"/>
      <c r="K177" s="1293"/>
      <c r="L177" s="1293" t="s">
        <v>11</v>
      </c>
      <c r="M177" s="1293"/>
      <c r="N177" s="1293"/>
      <c r="O177" s="1293"/>
      <c r="P177" s="1293"/>
      <c r="Q177" s="1293"/>
      <c r="R177" s="1294"/>
    </row>
    <row r="178" spans="1:18" ht="23.25" customHeight="1">
      <c r="A178" s="1109" t="s">
        <v>1832</v>
      </c>
      <c r="B178" s="3209" t="s">
        <v>1831</v>
      </c>
      <c r="C178" s="3210"/>
      <c r="D178" s="3210"/>
      <c r="E178" s="3210"/>
      <c r="F178" s="3210"/>
      <c r="G178" s="3210"/>
      <c r="H178" s="3210"/>
      <c r="I178" s="3210"/>
      <c r="J178" s="3210"/>
      <c r="K178" s="3210"/>
      <c r="L178" s="3210"/>
      <c r="M178" s="3210"/>
      <c r="N178" s="3210"/>
      <c r="O178" s="3210"/>
      <c r="P178" s="3210"/>
      <c r="Q178" s="3210"/>
      <c r="R178" s="3242"/>
    </row>
    <row r="179" spans="1:18" ht="42.75" customHeight="1">
      <c r="A179" s="1295">
        <v>1</v>
      </c>
      <c r="B179" s="3209" t="s">
        <v>2043</v>
      </c>
      <c r="C179" s="3210"/>
      <c r="D179" s="3210"/>
      <c r="E179" s="3210"/>
      <c r="F179" s="3210"/>
      <c r="G179" s="3210"/>
      <c r="H179" s="3210"/>
      <c r="I179" s="3210"/>
      <c r="J179" s="3210"/>
      <c r="K179" s="3210"/>
      <c r="L179" s="3210"/>
      <c r="M179" s="3210"/>
      <c r="N179" s="3210"/>
      <c r="O179" s="3210"/>
      <c r="P179" s="3210"/>
      <c r="Q179" s="3210"/>
      <c r="R179" s="1310"/>
    </row>
    <row r="180" spans="1:18" ht="27" customHeight="1">
      <c r="A180" s="1007"/>
      <c r="B180" s="1110"/>
      <c r="C180" s="1111"/>
      <c r="D180" s="1112"/>
      <c r="E180" s="1111"/>
      <c r="F180" s="3274" t="s">
        <v>1370</v>
      </c>
      <c r="G180" s="3267"/>
      <c r="H180" s="3267"/>
      <c r="I180" s="3267"/>
      <c r="J180" s="3267"/>
      <c r="K180" s="3267"/>
      <c r="L180" s="3267"/>
      <c r="M180" s="3267"/>
      <c r="N180" s="3267"/>
      <c r="O180" s="3267"/>
      <c r="P180" s="3267"/>
      <c r="Q180" s="3267"/>
      <c r="R180" s="1310"/>
    </row>
    <row r="181" spans="1:18" ht="33.75" customHeight="1">
      <c r="A181" s="1113"/>
      <c r="B181" s="1314" t="s">
        <v>1277</v>
      </c>
      <c r="C181" s="1114"/>
      <c r="D181" s="1115"/>
      <c r="E181" s="1115"/>
      <c r="F181" s="1292"/>
      <c r="G181" s="1293"/>
      <c r="H181" s="1293"/>
      <c r="I181" s="1293"/>
      <c r="J181" s="1293"/>
      <c r="K181" s="1293"/>
      <c r="L181" s="1293"/>
      <c r="M181" s="1293"/>
      <c r="N181" s="1116"/>
      <c r="O181" s="1116"/>
      <c r="P181" s="1116"/>
      <c r="Q181" s="1116"/>
      <c r="R181" s="1310"/>
    </row>
    <row r="182" spans="1:18" ht="33.75" customHeight="1">
      <c r="A182" s="1113"/>
      <c r="B182" s="1117" t="s">
        <v>1235</v>
      </c>
      <c r="C182" s="1118" t="s">
        <v>111</v>
      </c>
      <c r="D182" s="1119"/>
      <c r="E182" s="1120"/>
      <c r="F182" s="1121"/>
      <c r="G182" s="1116"/>
      <c r="H182" s="1116"/>
      <c r="I182" s="1116"/>
      <c r="J182" s="1116"/>
      <c r="K182" s="1159">
        <v>1350199</v>
      </c>
      <c r="L182" s="1116"/>
      <c r="M182" s="1116"/>
      <c r="N182" s="1116"/>
      <c r="O182" s="1116"/>
      <c r="P182" s="1116"/>
      <c r="Q182" s="1116"/>
      <c r="R182" s="1310"/>
    </row>
    <row r="183" spans="1:18" ht="33.75" customHeight="1">
      <c r="A183" s="1113"/>
      <c r="B183" s="1117" t="s">
        <v>1236</v>
      </c>
      <c r="C183" s="1118" t="s">
        <v>111</v>
      </c>
      <c r="D183" s="1119"/>
      <c r="E183" s="1120"/>
      <c r="F183" s="1121"/>
      <c r="G183" s="1116"/>
      <c r="H183" s="1116"/>
      <c r="I183" s="1116"/>
      <c r="J183" s="1116"/>
      <c r="K183" s="1159">
        <v>1659290</v>
      </c>
      <c r="L183" s="1116"/>
      <c r="M183" s="1116"/>
      <c r="N183" s="1122"/>
      <c r="O183" s="1122"/>
      <c r="P183" s="1122"/>
      <c r="Q183" s="1122"/>
      <c r="R183" s="1310"/>
    </row>
    <row r="184" spans="1:18" ht="33.75" customHeight="1">
      <c r="A184" s="1113"/>
      <c r="B184" s="1117" t="s">
        <v>1237</v>
      </c>
      <c r="C184" s="1123" t="s">
        <v>111</v>
      </c>
      <c r="D184" s="1124"/>
      <c r="E184" s="1125"/>
      <c r="F184" s="1126"/>
      <c r="G184" s="1127"/>
      <c r="H184" s="1127"/>
      <c r="I184" s="1127"/>
      <c r="J184" s="1127"/>
      <c r="K184" s="1259">
        <v>1552926</v>
      </c>
      <c r="L184" s="1122"/>
      <c r="M184" s="1122"/>
      <c r="N184" s="1122"/>
      <c r="O184" s="1122"/>
      <c r="P184" s="1122"/>
      <c r="Q184" s="1122"/>
      <c r="R184" s="1310"/>
    </row>
    <row r="185" spans="1:18" ht="33.75" customHeight="1">
      <c r="A185" s="1128"/>
      <c r="B185" s="1129" t="s">
        <v>1238</v>
      </c>
      <c r="C185" s="1123" t="s">
        <v>111</v>
      </c>
      <c r="D185" s="1124"/>
      <c r="E185" s="1125"/>
      <c r="F185" s="1126"/>
      <c r="G185" s="1127"/>
      <c r="H185" s="1127"/>
      <c r="I185" s="1127"/>
      <c r="J185" s="1127"/>
      <c r="K185" s="1259">
        <v>2324744</v>
      </c>
      <c r="L185" s="1122"/>
      <c r="M185" s="1122"/>
      <c r="N185" s="1003"/>
      <c r="O185" s="1003"/>
      <c r="P185" s="1003"/>
      <c r="Q185" s="1003"/>
      <c r="R185" s="1130"/>
    </row>
    <row r="186" spans="1:18" ht="33.75" customHeight="1">
      <c r="A186" s="1007"/>
      <c r="B186" s="1314" t="s">
        <v>1276</v>
      </c>
      <c r="C186" s="1131"/>
      <c r="D186" s="1132"/>
      <c r="E186" s="1131"/>
      <c r="F186" s="1133"/>
      <c r="G186" s="1003"/>
      <c r="H186" s="1003"/>
      <c r="I186" s="1003"/>
      <c r="J186" s="1003"/>
      <c r="K186" s="1003"/>
      <c r="L186" s="1003"/>
      <c r="M186" s="1003"/>
      <c r="N186" s="1116"/>
      <c r="O186" s="1116"/>
      <c r="P186" s="1116"/>
      <c r="Q186" s="1116"/>
      <c r="R186" s="1130"/>
    </row>
    <row r="187" spans="1:18" ht="31.5" customHeight="1">
      <c r="A187" s="1007"/>
      <c r="B187" s="1117" t="s">
        <v>1813</v>
      </c>
      <c r="C187" s="1118" t="s">
        <v>111</v>
      </c>
      <c r="D187" s="1119"/>
      <c r="E187" s="1120"/>
      <c r="F187" s="1121"/>
      <c r="G187" s="1116"/>
      <c r="H187" s="1116"/>
      <c r="I187" s="1116"/>
      <c r="J187" s="1116"/>
      <c r="K187" s="1159">
        <v>2732343</v>
      </c>
      <c r="L187" s="1116"/>
      <c r="M187" s="1116"/>
      <c r="N187" s="1134"/>
      <c r="O187" s="1134"/>
      <c r="P187" s="1134"/>
      <c r="Q187" s="1134"/>
      <c r="R187" s="1130"/>
    </row>
    <row r="188" spans="1:18" ht="31.5" customHeight="1">
      <c r="A188" s="1007"/>
      <c r="B188" s="1117" t="s">
        <v>1251</v>
      </c>
      <c r="C188" s="1118" t="s">
        <v>111</v>
      </c>
      <c r="D188" s="1135"/>
      <c r="E188" s="1136"/>
      <c r="F188" s="1137"/>
      <c r="G188" s="1134"/>
      <c r="H188" s="1134"/>
      <c r="I188" s="1134"/>
      <c r="J188" s="1134"/>
      <c r="K188" s="1260">
        <v>3343343</v>
      </c>
      <c r="L188" s="1134"/>
      <c r="M188" s="1134"/>
      <c r="N188" s="1138"/>
      <c r="O188" s="1138"/>
      <c r="P188" s="1138"/>
      <c r="Q188" s="1138"/>
      <c r="R188" s="1130"/>
    </row>
    <row r="189" spans="1:18" ht="31.5" customHeight="1">
      <c r="A189" s="1007"/>
      <c r="B189" s="1139" t="s">
        <v>1248</v>
      </c>
      <c r="C189" s="1118" t="s">
        <v>111</v>
      </c>
      <c r="D189" s="1135"/>
      <c r="E189" s="1136"/>
      <c r="F189" s="1140"/>
      <c r="G189" s="1138"/>
      <c r="H189" s="1138"/>
      <c r="I189" s="1138"/>
      <c r="J189" s="1138"/>
      <c r="K189" s="1205">
        <v>4194250</v>
      </c>
      <c r="L189" s="1138"/>
      <c r="M189" s="1138"/>
      <c r="N189" s="1141"/>
      <c r="O189" s="1141"/>
      <c r="P189" s="1141"/>
      <c r="Q189" s="1141"/>
      <c r="R189" s="1130"/>
    </row>
    <row r="190" spans="1:18" ht="31.5" customHeight="1">
      <c r="A190" s="1128"/>
      <c r="B190" s="1129" t="s">
        <v>1249</v>
      </c>
      <c r="C190" s="1118" t="s">
        <v>111</v>
      </c>
      <c r="D190" s="1135"/>
      <c r="E190" s="1136"/>
      <c r="F190" s="1136"/>
      <c r="G190" s="1141"/>
      <c r="H190" s="1141"/>
      <c r="I190" s="1141"/>
      <c r="J190" s="1141"/>
      <c r="K190" s="1260">
        <v>2356886</v>
      </c>
      <c r="L190" s="1141"/>
      <c r="M190" s="1141"/>
      <c r="N190" s="1142"/>
      <c r="O190" s="1142"/>
      <c r="P190" s="1142"/>
      <c r="Q190" s="1142"/>
      <c r="R190" s="1130"/>
    </row>
    <row r="191" spans="1:18" ht="31.5" customHeight="1">
      <c r="A191" s="1128"/>
      <c r="B191" s="1314" t="s">
        <v>1093</v>
      </c>
      <c r="C191" s="1114"/>
      <c r="D191" s="1143"/>
      <c r="E191" s="1114"/>
      <c r="F191" s="1144"/>
      <c r="G191" s="1142"/>
      <c r="H191" s="1142"/>
      <c r="I191" s="1142"/>
      <c r="J191" s="1142"/>
      <c r="K191" s="1142"/>
      <c r="L191" s="1142"/>
      <c r="M191" s="1142"/>
      <c r="N191" s="1142"/>
      <c r="O191" s="1142"/>
      <c r="P191" s="1142"/>
      <c r="Q191" s="1142"/>
      <c r="R191" s="1310"/>
    </row>
    <row r="192" spans="1:18" ht="23.25" customHeight="1">
      <c r="A192" s="1007"/>
      <c r="B192" s="1145" t="s">
        <v>1241</v>
      </c>
      <c r="C192" s="1114"/>
      <c r="D192" s="1143"/>
      <c r="E192" s="1114"/>
      <c r="F192" s="1144"/>
      <c r="G192" s="1142"/>
      <c r="H192" s="1142"/>
      <c r="I192" s="1142"/>
      <c r="J192" s="1142"/>
      <c r="K192" s="1142"/>
      <c r="L192" s="1142"/>
      <c r="M192" s="1142"/>
      <c r="N192" s="1138"/>
      <c r="O192" s="1138"/>
      <c r="P192" s="1138"/>
      <c r="Q192" s="1138"/>
      <c r="R192" s="1310"/>
    </row>
    <row r="193" spans="1:18" ht="30">
      <c r="A193" s="1007"/>
      <c r="B193" s="1117" t="s">
        <v>1242</v>
      </c>
      <c r="C193" s="1038" t="s">
        <v>28</v>
      </c>
      <c r="D193" s="1135"/>
      <c r="E193" s="1136"/>
      <c r="F193" s="1140"/>
      <c r="G193" s="1138"/>
      <c r="H193" s="1138"/>
      <c r="I193" s="1138"/>
      <c r="J193" s="1138"/>
      <c r="K193" s="1261">
        <v>581773</v>
      </c>
      <c r="L193" s="1138"/>
      <c r="M193" s="1138"/>
      <c r="N193" s="1141"/>
      <c r="O193" s="1141"/>
      <c r="P193" s="1141"/>
      <c r="Q193" s="1141"/>
      <c r="R193" s="1310"/>
    </row>
    <row r="194" spans="1:18" ht="30">
      <c r="A194" s="1007"/>
      <c r="B194" s="1117" t="s">
        <v>1243</v>
      </c>
      <c r="C194" s="1038" t="s">
        <v>28</v>
      </c>
      <c r="D194" s="1135"/>
      <c r="E194" s="1136"/>
      <c r="F194" s="1136"/>
      <c r="G194" s="1141"/>
      <c r="H194" s="1141"/>
      <c r="I194" s="1141"/>
      <c r="J194" s="1141"/>
      <c r="K194" s="1262">
        <v>597409</v>
      </c>
      <c r="L194" s="1141"/>
      <c r="M194" s="1141"/>
      <c r="N194" s="1146"/>
      <c r="O194" s="1146"/>
      <c r="P194" s="1146"/>
      <c r="Q194" s="1146"/>
      <c r="R194" s="1310"/>
    </row>
    <row r="195" spans="1:18" ht="24" customHeight="1">
      <c r="A195" s="1007"/>
      <c r="B195" s="1145" t="s">
        <v>1245</v>
      </c>
      <c r="C195" s="1114"/>
      <c r="D195" s="1143"/>
      <c r="E195" s="1114"/>
      <c r="F195" s="1147"/>
      <c r="G195" s="1146"/>
      <c r="H195" s="1146"/>
      <c r="I195" s="1146"/>
      <c r="J195" s="1146"/>
      <c r="K195" s="1142"/>
      <c r="L195" s="1146"/>
      <c r="M195" s="1146"/>
      <c r="N195" s="1138"/>
      <c r="O195" s="1138"/>
      <c r="P195" s="1138"/>
      <c r="Q195" s="1138"/>
      <c r="R195" s="1310"/>
    </row>
    <row r="196" spans="1:18" ht="30">
      <c r="A196" s="1007"/>
      <c r="B196" s="1148" t="s">
        <v>1244</v>
      </c>
      <c r="C196" s="1038" t="s">
        <v>28</v>
      </c>
      <c r="D196" s="1135"/>
      <c r="E196" s="1136"/>
      <c r="F196" s="1136"/>
      <c r="G196" s="1141"/>
      <c r="H196" s="1141"/>
      <c r="I196" s="1141"/>
      <c r="J196" s="1141"/>
      <c r="K196" s="1262">
        <v>746318</v>
      </c>
      <c r="L196" s="1141"/>
      <c r="M196" s="1141"/>
      <c r="N196" s="1141"/>
      <c r="O196" s="1141"/>
      <c r="P196" s="1141"/>
      <c r="Q196" s="1141"/>
      <c r="R196" s="1310"/>
    </row>
    <row r="197" spans="1:18" ht="30">
      <c r="A197" s="1007"/>
      <c r="B197" s="1117" t="s">
        <v>1371</v>
      </c>
      <c r="C197" s="1038" t="s">
        <v>28</v>
      </c>
      <c r="D197" s="1135"/>
      <c r="E197" s="1136"/>
      <c r="F197" s="1136"/>
      <c r="G197" s="1141"/>
      <c r="H197" s="1141"/>
      <c r="I197" s="1141"/>
      <c r="J197" s="1141"/>
      <c r="K197" s="1262">
        <v>719955</v>
      </c>
      <c r="L197" s="1141"/>
      <c r="M197" s="1141"/>
      <c r="N197" s="1149"/>
      <c r="O197" s="1149"/>
      <c r="P197" s="1149"/>
      <c r="Q197" s="1149"/>
      <c r="R197" s="1310"/>
    </row>
    <row r="198" spans="1:18" ht="27" customHeight="1">
      <c r="A198" s="1007"/>
      <c r="B198" s="1314" t="s">
        <v>1278</v>
      </c>
      <c r="C198" s="1114"/>
      <c r="D198" s="1143"/>
      <c r="E198" s="1150"/>
      <c r="F198" s="3274" t="s">
        <v>1370</v>
      </c>
      <c r="G198" s="3267"/>
      <c r="H198" s="3267"/>
      <c r="I198" s="3267"/>
      <c r="J198" s="3267"/>
      <c r="K198" s="3267"/>
      <c r="L198" s="3267"/>
      <c r="M198" s="3267"/>
      <c r="N198" s="3267"/>
      <c r="O198" s="3267"/>
      <c r="P198" s="3267"/>
      <c r="Q198" s="3267"/>
      <c r="R198" s="1310"/>
    </row>
    <row r="199" spans="1:18" ht="31.5">
      <c r="A199" s="1007"/>
      <c r="B199" s="1129" t="s">
        <v>1247</v>
      </c>
      <c r="C199" s="1123" t="s">
        <v>111</v>
      </c>
      <c r="D199" s="1119"/>
      <c r="E199" s="1120"/>
      <c r="F199" s="1120"/>
      <c r="G199" s="1151"/>
      <c r="H199" s="1151"/>
      <c r="I199" s="1151"/>
      <c r="J199" s="1151"/>
      <c r="K199" s="1177">
        <v>2802926</v>
      </c>
      <c r="L199" s="1151"/>
      <c r="M199" s="1151"/>
      <c r="N199" s="1151"/>
      <c r="O199" s="1151"/>
      <c r="P199" s="1151"/>
      <c r="Q199" s="1151"/>
      <c r="R199" s="1310"/>
    </row>
    <row r="200" spans="1:18" ht="30">
      <c r="A200" s="1007"/>
      <c r="B200" s="1117" t="s">
        <v>1246</v>
      </c>
      <c r="C200" s="1123" t="s">
        <v>111</v>
      </c>
      <c r="D200" s="1119"/>
      <c r="E200" s="1120"/>
      <c r="F200" s="1120"/>
      <c r="G200" s="1151"/>
      <c r="H200" s="1151"/>
      <c r="I200" s="1151"/>
      <c r="J200" s="1151"/>
      <c r="K200" s="1177">
        <v>3419290</v>
      </c>
      <c r="L200" s="1151"/>
      <c r="M200" s="1151"/>
      <c r="N200" s="1152"/>
      <c r="O200" s="1152"/>
      <c r="P200" s="1152"/>
      <c r="Q200" s="1152"/>
      <c r="R200" s="1310"/>
    </row>
    <row r="201" spans="1:18" ht="30">
      <c r="A201" s="1007"/>
      <c r="B201" s="1117" t="s">
        <v>1814</v>
      </c>
      <c r="C201" s="1123" t="s">
        <v>111</v>
      </c>
      <c r="D201" s="1119"/>
      <c r="E201" s="1120"/>
      <c r="F201" s="1153"/>
      <c r="G201" s="1152"/>
      <c r="H201" s="1152"/>
      <c r="I201" s="1152"/>
      <c r="J201" s="1152"/>
      <c r="K201" s="1263">
        <v>1029995</v>
      </c>
      <c r="L201" s="1152"/>
      <c r="M201" s="1152"/>
      <c r="N201" s="1151"/>
      <c r="O201" s="1151"/>
      <c r="P201" s="1151"/>
      <c r="Q201" s="1151"/>
      <c r="R201" s="1310"/>
    </row>
    <row r="202" spans="1:18" ht="30">
      <c r="A202" s="1154"/>
      <c r="B202" s="1123" t="s">
        <v>1240</v>
      </c>
      <c r="C202" s="1123" t="s">
        <v>111</v>
      </c>
      <c r="D202" s="1119"/>
      <c r="E202" s="1120"/>
      <c r="F202" s="1120"/>
      <c r="G202" s="1151"/>
      <c r="H202" s="1151"/>
      <c r="I202" s="1151"/>
      <c r="J202" s="1151"/>
      <c r="K202" s="1177">
        <v>5196341</v>
      </c>
      <c r="L202" s="1151"/>
      <c r="M202" s="1151"/>
      <c r="N202" s="1301"/>
      <c r="O202" s="1301"/>
      <c r="P202" s="1301"/>
      <c r="Q202" s="1155"/>
      <c r="R202" s="1310"/>
    </row>
    <row r="203" spans="1:18" ht="45.75" customHeight="1">
      <c r="A203" s="1000">
        <v>2</v>
      </c>
      <c r="B203" s="3209" t="s">
        <v>2036</v>
      </c>
      <c r="C203" s="3210"/>
      <c r="D203" s="3210"/>
      <c r="E203" s="3210"/>
      <c r="F203" s="3210"/>
      <c r="G203" s="3210"/>
      <c r="H203" s="3210"/>
      <c r="I203" s="3210"/>
      <c r="J203" s="3210"/>
      <c r="K203" s="3210"/>
      <c r="L203" s="3210"/>
      <c r="M203" s="3210"/>
      <c r="N203" s="3210"/>
      <c r="O203" s="3210"/>
      <c r="P203" s="3210"/>
      <c r="Q203" s="3210"/>
      <c r="R203" s="3242"/>
    </row>
    <row r="204" spans="1:18" ht="26.25" customHeight="1">
      <c r="A204" s="1007"/>
      <c r="B204" s="3222" t="s">
        <v>1318</v>
      </c>
      <c r="C204" s="3224"/>
      <c r="D204" s="1312"/>
      <c r="E204" s="1264"/>
      <c r="F204" s="3267" t="s">
        <v>1372</v>
      </c>
      <c r="G204" s="3267"/>
      <c r="H204" s="3267"/>
      <c r="I204" s="3267"/>
      <c r="J204" s="3267"/>
      <c r="K204" s="3267"/>
      <c r="L204" s="3267"/>
      <c r="M204" s="3267"/>
      <c r="N204" s="3267"/>
      <c r="O204" s="3267"/>
      <c r="P204" s="3267"/>
      <c r="Q204" s="3267"/>
      <c r="R204" s="3176"/>
    </row>
    <row r="205" spans="1:18" ht="30">
      <c r="A205" s="1007"/>
      <c r="B205" s="1156" t="s">
        <v>1635</v>
      </c>
      <c r="C205" s="1157" t="s">
        <v>32</v>
      </c>
      <c r="D205" s="3263" t="s">
        <v>1552</v>
      </c>
      <c r="E205" s="1158"/>
      <c r="F205" s="1151"/>
      <c r="G205" s="1159"/>
      <c r="H205" s="1160"/>
      <c r="I205" s="1116"/>
      <c r="J205" s="1116"/>
      <c r="K205" s="1159">
        <v>92400</v>
      </c>
      <c r="L205" s="1116"/>
      <c r="M205" s="1191"/>
      <c r="N205" s="1116"/>
      <c r="O205" s="1116"/>
      <c r="P205" s="1160"/>
      <c r="Q205" s="1160"/>
      <c r="R205" s="1161"/>
    </row>
    <row r="206" spans="1:18" ht="30">
      <c r="A206" s="1007"/>
      <c r="B206" s="1162" t="s">
        <v>1636</v>
      </c>
      <c r="C206" s="1038" t="s">
        <v>32</v>
      </c>
      <c r="D206" s="3264"/>
      <c r="E206" s="1125"/>
      <c r="F206" s="1159"/>
      <c r="G206" s="1159"/>
      <c r="H206" s="1163"/>
      <c r="I206" s="1160"/>
      <c r="J206" s="1160"/>
      <c r="K206" s="1159">
        <v>36000</v>
      </c>
      <c r="L206" s="1160"/>
      <c r="M206" s="1191"/>
      <c r="N206" s="1160"/>
      <c r="O206" s="1160"/>
      <c r="P206" s="1163"/>
      <c r="Q206" s="1163"/>
      <c r="R206" s="1164"/>
    </row>
    <row r="207" spans="1:18" ht="30">
      <c r="A207" s="1007"/>
      <c r="B207" s="1162" t="s">
        <v>1638</v>
      </c>
      <c r="C207" s="1038" t="s">
        <v>32</v>
      </c>
      <c r="D207" s="1321" t="s">
        <v>1552</v>
      </c>
      <c r="E207" s="1125"/>
      <c r="F207" s="1159"/>
      <c r="G207" s="1159"/>
      <c r="H207" s="1160"/>
      <c r="I207" s="1163"/>
      <c r="J207" s="1163"/>
      <c r="K207" s="1159">
        <v>37200</v>
      </c>
      <c r="L207" s="1163"/>
      <c r="M207" s="1191"/>
      <c r="N207" s="1163"/>
      <c r="O207" s="1163"/>
      <c r="P207" s="1160"/>
      <c r="Q207" s="1160"/>
      <c r="R207" s="1161"/>
    </row>
    <row r="208" spans="1:18" ht="45">
      <c r="A208" s="1007"/>
      <c r="B208" s="1162" t="s">
        <v>1637</v>
      </c>
      <c r="C208" s="1038" t="s">
        <v>32</v>
      </c>
      <c r="D208" s="1321" t="s">
        <v>1552</v>
      </c>
      <c r="E208" s="1125"/>
      <c r="F208" s="1159"/>
      <c r="G208" s="1159"/>
      <c r="H208" s="1160"/>
      <c r="I208" s="1163"/>
      <c r="J208" s="1163"/>
      <c r="K208" s="1159">
        <v>43200</v>
      </c>
      <c r="L208" s="1163"/>
      <c r="M208" s="1191"/>
      <c r="N208" s="1163"/>
      <c r="O208" s="1163"/>
      <c r="P208" s="1160"/>
      <c r="Q208" s="1160"/>
      <c r="R208" s="1161"/>
    </row>
    <row r="209" spans="1:18" ht="45">
      <c r="A209" s="1007"/>
      <c r="B209" s="1162" t="s">
        <v>1639</v>
      </c>
      <c r="C209" s="1038" t="s">
        <v>32</v>
      </c>
      <c r="D209" s="1321" t="s">
        <v>1552</v>
      </c>
      <c r="E209" s="1125"/>
      <c r="F209" s="1159"/>
      <c r="G209" s="1159"/>
      <c r="H209" s="1160"/>
      <c r="I209" s="1163"/>
      <c r="J209" s="1163"/>
      <c r="K209" s="1159">
        <v>45600</v>
      </c>
      <c r="L209" s="1163"/>
      <c r="M209" s="1191"/>
      <c r="N209" s="1163"/>
      <c r="O209" s="1163"/>
      <c r="P209" s="1160"/>
      <c r="Q209" s="1160"/>
      <c r="R209" s="1161"/>
    </row>
    <row r="210" spans="1:18" ht="30" customHeight="1">
      <c r="A210" s="1007"/>
      <c r="B210" s="1162" t="s">
        <v>1640</v>
      </c>
      <c r="C210" s="1038" t="s">
        <v>32</v>
      </c>
      <c r="D210" s="1165" t="s">
        <v>1552</v>
      </c>
      <c r="E210" s="1125"/>
      <c r="F210" s="1159"/>
      <c r="G210" s="1159"/>
      <c r="H210" s="1160"/>
      <c r="I210" s="1163"/>
      <c r="J210" s="1163"/>
      <c r="K210" s="1159">
        <v>27600</v>
      </c>
      <c r="L210" s="1163"/>
      <c r="M210" s="1191"/>
      <c r="N210" s="1163"/>
      <c r="O210" s="1163"/>
      <c r="P210" s="1160"/>
      <c r="Q210" s="1160"/>
      <c r="R210" s="1161"/>
    </row>
    <row r="211" spans="1:18" ht="30">
      <c r="A211" s="1007"/>
      <c r="B211" s="1162" t="s">
        <v>1641</v>
      </c>
      <c r="C211" s="1038" t="s">
        <v>32</v>
      </c>
      <c r="D211" s="1166"/>
      <c r="E211" s="1125"/>
      <c r="F211" s="1159"/>
      <c r="G211" s="1159"/>
      <c r="H211" s="1160"/>
      <c r="I211" s="1163"/>
      <c r="J211" s="1163"/>
      <c r="K211" s="1159">
        <v>28800</v>
      </c>
      <c r="L211" s="1163"/>
      <c r="M211" s="1191"/>
      <c r="N211" s="1163"/>
      <c r="O211" s="1163"/>
      <c r="P211" s="1160"/>
      <c r="Q211" s="1160"/>
      <c r="R211" s="1161"/>
    </row>
    <row r="212" spans="1:18" ht="30">
      <c r="A212" s="1007"/>
      <c r="B212" s="1162" t="s">
        <v>1642</v>
      </c>
      <c r="C212" s="1038" t="s">
        <v>32</v>
      </c>
      <c r="D212" s="1167"/>
      <c r="E212" s="1125"/>
      <c r="F212" s="1159"/>
      <c r="G212" s="1159"/>
      <c r="H212" s="1160"/>
      <c r="I212" s="1160"/>
      <c r="J212" s="1160"/>
      <c r="K212" s="1159">
        <v>135960</v>
      </c>
      <c r="L212" s="1160"/>
      <c r="M212" s="1191"/>
      <c r="N212" s="1160"/>
      <c r="O212" s="1160"/>
      <c r="P212" s="1160"/>
      <c r="Q212" s="1160"/>
      <c r="R212" s="1161"/>
    </row>
    <row r="213" spans="1:18" ht="30">
      <c r="A213" s="1007"/>
      <c r="B213" s="1168" t="s">
        <v>1643</v>
      </c>
      <c r="C213" s="1038" t="s">
        <v>32</v>
      </c>
      <c r="D213" s="1166"/>
      <c r="E213" s="1125"/>
      <c r="F213" s="1159"/>
      <c r="G213" s="1159"/>
      <c r="H213" s="1169"/>
      <c r="I213" s="1160"/>
      <c r="J213" s="1160"/>
      <c r="K213" s="1159">
        <v>168960</v>
      </c>
      <c r="L213" s="1160"/>
      <c r="M213" s="1191"/>
      <c r="N213" s="1160"/>
      <c r="O213" s="1160"/>
      <c r="P213" s="1169"/>
      <c r="Q213" s="1169"/>
      <c r="R213" s="1170"/>
    </row>
    <row r="214" spans="1:18" ht="45">
      <c r="A214" s="1007"/>
      <c r="B214" s="1156" t="s">
        <v>1645</v>
      </c>
      <c r="C214" s="1038" t="s">
        <v>32</v>
      </c>
      <c r="D214" s="3263" t="s">
        <v>1552</v>
      </c>
      <c r="E214" s="1125"/>
      <c r="F214" s="1159"/>
      <c r="G214" s="1159"/>
      <c r="H214" s="1171"/>
      <c r="I214" s="1172"/>
      <c r="J214" s="1172"/>
      <c r="K214" s="1265">
        <v>169200</v>
      </c>
      <c r="L214" s="1172"/>
      <c r="M214" s="1191"/>
      <c r="N214" s="1172"/>
      <c r="O214" s="1172"/>
      <c r="P214" s="1171"/>
      <c r="Q214" s="1171"/>
      <c r="R214" s="1173"/>
    </row>
    <row r="215" spans="1:18" ht="30">
      <c r="A215" s="1007"/>
      <c r="B215" s="1156" t="s">
        <v>1644</v>
      </c>
      <c r="C215" s="1038" t="s">
        <v>32</v>
      </c>
      <c r="D215" s="3264"/>
      <c r="E215" s="1125"/>
      <c r="F215" s="1159"/>
      <c r="G215" s="1159"/>
      <c r="H215" s="1171"/>
      <c r="I215" s="1172"/>
      <c r="J215" s="1172"/>
      <c r="K215" s="1265">
        <v>24600</v>
      </c>
      <c r="L215" s="1172"/>
      <c r="M215" s="1216"/>
      <c r="N215" s="1172"/>
      <c r="O215" s="1172"/>
      <c r="P215" s="1171"/>
      <c r="Q215" s="1171"/>
      <c r="R215" s="1173"/>
    </row>
    <row r="216" spans="1:18" ht="19.5" customHeight="1">
      <c r="A216" s="1007"/>
      <c r="B216" s="1314" t="s">
        <v>1277</v>
      </c>
      <c r="C216" s="1174"/>
      <c r="D216" s="1169"/>
      <c r="E216" s="1175"/>
      <c r="F216" s="3265" t="s">
        <v>1372</v>
      </c>
      <c r="G216" s="3265"/>
      <c r="H216" s="3265"/>
      <c r="I216" s="3265"/>
      <c r="J216" s="3265"/>
      <c r="K216" s="3265"/>
      <c r="L216" s="3265"/>
      <c r="M216" s="3265"/>
      <c r="N216" s="3265"/>
      <c r="O216" s="3265"/>
      <c r="P216" s="3265"/>
      <c r="Q216" s="3265"/>
      <c r="R216" s="3204"/>
    </row>
    <row r="217" spans="1:18" ht="24.75" customHeight="1">
      <c r="A217" s="1007"/>
      <c r="B217" s="1168" t="s">
        <v>1825</v>
      </c>
      <c r="C217" s="1157" t="s">
        <v>111</v>
      </c>
      <c r="D217" s="3263" t="s">
        <v>1552</v>
      </c>
      <c r="E217" s="1176"/>
      <c r="F217" s="1159"/>
      <c r="G217" s="1159"/>
      <c r="H217" s="1177"/>
      <c r="I217" s="1177"/>
      <c r="J217" s="1177"/>
      <c r="K217" s="1159">
        <v>1984545</v>
      </c>
      <c r="L217" s="1177"/>
      <c r="M217" s="1191"/>
      <c r="N217" s="1177"/>
      <c r="O217" s="1177"/>
      <c r="P217" s="1177"/>
      <c r="Q217" s="1177"/>
      <c r="R217" s="1178"/>
    </row>
    <row r="218" spans="1:18">
      <c r="A218" s="1007"/>
      <c r="B218" s="1179" t="s">
        <v>1646</v>
      </c>
      <c r="C218" s="1157" t="s">
        <v>111</v>
      </c>
      <c r="D218" s="3266"/>
      <c r="E218" s="1176"/>
      <c r="F218" s="1159"/>
      <c r="G218" s="1159"/>
      <c r="H218" s="1177"/>
      <c r="I218" s="1177"/>
      <c r="J218" s="1177"/>
      <c r="K218" s="1159">
        <v>1542727</v>
      </c>
      <c r="L218" s="1177"/>
      <c r="M218" s="1191"/>
      <c r="N218" s="1177"/>
      <c r="O218" s="1177"/>
      <c r="P218" s="1177"/>
      <c r="Q218" s="1177"/>
      <c r="R218" s="1178"/>
    </row>
    <row r="219" spans="1:18" ht="25.5" customHeight="1">
      <c r="A219" s="1007"/>
      <c r="B219" s="1168" t="s">
        <v>1647</v>
      </c>
      <c r="C219" s="1157" t="s">
        <v>111</v>
      </c>
      <c r="D219" s="3264"/>
      <c r="E219" s="1176"/>
      <c r="F219" s="1159"/>
      <c r="G219" s="1159"/>
      <c r="H219" s="1177"/>
      <c r="I219" s="1177"/>
      <c r="J219" s="1177"/>
      <c r="K219" s="1159">
        <v>1245455</v>
      </c>
      <c r="L219" s="1177"/>
      <c r="M219" s="1191"/>
      <c r="N219" s="1177"/>
      <c r="O219" s="1177"/>
      <c r="P219" s="1177"/>
      <c r="Q219" s="1177"/>
      <c r="R219" s="1178"/>
    </row>
    <row r="220" spans="1:18" ht="21" customHeight="1">
      <c r="A220" s="1007"/>
      <c r="B220" s="1314" t="s">
        <v>1276</v>
      </c>
      <c r="C220" s="1157"/>
      <c r="D220" s="1157"/>
      <c r="E220" s="1176"/>
      <c r="F220" s="1159"/>
      <c r="G220" s="1159"/>
      <c r="H220" s="1177"/>
      <c r="I220" s="1177"/>
      <c r="J220" s="1177"/>
      <c r="K220" s="1159"/>
      <c r="L220" s="1177"/>
      <c r="M220" s="1191"/>
      <c r="N220" s="1177"/>
      <c r="O220" s="1177"/>
      <c r="P220" s="1177"/>
      <c r="Q220" s="1177"/>
      <c r="R220" s="1178"/>
    </row>
    <row r="221" spans="1:18" ht="27.75" customHeight="1">
      <c r="A221" s="1007"/>
      <c r="B221" s="1156" t="s">
        <v>1826</v>
      </c>
      <c r="C221" s="1157" t="s">
        <v>111</v>
      </c>
      <c r="D221" s="1180"/>
      <c r="E221" s="1176"/>
      <c r="F221" s="1159"/>
      <c r="G221" s="1159"/>
      <c r="H221" s="1177"/>
      <c r="I221" s="1177"/>
      <c r="J221" s="1177"/>
      <c r="K221" s="1159">
        <v>4090909</v>
      </c>
      <c r="L221" s="1177"/>
      <c r="M221" s="1191"/>
      <c r="N221" s="1177"/>
      <c r="O221" s="1177"/>
      <c r="P221" s="1177"/>
      <c r="Q221" s="1177"/>
      <c r="R221" s="1178"/>
    </row>
    <row r="222" spans="1:18" ht="43.5" customHeight="1">
      <c r="A222" s="1007"/>
      <c r="B222" s="1179" t="s">
        <v>1648</v>
      </c>
      <c r="C222" s="1157" t="s">
        <v>111</v>
      </c>
      <c r="D222" s="1157" t="s">
        <v>1552</v>
      </c>
      <c r="E222" s="1176"/>
      <c r="F222" s="1159"/>
      <c r="G222" s="1159"/>
      <c r="H222" s="1177"/>
      <c r="I222" s="1177"/>
      <c r="J222" s="1177"/>
      <c r="K222" s="1159">
        <v>1990909</v>
      </c>
      <c r="L222" s="1177"/>
      <c r="M222" s="1191"/>
      <c r="N222" s="1177"/>
      <c r="O222" s="1177"/>
      <c r="P222" s="1177"/>
      <c r="Q222" s="1177"/>
      <c r="R222" s="1178"/>
    </row>
    <row r="223" spans="1:18">
      <c r="A223" s="1007"/>
      <c r="B223" s="1156" t="s">
        <v>1649</v>
      </c>
      <c r="C223" s="1157" t="s">
        <v>111</v>
      </c>
      <c r="D223" s="1322"/>
      <c r="E223" s="1176"/>
      <c r="F223" s="1159"/>
      <c r="G223" s="1159"/>
      <c r="H223" s="1177"/>
      <c r="I223" s="1177"/>
      <c r="J223" s="1177"/>
      <c r="K223" s="1159">
        <v>2241818</v>
      </c>
      <c r="L223" s="1177"/>
      <c r="M223" s="1216"/>
      <c r="N223" s="1177"/>
      <c r="O223" s="1177"/>
      <c r="P223" s="1177"/>
      <c r="Q223" s="1177"/>
      <c r="R223" s="1178"/>
    </row>
    <row r="224" spans="1:18" ht="22.5" customHeight="1">
      <c r="A224" s="1007"/>
      <c r="B224" s="1314" t="s">
        <v>1093</v>
      </c>
      <c r="C224" s="1157"/>
      <c r="D224" s="1322"/>
      <c r="E224" s="1176"/>
      <c r="F224" s="1159"/>
      <c r="G224" s="1159"/>
      <c r="H224" s="1177"/>
      <c r="I224" s="1177"/>
      <c r="J224" s="1177"/>
      <c r="K224" s="1159"/>
      <c r="L224" s="1177"/>
      <c r="M224" s="1191"/>
      <c r="N224" s="1177"/>
      <c r="O224" s="1177"/>
      <c r="P224" s="1177"/>
      <c r="Q224" s="1177"/>
      <c r="R224" s="1178"/>
    </row>
    <row r="225" spans="1:18" ht="30">
      <c r="A225" s="1007"/>
      <c r="B225" s="1156" t="s">
        <v>1650</v>
      </c>
      <c r="C225" s="1157" t="s">
        <v>28</v>
      </c>
      <c r="D225" s="1157"/>
      <c r="E225" s="1176"/>
      <c r="F225" s="1159"/>
      <c r="G225" s="1159"/>
      <c r="H225" s="1177"/>
      <c r="I225" s="1177"/>
      <c r="J225" s="1177"/>
      <c r="K225" s="1159">
        <v>315455</v>
      </c>
      <c r="L225" s="1177"/>
      <c r="M225" s="1191"/>
      <c r="N225" s="1177"/>
      <c r="O225" s="1177"/>
      <c r="P225" s="1177"/>
      <c r="Q225" s="1177"/>
      <c r="R225" s="1178"/>
    </row>
    <row r="226" spans="1:18" ht="30">
      <c r="A226" s="1154"/>
      <c r="B226" s="1179" t="s">
        <v>1651</v>
      </c>
      <c r="C226" s="1157" t="s">
        <v>28</v>
      </c>
      <c r="D226" s="1322"/>
      <c r="E226" s="1176"/>
      <c r="F226" s="1159"/>
      <c r="G226" s="1159"/>
      <c r="H226" s="1155"/>
      <c r="I226" s="1177"/>
      <c r="J226" s="1177"/>
      <c r="K226" s="1159">
        <v>415455</v>
      </c>
      <c r="L226" s="1177"/>
      <c r="M226" s="1216"/>
      <c r="N226" s="1177"/>
      <c r="O226" s="1177"/>
      <c r="P226" s="1155"/>
      <c r="Q226" s="1155"/>
      <c r="R226" s="1130"/>
    </row>
    <row r="227" spans="1:18" ht="36.75" customHeight="1">
      <c r="A227" s="1181">
        <v>3</v>
      </c>
      <c r="B227" s="3209" t="s">
        <v>1769</v>
      </c>
      <c r="C227" s="3210"/>
      <c r="D227" s="3210"/>
      <c r="E227" s="3261"/>
      <c r="F227" s="3210"/>
      <c r="G227" s="3210"/>
      <c r="H227" s="3210"/>
      <c r="I227" s="3210"/>
      <c r="J227" s="3210"/>
      <c r="K227" s="3210"/>
      <c r="L227" s="3210"/>
      <c r="M227" s="3210"/>
      <c r="N227" s="3210"/>
      <c r="O227" s="3210"/>
      <c r="P227" s="3210"/>
      <c r="Q227" s="3210"/>
      <c r="R227" s="3242"/>
    </row>
    <row r="228" spans="1:18" ht="27.75" customHeight="1">
      <c r="A228" s="1154"/>
      <c r="B228" s="1182" t="s">
        <v>1771</v>
      </c>
      <c r="C228" s="1183"/>
      <c r="D228" s="1184"/>
      <c r="E228" s="1176"/>
      <c r="F228" s="3267" t="s">
        <v>1770</v>
      </c>
      <c r="G228" s="3265"/>
      <c r="H228" s="3265"/>
      <c r="I228" s="3265"/>
      <c r="J228" s="3265"/>
      <c r="K228" s="3265"/>
      <c r="L228" s="3265"/>
      <c r="M228" s="3265"/>
      <c r="N228" s="3265"/>
      <c r="O228" s="3265"/>
      <c r="P228" s="3265"/>
      <c r="Q228" s="3265"/>
      <c r="R228" s="3204"/>
    </row>
    <row r="229" spans="1:18" ht="34.5" customHeight="1">
      <c r="A229" s="3268"/>
      <c r="B229" s="3271" t="s">
        <v>1773</v>
      </c>
      <c r="C229" s="1157" t="s">
        <v>1772</v>
      </c>
      <c r="D229" s="3263" t="s">
        <v>1559</v>
      </c>
      <c r="E229" s="1185"/>
      <c r="F229" s="1159"/>
      <c r="G229" s="1159"/>
      <c r="H229" s="1155"/>
      <c r="I229" s="1177"/>
      <c r="J229" s="1177"/>
      <c r="K229" s="1159">
        <f>5900000/1.1</f>
        <v>5363636.3636363633</v>
      </c>
      <c r="L229" s="1177"/>
      <c r="M229" s="1191"/>
      <c r="N229" s="1177"/>
      <c r="O229" s="1177"/>
      <c r="P229" s="1155"/>
      <c r="Q229" s="1155"/>
      <c r="R229" s="1130"/>
    </row>
    <row r="230" spans="1:18" ht="34.5" customHeight="1">
      <c r="A230" s="3269"/>
      <c r="B230" s="3272"/>
      <c r="C230" s="1157" t="s">
        <v>1774</v>
      </c>
      <c r="D230" s="3266"/>
      <c r="E230" s="1176"/>
      <c r="F230" s="1159"/>
      <c r="G230" s="1159"/>
      <c r="H230" s="1155"/>
      <c r="I230" s="1177"/>
      <c r="J230" s="1177"/>
      <c r="K230" s="1159">
        <f>1570000/1.1</f>
        <v>1427272.7272727271</v>
      </c>
      <c r="L230" s="1177"/>
      <c r="M230" s="1191"/>
      <c r="N230" s="1177"/>
      <c r="O230" s="1177"/>
      <c r="P230" s="1155"/>
      <c r="Q230" s="1155"/>
      <c r="R230" s="1130"/>
    </row>
    <row r="231" spans="1:18" ht="34.5" customHeight="1">
      <c r="A231" s="3270"/>
      <c r="B231" s="3273"/>
      <c r="C231" s="1157" t="s">
        <v>1775</v>
      </c>
      <c r="D231" s="3264"/>
      <c r="E231" s="1176"/>
      <c r="F231" s="1159"/>
      <c r="G231" s="1159"/>
      <c r="H231" s="1155"/>
      <c r="I231" s="1177"/>
      <c r="J231" s="1177"/>
      <c r="K231" s="1159">
        <f>476000/1.1</f>
        <v>432727.27272727271</v>
      </c>
      <c r="L231" s="1177"/>
      <c r="M231" s="1191"/>
      <c r="N231" s="1177"/>
      <c r="O231" s="1177"/>
      <c r="P231" s="1155"/>
      <c r="Q231" s="1155"/>
      <c r="R231" s="1130"/>
    </row>
    <row r="232" spans="1:18" ht="34.5" customHeight="1">
      <c r="A232" s="3268"/>
      <c r="B232" s="3271" t="s">
        <v>1776</v>
      </c>
      <c r="C232" s="1157" t="s">
        <v>1772</v>
      </c>
      <c r="D232" s="3263" t="s">
        <v>1559</v>
      </c>
      <c r="E232" s="1176"/>
      <c r="F232" s="1159"/>
      <c r="G232" s="1159"/>
      <c r="H232" s="1155"/>
      <c r="I232" s="1177"/>
      <c r="J232" s="1177"/>
      <c r="K232" s="1159">
        <f>5728000/1.1</f>
        <v>5207272.7272727266</v>
      </c>
      <c r="L232" s="1177"/>
      <c r="M232" s="1191"/>
      <c r="N232" s="1177"/>
      <c r="O232" s="1177"/>
      <c r="P232" s="1155"/>
      <c r="Q232" s="1155"/>
      <c r="R232" s="1130"/>
    </row>
    <row r="233" spans="1:18" ht="34.5" customHeight="1">
      <c r="A233" s="3269"/>
      <c r="B233" s="3272"/>
      <c r="C233" s="1157" t="s">
        <v>1774</v>
      </c>
      <c r="D233" s="3266"/>
      <c r="E233" s="1176"/>
      <c r="F233" s="1159"/>
      <c r="G233" s="1159"/>
      <c r="H233" s="1155"/>
      <c r="I233" s="1177"/>
      <c r="J233" s="1177"/>
      <c r="K233" s="1159">
        <f>1522000/1.1</f>
        <v>1383636.3636363635</v>
      </c>
      <c r="L233" s="1177"/>
      <c r="M233" s="1191"/>
      <c r="N233" s="1177"/>
      <c r="O233" s="1177"/>
      <c r="P233" s="1155"/>
      <c r="Q233" s="1155"/>
      <c r="R233" s="1130"/>
    </row>
    <row r="234" spans="1:18" ht="34.5" customHeight="1">
      <c r="A234" s="3270"/>
      <c r="B234" s="3273"/>
      <c r="C234" s="1157" t="s">
        <v>1775</v>
      </c>
      <c r="D234" s="3264"/>
      <c r="E234" s="1176"/>
      <c r="F234" s="1159"/>
      <c r="G234" s="1159"/>
      <c r="H234" s="1155"/>
      <c r="I234" s="1177"/>
      <c r="J234" s="1177"/>
      <c r="K234" s="1159">
        <f>460000/1.1</f>
        <v>418181.81818181818</v>
      </c>
      <c r="L234" s="1177"/>
      <c r="M234" s="1191"/>
      <c r="N234" s="1177"/>
      <c r="O234" s="1177"/>
      <c r="P234" s="1155"/>
      <c r="Q234" s="1155"/>
      <c r="R234" s="1130"/>
    </row>
    <row r="235" spans="1:18" ht="34.5" customHeight="1">
      <c r="A235" s="3268"/>
      <c r="B235" s="3271" t="s">
        <v>1777</v>
      </c>
      <c r="C235" s="1157" t="s">
        <v>1772</v>
      </c>
      <c r="D235" s="3263" t="s">
        <v>1559</v>
      </c>
      <c r="E235" s="1176"/>
      <c r="F235" s="1159"/>
      <c r="G235" s="1159"/>
      <c r="H235" s="1155"/>
      <c r="I235" s="1177"/>
      <c r="J235" s="1177"/>
      <c r="K235" s="1159">
        <f>4685000/1.1</f>
        <v>4259090.9090909092</v>
      </c>
      <c r="L235" s="1177"/>
      <c r="M235" s="1191"/>
      <c r="N235" s="1177"/>
      <c r="O235" s="1177"/>
      <c r="P235" s="1155"/>
      <c r="Q235" s="1155"/>
      <c r="R235" s="1130"/>
    </row>
    <row r="236" spans="1:18" ht="34.5" customHeight="1">
      <c r="A236" s="3269"/>
      <c r="B236" s="3272"/>
      <c r="C236" s="1157" t="s">
        <v>1353</v>
      </c>
      <c r="D236" s="3266"/>
      <c r="E236" s="1176"/>
      <c r="F236" s="1159"/>
      <c r="G236" s="1159"/>
      <c r="H236" s="1155"/>
      <c r="I236" s="1177"/>
      <c r="J236" s="1177"/>
      <c r="K236" s="1159">
        <f>1728000/1.1</f>
        <v>1570909.0909090908</v>
      </c>
      <c r="L236" s="1177"/>
      <c r="M236" s="1191"/>
      <c r="N236" s="1177"/>
      <c r="O236" s="1177"/>
      <c r="P236" s="1155"/>
      <c r="Q236" s="1155"/>
      <c r="R236" s="1130"/>
    </row>
    <row r="237" spans="1:18" ht="34.5" customHeight="1">
      <c r="A237" s="3270"/>
      <c r="B237" s="3273"/>
      <c r="C237" s="1157" t="s">
        <v>1775</v>
      </c>
      <c r="D237" s="3264"/>
      <c r="E237" s="1176"/>
      <c r="F237" s="1159"/>
      <c r="G237" s="1159"/>
      <c r="H237" s="1155"/>
      <c r="I237" s="1177"/>
      <c r="J237" s="1177"/>
      <c r="K237" s="1159">
        <f>401000/1.1</f>
        <v>364545.45454545453</v>
      </c>
      <c r="L237" s="1177"/>
      <c r="M237" s="1191"/>
      <c r="N237" s="1177"/>
      <c r="O237" s="1177"/>
      <c r="P237" s="1155"/>
      <c r="Q237" s="1155"/>
      <c r="R237" s="1130"/>
    </row>
    <row r="238" spans="1:18" ht="34.5" customHeight="1">
      <c r="A238" s="3268"/>
      <c r="B238" s="3271" t="s">
        <v>1778</v>
      </c>
      <c r="C238" s="1157" t="s">
        <v>1772</v>
      </c>
      <c r="D238" s="3263" t="s">
        <v>1559</v>
      </c>
      <c r="E238" s="1176"/>
      <c r="F238" s="1159"/>
      <c r="G238" s="1159"/>
      <c r="H238" s="1155"/>
      <c r="I238" s="1177"/>
      <c r="J238" s="1177"/>
      <c r="K238" s="1159">
        <f>4719000/1.1</f>
        <v>4290000</v>
      </c>
      <c r="L238" s="1177"/>
      <c r="M238" s="1191"/>
      <c r="N238" s="1177"/>
      <c r="O238" s="1177"/>
      <c r="P238" s="1155"/>
      <c r="Q238" s="1155"/>
      <c r="R238" s="1130"/>
    </row>
    <row r="239" spans="1:18" ht="34.5" customHeight="1">
      <c r="A239" s="3269"/>
      <c r="B239" s="3272"/>
      <c r="C239" s="1157" t="s">
        <v>1353</v>
      </c>
      <c r="D239" s="3266"/>
      <c r="E239" s="1176"/>
      <c r="F239" s="1159"/>
      <c r="G239" s="1159"/>
      <c r="H239" s="1155"/>
      <c r="I239" s="1177"/>
      <c r="J239" s="1177"/>
      <c r="K239" s="1159">
        <f>1801000/1.1</f>
        <v>1637272.7272727271</v>
      </c>
      <c r="L239" s="1177"/>
      <c r="M239" s="1191"/>
      <c r="N239" s="1177"/>
      <c r="O239" s="1177"/>
      <c r="P239" s="1155"/>
      <c r="Q239" s="1155"/>
      <c r="R239" s="1130"/>
    </row>
    <row r="240" spans="1:18" ht="34.5" customHeight="1">
      <c r="A240" s="3270"/>
      <c r="B240" s="3273"/>
      <c r="C240" s="1157" t="s">
        <v>1775</v>
      </c>
      <c r="D240" s="3266"/>
      <c r="E240" s="1176"/>
      <c r="F240" s="1159"/>
      <c r="G240" s="1159"/>
      <c r="H240" s="1155"/>
      <c r="I240" s="1177"/>
      <c r="J240" s="1177"/>
      <c r="K240" s="1159">
        <f>439000/1.1</f>
        <v>399090.90909090906</v>
      </c>
      <c r="L240" s="1177"/>
      <c r="M240" s="1191"/>
      <c r="N240" s="1177"/>
      <c r="O240" s="1177"/>
      <c r="P240" s="1155"/>
      <c r="Q240" s="1155"/>
      <c r="R240" s="1130"/>
    </row>
    <row r="241" spans="1:18" ht="34.5" customHeight="1">
      <c r="A241" s="1186"/>
      <c r="B241" s="367" t="s">
        <v>1779</v>
      </c>
      <c r="C241" s="1157" t="s">
        <v>1354</v>
      </c>
      <c r="D241" s="3266"/>
      <c r="E241" s="1176"/>
      <c r="F241" s="1159"/>
      <c r="G241" s="1159"/>
      <c r="H241" s="1155"/>
      <c r="I241" s="1177"/>
      <c r="J241" s="1177"/>
      <c r="K241" s="1159">
        <f>2840000/1.1</f>
        <v>2581818.1818181816</v>
      </c>
      <c r="L241" s="1177"/>
      <c r="M241" s="1191"/>
      <c r="N241" s="1177"/>
      <c r="O241" s="1177"/>
      <c r="P241" s="1155"/>
      <c r="Q241" s="1155"/>
      <c r="R241" s="1130"/>
    </row>
    <row r="242" spans="1:18" ht="34.5" customHeight="1">
      <c r="A242" s="1187"/>
      <c r="B242" s="368"/>
      <c r="C242" s="1157" t="s">
        <v>1353</v>
      </c>
      <c r="D242" s="3264"/>
      <c r="E242" s="1176"/>
      <c r="F242" s="1159"/>
      <c r="G242" s="1159"/>
      <c r="H242" s="1155"/>
      <c r="I242" s="1177"/>
      <c r="J242" s="1177"/>
      <c r="K242" s="1159">
        <f>875000/1.1</f>
        <v>795454.54545454541</v>
      </c>
      <c r="L242" s="1177"/>
      <c r="M242" s="1191"/>
      <c r="N242" s="1177"/>
      <c r="O242" s="1177"/>
      <c r="P242" s="1155"/>
      <c r="Q242" s="1155"/>
      <c r="R242" s="1130"/>
    </row>
    <row r="243" spans="1:18" ht="34.5" customHeight="1">
      <c r="A243" s="1187"/>
      <c r="B243" s="367" t="s">
        <v>1779</v>
      </c>
      <c r="C243" s="1157" t="s">
        <v>1775</v>
      </c>
      <c r="D243" s="1166"/>
      <c r="E243" s="1176"/>
      <c r="F243" s="1159"/>
      <c r="G243" s="1159"/>
      <c r="H243" s="1155"/>
      <c r="I243" s="1177"/>
      <c r="J243" s="1177"/>
      <c r="K243" s="1159">
        <f>223000/1.1</f>
        <v>202727.27272727271</v>
      </c>
      <c r="L243" s="1177"/>
      <c r="M243" s="1191"/>
      <c r="N243" s="1177"/>
      <c r="O243" s="1177"/>
      <c r="P243" s="1155"/>
      <c r="Q243" s="1155"/>
      <c r="R243" s="1130"/>
    </row>
    <row r="244" spans="1:18" ht="34.5" customHeight="1">
      <c r="A244" s="1154"/>
      <c r="B244" s="1182" t="s">
        <v>1780</v>
      </c>
      <c r="C244" s="1183"/>
      <c r="D244" s="1184"/>
      <c r="E244" s="1176"/>
      <c r="F244" s="1159"/>
      <c r="G244" s="1159"/>
      <c r="H244" s="1155"/>
      <c r="I244" s="1177"/>
      <c r="J244" s="1177"/>
      <c r="K244" s="1159"/>
      <c r="L244" s="1177"/>
      <c r="M244" s="1191"/>
      <c r="N244" s="1177"/>
      <c r="O244" s="1177"/>
      <c r="P244" s="1155"/>
      <c r="Q244" s="1155"/>
      <c r="R244" s="1130"/>
    </row>
    <row r="245" spans="1:18" ht="34.5" customHeight="1">
      <c r="A245" s="1154"/>
      <c r="B245" s="321" t="s">
        <v>1781</v>
      </c>
      <c r="C245" s="1183" t="s">
        <v>1774</v>
      </c>
      <c r="D245" s="1157"/>
      <c r="E245" s="1176"/>
      <c r="F245" s="1159"/>
      <c r="G245" s="1159"/>
      <c r="H245" s="1155"/>
      <c r="I245" s="1177"/>
      <c r="J245" s="1177"/>
      <c r="K245" s="1159">
        <f>1084000/1.1</f>
        <v>985454.54545454541</v>
      </c>
      <c r="L245" s="1177"/>
      <c r="M245" s="1191"/>
      <c r="N245" s="1177"/>
      <c r="O245" s="1177"/>
      <c r="P245" s="1155"/>
      <c r="Q245" s="1155"/>
      <c r="R245" s="1130"/>
    </row>
    <row r="246" spans="1:18" ht="34.5" customHeight="1">
      <c r="A246" s="1154"/>
      <c r="B246" s="321" t="s">
        <v>1781</v>
      </c>
      <c r="C246" s="1183" t="s">
        <v>1782</v>
      </c>
      <c r="D246" s="3263" t="s">
        <v>1559</v>
      </c>
      <c r="E246" s="1176"/>
      <c r="F246" s="1159"/>
      <c r="G246" s="1159"/>
      <c r="H246" s="1155"/>
      <c r="I246" s="1177"/>
      <c r="J246" s="1177"/>
      <c r="K246" s="1159">
        <f>316000/1.1</f>
        <v>287272.72727272724</v>
      </c>
      <c r="L246" s="1177"/>
      <c r="M246" s="1191"/>
      <c r="N246" s="1177"/>
      <c r="O246" s="1177"/>
      <c r="P246" s="1155"/>
      <c r="Q246" s="1155"/>
      <c r="R246" s="1130"/>
    </row>
    <row r="247" spans="1:18" ht="34.5" customHeight="1">
      <c r="A247" s="3268"/>
      <c r="B247" s="3271" t="s">
        <v>1783</v>
      </c>
      <c r="C247" s="1183" t="s">
        <v>1774</v>
      </c>
      <c r="D247" s="3266"/>
      <c r="E247" s="1176"/>
      <c r="F247" s="1159"/>
      <c r="G247" s="1159"/>
      <c r="H247" s="1155"/>
      <c r="I247" s="1177"/>
      <c r="J247" s="1177"/>
      <c r="K247" s="1159">
        <f>1121000/1.1</f>
        <v>1019090.9090909091</v>
      </c>
      <c r="L247" s="1177"/>
      <c r="M247" s="1191"/>
      <c r="N247" s="1177"/>
      <c r="O247" s="1177"/>
      <c r="P247" s="1155"/>
      <c r="Q247" s="1155"/>
      <c r="R247" s="1130"/>
    </row>
    <row r="248" spans="1:18" ht="34.5" customHeight="1">
      <c r="A248" s="3270"/>
      <c r="B248" s="3273"/>
      <c r="C248" s="1183" t="s">
        <v>1782</v>
      </c>
      <c r="D248" s="3264"/>
      <c r="E248" s="1176"/>
      <c r="F248" s="1159"/>
      <c r="G248" s="1159"/>
      <c r="H248" s="1155"/>
      <c r="I248" s="1177"/>
      <c r="J248" s="1177"/>
      <c r="K248" s="1159">
        <f>327000/1.1</f>
        <v>297272.72727272724</v>
      </c>
      <c r="L248" s="1177"/>
      <c r="M248" s="1191"/>
      <c r="N248" s="1177"/>
      <c r="O248" s="1177"/>
      <c r="P248" s="1155"/>
      <c r="Q248" s="1155"/>
      <c r="R248" s="1130"/>
    </row>
    <row r="249" spans="1:18" ht="33" customHeight="1">
      <c r="A249" s="3268"/>
      <c r="B249" s="3271" t="s">
        <v>1784</v>
      </c>
      <c r="C249" s="1157" t="s">
        <v>1772</v>
      </c>
      <c r="D249" s="3263" t="s">
        <v>1559</v>
      </c>
      <c r="E249" s="1176"/>
      <c r="F249" s="1159"/>
      <c r="G249" s="1159"/>
      <c r="H249" s="1155"/>
      <c r="I249" s="1177"/>
      <c r="J249" s="1177"/>
      <c r="K249" s="1159">
        <f>4026000/1.1</f>
        <v>3659999.9999999995</v>
      </c>
      <c r="L249" s="1177"/>
      <c r="M249" s="1191"/>
      <c r="N249" s="1177"/>
      <c r="O249" s="1177"/>
      <c r="P249" s="1155"/>
      <c r="Q249" s="1155"/>
      <c r="R249" s="1130"/>
    </row>
    <row r="250" spans="1:18" ht="33" customHeight="1">
      <c r="A250" s="3269"/>
      <c r="B250" s="3272"/>
      <c r="C250" s="1157" t="s">
        <v>1353</v>
      </c>
      <c r="D250" s="3266"/>
      <c r="E250" s="1176"/>
      <c r="F250" s="1159"/>
      <c r="G250" s="1159"/>
      <c r="H250" s="1155"/>
      <c r="I250" s="1177"/>
      <c r="J250" s="1177"/>
      <c r="K250" s="1159">
        <f>1449000/1.1</f>
        <v>1317272.7272727271</v>
      </c>
      <c r="L250" s="1177"/>
      <c r="M250" s="1191"/>
      <c r="N250" s="1177"/>
      <c r="O250" s="1177"/>
      <c r="P250" s="1155"/>
      <c r="Q250" s="1155"/>
      <c r="R250" s="1130"/>
    </row>
    <row r="251" spans="1:18" ht="33" customHeight="1">
      <c r="A251" s="3269"/>
      <c r="B251" s="3272"/>
      <c r="C251" s="1157" t="s">
        <v>1774</v>
      </c>
      <c r="D251" s="3266"/>
      <c r="E251" s="1176"/>
      <c r="F251" s="1159"/>
      <c r="G251" s="1159"/>
      <c r="H251" s="1155"/>
      <c r="I251" s="1177"/>
      <c r="J251" s="1177"/>
      <c r="K251" s="1159">
        <f>1060000/1.1</f>
        <v>963636.36363636353</v>
      </c>
      <c r="L251" s="1177"/>
      <c r="M251" s="1191"/>
      <c r="N251" s="1177"/>
      <c r="O251" s="1177"/>
      <c r="P251" s="1155"/>
      <c r="Q251" s="1155"/>
      <c r="R251" s="1130"/>
    </row>
    <row r="252" spans="1:18" ht="33" customHeight="1">
      <c r="A252" s="3269"/>
      <c r="B252" s="3272"/>
      <c r="C252" s="1157" t="s">
        <v>1775</v>
      </c>
      <c r="D252" s="3266"/>
      <c r="E252" s="1176"/>
      <c r="F252" s="1159"/>
      <c r="G252" s="1159"/>
      <c r="H252" s="1155"/>
      <c r="I252" s="1177"/>
      <c r="J252" s="1177"/>
      <c r="K252" s="1159">
        <f>351000/1.1</f>
        <v>319090.90909090906</v>
      </c>
      <c r="L252" s="1177"/>
      <c r="M252" s="1191"/>
      <c r="N252" s="1177"/>
      <c r="O252" s="1177"/>
      <c r="P252" s="1155"/>
      <c r="Q252" s="1155"/>
      <c r="R252" s="1130"/>
    </row>
    <row r="253" spans="1:18" ht="33" customHeight="1">
      <c r="A253" s="3270"/>
      <c r="B253" s="3273"/>
      <c r="C253" s="1157" t="s">
        <v>1782</v>
      </c>
      <c r="D253" s="3264"/>
      <c r="E253" s="1176"/>
      <c r="F253" s="1159"/>
      <c r="G253" s="1159"/>
      <c r="H253" s="1155"/>
      <c r="I253" s="1177"/>
      <c r="J253" s="1177"/>
      <c r="K253" s="1159">
        <f>308000/1.1</f>
        <v>280000</v>
      </c>
      <c r="L253" s="1177"/>
      <c r="M253" s="1191"/>
      <c r="N253" s="1177"/>
      <c r="O253" s="1177"/>
      <c r="P253" s="1155"/>
      <c r="Q253" s="1155"/>
      <c r="R253" s="1130"/>
    </row>
    <row r="254" spans="1:18" ht="33" customHeight="1">
      <c r="A254" s="3268"/>
      <c r="B254" s="3271" t="s">
        <v>1785</v>
      </c>
      <c r="C254" s="1157" t="s">
        <v>1772</v>
      </c>
      <c r="D254" s="3263" t="s">
        <v>1559</v>
      </c>
      <c r="E254" s="1176"/>
      <c r="F254" s="1159"/>
      <c r="G254" s="1159"/>
      <c r="H254" s="1155"/>
      <c r="I254" s="1177"/>
      <c r="J254" s="1177"/>
      <c r="K254" s="1159">
        <f>3846000/1.1</f>
        <v>3496363.6363636362</v>
      </c>
      <c r="L254" s="1177"/>
      <c r="M254" s="1191"/>
      <c r="N254" s="1177"/>
      <c r="O254" s="1177"/>
      <c r="P254" s="1155"/>
      <c r="Q254" s="1155"/>
      <c r="R254" s="1130"/>
    </row>
    <row r="255" spans="1:18" ht="33" customHeight="1">
      <c r="A255" s="3269"/>
      <c r="B255" s="3272"/>
      <c r="C255" s="1157" t="s">
        <v>1774</v>
      </c>
      <c r="D255" s="3266"/>
      <c r="E255" s="1176"/>
      <c r="F255" s="1159"/>
      <c r="G255" s="1159"/>
      <c r="H255" s="1155"/>
      <c r="I255" s="1177"/>
      <c r="J255" s="1177"/>
      <c r="K255" s="1159">
        <f>1406000/1.1</f>
        <v>1278181.8181818181</v>
      </c>
      <c r="L255" s="1177"/>
      <c r="M255" s="1191"/>
      <c r="N255" s="1177"/>
      <c r="O255" s="1177"/>
      <c r="P255" s="1155"/>
      <c r="Q255" s="1155"/>
      <c r="R255" s="1130"/>
    </row>
    <row r="256" spans="1:18" ht="33" customHeight="1">
      <c r="A256" s="3269"/>
      <c r="B256" s="3272"/>
      <c r="C256" s="1157" t="s">
        <v>1775</v>
      </c>
      <c r="D256" s="3266"/>
      <c r="E256" s="1176"/>
      <c r="F256" s="1159"/>
      <c r="G256" s="1159"/>
      <c r="H256" s="1155"/>
      <c r="I256" s="1177"/>
      <c r="J256" s="1177"/>
      <c r="K256" s="1159">
        <f>342000/1.1</f>
        <v>310909.09090909088</v>
      </c>
      <c r="L256" s="1177"/>
      <c r="M256" s="1191"/>
      <c r="N256" s="1177"/>
      <c r="O256" s="1177"/>
      <c r="P256" s="1155"/>
      <c r="Q256" s="1155"/>
      <c r="R256" s="1130"/>
    </row>
    <row r="257" spans="1:18" ht="33" customHeight="1">
      <c r="A257" s="3270"/>
      <c r="B257" s="3272"/>
      <c r="C257" s="1157" t="s">
        <v>1782</v>
      </c>
      <c r="D257" s="3266"/>
      <c r="E257" s="1176"/>
      <c r="F257" s="1159"/>
      <c r="G257" s="1159"/>
      <c r="H257" s="1155"/>
      <c r="I257" s="1177"/>
      <c r="J257" s="1177"/>
      <c r="K257" s="1159">
        <f>299000/1.1</f>
        <v>271818.18181818182</v>
      </c>
      <c r="L257" s="1177"/>
      <c r="M257" s="1191"/>
      <c r="N257" s="1177"/>
      <c r="O257" s="1177"/>
      <c r="P257" s="1155"/>
      <c r="Q257" s="1155"/>
      <c r="R257" s="1130"/>
    </row>
    <row r="258" spans="1:18" ht="33" customHeight="1">
      <c r="A258" s="3268"/>
      <c r="B258" s="3271" t="s">
        <v>1786</v>
      </c>
      <c r="C258" s="1157" t="s">
        <v>1772</v>
      </c>
      <c r="D258" s="1188"/>
      <c r="E258" s="1176"/>
      <c r="F258" s="1159"/>
      <c r="G258" s="1159"/>
      <c r="H258" s="1155"/>
      <c r="I258" s="1177"/>
      <c r="J258" s="1177"/>
      <c r="K258" s="1159">
        <f>3561000/1.1</f>
        <v>3237272.7272727271</v>
      </c>
      <c r="L258" s="1177"/>
      <c r="M258" s="1191"/>
      <c r="N258" s="1177"/>
      <c r="O258" s="1177"/>
      <c r="P258" s="1155"/>
      <c r="Q258" s="1155"/>
      <c r="R258" s="1130"/>
    </row>
    <row r="259" spans="1:18" ht="33.75" customHeight="1">
      <c r="A259" s="3269"/>
      <c r="B259" s="3272"/>
      <c r="C259" s="1322" t="s">
        <v>1774</v>
      </c>
      <c r="D259" s="1321" t="s">
        <v>1559</v>
      </c>
      <c r="E259" s="1176"/>
      <c r="F259" s="1159"/>
      <c r="G259" s="1159"/>
      <c r="H259" s="1155"/>
      <c r="I259" s="1177"/>
      <c r="J259" s="1177"/>
      <c r="K259" s="1159">
        <f>1305000/1.1</f>
        <v>1186363.6363636362</v>
      </c>
      <c r="L259" s="1177"/>
      <c r="M259" s="1191"/>
      <c r="N259" s="1177"/>
      <c r="O259" s="1177"/>
      <c r="P259" s="1155"/>
      <c r="Q259" s="1155"/>
      <c r="R259" s="1130"/>
    </row>
    <row r="260" spans="1:18" ht="30.75" customHeight="1">
      <c r="A260" s="3270"/>
      <c r="B260" s="3273"/>
      <c r="C260" s="1157" t="s">
        <v>1775</v>
      </c>
      <c r="D260" s="1322"/>
      <c r="E260" s="1176"/>
      <c r="F260" s="1159"/>
      <c r="G260" s="1159"/>
      <c r="H260" s="1155"/>
      <c r="I260" s="1177"/>
      <c r="J260" s="1177"/>
      <c r="K260" s="1159">
        <f>321000/1.1</f>
        <v>291818.18181818182</v>
      </c>
      <c r="L260" s="1177"/>
      <c r="M260" s="1191"/>
      <c r="N260" s="1177"/>
      <c r="O260" s="1177"/>
      <c r="P260" s="1155"/>
      <c r="Q260" s="1155"/>
      <c r="R260" s="1130"/>
    </row>
    <row r="261" spans="1:18" ht="30.75" customHeight="1">
      <c r="A261" s="1187"/>
      <c r="B261" s="321" t="s">
        <v>1786</v>
      </c>
      <c r="C261" s="1157" t="s">
        <v>1782</v>
      </c>
      <c r="D261" s="1322"/>
      <c r="E261" s="1176"/>
      <c r="F261" s="1159"/>
      <c r="G261" s="1159"/>
      <c r="H261" s="1155"/>
      <c r="I261" s="1177"/>
      <c r="J261" s="1177"/>
      <c r="K261" s="1159">
        <f>281000/1.1</f>
        <v>255454.54545454544</v>
      </c>
      <c r="L261" s="1177"/>
      <c r="M261" s="1191"/>
      <c r="N261" s="1177"/>
      <c r="O261" s="1177"/>
      <c r="P261" s="1155"/>
      <c r="Q261" s="1155"/>
      <c r="R261" s="1130"/>
    </row>
    <row r="262" spans="1:18" ht="30.75" customHeight="1">
      <c r="A262" s="3268"/>
      <c r="B262" s="3271" t="s">
        <v>1787</v>
      </c>
      <c r="C262" s="1157" t="s">
        <v>1354</v>
      </c>
      <c r="D262" s="3263" t="s">
        <v>1559</v>
      </c>
      <c r="E262" s="1176"/>
      <c r="F262" s="1159"/>
      <c r="G262" s="1159"/>
      <c r="H262" s="1155"/>
      <c r="I262" s="1177"/>
      <c r="J262" s="1177"/>
      <c r="K262" s="1159">
        <f>1317000/1.1</f>
        <v>1197272.7272727271</v>
      </c>
      <c r="L262" s="1177"/>
      <c r="M262" s="1191"/>
      <c r="N262" s="1177"/>
      <c r="O262" s="1177"/>
      <c r="P262" s="1155"/>
      <c r="Q262" s="1155"/>
      <c r="R262" s="1130"/>
    </row>
    <row r="263" spans="1:18" ht="30.75" customHeight="1">
      <c r="A263" s="3270"/>
      <c r="B263" s="3273"/>
      <c r="C263" s="1157" t="s">
        <v>1353</v>
      </c>
      <c r="D263" s="3266"/>
      <c r="E263" s="1176"/>
      <c r="F263" s="1159"/>
      <c r="G263" s="1159"/>
      <c r="H263" s="1155"/>
      <c r="I263" s="1177"/>
      <c r="J263" s="1177"/>
      <c r="K263" s="1159">
        <f>406000/1.1</f>
        <v>369090.90909090906</v>
      </c>
      <c r="L263" s="1177"/>
      <c r="M263" s="1191"/>
      <c r="N263" s="1177"/>
      <c r="O263" s="1177"/>
      <c r="P263" s="1155"/>
      <c r="Q263" s="1155"/>
      <c r="R263" s="1130"/>
    </row>
    <row r="264" spans="1:18" ht="30.75" customHeight="1">
      <c r="A264" s="3268"/>
      <c r="B264" s="3271" t="s">
        <v>1788</v>
      </c>
      <c r="C264" s="1157" t="s">
        <v>1354</v>
      </c>
      <c r="D264" s="3266"/>
      <c r="E264" s="1176"/>
      <c r="F264" s="1159"/>
      <c r="G264" s="1159"/>
      <c r="H264" s="1155"/>
      <c r="I264" s="1177"/>
      <c r="J264" s="1177"/>
      <c r="K264" s="1159">
        <f>1229000/1.1</f>
        <v>1117272.7272727273</v>
      </c>
      <c r="L264" s="1177"/>
      <c r="M264" s="1191"/>
      <c r="N264" s="1177"/>
      <c r="O264" s="1177"/>
      <c r="P264" s="1155"/>
      <c r="Q264" s="1155"/>
      <c r="R264" s="1130"/>
    </row>
    <row r="265" spans="1:18" ht="30.75" customHeight="1">
      <c r="A265" s="3270"/>
      <c r="B265" s="3273"/>
      <c r="C265" s="1157" t="s">
        <v>1353</v>
      </c>
      <c r="D265" s="3264"/>
      <c r="E265" s="1176"/>
      <c r="F265" s="1159"/>
      <c r="G265" s="1159"/>
      <c r="H265" s="1155"/>
      <c r="I265" s="1177"/>
      <c r="J265" s="1177"/>
      <c r="K265" s="1159">
        <f>376000/1.1</f>
        <v>341818.18181818177</v>
      </c>
      <c r="L265" s="1177"/>
      <c r="M265" s="1191"/>
      <c r="N265" s="1177"/>
      <c r="O265" s="1177"/>
      <c r="P265" s="1155"/>
      <c r="Q265" s="1155"/>
      <c r="R265" s="1130"/>
    </row>
    <row r="266" spans="1:18" ht="30.75" customHeight="1">
      <c r="A266" s="1154"/>
      <c r="B266" s="1182" t="s">
        <v>1789</v>
      </c>
      <c r="C266" s="1183"/>
      <c r="D266" s="1189"/>
      <c r="E266" s="1176"/>
      <c r="F266" s="1159"/>
      <c r="G266" s="1159"/>
      <c r="H266" s="1155"/>
      <c r="I266" s="1177"/>
      <c r="J266" s="1177"/>
      <c r="K266" s="1159"/>
      <c r="L266" s="1177"/>
      <c r="M266" s="1191"/>
      <c r="N266" s="1177"/>
      <c r="O266" s="1177"/>
      <c r="P266" s="1155"/>
      <c r="Q266" s="1155"/>
      <c r="R266" s="1130"/>
    </row>
    <row r="267" spans="1:18" ht="30.75" customHeight="1">
      <c r="A267" s="3268"/>
      <c r="B267" s="3271" t="s">
        <v>1790</v>
      </c>
      <c r="C267" s="1157" t="s">
        <v>1354</v>
      </c>
      <c r="D267" s="3263" t="s">
        <v>1559</v>
      </c>
      <c r="E267" s="1176"/>
      <c r="F267" s="1159"/>
      <c r="G267" s="1159"/>
      <c r="H267" s="1155"/>
      <c r="I267" s="1177"/>
      <c r="J267" s="1177"/>
      <c r="K267" s="1159">
        <f>3817000/1.1</f>
        <v>3469999.9999999995</v>
      </c>
      <c r="L267" s="1177"/>
      <c r="M267" s="1191"/>
      <c r="N267" s="1177"/>
      <c r="O267" s="1177"/>
      <c r="P267" s="1155"/>
      <c r="Q267" s="1155"/>
      <c r="R267" s="1130"/>
    </row>
    <row r="268" spans="1:18" ht="30.75" customHeight="1">
      <c r="A268" s="3270"/>
      <c r="B268" s="3273"/>
      <c r="C268" s="1157" t="s">
        <v>1353</v>
      </c>
      <c r="D268" s="3266"/>
      <c r="E268" s="1176"/>
      <c r="F268" s="1159"/>
      <c r="G268" s="1159"/>
      <c r="H268" s="1155"/>
      <c r="I268" s="1177"/>
      <c r="J268" s="1177"/>
      <c r="K268" s="1159">
        <f>1099000/1.1</f>
        <v>999090.90909090906</v>
      </c>
      <c r="L268" s="1177"/>
      <c r="M268" s="1191"/>
      <c r="N268" s="1177"/>
      <c r="O268" s="1177"/>
      <c r="P268" s="1155"/>
      <c r="Q268" s="1155"/>
      <c r="R268" s="1130"/>
    </row>
    <row r="269" spans="1:18" ht="30.75" customHeight="1">
      <c r="A269" s="3268"/>
      <c r="B269" s="367" t="s">
        <v>1791</v>
      </c>
      <c r="C269" s="1157" t="s">
        <v>1354</v>
      </c>
      <c r="D269" s="3266"/>
      <c r="E269" s="1176"/>
      <c r="F269" s="1159"/>
      <c r="G269" s="1159"/>
      <c r="H269" s="1155"/>
      <c r="I269" s="1177"/>
      <c r="J269" s="1177"/>
      <c r="K269" s="1159">
        <f>2708000/1.1</f>
        <v>2461818.1818181816</v>
      </c>
      <c r="L269" s="1177"/>
      <c r="M269" s="1191"/>
      <c r="N269" s="1177"/>
      <c r="O269" s="1177"/>
      <c r="P269" s="1155"/>
      <c r="Q269" s="1155"/>
      <c r="R269" s="1130"/>
    </row>
    <row r="270" spans="1:18" ht="30.75" customHeight="1">
      <c r="A270" s="3270"/>
      <c r="B270" s="367" t="s">
        <v>1791</v>
      </c>
      <c r="C270" s="1157" t="s">
        <v>1353</v>
      </c>
      <c r="D270" s="3264"/>
      <c r="E270" s="1176"/>
      <c r="F270" s="1159"/>
      <c r="G270" s="1159"/>
      <c r="H270" s="1155"/>
      <c r="I270" s="1177"/>
      <c r="J270" s="1177"/>
      <c r="K270" s="1159">
        <f>781000/1.1</f>
        <v>710000</v>
      </c>
      <c r="L270" s="1177"/>
      <c r="M270" s="1191"/>
      <c r="N270" s="1177"/>
      <c r="O270" s="1177"/>
      <c r="P270" s="1155"/>
      <c r="Q270" s="1155"/>
      <c r="R270" s="1130"/>
    </row>
    <row r="271" spans="1:18" ht="30.75" customHeight="1">
      <c r="A271" s="1154"/>
      <c r="B271" s="1182" t="s">
        <v>1827</v>
      </c>
      <c r="C271" s="1183"/>
      <c r="D271" s="1189"/>
      <c r="E271" s="1176"/>
      <c r="F271" s="1159"/>
      <c r="G271" s="1159"/>
      <c r="H271" s="1155"/>
      <c r="I271" s="1177"/>
      <c r="J271" s="1177"/>
      <c r="K271" s="1159"/>
      <c r="L271" s="1177"/>
      <c r="M271" s="1191"/>
      <c r="N271" s="1177"/>
      <c r="O271" s="1177"/>
      <c r="P271" s="1155"/>
      <c r="Q271" s="1155"/>
      <c r="R271" s="1130"/>
    </row>
    <row r="272" spans="1:18" ht="30.75" customHeight="1">
      <c r="A272" s="3268"/>
      <c r="B272" s="3271" t="s">
        <v>1792</v>
      </c>
      <c r="C272" s="1157" t="s">
        <v>1354</v>
      </c>
      <c r="D272" s="3263" t="s">
        <v>1559</v>
      </c>
      <c r="E272" s="1176"/>
      <c r="F272" s="1159"/>
      <c r="G272" s="1159"/>
      <c r="H272" s="1155"/>
      <c r="I272" s="1177"/>
      <c r="J272" s="1177"/>
      <c r="K272" s="1159">
        <f>2431000/1.1</f>
        <v>2210000</v>
      </c>
      <c r="L272" s="1177"/>
      <c r="M272" s="1191"/>
      <c r="N272" s="1177"/>
      <c r="O272" s="1177"/>
      <c r="P272" s="1155"/>
      <c r="Q272" s="1155"/>
      <c r="R272" s="1130"/>
    </row>
    <row r="273" spans="1:18" ht="30.75" customHeight="1">
      <c r="A273" s="3270"/>
      <c r="B273" s="3273"/>
      <c r="C273" s="1157" t="s">
        <v>1353</v>
      </c>
      <c r="D273" s="3266"/>
      <c r="E273" s="1176"/>
      <c r="F273" s="1159"/>
      <c r="G273" s="1159"/>
      <c r="H273" s="1155"/>
      <c r="I273" s="1177"/>
      <c r="J273" s="1177"/>
      <c r="K273" s="1159">
        <f>717000/1.1</f>
        <v>651818.18181818177</v>
      </c>
      <c r="L273" s="1177"/>
      <c r="M273" s="1191"/>
      <c r="N273" s="1177"/>
      <c r="O273" s="1177"/>
      <c r="P273" s="1155"/>
      <c r="Q273" s="1155"/>
      <c r="R273" s="1130"/>
    </row>
    <row r="274" spans="1:18" ht="30.75" customHeight="1">
      <c r="A274" s="3268"/>
      <c r="B274" s="3271" t="s">
        <v>1793</v>
      </c>
      <c r="C274" s="1157" t="s">
        <v>1354</v>
      </c>
      <c r="D274" s="3266"/>
      <c r="E274" s="1176"/>
      <c r="F274" s="1159"/>
      <c r="G274" s="1159"/>
      <c r="H274" s="1155"/>
      <c r="I274" s="1177"/>
      <c r="J274" s="1177"/>
      <c r="K274" s="1159">
        <f>1114000/1.1</f>
        <v>1012727.2727272726</v>
      </c>
      <c r="L274" s="1177"/>
      <c r="M274" s="1191"/>
      <c r="N274" s="1177"/>
      <c r="O274" s="1177"/>
      <c r="P274" s="1155"/>
      <c r="Q274" s="1155"/>
      <c r="R274" s="1130"/>
    </row>
    <row r="275" spans="1:18" ht="36.75" customHeight="1">
      <c r="A275" s="3270"/>
      <c r="B275" s="3273"/>
      <c r="C275" s="1157" t="s">
        <v>1353</v>
      </c>
      <c r="D275" s="3264"/>
      <c r="E275" s="1176"/>
      <c r="F275" s="1159"/>
      <c r="G275" s="1159"/>
      <c r="H275" s="1155"/>
      <c r="I275" s="1177"/>
      <c r="J275" s="1177"/>
      <c r="K275" s="1159">
        <f>327000/1.1</f>
        <v>297272.72727272724</v>
      </c>
      <c r="L275" s="1177"/>
      <c r="M275" s="1191"/>
      <c r="N275" s="1177"/>
      <c r="O275" s="1177"/>
      <c r="P275" s="1155"/>
      <c r="Q275" s="1155"/>
      <c r="R275" s="1130"/>
    </row>
    <row r="276" spans="1:18" ht="36.75" customHeight="1">
      <c r="A276" s="1154"/>
      <c r="B276" s="1182" t="s">
        <v>1794</v>
      </c>
      <c r="C276" s="1183"/>
      <c r="D276" s="1189"/>
      <c r="E276" s="1176"/>
      <c r="F276" s="1159"/>
      <c r="G276" s="1159"/>
      <c r="H276" s="1155"/>
      <c r="I276" s="1177"/>
      <c r="J276" s="1177"/>
      <c r="K276" s="1159"/>
      <c r="L276" s="1177"/>
      <c r="M276" s="1191"/>
      <c r="N276" s="1177"/>
      <c r="O276" s="1177"/>
      <c r="P276" s="1155"/>
      <c r="Q276" s="1155"/>
      <c r="R276" s="1130"/>
    </row>
    <row r="277" spans="1:18" ht="36.75" customHeight="1">
      <c r="A277" s="1154"/>
      <c r="B277" s="1190" t="s">
        <v>1798</v>
      </c>
      <c r="C277" s="1183"/>
      <c r="D277" s="3263" t="s">
        <v>1559</v>
      </c>
      <c r="E277" s="1176"/>
      <c r="F277" s="1159"/>
      <c r="G277" s="1159"/>
      <c r="H277" s="1155"/>
      <c r="I277" s="1177"/>
      <c r="J277" s="1177"/>
      <c r="K277" s="1159"/>
      <c r="L277" s="1177"/>
      <c r="M277" s="1191"/>
      <c r="N277" s="1177"/>
      <c r="O277" s="1177"/>
      <c r="P277" s="1155"/>
      <c r="Q277" s="1155"/>
      <c r="R277" s="1130"/>
    </row>
    <row r="278" spans="1:18" ht="36.75" customHeight="1">
      <c r="A278" s="3268"/>
      <c r="B278" s="3271" t="s">
        <v>1796</v>
      </c>
      <c r="C278" s="1157" t="s">
        <v>1795</v>
      </c>
      <c r="D278" s="3266"/>
      <c r="E278" s="1176"/>
      <c r="F278" s="1159"/>
      <c r="G278" s="1159"/>
      <c r="H278" s="1155"/>
      <c r="I278" s="1177"/>
      <c r="J278" s="1177"/>
      <c r="K278" s="1159">
        <f>510000/1.1</f>
        <v>463636.36363636359</v>
      </c>
      <c r="L278" s="1177"/>
      <c r="M278" s="1191"/>
      <c r="N278" s="1177"/>
      <c r="O278" s="1177"/>
      <c r="P278" s="1155"/>
      <c r="Q278" s="1155"/>
      <c r="R278" s="1130"/>
    </row>
    <row r="279" spans="1:18" ht="36.75" customHeight="1">
      <c r="A279" s="3270"/>
      <c r="B279" s="3273"/>
      <c r="C279" s="1157" t="s">
        <v>1797</v>
      </c>
      <c r="D279" s="3266"/>
      <c r="E279" s="1176"/>
      <c r="F279" s="1159"/>
      <c r="G279" s="1159"/>
      <c r="H279" s="1155"/>
      <c r="I279" s="1177"/>
      <c r="J279" s="1177"/>
      <c r="K279" s="1159">
        <f>481000/1.1</f>
        <v>437272.72727272724</v>
      </c>
      <c r="L279" s="1177"/>
      <c r="M279" s="1191"/>
      <c r="N279" s="1177"/>
      <c r="O279" s="1177"/>
      <c r="P279" s="1155"/>
      <c r="Q279" s="1155"/>
      <c r="R279" s="1130"/>
    </row>
    <row r="280" spans="1:18" ht="36.75" customHeight="1">
      <c r="A280" s="1154"/>
      <c r="B280" s="1190" t="s">
        <v>1799</v>
      </c>
      <c r="C280" s="1154"/>
      <c r="D280" s="3264"/>
      <c r="E280" s="1176"/>
      <c r="F280" s="1159"/>
      <c r="G280" s="1159"/>
      <c r="H280" s="1155"/>
      <c r="I280" s="1177"/>
      <c r="J280" s="1177"/>
      <c r="K280" s="1177"/>
      <c r="L280" s="1177"/>
      <c r="M280" s="1191"/>
      <c r="N280" s="1177"/>
      <c r="O280" s="1177"/>
      <c r="P280" s="1155"/>
      <c r="Q280" s="1155"/>
      <c r="R280" s="1130"/>
    </row>
    <row r="281" spans="1:18" ht="36.75" customHeight="1">
      <c r="A281" s="1154"/>
      <c r="B281" s="367" t="s">
        <v>1828</v>
      </c>
      <c r="C281" s="1157" t="s">
        <v>1797</v>
      </c>
      <c r="D281" s="1323"/>
      <c r="E281" s="1176"/>
      <c r="F281" s="1159"/>
      <c r="G281" s="1159"/>
      <c r="H281" s="1155"/>
      <c r="I281" s="1177"/>
      <c r="J281" s="1177"/>
      <c r="K281" s="1159">
        <f>399000/1.1</f>
        <v>362727.27272727271</v>
      </c>
      <c r="L281" s="1177"/>
      <c r="M281" s="1216"/>
      <c r="N281" s="1177"/>
      <c r="O281" s="1177"/>
      <c r="P281" s="1155"/>
      <c r="Q281" s="1155"/>
      <c r="R281" s="1130"/>
    </row>
    <row r="282" spans="1:18" ht="36.75" customHeight="1">
      <c r="A282" s="1154"/>
      <c r="B282" s="1190" t="s">
        <v>1829</v>
      </c>
      <c r="C282" s="1183"/>
      <c r="D282" s="1180"/>
      <c r="E282" s="1176"/>
      <c r="F282" s="1159"/>
      <c r="G282" s="1159"/>
      <c r="H282" s="1155"/>
      <c r="I282" s="1177"/>
      <c r="J282" s="1177"/>
      <c r="K282" s="1159"/>
      <c r="L282" s="1177"/>
      <c r="M282" s="1191"/>
      <c r="N282" s="1177"/>
      <c r="O282" s="1177"/>
      <c r="P282" s="1155"/>
      <c r="Q282" s="1155"/>
      <c r="R282" s="1130"/>
    </row>
    <row r="283" spans="1:18" ht="36.75" customHeight="1">
      <c r="A283" s="1186"/>
      <c r="B283" s="367" t="s">
        <v>1830</v>
      </c>
      <c r="C283" s="1157" t="s">
        <v>1797</v>
      </c>
      <c r="D283" s="1323"/>
      <c r="E283" s="1176"/>
      <c r="F283" s="1159"/>
      <c r="G283" s="1159"/>
      <c r="H283" s="1155"/>
      <c r="I283" s="1177"/>
      <c r="J283" s="1177"/>
      <c r="K283" s="1159">
        <f>290000/1.1</f>
        <v>263636.36363636359</v>
      </c>
      <c r="L283" s="1177"/>
      <c r="M283" s="1191"/>
      <c r="N283" s="1177"/>
      <c r="O283" s="1177"/>
      <c r="P283" s="1155"/>
      <c r="Q283" s="1155"/>
      <c r="R283" s="1130"/>
    </row>
    <row r="284" spans="1:18" ht="36.75" customHeight="1">
      <c r="A284" s="1154"/>
      <c r="B284" s="1190" t="s">
        <v>1800</v>
      </c>
      <c r="C284" s="1157"/>
      <c r="D284" s="1322"/>
      <c r="E284" s="1176"/>
      <c r="F284" s="1159"/>
      <c r="G284" s="1159"/>
      <c r="H284" s="1155"/>
      <c r="I284" s="1177"/>
      <c r="J284" s="1177"/>
      <c r="K284" s="1159"/>
      <c r="L284" s="1177"/>
      <c r="M284" s="1191"/>
      <c r="N284" s="1177"/>
      <c r="O284" s="1177"/>
      <c r="P284" s="1155"/>
      <c r="Q284" s="1155"/>
      <c r="R284" s="1130"/>
    </row>
    <row r="285" spans="1:18" ht="36.75" customHeight="1">
      <c r="A285" s="3268"/>
      <c r="B285" s="3271" t="s">
        <v>1801</v>
      </c>
      <c r="C285" s="1157" t="s">
        <v>1802</v>
      </c>
      <c r="D285" s="3263" t="s">
        <v>1559</v>
      </c>
      <c r="E285" s="1176"/>
      <c r="F285" s="1159"/>
      <c r="G285" s="1159"/>
      <c r="H285" s="1155"/>
      <c r="I285" s="1177"/>
      <c r="J285" s="1177"/>
      <c r="K285" s="1159">
        <f>2757000/1.1</f>
        <v>2506363.6363636362</v>
      </c>
      <c r="L285" s="1177"/>
      <c r="M285" s="1191"/>
      <c r="N285" s="1177"/>
      <c r="O285" s="1177"/>
      <c r="P285" s="1155"/>
      <c r="Q285" s="1155"/>
      <c r="R285" s="1130"/>
    </row>
    <row r="286" spans="1:18" ht="36.75" customHeight="1">
      <c r="A286" s="3269"/>
      <c r="B286" s="3272"/>
      <c r="C286" s="1157" t="s">
        <v>1803</v>
      </c>
      <c r="D286" s="3266"/>
      <c r="E286" s="1176"/>
      <c r="F286" s="1159"/>
      <c r="G286" s="1159"/>
      <c r="H286" s="1155"/>
      <c r="I286" s="1177"/>
      <c r="J286" s="1177"/>
      <c r="K286" s="1159">
        <f>633000/1.1</f>
        <v>575454.54545454541</v>
      </c>
      <c r="L286" s="1177"/>
      <c r="M286" s="1191"/>
      <c r="N286" s="1177"/>
      <c r="O286" s="1177"/>
      <c r="P286" s="1155"/>
      <c r="Q286" s="1155"/>
      <c r="R286" s="1130"/>
    </row>
    <row r="287" spans="1:18" ht="36.75" customHeight="1">
      <c r="A287" s="3270"/>
      <c r="B287" s="3273"/>
      <c r="C287" s="1157" t="s">
        <v>1804</v>
      </c>
      <c r="D287" s="3264"/>
      <c r="E287" s="1176"/>
      <c r="F287" s="1159"/>
      <c r="G287" s="1159"/>
      <c r="H287" s="1155"/>
      <c r="I287" s="1177"/>
      <c r="J287" s="1177"/>
      <c r="K287" s="1159">
        <f>181000/1.1</f>
        <v>164545.45454545453</v>
      </c>
      <c r="L287" s="1177"/>
      <c r="M287" s="1191"/>
      <c r="N287" s="1177"/>
      <c r="O287" s="1177"/>
      <c r="P287" s="1155"/>
      <c r="Q287" s="1155"/>
      <c r="R287" s="1130"/>
    </row>
    <row r="288" spans="1:18" ht="21.75" customHeight="1">
      <c r="A288" s="1286" t="s">
        <v>1312</v>
      </c>
      <c r="B288" s="1288" t="s">
        <v>1296</v>
      </c>
      <c r="C288" s="1289"/>
      <c r="D288" s="1312"/>
      <c r="E288" s="1288"/>
      <c r="F288" s="1289"/>
      <c r="G288" s="1289"/>
      <c r="H288" s="1192"/>
      <c r="I288" s="1289"/>
      <c r="J288" s="1289"/>
      <c r="K288" s="1289"/>
      <c r="L288" s="1289"/>
      <c r="M288" s="1312"/>
      <c r="N288" s="1289"/>
      <c r="O288" s="1289"/>
      <c r="P288" s="1192"/>
      <c r="Q288" s="1192"/>
      <c r="R288" s="1193"/>
    </row>
    <row r="289" spans="1:18" ht="30.75" customHeight="1">
      <c r="A289" s="1000">
        <v>1</v>
      </c>
      <c r="B289" s="3209" t="s">
        <v>1977</v>
      </c>
      <c r="C289" s="3210"/>
      <c r="D289" s="3210"/>
      <c r="E289" s="3211"/>
      <c r="F289" s="3211"/>
      <c r="G289" s="3211"/>
      <c r="H289" s="3211"/>
      <c r="I289" s="3211"/>
      <c r="J289" s="3211"/>
      <c r="K289" s="3211"/>
      <c r="L289" s="3211"/>
      <c r="M289" s="3211"/>
      <c r="N289" s="3211"/>
      <c r="O289" s="3211"/>
      <c r="P289" s="3211"/>
      <c r="Q289" s="3211"/>
      <c r="R289" s="3212"/>
    </row>
    <row r="290" spans="1:18" ht="35.25" customHeight="1">
      <c r="A290" s="1007"/>
      <c r="B290" s="320" t="s">
        <v>1297</v>
      </c>
      <c r="C290" s="1038" t="s">
        <v>146</v>
      </c>
      <c r="D290" s="3228" t="s">
        <v>1557</v>
      </c>
      <c r="E290" s="1194"/>
      <c r="F290" s="1194"/>
      <c r="G290" s="1202">
        <f>29500/1.1</f>
        <v>26818.181818181816</v>
      </c>
      <c r="H290" s="1195"/>
      <c r="I290" s="3276" t="s">
        <v>1519</v>
      </c>
      <c r="J290" s="3277"/>
      <c r="K290" s="3277"/>
      <c r="L290" s="3277"/>
      <c r="M290" s="3278"/>
      <c r="N290" s="1194">
        <f>29000/1.1</f>
        <v>26363.63636363636</v>
      </c>
      <c r="O290" s="3276" t="s">
        <v>1520</v>
      </c>
      <c r="P290" s="3277"/>
      <c r="Q290" s="3277"/>
      <c r="R290" s="3278"/>
    </row>
    <row r="291" spans="1:18" ht="35.25" customHeight="1">
      <c r="A291" s="1007"/>
      <c r="B291" s="1196" t="s">
        <v>1298</v>
      </c>
      <c r="C291" s="1311" t="s">
        <v>146</v>
      </c>
      <c r="D291" s="3230"/>
      <c r="E291" s="1197"/>
      <c r="F291" s="1197"/>
      <c r="G291" s="1266">
        <f>17500/1.1</f>
        <v>15909.090909090908</v>
      </c>
      <c r="H291" s="1194"/>
      <c r="I291" s="3279"/>
      <c r="J291" s="3280"/>
      <c r="K291" s="3280"/>
      <c r="L291" s="3280"/>
      <c r="M291" s="3281"/>
      <c r="N291" s="1267">
        <f>17000/1.1</f>
        <v>15454.545454545454</v>
      </c>
      <c r="O291" s="3279"/>
      <c r="P291" s="3280"/>
      <c r="Q291" s="3280"/>
      <c r="R291" s="3281"/>
    </row>
    <row r="292" spans="1:18" ht="35.25" customHeight="1">
      <c r="A292" s="1007"/>
      <c r="B292" s="320" t="s">
        <v>1299</v>
      </c>
      <c r="C292" s="1038" t="s">
        <v>146</v>
      </c>
      <c r="D292" s="3228" t="s">
        <v>1557</v>
      </c>
      <c r="E292" s="1194"/>
      <c r="F292" s="1194"/>
      <c r="G292" s="1232">
        <f>13000/1.1</f>
        <v>11818.181818181818</v>
      </c>
      <c r="H292" s="1198"/>
      <c r="I292" s="3279"/>
      <c r="J292" s="3280"/>
      <c r="K292" s="3280"/>
      <c r="L292" s="3280"/>
      <c r="M292" s="3281"/>
      <c r="N292" s="1198">
        <f>12500/1.1</f>
        <v>11363.636363636362</v>
      </c>
      <c r="O292" s="3279"/>
      <c r="P292" s="3280"/>
      <c r="Q292" s="3280"/>
      <c r="R292" s="3281"/>
    </row>
    <row r="293" spans="1:18" ht="35.25" customHeight="1">
      <c r="A293" s="1007"/>
      <c r="B293" s="321" t="s">
        <v>136</v>
      </c>
      <c r="C293" s="1038" t="s">
        <v>146</v>
      </c>
      <c r="D293" s="3230"/>
      <c r="E293" s="1194"/>
      <c r="F293" s="1194"/>
      <c r="G293" s="1202">
        <f>32500/1.1</f>
        <v>29545.454545454544</v>
      </c>
      <c r="H293" s="1194"/>
      <c r="I293" s="3279"/>
      <c r="J293" s="3280"/>
      <c r="K293" s="3280"/>
      <c r="L293" s="3280"/>
      <c r="M293" s="3281"/>
      <c r="N293" s="1203">
        <f>32000/1.1</f>
        <v>29090.909090909088</v>
      </c>
      <c r="O293" s="3279"/>
      <c r="P293" s="3280"/>
      <c r="Q293" s="3280"/>
      <c r="R293" s="3281"/>
    </row>
    <row r="294" spans="1:18" ht="35.25" customHeight="1">
      <c r="A294" s="1007"/>
      <c r="B294" s="1199" t="s">
        <v>1300</v>
      </c>
      <c r="C294" s="1038" t="s">
        <v>146</v>
      </c>
      <c r="D294" s="3228" t="s">
        <v>1557</v>
      </c>
      <c r="E294" s="1194"/>
      <c r="F294" s="1194"/>
      <c r="G294" s="1268">
        <f>57500/1.1</f>
        <v>52272.727272727272</v>
      </c>
      <c r="H294" s="1195"/>
      <c r="I294" s="3279"/>
      <c r="J294" s="3280"/>
      <c r="K294" s="3280"/>
      <c r="L294" s="3280"/>
      <c r="M294" s="3281"/>
      <c r="N294" s="1269">
        <f>57000/1.1</f>
        <v>51818.181818181816</v>
      </c>
      <c r="O294" s="3279"/>
      <c r="P294" s="3280"/>
      <c r="Q294" s="3280"/>
      <c r="R294" s="3281"/>
    </row>
    <row r="295" spans="1:18" ht="35.25" customHeight="1">
      <c r="A295" s="1007"/>
      <c r="B295" s="321" t="s">
        <v>539</v>
      </c>
      <c r="C295" s="1038" t="s">
        <v>146</v>
      </c>
      <c r="D295" s="3229"/>
      <c r="E295" s="1194"/>
      <c r="F295" s="1194"/>
      <c r="G295" s="1202">
        <f>81500/1.1</f>
        <v>74090.909090909088</v>
      </c>
      <c r="H295" s="1195"/>
      <c r="I295" s="3279"/>
      <c r="J295" s="3280"/>
      <c r="K295" s="3280"/>
      <c r="L295" s="3280"/>
      <c r="M295" s="3281"/>
      <c r="N295" s="1202">
        <f>81000/1.1</f>
        <v>73636.363636363632</v>
      </c>
      <c r="O295" s="3279"/>
      <c r="P295" s="3280"/>
      <c r="Q295" s="3280"/>
      <c r="R295" s="3281"/>
    </row>
    <row r="296" spans="1:18" ht="35.25" customHeight="1">
      <c r="A296" s="1007"/>
      <c r="B296" s="1199" t="s">
        <v>135</v>
      </c>
      <c r="C296" s="1038" t="s">
        <v>146</v>
      </c>
      <c r="D296" s="3230"/>
      <c r="E296" s="1194"/>
      <c r="F296" s="1194"/>
      <c r="G296" s="1266">
        <f>110500/1.1</f>
        <v>100454.54545454544</v>
      </c>
      <c r="H296" s="1195"/>
      <c r="I296" s="3279"/>
      <c r="J296" s="3280"/>
      <c r="K296" s="3280"/>
      <c r="L296" s="3280"/>
      <c r="M296" s="3281"/>
      <c r="N296" s="1202">
        <f>110000/1.1</f>
        <v>99999.999999999985</v>
      </c>
      <c r="O296" s="3279"/>
      <c r="P296" s="3280"/>
      <c r="Q296" s="3280"/>
      <c r="R296" s="3281"/>
    </row>
    <row r="297" spans="1:18" ht="35.25" customHeight="1">
      <c r="A297" s="1007"/>
      <c r="B297" s="321" t="s">
        <v>1301</v>
      </c>
      <c r="C297" s="1038" t="s">
        <v>146</v>
      </c>
      <c r="D297" s="3228" t="s">
        <v>1557</v>
      </c>
      <c r="E297" s="1194"/>
      <c r="F297" s="1194"/>
      <c r="G297" s="1202">
        <f>10500/1.1</f>
        <v>9545.4545454545441</v>
      </c>
      <c r="H297" s="1195"/>
      <c r="I297" s="3279"/>
      <c r="J297" s="3280"/>
      <c r="K297" s="3280"/>
      <c r="L297" s="3280"/>
      <c r="M297" s="3281"/>
      <c r="N297" s="1202">
        <f>10000/1.1</f>
        <v>9090.9090909090901</v>
      </c>
      <c r="O297" s="3279"/>
      <c r="P297" s="3280"/>
      <c r="Q297" s="3280"/>
      <c r="R297" s="3281"/>
    </row>
    <row r="298" spans="1:18" ht="35.25" customHeight="1">
      <c r="A298" s="1007"/>
      <c r="B298" s="1038" t="s">
        <v>1302</v>
      </c>
      <c r="C298" s="1038" t="s">
        <v>146</v>
      </c>
      <c r="D298" s="3229"/>
      <c r="E298" s="1194"/>
      <c r="F298" s="1194"/>
      <c r="G298" s="1232">
        <f>6500/1.1</f>
        <v>5909.090909090909</v>
      </c>
      <c r="H298" s="1195"/>
      <c r="I298" s="3279"/>
      <c r="J298" s="3280"/>
      <c r="K298" s="3280"/>
      <c r="L298" s="3280"/>
      <c r="M298" s="3281"/>
      <c r="N298" s="1270">
        <f>6000/1.1</f>
        <v>5454.545454545454</v>
      </c>
      <c r="O298" s="3279"/>
      <c r="P298" s="3280"/>
      <c r="Q298" s="3280"/>
      <c r="R298" s="3281"/>
    </row>
    <row r="299" spans="1:18" ht="35.25" customHeight="1">
      <c r="A299" s="1007"/>
      <c r="B299" s="321" t="s">
        <v>1303</v>
      </c>
      <c r="C299" s="1038" t="s">
        <v>146</v>
      </c>
      <c r="D299" s="3230"/>
      <c r="E299" s="1194"/>
      <c r="F299" s="1194"/>
      <c r="G299" s="1202">
        <f>11500/1.1</f>
        <v>10454.545454545454</v>
      </c>
      <c r="H299" s="1195"/>
      <c r="I299" s="3279"/>
      <c r="J299" s="3280"/>
      <c r="K299" s="3280"/>
      <c r="L299" s="3280"/>
      <c r="M299" s="3281"/>
      <c r="N299" s="1202">
        <f>11000/1.1</f>
        <v>10000</v>
      </c>
      <c r="O299" s="3279"/>
      <c r="P299" s="3280"/>
      <c r="Q299" s="3280"/>
      <c r="R299" s="3281"/>
    </row>
    <row r="300" spans="1:18" ht="35.25" customHeight="1">
      <c r="A300" s="1007"/>
      <c r="B300" s="1199" t="s">
        <v>1304</v>
      </c>
      <c r="C300" s="1038" t="s">
        <v>146</v>
      </c>
      <c r="D300" s="3228" t="s">
        <v>1557</v>
      </c>
      <c r="E300" s="1194"/>
      <c r="F300" s="1194"/>
      <c r="G300" s="1202">
        <f>14000/1.1</f>
        <v>12727.272727272726</v>
      </c>
      <c r="H300" s="1195"/>
      <c r="I300" s="3279"/>
      <c r="J300" s="3280"/>
      <c r="K300" s="3280"/>
      <c r="L300" s="3280"/>
      <c r="M300" s="3281"/>
      <c r="N300" s="1197">
        <f>13500/1.1</f>
        <v>12272.727272727272</v>
      </c>
      <c r="O300" s="3279"/>
      <c r="P300" s="3280"/>
      <c r="Q300" s="3280"/>
      <c r="R300" s="3281"/>
    </row>
    <row r="301" spans="1:18" ht="35.25" customHeight="1">
      <c r="A301" s="1007"/>
      <c r="B301" s="321" t="s">
        <v>1305</v>
      </c>
      <c r="C301" s="1038" t="s">
        <v>146</v>
      </c>
      <c r="D301" s="3229"/>
      <c r="E301" s="1194"/>
      <c r="F301" s="1194"/>
      <c r="G301" s="1202">
        <f>10500/1.1</f>
        <v>9545.4545454545441</v>
      </c>
      <c r="H301" s="1195"/>
      <c r="I301" s="3279"/>
      <c r="J301" s="3280"/>
      <c r="K301" s="3280"/>
      <c r="L301" s="3280"/>
      <c r="M301" s="3281"/>
      <c r="N301" s="1203">
        <f>10000/1.1</f>
        <v>9090.9090909090901</v>
      </c>
      <c r="O301" s="3279"/>
      <c r="P301" s="3280"/>
      <c r="Q301" s="3280"/>
      <c r="R301" s="3281"/>
    </row>
    <row r="302" spans="1:18" ht="35.25" customHeight="1">
      <c r="A302" s="1007"/>
      <c r="B302" s="1199" t="s">
        <v>1306</v>
      </c>
      <c r="C302" s="1038" t="s">
        <v>146</v>
      </c>
      <c r="D302" s="3229"/>
      <c r="E302" s="1194"/>
      <c r="F302" s="1194"/>
      <c r="G302" s="1232">
        <f>12000/1.1</f>
        <v>10909.090909090908</v>
      </c>
      <c r="H302" s="1195"/>
      <c r="I302" s="3279"/>
      <c r="J302" s="3280"/>
      <c r="K302" s="3280"/>
      <c r="L302" s="3280"/>
      <c r="M302" s="3281"/>
      <c r="N302" s="1271">
        <f>11500/1.1</f>
        <v>10454.545454545454</v>
      </c>
      <c r="O302" s="3279"/>
      <c r="P302" s="3280"/>
      <c r="Q302" s="3280"/>
      <c r="R302" s="3281"/>
    </row>
    <row r="303" spans="1:18" ht="35.25" customHeight="1">
      <c r="A303" s="1007"/>
      <c r="B303" s="321" t="s">
        <v>1307</v>
      </c>
      <c r="C303" s="1038" t="s">
        <v>146</v>
      </c>
      <c r="D303" s="3229"/>
      <c r="E303" s="1194"/>
      <c r="F303" s="1194"/>
      <c r="G303" s="1202">
        <f>73500/1.1</f>
        <v>66818.181818181809</v>
      </c>
      <c r="H303" s="1195"/>
      <c r="I303" s="3282"/>
      <c r="J303" s="3283"/>
      <c r="K303" s="3284"/>
      <c r="L303" s="3284"/>
      <c r="M303" s="3285"/>
      <c r="N303" s="1194">
        <f>73000/1.1</f>
        <v>66363.636363636353</v>
      </c>
      <c r="O303" s="3279"/>
      <c r="P303" s="3280"/>
      <c r="Q303" s="3280"/>
      <c r="R303" s="3281"/>
    </row>
    <row r="304" spans="1:18" ht="33" customHeight="1">
      <c r="A304" s="1154"/>
      <c r="B304" s="1199" t="s">
        <v>1308</v>
      </c>
      <c r="C304" s="1038" t="s">
        <v>146</v>
      </c>
      <c r="D304" s="3230"/>
      <c r="E304" s="1194"/>
      <c r="F304" s="1194"/>
      <c r="G304" s="1232">
        <f>12500/1.1</f>
        <v>11363.636363636362</v>
      </c>
      <c r="H304" s="413"/>
      <c r="I304" s="3286"/>
      <c r="J304" s="3287"/>
      <c r="K304" s="3288"/>
      <c r="L304" s="3288"/>
      <c r="M304" s="3289"/>
      <c r="N304" s="1204">
        <f>12000/1.1</f>
        <v>10909.090909090908</v>
      </c>
      <c r="O304" s="1325"/>
      <c r="P304" s="1290"/>
      <c r="Q304" s="1290"/>
      <c r="R304" s="1291"/>
    </row>
    <row r="305" spans="1:18" ht="45.75" customHeight="1">
      <c r="A305" s="1200">
        <v>2</v>
      </c>
      <c r="B305" s="3195" t="s">
        <v>2033</v>
      </c>
      <c r="C305" s="3174"/>
      <c r="D305" s="3174"/>
      <c r="E305" s="3173"/>
      <c r="F305" s="3173"/>
      <c r="G305" s="3173"/>
      <c r="H305" s="3173"/>
      <c r="I305" s="3173"/>
      <c r="J305" s="3173"/>
      <c r="K305" s="3173"/>
      <c r="L305" s="3173"/>
      <c r="M305" s="3173"/>
      <c r="N305" s="3173"/>
      <c r="O305" s="3173"/>
      <c r="P305" s="3173"/>
      <c r="Q305" s="3173"/>
      <c r="R305" s="3175"/>
    </row>
    <row r="306" spans="1:18" ht="31.5" customHeight="1">
      <c r="A306" s="1200"/>
      <c r="B306" s="1305"/>
      <c r="C306" s="1297"/>
      <c r="D306" s="1296"/>
      <c r="E306" s="3275" t="s">
        <v>1911</v>
      </c>
      <c r="F306" s="3192"/>
      <c r="G306" s="3192"/>
      <c r="H306" s="3192"/>
      <c r="I306" s="3223"/>
      <c r="J306" s="3223"/>
      <c r="K306" s="3223"/>
      <c r="L306" s="3223"/>
      <c r="M306" s="3223"/>
      <c r="N306" s="3223"/>
      <c r="O306" s="3223"/>
      <c r="P306" s="3223"/>
      <c r="Q306" s="3223"/>
      <c r="R306" s="3224"/>
    </row>
    <row r="307" spans="1:18" ht="48.75" customHeight="1">
      <c r="A307" s="1201">
        <v>1</v>
      </c>
      <c r="B307" s="320" t="s">
        <v>1910</v>
      </c>
      <c r="C307" s="1038" t="s">
        <v>146</v>
      </c>
      <c r="D307" s="3228" t="s">
        <v>1927</v>
      </c>
      <c r="E307" s="1300"/>
      <c r="F307" s="1301"/>
      <c r="G307" s="1301"/>
      <c r="H307" s="1301"/>
      <c r="I307" s="1297"/>
      <c r="J307" s="1297"/>
      <c r="K307" s="1260">
        <v>19000</v>
      </c>
      <c r="L307" s="1297"/>
      <c r="M307" s="1191"/>
      <c r="N307" s="1297"/>
      <c r="O307" s="1297"/>
      <c r="P307" s="1297"/>
      <c r="Q307" s="1297"/>
      <c r="R307" s="1298"/>
    </row>
    <row r="308" spans="1:18" ht="34.5" customHeight="1">
      <c r="A308" s="1201"/>
      <c r="B308" s="1196" t="s">
        <v>1929</v>
      </c>
      <c r="C308" s="1311" t="s">
        <v>146</v>
      </c>
      <c r="D308" s="3229"/>
      <c r="E308" s="1300"/>
      <c r="F308" s="1301"/>
      <c r="G308" s="1301"/>
      <c r="H308" s="1301"/>
      <c r="I308" s="1297"/>
      <c r="J308" s="1297"/>
      <c r="K308" s="1205">
        <v>22000</v>
      </c>
      <c r="L308" s="1297"/>
      <c r="M308" s="1191"/>
      <c r="N308" s="1297"/>
      <c r="O308" s="1297"/>
      <c r="P308" s="1297"/>
      <c r="Q308" s="1297"/>
      <c r="R308" s="1298"/>
    </row>
    <row r="309" spans="1:18" ht="34.5" customHeight="1">
      <c r="A309" s="1201">
        <v>2</v>
      </c>
      <c r="B309" s="320" t="s">
        <v>137</v>
      </c>
      <c r="C309" s="1038" t="s">
        <v>146</v>
      </c>
      <c r="D309" s="3229"/>
      <c r="E309" s="1202"/>
      <c r="F309" s="1203"/>
      <c r="G309" s="1204"/>
      <c r="H309" s="1289"/>
      <c r="I309" s="1326"/>
      <c r="J309" s="1326"/>
      <c r="K309" s="1205"/>
      <c r="L309" s="1327"/>
      <c r="M309" s="1191"/>
      <c r="N309" s="1204"/>
      <c r="O309" s="1326"/>
      <c r="P309" s="1290"/>
      <c r="Q309" s="1290"/>
      <c r="R309" s="1291"/>
    </row>
    <row r="310" spans="1:18" ht="34.5" customHeight="1">
      <c r="A310" s="1201"/>
      <c r="B310" s="1196" t="s">
        <v>1913</v>
      </c>
      <c r="C310" s="1038" t="s">
        <v>146</v>
      </c>
      <c r="D310" s="3229"/>
      <c r="E310" s="1202"/>
      <c r="F310" s="1203"/>
      <c r="G310" s="1204"/>
      <c r="H310" s="1289"/>
      <c r="I310" s="1326"/>
      <c r="J310" s="1326"/>
      <c r="K310" s="1205">
        <v>30000</v>
      </c>
      <c r="L310" s="1327"/>
      <c r="M310" s="1191"/>
      <c r="N310" s="1204"/>
      <c r="O310" s="1326"/>
      <c r="P310" s="1290"/>
      <c r="Q310" s="1290"/>
      <c r="R310" s="1291"/>
    </row>
    <row r="311" spans="1:18" ht="34.5" customHeight="1">
      <c r="A311" s="1201"/>
      <c r="B311" s="1108" t="s">
        <v>1914</v>
      </c>
      <c r="C311" s="1038" t="s">
        <v>146</v>
      </c>
      <c r="D311" s="3229"/>
      <c r="E311" s="1202"/>
      <c r="F311" s="1203"/>
      <c r="G311" s="1204"/>
      <c r="H311" s="1289"/>
      <c r="I311" s="1326"/>
      <c r="J311" s="1326"/>
      <c r="K311" s="1205">
        <v>32000</v>
      </c>
      <c r="L311" s="1327"/>
      <c r="M311" s="1191"/>
      <c r="N311" s="1204"/>
      <c r="O311" s="1326"/>
      <c r="P311" s="1290"/>
      <c r="Q311" s="1290"/>
      <c r="R311" s="1291"/>
    </row>
    <row r="312" spans="1:18" ht="34.5" customHeight="1">
      <c r="A312" s="1201">
        <v>3</v>
      </c>
      <c r="B312" s="1108" t="s">
        <v>1915</v>
      </c>
      <c r="C312" s="1038" t="s">
        <v>146</v>
      </c>
      <c r="D312" s="3229"/>
      <c r="E312" s="1203"/>
      <c r="F312" s="1203"/>
      <c r="G312" s="1204"/>
      <c r="H312" s="1289"/>
      <c r="I312" s="1326"/>
      <c r="J312" s="1326"/>
      <c r="K312" s="1205"/>
      <c r="L312" s="1327"/>
      <c r="M312" s="1191"/>
      <c r="N312" s="1204"/>
      <c r="O312" s="1326"/>
      <c r="P312" s="1290"/>
      <c r="Q312" s="1290"/>
      <c r="R312" s="1291"/>
    </row>
    <row r="313" spans="1:18" ht="34.5" customHeight="1">
      <c r="A313" s="1201"/>
      <c r="B313" s="1108" t="s">
        <v>1913</v>
      </c>
      <c r="C313" s="1038" t="s">
        <v>146</v>
      </c>
      <c r="D313" s="3229"/>
      <c r="E313" s="1203"/>
      <c r="F313" s="1203"/>
      <c r="G313" s="1204"/>
      <c r="H313" s="1289"/>
      <c r="I313" s="1326"/>
      <c r="J313" s="1326"/>
      <c r="K313" s="1260">
        <v>30000</v>
      </c>
      <c r="L313" s="1327"/>
      <c r="M313" s="1191"/>
      <c r="N313" s="1204"/>
      <c r="O313" s="1326"/>
      <c r="P313" s="1290"/>
      <c r="Q313" s="1290"/>
      <c r="R313" s="1291"/>
    </row>
    <row r="314" spans="1:18" ht="34.5" customHeight="1">
      <c r="A314" s="1206"/>
      <c r="B314" s="1108" t="s">
        <v>1914</v>
      </c>
      <c r="C314" s="1038" t="s">
        <v>146</v>
      </c>
      <c r="D314" s="3230"/>
      <c r="E314" s="1203"/>
      <c r="F314" s="1203"/>
      <c r="G314" s="1204"/>
      <c r="H314" s="1289"/>
      <c r="I314" s="1326"/>
      <c r="J314" s="1326"/>
      <c r="K314" s="1260">
        <v>32000</v>
      </c>
      <c r="L314" s="1327"/>
      <c r="M314" s="1191"/>
      <c r="N314" s="1204"/>
      <c r="O314" s="1326"/>
      <c r="P314" s="1290"/>
      <c r="Q314" s="1290"/>
      <c r="R314" s="1291"/>
    </row>
    <row r="315" spans="1:18" ht="34.5" customHeight="1">
      <c r="A315" s="1201">
        <v>4</v>
      </c>
      <c r="B315" s="1108" t="s">
        <v>1916</v>
      </c>
      <c r="C315" s="1038" t="s">
        <v>146</v>
      </c>
      <c r="D315" s="3228" t="s">
        <v>1927</v>
      </c>
      <c r="E315" s="1203"/>
      <c r="F315" s="1203"/>
      <c r="G315" s="1204"/>
      <c r="H315" s="1289"/>
      <c r="I315" s="1326"/>
      <c r="J315" s="1326"/>
      <c r="K315" s="1205"/>
      <c r="L315" s="1327"/>
      <c r="M315" s="1191"/>
      <c r="N315" s="1204"/>
      <c r="O315" s="1326"/>
      <c r="P315" s="1290"/>
      <c r="Q315" s="1290"/>
      <c r="R315" s="1291"/>
    </row>
    <row r="316" spans="1:18" ht="34.5" customHeight="1">
      <c r="A316" s="1201"/>
      <c r="B316" s="1108" t="s">
        <v>1913</v>
      </c>
      <c r="C316" s="1038" t="s">
        <v>146</v>
      </c>
      <c r="D316" s="3229"/>
      <c r="E316" s="1203"/>
      <c r="F316" s="1203"/>
      <c r="G316" s="1204"/>
      <c r="H316" s="1289"/>
      <c r="I316" s="1326"/>
      <c r="J316" s="1326"/>
      <c r="K316" s="1260">
        <v>47000</v>
      </c>
      <c r="L316" s="1327"/>
      <c r="M316" s="1191"/>
      <c r="N316" s="1204"/>
      <c r="O316" s="1326"/>
      <c r="P316" s="1290"/>
      <c r="Q316" s="1290"/>
      <c r="R316" s="1291"/>
    </row>
    <row r="317" spans="1:18" ht="34.5" customHeight="1">
      <c r="A317" s="1206"/>
      <c r="B317" s="1108" t="s">
        <v>1914</v>
      </c>
      <c r="C317" s="1038" t="s">
        <v>146</v>
      </c>
      <c r="D317" s="3229"/>
      <c r="E317" s="1203"/>
      <c r="F317" s="1203"/>
      <c r="G317" s="1204"/>
      <c r="H317" s="1289"/>
      <c r="I317" s="1326"/>
      <c r="J317" s="1326"/>
      <c r="K317" s="1260">
        <v>51000</v>
      </c>
      <c r="L317" s="1327"/>
      <c r="M317" s="1191"/>
      <c r="N317" s="1204"/>
      <c r="O317" s="1326"/>
      <c r="P317" s="1290"/>
      <c r="Q317" s="1290"/>
      <c r="R317" s="1291"/>
    </row>
    <row r="318" spans="1:18" ht="34.5" customHeight="1">
      <c r="A318" s="1201">
        <v>5</v>
      </c>
      <c r="B318" s="1108" t="s">
        <v>1917</v>
      </c>
      <c r="C318" s="1038"/>
      <c r="D318" s="3229"/>
      <c r="E318" s="1203"/>
      <c r="F318" s="1203"/>
      <c r="G318" s="1204"/>
      <c r="H318" s="1289"/>
      <c r="I318" s="1326"/>
      <c r="J318" s="1326"/>
      <c r="K318" s="1207"/>
      <c r="L318" s="1327"/>
      <c r="M318" s="1191"/>
      <c r="N318" s="1204"/>
      <c r="O318" s="1326"/>
      <c r="P318" s="1290"/>
      <c r="Q318" s="1290"/>
      <c r="R318" s="1291"/>
    </row>
    <row r="319" spans="1:18" ht="34.5" customHeight="1">
      <c r="A319" s="1206"/>
      <c r="B319" s="1108" t="s">
        <v>1913</v>
      </c>
      <c r="C319" s="1038" t="s">
        <v>146</v>
      </c>
      <c r="D319" s="3229"/>
      <c r="E319" s="1203"/>
      <c r="F319" s="1203"/>
      <c r="G319" s="1204"/>
      <c r="H319" s="1289"/>
      <c r="I319" s="1326"/>
      <c r="J319" s="1326"/>
      <c r="K319" s="1260">
        <v>47000</v>
      </c>
      <c r="L319" s="1327"/>
      <c r="M319" s="1191"/>
      <c r="N319" s="1204"/>
      <c r="O319" s="1326"/>
      <c r="P319" s="1290"/>
      <c r="Q319" s="1290"/>
      <c r="R319" s="1291"/>
    </row>
    <row r="320" spans="1:18" ht="34.5" customHeight="1">
      <c r="A320" s="1206"/>
      <c r="B320" s="1108" t="s">
        <v>1914</v>
      </c>
      <c r="C320" s="1038" t="s">
        <v>146</v>
      </c>
      <c r="D320" s="3229"/>
      <c r="E320" s="1203"/>
      <c r="F320" s="1203"/>
      <c r="G320" s="1204"/>
      <c r="H320" s="1289"/>
      <c r="I320" s="1326"/>
      <c r="J320" s="1326"/>
      <c r="K320" s="1260">
        <v>51000</v>
      </c>
      <c r="L320" s="1327"/>
      <c r="M320" s="1191"/>
      <c r="N320" s="1204"/>
      <c r="O320" s="1326"/>
      <c r="P320" s="1290"/>
      <c r="Q320" s="1290"/>
      <c r="R320" s="1291"/>
    </row>
    <row r="321" spans="1:18" ht="34.5" customHeight="1">
      <c r="A321" s="1201">
        <v>6</v>
      </c>
      <c r="B321" s="1108" t="s">
        <v>1918</v>
      </c>
      <c r="C321" s="1038"/>
      <c r="D321" s="3229"/>
      <c r="E321" s="1203"/>
      <c r="F321" s="1203"/>
      <c r="G321" s="1204"/>
      <c r="H321" s="1289"/>
      <c r="I321" s="1326"/>
      <c r="J321" s="1326"/>
      <c r="K321" s="1207"/>
      <c r="L321" s="1327"/>
      <c r="M321" s="1191"/>
      <c r="N321" s="1204"/>
      <c r="O321" s="1326"/>
      <c r="P321" s="1290"/>
      <c r="Q321" s="1290"/>
      <c r="R321" s="1291"/>
    </row>
    <row r="322" spans="1:18" ht="34.5" customHeight="1">
      <c r="A322" s="1206"/>
      <c r="B322" s="1108" t="s">
        <v>1913</v>
      </c>
      <c r="C322" s="1038" t="s">
        <v>146</v>
      </c>
      <c r="D322" s="3230"/>
      <c r="E322" s="1203"/>
      <c r="F322" s="1203"/>
      <c r="G322" s="1204"/>
      <c r="H322" s="1289"/>
      <c r="I322" s="1326"/>
      <c r="J322" s="1326"/>
      <c r="K322" s="1260">
        <v>47000</v>
      </c>
      <c r="L322" s="1327"/>
      <c r="M322" s="1191"/>
      <c r="N322" s="1204"/>
      <c r="O322" s="1326"/>
      <c r="P322" s="1290"/>
      <c r="Q322" s="1290"/>
      <c r="R322" s="1291"/>
    </row>
    <row r="323" spans="1:18" ht="34.5" customHeight="1">
      <c r="A323" s="1206"/>
      <c r="B323" s="1108" t="s">
        <v>1914</v>
      </c>
      <c r="C323" s="1038" t="s">
        <v>146</v>
      </c>
      <c r="D323" s="1049"/>
      <c r="E323" s="1203"/>
      <c r="F323" s="1203"/>
      <c r="G323" s="1204"/>
      <c r="H323" s="1289"/>
      <c r="I323" s="1326"/>
      <c r="J323" s="1326"/>
      <c r="K323" s="1260">
        <v>51000</v>
      </c>
      <c r="L323" s="1327"/>
      <c r="M323" s="1260"/>
      <c r="N323" s="1204"/>
      <c r="O323" s="1326"/>
      <c r="P323" s="1290"/>
      <c r="Q323" s="1290"/>
      <c r="R323" s="1291"/>
    </row>
    <row r="324" spans="1:18" ht="34.5" customHeight="1">
      <c r="A324" s="1201">
        <v>7</v>
      </c>
      <c r="B324" s="1108" t="s">
        <v>1919</v>
      </c>
      <c r="C324" s="1038"/>
      <c r="D324" s="1049"/>
      <c r="E324" s="1203"/>
      <c r="F324" s="1203"/>
      <c r="G324" s="1204"/>
      <c r="H324" s="1289"/>
      <c r="I324" s="1326"/>
      <c r="J324" s="1326"/>
      <c r="K324" s="1207"/>
      <c r="L324" s="1327"/>
      <c r="M324" s="1207"/>
      <c r="N324" s="1204"/>
      <c r="O324" s="1326"/>
      <c r="P324" s="1290"/>
      <c r="Q324" s="1290"/>
      <c r="R324" s="1291"/>
    </row>
    <row r="325" spans="1:18" ht="30" customHeight="1">
      <c r="A325" s="1206"/>
      <c r="B325" s="1108" t="s">
        <v>1913</v>
      </c>
      <c r="C325" s="1038" t="s">
        <v>146</v>
      </c>
      <c r="D325" s="3228" t="s">
        <v>1927</v>
      </c>
      <c r="E325" s="1203"/>
      <c r="F325" s="1203"/>
      <c r="G325" s="1204"/>
      <c r="H325" s="1289"/>
      <c r="I325" s="1326"/>
      <c r="J325" s="1326"/>
      <c r="K325" s="1207">
        <v>54000</v>
      </c>
      <c r="L325" s="1327"/>
      <c r="M325" s="1207"/>
      <c r="N325" s="1204"/>
      <c r="O325" s="1326"/>
      <c r="P325" s="1290"/>
      <c r="Q325" s="1290"/>
      <c r="R325" s="1291"/>
    </row>
    <row r="326" spans="1:18" ht="30" customHeight="1">
      <c r="A326" s="1206"/>
      <c r="B326" s="1108" t="s">
        <v>1914</v>
      </c>
      <c r="C326" s="1038" t="s">
        <v>146</v>
      </c>
      <c r="D326" s="3229"/>
      <c r="E326" s="1203"/>
      <c r="F326" s="1203"/>
      <c r="G326" s="1204"/>
      <c r="H326" s="1289"/>
      <c r="I326" s="1326"/>
      <c r="J326" s="1326"/>
      <c r="K326" s="1207">
        <v>55000</v>
      </c>
      <c r="L326" s="1327"/>
      <c r="M326" s="1207"/>
      <c r="N326" s="1204"/>
      <c r="O326" s="1326"/>
      <c r="P326" s="1290"/>
      <c r="Q326" s="1290"/>
      <c r="R326" s="1291"/>
    </row>
    <row r="327" spans="1:18" ht="30" customHeight="1">
      <c r="A327" s="1201">
        <v>8</v>
      </c>
      <c r="B327" s="1108" t="s">
        <v>1920</v>
      </c>
      <c r="C327" s="1038"/>
      <c r="D327" s="3229"/>
      <c r="E327" s="1203"/>
      <c r="F327" s="1203"/>
      <c r="G327" s="1204"/>
      <c r="H327" s="1289"/>
      <c r="I327" s="1326"/>
      <c r="J327" s="1326"/>
      <c r="K327" s="1207"/>
      <c r="L327" s="1327"/>
      <c r="M327" s="1207"/>
      <c r="N327" s="1204"/>
      <c r="O327" s="1326"/>
      <c r="P327" s="1290"/>
      <c r="Q327" s="1290"/>
      <c r="R327" s="1291"/>
    </row>
    <row r="328" spans="1:18" ht="30" customHeight="1">
      <c r="A328" s="1206"/>
      <c r="B328" s="1108" t="s">
        <v>1913</v>
      </c>
      <c r="C328" s="1038" t="s">
        <v>146</v>
      </c>
      <c r="D328" s="3229"/>
      <c r="E328" s="1203"/>
      <c r="F328" s="1203"/>
      <c r="G328" s="1204"/>
      <c r="H328" s="1289"/>
      <c r="I328" s="1326"/>
      <c r="J328" s="1326"/>
      <c r="K328" s="1207">
        <v>54000</v>
      </c>
      <c r="L328" s="1327"/>
      <c r="M328" s="1207"/>
      <c r="N328" s="1204"/>
      <c r="O328" s="1326"/>
      <c r="P328" s="1290"/>
      <c r="Q328" s="1290"/>
      <c r="R328" s="1291"/>
    </row>
    <row r="329" spans="1:18" ht="30" customHeight="1">
      <c r="A329" s="1206"/>
      <c r="B329" s="1108" t="s">
        <v>1914</v>
      </c>
      <c r="C329" s="1038" t="s">
        <v>146</v>
      </c>
      <c r="D329" s="3229"/>
      <c r="E329" s="1203"/>
      <c r="F329" s="1203"/>
      <c r="G329" s="1204"/>
      <c r="H329" s="1289"/>
      <c r="I329" s="1326"/>
      <c r="J329" s="1326"/>
      <c r="K329" s="1207">
        <v>55000</v>
      </c>
      <c r="L329" s="1327"/>
      <c r="M329" s="1207"/>
      <c r="N329" s="1204"/>
      <c r="O329" s="1326"/>
      <c r="P329" s="1290"/>
      <c r="Q329" s="1290"/>
      <c r="R329" s="1291"/>
    </row>
    <row r="330" spans="1:18" ht="30" customHeight="1">
      <c r="A330" s="1201">
        <v>9</v>
      </c>
      <c r="B330" s="1108" t="s">
        <v>1921</v>
      </c>
      <c r="C330" s="1038"/>
      <c r="D330" s="3229"/>
      <c r="E330" s="1203"/>
      <c r="F330" s="1203"/>
      <c r="G330" s="1204"/>
      <c r="H330" s="1289"/>
      <c r="I330" s="1326"/>
      <c r="J330" s="1326"/>
      <c r="K330" s="1207"/>
      <c r="L330" s="1327"/>
      <c r="M330" s="1207"/>
      <c r="N330" s="1204"/>
      <c r="O330" s="1326"/>
      <c r="P330" s="1290"/>
      <c r="Q330" s="1290"/>
      <c r="R330" s="1291"/>
    </row>
    <row r="331" spans="1:18" ht="30" customHeight="1">
      <c r="A331" s="1206"/>
      <c r="B331" s="1108" t="s">
        <v>1913</v>
      </c>
      <c r="C331" s="1038" t="s">
        <v>146</v>
      </c>
      <c r="D331" s="3229"/>
      <c r="E331" s="1203"/>
      <c r="F331" s="1203"/>
      <c r="G331" s="1204"/>
      <c r="H331" s="1289"/>
      <c r="I331" s="1326"/>
      <c r="J331" s="1326"/>
      <c r="K331" s="1207">
        <v>54000</v>
      </c>
      <c r="L331" s="1327"/>
      <c r="M331" s="1207"/>
      <c r="N331" s="1204"/>
      <c r="O331" s="1326"/>
      <c r="P331" s="1290"/>
      <c r="Q331" s="1290"/>
      <c r="R331" s="1291"/>
    </row>
    <row r="332" spans="1:18" ht="30" customHeight="1">
      <c r="A332" s="1206"/>
      <c r="B332" s="1108" t="s">
        <v>1914</v>
      </c>
      <c r="C332" s="1038" t="s">
        <v>146</v>
      </c>
      <c r="D332" s="3230"/>
      <c r="E332" s="1203"/>
      <c r="F332" s="1203"/>
      <c r="G332" s="1204"/>
      <c r="H332" s="1289"/>
      <c r="I332" s="1326"/>
      <c r="J332" s="1326"/>
      <c r="K332" s="1207">
        <v>55000</v>
      </c>
      <c r="L332" s="1327"/>
      <c r="M332" s="1207"/>
      <c r="N332" s="1204"/>
      <c r="O332" s="1326"/>
      <c r="P332" s="1290"/>
      <c r="Q332" s="1290"/>
      <c r="R332" s="1291"/>
    </row>
    <row r="333" spans="1:18" ht="30" customHeight="1">
      <c r="A333" s="1201">
        <v>10</v>
      </c>
      <c r="B333" s="1108" t="s">
        <v>1922</v>
      </c>
      <c r="C333" s="1038"/>
      <c r="D333" s="1049"/>
      <c r="E333" s="1203"/>
      <c r="F333" s="1203"/>
      <c r="G333" s="1204"/>
      <c r="H333" s="1289"/>
      <c r="I333" s="1326"/>
      <c r="J333" s="1326"/>
      <c r="K333" s="1207"/>
      <c r="L333" s="1327"/>
      <c r="M333" s="1207"/>
      <c r="N333" s="1204"/>
      <c r="O333" s="1326"/>
      <c r="P333" s="1290"/>
      <c r="Q333" s="1290"/>
      <c r="R333" s="1291"/>
    </row>
    <row r="334" spans="1:18" ht="30" customHeight="1">
      <c r="A334" s="1206"/>
      <c r="B334" s="1108" t="s">
        <v>1913</v>
      </c>
      <c r="C334" s="1038" t="s">
        <v>146</v>
      </c>
      <c r="D334" s="3228" t="s">
        <v>1927</v>
      </c>
      <c r="E334" s="1203"/>
      <c r="F334" s="1203"/>
      <c r="G334" s="1204"/>
      <c r="H334" s="1289"/>
      <c r="I334" s="1326"/>
      <c r="J334" s="1326"/>
      <c r="K334" s="1207">
        <v>54000</v>
      </c>
      <c r="L334" s="1327"/>
      <c r="M334" s="1207"/>
      <c r="N334" s="1204"/>
      <c r="O334" s="1326"/>
      <c r="P334" s="1290"/>
      <c r="Q334" s="1290"/>
      <c r="R334" s="1291"/>
    </row>
    <row r="335" spans="1:18" ht="30" customHeight="1">
      <c r="A335" s="1206"/>
      <c r="B335" s="1108" t="s">
        <v>1914</v>
      </c>
      <c r="C335" s="1038" t="s">
        <v>146</v>
      </c>
      <c r="D335" s="3229"/>
      <c r="E335" s="1203"/>
      <c r="F335" s="1203"/>
      <c r="G335" s="1204"/>
      <c r="H335" s="1289"/>
      <c r="I335" s="1326"/>
      <c r="J335" s="1326"/>
      <c r="K335" s="1207">
        <v>55000</v>
      </c>
      <c r="L335" s="1327"/>
      <c r="M335" s="1207"/>
      <c r="N335" s="1204"/>
      <c r="O335" s="1326"/>
      <c r="P335" s="1290"/>
      <c r="Q335" s="1290"/>
      <c r="R335" s="1291"/>
    </row>
    <row r="336" spans="1:18" ht="30" customHeight="1">
      <c r="A336" s="1201">
        <v>11</v>
      </c>
      <c r="B336" s="1108" t="s">
        <v>1923</v>
      </c>
      <c r="C336" s="1038"/>
      <c r="D336" s="3229"/>
      <c r="E336" s="1203"/>
      <c r="F336" s="1203"/>
      <c r="G336" s="1204"/>
      <c r="H336" s="1289"/>
      <c r="I336" s="1326"/>
      <c r="J336" s="1326"/>
      <c r="K336" s="1207"/>
      <c r="L336" s="1327"/>
      <c r="M336" s="1207"/>
      <c r="N336" s="1204"/>
      <c r="O336" s="1326"/>
      <c r="P336" s="1290"/>
      <c r="Q336" s="1290"/>
      <c r="R336" s="1291"/>
    </row>
    <row r="337" spans="1:18" ht="30" customHeight="1">
      <c r="A337" s="1206"/>
      <c r="B337" s="1108" t="s">
        <v>1913</v>
      </c>
      <c r="C337" s="1038" t="s">
        <v>146</v>
      </c>
      <c r="D337" s="3229"/>
      <c r="E337" s="1203"/>
      <c r="F337" s="1203"/>
      <c r="G337" s="1204"/>
      <c r="H337" s="1289"/>
      <c r="I337" s="1326"/>
      <c r="J337" s="1326"/>
      <c r="K337" s="1207">
        <v>220000</v>
      </c>
      <c r="L337" s="1327"/>
      <c r="M337" s="1207"/>
      <c r="N337" s="1204"/>
      <c r="O337" s="1326"/>
      <c r="P337" s="1290"/>
      <c r="Q337" s="1290"/>
      <c r="R337" s="1291"/>
    </row>
    <row r="338" spans="1:18" ht="30" customHeight="1">
      <c r="A338" s="1206"/>
      <c r="B338" s="1108" t="s">
        <v>1914</v>
      </c>
      <c r="C338" s="1038" t="s">
        <v>146</v>
      </c>
      <c r="D338" s="3229"/>
      <c r="E338" s="1203"/>
      <c r="F338" s="1203"/>
      <c r="G338" s="1204"/>
      <c r="H338" s="1289"/>
      <c r="I338" s="1326"/>
      <c r="J338" s="1326"/>
      <c r="K338" s="1207">
        <v>241000</v>
      </c>
      <c r="L338" s="1327"/>
      <c r="M338" s="1207"/>
      <c r="N338" s="1204"/>
      <c r="O338" s="1326"/>
      <c r="P338" s="1290"/>
      <c r="Q338" s="1290"/>
      <c r="R338" s="1291"/>
    </row>
    <row r="339" spans="1:18" ht="30" customHeight="1">
      <c r="A339" s="1201">
        <v>12</v>
      </c>
      <c r="B339" s="1108" t="s">
        <v>1924</v>
      </c>
      <c r="C339" s="1038"/>
      <c r="D339" s="3229"/>
      <c r="E339" s="1203"/>
      <c r="F339" s="1203"/>
      <c r="G339" s="1204"/>
      <c r="H339" s="1289"/>
      <c r="I339" s="1326"/>
      <c r="J339" s="1326"/>
      <c r="K339" s="1207"/>
      <c r="L339" s="1327"/>
      <c r="M339" s="1207"/>
      <c r="N339" s="1204"/>
      <c r="O339" s="1326"/>
      <c r="P339" s="1290"/>
      <c r="Q339" s="1290"/>
      <c r="R339" s="1291"/>
    </row>
    <row r="340" spans="1:18" ht="30" customHeight="1">
      <c r="A340" s="1206"/>
      <c r="B340" s="1108" t="s">
        <v>1913</v>
      </c>
      <c r="C340" s="1038" t="s">
        <v>146</v>
      </c>
      <c r="D340" s="3229"/>
      <c r="E340" s="1203"/>
      <c r="F340" s="1203"/>
      <c r="G340" s="1204"/>
      <c r="H340" s="1289"/>
      <c r="I340" s="1326"/>
      <c r="J340" s="1326"/>
      <c r="K340" s="1207">
        <v>220000</v>
      </c>
      <c r="L340" s="1327"/>
      <c r="M340" s="1207"/>
      <c r="N340" s="1204"/>
      <c r="O340" s="1326"/>
      <c r="P340" s="1290"/>
      <c r="Q340" s="1290"/>
      <c r="R340" s="1291"/>
    </row>
    <row r="341" spans="1:18" ht="30" customHeight="1">
      <c r="A341" s="1206"/>
      <c r="B341" s="1108" t="s">
        <v>1914</v>
      </c>
      <c r="C341" s="1038" t="s">
        <v>146</v>
      </c>
      <c r="D341" s="3230"/>
      <c r="E341" s="1203"/>
      <c r="F341" s="1203"/>
      <c r="G341" s="1204"/>
      <c r="H341" s="1289"/>
      <c r="I341" s="1326"/>
      <c r="J341" s="1326"/>
      <c r="K341" s="1207">
        <v>241000</v>
      </c>
      <c r="L341" s="1327"/>
      <c r="M341" s="1207"/>
      <c r="N341" s="1204"/>
      <c r="O341" s="1326"/>
      <c r="P341" s="1290"/>
      <c r="Q341" s="1290"/>
      <c r="R341" s="1291"/>
    </row>
    <row r="342" spans="1:18" ht="30" customHeight="1">
      <c r="A342" s="1201">
        <v>13</v>
      </c>
      <c r="B342" s="1108" t="s">
        <v>1925</v>
      </c>
      <c r="C342" s="1038"/>
      <c r="D342" s="3228" t="s">
        <v>1928</v>
      </c>
      <c r="E342" s="1203"/>
      <c r="F342" s="1203"/>
      <c r="G342" s="1204"/>
      <c r="H342" s="1289"/>
      <c r="I342" s="1326"/>
      <c r="J342" s="1326"/>
      <c r="K342" s="1207"/>
      <c r="L342" s="1327"/>
      <c r="M342" s="1207"/>
      <c r="N342" s="1204"/>
      <c r="O342" s="1326"/>
      <c r="P342" s="1290"/>
      <c r="Q342" s="1290"/>
      <c r="R342" s="1291"/>
    </row>
    <row r="343" spans="1:18" ht="30" customHeight="1">
      <c r="A343" s="1206"/>
      <c r="B343" s="1108" t="s">
        <v>1913</v>
      </c>
      <c r="C343" s="1038" t="s">
        <v>146</v>
      </c>
      <c r="D343" s="3229"/>
      <c r="E343" s="1203"/>
      <c r="F343" s="1203"/>
      <c r="G343" s="1204"/>
      <c r="H343" s="1289"/>
      <c r="I343" s="1326"/>
      <c r="J343" s="1326"/>
      <c r="K343" s="1207">
        <v>220000</v>
      </c>
      <c r="L343" s="1327"/>
      <c r="M343" s="1207"/>
      <c r="N343" s="1204"/>
      <c r="O343" s="1326"/>
      <c r="P343" s="1290"/>
      <c r="Q343" s="1290"/>
      <c r="R343" s="1291"/>
    </row>
    <row r="344" spans="1:18" ht="30" customHeight="1">
      <c r="A344" s="1206"/>
      <c r="B344" s="1108" t="s">
        <v>1914</v>
      </c>
      <c r="C344" s="1038" t="s">
        <v>146</v>
      </c>
      <c r="D344" s="3229"/>
      <c r="E344" s="1203"/>
      <c r="F344" s="1203"/>
      <c r="G344" s="1204"/>
      <c r="H344" s="1289"/>
      <c r="I344" s="1326"/>
      <c r="J344" s="1326"/>
      <c r="K344" s="1207">
        <v>241000</v>
      </c>
      <c r="L344" s="1327"/>
      <c r="M344" s="1207"/>
      <c r="N344" s="1204"/>
      <c r="O344" s="1326"/>
      <c r="P344" s="1290"/>
      <c r="Q344" s="1290"/>
      <c r="R344" s="1291"/>
    </row>
    <row r="345" spans="1:18" ht="26.25" customHeight="1">
      <c r="A345" s="1201">
        <v>14</v>
      </c>
      <c r="B345" s="1108" t="s">
        <v>1926</v>
      </c>
      <c r="C345" s="1038"/>
      <c r="D345" s="3229"/>
      <c r="E345" s="1203"/>
      <c r="F345" s="1203"/>
      <c r="G345" s="1204"/>
      <c r="H345" s="1289"/>
      <c r="I345" s="1326"/>
      <c r="J345" s="1326"/>
      <c r="K345" s="1207"/>
      <c r="L345" s="1327"/>
      <c r="M345" s="1207"/>
      <c r="N345" s="1204"/>
      <c r="O345" s="1326"/>
      <c r="P345" s="1290"/>
      <c r="Q345" s="1290"/>
      <c r="R345" s="1291"/>
    </row>
    <row r="346" spans="1:18" ht="26.25" customHeight="1">
      <c r="A346" s="1206"/>
      <c r="B346" s="1108" t="s">
        <v>1913</v>
      </c>
      <c r="C346" s="1038" t="s">
        <v>146</v>
      </c>
      <c r="D346" s="3229"/>
      <c r="E346" s="1203"/>
      <c r="F346" s="1203"/>
      <c r="G346" s="1204"/>
      <c r="H346" s="1289"/>
      <c r="I346" s="1326"/>
      <c r="J346" s="1326"/>
      <c r="K346" s="1207">
        <v>220000</v>
      </c>
      <c r="L346" s="1327"/>
      <c r="M346" s="1207"/>
      <c r="N346" s="1204"/>
      <c r="O346" s="1326"/>
      <c r="P346" s="1290"/>
      <c r="Q346" s="1290"/>
      <c r="R346" s="1291"/>
    </row>
    <row r="347" spans="1:18" ht="26.25" customHeight="1">
      <c r="A347" s="1206"/>
      <c r="B347" s="1108" t="s">
        <v>1914</v>
      </c>
      <c r="C347" s="1038" t="s">
        <v>146</v>
      </c>
      <c r="D347" s="3230"/>
      <c r="E347" s="1203"/>
      <c r="F347" s="1203"/>
      <c r="G347" s="1204"/>
      <c r="H347" s="1289"/>
      <c r="I347" s="1326"/>
      <c r="J347" s="1326"/>
      <c r="K347" s="1207">
        <v>241000</v>
      </c>
      <c r="L347" s="1327"/>
      <c r="M347" s="1207"/>
      <c r="N347" s="1204"/>
      <c r="O347" s="1326"/>
      <c r="P347" s="1290"/>
      <c r="Q347" s="1290"/>
      <c r="R347" s="1291"/>
    </row>
    <row r="348" spans="1:18" ht="26.25" customHeight="1">
      <c r="A348" s="1286" t="s">
        <v>1313</v>
      </c>
      <c r="B348" s="1288" t="s">
        <v>1418</v>
      </c>
      <c r="C348" s="1038"/>
      <c r="D348" s="1049"/>
      <c r="E348" s="1289"/>
      <c r="F348" s="1289"/>
      <c r="G348" s="1289"/>
      <c r="H348" s="1192"/>
      <c r="I348" s="1289"/>
      <c r="J348" s="1289"/>
      <c r="K348" s="1289"/>
      <c r="L348" s="1289"/>
      <c r="M348" s="1080"/>
      <c r="N348" s="1289"/>
      <c r="O348" s="1289"/>
      <c r="P348" s="1192"/>
      <c r="Q348" s="1192"/>
      <c r="R348" s="1193"/>
    </row>
    <row r="349" spans="1:18" ht="48.75" customHeight="1">
      <c r="A349" s="1154"/>
      <c r="B349" s="3209" t="s">
        <v>2046</v>
      </c>
      <c r="C349" s="3210"/>
      <c r="D349" s="3210"/>
      <c r="E349" s="3211"/>
      <c r="F349" s="3259"/>
      <c r="G349" s="3259"/>
      <c r="H349" s="3259"/>
      <c r="I349" s="3259"/>
      <c r="J349" s="3259"/>
      <c r="K349" s="3259"/>
      <c r="L349" s="3259"/>
      <c r="M349" s="3259"/>
      <c r="N349" s="3259"/>
      <c r="O349" s="3259"/>
      <c r="P349" s="3259"/>
      <c r="Q349" s="3259"/>
      <c r="R349" s="3258"/>
    </row>
    <row r="350" spans="1:18" ht="35.25" customHeight="1">
      <c r="A350" s="1154"/>
      <c r="B350" s="3209" t="s">
        <v>1542</v>
      </c>
      <c r="C350" s="3242"/>
      <c r="D350" s="1038"/>
      <c r="E350" s="3217" t="s">
        <v>1841</v>
      </c>
      <c r="F350" s="3218"/>
      <c r="G350" s="3218"/>
      <c r="H350" s="3218"/>
      <c r="I350" s="3218"/>
      <c r="J350" s="3218"/>
      <c r="K350" s="3218"/>
      <c r="L350" s="3218"/>
      <c r="M350" s="3218"/>
      <c r="N350" s="3218"/>
      <c r="O350" s="3218"/>
      <c r="P350" s="3218"/>
      <c r="Q350" s="3218"/>
      <c r="R350" s="3219"/>
    </row>
    <row r="351" spans="1:18" ht="25.5" customHeight="1">
      <c r="A351" s="1154"/>
      <c r="B351" s="320" t="s">
        <v>1543</v>
      </c>
      <c r="C351" s="1038" t="s">
        <v>1544</v>
      </c>
      <c r="D351" s="3228" t="s">
        <v>1545</v>
      </c>
      <c r="E351" s="1232">
        <v>100009</v>
      </c>
      <c r="F351" s="1202"/>
      <c r="G351" s="1040"/>
      <c r="H351" s="1289"/>
      <c r="I351" s="1040"/>
      <c r="J351" s="1040"/>
      <c r="K351" s="1040"/>
      <c r="L351" s="1040" t="s">
        <v>11</v>
      </c>
      <c r="M351" s="355"/>
      <c r="N351" s="1040"/>
      <c r="O351" s="1040"/>
      <c r="P351" s="1289"/>
      <c r="Q351" s="1289"/>
      <c r="R351" s="1310"/>
    </row>
    <row r="352" spans="1:18" ht="25.5" customHeight="1">
      <c r="A352" s="1154"/>
      <c r="B352" s="320" t="s">
        <v>1546</v>
      </c>
      <c r="C352" s="1038" t="s">
        <v>1544</v>
      </c>
      <c r="D352" s="3229"/>
      <c r="E352" s="1232">
        <v>110356</v>
      </c>
      <c r="F352" s="1202"/>
      <c r="G352" s="1040"/>
      <c r="H352" s="1289"/>
      <c r="I352" s="1040"/>
      <c r="J352" s="1040"/>
      <c r="K352" s="1040"/>
      <c r="L352" s="1040" t="s">
        <v>11</v>
      </c>
      <c r="M352" s="355"/>
      <c r="N352" s="1040"/>
      <c r="O352" s="1040"/>
      <c r="P352" s="1289"/>
      <c r="Q352" s="1289"/>
      <c r="R352" s="1310"/>
    </row>
    <row r="353" spans="1:18" ht="27.75" customHeight="1">
      <c r="A353" s="1154"/>
      <c r="B353" s="320" t="s">
        <v>1547</v>
      </c>
      <c r="C353" s="1038" t="s">
        <v>1544</v>
      </c>
      <c r="D353" s="3230"/>
      <c r="E353" s="1232">
        <v>121056</v>
      </c>
      <c r="F353" s="1202"/>
      <c r="G353" s="1040"/>
      <c r="H353" s="1289"/>
      <c r="I353" s="1040"/>
      <c r="J353" s="1040"/>
      <c r="K353" s="1040"/>
      <c r="L353" s="1040" t="s">
        <v>11</v>
      </c>
      <c r="M353" s="355"/>
      <c r="N353" s="1040"/>
      <c r="O353" s="1040"/>
      <c r="P353" s="1289"/>
      <c r="Q353" s="1289"/>
      <c r="R353" s="1310"/>
    </row>
    <row r="354" spans="1:18" ht="26.25" customHeight="1">
      <c r="A354" s="1154"/>
      <c r="B354" s="3209" t="s">
        <v>1548</v>
      </c>
      <c r="C354" s="3242"/>
      <c r="D354" s="1208"/>
      <c r="E354" s="1202"/>
      <c r="F354" s="1202"/>
      <c r="G354" s="1040"/>
      <c r="H354" s="1289"/>
      <c r="I354" s="1040"/>
      <c r="J354" s="1040"/>
      <c r="K354" s="1040"/>
      <c r="L354" s="1040" t="s">
        <v>11</v>
      </c>
      <c r="M354" s="355"/>
      <c r="N354" s="1040"/>
      <c r="O354" s="1040"/>
      <c r="P354" s="1289"/>
      <c r="Q354" s="1289"/>
      <c r="R354" s="1310"/>
    </row>
    <row r="355" spans="1:18" ht="28.5" customHeight="1">
      <c r="A355" s="1154"/>
      <c r="B355" s="320" t="s">
        <v>1546</v>
      </c>
      <c r="C355" s="1038" t="s">
        <v>1544</v>
      </c>
      <c r="D355" s="3243" t="s">
        <v>1545</v>
      </c>
      <c r="E355" s="1232">
        <v>121624</v>
      </c>
      <c r="F355" s="1202"/>
      <c r="G355" s="1040"/>
      <c r="H355" s="1289"/>
      <c r="I355" s="1040"/>
      <c r="J355" s="1040"/>
      <c r="K355" s="1040"/>
      <c r="L355" s="1040" t="s">
        <v>11</v>
      </c>
      <c r="M355" s="355"/>
      <c r="N355" s="1040"/>
      <c r="O355" s="1040"/>
      <c r="P355" s="1289"/>
      <c r="Q355" s="1289"/>
      <c r="R355" s="1310"/>
    </row>
    <row r="356" spans="1:18" ht="37.5" customHeight="1">
      <c r="A356" s="1154"/>
      <c r="B356" s="320" t="s">
        <v>1547</v>
      </c>
      <c r="C356" s="1038" t="s">
        <v>1544</v>
      </c>
      <c r="D356" s="3250"/>
      <c r="E356" s="1232">
        <v>130278</v>
      </c>
      <c r="F356" s="1202"/>
      <c r="G356" s="1040"/>
      <c r="H356" s="1289"/>
      <c r="I356" s="1040"/>
      <c r="J356" s="1040"/>
      <c r="K356" s="1040"/>
      <c r="L356" s="1040" t="s">
        <v>11</v>
      </c>
      <c r="M356" s="355"/>
      <c r="N356" s="1040"/>
      <c r="O356" s="1040"/>
      <c r="P356" s="1289"/>
      <c r="Q356" s="1289"/>
      <c r="R356" s="1310"/>
    </row>
    <row r="357" spans="1:18" ht="30" customHeight="1">
      <c r="A357" s="1154"/>
      <c r="B357" s="413" t="s">
        <v>1549</v>
      </c>
      <c r="C357" s="1028"/>
      <c r="D357" s="1209"/>
      <c r="E357" s="1204"/>
      <c r="F357" s="1202"/>
      <c r="G357" s="1040"/>
      <c r="H357" s="1289"/>
      <c r="I357" s="1040"/>
      <c r="J357" s="1040"/>
      <c r="K357" s="1040"/>
      <c r="L357" s="1040" t="s">
        <v>11</v>
      </c>
      <c r="M357" s="355"/>
      <c r="N357" s="1040"/>
      <c r="O357" s="1040"/>
      <c r="P357" s="1289"/>
      <c r="Q357" s="1289"/>
      <c r="R357" s="1310"/>
    </row>
    <row r="358" spans="1:18" ht="22.5" customHeight="1">
      <c r="A358" s="1154"/>
      <c r="B358" s="320" t="s">
        <v>1543</v>
      </c>
      <c r="C358" s="1038" t="s">
        <v>1544</v>
      </c>
      <c r="D358" s="3243" t="s">
        <v>1545</v>
      </c>
      <c r="E358" s="1232">
        <v>107171</v>
      </c>
      <c r="F358" s="1202"/>
      <c r="G358" s="1040"/>
      <c r="H358" s="1289"/>
      <c r="I358" s="1040"/>
      <c r="J358" s="1040"/>
      <c r="K358" s="1040"/>
      <c r="L358" s="1040" t="s">
        <v>11</v>
      </c>
      <c r="M358" s="355"/>
      <c r="N358" s="1040"/>
      <c r="O358" s="1040"/>
      <c r="P358" s="1289"/>
      <c r="Q358" s="1289"/>
      <c r="R358" s="1310"/>
    </row>
    <row r="359" spans="1:18" ht="27" customHeight="1">
      <c r="A359" s="1154"/>
      <c r="B359" s="320" t="s">
        <v>1546</v>
      </c>
      <c r="C359" s="1038" t="s">
        <v>1544</v>
      </c>
      <c r="D359" s="3244"/>
      <c r="E359" s="1232">
        <v>117937</v>
      </c>
      <c r="F359" s="1202"/>
      <c r="G359" s="1040"/>
      <c r="H359" s="1289"/>
      <c r="I359" s="1040"/>
      <c r="J359" s="1040"/>
      <c r="K359" s="1040"/>
      <c r="L359" s="1040" t="s">
        <v>11</v>
      </c>
      <c r="M359" s="355"/>
      <c r="N359" s="1040"/>
      <c r="O359" s="1040"/>
      <c r="P359" s="1289"/>
      <c r="Q359" s="1289"/>
      <c r="R359" s="1310"/>
    </row>
    <row r="360" spans="1:18" ht="24" customHeight="1">
      <c r="A360" s="1154"/>
      <c r="B360" s="320" t="s">
        <v>1547</v>
      </c>
      <c r="C360" s="1038" t="s">
        <v>1544</v>
      </c>
      <c r="D360" s="3250"/>
      <c r="E360" s="1232">
        <v>126591</v>
      </c>
      <c r="F360" s="1202"/>
      <c r="G360" s="1040"/>
      <c r="H360" s="1319"/>
      <c r="I360" s="1040"/>
      <c r="J360" s="1040"/>
      <c r="K360" s="1040"/>
      <c r="L360" s="1040" t="s">
        <v>11</v>
      </c>
      <c r="M360" s="355"/>
      <c r="N360" s="1040"/>
      <c r="O360" s="1040"/>
      <c r="P360" s="1289"/>
      <c r="Q360" s="1289"/>
      <c r="R360" s="1320"/>
    </row>
    <row r="361" spans="1:18" ht="36" customHeight="1">
      <c r="A361" s="1154"/>
      <c r="B361" s="3209" t="s">
        <v>2047</v>
      </c>
      <c r="C361" s="3210"/>
      <c r="D361" s="3210"/>
      <c r="E361" s="3210"/>
      <c r="F361" s="3210"/>
      <c r="G361" s="3210"/>
      <c r="H361" s="3210"/>
      <c r="I361" s="3210"/>
      <c r="J361" s="3210"/>
      <c r="K361" s="3210"/>
      <c r="L361" s="3210"/>
      <c r="M361" s="3210"/>
      <c r="N361" s="3210"/>
      <c r="O361" s="3210"/>
      <c r="P361" s="3210"/>
      <c r="Q361" s="3210"/>
      <c r="R361" s="3242"/>
    </row>
    <row r="362" spans="1:18" ht="27" customHeight="1">
      <c r="A362" s="3268"/>
      <c r="B362" s="3290" t="s">
        <v>1420</v>
      </c>
      <c r="C362" s="3291"/>
      <c r="D362" s="3291"/>
      <c r="E362" s="3291"/>
      <c r="F362" s="3291"/>
      <c r="G362" s="3291"/>
      <c r="H362" s="3291"/>
      <c r="I362" s="3291"/>
      <c r="J362" s="3291"/>
      <c r="K362" s="3291"/>
      <c r="L362" s="3291"/>
      <c r="M362" s="3291"/>
      <c r="N362" s="3291"/>
      <c r="O362" s="3291"/>
      <c r="P362" s="3291"/>
      <c r="Q362" s="3291"/>
      <c r="R362" s="3292"/>
    </row>
    <row r="363" spans="1:18" ht="23.25" customHeight="1">
      <c r="A363" s="3269"/>
      <c r="B363" s="3293" t="s">
        <v>1853</v>
      </c>
      <c r="C363" s="3294"/>
      <c r="D363" s="3294"/>
      <c r="E363" s="3294"/>
      <c r="F363" s="3294"/>
      <c r="G363" s="3294"/>
      <c r="H363" s="3294"/>
      <c r="I363" s="3294"/>
      <c r="J363" s="3294"/>
      <c r="K363" s="3294"/>
      <c r="L363" s="3294"/>
      <c r="M363" s="3294"/>
      <c r="N363" s="3294"/>
      <c r="O363" s="3294"/>
      <c r="P363" s="3294"/>
      <c r="Q363" s="3294"/>
      <c r="R363" s="3295"/>
    </row>
    <row r="364" spans="1:18" ht="21" customHeight="1">
      <c r="A364" s="3269"/>
      <c r="B364" s="3293" t="s">
        <v>1421</v>
      </c>
      <c r="C364" s="3294"/>
      <c r="D364" s="3294"/>
      <c r="E364" s="3294"/>
      <c r="F364" s="3294"/>
      <c r="G364" s="3294"/>
      <c r="H364" s="3294"/>
      <c r="I364" s="3294"/>
      <c r="J364" s="3294"/>
      <c r="K364" s="3294"/>
      <c r="L364" s="3294"/>
      <c r="M364" s="3294"/>
      <c r="N364" s="3294"/>
      <c r="O364" s="3294"/>
      <c r="P364" s="3294"/>
      <c r="Q364" s="3294"/>
      <c r="R364" s="3295"/>
    </row>
    <row r="365" spans="1:18" ht="30" customHeight="1">
      <c r="A365" s="3270"/>
      <c r="B365" s="3296" t="s">
        <v>1423</v>
      </c>
      <c r="C365" s="3297"/>
      <c r="D365" s="3297"/>
      <c r="E365" s="3297"/>
      <c r="F365" s="3297"/>
      <c r="G365" s="3297"/>
      <c r="H365" s="3297"/>
      <c r="I365" s="3297"/>
      <c r="J365" s="3297"/>
      <c r="K365" s="3297"/>
      <c r="L365" s="3297"/>
      <c r="M365" s="3297"/>
      <c r="N365" s="3297"/>
      <c r="O365" s="3297"/>
      <c r="P365" s="3297"/>
      <c r="Q365" s="3297"/>
      <c r="R365" s="3298"/>
    </row>
    <row r="366" spans="1:18" ht="30" customHeight="1">
      <c r="A366" s="1007">
        <v>1</v>
      </c>
      <c r="B366" s="1210" t="s">
        <v>1854</v>
      </c>
      <c r="C366" s="1038" t="s">
        <v>1855</v>
      </c>
      <c r="D366" s="1328"/>
      <c r="E366" s="1328"/>
      <c r="F366" s="1328"/>
      <c r="G366" s="1328"/>
      <c r="H366" s="1328"/>
      <c r="I366" s="1328"/>
      <c r="J366" s="1328"/>
      <c r="K366" s="1204">
        <v>76401</v>
      </c>
      <c r="L366" s="1328"/>
      <c r="M366" s="1191"/>
      <c r="N366" s="1328"/>
      <c r="O366" s="1328"/>
      <c r="P366" s="1328"/>
      <c r="Q366" s="1328"/>
      <c r="R366" s="1329"/>
    </row>
    <row r="367" spans="1:18" ht="30" customHeight="1">
      <c r="A367" s="1007">
        <v>2</v>
      </c>
      <c r="B367" s="1210" t="s">
        <v>1856</v>
      </c>
      <c r="C367" s="1038" t="s">
        <v>1855</v>
      </c>
      <c r="D367" s="1328"/>
      <c r="E367" s="1328"/>
      <c r="F367" s="1328"/>
      <c r="G367" s="1328"/>
      <c r="H367" s="1328"/>
      <c r="I367" s="1328"/>
      <c r="J367" s="1328"/>
      <c r="K367" s="1204">
        <v>85334</v>
      </c>
      <c r="L367" s="1328"/>
      <c r="M367" s="1191"/>
      <c r="N367" s="1328"/>
      <c r="O367" s="1328"/>
      <c r="P367" s="1328"/>
      <c r="Q367" s="1328"/>
      <c r="R367" s="1329"/>
    </row>
    <row r="368" spans="1:18" ht="30" customHeight="1">
      <c r="A368" s="1007">
        <v>3</v>
      </c>
      <c r="B368" s="1210" t="s">
        <v>1857</v>
      </c>
      <c r="C368" s="1038" t="s">
        <v>1855</v>
      </c>
      <c r="D368" s="1328"/>
      <c r="E368" s="1328"/>
      <c r="F368" s="1328"/>
      <c r="G368" s="1328"/>
      <c r="H368" s="1328"/>
      <c r="I368" s="1328"/>
      <c r="J368" s="1328"/>
      <c r="K368" s="1204">
        <v>104032</v>
      </c>
      <c r="L368" s="1328"/>
      <c r="M368" s="1191"/>
      <c r="N368" s="1328"/>
      <c r="O368" s="1328"/>
      <c r="P368" s="1328"/>
      <c r="Q368" s="1328"/>
      <c r="R368" s="1329"/>
    </row>
    <row r="369" spans="1:18" ht="30" customHeight="1">
      <c r="A369" s="1007">
        <v>4</v>
      </c>
      <c r="B369" s="1210" t="s">
        <v>1858</v>
      </c>
      <c r="C369" s="1038" t="s">
        <v>1855</v>
      </c>
      <c r="D369" s="1328"/>
      <c r="E369" s="1328"/>
      <c r="F369" s="1328"/>
      <c r="G369" s="1328"/>
      <c r="H369" s="1328"/>
      <c r="I369" s="1328"/>
      <c r="J369" s="1328"/>
      <c r="K369" s="1204">
        <v>116968</v>
      </c>
      <c r="L369" s="1328"/>
      <c r="M369" s="1191"/>
      <c r="N369" s="1328"/>
      <c r="O369" s="1328"/>
      <c r="P369" s="1328"/>
      <c r="Q369" s="1328"/>
      <c r="R369" s="1329"/>
    </row>
    <row r="370" spans="1:18" ht="30" customHeight="1">
      <c r="A370" s="1007">
        <v>5</v>
      </c>
      <c r="B370" s="1210" t="s">
        <v>1859</v>
      </c>
      <c r="C370" s="1038" t="s">
        <v>1855</v>
      </c>
      <c r="D370" s="1328"/>
      <c r="E370" s="1328"/>
      <c r="F370" s="1328"/>
      <c r="G370" s="1328"/>
      <c r="H370" s="1328"/>
      <c r="I370" s="1328"/>
      <c r="J370" s="1328"/>
      <c r="K370" s="1204">
        <v>128019</v>
      </c>
      <c r="L370" s="1328"/>
      <c r="M370" s="1191"/>
      <c r="N370" s="1328"/>
      <c r="O370" s="1328"/>
      <c r="P370" s="1328"/>
      <c r="Q370" s="1328"/>
      <c r="R370" s="1329"/>
    </row>
    <row r="371" spans="1:18" ht="30" customHeight="1">
      <c r="A371" s="1007">
        <v>6</v>
      </c>
      <c r="B371" s="1210" t="s">
        <v>1860</v>
      </c>
      <c r="C371" s="1038" t="s">
        <v>1855</v>
      </c>
      <c r="D371" s="1328"/>
      <c r="E371" s="1328"/>
      <c r="F371" s="1328"/>
      <c r="G371" s="1328"/>
      <c r="H371" s="1328"/>
      <c r="I371" s="1328"/>
      <c r="J371" s="1328"/>
      <c r="K371" s="1204">
        <v>138600</v>
      </c>
      <c r="L371" s="1328"/>
      <c r="M371" s="1191"/>
      <c r="N371" s="1328"/>
      <c r="O371" s="1328"/>
      <c r="P371" s="1328"/>
      <c r="Q371" s="1328"/>
      <c r="R371" s="1329"/>
    </row>
    <row r="372" spans="1:18" ht="30" customHeight="1">
      <c r="A372" s="1007">
        <v>7</v>
      </c>
      <c r="B372" s="1210" t="s">
        <v>1861</v>
      </c>
      <c r="C372" s="1038" t="s">
        <v>1855</v>
      </c>
      <c r="D372" s="1328"/>
      <c r="E372" s="1328"/>
      <c r="F372" s="1328"/>
      <c r="G372" s="1328"/>
      <c r="H372" s="1328"/>
      <c r="I372" s="1328"/>
      <c r="J372" s="1328"/>
      <c r="K372" s="1204">
        <v>148711</v>
      </c>
      <c r="L372" s="1328"/>
      <c r="M372" s="1191"/>
      <c r="N372" s="1328"/>
      <c r="O372" s="1328"/>
      <c r="P372" s="1328"/>
      <c r="Q372" s="1328"/>
      <c r="R372" s="1329"/>
    </row>
    <row r="373" spans="1:18" ht="30" customHeight="1">
      <c r="A373" s="1007">
        <v>8</v>
      </c>
      <c r="B373" s="1210" t="s">
        <v>1869</v>
      </c>
      <c r="C373" s="1038" t="s">
        <v>1855</v>
      </c>
      <c r="D373" s="1328"/>
      <c r="E373" s="1328"/>
      <c r="F373" s="1328"/>
      <c r="G373" s="1328"/>
      <c r="H373" s="1328"/>
      <c r="I373" s="1328"/>
      <c r="J373" s="1328"/>
      <c r="K373" s="1204">
        <v>119816</v>
      </c>
      <c r="L373" s="1328"/>
      <c r="M373" s="1191"/>
      <c r="N373" s="1328"/>
      <c r="O373" s="1328"/>
      <c r="P373" s="1328"/>
      <c r="Q373" s="1328"/>
      <c r="R373" s="1329"/>
    </row>
    <row r="374" spans="1:18" ht="30" customHeight="1">
      <c r="A374" s="1007">
        <v>9</v>
      </c>
      <c r="B374" s="1210" t="s">
        <v>1870</v>
      </c>
      <c r="C374" s="1038" t="s">
        <v>1855</v>
      </c>
      <c r="D374" s="1328"/>
      <c r="E374" s="1328"/>
      <c r="F374" s="1328"/>
      <c r="G374" s="1328"/>
      <c r="H374" s="1328"/>
      <c r="I374" s="1328"/>
      <c r="J374" s="1328"/>
      <c r="K374" s="1204">
        <v>131243</v>
      </c>
      <c r="L374" s="1328"/>
      <c r="M374" s="1191"/>
      <c r="N374" s="1328"/>
      <c r="O374" s="1328"/>
      <c r="P374" s="1328"/>
      <c r="Q374" s="1328"/>
      <c r="R374" s="1329"/>
    </row>
    <row r="375" spans="1:18" ht="30" customHeight="1">
      <c r="A375" s="1007">
        <v>10</v>
      </c>
      <c r="B375" s="1210" t="s">
        <v>1871</v>
      </c>
      <c r="C375" s="1038" t="s">
        <v>1855</v>
      </c>
      <c r="D375" s="1328"/>
      <c r="E375" s="1328"/>
      <c r="F375" s="1328"/>
      <c r="G375" s="1328"/>
      <c r="H375" s="1328"/>
      <c r="I375" s="1328"/>
      <c r="J375" s="1328"/>
      <c r="K375" s="1204">
        <v>142200</v>
      </c>
      <c r="L375" s="1328"/>
      <c r="M375" s="1191"/>
      <c r="N375" s="1328"/>
      <c r="O375" s="1328"/>
      <c r="P375" s="1328"/>
      <c r="Q375" s="1328"/>
      <c r="R375" s="1329"/>
    </row>
    <row r="376" spans="1:18" ht="30" customHeight="1">
      <c r="A376" s="1007">
        <v>11</v>
      </c>
      <c r="B376" s="1210" t="s">
        <v>1872</v>
      </c>
      <c r="C376" s="1038" t="s">
        <v>1855</v>
      </c>
      <c r="D376" s="1328"/>
      <c r="E376" s="1328"/>
      <c r="F376" s="1328"/>
      <c r="G376" s="1328"/>
      <c r="H376" s="1328"/>
      <c r="I376" s="1328"/>
      <c r="J376" s="1328"/>
      <c r="K376" s="1204">
        <v>152687</v>
      </c>
      <c r="L376" s="1328"/>
      <c r="M376" s="1191"/>
      <c r="N376" s="1328"/>
      <c r="O376" s="1328"/>
      <c r="P376" s="1328"/>
      <c r="Q376" s="1328"/>
      <c r="R376" s="1329"/>
    </row>
    <row r="377" spans="1:18" ht="30" customHeight="1">
      <c r="A377" s="1007">
        <v>12</v>
      </c>
      <c r="B377" s="1210" t="s">
        <v>1873</v>
      </c>
      <c r="C377" s="1038" t="s">
        <v>1855</v>
      </c>
      <c r="D377" s="1328"/>
      <c r="E377" s="1328"/>
      <c r="F377" s="1328"/>
      <c r="G377" s="1328"/>
      <c r="H377" s="1328"/>
      <c r="I377" s="1328"/>
      <c r="J377" s="1328"/>
      <c r="K377" s="1204">
        <v>165424</v>
      </c>
      <c r="L377" s="1328"/>
      <c r="M377" s="1191"/>
      <c r="N377" s="1328"/>
      <c r="O377" s="1328"/>
      <c r="P377" s="1328"/>
      <c r="Q377" s="1328"/>
      <c r="R377" s="1329"/>
    </row>
    <row r="378" spans="1:18" ht="30" customHeight="1">
      <c r="A378" s="1007">
        <v>13</v>
      </c>
      <c r="B378" s="1210" t="s">
        <v>1874</v>
      </c>
      <c r="C378" s="1038" t="s">
        <v>1855</v>
      </c>
      <c r="D378" s="1328"/>
      <c r="E378" s="1328"/>
      <c r="F378" s="1328"/>
      <c r="G378" s="1328"/>
      <c r="H378" s="1328"/>
      <c r="I378" s="1328"/>
      <c r="J378" s="1328"/>
      <c r="K378" s="1204">
        <v>82808</v>
      </c>
      <c r="L378" s="1328"/>
      <c r="M378" s="1191"/>
      <c r="N378" s="1328"/>
      <c r="O378" s="1328"/>
      <c r="P378" s="1328"/>
      <c r="Q378" s="1328"/>
      <c r="R378" s="1329"/>
    </row>
    <row r="379" spans="1:18" ht="30" customHeight="1">
      <c r="A379" s="1007">
        <v>14</v>
      </c>
      <c r="B379" s="1210" t="s">
        <v>1862</v>
      </c>
      <c r="C379" s="1038" t="s">
        <v>1855</v>
      </c>
      <c r="D379" s="1328"/>
      <c r="E379" s="1328"/>
      <c r="F379" s="1328"/>
      <c r="G379" s="1328"/>
      <c r="H379" s="1328"/>
      <c r="I379" s="1328"/>
      <c r="J379" s="1328"/>
      <c r="K379" s="1204">
        <v>94815</v>
      </c>
      <c r="L379" s="1328"/>
      <c r="M379" s="1191"/>
      <c r="N379" s="1328"/>
      <c r="O379" s="1328"/>
      <c r="P379" s="1328"/>
      <c r="Q379" s="1328"/>
      <c r="R379" s="1329"/>
    </row>
    <row r="380" spans="1:18" ht="30" customHeight="1">
      <c r="A380" s="1007">
        <v>15</v>
      </c>
      <c r="B380" s="1210" t="s">
        <v>1863</v>
      </c>
      <c r="C380" s="1038" t="s">
        <v>1855</v>
      </c>
      <c r="D380" s="1328"/>
      <c r="E380" s="1328"/>
      <c r="F380" s="1328"/>
      <c r="G380" s="1328"/>
      <c r="H380" s="1328"/>
      <c r="I380" s="1328"/>
      <c r="J380" s="1328"/>
      <c r="K380" s="1204">
        <v>109506</v>
      </c>
      <c r="L380" s="1328"/>
      <c r="M380" s="1191"/>
      <c r="N380" s="1328"/>
      <c r="O380" s="1328"/>
      <c r="P380" s="1328"/>
      <c r="Q380" s="1328"/>
      <c r="R380" s="1329"/>
    </row>
    <row r="381" spans="1:18" ht="30" customHeight="1">
      <c r="A381" s="1007">
        <v>16</v>
      </c>
      <c r="B381" s="1210" t="s">
        <v>1864</v>
      </c>
      <c r="C381" s="1038" t="s">
        <v>1855</v>
      </c>
      <c r="D381" s="1328"/>
      <c r="E381" s="1328"/>
      <c r="F381" s="1328"/>
      <c r="G381" s="1328"/>
      <c r="H381" s="1328"/>
      <c r="I381" s="1328"/>
      <c r="J381" s="1328"/>
      <c r="K381" s="1204">
        <v>121722</v>
      </c>
      <c r="L381" s="1328"/>
      <c r="M381" s="1191"/>
      <c r="N381" s="1328"/>
      <c r="O381" s="1328"/>
      <c r="P381" s="1328"/>
      <c r="Q381" s="1328"/>
      <c r="R381" s="1329"/>
    </row>
    <row r="382" spans="1:18" ht="30" customHeight="1">
      <c r="A382" s="1007">
        <v>17</v>
      </c>
      <c r="B382" s="1210" t="s">
        <v>1865</v>
      </c>
      <c r="C382" s="1038" t="s">
        <v>1855</v>
      </c>
      <c r="D382" s="1328"/>
      <c r="E382" s="1328"/>
      <c r="F382" s="1328"/>
      <c r="G382" s="1328"/>
      <c r="H382" s="1328"/>
      <c r="I382" s="1328"/>
      <c r="J382" s="1328"/>
      <c r="K382" s="1204">
        <v>133488</v>
      </c>
      <c r="L382" s="1328"/>
      <c r="M382" s="1191"/>
      <c r="N382" s="1328"/>
      <c r="O382" s="1328"/>
      <c r="P382" s="1328"/>
      <c r="Q382" s="1328"/>
      <c r="R382" s="1329"/>
    </row>
    <row r="383" spans="1:18" ht="30" customHeight="1">
      <c r="A383" s="1007">
        <v>18</v>
      </c>
      <c r="B383" s="1210" t="s">
        <v>1866</v>
      </c>
      <c r="C383" s="1038" t="s">
        <v>1855</v>
      </c>
      <c r="D383" s="1328"/>
      <c r="E383" s="1328"/>
      <c r="F383" s="1328"/>
      <c r="G383" s="1328"/>
      <c r="H383" s="1328"/>
      <c r="I383" s="1328"/>
      <c r="J383" s="1328"/>
      <c r="K383" s="1204">
        <v>144784</v>
      </c>
      <c r="L383" s="1328"/>
      <c r="M383" s="1191"/>
      <c r="N383" s="1328"/>
      <c r="O383" s="1328"/>
      <c r="P383" s="1328"/>
      <c r="Q383" s="1328"/>
      <c r="R383" s="1329"/>
    </row>
    <row r="384" spans="1:18" ht="30" customHeight="1">
      <c r="A384" s="1007">
        <v>19</v>
      </c>
      <c r="B384" s="1210" t="s">
        <v>1867</v>
      </c>
      <c r="C384" s="1038" t="s">
        <v>1855</v>
      </c>
      <c r="D384" s="1328"/>
      <c r="E384" s="1328"/>
      <c r="F384" s="1328"/>
      <c r="G384" s="1328"/>
      <c r="H384" s="1328"/>
      <c r="I384" s="1328"/>
      <c r="J384" s="1328"/>
      <c r="K384" s="1204">
        <v>168676</v>
      </c>
      <c r="L384" s="1328"/>
      <c r="M384" s="1191"/>
      <c r="N384" s="1328"/>
      <c r="O384" s="1328"/>
      <c r="P384" s="1328"/>
      <c r="Q384" s="1328"/>
      <c r="R384" s="1329"/>
    </row>
    <row r="385" spans="1:18" ht="30" customHeight="1">
      <c r="A385" s="1007">
        <v>20</v>
      </c>
      <c r="B385" s="1210" t="s">
        <v>1868</v>
      </c>
      <c r="C385" s="1038" t="s">
        <v>1855</v>
      </c>
      <c r="D385" s="1328"/>
      <c r="E385" s="1328"/>
      <c r="F385" s="1328"/>
      <c r="G385" s="1328"/>
      <c r="H385" s="1328"/>
      <c r="I385" s="1328"/>
      <c r="J385" s="1328"/>
      <c r="K385" s="1204">
        <v>125882</v>
      </c>
      <c r="L385" s="1328"/>
      <c r="M385" s="1191"/>
      <c r="N385" s="1328"/>
      <c r="O385" s="1328"/>
      <c r="P385" s="1328"/>
      <c r="Q385" s="1328"/>
      <c r="R385" s="1329"/>
    </row>
    <row r="386" spans="1:18" ht="30" customHeight="1">
      <c r="A386" s="1007">
        <v>21</v>
      </c>
      <c r="B386" s="1210" t="s">
        <v>1875</v>
      </c>
      <c r="C386" s="1038" t="s">
        <v>1855</v>
      </c>
      <c r="D386" s="1328"/>
      <c r="E386" s="1328"/>
      <c r="F386" s="1328"/>
      <c r="G386" s="1328"/>
      <c r="H386" s="1328"/>
      <c r="I386" s="1328"/>
      <c r="J386" s="1328"/>
      <c r="K386" s="1204">
        <v>139158</v>
      </c>
      <c r="L386" s="1328"/>
      <c r="M386" s="1191"/>
      <c r="N386" s="1328"/>
      <c r="O386" s="1328"/>
      <c r="P386" s="1328"/>
      <c r="Q386" s="1328"/>
      <c r="R386" s="1329"/>
    </row>
    <row r="387" spans="1:18" ht="30" customHeight="1">
      <c r="A387" s="1007">
        <v>22</v>
      </c>
      <c r="B387" s="1210" t="s">
        <v>1876</v>
      </c>
      <c r="C387" s="1038" t="s">
        <v>1855</v>
      </c>
      <c r="D387" s="1328"/>
      <c r="E387" s="1328"/>
      <c r="F387" s="1328"/>
      <c r="G387" s="1328"/>
      <c r="H387" s="1328"/>
      <c r="I387" s="1328"/>
      <c r="J387" s="1328"/>
      <c r="K387" s="1204">
        <v>149824</v>
      </c>
      <c r="L387" s="1328"/>
      <c r="M387" s="1191"/>
      <c r="N387" s="1328"/>
      <c r="O387" s="1328"/>
      <c r="P387" s="1328"/>
      <c r="Q387" s="1328"/>
      <c r="R387" s="1329"/>
    </row>
    <row r="388" spans="1:18" ht="30" customHeight="1">
      <c r="A388" s="1007">
        <v>23</v>
      </c>
      <c r="B388" s="1210" t="s">
        <v>1876</v>
      </c>
      <c r="C388" s="1038" t="s">
        <v>1855</v>
      </c>
      <c r="D388" s="1328"/>
      <c r="E388" s="1328"/>
      <c r="F388" s="1328"/>
      <c r="G388" s="1328"/>
      <c r="H388" s="1328"/>
      <c r="I388" s="1328"/>
      <c r="J388" s="1328"/>
      <c r="K388" s="1204">
        <v>161925</v>
      </c>
      <c r="L388" s="1328"/>
      <c r="M388" s="1191"/>
      <c r="N388" s="1328"/>
      <c r="O388" s="1328"/>
      <c r="P388" s="1328"/>
      <c r="Q388" s="1328"/>
      <c r="R388" s="1329"/>
    </row>
    <row r="389" spans="1:18" ht="30" customHeight="1">
      <c r="A389" s="1007">
        <v>24</v>
      </c>
      <c r="B389" s="1210" t="s">
        <v>1877</v>
      </c>
      <c r="C389" s="1038" t="s">
        <v>1855</v>
      </c>
      <c r="D389" s="1328"/>
      <c r="E389" s="1328"/>
      <c r="F389" s="1328"/>
      <c r="G389" s="1328"/>
      <c r="H389" s="1328"/>
      <c r="I389" s="1328"/>
      <c r="J389" s="1328"/>
      <c r="K389" s="1204">
        <v>134508</v>
      </c>
      <c r="L389" s="1328"/>
      <c r="M389" s="1191"/>
      <c r="N389" s="1328"/>
      <c r="O389" s="1328"/>
      <c r="P389" s="1328"/>
      <c r="Q389" s="1328"/>
      <c r="R389" s="1329"/>
    </row>
    <row r="390" spans="1:18" ht="30" customHeight="1">
      <c r="A390" s="1007">
        <v>25</v>
      </c>
      <c r="B390" s="1210" t="s">
        <v>1878</v>
      </c>
      <c r="C390" s="1038" t="s">
        <v>1855</v>
      </c>
      <c r="D390" s="1328"/>
      <c r="E390" s="1328"/>
      <c r="F390" s="1328"/>
      <c r="G390" s="1328"/>
      <c r="H390" s="1328"/>
      <c r="I390" s="1328"/>
      <c r="J390" s="1328"/>
      <c r="K390" s="1204">
        <v>147644</v>
      </c>
      <c r="L390" s="1328"/>
      <c r="M390" s="1191"/>
      <c r="N390" s="1328"/>
      <c r="O390" s="1328"/>
      <c r="P390" s="1328"/>
      <c r="Q390" s="1328"/>
      <c r="R390" s="1329"/>
    </row>
    <row r="391" spans="1:18" ht="30" customHeight="1">
      <c r="A391" s="1007">
        <v>26</v>
      </c>
      <c r="B391" s="1210" t="s">
        <v>1879</v>
      </c>
      <c r="C391" s="1308" t="s">
        <v>1855</v>
      </c>
      <c r="D391" s="1328"/>
      <c r="E391" s="1328"/>
      <c r="F391" s="1328"/>
      <c r="G391" s="1328"/>
      <c r="H391" s="1328"/>
      <c r="I391" s="1328"/>
      <c r="J391" s="1328"/>
      <c r="K391" s="1204">
        <v>159838</v>
      </c>
      <c r="L391" s="1328"/>
      <c r="M391" s="1191"/>
      <c r="N391" s="1328"/>
      <c r="O391" s="1328"/>
      <c r="P391" s="1328"/>
      <c r="Q391" s="1328"/>
      <c r="R391" s="1329"/>
    </row>
    <row r="392" spans="1:18" ht="36" customHeight="1">
      <c r="A392" s="1007">
        <v>27</v>
      </c>
      <c r="B392" s="1210" t="s">
        <v>1880</v>
      </c>
      <c r="C392" s="1038" t="s">
        <v>1855</v>
      </c>
      <c r="D392" s="1289"/>
      <c r="E392" s="1289"/>
      <c r="F392" s="1289"/>
      <c r="G392" s="1289"/>
      <c r="H392" s="1289"/>
      <c r="I392" s="1289"/>
      <c r="J392" s="1289"/>
      <c r="K392" s="1204">
        <v>171176</v>
      </c>
      <c r="L392" s="1289"/>
      <c r="M392" s="1191"/>
      <c r="N392" s="1289"/>
      <c r="O392" s="1289"/>
      <c r="P392" s="1289"/>
      <c r="Q392" s="1289"/>
      <c r="R392" s="1310"/>
    </row>
    <row r="393" spans="1:18" ht="36" customHeight="1">
      <c r="A393" s="1007">
        <v>28</v>
      </c>
      <c r="B393" s="1210" t="s">
        <v>1881</v>
      </c>
      <c r="C393" s="1038" t="s">
        <v>1855</v>
      </c>
      <c r="D393" s="1290"/>
      <c r="E393" s="1289"/>
      <c r="F393" s="1290"/>
      <c r="G393" s="1290"/>
      <c r="H393" s="1319"/>
      <c r="I393" s="1290"/>
      <c r="J393" s="1290"/>
      <c r="K393" s="1204">
        <v>186592</v>
      </c>
      <c r="L393" s="1290"/>
      <c r="M393" s="1191"/>
      <c r="N393" s="1290"/>
      <c r="O393" s="1290"/>
      <c r="P393" s="1290"/>
      <c r="Q393" s="1290"/>
      <c r="R393" s="1319"/>
    </row>
    <row r="394" spans="1:18" ht="30.75" customHeight="1">
      <c r="A394" s="1286" t="s">
        <v>1379</v>
      </c>
      <c r="B394" s="413" t="s">
        <v>1820</v>
      </c>
      <c r="C394" s="1289"/>
      <c r="D394" s="1312"/>
      <c r="E394" s="1289"/>
      <c r="F394" s="1290"/>
      <c r="G394" s="1290"/>
      <c r="H394" s="1192"/>
      <c r="I394" s="1290"/>
      <c r="J394" s="1290"/>
      <c r="K394" s="1290"/>
      <c r="L394" s="1290"/>
      <c r="M394" s="1080"/>
      <c r="N394" s="1290"/>
      <c r="O394" s="1290"/>
      <c r="P394" s="1211"/>
      <c r="Q394" s="1211"/>
      <c r="R394" s="1192"/>
    </row>
    <row r="395" spans="1:18" ht="52.5" customHeight="1">
      <c r="A395" s="1313">
        <v>1</v>
      </c>
      <c r="B395" s="3309" t="s">
        <v>2048</v>
      </c>
      <c r="C395" s="3310"/>
      <c r="D395" s="3310"/>
      <c r="E395" s="3310"/>
      <c r="F395" s="3310"/>
      <c r="G395" s="3310"/>
      <c r="H395" s="3310"/>
      <c r="I395" s="3310"/>
      <c r="J395" s="3310"/>
      <c r="K395" s="3310"/>
      <c r="L395" s="3310"/>
      <c r="M395" s="3310"/>
      <c r="N395" s="3310"/>
      <c r="O395" s="3310"/>
      <c r="P395" s="3310"/>
      <c r="Q395" s="3311"/>
      <c r="R395" s="1193"/>
    </row>
    <row r="396" spans="1:18" ht="42.75" customHeight="1">
      <c r="A396" s="1313"/>
      <c r="B396" s="1212" t="s">
        <v>1351</v>
      </c>
      <c r="C396" s="1213" t="s">
        <v>13</v>
      </c>
      <c r="D396" s="1214"/>
      <c r="E396" s="1215"/>
      <c r="F396" s="1216"/>
      <c r="G396" s="1215">
        <v>20454545</v>
      </c>
      <c r="H396" s="3312" t="s">
        <v>1352</v>
      </c>
      <c r="I396" s="3313"/>
      <c r="J396" s="3313"/>
      <c r="K396" s="3313"/>
      <c r="L396" s="3313"/>
      <c r="M396" s="3313"/>
      <c r="N396" s="3313"/>
      <c r="O396" s="3313"/>
      <c r="P396" s="3313"/>
      <c r="Q396" s="3313"/>
      <c r="R396" s="3314"/>
    </row>
    <row r="397" spans="1:18" ht="69.95" customHeight="1">
      <c r="A397" s="1313">
        <v>2</v>
      </c>
      <c r="B397" s="3296" t="s">
        <v>2128</v>
      </c>
      <c r="C397" s="3297"/>
      <c r="D397" s="3297"/>
      <c r="E397" s="3297"/>
      <c r="F397" s="3297"/>
      <c r="G397" s="3297"/>
      <c r="H397" s="3297"/>
      <c r="I397" s="3297"/>
      <c r="J397" s="3297"/>
      <c r="K397" s="3297"/>
      <c r="L397" s="3297"/>
      <c r="M397" s="3297"/>
      <c r="N397" s="3297"/>
      <c r="O397" s="3297"/>
      <c r="P397" s="3297"/>
      <c r="Q397" s="3298"/>
      <c r="R397" s="1330"/>
    </row>
    <row r="398" spans="1:18" ht="36.75" customHeight="1">
      <c r="A398" s="1176"/>
      <c r="B398" s="1025"/>
      <c r="C398" s="1025"/>
      <c r="D398" s="3217" t="s">
        <v>1945</v>
      </c>
      <c r="E398" s="3218"/>
      <c r="F398" s="3218"/>
      <c r="G398" s="3218"/>
      <c r="H398" s="3251"/>
      <c r="I398" s="3251"/>
      <c r="J398" s="3251"/>
      <c r="K398" s="3251"/>
      <c r="L398" s="3251"/>
      <c r="M398" s="3251"/>
      <c r="N398" s="3251"/>
      <c r="O398" s="3251"/>
      <c r="P398" s="3251"/>
      <c r="Q398" s="3251"/>
      <c r="R398" s="3252"/>
    </row>
    <row r="399" spans="1:18" ht="36.75" customHeight="1">
      <c r="A399" s="1313"/>
      <c r="B399" s="1212" t="s">
        <v>1940</v>
      </c>
      <c r="C399" s="1213" t="s">
        <v>32</v>
      </c>
      <c r="D399" s="1217"/>
      <c r="E399" s="1218"/>
      <c r="F399" s="1216"/>
      <c r="G399" s="1198">
        <v>17200</v>
      </c>
      <c r="H399" s="3315" t="s">
        <v>1844</v>
      </c>
      <c r="I399" s="3305"/>
      <c r="J399" s="3305"/>
      <c r="K399" s="3305"/>
      <c r="L399" s="3305"/>
      <c r="M399" s="3305"/>
      <c r="N399" s="3305"/>
      <c r="O399" s="3305"/>
      <c r="P399" s="3305"/>
      <c r="Q399" s="3305"/>
      <c r="R399" s="1219"/>
    </row>
    <row r="400" spans="1:18" ht="36.75" customHeight="1">
      <c r="A400" s="1313"/>
      <c r="B400" s="1212" t="s">
        <v>1941</v>
      </c>
      <c r="C400" s="1213" t="s">
        <v>32</v>
      </c>
      <c r="D400" s="1217"/>
      <c r="E400" s="1218"/>
      <c r="F400" s="1191"/>
      <c r="G400" s="1215">
        <v>19100</v>
      </c>
      <c r="H400" s="3316"/>
      <c r="I400" s="3317"/>
      <c r="J400" s="3317"/>
      <c r="K400" s="3317"/>
      <c r="L400" s="3317"/>
      <c r="M400" s="3317"/>
      <c r="N400" s="3317"/>
      <c r="O400" s="3317"/>
      <c r="P400" s="3317"/>
      <c r="Q400" s="3317"/>
      <c r="R400" s="1220"/>
    </row>
    <row r="401" spans="1:18" ht="36.75" customHeight="1">
      <c r="A401" s="1313"/>
      <c r="B401" s="1212" t="s">
        <v>1942</v>
      </c>
      <c r="C401" s="1213" t="s">
        <v>32</v>
      </c>
      <c r="D401" s="1217"/>
      <c r="E401" s="1218"/>
      <c r="F401" s="1191"/>
      <c r="G401" s="1215">
        <v>16500</v>
      </c>
      <c r="H401" s="3316"/>
      <c r="I401" s="3317"/>
      <c r="J401" s="3317"/>
      <c r="K401" s="3317"/>
      <c r="L401" s="3317"/>
      <c r="M401" s="3317"/>
      <c r="N401" s="3317"/>
      <c r="O401" s="3317"/>
      <c r="P401" s="3317"/>
      <c r="Q401" s="3317"/>
      <c r="R401" s="1220"/>
    </row>
    <row r="402" spans="1:18" ht="36.75" customHeight="1">
      <c r="A402" s="1313"/>
      <c r="B402" s="1212" t="s">
        <v>1943</v>
      </c>
      <c r="C402" s="1213" t="s">
        <v>32</v>
      </c>
      <c r="D402" s="1217"/>
      <c r="E402" s="1218"/>
      <c r="F402" s="1191"/>
      <c r="G402" s="1215">
        <v>17400</v>
      </c>
      <c r="H402" s="3315" t="s">
        <v>1844</v>
      </c>
      <c r="I402" s="3305"/>
      <c r="J402" s="3305"/>
      <c r="K402" s="3305"/>
      <c r="L402" s="3305"/>
      <c r="M402" s="3305"/>
      <c r="N402" s="3305"/>
      <c r="O402" s="3305"/>
      <c r="P402" s="3305"/>
      <c r="Q402" s="3305"/>
      <c r="R402" s="1219"/>
    </row>
    <row r="403" spans="1:18" ht="36.75" customHeight="1">
      <c r="A403" s="1313"/>
      <c r="B403" s="1212" t="s">
        <v>1946</v>
      </c>
      <c r="C403" s="1213" t="s">
        <v>32</v>
      </c>
      <c r="D403" s="1217"/>
      <c r="E403" s="1218"/>
      <c r="F403" s="1191"/>
      <c r="G403" s="1215">
        <v>16900</v>
      </c>
      <c r="H403" s="3316"/>
      <c r="I403" s="3317"/>
      <c r="J403" s="3317"/>
      <c r="K403" s="3317"/>
      <c r="L403" s="3317"/>
      <c r="M403" s="3317"/>
      <c r="N403" s="3317"/>
      <c r="O403" s="3317"/>
      <c r="P403" s="3317"/>
      <c r="Q403" s="3317"/>
      <c r="R403" s="1220"/>
    </row>
    <row r="404" spans="1:18" ht="31.5" customHeight="1">
      <c r="A404" s="1313"/>
      <c r="B404" s="1212" t="s">
        <v>1947</v>
      </c>
      <c r="C404" s="1213" t="s">
        <v>32</v>
      </c>
      <c r="D404" s="1217"/>
      <c r="E404" s="1218"/>
      <c r="F404" s="1327"/>
      <c r="G404" s="1215">
        <v>23000</v>
      </c>
      <c r="H404" s="3318"/>
      <c r="I404" s="3319"/>
      <c r="J404" s="3319"/>
      <c r="K404" s="3319"/>
      <c r="L404" s="3319"/>
      <c r="M404" s="3319"/>
      <c r="N404" s="3319"/>
      <c r="O404" s="3319"/>
      <c r="P404" s="3319"/>
      <c r="Q404" s="3319"/>
      <c r="R404" s="1221"/>
    </row>
    <row r="405" spans="1:18" ht="64.5" customHeight="1">
      <c r="A405" s="1313" t="s">
        <v>1380</v>
      </c>
      <c r="B405" s="3209" t="s">
        <v>1821</v>
      </c>
      <c r="C405" s="3210"/>
      <c r="D405" s="3210"/>
      <c r="E405" s="3210"/>
      <c r="F405" s="1204"/>
      <c r="G405" s="1204"/>
      <c r="H405" s="1211"/>
      <c r="I405" s="1217"/>
      <c r="J405" s="1217"/>
      <c r="K405" s="1217"/>
      <c r="L405" s="1217"/>
      <c r="M405" s="1217"/>
      <c r="N405" s="1222"/>
      <c r="O405" s="1222"/>
      <c r="P405" s="1222"/>
      <c r="Q405" s="1222"/>
      <c r="R405" s="1223"/>
    </row>
    <row r="406" spans="1:18" ht="69.75" customHeight="1">
      <c r="A406" s="1007"/>
      <c r="B406" s="3302" t="s">
        <v>1843</v>
      </c>
      <c r="C406" s="3303"/>
      <c r="D406" s="3303"/>
      <c r="E406" s="3303"/>
      <c r="F406" s="3303"/>
      <c r="G406" s="3303"/>
      <c r="H406" s="3303"/>
      <c r="I406" s="3303"/>
      <c r="J406" s="3303"/>
      <c r="K406" s="3303"/>
      <c r="L406" s="3303"/>
      <c r="M406" s="3303"/>
      <c r="N406" s="3303"/>
      <c r="O406" s="3303"/>
      <c r="P406" s="3303"/>
      <c r="Q406" s="3303"/>
      <c r="R406" s="3304"/>
    </row>
    <row r="407" spans="1:18" ht="34.5" customHeight="1">
      <c r="A407" s="1007"/>
      <c r="B407" s="1224" t="s">
        <v>1345</v>
      </c>
      <c r="C407" s="1225"/>
      <c r="D407" s="1226"/>
      <c r="E407" s="1225"/>
      <c r="F407" s="1225"/>
      <c r="G407" s="1227"/>
      <c r="H407" s="1228"/>
      <c r="I407" s="1191"/>
      <c r="J407" s="1163"/>
      <c r="K407" s="1163"/>
      <c r="L407" s="1163"/>
      <c r="M407" s="1163"/>
      <c r="N407" s="1332"/>
      <c r="O407" s="1332"/>
      <c r="P407" s="1332"/>
      <c r="Q407" s="1332"/>
      <c r="R407" s="1333"/>
    </row>
    <row r="408" spans="1:18" ht="38.25" customHeight="1">
      <c r="A408" s="1007"/>
      <c r="B408" s="1229" t="s">
        <v>1348</v>
      </c>
      <c r="C408" s="1230" t="s">
        <v>13</v>
      </c>
      <c r="D408" s="1231"/>
      <c r="E408" s="1198"/>
      <c r="F408" s="1198"/>
      <c r="G408" s="1232">
        <v>3805000</v>
      </c>
      <c r="H408" s="1233"/>
      <c r="I408" s="3305" t="s">
        <v>1844</v>
      </c>
      <c r="J408" s="3305"/>
      <c r="K408" s="3305"/>
      <c r="L408" s="3305"/>
      <c r="M408" s="3305"/>
      <c r="N408" s="3305"/>
      <c r="O408" s="3305"/>
      <c r="P408" s="3305"/>
      <c r="Q408" s="3305"/>
      <c r="R408" s="3306"/>
    </row>
    <row r="409" spans="1:18" ht="26.25" customHeight="1">
      <c r="A409" s="1007"/>
      <c r="B409" s="1199" t="s">
        <v>1349</v>
      </c>
      <c r="C409" s="1234" t="s">
        <v>13</v>
      </c>
      <c r="D409" s="1234"/>
      <c r="E409" s="1198"/>
      <c r="F409" s="1198"/>
      <c r="G409" s="1232">
        <v>3805000</v>
      </c>
      <c r="H409" s="1232"/>
      <c r="I409" s="3307" t="s">
        <v>1844</v>
      </c>
      <c r="J409" s="3307"/>
      <c r="K409" s="3307"/>
      <c r="L409" s="3307"/>
      <c r="M409" s="3307"/>
      <c r="N409" s="3307"/>
      <c r="O409" s="3307"/>
      <c r="P409" s="3307"/>
      <c r="Q409" s="3307"/>
      <c r="R409" s="3308"/>
    </row>
    <row r="410" spans="1:18" ht="33.75" customHeight="1">
      <c r="A410" s="1007"/>
      <c r="B410" s="1019" t="s">
        <v>1346</v>
      </c>
      <c r="C410" s="1234"/>
      <c r="D410" s="1234"/>
      <c r="E410" s="1198"/>
      <c r="F410" s="1198"/>
      <c r="G410" s="1232"/>
      <c r="H410" s="1232"/>
      <c r="I410" s="1332"/>
      <c r="J410" s="1332"/>
      <c r="K410" s="1332"/>
      <c r="L410" s="1332"/>
      <c r="M410" s="1332"/>
      <c r="N410" s="1331"/>
      <c r="O410" s="1331"/>
      <c r="P410" s="1331"/>
      <c r="Q410" s="1331"/>
      <c r="R410" s="1235"/>
    </row>
    <row r="411" spans="1:18" ht="28.5" customHeight="1">
      <c r="A411" s="1154"/>
      <c r="B411" s="1077" t="s">
        <v>1350</v>
      </c>
      <c r="C411" s="1236" t="s">
        <v>13</v>
      </c>
      <c r="D411" s="1237"/>
      <c r="E411" s="1232"/>
      <c r="F411" s="1232"/>
      <c r="G411" s="1232">
        <v>3065000</v>
      </c>
      <c r="H411" s="1238"/>
      <c r="I411" s="1331"/>
      <c r="J411" s="1331"/>
      <c r="K411" s="1331"/>
      <c r="L411" s="1331"/>
      <c r="M411" s="1331"/>
      <c r="N411" s="1289"/>
      <c r="O411" s="1289"/>
      <c r="P411" s="1289"/>
      <c r="Q411" s="1289"/>
      <c r="R411" s="1310"/>
    </row>
    <row r="412" spans="1:18" ht="45" customHeight="1">
      <c r="A412" s="1286" t="s">
        <v>1419</v>
      </c>
      <c r="B412" s="1288" t="s">
        <v>1822</v>
      </c>
      <c r="C412" s="1289"/>
      <c r="D412" s="1289"/>
      <c r="E412" s="1289"/>
      <c r="F412" s="1289"/>
      <c r="G412" s="1289"/>
      <c r="H412" s="1289"/>
      <c r="I412" s="1289"/>
      <c r="J412" s="1289"/>
      <c r="K412" s="1289"/>
      <c r="L412" s="1289"/>
      <c r="M412" s="1289"/>
      <c r="N412" s="1289"/>
      <c r="O412" s="1289"/>
      <c r="P412" s="1289"/>
      <c r="Q412" s="1289"/>
      <c r="R412" s="1310"/>
    </row>
    <row r="413" spans="1:18" ht="48.75" customHeight="1">
      <c r="A413" s="1295">
        <v>1</v>
      </c>
      <c r="B413" s="3209" t="s">
        <v>1978</v>
      </c>
      <c r="C413" s="3210"/>
      <c r="D413" s="3210"/>
      <c r="E413" s="3210"/>
      <c r="F413" s="3210"/>
      <c r="G413" s="3210"/>
      <c r="H413" s="3210"/>
      <c r="I413" s="3210"/>
      <c r="J413" s="3210"/>
      <c r="K413" s="3210"/>
      <c r="L413" s="3210"/>
      <c r="M413" s="3210"/>
      <c r="N413" s="3210"/>
      <c r="O413" s="3210"/>
      <c r="P413" s="3210"/>
      <c r="Q413" s="3210"/>
      <c r="R413" s="3242"/>
    </row>
    <row r="414" spans="1:18" ht="37.5" customHeight="1">
      <c r="A414" s="1303"/>
      <c r="B414" s="1239"/>
      <c r="C414" s="1240"/>
      <c r="D414" s="1241"/>
      <c r="E414" s="1242"/>
      <c r="F414" s="3267" t="s">
        <v>1515</v>
      </c>
      <c r="G414" s="3267"/>
      <c r="H414" s="3267"/>
      <c r="I414" s="3267"/>
      <c r="J414" s="3267"/>
      <c r="K414" s="3267"/>
      <c r="L414" s="3267"/>
      <c r="M414" s="3267"/>
      <c r="N414" s="3267"/>
      <c r="O414" s="3267"/>
      <c r="P414" s="3267"/>
      <c r="Q414" s="3267"/>
      <c r="R414" s="3176"/>
    </row>
    <row r="415" spans="1:18" ht="60">
      <c r="A415" s="1007"/>
      <c r="B415" s="1038" t="s">
        <v>192</v>
      </c>
      <c r="C415" s="1085" t="s">
        <v>1292</v>
      </c>
      <c r="D415" s="3331" t="s">
        <v>1558</v>
      </c>
      <c r="E415" s="1243"/>
      <c r="F415" s="1244"/>
      <c r="G415" s="1272"/>
      <c r="H415" s="1293"/>
      <c r="I415" s="1293"/>
      <c r="J415" s="1293"/>
      <c r="K415" s="1293">
        <v>7930000</v>
      </c>
      <c r="L415" s="1293"/>
      <c r="M415" s="1293"/>
      <c r="N415" s="1293"/>
      <c r="O415" s="1293"/>
      <c r="P415" s="1293"/>
      <c r="Q415" s="1293"/>
      <c r="R415" s="1294"/>
    </row>
    <row r="416" spans="1:18" ht="60">
      <c r="A416" s="1007"/>
      <c r="B416" s="1245" t="s">
        <v>193</v>
      </c>
      <c r="C416" s="1246" t="s">
        <v>1292</v>
      </c>
      <c r="D416" s="3332"/>
      <c r="E416" s="1243"/>
      <c r="F416" s="1244"/>
      <c r="G416" s="1191"/>
      <c r="H416" s="1293"/>
      <c r="I416" s="1293"/>
      <c r="J416" s="1293"/>
      <c r="K416" s="1293">
        <v>8490000</v>
      </c>
      <c r="L416" s="1293"/>
      <c r="M416" s="1293"/>
      <c r="N416" s="1293"/>
      <c r="O416" s="1293"/>
      <c r="P416" s="1293"/>
      <c r="Q416" s="1293"/>
      <c r="R416" s="1294"/>
    </row>
    <row r="417" spans="1:18" ht="60">
      <c r="A417" s="1007"/>
      <c r="B417" s="1247" t="s">
        <v>194</v>
      </c>
      <c r="C417" s="1248" t="s">
        <v>1292</v>
      </c>
      <c r="D417" s="3333"/>
      <c r="E417" s="1243"/>
      <c r="F417" s="1244"/>
      <c r="G417" s="1327"/>
      <c r="H417" s="1293"/>
      <c r="I417" s="1293"/>
      <c r="J417" s="1293"/>
      <c r="K417" s="1293">
        <v>9600000</v>
      </c>
      <c r="L417" s="1293"/>
      <c r="M417" s="1293"/>
      <c r="N417" s="1293"/>
      <c r="O417" s="1293"/>
      <c r="P417" s="1293"/>
      <c r="Q417" s="1293"/>
      <c r="R417" s="1294"/>
    </row>
    <row r="418" spans="1:18" ht="76.5">
      <c r="A418" s="1007"/>
      <c r="B418" s="1247" t="s">
        <v>196</v>
      </c>
      <c r="C418" s="1248" t="s">
        <v>1292</v>
      </c>
      <c r="D418" s="1007" t="s">
        <v>1558</v>
      </c>
      <c r="E418" s="1243"/>
      <c r="F418" s="1244"/>
      <c r="G418" s="1191"/>
      <c r="H418" s="1293"/>
      <c r="I418" s="1293"/>
      <c r="J418" s="1293"/>
      <c r="K418" s="1293">
        <v>10900000</v>
      </c>
      <c r="L418" s="1293"/>
      <c r="M418" s="1293"/>
      <c r="N418" s="1293"/>
      <c r="O418" s="1293"/>
      <c r="P418" s="1293"/>
      <c r="Q418" s="1293"/>
      <c r="R418" s="1294"/>
    </row>
    <row r="419" spans="1:18" ht="76.5">
      <c r="A419" s="1007"/>
      <c r="B419" s="1249" t="s">
        <v>1979</v>
      </c>
      <c r="C419" s="1248" t="s">
        <v>1292</v>
      </c>
      <c r="D419" s="1007" t="s">
        <v>1558</v>
      </c>
      <c r="E419" s="1243"/>
      <c r="F419" s="1244"/>
      <c r="G419" s="1191"/>
      <c r="H419" s="1293"/>
      <c r="I419" s="1293"/>
      <c r="J419" s="1293"/>
      <c r="K419" s="1293">
        <v>11850000</v>
      </c>
      <c r="L419" s="1293"/>
      <c r="M419" s="1293"/>
      <c r="N419" s="1293"/>
      <c r="O419" s="1293"/>
      <c r="P419" s="1293"/>
      <c r="Q419" s="1293"/>
      <c r="R419" s="1294"/>
    </row>
    <row r="420" spans="1:18" ht="76.5">
      <c r="A420" s="1007"/>
      <c r="B420" s="1038" t="s">
        <v>199</v>
      </c>
      <c r="C420" s="1250" t="s">
        <v>1292</v>
      </c>
      <c r="D420" s="1303" t="s">
        <v>1558</v>
      </c>
      <c r="E420" s="1251"/>
      <c r="F420" s="1252"/>
      <c r="G420" s="1216"/>
      <c r="H420" s="1315"/>
      <c r="I420" s="1315"/>
      <c r="J420" s="1315"/>
      <c r="K420" s="1315">
        <v>12200000</v>
      </c>
      <c r="L420" s="1315"/>
      <c r="M420" s="1315"/>
      <c r="N420" s="1293"/>
      <c r="O420" s="1293"/>
      <c r="P420" s="1293"/>
      <c r="Q420" s="1293"/>
      <c r="R420" s="1294"/>
    </row>
    <row r="421" spans="1:18" ht="87.75" customHeight="1">
      <c r="A421" s="157"/>
      <c r="B421" s="849" t="s">
        <v>1980</v>
      </c>
      <c r="C421" s="235" t="s">
        <v>1292</v>
      </c>
      <c r="D421" s="811"/>
      <c r="E421" s="376"/>
      <c r="F421" s="377"/>
      <c r="G421" s="855"/>
      <c r="H421" s="462"/>
      <c r="I421" s="462"/>
      <c r="J421" s="462"/>
      <c r="K421" s="462">
        <v>13190000</v>
      </c>
      <c r="L421" s="462"/>
      <c r="M421" s="462"/>
      <c r="N421" s="350"/>
      <c r="O421" s="350"/>
      <c r="P421" s="350"/>
      <c r="Q421" s="350"/>
      <c r="R421" s="587"/>
    </row>
    <row r="422" spans="1:18" ht="87.75" customHeight="1">
      <c r="A422" s="191"/>
      <c r="B422" s="849" t="s">
        <v>1981</v>
      </c>
      <c r="C422" s="235" t="s">
        <v>1292</v>
      </c>
      <c r="D422" s="811"/>
      <c r="E422" s="376"/>
      <c r="F422" s="377"/>
      <c r="G422" s="289"/>
      <c r="H422" s="462"/>
      <c r="I422" s="462"/>
      <c r="J422" s="462"/>
      <c r="K422" s="462">
        <v>14050000</v>
      </c>
      <c r="L422" s="462"/>
      <c r="M422" s="462"/>
      <c r="N422" s="350"/>
      <c r="O422" s="350"/>
      <c r="P422" s="350"/>
      <c r="Q422" s="350"/>
      <c r="R422" s="587"/>
    </row>
    <row r="423" spans="1:18" ht="39" customHeight="1">
      <c r="A423" s="191"/>
      <c r="B423" s="2965" t="s">
        <v>200</v>
      </c>
      <c r="C423" s="2966"/>
      <c r="D423" s="2966"/>
      <c r="E423" s="2966"/>
      <c r="F423" s="2966"/>
      <c r="G423" s="350"/>
      <c r="H423" s="350"/>
      <c r="I423" s="350"/>
      <c r="J423" s="350"/>
      <c r="K423" s="350"/>
      <c r="L423" s="350"/>
      <c r="M423" s="476"/>
      <c r="N423" s="863"/>
      <c r="O423" s="863"/>
      <c r="P423" s="863"/>
      <c r="Q423" s="863"/>
      <c r="R423" s="895"/>
    </row>
    <row r="424" spans="1:18" ht="45">
      <c r="A424" s="157"/>
      <c r="B424" s="681" t="s">
        <v>201</v>
      </c>
      <c r="C424" s="365" t="s">
        <v>1292</v>
      </c>
      <c r="D424" s="3019" t="s">
        <v>1558</v>
      </c>
      <c r="E424" s="236"/>
      <c r="F424" s="586"/>
      <c r="G424" s="144"/>
      <c r="H424" s="863"/>
      <c r="I424" s="863"/>
      <c r="J424" s="863"/>
      <c r="K424" s="863">
        <v>11760000</v>
      </c>
      <c r="L424" s="863"/>
      <c r="M424" s="863"/>
      <c r="N424" s="462"/>
      <c r="O424" s="462"/>
      <c r="P424" s="462"/>
      <c r="Q424" s="462"/>
      <c r="R424" s="463"/>
    </row>
    <row r="425" spans="1:18" ht="45">
      <c r="A425" s="157"/>
      <c r="B425" s="254" t="s">
        <v>202</v>
      </c>
      <c r="C425" s="235" t="s">
        <v>1292</v>
      </c>
      <c r="D425" s="3020"/>
      <c r="E425" s="237"/>
      <c r="F425" s="377"/>
      <c r="G425" s="289"/>
      <c r="H425" s="462"/>
      <c r="I425" s="462"/>
      <c r="J425" s="462"/>
      <c r="K425" s="462">
        <v>14900000</v>
      </c>
      <c r="L425" s="462"/>
      <c r="M425" s="462"/>
      <c r="N425" s="462"/>
      <c r="O425" s="462"/>
      <c r="P425" s="462"/>
      <c r="Q425" s="462"/>
      <c r="R425" s="463"/>
    </row>
    <row r="426" spans="1:18" ht="45">
      <c r="A426" s="157"/>
      <c r="B426" s="150" t="s">
        <v>203</v>
      </c>
      <c r="C426" s="361" t="s">
        <v>1292</v>
      </c>
      <c r="D426" s="3020"/>
      <c r="E426" s="237"/>
      <c r="F426" s="377"/>
      <c r="G426" s="289"/>
      <c r="H426" s="462"/>
      <c r="I426" s="462"/>
      <c r="J426" s="462"/>
      <c r="K426" s="462">
        <v>17600000</v>
      </c>
      <c r="L426" s="462"/>
      <c r="M426" s="462"/>
      <c r="N426" s="462"/>
      <c r="O426" s="462"/>
      <c r="P426" s="462"/>
      <c r="Q426" s="462"/>
      <c r="R426" s="463"/>
    </row>
    <row r="427" spans="1:18" ht="48" customHeight="1">
      <c r="A427" s="329"/>
      <c r="B427" s="217" t="s">
        <v>204</v>
      </c>
      <c r="C427" s="361" t="s">
        <v>1292</v>
      </c>
      <c r="D427" s="3021"/>
      <c r="E427" s="371"/>
      <c r="F427" s="377"/>
      <c r="G427" s="144"/>
      <c r="H427" s="462"/>
      <c r="I427" s="462"/>
      <c r="J427" s="462"/>
      <c r="K427" s="462">
        <v>20690000</v>
      </c>
      <c r="L427" s="462"/>
      <c r="M427" s="462"/>
      <c r="N427" s="896"/>
      <c r="O427" s="896"/>
      <c r="P427" s="896"/>
      <c r="Q427" s="896"/>
      <c r="R427" s="897"/>
    </row>
    <row r="428" spans="1:18" ht="48" customHeight="1">
      <c r="A428" s="329">
        <v>2</v>
      </c>
      <c r="B428" s="3022" t="s">
        <v>1949</v>
      </c>
      <c r="C428" s="3023"/>
      <c r="D428" s="3023"/>
      <c r="E428" s="3023"/>
      <c r="F428" s="3023"/>
      <c r="G428" s="3023"/>
      <c r="H428" s="3023"/>
      <c r="I428" s="3023"/>
      <c r="J428" s="3023"/>
      <c r="K428" s="3023"/>
      <c r="L428" s="3023"/>
      <c r="M428" s="3023"/>
      <c r="N428" s="3023"/>
      <c r="O428" s="3023"/>
      <c r="P428" s="3023"/>
      <c r="Q428" s="3334"/>
      <c r="R428" s="3024"/>
    </row>
    <row r="429" spans="1:18" ht="30" customHeight="1">
      <c r="A429" s="329"/>
      <c r="B429" s="1281"/>
      <c r="C429" s="897"/>
      <c r="D429" s="2960" t="s">
        <v>1515</v>
      </c>
      <c r="E429" s="2960"/>
      <c r="F429" s="2960"/>
      <c r="G429" s="2960"/>
      <c r="H429" s="2960"/>
      <c r="I429" s="2960"/>
      <c r="J429" s="2960"/>
      <c r="K429" s="2960"/>
      <c r="L429" s="2960"/>
      <c r="M429" s="2960"/>
      <c r="N429" s="2960"/>
      <c r="O429" s="2960"/>
      <c r="P429" s="2960"/>
      <c r="Q429" s="897"/>
      <c r="R429" s="897"/>
    </row>
    <row r="430" spans="1:18" ht="37.5" customHeight="1">
      <c r="A430" s="329"/>
      <c r="B430" s="645" t="s">
        <v>1950</v>
      </c>
      <c r="C430" s="918" t="s">
        <v>1292</v>
      </c>
      <c r="D430" s="896"/>
      <c r="E430" s="896"/>
      <c r="F430" s="896"/>
      <c r="G430" s="896"/>
      <c r="H430" s="896"/>
      <c r="I430" s="896"/>
      <c r="J430" s="896"/>
      <c r="K430" s="988">
        <v>4425000</v>
      </c>
      <c r="L430" s="896"/>
      <c r="M430" s="896"/>
      <c r="N430" s="896"/>
      <c r="O430" s="896"/>
      <c r="P430" s="896"/>
      <c r="Q430" s="989"/>
      <c r="R430" s="897"/>
    </row>
    <row r="431" spans="1:18" ht="57" customHeight="1">
      <c r="A431" s="329"/>
      <c r="B431" s="645" t="s">
        <v>1950</v>
      </c>
      <c r="C431" s="361" t="s">
        <v>1292</v>
      </c>
      <c r="D431" s="896"/>
      <c r="E431" s="896"/>
      <c r="F431" s="896"/>
      <c r="G431" s="896"/>
      <c r="H431" s="896"/>
      <c r="I431" s="896"/>
      <c r="J431" s="896"/>
      <c r="K431" s="988">
        <v>5250000</v>
      </c>
      <c r="L431" s="896"/>
      <c r="M431" s="896"/>
      <c r="N431" s="896"/>
      <c r="O431" s="896"/>
      <c r="P431" s="896"/>
      <c r="Q431" s="896"/>
      <c r="R431" s="897"/>
    </row>
    <row r="432" spans="1:18" ht="74.25" customHeight="1">
      <c r="A432" s="329"/>
      <c r="B432" s="645" t="s">
        <v>1951</v>
      </c>
      <c r="C432" s="361" t="s">
        <v>1292</v>
      </c>
      <c r="D432" s="896"/>
      <c r="E432" s="896"/>
      <c r="F432" s="896"/>
      <c r="G432" s="896"/>
      <c r="H432" s="896"/>
      <c r="I432" s="896"/>
      <c r="J432" s="896"/>
      <c r="K432" s="988">
        <v>6375000</v>
      </c>
      <c r="L432" s="896"/>
      <c r="M432" s="896"/>
      <c r="N432" s="896"/>
      <c r="O432" s="896"/>
      <c r="P432" s="896"/>
      <c r="Q432" s="896"/>
      <c r="R432" s="897"/>
    </row>
    <row r="433" spans="1:18" ht="69.75" customHeight="1">
      <c r="A433" s="329"/>
      <c r="B433" s="645" t="s">
        <v>1952</v>
      </c>
      <c r="C433" s="361" t="s">
        <v>1292</v>
      </c>
      <c r="D433" s="990"/>
      <c r="E433" s="896"/>
      <c r="F433" s="896"/>
      <c r="G433" s="896"/>
      <c r="H433" s="896"/>
      <c r="I433" s="896"/>
      <c r="J433" s="896"/>
      <c r="K433" s="988">
        <v>8400000</v>
      </c>
      <c r="L433" s="896"/>
      <c r="M433" s="896"/>
      <c r="N433" s="896"/>
      <c r="O433" s="896"/>
      <c r="P433" s="896"/>
      <c r="Q433" s="896"/>
      <c r="R433" s="897"/>
    </row>
    <row r="434" spans="1:18" ht="69.75" customHeight="1">
      <c r="A434" s="329"/>
      <c r="B434" s="645" t="s">
        <v>1953</v>
      </c>
      <c r="C434" s="361" t="s">
        <v>1292</v>
      </c>
      <c r="D434" s="896"/>
      <c r="E434" s="896"/>
      <c r="F434" s="896"/>
      <c r="G434" s="896"/>
      <c r="H434" s="896"/>
      <c r="I434" s="896"/>
      <c r="J434" s="896"/>
      <c r="K434" s="988">
        <v>9150000</v>
      </c>
      <c r="L434" s="896"/>
      <c r="M434" s="896"/>
      <c r="N434" s="896"/>
      <c r="O434" s="896"/>
      <c r="P434" s="896"/>
      <c r="Q434" s="896"/>
      <c r="R434" s="897"/>
    </row>
    <row r="435" spans="1:18" ht="69.75" customHeight="1">
      <c r="A435" s="329"/>
      <c r="B435" s="645" t="s">
        <v>1954</v>
      </c>
      <c r="C435" s="361" t="s">
        <v>1292</v>
      </c>
      <c r="D435" s="896"/>
      <c r="E435" s="896"/>
      <c r="F435" s="896"/>
      <c r="G435" s="896"/>
      <c r="H435" s="896"/>
      <c r="I435" s="896"/>
      <c r="J435" s="896"/>
      <c r="K435" s="988">
        <v>9450000</v>
      </c>
      <c r="L435" s="896"/>
      <c r="M435" s="896"/>
      <c r="N435" s="896"/>
      <c r="O435" s="896"/>
      <c r="P435" s="896"/>
      <c r="Q435" s="896"/>
      <c r="R435" s="897"/>
    </row>
    <row r="436" spans="1:18" ht="69.75" customHeight="1">
      <c r="A436" s="329"/>
      <c r="B436" s="645" t="s">
        <v>1955</v>
      </c>
      <c r="C436" s="361" t="s">
        <v>1292</v>
      </c>
      <c r="D436" s="896"/>
      <c r="E436" s="896"/>
      <c r="F436" s="896"/>
      <c r="G436" s="896"/>
      <c r="H436" s="896"/>
      <c r="I436" s="896"/>
      <c r="J436" s="896"/>
      <c r="K436" s="988">
        <v>9760000</v>
      </c>
      <c r="L436" s="896"/>
      <c r="M436" s="896"/>
      <c r="N436" s="896"/>
      <c r="O436" s="896"/>
      <c r="P436" s="896"/>
      <c r="Q436" s="896"/>
      <c r="R436" s="897"/>
    </row>
    <row r="437" spans="1:18" ht="69.75" customHeight="1">
      <c r="A437" s="329"/>
      <c r="B437" s="645" t="s">
        <v>1956</v>
      </c>
      <c r="C437" s="361" t="s">
        <v>1292</v>
      </c>
      <c r="D437" s="896"/>
      <c r="E437" s="896"/>
      <c r="F437" s="896"/>
      <c r="G437" s="896"/>
      <c r="H437" s="896"/>
      <c r="I437" s="896"/>
      <c r="J437" s="896"/>
      <c r="K437" s="988">
        <v>10650000</v>
      </c>
      <c r="L437" s="896"/>
      <c r="M437" s="896"/>
      <c r="N437" s="896"/>
      <c r="O437" s="896"/>
      <c r="P437" s="896"/>
      <c r="Q437" s="896"/>
      <c r="R437" s="897"/>
    </row>
    <row r="438" spans="1:18" ht="69.75" customHeight="1">
      <c r="A438" s="329"/>
      <c r="B438" s="645" t="s">
        <v>1957</v>
      </c>
      <c r="C438" s="361" t="s">
        <v>1292</v>
      </c>
      <c r="D438" s="896"/>
      <c r="E438" s="896"/>
      <c r="F438" s="896"/>
      <c r="G438" s="896"/>
      <c r="H438" s="896"/>
      <c r="I438" s="896"/>
      <c r="J438" s="896"/>
      <c r="K438" s="988">
        <v>11250000</v>
      </c>
      <c r="L438" s="896"/>
      <c r="M438" s="896"/>
      <c r="N438" s="896"/>
      <c r="O438" s="896"/>
      <c r="P438" s="896"/>
      <c r="Q438" s="896"/>
      <c r="R438" s="897"/>
    </row>
    <row r="439" spans="1:18" ht="69.75" customHeight="1">
      <c r="A439" s="329"/>
      <c r="B439" s="645" t="s">
        <v>1958</v>
      </c>
      <c r="C439" s="361" t="s">
        <v>1292</v>
      </c>
      <c r="D439" s="896"/>
      <c r="E439" s="896"/>
      <c r="F439" s="896"/>
      <c r="G439" s="896"/>
      <c r="H439" s="896"/>
      <c r="I439" s="896"/>
      <c r="J439" s="896"/>
      <c r="K439" s="988">
        <v>12225000</v>
      </c>
      <c r="L439" s="896"/>
      <c r="M439" s="896"/>
      <c r="N439" s="896"/>
      <c r="O439" s="896"/>
      <c r="P439" s="896"/>
      <c r="Q439" s="896"/>
      <c r="R439" s="897"/>
    </row>
    <row r="440" spans="1:18" ht="69.75" customHeight="1">
      <c r="A440" s="329"/>
      <c r="B440" s="645" t="s">
        <v>1959</v>
      </c>
      <c r="C440" s="361" t="s">
        <v>1292</v>
      </c>
      <c r="D440" s="896"/>
      <c r="E440" s="896"/>
      <c r="F440" s="896"/>
      <c r="G440" s="896"/>
      <c r="H440" s="896"/>
      <c r="I440" s="896"/>
      <c r="J440" s="896"/>
      <c r="K440" s="988">
        <v>13040000</v>
      </c>
      <c r="L440" s="896"/>
      <c r="M440" s="896"/>
      <c r="N440" s="896"/>
      <c r="O440" s="896"/>
      <c r="P440" s="896"/>
      <c r="Q440" s="896"/>
      <c r="R440" s="897"/>
    </row>
    <row r="441" spans="1:18" ht="69.75" customHeight="1">
      <c r="A441" s="329"/>
      <c r="B441" s="645" t="s">
        <v>1960</v>
      </c>
      <c r="C441" s="361" t="s">
        <v>1292</v>
      </c>
      <c r="D441" s="896"/>
      <c r="E441" s="896"/>
      <c r="F441" s="896"/>
      <c r="G441" s="896"/>
      <c r="H441" s="896"/>
      <c r="I441" s="896"/>
      <c r="J441" s="896"/>
      <c r="K441" s="988">
        <v>13800000</v>
      </c>
      <c r="L441" s="896"/>
      <c r="M441" s="896"/>
      <c r="N441" s="896"/>
      <c r="O441" s="896"/>
      <c r="P441" s="896"/>
      <c r="Q441" s="896"/>
      <c r="R441" s="897"/>
    </row>
    <row r="442" spans="1:18" ht="69.75" customHeight="1">
      <c r="A442" s="329"/>
      <c r="B442" s="645" t="s">
        <v>1961</v>
      </c>
      <c r="C442" s="361" t="s">
        <v>1292</v>
      </c>
      <c r="D442" s="896"/>
      <c r="E442" s="896"/>
      <c r="F442" s="896"/>
      <c r="G442" s="896"/>
      <c r="H442" s="896"/>
      <c r="I442" s="896"/>
      <c r="J442" s="896"/>
      <c r="K442" s="988">
        <v>14925000</v>
      </c>
      <c r="L442" s="896"/>
      <c r="M442" s="896"/>
      <c r="N442" s="896"/>
      <c r="O442" s="896"/>
      <c r="P442" s="896"/>
      <c r="Q442" s="896"/>
      <c r="R442" s="897"/>
    </row>
    <row r="443" spans="1:18" ht="69.75" customHeight="1">
      <c r="A443" s="329"/>
      <c r="B443" s="645" t="s">
        <v>1962</v>
      </c>
      <c r="C443" s="361" t="s">
        <v>1292</v>
      </c>
      <c r="D443" s="896"/>
      <c r="E443" s="896"/>
      <c r="F443" s="896"/>
      <c r="G443" s="896"/>
      <c r="H443" s="896"/>
      <c r="I443" s="896"/>
      <c r="J443" s="896"/>
      <c r="K443" s="988">
        <v>15920000</v>
      </c>
      <c r="L443" s="896"/>
      <c r="M443" s="896"/>
      <c r="N443" s="896"/>
      <c r="O443" s="896"/>
      <c r="P443" s="896"/>
      <c r="Q443" s="896"/>
      <c r="R443" s="897"/>
    </row>
    <row r="444" spans="1:18" ht="69.75" customHeight="1">
      <c r="A444" s="329"/>
      <c r="B444" s="645" t="s">
        <v>1963</v>
      </c>
      <c r="C444" s="361" t="s">
        <v>1292</v>
      </c>
      <c r="D444" s="896"/>
      <c r="E444" s="896"/>
      <c r="F444" s="896"/>
      <c r="G444" s="896"/>
      <c r="H444" s="896"/>
      <c r="I444" s="896"/>
      <c r="J444" s="896"/>
      <c r="K444" s="988">
        <v>34350000</v>
      </c>
      <c r="L444" s="896"/>
      <c r="M444" s="896"/>
      <c r="N444" s="896"/>
      <c r="O444" s="896"/>
      <c r="P444" s="896"/>
      <c r="Q444" s="896"/>
      <c r="R444" s="897"/>
    </row>
    <row r="445" spans="1:18" ht="69.75" customHeight="1">
      <c r="A445" s="329"/>
      <c r="B445" s="645" t="s">
        <v>1964</v>
      </c>
      <c r="C445" s="361" t="s">
        <v>1292</v>
      </c>
      <c r="D445" s="896"/>
      <c r="E445" s="896"/>
      <c r="F445" s="896"/>
      <c r="G445" s="896"/>
      <c r="H445" s="896"/>
      <c r="I445" s="896"/>
      <c r="J445" s="896"/>
      <c r="K445" s="988">
        <v>5520000</v>
      </c>
      <c r="L445" s="896"/>
      <c r="M445" s="896"/>
      <c r="N445" s="896"/>
      <c r="O445" s="896"/>
      <c r="P445" s="896"/>
      <c r="Q445" s="896"/>
      <c r="R445" s="897"/>
    </row>
    <row r="446" spans="1:18" ht="69.75" customHeight="1">
      <c r="A446" s="329"/>
      <c r="B446" s="645" t="s">
        <v>1965</v>
      </c>
      <c r="C446" s="361" t="s">
        <v>1292</v>
      </c>
      <c r="D446" s="896"/>
      <c r="E446" s="896"/>
      <c r="F446" s="896"/>
      <c r="G446" s="896"/>
      <c r="H446" s="896"/>
      <c r="I446" s="896"/>
      <c r="J446" s="896"/>
      <c r="K446" s="988">
        <v>6560000</v>
      </c>
      <c r="L446" s="896"/>
      <c r="M446" s="896"/>
      <c r="N446" s="896"/>
      <c r="O446" s="896"/>
      <c r="P446" s="896"/>
      <c r="Q446" s="896"/>
      <c r="R446" s="897"/>
    </row>
    <row r="447" spans="1:18" ht="69.75" customHeight="1">
      <c r="A447" s="329"/>
      <c r="B447" s="645" t="s">
        <v>1966</v>
      </c>
      <c r="C447" s="361" t="s">
        <v>1292</v>
      </c>
      <c r="D447" s="896"/>
      <c r="E447" s="896"/>
      <c r="F447" s="896"/>
      <c r="G447" s="896"/>
      <c r="H447" s="896"/>
      <c r="I447" s="896"/>
      <c r="J447" s="896"/>
      <c r="K447" s="988">
        <v>7600000</v>
      </c>
      <c r="L447" s="896"/>
      <c r="M447" s="896"/>
      <c r="N447" s="896"/>
      <c r="O447" s="896"/>
      <c r="P447" s="896"/>
      <c r="Q447" s="896"/>
      <c r="R447" s="897"/>
    </row>
    <row r="448" spans="1:18" ht="69.75" customHeight="1">
      <c r="A448" s="329"/>
      <c r="B448" s="645" t="s">
        <v>1967</v>
      </c>
      <c r="C448" s="361" t="s">
        <v>1292</v>
      </c>
      <c r="D448" s="896"/>
      <c r="E448" s="896"/>
      <c r="F448" s="896"/>
      <c r="G448" s="896"/>
      <c r="H448" s="896"/>
      <c r="I448" s="896"/>
      <c r="J448" s="896"/>
      <c r="K448" s="988">
        <v>8800000</v>
      </c>
      <c r="L448" s="896"/>
      <c r="M448" s="896"/>
      <c r="N448" s="896"/>
      <c r="O448" s="896"/>
      <c r="P448" s="896"/>
      <c r="Q448" s="896"/>
      <c r="R448" s="897"/>
    </row>
    <row r="449" spans="1:18" ht="69.75" customHeight="1">
      <c r="A449" s="329"/>
      <c r="B449" s="645" t="s">
        <v>1968</v>
      </c>
      <c r="C449" s="361" t="s">
        <v>1292</v>
      </c>
      <c r="D449" s="896"/>
      <c r="E449" s="896"/>
      <c r="F449" s="896"/>
      <c r="G449" s="896"/>
      <c r="H449" s="896"/>
      <c r="I449" s="896"/>
      <c r="J449" s="896"/>
      <c r="K449" s="988">
        <v>10400000</v>
      </c>
      <c r="L449" s="896"/>
      <c r="M449" s="896"/>
      <c r="N449" s="896"/>
      <c r="O449" s="896"/>
      <c r="P449" s="896"/>
      <c r="Q449" s="896"/>
      <c r="R449" s="897"/>
    </row>
    <row r="450" spans="1:18" ht="69.75" customHeight="1">
      <c r="A450" s="329"/>
      <c r="B450" s="645" t="s">
        <v>1969</v>
      </c>
      <c r="C450" s="361" t="s">
        <v>1292</v>
      </c>
      <c r="D450" s="896"/>
      <c r="E450" s="896"/>
      <c r="F450" s="896"/>
      <c r="G450" s="896"/>
      <c r="H450" s="896"/>
      <c r="I450" s="896"/>
      <c r="J450" s="896"/>
      <c r="K450" s="988">
        <v>12000000</v>
      </c>
      <c r="L450" s="896"/>
      <c r="M450" s="896"/>
      <c r="N450" s="896"/>
      <c r="O450" s="896"/>
      <c r="P450" s="896"/>
      <c r="Q450" s="896"/>
      <c r="R450" s="897"/>
    </row>
    <row r="451" spans="1:18" ht="69.75" customHeight="1">
      <c r="A451" s="329"/>
      <c r="B451" s="645" t="s">
        <v>1970</v>
      </c>
      <c r="C451" s="361" t="s">
        <v>1292</v>
      </c>
      <c r="D451" s="896"/>
      <c r="E451" s="896"/>
      <c r="F451" s="896"/>
      <c r="G451" s="896"/>
      <c r="H451" s="896"/>
      <c r="I451" s="896"/>
      <c r="J451" s="896"/>
      <c r="K451" s="988">
        <v>14320000</v>
      </c>
      <c r="L451" s="896"/>
      <c r="M451" s="896"/>
      <c r="N451" s="896"/>
      <c r="O451" s="896"/>
      <c r="P451" s="896"/>
      <c r="Q451" s="896"/>
      <c r="R451" s="897"/>
    </row>
    <row r="452" spans="1:18" ht="49.5" customHeight="1">
      <c r="A452" s="329">
        <v>2</v>
      </c>
      <c r="B452" s="3299" t="s">
        <v>2024</v>
      </c>
      <c r="C452" s="3300"/>
      <c r="D452" s="3300"/>
      <c r="E452" s="3300"/>
      <c r="F452" s="3300"/>
      <c r="G452" s="3300"/>
      <c r="H452" s="3300"/>
      <c r="I452" s="3300"/>
      <c r="J452" s="3300"/>
      <c r="K452" s="3300"/>
      <c r="L452" s="3300"/>
      <c r="M452" s="3300"/>
      <c r="N452" s="3300"/>
      <c r="O452" s="3300"/>
      <c r="P452" s="3300"/>
      <c r="Q452" s="3300"/>
      <c r="R452" s="3301"/>
    </row>
    <row r="453" spans="1:18" ht="31.5" customHeight="1">
      <c r="A453" s="191"/>
      <c r="B453" s="414"/>
      <c r="C453" s="296"/>
      <c r="D453" s="814"/>
      <c r="E453" s="414"/>
      <c r="F453" s="296"/>
      <c r="G453" s="2969" t="s">
        <v>1453</v>
      </c>
      <c r="H453" s="2969"/>
      <c r="I453" s="2969"/>
      <c r="J453" s="2969"/>
      <c r="K453" s="2969"/>
      <c r="L453" s="2969"/>
      <c r="M453" s="2969"/>
      <c r="N453" s="2969"/>
      <c r="O453" s="2969"/>
      <c r="P453" s="2969"/>
      <c r="Q453" s="2969"/>
      <c r="R453" s="2970"/>
    </row>
    <row r="454" spans="1:18" ht="129.75" customHeight="1">
      <c r="A454" s="191"/>
      <c r="B454" s="682" t="s">
        <v>1384</v>
      </c>
      <c r="C454" s="361" t="s">
        <v>1292</v>
      </c>
      <c r="D454" s="791" t="s">
        <v>1573</v>
      </c>
      <c r="E454" s="672"/>
      <c r="F454" s="673"/>
      <c r="G454" s="673"/>
      <c r="H454" s="673"/>
      <c r="I454" s="673"/>
      <c r="J454" s="673"/>
      <c r="K454" s="495">
        <v>8900000</v>
      </c>
      <c r="L454" s="673"/>
      <c r="M454" s="144"/>
      <c r="N454" s="673"/>
      <c r="O454" s="673"/>
      <c r="P454" s="673"/>
      <c r="Q454" s="673"/>
      <c r="R454" s="674"/>
    </row>
    <row r="455" spans="1:18" ht="131.25" customHeight="1">
      <c r="A455" s="191"/>
      <c r="B455" s="256" t="s">
        <v>1386</v>
      </c>
      <c r="C455" s="235" t="s">
        <v>1292</v>
      </c>
      <c r="D455" s="791" t="s">
        <v>1573</v>
      </c>
      <c r="E455" s="672"/>
      <c r="F455" s="673"/>
      <c r="G455" s="673"/>
      <c r="H455" s="673"/>
      <c r="I455" s="673"/>
      <c r="J455" s="673"/>
      <c r="K455" s="495">
        <v>9850000</v>
      </c>
      <c r="L455" s="673"/>
      <c r="M455" s="289"/>
      <c r="N455" s="591"/>
      <c r="O455" s="591"/>
      <c r="P455" s="364"/>
      <c r="Q455" s="364"/>
      <c r="R455" s="595"/>
    </row>
    <row r="456" spans="1:18" ht="139.5" customHeight="1">
      <c r="A456" s="191"/>
      <c r="B456" s="255" t="s">
        <v>1385</v>
      </c>
      <c r="C456" s="235" t="s">
        <v>1292</v>
      </c>
      <c r="D456" s="791" t="s">
        <v>1572</v>
      </c>
      <c r="E456" s="601"/>
      <c r="F456" s="591"/>
      <c r="G456" s="591"/>
      <c r="H456" s="364"/>
      <c r="I456" s="591"/>
      <c r="J456" s="591"/>
      <c r="K456" s="750">
        <v>11500000</v>
      </c>
      <c r="L456" s="591"/>
      <c r="M456" s="144"/>
      <c r="N456" s="239"/>
      <c r="O456" s="239"/>
      <c r="P456" s="239"/>
      <c r="Q456" s="239"/>
      <c r="R456" s="594"/>
    </row>
    <row r="457" spans="1:18" ht="139.5" customHeight="1">
      <c r="A457" s="191"/>
      <c r="B457" s="683" t="s">
        <v>1317</v>
      </c>
      <c r="C457" s="235" t="s">
        <v>1292</v>
      </c>
      <c r="D457" s="791" t="s">
        <v>1573</v>
      </c>
      <c r="E457" s="378"/>
      <c r="F457" s="239"/>
      <c r="G457" s="239"/>
      <c r="H457" s="239"/>
      <c r="I457" s="239"/>
      <c r="J457" s="239"/>
      <c r="K457" s="749">
        <v>12000000</v>
      </c>
      <c r="L457" s="239"/>
      <c r="M457" s="289"/>
      <c r="N457" s="239"/>
      <c r="O457" s="239"/>
      <c r="P457" s="239"/>
      <c r="Q457" s="239"/>
      <c r="R457" s="594"/>
    </row>
    <row r="458" spans="1:18" ht="132.75" customHeight="1">
      <c r="A458" s="191"/>
      <c r="B458" s="257" t="s">
        <v>1387</v>
      </c>
      <c r="C458" s="235" t="s">
        <v>1292</v>
      </c>
      <c r="D458" s="791" t="s">
        <v>1573</v>
      </c>
      <c r="E458" s="378"/>
      <c r="F458" s="239"/>
      <c r="G458" s="239"/>
      <c r="H458" s="239"/>
      <c r="I458" s="239"/>
      <c r="J458" s="239"/>
      <c r="K458" s="749">
        <v>13000000</v>
      </c>
      <c r="L458" s="239"/>
      <c r="M458" s="289"/>
      <c r="N458" s="239"/>
      <c r="O458" s="366"/>
      <c r="P458" s="366"/>
      <c r="Q458" s="366"/>
      <c r="R458" s="600"/>
    </row>
    <row r="459" spans="1:18" ht="139.5" customHeight="1">
      <c r="A459" s="191"/>
      <c r="B459" s="150" t="s">
        <v>1388</v>
      </c>
      <c r="C459" s="483" t="s">
        <v>1292</v>
      </c>
      <c r="D459" s="157" t="s">
        <v>1573</v>
      </c>
      <c r="E459" s="599"/>
      <c r="F459" s="364"/>
      <c r="G459" s="366"/>
      <c r="H459" s="366"/>
      <c r="I459" s="366"/>
      <c r="J459" s="366"/>
      <c r="K459" s="754">
        <v>14500000</v>
      </c>
      <c r="L459" s="366"/>
      <c r="M459" s="289"/>
      <c r="N459" s="239"/>
      <c r="O459" s="364"/>
      <c r="P459" s="364"/>
      <c r="Q459" s="364"/>
      <c r="R459" s="595"/>
    </row>
    <row r="460" spans="1:18" ht="132" customHeight="1">
      <c r="A460" s="191"/>
      <c r="B460" s="150" t="s">
        <v>1389</v>
      </c>
      <c r="C460" s="235" t="s">
        <v>1292</v>
      </c>
      <c r="D460" s="791" t="s">
        <v>1573</v>
      </c>
      <c r="E460" s="378"/>
      <c r="F460" s="239"/>
      <c r="G460" s="364"/>
      <c r="H460" s="364"/>
      <c r="I460" s="364"/>
      <c r="J460" s="364"/>
      <c r="K460" s="750">
        <v>15000000</v>
      </c>
      <c r="L460" s="364"/>
      <c r="M460" s="289"/>
      <c r="N460" s="239"/>
      <c r="O460" s="364"/>
      <c r="P460" s="364"/>
      <c r="Q460" s="364"/>
      <c r="R460" s="595"/>
    </row>
    <row r="461" spans="1:18" ht="139.5" customHeight="1">
      <c r="A461" s="191"/>
      <c r="B461" s="248" t="s">
        <v>1390</v>
      </c>
      <c r="C461" s="235" t="s">
        <v>1292</v>
      </c>
      <c r="D461" s="791" t="s">
        <v>1573</v>
      </c>
      <c r="E461" s="378"/>
      <c r="F461" s="239"/>
      <c r="G461" s="239"/>
      <c r="H461" s="239"/>
      <c r="I461" s="239"/>
      <c r="J461" s="239"/>
      <c r="K461" s="749">
        <v>15500000</v>
      </c>
      <c r="L461" s="239"/>
      <c r="M461" s="289"/>
      <c r="N461" s="239"/>
      <c r="O461" s="239"/>
      <c r="P461" s="239"/>
      <c r="Q461" s="239"/>
      <c r="R461" s="594"/>
    </row>
    <row r="462" spans="1:18" ht="139.5" customHeight="1">
      <c r="A462" s="191"/>
      <c r="B462" s="248" t="s">
        <v>1391</v>
      </c>
      <c r="C462" s="235" t="s">
        <v>1292</v>
      </c>
      <c r="D462" s="791" t="s">
        <v>1573</v>
      </c>
      <c r="E462" s="378"/>
      <c r="F462" s="239"/>
      <c r="G462" s="239"/>
      <c r="H462" s="239"/>
      <c r="I462" s="239"/>
      <c r="J462" s="239"/>
      <c r="K462" s="749">
        <v>10065000</v>
      </c>
      <c r="L462" s="239"/>
      <c r="M462" s="289"/>
      <c r="N462" s="239"/>
      <c r="O462" s="239"/>
      <c r="P462" s="239"/>
      <c r="Q462" s="239"/>
      <c r="R462" s="594"/>
    </row>
    <row r="463" spans="1:18" ht="139.5" customHeight="1">
      <c r="A463" s="191"/>
      <c r="B463" s="150" t="s">
        <v>1392</v>
      </c>
      <c r="C463" s="235" t="s">
        <v>1292</v>
      </c>
      <c r="D463" s="791" t="s">
        <v>1573</v>
      </c>
      <c r="E463" s="378"/>
      <c r="F463" s="239"/>
      <c r="G463" s="239"/>
      <c r="H463" s="239"/>
      <c r="I463" s="239"/>
      <c r="J463" s="239"/>
      <c r="K463" s="495">
        <v>10950000</v>
      </c>
      <c r="L463" s="239"/>
      <c r="M463" s="289"/>
      <c r="N463" s="239"/>
      <c r="O463" s="366"/>
      <c r="P463" s="366"/>
      <c r="Q463" s="366"/>
      <c r="R463" s="600"/>
    </row>
    <row r="464" spans="1:18" ht="139.5" customHeight="1">
      <c r="A464" s="341"/>
      <c r="B464" s="248" t="s">
        <v>1394</v>
      </c>
      <c r="C464" s="235" t="s">
        <v>1292</v>
      </c>
      <c r="D464" s="791" t="s">
        <v>1573</v>
      </c>
      <c r="E464" s="378"/>
      <c r="F464" s="239"/>
      <c r="G464" s="239"/>
      <c r="H464" s="239"/>
      <c r="I464" s="239"/>
      <c r="J464" s="239"/>
      <c r="K464" s="749">
        <v>12200000</v>
      </c>
      <c r="L464" s="239"/>
      <c r="M464" s="289"/>
      <c r="N464" s="239"/>
      <c r="O464" s="239"/>
      <c r="P464" s="239"/>
      <c r="Q464" s="239"/>
      <c r="R464" s="594"/>
    </row>
    <row r="465" spans="1:18" ht="139.5" customHeight="1">
      <c r="A465" s="191"/>
      <c r="B465" s="248" t="s">
        <v>1393</v>
      </c>
      <c r="C465" s="361" t="s">
        <v>1292</v>
      </c>
      <c r="D465" s="791" t="s">
        <v>1572</v>
      </c>
      <c r="E465" s="378"/>
      <c r="F465" s="364"/>
      <c r="G465" s="364"/>
      <c r="H465" s="364"/>
      <c r="I465" s="364"/>
      <c r="J465" s="364"/>
      <c r="K465" s="750">
        <v>12800000</v>
      </c>
      <c r="L465" s="364"/>
      <c r="M465" s="289"/>
      <c r="N465" s="239"/>
      <c r="O465" s="239"/>
      <c r="P465" s="239"/>
      <c r="Q465" s="239"/>
      <c r="R465" s="594"/>
    </row>
    <row r="466" spans="1:18" ht="139.5" customHeight="1">
      <c r="A466" s="191"/>
      <c r="B466" s="150" t="s">
        <v>1395</v>
      </c>
      <c r="C466" s="235" t="s">
        <v>1292</v>
      </c>
      <c r="D466" s="791" t="s">
        <v>1573</v>
      </c>
      <c r="E466" s="378"/>
      <c r="F466" s="239"/>
      <c r="G466" s="239"/>
      <c r="H466" s="239"/>
      <c r="I466" s="239"/>
      <c r="J466" s="239"/>
      <c r="K466" s="749">
        <v>14080000</v>
      </c>
      <c r="L466" s="239"/>
      <c r="M466" s="144"/>
      <c r="N466" s="239"/>
      <c r="O466" s="239"/>
      <c r="P466" s="239"/>
      <c r="Q466" s="239"/>
      <c r="R466" s="594"/>
    </row>
    <row r="467" spans="1:18" ht="139.5" customHeight="1">
      <c r="A467" s="191"/>
      <c r="B467" s="248" t="s">
        <v>1396</v>
      </c>
      <c r="C467" s="235" t="s">
        <v>1292</v>
      </c>
      <c r="D467" s="791" t="s">
        <v>1572</v>
      </c>
      <c r="E467" s="379"/>
      <c r="F467" s="364"/>
      <c r="G467" s="364"/>
      <c r="H467" s="364"/>
      <c r="I467" s="364"/>
      <c r="J467" s="364"/>
      <c r="K467" s="750">
        <v>16350000</v>
      </c>
      <c r="L467" s="364"/>
      <c r="M467" s="291"/>
      <c r="N467" s="364"/>
      <c r="O467" s="364"/>
      <c r="P467" s="364"/>
      <c r="Q467" s="364"/>
      <c r="R467" s="595"/>
    </row>
    <row r="468" spans="1:18" ht="139.5" customHeight="1">
      <c r="A468" s="191"/>
      <c r="B468" s="755" t="s">
        <v>1652</v>
      </c>
      <c r="C468" s="235" t="s">
        <v>1292</v>
      </c>
      <c r="D468" s="791" t="s">
        <v>1572</v>
      </c>
      <c r="E468" s="378"/>
      <c r="F468" s="239"/>
      <c r="G468" s="239"/>
      <c r="H468" s="239"/>
      <c r="I468" s="239"/>
      <c r="J468" s="239"/>
      <c r="K468" s="749">
        <v>10065000</v>
      </c>
      <c r="L468" s="239"/>
      <c r="M468" s="289"/>
      <c r="N468" s="239"/>
      <c r="O468" s="239"/>
      <c r="P468" s="239"/>
      <c r="Q468" s="239"/>
      <c r="R468" s="594"/>
    </row>
    <row r="469" spans="1:18" ht="139.5" customHeight="1">
      <c r="A469" s="191">
        <v>16</v>
      </c>
      <c r="B469" s="755" t="s">
        <v>1653</v>
      </c>
      <c r="C469" s="235" t="s">
        <v>1292</v>
      </c>
      <c r="D469" s="791" t="s">
        <v>1572</v>
      </c>
      <c r="E469" s="378"/>
      <c r="F469" s="239"/>
      <c r="G469" s="239"/>
      <c r="H469" s="239"/>
      <c r="I469" s="239"/>
      <c r="J469" s="239"/>
      <c r="K469" s="749">
        <v>11000000</v>
      </c>
      <c r="L469" s="239"/>
      <c r="M469" s="289"/>
      <c r="N469" s="239"/>
      <c r="O469" s="239"/>
      <c r="P469" s="239"/>
      <c r="Q469" s="239"/>
      <c r="R469" s="594"/>
    </row>
    <row r="470" spans="1:18" ht="139.5" customHeight="1">
      <c r="A470" s="191"/>
      <c r="B470" s="755" t="s">
        <v>1654</v>
      </c>
      <c r="C470" s="235" t="s">
        <v>1292</v>
      </c>
      <c r="D470" s="791" t="s">
        <v>1572</v>
      </c>
      <c r="E470" s="379"/>
      <c r="F470" s="364"/>
      <c r="G470" s="364"/>
      <c r="H470" s="364"/>
      <c r="I470" s="364"/>
      <c r="J470" s="364"/>
      <c r="K470" s="750">
        <v>12500000</v>
      </c>
      <c r="L470" s="364"/>
      <c r="M470" s="289"/>
      <c r="N470" s="364"/>
      <c r="O470" s="364"/>
      <c r="P470" s="364"/>
      <c r="Q470" s="364"/>
      <c r="R470" s="595"/>
    </row>
    <row r="471" spans="1:18" ht="139.5" customHeight="1">
      <c r="A471" s="191"/>
      <c r="B471" s="772" t="s">
        <v>1655</v>
      </c>
      <c r="C471" s="235" t="s">
        <v>1292</v>
      </c>
      <c r="D471" s="791" t="s">
        <v>1572</v>
      </c>
      <c r="E471" s="379"/>
      <c r="F471" s="364"/>
      <c r="G471" s="364"/>
      <c r="H471" s="364"/>
      <c r="I471" s="364"/>
      <c r="J471" s="364"/>
      <c r="K471" s="750">
        <v>13500000</v>
      </c>
      <c r="L471" s="364"/>
      <c r="M471" s="289"/>
      <c r="N471" s="364"/>
      <c r="O471" s="364"/>
      <c r="P471" s="364"/>
      <c r="Q471" s="364"/>
      <c r="R471" s="595"/>
    </row>
    <row r="472" spans="1:18" ht="139.5" customHeight="1">
      <c r="A472" s="191"/>
      <c r="B472" s="772" t="s">
        <v>1819</v>
      </c>
      <c r="C472" s="235" t="s">
        <v>1292</v>
      </c>
      <c r="D472" s="791" t="s">
        <v>1572</v>
      </c>
      <c r="E472" s="378"/>
      <c r="F472" s="239"/>
      <c r="G472" s="239"/>
      <c r="H472" s="239"/>
      <c r="I472" s="239"/>
      <c r="J472" s="239"/>
      <c r="K472" s="749">
        <v>14500000</v>
      </c>
      <c r="L472" s="239"/>
      <c r="M472" s="289"/>
      <c r="N472" s="239"/>
      <c r="O472" s="239"/>
      <c r="P472" s="239"/>
      <c r="Q472" s="239"/>
      <c r="R472" s="594"/>
    </row>
    <row r="473" spans="1:18" ht="139.5" customHeight="1">
      <c r="A473" s="191"/>
      <c r="B473" s="772" t="s">
        <v>1824</v>
      </c>
      <c r="C473" s="235" t="s">
        <v>1292</v>
      </c>
      <c r="D473" s="791" t="s">
        <v>1572</v>
      </c>
      <c r="E473" s="379"/>
      <c r="F473" s="364"/>
      <c r="G473" s="364"/>
      <c r="H473" s="364"/>
      <c r="I473" s="364"/>
      <c r="J473" s="364"/>
      <c r="K473" s="750">
        <v>16800000</v>
      </c>
      <c r="L473" s="364"/>
      <c r="M473" s="289"/>
      <c r="N473" s="239"/>
      <c r="O473" s="239"/>
      <c r="P473" s="239"/>
      <c r="Q473" s="239"/>
      <c r="R473" s="594"/>
    </row>
    <row r="474" spans="1:18" ht="88.5" customHeight="1">
      <c r="A474" s="191"/>
      <c r="B474" s="756" t="s">
        <v>1656</v>
      </c>
      <c r="C474" s="235" t="s">
        <v>1292</v>
      </c>
      <c r="D474" s="791" t="s">
        <v>1572</v>
      </c>
      <c r="E474" s="378"/>
      <c r="F474" s="239"/>
      <c r="G474" s="239"/>
      <c r="H474" s="239"/>
      <c r="I474" s="239"/>
      <c r="J474" s="239"/>
      <c r="K474" s="749">
        <v>7500000</v>
      </c>
      <c r="L474" s="239"/>
      <c r="M474" s="289"/>
      <c r="N474" s="239"/>
      <c r="O474" s="239"/>
      <c r="P474" s="239"/>
      <c r="Q474" s="239"/>
      <c r="R474" s="594"/>
    </row>
    <row r="475" spans="1:18" ht="99.75" customHeight="1">
      <c r="A475" s="191"/>
      <c r="B475" s="756" t="s">
        <v>1657</v>
      </c>
      <c r="C475" s="235" t="s">
        <v>1292</v>
      </c>
      <c r="D475" s="791" t="s">
        <v>1572</v>
      </c>
      <c r="E475" s="378"/>
      <c r="F475" s="239"/>
      <c r="G475" s="239"/>
      <c r="H475" s="239"/>
      <c r="I475" s="239"/>
      <c r="J475" s="239"/>
      <c r="K475" s="495">
        <v>8200000</v>
      </c>
      <c r="L475" s="239"/>
      <c r="M475" s="289"/>
      <c r="N475" s="239"/>
      <c r="O475" s="239"/>
      <c r="P475" s="239"/>
      <c r="Q475" s="239"/>
      <c r="R475" s="594"/>
    </row>
    <row r="476" spans="1:18" ht="104.25" customHeight="1">
      <c r="A476" s="191"/>
      <c r="B476" s="756" t="s">
        <v>1658</v>
      </c>
      <c r="C476" s="235" t="s">
        <v>1292</v>
      </c>
      <c r="D476" s="791" t="s">
        <v>1572</v>
      </c>
      <c r="E476" s="378"/>
      <c r="F476" s="239"/>
      <c r="G476" s="239"/>
      <c r="H476" s="239"/>
      <c r="I476" s="239"/>
      <c r="J476" s="239"/>
      <c r="K476" s="495">
        <v>8800000</v>
      </c>
      <c r="L476" s="239"/>
      <c r="M476" s="289"/>
      <c r="N476" s="364"/>
      <c r="O476" s="364"/>
      <c r="P476" s="364"/>
      <c r="Q476" s="364"/>
      <c r="R476" s="595"/>
    </row>
    <row r="477" spans="1:18" ht="87.75" customHeight="1">
      <c r="A477" s="191"/>
      <c r="B477" s="763" t="s">
        <v>1659</v>
      </c>
      <c r="C477" s="235" t="s">
        <v>1292</v>
      </c>
      <c r="D477" s="791" t="s">
        <v>1572</v>
      </c>
      <c r="E477" s="379"/>
      <c r="F477" s="364"/>
      <c r="G477" s="364"/>
      <c r="H477" s="364"/>
      <c r="I477" s="364"/>
      <c r="J477" s="364"/>
      <c r="K477" s="730">
        <v>9300000</v>
      </c>
      <c r="L477" s="364"/>
      <c r="M477" s="289"/>
      <c r="N477" s="239"/>
      <c r="O477" s="239"/>
      <c r="P477" s="239"/>
      <c r="Q477" s="239"/>
      <c r="R477" s="594"/>
    </row>
    <row r="478" spans="1:18" ht="149.25" customHeight="1">
      <c r="A478" s="157"/>
      <c r="B478" s="217" t="s">
        <v>1406</v>
      </c>
      <c r="C478" s="233" t="s">
        <v>1292</v>
      </c>
      <c r="D478" s="791" t="s">
        <v>1572</v>
      </c>
      <c r="E478" s="378"/>
      <c r="F478" s="239"/>
      <c r="G478" s="239"/>
      <c r="H478" s="239"/>
      <c r="I478" s="239"/>
      <c r="J478" s="239"/>
      <c r="K478" s="495">
        <v>29500000</v>
      </c>
      <c r="L478" s="239"/>
      <c r="M478" s="144"/>
      <c r="N478" s="239"/>
      <c r="O478" s="239"/>
      <c r="P478" s="239"/>
      <c r="Q478" s="239"/>
      <c r="R478" s="594"/>
    </row>
    <row r="479" spans="1:18" ht="151.5" customHeight="1">
      <c r="A479" s="342"/>
      <c r="B479" s="160" t="s">
        <v>1407</v>
      </c>
      <c r="C479" s="365" t="s">
        <v>1292</v>
      </c>
      <c r="D479" s="791" t="s">
        <v>1572</v>
      </c>
      <c r="E479" s="378"/>
      <c r="F479" s="239"/>
      <c r="G479" s="239"/>
      <c r="H479" s="239"/>
      <c r="I479" s="239"/>
      <c r="J479" s="239"/>
      <c r="K479" s="749">
        <v>36200000</v>
      </c>
      <c r="L479" s="239"/>
      <c r="M479" s="289"/>
      <c r="N479" s="239"/>
      <c r="O479" s="239"/>
      <c r="P479" s="239"/>
      <c r="Q479" s="239"/>
      <c r="R479" s="594"/>
    </row>
    <row r="480" spans="1:18" ht="153.75" customHeight="1">
      <c r="A480" s="191"/>
      <c r="B480" s="217" t="s">
        <v>1408</v>
      </c>
      <c r="C480" s="235" t="s">
        <v>1292</v>
      </c>
      <c r="D480" s="791" t="s">
        <v>1572</v>
      </c>
      <c r="E480" s="378"/>
      <c r="F480" s="239"/>
      <c r="G480" s="239"/>
      <c r="H480" s="239"/>
      <c r="I480" s="239"/>
      <c r="J480" s="239"/>
      <c r="K480" s="749">
        <v>37350000</v>
      </c>
      <c r="L480" s="239"/>
      <c r="M480" s="289"/>
      <c r="N480" s="239"/>
      <c r="O480" s="239"/>
      <c r="P480" s="239"/>
      <c r="Q480" s="239"/>
      <c r="R480" s="594"/>
    </row>
    <row r="481" spans="1:18" ht="139.5" customHeight="1">
      <c r="A481" s="191">
        <v>28</v>
      </c>
      <c r="B481" s="217" t="s">
        <v>1409</v>
      </c>
      <c r="C481" s="235" t="s">
        <v>1292</v>
      </c>
      <c r="D481" s="791" t="s">
        <v>1572</v>
      </c>
      <c r="E481" s="378"/>
      <c r="F481" s="239"/>
      <c r="G481" s="239"/>
      <c r="H481" s="239"/>
      <c r="I481" s="239"/>
      <c r="J481" s="239"/>
      <c r="K481" s="749">
        <v>24000000</v>
      </c>
      <c r="L481" s="239"/>
      <c r="M481" s="144"/>
      <c r="N481" s="364"/>
      <c r="O481" s="364"/>
      <c r="P481" s="364"/>
      <c r="Q481" s="364"/>
      <c r="R481" s="595"/>
    </row>
    <row r="482" spans="1:18" ht="139.5" customHeight="1">
      <c r="A482" s="191"/>
      <c r="B482" s="150" t="s">
        <v>1410</v>
      </c>
      <c r="C482" s="235" t="s">
        <v>1292</v>
      </c>
      <c r="D482" s="791" t="s">
        <v>1572</v>
      </c>
      <c r="E482" s="379"/>
      <c r="F482" s="364"/>
      <c r="G482" s="364"/>
      <c r="H482" s="364"/>
      <c r="I482" s="364"/>
      <c r="J482" s="364"/>
      <c r="K482" s="750">
        <v>29500000</v>
      </c>
      <c r="L482" s="364"/>
      <c r="M482" s="289"/>
      <c r="N482" s="239"/>
      <c r="O482" s="239"/>
      <c r="P482" s="239"/>
      <c r="Q482" s="239"/>
      <c r="R482" s="594"/>
    </row>
    <row r="483" spans="1:18" ht="139.5" customHeight="1">
      <c r="A483" s="191"/>
      <c r="B483" s="150" t="s">
        <v>1411</v>
      </c>
      <c r="C483" s="235" t="s">
        <v>1292</v>
      </c>
      <c r="D483" s="791" t="s">
        <v>1572</v>
      </c>
      <c r="E483" s="378"/>
      <c r="F483" s="239"/>
      <c r="G483" s="239"/>
      <c r="H483" s="239"/>
      <c r="I483" s="239"/>
      <c r="J483" s="239"/>
      <c r="K483" s="749">
        <v>36200000</v>
      </c>
      <c r="L483" s="239"/>
      <c r="M483" s="289"/>
      <c r="N483" s="239"/>
      <c r="O483" s="239"/>
      <c r="P483" s="239"/>
      <c r="Q483" s="239"/>
      <c r="R483" s="594"/>
    </row>
    <row r="484" spans="1:18" ht="139.5" customHeight="1">
      <c r="A484" s="191">
        <v>31</v>
      </c>
      <c r="B484" s="217" t="s">
        <v>1412</v>
      </c>
      <c r="C484" s="235" t="s">
        <v>1292</v>
      </c>
      <c r="D484" s="791" t="s">
        <v>1572</v>
      </c>
      <c r="E484" s="378"/>
      <c r="F484" s="239"/>
      <c r="G484" s="239"/>
      <c r="H484" s="239"/>
      <c r="I484" s="239"/>
      <c r="J484" s="239"/>
      <c r="K484" s="749">
        <v>37350000</v>
      </c>
      <c r="L484" s="239"/>
      <c r="M484" s="144"/>
      <c r="N484" s="239"/>
      <c r="O484" s="239"/>
      <c r="P484" s="239"/>
      <c r="Q484" s="239"/>
      <c r="R484" s="594"/>
    </row>
    <row r="485" spans="1:18" ht="171" customHeight="1">
      <c r="A485" s="191"/>
      <c r="B485" s="217" t="s">
        <v>1413</v>
      </c>
      <c r="C485" s="235" t="s">
        <v>1292</v>
      </c>
      <c r="D485" s="791" t="s">
        <v>1572</v>
      </c>
      <c r="E485" s="378"/>
      <c r="F485" s="239"/>
      <c r="G485" s="239"/>
      <c r="H485" s="239"/>
      <c r="I485" s="239"/>
      <c r="J485" s="239"/>
      <c r="K485" s="749">
        <v>15700000</v>
      </c>
      <c r="L485" s="239"/>
      <c r="M485" s="289"/>
      <c r="N485" s="239"/>
      <c r="O485" s="239"/>
      <c r="P485" s="239"/>
      <c r="Q485" s="239"/>
      <c r="R485" s="594"/>
    </row>
    <row r="486" spans="1:18" ht="165" customHeight="1">
      <c r="A486" s="191">
        <v>33</v>
      </c>
      <c r="B486" s="150" t="s">
        <v>1414</v>
      </c>
      <c r="C486" s="235" t="s">
        <v>1292</v>
      </c>
      <c r="D486" s="791" t="s">
        <v>1572</v>
      </c>
      <c r="E486" s="378"/>
      <c r="F486" s="239"/>
      <c r="G486" s="239"/>
      <c r="H486" s="239"/>
      <c r="I486" s="239"/>
      <c r="J486" s="239"/>
      <c r="K486" s="749">
        <v>19750000</v>
      </c>
      <c r="L486" s="239"/>
      <c r="M486" s="289"/>
      <c r="N486" s="239"/>
      <c r="O486" s="239"/>
      <c r="P486" s="239"/>
      <c r="Q486" s="239"/>
      <c r="R486" s="594"/>
    </row>
    <row r="487" spans="1:18" ht="167.25" customHeight="1">
      <c r="A487" s="157">
        <v>34</v>
      </c>
      <c r="B487" s="217" t="s">
        <v>1415</v>
      </c>
      <c r="C487" s="361" t="s">
        <v>1292</v>
      </c>
      <c r="D487" s="791" t="s">
        <v>1572</v>
      </c>
      <c r="E487" s="378"/>
      <c r="F487" s="239"/>
      <c r="G487" s="239"/>
      <c r="H487" s="239"/>
      <c r="I487" s="239"/>
      <c r="J487" s="239"/>
      <c r="K487" s="495">
        <v>20350000</v>
      </c>
      <c r="L487" s="239"/>
      <c r="M487" s="144"/>
      <c r="N487" s="364"/>
      <c r="O487" s="364"/>
      <c r="P487" s="300"/>
      <c r="Q487" s="300"/>
      <c r="R487" s="415"/>
    </row>
    <row r="488" spans="1:18" ht="168" customHeight="1">
      <c r="A488" s="372">
        <v>35</v>
      </c>
      <c r="B488" s="150" t="s">
        <v>1416</v>
      </c>
      <c r="C488" s="235" t="s">
        <v>1292</v>
      </c>
      <c r="D488" s="791" t="s">
        <v>1572</v>
      </c>
      <c r="E488" s="379"/>
      <c r="F488" s="364"/>
      <c r="G488" s="364"/>
      <c r="H488" s="300"/>
      <c r="I488" s="364"/>
      <c r="J488" s="364"/>
      <c r="K488" s="730">
        <v>22350000</v>
      </c>
      <c r="L488" s="364"/>
      <c r="M488" s="289"/>
      <c r="N488" s="298"/>
      <c r="O488" s="298"/>
      <c r="P488" s="729"/>
      <c r="Q488" s="729"/>
      <c r="R488" s="735"/>
    </row>
    <row r="489" spans="1:18" ht="47.25" customHeight="1">
      <c r="A489" s="156" t="s">
        <v>1501</v>
      </c>
      <c r="B489" s="499" t="s">
        <v>1823</v>
      </c>
      <c r="C489" s="298"/>
      <c r="D489" s="473"/>
      <c r="E489" s="185"/>
      <c r="F489" s="298"/>
      <c r="G489" s="298"/>
      <c r="H489" s="729"/>
      <c r="I489" s="298"/>
      <c r="J489" s="298"/>
      <c r="K489" s="298"/>
      <c r="L489" s="298"/>
      <c r="M489" s="473"/>
      <c r="N489" s="1280"/>
      <c r="O489" s="1280"/>
      <c r="P489" s="1280"/>
      <c r="Q489" s="1280"/>
      <c r="R489" s="1283"/>
    </row>
    <row r="490" spans="1:18" ht="52.5" customHeight="1">
      <c r="A490" s="157"/>
      <c r="B490" s="2971" t="s">
        <v>2042</v>
      </c>
      <c r="C490" s="2972"/>
      <c r="D490" s="2972"/>
      <c r="E490" s="2972"/>
      <c r="F490" s="2972"/>
      <c r="G490" s="2972"/>
      <c r="H490" s="2972"/>
      <c r="I490" s="2972"/>
      <c r="J490" s="2972"/>
      <c r="K490" s="2972"/>
      <c r="L490" s="2972"/>
      <c r="M490" s="2972"/>
      <c r="N490" s="2972"/>
      <c r="O490" s="2972"/>
      <c r="P490" s="2972"/>
      <c r="Q490" s="2972"/>
      <c r="R490" s="3073"/>
    </row>
    <row r="491" spans="1:18" ht="23.25" customHeight="1">
      <c r="A491" s="157"/>
      <c r="B491" s="2944" t="s">
        <v>1503</v>
      </c>
      <c r="C491" s="2945"/>
      <c r="D491" s="815"/>
      <c r="E491" s="185"/>
      <c r="F491" s="298"/>
      <c r="G491" s="472"/>
      <c r="H491" s="495"/>
      <c r="I491" s="472"/>
      <c r="J491" s="472"/>
      <c r="K491" s="495">
        <v>2450</v>
      </c>
      <c r="L491" s="472"/>
      <c r="M491" s="472"/>
      <c r="N491" s="495"/>
      <c r="O491" s="495"/>
      <c r="P491" s="495"/>
      <c r="Q491" s="495"/>
      <c r="R491" s="608"/>
    </row>
    <row r="492" spans="1:18" ht="25.5" customHeight="1">
      <c r="A492" s="157"/>
      <c r="B492" s="684" t="s">
        <v>1504</v>
      </c>
      <c r="C492" s="497" t="s">
        <v>178</v>
      </c>
      <c r="D492" s="3077" t="s">
        <v>177</v>
      </c>
      <c r="E492" s="498"/>
      <c r="F492" s="495"/>
      <c r="G492" s="495"/>
      <c r="H492" s="495"/>
      <c r="I492" s="495"/>
      <c r="J492" s="495"/>
      <c r="K492" s="495">
        <v>4070</v>
      </c>
      <c r="L492" s="495"/>
      <c r="M492" s="289"/>
      <c r="N492" s="495"/>
      <c r="O492" s="495"/>
      <c r="P492" s="775"/>
      <c r="Q492" s="775"/>
      <c r="R492" s="776"/>
    </row>
    <row r="493" spans="1:18" ht="24" customHeight="1">
      <c r="A493" s="157"/>
      <c r="B493" s="773" t="s">
        <v>1505</v>
      </c>
      <c r="C493" s="774" t="s">
        <v>178</v>
      </c>
      <c r="D493" s="3078"/>
      <c r="E493" s="498"/>
      <c r="F493" s="495"/>
      <c r="G493" s="495"/>
      <c r="H493" s="775"/>
      <c r="I493" s="495"/>
      <c r="J493" s="495"/>
      <c r="K493" s="775"/>
      <c r="L493" s="495"/>
      <c r="M493" s="289"/>
      <c r="N493" s="775"/>
      <c r="O493" s="775"/>
      <c r="P493" s="775"/>
      <c r="Q493" s="775"/>
      <c r="R493" s="776"/>
    </row>
    <row r="494" spans="1:18" ht="33" customHeight="1">
      <c r="A494" s="157"/>
      <c r="B494" s="777" t="s">
        <v>1511</v>
      </c>
      <c r="C494" s="778"/>
      <c r="D494" s="3079"/>
      <c r="E494" s="779"/>
      <c r="F494" s="775"/>
      <c r="G494" s="775"/>
      <c r="H494" s="775"/>
      <c r="I494" s="775"/>
      <c r="J494" s="775"/>
      <c r="K494" s="495">
        <v>4660</v>
      </c>
      <c r="L494" s="775"/>
      <c r="M494" s="289"/>
      <c r="N494" s="775"/>
      <c r="O494" s="775"/>
      <c r="P494" s="775"/>
      <c r="Q494" s="775"/>
      <c r="R494" s="776"/>
    </row>
    <row r="495" spans="1:18" ht="29.25" customHeight="1">
      <c r="A495" s="157"/>
      <c r="B495" s="781" t="s">
        <v>1506</v>
      </c>
      <c r="C495" s="782" t="s">
        <v>178</v>
      </c>
      <c r="D495" s="3074" t="s">
        <v>1564</v>
      </c>
      <c r="E495" s="779"/>
      <c r="F495" s="775"/>
      <c r="G495" s="775"/>
      <c r="H495" s="775"/>
      <c r="I495" s="775"/>
      <c r="J495" s="775"/>
      <c r="K495" s="495">
        <v>6570</v>
      </c>
      <c r="L495" s="775"/>
      <c r="M495" s="289"/>
      <c r="N495" s="775"/>
      <c r="O495" s="775"/>
      <c r="P495" s="775"/>
      <c r="Q495" s="775"/>
      <c r="R495" s="776"/>
    </row>
    <row r="496" spans="1:18" ht="38.25" customHeight="1">
      <c r="A496" s="157"/>
      <c r="B496" s="781" t="s">
        <v>1507</v>
      </c>
      <c r="C496" s="782" t="s">
        <v>178</v>
      </c>
      <c r="D496" s="3075"/>
      <c r="E496" s="779"/>
      <c r="F496" s="775"/>
      <c r="G496" s="775"/>
      <c r="H496" s="775"/>
      <c r="I496" s="775"/>
      <c r="J496" s="775"/>
      <c r="K496" s="775"/>
      <c r="L496" s="775"/>
      <c r="M496" s="289"/>
      <c r="N496" s="775"/>
      <c r="O496" s="775"/>
      <c r="P496" s="775"/>
      <c r="Q496" s="775"/>
      <c r="R496" s="776"/>
    </row>
    <row r="497" spans="1:18" ht="32.25" customHeight="1">
      <c r="A497" s="157"/>
      <c r="B497" s="781" t="s">
        <v>180</v>
      </c>
      <c r="C497" s="778" t="s">
        <v>178</v>
      </c>
      <c r="D497" s="3075"/>
      <c r="E497" s="779"/>
      <c r="F497" s="775"/>
      <c r="G497" s="775"/>
      <c r="H497" s="775"/>
      <c r="I497" s="775"/>
      <c r="J497" s="775"/>
      <c r="K497" s="495">
        <v>8430</v>
      </c>
      <c r="L497" s="775"/>
      <c r="M497" s="289"/>
      <c r="N497" s="775"/>
      <c r="O497" s="775"/>
      <c r="P497" s="775"/>
      <c r="Q497" s="775"/>
      <c r="R497" s="776"/>
    </row>
    <row r="498" spans="1:18" ht="32.25" customHeight="1">
      <c r="A498" s="157"/>
      <c r="B498" s="781" t="s">
        <v>1508</v>
      </c>
      <c r="C498" s="778" t="s">
        <v>178</v>
      </c>
      <c r="D498" s="3075"/>
      <c r="E498" s="779"/>
      <c r="F498" s="775"/>
      <c r="G498" s="775"/>
      <c r="H498" s="775"/>
      <c r="I498" s="775"/>
      <c r="J498" s="775"/>
      <c r="K498" s="495">
        <v>12000</v>
      </c>
      <c r="L498" s="775"/>
      <c r="M498" s="289"/>
      <c r="N498" s="775"/>
      <c r="O498" s="775"/>
      <c r="P498" s="775"/>
      <c r="Q498" s="775"/>
      <c r="R498" s="776"/>
    </row>
    <row r="499" spans="1:18" ht="30" customHeight="1">
      <c r="A499" s="167"/>
      <c r="B499" s="781" t="s">
        <v>732</v>
      </c>
      <c r="C499" s="778" t="s">
        <v>178</v>
      </c>
      <c r="D499" s="3076"/>
      <c r="E499" s="779"/>
      <c r="F499" s="775"/>
      <c r="G499" s="775"/>
      <c r="H499" s="775"/>
      <c r="I499" s="775"/>
      <c r="J499" s="775"/>
      <c r="K499" s="495">
        <v>19460</v>
      </c>
      <c r="L499" s="775"/>
      <c r="M499" s="289"/>
      <c r="N499" s="775"/>
      <c r="O499" s="775"/>
      <c r="P499" s="775"/>
      <c r="Q499" s="775"/>
      <c r="R499" s="776"/>
    </row>
    <row r="500" spans="1:18" ht="42" customHeight="1">
      <c r="A500" s="157"/>
      <c r="B500" s="3016" t="s">
        <v>1512</v>
      </c>
      <c r="C500" s="3017"/>
      <c r="D500" s="3018"/>
      <c r="E500" s="779"/>
      <c r="F500" s="775"/>
      <c r="G500" s="775"/>
      <c r="H500" s="775"/>
      <c r="I500" s="775"/>
      <c r="J500" s="775"/>
      <c r="K500" s="775"/>
      <c r="L500" s="775"/>
      <c r="M500" s="289"/>
      <c r="N500" s="775"/>
      <c r="O500" s="775"/>
      <c r="P500" s="775"/>
      <c r="Q500" s="775"/>
      <c r="R500" s="776"/>
    </row>
    <row r="501" spans="1:18" ht="30.75" customHeight="1">
      <c r="A501" s="157"/>
      <c r="B501" s="781" t="s">
        <v>183</v>
      </c>
      <c r="C501" s="782" t="s">
        <v>178</v>
      </c>
      <c r="D501" s="3074" t="s">
        <v>182</v>
      </c>
      <c r="E501" s="779"/>
      <c r="F501" s="775"/>
      <c r="G501" s="775"/>
      <c r="H501" s="775"/>
      <c r="I501" s="775"/>
      <c r="J501" s="775"/>
      <c r="K501" s="495">
        <v>9680</v>
      </c>
      <c r="L501" s="775"/>
      <c r="M501" s="289"/>
      <c r="N501" s="775"/>
      <c r="O501" s="775"/>
      <c r="P501" s="775"/>
      <c r="Q501" s="775"/>
      <c r="R501" s="776"/>
    </row>
    <row r="502" spans="1:18" ht="29.25" customHeight="1">
      <c r="A502" s="157"/>
      <c r="B502" s="781" t="s">
        <v>184</v>
      </c>
      <c r="C502" s="782" t="s">
        <v>178</v>
      </c>
      <c r="D502" s="3075"/>
      <c r="E502" s="779"/>
      <c r="F502" s="775"/>
      <c r="G502" s="775"/>
      <c r="H502" s="775"/>
      <c r="I502" s="775"/>
      <c r="J502" s="775"/>
      <c r="K502" s="495">
        <v>13640</v>
      </c>
      <c r="L502" s="775"/>
      <c r="M502" s="289"/>
      <c r="N502" s="775"/>
      <c r="O502" s="775"/>
      <c r="P502" s="775"/>
      <c r="Q502" s="775"/>
      <c r="R502" s="776"/>
    </row>
    <row r="503" spans="1:18" ht="26.25" customHeight="1">
      <c r="A503" s="157"/>
      <c r="B503" s="781" t="s">
        <v>185</v>
      </c>
      <c r="C503" s="782" t="s">
        <v>178</v>
      </c>
      <c r="D503" s="3076"/>
      <c r="E503" s="779"/>
      <c r="F503" s="775"/>
      <c r="G503" s="775"/>
      <c r="H503" s="775"/>
      <c r="I503" s="775"/>
      <c r="J503" s="775"/>
      <c r="K503" s="495">
        <v>49610</v>
      </c>
      <c r="L503" s="775"/>
      <c r="M503" s="289"/>
      <c r="N503" s="775"/>
      <c r="O503" s="775"/>
      <c r="P503" s="775"/>
      <c r="Q503" s="775"/>
      <c r="R503" s="776"/>
    </row>
    <row r="504" spans="1:18" ht="30.75" customHeight="1">
      <c r="A504" s="157"/>
      <c r="B504" s="783" t="s">
        <v>186</v>
      </c>
      <c r="C504" s="778"/>
      <c r="D504" s="789"/>
      <c r="E504" s="779"/>
      <c r="F504" s="775"/>
      <c r="G504" s="775"/>
      <c r="H504" s="775"/>
      <c r="I504" s="775"/>
      <c r="J504" s="775"/>
      <c r="K504" s="775"/>
      <c r="L504" s="775"/>
      <c r="M504" s="289"/>
      <c r="N504" s="775"/>
      <c r="O504" s="775"/>
      <c r="P504" s="775"/>
      <c r="Q504" s="775"/>
      <c r="R504" s="776"/>
    </row>
    <row r="505" spans="1:18" ht="47.25" customHeight="1">
      <c r="A505" s="157"/>
      <c r="B505" s="781" t="s">
        <v>187</v>
      </c>
      <c r="C505" s="782" t="s">
        <v>188</v>
      </c>
      <c r="D505" s="3074" t="s">
        <v>1565</v>
      </c>
      <c r="E505" s="779"/>
      <c r="F505" s="775"/>
      <c r="G505" s="775"/>
      <c r="H505" s="775"/>
      <c r="I505" s="775"/>
      <c r="J505" s="775"/>
      <c r="K505" s="495">
        <v>20420</v>
      </c>
      <c r="L505" s="775"/>
      <c r="M505" s="289"/>
      <c r="N505" s="775"/>
      <c r="O505" s="775"/>
      <c r="P505" s="775"/>
      <c r="Q505" s="775"/>
      <c r="R505" s="776"/>
    </row>
    <row r="506" spans="1:18" ht="51" customHeight="1">
      <c r="A506" s="157"/>
      <c r="B506" s="781" t="s">
        <v>189</v>
      </c>
      <c r="C506" s="782" t="s">
        <v>188</v>
      </c>
      <c r="D506" s="3075"/>
      <c r="E506" s="983"/>
      <c r="F506" s="984"/>
      <c r="G506" s="984"/>
      <c r="H506" s="984"/>
      <c r="I506" s="984"/>
      <c r="J506" s="984"/>
      <c r="K506" s="730">
        <v>23700</v>
      </c>
      <c r="L506" s="984"/>
      <c r="M506" s="291"/>
      <c r="N506" s="984"/>
      <c r="O506" s="984"/>
      <c r="P506" s="984"/>
      <c r="Q506" s="984"/>
      <c r="R506" s="985"/>
    </row>
    <row r="507" spans="1:18" ht="35.25" customHeight="1">
      <c r="A507" s="157"/>
      <c r="B507" s="784" t="s">
        <v>1509</v>
      </c>
      <c r="C507" s="785" t="s">
        <v>190</v>
      </c>
      <c r="D507" s="3161"/>
      <c r="E507" s="779"/>
      <c r="F507" s="775"/>
      <c r="G507" s="775"/>
      <c r="H507" s="775"/>
      <c r="I507" s="775"/>
      <c r="J507" s="775"/>
      <c r="K507" s="495">
        <v>190880</v>
      </c>
      <c r="L507" s="775"/>
      <c r="M507" s="289"/>
      <c r="N507" s="775"/>
      <c r="O507" s="775"/>
      <c r="P507" s="289"/>
      <c r="Q507" s="289"/>
      <c r="R507" s="154"/>
    </row>
    <row r="508" spans="1:18" ht="25.5" customHeight="1">
      <c r="A508" s="271"/>
      <c r="B508" s="786" t="s">
        <v>1510</v>
      </c>
      <c r="C508" s="235" t="s">
        <v>190</v>
      </c>
      <c r="D508" s="3076"/>
      <c r="E508" s="328"/>
      <c r="F508" s="854"/>
      <c r="G508" s="854"/>
      <c r="H508" s="855"/>
      <c r="I508" s="854"/>
      <c r="J508" s="854"/>
      <c r="K508" s="893">
        <v>265100</v>
      </c>
      <c r="L508" s="854"/>
      <c r="M508" s="855"/>
      <c r="N508" s="855"/>
      <c r="O508" s="855"/>
      <c r="P508" s="855"/>
      <c r="Q508" s="855"/>
      <c r="R508" s="1282"/>
    </row>
    <row r="509" spans="1:18" ht="38.25" customHeight="1">
      <c r="A509" s="769">
        <v>3</v>
      </c>
      <c r="B509" s="3022" t="s">
        <v>2065</v>
      </c>
      <c r="C509" s="3023"/>
      <c r="D509" s="3023"/>
      <c r="E509" s="3023"/>
      <c r="F509" s="3023"/>
      <c r="G509" s="3023"/>
      <c r="H509" s="3023"/>
      <c r="I509" s="3023"/>
      <c r="J509" s="3023"/>
      <c r="K509" s="3023"/>
      <c r="L509" s="3023"/>
      <c r="M509" s="3023"/>
      <c r="N509" s="3023"/>
      <c r="O509" s="3023"/>
      <c r="P509" s="3023"/>
      <c r="Q509" s="3023"/>
      <c r="R509" s="3024"/>
    </row>
    <row r="510" spans="1:18" ht="34.5" customHeight="1">
      <c r="A510" s="769" t="s">
        <v>1623</v>
      </c>
      <c r="B510" s="3325" t="s">
        <v>1984</v>
      </c>
      <c r="C510" s="3326"/>
      <c r="D510" s="3326"/>
      <c r="E510" s="3326"/>
      <c r="F510" s="3326"/>
      <c r="G510" s="3326"/>
      <c r="H510" s="3326"/>
      <c r="I510" s="3326"/>
      <c r="J510" s="3326"/>
      <c r="K510" s="3326"/>
      <c r="L510" s="3326"/>
      <c r="M510" s="3326"/>
      <c r="N510" s="3326"/>
      <c r="O510" s="3326"/>
      <c r="P510" s="3326"/>
      <c r="Q510" s="3326"/>
      <c r="R510" s="3326"/>
    </row>
    <row r="511" spans="1:18" ht="47.25">
      <c r="A511" s="271"/>
      <c r="B511" s="645" t="s">
        <v>1983</v>
      </c>
      <c r="C511" s="380" t="s">
        <v>1292</v>
      </c>
      <c r="D511" s="1281"/>
      <c r="E511" s="896"/>
      <c r="F511" s="896"/>
      <c r="G511" s="896"/>
      <c r="H511" s="896"/>
      <c r="I511" s="896"/>
      <c r="J511" s="896"/>
      <c r="K511" s="1273">
        <v>1920000</v>
      </c>
      <c r="L511" s="896"/>
      <c r="M511" s="896"/>
      <c r="N511" s="896"/>
      <c r="O511" s="896"/>
      <c r="P511" s="896"/>
      <c r="Q511" s="896"/>
      <c r="R511" s="897"/>
    </row>
    <row r="512" spans="1:18" ht="47.25">
      <c r="A512" s="271"/>
      <c r="B512" s="645" t="s">
        <v>1983</v>
      </c>
      <c r="C512" s="380" t="s">
        <v>1292</v>
      </c>
      <c r="D512" s="1281"/>
      <c r="E512" s="896"/>
      <c r="F512" s="896"/>
      <c r="G512" s="896"/>
      <c r="H512" s="896"/>
      <c r="I512" s="896"/>
      <c r="J512" s="896"/>
      <c r="K512" s="1273">
        <v>2560000</v>
      </c>
      <c r="L512" s="896"/>
      <c r="M512" s="896"/>
      <c r="N512" s="896"/>
      <c r="O512" s="896"/>
      <c r="P512" s="896"/>
      <c r="Q512" s="896"/>
      <c r="R512" s="897"/>
    </row>
    <row r="513" spans="1:18" ht="51" customHeight="1">
      <c r="A513" s="271"/>
      <c r="B513" s="1335" t="s">
        <v>2066</v>
      </c>
      <c r="C513" s="233" t="s">
        <v>1292</v>
      </c>
      <c r="D513" s="1281"/>
      <c r="E513" s="896"/>
      <c r="F513" s="896"/>
      <c r="G513" s="896"/>
      <c r="H513" s="896"/>
      <c r="I513" s="896"/>
      <c r="J513" s="896"/>
      <c r="K513" s="1336">
        <v>3700000</v>
      </c>
      <c r="L513" s="896"/>
      <c r="M513" s="896"/>
      <c r="N513" s="896"/>
      <c r="O513" s="896"/>
      <c r="P513" s="896"/>
      <c r="Q513" s="896"/>
      <c r="R513" s="897"/>
    </row>
    <row r="514" spans="1:18" ht="47.25">
      <c r="A514" s="271"/>
      <c r="B514" s="1335" t="s">
        <v>2067</v>
      </c>
      <c r="C514" s="233" t="s">
        <v>1292</v>
      </c>
      <c r="D514" s="896"/>
      <c r="E514" s="896"/>
      <c r="F514" s="896"/>
      <c r="G514" s="896"/>
      <c r="H514" s="896"/>
      <c r="I514" s="896"/>
      <c r="J514" s="896"/>
      <c r="K514" s="1336">
        <v>4600000</v>
      </c>
      <c r="L514" s="896"/>
      <c r="M514" s="896"/>
      <c r="N514" s="896"/>
      <c r="O514" s="896"/>
      <c r="P514" s="896"/>
      <c r="Q514" s="896"/>
      <c r="R514" s="897"/>
    </row>
    <row r="515" spans="1:18" ht="47.25">
      <c r="A515" s="271"/>
      <c r="B515" s="1335" t="s">
        <v>2068</v>
      </c>
      <c r="C515" s="233" t="s">
        <v>1292</v>
      </c>
      <c r="D515" s="896"/>
      <c r="E515" s="896"/>
      <c r="F515" s="896"/>
      <c r="G515" s="896"/>
      <c r="H515" s="896"/>
      <c r="I515" s="896"/>
      <c r="J515" s="896"/>
      <c r="K515" s="1336">
        <v>3040000</v>
      </c>
      <c r="L515" s="896"/>
      <c r="M515" s="896"/>
      <c r="N515" s="896"/>
      <c r="O515" s="896"/>
      <c r="P515" s="896"/>
      <c r="Q515" s="896"/>
      <c r="R515" s="897"/>
    </row>
    <row r="516" spans="1:18" ht="47.25">
      <c r="A516" s="271"/>
      <c r="B516" s="1335" t="s">
        <v>2069</v>
      </c>
      <c r="C516" s="233" t="s">
        <v>1292</v>
      </c>
      <c r="D516" s="896"/>
      <c r="E516" s="896"/>
      <c r="F516" s="896"/>
      <c r="G516" s="896"/>
      <c r="H516" s="896"/>
      <c r="I516" s="896"/>
      <c r="J516" s="896"/>
      <c r="K516" s="1336">
        <v>3500000</v>
      </c>
      <c r="L516" s="896"/>
      <c r="M516" s="896"/>
      <c r="N516" s="896"/>
      <c r="O516" s="896"/>
      <c r="P516" s="896"/>
      <c r="Q516" s="896"/>
      <c r="R516" s="897"/>
    </row>
    <row r="517" spans="1:18" ht="47.25">
      <c r="A517" s="271"/>
      <c r="B517" s="1335" t="s">
        <v>2070</v>
      </c>
      <c r="C517" s="233" t="s">
        <v>1292</v>
      </c>
      <c r="D517" s="896"/>
      <c r="E517" s="896"/>
      <c r="F517" s="896"/>
      <c r="G517" s="896"/>
      <c r="H517" s="896"/>
      <c r="I517" s="896"/>
      <c r="J517" s="896"/>
      <c r="K517" s="1336">
        <v>6600000</v>
      </c>
      <c r="L517" s="896"/>
      <c r="M517" s="896"/>
      <c r="N517" s="896"/>
      <c r="O517" s="896"/>
      <c r="P517" s="896"/>
      <c r="Q517" s="896"/>
      <c r="R517" s="897"/>
    </row>
    <row r="518" spans="1:18" ht="47.25">
      <c r="A518" s="271"/>
      <c r="B518" s="1335" t="s">
        <v>2071</v>
      </c>
      <c r="C518" s="233" t="s">
        <v>1292</v>
      </c>
      <c r="D518" s="896"/>
      <c r="E518" s="896"/>
      <c r="F518" s="896"/>
      <c r="G518" s="896"/>
      <c r="H518" s="896"/>
      <c r="I518" s="896"/>
      <c r="J518" s="896"/>
      <c r="K518" s="1336">
        <v>18740000</v>
      </c>
      <c r="L518" s="896"/>
      <c r="M518" s="896"/>
      <c r="N518" s="896"/>
      <c r="O518" s="896"/>
      <c r="P518" s="896"/>
      <c r="Q518" s="896"/>
      <c r="R518" s="897"/>
    </row>
    <row r="519" spans="1:18" ht="47.25">
      <c r="A519" s="271"/>
      <c r="B519" s="1335" t="s">
        <v>2072</v>
      </c>
      <c r="C519" s="233" t="s">
        <v>1292</v>
      </c>
      <c r="D519" s="896"/>
      <c r="E519" s="896"/>
      <c r="F519" s="896"/>
      <c r="G519" s="896"/>
      <c r="H519" s="896"/>
      <c r="I519" s="896"/>
      <c r="J519" s="896"/>
      <c r="K519" s="1336">
        <v>23020000</v>
      </c>
      <c r="L519" s="896"/>
      <c r="M519" s="896"/>
      <c r="N519" s="896"/>
      <c r="O519" s="896"/>
      <c r="P519" s="896"/>
      <c r="Q519" s="896"/>
      <c r="R519" s="897"/>
    </row>
    <row r="520" spans="1:18" ht="47.25">
      <c r="A520" s="271"/>
      <c r="B520" s="1335" t="s">
        <v>2073</v>
      </c>
      <c r="C520" s="233" t="s">
        <v>1292</v>
      </c>
      <c r="D520" s="896"/>
      <c r="E520" s="896"/>
      <c r="F520" s="896"/>
      <c r="G520" s="896"/>
      <c r="H520" s="896"/>
      <c r="I520" s="896"/>
      <c r="J520" s="896"/>
      <c r="K520" s="1336">
        <v>26170000</v>
      </c>
      <c r="L520" s="896"/>
      <c r="M520" s="896"/>
      <c r="N520" s="896"/>
      <c r="O520" s="896"/>
      <c r="P520" s="896"/>
      <c r="Q520" s="896"/>
      <c r="R520" s="897"/>
    </row>
    <row r="521" spans="1:18" ht="47.25">
      <c r="A521" s="271"/>
      <c r="B521" s="1335" t="s">
        <v>2074</v>
      </c>
      <c r="C521" s="233" t="s">
        <v>1292</v>
      </c>
      <c r="D521" s="896"/>
      <c r="E521" s="896"/>
      <c r="F521" s="896"/>
      <c r="G521" s="896"/>
      <c r="H521" s="896"/>
      <c r="I521" s="896"/>
      <c r="J521" s="896"/>
      <c r="K521" s="1337">
        <v>3400000</v>
      </c>
      <c r="L521" s="896"/>
      <c r="M521" s="896"/>
      <c r="N521" s="896"/>
      <c r="O521" s="896"/>
      <c r="P521" s="896"/>
      <c r="Q521" s="896"/>
      <c r="R521" s="897"/>
    </row>
    <row r="522" spans="1:18" ht="47.25">
      <c r="A522" s="271"/>
      <c r="B522" s="1335" t="s">
        <v>2075</v>
      </c>
      <c r="C522" s="233" t="s">
        <v>1292</v>
      </c>
      <c r="D522" s="896"/>
      <c r="E522" s="896"/>
      <c r="F522" s="896"/>
      <c r="G522" s="896"/>
      <c r="H522" s="896"/>
      <c r="I522" s="896"/>
      <c r="J522" s="896"/>
      <c r="K522" s="1337">
        <v>3600000</v>
      </c>
      <c r="L522" s="896"/>
      <c r="M522" s="896"/>
      <c r="N522" s="896"/>
      <c r="O522" s="896"/>
      <c r="P522" s="896"/>
      <c r="Q522" s="896"/>
      <c r="R522" s="897"/>
    </row>
    <row r="523" spans="1:18" ht="36" customHeight="1">
      <c r="A523" s="769" t="s">
        <v>1624</v>
      </c>
      <c r="B523" s="3325" t="s">
        <v>2076</v>
      </c>
      <c r="C523" s="3326"/>
      <c r="D523" s="3326"/>
      <c r="E523" s="3326"/>
      <c r="F523" s="3326"/>
      <c r="G523" s="3326"/>
      <c r="H523" s="3326"/>
      <c r="I523" s="3326"/>
      <c r="J523" s="3326"/>
      <c r="K523" s="3326"/>
      <c r="L523" s="3326"/>
      <c r="M523" s="3326"/>
      <c r="N523" s="3326"/>
      <c r="O523" s="3326"/>
      <c r="P523" s="3326"/>
      <c r="Q523" s="3326"/>
      <c r="R523" s="3327"/>
    </row>
    <row r="524" spans="1:18" ht="47.25">
      <c r="A524" s="271"/>
      <c r="B524" s="1274" t="s">
        <v>2077</v>
      </c>
      <c r="C524" s="233" t="s">
        <v>1292</v>
      </c>
      <c r="D524" s="896"/>
      <c r="E524" s="896"/>
      <c r="F524" s="896"/>
      <c r="G524" s="896"/>
      <c r="H524" s="896"/>
      <c r="I524" s="896"/>
      <c r="J524" s="896"/>
      <c r="K524" s="988">
        <v>6820000</v>
      </c>
      <c r="L524" s="896"/>
      <c r="M524" s="896"/>
      <c r="N524" s="896"/>
      <c r="O524" s="896"/>
      <c r="P524" s="896"/>
      <c r="Q524" s="896"/>
      <c r="R524" s="897"/>
    </row>
    <row r="525" spans="1:18" ht="47.25">
      <c r="A525" s="271"/>
      <c r="B525" s="1274" t="s">
        <v>2078</v>
      </c>
      <c r="C525" s="233" t="s">
        <v>1292</v>
      </c>
      <c r="D525" s="896"/>
      <c r="E525" s="896"/>
      <c r="F525" s="896"/>
      <c r="G525" s="896"/>
      <c r="H525" s="896"/>
      <c r="I525" s="896"/>
      <c r="J525" s="896"/>
      <c r="K525" s="988">
        <v>7150000</v>
      </c>
      <c r="L525" s="896"/>
      <c r="M525" s="896"/>
      <c r="N525" s="896"/>
      <c r="O525" s="896"/>
      <c r="P525" s="896"/>
      <c r="Q525" s="896"/>
      <c r="R525" s="897"/>
    </row>
    <row r="526" spans="1:18" ht="47.25">
      <c r="A526" s="271"/>
      <c r="B526" s="1274" t="s">
        <v>2079</v>
      </c>
      <c r="C526" s="233" t="s">
        <v>1292</v>
      </c>
      <c r="D526" s="896"/>
      <c r="E526" s="896"/>
      <c r="F526" s="896"/>
      <c r="G526" s="896"/>
      <c r="H526" s="896"/>
      <c r="I526" s="896"/>
      <c r="J526" s="896"/>
      <c r="K526" s="988">
        <v>7058700</v>
      </c>
      <c r="L526" s="896"/>
      <c r="M526" s="896"/>
      <c r="N526" s="896"/>
      <c r="O526" s="896"/>
      <c r="P526" s="896"/>
      <c r="Q526" s="896"/>
      <c r="R526" s="897"/>
    </row>
    <row r="527" spans="1:18" ht="47.25">
      <c r="A527" s="271"/>
      <c r="B527" s="1274" t="s">
        <v>2080</v>
      </c>
      <c r="C527" s="233" t="s">
        <v>1292</v>
      </c>
      <c r="D527" s="896"/>
      <c r="E527" s="896"/>
      <c r="F527" s="896"/>
      <c r="G527" s="896"/>
      <c r="H527" s="896"/>
      <c r="I527" s="896"/>
      <c r="J527" s="896"/>
      <c r="K527" s="988">
        <v>7399000</v>
      </c>
      <c r="L527" s="896"/>
      <c r="M527" s="896"/>
      <c r="N527" s="896"/>
      <c r="O527" s="896"/>
      <c r="P527" s="896"/>
      <c r="Q527" s="896"/>
      <c r="R527" s="897"/>
    </row>
    <row r="528" spans="1:18" ht="47.25">
      <c r="A528" s="271"/>
      <c r="B528" s="1274" t="s">
        <v>2081</v>
      </c>
      <c r="C528" s="233" t="s">
        <v>1292</v>
      </c>
      <c r="D528" s="896"/>
      <c r="E528" s="896"/>
      <c r="F528" s="896"/>
      <c r="G528" s="896"/>
      <c r="H528" s="896"/>
      <c r="I528" s="896"/>
      <c r="J528" s="896"/>
      <c r="K528" s="988">
        <v>7744000</v>
      </c>
      <c r="L528" s="896"/>
      <c r="M528" s="896"/>
      <c r="N528" s="896"/>
      <c r="O528" s="896"/>
      <c r="P528" s="896"/>
      <c r="Q528" s="896"/>
      <c r="R528" s="897"/>
    </row>
    <row r="529" spans="1:18" ht="18.75" customHeight="1">
      <c r="A529" s="769" t="s">
        <v>1625</v>
      </c>
      <c r="B529" s="3325" t="s">
        <v>2090</v>
      </c>
      <c r="C529" s="3326"/>
      <c r="D529" s="3326"/>
      <c r="E529" s="3326"/>
      <c r="F529" s="3326"/>
      <c r="G529" s="3326"/>
      <c r="H529" s="3326"/>
      <c r="I529" s="3326"/>
      <c r="J529" s="3326"/>
      <c r="K529" s="3326"/>
      <c r="L529" s="3326"/>
      <c r="M529" s="3326"/>
      <c r="N529" s="3326"/>
      <c r="O529" s="3326"/>
      <c r="P529" s="3326"/>
      <c r="Q529" s="3326"/>
      <c r="R529" s="3327"/>
    </row>
    <row r="530" spans="1:18" ht="47.25">
      <c r="A530" s="271"/>
      <c r="B530" s="1338" t="s">
        <v>2088</v>
      </c>
      <c r="C530" s="233" t="s">
        <v>1292</v>
      </c>
      <c r="D530" s="896"/>
      <c r="E530" s="896"/>
      <c r="F530" s="896"/>
      <c r="G530" s="896"/>
      <c r="H530" s="896"/>
      <c r="I530" s="896"/>
      <c r="J530" s="896"/>
      <c r="K530" s="988">
        <v>6000000</v>
      </c>
      <c r="L530" s="896"/>
      <c r="M530" s="896"/>
      <c r="N530" s="896"/>
      <c r="O530" s="896"/>
      <c r="P530" s="896"/>
      <c r="Q530" s="896"/>
      <c r="R530" s="897"/>
    </row>
    <row r="531" spans="1:18" ht="47.25">
      <c r="A531" s="271"/>
      <c r="B531" s="1338" t="s">
        <v>2089</v>
      </c>
      <c r="C531" s="233" t="s">
        <v>1292</v>
      </c>
      <c r="D531" s="896"/>
      <c r="E531" s="896"/>
      <c r="F531" s="896"/>
      <c r="G531" s="896"/>
      <c r="H531" s="896"/>
      <c r="I531" s="896"/>
      <c r="J531" s="896"/>
      <c r="K531" s="988">
        <v>7000000</v>
      </c>
      <c r="L531" s="896"/>
      <c r="M531" s="896"/>
      <c r="N531" s="896"/>
      <c r="O531" s="896"/>
      <c r="P531" s="896"/>
      <c r="Q531" s="896"/>
      <c r="R531" s="897"/>
    </row>
    <row r="532" spans="1:18" ht="47.25">
      <c r="A532" s="271"/>
      <c r="B532" s="1338" t="s">
        <v>2091</v>
      </c>
      <c r="C532" s="233" t="s">
        <v>1292</v>
      </c>
      <c r="D532" s="896"/>
      <c r="E532" s="896"/>
      <c r="F532" s="896"/>
      <c r="G532" s="896"/>
      <c r="H532" s="896"/>
      <c r="I532" s="896"/>
      <c r="J532" s="896"/>
      <c r="K532" s="988">
        <v>7200000</v>
      </c>
      <c r="L532" s="896"/>
      <c r="M532" s="896"/>
      <c r="N532" s="896"/>
      <c r="O532" s="896"/>
      <c r="P532" s="896"/>
      <c r="Q532" s="896"/>
      <c r="R532" s="897"/>
    </row>
    <row r="533" spans="1:18" ht="47.25">
      <c r="A533" s="271"/>
      <c r="B533" s="1338" t="s">
        <v>2092</v>
      </c>
      <c r="C533" s="233" t="s">
        <v>1292</v>
      </c>
      <c r="D533" s="896"/>
      <c r="E533" s="896"/>
      <c r="F533" s="896"/>
      <c r="G533" s="896"/>
      <c r="H533" s="896"/>
      <c r="I533" s="896"/>
      <c r="J533" s="896"/>
      <c r="K533" s="988">
        <v>7500000</v>
      </c>
      <c r="L533" s="896"/>
      <c r="M533" s="896"/>
      <c r="N533" s="896"/>
      <c r="O533" s="896"/>
      <c r="P533" s="896"/>
      <c r="Q533" s="896"/>
      <c r="R533" s="897"/>
    </row>
    <row r="534" spans="1:18" ht="47.25">
      <c r="A534" s="271"/>
      <c r="B534" s="1338" t="s">
        <v>2093</v>
      </c>
      <c r="C534" s="233" t="s">
        <v>1292</v>
      </c>
      <c r="D534" s="896"/>
      <c r="E534" s="896"/>
      <c r="F534" s="896"/>
      <c r="G534" s="896"/>
      <c r="H534" s="896"/>
      <c r="I534" s="896"/>
      <c r="J534" s="896"/>
      <c r="K534" s="988">
        <v>9000000</v>
      </c>
      <c r="L534" s="896"/>
      <c r="M534" s="896"/>
      <c r="N534" s="896"/>
      <c r="O534" s="896"/>
      <c r="P534" s="896"/>
      <c r="Q534" s="896"/>
      <c r="R534" s="897"/>
    </row>
    <row r="535" spans="1:18" ht="41.25" customHeight="1">
      <c r="A535" s="769" t="s">
        <v>1626</v>
      </c>
      <c r="B535" s="3325" t="s">
        <v>2094</v>
      </c>
      <c r="C535" s="3326"/>
      <c r="D535" s="3326"/>
      <c r="E535" s="3326"/>
      <c r="F535" s="3326"/>
      <c r="G535" s="3326"/>
      <c r="H535" s="3326"/>
      <c r="I535" s="3326"/>
      <c r="J535" s="3326"/>
      <c r="K535" s="3326"/>
      <c r="L535" s="3326"/>
      <c r="M535" s="3326"/>
      <c r="N535" s="3326"/>
      <c r="O535" s="3326"/>
      <c r="P535" s="3326"/>
      <c r="Q535" s="3326"/>
      <c r="R535" s="3327"/>
    </row>
    <row r="536" spans="1:18" ht="59.25" customHeight="1">
      <c r="A536" s="271"/>
      <c r="B536" s="1339" t="s">
        <v>2084</v>
      </c>
      <c r="C536" s="380" t="s">
        <v>1292</v>
      </c>
      <c r="D536" s="1281"/>
      <c r="E536" s="896"/>
      <c r="F536" s="896"/>
      <c r="G536" s="896"/>
      <c r="H536" s="896"/>
      <c r="I536" s="896"/>
      <c r="J536" s="896"/>
      <c r="K536" s="988">
        <v>1342000</v>
      </c>
      <c r="L536" s="896"/>
      <c r="M536" s="896"/>
      <c r="N536" s="896"/>
      <c r="O536" s="896"/>
      <c r="P536" s="896"/>
      <c r="Q536" s="896"/>
      <c r="R536" s="897"/>
    </row>
    <row r="537" spans="1:18" ht="45.75" customHeight="1">
      <c r="A537" s="271"/>
      <c r="B537" s="1340" t="s">
        <v>2085</v>
      </c>
      <c r="C537" s="380" t="s">
        <v>1292</v>
      </c>
      <c r="D537" s="1281"/>
      <c r="E537" s="896"/>
      <c r="F537" s="896"/>
      <c r="G537" s="896"/>
      <c r="H537" s="896"/>
      <c r="I537" s="896"/>
      <c r="J537" s="896"/>
      <c r="K537" s="988">
        <v>1406000</v>
      </c>
      <c r="L537" s="896"/>
      <c r="M537" s="896"/>
      <c r="N537" s="896"/>
      <c r="O537" s="896"/>
      <c r="P537" s="896"/>
      <c r="Q537" s="896"/>
      <c r="R537" s="897"/>
    </row>
    <row r="538" spans="1:18" ht="47.25">
      <c r="A538" s="271"/>
      <c r="B538" s="1340" t="s">
        <v>2086</v>
      </c>
      <c r="C538" s="233" t="s">
        <v>1292</v>
      </c>
      <c r="D538" s="896"/>
      <c r="E538" s="896"/>
      <c r="F538" s="896"/>
      <c r="G538" s="896"/>
      <c r="H538" s="896"/>
      <c r="I538" s="896"/>
      <c r="J538" s="896"/>
      <c r="K538" s="988">
        <v>2252000</v>
      </c>
      <c r="L538" s="896"/>
      <c r="M538" s="896"/>
      <c r="N538" s="896"/>
      <c r="O538" s="896"/>
      <c r="P538" s="896"/>
      <c r="Q538" s="896"/>
      <c r="R538" s="897"/>
    </row>
    <row r="539" spans="1:18" ht="47.25">
      <c r="A539" s="271"/>
      <c r="B539" s="1338" t="s">
        <v>2092</v>
      </c>
      <c r="C539" s="233" t="s">
        <v>1292</v>
      </c>
      <c r="D539" s="896"/>
      <c r="E539" s="896"/>
      <c r="F539" s="896"/>
      <c r="G539" s="896"/>
      <c r="H539" s="896"/>
      <c r="I539" s="896"/>
      <c r="J539" s="896"/>
      <c r="K539" s="988">
        <v>2582000</v>
      </c>
      <c r="L539" s="896"/>
      <c r="M539" s="896"/>
      <c r="N539" s="896"/>
      <c r="O539" s="896"/>
      <c r="P539" s="896"/>
      <c r="Q539" s="896"/>
      <c r="R539" s="897"/>
    </row>
    <row r="540" spans="1:18" ht="47.25">
      <c r="A540" s="271"/>
      <c r="B540" s="1338" t="s">
        <v>2093</v>
      </c>
      <c r="C540" s="233" t="s">
        <v>1292</v>
      </c>
      <c r="D540" s="896"/>
      <c r="E540" s="896"/>
      <c r="F540" s="896"/>
      <c r="G540" s="896"/>
      <c r="H540" s="896"/>
      <c r="I540" s="896"/>
      <c r="J540" s="896"/>
      <c r="K540" s="988">
        <v>2746000</v>
      </c>
      <c r="L540" s="896"/>
      <c r="M540" s="896"/>
      <c r="N540" s="896"/>
      <c r="O540" s="896"/>
      <c r="P540" s="896"/>
      <c r="Q540" s="896"/>
      <c r="R540" s="897"/>
    </row>
    <row r="541" spans="1:18" ht="47.25">
      <c r="A541" s="271"/>
      <c r="B541" s="1340" t="s">
        <v>2087</v>
      </c>
      <c r="C541" s="233" t="s">
        <v>1292</v>
      </c>
      <c r="D541" s="896"/>
      <c r="E541" s="896"/>
      <c r="F541" s="896"/>
      <c r="G541" s="896"/>
      <c r="H541" s="896"/>
      <c r="I541" s="896"/>
      <c r="J541" s="896"/>
      <c r="K541" s="988">
        <v>3328000</v>
      </c>
      <c r="L541" s="896"/>
      <c r="M541" s="896"/>
      <c r="N541" s="896"/>
      <c r="O541" s="896"/>
      <c r="P541" s="896"/>
      <c r="Q541" s="896"/>
      <c r="R541" s="897"/>
    </row>
    <row r="542" spans="1:18" ht="39" customHeight="1">
      <c r="A542" s="769" t="s">
        <v>1627</v>
      </c>
      <c r="B542" s="990"/>
      <c r="C542" s="3328" t="s">
        <v>2095</v>
      </c>
      <c r="D542" s="3329"/>
      <c r="E542" s="3329"/>
      <c r="F542" s="3329"/>
      <c r="G542" s="3329"/>
      <c r="H542" s="3329"/>
      <c r="I542" s="3329"/>
      <c r="J542" s="3329"/>
      <c r="K542" s="3329"/>
      <c r="L542" s="3329"/>
      <c r="M542" s="3329"/>
      <c r="N542" s="3329"/>
      <c r="O542" s="3329"/>
      <c r="P542" s="3329"/>
      <c r="Q542" s="3329"/>
      <c r="R542" s="3330"/>
    </row>
    <row r="543" spans="1:18" ht="47.25">
      <c r="A543" s="271"/>
      <c r="B543" s="1275" t="s">
        <v>2096</v>
      </c>
      <c r="C543" s="380" t="s">
        <v>1292</v>
      </c>
      <c r="D543" s="1281"/>
      <c r="E543" s="896"/>
      <c r="F543" s="896"/>
      <c r="G543" s="896"/>
      <c r="H543" s="896"/>
      <c r="I543" s="896"/>
      <c r="J543" s="896"/>
      <c r="K543" s="988">
        <v>1712000</v>
      </c>
      <c r="L543" s="896"/>
      <c r="M543" s="896"/>
      <c r="N543" s="896"/>
      <c r="O543" s="896"/>
      <c r="P543" s="896"/>
      <c r="Q543" s="896"/>
      <c r="R543" s="897"/>
    </row>
    <row r="544" spans="1:18" ht="47.25">
      <c r="A544" s="271"/>
      <c r="B544" s="1275" t="s">
        <v>2097</v>
      </c>
      <c r="C544" s="380" t="s">
        <v>1292</v>
      </c>
      <c r="D544" s="1281"/>
      <c r="E544" s="896"/>
      <c r="F544" s="896"/>
      <c r="G544" s="896"/>
      <c r="H544" s="896"/>
      <c r="I544" s="896"/>
      <c r="J544" s="896"/>
      <c r="K544" s="988">
        <v>2562000</v>
      </c>
      <c r="L544" s="896"/>
      <c r="M544" s="896"/>
      <c r="N544" s="896"/>
      <c r="O544" s="896"/>
      <c r="P544" s="896"/>
      <c r="Q544" s="896"/>
      <c r="R544" s="897"/>
    </row>
    <row r="545" spans="1:18" ht="47.25">
      <c r="A545" s="271"/>
      <c r="B545" s="1275" t="s">
        <v>2098</v>
      </c>
      <c r="C545" s="233" t="s">
        <v>1292</v>
      </c>
      <c r="D545" s="896"/>
      <c r="E545" s="896"/>
      <c r="F545" s="896"/>
      <c r="G545" s="896"/>
      <c r="H545" s="896"/>
      <c r="I545" s="896"/>
      <c r="J545" s="896"/>
      <c r="K545" s="988">
        <v>2604000</v>
      </c>
      <c r="L545" s="896"/>
      <c r="M545" s="896"/>
      <c r="N545" s="896"/>
      <c r="O545" s="896"/>
      <c r="P545" s="896"/>
      <c r="Q545" s="896"/>
      <c r="R545" s="897"/>
    </row>
    <row r="546" spans="1:18" ht="47.25">
      <c r="A546" s="271"/>
      <c r="B546" s="1275" t="s">
        <v>2099</v>
      </c>
      <c r="C546" s="233" t="s">
        <v>1292</v>
      </c>
      <c r="D546" s="896"/>
      <c r="E546" s="896"/>
      <c r="F546" s="896"/>
      <c r="G546" s="896"/>
      <c r="H546" s="896"/>
      <c r="I546" s="896"/>
      <c r="J546" s="896"/>
      <c r="K546" s="988">
        <v>3310000</v>
      </c>
      <c r="L546" s="896"/>
      <c r="M546" s="896"/>
      <c r="N546" s="896"/>
      <c r="O546" s="896"/>
      <c r="P546" s="896"/>
      <c r="Q546" s="896"/>
      <c r="R546" s="897"/>
    </row>
    <row r="547" spans="1:18" ht="32.25" customHeight="1">
      <c r="A547" s="769" t="s">
        <v>1995</v>
      </c>
      <c r="B547" s="990"/>
      <c r="C547" s="3325" t="s">
        <v>2011</v>
      </c>
      <c r="D547" s="3326"/>
      <c r="E547" s="3326"/>
      <c r="F547" s="3326"/>
      <c r="G547" s="3326"/>
      <c r="H547" s="3326"/>
      <c r="I547" s="3326"/>
      <c r="J547" s="3326"/>
      <c r="K547" s="3326"/>
      <c r="L547" s="3326"/>
      <c r="M547" s="3326"/>
      <c r="N547" s="3326"/>
      <c r="O547" s="3326"/>
      <c r="P547" s="3326"/>
      <c r="Q547" s="3326"/>
      <c r="R547" s="3327"/>
    </row>
    <row r="548" spans="1:18" ht="47.25">
      <c r="A548" s="271"/>
      <c r="B548" s="645" t="s">
        <v>2012</v>
      </c>
      <c r="C548" s="380" t="s">
        <v>1292</v>
      </c>
      <c r="D548" s="1281"/>
      <c r="E548" s="896"/>
      <c r="F548" s="896"/>
      <c r="G548" s="896"/>
      <c r="H548" s="896"/>
      <c r="I548" s="896"/>
      <c r="J548" s="896"/>
      <c r="K548" s="988">
        <v>3600000</v>
      </c>
      <c r="L548" s="896"/>
      <c r="M548" s="896"/>
      <c r="N548" s="896"/>
      <c r="O548" s="896"/>
      <c r="P548" s="896"/>
      <c r="Q548" s="896"/>
      <c r="R548" s="897"/>
    </row>
    <row r="549" spans="1:18" ht="47.25">
      <c r="A549" s="271"/>
      <c r="B549" s="645" t="s">
        <v>2013</v>
      </c>
      <c r="C549" s="380" t="s">
        <v>1292</v>
      </c>
      <c r="D549" s="1281"/>
      <c r="E549" s="896"/>
      <c r="F549" s="896"/>
      <c r="G549" s="896"/>
      <c r="H549" s="896"/>
      <c r="I549" s="896"/>
      <c r="J549" s="896"/>
      <c r="K549" s="988">
        <v>4600000</v>
      </c>
      <c r="L549" s="896"/>
      <c r="M549" s="896"/>
      <c r="N549" s="896"/>
      <c r="O549" s="896"/>
      <c r="P549" s="896"/>
      <c r="Q549" s="896"/>
      <c r="R549" s="897"/>
    </row>
    <row r="550" spans="1:18" ht="42" customHeight="1">
      <c r="A550" s="271"/>
      <c r="B550" s="1339" t="s">
        <v>2082</v>
      </c>
      <c r="C550" s="380" t="s">
        <v>1292</v>
      </c>
      <c r="D550" s="1281"/>
      <c r="E550" s="896"/>
      <c r="F550" s="896"/>
      <c r="G550" s="896"/>
      <c r="H550" s="896"/>
      <c r="I550" s="896"/>
      <c r="J550" s="896"/>
      <c r="K550" s="988">
        <v>6000000</v>
      </c>
      <c r="L550" s="896"/>
      <c r="M550" s="896"/>
      <c r="N550" s="896"/>
      <c r="O550" s="896"/>
      <c r="P550" s="896"/>
      <c r="Q550" s="896"/>
      <c r="R550" s="897"/>
    </row>
    <row r="551" spans="1:18" ht="37.5" customHeight="1">
      <c r="A551" s="271"/>
      <c r="B551" s="1340" t="s">
        <v>2083</v>
      </c>
      <c r="C551" s="380" t="s">
        <v>1292</v>
      </c>
      <c r="D551" s="1281"/>
      <c r="E551" s="896"/>
      <c r="F551" s="896"/>
      <c r="G551" s="896"/>
      <c r="H551" s="896"/>
      <c r="I551" s="896"/>
      <c r="J551" s="896"/>
      <c r="K551" s="988">
        <v>8000000</v>
      </c>
      <c r="L551" s="896"/>
      <c r="M551" s="896"/>
      <c r="N551" s="896"/>
      <c r="O551" s="896"/>
      <c r="P551" s="896"/>
      <c r="Q551" s="896"/>
      <c r="R551" s="897"/>
    </row>
  </sheetData>
  <mergeCells count="228">
    <mergeCell ref="B142:E142"/>
    <mergeCell ref="D143:D146"/>
    <mergeCell ref="E124:R124"/>
    <mergeCell ref="D133:D134"/>
    <mergeCell ref="D136:D137"/>
    <mergeCell ref="D140:D141"/>
    <mergeCell ref="B139:E139"/>
    <mergeCell ref="B135:E135"/>
    <mergeCell ref="B130:E130"/>
    <mergeCell ref="B123:R123"/>
    <mergeCell ref="D126:D127"/>
    <mergeCell ref="D128:D129"/>
    <mergeCell ref="D131:D132"/>
    <mergeCell ref="B125:E125"/>
    <mergeCell ref="B535:R535"/>
    <mergeCell ref="B523:R523"/>
    <mergeCell ref="B510:R510"/>
    <mergeCell ref="C547:R547"/>
    <mergeCell ref="C542:R542"/>
    <mergeCell ref="B529:R529"/>
    <mergeCell ref="D501:D503"/>
    <mergeCell ref="D505:D508"/>
    <mergeCell ref="B509:R509"/>
    <mergeCell ref="G453:R453"/>
    <mergeCell ref="B490:R490"/>
    <mergeCell ref="B491:C491"/>
    <mergeCell ref="D492:D494"/>
    <mergeCell ref="D495:D499"/>
    <mergeCell ref="B500:D500"/>
    <mergeCell ref="D415:D417"/>
    <mergeCell ref="B423:F423"/>
    <mergeCell ref="D424:D427"/>
    <mergeCell ref="B428:R428"/>
    <mergeCell ref="D429:P429"/>
    <mergeCell ref="B452:R452"/>
    <mergeCell ref="B405:E405"/>
    <mergeCell ref="B406:R406"/>
    <mergeCell ref="I408:R408"/>
    <mergeCell ref="I409:R409"/>
    <mergeCell ref="B413:R413"/>
    <mergeCell ref="F414:R414"/>
    <mergeCell ref="B395:Q395"/>
    <mergeCell ref="H396:R396"/>
    <mergeCell ref="B397:Q397"/>
    <mergeCell ref="D398:R398"/>
    <mergeCell ref="H399:Q401"/>
    <mergeCell ref="H402:Q404"/>
    <mergeCell ref="D355:D356"/>
    <mergeCell ref="D358:D360"/>
    <mergeCell ref="B361:R361"/>
    <mergeCell ref="A362:A365"/>
    <mergeCell ref="B362:R362"/>
    <mergeCell ref="B363:R363"/>
    <mergeCell ref="B364:R364"/>
    <mergeCell ref="B365:R365"/>
    <mergeCell ref="D342:D347"/>
    <mergeCell ref="B349:R349"/>
    <mergeCell ref="B350:C350"/>
    <mergeCell ref="E350:R350"/>
    <mergeCell ref="D351:D353"/>
    <mergeCell ref="B354:C354"/>
    <mergeCell ref="B305:R305"/>
    <mergeCell ref="E306:R306"/>
    <mergeCell ref="D307:D314"/>
    <mergeCell ref="D315:D322"/>
    <mergeCell ref="D325:D332"/>
    <mergeCell ref="D334:D341"/>
    <mergeCell ref="B289:R289"/>
    <mergeCell ref="D290:D291"/>
    <mergeCell ref="I290:M302"/>
    <mergeCell ref="O290:R303"/>
    <mergeCell ref="D292:D293"/>
    <mergeCell ref="D294:D296"/>
    <mergeCell ref="D297:D299"/>
    <mergeCell ref="D300:D304"/>
    <mergeCell ref="I303:M303"/>
    <mergeCell ref="I304:M304"/>
    <mergeCell ref="D277:D280"/>
    <mergeCell ref="A278:A279"/>
    <mergeCell ref="B278:B279"/>
    <mergeCell ref="A285:A287"/>
    <mergeCell ref="B285:B287"/>
    <mergeCell ref="D285:D287"/>
    <mergeCell ref="A267:A268"/>
    <mergeCell ref="B267:B268"/>
    <mergeCell ref="D267:D270"/>
    <mergeCell ref="A269:A270"/>
    <mergeCell ref="A272:A273"/>
    <mergeCell ref="B272:B273"/>
    <mergeCell ref="D272:D275"/>
    <mergeCell ref="A274:A275"/>
    <mergeCell ref="B274:B275"/>
    <mergeCell ref="A258:A260"/>
    <mergeCell ref="B258:B260"/>
    <mergeCell ref="A262:A263"/>
    <mergeCell ref="B262:B263"/>
    <mergeCell ref="D262:D265"/>
    <mergeCell ref="A264:A265"/>
    <mergeCell ref="B264:B265"/>
    <mergeCell ref="A249:A253"/>
    <mergeCell ref="B249:B253"/>
    <mergeCell ref="D249:D253"/>
    <mergeCell ref="A254:A257"/>
    <mergeCell ref="B254:B257"/>
    <mergeCell ref="D254:D257"/>
    <mergeCell ref="A238:A240"/>
    <mergeCell ref="B238:B240"/>
    <mergeCell ref="D238:D242"/>
    <mergeCell ref="D246:D248"/>
    <mergeCell ref="A247:A248"/>
    <mergeCell ref="B247:B248"/>
    <mergeCell ref="A232:A234"/>
    <mergeCell ref="B232:B234"/>
    <mergeCell ref="D232:D234"/>
    <mergeCell ref="A235:A237"/>
    <mergeCell ref="B235:B237"/>
    <mergeCell ref="D235:D237"/>
    <mergeCell ref="D214:D215"/>
    <mergeCell ref="F216:R216"/>
    <mergeCell ref="D217:D219"/>
    <mergeCell ref="B227:R227"/>
    <mergeCell ref="F228:R228"/>
    <mergeCell ref="A229:A231"/>
    <mergeCell ref="B229:B231"/>
    <mergeCell ref="D229:D231"/>
    <mergeCell ref="F180:Q180"/>
    <mergeCell ref="F198:Q198"/>
    <mergeCell ref="B203:R203"/>
    <mergeCell ref="B204:C204"/>
    <mergeCell ref="F204:R204"/>
    <mergeCell ref="D205:D206"/>
    <mergeCell ref="D166:D171"/>
    <mergeCell ref="B169:C169"/>
    <mergeCell ref="B174:D174"/>
    <mergeCell ref="B176:D176"/>
    <mergeCell ref="B178:R178"/>
    <mergeCell ref="B179:Q179"/>
    <mergeCell ref="G161:R161"/>
    <mergeCell ref="G162:R162"/>
    <mergeCell ref="G163:R163"/>
    <mergeCell ref="B164:R164"/>
    <mergeCell ref="B165:D165"/>
    <mergeCell ref="E165:R165"/>
    <mergeCell ref="D156:D160"/>
    <mergeCell ref="G156:R156"/>
    <mergeCell ref="G157:R157"/>
    <mergeCell ref="G158:R158"/>
    <mergeCell ref="G159:R159"/>
    <mergeCell ref="G160:R160"/>
    <mergeCell ref="B148:R148"/>
    <mergeCell ref="E149:R149"/>
    <mergeCell ref="G150:R150"/>
    <mergeCell ref="G151:R151"/>
    <mergeCell ref="D152:D155"/>
    <mergeCell ref="G152:R152"/>
    <mergeCell ref="G153:R153"/>
    <mergeCell ref="G154:R154"/>
    <mergeCell ref="G155:R155"/>
    <mergeCell ref="B108:C108"/>
    <mergeCell ref="D109:D112"/>
    <mergeCell ref="B112:C112"/>
    <mergeCell ref="D113:D116"/>
    <mergeCell ref="B117:C117"/>
    <mergeCell ref="D118:D122"/>
    <mergeCell ref="B120:C120"/>
    <mergeCell ref="D91:D93"/>
    <mergeCell ref="D94:D96"/>
    <mergeCell ref="D97:D101"/>
    <mergeCell ref="B102:C102"/>
    <mergeCell ref="D103:D104"/>
    <mergeCell ref="D105:D107"/>
    <mergeCell ref="B80:R80"/>
    <mergeCell ref="B81:D81"/>
    <mergeCell ref="F81:P81"/>
    <mergeCell ref="D83:D85"/>
    <mergeCell ref="D87:D88"/>
    <mergeCell ref="B90:C90"/>
    <mergeCell ref="B70:D70"/>
    <mergeCell ref="D71:D73"/>
    <mergeCell ref="B74:D74"/>
    <mergeCell ref="L74:R74"/>
    <mergeCell ref="D75:D78"/>
    <mergeCell ref="B79:R79"/>
    <mergeCell ref="D57:D61"/>
    <mergeCell ref="B63:R63"/>
    <mergeCell ref="B64:D64"/>
    <mergeCell ref="B65:D65"/>
    <mergeCell ref="G65:R65"/>
    <mergeCell ref="B36:D36"/>
    <mergeCell ref="B37:D37"/>
    <mergeCell ref="D38:D40"/>
    <mergeCell ref="D41:D45"/>
    <mergeCell ref="D46:D51"/>
    <mergeCell ref="B56:D56"/>
    <mergeCell ref="B22:R22"/>
    <mergeCell ref="G23:R23"/>
    <mergeCell ref="B33:C33"/>
    <mergeCell ref="G33:R33"/>
    <mergeCell ref="B34:R34"/>
    <mergeCell ref="B35:D35"/>
    <mergeCell ref="G35:R35"/>
    <mergeCell ref="G15:R15"/>
    <mergeCell ref="D16:D17"/>
    <mergeCell ref="B18:R18"/>
    <mergeCell ref="G19:R19"/>
    <mergeCell ref="D20:D21"/>
    <mergeCell ref="G20:R20"/>
    <mergeCell ref="G21:R21"/>
    <mergeCell ref="B25:C25"/>
    <mergeCell ref="B26:R26"/>
    <mergeCell ref="E27:R27"/>
    <mergeCell ref="F31:R31"/>
    <mergeCell ref="F30:R30"/>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s>
  <conditionalFormatting sqref="B182:B184">
    <cfRule type="duplicateValues" dxfId="238" priority="16"/>
  </conditionalFormatting>
  <conditionalFormatting sqref="B185">
    <cfRule type="duplicateValues" dxfId="237" priority="15"/>
  </conditionalFormatting>
  <conditionalFormatting sqref="B185">
    <cfRule type="duplicateValues" dxfId="236" priority="14"/>
  </conditionalFormatting>
  <conditionalFormatting sqref="B189:B190">
    <cfRule type="duplicateValues" dxfId="235" priority="13"/>
  </conditionalFormatting>
  <conditionalFormatting sqref="B189">
    <cfRule type="duplicateValues" dxfId="234" priority="12"/>
  </conditionalFormatting>
  <conditionalFormatting sqref="B190">
    <cfRule type="duplicateValues" dxfId="233" priority="11"/>
  </conditionalFormatting>
  <conditionalFormatting sqref="B187">
    <cfRule type="duplicateValues" dxfId="232" priority="10"/>
  </conditionalFormatting>
  <conditionalFormatting sqref="B188">
    <cfRule type="duplicateValues" dxfId="231" priority="9"/>
  </conditionalFormatting>
  <conditionalFormatting sqref="B193">
    <cfRule type="duplicateValues" dxfId="230" priority="8"/>
  </conditionalFormatting>
  <conditionalFormatting sqref="B194">
    <cfRule type="duplicateValues" dxfId="229" priority="7"/>
  </conditionalFormatting>
  <conditionalFormatting sqref="B196">
    <cfRule type="duplicateValues" dxfId="228" priority="6"/>
  </conditionalFormatting>
  <conditionalFormatting sqref="B197">
    <cfRule type="duplicateValues" dxfId="227" priority="5"/>
  </conditionalFormatting>
  <conditionalFormatting sqref="B199">
    <cfRule type="duplicateValues" dxfId="226" priority="4"/>
  </conditionalFormatting>
  <conditionalFormatting sqref="B200">
    <cfRule type="duplicateValues" dxfId="225" priority="3"/>
  </conditionalFormatting>
  <conditionalFormatting sqref="B201">
    <cfRule type="duplicateValues" dxfId="224" priority="2"/>
  </conditionalFormatting>
  <conditionalFormatting sqref="B202">
    <cfRule type="duplicateValues" dxfId="223" priority="1"/>
  </conditionalFormatting>
  <pageMargins left="0.11811023622047245" right="0.11811023622047245" top="0.11811023622047245" bottom="0.11811023622047245" header="0.11811023622047245" footer="0.11811023622047245"/>
  <pageSetup paperSize="9" scale="65" orientation="landscape" verticalDpi="300" r:id="rId1"/>
  <headerFooter>
    <oddFooter>&amp;CPage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616"/>
  <sheetViews>
    <sheetView view="pageBreakPreview" topLeftCell="A220" zoomScale="80" zoomScaleNormal="100" zoomScaleSheetLayoutView="80" zoomScalePageLayoutView="80" workbookViewId="0">
      <selection activeCell="B224" sqref="B224:R224"/>
    </sheetView>
  </sheetViews>
  <sheetFormatPr defaultRowHeight="15"/>
  <cols>
    <col min="1" max="1" width="5" style="926" customWidth="1"/>
    <col min="2" max="2" width="34.7109375" style="926" customWidth="1"/>
    <col min="3" max="3" width="9.140625" style="926"/>
    <col min="4" max="4" width="13.7109375" style="921" customWidth="1"/>
    <col min="5" max="5" width="14.42578125" style="926" bestFit="1" customWidth="1"/>
    <col min="6" max="6" width="10.140625" style="926" customWidth="1"/>
    <col min="7" max="7" width="12.140625" style="926" customWidth="1"/>
    <col min="8" max="8" width="11.5703125" style="926" customWidth="1"/>
    <col min="9" max="9" width="10.5703125" style="926" customWidth="1"/>
    <col min="10" max="10" width="10.42578125" style="926" customWidth="1"/>
    <col min="11" max="11" width="14.28515625" style="926" customWidth="1"/>
    <col min="12" max="12" width="10.42578125" style="926" customWidth="1"/>
    <col min="13" max="13" width="11.28515625" style="926" customWidth="1"/>
    <col min="14" max="14" width="10.140625" style="926" customWidth="1"/>
    <col min="15" max="15" width="9.140625" style="926" customWidth="1"/>
    <col min="16" max="16" width="9.28515625" style="926" customWidth="1"/>
    <col min="17" max="17" width="11.5703125" style="926" customWidth="1"/>
    <col min="18" max="18" width="9.140625" style="926" customWidth="1"/>
    <col min="19" max="16384" width="9.140625" style="926"/>
  </cols>
  <sheetData>
    <row r="1" spans="1:18" ht="18.75">
      <c r="A1" s="991"/>
      <c r="B1" s="3181" t="s">
        <v>1606</v>
      </c>
      <c r="C1" s="3181"/>
      <c r="D1" s="3181"/>
      <c r="E1" s="3181"/>
      <c r="F1" s="3181"/>
      <c r="G1" s="3181"/>
      <c r="H1" s="3181"/>
      <c r="I1" s="3181"/>
      <c r="J1" s="3181"/>
      <c r="K1" s="3181"/>
      <c r="L1" s="3181"/>
      <c r="M1" s="3181"/>
      <c r="N1" s="3181"/>
      <c r="O1" s="3181"/>
      <c r="P1" s="3181"/>
      <c r="Q1" s="3181"/>
      <c r="R1" s="3181"/>
    </row>
    <row r="2" spans="1:18" ht="18.75">
      <c r="A2" s="3182" t="s">
        <v>2129</v>
      </c>
      <c r="B2" s="3183"/>
      <c r="C2" s="3183"/>
      <c r="D2" s="3183"/>
      <c r="E2" s="3183"/>
      <c r="F2" s="3183"/>
      <c r="G2" s="3183"/>
      <c r="H2" s="3183"/>
      <c r="I2" s="3183"/>
      <c r="J2" s="3183"/>
      <c r="K2" s="3183"/>
      <c r="L2" s="3183"/>
      <c r="M2" s="3183"/>
      <c r="N2" s="3183"/>
      <c r="O2" s="3183"/>
      <c r="P2" s="3183"/>
      <c r="Q2" s="3183"/>
      <c r="R2" s="3183"/>
    </row>
    <row r="3" spans="1:18" ht="16.5">
      <c r="A3" s="992"/>
      <c r="B3" s="3184" t="s">
        <v>2130</v>
      </c>
      <c r="C3" s="3184"/>
      <c r="D3" s="3184"/>
      <c r="E3" s="3184"/>
      <c r="F3" s="3184"/>
      <c r="G3" s="3184"/>
      <c r="H3" s="3184"/>
      <c r="I3" s="3184"/>
      <c r="J3" s="3184"/>
      <c r="K3" s="3184"/>
      <c r="L3" s="3184"/>
      <c r="M3" s="3184"/>
      <c r="N3" s="3184"/>
      <c r="O3" s="3184"/>
      <c r="P3" s="3184"/>
      <c r="Q3" s="3184"/>
      <c r="R3" s="3184"/>
    </row>
    <row r="4" spans="1:18" ht="16.5">
      <c r="A4" s="992"/>
      <c r="B4" s="1284"/>
      <c r="C4" s="1284"/>
      <c r="D4" s="1284"/>
      <c r="E4" s="1284"/>
      <c r="F4" s="1284"/>
      <c r="G4" s="1284"/>
      <c r="H4" s="1284"/>
      <c r="I4" s="1284"/>
      <c r="J4" s="1284"/>
      <c r="K4" s="1284"/>
      <c r="L4" s="1284"/>
      <c r="M4" s="1284"/>
      <c r="N4" s="1284"/>
      <c r="O4" s="1284"/>
      <c r="P4" s="3185" t="s">
        <v>1609</v>
      </c>
      <c r="Q4" s="3185"/>
      <c r="R4" s="3185"/>
    </row>
    <row r="5" spans="1:18" ht="25.5" customHeight="1">
      <c r="A5" s="3186" t="s">
        <v>0</v>
      </c>
      <c r="B5" s="3188" t="s">
        <v>1605</v>
      </c>
      <c r="C5" s="3190" t="s">
        <v>1289</v>
      </c>
      <c r="D5" s="3192" t="s">
        <v>1521</v>
      </c>
      <c r="E5" s="3194" t="s">
        <v>1326</v>
      </c>
      <c r="F5" s="3194"/>
      <c r="G5" s="3194"/>
      <c r="H5" s="3194"/>
      <c r="I5" s="3194"/>
      <c r="J5" s="3194"/>
      <c r="K5" s="3194"/>
      <c r="L5" s="3194"/>
      <c r="M5" s="3194"/>
      <c r="N5" s="3194"/>
      <c r="O5" s="3194"/>
      <c r="P5" s="3194"/>
      <c r="Q5" s="3194"/>
      <c r="R5" s="3194"/>
    </row>
    <row r="6" spans="1:18" ht="90" customHeight="1">
      <c r="A6" s="3187"/>
      <c r="B6" s="3189"/>
      <c r="C6" s="3191"/>
      <c r="D6" s="3193"/>
      <c r="E6" s="993" t="s">
        <v>1341</v>
      </c>
      <c r="F6" s="993" t="s">
        <v>1342</v>
      </c>
      <c r="G6" s="994" t="s">
        <v>1280</v>
      </c>
      <c r="H6" s="995" t="s">
        <v>1295</v>
      </c>
      <c r="I6" s="996" t="s">
        <v>1281</v>
      </c>
      <c r="J6" s="997" t="s">
        <v>1283</v>
      </c>
      <c r="K6" s="993" t="s">
        <v>1282</v>
      </c>
      <c r="L6" s="997" t="s">
        <v>1279</v>
      </c>
      <c r="M6" s="997" t="s">
        <v>1284</v>
      </c>
      <c r="N6" s="997" t="s">
        <v>1285</v>
      </c>
      <c r="O6" s="997" t="s">
        <v>1286</v>
      </c>
      <c r="P6" s="997" t="s">
        <v>1523</v>
      </c>
      <c r="Q6" s="998" t="s">
        <v>1287</v>
      </c>
      <c r="R6" s="995" t="s">
        <v>1288</v>
      </c>
    </row>
    <row r="7" spans="1:18" ht="17.25" customHeight="1">
      <c r="A7" s="1295"/>
      <c r="B7" s="999" t="s">
        <v>1623</v>
      </c>
      <c r="C7" s="1295" t="s">
        <v>1624</v>
      </c>
      <c r="D7" s="1285" t="s">
        <v>1625</v>
      </c>
      <c r="E7" s="1000" t="s">
        <v>1626</v>
      </c>
      <c r="F7" s="1295" t="s">
        <v>1627</v>
      </c>
      <c r="G7" s="1295">
        <v>1</v>
      </c>
      <c r="H7" s="999">
        <v>2</v>
      </c>
      <c r="I7" s="1295">
        <v>3</v>
      </c>
      <c r="J7" s="999">
        <v>4</v>
      </c>
      <c r="K7" s="1295">
        <v>5</v>
      </c>
      <c r="L7" s="999">
        <v>6</v>
      </c>
      <c r="M7" s="1295">
        <v>7</v>
      </c>
      <c r="N7" s="999">
        <v>8</v>
      </c>
      <c r="O7" s="1295">
        <v>9</v>
      </c>
      <c r="P7" s="999">
        <v>10</v>
      </c>
      <c r="Q7" s="1295">
        <v>11</v>
      </c>
      <c r="R7" s="1295">
        <v>12</v>
      </c>
    </row>
    <row r="8" spans="1:18" ht="26.25" customHeight="1">
      <c r="A8" s="1286" t="s">
        <v>1839</v>
      </c>
      <c r="B8" s="1001" t="s">
        <v>1840</v>
      </c>
      <c r="C8" s="1002"/>
      <c r="D8" s="1003"/>
      <c r="E8" s="1002"/>
      <c r="F8" s="1002"/>
      <c r="G8" s="1002"/>
      <c r="H8" s="1002"/>
      <c r="I8" s="1002"/>
      <c r="J8" s="1002"/>
      <c r="K8" s="1002"/>
      <c r="L8" s="1002"/>
      <c r="M8" s="1002"/>
      <c r="N8" s="1002"/>
      <c r="O8" s="1002"/>
      <c r="P8" s="1002"/>
      <c r="Q8" s="1002"/>
      <c r="R8" s="1004"/>
    </row>
    <row r="9" spans="1:18" ht="90.75" customHeight="1">
      <c r="A9" s="3167">
        <v>1</v>
      </c>
      <c r="B9" s="3168" t="s">
        <v>1837</v>
      </c>
      <c r="C9" s="3168"/>
      <c r="D9" s="3168"/>
      <c r="E9" s="3168"/>
      <c r="F9" s="3168"/>
      <c r="G9" s="3168"/>
      <c r="H9" s="3168"/>
      <c r="I9" s="3168"/>
      <c r="J9" s="3168"/>
      <c r="K9" s="3168"/>
      <c r="L9" s="3168"/>
      <c r="M9" s="3168"/>
      <c r="N9" s="3168"/>
      <c r="O9" s="3168"/>
      <c r="P9" s="3168"/>
      <c r="Q9" s="3168"/>
      <c r="R9" s="3168"/>
    </row>
    <row r="10" spans="1:18" ht="32.25" customHeight="1">
      <c r="A10" s="3167"/>
      <c r="B10" s="3169" t="s">
        <v>1838</v>
      </c>
      <c r="C10" s="3170"/>
      <c r="D10" s="3170"/>
      <c r="E10" s="3170"/>
      <c r="F10" s="3170"/>
      <c r="G10" s="3170"/>
      <c r="H10" s="3170"/>
      <c r="I10" s="3170"/>
      <c r="J10" s="3170"/>
      <c r="K10" s="3170"/>
      <c r="L10" s="3170"/>
      <c r="M10" s="3170"/>
      <c r="N10" s="3170"/>
      <c r="O10" s="3170"/>
      <c r="P10" s="3170"/>
      <c r="Q10" s="3170"/>
      <c r="R10" s="3171"/>
    </row>
    <row r="11" spans="1:18" ht="46.5" customHeight="1">
      <c r="A11" s="1295">
        <v>2</v>
      </c>
      <c r="B11" s="3172" t="s">
        <v>2039</v>
      </c>
      <c r="C11" s="3173"/>
      <c r="D11" s="3173"/>
      <c r="E11" s="3173"/>
      <c r="F11" s="3173"/>
      <c r="G11" s="3174"/>
      <c r="H11" s="3174"/>
      <c r="I11" s="3174"/>
      <c r="J11" s="3174"/>
      <c r="K11" s="3174"/>
      <c r="L11" s="3174"/>
      <c r="M11" s="3174"/>
      <c r="N11" s="3174"/>
      <c r="O11" s="3174"/>
      <c r="P11" s="3174"/>
      <c r="Q11" s="3174"/>
      <c r="R11" s="3175"/>
    </row>
    <row r="12" spans="1:18" ht="29.25" customHeight="1">
      <c r="A12" s="1000"/>
      <c r="B12" s="1005"/>
      <c r="C12" s="1006"/>
      <c r="D12" s="1324"/>
      <c r="E12" s="1006"/>
      <c r="F12" s="1006"/>
      <c r="G12" s="3176" t="s">
        <v>1359</v>
      </c>
      <c r="H12" s="3177"/>
      <c r="I12" s="3177"/>
      <c r="J12" s="3177"/>
      <c r="K12" s="3177"/>
      <c r="L12" s="3177"/>
      <c r="M12" s="3177"/>
      <c r="N12" s="3177"/>
      <c r="O12" s="3177"/>
      <c r="P12" s="3177"/>
      <c r="Q12" s="3177"/>
      <c r="R12" s="3177"/>
    </row>
    <row r="13" spans="1:18" ht="59.25" customHeight="1">
      <c r="A13" s="1007"/>
      <c r="B13" s="1008" t="s">
        <v>1522</v>
      </c>
      <c r="C13" s="1009" t="s">
        <v>28</v>
      </c>
      <c r="D13" s="1009" t="s">
        <v>1553</v>
      </c>
      <c r="E13" s="1010"/>
      <c r="F13" s="1011"/>
      <c r="G13" s="1012">
        <f>100000/1.1</f>
        <v>90909.090909090897</v>
      </c>
      <c r="H13" s="1013"/>
      <c r="I13" s="1014"/>
      <c r="J13" s="1013">
        <f>G13</f>
        <v>90909.090909090897</v>
      </c>
      <c r="K13" s="1013">
        <f>G13</f>
        <v>90909.090909090897</v>
      </c>
      <c r="L13" s="1014"/>
      <c r="M13" s="1015">
        <f>G13</f>
        <v>90909.090909090897</v>
      </c>
      <c r="N13" s="1013">
        <f>G13</f>
        <v>90909.090909090897</v>
      </c>
      <c r="O13" s="1013">
        <f>G13</f>
        <v>90909.090909090897</v>
      </c>
      <c r="P13" s="1013">
        <f>G13</f>
        <v>90909.090909090897</v>
      </c>
      <c r="Q13" s="1012">
        <f>G13</f>
        <v>90909.090909090897</v>
      </c>
      <c r="R13" s="1013"/>
    </row>
    <row r="14" spans="1:18" ht="57" customHeight="1">
      <c r="A14" s="1295">
        <v>3</v>
      </c>
      <c r="B14" s="3178" t="s">
        <v>2049</v>
      </c>
      <c r="C14" s="3179"/>
      <c r="D14" s="3179"/>
      <c r="E14" s="3179"/>
      <c r="F14" s="3179"/>
      <c r="G14" s="3179"/>
      <c r="H14" s="3179"/>
      <c r="I14" s="3179"/>
      <c r="J14" s="3179"/>
      <c r="K14" s="3179"/>
      <c r="L14" s="3179"/>
      <c r="M14" s="3179"/>
      <c r="N14" s="3179"/>
      <c r="O14" s="3179"/>
      <c r="P14" s="3179"/>
      <c r="Q14" s="3179"/>
      <c r="R14" s="3180"/>
    </row>
    <row r="15" spans="1:18" ht="33" customHeight="1">
      <c r="A15" s="1007"/>
      <c r="B15" s="1300"/>
      <c r="C15" s="1301"/>
      <c r="D15" s="1016"/>
      <c r="E15" s="1301"/>
      <c r="F15" s="1301"/>
      <c r="G15" s="3205" t="s">
        <v>2028</v>
      </c>
      <c r="H15" s="3205"/>
      <c r="I15" s="3205"/>
      <c r="J15" s="3205"/>
      <c r="K15" s="3205"/>
      <c r="L15" s="3205"/>
      <c r="M15" s="3205"/>
      <c r="N15" s="3205"/>
      <c r="O15" s="3205"/>
      <c r="P15" s="3205"/>
      <c r="Q15" s="3205"/>
      <c r="R15" s="3206"/>
    </row>
    <row r="16" spans="1:18" ht="60.75" customHeight="1">
      <c r="A16" s="1007"/>
      <c r="B16" s="1017" t="s">
        <v>2040</v>
      </c>
      <c r="C16" s="1018" t="s">
        <v>2030</v>
      </c>
      <c r="D16" s="3207" t="s">
        <v>2027</v>
      </c>
      <c r="E16" s="1019"/>
      <c r="F16" s="1019"/>
      <c r="G16" s="1020"/>
      <c r="H16" s="1016"/>
      <c r="I16" s="1016"/>
      <c r="J16" s="1016"/>
      <c r="K16" s="1016"/>
      <c r="L16" s="1014">
        <v>93046</v>
      </c>
      <c r="M16" s="1016"/>
      <c r="N16" s="1016"/>
      <c r="O16" s="1016"/>
      <c r="P16" s="1016"/>
      <c r="Q16" s="1016"/>
      <c r="R16" s="1021"/>
    </row>
    <row r="17" spans="1:18" ht="60.75" customHeight="1">
      <c r="A17" s="1007"/>
      <c r="B17" s="1017" t="s">
        <v>2041</v>
      </c>
      <c r="C17" s="1018" t="s">
        <v>2031</v>
      </c>
      <c r="D17" s="3208"/>
      <c r="E17" s="1022"/>
      <c r="F17" s="1023"/>
      <c r="G17" s="1024"/>
      <c r="H17" s="1025"/>
      <c r="I17" s="1025"/>
      <c r="J17" s="1025"/>
      <c r="K17" s="1025"/>
      <c r="L17" s="1025">
        <v>1530303</v>
      </c>
      <c r="M17" s="1293"/>
      <c r="N17" s="1025"/>
      <c r="O17" s="1025"/>
      <c r="P17" s="1025"/>
      <c r="Q17" s="1025"/>
      <c r="R17" s="1026"/>
    </row>
    <row r="18" spans="1:18" ht="57" customHeight="1">
      <c r="A18" s="1295">
        <v>4</v>
      </c>
      <c r="B18" s="3209" t="s">
        <v>2050</v>
      </c>
      <c r="C18" s="3210"/>
      <c r="D18" s="3210"/>
      <c r="E18" s="3210"/>
      <c r="F18" s="3210"/>
      <c r="G18" s="3211"/>
      <c r="H18" s="3211"/>
      <c r="I18" s="3211"/>
      <c r="J18" s="3211"/>
      <c r="K18" s="3211"/>
      <c r="L18" s="3211"/>
      <c r="M18" s="3211"/>
      <c r="N18" s="3211"/>
      <c r="O18" s="3211"/>
      <c r="P18" s="3211"/>
      <c r="Q18" s="3211"/>
      <c r="R18" s="3212"/>
    </row>
    <row r="19" spans="1:18" ht="36" customHeight="1">
      <c r="A19" s="1007"/>
      <c r="B19" s="1027"/>
      <c r="C19" s="1028"/>
      <c r="D19" s="1028"/>
      <c r="E19" s="1029"/>
      <c r="F19" s="1030"/>
      <c r="G19" s="3213" t="s">
        <v>1847</v>
      </c>
      <c r="H19" s="3213"/>
      <c r="I19" s="3213"/>
      <c r="J19" s="3213"/>
      <c r="K19" s="3213"/>
      <c r="L19" s="3213"/>
      <c r="M19" s="3213"/>
      <c r="N19" s="3213"/>
      <c r="O19" s="3213"/>
      <c r="P19" s="3213"/>
      <c r="Q19" s="3213"/>
      <c r="R19" s="3214"/>
    </row>
    <row r="20" spans="1:18" ht="57.75" customHeight="1">
      <c r="A20" s="1007"/>
      <c r="B20" s="1017" t="s">
        <v>1848</v>
      </c>
      <c r="C20" s="1018" t="s">
        <v>28</v>
      </c>
      <c r="D20" s="3215" t="s">
        <v>1932</v>
      </c>
      <c r="E20" s="1253"/>
      <c r="F20" s="1254"/>
      <c r="G20" s="3217">
        <v>100000</v>
      </c>
      <c r="H20" s="3218"/>
      <c r="I20" s="3218"/>
      <c r="J20" s="3218"/>
      <c r="K20" s="3218"/>
      <c r="L20" s="3218"/>
      <c r="M20" s="3218"/>
      <c r="N20" s="3218"/>
      <c r="O20" s="3218"/>
      <c r="P20" s="3218"/>
      <c r="Q20" s="3218"/>
      <c r="R20" s="3219"/>
    </row>
    <row r="21" spans="1:18" ht="51.75" customHeight="1">
      <c r="A21" s="1007"/>
      <c r="B21" s="1017" t="s">
        <v>1850</v>
      </c>
      <c r="C21" s="1018" t="s">
        <v>28</v>
      </c>
      <c r="D21" s="3216"/>
      <c r="E21" s="1253"/>
      <c r="F21" s="1254"/>
      <c r="G21" s="3217">
        <v>98000</v>
      </c>
      <c r="H21" s="3218"/>
      <c r="I21" s="3218"/>
      <c r="J21" s="3218"/>
      <c r="K21" s="3218"/>
      <c r="L21" s="3218"/>
      <c r="M21" s="3218"/>
      <c r="N21" s="3218"/>
      <c r="O21" s="3218"/>
      <c r="P21" s="3218"/>
      <c r="Q21" s="3218"/>
      <c r="R21" s="3219"/>
    </row>
    <row r="22" spans="1:18" ht="51.75" customHeight="1">
      <c r="A22" s="1295">
        <v>4</v>
      </c>
      <c r="B22" s="3195" t="s">
        <v>1935</v>
      </c>
      <c r="C22" s="3174"/>
      <c r="D22" s="3174"/>
      <c r="E22" s="3174"/>
      <c r="F22" s="3174"/>
      <c r="G22" s="3174"/>
      <c r="H22" s="3174"/>
      <c r="I22" s="3174"/>
      <c r="J22" s="3174"/>
      <c r="K22" s="3174"/>
      <c r="L22" s="3174"/>
      <c r="M22" s="3174"/>
      <c r="N22" s="3174"/>
      <c r="O22" s="3174"/>
      <c r="P22" s="3174"/>
      <c r="Q22" s="3174"/>
      <c r="R22" s="3175"/>
    </row>
    <row r="23" spans="1:18" ht="36.75" customHeight="1">
      <c r="A23" s="1295"/>
      <c r="B23" s="1255"/>
      <c r="C23" s="1255"/>
      <c r="D23" s="1256"/>
      <c r="E23" s="1255"/>
      <c r="F23" s="1255"/>
      <c r="G23" s="3177" t="s">
        <v>1934</v>
      </c>
      <c r="H23" s="3177"/>
      <c r="I23" s="3177"/>
      <c r="J23" s="3177"/>
      <c r="K23" s="3177"/>
      <c r="L23" s="3177"/>
      <c r="M23" s="3177"/>
      <c r="N23" s="3177"/>
      <c r="O23" s="3177"/>
      <c r="P23" s="3177"/>
      <c r="Q23" s="3177"/>
      <c r="R23" s="3177"/>
    </row>
    <row r="24" spans="1:18" ht="90.75" customHeight="1">
      <c r="A24" s="1007"/>
      <c r="B24" s="1008" t="s">
        <v>1933</v>
      </c>
      <c r="C24" s="1031" t="s">
        <v>13</v>
      </c>
      <c r="D24" s="1257" t="s">
        <v>1936</v>
      </c>
      <c r="E24" s="1032"/>
      <c r="F24" s="1011"/>
      <c r="G24" s="1012">
        <v>1855000</v>
      </c>
      <c r="H24" s="1013">
        <v>1900000</v>
      </c>
      <c r="I24" s="1013">
        <v>1900000</v>
      </c>
      <c r="J24" s="1013">
        <v>1970000</v>
      </c>
      <c r="K24" s="1013">
        <v>1900000</v>
      </c>
      <c r="L24" s="1014">
        <v>2000000</v>
      </c>
      <c r="M24" s="1015">
        <v>1940000</v>
      </c>
      <c r="N24" s="1013"/>
      <c r="O24" s="1013"/>
      <c r="P24" s="1013"/>
      <c r="Q24" s="1012">
        <v>1820000</v>
      </c>
      <c r="R24" s="1013"/>
    </row>
    <row r="25" spans="1:18" ht="37.5" customHeight="1">
      <c r="A25" s="1286" t="s">
        <v>128</v>
      </c>
      <c r="B25" s="3220" t="s">
        <v>2100</v>
      </c>
      <c r="C25" s="3221"/>
      <c r="D25" s="1278"/>
      <c r="E25" s="1022"/>
      <c r="F25" s="1022"/>
      <c r="G25" s="1012"/>
      <c r="H25" s="1014"/>
      <c r="I25" s="1014"/>
      <c r="J25" s="1014"/>
      <c r="K25" s="1014"/>
      <c r="L25" s="1014"/>
      <c r="M25" s="1315"/>
      <c r="N25" s="1014"/>
      <c r="O25" s="1014"/>
      <c r="P25" s="1014"/>
      <c r="Q25" s="1014"/>
      <c r="R25" s="1277"/>
    </row>
    <row r="26" spans="1:18" ht="53.25" customHeight="1">
      <c r="A26" s="1295">
        <v>1</v>
      </c>
      <c r="B26" s="3178" t="s">
        <v>2107</v>
      </c>
      <c r="C26" s="3179"/>
      <c r="D26" s="3179"/>
      <c r="E26" s="3179"/>
      <c r="F26" s="3179"/>
      <c r="G26" s="3179"/>
      <c r="H26" s="3179"/>
      <c r="I26" s="3179"/>
      <c r="J26" s="3179"/>
      <c r="K26" s="3179"/>
      <c r="L26" s="3179"/>
      <c r="M26" s="3179"/>
      <c r="N26" s="3179"/>
      <c r="O26" s="3179"/>
      <c r="P26" s="3179"/>
      <c r="Q26" s="3179"/>
      <c r="R26" s="3180"/>
    </row>
    <row r="27" spans="1:18" ht="26.25" customHeight="1">
      <c r="A27" s="1007"/>
      <c r="B27" s="1300"/>
      <c r="C27" s="1301"/>
      <c r="D27" s="1301"/>
      <c r="E27" s="3222" t="s">
        <v>2108</v>
      </c>
      <c r="F27" s="3223"/>
      <c r="G27" s="3223"/>
      <c r="H27" s="3223"/>
      <c r="I27" s="3223"/>
      <c r="J27" s="3223"/>
      <c r="K27" s="3223"/>
      <c r="L27" s="3223"/>
      <c r="M27" s="3223"/>
      <c r="N27" s="3223"/>
      <c r="O27" s="3223"/>
      <c r="P27" s="3223"/>
      <c r="Q27" s="3223"/>
      <c r="R27" s="3224"/>
    </row>
    <row r="28" spans="1:18" ht="53.25" customHeight="1">
      <c r="A28" s="1007"/>
      <c r="B28" s="1279" t="s">
        <v>2102</v>
      </c>
      <c r="C28" s="1084" t="s">
        <v>28</v>
      </c>
      <c r="D28" s="1257" t="s">
        <v>2101</v>
      </c>
      <c r="E28" s="1334">
        <f>169000/1.08</f>
        <v>156481.48148148146</v>
      </c>
      <c r="F28" s="1300"/>
      <c r="G28" s="1301"/>
      <c r="H28" s="1301"/>
      <c r="I28" s="1301"/>
      <c r="J28" s="1301"/>
      <c r="K28" s="1301"/>
      <c r="L28" s="1301"/>
      <c r="M28" s="1301"/>
      <c r="N28" s="1301"/>
      <c r="O28" s="1301"/>
      <c r="P28" s="1301"/>
      <c r="Q28" s="1301"/>
      <c r="R28" s="1302"/>
    </row>
    <row r="29" spans="1:18" ht="53.25" customHeight="1">
      <c r="A29" s="1007"/>
      <c r="B29" s="1279" t="s">
        <v>2103</v>
      </c>
      <c r="C29" s="1084" t="s">
        <v>28</v>
      </c>
      <c r="D29" s="1257" t="s">
        <v>2101</v>
      </c>
      <c r="E29" s="1334">
        <f>154000/1.08</f>
        <v>142592.59259259258</v>
      </c>
      <c r="F29" s="1300"/>
      <c r="G29" s="1301"/>
      <c r="H29" s="1301"/>
      <c r="I29" s="1301"/>
      <c r="J29" s="1301"/>
      <c r="K29" s="1301"/>
      <c r="L29" s="1301"/>
      <c r="M29" s="1301"/>
      <c r="N29" s="1301"/>
      <c r="O29" s="1301"/>
      <c r="P29" s="1301"/>
      <c r="Q29" s="1301"/>
      <c r="R29" s="1302"/>
    </row>
    <row r="30" spans="1:18" ht="53.25" customHeight="1">
      <c r="A30" s="1007"/>
      <c r="B30" s="1279" t="s">
        <v>2104</v>
      </c>
      <c r="C30" s="1084" t="s">
        <v>28</v>
      </c>
      <c r="D30" s="1257" t="s">
        <v>2101</v>
      </c>
      <c r="E30" s="1334">
        <f>169000/1.08</f>
        <v>156481.48148148146</v>
      </c>
      <c r="F30" s="3225" t="s">
        <v>2110</v>
      </c>
      <c r="G30" s="3226"/>
      <c r="H30" s="3226"/>
      <c r="I30" s="3226"/>
      <c r="J30" s="3226"/>
      <c r="K30" s="3226"/>
      <c r="L30" s="3226"/>
      <c r="M30" s="3226"/>
      <c r="N30" s="3226"/>
      <c r="O30" s="3226"/>
      <c r="P30" s="3226"/>
      <c r="Q30" s="3226"/>
      <c r="R30" s="3227"/>
    </row>
    <row r="31" spans="1:18" ht="45.75" customHeight="1">
      <c r="A31" s="1007"/>
      <c r="B31" s="1279" t="s">
        <v>2105</v>
      </c>
      <c r="C31" s="1084" t="s">
        <v>28</v>
      </c>
      <c r="D31" s="1257" t="s">
        <v>2101</v>
      </c>
      <c r="E31" s="1334">
        <f>190000/1.08</f>
        <v>175925.92592592593</v>
      </c>
      <c r="F31" s="3225" t="s">
        <v>2109</v>
      </c>
      <c r="G31" s="3226"/>
      <c r="H31" s="3226"/>
      <c r="I31" s="3226"/>
      <c r="J31" s="3226"/>
      <c r="K31" s="3226"/>
      <c r="L31" s="3226"/>
      <c r="M31" s="3226"/>
      <c r="N31" s="3226"/>
      <c r="O31" s="3226"/>
      <c r="P31" s="3226"/>
      <c r="Q31" s="3226"/>
      <c r="R31" s="3227"/>
    </row>
    <row r="32" spans="1:18" ht="49.5" customHeight="1">
      <c r="A32" s="1007"/>
      <c r="B32" s="1279" t="s">
        <v>2106</v>
      </c>
      <c r="C32" s="1084" t="s">
        <v>28</v>
      </c>
      <c r="D32" s="1257" t="s">
        <v>2101</v>
      </c>
      <c r="E32" s="1334">
        <f>190000/1.08</f>
        <v>175925.92592592593</v>
      </c>
      <c r="F32" s="1023"/>
      <c r="G32" s="1024"/>
      <c r="H32" s="1025"/>
      <c r="I32" s="1025"/>
      <c r="J32" s="1025"/>
      <c r="K32" s="1025"/>
      <c r="L32" s="1025"/>
      <c r="M32" s="1293"/>
      <c r="N32" s="1025"/>
      <c r="O32" s="1025"/>
      <c r="P32" s="1025"/>
      <c r="Q32" s="1025"/>
      <c r="R32" s="1026"/>
    </row>
    <row r="33" spans="1:18" ht="24.75" customHeight="1">
      <c r="A33" s="1286" t="s">
        <v>1835</v>
      </c>
      <c r="B33" s="3196" t="s">
        <v>1294</v>
      </c>
      <c r="C33" s="3197"/>
      <c r="D33" s="1258"/>
      <c r="E33" s="1033"/>
      <c r="F33" s="1034"/>
      <c r="G33" s="3198"/>
      <c r="H33" s="3199"/>
      <c r="I33" s="3199"/>
      <c r="J33" s="3199"/>
      <c r="K33" s="3199"/>
      <c r="L33" s="3199"/>
      <c r="M33" s="3199"/>
      <c r="N33" s="3199"/>
      <c r="O33" s="3199"/>
      <c r="P33" s="3199"/>
      <c r="Q33" s="3199"/>
      <c r="R33" s="3200"/>
    </row>
    <row r="34" spans="1:18" ht="35.25" customHeight="1">
      <c r="A34" s="1313">
        <v>1</v>
      </c>
      <c r="B34" s="3195" t="s">
        <v>2228</v>
      </c>
      <c r="C34" s="3174"/>
      <c r="D34" s="3174"/>
      <c r="E34" s="3173"/>
      <c r="F34" s="3173"/>
      <c r="G34" s="3173"/>
      <c r="H34" s="3173"/>
      <c r="I34" s="3173"/>
      <c r="J34" s="3173"/>
      <c r="K34" s="3173"/>
      <c r="L34" s="3173"/>
      <c r="M34" s="3173"/>
      <c r="N34" s="3173"/>
      <c r="O34" s="3173"/>
      <c r="P34" s="3173"/>
      <c r="Q34" s="3173"/>
      <c r="R34" s="3175"/>
    </row>
    <row r="35" spans="1:18" ht="24.75" customHeight="1">
      <c r="A35" s="1313"/>
      <c r="B35" s="3201" t="s">
        <v>1883</v>
      </c>
      <c r="C35" s="3202"/>
      <c r="D35" s="3203"/>
      <c r="E35" s="1035"/>
      <c r="F35" s="1036"/>
      <c r="G35" s="3204" t="s">
        <v>1911</v>
      </c>
      <c r="H35" s="3177"/>
      <c r="I35" s="3177"/>
      <c r="J35" s="3177"/>
      <c r="K35" s="3177"/>
      <c r="L35" s="3177"/>
      <c r="M35" s="3177"/>
      <c r="N35" s="3177"/>
      <c r="O35" s="3177"/>
      <c r="P35" s="3177"/>
      <c r="Q35" s="3177"/>
      <c r="R35" s="3177"/>
    </row>
    <row r="36" spans="1:18" ht="24.75" customHeight="1">
      <c r="A36" s="1313"/>
      <c r="B36" s="3209" t="s">
        <v>1611</v>
      </c>
      <c r="C36" s="3210"/>
      <c r="D36" s="3210"/>
      <c r="E36" s="1037"/>
      <c r="F36" s="1037"/>
      <c r="G36" s="1324"/>
      <c r="H36" s="1324"/>
      <c r="I36" s="1324"/>
      <c r="J36" s="1324"/>
      <c r="K36" s="1324"/>
      <c r="L36" s="1324"/>
      <c r="M36" s="1324"/>
      <c r="N36" s="1324"/>
      <c r="O36" s="1324"/>
      <c r="P36" s="1324"/>
      <c r="Q36" s="1324"/>
      <c r="R36" s="1299"/>
    </row>
    <row r="37" spans="1:18" ht="24.75" customHeight="1">
      <c r="A37" s="1313"/>
      <c r="B37" s="3209" t="s">
        <v>1903</v>
      </c>
      <c r="C37" s="3210"/>
      <c r="D37" s="3210"/>
      <c r="E37" s="1037"/>
      <c r="F37" s="1037"/>
      <c r="G37" s="1324"/>
      <c r="H37" s="1324"/>
      <c r="I37" s="1324"/>
      <c r="J37" s="1324"/>
      <c r="K37" s="1324"/>
      <c r="L37" s="1324"/>
      <c r="M37" s="1324"/>
      <c r="N37" s="1324"/>
      <c r="O37" s="1324"/>
      <c r="P37" s="1324"/>
      <c r="Q37" s="1324"/>
      <c r="R37" s="1299"/>
    </row>
    <row r="38" spans="1:18" ht="54.75" customHeight="1">
      <c r="A38" s="1313"/>
      <c r="B38" s="1027" t="s">
        <v>1884</v>
      </c>
      <c r="C38" s="1038" t="s">
        <v>1327</v>
      </c>
      <c r="D38" s="3228" t="s">
        <v>1930</v>
      </c>
      <c r="E38" s="1039"/>
      <c r="F38" s="1039"/>
      <c r="G38" s="1040"/>
      <c r="H38" s="1040"/>
      <c r="I38" s="1040"/>
      <c r="J38" s="1040"/>
      <c r="K38" s="1053">
        <v>377800</v>
      </c>
      <c r="L38" s="1040"/>
      <c r="M38" s="1191"/>
      <c r="N38" s="1040"/>
      <c r="O38" s="1306"/>
      <c r="P38" s="1306"/>
      <c r="Q38" s="1306"/>
      <c r="R38" s="1307"/>
    </row>
    <row r="39" spans="1:18" ht="56.25" customHeight="1">
      <c r="A39" s="1313"/>
      <c r="B39" s="1027" t="s">
        <v>1885</v>
      </c>
      <c r="C39" s="1038" t="s">
        <v>1327</v>
      </c>
      <c r="D39" s="3229"/>
      <c r="E39" s="1041"/>
      <c r="F39" s="1041"/>
      <c r="G39" s="1040"/>
      <c r="H39" s="1040"/>
      <c r="I39" s="1040"/>
      <c r="J39" s="1040"/>
      <c r="K39" s="1053">
        <v>250000</v>
      </c>
      <c r="L39" s="1040"/>
      <c r="M39" s="1191"/>
      <c r="N39" s="1040"/>
      <c r="O39" s="1306"/>
      <c r="P39" s="1306"/>
      <c r="Q39" s="1306"/>
      <c r="R39" s="1307"/>
    </row>
    <row r="40" spans="1:18" ht="43.5" customHeight="1">
      <c r="A40" s="1313"/>
      <c r="B40" s="1027" t="s">
        <v>1886</v>
      </c>
      <c r="C40" s="1038" t="s">
        <v>1327</v>
      </c>
      <c r="D40" s="3230"/>
      <c r="E40" s="1042"/>
      <c r="F40" s="1042"/>
      <c r="G40" s="1043"/>
      <c r="H40" s="1040"/>
      <c r="I40" s="1040"/>
      <c r="J40" s="1040"/>
      <c r="K40" s="1053">
        <v>196300</v>
      </c>
      <c r="L40" s="1040"/>
      <c r="M40" s="1191"/>
      <c r="N40" s="1040"/>
      <c r="O40" s="1306"/>
      <c r="P40" s="1306"/>
      <c r="Q40" s="1306"/>
      <c r="R40" s="1307"/>
    </row>
    <row r="41" spans="1:18" ht="39.75" customHeight="1">
      <c r="A41" s="1313"/>
      <c r="B41" s="1027" t="s">
        <v>1887</v>
      </c>
      <c r="C41" s="1308" t="s">
        <v>1327</v>
      </c>
      <c r="D41" s="3228" t="s">
        <v>1930</v>
      </c>
      <c r="E41" s="1044"/>
      <c r="F41" s="1045"/>
      <c r="G41" s="1046"/>
      <c r="H41" s="1040"/>
      <c r="I41" s="1040"/>
      <c r="J41" s="1040"/>
      <c r="K41" s="1053">
        <v>250000</v>
      </c>
      <c r="L41" s="1040"/>
      <c r="M41" s="1191"/>
      <c r="N41" s="1306"/>
      <c r="O41" s="1306"/>
      <c r="P41" s="1306"/>
      <c r="Q41" s="1306"/>
      <c r="R41" s="1307"/>
    </row>
    <row r="42" spans="1:18" ht="40.5" customHeight="1">
      <c r="A42" s="1313"/>
      <c r="B42" s="1027" t="s">
        <v>1888</v>
      </c>
      <c r="C42" s="1308" t="s">
        <v>1327</v>
      </c>
      <c r="D42" s="3229"/>
      <c r="E42" s="1044"/>
      <c r="F42" s="1045"/>
      <c r="G42" s="1046"/>
      <c r="H42" s="1040"/>
      <c r="I42" s="1040"/>
      <c r="J42" s="1040"/>
      <c r="K42" s="1053">
        <v>264000</v>
      </c>
      <c r="L42" s="1040"/>
      <c r="M42" s="1191"/>
      <c r="N42" s="1306"/>
      <c r="O42" s="1306"/>
      <c r="P42" s="1306"/>
      <c r="Q42" s="1306"/>
      <c r="R42" s="1307"/>
    </row>
    <row r="43" spans="1:18" ht="48" customHeight="1">
      <c r="A43" s="1313"/>
      <c r="B43" s="1027" t="s">
        <v>1889</v>
      </c>
      <c r="C43" s="1308" t="s">
        <v>1327</v>
      </c>
      <c r="D43" s="3229"/>
      <c r="E43" s="1044"/>
      <c r="F43" s="1045"/>
      <c r="G43" s="1046"/>
      <c r="H43" s="1040"/>
      <c r="I43" s="1040"/>
      <c r="J43" s="1040"/>
      <c r="K43" s="1053">
        <v>234000</v>
      </c>
      <c r="L43" s="1040"/>
      <c r="M43" s="1191"/>
      <c r="N43" s="1306"/>
      <c r="O43" s="1306"/>
      <c r="P43" s="1306"/>
      <c r="Q43" s="1306"/>
      <c r="R43" s="1307"/>
    </row>
    <row r="44" spans="1:18" ht="56.25" customHeight="1">
      <c r="A44" s="1313"/>
      <c r="B44" s="1027" t="s">
        <v>1890</v>
      </c>
      <c r="C44" s="1308" t="s">
        <v>1327</v>
      </c>
      <c r="D44" s="3229"/>
      <c r="E44" s="1044"/>
      <c r="F44" s="1045"/>
      <c r="G44" s="1046"/>
      <c r="H44" s="1040"/>
      <c r="I44" s="1040"/>
      <c r="J44" s="1040"/>
      <c r="K44" s="1053">
        <v>245000</v>
      </c>
      <c r="L44" s="1040"/>
      <c r="M44" s="1191"/>
      <c r="N44" s="1306"/>
      <c r="O44" s="1306"/>
      <c r="P44" s="1306"/>
      <c r="Q44" s="1306"/>
      <c r="R44" s="1307"/>
    </row>
    <row r="45" spans="1:18" ht="58.5" customHeight="1">
      <c r="A45" s="1313"/>
      <c r="B45" s="1027" t="s">
        <v>1891</v>
      </c>
      <c r="C45" s="1038" t="s">
        <v>1327</v>
      </c>
      <c r="D45" s="3230"/>
      <c r="E45" s="1044"/>
      <c r="F45" s="1047"/>
      <c r="G45" s="1046"/>
      <c r="H45" s="1040"/>
      <c r="I45" s="1040"/>
      <c r="J45" s="1040"/>
      <c r="K45" s="1053">
        <v>259000</v>
      </c>
      <c r="L45" s="1040"/>
      <c r="M45" s="1191"/>
      <c r="N45" s="1306"/>
      <c r="O45" s="1306"/>
      <c r="P45" s="1306"/>
      <c r="Q45" s="1306"/>
      <c r="R45" s="1307"/>
    </row>
    <row r="46" spans="1:18" ht="70.5" customHeight="1">
      <c r="A46" s="1313"/>
      <c r="B46" s="1027" t="s">
        <v>1892</v>
      </c>
      <c r="C46" s="1308" t="s">
        <v>1327</v>
      </c>
      <c r="D46" s="3228" t="s">
        <v>1930</v>
      </c>
      <c r="E46" s="1044"/>
      <c r="F46" s="1048"/>
      <c r="G46" s="1046"/>
      <c r="H46" s="1040"/>
      <c r="I46" s="1040"/>
      <c r="J46" s="1040"/>
      <c r="K46" s="1053">
        <v>287000</v>
      </c>
      <c r="L46" s="1040"/>
      <c r="M46" s="1191"/>
      <c r="N46" s="1306"/>
      <c r="O46" s="1306"/>
      <c r="P46" s="1306"/>
      <c r="Q46" s="1306"/>
      <c r="R46" s="1307"/>
    </row>
    <row r="47" spans="1:18" ht="60" customHeight="1">
      <c r="A47" s="1313"/>
      <c r="B47" s="1027" t="s">
        <v>1893</v>
      </c>
      <c r="C47" s="1308" t="s">
        <v>1327</v>
      </c>
      <c r="D47" s="3229"/>
      <c r="E47" s="1044"/>
      <c r="F47" s="1045"/>
      <c r="G47" s="1046"/>
      <c r="H47" s="1040"/>
      <c r="I47" s="1040"/>
      <c r="J47" s="1040"/>
      <c r="K47" s="1053">
        <v>315000</v>
      </c>
      <c r="L47" s="1040"/>
      <c r="M47" s="1191"/>
      <c r="N47" s="1306"/>
      <c r="O47" s="1306"/>
      <c r="P47" s="1306"/>
      <c r="Q47" s="1306"/>
      <c r="R47" s="1307"/>
    </row>
    <row r="48" spans="1:18" ht="30" customHeight="1">
      <c r="A48" s="1313"/>
      <c r="B48" s="1027" t="s">
        <v>1894</v>
      </c>
      <c r="C48" s="1308" t="s">
        <v>1327</v>
      </c>
      <c r="D48" s="3229"/>
      <c r="E48" s="1044"/>
      <c r="F48" s="1045"/>
      <c r="G48" s="1046"/>
      <c r="H48" s="1040"/>
      <c r="I48" s="1040"/>
      <c r="J48" s="1040"/>
      <c r="K48" s="1053">
        <v>345000</v>
      </c>
      <c r="L48" s="1040"/>
      <c r="M48" s="1191"/>
      <c r="N48" s="1306"/>
      <c r="O48" s="1306"/>
      <c r="P48" s="1306"/>
      <c r="Q48" s="1306"/>
      <c r="R48" s="1307"/>
    </row>
    <row r="49" spans="1:18" ht="44.25" customHeight="1">
      <c r="A49" s="1313"/>
      <c r="B49" s="1027" t="s">
        <v>1895</v>
      </c>
      <c r="C49" s="1308" t="s">
        <v>1327</v>
      </c>
      <c r="D49" s="3229"/>
      <c r="E49" s="1044"/>
      <c r="F49" s="1045"/>
      <c r="G49" s="1046"/>
      <c r="H49" s="1040"/>
      <c r="I49" s="1040"/>
      <c r="J49" s="1040"/>
      <c r="K49" s="1053">
        <v>432000</v>
      </c>
      <c r="L49" s="1040"/>
      <c r="M49" s="1191"/>
      <c r="N49" s="1306"/>
      <c r="O49" s="1306"/>
      <c r="P49" s="1306"/>
      <c r="Q49" s="1306"/>
      <c r="R49" s="1307"/>
    </row>
    <row r="50" spans="1:18" ht="38.25" customHeight="1">
      <c r="A50" s="1313"/>
      <c r="B50" s="1027" t="s">
        <v>1896</v>
      </c>
      <c r="C50" s="1308" t="s">
        <v>1327</v>
      </c>
      <c r="D50" s="3229"/>
      <c r="E50" s="1044"/>
      <c r="F50" s="1045"/>
      <c r="G50" s="1046"/>
      <c r="H50" s="1040"/>
      <c r="I50" s="1040"/>
      <c r="J50" s="1040"/>
      <c r="K50" s="1053">
        <v>542000</v>
      </c>
      <c r="L50" s="1040"/>
      <c r="M50" s="1191"/>
      <c r="N50" s="1306"/>
      <c r="O50" s="1306"/>
      <c r="P50" s="1306"/>
      <c r="Q50" s="1306"/>
      <c r="R50" s="1307"/>
    </row>
    <row r="51" spans="1:18" ht="24.75" customHeight="1">
      <c r="A51" s="1313"/>
      <c r="B51" s="1027" t="s">
        <v>2034</v>
      </c>
      <c r="C51" s="1308" t="s">
        <v>1327</v>
      </c>
      <c r="D51" s="3229"/>
      <c r="E51" s="1044"/>
      <c r="F51" s="1045"/>
      <c r="G51" s="1046"/>
      <c r="H51" s="1040"/>
      <c r="I51" s="1040"/>
      <c r="J51" s="1040"/>
      <c r="K51" s="1053">
        <v>583000</v>
      </c>
      <c r="L51" s="1040"/>
      <c r="M51" s="1191"/>
      <c r="N51" s="1306"/>
      <c r="O51" s="1306"/>
      <c r="P51" s="1306"/>
      <c r="Q51" s="1306"/>
      <c r="R51" s="1307"/>
    </row>
    <row r="52" spans="1:18" ht="45" customHeight="1">
      <c r="A52" s="1313"/>
      <c r="B52" s="1027" t="s">
        <v>1898</v>
      </c>
      <c r="C52" s="1038" t="s">
        <v>1327</v>
      </c>
      <c r="D52" s="1049"/>
      <c r="E52" s="1039"/>
      <c r="F52" s="1041"/>
      <c r="G52" s="1050"/>
      <c r="H52" s="1040"/>
      <c r="I52" s="1040"/>
      <c r="J52" s="1040"/>
      <c r="K52" s="1053">
        <v>574000</v>
      </c>
      <c r="L52" s="1040"/>
      <c r="M52" s="1191"/>
      <c r="N52" s="1306"/>
      <c r="O52" s="1306"/>
      <c r="P52" s="1306"/>
      <c r="Q52" s="1306"/>
      <c r="R52" s="1307"/>
    </row>
    <row r="53" spans="1:18" ht="39.75" customHeight="1">
      <c r="A53" s="1313"/>
      <c r="B53" s="1027" t="s">
        <v>1899</v>
      </c>
      <c r="C53" s="1308" t="s">
        <v>1327</v>
      </c>
      <c r="D53" s="1051"/>
      <c r="E53" s="1039"/>
      <c r="F53" s="1052"/>
      <c r="G53" s="1050"/>
      <c r="H53" s="1040"/>
      <c r="I53" s="1040"/>
      <c r="J53" s="1040"/>
      <c r="K53" s="1053">
        <v>660000</v>
      </c>
      <c r="L53" s="1040"/>
      <c r="M53" s="1191"/>
      <c r="N53" s="1306"/>
      <c r="O53" s="1306"/>
      <c r="P53" s="1306"/>
      <c r="Q53" s="1306"/>
      <c r="R53" s="1307"/>
    </row>
    <row r="54" spans="1:18" ht="35.25" customHeight="1">
      <c r="A54" s="1313"/>
      <c r="B54" s="1027" t="s">
        <v>1900</v>
      </c>
      <c r="C54" s="1308" t="s">
        <v>1327</v>
      </c>
      <c r="D54" s="1051"/>
      <c r="E54" s="1039"/>
      <c r="F54" s="1052"/>
      <c r="G54" s="1050"/>
      <c r="H54" s="1040"/>
      <c r="I54" s="1040"/>
      <c r="J54" s="1040"/>
      <c r="K54" s="1053">
        <v>224000</v>
      </c>
      <c r="L54" s="1040"/>
      <c r="M54" s="1191"/>
      <c r="N54" s="1306"/>
      <c r="O54" s="1306"/>
      <c r="P54" s="1306"/>
      <c r="Q54" s="1306"/>
      <c r="R54" s="1307"/>
    </row>
    <row r="55" spans="1:18" ht="49.5" customHeight="1">
      <c r="A55" s="1313"/>
      <c r="B55" s="1027" t="s">
        <v>1901</v>
      </c>
      <c r="C55" s="1038" t="s">
        <v>1327</v>
      </c>
      <c r="D55" s="1049"/>
      <c r="E55" s="1041"/>
      <c r="F55" s="1041"/>
      <c r="G55" s="1040"/>
      <c r="H55" s="1040"/>
      <c r="I55" s="1040"/>
      <c r="J55" s="1040"/>
      <c r="K55" s="1053">
        <v>300000</v>
      </c>
      <c r="L55" s="1040"/>
      <c r="M55" s="1191"/>
      <c r="N55" s="1306"/>
      <c r="O55" s="1306"/>
      <c r="P55" s="1306"/>
      <c r="Q55" s="1306"/>
      <c r="R55" s="1307"/>
    </row>
    <row r="56" spans="1:18" ht="32.25" customHeight="1">
      <c r="A56" s="1313"/>
      <c r="B56" s="3209" t="s">
        <v>1902</v>
      </c>
      <c r="C56" s="3210"/>
      <c r="D56" s="3210"/>
      <c r="E56" s="1039"/>
      <c r="F56" s="1041"/>
      <c r="G56" s="1050"/>
      <c r="H56" s="1040"/>
      <c r="I56" s="1040"/>
      <c r="J56" s="1040"/>
      <c r="K56" s="1053"/>
      <c r="L56" s="1040"/>
      <c r="M56" s="1191"/>
      <c r="N56" s="1040"/>
      <c r="O56" s="1306"/>
      <c r="P56" s="1306"/>
      <c r="Q56" s="1306"/>
      <c r="R56" s="1307"/>
    </row>
    <row r="57" spans="1:18" ht="34.5" customHeight="1">
      <c r="A57" s="1313"/>
      <c r="B57" s="1027" t="s">
        <v>1904</v>
      </c>
      <c r="C57" s="1038" t="s">
        <v>1327</v>
      </c>
      <c r="D57" s="3228" t="s">
        <v>1930</v>
      </c>
      <c r="E57" s="1041"/>
      <c r="F57" s="1041"/>
      <c r="G57" s="1040"/>
      <c r="H57" s="1040"/>
      <c r="I57" s="1040"/>
      <c r="J57" s="1040"/>
      <c r="K57" s="1053">
        <v>147200</v>
      </c>
      <c r="L57" s="1040"/>
      <c r="M57" s="1191"/>
      <c r="N57" s="1040"/>
      <c r="O57" s="1306"/>
      <c r="P57" s="1306"/>
      <c r="Q57" s="1306"/>
      <c r="R57" s="1307"/>
    </row>
    <row r="58" spans="1:18" ht="48.75" customHeight="1">
      <c r="A58" s="1313"/>
      <c r="B58" s="1027" t="s">
        <v>1905</v>
      </c>
      <c r="C58" s="1038" t="s">
        <v>1327</v>
      </c>
      <c r="D58" s="3229"/>
      <c r="E58" s="1041"/>
      <c r="F58" s="1041"/>
      <c r="G58" s="1040"/>
      <c r="H58" s="1040"/>
      <c r="I58" s="1040"/>
      <c r="J58" s="1040"/>
      <c r="K58" s="1053">
        <v>177300</v>
      </c>
      <c r="L58" s="1040"/>
      <c r="M58" s="1191"/>
      <c r="N58" s="1040"/>
      <c r="O58" s="1306"/>
      <c r="P58" s="1306"/>
      <c r="Q58" s="1306"/>
      <c r="R58" s="1307"/>
    </row>
    <row r="59" spans="1:18" ht="39.75" customHeight="1">
      <c r="A59" s="1313"/>
      <c r="B59" s="1027" t="s">
        <v>1906</v>
      </c>
      <c r="C59" s="1038" t="s">
        <v>1327</v>
      </c>
      <c r="D59" s="3229"/>
      <c r="E59" s="1041"/>
      <c r="F59" s="1041"/>
      <c r="G59" s="1040"/>
      <c r="H59" s="1040"/>
      <c r="I59" s="1040"/>
      <c r="J59" s="1040"/>
      <c r="K59" s="1053">
        <v>157500</v>
      </c>
      <c r="L59" s="1040"/>
      <c r="M59" s="1191"/>
      <c r="N59" s="1040"/>
      <c r="O59" s="1306"/>
      <c r="P59" s="1306"/>
      <c r="Q59" s="1306"/>
      <c r="R59" s="1307"/>
    </row>
    <row r="60" spans="1:18" ht="39" customHeight="1">
      <c r="A60" s="1313"/>
      <c r="B60" s="1027" t="s">
        <v>1907</v>
      </c>
      <c r="C60" s="1038" t="s">
        <v>1327</v>
      </c>
      <c r="D60" s="3229"/>
      <c r="E60" s="1041"/>
      <c r="F60" s="1041"/>
      <c r="G60" s="1040"/>
      <c r="H60" s="1040"/>
      <c r="I60" s="1040"/>
      <c r="J60" s="1040"/>
      <c r="K60" s="1053">
        <v>296000</v>
      </c>
      <c r="L60" s="1040"/>
      <c r="M60" s="1191"/>
      <c r="N60" s="1040"/>
      <c r="O60" s="1306"/>
      <c r="P60" s="1306"/>
      <c r="Q60" s="1306"/>
      <c r="R60" s="1307"/>
    </row>
    <row r="61" spans="1:18" ht="42.75" customHeight="1">
      <c r="A61" s="1313"/>
      <c r="B61" s="1027" t="s">
        <v>1908</v>
      </c>
      <c r="C61" s="1038" t="s">
        <v>1327</v>
      </c>
      <c r="D61" s="3230"/>
      <c r="E61" s="1041"/>
      <c r="F61" s="1041"/>
      <c r="G61" s="1040"/>
      <c r="H61" s="1040"/>
      <c r="I61" s="1040"/>
      <c r="J61" s="1040"/>
      <c r="K61" s="1053">
        <v>157000</v>
      </c>
      <c r="L61" s="1040"/>
      <c r="M61" s="1191"/>
      <c r="N61" s="1040"/>
      <c r="O61" s="1306"/>
      <c r="P61" s="1306"/>
      <c r="Q61" s="1306"/>
      <c r="R61" s="1307"/>
    </row>
    <row r="62" spans="1:18" ht="45.75" customHeight="1">
      <c r="A62" s="1313"/>
      <c r="B62" s="1027" t="s">
        <v>1909</v>
      </c>
      <c r="C62" s="1038" t="s">
        <v>1327</v>
      </c>
      <c r="D62" s="1054"/>
      <c r="E62" s="1039"/>
      <c r="F62" s="1052"/>
      <c r="G62" s="1050"/>
      <c r="H62" s="1040"/>
      <c r="I62" s="1040"/>
      <c r="J62" s="1040"/>
      <c r="K62" s="1053">
        <v>245000</v>
      </c>
      <c r="L62" s="1040"/>
      <c r="M62" s="1191"/>
      <c r="N62" s="1040"/>
      <c r="O62" s="1306"/>
      <c r="P62" s="1306"/>
      <c r="Q62" s="1306"/>
      <c r="R62" s="1307"/>
    </row>
    <row r="63" spans="1:18" ht="51.75" customHeight="1">
      <c r="A63" s="1000">
        <v>2</v>
      </c>
      <c r="B63" s="3231" t="s">
        <v>2051</v>
      </c>
      <c r="C63" s="3232"/>
      <c r="D63" s="3232"/>
      <c r="E63" s="3232"/>
      <c r="F63" s="3232"/>
      <c r="G63" s="3232"/>
      <c r="H63" s="3232"/>
      <c r="I63" s="3232"/>
      <c r="J63" s="3232"/>
      <c r="K63" s="3232"/>
      <c r="L63" s="3232"/>
      <c r="M63" s="3232"/>
      <c r="N63" s="3232"/>
      <c r="O63" s="3232"/>
      <c r="P63" s="3232"/>
      <c r="Q63" s="3232"/>
      <c r="R63" s="3233"/>
    </row>
    <row r="64" spans="1:18" ht="42" customHeight="1">
      <c r="A64" s="1055"/>
      <c r="B64" s="3234" t="s">
        <v>2052</v>
      </c>
      <c r="C64" s="3235"/>
      <c r="D64" s="3236"/>
      <c r="E64" s="1301"/>
      <c r="F64" s="1301"/>
      <c r="G64" s="1301"/>
      <c r="H64" s="1301"/>
      <c r="I64" s="1301"/>
      <c r="J64" s="1301"/>
      <c r="K64" s="1301"/>
      <c r="L64" s="1301"/>
      <c r="M64" s="1301"/>
      <c r="N64" s="1301"/>
      <c r="O64" s="1301"/>
      <c r="P64" s="1301"/>
      <c r="Q64" s="1301"/>
      <c r="R64" s="1302"/>
    </row>
    <row r="65" spans="1:18" ht="35.25" customHeight="1">
      <c r="A65" s="1055"/>
      <c r="B65" s="3237" t="s">
        <v>2059</v>
      </c>
      <c r="C65" s="3238"/>
      <c r="D65" s="3239"/>
      <c r="E65" s="1056"/>
      <c r="F65" s="1057"/>
      <c r="G65" s="3240" t="s">
        <v>1516</v>
      </c>
      <c r="H65" s="3240"/>
      <c r="I65" s="3240"/>
      <c r="J65" s="3240"/>
      <c r="K65" s="3240"/>
      <c r="L65" s="3240"/>
      <c r="M65" s="3240"/>
      <c r="N65" s="3240"/>
      <c r="O65" s="3240"/>
      <c r="P65" s="3240"/>
      <c r="Q65" s="3240"/>
      <c r="R65" s="3241"/>
    </row>
    <row r="66" spans="1:18" ht="36.75" customHeight="1">
      <c r="A66" s="1055"/>
      <c r="B66" s="1058" t="s">
        <v>2053</v>
      </c>
      <c r="C66" s="1038" t="s">
        <v>1327</v>
      </c>
      <c r="D66" s="1063"/>
      <c r="E66" s="1059"/>
      <c r="F66" s="1060"/>
      <c r="G66" s="1061"/>
      <c r="H66" s="1061"/>
      <c r="I66" s="1061"/>
      <c r="J66" s="1061"/>
      <c r="K66" s="1074">
        <v>300654</v>
      </c>
      <c r="L66" s="1061"/>
      <c r="M66" s="1191"/>
      <c r="N66" s="1061"/>
      <c r="O66" s="1061"/>
      <c r="P66" s="1061"/>
      <c r="Q66" s="1061"/>
      <c r="R66" s="1062"/>
    </row>
    <row r="67" spans="1:18" ht="36.75" customHeight="1">
      <c r="A67" s="1055"/>
      <c r="B67" s="1058" t="s">
        <v>2054</v>
      </c>
      <c r="C67" s="1038" t="s">
        <v>1327</v>
      </c>
      <c r="D67" s="1063"/>
      <c r="E67" s="1059"/>
      <c r="F67" s="1060"/>
      <c r="G67" s="1061"/>
      <c r="H67" s="1061"/>
      <c r="I67" s="1061"/>
      <c r="J67" s="1061"/>
      <c r="K67" s="1074">
        <v>311547</v>
      </c>
      <c r="L67" s="1061"/>
      <c r="M67" s="1191"/>
      <c r="N67" s="1061"/>
      <c r="O67" s="1061"/>
      <c r="P67" s="1061"/>
      <c r="Q67" s="1061"/>
      <c r="R67" s="1062"/>
    </row>
    <row r="68" spans="1:18" ht="36.75" customHeight="1">
      <c r="A68" s="1055"/>
      <c r="B68" s="1058" t="s">
        <v>2055</v>
      </c>
      <c r="C68" s="1038" t="s">
        <v>1327</v>
      </c>
      <c r="D68" s="1063"/>
      <c r="E68" s="1059"/>
      <c r="F68" s="1060"/>
      <c r="G68" s="1061"/>
      <c r="H68" s="1061"/>
      <c r="I68" s="1061"/>
      <c r="J68" s="1061"/>
      <c r="K68" s="1074">
        <v>344227</v>
      </c>
      <c r="L68" s="1061"/>
      <c r="M68" s="1191"/>
      <c r="N68" s="1061"/>
      <c r="O68" s="1061"/>
      <c r="P68" s="1061"/>
      <c r="Q68" s="1061"/>
      <c r="R68" s="1062"/>
    </row>
    <row r="69" spans="1:18" ht="39" customHeight="1">
      <c r="A69" s="1055"/>
      <c r="B69" s="1058" t="s">
        <v>2056</v>
      </c>
      <c r="C69" s="1311" t="s">
        <v>1327</v>
      </c>
      <c r="D69" s="368"/>
      <c r="E69" s="1059"/>
      <c r="F69" s="1060"/>
      <c r="G69" s="1061"/>
      <c r="H69" s="1061"/>
      <c r="I69" s="1061"/>
      <c r="J69" s="1061"/>
      <c r="K69" s="1074">
        <v>355120</v>
      </c>
      <c r="L69" s="1061"/>
      <c r="M69" s="1191"/>
      <c r="N69" s="1061"/>
      <c r="O69" s="1061"/>
      <c r="P69" s="1061"/>
      <c r="Q69" s="1061"/>
      <c r="R69" s="1062"/>
    </row>
    <row r="70" spans="1:18" ht="26.25" customHeight="1">
      <c r="A70" s="1055"/>
      <c r="B70" s="3237" t="s">
        <v>2058</v>
      </c>
      <c r="C70" s="3238"/>
      <c r="D70" s="3238"/>
      <c r="E70" s="1064"/>
      <c r="F70" s="1065"/>
      <c r="G70" s="1066"/>
      <c r="H70" s="1067"/>
      <c r="I70" s="1066"/>
      <c r="J70" s="1066"/>
      <c r="K70" s="1066"/>
      <c r="L70" s="1066"/>
      <c r="M70" s="1068"/>
      <c r="N70" s="1066"/>
      <c r="O70" s="1066"/>
      <c r="P70" s="1066"/>
      <c r="Q70" s="1066"/>
      <c r="R70" s="1069"/>
    </row>
    <row r="71" spans="1:18" ht="40.5" customHeight="1">
      <c r="A71" s="1055"/>
      <c r="B71" s="1058" t="s">
        <v>2037</v>
      </c>
      <c r="C71" s="1038" t="s">
        <v>1327</v>
      </c>
      <c r="D71" s="3245" t="s">
        <v>1930</v>
      </c>
      <c r="E71" s="1070"/>
      <c r="F71" s="1071"/>
      <c r="G71" s="1071"/>
      <c r="H71" s="1072"/>
      <c r="I71" s="1072"/>
      <c r="J71" s="1072"/>
      <c r="K71" s="1071">
        <v>289760</v>
      </c>
      <c r="L71" s="1072"/>
      <c r="M71" s="1191"/>
      <c r="N71" s="1067"/>
      <c r="O71" s="1067"/>
      <c r="P71" s="1067"/>
      <c r="Q71" s="1067"/>
      <c r="R71" s="1069"/>
    </row>
    <row r="72" spans="1:18" ht="40.5" customHeight="1">
      <c r="A72" s="1055"/>
      <c r="B72" s="1058" t="s">
        <v>2057</v>
      </c>
      <c r="C72" s="1038" t="s">
        <v>1327</v>
      </c>
      <c r="D72" s="3246"/>
      <c r="E72" s="1070"/>
      <c r="F72" s="1071"/>
      <c r="G72" s="1071"/>
      <c r="H72" s="1072"/>
      <c r="I72" s="1072"/>
      <c r="J72" s="1072"/>
      <c r="K72" s="1071">
        <v>289760</v>
      </c>
      <c r="L72" s="1072"/>
      <c r="M72" s="1191"/>
      <c r="N72" s="1067"/>
      <c r="O72" s="1067"/>
      <c r="P72" s="1067"/>
      <c r="Q72" s="1067"/>
      <c r="R72" s="1069"/>
    </row>
    <row r="73" spans="1:18" ht="40.5" customHeight="1">
      <c r="A73" s="1055"/>
      <c r="B73" s="1058" t="s">
        <v>2038</v>
      </c>
      <c r="C73" s="1309" t="s">
        <v>1327</v>
      </c>
      <c r="D73" s="3247"/>
      <c r="E73" s="1073"/>
      <c r="F73" s="1074"/>
      <c r="G73" s="1074"/>
      <c r="H73" s="1075"/>
      <c r="I73" s="1074"/>
      <c r="J73" s="1074"/>
      <c r="K73" s="1071">
        <v>322440</v>
      </c>
      <c r="L73" s="1074"/>
      <c r="M73" s="1191"/>
      <c r="N73" s="1060"/>
      <c r="O73" s="1060"/>
      <c r="P73" s="1060"/>
      <c r="Q73" s="1060"/>
      <c r="R73" s="1062"/>
    </row>
    <row r="74" spans="1:18" ht="40.5" customHeight="1">
      <c r="A74" s="1055"/>
      <c r="B74" s="3237" t="s">
        <v>2064</v>
      </c>
      <c r="C74" s="3238"/>
      <c r="D74" s="3238"/>
      <c r="E74" s="1056"/>
      <c r="F74" s="1057"/>
      <c r="G74" s="1057"/>
      <c r="H74" s="1057"/>
      <c r="I74" s="1057"/>
      <c r="J74" s="1057"/>
      <c r="K74" s="1057"/>
      <c r="L74" s="3248"/>
      <c r="M74" s="3248"/>
      <c r="N74" s="3248"/>
      <c r="O74" s="3248"/>
      <c r="P74" s="3248"/>
      <c r="Q74" s="3248"/>
      <c r="R74" s="3249"/>
    </row>
    <row r="75" spans="1:18" ht="40.5" customHeight="1">
      <c r="A75" s="1055"/>
      <c r="B75" s="1058" t="s">
        <v>2060</v>
      </c>
      <c r="C75" s="1038" t="s">
        <v>1327</v>
      </c>
      <c r="D75" s="3243" t="s">
        <v>1562</v>
      </c>
      <c r="E75" s="1059"/>
      <c r="F75" s="1060"/>
      <c r="G75" s="1061"/>
      <c r="H75" s="1061"/>
      <c r="I75" s="1061"/>
      <c r="J75" s="1061"/>
      <c r="K75" s="1071">
        <v>300654</v>
      </c>
      <c r="L75" s="1061"/>
      <c r="M75" s="1191"/>
      <c r="N75" s="1060"/>
      <c r="O75" s="1060"/>
      <c r="P75" s="1060"/>
      <c r="Q75" s="1060"/>
      <c r="R75" s="1076"/>
    </row>
    <row r="76" spans="1:18" ht="40.5" customHeight="1">
      <c r="A76" s="1000"/>
      <c r="B76" s="1058" t="s">
        <v>2061</v>
      </c>
      <c r="C76" s="1077" t="s">
        <v>1327</v>
      </c>
      <c r="D76" s="3244"/>
      <c r="E76" s="1078"/>
      <c r="F76" s="1078"/>
      <c r="G76" s="1078"/>
      <c r="H76" s="1290"/>
      <c r="I76" s="1078"/>
      <c r="J76" s="1078"/>
      <c r="K76" s="1082">
        <v>311547</v>
      </c>
      <c r="L76" s="1078"/>
      <c r="M76" s="1191"/>
      <c r="N76" s="1078"/>
      <c r="O76" s="1078"/>
      <c r="P76" s="1290"/>
      <c r="Q76" s="1290"/>
      <c r="R76" s="1291"/>
    </row>
    <row r="77" spans="1:18" ht="40.5" customHeight="1">
      <c r="A77" s="1000"/>
      <c r="B77" s="1058" t="s">
        <v>2062</v>
      </c>
      <c r="C77" s="1077" t="s">
        <v>1327</v>
      </c>
      <c r="D77" s="3244"/>
      <c r="E77" s="1078"/>
      <c r="F77" s="1078"/>
      <c r="G77" s="1078"/>
      <c r="H77" s="1290"/>
      <c r="I77" s="1078"/>
      <c r="J77" s="1078"/>
      <c r="K77" s="1081">
        <v>344227</v>
      </c>
      <c r="L77" s="1078"/>
      <c r="M77" s="1191"/>
      <c r="N77" s="1078"/>
      <c r="O77" s="1078"/>
      <c r="P77" s="1290"/>
      <c r="Q77" s="1290"/>
      <c r="R77" s="1291"/>
    </row>
    <row r="78" spans="1:18" ht="40.5" customHeight="1">
      <c r="A78" s="1000"/>
      <c r="B78" s="1058" t="s">
        <v>2063</v>
      </c>
      <c r="C78" s="1077" t="s">
        <v>1327</v>
      </c>
      <c r="D78" s="3244"/>
      <c r="E78" s="1078"/>
      <c r="F78" s="1078"/>
      <c r="G78" s="1078"/>
      <c r="H78" s="1290"/>
      <c r="I78" s="1078"/>
      <c r="J78" s="1078"/>
      <c r="K78" s="1081">
        <v>355120</v>
      </c>
      <c r="L78" s="1078"/>
      <c r="M78" s="1191"/>
      <c r="N78" s="1078"/>
      <c r="O78" s="1078"/>
      <c r="P78" s="1290"/>
      <c r="Q78" s="1290"/>
      <c r="R78" s="1291"/>
    </row>
    <row r="79" spans="1:18" ht="74.25" customHeight="1">
      <c r="A79" s="1000">
        <v>3</v>
      </c>
      <c r="B79" s="3178" t="s">
        <v>1971</v>
      </c>
      <c r="C79" s="3179"/>
      <c r="D79" s="3179"/>
      <c r="E79" s="3179"/>
      <c r="F79" s="3179"/>
      <c r="G79" s="3179"/>
      <c r="H79" s="3179"/>
      <c r="I79" s="3179"/>
      <c r="J79" s="3179"/>
      <c r="K79" s="3179"/>
      <c r="L79" s="3179"/>
      <c r="M79" s="3179"/>
      <c r="N79" s="3179"/>
      <c r="O79" s="3179"/>
      <c r="P79" s="3179"/>
      <c r="Q79" s="3179"/>
      <c r="R79" s="3180"/>
    </row>
    <row r="80" spans="1:18" ht="36.75" customHeight="1">
      <c r="A80" s="1000"/>
      <c r="B80" s="3209" t="s">
        <v>1726</v>
      </c>
      <c r="C80" s="3210"/>
      <c r="D80" s="3210"/>
      <c r="E80" s="3210"/>
      <c r="F80" s="3210"/>
      <c r="G80" s="3210"/>
      <c r="H80" s="3210"/>
      <c r="I80" s="3210"/>
      <c r="J80" s="3210"/>
      <c r="K80" s="3210"/>
      <c r="L80" s="3210"/>
      <c r="M80" s="3210"/>
      <c r="N80" s="3210"/>
      <c r="O80" s="3210"/>
      <c r="P80" s="3210"/>
      <c r="Q80" s="3210"/>
      <c r="R80" s="3242"/>
    </row>
    <row r="81" spans="1:18" ht="29.25" customHeight="1">
      <c r="A81" s="1000"/>
      <c r="B81" s="3209" t="s">
        <v>1611</v>
      </c>
      <c r="C81" s="3210"/>
      <c r="D81" s="3242"/>
      <c r="E81" s="1079"/>
      <c r="F81" s="3223" t="s">
        <v>1727</v>
      </c>
      <c r="G81" s="3223"/>
      <c r="H81" s="3223"/>
      <c r="I81" s="3223"/>
      <c r="J81" s="3223"/>
      <c r="K81" s="3223"/>
      <c r="L81" s="3223"/>
      <c r="M81" s="3223"/>
      <c r="N81" s="3223"/>
      <c r="O81" s="3223"/>
      <c r="P81" s="3223"/>
      <c r="Q81" s="1297"/>
      <c r="R81" s="1298"/>
    </row>
    <row r="82" spans="1:18" ht="44.25" customHeight="1">
      <c r="A82" s="1000"/>
      <c r="B82" s="1288" t="s">
        <v>1743</v>
      </c>
      <c r="C82" s="1289"/>
      <c r="D82" s="1314"/>
      <c r="E82" s="1287"/>
      <c r="F82" s="1080"/>
      <c r="G82" s="1080"/>
      <c r="H82" s="1312"/>
      <c r="I82" s="1312"/>
      <c r="J82" s="1312"/>
      <c r="K82" s="1312"/>
      <c r="L82" s="1312"/>
      <c r="M82" s="1312"/>
      <c r="N82" s="1312"/>
      <c r="O82" s="1080"/>
      <c r="P82" s="1080"/>
      <c r="Q82" s="1297"/>
      <c r="R82" s="1298"/>
    </row>
    <row r="83" spans="1:18" ht="44.25" customHeight="1">
      <c r="A83" s="1000"/>
      <c r="B83" s="1027" t="s">
        <v>2196</v>
      </c>
      <c r="C83" s="1038" t="s">
        <v>1327</v>
      </c>
      <c r="D83" s="3243" t="s">
        <v>1729</v>
      </c>
      <c r="E83" s="1044"/>
      <c r="F83" s="1044"/>
      <c r="G83" s="1046"/>
      <c r="H83" s="1040"/>
      <c r="I83" s="1040"/>
      <c r="J83" s="1040"/>
      <c r="K83" s="1041"/>
      <c r="L83" s="1040">
        <v>99510</v>
      </c>
      <c r="M83" s="1191"/>
      <c r="N83" s="1040"/>
      <c r="O83" s="1078"/>
      <c r="P83" s="1290"/>
      <c r="Q83" s="1290"/>
      <c r="R83" s="1291"/>
    </row>
    <row r="84" spans="1:18" ht="44.25" customHeight="1">
      <c r="A84" s="1000"/>
      <c r="B84" s="1027" t="s">
        <v>2197</v>
      </c>
      <c r="C84" s="1038" t="s">
        <v>1327</v>
      </c>
      <c r="D84" s="3244"/>
      <c r="E84" s="1078"/>
      <c r="F84" s="1078"/>
      <c r="G84" s="1078"/>
      <c r="H84" s="1290"/>
      <c r="I84" s="1078"/>
      <c r="J84" s="1078"/>
      <c r="K84" s="1081"/>
      <c r="L84" s="1081">
        <v>252520</v>
      </c>
      <c r="M84" s="1191"/>
      <c r="N84" s="1078"/>
      <c r="O84" s="1078"/>
      <c r="P84" s="1290"/>
      <c r="Q84" s="1290"/>
      <c r="R84" s="1291"/>
    </row>
    <row r="85" spans="1:18" ht="44.25" customHeight="1">
      <c r="A85" s="1000"/>
      <c r="B85" s="1027" t="s">
        <v>2198</v>
      </c>
      <c r="C85" s="1038" t="s">
        <v>1327</v>
      </c>
      <c r="D85" s="3244"/>
      <c r="E85" s="1078"/>
      <c r="F85" s="1078"/>
      <c r="G85" s="1078"/>
      <c r="H85" s="1290"/>
      <c r="I85" s="1078"/>
      <c r="J85" s="1078"/>
      <c r="K85" s="1081"/>
      <c r="L85" s="1081">
        <v>101650</v>
      </c>
      <c r="M85" s="1191"/>
      <c r="N85" s="1078"/>
      <c r="O85" s="1078"/>
      <c r="P85" s="1290"/>
      <c r="Q85" s="1290"/>
      <c r="R85" s="1291"/>
    </row>
    <row r="86" spans="1:18" ht="44.25" customHeight="1">
      <c r="A86" s="1000"/>
      <c r="B86" s="1288" t="s">
        <v>1746</v>
      </c>
      <c r="C86" s="1038"/>
      <c r="D86" s="1309"/>
      <c r="E86" s="1078"/>
      <c r="F86" s="1078"/>
      <c r="G86" s="1078"/>
      <c r="H86" s="1290"/>
      <c r="I86" s="1078"/>
      <c r="J86" s="1078"/>
      <c r="K86" s="1081"/>
      <c r="L86" s="1078"/>
      <c r="M86" s="1191"/>
      <c r="N86" s="1078"/>
      <c r="O86" s="1078"/>
      <c r="P86" s="1290"/>
      <c r="Q86" s="1290"/>
      <c r="R86" s="1291"/>
    </row>
    <row r="87" spans="1:18" ht="44.25" customHeight="1">
      <c r="A87" s="1000"/>
      <c r="B87" s="1027" t="s">
        <v>2199</v>
      </c>
      <c r="C87" s="1038" t="s">
        <v>1327</v>
      </c>
      <c r="D87" s="3243" t="s">
        <v>1729</v>
      </c>
      <c r="E87" s="1078"/>
      <c r="F87" s="1078"/>
      <c r="G87" s="1078"/>
      <c r="H87" s="1290"/>
      <c r="I87" s="1078"/>
      <c r="J87" s="1078"/>
      <c r="K87" s="1081"/>
      <c r="L87" s="1081">
        <v>202230</v>
      </c>
      <c r="M87" s="1191"/>
      <c r="N87" s="1078"/>
      <c r="O87" s="1078"/>
      <c r="P87" s="1290"/>
      <c r="Q87" s="1290"/>
      <c r="R87" s="1291"/>
    </row>
    <row r="88" spans="1:18" ht="44.25" customHeight="1">
      <c r="A88" s="1000"/>
      <c r="B88" s="1027" t="s">
        <v>2200</v>
      </c>
      <c r="C88" s="1038" t="s">
        <v>1327</v>
      </c>
      <c r="D88" s="3244"/>
      <c r="E88" s="1078"/>
      <c r="F88" s="1078"/>
      <c r="G88" s="1078"/>
      <c r="H88" s="1290"/>
      <c r="I88" s="1078"/>
      <c r="J88" s="1078"/>
      <c r="K88" s="1081"/>
      <c r="L88" s="1081">
        <v>263220</v>
      </c>
      <c r="M88" s="1191"/>
      <c r="N88" s="1078"/>
      <c r="O88" s="1078"/>
      <c r="P88" s="1290"/>
      <c r="Q88" s="1290"/>
      <c r="R88" s="1291"/>
    </row>
    <row r="89" spans="1:18" ht="44.25" customHeight="1">
      <c r="A89" s="1000"/>
      <c r="B89" s="1027" t="s">
        <v>2201</v>
      </c>
      <c r="C89" s="1038" t="s">
        <v>1327</v>
      </c>
      <c r="D89" s="368"/>
      <c r="E89" s="1078"/>
      <c r="F89" s="1078"/>
      <c r="G89" s="1078"/>
      <c r="H89" s="1290"/>
      <c r="I89" s="1078"/>
      <c r="J89" s="1078"/>
      <c r="K89" s="1081"/>
      <c r="L89" s="1081">
        <v>160500</v>
      </c>
      <c r="M89" s="1191"/>
      <c r="N89" s="1078"/>
      <c r="O89" s="1078"/>
      <c r="P89" s="1290"/>
      <c r="Q89" s="1290"/>
      <c r="R89" s="1291"/>
    </row>
    <row r="90" spans="1:18" ht="44.25" customHeight="1">
      <c r="A90" s="1000"/>
      <c r="B90" s="3209" t="s">
        <v>1749</v>
      </c>
      <c r="C90" s="3242"/>
      <c r="D90" s="1309"/>
      <c r="E90" s="1078"/>
      <c r="F90" s="1078"/>
      <c r="G90" s="1078"/>
      <c r="H90" s="1290"/>
      <c r="I90" s="1078"/>
      <c r="J90" s="1078"/>
      <c r="K90" s="1081"/>
      <c r="L90" s="1078"/>
      <c r="M90" s="1191"/>
      <c r="N90" s="1078"/>
      <c r="O90" s="1078"/>
      <c r="P90" s="1290"/>
      <c r="Q90" s="1290"/>
      <c r="R90" s="1291"/>
    </row>
    <row r="91" spans="1:18" ht="44.25" customHeight="1">
      <c r="A91" s="1000"/>
      <c r="B91" s="1027" t="s">
        <v>2202</v>
      </c>
      <c r="C91" s="1038" t="s">
        <v>1327</v>
      </c>
      <c r="D91" s="3243" t="s">
        <v>1729</v>
      </c>
      <c r="E91" s="1078"/>
      <c r="F91" s="1078"/>
      <c r="G91" s="1078"/>
      <c r="H91" s="1290"/>
      <c r="I91" s="1078"/>
      <c r="J91" s="1078"/>
      <c r="K91" s="1081"/>
      <c r="L91" s="1081">
        <v>242890</v>
      </c>
      <c r="M91" s="1191"/>
      <c r="N91" s="1078"/>
      <c r="O91" s="1078"/>
      <c r="P91" s="1290"/>
      <c r="Q91" s="1290"/>
      <c r="R91" s="1291"/>
    </row>
    <row r="92" spans="1:18" ht="44.25" customHeight="1">
      <c r="A92" s="1000"/>
      <c r="B92" s="1027" t="s">
        <v>2203</v>
      </c>
      <c r="C92" s="1038" t="s">
        <v>1327</v>
      </c>
      <c r="D92" s="3244"/>
      <c r="E92" s="1078"/>
      <c r="F92" s="1078"/>
      <c r="G92" s="1078"/>
      <c r="H92" s="1290"/>
      <c r="I92" s="1078"/>
      <c r="J92" s="1078"/>
      <c r="K92" s="1081"/>
      <c r="L92" s="1081">
        <v>273920</v>
      </c>
      <c r="M92" s="1191"/>
      <c r="N92" s="1078"/>
      <c r="O92" s="1078"/>
      <c r="P92" s="1290"/>
      <c r="Q92" s="1290"/>
      <c r="R92" s="1291"/>
    </row>
    <row r="93" spans="1:18" ht="44.25" customHeight="1">
      <c r="A93" s="1000"/>
      <c r="B93" s="1027" t="s">
        <v>2204</v>
      </c>
      <c r="C93" s="1038" t="s">
        <v>1327</v>
      </c>
      <c r="D93" s="3244"/>
      <c r="E93" s="1078"/>
      <c r="F93" s="1078"/>
      <c r="G93" s="1078"/>
      <c r="H93" s="1290"/>
      <c r="I93" s="1078"/>
      <c r="J93" s="1078"/>
      <c r="K93" s="1081"/>
      <c r="L93" s="1081">
        <v>374500</v>
      </c>
      <c r="M93" s="1191"/>
      <c r="N93" s="1078"/>
      <c r="O93" s="1078"/>
      <c r="P93" s="1290"/>
      <c r="Q93" s="1290"/>
      <c r="R93" s="1291"/>
    </row>
    <row r="94" spans="1:18" ht="36.75" customHeight="1">
      <c r="A94" s="1000"/>
      <c r="B94" s="1027" t="s">
        <v>2205</v>
      </c>
      <c r="C94" s="1038" t="s">
        <v>1327</v>
      </c>
      <c r="D94" s="3243" t="s">
        <v>1729</v>
      </c>
      <c r="E94" s="1078"/>
      <c r="F94" s="1078"/>
      <c r="G94" s="1078"/>
      <c r="H94" s="1290"/>
      <c r="I94" s="1078"/>
      <c r="J94" s="1078"/>
      <c r="K94" s="1081"/>
      <c r="L94" s="1081">
        <v>374500</v>
      </c>
      <c r="M94" s="1191"/>
      <c r="N94" s="1078"/>
      <c r="O94" s="1078"/>
      <c r="P94" s="1290"/>
      <c r="Q94" s="1290"/>
      <c r="R94" s="1291"/>
    </row>
    <row r="95" spans="1:18" ht="30">
      <c r="A95" s="1000"/>
      <c r="B95" s="1027" t="s">
        <v>2206</v>
      </c>
      <c r="C95" s="1038" t="s">
        <v>1327</v>
      </c>
      <c r="D95" s="3244"/>
      <c r="E95" s="1078"/>
      <c r="F95" s="1078"/>
      <c r="G95" s="1078"/>
      <c r="H95" s="1290"/>
      <c r="I95" s="1078"/>
      <c r="J95" s="1078"/>
      <c r="K95" s="1081"/>
      <c r="L95" s="1081">
        <v>304950</v>
      </c>
      <c r="M95" s="1191"/>
      <c r="N95" s="1078"/>
      <c r="O95" s="1078"/>
      <c r="P95" s="1290"/>
      <c r="Q95" s="1290"/>
      <c r="R95" s="1291"/>
    </row>
    <row r="96" spans="1:18" ht="30">
      <c r="A96" s="1000"/>
      <c r="B96" s="1027" t="s">
        <v>2207</v>
      </c>
      <c r="C96" s="1038" t="s">
        <v>1327</v>
      </c>
      <c r="D96" s="3244"/>
      <c r="E96" s="1078"/>
      <c r="F96" s="1078"/>
      <c r="G96" s="1078"/>
      <c r="H96" s="1290"/>
      <c r="I96" s="1078"/>
      <c r="J96" s="1078"/>
      <c r="K96" s="1081"/>
      <c r="L96" s="1081">
        <v>385200</v>
      </c>
      <c r="M96" s="1191"/>
      <c r="N96" s="1078"/>
      <c r="O96" s="1078"/>
      <c r="P96" s="1290"/>
      <c r="Q96" s="1290"/>
      <c r="R96" s="1291"/>
    </row>
    <row r="97" spans="1:18" ht="30" customHeight="1">
      <c r="A97" s="1000"/>
      <c r="B97" s="1027" t="s">
        <v>2208</v>
      </c>
      <c r="C97" s="1038" t="s">
        <v>1327</v>
      </c>
      <c r="D97" s="3243" t="s">
        <v>1729</v>
      </c>
      <c r="E97" s="1078"/>
      <c r="F97" s="1078"/>
      <c r="G97" s="1078"/>
      <c r="H97" s="1290"/>
      <c r="I97" s="1078"/>
      <c r="J97" s="1078"/>
      <c r="K97" s="1081"/>
      <c r="L97" s="1081">
        <v>315650</v>
      </c>
      <c r="M97" s="1191"/>
      <c r="N97" s="1078"/>
      <c r="O97" s="1078"/>
      <c r="P97" s="1290"/>
      <c r="Q97" s="1290"/>
      <c r="R97" s="1291"/>
    </row>
    <row r="98" spans="1:18" ht="30">
      <c r="A98" s="1000"/>
      <c r="B98" s="1027" t="s">
        <v>2209</v>
      </c>
      <c r="C98" s="1038" t="s">
        <v>1327</v>
      </c>
      <c r="D98" s="3244"/>
      <c r="E98" s="1078"/>
      <c r="F98" s="1078"/>
      <c r="G98" s="1078"/>
      <c r="H98" s="1290"/>
      <c r="I98" s="1078"/>
      <c r="J98" s="1078"/>
      <c r="K98" s="1081"/>
      <c r="L98" s="1081">
        <v>294500</v>
      </c>
      <c r="M98" s="1191"/>
      <c r="N98" s="1078"/>
      <c r="O98" s="1078"/>
      <c r="P98" s="1290"/>
      <c r="Q98" s="1290"/>
      <c r="R98" s="1291"/>
    </row>
    <row r="99" spans="1:18" ht="30">
      <c r="A99" s="1000"/>
      <c r="B99" s="1027" t="s">
        <v>2210</v>
      </c>
      <c r="C99" s="1038" t="s">
        <v>1327</v>
      </c>
      <c r="D99" s="3244"/>
      <c r="E99" s="1078"/>
      <c r="F99" s="1078"/>
      <c r="G99" s="1078"/>
      <c r="H99" s="1290"/>
      <c r="I99" s="1078"/>
      <c r="J99" s="1078"/>
      <c r="K99" s="1081"/>
      <c r="L99" s="1081">
        <v>620600</v>
      </c>
      <c r="M99" s="1191"/>
      <c r="N99" s="1078"/>
      <c r="O99" s="1078"/>
      <c r="P99" s="1290"/>
      <c r="Q99" s="1290"/>
      <c r="R99" s="1291"/>
    </row>
    <row r="100" spans="1:18" ht="30">
      <c r="A100" s="1000"/>
      <c r="B100" s="1027" t="s">
        <v>2211</v>
      </c>
      <c r="C100" s="1038" t="s">
        <v>1327</v>
      </c>
      <c r="D100" s="3244"/>
      <c r="E100" s="1078"/>
      <c r="F100" s="1078"/>
      <c r="G100" s="1078"/>
      <c r="H100" s="1290"/>
      <c r="I100" s="1078"/>
      <c r="J100" s="1078"/>
      <c r="K100" s="1081"/>
      <c r="L100" s="1081">
        <v>952300</v>
      </c>
      <c r="M100" s="1191"/>
      <c r="N100" s="1078"/>
      <c r="O100" s="1078"/>
      <c r="P100" s="1290"/>
      <c r="Q100" s="1290"/>
      <c r="R100" s="1291"/>
    </row>
    <row r="101" spans="1:18" ht="30">
      <c r="A101" s="1000"/>
      <c r="B101" s="1027" t="s">
        <v>2212</v>
      </c>
      <c r="C101" s="1038" t="s">
        <v>1327</v>
      </c>
      <c r="D101" s="3250"/>
      <c r="E101" s="1078"/>
      <c r="F101" s="1078"/>
      <c r="G101" s="1078"/>
      <c r="H101" s="1290"/>
      <c r="I101" s="1078"/>
      <c r="J101" s="1078"/>
      <c r="K101" s="1081"/>
      <c r="L101" s="1081">
        <v>349890</v>
      </c>
      <c r="M101" s="1191"/>
      <c r="N101" s="1078"/>
      <c r="O101" s="1078"/>
      <c r="P101" s="1290"/>
      <c r="Q101" s="1290"/>
      <c r="R101" s="1291"/>
    </row>
    <row r="102" spans="1:18" ht="31.5" customHeight="1">
      <c r="A102" s="1000"/>
      <c r="B102" s="3209" t="s">
        <v>1748</v>
      </c>
      <c r="C102" s="3242"/>
      <c r="D102" s="1311"/>
      <c r="E102" s="1078"/>
      <c r="F102" s="1078"/>
      <c r="G102" s="1078"/>
      <c r="H102" s="1290"/>
      <c r="I102" s="1078"/>
      <c r="J102" s="1078"/>
      <c r="K102" s="1216"/>
      <c r="L102" s="1078"/>
      <c r="M102" s="1082"/>
      <c r="N102" s="1078"/>
      <c r="O102" s="1078"/>
      <c r="P102" s="1290"/>
      <c r="Q102" s="1290"/>
      <c r="R102" s="1291"/>
    </row>
    <row r="103" spans="1:18" ht="30" customHeight="1">
      <c r="A103" s="1000"/>
      <c r="B103" s="1027" t="s">
        <v>2213</v>
      </c>
      <c r="C103" s="1038" t="s">
        <v>1327</v>
      </c>
      <c r="D103" s="3243" t="s">
        <v>1729</v>
      </c>
      <c r="E103" s="1078"/>
      <c r="F103" s="1078"/>
      <c r="G103" s="1078"/>
      <c r="H103" s="1290"/>
      <c r="I103" s="1078"/>
      <c r="J103" s="1078"/>
      <c r="K103" s="1082"/>
      <c r="L103" s="1082">
        <v>133750</v>
      </c>
      <c r="M103" s="1191"/>
      <c r="N103" s="1078"/>
      <c r="O103" s="1078"/>
      <c r="P103" s="1290"/>
      <c r="Q103" s="1290"/>
      <c r="R103" s="1291"/>
    </row>
    <row r="104" spans="1:18" ht="30">
      <c r="A104" s="1000"/>
      <c r="B104" s="1027" t="s">
        <v>2214</v>
      </c>
      <c r="C104" s="1038" t="s">
        <v>1327</v>
      </c>
      <c r="D104" s="3250"/>
      <c r="E104" s="1078"/>
      <c r="F104" s="1078"/>
      <c r="G104" s="1078"/>
      <c r="H104" s="1290"/>
      <c r="I104" s="1078"/>
      <c r="J104" s="1078"/>
      <c r="K104" s="1081"/>
      <c r="L104" s="1081">
        <v>273920</v>
      </c>
      <c r="M104" s="1191"/>
      <c r="N104" s="1078"/>
      <c r="O104" s="1078"/>
      <c r="P104" s="1290"/>
      <c r="Q104" s="1290"/>
      <c r="R104" s="1291"/>
    </row>
    <row r="105" spans="1:18" ht="60" customHeight="1">
      <c r="A105" s="1000"/>
      <c r="B105" s="1027" t="s">
        <v>2197</v>
      </c>
      <c r="C105" s="1038" t="s">
        <v>1327</v>
      </c>
      <c r="D105" s="3243" t="s">
        <v>1729</v>
      </c>
      <c r="E105" s="1078"/>
      <c r="F105" s="1078"/>
      <c r="G105" s="1078"/>
      <c r="H105" s="1290"/>
      <c r="I105" s="1078"/>
      <c r="J105" s="1078"/>
      <c r="K105" s="1081"/>
      <c r="L105" s="1081">
        <v>199020</v>
      </c>
      <c r="M105" s="1191"/>
      <c r="N105" s="1078"/>
      <c r="O105" s="1078"/>
      <c r="P105" s="1290"/>
      <c r="Q105" s="1290"/>
      <c r="R105" s="1291"/>
    </row>
    <row r="106" spans="1:18" ht="30">
      <c r="A106" s="1000"/>
      <c r="B106" s="1027" t="s">
        <v>2215</v>
      </c>
      <c r="C106" s="1038" t="s">
        <v>1327</v>
      </c>
      <c r="D106" s="3244"/>
      <c r="E106" s="1078"/>
      <c r="F106" s="1078"/>
      <c r="G106" s="1078"/>
      <c r="H106" s="1290"/>
      <c r="I106" s="1078"/>
      <c r="J106" s="1078"/>
      <c r="K106" s="1081"/>
      <c r="L106" s="1081">
        <v>99510</v>
      </c>
      <c r="M106" s="1191"/>
      <c r="N106" s="1078"/>
      <c r="O106" s="1078"/>
      <c r="P106" s="1290"/>
      <c r="Q106" s="1290"/>
      <c r="R106" s="1291"/>
    </row>
    <row r="107" spans="1:18" ht="30">
      <c r="A107" s="1000"/>
      <c r="B107" s="1027" t="s">
        <v>2216</v>
      </c>
      <c r="C107" s="1038" t="s">
        <v>1327</v>
      </c>
      <c r="D107" s="3244"/>
      <c r="E107" s="1078"/>
      <c r="F107" s="1078"/>
      <c r="G107" s="1078"/>
      <c r="H107" s="1290"/>
      <c r="I107" s="1078"/>
      <c r="J107" s="1078"/>
      <c r="K107" s="1081"/>
      <c r="L107" s="1081">
        <v>194740</v>
      </c>
      <c r="M107" s="1191"/>
      <c r="N107" s="1078"/>
      <c r="O107" s="1078"/>
      <c r="P107" s="1290"/>
      <c r="Q107" s="1290"/>
      <c r="R107" s="1291"/>
    </row>
    <row r="108" spans="1:18" ht="31.5" customHeight="1">
      <c r="A108" s="1000"/>
      <c r="B108" s="3209" t="s">
        <v>1744</v>
      </c>
      <c r="C108" s="3242"/>
      <c r="D108" s="1309"/>
      <c r="E108" s="1078"/>
      <c r="F108" s="1078"/>
      <c r="G108" s="1078"/>
      <c r="H108" s="1290"/>
      <c r="I108" s="1078"/>
      <c r="J108" s="1078"/>
      <c r="K108" s="1191"/>
      <c r="L108" s="1078"/>
      <c r="M108" s="1191"/>
      <c r="N108" s="1078"/>
      <c r="O108" s="1078"/>
      <c r="P108" s="1290"/>
      <c r="Q108" s="1290"/>
      <c r="R108" s="1291"/>
    </row>
    <row r="109" spans="1:18" ht="30" customHeight="1">
      <c r="A109" s="1000"/>
      <c r="B109" s="1027" t="s">
        <v>2217</v>
      </c>
      <c r="C109" s="1038" t="s">
        <v>1327</v>
      </c>
      <c r="D109" s="3243" t="s">
        <v>1729</v>
      </c>
      <c r="E109" s="1078"/>
      <c r="F109" s="1078"/>
      <c r="G109" s="1078"/>
      <c r="H109" s="1290"/>
      <c r="I109" s="1078"/>
      <c r="J109" s="1078"/>
      <c r="K109" s="1082"/>
      <c r="L109" s="1082">
        <v>98440</v>
      </c>
      <c r="M109" s="1191"/>
      <c r="N109" s="1078"/>
      <c r="O109" s="1078"/>
      <c r="P109" s="1290"/>
      <c r="Q109" s="1290"/>
      <c r="R109" s="1291"/>
    </row>
    <row r="110" spans="1:18" ht="30">
      <c r="A110" s="1000"/>
      <c r="B110" s="1027" t="s">
        <v>2218</v>
      </c>
      <c r="C110" s="1038" t="s">
        <v>1327</v>
      </c>
      <c r="D110" s="3244"/>
      <c r="E110" s="1078"/>
      <c r="F110" s="1078"/>
      <c r="G110" s="1078"/>
      <c r="H110" s="1290"/>
      <c r="I110" s="1078"/>
      <c r="J110" s="1078"/>
      <c r="K110" s="1082"/>
      <c r="L110" s="1082">
        <v>156220</v>
      </c>
      <c r="M110" s="1191"/>
      <c r="N110" s="1078"/>
      <c r="O110" s="1078"/>
      <c r="P110" s="1290"/>
      <c r="Q110" s="1290"/>
      <c r="R110" s="1291"/>
    </row>
    <row r="111" spans="1:18" ht="45">
      <c r="A111" s="1000"/>
      <c r="B111" s="1027" t="s">
        <v>2219</v>
      </c>
      <c r="C111" s="1038" t="s">
        <v>1327</v>
      </c>
      <c r="D111" s="3244"/>
      <c r="E111" s="1078"/>
      <c r="F111" s="1078"/>
      <c r="G111" s="1078"/>
      <c r="H111" s="1290"/>
      <c r="I111" s="1078"/>
      <c r="J111" s="1078"/>
      <c r="K111" s="1082"/>
      <c r="L111" s="1082">
        <v>211860</v>
      </c>
      <c r="M111" s="1191"/>
      <c r="N111" s="1078"/>
      <c r="O111" s="1078"/>
      <c r="P111" s="1290"/>
      <c r="Q111" s="1290"/>
      <c r="R111" s="1291"/>
    </row>
    <row r="112" spans="1:18" ht="31.5" customHeight="1">
      <c r="A112" s="1000"/>
      <c r="B112" s="3209" t="s">
        <v>1745</v>
      </c>
      <c r="C112" s="3242"/>
      <c r="D112" s="3250"/>
      <c r="E112" s="1078"/>
      <c r="F112" s="1078"/>
      <c r="G112" s="1078"/>
      <c r="H112" s="1290"/>
      <c r="I112" s="1078"/>
      <c r="J112" s="1078"/>
      <c r="K112" s="1191"/>
      <c r="L112" s="1078"/>
      <c r="M112" s="1191"/>
      <c r="N112" s="1078"/>
      <c r="O112" s="1078"/>
      <c r="P112" s="1290"/>
      <c r="Q112" s="1290"/>
      <c r="R112" s="1291"/>
    </row>
    <row r="113" spans="1:18" ht="30">
      <c r="A113" s="1000"/>
      <c r="B113" s="1027" t="s">
        <v>2220</v>
      </c>
      <c r="C113" s="1038" t="s">
        <v>1327</v>
      </c>
      <c r="D113" s="3243" t="s">
        <v>1729</v>
      </c>
      <c r="E113" s="1078"/>
      <c r="F113" s="1078"/>
      <c r="G113" s="1078"/>
      <c r="H113" s="1290"/>
      <c r="I113" s="1078"/>
      <c r="J113" s="1078"/>
      <c r="K113" s="1082"/>
      <c r="L113" s="1082">
        <v>123050</v>
      </c>
      <c r="M113" s="1191"/>
      <c r="N113" s="1078"/>
      <c r="O113" s="1078"/>
      <c r="P113" s="1290"/>
      <c r="Q113" s="1290"/>
      <c r="R113" s="1291"/>
    </row>
    <row r="114" spans="1:18" ht="23.25" customHeight="1">
      <c r="A114" s="1000"/>
      <c r="B114" s="1027" t="s">
        <v>2221</v>
      </c>
      <c r="C114" s="1038" t="s">
        <v>1327</v>
      </c>
      <c r="D114" s="3244"/>
      <c r="E114" s="1078"/>
      <c r="F114" s="1078"/>
      <c r="G114" s="1078"/>
      <c r="H114" s="1290"/>
      <c r="I114" s="1078"/>
      <c r="J114" s="1078"/>
      <c r="K114" s="1082"/>
      <c r="L114" s="1082">
        <v>112350</v>
      </c>
      <c r="M114" s="1191"/>
      <c r="N114" s="1078"/>
      <c r="O114" s="1078"/>
      <c r="P114" s="1290"/>
      <c r="Q114" s="1290"/>
      <c r="R114" s="1291"/>
    </row>
    <row r="115" spans="1:18" ht="42" customHeight="1">
      <c r="A115" s="1000"/>
      <c r="B115" s="1027" t="s">
        <v>2222</v>
      </c>
      <c r="C115" s="1038" t="s">
        <v>1327</v>
      </c>
      <c r="D115" s="3244"/>
      <c r="E115" s="1078"/>
      <c r="F115" s="1078"/>
      <c r="G115" s="1078"/>
      <c r="H115" s="1290"/>
      <c r="I115" s="1078"/>
      <c r="J115" s="1078"/>
      <c r="K115" s="1082"/>
      <c r="L115" s="1082">
        <v>141240</v>
      </c>
      <c r="M115" s="1191"/>
      <c r="N115" s="1078"/>
      <c r="O115" s="1078"/>
      <c r="P115" s="1290"/>
      <c r="Q115" s="1290"/>
      <c r="R115" s="1291"/>
    </row>
    <row r="116" spans="1:18" ht="28.5" customHeight="1">
      <c r="A116" s="1000"/>
      <c r="B116" s="1027" t="s">
        <v>2223</v>
      </c>
      <c r="C116" s="1038" t="s">
        <v>1327</v>
      </c>
      <c r="D116" s="3250"/>
      <c r="E116" s="1078"/>
      <c r="F116" s="1078"/>
      <c r="G116" s="1078"/>
      <c r="H116" s="1290"/>
      <c r="I116" s="1078"/>
      <c r="J116" s="1078"/>
      <c r="K116" s="1082"/>
      <c r="L116" s="1082">
        <v>109140</v>
      </c>
      <c r="M116" s="1191"/>
      <c r="N116" s="1078"/>
      <c r="O116" s="1078"/>
      <c r="P116" s="1290"/>
      <c r="Q116" s="1290"/>
      <c r="R116" s="1291"/>
    </row>
    <row r="117" spans="1:18" ht="28.5" customHeight="1">
      <c r="A117" s="1000"/>
      <c r="B117" s="3209" t="s">
        <v>1765</v>
      </c>
      <c r="C117" s="3242"/>
      <c r="D117" s="1311"/>
      <c r="E117" s="1078"/>
      <c r="F117" s="1078"/>
      <c r="G117" s="1078"/>
      <c r="H117" s="1290"/>
      <c r="I117" s="1078"/>
      <c r="J117" s="1078"/>
      <c r="K117" s="1191"/>
      <c r="L117" s="1078"/>
      <c r="M117" s="1191"/>
      <c r="N117" s="1078"/>
      <c r="O117" s="1078"/>
      <c r="P117" s="1290"/>
      <c r="Q117" s="1290"/>
      <c r="R117" s="1291"/>
    </row>
    <row r="118" spans="1:18" ht="28.5" customHeight="1">
      <c r="A118" s="1000"/>
      <c r="B118" s="1027" t="s">
        <v>2224</v>
      </c>
      <c r="C118" s="1038" t="s">
        <v>1327</v>
      </c>
      <c r="D118" s="3243" t="s">
        <v>1729</v>
      </c>
      <c r="E118" s="1078"/>
      <c r="F118" s="1078"/>
      <c r="G118" s="1078"/>
      <c r="H118" s="1290"/>
      <c r="I118" s="1078"/>
      <c r="J118" s="1078"/>
      <c r="K118" s="1082"/>
      <c r="L118" s="1082">
        <v>114490</v>
      </c>
      <c r="M118" s="1191"/>
      <c r="N118" s="1078"/>
      <c r="O118" s="1078"/>
      <c r="P118" s="1290"/>
      <c r="Q118" s="1290"/>
      <c r="R118" s="1291"/>
    </row>
    <row r="119" spans="1:18" ht="27" customHeight="1">
      <c r="A119" s="1000"/>
      <c r="B119" s="1027" t="s">
        <v>2225</v>
      </c>
      <c r="C119" s="1038" t="s">
        <v>1327</v>
      </c>
      <c r="D119" s="3244"/>
      <c r="E119" s="1078"/>
      <c r="F119" s="1078"/>
      <c r="G119" s="1078"/>
      <c r="H119" s="1290"/>
      <c r="I119" s="1078"/>
      <c r="J119" s="1078"/>
      <c r="K119" s="1082"/>
      <c r="L119" s="1082">
        <v>104860</v>
      </c>
      <c r="M119" s="1191"/>
      <c r="N119" s="1078"/>
      <c r="O119" s="1078"/>
      <c r="P119" s="1290"/>
      <c r="Q119" s="1290"/>
      <c r="R119" s="1291"/>
    </row>
    <row r="120" spans="1:18" ht="31.5" customHeight="1">
      <c r="A120" s="1000"/>
      <c r="B120" s="3209" t="s">
        <v>1761</v>
      </c>
      <c r="C120" s="3242"/>
      <c r="D120" s="3244"/>
      <c r="E120" s="1078"/>
      <c r="F120" s="1078"/>
      <c r="G120" s="1078"/>
      <c r="H120" s="1290"/>
      <c r="I120" s="1078"/>
      <c r="J120" s="1078"/>
      <c r="K120" s="1191"/>
      <c r="L120" s="1078"/>
      <c r="M120" s="1191"/>
      <c r="N120" s="1078"/>
      <c r="O120" s="1078"/>
      <c r="P120" s="1290"/>
      <c r="Q120" s="1290"/>
      <c r="R120" s="1291"/>
    </row>
    <row r="121" spans="1:18" ht="32.25" customHeight="1">
      <c r="A121" s="1000"/>
      <c r="B121" s="1027" t="s">
        <v>2226</v>
      </c>
      <c r="C121" s="1038" t="s">
        <v>1327</v>
      </c>
      <c r="D121" s="3244"/>
      <c r="E121" s="1078"/>
      <c r="F121" s="1078"/>
      <c r="G121" s="1078"/>
      <c r="H121" s="1290"/>
      <c r="I121" s="1078"/>
      <c r="J121" s="1078"/>
      <c r="K121" s="1081"/>
      <c r="L121" s="1081">
        <v>124120</v>
      </c>
      <c r="M121" s="1191"/>
      <c r="N121" s="1078"/>
      <c r="O121" s="1078"/>
      <c r="P121" s="1290"/>
      <c r="Q121" s="1290"/>
      <c r="R121" s="1291"/>
    </row>
    <row r="122" spans="1:18" ht="30">
      <c r="A122" s="1000"/>
      <c r="B122" s="1027" t="s">
        <v>2227</v>
      </c>
      <c r="C122" s="1038" t="s">
        <v>1327</v>
      </c>
      <c r="D122" s="3250"/>
      <c r="E122" s="1078"/>
      <c r="F122" s="1078"/>
      <c r="G122" s="1078"/>
      <c r="H122" s="1290"/>
      <c r="I122" s="1078"/>
      <c r="J122" s="1078"/>
      <c r="K122" s="1081"/>
      <c r="L122" s="1081">
        <v>145520</v>
      </c>
      <c r="M122" s="1191"/>
      <c r="N122" s="1078"/>
      <c r="O122" s="1078"/>
      <c r="P122" s="1290"/>
      <c r="Q122" s="1290"/>
      <c r="R122" s="1291"/>
    </row>
    <row r="123" spans="1:18" ht="39" customHeight="1">
      <c r="A123" s="1000">
        <v>4</v>
      </c>
      <c r="B123" s="3178" t="s">
        <v>2107</v>
      </c>
      <c r="C123" s="3179"/>
      <c r="D123" s="3179"/>
      <c r="E123" s="3179"/>
      <c r="F123" s="3179"/>
      <c r="G123" s="3179"/>
      <c r="H123" s="3179"/>
      <c r="I123" s="3179"/>
      <c r="J123" s="3179"/>
      <c r="K123" s="3179"/>
      <c r="L123" s="3179"/>
      <c r="M123" s="3179"/>
      <c r="N123" s="3179"/>
      <c r="O123" s="3179"/>
      <c r="P123" s="3179"/>
      <c r="Q123" s="3179"/>
      <c r="R123" s="3180"/>
    </row>
    <row r="124" spans="1:18" ht="32.25" customHeight="1">
      <c r="A124" s="1000"/>
      <c r="B124" s="1300"/>
      <c r="C124" s="1301"/>
      <c r="D124" s="1301"/>
      <c r="E124" s="3222" t="s">
        <v>2108</v>
      </c>
      <c r="F124" s="3223"/>
      <c r="G124" s="3223"/>
      <c r="H124" s="3223"/>
      <c r="I124" s="3223"/>
      <c r="J124" s="3223"/>
      <c r="K124" s="3223"/>
      <c r="L124" s="3223"/>
      <c r="M124" s="3223"/>
      <c r="N124" s="3223"/>
      <c r="O124" s="3223"/>
      <c r="P124" s="3223"/>
      <c r="Q124" s="3223"/>
      <c r="R124" s="3224"/>
    </row>
    <row r="125" spans="1:18" ht="25.5" customHeight="1">
      <c r="A125" s="1000"/>
      <c r="B125" s="3237" t="s">
        <v>2111</v>
      </c>
      <c r="C125" s="3238"/>
      <c r="D125" s="3238"/>
      <c r="E125" s="3238"/>
      <c r="F125" s="1078"/>
      <c r="G125" s="1078"/>
      <c r="H125" s="1290"/>
      <c r="I125" s="1078"/>
      <c r="J125" s="1078"/>
      <c r="K125" s="1081"/>
      <c r="L125" s="1081"/>
      <c r="M125" s="1327"/>
      <c r="N125" s="1078"/>
      <c r="O125" s="1078"/>
      <c r="P125" s="1290"/>
      <c r="Q125" s="1290"/>
      <c r="R125" s="1291"/>
    </row>
    <row r="126" spans="1:18" ht="26.25" customHeight="1">
      <c r="A126" s="1000"/>
      <c r="B126" s="1058" t="s">
        <v>2114</v>
      </c>
      <c r="C126" s="1077" t="s">
        <v>121</v>
      </c>
      <c r="D126" s="3320" t="s">
        <v>2112</v>
      </c>
      <c r="E126" s="1334">
        <f>2369000/1.08</f>
        <v>2193518.5185185182</v>
      </c>
      <c r="F126" s="1078"/>
      <c r="G126" s="1078"/>
      <c r="H126" s="1290"/>
      <c r="I126" s="1078"/>
      <c r="J126" s="1078"/>
      <c r="K126" s="1081"/>
      <c r="L126" s="1081"/>
      <c r="M126" s="1327"/>
      <c r="N126" s="1078"/>
      <c r="O126" s="1078"/>
      <c r="P126" s="1290"/>
      <c r="Q126" s="1290"/>
      <c r="R126" s="1291"/>
    </row>
    <row r="127" spans="1:18" ht="24" customHeight="1">
      <c r="A127" s="1000"/>
      <c r="B127" s="1058" t="s">
        <v>2115</v>
      </c>
      <c r="C127" s="1077" t="s">
        <v>121</v>
      </c>
      <c r="D127" s="3321"/>
      <c r="E127" s="1334">
        <f>2304000/1.08</f>
        <v>2133333.333333333</v>
      </c>
      <c r="F127" s="1078"/>
      <c r="G127" s="1078"/>
      <c r="H127" s="1290"/>
      <c r="I127" s="1078"/>
      <c r="J127" s="1078"/>
      <c r="K127" s="1081"/>
      <c r="L127" s="1081"/>
      <c r="M127" s="1327"/>
      <c r="N127" s="1078"/>
      <c r="O127" s="1078"/>
      <c r="P127" s="1290"/>
      <c r="Q127" s="1290"/>
      <c r="R127" s="1291"/>
    </row>
    <row r="128" spans="1:18" ht="31.5" customHeight="1">
      <c r="A128" s="1000"/>
      <c r="B128" s="1058" t="s">
        <v>2116</v>
      </c>
      <c r="C128" s="1077" t="s">
        <v>121</v>
      </c>
      <c r="D128" s="3321" t="s">
        <v>2113</v>
      </c>
      <c r="E128" s="1334">
        <f>2304000/1.08</f>
        <v>2133333.333333333</v>
      </c>
      <c r="F128" s="1078"/>
      <c r="G128" s="1078"/>
      <c r="H128" s="1290"/>
      <c r="I128" s="1078"/>
      <c r="J128" s="1078"/>
      <c r="K128" s="1081"/>
      <c r="L128" s="1081"/>
      <c r="M128" s="1327"/>
      <c r="N128" s="1078"/>
      <c r="O128" s="1078"/>
      <c r="P128" s="1290"/>
      <c r="Q128" s="1290"/>
      <c r="R128" s="1291"/>
    </row>
    <row r="129" spans="1:18" ht="19.5" customHeight="1">
      <c r="A129" s="1000"/>
      <c r="B129" s="1058" t="s">
        <v>2117</v>
      </c>
      <c r="C129" s="1077" t="s">
        <v>121</v>
      </c>
      <c r="D129" s="3322"/>
      <c r="E129" s="1334">
        <f>2304000/1.08</f>
        <v>2133333.333333333</v>
      </c>
      <c r="F129" s="1078"/>
      <c r="G129" s="1078"/>
      <c r="H129" s="1290"/>
      <c r="I129" s="1078"/>
      <c r="J129" s="1078"/>
      <c r="K129" s="1081"/>
      <c r="L129" s="1081"/>
      <c r="M129" s="1327"/>
      <c r="N129" s="1078"/>
      <c r="O129" s="1078"/>
      <c r="P129" s="1290"/>
      <c r="Q129" s="1290"/>
      <c r="R129" s="1291"/>
    </row>
    <row r="130" spans="1:18" ht="21.75" customHeight="1">
      <c r="A130" s="1000"/>
      <c r="B130" s="3323" t="s">
        <v>2118</v>
      </c>
      <c r="C130" s="3324"/>
      <c r="D130" s="3324"/>
      <c r="E130" s="3324"/>
      <c r="F130" s="1078"/>
      <c r="G130" s="1078"/>
      <c r="H130" s="1290"/>
      <c r="I130" s="1078"/>
      <c r="J130" s="1078"/>
      <c r="K130" s="1081"/>
      <c r="L130" s="1081"/>
      <c r="M130" s="1327"/>
      <c r="N130" s="1078"/>
      <c r="O130" s="1078"/>
      <c r="P130" s="1290"/>
      <c r="Q130" s="1290"/>
      <c r="R130" s="1291"/>
    </row>
    <row r="131" spans="1:18" ht="22.5" customHeight="1">
      <c r="A131" s="1000"/>
      <c r="B131" s="1058" t="s">
        <v>2114</v>
      </c>
      <c r="C131" s="1077" t="s">
        <v>121</v>
      </c>
      <c r="D131" s="3320" t="s">
        <v>2112</v>
      </c>
      <c r="E131" s="1334">
        <f>2619000/1.08</f>
        <v>2425000</v>
      </c>
      <c r="F131" s="1078"/>
      <c r="G131" s="1078"/>
      <c r="H131" s="1290"/>
      <c r="I131" s="1078"/>
      <c r="J131" s="1078"/>
      <c r="K131" s="1081"/>
      <c r="L131" s="1081"/>
      <c r="M131" s="1327"/>
      <c r="N131" s="1078"/>
      <c r="O131" s="1078"/>
      <c r="P131" s="1290"/>
      <c r="Q131" s="1290"/>
      <c r="R131" s="1291"/>
    </row>
    <row r="132" spans="1:18" ht="21.75" customHeight="1">
      <c r="A132" s="1000"/>
      <c r="B132" s="1058" t="s">
        <v>2115</v>
      </c>
      <c r="C132" s="1077" t="s">
        <v>121</v>
      </c>
      <c r="D132" s="3321"/>
      <c r="E132" s="1334">
        <f>2494000/1.08</f>
        <v>2309259.2592592593</v>
      </c>
      <c r="F132" s="1078"/>
      <c r="G132" s="1078"/>
      <c r="H132" s="1290"/>
      <c r="I132" s="1078"/>
      <c r="J132" s="1078"/>
      <c r="K132" s="1081"/>
      <c r="L132" s="1081"/>
      <c r="M132" s="1327"/>
      <c r="N132" s="1078"/>
      <c r="O132" s="1078"/>
      <c r="P132" s="1290"/>
      <c r="Q132" s="1290"/>
      <c r="R132" s="1291"/>
    </row>
    <row r="133" spans="1:18" ht="23.25" customHeight="1">
      <c r="A133" s="1000"/>
      <c r="B133" s="1058" t="s">
        <v>2116</v>
      </c>
      <c r="C133" s="1077" t="s">
        <v>121</v>
      </c>
      <c r="D133" s="3321" t="s">
        <v>2113</v>
      </c>
      <c r="E133" s="1334">
        <f>2494000/1.08</f>
        <v>2309259.2592592593</v>
      </c>
      <c r="F133" s="1078"/>
      <c r="G133" s="1078"/>
      <c r="H133" s="1290"/>
      <c r="I133" s="1078"/>
      <c r="J133" s="1078"/>
      <c r="K133" s="1081"/>
      <c r="L133" s="1081"/>
      <c r="M133" s="1327"/>
      <c r="N133" s="1078"/>
      <c r="O133" s="1078"/>
      <c r="P133" s="1290"/>
      <c r="Q133" s="1290"/>
      <c r="R133" s="1291"/>
    </row>
    <row r="134" spans="1:18" ht="20.25" customHeight="1">
      <c r="A134" s="1000"/>
      <c r="B134" s="1058" t="s">
        <v>2117</v>
      </c>
      <c r="C134" s="1077" t="s">
        <v>121</v>
      </c>
      <c r="D134" s="3322"/>
      <c r="E134" s="1334">
        <f>2494000/1.08</f>
        <v>2309259.2592592593</v>
      </c>
      <c r="F134" s="1078"/>
      <c r="G134" s="1078"/>
      <c r="H134" s="1290"/>
      <c r="I134" s="1078"/>
      <c r="J134" s="1078"/>
      <c r="K134" s="1081"/>
      <c r="L134" s="1081"/>
      <c r="M134" s="1327"/>
      <c r="N134" s="1078"/>
      <c r="O134" s="1078"/>
      <c r="P134" s="1290"/>
      <c r="Q134" s="1290"/>
      <c r="R134" s="1291"/>
    </row>
    <row r="135" spans="1:18" ht="20.25" customHeight="1">
      <c r="A135" s="1000"/>
      <c r="B135" s="3323" t="s">
        <v>2119</v>
      </c>
      <c r="C135" s="3324"/>
      <c r="D135" s="3324"/>
      <c r="E135" s="3335"/>
      <c r="F135" s="1078"/>
      <c r="G135" s="1078"/>
      <c r="H135" s="1290"/>
      <c r="I135" s="1078"/>
      <c r="J135" s="1078"/>
      <c r="K135" s="1081"/>
      <c r="L135" s="1081"/>
      <c r="M135" s="1327"/>
      <c r="N135" s="1078"/>
      <c r="O135" s="1078"/>
      <c r="P135" s="1290"/>
      <c r="Q135" s="1290"/>
      <c r="R135" s="1291"/>
    </row>
    <row r="136" spans="1:18" ht="23.25" customHeight="1">
      <c r="A136" s="1000"/>
      <c r="B136" s="1058" t="s">
        <v>2115</v>
      </c>
      <c r="C136" s="1077" t="s">
        <v>121</v>
      </c>
      <c r="D136" s="3320" t="s">
        <v>2112</v>
      </c>
      <c r="E136" s="1334">
        <f>3494000/1.08</f>
        <v>3235185.1851851852</v>
      </c>
      <c r="F136" s="1078"/>
      <c r="G136" s="1078"/>
      <c r="H136" s="1290"/>
      <c r="I136" s="1078"/>
      <c r="J136" s="1078"/>
      <c r="K136" s="1081"/>
      <c r="L136" s="1081"/>
      <c r="M136" s="1327"/>
      <c r="N136" s="1078"/>
      <c r="O136" s="1078"/>
      <c r="P136" s="1290"/>
      <c r="Q136" s="1290"/>
      <c r="R136" s="1291"/>
    </row>
    <row r="137" spans="1:18" ht="25.5" customHeight="1">
      <c r="A137" s="1000"/>
      <c r="B137" s="1058" t="s">
        <v>2116</v>
      </c>
      <c r="C137" s="1077" t="s">
        <v>121</v>
      </c>
      <c r="D137" s="3321"/>
      <c r="E137" s="1334">
        <f>3744000/1.08</f>
        <v>3466666.6666666665</v>
      </c>
      <c r="F137" s="1078"/>
      <c r="G137" s="1078"/>
      <c r="H137" s="1290"/>
      <c r="I137" s="1078"/>
      <c r="J137" s="1078"/>
      <c r="K137" s="1081"/>
      <c r="L137" s="1081"/>
      <c r="M137" s="1327"/>
      <c r="N137" s="1078"/>
      <c r="O137" s="1078"/>
      <c r="P137" s="1290"/>
      <c r="Q137" s="1290"/>
      <c r="R137" s="1291"/>
    </row>
    <row r="138" spans="1:18" ht="30.75" customHeight="1">
      <c r="A138" s="1000"/>
      <c r="B138" s="1058" t="s">
        <v>2117</v>
      </c>
      <c r="C138" s="1077" t="s">
        <v>121</v>
      </c>
      <c r="D138" s="1256" t="s">
        <v>2113</v>
      </c>
      <c r="E138" s="1334">
        <f>3744000/1.08</f>
        <v>3466666.6666666665</v>
      </c>
      <c r="F138" s="1078"/>
      <c r="G138" s="1078"/>
      <c r="H138" s="1290"/>
      <c r="I138" s="1078"/>
      <c r="J138" s="1078"/>
      <c r="K138" s="1081"/>
      <c r="L138" s="1081"/>
      <c r="M138" s="1327"/>
      <c r="N138" s="1078"/>
      <c r="O138" s="1078"/>
      <c r="P138" s="1290"/>
      <c r="Q138" s="1290"/>
      <c r="R138" s="1291"/>
    </row>
    <row r="139" spans="1:18" ht="40.5" customHeight="1">
      <c r="A139" s="1000"/>
      <c r="B139" s="3323" t="s">
        <v>2120</v>
      </c>
      <c r="C139" s="3324"/>
      <c r="D139" s="3324"/>
      <c r="E139" s="3335"/>
      <c r="F139" s="1078"/>
      <c r="G139" s="1078"/>
      <c r="H139" s="1290"/>
      <c r="I139" s="1078"/>
      <c r="J139" s="1078"/>
      <c r="K139" s="1081"/>
      <c r="L139" s="1081"/>
      <c r="M139" s="1327"/>
      <c r="N139" s="1078"/>
      <c r="O139" s="1078"/>
      <c r="P139" s="1290"/>
      <c r="Q139" s="1290"/>
      <c r="R139" s="1291"/>
    </row>
    <row r="140" spans="1:18" ht="30.75" customHeight="1">
      <c r="A140" s="1000"/>
      <c r="B140" s="1058" t="s">
        <v>2121</v>
      </c>
      <c r="C140" s="1077" t="s">
        <v>121</v>
      </c>
      <c r="D140" s="3320" t="s">
        <v>2113</v>
      </c>
      <c r="E140" s="1334">
        <f>1875000/1.08</f>
        <v>1736111.111111111</v>
      </c>
      <c r="F140" s="1078"/>
      <c r="G140" s="1078"/>
      <c r="H140" s="1290"/>
      <c r="I140" s="1078"/>
      <c r="J140" s="1078"/>
      <c r="K140" s="1081"/>
      <c r="L140" s="1081"/>
      <c r="M140" s="1327"/>
      <c r="N140" s="1078"/>
      <c r="O140" s="1078"/>
      <c r="P140" s="1290"/>
      <c r="Q140" s="1290"/>
      <c r="R140" s="1291"/>
    </row>
    <row r="141" spans="1:18" ht="30.75" customHeight="1">
      <c r="A141" s="1000"/>
      <c r="B141" s="1058" t="s">
        <v>2122</v>
      </c>
      <c r="C141" s="1077" t="s">
        <v>121</v>
      </c>
      <c r="D141" s="3321"/>
      <c r="E141" s="1334">
        <f>1937500/1.08</f>
        <v>1793981.4814814813</v>
      </c>
      <c r="F141" s="1078"/>
      <c r="G141" s="1078"/>
      <c r="H141" s="1290"/>
      <c r="I141" s="1078"/>
      <c r="J141" s="1078"/>
      <c r="K141" s="1081"/>
      <c r="L141" s="1081"/>
      <c r="M141" s="1327"/>
      <c r="N141" s="1078"/>
      <c r="O141" s="1078"/>
      <c r="P141" s="1290"/>
      <c r="Q141" s="1290"/>
      <c r="R141" s="1291"/>
    </row>
    <row r="142" spans="1:18" ht="30.75" customHeight="1">
      <c r="A142" s="1000"/>
      <c r="B142" s="3323" t="s">
        <v>2127</v>
      </c>
      <c r="C142" s="3324"/>
      <c r="D142" s="3324"/>
      <c r="E142" s="3335"/>
      <c r="F142" s="1078"/>
      <c r="G142" s="1078"/>
      <c r="H142" s="1290"/>
      <c r="I142" s="1078"/>
      <c r="J142" s="1078"/>
      <c r="K142" s="1081"/>
      <c r="L142" s="1081"/>
      <c r="M142" s="1327"/>
      <c r="N142" s="1078"/>
      <c r="O142" s="1078"/>
      <c r="P142" s="1290"/>
      <c r="Q142" s="1290"/>
      <c r="R142" s="1291"/>
    </row>
    <row r="143" spans="1:18" ht="30.75" customHeight="1">
      <c r="A143" s="1000"/>
      <c r="B143" s="1058" t="s">
        <v>2123</v>
      </c>
      <c r="C143" s="1038" t="s">
        <v>121</v>
      </c>
      <c r="D143" s="3336" t="s">
        <v>2113</v>
      </c>
      <c r="E143" s="1334">
        <f>3854000/1.08</f>
        <v>3568518.5185185182</v>
      </c>
      <c r="F143" s="1078"/>
      <c r="G143" s="1078"/>
      <c r="H143" s="1290"/>
      <c r="I143" s="1078"/>
      <c r="J143" s="1078"/>
      <c r="K143" s="1081"/>
      <c r="L143" s="1081"/>
      <c r="M143" s="1327"/>
      <c r="N143" s="1078"/>
      <c r="O143" s="1078"/>
      <c r="P143" s="1290"/>
      <c r="Q143" s="1290"/>
      <c r="R143" s="1291"/>
    </row>
    <row r="144" spans="1:18" ht="30.75" customHeight="1">
      <c r="A144" s="1000"/>
      <c r="B144" s="1058" t="s">
        <v>2124</v>
      </c>
      <c r="C144" s="1038" t="s">
        <v>121</v>
      </c>
      <c r="D144" s="3337"/>
      <c r="E144" s="1334">
        <f>3599000/1.08</f>
        <v>3332407.4074074072</v>
      </c>
      <c r="F144" s="1078"/>
      <c r="G144" s="1078"/>
      <c r="H144" s="1290"/>
      <c r="I144" s="1078"/>
      <c r="J144" s="1078"/>
      <c r="K144" s="1081"/>
      <c r="L144" s="1081"/>
      <c r="M144" s="1327"/>
      <c r="N144" s="1078"/>
      <c r="O144" s="1078"/>
      <c r="P144" s="1290"/>
      <c r="Q144" s="1290"/>
      <c r="R144" s="1291"/>
    </row>
    <row r="145" spans="1:18" ht="30.75" customHeight="1">
      <c r="A145" s="1000"/>
      <c r="B145" s="1058" t="s">
        <v>2125</v>
      </c>
      <c r="C145" s="1038" t="s">
        <v>121</v>
      </c>
      <c r="D145" s="3337"/>
      <c r="E145" s="1334">
        <f>4919000/1.08</f>
        <v>4554629.6296296297</v>
      </c>
      <c r="F145" s="1078"/>
      <c r="G145" s="1078"/>
      <c r="H145" s="1290"/>
      <c r="I145" s="1078"/>
      <c r="J145" s="1078"/>
      <c r="K145" s="1081"/>
      <c r="L145" s="1081"/>
      <c r="M145" s="1327"/>
      <c r="N145" s="1078"/>
      <c r="O145" s="1078"/>
      <c r="P145" s="1290"/>
      <c r="Q145" s="1290"/>
      <c r="R145" s="1291"/>
    </row>
    <row r="146" spans="1:18" ht="30.75" customHeight="1">
      <c r="A146" s="1000"/>
      <c r="B146" s="1058" t="s">
        <v>2126</v>
      </c>
      <c r="C146" s="1038" t="s">
        <v>121</v>
      </c>
      <c r="D146" s="3338"/>
      <c r="E146" s="1334">
        <f>4709000/1.08</f>
        <v>4360185.1851851847</v>
      </c>
      <c r="F146" s="1078"/>
      <c r="G146" s="1078"/>
      <c r="H146" s="1290"/>
      <c r="I146" s="1078"/>
      <c r="J146" s="1078"/>
      <c r="K146" s="1081"/>
      <c r="L146" s="1081"/>
      <c r="M146" s="1327"/>
      <c r="N146" s="1078"/>
      <c r="O146" s="1078"/>
      <c r="P146" s="1290"/>
      <c r="Q146" s="1290"/>
      <c r="R146" s="1291"/>
    </row>
    <row r="147" spans="1:18" ht="49.5" customHeight="1">
      <c r="A147" s="1000">
        <v>5</v>
      </c>
      <c r="B147" s="3345" t="s">
        <v>2175</v>
      </c>
      <c r="C147" s="3346"/>
      <c r="D147" s="3346"/>
      <c r="E147" s="3346"/>
      <c r="F147" s="3346"/>
      <c r="G147" s="3346"/>
      <c r="H147" s="3346"/>
      <c r="I147" s="3346"/>
      <c r="J147" s="3346"/>
      <c r="K147" s="3346"/>
      <c r="L147" s="3346"/>
      <c r="M147" s="3346"/>
      <c r="N147" s="3346"/>
      <c r="O147" s="3346"/>
      <c r="P147" s="3346"/>
      <c r="Q147" s="3346"/>
      <c r="R147" s="3347"/>
    </row>
    <row r="148" spans="1:18" ht="37.5" customHeight="1">
      <c r="A148" s="1000"/>
      <c r="B148" s="3342" t="s">
        <v>2178</v>
      </c>
      <c r="C148" s="3343"/>
      <c r="D148" s="3344"/>
      <c r="E148" s="3350" t="s">
        <v>2176</v>
      </c>
      <c r="F148" s="3351"/>
      <c r="G148" s="3351"/>
      <c r="H148" s="3351"/>
      <c r="I148" s="3351"/>
      <c r="J148" s="3351"/>
      <c r="K148" s="3351"/>
      <c r="L148" s="3351"/>
      <c r="M148" s="3351"/>
      <c r="N148" s="3351"/>
      <c r="O148" s="3351"/>
      <c r="P148" s="3351"/>
      <c r="Q148" s="3351"/>
      <c r="R148" s="3352"/>
    </row>
    <row r="149" spans="1:18" ht="63.75" customHeight="1">
      <c r="A149" s="1000"/>
      <c r="B149" s="1363" t="s">
        <v>2179</v>
      </c>
      <c r="C149" s="1359" t="s">
        <v>1972</v>
      </c>
      <c r="D149" s="3348" t="s">
        <v>1729</v>
      </c>
      <c r="E149" s="1364">
        <v>381481</v>
      </c>
      <c r="F149" s="1360"/>
      <c r="G149" s="1361"/>
      <c r="H149" s="1361"/>
      <c r="I149" s="1361"/>
      <c r="J149" s="1361"/>
      <c r="K149" s="1360"/>
      <c r="M149" s="1362"/>
      <c r="N149" s="1361"/>
      <c r="O149" s="1355"/>
      <c r="P149" s="1356"/>
      <c r="Q149" s="1356"/>
      <c r="R149" s="1357"/>
    </row>
    <row r="150" spans="1:18" ht="63.75" customHeight="1">
      <c r="A150" s="1000"/>
      <c r="B150" s="1363" t="s">
        <v>2180</v>
      </c>
      <c r="C150" s="1353" t="s">
        <v>1972</v>
      </c>
      <c r="D150" s="3348"/>
      <c r="E150" s="1365">
        <v>429630</v>
      </c>
      <c r="F150" s="1355"/>
      <c r="G150" s="1355"/>
      <c r="H150" s="1356"/>
      <c r="I150" s="1355"/>
      <c r="J150" s="1355"/>
      <c r="K150" s="1358"/>
      <c r="M150" s="1354"/>
      <c r="N150" s="1355"/>
      <c r="O150" s="1355"/>
      <c r="P150" s="1356"/>
      <c r="Q150" s="1356"/>
      <c r="R150" s="1357"/>
    </row>
    <row r="151" spans="1:18" ht="63.75" customHeight="1">
      <c r="A151" s="1000"/>
      <c r="B151" s="1363" t="s">
        <v>2181</v>
      </c>
      <c r="C151" s="1353" t="s">
        <v>1972</v>
      </c>
      <c r="D151" s="3348"/>
      <c r="E151" s="1365">
        <v>410185</v>
      </c>
      <c r="F151" s="1355"/>
      <c r="G151" s="1355"/>
      <c r="H151" s="1356"/>
      <c r="I151" s="1355"/>
      <c r="J151" s="1355"/>
      <c r="K151" s="1358"/>
      <c r="M151" s="1354"/>
      <c r="N151" s="1355"/>
      <c r="O151" s="1355"/>
      <c r="P151" s="1356"/>
      <c r="Q151" s="1356"/>
      <c r="R151" s="1357"/>
    </row>
    <row r="152" spans="1:18" ht="63.75" customHeight="1">
      <c r="A152" s="1000"/>
      <c r="B152" s="1363" t="s">
        <v>2182</v>
      </c>
      <c r="C152" s="1353" t="s">
        <v>1972</v>
      </c>
      <c r="D152" s="3349" t="s">
        <v>1729</v>
      </c>
      <c r="E152" s="1365">
        <v>439815</v>
      </c>
      <c r="F152" s="1355"/>
      <c r="G152" s="1355"/>
      <c r="H152" s="1356"/>
      <c r="I152" s="1355"/>
      <c r="J152" s="1355"/>
      <c r="K152" s="1358"/>
      <c r="M152" s="1354"/>
      <c r="N152" s="1355"/>
      <c r="O152" s="1355"/>
      <c r="P152" s="1356"/>
      <c r="Q152" s="1356"/>
      <c r="R152" s="1357"/>
    </row>
    <row r="153" spans="1:18" ht="63.75" customHeight="1">
      <c r="A153" s="1000"/>
      <c r="B153" s="1363" t="s">
        <v>2183</v>
      </c>
      <c r="C153" s="1353" t="s">
        <v>1972</v>
      </c>
      <c r="D153" s="3348"/>
      <c r="E153" s="1365">
        <v>487037</v>
      </c>
      <c r="F153" s="1355"/>
      <c r="G153" s="1355"/>
      <c r="H153" s="1356"/>
      <c r="I153" s="1355"/>
      <c r="J153" s="1355"/>
      <c r="K153" s="1358"/>
      <c r="M153" s="1354"/>
      <c r="N153" s="1355"/>
      <c r="O153" s="1355"/>
      <c r="P153" s="1356"/>
      <c r="Q153" s="1356"/>
      <c r="R153" s="1357"/>
    </row>
    <row r="154" spans="1:18" ht="63.75" customHeight="1">
      <c r="A154" s="1000"/>
      <c r="B154" s="1363" t="s">
        <v>2184</v>
      </c>
      <c r="C154" s="1353" t="s">
        <v>1972</v>
      </c>
      <c r="D154" s="3349" t="s">
        <v>1729</v>
      </c>
      <c r="E154" s="1365">
        <v>429630</v>
      </c>
      <c r="F154" s="1355"/>
      <c r="G154" s="1355"/>
      <c r="H154" s="1356"/>
      <c r="I154" s="1355"/>
      <c r="J154" s="1355"/>
      <c r="K154" s="1358"/>
      <c r="M154" s="1354"/>
      <c r="N154" s="1355"/>
      <c r="O154" s="1355"/>
      <c r="P154" s="1356"/>
      <c r="Q154" s="1356"/>
      <c r="R154" s="1357"/>
    </row>
    <row r="155" spans="1:18" ht="63.75" customHeight="1">
      <c r="A155" s="1000"/>
      <c r="B155" s="1363" t="s">
        <v>2184</v>
      </c>
      <c r="C155" s="1353" t="s">
        <v>1972</v>
      </c>
      <c r="D155" s="3348"/>
      <c r="E155" s="1365">
        <v>429630</v>
      </c>
      <c r="F155" s="1078"/>
      <c r="G155" s="1078"/>
      <c r="H155" s="1290"/>
      <c r="I155" s="1078"/>
      <c r="J155" s="1078"/>
      <c r="K155" s="1081"/>
      <c r="L155" s="1081"/>
      <c r="M155" s="1327"/>
      <c r="N155" s="1078"/>
      <c r="O155" s="1078"/>
      <c r="P155" s="1290"/>
      <c r="Q155" s="1290"/>
      <c r="R155" s="1291"/>
    </row>
    <row r="156" spans="1:18" ht="63.75" customHeight="1">
      <c r="A156" s="1000"/>
      <c r="B156" s="1363" t="s">
        <v>2185</v>
      </c>
      <c r="C156" s="1353" t="s">
        <v>1972</v>
      </c>
      <c r="D156" s="3349" t="s">
        <v>1729</v>
      </c>
      <c r="E156" s="1365">
        <v>487037</v>
      </c>
      <c r="F156" s="1078"/>
      <c r="G156" s="1078"/>
      <c r="H156" s="1290"/>
      <c r="I156" s="1078"/>
      <c r="J156" s="1078"/>
      <c r="K156" s="1081"/>
      <c r="L156" s="1081"/>
      <c r="M156" s="1327"/>
      <c r="N156" s="1078"/>
      <c r="O156" s="1078"/>
      <c r="P156" s="1290"/>
      <c r="Q156" s="1290"/>
      <c r="R156" s="1291"/>
    </row>
    <row r="157" spans="1:18" ht="63.75" customHeight="1">
      <c r="A157" s="1000"/>
      <c r="B157" s="1363" t="s">
        <v>2186</v>
      </c>
      <c r="C157" s="1353" t="s">
        <v>1972</v>
      </c>
      <c r="D157" s="3348"/>
      <c r="E157" s="1365">
        <v>429630</v>
      </c>
      <c r="F157" s="1078"/>
      <c r="G157" s="1078"/>
      <c r="H157" s="1290"/>
      <c r="I157" s="1078"/>
      <c r="J157" s="1078"/>
      <c r="K157" s="1081"/>
      <c r="L157" s="1081"/>
      <c r="M157" s="1327"/>
      <c r="N157" s="1078"/>
      <c r="O157" s="1078"/>
      <c r="P157" s="1290"/>
      <c r="Q157" s="1290"/>
      <c r="R157" s="1291"/>
    </row>
    <row r="158" spans="1:18" ht="63.75" customHeight="1">
      <c r="A158" s="1000"/>
      <c r="B158" s="1363" t="s">
        <v>2187</v>
      </c>
      <c r="C158" s="1353" t="s">
        <v>1972</v>
      </c>
      <c r="D158" s="3349" t="s">
        <v>1729</v>
      </c>
      <c r="E158" s="1365">
        <v>487037</v>
      </c>
      <c r="F158" s="1078"/>
      <c r="G158" s="1078"/>
      <c r="H158" s="1290"/>
      <c r="I158" s="1078"/>
      <c r="J158" s="1078"/>
      <c r="K158" s="1081"/>
      <c r="L158" s="1081"/>
      <c r="M158" s="1327"/>
      <c r="N158" s="1078"/>
      <c r="O158" s="1078"/>
      <c r="P158" s="1290"/>
      <c r="Q158" s="1290"/>
      <c r="R158" s="1291"/>
    </row>
    <row r="159" spans="1:18" ht="63.75" customHeight="1">
      <c r="A159" s="1000"/>
      <c r="B159" s="1363" t="s">
        <v>2188</v>
      </c>
      <c r="C159" s="1353" t="s">
        <v>1972</v>
      </c>
      <c r="D159" s="3348"/>
      <c r="E159" s="1365">
        <v>687037</v>
      </c>
      <c r="F159" s="1078"/>
      <c r="G159" s="1078"/>
      <c r="H159" s="1290"/>
      <c r="I159" s="1078"/>
      <c r="J159" s="1078"/>
      <c r="K159" s="1081"/>
      <c r="L159" s="1081"/>
      <c r="M159" s="1327"/>
      <c r="N159" s="1078"/>
      <c r="O159" s="1078"/>
      <c r="P159" s="1290"/>
      <c r="Q159" s="1290"/>
      <c r="R159" s="1291"/>
    </row>
    <row r="160" spans="1:18" ht="63.75" customHeight="1">
      <c r="A160" s="1000"/>
      <c r="B160" s="1363" t="s">
        <v>2189</v>
      </c>
      <c r="C160" s="1353" t="s">
        <v>1972</v>
      </c>
      <c r="D160" s="3349" t="s">
        <v>1729</v>
      </c>
      <c r="E160" s="1365">
        <v>687037</v>
      </c>
      <c r="F160" s="1078"/>
      <c r="G160" s="1078"/>
      <c r="H160" s="1290"/>
      <c r="I160" s="1078"/>
      <c r="J160" s="1078"/>
      <c r="K160" s="1081"/>
      <c r="L160" s="1081"/>
      <c r="M160" s="1327"/>
      <c r="N160" s="1078"/>
      <c r="O160" s="1078"/>
      <c r="P160" s="1290"/>
      <c r="Q160" s="1290"/>
      <c r="R160" s="1291"/>
    </row>
    <row r="161" spans="1:18" ht="63.75" customHeight="1">
      <c r="A161" s="1000"/>
      <c r="B161" s="1367" t="s">
        <v>2190</v>
      </c>
      <c r="C161" s="1366" t="s">
        <v>1972</v>
      </c>
      <c r="D161" s="3348"/>
      <c r="E161" s="1365">
        <v>374300</v>
      </c>
      <c r="F161" s="1078"/>
      <c r="G161" s="1078"/>
      <c r="H161" s="1290"/>
      <c r="I161" s="1078"/>
      <c r="J161" s="1078"/>
      <c r="K161" s="1081"/>
      <c r="L161" s="1081"/>
      <c r="M161" s="1327"/>
      <c r="N161" s="1078"/>
      <c r="O161" s="1078"/>
      <c r="P161" s="1290"/>
      <c r="Q161" s="1290"/>
      <c r="R161" s="1291"/>
    </row>
    <row r="162" spans="1:18" ht="45.75" customHeight="1">
      <c r="A162" s="1000"/>
      <c r="B162" s="3342" t="s">
        <v>2177</v>
      </c>
      <c r="C162" s="3343"/>
      <c r="D162" s="3344"/>
      <c r="E162" s="1358"/>
      <c r="F162" s="1078"/>
      <c r="G162" s="1078"/>
      <c r="H162" s="1290"/>
      <c r="I162" s="1078"/>
      <c r="J162" s="1078"/>
      <c r="K162" s="1081"/>
      <c r="L162" s="1081"/>
      <c r="M162" s="1327"/>
      <c r="N162" s="1078"/>
      <c r="O162" s="1078"/>
      <c r="P162" s="1290"/>
      <c r="Q162" s="1290"/>
      <c r="R162" s="1291"/>
    </row>
    <row r="163" spans="1:18" ht="83.25" customHeight="1">
      <c r="A163" s="1000"/>
      <c r="B163" s="1368" t="s">
        <v>2191</v>
      </c>
      <c r="C163" s="1366" t="s">
        <v>1972</v>
      </c>
      <c r="D163" s="3349" t="s">
        <v>1729</v>
      </c>
      <c r="E163" s="1365">
        <v>300200</v>
      </c>
      <c r="F163" s="1078"/>
      <c r="G163" s="1078"/>
      <c r="H163" s="1290"/>
      <c r="I163" s="1078"/>
      <c r="J163" s="1078"/>
      <c r="K163" s="1081"/>
      <c r="L163" s="1081"/>
      <c r="M163" s="1327"/>
      <c r="N163" s="1078"/>
      <c r="O163" s="1078"/>
      <c r="P163" s="1290"/>
      <c r="Q163" s="1290"/>
      <c r="R163" s="1291"/>
    </row>
    <row r="164" spans="1:18" ht="83.25" customHeight="1">
      <c r="A164" s="1000"/>
      <c r="B164" s="1368" t="s">
        <v>2192</v>
      </c>
      <c r="C164" s="1366" t="s">
        <v>1972</v>
      </c>
      <c r="D164" s="3348"/>
      <c r="E164" s="1365">
        <v>281200</v>
      </c>
      <c r="F164" s="1078"/>
      <c r="G164" s="1078"/>
      <c r="H164" s="1290"/>
      <c r="I164" s="1078"/>
      <c r="J164" s="1078"/>
      <c r="K164" s="1081"/>
      <c r="L164" s="1081"/>
      <c r="M164" s="1327"/>
      <c r="N164" s="1078"/>
      <c r="O164" s="1078"/>
      <c r="P164" s="1290"/>
      <c r="Q164" s="1290"/>
      <c r="R164" s="1291"/>
    </row>
    <row r="165" spans="1:18" ht="83.25" customHeight="1">
      <c r="A165" s="1000"/>
      <c r="B165" s="1367" t="s">
        <v>2193</v>
      </c>
      <c r="C165" s="1366" t="s">
        <v>1972</v>
      </c>
      <c r="D165" s="3349" t="s">
        <v>1729</v>
      </c>
      <c r="E165" s="1365">
        <v>300200</v>
      </c>
      <c r="F165" s="1369"/>
      <c r="G165" s="1369"/>
      <c r="H165" s="1370"/>
      <c r="I165" s="1369"/>
      <c r="J165" s="1369"/>
      <c r="K165" s="1371"/>
      <c r="L165" s="1371"/>
      <c r="M165" s="1187"/>
      <c r="N165" s="1369"/>
      <c r="O165" s="1369"/>
      <c r="P165" s="1370"/>
      <c r="Q165" s="1370"/>
      <c r="R165" s="1370"/>
    </row>
    <row r="166" spans="1:18" ht="83.25" customHeight="1">
      <c r="A166" s="1000"/>
      <c r="B166" s="1368" t="s">
        <v>2194</v>
      </c>
      <c r="C166" s="1366" t="s">
        <v>1972</v>
      </c>
      <c r="D166" s="3348"/>
      <c r="E166" s="1373">
        <v>281200</v>
      </c>
      <c r="F166" s="1131"/>
      <c r="G166" s="1131"/>
      <c r="H166" s="413"/>
      <c r="I166" s="1131"/>
      <c r="J166" s="1131"/>
      <c r="K166" s="1374"/>
      <c r="L166" s="1374"/>
      <c r="M166" s="1154"/>
      <c r="N166" s="1131"/>
      <c r="O166" s="1131"/>
      <c r="P166" s="413"/>
      <c r="Q166" s="413"/>
      <c r="R166" s="413"/>
    </row>
    <row r="167" spans="1:18" ht="83.25" customHeight="1">
      <c r="A167" s="1000"/>
      <c r="B167" s="1368" t="s">
        <v>2195</v>
      </c>
      <c r="C167" s="1366" t="s">
        <v>1972</v>
      </c>
      <c r="D167" s="1372"/>
      <c r="E167" s="1373">
        <v>384300</v>
      </c>
      <c r="F167" s="1131"/>
      <c r="G167" s="1131"/>
      <c r="H167" s="413"/>
      <c r="I167" s="1131"/>
      <c r="J167" s="1131"/>
      <c r="K167" s="1374"/>
      <c r="L167" s="1374"/>
      <c r="M167" s="1154"/>
      <c r="N167" s="1131"/>
      <c r="O167" s="1131"/>
      <c r="P167" s="413"/>
      <c r="Q167" s="413"/>
      <c r="R167" s="413"/>
    </row>
    <row r="168" spans="1:18" ht="29.25" customHeight="1">
      <c r="A168" s="1083" t="s">
        <v>1835</v>
      </c>
      <c r="B168" s="1288" t="s">
        <v>1834</v>
      </c>
      <c r="C168" s="1028"/>
      <c r="D168" s="1028"/>
      <c r="E168" s="1078"/>
      <c r="F168" s="1078"/>
      <c r="G168" s="1078"/>
      <c r="H168" s="1290"/>
      <c r="I168" s="1078"/>
      <c r="J168" s="1078"/>
      <c r="K168" s="1078"/>
      <c r="L168" s="1078"/>
      <c r="M168" s="1081"/>
      <c r="N168" s="1078"/>
      <c r="O168" s="1078"/>
      <c r="P168" s="1290"/>
      <c r="Q168" s="1290"/>
      <c r="R168" s="1291"/>
    </row>
    <row r="169" spans="1:18" ht="41.25" customHeight="1">
      <c r="A169" s="1295">
        <v>1</v>
      </c>
      <c r="B169" s="3209" t="s">
        <v>1628</v>
      </c>
      <c r="C169" s="3210"/>
      <c r="D169" s="3210"/>
      <c r="E169" s="3211"/>
      <c r="F169" s="3211"/>
      <c r="G169" s="3211"/>
      <c r="H169" s="3211"/>
      <c r="I169" s="3211"/>
      <c r="J169" s="3211"/>
      <c r="K169" s="3211"/>
      <c r="L169" s="3211"/>
      <c r="M169" s="3211"/>
      <c r="N169" s="3211"/>
      <c r="O169" s="3211"/>
      <c r="P169" s="3211"/>
      <c r="Q169" s="3211"/>
      <c r="R169" s="3212"/>
    </row>
    <row r="170" spans="1:18" ht="22.5" customHeight="1">
      <c r="A170" s="1007"/>
      <c r="B170" s="1084"/>
      <c r="C170" s="1084"/>
      <c r="D170" s="1085"/>
      <c r="E170" s="3222" t="s">
        <v>1622</v>
      </c>
      <c r="F170" s="3223"/>
      <c r="G170" s="3223"/>
      <c r="H170" s="3223"/>
      <c r="I170" s="3223"/>
      <c r="J170" s="3223"/>
      <c r="K170" s="3223"/>
      <c r="L170" s="3223"/>
      <c r="M170" s="3223"/>
      <c r="N170" s="3223"/>
      <c r="O170" s="3223"/>
      <c r="P170" s="3223"/>
      <c r="Q170" s="3223"/>
      <c r="R170" s="3224"/>
    </row>
    <row r="171" spans="1:18" ht="44.25" customHeight="1">
      <c r="A171" s="1007">
        <v>1</v>
      </c>
      <c r="B171" s="1017" t="s">
        <v>1328</v>
      </c>
      <c r="C171" s="1086" t="s">
        <v>32</v>
      </c>
      <c r="D171" s="1087"/>
      <c r="E171" s="1292"/>
      <c r="F171" s="1293"/>
      <c r="G171" s="3218">
        <v>27700</v>
      </c>
      <c r="H171" s="3218"/>
      <c r="I171" s="3218"/>
      <c r="J171" s="3218"/>
      <c r="K171" s="3218"/>
      <c r="L171" s="3218"/>
      <c r="M171" s="3218"/>
      <c r="N171" s="3218"/>
      <c r="O171" s="3218"/>
      <c r="P171" s="3218"/>
      <c r="Q171" s="3218"/>
      <c r="R171" s="3219"/>
    </row>
    <row r="172" spans="1:18" ht="42" customHeight="1">
      <c r="A172" s="1007">
        <v>2</v>
      </c>
      <c r="B172" s="1088" t="s">
        <v>1329</v>
      </c>
      <c r="C172" s="1089" t="s">
        <v>32</v>
      </c>
      <c r="D172" s="1090"/>
      <c r="E172" s="1292"/>
      <c r="F172" s="1293"/>
      <c r="G172" s="3218">
        <v>26900</v>
      </c>
      <c r="H172" s="3218"/>
      <c r="I172" s="3218"/>
      <c r="J172" s="3218"/>
      <c r="K172" s="3218"/>
      <c r="L172" s="3218"/>
      <c r="M172" s="3218"/>
      <c r="N172" s="3218"/>
      <c r="O172" s="3218"/>
      <c r="P172" s="3218"/>
      <c r="Q172" s="3218"/>
      <c r="R172" s="3219"/>
    </row>
    <row r="173" spans="1:18" ht="54.75" customHeight="1">
      <c r="A173" s="1007">
        <v>3</v>
      </c>
      <c r="B173" s="1091" t="s">
        <v>1330</v>
      </c>
      <c r="C173" s="1092" t="s">
        <v>32</v>
      </c>
      <c r="D173" s="3243" t="s">
        <v>1524</v>
      </c>
      <c r="E173" s="1093"/>
      <c r="F173" s="1315"/>
      <c r="G173" s="3251">
        <v>26600</v>
      </c>
      <c r="H173" s="3251"/>
      <c r="I173" s="3251"/>
      <c r="J173" s="3251"/>
      <c r="K173" s="3251"/>
      <c r="L173" s="3251"/>
      <c r="M173" s="3251"/>
      <c r="N173" s="3251"/>
      <c r="O173" s="3251"/>
      <c r="P173" s="3251"/>
      <c r="Q173" s="3251"/>
      <c r="R173" s="3252"/>
    </row>
    <row r="174" spans="1:18" ht="59.25" customHeight="1">
      <c r="A174" s="1007">
        <v>4</v>
      </c>
      <c r="B174" s="1091" t="s">
        <v>1368</v>
      </c>
      <c r="C174" s="1092" t="s">
        <v>32</v>
      </c>
      <c r="D174" s="3244"/>
      <c r="E174" s="1292"/>
      <c r="F174" s="1293"/>
      <c r="G174" s="3218">
        <v>26600</v>
      </c>
      <c r="H174" s="3218"/>
      <c r="I174" s="3218"/>
      <c r="J174" s="3218"/>
      <c r="K174" s="3218"/>
      <c r="L174" s="3218"/>
      <c r="M174" s="3218"/>
      <c r="N174" s="3218"/>
      <c r="O174" s="3218"/>
      <c r="P174" s="3218"/>
      <c r="Q174" s="3218"/>
      <c r="R174" s="3219"/>
    </row>
    <row r="175" spans="1:18" ht="44.25">
      <c r="A175" s="1007">
        <v>5</v>
      </c>
      <c r="B175" s="1094" t="s">
        <v>1369</v>
      </c>
      <c r="C175" s="1095" t="s">
        <v>32</v>
      </c>
      <c r="D175" s="3244"/>
      <c r="E175" s="1096"/>
      <c r="F175" s="1317"/>
      <c r="G175" s="3253">
        <v>26800</v>
      </c>
      <c r="H175" s="3253"/>
      <c r="I175" s="3253"/>
      <c r="J175" s="3253"/>
      <c r="K175" s="3253"/>
      <c r="L175" s="3253"/>
      <c r="M175" s="3253"/>
      <c r="N175" s="3253"/>
      <c r="O175" s="3253"/>
      <c r="P175" s="3253"/>
      <c r="Q175" s="3253"/>
      <c r="R175" s="3254"/>
    </row>
    <row r="176" spans="1:18" ht="44.25" customHeight="1">
      <c r="A176" s="1304">
        <v>6</v>
      </c>
      <c r="B176" s="1088" t="s">
        <v>1331</v>
      </c>
      <c r="C176" s="1089" t="s">
        <v>32</v>
      </c>
      <c r="D176" s="3250"/>
      <c r="E176" s="1097"/>
      <c r="F176" s="1318"/>
      <c r="G176" s="3255">
        <v>27000</v>
      </c>
      <c r="H176" s="3255"/>
      <c r="I176" s="3255"/>
      <c r="J176" s="3255"/>
      <c r="K176" s="3255"/>
      <c r="L176" s="3255"/>
      <c r="M176" s="3255"/>
      <c r="N176" s="3255"/>
      <c r="O176" s="3255"/>
      <c r="P176" s="3255"/>
      <c r="Q176" s="3255"/>
      <c r="R176" s="3256"/>
    </row>
    <row r="177" spans="1:18" ht="37.5" customHeight="1">
      <c r="A177" s="1007">
        <v>7</v>
      </c>
      <c r="B177" s="1098" t="s">
        <v>1332</v>
      </c>
      <c r="C177" s="1092" t="s">
        <v>32</v>
      </c>
      <c r="D177" s="3243" t="s">
        <v>1524</v>
      </c>
      <c r="E177" s="1292"/>
      <c r="F177" s="1293"/>
      <c r="G177" s="3218">
        <v>27600</v>
      </c>
      <c r="H177" s="3218"/>
      <c r="I177" s="3218"/>
      <c r="J177" s="3218"/>
      <c r="K177" s="3218"/>
      <c r="L177" s="3218"/>
      <c r="M177" s="3218"/>
      <c r="N177" s="3218"/>
      <c r="O177" s="3218"/>
      <c r="P177" s="3218"/>
      <c r="Q177" s="3218"/>
      <c r="R177" s="3219"/>
    </row>
    <row r="178" spans="1:18" ht="47.25">
      <c r="A178" s="1007">
        <v>8</v>
      </c>
      <c r="B178" s="1099" t="s">
        <v>1629</v>
      </c>
      <c r="C178" s="1092" t="s">
        <v>32</v>
      </c>
      <c r="D178" s="3244"/>
      <c r="E178" s="1292"/>
      <c r="F178" s="1293"/>
      <c r="G178" s="3218">
        <v>33800</v>
      </c>
      <c r="H178" s="3218"/>
      <c r="I178" s="3218"/>
      <c r="J178" s="3218"/>
      <c r="K178" s="3218"/>
      <c r="L178" s="3218"/>
      <c r="M178" s="3218"/>
      <c r="N178" s="3218"/>
      <c r="O178" s="3218"/>
      <c r="P178" s="3218"/>
      <c r="Q178" s="3218"/>
      <c r="R178" s="3219"/>
    </row>
    <row r="179" spans="1:18" ht="47.25">
      <c r="A179" s="1007">
        <v>9</v>
      </c>
      <c r="B179" s="1100" t="s">
        <v>1630</v>
      </c>
      <c r="C179" s="1092" t="s">
        <v>32</v>
      </c>
      <c r="D179" s="3244"/>
      <c r="E179" s="1292"/>
      <c r="F179" s="1293"/>
      <c r="G179" s="3218">
        <v>33000</v>
      </c>
      <c r="H179" s="3218"/>
      <c r="I179" s="3218"/>
      <c r="J179" s="3218"/>
      <c r="K179" s="3218"/>
      <c r="L179" s="3218"/>
      <c r="M179" s="3218"/>
      <c r="N179" s="3218"/>
      <c r="O179" s="3218"/>
      <c r="P179" s="3218"/>
      <c r="Q179" s="3218"/>
      <c r="R179" s="3219"/>
    </row>
    <row r="180" spans="1:18" ht="47.25">
      <c r="A180" s="1007"/>
      <c r="B180" s="1100" t="s">
        <v>1631</v>
      </c>
      <c r="C180" s="1092" t="s">
        <v>32</v>
      </c>
      <c r="D180" s="3244"/>
      <c r="E180" s="1093"/>
      <c r="F180" s="1315"/>
      <c r="G180" s="3251">
        <v>33600</v>
      </c>
      <c r="H180" s="3251"/>
      <c r="I180" s="3251"/>
      <c r="J180" s="3251"/>
      <c r="K180" s="3251"/>
      <c r="L180" s="3251"/>
      <c r="M180" s="3251"/>
      <c r="N180" s="3251"/>
      <c r="O180" s="3251"/>
      <c r="P180" s="3251"/>
      <c r="Q180" s="3251"/>
      <c r="R180" s="3252"/>
    </row>
    <row r="181" spans="1:18" ht="47.25">
      <c r="A181" s="1007">
        <v>10</v>
      </c>
      <c r="B181" s="1099" t="s">
        <v>1632</v>
      </c>
      <c r="C181" s="1095" t="s">
        <v>32</v>
      </c>
      <c r="D181" s="3250"/>
      <c r="E181" s="1292"/>
      <c r="F181" s="1293"/>
      <c r="G181" s="3218">
        <v>32800</v>
      </c>
      <c r="H181" s="3218"/>
      <c r="I181" s="3218"/>
      <c r="J181" s="3218"/>
      <c r="K181" s="3218"/>
      <c r="L181" s="3218"/>
      <c r="M181" s="3218"/>
      <c r="N181" s="3218"/>
      <c r="O181" s="3218"/>
      <c r="P181" s="3218"/>
      <c r="Q181" s="3218"/>
      <c r="R181" s="3219"/>
    </row>
    <row r="182" spans="1:18" ht="50.25" customHeight="1">
      <c r="A182" s="1304">
        <v>11</v>
      </c>
      <c r="B182" s="1101" t="s">
        <v>1336</v>
      </c>
      <c r="C182" s="1089" t="s">
        <v>32</v>
      </c>
      <c r="D182" s="1102"/>
      <c r="E182" s="1096"/>
      <c r="F182" s="1317"/>
      <c r="G182" s="3253">
        <v>32800</v>
      </c>
      <c r="H182" s="3253"/>
      <c r="I182" s="3253"/>
      <c r="J182" s="3253"/>
      <c r="K182" s="3253"/>
      <c r="L182" s="3253"/>
      <c r="M182" s="3253"/>
      <c r="N182" s="3253"/>
      <c r="O182" s="3253"/>
      <c r="P182" s="3253"/>
      <c r="Q182" s="3253"/>
      <c r="R182" s="3254"/>
    </row>
    <row r="183" spans="1:18" ht="47.25" customHeight="1">
      <c r="A183" s="1007">
        <v>12</v>
      </c>
      <c r="B183" s="320" t="s">
        <v>1337</v>
      </c>
      <c r="C183" s="1103" t="s">
        <v>32</v>
      </c>
      <c r="D183" s="368"/>
      <c r="E183" s="1292"/>
      <c r="F183" s="1293"/>
      <c r="G183" s="3218">
        <v>33800</v>
      </c>
      <c r="H183" s="3218"/>
      <c r="I183" s="3218"/>
      <c r="J183" s="3218"/>
      <c r="K183" s="3218"/>
      <c r="L183" s="3218"/>
      <c r="M183" s="3218"/>
      <c r="N183" s="3218"/>
      <c r="O183" s="3218"/>
      <c r="P183" s="3218"/>
      <c r="Q183" s="3218"/>
      <c r="R183" s="3219"/>
    </row>
    <row r="184" spans="1:18" ht="60.75" customHeight="1">
      <c r="A184" s="1007">
        <v>13</v>
      </c>
      <c r="B184" s="1104" t="s">
        <v>1338</v>
      </c>
      <c r="C184" s="1092" t="s">
        <v>32</v>
      </c>
      <c r="D184" s="368"/>
      <c r="E184" s="1096"/>
      <c r="F184" s="1317"/>
      <c r="G184" s="3218">
        <v>27900</v>
      </c>
      <c r="H184" s="3218"/>
      <c r="I184" s="3218"/>
      <c r="J184" s="3218"/>
      <c r="K184" s="3218"/>
      <c r="L184" s="3218"/>
      <c r="M184" s="3218"/>
      <c r="N184" s="3218"/>
      <c r="O184" s="3218"/>
      <c r="P184" s="3218"/>
      <c r="Q184" s="3218"/>
      <c r="R184" s="3219"/>
    </row>
    <row r="185" spans="1:18" ht="57" customHeight="1">
      <c r="A185" s="1286">
        <v>2</v>
      </c>
      <c r="B185" s="3209" t="s">
        <v>2046</v>
      </c>
      <c r="C185" s="3210"/>
      <c r="D185" s="3210"/>
      <c r="E185" s="3211"/>
      <c r="F185" s="3259"/>
      <c r="G185" s="3259"/>
      <c r="H185" s="3259"/>
      <c r="I185" s="3259"/>
      <c r="J185" s="3259"/>
      <c r="K185" s="3259"/>
      <c r="L185" s="3259"/>
      <c r="M185" s="3259"/>
      <c r="N185" s="3259"/>
      <c r="O185" s="3259"/>
      <c r="P185" s="3259"/>
      <c r="Q185" s="3259"/>
      <c r="R185" s="3258"/>
    </row>
    <row r="186" spans="1:18" ht="39.75" customHeight="1">
      <c r="A186" s="1295"/>
      <c r="B186" s="3260" t="s">
        <v>1527</v>
      </c>
      <c r="C186" s="3261"/>
      <c r="D186" s="3262"/>
      <c r="E186" s="3217" t="s">
        <v>1841</v>
      </c>
      <c r="F186" s="3218"/>
      <c r="G186" s="3218"/>
      <c r="H186" s="3218"/>
      <c r="I186" s="3218"/>
      <c r="J186" s="3218"/>
      <c r="K186" s="3218"/>
      <c r="L186" s="3218"/>
      <c r="M186" s="3218"/>
      <c r="N186" s="3218"/>
      <c r="O186" s="3218"/>
      <c r="P186" s="3218"/>
      <c r="Q186" s="3218"/>
      <c r="R186" s="3219"/>
    </row>
    <row r="187" spans="1:18" ht="31.5" customHeight="1">
      <c r="A187" s="1007"/>
      <c r="B187" s="320" t="s">
        <v>1528</v>
      </c>
      <c r="C187" s="1092" t="s">
        <v>32</v>
      </c>
      <c r="D187" s="3243" t="s">
        <v>1529</v>
      </c>
      <c r="E187" s="1292">
        <v>23000</v>
      </c>
      <c r="F187" s="1093"/>
      <c r="G187" s="1315"/>
      <c r="H187" s="1315"/>
      <c r="I187" s="1315"/>
      <c r="J187" s="1315"/>
      <c r="K187" s="1315"/>
      <c r="L187" s="1315" t="s">
        <v>11</v>
      </c>
      <c r="M187" s="1315"/>
      <c r="N187" s="1315"/>
      <c r="O187" s="1315"/>
      <c r="P187" s="1315"/>
      <c r="Q187" s="1315"/>
      <c r="R187" s="1316"/>
    </row>
    <row r="188" spans="1:18" ht="31.5">
      <c r="A188" s="1007"/>
      <c r="B188" s="320" t="s">
        <v>1530</v>
      </c>
      <c r="C188" s="1092" t="s">
        <v>32</v>
      </c>
      <c r="D188" s="3244"/>
      <c r="E188" s="1292">
        <v>22818</v>
      </c>
      <c r="F188" s="1292"/>
      <c r="G188" s="1293"/>
      <c r="H188" s="1293"/>
      <c r="I188" s="1293"/>
      <c r="J188" s="1293"/>
      <c r="K188" s="1293"/>
      <c r="L188" s="1293" t="s">
        <v>11</v>
      </c>
      <c r="M188" s="1293"/>
      <c r="N188" s="1293"/>
      <c r="O188" s="1293"/>
      <c r="P188" s="1293"/>
      <c r="Q188" s="1293"/>
      <c r="R188" s="1294"/>
    </row>
    <row r="189" spans="1:18" ht="31.5">
      <c r="A189" s="1007"/>
      <c r="B189" s="320" t="s">
        <v>1531</v>
      </c>
      <c r="C189" s="1092" t="s">
        <v>32</v>
      </c>
      <c r="D189" s="3244"/>
      <c r="E189" s="1292">
        <v>23000</v>
      </c>
      <c r="F189" s="1292"/>
      <c r="G189" s="1293"/>
      <c r="H189" s="1293"/>
      <c r="I189" s="1293"/>
      <c r="J189" s="1293"/>
      <c r="K189" s="1293"/>
      <c r="L189" s="1293" t="s">
        <v>11</v>
      </c>
      <c r="M189" s="1293"/>
      <c r="N189" s="1293"/>
      <c r="O189" s="1293"/>
      <c r="P189" s="1293"/>
      <c r="Q189" s="1293"/>
      <c r="R189" s="1294"/>
    </row>
    <row r="190" spans="1:18" ht="31.5" customHeight="1">
      <c r="A190" s="1295"/>
      <c r="B190" s="3257" t="s">
        <v>1633</v>
      </c>
      <c r="C190" s="3258"/>
      <c r="D190" s="1102"/>
      <c r="E190" s="1292"/>
      <c r="F190" s="1093"/>
      <c r="G190" s="1315"/>
      <c r="H190" s="1315"/>
      <c r="I190" s="1315"/>
      <c r="J190" s="1315"/>
      <c r="K190" s="1315"/>
      <c r="L190" s="1315" t="s">
        <v>11</v>
      </c>
      <c r="M190" s="1315"/>
      <c r="N190" s="1315"/>
      <c r="O190" s="1315"/>
      <c r="P190" s="1315"/>
      <c r="Q190" s="1315"/>
      <c r="R190" s="1316"/>
    </row>
    <row r="191" spans="1:18" ht="31.5" customHeight="1">
      <c r="A191" s="1007"/>
      <c r="B191" s="320" t="s">
        <v>1806</v>
      </c>
      <c r="C191" s="1105" t="s">
        <v>32</v>
      </c>
      <c r="D191" s="3243" t="s">
        <v>1529</v>
      </c>
      <c r="E191" s="1093">
        <v>23636</v>
      </c>
      <c r="F191" s="1093"/>
      <c r="G191" s="1315"/>
      <c r="H191" s="1315"/>
      <c r="I191" s="1315"/>
      <c r="J191" s="1315"/>
      <c r="K191" s="1315"/>
      <c r="L191" s="1315" t="s">
        <v>11</v>
      </c>
      <c r="M191" s="1315"/>
      <c r="N191" s="1315"/>
      <c r="O191" s="1315"/>
      <c r="P191" s="1315"/>
      <c r="Q191" s="1315"/>
      <c r="R191" s="1316"/>
    </row>
    <row r="192" spans="1:18" ht="31.5">
      <c r="A192" s="1007"/>
      <c r="B192" s="320" t="s">
        <v>1807</v>
      </c>
      <c r="C192" s="1106" t="s">
        <v>32</v>
      </c>
      <c r="D192" s="3244"/>
      <c r="E192" s="1292">
        <v>25545</v>
      </c>
      <c r="F192" s="1292"/>
      <c r="G192" s="1293"/>
      <c r="H192" s="1293"/>
      <c r="I192" s="1293"/>
      <c r="J192" s="1293"/>
      <c r="K192" s="1293"/>
      <c r="L192" s="1293" t="s">
        <v>11</v>
      </c>
      <c r="M192" s="1293"/>
      <c r="N192" s="1293"/>
      <c r="O192" s="1293"/>
      <c r="P192" s="1293"/>
      <c r="Q192" s="1293"/>
      <c r="R192" s="1294"/>
    </row>
    <row r="193" spans="1:18" ht="31.5">
      <c r="A193" s="1007"/>
      <c r="B193" s="320" t="s">
        <v>1808</v>
      </c>
      <c r="C193" s="1107" t="s">
        <v>32</v>
      </c>
      <c r="D193" s="3244"/>
      <c r="E193" s="1292">
        <v>26000</v>
      </c>
      <c r="F193" s="1093"/>
      <c r="G193" s="1315"/>
      <c r="H193" s="1315"/>
      <c r="I193" s="1315"/>
      <c r="J193" s="1315"/>
      <c r="K193" s="1315"/>
      <c r="L193" s="1315" t="s">
        <v>11</v>
      </c>
      <c r="M193" s="1315"/>
      <c r="N193" s="1315"/>
      <c r="O193" s="1315"/>
      <c r="P193" s="1315"/>
      <c r="Q193" s="1315"/>
      <c r="R193" s="1316"/>
    </row>
    <row r="194" spans="1:18" ht="31.5">
      <c r="A194" s="1007"/>
      <c r="B194" s="320" t="s">
        <v>1809</v>
      </c>
      <c r="C194" s="1038" t="s">
        <v>32</v>
      </c>
      <c r="D194" s="368"/>
      <c r="E194" s="1292">
        <f>E193</f>
        <v>26000</v>
      </c>
      <c r="F194" s="1093"/>
      <c r="G194" s="1315"/>
      <c r="H194" s="1315"/>
      <c r="I194" s="1315"/>
      <c r="J194" s="1315"/>
      <c r="K194" s="1315"/>
      <c r="L194" s="1315" t="s">
        <v>11</v>
      </c>
      <c r="M194" s="1315"/>
      <c r="N194" s="1315"/>
      <c r="O194" s="1315"/>
      <c r="P194" s="1315"/>
      <c r="Q194" s="1315"/>
      <c r="R194" s="1316"/>
    </row>
    <row r="195" spans="1:18" ht="31.5" customHeight="1">
      <c r="A195" s="1295"/>
      <c r="B195" s="3209" t="s">
        <v>1537</v>
      </c>
      <c r="C195" s="3210"/>
      <c r="D195" s="3242"/>
      <c r="E195" s="1292"/>
      <c r="F195" s="1093"/>
      <c r="G195" s="1315"/>
      <c r="H195" s="1315"/>
      <c r="I195" s="1315"/>
      <c r="J195" s="1315"/>
      <c r="K195" s="1315"/>
      <c r="L195" s="1315" t="s">
        <v>11</v>
      </c>
      <c r="M195" s="1315"/>
      <c r="N195" s="1315"/>
      <c r="O195" s="1315"/>
      <c r="P195" s="1315"/>
      <c r="Q195" s="1315"/>
      <c r="R195" s="1316"/>
    </row>
    <row r="196" spans="1:18" ht="45">
      <c r="A196" s="1007"/>
      <c r="B196" s="1108" t="s">
        <v>1810</v>
      </c>
      <c r="C196" s="1038" t="s">
        <v>32</v>
      </c>
      <c r="D196" s="1038" t="s">
        <v>1539</v>
      </c>
      <c r="E196" s="1292">
        <v>25727</v>
      </c>
      <c r="F196" s="1292"/>
      <c r="G196" s="1293"/>
      <c r="H196" s="1293"/>
      <c r="I196" s="1293"/>
      <c r="J196" s="1293"/>
      <c r="K196" s="1293"/>
      <c r="L196" s="1293" t="s">
        <v>11</v>
      </c>
      <c r="M196" s="1293"/>
      <c r="N196" s="1293"/>
      <c r="O196" s="1293"/>
      <c r="P196" s="1293"/>
      <c r="Q196" s="1293"/>
      <c r="R196" s="1294"/>
    </row>
    <row r="197" spans="1:18" ht="31.5" customHeight="1">
      <c r="A197" s="1295"/>
      <c r="B197" s="3209" t="s">
        <v>1540</v>
      </c>
      <c r="C197" s="3210"/>
      <c r="D197" s="3242"/>
      <c r="E197" s="1292"/>
      <c r="F197" s="1292"/>
      <c r="G197" s="1293"/>
      <c r="H197" s="1293"/>
      <c r="I197" s="1293"/>
      <c r="J197" s="1293"/>
      <c r="K197" s="1293"/>
      <c r="L197" s="1293" t="s">
        <v>11</v>
      </c>
      <c r="M197" s="1293"/>
      <c r="N197" s="1293"/>
      <c r="O197" s="1293"/>
      <c r="P197" s="1293"/>
      <c r="Q197" s="1293"/>
      <c r="R197" s="1294"/>
    </row>
    <row r="198" spans="1:18" ht="30">
      <c r="A198" s="1007"/>
      <c r="B198" s="320" t="s">
        <v>1811</v>
      </c>
      <c r="C198" s="1038" t="s">
        <v>32</v>
      </c>
      <c r="D198" s="1038" t="s">
        <v>1554</v>
      </c>
      <c r="E198" s="1292">
        <v>18909</v>
      </c>
      <c r="F198" s="1292"/>
      <c r="G198" s="1293"/>
      <c r="H198" s="1293"/>
      <c r="I198" s="1293"/>
      <c r="J198" s="1293"/>
      <c r="K198" s="1293"/>
      <c r="L198" s="1293" t="s">
        <v>11</v>
      </c>
      <c r="M198" s="1293"/>
      <c r="N198" s="1293"/>
      <c r="O198" s="1293"/>
      <c r="P198" s="1293"/>
      <c r="Q198" s="1293"/>
      <c r="R198" s="1294"/>
    </row>
    <row r="199" spans="1:18" ht="23.25" customHeight="1">
      <c r="A199" s="1109" t="s">
        <v>1832</v>
      </c>
      <c r="B199" s="3209" t="s">
        <v>1831</v>
      </c>
      <c r="C199" s="3210"/>
      <c r="D199" s="3210"/>
      <c r="E199" s="3210"/>
      <c r="F199" s="3210"/>
      <c r="G199" s="3210"/>
      <c r="H199" s="3210"/>
      <c r="I199" s="3210"/>
      <c r="J199" s="3210"/>
      <c r="K199" s="3210"/>
      <c r="L199" s="3210"/>
      <c r="M199" s="3210"/>
      <c r="N199" s="3210"/>
      <c r="O199" s="3210"/>
      <c r="P199" s="3210"/>
      <c r="Q199" s="3210"/>
      <c r="R199" s="3242"/>
    </row>
    <row r="200" spans="1:18" ht="42.75" customHeight="1">
      <c r="A200" s="1295">
        <v>1</v>
      </c>
      <c r="B200" s="3342" t="s">
        <v>2174</v>
      </c>
      <c r="C200" s="3343"/>
      <c r="D200" s="3343"/>
      <c r="E200" s="3343"/>
      <c r="F200" s="3343"/>
      <c r="G200" s="3343"/>
      <c r="H200" s="3343"/>
      <c r="I200" s="3343"/>
      <c r="J200" s="3343"/>
      <c r="K200" s="3343"/>
      <c r="L200" s="3343"/>
      <c r="M200" s="3343"/>
      <c r="N200" s="3343"/>
      <c r="O200" s="3343"/>
      <c r="P200" s="3343"/>
      <c r="Q200" s="3343"/>
      <c r="R200" s="3344"/>
    </row>
    <row r="201" spans="1:18" ht="27" customHeight="1">
      <c r="A201" s="1007"/>
      <c r="B201" s="1110"/>
      <c r="C201" s="1111"/>
      <c r="D201" s="1112"/>
      <c r="E201" s="1111"/>
      <c r="F201" s="3274" t="s">
        <v>1370</v>
      </c>
      <c r="G201" s="3267"/>
      <c r="H201" s="3267"/>
      <c r="I201" s="3267"/>
      <c r="J201" s="3267"/>
      <c r="K201" s="3267"/>
      <c r="L201" s="3267"/>
      <c r="M201" s="3267"/>
      <c r="N201" s="3267"/>
      <c r="O201" s="3267"/>
      <c r="P201" s="3267"/>
      <c r="Q201" s="3267"/>
      <c r="R201" s="1310"/>
    </row>
    <row r="202" spans="1:18" ht="33.75" customHeight="1">
      <c r="A202" s="1113"/>
      <c r="B202" s="1314" t="s">
        <v>1277</v>
      </c>
      <c r="C202" s="1114"/>
      <c r="D202" s="1115"/>
      <c r="E202" s="1115"/>
      <c r="F202" s="1292"/>
      <c r="G202" s="1293"/>
      <c r="H202" s="1293"/>
      <c r="I202" s="1293"/>
      <c r="J202" s="1293"/>
      <c r="K202" s="1293"/>
      <c r="L202" s="1293"/>
      <c r="M202" s="1293"/>
      <c r="N202" s="1116"/>
      <c r="O202" s="1116"/>
      <c r="P202" s="1116"/>
      <c r="Q202" s="1116"/>
      <c r="R202" s="1310"/>
    </row>
    <row r="203" spans="1:18" ht="33.75" customHeight="1">
      <c r="A203" s="1113"/>
      <c r="B203" s="1117" t="s">
        <v>1235</v>
      </c>
      <c r="C203" s="1118" t="s">
        <v>111</v>
      </c>
      <c r="D203" s="1119"/>
      <c r="E203" s="1120"/>
      <c r="F203" s="1121"/>
      <c r="G203" s="1116"/>
      <c r="H203" s="1116"/>
      <c r="I203" s="1116"/>
      <c r="J203" s="1116"/>
      <c r="K203" s="1159">
        <v>1350199</v>
      </c>
      <c r="L203" s="1116"/>
      <c r="M203" s="1116"/>
      <c r="N203" s="1116"/>
      <c r="O203" s="1116"/>
      <c r="P203" s="1116"/>
      <c r="Q203" s="1116"/>
      <c r="R203" s="1310"/>
    </row>
    <row r="204" spans="1:18" ht="33.75" customHeight="1">
      <c r="A204" s="1113"/>
      <c r="B204" s="1117" t="s">
        <v>1236</v>
      </c>
      <c r="C204" s="1118" t="s">
        <v>111</v>
      </c>
      <c r="D204" s="1119"/>
      <c r="E204" s="1120"/>
      <c r="F204" s="1121"/>
      <c r="G204" s="1116"/>
      <c r="H204" s="1116"/>
      <c r="I204" s="1116"/>
      <c r="J204" s="1116"/>
      <c r="K204" s="1159">
        <v>1659290</v>
      </c>
      <c r="L204" s="1116"/>
      <c r="M204" s="1116"/>
      <c r="N204" s="1122"/>
      <c r="O204" s="1122"/>
      <c r="P204" s="1122"/>
      <c r="Q204" s="1122"/>
      <c r="R204" s="1310"/>
    </row>
    <row r="205" spans="1:18" ht="33.75" customHeight="1">
      <c r="A205" s="1113"/>
      <c r="B205" s="1117" t="s">
        <v>1237</v>
      </c>
      <c r="C205" s="1123" t="s">
        <v>111</v>
      </c>
      <c r="D205" s="1124"/>
      <c r="E205" s="1125"/>
      <c r="F205" s="1126"/>
      <c r="G205" s="1127"/>
      <c r="H205" s="1127"/>
      <c r="I205" s="1127"/>
      <c r="J205" s="1127"/>
      <c r="K205" s="1259">
        <v>1552926</v>
      </c>
      <c r="L205" s="1122"/>
      <c r="M205" s="1122"/>
      <c r="N205" s="1122"/>
      <c r="O205" s="1122"/>
      <c r="P205" s="1122"/>
      <c r="Q205" s="1122"/>
      <c r="R205" s="1310"/>
    </row>
    <row r="206" spans="1:18" ht="33.75" customHeight="1">
      <c r="A206" s="1128"/>
      <c r="B206" s="1129" t="s">
        <v>1238</v>
      </c>
      <c r="C206" s="1123" t="s">
        <v>111</v>
      </c>
      <c r="D206" s="1124"/>
      <c r="E206" s="1125"/>
      <c r="F206" s="1126"/>
      <c r="G206" s="1127"/>
      <c r="H206" s="1127"/>
      <c r="I206" s="1127"/>
      <c r="J206" s="1127"/>
      <c r="K206" s="1259">
        <v>2324744</v>
      </c>
      <c r="L206" s="1122"/>
      <c r="M206" s="1122"/>
      <c r="N206" s="1003"/>
      <c r="O206" s="1003"/>
      <c r="P206" s="1003"/>
      <c r="Q206" s="1003"/>
      <c r="R206" s="1130"/>
    </row>
    <row r="207" spans="1:18" ht="33.75" customHeight="1">
      <c r="A207" s="1007"/>
      <c r="B207" s="1314" t="s">
        <v>1276</v>
      </c>
      <c r="C207" s="1131"/>
      <c r="D207" s="1132"/>
      <c r="E207" s="1131"/>
      <c r="F207" s="1133"/>
      <c r="G207" s="1003"/>
      <c r="H207" s="1003"/>
      <c r="I207" s="1003"/>
      <c r="J207" s="1003"/>
      <c r="K207" s="1003"/>
      <c r="L207" s="1003"/>
      <c r="M207" s="1003"/>
      <c r="N207" s="1116"/>
      <c r="O207" s="1116"/>
      <c r="P207" s="1116"/>
      <c r="Q207" s="1116"/>
      <c r="R207" s="1130"/>
    </row>
    <row r="208" spans="1:18" ht="31.5" customHeight="1">
      <c r="A208" s="1007"/>
      <c r="B208" s="1117" t="s">
        <v>1813</v>
      </c>
      <c r="C208" s="1118" t="s">
        <v>111</v>
      </c>
      <c r="D208" s="1119"/>
      <c r="E208" s="1120"/>
      <c r="F208" s="1121"/>
      <c r="G208" s="1116"/>
      <c r="H208" s="1116"/>
      <c r="I208" s="1116"/>
      <c r="J208" s="1116"/>
      <c r="K208" s="1159">
        <v>2732343</v>
      </c>
      <c r="L208" s="1116"/>
      <c r="M208" s="1116"/>
      <c r="N208" s="1134"/>
      <c r="O208" s="1134"/>
      <c r="P208" s="1134"/>
      <c r="Q208" s="1134"/>
      <c r="R208" s="1130"/>
    </row>
    <row r="209" spans="1:18" ht="31.5" customHeight="1">
      <c r="A209" s="1007"/>
      <c r="B209" s="1117" t="s">
        <v>1251</v>
      </c>
      <c r="C209" s="1118" t="s">
        <v>111</v>
      </c>
      <c r="D209" s="1135"/>
      <c r="E209" s="1136"/>
      <c r="F209" s="1137"/>
      <c r="G209" s="1134"/>
      <c r="H209" s="1134"/>
      <c r="I209" s="1134"/>
      <c r="J209" s="1134"/>
      <c r="K209" s="1260">
        <v>3343343</v>
      </c>
      <c r="L209" s="1134"/>
      <c r="M209" s="1134"/>
      <c r="N209" s="1138"/>
      <c r="O209" s="1138"/>
      <c r="P209" s="1138"/>
      <c r="Q209" s="1138"/>
      <c r="R209" s="1130"/>
    </row>
    <row r="210" spans="1:18" ht="31.5" customHeight="1">
      <c r="A210" s="1007"/>
      <c r="B210" s="1139" t="s">
        <v>1248</v>
      </c>
      <c r="C210" s="1118" t="s">
        <v>111</v>
      </c>
      <c r="D210" s="1135"/>
      <c r="E210" s="1136"/>
      <c r="F210" s="1140"/>
      <c r="G210" s="1138"/>
      <c r="H210" s="1138"/>
      <c r="I210" s="1138"/>
      <c r="J210" s="1138"/>
      <c r="K210" s="1205">
        <v>4194250</v>
      </c>
      <c r="L210" s="1138"/>
      <c r="M210" s="1138"/>
      <c r="N210" s="1141"/>
      <c r="O210" s="1141"/>
      <c r="P210" s="1141"/>
      <c r="Q210" s="1141"/>
      <c r="R210" s="1130"/>
    </row>
    <row r="211" spans="1:18" ht="31.5" customHeight="1">
      <c r="A211" s="1128"/>
      <c r="B211" s="1129" t="s">
        <v>1249</v>
      </c>
      <c r="C211" s="1118" t="s">
        <v>111</v>
      </c>
      <c r="D211" s="1135"/>
      <c r="E211" s="1136"/>
      <c r="F211" s="1136"/>
      <c r="G211" s="1141"/>
      <c r="H211" s="1141"/>
      <c r="I211" s="1141"/>
      <c r="J211" s="1141"/>
      <c r="K211" s="1260">
        <v>2356886</v>
      </c>
      <c r="L211" s="1141"/>
      <c r="M211" s="1141"/>
      <c r="N211" s="1142"/>
      <c r="O211" s="1142"/>
      <c r="P211" s="1142"/>
      <c r="Q211" s="1142"/>
      <c r="R211" s="1130"/>
    </row>
    <row r="212" spans="1:18" ht="31.5" customHeight="1">
      <c r="A212" s="1128"/>
      <c r="B212" s="1314" t="s">
        <v>1093</v>
      </c>
      <c r="C212" s="1114"/>
      <c r="D212" s="1143"/>
      <c r="E212" s="1114"/>
      <c r="F212" s="1144"/>
      <c r="G212" s="1142"/>
      <c r="H212" s="1142"/>
      <c r="I212" s="1142"/>
      <c r="J212" s="1142"/>
      <c r="K212" s="1142"/>
      <c r="L212" s="1142"/>
      <c r="M212" s="1142"/>
      <c r="N212" s="1142"/>
      <c r="O212" s="1142"/>
      <c r="P212" s="1142"/>
      <c r="Q212" s="1142"/>
      <c r="R212" s="1310"/>
    </row>
    <row r="213" spans="1:18" ht="23.25" customHeight="1">
      <c r="A213" s="1007"/>
      <c r="B213" s="1145" t="s">
        <v>1241</v>
      </c>
      <c r="C213" s="1114"/>
      <c r="D213" s="1143"/>
      <c r="E213" s="1114"/>
      <c r="F213" s="1144"/>
      <c r="G213" s="1142"/>
      <c r="H213" s="1142"/>
      <c r="I213" s="1142"/>
      <c r="J213" s="1142"/>
      <c r="K213" s="1142"/>
      <c r="L213" s="1142"/>
      <c r="M213" s="1142"/>
      <c r="N213" s="1138"/>
      <c r="O213" s="1138"/>
      <c r="P213" s="1138"/>
      <c r="Q213" s="1138"/>
      <c r="R213" s="1310"/>
    </row>
    <row r="214" spans="1:18" ht="30">
      <c r="A214" s="1007"/>
      <c r="B214" s="1117" t="s">
        <v>1242</v>
      </c>
      <c r="C214" s="1038" t="s">
        <v>28</v>
      </c>
      <c r="D214" s="1135"/>
      <c r="E214" s="1136"/>
      <c r="F214" s="1140"/>
      <c r="G214" s="1138"/>
      <c r="H214" s="1138"/>
      <c r="I214" s="1138"/>
      <c r="J214" s="1138"/>
      <c r="K214" s="1261">
        <v>581773</v>
      </c>
      <c r="L214" s="1138"/>
      <c r="M214" s="1138"/>
      <c r="N214" s="1141"/>
      <c r="O214" s="1141"/>
      <c r="P214" s="1141"/>
      <c r="Q214" s="1141"/>
      <c r="R214" s="1310"/>
    </row>
    <row r="215" spans="1:18" ht="30">
      <c r="A215" s="1007"/>
      <c r="B215" s="1117" t="s">
        <v>1243</v>
      </c>
      <c r="C215" s="1038" t="s">
        <v>28</v>
      </c>
      <c r="D215" s="1135"/>
      <c r="E215" s="1136"/>
      <c r="F215" s="1136"/>
      <c r="G215" s="1141"/>
      <c r="H215" s="1141"/>
      <c r="I215" s="1141"/>
      <c r="J215" s="1141"/>
      <c r="K215" s="1262">
        <v>597409</v>
      </c>
      <c r="L215" s="1141"/>
      <c r="M215" s="1141"/>
      <c r="N215" s="1146"/>
      <c r="O215" s="1146"/>
      <c r="P215" s="1146"/>
      <c r="Q215" s="1146"/>
      <c r="R215" s="1310"/>
    </row>
    <row r="216" spans="1:18" ht="24" customHeight="1">
      <c r="A216" s="1007"/>
      <c r="B216" s="1145" t="s">
        <v>1245</v>
      </c>
      <c r="C216" s="1114"/>
      <c r="D216" s="1143"/>
      <c r="E216" s="1114"/>
      <c r="F216" s="1147"/>
      <c r="G216" s="1146"/>
      <c r="H216" s="1146"/>
      <c r="I216" s="1146"/>
      <c r="J216" s="1146"/>
      <c r="K216" s="1142"/>
      <c r="L216" s="1146"/>
      <c r="M216" s="1146"/>
      <c r="N216" s="1138"/>
      <c r="O216" s="1138"/>
      <c r="P216" s="1138"/>
      <c r="Q216" s="1138"/>
      <c r="R216" s="1310"/>
    </row>
    <row r="217" spans="1:18" ht="30">
      <c r="A217" s="1007"/>
      <c r="B217" s="1148" t="s">
        <v>1244</v>
      </c>
      <c r="C217" s="1038" t="s">
        <v>28</v>
      </c>
      <c r="D217" s="1135"/>
      <c r="E217" s="1136"/>
      <c r="F217" s="1136"/>
      <c r="G217" s="1141"/>
      <c r="H217" s="1141"/>
      <c r="I217" s="1141"/>
      <c r="J217" s="1141"/>
      <c r="K217" s="1262">
        <v>746318</v>
      </c>
      <c r="L217" s="1141"/>
      <c r="M217" s="1141"/>
      <c r="N217" s="1141"/>
      <c r="O217" s="1141"/>
      <c r="P217" s="1141"/>
      <c r="Q217" s="1141"/>
      <c r="R217" s="1310"/>
    </row>
    <row r="218" spans="1:18" ht="30">
      <c r="A218" s="1007"/>
      <c r="B218" s="1117" t="s">
        <v>1371</v>
      </c>
      <c r="C218" s="1038" t="s">
        <v>28</v>
      </c>
      <c r="D218" s="1135"/>
      <c r="E218" s="1136"/>
      <c r="F218" s="1136"/>
      <c r="G218" s="1141"/>
      <c r="H218" s="1141"/>
      <c r="I218" s="1141"/>
      <c r="J218" s="1141"/>
      <c r="K218" s="1262">
        <v>719955</v>
      </c>
      <c r="L218" s="1141"/>
      <c r="M218" s="1141"/>
      <c r="N218" s="1149"/>
      <c r="O218" s="1149"/>
      <c r="P218" s="1149"/>
      <c r="Q218" s="1149"/>
      <c r="R218" s="1310"/>
    </row>
    <row r="219" spans="1:18" ht="27" customHeight="1">
      <c r="A219" s="1007"/>
      <c r="B219" s="1314" t="s">
        <v>1278</v>
      </c>
      <c r="C219" s="1114"/>
      <c r="D219" s="1143"/>
      <c r="E219" s="1150"/>
      <c r="F219" s="3274" t="s">
        <v>1370</v>
      </c>
      <c r="G219" s="3267"/>
      <c r="H219" s="3267"/>
      <c r="I219" s="3267"/>
      <c r="J219" s="3267"/>
      <c r="K219" s="3267"/>
      <c r="L219" s="3267"/>
      <c r="M219" s="3267"/>
      <c r="N219" s="3267"/>
      <c r="O219" s="3267"/>
      <c r="P219" s="3267"/>
      <c r="Q219" s="3267"/>
      <c r="R219" s="1310"/>
    </row>
    <row r="220" spans="1:18" ht="31.5">
      <c r="A220" s="1007"/>
      <c r="B220" s="1129" t="s">
        <v>1247</v>
      </c>
      <c r="C220" s="1123" t="s">
        <v>111</v>
      </c>
      <c r="D220" s="1119"/>
      <c r="E220" s="1120"/>
      <c r="F220" s="1120"/>
      <c r="G220" s="1151"/>
      <c r="H220" s="1151"/>
      <c r="I220" s="1151"/>
      <c r="J220" s="1151"/>
      <c r="K220" s="1177">
        <v>2802926</v>
      </c>
      <c r="L220" s="1151"/>
      <c r="M220" s="1151"/>
      <c r="N220" s="1151"/>
      <c r="O220" s="1151"/>
      <c r="P220" s="1151"/>
      <c r="Q220" s="1151"/>
      <c r="R220" s="1310"/>
    </row>
    <row r="221" spans="1:18" ht="30">
      <c r="A221" s="1007"/>
      <c r="B221" s="1117" t="s">
        <v>1246</v>
      </c>
      <c r="C221" s="1123" t="s">
        <v>111</v>
      </c>
      <c r="D221" s="1119"/>
      <c r="E221" s="1120"/>
      <c r="F221" s="1120"/>
      <c r="G221" s="1151"/>
      <c r="H221" s="1151"/>
      <c r="I221" s="1151"/>
      <c r="J221" s="1151"/>
      <c r="K221" s="1177">
        <v>3419290</v>
      </c>
      <c r="L221" s="1151"/>
      <c r="M221" s="1151"/>
      <c r="N221" s="1152"/>
      <c r="O221" s="1152"/>
      <c r="P221" s="1152"/>
      <c r="Q221" s="1152"/>
      <c r="R221" s="1310"/>
    </row>
    <row r="222" spans="1:18" ht="30">
      <c r="A222" s="1007"/>
      <c r="B222" s="1117" t="s">
        <v>1814</v>
      </c>
      <c r="C222" s="1123" t="s">
        <v>111</v>
      </c>
      <c r="D222" s="1119"/>
      <c r="E222" s="1120"/>
      <c r="F222" s="1153"/>
      <c r="G222" s="1152"/>
      <c r="H222" s="1152"/>
      <c r="I222" s="1152"/>
      <c r="J222" s="1152"/>
      <c r="K222" s="1263">
        <v>1029995</v>
      </c>
      <c r="L222" s="1152"/>
      <c r="M222" s="1152"/>
      <c r="N222" s="1151"/>
      <c r="O222" s="1151"/>
      <c r="P222" s="1151"/>
      <c r="Q222" s="1151"/>
      <c r="R222" s="1310"/>
    </row>
    <row r="223" spans="1:18" ht="30">
      <c r="A223" s="1154"/>
      <c r="B223" s="1123" t="s">
        <v>1240</v>
      </c>
      <c r="C223" s="1123" t="s">
        <v>111</v>
      </c>
      <c r="D223" s="1119"/>
      <c r="E223" s="1120"/>
      <c r="F223" s="1120"/>
      <c r="G223" s="1151"/>
      <c r="H223" s="1151"/>
      <c r="I223" s="1151"/>
      <c r="J223" s="1151"/>
      <c r="K223" s="1177">
        <v>5196341</v>
      </c>
      <c r="L223" s="1151"/>
      <c r="M223" s="1151"/>
      <c r="N223" s="1301"/>
      <c r="O223" s="1301"/>
      <c r="P223" s="1301"/>
      <c r="Q223" s="1155"/>
      <c r="R223" s="1310"/>
    </row>
    <row r="224" spans="1:18" ht="45.75" customHeight="1">
      <c r="A224" s="1000">
        <v>2</v>
      </c>
      <c r="B224" s="3342" t="s">
        <v>2131</v>
      </c>
      <c r="C224" s="3343"/>
      <c r="D224" s="3343"/>
      <c r="E224" s="3343"/>
      <c r="F224" s="3343"/>
      <c r="G224" s="3343"/>
      <c r="H224" s="3343"/>
      <c r="I224" s="3343"/>
      <c r="J224" s="3343"/>
      <c r="K224" s="3343"/>
      <c r="L224" s="3343"/>
      <c r="M224" s="3343"/>
      <c r="N224" s="3343"/>
      <c r="O224" s="3343"/>
      <c r="P224" s="3343"/>
      <c r="Q224" s="3343"/>
      <c r="R224" s="3344"/>
    </row>
    <row r="225" spans="1:18" ht="26.25" customHeight="1">
      <c r="A225" s="1007"/>
      <c r="B225" s="3222" t="s">
        <v>1318</v>
      </c>
      <c r="C225" s="3224"/>
      <c r="D225" s="1312"/>
      <c r="E225" s="1264"/>
      <c r="F225" s="3267" t="s">
        <v>1372</v>
      </c>
      <c r="G225" s="3267"/>
      <c r="H225" s="3267"/>
      <c r="I225" s="3267"/>
      <c r="J225" s="3267"/>
      <c r="K225" s="3267"/>
      <c r="L225" s="3267"/>
      <c r="M225" s="3267"/>
      <c r="N225" s="3267"/>
      <c r="O225" s="3267"/>
      <c r="P225" s="3267"/>
      <c r="Q225" s="3267"/>
      <c r="R225" s="3176"/>
    </row>
    <row r="226" spans="1:18" ht="30">
      <c r="A226" s="1007"/>
      <c r="B226" s="1156" t="s">
        <v>1635</v>
      </c>
      <c r="C226" s="1157" t="s">
        <v>32</v>
      </c>
      <c r="D226" s="3263" t="s">
        <v>1552</v>
      </c>
      <c r="E226" s="1158"/>
      <c r="F226" s="1151"/>
      <c r="G226" s="1159"/>
      <c r="H226" s="1160"/>
      <c r="I226" s="1116"/>
      <c r="J226" s="1116"/>
      <c r="K226" s="1159">
        <v>92400</v>
      </c>
      <c r="L226" s="1116"/>
      <c r="M226" s="1191"/>
      <c r="N226" s="1116"/>
      <c r="O226" s="1116"/>
      <c r="P226" s="1160"/>
      <c r="Q226" s="1160"/>
      <c r="R226" s="1161"/>
    </row>
    <row r="227" spans="1:18" ht="30">
      <c r="A227" s="1007"/>
      <c r="B227" s="1162" t="s">
        <v>1636</v>
      </c>
      <c r="C227" s="1038" t="s">
        <v>32</v>
      </c>
      <c r="D227" s="3264"/>
      <c r="E227" s="1125"/>
      <c r="F227" s="1159"/>
      <c r="G227" s="1159"/>
      <c r="H227" s="1163"/>
      <c r="I227" s="1160"/>
      <c r="J227" s="1160"/>
      <c r="K227" s="1159">
        <v>36000</v>
      </c>
      <c r="L227" s="1160"/>
      <c r="M227" s="1191"/>
      <c r="N227" s="1160"/>
      <c r="O227" s="1160"/>
      <c r="P227" s="1163"/>
      <c r="Q227" s="1163"/>
      <c r="R227" s="1164"/>
    </row>
    <row r="228" spans="1:18" ht="30">
      <c r="A228" s="1007"/>
      <c r="B228" s="1162" t="s">
        <v>1638</v>
      </c>
      <c r="C228" s="1038" t="s">
        <v>32</v>
      </c>
      <c r="D228" s="1321" t="s">
        <v>1552</v>
      </c>
      <c r="E228" s="1125"/>
      <c r="F228" s="1159"/>
      <c r="G228" s="1159"/>
      <c r="H228" s="1160"/>
      <c r="I228" s="1163"/>
      <c r="J228" s="1163"/>
      <c r="K228" s="1159">
        <v>37200</v>
      </c>
      <c r="L228" s="1163"/>
      <c r="M228" s="1191"/>
      <c r="N228" s="1163"/>
      <c r="O228" s="1163"/>
      <c r="P228" s="1160"/>
      <c r="Q228" s="1160"/>
      <c r="R228" s="1161"/>
    </row>
    <row r="229" spans="1:18" ht="45">
      <c r="A229" s="1007"/>
      <c r="B229" s="1162" t="s">
        <v>1637</v>
      </c>
      <c r="C229" s="1038" t="s">
        <v>32</v>
      </c>
      <c r="D229" s="1321" t="s">
        <v>1552</v>
      </c>
      <c r="E229" s="1125"/>
      <c r="F229" s="1159"/>
      <c r="G229" s="1159"/>
      <c r="H229" s="1160"/>
      <c r="I229" s="1163"/>
      <c r="J229" s="1163"/>
      <c r="K229" s="1159">
        <v>43200</v>
      </c>
      <c r="L229" s="1163"/>
      <c r="M229" s="1191"/>
      <c r="N229" s="1163"/>
      <c r="O229" s="1163"/>
      <c r="P229" s="1160"/>
      <c r="Q229" s="1160"/>
      <c r="R229" s="1161"/>
    </row>
    <row r="230" spans="1:18" ht="45">
      <c r="A230" s="1007"/>
      <c r="B230" s="1162" t="s">
        <v>1639</v>
      </c>
      <c r="C230" s="1038" t="s">
        <v>32</v>
      </c>
      <c r="D230" s="1321" t="s">
        <v>1552</v>
      </c>
      <c r="E230" s="1125"/>
      <c r="F230" s="1159"/>
      <c r="G230" s="1159"/>
      <c r="H230" s="1160"/>
      <c r="I230" s="1163"/>
      <c r="J230" s="1163"/>
      <c r="K230" s="1159">
        <v>45600</v>
      </c>
      <c r="L230" s="1163"/>
      <c r="M230" s="1191"/>
      <c r="N230" s="1163"/>
      <c r="O230" s="1163"/>
      <c r="P230" s="1160"/>
      <c r="Q230" s="1160"/>
      <c r="R230" s="1161"/>
    </row>
    <row r="231" spans="1:18" ht="30" customHeight="1">
      <c r="A231" s="1007"/>
      <c r="B231" s="1162" t="s">
        <v>1640</v>
      </c>
      <c r="C231" s="1038" t="s">
        <v>32</v>
      </c>
      <c r="D231" s="1165" t="s">
        <v>1552</v>
      </c>
      <c r="E231" s="1125"/>
      <c r="F231" s="1159"/>
      <c r="G231" s="1159"/>
      <c r="H231" s="1160"/>
      <c r="I231" s="1163"/>
      <c r="J231" s="1163"/>
      <c r="K231" s="1159">
        <v>27600</v>
      </c>
      <c r="L231" s="1163"/>
      <c r="M231" s="1191"/>
      <c r="N231" s="1163"/>
      <c r="O231" s="1163"/>
      <c r="P231" s="1160"/>
      <c r="Q231" s="1160"/>
      <c r="R231" s="1161"/>
    </row>
    <row r="232" spans="1:18" ht="30">
      <c r="A232" s="1007"/>
      <c r="B232" s="1162" t="s">
        <v>1641</v>
      </c>
      <c r="C232" s="1038" t="s">
        <v>32</v>
      </c>
      <c r="D232" s="1166"/>
      <c r="E232" s="1125"/>
      <c r="F232" s="1159"/>
      <c r="G232" s="1159"/>
      <c r="H232" s="1160"/>
      <c r="I232" s="1163"/>
      <c r="J232" s="1163"/>
      <c r="K232" s="1159">
        <v>28800</v>
      </c>
      <c r="L232" s="1163"/>
      <c r="M232" s="1191"/>
      <c r="N232" s="1163"/>
      <c r="O232" s="1163"/>
      <c r="P232" s="1160"/>
      <c r="Q232" s="1160"/>
      <c r="R232" s="1161"/>
    </row>
    <row r="233" spans="1:18" ht="30">
      <c r="A233" s="1007"/>
      <c r="B233" s="1162" t="s">
        <v>1642</v>
      </c>
      <c r="C233" s="1038" t="s">
        <v>32</v>
      </c>
      <c r="D233" s="1167"/>
      <c r="E233" s="1125"/>
      <c r="F233" s="1159"/>
      <c r="G233" s="1159"/>
      <c r="H233" s="1160"/>
      <c r="I233" s="1160"/>
      <c r="J233" s="1160"/>
      <c r="K233" s="1341">
        <v>150000</v>
      </c>
      <c r="L233" s="1160"/>
      <c r="M233" s="1191"/>
      <c r="N233" s="1160"/>
      <c r="O233" s="1160"/>
      <c r="P233" s="1160"/>
      <c r="Q233" s="1160"/>
      <c r="R233" s="1161"/>
    </row>
    <row r="234" spans="1:18" ht="30">
      <c r="A234" s="1007"/>
      <c r="B234" s="1168" t="s">
        <v>1643</v>
      </c>
      <c r="C234" s="1038" t="s">
        <v>32</v>
      </c>
      <c r="D234" s="1166"/>
      <c r="E234" s="1125"/>
      <c r="F234" s="1159"/>
      <c r="G234" s="1159"/>
      <c r="H234" s="1169"/>
      <c r="I234" s="1160"/>
      <c r="J234" s="1160"/>
      <c r="K234" s="1341">
        <v>186000</v>
      </c>
      <c r="L234" s="1160"/>
      <c r="M234" s="1191"/>
      <c r="N234" s="1160"/>
      <c r="O234" s="1160"/>
      <c r="P234" s="1169"/>
      <c r="Q234" s="1169"/>
      <c r="R234" s="1170"/>
    </row>
    <row r="235" spans="1:18" ht="45">
      <c r="A235" s="1007"/>
      <c r="B235" s="1156" t="s">
        <v>1645</v>
      </c>
      <c r="C235" s="1038" t="s">
        <v>32</v>
      </c>
      <c r="D235" s="3263" t="s">
        <v>1552</v>
      </c>
      <c r="E235" s="1125"/>
      <c r="F235" s="1159"/>
      <c r="G235" s="1159"/>
      <c r="H235" s="1171"/>
      <c r="I235" s="1172"/>
      <c r="J235" s="1172"/>
      <c r="K235" s="1342">
        <v>186120</v>
      </c>
      <c r="L235" s="1172"/>
      <c r="M235" s="1191"/>
      <c r="N235" s="1172"/>
      <c r="O235" s="1172"/>
      <c r="P235" s="1171"/>
      <c r="Q235" s="1171"/>
      <c r="R235" s="1173"/>
    </row>
    <row r="236" spans="1:18" ht="30">
      <c r="A236" s="1007"/>
      <c r="B236" s="1156" t="s">
        <v>1644</v>
      </c>
      <c r="C236" s="1038" t="s">
        <v>32</v>
      </c>
      <c r="D236" s="3264"/>
      <c r="E236" s="1125"/>
      <c r="F236" s="1159"/>
      <c r="G236" s="1159"/>
      <c r="H236" s="1171"/>
      <c r="I236" s="1172"/>
      <c r="J236" s="1172"/>
      <c r="K236" s="1265">
        <v>24600</v>
      </c>
      <c r="L236" s="1172"/>
      <c r="M236" s="1216"/>
      <c r="N236" s="1172"/>
      <c r="O236" s="1172"/>
      <c r="P236" s="1171"/>
      <c r="Q236" s="1171"/>
      <c r="R236" s="1173"/>
    </row>
    <row r="237" spans="1:18" ht="19.5" customHeight="1">
      <c r="A237" s="1007"/>
      <c r="B237" s="1314" t="s">
        <v>1277</v>
      </c>
      <c r="C237" s="1174"/>
      <c r="D237" s="1169"/>
      <c r="E237" s="1175"/>
      <c r="F237" s="3265" t="s">
        <v>1372</v>
      </c>
      <c r="G237" s="3265"/>
      <c r="H237" s="3265"/>
      <c r="I237" s="3265"/>
      <c r="J237" s="3265"/>
      <c r="K237" s="3265"/>
      <c r="L237" s="3265"/>
      <c r="M237" s="3265"/>
      <c r="N237" s="3265"/>
      <c r="O237" s="3265"/>
      <c r="P237" s="3265"/>
      <c r="Q237" s="3265"/>
      <c r="R237" s="3204"/>
    </row>
    <row r="238" spans="1:18" ht="24.75" customHeight="1">
      <c r="A238" s="1007"/>
      <c r="B238" s="1168" t="s">
        <v>1825</v>
      </c>
      <c r="C238" s="1157" t="s">
        <v>111</v>
      </c>
      <c r="D238" s="3263" t="s">
        <v>1552</v>
      </c>
      <c r="E238" s="1176"/>
      <c r="F238" s="1159"/>
      <c r="G238" s="1159"/>
      <c r="H238" s="1177"/>
      <c r="I238" s="1177"/>
      <c r="J238" s="1177"/>
      <c r="K238" s="1159">
        <v>1984545</v>
      </c>
      <c r="L238" s="1177"/>
      <c r="M238" s="1191"/>
      <c r="N238" s="1177"/>
      <c r="O238" s="1177"/>
      <c r="P238" s="1177"/>
      <c r="Q238" s="1177"/>
      <c r="R238" s="1178"/>
    </row>
    <row r="239" spans="1:18" ht="17.25" customHeight="1">
      <c r="A239" s="1007"/>
      <c r="B239" s="1179" t="s">
        <v>1646</v>
      </c>
      <c r="C239" s="1157" t="s">
        <v>111</v>
      </c>
      <c r="D239" s="3266"/>
      <c r="E239" s="1176"/>
      <c r="F239" s="1159"/>
      <c r="G239" s="1159"/>
      <c r="H239" s="1177"/>
      <c r="I239" s="1177"/>
      <c r="J239" s="1177"/>
      <c r="K239" s="1341">
        <v>1697273</v>
      </c>
      <c r="L239" s="1177"/>
      <c r="M239" s="1191"/>
      <c r="N239" s="1177"/>
      <c r="O239" s="1177"/>
      <c r="P239" s="1177"/>
      <c r="Q239" s="1177"/>
      <c r="R239" s="1178"/>
    </row>
    <row r="240" spans="1:18" ht="25.5" customHeight="1">
      <c r="A240" s="1007"/>
      <c r="B240" s="1168" t="s">
        <v>1647</v>
      </c>
      <c r="C240" s="1157" t="s">
        <v>111</v>
      </c>
      <c r="D240" s="3264"/>
      <c r="E240" s="1176"/>
      <c r="F240" s="1159"/>
      <c r="G240" s="1159"/>
      <c r="H240" s="1177"/>
      <c r="I240" s="1177"/>
      <c r="J240" s="1177"/>
      <c r="K240" s="1159">
        <v>1245455</v>
      </c>
      <c r="L240" s="1177"/>
      <c r="M240" s="1191"/>
      <c r="N240" s="1177"/>
      <c r="O240" s="1177"/>
      <c r="P240" s="1177"/>
      <c r="Q240" s="1177"/>
      <c r="R240" s="1178"/>
    </row>
    <row r="241" spans="1:18" ht="21" customHeight="1">
      <c r="A241" s="1007"/>
      <c r="B241" s="1314" t="s">
        <v>1276</v>
      </c>
      <c r="C241" s="1157"/>
      <c r="D241" s="1157"/>
      <c r="E241" s="1176"/>
      <c r="F241" s="1159"/>
      <c r="G241" s="1159"/>
      <c r="H241" s="1177"/>
      <c r="I241" s="1177"/>
      <c r="J241" s="1177"/>
      <c r="K241" s="1159"/>
      <c r="L241" s="1177"/>
      <c r="M241" s="1191"/>
      <c r="N241" s="1177"/>
      <c r="O241" s="1177"/>
      <c r="P241" s="1177"/>
      <c r="Q241" s="1177"/>
      <c r="R241" s="1178"/>
    </row>
    <row r="242" spans="1:18" ht="27.75" customHeight="1">
      <c r="A242" s="1007"/>
      <c r="B242" s="1156" t="s">
        <v>1826</v>
      </c>
      <c r="C242" s="1157" t="s">
        <v>111</v>
      </c>
      <c r="D242" s="3263" t="s">
        <v>1552</v>
      </c>
      <c r="E242" s="1176"/>
      <c r="F242" s="1159"/>
      <c r="G242" s="1159"/>
      <c r="H242" s="1177"/>
      <c r="I242" s="1177"/>
      <c r="J242" s="1177"/>
      <c r="K242" s="1159">
        <v>4090909</v>
      </c>
      <c r="L242" s="1177"/>
      <c r="M242" s="1191"/>
      <c r="N242" s="1177"/>
      <c r="O242" s="1177"/>
      <c r="P242" s="1177"/>
      <c r="Q242" s="1177"/>
      <c r="R242" s="1178"/>
    </row>
    <row r="243" spans="1:18" ht="43.5" customHeight="1">
      <c r="A243" s="1007"/>
      <c r="B243" s="1179" t="s">
        <v>1648</v>
      </c>
      <c r="C243" s="1157" t="s">
        <v>111</v>
      </c>
      <c r="D243" s="3266"/>
      <c r="E243" s="1176"/>
      <c r="F243" s="1159"/>
      <c r="G243" s="1159"/>
      <c r="H243" s="1177"/>
      <c r="I243" s="1177"/>
      <c r="J243" s="1177"/>
      <c r="K243" s="1159">
        <v>1990909</v>
      </c>
      <c r="L243" s="1177"/>
      <c r="M243" s="1191"/>
      <c r="N243" s="1177"/>
      <c r="O243" s="1177"/>
      <c r="P243" s="1177"/>
      <c r="Q243" s="1177"/>
      <c r="R243" s="1178"/>
    </row>
    <row r="244" spans="1:18" ht="32.25" customHeight="1">
      <c r="A244" s="1007"/>
      <c r="B244" s="1156" t="s">
        <v>1649</v>
      </c>
      <c r="C244" s="1157" t="s">
        <v>111</v>
      </c>
      <c r="D244" s="3264"/>
      <c r="E244" s="1176"/>
      <c r="F244" s="1159"/>
      <c r="G244" s="1159"/>
      <c r="H244" s="1177"/>
      <c r="I244" s="1177"/>
      <c r="J244" s="1177"/>
      <c r="K244" s="1341">
        <v>2466364</v>
      </c>
      <c r="L244" s="1177"/>
      <c r="M244" s="1216"/>
      <c r="N244" s="1177"/>
      <c r="O244" s="1177"/>
      <c r="P244" s="1177"/>
      <c r="Q244" s="1177"/>
      <c r="R244" s="1178"/>
    </row>
    <row r="245" spans="1:18" ht="22.5" customHeight="1">
      <c r="A245" s="1007"/>
      <c r="B245" s="1314" t="s">
        <v>1093</v>
      </c>
      <c r="C245" s="1157"/>
      <c r="D245" s="1322"/>
      <c r="E245" s="1176"/>
      <c r="F245" s="1159"/>
      <c r="G245" s="1159"/>
      <c r="H245" s="1177"/>
      <c r="I245" s="1177"/>
      <c r="J245" s="1177"/>
      <c r="K245" s="1159"/>
      <c r="L245" s="1177"/>
      <c r="M245" s="1191"/>
      <c r="N245" s="1177"/>
      <c r="O245" s="1177"/>
      <c r="P245" s="1177"/>
      <c r="Q245" s="1177"/>
      <c r="R245" s="1178"/>
    </row>
    <row r="246" spans="1:18" ht="30">
      <c r="A246" s="1007"/>
      <c r="B246" s="1156" t="s">
        <v>1650</v>
      </c>
      <c r="C246" s="1157" t="s">
        <v>28</v>
      </c>
      <c r="D246" s="1157"/>
      <c r="E246" s="1176"/>
      <c r="F246" s="1159"/>
      <c r="G246" s="1159"/>
      <c r="H246" s="1177"/>
      <c r="I246" s="1177"/>
      <c r="J246" s="1177"/>
      <c r="K246" s="1341">
        <v>330909</v>
      </c>
      <c r="L246" s="1177"/>
      <c r="M246" s="1191"/>
      <c r="N246" s="1177"/>
      <c r="O246" s="1177"/>
      <c r="P246" s="1177"/>
      <c r="Q246" s="1177"/>
      <c r="R246" s="1178"/>
    </row>
    <row r="247" spans="1:18" ht="30">
      <c r="A247" s="1154"/>
      <c r="B247" s="1179" t="s">
        <v>1651</v>
      </c>
      <c r="C247" s="1157" t="s">
        <v>28</v>
      </c>
      <c r="D247" s="1322"/>
      <c r="E247" s="1176"/>
      <c r="F247" s="1159"/>
      <c r="G247" s="1159"/>
      <c r="H247" s="1155"/>
      <c r="I247" s="1177"/>
      <c r="J247" s="1177"/>
      <c r="K247" s="1341">
        <v>436364</v>
      </c>
      <c r="L247" s="1177"/>
      <c r="M247" s="1216"/>
      <c r="N247" s="1177"/>
      <c r="O247" s="1177"/>
      <c r="P247" s="1155"/>
      <c r="Q247" s="1155"/>
      <c r="R247" s="1130"/>
    </row>
    <row r="248" spans="1:18" ht="36.75" customHeight="1">
      <c r="A248" s="1181">
        <v>3</v>
      </c>
      <c r="B248" s="3209" t="s">
        <v>1769</v>
      </c>
      <c r="C248" s="3210"/>
      <c r="D248" s="3210"/>
      <c r="E248" s="3261"/>
      <c r="F248" s="3210"/>
      <c r="G248" s="3210"/>
      <c r="H248" s="3210"/>
      <c r="I248" s="3210"/>
      <c r="J248" s="3210"/>
      <c r="K248" s="3210"/>
      <c r="L248" s="3210"/>
      <c r="M248" s="3210"/>
      <c r="N248" s="3210"/>
      <c r="O248" s="3210"/>
      <c r="P248" s="3210"/>
      <c r="Q248" s="3210"/>
      <c r="R248" s="3242"/>
    </row>
    <row r="249" spans="1:18" ht="27.75" customHeight="1">
      <c r="A249" s="1154"/>
      <c r="B249" s="1182" t="s">
        <v>1771</v>
      </c>
      <c r="C249" s="1183"/>
      <c r="D249" s="1184"/>
      <c r="E249" s="1176"/>
      <c r="F249" s="3267" t="s">
        <v>1770</v>
      </c>
      <c r="G249" s="3265"/>
      <c r="H249" s="3265"/>
      <c r="I249" s="3265"/>
      <c r="J249" s="3265"/>
      <c r="K249" s="3265"/>
      <c r="L249" s="3265"/>
      <c r="M249" s="3265"/>
      <c r="N249" s="3265"/>
      <c r="O249" s="3265"/>
      <c r="P249" s="3265"/>
      <c r="Q249" s="3265"/>
      <c r="R249" s="3204"/>
    </row>
    <row r="250" spans="1:18" ht="34.5" customHeight="1">
      <c r="A250" s="3268"/>
      <c r="B250" s="3271" t="s">
        <v>1773</v>
      </c>
      <c r="C250" s="1157" t="s">
        <v>1772</v>
      </c>
      <c r="D250" s="3263" t="s">
        <v>1559</v>
      </c>
      <c r="E250" s="1185"/>
      <c r="F250" s="1159"/>
      <c r="G250" s="1159"/>
      <c r="H250" s="1155"/>
      <c r="I250" s="1177"/>
      <c r="J250" s="1177"/>
      <c r="K250" s="1159">
        <f>5900000/1.1</f>
        <v>5363636.3636363633</v>
      </c>
      <c r="L250" s="1177"/>
      <c r="M250" s="1191"/>
      <c r="N250" s="1177"/>
      <c r="O250" s="1177"/>
      <c r="P250" s="1155"/>
      <c r="Q250" s="1155"/>
      <c r="R250" s="1130"/>
    </row>
    <row r="251" spans="1:18" ht="34.5" customHeight="1">
      <c r="A251" s="3269"/>
      <c r="B251" s="3272"/>
      <c r="C251" s="1157" t="s">
        <v>1774</v>
      </c>
      <c r="D251" s="3266"/>
      <c r="E251" s="1176"/>
      <c r="F251" s="1159"/>
      <c r="G251" s="1159"/>
      <c r="H251" s="1155"/>
      <c r="I251" s="1177"/>
      <c r="J251" s="1177"/>
      <c r="K251" s="1159">
        <f>1570000/1.1</f>
        <v>1427272.7272727271</v>
      </c>
      <c r="L251" s="1177"/>
      <c r="M251" s="1191"/>
      <c r="N251" s="1177"/>
      <c r="O251" s="1177"/>
      <c r="P251" s="1155"/>
      <c r="Q251" s="1155"/>
      <c r="R251" s="1130"/>
    </row>
    <row r="252" spans="1:18" ht="34.5" customHeight="1">
      <c r="A252" s="3270"/>
      <c r="B252" s="3273"/>
      <c r="C252" s="1157" t="s">
        <v>1775</v>
      </c>
      <c r="D252" s="3264"/>
      <c r="E252" s="1176"/>
      <c r="F252" s="1159"/>
      <c r="G252" s="1159"/>
      <c r="H252" s="1155"/>
      <c r="I252" s="1177"/>
      <c r="J252" s="1177"/>
      <c r="K252" s="1159">
        <f>476000/1.1</f>
        <v>432727.27272727271</v>
      </c>
      <c r="L252" s="1177"/>
      <c r="M252" s="1191"/>
      <c r="N252" s="1177"/>
      <c r="O252" s="1177"/>
      <c r="P252" s="1155"/>
      <c r="Q252" s="1155"/>
      <c r="R252" s="1130"/>
    </row>
    <row r="253" spans="1:18" ht="34.5" customHeight="1">
      <c r="A253" s="3268"/>
      <c r="B253" s="3271" t="s">
        <v>1776</v>
      </c>
      <c r="C253" s="1157" t="s">
        <v>1772</v>
      </c>
      <c r="D253" s="3263" t="s">
        <v>1559</v>
      </c>
      <c r="E253" s="1176"/>
      <c r="F253" s="1159"/>
      <c r="G253" s="1159"/>
      <c r="H253" s="1155"/>
      <c r="I253" s="1177"/>
      <c r="J253" s="1177"/>
      <c r="K253" s="1159">
        <f>5728000/1.1</f>
        <v>5207272.7272727266</v>
      </c>
      <c r="L253" s="1177"/>
      <c r="M253" s="1191"/>
      <c r="N253" s="1177"/>
      <c r="O253" s="1177"/>
      <c r="P253" s="1155"/>
      <c r="Q253" s="1155"/>
      <c r="R253" s="1130"/>
    </row>
    <row r="254" spans="1:18" ht="34.5" customHeight="1">
      <c r="A254" s="3269"/>
      <c r="B254" s="3272"/>
      <c r="C254" s="1157" t="s">
        <v>1774</v>
      </c>
      <c r="D254" s="3266"/>
      <c r="E254" s="1176"/>
      <c r="F254" s="1159"/>
      <c r="G254" s="1159"/>
      <c r="H254" s="1155"/>
      <c r="I254" s="1177"/>
      <c r="J254" s="1177"/>
      <c r="K254" s="1159">
        <f>1522000/1.1</f>
        <v>1383636.3636363635</v>
      </c>
      <c r="L254" s="1177"/>
      <c r="M254" s="1191"/>
      <c r="N254" s="1177"/>
      <c r="O254" s="1177"/>
      <c r="P254" s="1155"/>
      <c r="Q254" s="1155"/>
      <c r="R254" s="1130"/>
    </row>
    <row r="255" spans="1:18" ht="34.5" customHeight="1">
      <c r="A255" s="3270"/>
      <c r="B255" s="3273"/>
      <c r="C255" s="1157" t="s">
        <v>1775</v>
      </c>
      <c r="D255" s="3264"/>
      <c r="E255" s="1176"/>
      <c r="F255" s="1159"/>
      <c r="G255" s="1159"/>
      <c r="H255" s="1155"/>
      <c r="I255" s="1177"/>
      <c r="J255" s="1177"/>
      <c r="K255" s="1159">
        <f>460000/1.1</f>
        <v>418181.81818181818</v>
      </c>
      <c r="L255" s="1177"/>
      <c r="M255" s="1191"/>
      <c r="N255" s="1177"/>
      <c r="O255" s="1177"/>
      <c r="P255" s="1155"/>
      <c r="Q255" s="1155"/>
      <c r="R255" s="1130"/>
    </row>
    <row r="256" spans="1:18" ht="34.5" customHeight="1">
      <c r="A256" s="3268"/>
      <c r="B256" s="3271" t="s">
        <v>1777</v>
      </c>
      <c r="C256" s="1157" t="s">
        <v>1772</v>
      </c>
      <c r="D256" s="3263" t="s">
        <v>1559</v>
      </c>
      <c r="E256" s="1176"/>
      <c r="F256" s="1159"/>
      <c r="G256" s="1159"/>
      <c r="H256" s="1155"/>
      <c r="I256" s="1177"/>
      <c r="J256" s="1177"/>
      <c r="K256" s="1159">
        <f>4685000/1.1</f>
        <v>4259090.9090909092</v>
      </c>
      <c r="L256" s="1177"/>
      <c r="M256" s="1191"/>
      <c r="N256" s="1177"/>
      <c r="O256" s="1177"/>
      <c r="P256" s="1155"/>
      <c r="Q256" s="1155"/>
      <c r="R256" s="1130"/>
    </row>
    <row r="257" spans="1:18" ht="34.5" customHeight="1">
      <c r="A257" s="3269"/>
      <c r="B257" s="3272"/>
      <c r="C257" s="1157" t="s">
        <v>1353</v>
      </c>
      <c r="D257" s="3266"/>
      <c r="E257" s="1176"/>
      <c r="F257" s="1159"/>
      <c r="G257" s="1159"/>
      <c r="H257" s="1155"/>
      <c r="I257" s="1177"/>
      <c r="J257" s="1177"/>
      <c r="K257" s="1159">
        <f>1728000/1.1</f>
        <v>1570909.0909090908</v>
      </c>
      <c r="L257" s="1177"/>
      <c r="M257" s="1191"/>
      <c r="N257" s="1177"/>
      <c r="O257" s="1177"/>
      <c r="P257" s="1155"/>
      <c r="Q257" s="1155"/>
      <c r="R257" s="1130"/>
    </row>
    <row r="258" spans="1:18" ht="34.5" customHeight="1">
      <c r="A258" s="3270"/>
      <c r="B258" s="3273"/>
      <c r="C258" s="1157" t="s">
        <v>1775</v>
      </c>
      <c r="D258" s="3264"/>
      <c r="E258" s="1176"/>
      <c r="F258" s="1159"/>
      <c r="G258" s="1159"/>
      <c r="H258" s="1155"/>
      <c r="I258" s="1177"/>
      <c r="J258" s="1177"/>
      <c r="K258" s="1159">
        <f>401000/1.1</f>
        <v>364545.45454545453</v>
      </c>
      <c r="L258" s="1177"/>
      <c r="M258" s="1191"/>
      <c r="N258" s="1177"/>
      <c r="O258" s="1177"/>
      <c r="P258" s="1155"/>
      <c r="Q258" s="1155"/>
      <c r="R258" s="1130"/>
    </row>
    <row r="259" spans="1:18" ht="34.5" customHeight="1">
      <c r="A259" s="3268"/>
      <c r="B259" s="3271" t="s">
        <v>1778</v>
      </c>
      <c r="C259" s="1157" t="s">
        <v>1772</v>
      </c>
      <c r="D259" s="3263" t="s">
        <v>1559</v>
      </c>
      <c r="E259" s="1176"/>
      <c r="F259" s="1159"/>
      <c r="G259" s="1159"/>
      <c r="H259" s="1155"/>
      <c r="I259" s="1177"/>
      <c r="J259" s="1177"/>
      <c r="K259" s="1159">
        <f>4719000/1.1</f>
        <v>4290000</v>
      </c>
      <c r="L259" s="1177"/>
      <c r="M259" s="1191"/>
      <c r="N259" s="1177"/>
      <c r="O259" s="1177"/>
      <c r="P259" s="1155"/>
      <c r="Q259" s="1155"/>
      <c r="R259" s="1130"/>
    </row>
    <row r="260" spans="1:18" ht="34.5" customHeight="1">
      <c r="A260" s="3269"/>
      <c r="B260" s="3272"/>
      <c r="C260" s="1157" t="s">
        <v>1353</v>
      </c>
      <c r="D260" s="3266"/>
      <c r="E260" s="1176"/>
      <c r="F260" s="1159"/>
      <c r="G260" s="1159"/>
      <c r="H260" s="1155"/>
      <c r="I260" s="1177"/>
      <c r="J260" s="1177"/>
      <c r="K260" s="1159">
        <f>1801000/1.1</f>
        <v>1637272.7272727271</v>
      </c>
      <c r="L260" s="1177"/>
      <c r="M260" s="1191"/>
      <c r="N260" s="1177"/>
      <c r="O260" s="1177"/>
      <c r="P260" s="1155"/>
      <c r="Q260" s="1155"/>
      <c r="R260" s="1130"/>
    </row>
    <row r="261" spans="1:18" ht="34.5" customHeight="1">
      <c r="A261" s="3270"/>
      <c r="B261" s="3273"/>
      <c r="C261" s="1157" t="s">
        <v>1775</v>
      </c>
      <c r="D261" s="3266"/>
      <c r="E261" s="1176"/>
      <c r="F261" s="1159"/>
      <c r="G261" s="1159"/>
      <c r="H261" s="1155"/>
      <c r="I261" s="1177"/>
      <c r="J261" s="1177"/>
      <c r="K261" s="1159">
        <f>439000/1.1</f>
        <v>399090.90909090906</v>
      </c>
      <c r="L261" s="1177"/>
      <c r="M261" s="1191"/>
      <c r="N261" s="1177"/>
      <c r="O261" s="1177"/>
      <c r="P261" s="1155"/>
      <c r="Q261" s="1155"/>
      <c r="R261" s="1130"/>
    </row>
    <row r="262" spans="1:18" ht="34.5" customHeight="1">
      <c r="A262" s="1186"/>
      <c r="B262" s="367" t="s">
        <v>1779</v>
      </c>
      <c r="C262" s="1157" t="s">
        <v>1354</v>
      </c>
      <c r="D262" s="3266"/>
      <c r="E262" s="1176"/>
      <c r="F262" s="1159"/>
      <c r="G262" s="1159"/>
      <c r="H262" s="1155"/>
      <c r="I262" s="1177"/>
      <c r="J262" s="1177"/>
      <c r="K262" s="1159">
        <f>2840000/1.1</f>
        <v>2581818.1818181816</v>
      </c>
      <c r="L262" s="1177"/>
      <c r="M262" s="1191"/>
      <c r="N262" s="1177"/>
      <c r="O262" s="1177"/>
      <c r="P262" s="1155"/>
      <c r="Q262" s="1155"/>
      <c r="R262" s="1130"/>
    </row>
    <row r="263" spans="1:18" ht="34.5" customHeight="1">
      <c r="A263" s="1187"/>
      <c r="B263" s="368"/>
      <c r="C263" s="1157" t="s">
        <v>1353</v>
      </c>
      <c r="D263" s="3264"/>
      <c r="E263" s="1176"/>
      <c r="F263" s="1159"/>
      <c r="G263" s="1159"/>
      <c r="H263" s="1155"/>
      <c r="I263" s="1177"/>
      <c r="J263" s="1177"/>
      <c r="K263" s="1159">
        <f>875000/1.1</f>
        <v>795454.54545454541</v>
      </c>
      <c r="L263" s="1177"/>
      <c r="M263" s="1191"/>
      <c r="N263" s="1177"/>
      <c r="O263" s="1177"/>
      <c r="P263" s="1155"/>
      <c r="Q263" s="1155"/>
      <c r="R263" s="1130"/>
    </row>
    <row r="264" spans="1:18" ht="34.5" customHeight="1">
      <c r="A264" s="1187"/>
      <c r="B264" s="367" t="s">
        <v>1779</v>
      </c>
      <c r="C264" s="1157" t="s">
        <v>1775</v>
      </c>
      <c r="D264" s="1166"/>
      <c r="E264" s="1176"/>
      <c r="F264" s="1159"/>
      <c r="G264" s="1159"/>
      <c r="H264" s="1155"/>
      <c r="I264" s="1177"/>
      <c r="J264" s="1177"/>
      <c r="K264" s="1159">
        <f>223000/1.1</f>
        <v>202727.27272727271</v>
      </c>
      <c r="L264" s="1177"/>
      <c r="M264" s="1191"/>
      <c r="N264" s="1177"/>
      <c r="O264" s="1177"/>
      <c r="P264" s="1155"/>
      <c r="Q264" s="1155"/>
      <c r="R264" s="1130"/>
    </row>
    <row r="265" spans="1:18" ht="34.5" customHeight="1">
      <c r="A265" s="1154"/>
      <c r="B265" s="1182" t="s">
        <v>1780</v>
      </c>
      <c r="C265" s="1183"/>
      <c r="D265" s="1184"/>
      <c r="E265" s="1176"/>
      <c r="F265" s="1159"/>
      <c r="G265" s="1159"/>
      <c r="H265" s="1155"/>
      <c r="I265" s="1177"/>
      <c r="J265" s="1177"/>
      <c r="K265" s="1159"/>
      <c r="L265" s="1177"/>
      <c r="M265" s="1191"/>
      <c r="N265" s="1177"/>
      <c r="O265" s="1177"/>
      <c r="P265" s="1155"/>
      <c r="Q265" s="1155"/>
      <c r="R265" s="1130"/>
    </row>
    <row r="266" spans="1:18" ht="34.5" customHeight="1">
      <c r="A266" s="1154"/>
      <c r="B266" s="321" t="s">
        <v>1781</v>
      </c>
      <c r="C266" s="1183" t="s">
        <v>1774</v>
      </c>
      <c r="D266" s="1157"/>
      <c r="E266" s="1176"/>
      <c r="F266" s="1159"/>
      <c r="G266" s="1159"/>
      <c r="H266" s="1155"/>
      <c r="I266" s="1177"/>
      <c r="J266" s="1177"/>
      <c r="K266" s="1159">
        <f>1084000/1.1</f>
        <v>985454.54545454541</v>
      </c>
      <c r="L266" s="1177"/>
      <c r="M266" s="1191"/>
      <c r="N266" s="1177"/>
      <c r="O266" s="1177"/>
      <c r="P266" s="1155"/>
      <c r="Q266" s="1155"/>
      <c r="R266" s="1130"/>
    </row>
    <row r="267" spans="1:18" ht="34.5" customHeight="1">
      <c r="A267" s="1154"/>
      <c r="B267" s="321" t="s">
        <v>1781</v>
      </c>
      <c r="C267" s="1183" t="s">
        <v>1782</v>
      </c>
      <c r="D267" s="3263" t="s">
        <v>1559</v>
      </c>
      <c r="E267" s="1176"/>
      <c r="F267" s="1159"/>
      <c r="G267" s="1159"/>
      <c r="H267" s="1155"/>
      <c r="I267" s="1177"/>
      <c r="J267" s="1177"/>
      <c r="K267" s="1159">
        <f>316000/1.1</f>
        <v>287272.72727272724</v>
      </c>
      <c r="L267" s="1177"/>
      <c r="M267" s="1191"/>
      <c r="N267" s="1177"/>
      <c r="O267" s="1177"/>
      <c r="P267" s="1155"/>
      <c r="Q267" s="1155"/>
      <c r="R267" s="1130"/>
    </row>
    <row r="268" spans="1:18" ht="34.5" customHeight="1">
      <c r="A268" s="3268"/>
      <c r="B268" s="3271" t="s">
        <v>1783</v>
      </c>
      <c r="C268" s="1183" t="s">
        <v>1774</v>
      </c>
      <c r="D268" s="3266"/>
      <c r="E268" s="1176"/>
      <c r="F268" s="1159"/>
      <c r="G268" s="1159"/>
      <c r="H268" s="1155"/>
      <c r="I268" s="1177"/>
      <c r="J268" s="1177"/>
      <c r="K268" s="1159">
        <f>1121000/1.1</f>
        <v>1019090.9090909091</v>
      </c>
      <c r="L268" s="1177"/>
      <c r="M268" s="1191"/>
      <c r="N268" s="1177"/>
      <c r="O268" s="1177"/>
      <c r="P268" s="1155"/>
      <c r="Q268" s="1155"/>
      <c r="R268" s="1130"/>
    </row>
    <row r="269" spans="1:18" ht="34.5" customHeight="1">
      <c r="A269" s="3270"/>
      <c r="B269" s="3273"/>
      <c r="C269" s="1183" t="s">
        <v>1782</v>
      </c>
      <c r="D269" s="3264"/>
      <c r="E269" s="1176"/>
      <c r="F269" s="1159"/>
      <c r="G269" s="1159"/>
      <c r="H269" s="1155"/>
      <c r="I269" s="1177"/>
      <c r="J269" s="1177"/>
      <c r="K269" s="1159">
        <f>327000/1.1</f>
        <v>297272.72727272724</v>
      </c>
      <c r="L269" s="1177"/>
      <c r="M269" s="1191"/>
      <c r="N269" s="1177"/>
      <c r="O269" s="1177"/>
      <c r="P269" s="1155"/>
      <c r="Q269" s="1155"/>
      <c r="R269" s="1130"/>
    </row>
    <row r="270" spans="1:18" ht="33" customHeight="1">
      <c r="A270" s="3268"/>
      <c r="B270" s="3271" t="s">
        <v>1784</v>
      </c>
      <c r="C270" s="1157" t="s">
        <v>1772</v>
      </c>
      <c r="D270" s="3263" t="s">
        <v>1559</v>
      </c>
      <c r="E270" s="1176"/>
      <c r="F270" s="1159"/>
      <c r="G270" s="1159"/>
      <c r="H270" s="1155"/>
      <c r="I270" s="1177"/>
      <c r="J270" s="1177"/>
      <c r="K270" s="1159">
        <f>4026000/1.1</f>
        <v>3659999.9999999995</v>
      </c>
      <c r="L270" s="1177"/>
      <c r="M270" s="1191"/>
      <c r="N270" s="1177"/>
      <c r="O270" s="1177"/>
      <c r="P270" s="1155"/>
      <c r="Q270" s="1155"/>
      <c r="R270" s="1130"/>
    </row>
    <row r="271" spans="1:18" ht="33" customHeight="1">
      <c r="A271" s="3269"/>
      <c r="B271" s="3272"/>
      <c r="C271" s="1157" t="s">
        <v>1353</v>
      </c>
      <c r="D271" s="3266"/>
      <c r="E271" s="1176"/>
      <c r="F271" s="1159"/>
      <c r="G271" s="1159"/>
      <c r="H271" s="1155"/>
      <c r="I271" s="1177"/>
      <c r="J271" s="1177"/>
      <c r="K271" s="1159">
        <f>1449000/1.1</f>
        <v>1317272.7272727271</v>
      </c>
      <c r="L271" s="1177"/>
      <c r="M271" s="1191"/>
      <c r="N271" s="1177"/>
      <c r="O271" s="1177"/>
      <c r="P271" s="1155"/>
      <c r="Q271" s="1155"/>
      <c r="R271" s="1130"/>
    </row>
    <row r="272" spans="1:18" ht="33" customHeight="1">
      <c r="A272" s="3269"/>
      <c r="B272" s="3272"/>
      <c r="C272" s="1157" t="s">
        <v>1774</v>
      </c>
      <c r="D272" s="3266"/>
      <c r="E272" s="1176"/>
      <c r="F272" s="1159"/>
      <c r="G272" s="1159"/>
      <c r="H272" s="1155"/>
      <c r="I272" s="1177"/>
      <c r="J272" s="1177"/>
      <c r="K272" s="1159">
        <f>1060000/1.1</f>
        <v>963636.36363636353</v>
      </c>
      <c r="L272" s="1177"/>
      <c r="M272" s="1191"/>
      <c r="N272" s="1177"/>
      <c r="O272" s="1177"/>
      <c r="P272" s="1155"/>
      <c r="Q272" s="1155"/>
      <c r="R272" s="1130"/>
    </row>
    <row r="273" spans="1:18" ht="33" customHeight="1">
      <c r="A273" s="3269"/>
      <c r="B273" s="3272"/>
      <c r="C273" s="1157" t="s">
        <v>1775</v>
      </c>
      <c r="D273" s="3266"/>
      <c r="E273" s="1176"/>
      <c r="F273" s="1159"/>
      <c r="G273" s="1159"/>
      <c r="H273" s="1155"/>
      <c r="I273" s="1177"/>
      <c r="J273" s="1177"/>
      <c r="K273" s="1159">
        <f>351000/1.1</f>
        <v>319090.90909090906</v>
      </c>
      <c r="L273" s="1177"/>
      <c r="M273" s="1191"/>
      <c r="N273" s="1177"/>
      <c r="O273" s="1177"/>
      <c r="P273" s="1155"/>
      <c r="Q273" s="1155"/>
      <c r="R273" s="1130"/>
    </row>
    <row r="274" spans="1:18" ht="33" customHeight="1">
      <c r="A274" s="3270"/>
      <c r="B274" s="3273"/>
      <c r="C274" s="1157" t="s">
        <v>1782</v>
      </c>
      <c r="D274" s="3264"/>
      <c r="E274" s="1176"/>
      <c r="F274" s="1159"/>
      <c r="G274" s="1159"/>
      <c r="H274" s="1155"/>
      <c r="I274" s="1177"/>
      <c r="J274" s="1177"/>
      <c r="K274" s="1159">
        <f>308000/1.1</f>
        <v>280000</v>
      </c>
      <c r="L274" s="1177"/>
      <c r="M274" s="1191"/>
      <c r="N274" s="1177"/>
      <c r="O274" s="1177"/>
      <c r="P274" s="1155"/>
      <c r="Q274" s="1155"/>
      <c r="R274" s="1130"/>
    </row>
    <row r="275" spans="1:18" ht="33" customHeight="1">
      <c r="A275" s="3268"/>
      <c r="B275" s="3271" t="s">
        <v>1785</v>
      </c>
      <c r="C275" s="1157" t="s">
        <v>1772</v>
      </c>
      <c r="D275" s="3263" t="s">
        <v>1559</v>
      </c>
      <c r="E275" s="1176"/>
      <c r="F275" s="1159"/>
      <c r="G275" s="1159"/>
      <c r="H275" s="1155"/>
      <c r="I275" s="1177"/>
      <c r="J275" s="1177"/>
      <c r="K275" s="1159">
        <f>3846000/1.1</f>
        <v>3496363.6363636362</v>
      </c>
      <c r="L275" s="1177"/>
      <c r="M275" s="1191"/>
      <c r="N275" s="1177"/>
      <c r="O275" s="1177"/>
      <c r="P275" s="1155"/>
      <c r="Q275" s="1155"/>
      <c r="R275" s="1130"/>
    </row>
    <row r="276" spans="1:18" ht="33" customHeight="1">
      <c r="A276" s="3269"/>
      <c r="B276" s="3272"/>
      <c r="C276" s="1157" t="s">
        <v>1774</v>
      </c>
      <c r="D276" s="3266"/>
      <c r="E276" s="1176"/>
      <c r="F276" s="1159"/>
      <c r="G276" s="1159"/>
      <c r="H276" s="1155"/>
      <c r="I276" s="1177"/>
      <c r="J276" s="1177"/>
      <c r="K276" s="1159">
        <f>1406000/1.1</f>
        <v>1278181.8181818181</v>
      </c>
      <c r="L276" s="1177"/>
      <c r="M276" s="1191"/>
      <c r="N276" s="1177"/>
      <c r="O276" s="1177"/>
      <c r="P276" s="1155"/>
      <c r="Q276" s="1155"/>
      <c r="R276" s="1130"/>
    </row>
    <row r="277" spans="1:18" ht="33" customHeight="1">
      <c r="A277" s="3269"/>
      <c r="B277" s="3272"/>
      <c r="C277" s="1157" t="s">
        <v>1775</v>
      </c>
      <c r="D277" s="3266"/>
      <c r="E277" s="1176"/>
      <c r="F277" s="1159"/>
      <c r="G277" s="1159"/>
      <c r="H277" s="1155"/>
      <c r="I277" s="1177"/>
      <c r="J277" s="1177"/>
      <c r="K277" s="1159">
        <f>342000/1.1</f>
        <v>310909.09090909088</v>
      </c>
      <c r="L277" s="1177"/>
      <c r="M277" s="1191"/>
      <c r="N277" s="1177"/>
      <c r="O277" s="1177"/>
      <c r="P277" s="1155"/>
      <c r="Q277" s="1155"/>
      <c r="R277" s="1130"/>
    </row>
    <row r="278" spans="1:18" ht="33" customHeight="1">
      <c r="A278" s="3270"/>
      <c r="B278" s="3272"/>
      <c r="C278" s="1157" t="s">
        <v>1782</v>
      </c>
      <c r="D278" s="3266"/>
      <c r="E278" s="1176"/>
      <c r="F278" s="1159"/>
      <c r="G278" s="1159"/>
      <c r="H278" s="1155"/>
      <c r="I278" s="1177"/>
      <c r="J278" s="1177"/>
      <c r="K278" s="1159">
        <f>299000/1.1</f>
        <v>271818.18181818182</v>
      </c>
      <c r="L278" s="1177"/>
      <c r="M278" s="1191"/>
      <c r="N278" s="1177"/>
      <c r="O278" s="1177"/>
      <c r="P278" s="1155"/>
      <c r="Q278" s="1155"/>
      <c r="R278" s="1130"/>
    </row>
    <row r="279" spans="1:18" ht="33" customHeight="1">
      <c r="A279" s="3268"/>
      <c r="B279" s="3271" t="s">
        <v>1786</v>
      </c>
      <c r="C279" s="1157" t="s">
        <v>1772</v>
      </c>
      <c r="D279" s="1188"/>
      <c r="E279" s="1176"/>
      <c r="F279" s="1159"/>
      <c r="G279" s="1159"/>
      <c r="H279" s="1155"/>
      <c r="I279" s="1177"/>
      <c r="J279" s="1177"/>
      <c r="K279" s="1159">
        <f>3561000/1.1</f>
        <v>3237272.7272727271</v>
      </c>
      <c r="L279" s="1177"/>
      <c r="M279" s="1191"/>
      <c r="N279" s="1177"/>
      <c r="O279" s="1177"/>
      <c r="P279" s="1155"/>
      <c r="Q279" s="1155"/>
      <c r="R279" s="1130"/>
    </row>
    <row r="280" spans="1:18" ht="33.75" customHeight="1">
      <c r="A280" s="3269"/>
      <c r="B280" s="3272"/>
      <c r="C280" s="1322" t="s">
        <v>1774</v>
      </c>
      <c r="D280" s="1321" t="s">
        <v>1559</v>
      </c>
      <c r="E280" s="1176"/>
      <c r="F280" s="1159"/>
      <c r="G280" s="1159"/>
      <c r="H280" s="1155"/>
      <c r="I280" s="1177"/>
      <c r="J280" s="1177"/>
      <c r="K280" s="1159">
        <f>1305000/1.1</f>
        <v>1186363.6363636362</v>
      </c>
      <c r="L280" s="1177"/>
      <c r="M280" s="1191"/>
      <c r="N280" s="1177"/>
      <c r="O280" s="1177"/>
      <c r="P280" s="1155"/>
      <c r="Q280" s="1155"/>
      <c r="R280" s="1130"/>
    </row>
    <row r="281" spans="1:18" ht="30.75" customHeight="1">
      <c r="A281" s="3270"/>
      <c r="B281" s="3273"/>
      <c r="C281" s="1157" t="s">
        <v>1775</v>
      </c>
      <c r="D281" s="1322"/>
      <c r="E281" s="1176"/>
      <c r="F281" s="1159"/>
      <c r="G281" s="1159"/>
      <c r="H281" s="1155"/>
      <c r="I281" s="1177"/>
      <c r="J281" s="1177"/>
      <c r="K281" s="1159">
        <f>321000/1.1</f>
        <v>291818.18181818182</v>
      </c>
      <c r="L281" s="1177"/>
      <c r="M281" s="1191"/>
      <c r="N281" s="1177"/>
      <c r="O281" s="1177"/>
      <c r="P281" s="1155"/>
      <c r="Q281" s="1155"/>
      <c r="R281" s="1130"/>
    </row>
    <row r="282" spans="1:18" ht="30.75" customHeight="1">
      <c r="A282" s="1187"/>
      <c r="B282" s="321" t="s">
        <v>1786</v>
      </c>
      <c r="C282" s="1157" t="s">
        <v>1782</v>
      </c>
      <c r="D282" s="1322"/>
      <c r="E282" s="1176"/>
      <c r="F282" s="1159"/>
      <c r="G282" s="1159"/>
      <c r="H282" s="1155"/>
      <c r="I282" s="1177"/>
      <c r="J282" s="1177"/>
      <c r="K282" s="1159">
        <f>281000/1.1</f>
        <v>255454.54545454544</v>
      </c>
      <c r="L282" s="1177"/>
      <c r="M282" s="1191"/>
      <c r="N282" s="1177"/>
      <c r="O282" s="1177"/>
      <c r="P282" s="1155"/>
      <c r="Q282" s="1155"/>
      <c r="R282" s="1130"/>
    </row>
    <row r="283" spans="1:18" ht="30.75" customHeight="1">
      <c r="A283" s="3268"/>
      <c r="B283" s="3271" t="s">
        <v>1787</v>
      </c>
      <c r="C283" s="1157" t="s">
        <v>1354</v>
      </c>
      <c r="D283" s="3263" t="s">
        <v>1559</v>
      </c>
      <c r="E283" s="1176"/>
      <c r="F283" s="1159"/>
      <c r="G283" s="1159"/>
      <c r="H283" s="1155"/>
      <c r="I283" s="1177"/>
      <c r="J283" s="1177"/>
      <c r="K283" s="1159">
        <f>1317000/1.1</f>
        <v>1197272.7272727271</v>
      </c>
      <c r="L283" s="1177"/>
      <c r="M283" s="1191"/>
      <c r="N283" s="1177"/>
      <c r="O283" s="1177"/>
      <c r="P283" s="1155"/>
      <c r="Q283" s="1155"/>
      <c r="R283" s="1130"/>
    </row>
    <row r="284" spans="1:18" ht="30.75" customHeight="1">
      <c r="A284" s="3270"/>
      <c r="B284" s="3273"/>
      <c r="C284" s="1157" t="s">
        <v>1353</v>
      </c>
      <c r="D284" s="3266"/>
      <c r="E284" s="1176"/>
      <c r="F284" s="1159"/>
      <c r="G284" s="1159"/>
      <c r="H284" s="1155"/>
      <c r="I284" s="1177"/>
      <c r="J284" s="1177"/>
      <c r="K284" s="1159">
        <f>406000/1.1</f>
        <v>369090.90909090906</v>
      </c>
      <c r="L284" s="1177"/>
      <c r="M284" s="1191"/>
      <c r="N284" s="1177"/>
      <c r="O284" s="1177"/>
      <c r="P284" s="1155"/>
      <c r="Q284" s="1155"/>
      <c r="R284" s="1130"/>
    </row>
    <row r="285" spans="1:18" ht="30.75" customHeight="1">
      <c r="A285" s="3268"/>
      <c r="B285" s="3271" t="s">
        <v>1788</v>
      </c>
      <c r="C285" s="1157" t="s">
        <v>1354</v>
      </c>
      <c r="D285" s="3266"/>
      <c r="E285" s="1176"/>
      <c r="F285" s="1159"/>
      <c r="G285" s="1159"/>
      <c r="H285" s="1155"/>
      <c r="I285" s="1177"/>
      <c r="J285" s="1177"/>
      <c r="K285" s="1159">
        <f>1229000/1.1</f>
        <v>1117272.7272727273</v>
      </c>
      <c r="L285" s="1177"/>
      <c r="M285" s="1191"/>
      <c r="N285" s="1177"/>
      <c r="O285" s="1177"/>
      <c r="P285" s="1155"/>
      <c r="Q285" s="1155"/>
      <c r="R285" s="1130"/>
    </row>
    <row r="286" spans="1:18" ht="30.75" customHeight="1">
      <c r="A286" s="3270"/>
      <c r="B286" s="3273"/>
      <c r="C286" s="1157" t="s">
        <v>1353</v>
      </c>
      <c r="D286" s="3264"/>
      <c r="E286" s="1176"/>
      <c r="F286" s="1159"/>
      <c r="G286" s="1159"/>
      <c r="H286" s="1155"/>
      <c r="I286" s="1177"/>
      <c r="J286" s="1177"/>
      <c r="K286" s="1159">
        <f>376000/1.1</f>
        <v>341818.18181818177</v>
      </c>
      <c r="L286" s="1177"/>
      <c r="M286" s="1191"/>
      <c r="N286" s="1177"/>
      <c r="O286" s="1177"/>
      <c r="P286" s="1155"/>
      <c r="Q286" s="1155"/>
      <c r="R286" s="1130"/>
    </row>
    <row r="287" spans="1:18" ht="30.75" customHeight="1">
      <c r="A287" s="1154"/>
      <c r="B287" s="1182" t="s">
        <v>1789</v>
      </c>
      <c r="C287" s="1183"/>
      <c r="D287" s="1189"/>
      <c r="E287" s="1176"/>
      <c r="F287" s="1159"/>
      <c r="G287" s="1159"/>
      <c r="H287" s="1155"/>
      <c r="I287" s="1177"/>
      <c r="J287" s="1177"/>
      <c r="K287" s="1159"/>
      <c r="L287" s="1177"/>
      <c r="M287" s="1191"/>
      <c r="N287" s="1177"/>
      <c r="O287" s="1177"/>
      <c r="P287" s="1155"/>
      <c r="Q287" s="1155"/>
      <c r="R287" s="1130"/>
    </row>
    <row r="288" spans="1:18" ht="30.75" customHeight="1">
      <c r="A288" s="3268"/>
      <c r="B288" s="3271" t="s">
        <v>1790</v>
      </c>
      <c r="C288" s="1157" t="s">
        <v>1354</v>
      </c>
      <c r="D288" s="3263" t="s">
        <v>1559</v>
      </c>
      <c r="E288" s="1176"/>
      <c r="F288" s="1159"/>
      <c r="G288" s="1159"/>
      <c r="H288" s="1155"/>
      <c r="I288" s="1177"/>
      <c r="J288" s="1177"/>
      <c r="K288" s="1159">
        <f>3817000/1.1</f>
        <v>3469999.9999999995</v>
      </c>
      <c r="L288" s="1177"/>
      <c r="M288" s="1191"/>
      <c r="N288" s="1177"/>
      <c r="O288" s="1177"/>
      <c r="P288" s="1155"/>
      <c r="Q288" s="1155"/>
      <c r="R288" s="1130"/>
    </row>
    <row r="289" spans="1:18" ht="30.75" customHeight="1">
      <c r="A289" s="3270"/>
      <c r="B289" s="3273"/>
      <c r="C289" s="1157" t="s">
        <v>1353</v>
      </c>
      <c r="D289" s="3266"/>
      <c r="E289" s="1176"/>
      <c r="F289" s="1159"/>
      <c r="G289" s="1159"/>
      <c r="H289" s="1155"/>
      <c r="I289" s="1177"/>
      <c r="J289" s="1177"/>
      <c r="K289" s="1159">
        <f>1099000/1.1</f>
        <v>999090.90909090906</v>
      </c>
      <c r="L289" s="1177"/>
      <c r="M289" s="1191"/>
      <c r="N289" s="1177"/>
      <c r="O289" s="1177"/>
      <c r="P289" s="1155"/>
      <c r="Q289" s="1155"/>
      <c r="R289" s="1130"/>
    </row>
    <row r="290" spans="1:18" ht="30.75" customHeight="1">
      <c r="A290" s="3268"/>
      <c r="B290" s="367" t="s">
        <v>1791</v>
      </c>
      <c r="C290" s="1157" t="s">
        <v>1354</v>
      </c>
      <c r="D290" s="3266"/>
      <c r="E290" s="1176"/>
      <c r="F290" s="1159"/>
      <c r="G290" s="1159"/>
      <c r="H290" s="1155"/>
      <c r="I290" s="1177"/>
      <c r="J290" s="1177"/>
      <c r="K290" s="1159">
        <f>2708000/1.1</f>
        <v>2461818.1818181816</v>
      </c>
      <c r="L290" s="1177"/>
      <c r="M290" s="1191"/>
      <c r="N290" s="1177"/>
      <c r="O290" s="1177"/>
      <c r="P290" s="1155"/>
      <c r="Q290" s="1155"/>
      <c r="R290" s="1130"/>
    </row>
    <row r="291" spans="1:18" ht="30.75" customHeight="1">
      <c r="A291" s="3270"/>
      <c r="B291" s="367" t="s">
        <v>1791</v>
      </c>
      <c r="C291" s="1157" t="s">
        <v>1353</v>
      </c>
      <c r="D291" s="3264"/>
      <c r="E291" s="1176"/>
      <c r="F291" s="1159"/>
      <c r="G291" s="1159"/>
      <c r="H291" s="1155"/>
      <c r="I291" s="1177"/>
      <c r="J291" s="1177"/>
      <c r="K291" s="1159">
        <f>781000/1.1</f>
        <v>710000</v>
      </c>
      <c r="L291" s="1177"/>
      <c r="M291" s="1191"/>
      <c r="N291" s="1177"/>
      <c r="O291" s="1177"/>
      <c r="P291" s="1155"/>
      <c r="Q291" s="1155"/>
      <c r="R291" s="1130"/>
    </row>
    <row r="292" spans="1:18" ht="30.75" customHeight="1">
      <c r="A292" s="1154"/>
      <c r="B292" s="1182" t="s">
        <v>1827</v>
      </c>
      <c r="C292" s="1183"/>
      <c r="D292" s="1189"/>
      <c r="E292" s="1176"/>
      <c r="F292" s="1159"/>
      <c r="G292" s="1159"/>
      <c r="H292" s="1155"/>
      <c r="I292" s="1177"/>
      <c r="J292" s="1177"/>
      <c r="K292" s="1159"/>
      <c r="L292" s="1177"/>
      <c r="M292" s="1191"/>
      <c r="N292" s="1177"/>
      <c r="O292" s="1177"/>
      <c r="P292" s="1155"/>
      <c r="Q292" s="1155"/>
      <c r="R292" s="1130"/>
    </row>
    <row r="293" spans="1:18" ht="30.75" customHeight="1">
      <c r="A293" s="3268"/>
      <c r="B293" s="3271" t="s">
        <v>1792</v>
      </c>
      <c r="C293" s="1157" t="s">
        <v>1354</v>
      </c>
      <c r="D293" s="3263" t="s">
        <v>1559</v>
      </c>
      <c r="E293" s="1176"/>
      <c r="F293" s="1159"/>
      <c r="G293" s="1159"/>
      <c r="H293" s="1155"/>
      <c r="I293" s="1177"/>
      <c r="J293" s="1177"/>
      <c r="K293" s="1159">
        <f>2431000/1.1</f>
        <v>2210000</v>
      </c>
      <c r="L293" s="1177"/>
      <c r="M293" s="1191"/>
      <c r="N293" s="1177"/>
      <c r="O293" s="1177"/>
      <c r="P293" s="1155"/>
      <c r="Q293" s="1155"/>
      <c r="R293" s="1130"/>
    </row>
    <row r="294" spans="1:18" ht="30.75" customHeight="1">
      <c r="A294" s="3270"/>
      <c r="B294" s="3273"/>
      <c r="C294" s="1157" t="s">
        <v>1353</v>
      </c>
      <c r="D294" s="3266"/>
      <c r="E294" s="1176"/>
      <c r="F294" s="1159"/>
      <c r="G294" s="1159"/>
      <c r="H294" s="1155"/>
      <c r="I294" s="1177"/>
      <c r="J294" s="1177"/>
      <c r="K294" s="1159">
        <f>717000/1.1</f>
        <v>651818.18181818177</v>
      </c>
      <c r="L294" s="1177"/>
      <c r="M294" s="1191"/>
      <c r="N294" s="1177"/>
      <c r="O294" s="1177"/>
      <c r="P294" s="1155"/>
      <c r="Q294" s="1155"/>
      <c r="R294" s="1130"/>
    </row>
    <row r="295" spans="1:18" ht="30.75" customHeight="1">
      <c r="A295" s="3268"/>
      <c r="B295" s="3271" t="s">
        <v>1793</v>
      </c>
      <c r="C295" s="1157" t="s">
        <v>1354</v>
      </c>
      <c r="D295" s="3266"/>
      <c r="E295" s="1176"/>
      <c r="F295" s="1159"/>
      <c r="G295" s="1159"/>
      <c r="H295" s="1155"/>
      <c r="I295" s="1177"/>
      <c r="J295" s="1177"/>
      <c r="K295" s="1159">
        <f>1114000/1.1</f>
        <v>1012727.2727272726</v>
      </c>
      <c r="L295" s="1177"/>
      <c r="M295" s="1191"/>
      <c r="N295" s="1177"/>
      <c r="O295" s="1177"/>
      <c r="P295" s="1155"/>
      <c r="Q295" s="1155"/>
      <c r="R295" s="1130"/>
    </row>
    <row r="296" spans="1:18" ht="36.75" customHeight="1">
      <c r="A296" s="3270"/>
      <c r="B296" s="3273"/>
      <c r="C296" s="1157" t="s">
        <v>1353</v>
      </c>
      <c r="D296" s="3264"/>
      <c r="E296" s="1176"/>
      <c r="F296" s="1159"/>
      <c r="G296" s="1159"/>
      <c r="H296" s="1155"/>
      <c r="I296" s="1177"/>
      <c r="J296" s="1177"/>
      <c r="K296" s="1159">
        <f>327000/1.1</f>
        <v>297272.72727272724</v>
      </c>
      <c r="L296" s="1177"/>
      <c r="M296" s="1191"/>
      <c r="N296" s="1177"/>
      <c r="O296" s="1177"/>
      <c r="P296" s="1155"/>
      <c r="Q296" s="1155"/>
      <c r="R296" s="1130"/>
    </row>
    <row r="297" spans="1:18" ht="36.75" customHeight="1">
      <c r="A297" s="1154"/>
      <c r="B297" s="1182" t="s">
        <v>1794</v>
      </c>
      <c r="C297" s="1183"/>
      <c r="D297" s="1189"/>
      <c r="E297" s="1176"/>
      <c r="F297" s="1159"/>
      <c r="G297" s="1159"/>
      <c r="H297" s="1155"/>
      <c r="I297" s="1177"/>
      <c r="J297" s="1177"/>
      <c r="K297" s="1159"/>
      <c r="L297" s="1177"/>
      <c r="M297" s="1191"/>
      <c r="N297" s="1177"/>
      <c r="O297" s="1177"/>
      <c r="P297" s="1155"/>
      <c r="Q297" s="1155"/>
      <c r="R297" s="1130"/>
    </row>
    <row r="298" spans="1:18" ht="36.75" customHeight="1">
      <c r="A298" s="1154"/>
      <c r="B298" s="1190" t="s">
        <v>1798</v>
      </c>
      <c r="C298" s="1183"/>
      <c r="D298" s="3263" t="s">
        <v>1559</v>
      </c>
      <c r="E298" s="1176"/>
      <c r="F298" s="1159"/>
      <c r="G298" s="1159"/>
      <c r="H298" s="1155"/>
      <c r="I298" s="1177"/>
      <c r="J298" s="1177"/>
      <c r="K298" s="1159"/>
      <c r="L298" s="1177"/>
      <c r="M298" s="1191"/>
      <c r="N298" s="1177"/>
      <c r="O298" s="1177"/>
      <c r="P298" s="1155"/>
      <c r="Q298" s="1155"/>
      <c r="R298" s="1130"/>
    </row>
    <row r="299" spans="1:18" ht="36.75" customHeight="1">
      <c r="A299" s="3268"/>
      <c r="B299" s="3271" t="s">
        <v>1796</v>
      </c>
      <c r="C299" s="1157" t="s">
        <v>1795</v>
      </c>
      <c r="D299" s="3266"/>
      <c r="E299" s="1176"/>
      <c r="F299" s="1159"/>
      <c r="G299" s="1159"/>
      <c r="H299" s="1155"/>
      <c r="I299" s="1177"/>
      <c r="J299" s="1177"/>
      <c r="K299" s="1159">
        <f>510000/1.1</f>
        <v>463636.36363636359</v>
      </c>
      <c r="L299" s="1177"/>
      <c r="M299" s="1191"/>
      <c r="N299" s="1177"/>
      <c r="O299" s="1177"/>
      <c r="P299" s="1155"/>
      <c r="Q299" s="1155"/>
      <c r="R299" s="1130"/>
    </row>
    <row r="300" spans="1:18" ht="36.75" customHeight="1">
      <c r="A300" s="3270"/>
      <c r="B300" s="3273"/>
      <c r="C300" s="1157" t="s">
        <v>1797</v>
      </c>
      <c r="D300" s="3266"/>
      <c r="E300" s="1176"/>
      <c r="F300" s="1159"/>
      <c r="G300" s="1159"/>
      <c r="H300" s="1155"/>
      <c r="I300" s="1177"/>
      <c r="J300" s="1177"/>
      <c r="K300" s="1159">
        <f>481000/1.1</f>
        <v>437272.72727272724</v>
      </c>
      <c r="L300" s="1177"/>
      <c r="M300" s="1191"/>
      <c r="N300" s="1177"/>
      <c r="O300" s="1177"/>
      <c r="P300" s="1155"/>
      <c r="Q300" s="1155"/>
      <c r="R300" s="1130"/>
    </row>
    <row r="301" spans="1:18" ht="36.75" customHeight="1">
      <c r="A301" s="1154"/>
      <c r="B301" s="1190" t="s">
        <v>1799</v>
      </c>
      <c r="C301" s="1154"/>
      <c r="D301" s="3264"/>
      <c r="E301" s="1176"/>
      <c r="F301" s="1159"/>
      <c r="G301" s="1159"/>
      <c r="H301" s="1155"/>
      <c r="I301" s="1177"/>
      <c r="J301" s="1177"/>
      <c r="K301" s="1177"/>
      <c r="L301" s="1177"/>
      <c r="M301" s="1191"/>
      <c r="N301" s="1177"/>
      <c r="O301" s="1177"/>
      <c r="P301" s="1155"/>
      <c r="Q301" s="1155"/>
      <c r="R301" s="1130"/>
    </row>
    <row r="302" spans="1:18" ht="36.75" customHeight="1">
      <c r="A302" s="1154"/>
      <c r="B302" s="367" t="s">
        <v>1828</v>
      </c>
      <c r="C302" s="1157" t="s">
        <v>1797</v>
      </c>
      <c r="D302" s="1323"/>
      <c r="E302" s="1176"/>
      <c r="F302" s="1159"/>
      <c r="G302" s="1159"/>
      <c r="H302" s="1155"/>
      <c r="I302" s="1177"/>
      <c r="J302" s="1177"/>
      <c r="K302" s="1159">
        <f>399000/1.1</f>
        <v>362727.27272727271</v>
      </c>
      <c r="L302" s="1177"/>
      <c r="M302" s="1216"/>
      <c r="N302" s="1177"/>
      <c r="O302" s="1177"/>
      <c r="P302" s="1155"/>
      <c r="Q302" s="1155"/>
      <c r="R302" s="1130"/>
    </row>
    <row r="303" spans="1:18" ht="36.75" customHeight="1">
      <c r="A303" s="1154"/>
      <c r="B303" s="1190" t="s">
        <v>1829</v>
      </c>
      <c r="C303" s="1183"/>
      <c r="D303" s="1180"/>
      <c r="E303" s="1176"/>
      <c r="F303" s="1159"/>
      <c r="G303" s="1159"/>
      <c r="H303" s="1155"/>
      <c r="I303" s="1177"/>
      <c r="J303" s="1177"/>
      <c r="K303" s="1159"/>
      <c r="L303" s="1177"/>
      <c r="M303" s="1191"/>
      <c r="N303" s="1177"/>
      <c r="O303" s="1177"/>
      <c r="P303" s="1155"/>
      <c r="Q303" s="1155"/>
      <c r="R303" s="1130"/>
    </row>
    <row r="304" spans="1:18" ht="36.75" customHeight="1">
      <c r="A304" s="1186"/>
      <c r="B304" s="367" t="s">
        <v>1830</v>
      </c>
      <c r="C304" s="1157" t="s">
        <v>1797</v>
      </c>
      <c r="D304" s="1323"/>
      <c r="E304" s="1176"/>
      <c r="F304" s="1159"/>
      <c r="G304" s="1159"/>
      <c r="H304" s="1155"/>
      <c r="I304" s="1177"/>
      <c r="J304" s="1177"/>
      <c r="K304" s="1159">
        <f>290000/1.1</f>
        <v>263636.36363636359</v>
      </c>
      <c r="L304" s="1177"/>
      <c r="M304" s="1191"/>
      <c r="N304" s="1177"/>
      <c r="O304" s="1177"/>
      <c r="P304" s="1155"/>
      <c r="Q304" s="1155"/>
      <c r="R304" s="1130"/>
    </row>
    <row r="305" spans="1:18" ht="36.75" customHeight="1">
      <c r="A305" s="1154"/>
      <c r="B305" s="1190" t="s">
        <v>1800</v>
      </c>
      <c r="C305" s="1157"/>
      <c r="D305" s="1322"/>
      <c r="E305" s="1176"/>
      <c r="F305" s="1159"/>
      <c r="G305" s="1159"/>
      <c r="H305" s="1155"/>
      <c r="I305" s="1177"/>
      <c r="J305" s="1177"/>
      <c r="K305" s="1159"/>
      <c r="L305" s="1177"/>
      <c r="M305" s="1191"/>
      <c r="N305" s="1177"/>
      <c r="O305" s="1177"/>
      <c r="P305" s="1155"/>
      <c r="Q305" s="1155"/>
      <c r="R305" s="1130"/>
    </row>
    <row r="306" spans="1:18" ht="36.75" customHeight="1">
      <c r="A306" s="3268"/>
      <c r="B306" s="3271" t="s">
        <v>1801</v>
      </c>
      <c r="C306" s="1157" t="s">
        <v>1802</v>
      </c>
      <c r="D306" s="3263" t="s">
        <v>1559</v>
      </c>
      <c r="E306" s="1176"/>
      <c r="F306" s="1159"/>
      <c r="G306" s="1159"/>
      <c r="H306" s="1155"/>
      <c r="I306" s="1177"/>
      <c r="J306" s="1177"/>
      <c r="K306" s="1159">
        <f>2757000/1.1</f>
        <v>2506363.6363636362</v>
      </c>
      <c r="L306" s="1177"/>
      <c r="M306" s="1191"/>
      <c r="N306" s="1177"/>
      <c r="O306" s="1177"/>
      <c r="P306" s="1155"/>
      <c r="Q306" s="1155"/>
      <c r="R306" s="1130"/>
    </row>
    <row r="307" spans="1:18" ht="36.75" customHeight="1">
      <c r="A307" s="3269"/>
      <c r="B307" s="3272"/>
      <c r="C307" s="1157" t="s">
        <v>1803</v>
      </c>
      <c r="D307" s="3266"/>
      <c r="E307" s="1176"/>
      <c r="F307" s="1159"/>
      <c r="G307" s="1159"/>
      <c r="H307" s="1155"/>
      <c r="I307" s="1177"/>
      <c r="J307" s="1177"/>
      <c r="K307" s="1159">
        <f>633000/1.1</f>
        <v>575454.54545454541</v>
      </c>
      <c r="L307" s="1177"/>
      <c r="M307" s="1191"/>
      <c r="N307" s="1177"/>
      <c r="O307" s="1177"/>
      <c r="P307" s="1155"/>
      <c r="Q307" s="1155"/>
      <c r="R307" s="1130"/>
    </row>
    <row r="308" spans="1:18" ht="36.75" customHeight="1">
      <c r="A308" s="3270"/>
      <c r="B308" s="3273"/>
      <c r="C308" s="1157" t="s">
        <v>1804</v>
      </c>
      <c r="D308" s="3264"/>
      <c r="E308" s="1176"/>
      <c r="F308" s="1159"/>
      <c r="G308" s="1159"/>
      <c r="H308" s="1155"/>
      <c r="I308" s="1177"/>
      <c r="J308" s="1177"/>
      <c r="K308" s="1159">
        <f>181000/1.1</f>
        <v>164545.45454545453</v>
      </c>
      <c r="L308" s="1177"/>
      <c r="M308" s="1191"/>
      <c r="N308" s="1177"/>
      <c r="O308" s="1177"/>
      <c r="P308" s="1155"/>
      <c r="Q308" s="1155"/>
      <c r="R308" s="1130"/>
    </row>
    <row r="309" spans="1:18" ht="21.75" customHeight="1">
      <c r="A309" s="1286" t="s">
        <v>1312</v>
      </c>
      <c r="B309" s="1288" t="s">
        <v>1296</v>
      </c>
      <c r="C309" s="1289"/>
      <c r="D309" s="1312"/>
      <c r="E309" s="1288"/>
      <c r="F309" s="1289"/>
      <c r="G309" s="1289"/>
      <c r="H309" s="1192"/>
      <c r="I309" s="1289"/>
      <c r="J309" s="1289"/>
      <c r="K309" s="1289"/>
      <c r="L309" s="1289"/>
      <c r="M309" s="1312"/>
      <c r="N309" s="1289"/>
      <c r="O309" s="1289"/>
      <c r="P309" s="1192"/>
      <c r="Q309" s="1192"/>
      <c r="R309" s="1193"/>
    </row>
    <row r="310" spans="1:18" ht="30.75" customHeight="1">
      <c r="A310" s="1000">
        <v>1</v>
      </c>
      <c r="B310" s="3209" t="s">
        <v>1977</v>
      </c>
      <c r="C310" s="3210"/>
      <c r="D310" s="3210"/>
      <c r="E310" s="3211"/>
      <c r="F310" s="3211"/>
      <c r="G310" s="3211"/>
      <c r="H310" s="3211"/>
      <c r="I310" s="3211"/>
      <c r="J310" s="3211"/>
      <c r="K310" s="3211"/>
      <c r="L310" s="3211"/>
      <c r="M310" s="3211"/>
      <c r="N310" s="3211"/>
      <c r="O310" s="3211"/>
      <c r="P310" s="3211"/>
      <c r="Q310" s="3211"/>
      <c r="R310" s="3212"/>
    </row>
    <row r="311" spans="1:18" ht="35.25" customHeight="1">
      <c r="A311" s="1007"/>
      <c r="B311" s="320" t="s">
        <v>1297</v>
      </c>
      <c r="C311" s="1038" t="s">
        <v>146</v>
      </c>
      <c r="D311" s="3228" t="s">
        <v>1557</v>
      </c>
      <c r="E311" s="1194"/>
      <c r="F311" s="1194"/>
      <c r="G311" s="1202">
        <f>29500/1.1</f>
        <v>26818.181818181816</v>
      </c>
      <c r="H311" s="1195"/>
      <c r="I311" s="3276" t="s">
        <v>1519</v>
      </c>
      <c r="J311" s="3277"/>
      <c r="K311" s="3277"/>
      <c r="L311" s="3277"/>
      <c r="M311" s="3278"/>
      <c r="N311" s="1194">
        <f>29000/1.1</f>
        <v>26363.63636363636</v>
      </c>
      <c r="O311" s="3276" t="s">
        <v>1520</v>
      </c>
      <c r="P311" s="3277"/>
      <c r="Q311" s="3277"/>
      <c r="R311" s="3278"/>
    </row>
    <row r="312" spans="1:18" ht="35.25" customHeight="1">
      <c r="A312" s="1007"/>
      <c r="B312" s="1196" t="s">
        <v>1298</v>
      </c>
      <c r="C312" s="1311" t="s">
        <v>146</v>
      </c>
      <c r="D312" s="3230"/>
      <c r="E312" s="1197"/>
      <c r="F312" s="1197"/>
      <c r="G312" s="1266">
        <f>17500/1.1</f>
        <v>15909.090909090908</v>
      </c>
      <c r="H312" s="1194"/>
      <c r="I312" s="3279"/>
      <c r="J312" s="3280"/>
      <c r="K312" s="3280"/>
      <c r="L312" s="3280"/>
      <c r="M312" s="3281"/>
      <c r="N312" s="1267">
        <f>17000/1.1</f>
        <v>15454.545454545454</v>
      </c>
      <c r="O312" s="3279"/>
      <c r="P312" s="3280"/>
      <c r="Q312" s="3280"/>
      <c r="R312" s="3281"/>
    </row>
    <row r="313" spans="1:18" ht="35.25" customHeight="1">
      <c r="A313" s="1007"/>
      <c r="B313" s="320" t="s">
        <v>1299</v>
      </c>
      <c r="C313" s="1038" t="s">
        <v>146</v>
      </c>
      <c r="D313" s="3228" t="s">
        <v>1557</v>
      </c>
      <c r="E313" s="1194"/>
      <c r="F313" s="1194"/>
      <c r="G313" s="1232">
        <f>13000/1.1</f>
        <v>11818.181818181818</v>
      </c>
      <c r="H313" s="1198"/>
      <c r="I313" s="3279"/>
      <c r="J313" s="3280"/>
      <c r="K313" s="3280"/>
      <c r="L313" s="3280"/>
      <c r="M313" s="3281"/>
      <c r="N313" s="1198">
        <f>12500/1.1</f>
        <v>11363.636363636362</v>
      </c>
      <c r="O313" s="3279"/>
      <c r="P313" s="3280"/>
      <c r="Q313" s="3280"/>
      <c r="R313" s="3281"/>
    </row>
    <row r="314" spans="1:18" ht="35.25" customHeight="1">
      <c r="A314" s="1007"/>
      <c r="B314" s="321" t="s">
        <v>136</v>
      </c>
      <c r="C314" s="1038" t="s">
        <v>146</v>
      </c>
      <c r="D314" s="3230"/>
      <c r="E314" s="1194"/>
      <c r="F314" s="1194"/>
      <c r="G314" s="1202">
        <f>32500/1.1</f>
        <v>29545.454545454544</v>
      </c>
      <c r="H314" s="1194"/>
      <c r="I314" s="3279"/>
      <c r="J314" s="3280"/>
      <c r="K314" s="3280"/>
      <c r="L314" s="3280"/>
      <c r="M314" s="3281"/>
      <c r="N314" s="1203">
        <f>32000/1.1</f>
        <v>29090.909090909088</v>
      </c>
      <c r="O314" s="3279"/>
      <c r="P314" s="3280"/>
      <c r="Q314" s="3280"/>
      <c r="R314" s="3281"/>
    </row>
    <row r="315" spans="1:18" ht="35.25" customHeight="1">
      <c r="A315" s="1007"/>
      <c r="B315" s="1199" t="s">
        <v>1300</v>
      </c>
      <c r="C315" s="1038" t="s">
        <v>146</v>
      </c>
      <c r="D315" s="3228" t="s">
        <v>1557</v>
      </c>
      <c r="E315" s="1194"/>
      <c r="F315" s="1194"/>
      <c r="G315" s="1268">
        <f>57500/1.1</f>
        <v>52272.727272727272</v>
      </c>
      <c r="H315" s="1195"/>
      <c r="I315" s="3279"/>
      <c r="J315" s="3280"/>
      <c r="K315" s="3280"/>
      <c r="L315" s="3280"/>
      <c r="M315" s="3281"/>
      <c r="N315" s="1269">
        <f>57000/1.1</f>
        <v>51818.181818181816</v>
      </c>
      <c r="O315" s="3279"/>
      <c r="P315" s="3280"/>
      <c r="Q315" s="3280"/>
      <c r="R315" s="3281"/>
    </row>
    <row r="316" spans="1:18" ht="35.25" customHeight="1">
      <c r="A316" s="1007"/>
      <c r="B316" s="321" t="s">
        <v>539</v>
      </c>
      <c r="C316" s="1038" t="s">
        <v>146</v>
      </c>
      <c r="D316" s="3229"/>
      <c r="E316" s="1194"/>
      <c r="F316" s="1194"/>
      <c r="G316" s="1202">
        <f>81500/1.1</f>
        <v>74090.909090909088</v>
      </c>
      <c r="H316" s="1195"/>
      <c r="I316" s="3279"/>
      <c r="J316" s="3280"/>
      <c r="K316" s="3280"/>
      <c r="L316" s="3280"/>
      <c r="M316" s="3281"/>
      <c r="N316" s="1202">
        <f>81000/1.1</f>
        <v>73636.363636363632</v>
      </c>
      <c r="O316" s="3279"/>
      <c r="P316" s="3280"/>
      <c r="Q316" s="3280"/>
      <c r="R316" s="3281"/>
    </row>
    <row r="317" spans="1:18" ht="35.25" customHeight="1">
      <c r="A317" s="1007"/>
      <c r="B317" s="1199" t="s">
        <v>135</v>
      </c>
      <c r="C317" s="1038" t="s">
        <v>146</v>
      </c>
      <c r="D317" s="3230"/>
      <c r="E317" s="1194"/>
      <c r="F317" s="1194"/>
      <c r="G317" s="1266">
        <f>110500/1.1</f>
        <v>100454.54545454544</v>
      </c>
      <c r="H317" s="1195"/>
      <c r="I317" s="3279"/>
      <c r="J317" s="3280"/>
      <c r="K317" s="3280"/>
      <c r="L317" s="3280"/>
      <c r="M317" s="3281"/>
      <c r="N317" s="1202">
        <f>110000/1.1</f>
        <v>99999.999999999985</v>
      </c>
      <c r="O317" s="3279"/>
      <c r="P317" s="3280"/>
      <c r="Q317" s="3280"/>
      <c r="R317" s="3281"/>
    </row>
    <row r="318" spans="1:18" ht="35.25" customHeight="1">
      <c r="A318" s="1007"/>
      <c r="B318" s="321" t="s">
        <v>1301</v>
      </c>
      <c r="C318" s="1038" t="s">
        <v>146</v>
      </c>
      <c r="D318" s="3228" t="s">
        <v>1557</v>
      </c>
      <c r="E318" s="1194"/>
      <c r="F318" s="1194"/>
      <c r="G318" s="1202">
        <f>10500/1.1</f>
        <v>9545.4545454545441</v>
      </c>
      <c r="H318" s="1195"/>
      <c r="I318" s="3279"/>
      <c r="J318" s="3280"/>
      <c r="K318" s="3280"/>
      <c r="L318" s="3280"/>
      <c r="M318" s="3281"/>
      <c r="N318" s="1202">
        <f>10000/1.1</f>
        <v>9090.9090909090901</v>
      </c>
      <c r="O318" s="3279"/>
      <c r="P318" s="3280"/>
      <c r="Q318" s="3280"/>
      <c r="R318" s="3281"/>
    </row>
    <row r="319" spans="1:18" ht="35.25" customHeight="1">
      <c r="A319" s="1007"/>
      <c r="B319" s="1038" t="s">
        <v>1302</v>
      </c>
      <c r="C319" s="1038" t="s">
        <v>146</v>
      </c>
      <c r="D319" s="3229"/>
      <c r="E319" s="1194"/>
      <c r="F319" s="1194"/>
      <c r="G319" s="1232">
        <f>6500/1.1</f>
        <v>5909.090909090909</v>
      </c>
      <c r="H319" s="1195"/>
      <c r="I319" s="3279"/>
      <c r="J319" s="3280"/>
      <c r="K319" s="3280"/>
      <c r="L319" s="3280"/>
      <c r="M319" s="3281"/>
      <c r="N319" s="1270">
        <f>6000/1.1</f>
        <v>5454.545454545454</v>
      </c>
      <c r="O319" s="3279"/>
      <c r="P319" s="3280"/>
      <c r="Q319" s="3280"/>
      <c r="R319" s="3281"/>
    </row>
    <row r="320" spans="1:18" ht="35.25" customHeight="1">
      <c r="A320" s="1007"/>
      <c r="B320" s="321" t="s">
        <v>1303</v>
      </c>
      <c r="C320" s="1038" t="s">
        <v>146</v>
      </c>
      <c r="D320" s="3230"/>
      <c r="E320" s="1194"/>
      <c r="F320" s="1194"/>
      <c r="G320" s="1202">
        <f>11500/1.1</f>
        <v>10454.545454545454</v>
      </c>
      <c r="H320" s="1195"/>
      <c r="I320" s="3279"/>
      <c r="J320" s="3280"/>
      <c r="K320" s="3280"/>
      <c r="L320" s="3280"/>
      <c r="M320" s="3281"/>
      <c r="N320" s="1202">
        <f>11000/1.1</f>
        <v>10000</v>
      </c>
      <c r="O320" s="3279"/>
      <c r="P320" s="3280"/>
      <c r="Q320" s="3280"/>
      <c r="R320" s="3281"/>
    </row>
    <row r="321" spans="1:18" ht="35.25" customHeight="1">
      <c r="A321" s="1007"/>
      <c r="B321" s="1199" t="s">
        <v>1304</v>
      </c>
      <c r="C321" s="1038" t="s">
        <v>146</v>
      </c>
      <c r="D321" s="3228" t="s">
        <v>1557</v>
      </c>
      <c r="E321" s="1194"/>
      <c r="F321" s="1194"/>
      <c r="G321" s="1202">
        <f>14000/1.1</f>
        <v>12727.272727272726</v>
      </c>
      <c r="H321" s="1195"/>
      <c r="I321" s="3279"/>
      <c r="J321" s="3280"/>
      <c r="K321" s="3280"/>
      <c r="L321" s="3280"/>
      <c r="M321" s="3281"/>
      <c r="N321" s="1197">
        <f>13500/1.1</f>
        <v>12272.727272727272</v>
      </c>
      <c r="O321" s="3279"/>
      <c r="P321" s="3280"/>
      <c r="Q321" s="3280"/>
      <c r="R321" s="3281"/>
    </row>
    <row r="322" spans="1:18" ht="35.25" customHeight="1">
      <c r="A322" s="1007"/>
      <c r="B322" s="321" t="s">
        <v>1305</v>
      </c>
      <c r="C322" s="1038" t="s">
        <v>146</v>
      </c>
      <c r="D322" s="3229"/>
      <c r="E322" s="1194"/>
      <c r="F322" s="1194"/>
      <c r="G322" s="1202">
        <f>10500/1.1</f>
        <v>9545.4545454545441</v>
      </c>
      <c r="H322" s="1195"/>
      <c r="I322" s="3279"/>
      <c r="J322" s="3280"/>
      <c r="K322" s="3280"/>
      <c r="L322" s="3280"/>
      <c r="M322" s="3281"/>
      <c r="N322" s="1203">
        <f>10000/1.1</f>
        <v>9090.9090909090901</v>
      </c>
      <c r="O322" s="3279"/>
      <c r="P322" s="3280"/>
      <c r="Q322" s="3280"/>
      <c r="R322" s="3281"/>
    </row>
    <row r="323" spans="1:18" ht="35.25" customHeight="1">
      <c r="A323" s="1007"/>
      <c r="B323" s="1199" t="s">
        <v>1306</v>
      </c>
      <c r="C323" s="1038" t="s">
        <v>146</v>
      </c>
      <c r="D323" s="3229"/>
      <c r="E323" s="1194"/>
      <c r="F323" s="1194"/>
      <c r="G323" s="1232">
        <f>12000/1.1</f>
        <v>10909.090909090908</v>
      </c>
      <c r="H323" s="1195"/>
      <c r="I323" s="3279"/>
      <c r="J323" s="3280"/>
      <c r="K323" s="3280"/>
      <c r="L323" s="3280"/>
      <c r="M323" s="3281"/>
      <c r="N323" s="1271">
        <f>11500/1.1</f>
        <v>10454.545454545454</v>
      </c>
      <c r="O323" s="3279"/>
      <c r="P323" s="3280"/>
      <c r="Q323" s="3280"/>
      <c r="R323" s="3281"/>
    </row>
    <row r="324" spans="1:18" ht="35.25" customHeight="1">
      <c r="A324" s="1007"/>
      <c r="B324" s="321" t="s">
        <v>1307</v>
      </c>
      <c r="C324" s="1038" t="s">
        <v>146</v>
      </c>
      <c r="D324" s="3229"/>
      <c r="E324" s="1194"/>
      <c r="F324" s="1194"/>
      <c r="G324" s="1202">
        <f>73500/1.1</f>
        <v>66818.181818181809</v>
      </c>
      <c r="H324" s="1195"/>
      <c r="I324" s="3282"/>
      <c r="J324" s="3283"/>
      <c r="K324" s="3284"/>
      <c r="L324" s="3284"/>
      <c r="M324" s="3285"/>
      <c r="N324" s="1194">
        <f>73000/1.1</f>
        <v>66363.636363636353</v>
      </c>
      <c r="O324" s="3279"/>
      <c r="P324" s="3280"/>
      <c r="Q324" s="3280"/>
      <c r="R324" s="3281"/>
    </row>
    <row r="325" spans="1:18" ht="33" customHeight="1">
      <c r="A325" s="1154"/>
      <c r="B325" s="1199" t="s">
        <v>1308</v>
      </c>
      <c r="C325" s="1038" t="s">
        <v>146</v>
      </c>
      <c r="D325" s="3230"/>
      <c r="E325" s="1194"/>
      <c r="F325" s="1194"/>
      <c r="G325" s="1232">
        <f>12500/1.1</f>
        <v>11363.636363636362</v>
      </c>
      <c r="H325" s="413"/>
      <c r="I325" s="3286"/>
      <c r="J325" s="3287"/>
      <c r="K325" s="3288"/>
      <c r="L325" s="3288"/>
      <c r="M325" s="3289"/>
      <c r="N325" s="1204">
        <f>12000/1.1</f>
        <v>10909.090909090908</v>
      </c>
      <c r="O325" s="1325"/>
      <c r="P325" s="1290"/>
      <c r="Q325" s="1290"/>
      <c r="R325" s="1291"/>
    </row>
    <row r="326" spans="1:18" ht="45.75" customHeight="1">
      <c r="A326" s="1200">
        <v>2</v>
      </c>
      <c r="B326" s="3195" t="s">
        <v>2033</v>
      </c>
      <c r="C326" s="3174"/>
      <c r="D326" s="3174"/>
      <c r="E326" s="3173"/>
      <c r="F326" s="3173"/>
      <c r="G326" s="3173"/>
      <c r="H326" s="3173"/>
      <c r="I326" s="3173"/>
      <c r="J326" s="3173"/>
      <c r="K326" s="3173"/>
      <c r="L326" s="3173"/>
      <c r="M326" s="3173"/>
      <c r="N326" s="3173"/>
      <c r="O326" s="3173"/>
      <c r="P326" s="3173"/>
      <c r="Q326" s="3173"/>
      <c r="R326" s="3175"/>
    </row>
    <row r="327" spans="1:18" ht="31.5" customHeight="1">
      <c r="A327" s="1200"/>
      <c r="B327" s="1305"/>
      <c r="C327" s="1297"/>
      <c r="D327" s="1296"/>
      <c r="E327" s="3275" t="s">
        <v>1911</v>
      </c>
      <c r="F327" s="3192"/>
      <c r="G327" s="3192"/>
      <c r="H327" s="3192"/>
      <c r="I327" s="3223"/>
      <c r="J327" s="3223"/>
      <c r="K327" s="3223"/>
      <c r="L327" s="3223"/>
      <c r="M327" s="3223"/>
      <c r="N327" s="3223"/>
      <c r="O327" s="3223"/>
      <c r="P327" s="3223"/>
      <c r="Q327" s="3223"/>
      <c r="R327" s="3224"/>
    </row>
    <row r="328" spans="1:18" ht="48.75" customHeight="1">
      <c r="A328" s="1201">
        <v>1</v>
      </c>
      <c r="B328" s="320" t="s">
        <v>1910</v>
      </c>
      <c r="C328" s="1038" t="s">
        <v>146</v>
      </c>
      <c r="D328" s="3228" t="s">
        <v>1927</v>
      </c>
      <c r="E328" s="1300"/>
      <c r="F328" s="1301"/>
      <c r="G328" s="1301"/>
      <c r="H328" s="1301"/>
      <c r="I328" s="1297"/>
      <c r="J328" s="1297"/>
      <c r="K328" s="1260">
        <v>19000</v>
      </c>
      <c r="L328" s="1297"/>
      <c r="M328" s="1191"/>
      <c r="N328" s="1297"/>
      <c r="O328" s="1297"/>
      <c r="P328" s="1297"/>
      <c r="Q328" s="1297"/>
      <c r="R328" s="1298"/>
    </row>
    <row r="329" spans="1:18" ht="34.5" customHeight="1">
      <c r="A329" s="1201"/>
      <c r="B329" s="1196" t="s">
        <v>1929</v>
      </c>
      <c r="C329" s="1311" t="s">
        <v>146</v>
      </c>
      <c r="D329" s="3229"/>
      <c r="E329" s="1300"/>
      <c r="F329" s="1301"/>
      <c r="G329" s="1301"/>
      <c r="H329" s="1301"/>
      <c r="I329" s="1297"/>
      <c r="J329" s="1297"/>
      <c r="K329" s="1205">
        <v>22000</v>
      </c>
      <c r="L329" s="1297"/>
      <c r="M329" s="1191"/>
      <c r="N329" s="1297"/>
      <c r="O329" s="1297"/>
      <c r="P329" s="1297"/>
      <c r="Q329" s="1297"/>
      <c r="R329" s="1298"/>
    </row>
    <row r="330" spans="1:18" ht="34.5" customHeight="1">
      <c r="A330" s="1201">
        <v>2</v>
      </c>
      <c r="B330" s="320" t="s">
        <v>137</v>
      </c>
      <c r="C330" s="1038" t="s">
        <v>146</v>
      </c>
      <c r="D330" s="3229"/>
      <c r="E330" s="1202"/>
      <c r="F330" s="1203"/>
      <c r="G330" s="1204"/>
      <c r="H330" s="1289"/>
      <c r="I330" s="1326"/>
      <c r="J330" s="1326"/>
      <c r="K330" s="1205"/>
      <c r="L330" s="1327"/>
      <c r="M330" s="1191"/>
      <c r="N330" s="1204"/>
      <c r="O330" s="1326"/>
      <c r="P330" s="1290"/>
      <c r="Q330" s="1290"/>
      <c r="R330" s="1291"/>
    </row>
    <row r="331" spans="1:18" ht="34.5" customHeight="1">
      <c r="A331" s="1201"/>
      <c r="B331" s="1196" t="s">
        <v>1913</v>
      </c>
      <c r="C331" s="1038" t="s">
        <v>146</v>
      </c>
      <c r="D331" s="3229"/>
      <c r="E331" s="1202"/>
      <c r="F331" s="1203"/>
      <c r="G331" s="1204"/>
      <c r="H331" s="1289"/>
      <c r="I331" s="1326"/>
      <c r="J331" s="1326"/>
      <c r="K331" s="1205">
        <v>30000</v>
      </c>
      <c r="L331" s="1327"/>
      <c r="M331" s="1191"/>
      <c r="N331" s="1204"/>
      <c r="O331" s="1326"/>
      <c r="P331" s="1290"/>
      <c r="Q331" s="1290"/>
      <c r="R331" s="1291"/>
    </row>
    <row r="332" spans="1:18" ht="34.5" customHeight="1">
      <c r="A332" s="1201"/>
      <c r="B332" s="1108" t="s">
        <v>1914</v>
      </c>
      <c r="C332" s="1038" t="s">
        <v>146</v>
      </c>
      <c r="D332" s="3229"/>
      <c r="E332" s="1202"/>
      <c r="F332" s="1203"/>
      <c r="G332" s="1204"/>
      <c r="H332" s="1289"/>
      <c r="I332" s="1326"/>
      <c r="J332" s="1326"/>
      <c r="K332" s="1205">
        <v>32000</v>
      </c>
      <c r="L332" s="1327"/>
      <c r="M332" s="1191"/>
      <c r="N332" s="1204"/>
      <c r="O332" s="1326"/>
      <c r="P332" s="1290"/>
      <c r="Q332" s="1290"/>
      <c r="R332" s="1291"/>
    </row>
    <row r="333" spans="1:18" ht="34.5" customHeight="1">
      <c r="A333" s="1201">
        <v>3</v>
      </c>
      <c r="B333" s="1108" t="s">
        <v>1915</v>
      </c>
      <c r="C333" s="1038" t="s">
        <v>146</v>
      </c>
      <c r="D333" s="3229"/>
      <c r="E333" s="1203"/>
      <c r="F333" s="1203"/>
      <c r="G333" s="1204"/>
      <c r="H333" s="1289"/>
      <c r="I333" s="1326"/>
      <c r="J333" s="1326"/>
      <c r="K333" s="1205"/>
      <c r="L333" s="1327"/>
      <c r="M333" s="1191"/>
      <c r="N333" s="1204"/>
      <c r="O333" s="1326"/>
      <c r="P333" s="1290"/>
      <c r="Q333" s="1290"/>
      <c r="R333" s="1291"/>
    </row>
    <row r="334" spans="1:18" ht="34.5" customHeight="1">
      <c r="A334" s="1201"/>
      <c r="B334" s="1108" t="s">
        <v>1913</v>
      </c>
      <c r="C334" s="1038" t="s">
        <v>146</v>
      </c>
      <c r="D334" s="3229"/>
      <c r="E334" s="1203"/>
      <c r="F334" s="1203"/>
      <c r="G334" s="1204"/>
      <c r="H334" s="1289"/>
      <c r="I334" s="1326"/>
      <c r="J334" s="1326"/>
      <c r="K334" s="1260">
        <v>30000</v>
      </c>
      <c r="L334" s="1327"/>
      <c r="M334" s="1191"/>
      <c r="N334" s="1204"/>
      <c r="O334" s="1326"/>
      <c r="P334" s="1290"/>
      <c r="Q334" s="1290"/>
      <c r="R334" s="1291"/>
    </row>
    <row r="335" spans="1:18" ht="34.5" customHeight="1">
      <c r="A335" s="1206"/>
      <c r="B335" s="1108" t="s">
        <v>1914</v>
      </c>
      <c r="C335" s="1038" t="s">
        <v>146</v>
      </c>
      <c r="D335" s="3230"/>
      <c r="E335" s="1203"/>
      <c r="F335" s="1203"/>
      <c r="G335" s="1204"/>
      <c r="H335" s="1289"/>
      <c r="I335" s="1326"/>
      <c r="J335" s="1326"/>
      <c r="K335" s="1260">
        <v>32000</v>
      </c>
      <c r="L335" s="1327"/>
      <c r="M335" s="1191"/>
      <c r="N335" s="1204"/>
      <c r="O335" s="1326"/>
      <c r="P335" s="1290"/>
      <c r="Q335" s="1290"/>
      <c r="R335" s="1291"/>
    </row>
    <row r="336" spans="1:18" ht="34.5" customHeight="1">
      <c r="A336" s="1201">
        <v>4</v>
      </c>
      <c r="B336" s="1108" t="s">
        <v>1916</v>
      </c>
      <c r="C336" s="1038" t="s">
        <v>146</v>
      </c>
      <c r="D336" s="3228" t="s">
        <v>1927</v>
      </c>
      <c r="E336" s="1203"/>
      <c r="F336" s="1203"/>
      <c r="G336" s="1204"/>
      <c r="H336" s="1289"/>
      <c r="I336" s="1326"/>
      <c r="J336" s="1326"/>
      <c r="K336" s="1205"/>
      <c r="L336" s="1327"/>
      <c r="M336" s="1191"/>
      <c r="N336" s="1204"/>
      <c r="O336" s="1326"/>
      <c r="P336" s="1290"/>
      <c r="Q336" s="1290"/>
      <c r="R336" s="1291"/>
    </row>
    <row r="337" spans="1:18" ht="34.5" customHeight="1">
      <c r="A337" s="1201"/>
      <c r="B337" s="1108" t="s">
        <v>1913</v>
      </c>
      <c r="C337" s="1038" t="s">
        <v>146</v>
      </c>
      <c r="D337" s="3229"/>
      <c r="E337" s="1203"/>
      <c r="F337" s="1203"/>
      <c r="G337" s="1204"/>
      <c r="H337" s="1289"/>
      <c r="I337" s="1326"/>
      <c r="J337" s="1326"/>
      <c r="K337" s="1260">
        <v>47000</v>
      </c>
      <c r="L337" s="1327"/>
      <c r="M337" s="1191"/>
      <c r="N337" s="1204"/>
      <c r="O337" s="1326"/>
      <c r="P337" s="1290"/>
      <c r="Q337" s="1290"/>
      <c r="R337" s="1291"/>
    </row>
    <row r="338" spans="1:18" ht="34.5" customHeight="1">
      <c r="A338" s="1206"/>
      <c r="B338" s="1108" t="s">
        <v>1914</v>
      </c>
      <c r="C338" s="1038" t="s">
        <v>146</v>
      </c>
      <c r="D338" s="3229"/>
      <c r="E338" s="1203"/>
      <c r="F338" s="1203"/>
      <c r="G338" s="1204"/>
      <c r="H338" s="1289"/>
      <c r="I338" s="1326"/>
      <c r="J338" s="1326"/>
      <c r="K338" s="1260">
        <v>51000</v>
      </c>
      <c r="L338" s="1327"/>
      <c r="M338" s="1191"/>
      <c r="N338" s="1204"/>
      <c r="O338" s="1326"/>
      <c r="P338" s="1290"/>
      <c r="Q338" s="1290"/>
      <c r="R338" s="1291"/>
    </row>
    <row r="339" spans="1:18" ht="34.5" customHeight="1">
      <c r="A339" s="1201">
        <v>5</v>
      </c>
      <c r="B339" s="1108" t="s">
        <v>1917</v>
      </c>
      <c r="C339" s="1038"/>
      <c r="D339" s="3229"/>
      <c r="E339" s="1203"/>
      <c r="F339" s="1203"/>
      <c r="G339" s="1204"/>
      <c r="H339" s="1289"/>
      <c r="I339" s="1326"/>
      <c r="J339" s="1326"/>
      <c r="K339" s="1207"/>
      <c r="L339" s="1327"/>
      <c r="M339" s="1191"/>
      <c r="N339" s="1204"/>
      <c r="O339" s="1326"/>
      <c r="P339" s="1290"/>
      <c r="Q339" s="1290"/>
      <c r="R339" s="1291"/>
    </row>
    <row r="340" spans="1:18" ht="34.5" customHeight="1">
      <c r="A340" s="1206"/>
      <c r="B340" s="1108" t="s">
        <v>1913</v>
      </c>
      <c r="C340" s="1038" t="s">
        <v>146</v>
      </c>
      <c r="D340" s="3229"/>
      <c r="E340" s="1203"/>
      <c r="F340" s="1203"/>
      <c r="G340" s="1204"/>
      <c r="H340" s="1289"/>
      <c r="I340" s="1326"/>
      <c r="J340" s="1326"/>
      <c r="K340" s="1260">
        <v>47000</v>
      </c>
      <c r="L340" s="1327"/>
      <c r="M340" s="1191"/>
      <c r="N340" s="1204"/>
      <c r="O340" s="1326"/>
      <c r="P340" s="1290"/>
      <c r="Q340" s="1290"/>
      <c r="R340" s="1291"/>
    </row>
    <row r="341" spans="1:18" ht="34.5" customHeight="1">
      <c r="A341" s="1206"/>
      <c r="B341" s="1108" t="s">
        <v>1914</v>
      </c>
      <c r="C341" s="1038" t="s">
        <v>146</v>
      </c>
      <c r="D341" s="3229"/>
      <c r="E341" s="1203"/>
      <c r="F341" s="1203"/>
      <c r="G341" s="1204"/>
      <c r="H341" s="1289"/>
      <c r="I341" s="1326"/>
      <c r="J341" s="1326"/>
      <c r="K341" s="1260">
        <v>51000</v>
      </c>
      <c r="L341" s="1327"/>
      <c r="M341" s="1191"/>
      <c r="N341" s="1204"/>
      <c r="O341" s="1326"/>
      <c r="P341" s="1290"/>
      <c r="Q341" s="1290"/>
      <c r="R341" s="1291"/>
    </row>
    <row r="342" spans="1:18" ht="34.5" customHeight="1">
      <c r="A342" s="1201">
        <v>6</v>
      </c>
      <c r="B342" s="1108" t="s">
        <v>1918</v>
      </c>
      <c r="C342" s="1038"/>
      <c r="D342" s="3229"/>
      <c r="E342" s="1203"/>
      <c r="F342" s="1203"/>
      <c r="G342" s="1204"/>
      <c r="H342" s="1289"/>
      <c r="I342" s="1326"/>
      <c r="J342" s="1326"/>
      <c r="K342" s="1207"/>
      <c r="L342" s="1327"/>
      <c r="M342" s="1191"/>
      <c r="N342" s="1204"/>
      <c r="O342" s="1326"/>
      <c r="P342" s="1290"/>
      <c r="Q342" s="1290"/>
      <c r="R342" s="1291"/>
    </row>
    <row r="343" spans="1:18" ht="34.5" customHeight="1">
      <c r="A343" s="1206"/>
      <c r="B343" s="1108" t="s">
        <v>1913</v>
      </c>
      <c r="C343" s="1038" t="s">
        <v>146</v>
      </c>
      <c r="D343" s="3230"/>
      <c r="E343" s="1203"/>
      <c r="F343" s="1203"/>
      <c r="G343" s="1204"/>
      <c r="H343" s="1289"/>
      <c r="I343" s="1326"/>
      <c r="J343" s="1326"/>
      <c r="K343" s="1260">
        <v>47000</v>
      </c>
      <c r="L343" s="1327"/>
      <c r="M343" s="1191"/>
      <c r="N343" s="1204"/>
      <c r="O343" s="1326"/>
      <c r="P343" s="1290"/>
      <c r="Q343" s="1290"/>
      <c r="R343" s="1291"/>
    </row>
    <row r="344" spans="1:18" ht="34.5" customHeight="1">
      <c r="A344" s="1206"/>
      <c r="B344" s="1108" t="s">
        <v>1914</v>
      </c>
      <c r="C344" s="1038" t="s">
        <v>146</v>
      </c>
      <c r="D344" s="1049"/>
      <c r="E344" s="1203"/>
      <c r="F344" s="1203"/>
      <c r="G344" s="1204"/>
      <c r="H344" s="1289"/>
      <c r="I344" s="1326"/>
      <c r="J344" s="1326"/>
      <c r="K344" s="1260">
        <v>51000</v>
      </c>
      <c r="L344" s="1327"/>
      <c r="M344" s="1260"/>
      <c r="N344" s="1204"/>
      <c r="O344" s="1326"/>
      <c r="P344" s="1290"/>
      <c r="Q344" s="1290"/>
      <c r="R344" s="1291"/>
    </row>
    <row r="345" spans="1:18" ht="34.5" customHeight="1">
      <c r="A345" s="1201">
        <v>7</v>
      </c>
      <c r="B345" s="1108" t="s">
        <v>1919</v>
      </c>
      <c r="C345" s="1038"/>
      <c r="D345" s="1049"/>
      <c r="E345" s="1203"/>
      <c r="F345" s="1203"/>
      <c r="G345" s="1204"/>
      <c r="H345" s="1289"/>
      <c r="I345" s="1326"/>
      <c r="J345" s="1326"/>
      <c r="K345" s="1207"/>
      <c r="L345" s="1327"/>
      <c r="M345" s="1207"/>
      <c r="N345" s="1204"/>
      <c r="O345" s="1326"/>
      <c r="P345" s="1290"/>
      <c r="Q345" s="1290"/>
      <c r="R345" s="1291"/>
    </row>
    <row r="346" spans="1:18" ht="30" customHeight="1">
      <c r="A346" s="1206"/>
      <c r="B346" s="1108" t="s">
        <v>1913</v>
      </c>
      <c r="C346" s="1038" t="s">
        <v>146</v>
      </c>
      <c r="D346" s="3228" t="s">
        <v>1927</v>
      </c>
      <c r="E346" s="1203"/>
      <c r="F346" s="1203"/>
      <c r="G346" s="1204"/>
      <c r="H346" s="1289"/>
      <c r="I346" s="1326"/>
      <c r="J346" s="1326"/>
      <c r="K346" s="1207">
        <v>54000</v>
      </c>
      <c r="L346" s="1327"/>
      <c r="M346" s="1207"/>
      <c r="N346" s="1204"/>
      <c r="O346" s="1326"/>
      <c r="P346" s="1290"/>
      <c r="Q346" s="1290"/>
      <c r="R346" s="1291"/>
    </row>
    <row r="347" spans="1:18" ht="30" customHeight="1">
      <c r="A347" s="1206"/>
      <c r="B347" s="1108" t="s">
        <v>1914</v>
      </c>
      <c r="C347" s="1038" t="s">
        <v>146</v>
      </c>
      <c r="D347" s="3229"/>
      <c r="E347" s="1203"/>
      <c r="F347" s="1203"/>
      <c r="G347" s="1204"/>
      <c r="H347" s="1289"/>
      <c r="I347" s="1326"/>
      <c r="J347" s="1326"/>
      <c r="K347" s="1207">
        <v>55000</v>
      </c>
      <c r="L347" s="1327"/>
      <c r="M347" s="1207"/>
      <c r="N347" s="1204"/>
      <c r="O347" s="1326"/>
      <c r="P347" s="1290"/>
      <c r="Q347" s="1290"/>
      <c r="R347" s="1291"/>
    </row>
    <row r="348" spans="1:18" ht="30" customHeight="1">
      <c r="A348" s="1201">
        <v>8</v>
      </c>
      <c r="B348" s="1108" t="s">
        <v>1920</v>
      </c>
      <c r="C348" s="1038"/>
      <c r="D348" s="3229"/>
      <c r="E348" s="1203"/>
      <c r="F348" s="1203"/>
      <c r="G348" s="1204"/>
      <c r="H348" s="1289"/>
      <c r="I348" s="1326"/>
      <c r="J348" s="1326"/>
      <c r="K348" s="1207"/>
      <c r="L348" s="1327"/>
      <c r="M348" s="1207"/>
      <c r="N348" s="1204"/>
      <c r="O348" s="1326"/>
      <c r="P348" s="1290"/>
      <c r="Q348" s="1290"/>
      <c r="R348" s="1291"/>
    </row>
    <row r="349" spans="1:18" ht="30" customHeight="1">
      <c r="A349" s="1206"/>
      <c r="B349" s="1108" t="s">
        <v>1913</v>
      </c>
      <c r="C349" s="1038" t="s">
        <v>146</v>
      </c>
      <c r="D349" s="3229"/>
      <c r="E349" s="1203"/>
      <c r="F349" s="1203"/>
      <c r="G349" s="1204"/>
      <c r="H349" s="1289"/>
      <c r="I349" s="1326"/>
      <c r="J349" s="1326"/>
      <c r="K349" s="1207">
        <v>54000</v>
      </c>
      <c r="L349" s="1327"/>
      <c r="M349" s="1207"/>
      <c r="N349" s="1204"/>
      <c r="O349" s="1326"/>
      <c r="P349" s="1290"/>
      <c r="Q349" s="1290"/>
      <c r="R349" s="1291"/>
    </row>
    <row r="350" spans="1:18" ht="30" customHeight="1">
      <c r="A350" s="1206"/>
      <c r="B350" s="1108" t="s">
        <v>1914</v>
      </c>
      <c r="C350" s="1038" t="s">
        <v>146</v>
      </c>
      <c r="D350" s="3229"/>
      <c r="E350" s="1203"/>
      <c r="F350" s="1203"/>
      <c r="G350" s="1204"/>
      <c r="H350" s="1289"/>
      <c r="I350" s="1326"/>
      <c r="J350" s="1326"/>
      <c r="K350" s="1207">
        <v>55000</v>
      </c>
      <c r="L350" s="1327"/>
      <c r="M350" s="1207"/>
      <c r="N350" s="1204"/>
      <c r="O350" s="1326"/>
      <c r="P350" s="1290"/>
      <c r="Q350" s="1290"/>
      <c r="R350" s="1291"/>
    </row>
    <row r="351" spans="1:18" ht="30" customHeight="1">
      <c r="A351" s="1201">
        <v>9</v>
      </c>
      <c r="B351" s="1108" t="s">
        <v>1921</v>
      </c>
      <c r="C351" s="1038"/>
      <c r="D351" s="3229"/>
      <c r="E351" s="1203"/>
      <c r="F351" s="1203"/>
      <c r="G351" s="1204"/>
      <c r="H351" s="1289"/>
      <c r="I351" s="1326"/>
      <c r="J351" s="1326"/>
      <c r="K351" s="1207"/>
      <c r="L351" s="1327"/>
      <c r="M351" s="1207"/>
      <c r="N351" s="1204"/>
      <c r="O351" s="1326"/>
      <c r="P351" s="1290"/>
      <c r="Q351" s="1290"/>
      <c r="R351" s="1291"/>
    </row>
    <row r="352" spans="1:18" ht="30" customHeight="1">
      <c r="A352" s="1206"/>
      <c r="B352" s="1108" t="s">
        <v>1913</v>
      </c>
      <c r="C352" s="1038" t="s">
        <v>146</v>
      </c>
      <c r="D352" s="3229"/>
      <c r="E352" s="1203"/>
      <c r="F352" s="1203"/>
      <c r="G352" s="1204"/>
      <c r="H352" s="1289"/>
      <c r="I352" s="1326"/>
      <c r="J352" s="1326"/>
      <c r="K352" s="1207">
        <v>54000</v>
      </c>
      <c r="L352" s="1327"/>
      <c r="M352" s="1207"/>
      <c r="N352" s="1204"/>
      <c r="O352" s="1326"/>
      <c r="P352" s="1290"/>
      <c r="Q352" s="1290"/>
      <c r="R352" s="1291"/>
    </row>
    <row r="353" spans="1:18" ht="30" customHeight="1">
      <c r="A353" s="1206"/>
      <c r="B353" s="1108" t="s">
        <v>1914</v>
      </c>
      <c r="C353" s="1038" t="s">
        <v>146</v>
      </c>
      <c r="D353" s="3230"/>
      <c r="E353" s="1203"/>
      <c r="F353" s="1203"/>
      <c r="G353" s="1204"/>
      <c r="H353" s="1289"/>
      <c r="I353" s="1326"/>
      <c r="J353" s="1326"/>
      <c r="K353" s="1207">
        <v>55000</v>
      </c>
      <c r="L353" s="1327"/>
      <c r="M353" s="1207"/>
      <c r="N353" s="1204"/>
      <c r="O353" s="1326"/>
      <c r="P353" s="1290"/>
      <c r="Q353" s="1290"/>
      <c r="R353" s="1291"/>
    </row>
    <row r="354" spans="1:18" ht="30" customHeight="1">
      <c r="A354" s="1201">
        <v>10</v>
      </c>
      <c r="B354" s="1108" t="s">
        <v>1922</v>
      </c>
      <c r="C354" s="1038"/>
      <c r="D354" s="1049"/>
      <c r="E354" s="1203"/>
      <c r="F354" s="1203"/>
      <c r="G354" s="1204"/>
      <c r="H354" s="1289"/>
      <c r="I354" s="1326"/>
      <c r="J354" s="1326"/>
      <c r="K354" s="1207"/>
      <c r="L354" s="1327"/>
      <c r="M354" s="1207"/>
      <c r="N354" s="1204"/>
      <c r="O354" s="1326"/>
      <c r="P354" s="1290"/>
      <c r="Q354" s="1290"/>
      <c r="R354" s="1291"/>
    </row>
    <row r="355" spans="1:18" ht="30" customHeight="1">
      <c r="A355" s="1206"/>
      <c r="B355" s="1108" t="s">
        <v>1913</v>
      </c>
      <c r="C355" s="1038" t="s">
        <v>146</v>
      </c>
      <c r="D355" s="3228" t="s">
        <v>1927</v>
      </c>
      <c r="E355" s="1203"/>
      <c r="F355" s="1203"/>
      <c r="G355" s="1204"/>
      <c r="H355" s="1289"/>
      <c r="I355" s="1326"/>
      <c r="J355" s="1326"/>
      <c r="K355" s="1207">
        <v>54000</v>
      </c>
      <c r="L355" s="1327"/>
      <c r="M355" s="1207"/>
      <c r="N355" s="1204"/>
      <c r="O355" s="1326"/>
      <c r="P355" s="1290"/>
      <c r="Q355" s="1290"/>
      <c r="R355" s="1291"/>
    </row>
    <row r="356" spans="1:18" ht="30" customHeight="1">
      <c r="A356" s="1206"/>
      <c r="B356" s="1108" t="s">
        <v>1914</v>
      </c>
      <c r="C356" s="1038" t="s">
        <v>146</v>
      </c>
      <c r="D356" s="3229"/>
      <c r="E356" s="1203"/>
      <c r="F356" s="1203"/>
      <c r="G356" s="1204"/>
      <c r="H356" s="1289"/>
      <c r="I356" s="1326"/>
      <c r="J356" s="1326"/>
      <c r="K356" s="1207">
        <v>55000</v>
      </c>
      <c r="L356" s="1327"/>
      <c r="M356" s="1207"/>
      <c r="N356" s="1204"/>
      <c r="O356" s="1326"/>
      <c r="P356" s="1290"/>
      <c r="Q356" s="1290"/>
      <c r="R356" s="1291"/>
    </row>
    <row r="357" spans="1:18" ht="30" customHeight="1">
      <c r="A357" s="1201">
        <v>11</v>
      </c>
      <c r="B357" s="1108" t="s">
        <v>1923</v>
      </c>
      <c r="C357" s="1038"/>
      <c r="D357" s="3229"/>
      <c r="E357" s="1203"/>
      <c r="F357" s="1203"/>
      <c r="G357" s="1204"/>
      <c r="H357" s="1289"/>
      <c r="I357" s="1326"/>
      <c r="J357" s="1326"/>
      <c r="K357" s="1207"/>
      <c r="L357" s="1327"/>
      <c r="M357" s="1207"/>
      <c r="N357" s="1204"/>
      <c r="O357" s="1326"/>
      <c r="P357" s="1290"/>
      <c r="Q357" s="1290"/>
      <c r="R357" s="1291"/>
    </row>
    <row r="358" spans="1:18" ht="30" customHeight="1">
      <c r="A358" s="1206"/>
      <c r="B358" s="1108" t="s">
        <v>1913</v>
      </c>
      <c r="C358" s="1038" t="s">
        <v>146</v>
      </c>
      <c r="D358" s="3229"/>
      <c r="E358" s="1203"/>
      <c r="F358" s="1203"/>
      <c r="G358" s="1204"/>
      <c r="H358" s="1289"/>
      <c r="I358" s="1326"/>
      <c r="J358" s="1326"/>
      <c r="K358" s="1207">
        <v>220000</v>
      </c>
      <c r="L358" s="1327"/>
      <c r="M358" s="1207"/>
      <c r="N358" s="1204"/>
      <c r="O358" s="1326"/>
      <c r="P358" s="1290"/>
      <c r="Q358" s="1290"/>
      <c r="R358" s="1291"/>
    </row>
    <row r="359" spans="1:18" ht="30" customHeight="1">
      <c r="A359" s="1206"/>
      <c r="B359" s="1108" t="s">
        <v>1914</v>
      </c>
      <c r="C359" s="1038" t="s">
        <v>146</v>
      </c>
      <c r="D359" s="3229"/>
      <c r="E359" s="1203"/>
      <c r="F359" s="1203"/>
      <c r="G359" s="1204"/>
      <c r="H359" s="1289"/>
      <c r="I359" s="1326"/>
      <c r="J359" s="1326"/>
      <c r="K359" s="1207">
        <v>241000</v>
      </c>
      <c r="L359" s="1327"/>
      <c r="M359" s="1207"/>
      <c r="N359" s="1204"/>
      <c r="O359" s="1326"/>
      <c r="P359" s="1290"/>
      <c r="Q359" s="1290"/>
      <c r="R359" s="1291"/>
    </row>
    <row r="360" spans="1:18" ht="30" customHeight="1">
      <c r="A360" s="1201">
        <v>12</v>
      </c>
      <c r="B360" s="1108" t="s">
        <v>1924</v>
      </c>
      <c r="C360" s="1038"/>
      <c r="D360" s="3229"/>
      <c r="E360" s="1203"/>
      <c r="F360" s="1203"/>
      <c r="G360" s="1204"/>
      <c r="H360" s="1289"/>
      <c r="I360" s="1326"/>
      <c r="J360" s="1326"/>
      <c r="K360" s="1207"/>
      <c r="L360" s="1327"/>
      <c r="M360" s="1207"/>
      <c r="N360" s="1204"/>
      <c r="O360" s="1326"/>
      <c r="P360" s="1290"/>
      <c r="Q360" s="1290"/>
      <c r="R360" s="1291"/>
    </row>
    <row r="361" spans="1:18" ht="30" customHeight="1">
      <c r="A361" s="1206"/>
      <c r="B361" s="1108" t="s">
        <v>1913</v>
      </c>
      <c r="C361" s="1038" t="s">
        <v>146</v>
      </c>
      <c r="D361" s="3229"/>
      <c r="E361" s="1203"/>
      <c r="F361" s="1203"/>
      <c r="G361" s="1204"/>
      <c r="H361" s="1289"/>
      <c r="I361" s="1326"/>
      <c r="J361" s="1326"/>
      <c r="K361" s="1207">
        <v>220000</v>
      </c>
      <c r="L361" s="1327"/>
      <c r="M361" s="1207"/>
      <c r="N361" s="1204"/>
      <c r="O361" s="1326"/>
      <c r="P361" s="1290"/>
      <c r="Q361" s="1290"/>
      <c r="R361" s="1291"/>
    </row>
    <row r="362" spans="1:18" ht="30" customHeight="1">
      <c r="A362" s="1206"/>
      <c r="B362" s="1108" t="s">
        <v>1914</v>
      </c>
      <c r="C362" s="1038" t="s">
        <v>146</v>
      </c>
      <c r="D362" s="3230"/>
      <c r="E362" s="1203"/>
      <c r="F362" s="1203"/>
      <c r="G362" s="1204"/>
      <c r="H362" s="1289"/>
      <c r="I362" s="1326"/>
      <c r="J362" s="1326"/>
      <c r="K362" s="1207">
        <v>241000</v>
      </c>
      <c r="L362" s="1327"/>
      <c r="M362" s="1207"/>
      <c r="N362" s="1204"/>
      <c r="O362" s="1326"/>
      <c r="P362" s="1290"/>
      <c r="Q362" s="1290"/>
      <c r="R362" s="1291"/>
    </row>
    <row r="363" spans="1:18" ht="30" customHeight="1">
      <c r="A363" s="1201">
        <v>13</v>
      </c>
      <c r="B363" s="1108" t="s">
        <v>1925</v>
      </c>
      <c r="C363" s="1038"/>
      <c r="D363" s="3228" t="s">
        <v>1928</v>
      </c>
      <c r="E363" s="1203"/>
      <c r="F363" s="1203"/>
      <c r="G363" s="1204"/>
      <c r="H363" s="1289"/>
      <c r="I363" s="1326"/>
      <c r="J363" s="1326"/>
      <c r="K363" s="1207"/>
      <c r="L363" s="1327"/>
      <c r="M363" s="1207"/>
      <c r="N363" s="1204"/>
      <c r="O363" s="1326"/>
      <c r="P363" s="1290"/>
      <c r="Q363" s="1290"/>
      <c r="R363" s="1291"/>
    </row>
    <row r="364" spans="1:18" ht="30" customHeight="1">
      <c r="A364" s="1206"/>
      <c r="B364" s="1108" t="s">
        <v>1913</v>
      </c>
      <c r="C364" s="1038" t="s">
        <v>146</v>
      </c>
      <c r="D364" s="3229"/>
      <c r="E364" s="1203"/>
      <c r="F364" s="1203"/>
      <c r="G364" s="1204"/>
      <c r="H364" s="1289"/>
      <c r="I364" s="1326"/>
      <c r="J364" s="1326"/>
      <c r="K364" s="1207">
        <v>220000</v>
      </c>
      <c r="L364" s="1327"/>
      <c r="M364" s="1207"/>
      <c r="N364" s="1204"/>
      <c r="O364" s="1326"/>
      <c r="P364" s="1290"/>
      <c r="Q364" s="1290"/>
      <c r="R364" s="1291"/>
    </row>
    <row r="365" spans="1:18" ht="30" customHeight="1">
      <c r="A365" s="1206"/>
      <c r="B365" s="1108" t="s">
        <v>1914</v>
      </c>
      <c r="C365" s="1038" t="s">
        <v>146</v>
      </c>
      <c r="D365" s="3229"/>
      <c r="E365" s="1203"/>
      <c r="F365" s="1203"/>
      <c r="G365" s="1204"/>
      <c r="H365" s="1289"/>
      <c r="I365" s="1326"/>
      <c r="J365" s="1326"/>
      <c r="K365" s="1207">
        <v>241000</v>
      </c>
      <c r="L365" s="1327"/>
      <c r="M365" s="1207"/>
      <c r="N365" s="1204"/>
      <c r="O365" s="1326"/>
      <c r="P365" s="1290"/>
      <c r="Q365" s="1290"/>
      <c r="R365" s="1291"/>
    </row>
    <row r="366" spans="1:18" ht="26.25" customHeight="1">
      <c r="A366" s="1201">
        <v>14</v>
      </c>
      <c r="B366" s="1108" t="s">
        <v>1926</v>
      </c>
      <c r="C366" s="1038"/>
      <c r="D366" s="3229"/>
      <c r="E366" s="1203"/>
      <c r="F366" s="1203"/>
      <c r="G366" s="1204"/>
      <c r="H366" s="1289"/>
      <c r="I366" s="1326"/>
      <c r="J366" s="1326"/>
      <c r="K366" s="1207"/>
      <c r="L366" s="1327"/>
      <c r="M366" s="1207"/>
      <c r="N366" s="1204"/>
      <c r="O366" s="1326"/>
      <c r="P366" s="1290"/>
      <c r="Q366" s="1290"/>
      <c r="R366" s="1291"/>
    </row>
    <row r="367" spans="1:18" ht="26.25" customHeight="1">
      <c r="A367" s="1206"/>
      <c r="B367" s="1108" t="s">
        <v>1913</v>
      </c>
      <c r="C367" s="1038" t="s">
        <v>146</v>
      </c>
      <c r="D367" s="3229"/>
      <c r="E367" s="1203"/>
      <c r="F367" s="1203"/>
      <c r="G367" s="1204"/>
      <c r="H367" s="1289"/>
      <c r="I367" s="1326"/>
      <c r="J367" s="1326"/>
      <c r="K367" s="1207">
        <v>220000</v>
      </c>
      <c r="L367" s="1327"/>
      <c r="M367" s="1207"/>
      <c r="N367" s="1204"/>
      <c r="O367" s="1326"/>
      <c r="P367" s="1290"/>
      <c r="Q367" s="1290"/>
      <c r="R367" s="1291"/>
    </row>
    <row r="368" spans="1:18" ht="26.25" customHeight="1">
      <c r="A368" s="1206"/>
      <c r="B368" s="1108" t="s">
        <v>1914</v>
      </c>
      <c r="C368" s="1038" t="s">
        <v>146</v>
      </c>
      <c r="D368" s="3230"/>
      <c r="E368" s="1203"/>
      <c r="F368" s="1203"/>
      <c r="G368" s="1204"/>
      <c r="H368" s="1289"/>
      <c r="I368" s="1326"/>
      <c r="J368" s="1326"/>
      <c r="K368" s="1207">
        <v>241000</v>
      </c>
      <c r="L368" s="1327"/>
      <c r="M368" s="1207"/>
      <c r="N368" s="1204"/>
      <c r="O368" s="1326"/>
      <c r="P368" s="1290"/>
      <c r="Q368" s="1290"/>
      <c r="R368" s="1291"/>
    </row>
    <row r="369" spans="1:18" ht="26.25" customHeight="1">
      <c r="A369" s="1286" t="s">
        <v>1313</v>
      </c>
      <c r="B369" s="1288" t="s">
        <v>1418</v>
      </c>
      <c r="C369" s="1038"/>
      <c r="D369" s="1049"/>
      <c r="E369" s="1289"/>
      <c r="F369" s="1289"/>
      <c r="G369" s="1289"/>
      <c r="H369" s="1192"/>
      <c r="I369" s="1289"/>
      <c r="J369" s="1289"/>
      <c r="K369" s="1289"/>
      <c r="L369" s="1289"/>
      <c r="M369" s="1080"/>
      <c r="N369" s="1289"/>
      <c r="O369" s="1289"/>
      <c r="P369" s="1192"/>
      <c r="Q369" s="1192"/>
      <c r="R369" s="1193"/>
    </row>
    <row r="370" spans="1:18" ht="48.75" customHeight="1">
      <c r="A370" s="1154"/>
      <c r="B370" s="3209" t="s">
        <v>2046</v>
      </c>
      <c r="C370" s="3210"/>
      <c r="D370" s="3210"/>
      <c r="E370" s="3211"/>
      <c r="F370" s="3259"/>
      <c r="G370" s="3259"/>
      <c r="H370" s="3259"/>
      <c r="I370" s="3259"/>
      <c r="J370" s="3259"/>
      <c r="K370" s="3259"/>
      <c r="L370" s="3259"/>
      <c r="M370" s="3259"/>
      <c r="N370" s="3259"/>
      <c r="O370" s="3259"/>
      <c r="P370" s="3259"/>
      <c r="Q370" s="3259"/>
      <c r="R370" s="3258"/>
    </row>
    <row r="371" spans="1:18" ht="35.25" customHeight="1">
      <c r="A371" s="1154"/>
      <c r="B371" s="3209" t="s">
        <v>1542</v>
      </c>
      <c r="C371" s="3242"/>
      <c r="D371" s="1038"/>
      <c r="E371" s="3217" t="s">
        <v>1841</v>
      </c>
      <c r="F371" s="3218"/>
      <c r="G371" s="3218"/>
      <c r="H371" s="3218"/>
      <c r="I371" s="3218"/>
      <c r="J371" s="3218"/>
      <c r="K371" s="3218"/>
      <c r="L371" s="3218"/>
      <c r="M371" s="3218"/>
      <c r="N371" s="3218"/>
      <c r="O371" s="3218"/>
      <c r="P371" s="3218"/>
      <c r="Q371" s="3218"/>
      <c r="R371" s="3219"/>
    </row>
    <row r="372" spans="1:18" ht="25.5" customHeight="1">
      <c r="A372" s="1154"/>
      <c r="B372" s="320" t="s">
        <v>1543</v>
      </c>
      <c r="C372" s="1038" t="s">
        <v>1544</v>
      </c>
      <c r="D372" s="3228" t="s">
        <v>1545</v>
      </c>
      <c r="E372" s="1232">
        <v>100009</v>
      </c>
      <c r="F372" s="1202"/>
      <c r="G372" s="1040"/>
      <c r="H372" s="1289"/>
      <c r="I372" s="1040"/>
      <c r="J372" s="1040"/>
      <c r="K372" s="1040"/>
      <c r="L372" s="1040" t="s">
        <v>11</v>
      </c>
      <c r="M372" s="355"/>
      <c r="N372" s="1040"/>
      <c r="O372" s="1040"/>
      <c r="P372" s="1289"/>
      <c r="Q372" s="1289"/>
      <c r="R372" s="1310"/>
    </row>
    <row r="373" spans="1:18" ht="25.5" customHeight="1">
      <c r="A373" s="1154"/>
      <c r="B373" s="320" t="s">
        <v>1546</v>
      </c>
      <c r="C373" s="1038" t="s">
        <v>1544</v>
      </c>
      <c r="D373" s="3229"/>
      <c r="E373" s="1232">
        <v>110356</v>
      </c>
      <c r="F373" s="1202"/>
      <c r="G373" s="1040"/>
      <c r="H373" s="1289"/>
      <c r="I373" s="1040"/>
      <c r="J373" s="1040"/>
      <c r="K373" s="1040"/>
      <c r="L373" s="1040" t="s">
        <v>11</v>
      </c>
      <c r="M373" s="355"/>
      <c r="N373" s="1040"/>
      <c r="O373" s="1040"/>
      <c r="P373" s="1289"/>
      <c r="Q373" s="1289"/>
      <c r="R373" s="1310"/>
    </row>
    <row r="374" spans="1:18" ht="27.75" customHeight="1">
      <c r="A374" s="1154"/>
      <c r="B374" s="320" t="s">
        <v>1547</v>
      </c>
      <c r="C374" s="1038" t="s">
        <v>1544</v>
      </c>
      <c r="D374" s="3230"/>
      <c r="E374" s="1232">
        <v>121056</v>
      </c>
      <c r="F374" s="1202"/>
      <c r="G374" s="1040"/>
      <c r="H374" s="1289"/>
      <c r="I374" s="1040"/>
      <c r="J374" s="1040"/>
      <c r="K374" s="1040"/>
      <c r="L374" s="1040" t="s">
        <v>11</v>
      </c>
      <c r="M374" s="355"/>
      <c r="N374" s="1040"/>
      <c r="O374" s="1040"/>
      <c r="P374" s="1289"/>
      <c r="Q374" s="1289"/>
      <c r="R374" s="1310"/>
    </row>
    <row r="375" spans="1:18" ht="26.25" customHeight="1">
      <c r="A375" s="1154"/>
      <c r="B375" s="3209" t="s">
        <v>1548</v>
      </c>
      <c r="C375" s="3242"/>
      <c r="D375" s="1208"/>
      <c r="E375" s="1202"/>
      <c r="F375" s="1202"/>
      <c r="G375" s="1040"/>
      <c r="H375" s="1289"/>
      <c r="I375" s="1040"/>
      <c r="J375" s="1040"/>
      <c r="K375" s="1040"/>
      <c r="L375" s="1040" t="s">
        <v>11</v>
      </c>
      <c r="M375" s="355"/>
      <c r="N375" s="1040"/>
      <c r="O375" s="1040"/>
      <c r="P375" s="1289"/>
      <c r="Q375" s="1289"/>
      <c r="R375" s="1310"/>
    </row>
    <row r="376" spans="1:18" ht="28.5" customHeight="1">
      <c r="A376" s="1154"/>
      <c r="B376" s="320" t="s">
        <v>1546</v>
      </c>
      <c r="C376" s="1038" t="s">
        <v>1544</v>
      </c>
      <c r="D376" s="3243" t="s">
        <v>1545</v>
      </c>
      <c r="E376" s="1232">
        <v>121624</v>
      </c>
      <c r="F376" s="1202"/>
      <c r="G376" s="1040"/>
      <c r="H376" s="1289"/>
      <c r="I376" s="1040"/>
      <c r="J376" s="1040"/>
      <c r="K376" s="1040"/>
      <c r="L376" s="1040" t="s">
        <v>11</v>
      </c>
      <c r="M376" s="355"/>
      <c r="N376" s="1040"/>
      <c r="O376" s="1040"/>
      <c r="P376" s="1289"/>
      <c r="Q376" s="1289"/>
      <c r="R376" s="1310"/>
    </row>
    <row r="377" spans="1:18" ht="37.5" customHeight="1">
      <c r="A377" s="1154"/>
      <c r="B377" s="320" t="s">
        <v>1547</v>
      </c>
      <c r="C377" s="1038" t="s">
        <v>1544</v>
      </c>
      <c r="D377" s="3250"/>
      <c r="E377" s="1232">
        <v>130278</v>
      </c>
      <c r="F377" s="1202"/>
      <c r="G377" s="1040"/>
      <c r="H377" s="1289"/>
      <c r="I377" s="1040"/>
      <c r="J377" s="1040"/>
      <c r="K377" s="1040"/>
      <c r="L377" s="1040" t="s">
        <v>11</v>
      </c>
      <c r="M377" s="355"/>
      <c r="N377" s="1040"/>
      <c r="O377" s="1040"/>
      <c r="P377" s="1289"/>
      <c r="Q377" s="1289"/>
      <c r="R377" s="1310"/>
    </row>
    <row r="378" spans="1:18" ht="30" customHeight="1">
      <c r="A378" s="1154"/>
      <c r="B378" s="413" t="s">
        <v>1549</v>
      </c>
      <c r="C378" s="1028"/>
      <c r="D378" s="1209"/>
      <c r="E378" s="1204"/>
      <c r="F378" s="1202"/>
      <c r="G378" s="1040"/>
      <c r="H378" s="1289"/>
      <c r="I378" s="1040"/>
      <c r="J378" s="1040"/>
      <c r="K378" s="1040"/>
      <c r="L378" s="1040" t="s">
        <v>11</v>
      </c>
      <c r="M378" s="355"/>
      <c r="N378" s="1040"/>
      <c r="O378" s="1040"/>
      <c r="P378" s="1289"/>
      <c r="Q378" s="1289"/>
      <c r="R378" s="1310"/>
    </row>
    <row r="379" spans="1:18" ht="22.5" customHeight="1">
      <c r="A379" s="1154"/>
      <c r="B379" s="320" t="s">
        <v>1543</v>
      </c>
      <c r="C379" s="1038" t="s">
        <v>1544</v>
      </c>
      <c r="D379" s="3243" t="s">
        <v>1545</v>
      </c>
      <c r="E379" s="1232">
        <v>107171</v>
      </c>
      <c r="F379" s="1202"/>
      <c r="G379" s="1040"/>
      <c r="H379" s="1289"/>
      <c r="I379" s="1040"/>
      <c r="J379" s="1040"/>
      <c r="K379" s="1040"/>
      <c r="L379" s="1040" t="s">
        <v>11</v>
      </c>
      <c r="M379" s="355"/>
      <c r="N379" s="1040"/>
      <c r="O379" s="1040"/>
      <c r="P379" s="1289"/>
      <c r="Q379" s="1289"/>
      <c r="R379" s="1310"/>
    </row>
    <row r="380" spans="1:18" ht="27" customHeight="1">
      <c r="A380" s="1154"/>
      <c r="B380" s="320" t="s">
        <v>1546</v>
      </c>
      <c r="C380" s="1038" t="s">
        <v>1544</v>
      </c>
      <c r="D380" s="3244"/>
      <c r="E380" s="1232">
        <v>117937</v>
      </c>
      <c r="F380" s="1202"/>
      <c r="G380" s="1040"/>
      <c r="H380" s="1289"/>
      <c r="I380" s="1040"/>
      <c r="J380" s="1040"/>
      <c r="K380" s="1040"/>
      <c r="L380" s="1040" t="s">
        <v>11</v>
      </c>
      <c r="M380" s="355"/>
      <c r="N380" s="1040"/>
      <c r="O380" s="1040"/>
      <c r="P380" s="1289"/>
      <c r="Q380" s="1289"/>
      <c r="R380" s="1310"/>
    </row>
    <row r="381" spans="1:18" ht="24" customHeight="1">
      <c r="A381" s="1154"/>
      <c r="B381" s="320" t="s">
        <v>1547</v>
      </c>
      <c r="C381" s="1038" t="s">
        <v>1544</v>
      </c>
      <c r="D381" s="3250"/>
      <c r="E381" s="1232">
        <v>126591</v>
      </c>
      <c r="F381" s="1202"/>
      <c r="G381" s="1040"/>
      <c r="H381" s="1319"/>
      <c r="I381" s="1040"/>
      <c r="J381" s="1040"/>
      <c r="K381" s="1040"/>
      <c r="L381" s="1040" t="s">
        <v>11</v>
      </c>
      <c r="M381" s="355"/>
      <c r="N381" s="1040"/>
      <c r="O381" s="1040"/>
      <c r="P381" s="1289"/>
      <c r="Q381" s="1289"/>
      <c r="R381" s="1320"/>
    </row>
    <row r="382" spans="1:18" ht="36" customHeight="1">
      <c r="A382" s="1154"/>
      <c r="B382" s="3342" t="s">
        <v>2133</v>
      </c>
      <c r="C382" s="3343"/>
      <c r="D382" s="3343"/>
      <c r="E382" s="3343"/>
      <c r="F382" s="3343"/>
      <c r="G382" s="3343"/>
      <c r="H382" s="3343"/>
      <c r="I382" s="3343"/>
      <c r="J382" s="3343"/>
      <c r="K382" s="3343"/>
      <c r="L382" s="3343"/>
      <c r="M382" s="3343"/>
      <c r="N382" s="3343"/>
      <c r="O382" s="3343"/>
      <c r="P382" s="3343"/>
      <c r="Q382" s="3343"/>
      <c r="R382" s="3344"/>
    </row>
    <row r="383" spans="1:18" ht="27" customHeight="1">
      <c r="A383" s="3268"/>
      <c r="B383" s="3370" t="s">
        <v>1420</v>
      </c>
      <c r="C383" s="3371"/>
      <c r="D383" s="3371"/>
      <c r="E383" s="3371"/>
      <c r="F383" s="3371"/>
      <c r="G383" s="3371"/>
      <c r="H383" s="3371"/>
      <c r="I383" s="3371"/>
      <c r="J383" s="3371"/>
      <c r="K383" s="3371"/>
      <c r="L383" s="3371"/>
      <c r="M383" s="3371"/>
      <c r="N383" s="3371"/>
      <c r="O383" s="3371"/>
      <c r="P383" s="3371"/>
      <c r="Q383" s="3371"/>
      <c r="R383" s="3372"/>
    </row>
    <row r="384" spans="1:18" ht="23.25" customHeight="1">
      <c r="A384" s="3269"/>
      <c r="B384" s="3364" t="s">
        <v>1853</v>
      </c>
      <c r="C384" s="3365"/>
      <c r="D384" s="3365"/>
      <c r="E384" s="3365"/>
      <c r="F384" s="3365"/>
      <c r="G384" s="3365"/>
      <c r="H384" s="3365"/>
      <c r="I384" s="3365"/>
      <c r="J384" s="3365"/>
      <c r="K384" s="3365"/>
      <c r="L384" s="3365"/>
      <c r="M384" s="3365"/>
      <c r="N384" s="3365"/>
      <c r="O384" s="3365"/>
      <c r="P384" s="3365"/>
      <c r="Q384" s="3365"/>
      <c r="R384" s="3366"/>
    </row>
    <row r="385" spans="1:18" ht="21" customHeight="1">
      <c r="A385" s="3269"/>
      <c r="B385" s="3364" t="s">
        <v>1421</v>
      </c>
      <c r="C385" s="3365"/>
      <c r="D385" s="3365"/>
      <c r="E385" s="3365"/>
      <c r="F385" s="3365"/>
      <c r="G385" s="3365"/>
      <c r="H385" s="3365"/>
      <c r="I385" s="3365"/>
      <c r="J385" s="3365"/>
      <c r="K385" s="3365"/>
      <c r="L385" s="3365"/>
      <c r="M385" s="3365"/>
      <c r="N385" s="3365"/>
      <c r="O385" s="3365"/>
      <c r="P385" s="3365"/>
      <c r="Q385" s="3365"/>
      <c r="R385" s="3366"/>
    </row>
    <row r="386" spans="1:18" ht="21" customHeight="1">
      <c r="A386" s="3269"/>
      <c r="B386" s="3364" t="s">
        <v>1423</v>
      </c>
      <c r="C386" s="3365"/>
      <c r="D386" s="3365"/>
      <c r="E386" s="3365"/>
      <c r="F386" s="3365"/>
      <c r="G386" s="3365"/>
      <c r="H386" s="3365"/>
      <c r="I386" s="3365"/>
      <c r="J386" s="3365"/>
      <c r="K386" s="3365"/>
      <c r="L386" s="3365"/>
      <c r="M386" s="3365"/>
      <c r="N386" s="3365"/>
      <c r="O386" s="3365"/>
      <c r="P386" s="3365"/>
      <c r="Q386" s="3365"/>
      <c r="R386" s="3366"/>
    </row>
    <row r="387" spans="1:18" ht="21" customHeight="1">
      <c r="A387" s="3269"/>
      <c r="B387" s="3364" t="s">
        <v>2134</v>
      </c>
      <c r="C387" s="3365"/>
      <c r="D387" s="3365"/>
      <c r="E387" s="3365"/>
      <c r="F387" s="3365"/>
      <c r="G387" s="3365"/>
      <c r="H387" s="3365"/>
      <c r="I387" s="3365"/>
      <c r="J387" s="3365"/>
      <c r="K387" s="3365"/>
      <c r="L387" s="3365"/>
      <c r="M387" s="3365"/>
      <c r="N387" s="3365"/>
      <c r="O387" s="3365"/>
      <c r="P387" s="3365"/>
      <c r="Q387" s="3365"/>
      <c r="R387" s="3366"/>
    </row>
    <row r="388" spans="1:18" ht="21" customHeight="1">
      <c r="A388" s="3269"/>
      <c r="B388" s="3364" t="s">
        <v>2135</v>
      </c>
      <c r="C388" s="3365"/>
      <c r="D388" s="3365"/>
      <c r="E388" s="3365"/>
      <c r="F388" s="3365"/>
      <c r="G388" s="3365"/>
      <c r="H388" s="3365"/>
      <c r="I388" s="3365"/>
      <c r="J388" s="3365"/>
      <c r="K388" s="3365"/>
      <c r="L388" s="3365"/>
      <c r="M388" s="3365"/>
      <c r="N388" s="3365"/>
      <c r="O388" s="3365"/>
      <c r="P388" s="3365"/>
      <c r="Q388" s="3365"/>
      <c r="R388" s="3366"/>
    </row>
    <row r="389" spans="1:18" ht="21.75" customHeight="1">
      <c r="A389" s="3270"/>
      <c r="B389" s="3367" t="s">
        <v>2136</v>
      </c>
      <c r="C389" s="3368"/>
      <c r="D389" s="3368"/>
      <c r="E389" s="3368"/>
      <c r="F389" s="3368"/>
      <c r="G389" s="3368"/>
      <c r="H389" s="3368"/>
      <c r="I389" s="3368"/>
      <c r="J389" s="3368"/>
      <c r="K389" s="3368"/>
      <c r="L389" s="3368"/>
      <c r="M389" s="3368"/>
      <c r="N389" s="3368"/>
      <c r="O389" s="3368"/>
      <c r="P389" s="3368"/>
      <c r="Q389" s="3368"/>
      <c r="R389" s="3369"/>
    </row>
    <row r="390" spans="1:18" ht="30" customHeight="1">
      <c r="A390" s="1007">
        <v>1</v>
      </c>
      <c r="B390" s="1344" t="s">
        <v>1854</v>
      </c>
      <c r="C390" s="1311" t="s">
        <v>1855</v>
      </c>
      <c r="D390" s="1328"/>
      <c r="E390" s="1328"/>
      <c r="F390" s="1328"/>
      <c r="G390" s="1328"/>
      <c r="H390" s="1328"/>
      <c r="I390" s="1328"/>
      <c r="J390" s="1328"/>
      <c r="K390" s="1345">
        <v>70923</v>
      </c>
      <c r="L390" s="1328"/>
      <c r="M390" s="1327"/>
      <c r="N390" s="1328"/>
      <c r="O390" s="1328"/>
      <c r="P390" s="1328"/>
      <c r="Q390" s="1328"/>
      <c r="R390" s="1329"/>
    </row>
    <row r="391" spans="1:18" ht="30" customHeight="1">
      <c r="A391" s="1007">
        <v>2</v>
      </c>
      <c r="B391" s="1210" t="s">
        <v>1856</v>
      </c>
      <c r="C391" s="1038" t="s">
        <v>1855</v>
      </c>
      <c r="D391" s="1328"/>
      <c r="E391" s="1328"/>
      <c r="F391" s="1328"/>
      <c r="G391" s="1328"/>
      <c r="H391" s="1328"/>
      <c r="I391" s="1328"/>
      <c r="J391" s="1328"/>
      <c r="K391" s="1346">
        <v>76805</v>
      </c>
      <c r="L391" s="1328"/>
      <c r="M391" s="1191"/>
      <c r="N391" s="1328"/>
      <c r="O391" s="1328"/>
      <c r="P391" s="1328"/>
      <c r="Q391" s="1328"/>
      <c r="R391" s="1329"/>
    </row>
    <row r="392" spans="1:18" ht="30" customHeight="1">
      <c r="A392" s="1007">
        <v>3</v>
      </c>
      <c r="B392" s="1210" t="s">
        <v>1857</v>
      </c>
      <c r="C392" s="1038" t="s">
        <v>1855</v>
      </c>
      <c r="D392" s="1328"/>
      <c r="E392" s="1328"/>
      <c r="F392" s="1328"/>
      <c r="G392" s="1328"/>
      <c r="H392" s="1328"/>
      <c r="I392" s="1328"/>
      <c r="J392" s="1328"/>
      <c r="K392" s="1346">
        <v>93609</v>
      </c>
      <c r="L392" s="1328"/>
      <c r="M392" s="1191"/>
      <c r="N392" s="1328"/>
      <c r="O392" s="1328"/>
      <c r="P392" s="1328"/>
      <c r="Q392" s="1328"/>
      <c r="R392" s="1329"/>
    </row>
    <row r="393" spans="1:18" ht="30" customHeight="1">
      <c r="A393" s="1007">
        <v>4</v>
      </c>
      <c r="B393" s="1210" t="s">
        <v>1858</v>
      </c>
      <c r="C393" s="1038" t="s">
        <v>1855</v>
      </c>
      <c r="D393" s="1328"/>
      <c r="E393" s="1328"/>
      <c r="F393" s="1328"/>
      <c r="G393" s="1328"/>
      <c r="H393" s="1328"/>
      <c r="I393" s="1328"/>
      <c r="J393" s="1328"/>
      <c r="K393" s="1346">
        <v>105201</v>
      </c>
      <c r="L393" s="1328"/>
      <c r="M393" s="1191"/>
      <c r="N393" s="1328"/>
      <c r="O393" s="1328"/>
      <c r="P393" s="1328"/>
      <c r="Q393" s="1328"/>
      <c r="R393" s="1329"/>
    </row>
    <row r="394" spans="1:18" ht="30" customHeight="1">
      <c r="A394" s="1007">
        <v>5</v>
      </c>
      <c r="B394" s="1210" t="s">
        <v>1859</v>
      </c>
      <c r="C394" s="1038" t="s">
        <v>1855</v>
      </c>
      <c r="D394" s="1328"/>
      <c r="E394" s="1328"/>
      <c r="F394" s="1328"/>
      <c r="G394" s="1328"/>
      <c r="H394" s="1328"/>
      <c r="I394" s="1328"/>
      <c r="J394" s="1328"/>
      <c r="K394" s="1346">
        <v>115289</v>
      </c>
      <c r="L394" s="1328"/>
      <c r="M394" s="1191"/>
      <c r="N394" s="1328"/>
      <c r="O394" s="1328"/>
      <c r="P394" s="1328"/>
      <c r="Q394" s="1328"/>
      <c r="R394" s="1329"/>
    </row>
    <row r="395" spans="1:18" ht="30" customHeight="1">
      <c r="A395" s="1007">
        <v>6</v>
      </c>
      <c r="B395" s="1210" t="s">
        <v>1860</v>
      </c>
      <c r="C395" s="1038" t="s">
        <v>1855</v>
      </c>
      <c r="D395" s="1328"/>
      <c r="E395" s="1328"/>
      <c r="F395" s="1328"/>
      <c r="G395" s="1328"/>
      <c r="H395" s="1328"/>
      <c r="I395" s="1328"/>
      <c r="J395" s="1328"/>
      <c r="K395" s="1346">
        <v>124413</v>
      </c>
      <c r="L395" s="1328"/>
      <c r="M395" s="1191"/>
      <c r="N395" s="1328"/>
      <c r="O395" s="1328"/>
      <c r="P395" s="1328"/>
      <c r="Q395" s="1328"/>
      <c r="R395" s="1329"/>
    </row>
    <row r="396" spans="1:18" ht="30" customHeight="1">
      <c r="A396" s="1007">
        <v>7</v>
      </c>
      <c r="B396" s="1210" t="s">
        <v>1861</v>
      </c>
      <c r="C396" s="1038" t="s">
        <v>1855</v>
      </c>
      <c r="D396" s="1328"/>
      <c r="E396" s="1328"/>
      <c r="F396" s="1328"/>
      <c r="G396" s="1328"/>
      <c r="H396" s="1328"/>
      <c r="I396" s="1328"/>
      <c r="J396" s="1328"/>
      <c r="K396" s="1346">
        <v>133314</v>
      </c>
      <c r="L396" s="1328"/>
      <c r="M396" s="1191"/>
      <c r="N396" s="1328"/>
      <c r="O396" s="1328"/>
      <c r="P396" s="1328"/>
      <c r="Q396" s="1328"/>
      <c r="R396" s="1329"/>
    </row>
    <row r="397" spans="1:18" ht="30" customHeight="1">
      <c r="A397" s="1007">
        <v>8</v>
      </c>
      <c r="B397" s="1210" t="s">
        <v>1869</v>
      </c>
      <c r="C397" s="1038" t="s">
        <v>1855</v>
      </c>
      <c r="D397" s="1328"/>
      <c r="E397" s="1328"/>
      <c r="F397" s="1328"/>
      <c r="G397" s="1328"/>
      <c r="H397" s="1328"/>
      <c r="I397" s="1328"/>
      <c r="J397" s="1328"/>
      <c r="K397" s="1346">
        <v>106936</v>
      </c>
      <c r="L397" s="1328"/>
      <c r="M397" s="1191"/>
      <c r="N397" s="1328"/>
      <c r="O397" s="1328"/>
      <c r="P397" s="1328"/>
      <c r="Q397" s="1328"/>
      <c r="R397" s="1329"/>
    </row>
    <row r="398" spans="1:18" ht="30" customHeight="1">
      <c r="A398" s="1007">
        <v>9</v>
      </c>
      <c r="B398" s="1210" t="s">
        <v>1870</v>
      </c>
      <c r="C398" s="1038" t="s">
        <v>1855</v>
      </c>
      <c r="D398" s="1328"/>
      <c r="E398" s="1328"/>
      <c r="F398" s="1328"/>
      <c r="G398" s="1328"/>
      <c r="H398" s="1328"/>
      <c r="I398" s="1328"/>
      <c r="J398" s="1328"/>
      <c r="K398" s="1346">
        <v>117264</v>
      </c>
      <c r="L398" s="1328"/>
      <c r="M398" s="1191"/>
      <c r="N398" s="1328"/>
      <c r="O398" s="1328"/>
      <c r="P398" s="1328"/>
      <c r="Q398" s="1328"/>
      <c r="R398" s="1329"/>
    </row>
    <row r="399" spans="1:18" ht="30" customHeight="1">
      <c r="A399" s="1007">
        <v>10</v>
      </c>
      <c r="B399" s="1210" t="s">
        <v>1871</v>
      </c>
      <c r="C399" s="1038" t="s">
        <v>1855</v>
      </c>
      <c r="D399" s="1328"/>
      <c r="E399" s="1328"/>
      <c r="F399" s="1328"/>
      <c r="G399" s="1328"/>
      <c r="H399" s="1328"/>
      <c r="I399" s="1328"/>
      <c r="J399" s="1328"/>
      <c r="K399" s="1346">
        <v>126618</v>
      </c>
      <c r="L399" s="1328"/>
      <c r="M399" s="1191"/>
      <c r="N399" s="1328"/>
      <c r="O399" s="1328"/>
      <c r="P399" s="1328"/>
      <c r="Q399" s="1328"/>
      <c r="R399" s="1329"/>
    </row>
    <row r="400" spans="1:18" ht="30" customHeight="1">
      <c r="A400" s="1007">
        <v>11</v>
      </c>
      <c r="B400" s="1210" t="s">
        <v>1872</v>
      </c>
      <c r="C400" s="1038" t="s">
        <v>1855</v>
      </c>
      <c r="D400" s="1328"/>
      <c r="E400" s="1328"/>
      <c r="F400" s="1328"/>
      <c r="G400" s="1328"/>
      <c r="H400" s="1328"/>
      <c r="I400" s="1328"/>
      <c r="J400" s="1328"/>
      <c r="K400" s="1346">
        <v>135754</v>
      </c>
      <c r="L400" s="1328"/>
      <c r="M400" s="1191"/>
      <c r="N400" s="1328"/>
      <c r="O400" s="1328"/>
      <c r="P400" s="1328"/>
      <c r="Q400" s="1328"/>
      <c r="R400" s="1329"/>
    </row>
    <row r="401" spans="1:18" ht="30" customHeight="1">
      <c r="A401" s="1007">
        <v>12</v>
      </c>
      <c r="B401" s="1210" t="s">
        <v>1873</v>
      </c>
      <c r="C401" s="1038" t="s">
        <v>1855</v>
      </c>
      <c r="D401" s="1328"/>
      <c r="E401" s="1328"/>
      <c r="F401" s="1328"/>
      <c r="G401" s="1328"/>
      <c r="H401" s="1328"/>
      <c r="I401" s="1328"/>
      <c r="J401" s="1328"/>
      <c r="K401" s="1346">
        <v>147096</v>
      </c>
      <c r="L401" s="1328"/>
      <c r="M401" s="1191"/>
      <c r="N401" s="1328"/>
      <c r="O401" s="1328"/>
      <c r="P401" s="1328"/>
      <c r="Q401" s="1328"/>
      <c r="R401" s="1329"/>
    </row>
    <row r="402" spans="1:18" ht="30" customHeight="1">
      <c r="A402" s="1007">
        <v>13</v>
      </c>
      <c r="B402" s="1210" t="s">
        <v>1874</v>
      </c>
      <c r="C402" s="1038" t="s">
        <v>1855</v>
      </c>
      <c r="D402" s="1328"/>
      <c r="E402" s="1328"/>
      <c r="F402" s="1328"/>
      <c r="G402" s="1328"/>
      <c r="H402" s="1328"/>
      <c r="I402" s="1328"/>
      <c r="J402" s="1328"/>
      <c r="K402" s="1346">
        <v>78152</v>
      </c>
      <c r="L402" s="1328"/>
      <c r="M402" s="1191"/>
      <c r="N402" s="1328"/>
      <c r="O402" s="1328"/>
      <c r="P402" s="1328"/>
      <c r="Q402" s="1328"/>
      <c r="R402" s="1329"/>
    </row>
    <row r="403" spans="1:18" ht="30" customHeight="1">
      <c r="A403" s="1007">
        <v>14</v>
      </c>
      <c r="B403" s="1210" t="s">
        <v>1862</v>
      </c>
      <c r="C403" s="1038" t="s">
        <v>1855</v>
      </c>
      <c r="D403" s="1328"/>
      <c r="E403" s="1328"/>
      <c r="F403" s="1328"/>
      <c r="G403" s="1328"/>
      <c r="H403" s="1328"/>
      <c r="I403" s="1328"/>
      <c r="J403" s="1328"/>
      <c r="K403" s="1346">
        <v>85430</v>
      </c>
      <c r="L403" s="1328"/>
      <c r="M403" s="1191"/>
      <c r="N403" s="1328"/>
      <c r="O403" s="1328"/>
      <c r="P403" s="1328"/>
      <c r="Q403" s="1328"/>
      <c r="R403" s="1329"/>
    </row>
    <row r="404" spans="1:18" ht="30" customHeight="1">
      <c r="A404" s="1007">
        <v>15</v>
      </c>
      <c r="B404" s="1210" t="s">
        <v>1863</v>
      </c>
      <c r="C404" s="1038" t="s">
        <v>1855</v>
      </c>
      <c r="D404" s="1328"/>
      <c r="E404" s="1328"/>
      <c r="F404" s="1328"/>
      <c r="G404" s="1328"/>
      <c r="H404" s="1328"/>
      <c r="I404" s="1328"/>
      <c r="J404" s="1328"/>
      <c r="K404" s="1346">
        <v>98956</v>
      </c>
      <c r="L404" s="1328"/>
      <c r="M404" s="1191"/>
      <c r="N404" s="1328"/>
      <c r="O404" s="1328"/>
      <c r="P404" s="1328"/>
      <c r="Q404" s="1328"/>
      <c r="R404" s="1329"/>
    </row>
    <row r="405" spans="1:18" ht="30" customHeight="1">
      <c r="A405" s="1007">
        <v>16</v>
      </c>
      <c r="B405" s="1210" t="s">
        <v>1864</v>
      </c>
      <c r="C405" s="1038" t="s">
        <v>1855</v>
      </c>
      <c r="D405" s="1328"/>
      <c r="E405" s="1328"/>
      <c r="F405" s="1328"/>
      <c r="G405" s="1328"/>
      <c r="H405" s="1328"/>
      <c r="I405" s="1328"/>
      <c r="J405" s="1328"/>
      <c r="K405" s="1346">
        <v>109874</v>
      </c>
      <c r="L405" s="1328"/>
      <c r="M405" s="1191"/>
      <c r="N405" s="1328"/>
      <c r="O405" s="1328"/>
      <c r="P405" s="1328"/>
      <c r="Q405" s="1328"/>
      <c r="R405" s="1329"/>
    </row>
    <row r="406" spans="1:18" ht="30" customHeight="1">
      <c r="A406" s="1007">
        <v>17</v>
      </c>
      <c r="B406" s="1210" t="s">
        <v>1865</v>
      </c>
      <c r="C406" s="1038" t="s">
        <v>1855</v>
      </c>
      <c r="D406" s="1328"/>
      <c r="E406" s="1328"/>
      <c r="F406" s="1328"/>
      <c r="G406" s="1328"/>
      <c r="H406" s="1328"/>
      <c r="I406" s="1328"/>
      <c r="J406" s="1328"/>
      <c r="K406" s="1346">
        <v>120430</v>
      </c>
      <c r="L406" s="1328"/>
      <c r="M406" s="1191"/>
      <c r="N406" s="1328"/>
      <c r="O406" s="1328"/>
      <c r="P406" s="1328"/>
      <c r="Q406" s="1328"/>
      <c r="R406" s="1329"/>
    </row>
    <row r="407" spans="1:18" ht="30" customHeight="1">
      <c r="A407" s="1007">
        <v>18</v>
      </c>
      <c r="B407" s="1210" t="s">
        <v>1866</v>
      </c>
      <c r="C407" s="1038" t="s">
        <v>1855</v>
      </c>
      <c r="D407" s="1328"/>
      <c r="E407" s="1328"/>
      <c r="F407" s="1328"/>
      <c r="G407" s="1328"/>
      <c r="H407" s="1328"/>
      <c r="I407" s="1328"/>
      <c r="J407" s="1328"/>
      <c r="K407" s="1346">
        <v>130516</v>
      </c>
      <c r="L407" s="1328"/>
      <c r="M407" s="1191"/>
      <c r="N407" s="1328"/>
      <c r="O407" s="1328"/>
      <c r="P407" s="1328"/>
      <c r="Q407" s="1328"/>
      <c r="R407" s="1329"/>
    </row>
    <row r="408" spans="1:18" ht="30" customHeight="1">
      <c r="A408" s="1007">
        <v>19</v>
      </c>
      <c r="B408" s="1210" t="s">
        <v>1867</v>
      </c>
      <c r="C408" s="1038" t="s">
        <v>1855</v>
      </c>
      <c r="D408" s="1328"/>
      <c r="E408" s="1328"/>
      <c r="F408" s="1328"/>
      <c r="G408" s="1328"/>
      <c r="H408" s="1328"/>
      <c r="I408" s="1328"/>
      <c r="J408" s="1328"/>
      <c r="K408" s="1346">
        <v>151943</v>
      </c>
      <c r="L408" s="1328"/>
      <c r="M408" s="1191"/>
      <c r="N408" s="1328"/>
      <c r="O408" s="1328"/>
      <c r="P408" s="1328"/>
      <c r="Q408" s="1328"/>
      <c r="R408" s="1329"/>
    </row>
    <row r="409" spans="1:18" ht="30" customHeight="1">
      <c r="A409" s="1007">
        <v>20</v>
      </c>
      <c r="B409" s="1210" t="s">
        <v>1868</v>
      </c>
      <c r="C409" s="1038" t="s">
        <v>1855</v>
      </c>
      <c r="D409" s="1328"/>
      <c r="E409" s="1328"/>
      <c r="F409" s="1328"/>
      <c r="G409" s="1328"/>
      <c r="H409" s="1328"/>
      <c r="I409" s="1328"/>
      <c r="J409" s="1328"/>
      <c r="K409" s="1346">
        <v>116668</v>
      </c>
      <c r="L409" s="1328"/>
      <c r="M409" s="1191"/>
      <c r="N409" s="1328"/>
      <c r="O409" s="1328"/>
      <c r="P409" s="1328"/>
      <c r="Q409" s="1328"/>
      <c r="R409" s="1329"/>
    </row>
    <row r="410" spans="1:18" ht="30" customHeight="1">
      <c r="A410" s="1007">
        <v>21</v>
      </c>
      <c r="B410" s="1210" t="s">
        <v>1875</v>
      </c>
      <c r="C410" s="1038" t="s">
        <v>1855</v>
      </c>
      <c r="D410" s="1328"/>
      <c r="E410" s="1328"/>
      <c r="F410" s="1328"/>
      <c r="G410" s="1328"/>
      <c r="H410" s="1328"/>
      <c r="I410" s="1328"/>
      <c r="J410" s="1328"/>
      <c r="K410" s="1346">
        <v>128694</v>
      </c>
      <c r="L410" s="1328"/>
      <c r="M410" s="1191"/>
      <c r="N410" s="1328"/>
      <c r="O410" s="1328"/>
      <c r="P410" s="1328"/>
      <c r="Q410" s="1328"/>
      <c r="R410" s="1329"/>
    </row>
    <row r="411" spans="1:18" ht="30" customHeight="1">
      <c r="A411" s="1007">
        <v>22</v>
      </c>
      <c r="B411" s="1210" t="s">
        <v>1876</v>
      </c>
      <c r="C411" s="1038" t="s">
        <v>1855</v>
      </c>
      <c r="D411" s="1328"/>
      <c r="E411" s="1328"/>
      <c r="F411" s="1328"/>
      <c r="G411" s="1328"/>
      <c r="H411" s="1328"/>
      <c r="I411" s="1328"/>
      <c r="J411" s="1328"/>
      <c r="K411" s="1346">
        <v>138115</v>
      </c>
      <c r="L411" s="1328"/>
      <c r="M411" s="1191"/>
      <c r="N411" s="1328"/>
      <c r="O411" s="1328"/>
      <c r="P411" s="1328"/>
      <c r="Q411" s="1328"/>
      <c r="R411" s="1329"/>
    </row>
    <row r="412" spans="1:18" ht="30" customHeight="1">
      <c r="A412" s="1007">
        <v>23</v>
      </c>
      <c r="B412" s="1210" t="s">
        <v>1876</v>
      </c>
      <c r="C412" s="1038" t="s">
        <v>1855</v>
      </c>
      <c r="D412" s="1328"/>
      <c r="E412" s="1328"/>
      <c r="F412" s="1328"/>
      <c r="G412" s="1328"/>
      <c r="H412" s="1328"/>
      <c r="I412" s="1328"/>
      <c r="J412" s="1328"/>
      <c r="K412" s="1346">
        <v>148966</v>
      </c>
      <c r="L412" s="1328"/>
      <c r="M412" s="1191"/>
      <c r="N412" s="1328"/>
      <c r="O412" s="1328"/>
      <c r="P412" s="1328"/>
      <c r="Q412" s="1328"/>
      <c r="R412" s="1329"/>
    </row>
    <row r="413" spans="1:18" ht="30" customHeight="1">
      <c r="A413" s="1007">
        <v>24</v>
      </c>
      <c r="B413" s="1210" t="s">
        <v>1877</v>
      </c>
      <c r="C413" s="1038" t="s">
        <v>1855</v>
      </c>
      <c r="D413" s="1328"/>
      <c r="E413" s="1328"/>
      <c r="F413" s="1328"/>
      <c r="G413" s="1328"/>
      <c r="H413" s="1328"/>
      <c r="I413" s="1328"/>
      <c r="J413" s="1328"/>
      <c r="K413" s="1346">
        <v>125818</v>
      </c>
      <c r="L413" s="1328"/>
      <c r="M413" s="1191"/>
      <c r="N413" s="1328"/>
      <c r="O413" s="1328"/>
      <c r="P413" s="1328"/>
      <c r="Q413" s="1328"/>
      <c r="R413" s="1329"/>
    </row>
    <row r="414" spans="1:18" ht="30" customHeight="1">
      <c r="A414" s="1007">
        <v>25</v>
      </c>
      <c r="B414" s="1210" t="s">
        <v>1878</v>
      </c>
      <c r="C414" s="1038" t="s">
        <v>1855</v>
      </c>
      <c r="D414" s="1328"/>
      <c r="E414" s="1328"/>
      <c r="F414" s="1328"/>
      <c r="G414" s="1328"/>
      <c r="H414" s="1328"/>
      <c r="I414" s="1328"/>
      <c r="J414" s="1328"/>
      <c r="K414" s="1346">
        <v>137697</v>
      </c>
      <c r="L414" s="1328"/>
      <c r="M414" s="1191"/>
      <c r="N414" s="1328"/>
      <c r="O414" s="1328"/>
      <c r="P414" s="1328"/>
      <c r="Q414" s="1328"/>
      <c r="R414" s="1329"/>
    </row>
    <row r="415" spans="1:18" ht="30" customHeight="1">
      <c r="A415" s="1007">
        <v>26</v>
      </c>
      <c r="B415" s="1210" t="s">
        <v>1879</v>
      </c>
      <c r="C415" s="1308" t="s">
        <v>1855</v>
      </c>
      <c r="D415" s="1328"/>
      <c r="E415" s="1328"/>
      <c r="F415" s="1328"/>
      <c r="G415" s="1328"/>
      <c r="H415" s="1328"/>
      <c r="I415" s="1328"/>
      <c r="J415" s="1328"/>
      <c r="K415" s="1346">
        <v>148634</v>
      </c>
      <c r="L415" s="1328"/>
      <c r="M415" s="1191"/>
      <c r="N415" s="1328"/>
      <c r="O415" s="1328"/>
      <c r="P415" s="1328"/>
      <c r="Q415" s="1328"/>
      <c r="R415" s="1329"/>
    </row>
    <row r="416" spans="1:18" ht="36" customHeight="1">
      <c r="A416" s="1007">
        <v>27</v>
      </c>
      <c r="B416" s="1210" t="s">
        <v>1880</v>
      </c>
      <c r="C416" s="1038" t="s">
        <v>1855</v>
      </c>
      <c r="D416" s="1289"/>
      <c r="E416" s="1289"/>
      <c r="F416" s="1289"/>
      <c r="G416" s="1289"/>
      <c r="H416" s="1289"/>
      <c r="I416" s="1289"/>
      <c r="J416" s="1289"/>
      <c r="K416" s="1346">
        <v>158707</v>
      </c>
      <c r="L416" s="1289"/>
      <c r="M416" s="1191"/>
      <c r="N416" s="1289"/>
      <c r="O416" s="1289"/>
      <c r="P416" s="1289"/>
      <c r="Q416" s="1289"/>
      <c r="R416" s="1310"/>
    </row>
    <row r="417" spans="1:18" ht="36" customHeight="1">
      <c r="A417" s="1007">
        <v>28</v>
      </c>
      <c r="B417" s="1210" t="s">
        <v>1881</v>
      </c>
      <c r="C417" s="1038" t="s">
        <v>1855</v>
      </c>
      <c r="D417" s="1290"/>
      <c r="E417" s="1289"/>
      <c r="F417" s="1290"/>
      <c r="G417" s="1290"/>
      <c r="H417" s="1319"/>
      <c r="I417" s="1290"/>
      <c r="J417" s="1290"/>
      <c r="K417" s="1346">
        <v>172868</v>
      </c>
      <c r="L417" s="1290"/>
      <c r="M417" s="1191"/>
      <c r="N417" s="1290"/>
      <c r="O417" s="1290"/>
      <c r="P417" s="1290"/>
      <c r="Q417" s="1290"/>
      <c r="R417" s="1319"/>
    </row>
    <row r="418" spans="1:18" ht="30.75" customHeight="1">
      <c r="A418" s="1286" t="s">
        <v>1379</v>
      </c>
      <c r="B418" s="413" t="s">
        <v>1820</v>
      </c>
      <c r="C418" s="1289"/>
      <c r="D418" s="1312"/>
      <c r="E418" s="1289"/>
      <c r="F418" s="1290"/>
      <c r="G418" s="1290"/>
      <c r="H418" s="1192"/>
      <c r="I418" s="1290"/>
      <c r="J418" s="1290"/>
      <c r="K418" s="1290"/>
      <c r="L418" s="1290"/>
      <c r="M418" s="1080"/>
      <c r="N418" s="1290"/>
      <c r="O418" s="1290"/>
      <c r="P418" s="1211"/>
      <c r="Q418" s="1211"/>
      <c r="R418" s="1192"/>
    </row>
    <row r="419" spans="1:18" ht="52.5" customHeight="1">
      <c r="A419" s="1313">
        <v>1</v>
      </c>
      <c r="B419" s="3361" t="s">
        <v>2132</v>
      </c>
      <c r="C419" s="3362"/>
      <c r="D419" s="3362"/>
      <c r="E419" s="3362"/>
      <c r="F419" s="3362"/>
      <c r="G419" s="3362"/>
      <c r="H419" s="3362"/>
      <c r="I419" s="3362"/>
      <c r="J419" s="3362"/>
      <c r="K419" s="3362"/>
      <c r="L419" s="3362"/>
      <c r="M419" s="3362"/>
      <c r="N419" s="3362"/>
      <c r="O419" s="3362"/>
      <c r="P419" s="3362"/>
      <c r="Q419" s="3362"/>
      <c r="R419" s="3363"/>
    </row>
    <row r="420" spans="1:18" ht="42.75" customHeight="1">
      <c r="A420" s="1313"/>
      <c r="B420" s="1212" t="s">
        <v>1351</v>
      </c>
      <c r="C420" s="1213" t="s">
        <v>13</v>
      </c>
      <c r="D420" s="1214"/>
      <c r="E420" s="1215"/>
      <c r="F420" s="1154"/>
      <c r="G420" s="1343">
        <v>20409091</v>
      </c>
      <c r="H420" s="3312" t="s">
        <v>1352</v>
      </c>
      <c r="I420" s="3313"/>
      <c r="J420" s="3313"/>
      <c r="K420" s="3313"/>
      <c r="L420" s="3313"/>
      <c r="M420" s="3313"/>
      <c r="N420" s="3313"/>
      <c r="O420" s="3313"/>
      <c r="P420" s="3313"/>
      <c r="Q420" s="3313"/>
      <c r="R420" s="3314"/>
    </row>
    <row r="421" spans="1:18" ht="58.5" customHeight="1">
      <c r="A421" s="1313">
        <v>2</v>
      </c>
      <c r="B421" s="3296" t="s">
        <v>2128</v>
      </c>
      <c r="C421" s="3297"/>
      <c r="D421" s="3297"/>
      <c r="E421" s="3297"/>
      <c r="F421" s="3297"/>
      <c r="G421" s="3297"/>
      <c r="H421" s="3297"/>
      <c r="I421" s="3297"/>
      <c r="J421" s="3297"/>
      <c r="K421" s="3297"/>
      <c r="L421" s="3297"/>
      <c r="M421" s="3297"/>
      <c r="N421" s="3297"/>
      <c r="O421" s="3297"/>
      <c r="P421" s="3297"/>
      <c r="Q421" s="3297"/>
      <c r="R421" s="3298"/>
    </row>
    <row r="422" spans="1:18" ht="36.75" customHeight="1">
      <c r="A422" s="1176"/>
      <c r="B422" s="1025"/>
      <c r="C422" s="1025"/>
      <c r="D422" s="3217" t="s">
        <v>1945</v>
      </c>
      <c r="E422" s="3218"/>
      <c r="F422" s="3218"/>
      <c r="G422" s="3218"/>
      <c r="H422" s="3251"/>
      <c r="I422" s="3251"/>
      <c r="J422" s="3251"/>
      <c r="K422" s="3251"/>
      <c r="L422" s="3251"/>
      <c r="M422" s="3251"/>
      <c r="N422" s="3251"/>
      <c r="O422" s="3251"/>
      <c r="P422" s="3251"/>
      <c r="Q422" s="3251"/>
      <c r="R422" s="3252"/>
    </row>
    <row r="423" spans="1:18" ht="36.75" customHeight="1">
      <c r="A423" s="1313"/>
      <c r="B423" s="1212" t="s">
        <v>1940</v>
      </c>
      <c r="C423" s="1213" t="s">
        <v>32</v>
      </c>
      <c r="D423" s="1217"/>
      <c r="E423" s="1218"/>
      <c r="F423" s="1216"/>
      <c r="G423" s="1198">
        <v>17200</v>
      </c>
      <c r="H423" s="3315" t="s">
        <v>1844</v>
      </c>
      <c r="I423" s="3305"/>
      <c r="J423" s="3305"/>
      <c r="K423" s="3305"/>
      <c r="L423" s="3305"/>
      <c r="M423" s="3305"/>
      <c r="N423" s="3305"/>
      <c r="O423" s="3305"/>
      <c r="P423" s="3305"/>
      <c r="Q423" s="3305"/>
      <c r="R423" s="1219"/>
    </row>
    <row r="424" spans="1:18" ht="36.75" customHeight="1">
      <c r="A424" s="1313"/>
      <c r="B424" s="1212" t="s">
        <v>1941</v>
      </c>
      <c r="C424" s="1213" t="s">
        <v>32</v>
      </c>
      <c r="D424" s="1217"/>
      <c r="E424" s="1218"/>
      <c r="F424" s="1191"/>
      <c r="G424" s="1215">
        <v>19100</v>
      </c>
      <c r="H424" s="3316"/>
      <c r="I424" s="3317"/>
      <c r="J424" s="3317"/>
      <c r="K424" s="3317"/>
      <c r="L424" s="3317"/>
      <c r="M424" s="3317"/>
      <c r="N424" s="3317"/>
      <c r="O424" s="3317"/>
      <c r="P424" s="3317"/>
      <c r="Q424" s="3317"/>
      <c r="R424" s="1220"/>
    </row>
    <row r="425" spans="1:18" ht="36.75" customHeight="1">
      <c r="A425" s="1313"/>
      <c r="B425" s="1212" t="s">
        <v>1942</v>
      </c>
      <c r="C425" s="1213" t="s">
        <v>32</v>
      </c>
      <c r="D425" s="1217"/>
      <c r="E425" s="1218"/>
      <c r="F425" s="1191"/>
      <c r="G425" s="1215">
        <v>16500</v>
      </c>
      <c r="H425" s="3316"/>
      <c r="I425" s="3317"/>
      <c r="J425" s="3317"/>
      <c r="K425" s="3317"/>
      <c r="L425" s="3317"/>
      <c r="M425" s="3317"/>
      <c r="N425" s="3317"/>
      <c r="O425" s="3317"/>
      <c r="P425" s="3317"/>
      <c r="Q425" s="3317"/>
      <c r="R425" s="1220"/>
    </row>
    <row r="426" spans="1:18" ht="36.75" customHeight="1">
      <c r="A426" s="1313"/>
      <c r="B426" s="1212" t="s">
        <v>1943</v>
      </c>
      <c r="C426" s="1213" t="s">
        <v>32</v>
      </c>
      <c r="D426" s="1217"/>
      <c r="E426" s="1218"/>
      <c r="F426" s="1191"/>
      <c r="G426" s="1215">
        <v>17400</v>
      </c>
      <c r="H426" s="3315" t="s">
        <v>1844</v>
      </c>
      <c r="I426" s="3305"/>
      <c r="J426" s="3305"/>
      <c r="K426" s="3305"/>
      <c r="L426" s="3305"/>
      <c r="M426" s="3305"/>
      <c r="N426" s="3305"/>
      <c r="O426" s="3305"/>
      <c r="P426" s="3305"/>
      <c r="Q426" s="3305"/>
      <c r="R426" s="1219"/>
    </row>
    <row r="427" spans="1:18" ht="36.75" customHeight="1">
      <c r="A427" s="1313"/>
      <c r="B427" s="1212" t="s">
        <v>1946</v>
      </c>
      <c r="C427" s="1213" t="s">
        <v>32</v>
      </c>
      <c r="D427" s="1217"/>
      <c r="E427" s="1218"/>
      <c r="F427" s="1191"/>
      <c r="G427" s="1215">
        <v>16900</v>
      </c>
      <c r="H427" s="3316"/>
      <c r="I427" s="3317"/>
      <c r="J427" s="3317"/>
      <c r="K427" s="3317"/>
      <c r="L427" s="3317"/>
      <c r="M427" s="3317"/>
      <c r="N427" s="3317"/>
      <c r="O427" s="3317"/>
      <c r="P427" s="3317"/>
      <c r="Q427" s="3317"/>
      <c r="R427" s="1220"/>
    </row>
    <row r="428" spans="1:18" ht="31.5" customHeight="1">
      <c r="A428" s="1313"/>
      <c r="B428" s="1212" t="s">
        <v>1947</v>
      </c>
      <c r="C428" s="1213" t="s">
        <v>32</v>
      </c>
      <c r="D428" s="1217"/>
      <c r="E428" s="1218"/>
      <c r="F428" s="1327"/>
      <c r="G428" s="1215">
        <v>23000</v>
      </c>
      <c r="H428" s="3318"/>
      <c r="I428" s="3319"/>
      <c r="J428" s="3319"/>
      <c r="K428" s="3319"/>
      <c r="L428" s="3319"/>
      <c r="M428" s="3319"/>
      <c r="N428" s="3319"/>
      <c r="O428" s="3319"/>
      <c r="P428" s="3319"/>
      <c r="Q428" s="3319"/>
      <c r="R428" s="1221"/>
    </row>
    <row r="429" spans="1:18" ht="64.5" customHeight="1">
      <c r="A429" s="1313" t="s">
        <v>1380</v>
      </c>
      <c r="B429" s="3209" t="s">
        <v>1821</v>
      </c>
      <c r="C429" s="3210"/>
      <c r="D429" s="3210"/>
      <c r="E429" s="3210"/>
      <c r="F429" s="1204"/>
      <c r="G429" s="1204"/>
      <c r="H429" s="1211"/>
      <c r="I429" s="1217"/>
      <c r="J429" s="1217"/>
      <c r="K429" s="1217"/>
      <c r="L429" s="1217"/>
      <c r="M429" s="1217"/>
      <c r="N429" s="1222"/>
      <c r="O429" s="1222"/>
      <c r="P429" s="1222"/>
      <c r="Q429" s="1222"/>
      <c r="R429" s="1223"/>
    </row>
    <row r="430" spans="1:18" ht="69.75" customHeight="1">
      <c r="A430" s="1007"/>
      <c r="B430" s="3309" t="s">
        <v>1843</v>
      </c>
      <c r="C430" s="3310"/>
      <c r="D430" s="3310"/>
      <c r="E430" s="3310"/>
      <c r="F430" s="3310"/>
      <c r="G430" s="3310"/>
      <c r="H430" s="3310"/>
      <c r="I430" s="3310"/>
      <c r="J430" s="3310"/>
      <c r="K430" s="3310"/>
      <c r="L430" s="3310"/>
      <c r="M430" s="3310"/>
      <c r="N430" s="3310"/>
      <c r="O430" s="3310"/>
      <c r="P430" s="3310"/>
      <c r="Q430" s="3310"/>
      <c r="R430" s="3311"/>
    </row>
    <row r="431" spans="1:18" ht="34.5" customHeight="1">
      <c r="A431" s="1007"/>
      <c r="B431" s="1224" t="s">
        <v>1345</v>
      </c>
      <c r="C431" s="1225"/>
      <c r="D431" s="1226"/>
      <c r="E431" s="1225"/>
      <c r="F431" s="1225"/>
      <c r="G431" s="1227"/>
      <c r="H431" s="1228"/>
      <c r="I431" s="1191"/>
      <c r="J431" s="1163"/>
      <c r="K431" s="1163"/>
      <c r="L431" s="1163"/>
      <c r="M431" s="1163"/>
      <c r="N431" s="1332"/>
      <c r="O431" s="1332"/>
      <c r="P431" s="1332"/>
      <c r="Q431" s="1332"/>
      <c r="R431" s="1333"/>
    </row>
    <row r="432" spans="1:18" ht="38.25" customHeight="1">
      <c r="A432" s="1007"/>
      <c r="B432" s="1229" t="s">
        <v>1348</v>
      </c>
      <c r="C432" s="1230" t="s">
        <v>13</v>
      </c>
      <c r="D432" s="1231"/>
      <c r="E432" s="1198"/>
      <c r="F432" s="1198"/>
      <c r="G432" s="1232">
        <v>3805000</v>
      </c>
      <c r="H432" s="1233"/>
      <c r="I432" s="3305" t="s">
        <v>1844</v>
      </c>
      <c r="J432" s="3305"/>
      <c r="K432" s="3305"/>
      <c r="L432" s="3305"/>
      <c r="M432" s="3305"/>
      <c r="N432" s="3305"/>
      <c r="O432" s="3305"/>
      <c r="P432" s="3305"/>
      <c r="Q432" s="3305"/>
      <c r="R432" s="3306"/>
    </row>
    <row r="433" spans="1:18" ht="26.25" customHeight="1">
      <c r="A433" s="1007"/>
      <c r="B433" s="1199" t="s">
        <v>1349</v>
      </c>
      <c r="C433" s="1234" t="s">
        <v>13</v>
      </c>
      <c r="D433" s="1234"/>
      <c r="E433" s="1198"/>
      <c r="F433" s="1198"/>
      <c r="G433" s="1232">
        <v>3805000</v>
      </c>
      <c r="H433" s="1232"/>
      <c r="I433" s="3307" t="s">
        <v>1844</v>
      </c>
      <c r="J433" s="3307"/>
      <c r="K433" s="3307"/>
      <c r="L433" s="3307"/>
      <c r="M433" s="3307"/>
      <c r="N433" s="3307"/>
      <c r="O433" s="3307"/>
      <c r="P433" s="3307"/>
      <c r="Q433" s="3307"/>
      <c r="R433" s="3308"/>
    </row>
    <row r="434" spans="1:18" ht="33.75" customHeight="1">
      <c r="A434" s="1007"/>
      <c r="B434" s="1019" t="s">
        <v>1346</v>
      </c>
      <c r="C434" s="1234"/>
      <c r="D434" s="1234"/>
      <c r="E434" s="1198"/>
      <c r="F434" s="1198"/>
      <c r="G434" s="1232"/>
      <c r="H434" s="1232"/>
      <c r="I434" s="1332"/>
      <c r="J434" s="1332"/>
      <c r="K434" s="1332"/>
      <c r="L434" s="1332"/>
      <c r="M434" s="1332"/>
      <c r="N434" s="1331"/>
      <c r="O434" s="1331"/>
      <c r="P434" s="1331"/>
      <c r="Q434" s="1331"/>
      <c r="R434" s="1235"/>
    </row>
    <row r="435" spans="1:18" ht="28.5" customHeight="1">
      <c r="A435" s="1154"/>
      <c r="B435" s="1077" t="s">
        <v>1350</v>
      </c>
      <c r="C435" s="1236" t="s">
        <v>13</v>
      </c>
      <c r="D435" s="1237"/>
      <c r="E435" s="1232"/>
      <c r="F435" s="1232"/>
      <c r="G435" s="1232">
        <v>3065000</v>
      </c>
      <c r="H435" s="1238"/>
      <c r="I435" s="1331"/>
      <c r="J435" s="1331"/>
      <c r="K435" s="1331"/>
      <c r="L435" s="1331"/>
      <c r="M435" s="1331"/>
      <c r="N435" s="1289"/>
      <c r="O435" s="1289"/>
      <c r="P435" s="1289"/>
      <c r="Q435" s="1289"/>
      <c r="R435" s="1310"/>
    </row>
    <row r="436" spans="1:18" ht="45" customHeight="1">
      <c r="A436" s="1286" t="s">
        <v>1419</v>
      </c>
      <c r="B436" s="1288" t="s">
        <v>1822</v>
      </c>
      <c r="C436" s="1289"/>
      <c r="D436" s="1289"/>
      <c r="E436" s="1289"/>
      <c r="F436" s="1289"/>
      <c r="G436" s="1289"/>
      <c r="H436" s="1289"/>
      <c r="I436" s="1289"/>
      <c r="J436" s="1289"/>
      <c r="K436" s="1289"/>
      <c r="L436" s="1289"/>
      <c r="M436" s="1289"/>
      <c r="N436" s="1289"/>
      <c r="O436" s="1289"/>
      <c r="P436" s="1289"/>
      <c r="Q436" s="1289"/>
      <c r="R436" s="1310"/>
    </row>
    <row r="437" spans="1:18" ht="48.75" customHeight="1">
      <c r="A437" s="1295">
        <v>1</v>
      </c>
      <c r="B437" s="3209" t="s">
        <v>1978</v>
      </c>
      <c r="C437" s="3210"/>
      <c r="D437" s="3210"/>
      <c r="E437" s="3210"/>
      <c r="F437" s="3210"/>
      <c r="G437" s="3210"/>
      <c r="H437" s="3210"/>
      <c r="I437" s="3210"/>
      <c r="J437" s="3210"/>
      <c r="K437" s="3210"/>
      <c r="L437" s="3210"/>
      <c r="M437" s="3210"/>
      <c r="N437" s="3210"/>
      <c r="O437" s="3210"/>
      <c r="P437" s="3210"/>
      <c r="Q437" s="3210"/>
      <c r="R437" s="3242"/>
    </row>
    <row r="438" spans="1:18" ht="37.5" customHeight="1">
      <c r="A438" s="1303"/>
      <c r="B438" s="1239"/>
      <c r="C438" s="1240"/>
      <c r="D438" s="1241"/>
      <c r="E438" s="1242"/>
      <c r="F438" s="3267" t="s">
        <v>1515</v>
      </c>
      <c r="G438" s="3267"/>
      <c r="H438" s="3267"/>
      <c r="I438" s="3267"/>
      <c r="J438" s="3267"/>
      <c r="K438" s="3267"/>
      <c r="L438" s="3267"/>
      <c r="M438" s="3267"/>
      <c r="N438" s="3267"/>
      <c r="O438" s="3267"/>
      <c r="P438" s="3267"/>
      <c r="Q438" s="3267"/>
      <c r="R438" s="3176"/>
    </row>
    <row r="439" spans="1:18" ht="60">
      <c r="A439" s="1007"/>
      <c r="B439" s="1038" t="s">
        <v>192</v>
      </c>
      <c r="C439" s="1085" t="s">
        <v>1292</v>
      </c>
      <c r="D439" s="3331" t="s">
        <v>1558</v>
      </c>
      <c r="E439" s="1243"/>
      <c r="F439" s="1244"/>
      <c r="G439" s="1272"/>
      <c r="H439" s="1293"/>
      <c r="I439" s="1293"/>
      <c r="J439" s="1293"/>
      <c r="K439" s="1293">
        <v>7930000</v>
      </c>
      <c r="L439" s="1293"/>
      <c r="M439" s="1293"/>
      <c r="N439" s="1293"/>
      <c r="O439" s="1293"/>
      <c r="P439" s="1293"/>
      <c r="Q439" s="1293"/>
      <c r="R439" s="1294"/>
    </row>
    <row r="440" spans="1:18" ht="60">
      <c r="A440" s="1007"/>
      <c r="B440" s="1245" t="s">
        <v>193</v>
      </c>
      <c r="C440" s="1246" t="s">
        <v>1292</v>
      </c>
      <c r="D440" s="3332"/>
      <c r="E440" s="1243"/>
      <c r="F440" s="1244"/>
      <c r="G440" s="1191"/>
      <c r="H440" s="1293"/>
      <c r="I440" s="1293"/>
      <c r="J440" s="1293"/>
      <c r="K440" s="1293">
        <v>8490000</v>
      </c>
      <c r="L440" s="1293"/>
      <c r="M440" s="1293"/>
      <c r="N440" s="1293"/>
      <c r="O440" s="1293"/>
      <c r="P440" s="1293"/>
      <c r="Q440" s="1293"/>
      <c r="R440" s="1294"/>
    </row>
    <row r="441" spans="1:18" ht="60">
      <c r="A441" s="1007"/>
      <c r="B441" s="1247" t="s">
        <v>194</v>
      </c>
      <c r="C441" s="1248" t="s">
        <v>1292</v>
      </c>
      <c r="D441" s="3333"/>
      <c r="E441" s="1243"/>
      <c r="F441" s="1244"/>
      <c r="G441" s="1327"/>
      <c r="H441" s="1293"/>
      <c r="I441" s="1293"/>
      <c r="J441" s="1293"/>
      <c r="K441" s="1293">
        <v>9600000</v>
      </c>
      <c r="L441" s="1293"/>
      <c r="M441" s="1293"/>
      <c r="N441" s="1293"/>
      <c r="O441" s="1293"/>
      <c r="P441" s="1293"/>
      <c r="Q441" s="1293"/>
      <c r="R441" s="1294"/>
    </row>
    <row r="442" spans="1:18" ht="76.5">
      <c r="A442" s="1007"/>
      <c r="B442" s="1247" t="s">
        <v>196</v>
      </c>
      <c r="C442" s="1248" t="s">
        <v>1292</v>
      </c>
      <c r="D442" s="1007" t="s">
        <v>1558</v>
      </c>
      <c r="E442" s="1243"/>
      <c r="F442" s="1244"/>
      <c r="G442" s="1191"/>
      <c r="H442" s="1293"/>
      <c r="I442" s="1293"/>
      <c r="J442" s="1293"/>
      <c r="K442" s="1293">
        <v>10900000</v>
      </c>
      <c r="L442" s="1293"/>
      <c r="M442" s="1293"/>
      <c r="N442" s="1293"/>
      <c r="O442" s="1293"/>
      <c r="P442" s="1293"/>
      <c r="Q442" s="1293"/>
      <c r="R442" s="1294"/>
    </row>
    <row r="443" spans="1:18" ht="76.5">
      <c r="A443" s="1007"/>
      <c r="B443" s="1249" t="s">
        <v>1979</v>
      </c>
      <c r="C443" s="1248" t="s">
        <v>1292</v>
      </c>
      <c r="D443" s="1007" t="s">
        <v>1558</v>
      </c>
      <c r="E443" s="1243"/>
      <c r="F443" s="1244"/>
      <c r="G443" s="1191"/>
      <c r="H443" s="1293"/>
      <c r="I443" s="1293"/>
      <c r="J443" s="1293"/>
      <c r="K443" s="1293">
        <v>11850000</v>
      </c>
      <c r="L443" s="1293"/>
      <c r="M443" s="1293"/>
      <c r="N443" s="1293"/>
      <c r="O443" s="1293"/>
      <c r="P443" s="1293"/>
      <c r="Q443" s="1293"/>
      <c r="R443" s="1294"/>
    </row>
    <row r="444" spans="1:18" ht="76.5">
      <c r="A444" s="1007"/>
      <c r="B444" s="1038" t="s">
        <v>199</v>
      </c>
      <c r="C444" s="1250" t="s">
        <v>1292</v>
      </c>
      <c r="D444" s="1303" t="s">
        <v>1558</v>
      </c>
      <c r="E444" s="1251"/>
      <c r="F444" s="1252"/>
      <c r="G444" s="1216"/>
      <c r="H444" s="1315"/>
      <c r="I444" s="1315"/>
      <c r="J444" s="1315"/>
      <c r="K444" s="1315">
        <v>12200000</v>
      </c>
      <c r="L444" s="1315"/>
      <c r="M444" s="1315"/>
      <c r="N444" s="1293"/>
      <c r="O444" s="1293"/>
      <c r="P444" s="1293"/>
      <c r="Q444" s="1293"/>
      <c r="R444" s="1294"/>
    </row>
    <row r="445" spans="1:18" ht="87.75" customHeight="1">
      <c r="A445" s="157"/>
      <c r="B445" s="849" t="s">
        <v>1980</v>
      </c>
      <c r="C445" s="235" t="s">
        <v>1292</v>
      </c>
      <c r="D445" s="811"/>
      <c r="E445" s="376"/>
      <c r="F445" s="377"/>
      <c r="G445" s="855"/>
      <c r="H445" s="462"/>
      <c r="I445" s="462"/>
      <c r="J445" s="462"/>
      <c r="K445" s="462">
        <v>13190000</v>
      </c>
      <c r="L445" s="462"/>
      <c r="M445" s="462"/>
      <c r="N445" s="350"/>
      <c r="O445" s="350"/>
      <c r="P445" s="350"/>
      <c r="Q445" s="350"/>
      <c r="R445" s="587"/>
    </row>
    <row r="446" spans="1:18" ht="87.75" customHeight="1">
      <c r="A446" s="191"/>
      <c r="B446" s="849" t="s">
        <v>1981</v>
      </c>
      <c r="C446" s="235" t="s">
        <v>1292</v>
      </c>
      <c r="D446" s="811"/>
      <c r="E446" s="376"/>
      <c r="F446" s="377"/>
      <c r="G446" s="289"/>
      <c r="H446" s="462"/>
      <c r="I446" s="462"/>
      <c r="J446" s="462"/>
      <c r="K446" s="462">
        <v>14050000</v>
      </c>
      <c r="L446" s="462"/>
      <c r="M446" s="462"/>
      <c r="N446" s="350"/>
      <c r="O446" s="350"/>
      <c r="P446" s="350"/>
      <c r="Q446" s="350"/>
      <c r="R446" s="587"/>
    </row>
    <row r="447" spans="1:18" ht="39" customHeight="1">
      <c r="A447" s="191"/>
      <c r="B447" s="2965" t="s">
        <v>200</v>
      </c>
      <c r="C447" s="2966"/>
      <c r="D447" s="2966"/>
      <c r="E447" s="2966"/>
      <c r="F447" s="2966"/>
      <c r="G447" s="350"/>
      <c r="H447" s="350"/>
      <c r="I447" s="350"/>
      <c r="J447" s="350"/>
      <c r="K447" s="350"/>
      <c r="L447" s="350"/>
      <c r="M447" s="476"/>
      <c r="N447" s="863"/>
      <c r="O447" s="863"/>
      <c r="P447" s="863"/>
      <c r="Q447" s="863"/>
      <c r="R447" s="895"/>
    </row>
    <row r="448" spans="1:18" ht="45">
      <c r="A448" s="157"/>
      <c r="B448" s="681" t="s">
        <v>201</v>
      </c>
      <c r="C448" s="365" t="s">
        <v>1292</v>
      </c>
      <c r="D448" s="3019" t="s">
        <v>1558</v>
      </c>
      <c r="E448" s="236"/>
      <c r="F448" s="586"/>
      <c r="G448" s="144"/>
      <c r="H448" s="863"/>
      <c r="I448" s="863"/>
      <c r="J448" s="863"/>
      <c r="K448" s="863">
        <v>11760000</v>
      </c>
      <c r="L448" s="863"/>
      <c r="M448" s="863"/>
      <c r="N448" s="462"/>
      <c r="O448" s="462"/>
      <c r="P448" s="462"/>
      <c r="Q448" s="462"/>
      <c r="R448" s="463"/>
    </row>
    <row r="449" spans="1:18" ht="45">
      <c r="A449" s="157"/>
      <c r="B449" s="254" t="s">
        <v>202</v>
      </c>
      <c r="C449" s="235" t="s">
        <v>1292</v>
      </c>
      <c r="D449" s="3020"/>
      <c r="E449" s="237"/>
      <c r="F449" s="377"/>
      <c r="G449" s="289"/>
      <c r="H449" s="462"/>
      <c r="I449" s="462"/>
      <c r="J449" s="462"/>
      <c r="K449" s="462">
        <v>14900000</v>
      </c>
      <c r="L449" s="462"/>
      <c r="M449" s="462"/>
      <c r="N449" s="462"/>
      <c r="O449" s="462"/>
      <c r="P449" s="462"/>
      <c r="Q449" s="462"/>
      <c r="R449" s="463"/>
    </row>
    <row r="450" spans="1:18" ht="45">
      <c r="A450" s="157"/>
      <c r="B450" s="150" t="s">
        <v>203</v>
      </c>
      <c r="C450" s="361" t="s">
        <v>1292</v>
      </c>
      <c r="D450" s="3020"/>
      <c r="E450" s="237"/>
      <c r="F450" s="377"/>
      <c r="G450" s="289"/>
      <c r="H450" s="462"/>
      <c r="I450" s="462"/>
      <c r="J450" s="462"/>
      <c r="K450" s="462">
        <v>17600000</v>
      </c>
      <c r="L450" s="462"/>
      <c r="M450" s="462"/>
      <c r="N450" s="462"/>
      <c r="O450" s="462"/>
      <c r="P450" s="462"/>
      <c r="Q450" s="462"/>
      <c r="R450" s="463"/>
    </row>
    <row r="451" spans="1:18" ht="48" customHeight="1">
      <c r="A451" s="329"/>
      <c r="B451" s="217" t="s">
        <v>204</v>
      </c>
      <c r="C451" s="361" t="s">
        <v>1292</v>
      </c>
      <c r="D451" s="3021"/>
      <c r="E451" s="371"/>
      <c r="F451" s="377"/>
      <c r="G451" s="144"/>
      <c r="H451" s="462"/>
      <c r="I451" s="462"/>
      <c r="J451" s="462"/>
      <c r="K451" s="462">
        <v>20690000</v>
      </c>
      <c r="L451" s="462"/>
      <c r="M451" s="462"/>
      <c r="N451" s="896"/>
      <c r="O451" s="896"/>
      <c r="P451" s="896"/>
      <c r="Q451" s="896"/>
      <c r="R451" s="897"/>
    </row>
    <row r="452" spans="1:18" ht="48" customHeight="1">
      <c r="A452" s="329">
        <v>2</v>
      </c>
      <c r="B452" s="3022" t="s">
        <v>1949</v>
      </c>
      <c r="C452" s="3023"/>
      <c r="D452" s="3023"/>
      <c r="E452" s="3023"/>
      <c r="F452" s="3023"/>
      <c r="G452" s="3023"/>
      <c r="H452" s="3023"/>
      <c r="I452" s="3023"/>
      <c r="J452" s="3023"/>
      <c r="K452" s="3023"/>
      <c r="L452" s="3023"/>
      <c r="M452" s="3023"/>
      <c r="N452" s="3023"/>
      <c r="O452" s="3023"/>
      <c r="P452" s="3023"/>
      <c r="Q452" s="3334"/>
      <c r="R452" s="3024"/>
    </row>
    <row r="453" spans="1:18" ht="30" customHeight="1">
      <c r="A453" s="329"/>
      <c r="B453" s="1281"/>
      <c r="C453" s="897"/>
      <c r="D453" s="2960" t="s">
        <v>1515</v>
      </c>
      <c r="E453" s="2960"/>
      <c r="F453" s="2960"/>
      <c r="G453" s="2960"/>
      <c r="H453" s="2960"/>
      <c r="I453" s="2960"/>
      <c r="J453" s="2960"/>
      <c r="K453" s="2960"/>
      <c r="L453" s="2960"/>
      <c r="M453" s="2960"/>
      <c r="N453" s="2960"/>
      <c r="O453" s="2960"/>
      <c r="P453" s="2960"/>
      <c r="Q453" s="897"/>
      <c r="R453" s="897"/>
    </row>
    <row r="454" spans="1:18" ht="37.5" customHeight="1">
      <c r="A454" s="329"/>
      <c r="B454" s="645" t="s">
        <v>1950</v>
      </c>
      <c r="C454" s="918" t="s">
        <v>1292</v>
      </c>
      <c r="D454" s="896"/>
      <c r="E454" s="896"/>
      <c r="F454" s="896"/>
      <c r="G454" s="896"/>
      <c r="H454" s="896"/>
      <c r="I454" s="896"/>
      <c r="J454" s="896"/>
      <c r="K454" s="988">
        <v>4425000</v>
      </c>
      <c r="L454" s="896"/>
      <c r="M454" s="896"/>
      <c r="N454" s="896"/>
      <c r="O454" s="896"/>
      <c r="P454" s="896"/>
      <c r="Q454" s="989"/>
      <c r="R454" s="897"/>
    </row>
    <row r="455" spans="1:18" ht="57" customHeight="1">
      <c r="A455" s="329"/>
      <c r="B455" s="645" t="s">
        <v>1950</v>
      </c>
      <c r="C455" s="361" t="s">
        <v>1292</v>
      </c>
      <c r="D455" s="896"/>
      <c r="E455" s="896"/>
      <c r="F455" s="896"/>
      <c r="G455" s="896"/>
      <c r="H455" s="896"/>
      <c r="I455" s="896"/>
      <c r="J455" s="896"/>
      <c r="K455" s="988">
        <v>5250000</v>
      </c>
      <c r="L455" s="896"/>
      <c r="M455" s="896"/>
      <c r="N455" s="896"/>
      <c r="O455" s="896"/>
      <c r="P455" s="896"/>
      <c r="Q455" s="896"/>
      <c r="R455" s="897"/>
    </row>
    <row r="456" spans="1:18" ht="74.25" customHeight="1">
      <c r="A456" s="329"/>
      <c r="B456" s="645" t="s">
        <v>1951</v>
      </c>
      <c r="C456" s="361" t="s">
        <v>1292</v>
      </c>
      <c r="D456" s="896"/>
      <c r="E456" s="896"/>
      <c r="F456" s="896"/>
      <c r="G456" s="896"/>
      <c r="H456" s="896"/>
      <c r="I456" s="896"/>
      <c r="J456" s="896"/>
      <c r="K456" s="988">
        <v>6375000</v>
      </c>
      <c r="L456" s="896"/>
      <c r="M456" s="896"/>
      <c r="N456" s="896"/>
      <c r="O456" s="896"/>
      <c r="P456" s="896"/>
      <c r="Q456" s="896"/>
      <c r="R456" s="897"/>
    </row>
    <row r="457" spans="1:18" ht="69.75" customHeight="1">
      <c r="A457" s="329"/>
      <c r="B457" s="645" t="s">
        <v>1952</v>
      </c>
      <c r="C457" s="361" t="s">
        <v>1292</v>
      </c>
      <c r="D457" s="990"/>
      <c r="E457" s="896"/>
      <c r="F457" s="896"/>
      <c r="G457" s="896"/>
      <c r="H457" s="896"/>
      <c r="I457" s="896"/>
      <c r="J457" s="896"/>
      <c r="K457" s="988">
        <v>8400000</v>
      </c>
      <c r="L457" s="896"/>
      <c r="M457" s="896"/>
      <c r="N457" s="896"/>
      <c r="O457" s="896"/>
      <c r="P457" s="896"/>
      <c r="Q457" s="896"/>
      <c r="R457" s="897"/>
    </row>
    <row r="458" spans="1:18" ht="69.75" customHeight="1">
      <c r="A458" s="329"/>
      <c r="B458" s="645" t="s">
        <v>1953</v>
      </c>
      <c r="C458" s="361" t="s">
        <v>1292</v>
      </c>
      <c r="D458" s="896"/>
      <c r="E458" s="896"/>
      <c r="F458" s="896"/>
      <c r="G458" s="896"/>
      <c r="H458" s="896"/>
      <c r="I458" s="896"/>
      <c r="J458" s="896"/>
      <c r="K458" s="988">
        <v>9150000</v>
      </c>
      <c r="L458" s="896"/>
      <c r="M458" s="896"/>
      <c r="N458" s="896"/>
      <c r="O458" s="896"/>
      <c r="P458" s="896"/>
      <c r="Q458" s="896"/>
      <c r="R458" s="897"/>
    </row>
    <row r="459" spans="1:18" ht="69.75" customHeight="1">
      <c r="A459" s="329"/>
      <c r="B459" s="645" t="s">
        <v>1954</v>
      </c>
      <c r="C459" s="361" t="s">
        <v>1292</v>
      </c>
      <c r="D459" s="896"/>
      <c r="E459" s="896"/>
      <c r="F459" s="896"/>
      <c r="G459" s="896"/>
      <c r="H459" s="896"/>
      <c r="I459" s="896"/>
      <c r="J459" s="896"/>
      <c r="K459" s="988">
        <v>9450000</v>
      </c>
      <c r="L459" s="896"/>
      <c r="M459" s="896"/>
      <c r="N459" s="896"/>
      <c r="O459" s="896"/>
      <c r="P459" s="896"/>
      <c r="Q459" s="896"/>
      <c r="R459" s="897"/>
    </row>
    <row r="460" spans="1:18" ht="69.75" customHeight="1">
      <c r="A460" s="329"/>
      <c r="B460" s="645" t="s">
        <v>1955</v>
      </c>
      <c r="C460" s="361" t="s">
        <v>1292</v>
      </c>
      <c r="D460" s="896"/>
      <c r="E460" s="896"/>
      <c r="F460" s="896"/>
      <c r="G460" s="896"/>
      <c r="H460" s="896"/>
      <c r="I460" s="896"/>
      <c r="J460" s="896"/>
      <c r="K460" s="988">
        <v>9760000</v>
      </c>
      <c r="L460" s="896"/>
      <c r="M460" s="896"/>
      <c r="N460" s="896"/>
      <c r="O460" s="896"/>
      <c r="P460" s="896"/>
      <c r="Q460" s="896"/>
      <c r="R460" s="897"/>
    </row>
    <row r="461" spans="1:18" ht="69.75" customHeight="1">
      <c r="A461" s="329"/>
      <c r="B461" s="645" t="s">
        <v>1956</v>
      </c>
      <c r="C461" s="361" t="s">
        <v>1292</v>
      </c>
      <c r="D461" s="896"/>
      <c r="E461" s="896"/>
      <c r="F461" s="896"/>
      <c r="G461" s="896"/>
      <c r="H461" s="896"/>
      <c r="I461" s="896"/>
      <c r="J461" s="896"/>
      <c r="K461" s="988">
        <v>10650000</v>
      </c>
      <c r="L461" s="896"/>
      <c r="M461" s="896"/>
      <c r="N461" s="896"/>
      <c r="O461" s="896"/>
      <c r="P461" s="896"/>
      <c r="Q461" s="896"/>
      <c r="R461" s="897"/>
    </row>
    <row r="462" spans="1:18" ht="69.75" customHeight="1">
      <c r="A462" s="329"/>
      <c r="B462" s="645" t="s">
        <v>1957</v>
      </c>
      <c r="C462" s="361" t="s">
        <v>1292</v>
      </c>
      <c r="D462" s="896"/>
      <c r="E462" s="896"/>
      <c r="F462" s="896"/>
      <c r="G462" s="896"/>
      <c r="H462" s="896"/>
      <c r="I462" s="896"/>
      <c r="J462" s="896"/>
      <c r="K462" s="988">
        <v>11250000</v>
      </c>
      <c r="L462" s="896"/>
      <c r="M462" s="896"/>
      <c r="N462" s="896"/>
      <c r="O462" s="896"/>
      <c r="P462" s="896"/>
      <c r="Q462" s="896"/>
      <c r="R462" s="897"/>
    </row>
    <row r="463" spans="1:18" ht="69.75" customHeight="1">
      <c r="A463" s="329"/>
      <c r="B463" s="645" t="s">
        <v>1958</v>
      </c>
      <c r="C463" s="361" t="s">
        <v>1292</v>
      </c>
      <c r="D463" s="896"/>
      <c r="E463" s="896"/>
      <c r="F463" s="896"/>
      <c r="G463" s="896"/>
      <c r="H463" s="896"/>
      <c r="I463" s="896"/>
      <c r="J463" s="896"/>
      <c r="K463" s="988">
        <v>12225000</v>
      </c>
      <c r="L463" s="896"/>
      <c r="M463" s="896"/>
      <c r="N463" s="896"/>
      <c r="O463" s="896"/>
      <c r="P463" s="896"/>
      <c r="Q463" s="896"/>
      <c r="R463" s="897"/>
    </row>
    <row r="464" spans="1:18" ht="69.75" customHeight="1">
      <c r="A464" s="329"/>
      <c r="B464" s="645" t="s">
        <v>1959</v>
      </c>
      <c r="C464" s="361" t="s">
        <v>1292</v>
      </c>
      <c r="D464" s="896"/>
      <c r="E464" s="896"/>
      <c r="F464" s="896"/>
      <c r="G464" s="896"/>
      <c r="H464" s="896"/>
      <c r="I464" s="896"/>
      <c r="J464" s="896"/>
      <c r="K464" s="988">
        <v>13040000</v>
      </c>
      <c r="L464" s="896"/>
      <c r="M464" s="896"/>
      <c r="N464" s="896"/>
      <c r="O464" s="896"/>
      <c r="P464" s="896"/>
      <c r="Q464" s="896"/>
      <c r="R464" s="897"/>
    </row>
    <row r="465" spans="1:18" ht="69.75" customHeight="1">
      <c r="A465" s="329"/>
      <c r="B465" s="645" t="s">
        <v>1960</v>
      </c>
      <c r="C465" s="361" t="s">
        <v>1292</v>
      </c>
      <c r="D465" s="896"/>
      <c r="E465" s="896"/>
      <c r="F465" s="896"/>
      <c r="G465" s="896"/>
      <c r="H465" s="896"/>
      <c r="I465" s="896"/>
      <c r="J465" s="896"/>
      <c r="K465" s="988">
        <v>13800000</v>
      </c>
      <c r="L465" s="896"/>
      <c r="M465" s="896"/>
      <c r="N465" s="896"/>
      <c r="O465" s="896"/>
      <c r="P465" s="896"/>
      <c r="Q465" s="896"/>
      <c r="R465" s="897"/>
    </row>
    <row r="466" spans="1:18" ht="69.75" customHeight="1">
      <c r="A466" s="329"/>
      <c r="B466" s="645" t="s">
        <v>1961</v>
      </c>
      <c r="C466" s="361" t="s">
        <v>1292</v>
      </c>
      <c r="D466" s="896"/>
      <c r="E466" s="896"/>
      <c r="F466" s="896"/>
      <c r="G466" s="896"/>
      <c r="H466" s="896"/>
      <c r="I466" s="896"/>
      <c r="J466" s="896"/>
      <c r="K466" s="988">
        <v>14925000</v>
      </c>
      <c r="L466" s="896"/>
      <c r="M466" s="896"/>
      <c r="N466" s="896"/>
      <c r="O466" s="896"/>
      <c r="P466" s="896"/>
      <c r="Q466" s="896"/>
      <c r="R466" s="897"/>
    </row>
    <row r="467" spans="1:18" ht="69.75" customHeight="1">
      <c r="A467" s="329"/>
      <c r="B467" s="645" t="s">
        <v>1962</v>
      </c>
      <c r="C467" s="361" t="s">
        <v>1292</v>
      </c>
      <c r="D467" s="896"/>
      <c r="E467" s="896"/>
      <c r="F467" s="896"/>
      <c r="G467" s="896"/>
      <c r="H467" s="896"/>
      <c r="I467" s="896"/>
      <c r="J467" s="896"/>
      <c r="K467" s="988">
        <v>15920000</v>
      </c>
      <c r="L467" s="896"/>
      <c r="M467" s="896"/>
      <c r="N467" s="896"/>
      <c r="O467" s="896"/>
      <c r="P467" s="896"/>
      <c r="Q467" s="896"/>
      <c r="R467" s="897"/>
    </row>
    <row r="468" spans="1:18" ht="69.75" customHeight="1">
      <c r="A468" s="329"/>
      <c r="B468" s="645" t="s">
        <v>1963</v>
      </c>
      <c r="C468" s="361" t="s">
        <v>1292</v>
      </c>
      <c r="D468" s="896"/>
      <c r="E468" s="896"/>
      <c r="F468" s="896"/>
      <c r="G468" s="896"/>
      <c r="H468" s="896"/>
      <c r="I468" s="896"/>
      <c r="J468" s="896"/>
      <c r="K468" s="988">
        <v>34350000</v>
      </c>
      <c r="L468" s="896"/>
      <c r="M468" s="896"/>
      <c r="N468" s="896"/>
      <c r="O468" s="896"/>
      <c r="P468" s="896"/>
      <c r="Q468" s="896"/>
      <c r="R468" s="897"/>
    </row>
    <row r="469" spans="1:18" ht="69.75" customHeight="1">
      <c r="A469" s="329"/>
      <c r="B469" s="645" t="s">
        <v>1964</v>
      </c>
      <c r="C469" s="361" t="s">
        <v>1292</v>
      </c>
      <c r="D469" s="896"/>
      <c r="E469" s="896"/>
      <c r="F469" s="896"/>
      <c r="G469" s="896"/>
      <c r="H469" s="896"/>
      <c r="I469" s="896"/>
      <c r="J469" s="896"/>
      <c r="K469" s="988">
        <v>5520000</v>
      </c>
      <c r="L469" s="896"/>
      <c r="M469" s="896"/>
      <c r="N469" s="896"/>
      <c r="O469" s="896"/>
      <c r="P469" s="896"/>
      <c r="Q469" s="896"/>
      <c r="R469" s="897"/>
    </row>
    <row r="470" spans="1:18" ht="69.75" customHeight="1">
      <c r="A470" s="329"/>
      <c r="B470" s="645" t="s">
        <v>1965</v>
      </c>
      <c r="C470" s="361" t="s">
        <v>1292</v>
      </c>
      <c r="D470" s="896"/>
      <c r="E470" s="896"/>
      <c r="F470" s="896"/>
      <c r="G470" s="896"/>
      <c r="H470" s="896"/>
      <c r="I470" s="896"/>
      <c r="J470" s="896"/>
      <c r="K470" s="988">
        <v>6560000</v>
      </c>
      <c r="L470" s="896"/>
      <c r="M470" s="896"/>
      <c r="N470" s="896"/>
      <c r="O470" s="896"/>
      <c r="P470" s="896"/>
      <c r="Q470" s="896"/>
      <c r="R470" s="897"/>
    </row>
    <row r="471" spans="1:18" ht="69.75" customHeight="1">
      <c r="A471" s="329"/>
      <c r="B471" s="645" t="s">
        <v>1966</v>
      </c>
      <c r="C471" s="361" t="s">
        <v>1292</v>
      </c>
      <c r="D471" s="896"/>
      <c r="E471" s="896"/>
      <c r="F471" s="896"/>
      <c r="G471" s="896"/>
      <c r="H471" s="896"/>
      <c r="I471" s="896"/>
      <c r="J471" s="896"/>
      <c r="K471" s="988">
        <v>7600000</v>
      </c>
      <c r="L471" s="896"/>
      <c r="M471" s="896"/>
      <c r="N471" s="896"/>
      <c r="O471" s="896"/>
      <c r="P471" s="896"/>
      <c r="Q471" s="896"/>
      <c r="R471" s="897"/>
    </row>
    <row r="472" spans="1:18" ht="69.75" customHeight="1">
      <c r="A472" s="329"/>
      <c r="B472" s="645" t="s">
        <v>1967</v>
      </c>
      <c r="C472" s="361" t="s">
        <v>1292</v>
      </c>
      <c r="D472" s="896"/>
      <c r="E472" s="896"/>
      <c r="F472" s="896"/>
      <c r="G472" s="896"/>
      <c r="H472" s="896"/>
      <c r="I472" s="896"/>
      <c r="J472" s="896"/>
      <c r="K472" s="988">
        <v>8800000</v>
      </c>
      <c r="L472" s="896"/>
      <c r="M472" s="896"/>
      <c r="N472" s="896"/>
      <c r="O472" s="896"/>
      <c r="P472" s="896"/>
      <c r="Q472" s="896"/>
      <c r="R472" s="897"/>
    </row>
    <row r="473" spans="1:18" ht="69.75" customHeight="1">
      <c r="A473" s="329"/>
      <c r="B473" s="645" t="s">
        <v>1968</v>
      </c>
      <c r="C473" s="361" t="s">
        <v>1292</v>
      </c>
      <c r="D473" s="896"/>
      <c r="E473" s="896"/>
      <c r="F473" s="896"/>
      <c r="G473" s="896"/>
      <c r="H473" s="896"/>
      <c r="I473" s="896"/>
      <c r="J473" s="896"/>
      <c r="K473" s="988">
        <v>10400000</v>
      </c>
      <c r="L473" s="896"/>
      <c r="M473" s="896"/>
      <c r="N473" s="896"/>
      <c r="O473" s="896"/>
      <c r="P473" s="896"/>
      <c r="Q473" s="896"/>
      <c r="R473" s="897"/>
    </row>
    <row r="474" spans="1:18" ht="69.75" customHeight="1">
      <c r="A474" s="329"/>
      <c r="B474" s="645" t="s">
        <v>1969</v>
      </c>
      <c r="C474" s="361" t="s">
        <v>1292</v>
      </c>
      <c r="D474" s="896"/>
      <c r="E474" s="896"/>
      <c r="F474" s="896"/>
      <c r="G474" s="896"/>
      <c r="H474" s="896"/>
      <c r="I474" s="896"/>
      <c r="J474" s="896"/>
      <c r="K474" s="988">
        <v>12000000</v>
      </c>
      <c r="L474" s="896"/>
      <c r="M474" s="896"/>
      <c r="N474" s="896"/>
      <c r="O474" s="896"/>
      <c r="P474" s="896"/>
      <c r="Q474" s="896"/>
      <c r="R474" s="897"/>
    </row>
    <row r="475" spans="1:18" ht="69.75" customHeight="1">
      <c r="A475" s="329"/>
      <c r="B475" s="645" t="s">
        <v>1970</v>
      </c>
      <c r="C475" s="361" t="s">
        <v>1292</v>
      </c>
      <c r="D475" s="896"/>
      <c r="E475" s="896"/>
      <c r="F475" s="896"/>
      <c r="G475" s="896"/>
      <c r="H475" s="896"/>
      <c r="I475" s="896"/>
      <c r="J475" s="896"/>
      <c r="K475" s="988">
        <v>14320000</v>
      </c>
      <c r="L475" s="896"/>
      <c r="M475" s="896"/>
      <c r="N475" s="896"/>
      <c r="O475" s="896"/>
      <c r="P475" s="896"/>
      <c r="Q475" s="896"/>
      <c r="R475" s="897"/>
    </row>
    <row r="476" spans="1:18" ht="49.5" customHeight="1">
      <c r="A476" s="329">
        <v>2</v>
      </c>
      <c r="B476" s="3299" t="s">
        <v>2024</v>
      </c>
      <c r="C476" s="3300"/>
      <c r="D476" s="3300"/>
      <c r="E476" s="3300"/>
      <c r="F476" s="3300"/>
      <c r="G476" s="3300"/>
      <c r="H476" s="3300"/>
      <c r="I476" s="3300"/>
      <c r="J476" s="3300"/>
      <c r="K476" s="3300"/>
      <c r="L476" s="3300"/>
      <c r="M476" s="3300"/>
      <c r="N476" s="3300"/>
      <c r="O476" s="3300"/>
      <c r="P476" s="3300"/>
      <c r="Q476" s="3300"/>
      <c r="R476" s="3301"/>
    </row>
    <row r="477" spans="1:18" ht="31.5" customHeight="1">
      <c r="A477" s="191"/>
      <c r="B477" s="414"/>
      <c r="C477" s="296"/>
      <c r="D477" s="814"/>
      <c r="E477" s="414"/>
      <c r="F477" s="296"/>
      <c r="G477" s="2969" t="s">
        <v>1453</v>
      </c>
      <c r="H477" s="2969"/>
      <c r="I477" s="2969"/>
      <c r="J477" s="2969"/>
      <c r="K477" s="2969"/>
      <c r="L477" s="2969"/>
      <c r="M477" s="2969"/>
      <c r="N477" s="2969"/>
      <c r="O477" s="2969"/>
      <c r="P477" s="2969"/>
      <c r="Q477" s="2969"/>
      <c r="R477" s="2970"/>
    </row>
    <row r="478" spans="1:18" ht="129.75" customHeight="1">
      <c r="A478" s="191"/>
      <c r="B478" s="682" t="s">
        <v>1384</v>
      </c>
      <c r="C478" s="361" t="s">
        <v>1292</v>
      </c>
      <c r="D478" s="791" t="s">
        <v>1573</v>
      </c>
      <c r="E478" s="672"/>
      <c r="F478" s="673"/>
      <c r="G478" s="673"/>
      <c r="H478" s="673"/>
      <c r="I478" s="673"/>
      <c r="J478" s="673"/>
      <c r="K478" s="495">
        <v>8900000</v>
      </c>
      <c r="L478" s="673"/>
      <c r="M478" s="144"/>
      <c r="N478" s="673"/>
      <c r="O478" s="673"/>
      <c r="P478" s="673"/>
      <c r="Q478" s="673"/>
      <c r="R478" s="674"/>
    </row>
    <row r="479" spans="1:18" ht="131.25" customHeight="1">
      <c r="A479" s="191"/>
      <c r="B479" s="256" t="s">
        <v>1386</v>
      </c>
      <c r="C479" s="235" t="s">
        <v>1292</v>
      </c>
      <c r="D479" s="791" t="s">
        <v>1573</v>
      </c>
      <c r="E479" s="672"/>
      <c r="F479" s="673"/>
      <c r="G479" s="673"/>
      <c r="H479" s="673"/>
      <c r="I479" s="673"/>
      <c r="J479" s="673"/>
      <c r="K479" s="495">
        <v>9850000</v>
      </c>
      <c r="L479" s="673"/>
      <c r="M479" s="289"/>
      <c r="N479" s="591"/>
      <c r="O479" s="591"/>
      <c r="P479" s="364"/>
      <c r="Q479" s="364"/>
      <c r="R479" s="595"/>
    </row>
    <row r="480" spans="1:18" ht="139.5" customHeight="1">
      <c r="A480" s="191"/>
      <c r="B480" s="255" t="s">
        <v>1385</v>
      </c>
      <c r="C480" s="235" t="s">
        <v>1292</v>
      </c>
      <c r="D480" s="791" t="s">
        <v>1572</v>
      </c>
      <c r="E480" s="601"/>
      <c r="F480" s="591"/>
      <c r="G480" s="591"/>
      <c r="H480" s="364"/>
      <c r="I480" s="591"/>
      <c r="J480" s="591"/>
      <c r="K480" s="750">
        <v>11500000</v>
      </c>
      <c r="L480" s="591"/>
      <c r="M480" s="144"/>
      <c r="N480" s="239"/>
      <c r="O480" s="239"/>
      <c r="P480" s="239"/>
      <c r="Q480" s="239"/>
      <c r="R480" s="594"/>
    </row>
    <row r="481" spans="1:18" ht="139.5" customHeight="1">
      <c r="A481" s="191"/>
      <c r="B481" s="683" t="s">
        <v>1317</v>
      </c>
      <c r="C481" s="235" t="s">
        <v>1292</v>
      </c>
      <c r="D481" s="791" t="s">
        <v>1573</v>
      </c>
      <c r="E481" s="378"/>
      <c r="F481" s="239"/>
      <c r="G481" s="239"/>
      <c r="H481" s="239"/>
      <c r="I481" s="239"/>
      <c r="J481" s="239"/>
      <c r="K481" s="749">
        <v>12000000</v>
      </c>
      <c r="L481" s="239"/>
      <c r="M481" s="289"/>
      <c r="N481" s="239"/>
      <c r="O481" s="239"/>
      <c r="P481" s="239"/>
      <c r="Q481" s="239"/>
      <c r="R481" s="594"/>
    </row>
    <row r="482" spans="1:18" ht="132.75" customHeight="1">
      <c r="A482" s="191"/>
      <c r="B482" s="257" t="s">
        <v>1387</v>
      </c>
      <c r="C482" s="235" t="s">
        <v>1292</v>
      </c>
      <c r="D482" s="791" t="s">
        <v>1573</v>
      </c>
      <c r="E482" s="378"/>
      <c r="F482" s="239"/>
      <c r="G482" s="239"/>
      <c r="H482" s="239"/>
      <c r="I482" s="239"/>
      <c r="J482" s="239"/>
      <c r="K482" s="749">
        <v>13000000</v>
      </c>
      <c r="L482" s="239"/>
      <c r="M482" s="289"/>
      <c r="N482" s="239"/>
      <c r="O482" s="366"/>
      <c r="P482" s="366"/>
      <c r="Q482" s="366"/>
      <c r="R482" s="600"/>
    </row>
    <row r="483" spans="1:18" ht="139.5" customHeight="1">
      <c r="A483" s="191"/>
      <c r="B483" s="150" t="s">
        <v>1388</v>
      </c>
      <c r="C483" s="483" t="s">
        <v>1292</v>
      </c>
      <c r="D483" s="157" t="s">
        <v>1573</v>
      </c>
      <c r="E483" s="599"/>
      <c r="F483" s="364"/>
      <c r="G483" s="366"/>
      <c r="H483" s="366"/>
      <c r="I483" s="366"/>
      <c r="J483" s="366"/>
      <c r="K483" s="754">
        <v>14500000</v>
      </c>
      <c r="L483" s="366"/>
      <c r="M483" s="289"/>
      <c r="N483" s="239"/>
      <c r="O483" s="364"/>
      <c r="P483" s="364"/>
      <c r="Q483" s="364"/>
      <c r="R483" s="595"/>
    </row>
    <row r="484" spans="1:18" ht="132" customHeight="1">
      <c r="A484" s="191"/>
      <c r="B484" s="150" t="s">
        <v>1389</v>
      </c>
      <c r="C484" s="235" t="s">
        <v>1292</v>
      </c>
      <c r="D484" s="791" t="s">
        <v>1573</v>
      </c>
      <c r="E484" s="378"/>
      <c r="F484" s="239"/>
      <c r="G484" s="364"/>
      <c r="H484" s="364"/>
      <c r="I484" s="364"/>
      <c r="J484" s="364"/>
      <c r="K484" s="750">
        <v>15000000</v>
      </c>
      <c r="L484" s="364"/>
      <c r="M484" s="289"/>
      <c r="N484" s="239"/>
      <c r="O484" s="364"/>
      <c r="P484" s="364"/>
      <c r="Q484" s="364"/>
      <c r="R484" s="595"/>
    </row>
    <row r="485" spans="1:18" ht="139.5" customHeight="1">
      <c r="A485" s="191"/>
      <c r="B485" s="248" t="s">
        <v>1390</v>
      </c>
      <c r="C485" s="235" t="s">
        <v>1292</v>
      </c>
      <c r="D485" s="791" t="s">
        <v>1573</v>
      </c>
      <c r="E485" s="378"/>
      <c r="F485" s="239"/>
      <c r="G485" s="239"/>
      <c r="H485" s="239"/>
      <c r="I485" s="239"/>
      <c r="J485" s="239"/>
      <c r="K485" s="749">
        <v>15500000</v>
      </c>
      <c r="L485" s="239"/>
      <c r="M485" s="289"/>
      <c r="N485" s="239"/>
      <c r="O485" s="239"/>
      <c r="P485" s="239"/>
      <c r="Q485" s="239"/>
      <c r="R485" s="594"/>
    </row>
    <row r="486" spans="1:18" ht="139.5" customHeight="1">
      <c r="A486" s="191"/>
      <c r="B486" s="248" t="s">
        <v>1391</v>
      </c>
      <c r="C486" s="235" t="s">
        <v>1292</v>
      </c>
      <c r="D486" s="791" t="s">
        <v>1573</v>
      </c>
      <c r="E486" s="378"/>
      <c r="F486" s="239"/>
      <c r="G486" s="239"/>
      <c r="H486" s="239"/>
      <c r="I486" s="239"/>
      <c r="J486" s="239"/>
      <c r="K486" s="749">
        <v>10065000</v>
      </c>
      <c r="L486" s="239"/>
      <c r="M486" s="289"/>
      <c r="N486" s="239"/>
      <c r="O486" s="239"/>
      <c r="P486" s="239"/>
      <c r="Q486" s="239"/>
      <c r="R486" s="594"/>
    </row>
    <row r="487" spans="1:18" ht="139.5" customHeight="1">
      <c r="A487" s="191"/>
      <c r="B487" s="150" t="s">
        <v>1392</v>
      </c>
      <c r="C487" s="235" t="s">
        <v>1292</v>
      </c>
      <c r="D487" s="791" t="s">
        <v>1573</v>
      </c>
      <c r="E487" s="378"/>
      <c r="F487" s="239"/>
      <c r="G487" s="239"/>
      <c r="H487" s="239"/>
      <c r="I487" s="239"/>
      <c r="J487" s="239"/>
      <c r="K487" s="495">
        <v>10950000</v>
      </c>
      <c r="L487" s="239"/>
      <c r="M487" s="289"/>
      <c r="N487" s="239"/>
      <c r="O487" s="366"/>
      <c r="P487" s="366"/>
      <c r="Q487" s="366"/>
      <c r="R487" s="600"/>
    </row>
    <row r="488" spans="1:18" ht="139.5" customHeight="1">
      <c r="A488" s="341"/>
      <c r="B488" s="248" t="s">
        <v>1394</v>
      </c>
      <c r="C488" s="235" t="s">
        <v>1292</v>
      </c>
      <c r="D488" s="791" t="s">
        <v>1573</v>
      </c>
      <c r="E488" s="378"/>
      <c r="F488" s="239"/>
      <c r="G488" s="239"/>
      <c r="H488" s="239"/>
      <c r="I488" s="239"/>
      <c r="J488" s="239"/>
      <c r="K488" s="749">
        <v>12200000</v>
      </c>
      <c r="L488" s="239"/>
      <c r="M488" s="289"/>
      <c r="N488" s="239"/>
      <c r="O488" s="239"/>
      <c r="P488" s="239"/>
      <c r="Q488" s="239"/>
      <c r="R488" s="594"/>
    </row>
    <row r="489" spans="1:18" ht="139.5" customHeight="1">
      <c r="A489" s="191"/>
      <c r="B489" s="248" t="s">
        <v>1393</v>
      </c>
      <c r="C489" s="361" t="s">
        <v>1292</v>
      </c>
      <c r="D489" s="791" t="s">
        <v>1572</v>
      </c>
      <c r="E489" s="378"/>
      <c r="F489" s="364"/>
      <c r="G489" s="364"/>
      <c r="H489" s="364"/>
      <c r="I489" s="364"/>
      <c r="J489" s="364"/>
      <c r="K489" s="750">
        <v>12800000</v>
      </c>
      <c r="L489" s="364"/>
      <c r="M489" s="289"/>
      <c r="N489" s="239"/>
      <c r="O489" s="239"/>
      <c r="P489" s="239"/>
      <c r="Q489" s="239"/>
      <c r="R489" s="594"/>
    </row>
    <row r="490" spans="1:18" ht="139.5" customHeight="1">
      <c r="A490" s="191"/>
      <c r="B490" s="150" t="s">
        <v>1395</v>
      </c>
      <c r="C490" s="235" t="s">
        <v>1292</v>
      </c>
      <c r="D490" s="791" t="s">
        <v>1573</v>
      </c>
      <c r="E490" s="378"/>
      <c r="F490" s="239"/>
      <c r="G490" s="239"/>
      <c r="H490" s="239"/>
      <c r="I490" s="239"/>
      <c r="J490" s="239"/>
      <c r="K490" s="749">
        <v>14080000</v>
      </c>
      <c r="L490" s="239"/>
      <c r="M490" s="144"/>
      <c r="N490" s="239"/>
      <c r="O490" s="239"/>
      <c r="P490" s="239"/>
      <c r="Q490" s="239"/>
      <c r="R490" s="594"/>
    </row>
    <row r="491" spans="1:18" ht="139.5" customHeight="1">
      <c r="A491" s="191"/>
      <c r="B491" s="248" t="s">
        <v>1396</v>
      </c>
      <c r="C491" s="235" t="s">
        <v>1292</v>
      </c>
      <c r="D491" s="791" t="s">
        <v>1572</v>
      </c>
      <c r="E491" s="379"/>
      <c r="F491" s="364"/>
      <c r="G491" s="364"/>
      <c r="H491" s="364"/>
      <c r="I491" s="364"/>
      <c r="J491" s="364"/>
      <c r="K491" s="750">
        <v>16350000</v>
      </c>
      <c r="L491" s="364"/>
      <c r="M491" s="291"/>
      <c r="N491" s="364"/>
      <c r="O491" s="364"/>
      <c r="P491" s="364"/>
      <c r="Q491" s="364"/>
      <c r="R491" s="595"/>
    </row>
    <row r="492" spans="1:18" ht="139.5" customHeight="1">
      <c r="A492" s="191"/>
      <c r="B492" s="755" t="s">
        <v>1652</v>
      </c>
      <c r="C492" s="235" t="s">
        <v>1292</v>
      </c>
      <c r="D492" s="791" t="s">
        <v>1572</v>
      </c>
      <c r="E492" s="378"/>
      <c r="F492" s="239"/>
      <c r="G492" s="239"/>
      <c r="H492" s="239"/>
      <c r="I492" s="239"/>
      <c r="J492" s="239"/>
      <c r="K492" s="749">
        <v>10065000</v>
      </c>
      <c r="L492" s="239"/>
      <c r="M492" s="289"/>
      <c r="N492" s="239"/>
      <c r="O492" s="239"/>
      <c r="P492" s="239"/>
      <c r="Q492" s="239"/>
      <c r="R492" s="594"/>
    </row>
    <row r="493" spans="1:18" ht="139.5" customHeight="1">
      <c r="A493" s="191">
        <v>16</v>
      </c>
      <c r="B493" s="755" t="s">
        <v>1653</v>
      </c>
      <c r="C493" s="235" t="s">
        <v>1292</v>
      </c>
      <c r="D493" s="791" t="s">
        <v>1572</v>
      </c>
      <c r="E493" s="378"/>
      <c r="F493" s="239"/>
      <c r="G493" s="239"/>
      <c r="H493" s="239"/>
      <c r="I493" s="239"/>
      <c r="J493" s="239"/>
      <c r="K493" s="749">
        <v>11000000</v>
      </c>
      <c r="L493" s="239"/>
      <c r="M493" s="289"/>
      <c r="N493" s="239"/>
      <c r="O493" s="239"/>
      <c r="P493" s="239"/>
      <c r="Q493" s="239"/>
      <c r="R493" s="594"/>
    </row>
    <row r="494" spans="1:18" ht="139.5" customHeight="1">
      <c r="A494" s="191"/>
      <c r="B494" s="755" t="s">
        <v>1654</v>
      </c>
      <c r="C494" s="235" t="s">
        <v>1292</v>
      </c>
      <c r="D494" s="791" t="s">
        <v>1572</v>
      </c>
      <c r="E494" s="379"/>
      <c r="F494" s="364"/>
      <c r="G494" s="364"/>
      <c r="H494" s="364"/>
      <c r="I494" s="364"/>
      <c r="J494" s="364"/>
      <c r="K494" s="750">
        <v>12500000</v>
      </c>
      <c r="L494" s="364"/>
      <c r="M494" s="289"/>
      <c r="N494" s="364"/>
      <c r="O494" s="364"/>
      <c r="P494" s="364"/>
      <c r="Q494" s="364"/>
      <c r="R494" s="595"/>
    </row>
    <row r="495" spans="1:18" ht="139.5" customHeight="1">
      <c r="A495" s="191"/>
      <c r="B495" s="772" t="s">
        <v>1655</v>
      </c>
      <c r="C495" s="235" t="s">
        <v>1292</v>
      </c>
      <c r="D495" s="791" t="s">
        <v>1572</v>
      </c>
      <c r="E495" s="379"/>
      <c r="F495" s="364"/>
      <c r="G495" s="364"/>
      <c r="H495" s="364"/>
      <c r="I495" s="364"/>
      <c r="J495" s="364"/>
      <c r="K495" s="750">
        <v>13500000</v>
      </c>
      <c r="L495" s="364"/>
      <c r="M495" s="289"/>
      <c r="N495" s="364"/>
      <c r="O495" s="364"/>
      <c r="P495" s="364"/>
      <c r="Q495" s="364"/>
      <c r="R495" s="595"/>
    </row>
    <row r="496" spans="1:18" ht="139.5" customHeight="1">
      <c r="A496" s="191"/>
      <c r="B496" s="772" t="s">
        <v>1819</v>
      </c>
      <c r="C496" s="235" t="s">
        <v>1292</v>
      </c>
      <c r="D496" s="791" t="s">
        <v>1572</v>
      </c>
      <c r="E496" s="378"/>
      <c r="F496" s="239"/>
      <c r="G496" s="239"/>
      <c r="H496" s="239"/>
      <c r="I496" s="239"/>
      <c r="J496" s="239"/>
      <c r="K496" s="749">
        <v>14500000</v>
      </c>
      <c r="L496" s="239"/>
      <c r="M496" s="289"/>
      <c r="N496" s="239"/>
      <c r="O496" s="239"/>
      <c r="P496" s="239"/>
      <c r="Q496" s="239"/>
      <c r="R496" s="594"/>
    </row>
    <row r="497" spans="1:18" ht="139.5" customHeight="1">
      <c r="A497" s="191"/>
      <c r="B497" s="772" t="s">
        <v>1824</v>
      </c>
      <c r="C497" s="235" t="s">
        <v>1292</v>
      </c>
      <c r="D497" s="791" t="s">
        <v>1572</v>
      </c>
      <c r="E497" s="379"/>
      <c r="F497" s="364"/>
      <c r="G497" s="364"/>
      <c r="H497" s="364"/>
      <c r="I497" s="364"/>
      <c r="J497" s="364"/>
      <c r="K497" s="750">
        <v>16800000</v>
      </c>
      <c r="L497" s="364"/>
      <c r="M497" s="289"/>
      <c r="N497" s="239"/>
      <c r="O497" s="239"/>
      <c r="P497" s="239"/>
      <c r="Q497" s="239"/>
      <c r="R497" s="594"/>
    </row>
    <row r="498" spans="1:18" ht="88.5" customHeight="1">
      <c r="A498" s="191"/>
      <c r="B498" s="756" t="s">
        <v>1656</v>
      </c>
      <c r="C498" s="235" t="s">
        <v>1292</v>
      </c>
      <c r="D498" s="791" t="s">
        <v>1572</v>
      </c>
      <c r="E498" s="378"/>
      <c r="F498" s="239"/>
      <c r="G498" s="239"/>
      <c r="H498" s="239"/>
      <c r="I498" s="239"/>
      <c r="J498" s="239"/>
      <c r="K498" s="749">
        <v>7500000</v>
      </c>
      <c r="L498" s="239"/>
      <c r="M498" s="289"/>
      <c r="N498" s="239"/>
      <c r="O498" s="239"/>
      <c r="P498" s="239"/>
      <c r="Q498" s="239"/>
      <c r="R498" s="594"/>
    </row>
    <row r="499" spans="1:18" ht="99.75" customHeight="1">
      <c r="A499" s="191"/>
      <c r="B499" s="756" t="s">
        <v>1657</v>
      </c>
      <c r="C499" s="235" t="s">
        <v>1292</v>
      </c>
      <c r="D499" s="791" t="s">
        <v>1572</v>
      </c>
      <c r="E499" s="378"/>
      <c r="F499" s="239"/>
      <c r="G499" s="239"/>
      <c r="H499" s="239"/>
      <c r="I499" s="239"/>
      <c r="J499" s="239"/>
      <c r="K499" s="495">
        <v>8200000</v>
      </c>
      <c r="L499" s="239"/>
      <c r="M499" s="289"/>
      <c r="N499" s="239"/>
      <c r="O499" s="239"/>
      <c r="P499" s="239"/>
      <c r="Q499" s="239"/>
      <c r="R499" s="594"/>
    </row>
    <row r="500" spans="1:18" ht="104.25" customHeight="1">
      <c r="A500" s="191"/>
      <c r="B500" s="756" t="s">
        <v>1658</v>
      </c>
      <c r="C500" s="235" t="s">
        <v>1292</v>
      </c>
      <c r="D500" s="791" t="s">
        <v>1572</v>
      </c>
      <c r="E500" s="378"/>
      <c r="F500" s="239"/>
      <c r="G500" s="239"/>
      <c r="H500" s="239"/>
      <c r="I500" s="239"/>
      <c r="J500" s="239"/>
      <c r="K500" s="495">
        <v>8800000</v>
      </c>
      <c r="L500" s="239"/>
      <c r="M500" s="289"/>
      <c r="N500" s="364"/>
      <c r="O500" s="364"/>
      <c r="P500" s="364"/>
      <c r="Q500" s="364"/>
      <c r="R500" s="595"/>
    </row>
    <row r="501" spans="1:18" ht="87.75" customHeight="1">
      <c r="A501" s="191"/>
      <c r="B501" s="763" t="s">
        <v>1659</v>
      </c>
      <c r="C501" s="235" t="s">
        <v>1292</v>
      </c>
      <c r="D501" s="791" t="s">
        <v>1572</v>
      </c>
      <c r="E501" s="379"/>
      <c r="F501" s="364"/>
      <c r="G501" s="364"/>
      <c r="H501" s="364"/>
      <c r="I501" s="364"/>
      <c r="J501" s="364"/>
      <c r="K501" s="730">
        <v>9300000</v>
      </c>
      <c r="L501" s="364"/>
      <c r="M501" s="289"/>
      <c r="N501" s="239"/>
      <c r="O501" s="239"/>
      <c r="P501" s="239"/>
      <c r="Q501" s="239"/>
      <c r="R501" s="594"/>
    </row>
    <row r="502" spans="1:18" ht="149.25" customHeight="1">
      <c r="A502" s="157"/>
      <c r="B502" s="217" t="s">
        <v>1406</v>
      </c>
      <c r="C502" s="233" t="s">
        <v>1292</v>
      </c>
      <c r="D502" s="791" t="s">
        <v>1572</v>
      </c>
      <c r="E502" s="378"/>
      <c r="F502" s="239"/>
      <c r="G502" s="239"/>
      <c r="H502" s="239"/>
      <c r="I502" s="239"/>
      <c r="J502" s="239"/>
      <c r="K502" s="495">
        <v>29500000</v>
      </c>
      <c r="L502" s="239"/>
      <c r="M502" s="144"/>
      <c r="N502" s="239"/>
      <c r="O502" s="239"/>
      <c r="P502" s="239"/>
      <c r="Q502" s="239"/>
      <c r="R502" s="594"/>
    </row>
    <row r="503" spans="1:18" ht="151.5" customHeight="1">
      <c r="A503" s="342"/>
      <c r="B503" s="160" t="s">
        <v>1407</v>
      </c>
      <c r="C503" s="365" t="s">
        <v>1292</v>
      </c>
      <c r="D503" s="791" t="s">
        <v>1572</v>
      </c>
      <c r="E503" s="378"/>
      <c r="F503" s="239"/>
      <c r="G503" s="239"/>
      <c r="H503" s="239"/>
      <c r="I503" s="239"/>
      <c r="J503" s="239"/>
      <c r="K503" s="749">
        <v>36200000</v>
      </c>
      <c r="L503" s="239"/>
      <c r="M503" s="289"/>
      <c r="N503" s="239"/>
      <c r="O503" s="239"/>
      <c r="P503" s="239"/>
      <c r="Q503" s="239"/>
      <c r="R503" s="594"/>
    </row>
    <row r="504" spans="1:18" ht="153.75" customHeight="1">
      <c r="A504" s="191"/>
      <c r="B504" s="217" t="s">
        <v>1408</v>
      </c>
      <c r="C504" s="235" t="s">
        <v>1292</v>
      </c>
      <c r="D504" s="791" t="s">
        <v>1572</v>
      </c>
      <c r="E504" s="378"/>
      <c r="F504" s="239"/>
      <c r="G504" s="239"/>
      <c r="H504" s="239"/>
      <c r="I504" s="239"/>
      <c r="J504" s="239"/>
      <c r="K504" s="749">
        <v>37350000</v>
      </c>
      <c r="L504" s="239"/>
      <c r="M504" s="289"/>
      <c r="N504" s="239"/>
      <c r="O504" s="239"/>
      <c r="P504" s="239"/>
      <c r="Q504" s="239"/>
      <c r="R504" s="594"/>
    </row>
    <row r="505" spans="1:18" ht="139.5" customHeight="1">
      <c r="A505" s="191">
        <v>28</v>
      </c>
      <c r="B505" s="217" t="s">
        <v>1409</v>
      </c>
      <c r="C505" s="235" t="s">
        <v>1292</v>
      </c>
      <c r="D505" s="791" t="s">
        <v>1572</v>
      </c>
      <c r="E505" s="378"/>
      <c r="F505" s="239"/>
      <c r="G505" s="239"/>
      <c r="H505" s="239"/>
      <c r="I505" s="239"/>
      <c r="J505" s="239"/>
      <c r="K505" s="749">
        <v>24000000</v>
      </c>
      <c r="L505" s="239"/>
      <c r="M505" s="144"/>
      <c r="N505" s="364"/>
      <c r="O505" s="364"/>
      <c r="P505" s="364"/>
      <c r="Q505" s="364"/>
      <c r="R505" s="595"/>
    </row>
    <row r="506" spans="1:18" ht="139.5" customHeight="1">
      <c r="A506" s="191"/>
      <c r="B506" s="150" t="s">
        <v>1410</v>
      </c>
      <c r="C506" s="235" t="s">
        <v>1292</v>
      </c>
      <c r="D506" s="791" t="s">
        <v>1572</v>
      </c>
      <c r="E506" s="379"/>
      <c r="F506" s="364"/>
      <c r="G506" s="364"/>
      <c r="H506" s="364"/>
      <c r="I506" s="364"/>
      <c r="J506" s="364"/>
      <c r="K506" s="750">
        <v>29500000</v>
      </c>
      <c r="L506" s="364"/>
      <c r="M506" s="289"/>
      <c r="N506" s="239"/>
      <c r="O506" s="239"/>
      <c r="P506" s="239"/>
      <c r="Q506" s="239"/>
      <c r="R506" s="594"/>
    </row>
    <row r="507" spans="1:18" ht="139.5" customHeight="1">
      <c r="A507" s="191"/>
      <c r="B507" s="150" t="s">
        <v>1411</v>
      </c>
      <c r="C507" s="235" t="s">
        <v>1292</v>
      </c>
      <c r="D507" s="791" t="s">
        <v>1572</v>
      </c>
      <c r="E507" s="378"/>
      <c r="F507" s="239"/>
      <c r="G507" s="239"/>
      <c r="H507" s="239"/>
      <c r="I507" s="239"/>
      <c r="J507" s="239"/>
      <c r="K507" s="749">
        <v>36200000</v>
      </c>
      <c r="L507" s="239"/>
      <c r="M507" s="289"/>
      <c r="N507" s="239"/>
      <c r="O507" s="239"/>
      <c r="P507" s="239"/>
      <c r="Q507" s="239"/>
      <c r="R507" s="594"/>
    </row>
    <row r="508" spans="1:18" ht="139.5" customHeight="1">
      <c r="A508" s="191">
        <v>31</v>
      </c>
      <c r="B508" s="217" t="s">
        <v>1412</v>
      </c>
      <c r="C508" s="235" t="s">
        <v>1292</v>
      </c>
      <c r="D508" s="791" t="s">
        <v>1572</v>
      </c>
      <c r="E508" s="378"/>
      <c r="F508" s="239"/>
      <c r="G508" s="239"/>
      <c r="H508" s="239"/>
      <c r="I508" s="239"/>
      <c r="J508" s="239"/>
      <c r="K508" s="749">
        <v>37350000</v>
      </c>
      <c r="L508" s="239"/>
      <c r="M508" s="144"/>
      <c r="N508" s="239"/>
      <c r="O508" s="239"/>
      <c r="P508" s="239"/>
      <c r="Q508" s="239"/>
      <c r="R508" s="594"/>
    </row>
    <row r="509" spans="1:18" ht="171" customHeight="1">
      <c r="A509" s="191"/>
      <c r="B509" s="217" t="s">
        <v>1413</v>
      </c>
      <c r="C509" s="235" t="s">
        <v>1292</v>
      </c>
      <c r="D509" s="791" t="s">
        <v>1572</v>
      </c>
      <c r="E509" s="378"/>
      <c r="F509" s="239"/>
      <c r="G509" s="239"/>
      <c r="H509" s="239"/>
      <c r="I509" s="239"/>
      <c r="J509" s="239"/>
      <c r="K509" s="749">
        <v>15700000</v>
      </c>
      <c r="L509" s="239"/>
      <c r="M509" s="289"/>
      <c r="N509" s="239"/>
      <c r="O509" s="239"/>
      <c r="P509" s="239"/>
      <c r="Q509" s="239"/>
      <c r="R509" s="594"/>
    </row>
    <row r="510" spans="1:18" ht="165" customHeight="1">
      <c r="A510" s="191">
        <v>33</v>
      </c>
      <c r="B510" s="150" t="s">
        <v>1414</v>
      </c>
      <c r="C510" s="235" t="s">
        <v>1292</v>
      </c>
      <c r="D510" s="791" t="s">
        <v>1572</v>
      </c>
      <c r="E510" s="378"/>
      <c r="F510" s="239"/>
      <c r="G510" s="239"/>
      <c r="H510" s="239"/>
      <c r="I510" s="239"/>
      <c r="J510" s="239"/>
      <c r="K510" s="749">
        <v>19750000</v>
      </c>
      <c r="L510" s="239"/>
      <c r="M510" s="289"/>
      <c r="N510" s="239"/>
      <c r="O510" s="239"/>
      <c r="P510" s="239"/>
      <c r="Q510" s="239"/>
      <c r="R510" s="594"/>
    </row>
    <row r="511" spans="1:18" ht="167.25" customHeight="1">
      <c r="A511" s="157">
        <v>34</v>
      </c>
      <c r="B511" s="217" t="s">
        <v>1415</v>
      </c>
      <c r="C511" s="361" t="s">
        <v>1292</v>
      </c>
      <c r="D511" s="791" t="s">
        <v>1572</v>
      </c>
      <c r="E511" s="378"/>
      <c r="F511" s="239"/>
      <c r="G511" s="239"/>
      <c r="H511" s="239"/>
      <c r="I511" s="239"/>
      <c r="J511" s="239"/>
      <c r="K511" s="495">
        <v>20350000</v>
      </c>
      <c r="L511" s="239"/>
      <c r="M511" s="144"/>
      <c r="N511" s="364"/>
      <c r="O511" s="364"/>
      <c r="P511" s="300"/>
      <c r="Q511" s="300"/>
      <c r="R511" s="415"/>
    </row>
    <row r="512" spans="1:18" ht="168" customHeight="1">
      <c r="A512" s="372">
        <v>35</v>
      </c>
      <c r="B512" s="150" t="s">
        <v>1416</v>
      </c>
      <c r="C512" s="235" t="s">
        <v>1292</v>
      </c>
      <c r="D512" s="791" t="s">
        <v>1572</v>
      </c>
      <c r="E512" s="379"/>
      <c r="F512" s="364"/>
      <c r="G512" s="364"/>
      <c r="H512" s="300"/>
      <c r="I512" s="364"/>
      <c r="J512" s="364"/>
      <c r="K512" s="730">
        <v>22350000</v>
      </c>
      <c r="L512" s="364"/>
      <c r="M512" s="289"/>
      <c r="N512" s="298"/>
      <c r="O512" s="298"/>
      <c r="P512" s="729"/>
      <c r="Q512" s="729"/>
      <c r="R512" s="735"/>
    </row>
    <row r="513" spans="1:18" ht="47.25" customHeight="1">
      <c r="A513" s="156" t="s">
        <v>1501</v>
      </c>
      <c r="B513" s="499" t="s">
        <v>1823</v>
      </c>
      <c r="C513" s="298"/>
      <c r="D513" s="473"/>
      <c r="E513" s="185"/>
      <c r="F513" s="298"/>
      <c r="G513" s="298"/>
      <c r="H513" s="729"/>
      <c r="I513" s="298"/>
      <c r="J513" s="298"/>
      <c r="K513" s="298"/>
      <c r="L513" s="298"/>
      <c r="M513" s="473"/>
      <c r="N513" s="1280"/>
      <c r="O513" s="1280"/>
      <c r="P513" s="1280"/>
      <c r="Q513" s="1280"/>
      <c r="R513" s="1283"/>
    </row>
    <row r="514" spans="1:18" ht="52.5" customHeight="1">
      <c r="A514" s="157"/>
      <c r="B514" s="2971" t="s">
        <v>2042</v>
      </c>
      <c r="C514" s="2972"/>
      <c r="D514" s="2972"/>
      <c r="E514" s="2972"/>
      <c r="F514" s="2972"/>
      <c r="G514" s="2972"/>
      <c r="H514" s="2972"/>
      <c r="I514" s="2972"/>
      <c r="J514" s="2972"/>
      <c r="K514" s="2972"/>
      <c r="L514" s="2972"/>
      <c r="M514" s="2972"/>
      <c r="N514" s="2972"/>
      <c r="O514" s="2972"/>
      <c r="P514" s="2972"/>
      <c r="Q514" s="2972"/>
      <c r="R514" s="3073"/>
    </row>
    <row r="515" spans="1:18" ht="23.25" customHeight="1">
      <c r="A515" s="157"/>
      <c r="B515" s="2944" t="s">
        <v>1503</v>
      </c>
      <c r="C515" s="2945"/>
      <c r="D515" s="815"/>
      <c r="E515" s="185"/>
      <c r="F515" s="298"/>
      <c r="G515" s="472"/>
      <c r="H515" s="495"/>
      <c r="I515" s="472"/>
      <c r="J515" s="472"/>
      <c r="K515" s="495">
        <v>2450</v>
      </c>
      <c r="L515" s="472"/>
      <c r="M515" s="472"/>
      <c r="N515" s="495"/>
      <c r="O515" s="495"/>
      <c r="P515" s="495"/>
      <c r="Q515" s="495"/>
      <c r="R515" s="608"/>
    </row>
    <row r="516" spans="1:18" ht="25.5" customHeight="1">
      <c r="A516" s="157"/>
      <c r="B516" s="684" t="s">
        <v>1504</v>
      </c>
      <c r="C516" s="497" t="s">
        <v>178</v>
      </c>
      <c r="D516" s="3077" t="s">
        <v>177</v>
      </c>
      <c r="E516" s="498"/>
      <c r="F516" s="495"/>
      <c r="G516" s="495"/>
      <c r="H516" s="495"/>
      <c r="I516" s="495"/>
      <c r="J516" s="495"/>
      <c r="K516" s="495">
        <v>4070</v>
      </c>
      <c r="L516" s="495"/>
      <c r="M516" s="289"/>
      <c r="N516" s="495"/>
      <c r="O516" s="495"/>
      <c r="P516" s="775"/>
      <c r="Q516" s="775"/>
      <c r="R516" s="776"/>
    </row>
    <row r="517" spans="1:18" ht="24" customHeight="1">
      <c r="A517" s="157"/>
      <c r="B517" s="773" t="s">
        <v>1505</v>
      </c>
      <c r="C517" s="774" t="s">
        <v>178</v>
      </c>
      <c r="D517" s="3078"/>
      <c r="E517" s="498"/>
      <c r="F517" s="495"/>
      <c r="G517" s="495"/>
      <c r="H517" s="775"/>
      <c r="I517" s="495"/>
      <c r="J517" s="495"/>
      <c r="K517" s="775"/>
      <c r="L517" s="495"/>
      <c r="M517" s="289"/>
      <c r="N517" s="775"/>
      <c r="O517" s="775"/>
      <c r="P517" s="775"/>
      <c r="Q517" s="775"/>
      <c r="R517" s="776"/>
    </row>
    <row r="518" spans="1:18" ht="33" customHeight="1">
      <c r="A518" s="157"/>
      <c r="B518" s="777" t="s">
        <v>1511</v>
      </c>
      <c r="C518" s="778"/>
      <c r="D518" s="3079"/>
      <c r="E518" s="779"/>
      <c r="F518" s="775"/>
      <c r="G518" s="775"/>
      <c r="H518" s="775"/>
      <c r="I518" s="775"/>
      <c r="J518" s="775"/>
      <c r="K518" s="495">
        <v>4660</v>
      </c>
      <c r="L518" s="775"/>
      <c r="M518" s="289"/>
      <c r="N518" s="775"/>
      <c r="O518" s="775"/>
      <c r="P518" s="775"/>
      <c r="Q518" s="775"/>
      <c r="R518" s="776"/>
    </row>
    <row r="519" spans="1:18" ht="29.25" customHeight="1">
      <c r="A519" s="157"/>
      <c r="B519" s="781" t="s">
        <v>1506</v>
      </c>
      <c r="C519" s="782" t="s">
        <v>178</v>
      </c>
      <c r="D519" s="3074" t="s">
        <v>1564</v>
      </c>
      <c r="E519" s="779"/>
      <c r="F519" s="775"/>
      <c r="G519" s="775"/>
      <c r="H519" s="775"/>
      <c r="I519" s="775"/>
      <c r="J519" s="775"/>
      <c r="K519" s="495">
        <v>6570</v>
      </c>
      <c r="L519" s="775"/>
      <c r="M519" s="289"/>
      <c r="N519" s="775"/>
      <c r="O519" s="775"/>
      <c r="P519" s="775"/>
      <c r="Q519" s="775"/>
      <c r="R519" s="776"/>
    </row>
    <row r="520" spans="1:18" ht="38.25" customHeight="1">
      <c r="A520" s="157"/>
      <c r="B520" s="781" t="s">
        <v>1507</v>
      </c>
      <c r="C520" s="782" t="s">
        <v>178</v>
      </c>
      <c r="D520" s="3075"/>
      <c r="E520" s="779"/>
      <c r="F520" s="775"/>
      <c r="G520" s="775"/>
      <c r="H520" s="775"/>
      <c r="I520" s="775"/>
      <c r="J520" s="775"/>
      <c r="K520" s="775"/>
      <c r="L520" s="775"/>
      <c r="M520" s="289"/>
      <c r="N520" s="775"/>
      <c r="O520" s="775"/>
      <c r="P520" s="775"/>
      <c r="Q520" s="775"/>
      <c r="R520" s="776"/>
    </row>
    <row r="521" spans="1:18" ht="32.25" customHeight="1">
      <c r="A521" s="157"/>
      <c r="B521" s="781" t="s">
        <v>180</v>
      </c>
      <c r="C521" s="778" t="s">
        <v>178</v>
      </c>
      <c r="D521" s="3075"/>
      <c r="E521" s="779"/>
      <c r="F521" s="775"/>
      <c r="G521" s="775"/>
      <c r="H521" s="775"/>
      <c r="I521" s="775"/>
      <c r="J521" s="775"/>
      <c r="K521" s="495">
        <v>8430</v>
      </c>
      <c r="L521" s="775"/>
      <c r="M521" s="289"/>
      <c r="N521" s="775"/>
      <c r="O521" s="775"/>
      <c r="P521" s="775"/>
      <c r="Q521" s="775"/>
      <c r="R521" s="776"/>
    </row>
    <row r="522" spans="1:18" ht="32.25" customHeight="1">
      <c r="A522" s="157"/>
      <c r="B522" s="781" t="s">
        <v>1508</v>
      </c>
      <c r="C522" s="778" t="s">
        <v>178</v>
      </c>
      <c r="D522" s="3075"/>
      <c r="E522" s="779"/>
      <c r="F522" s="775"/>
      <c r="G522" s="775"/>
      <c r="H522" s="775"/>
      <c r="I522" s="775"/>
      <c r="J522" s="775"/>
      <c r="K522" s="495">
        <v>12000</v>
      </c>
      <c r="L522" s="775"/>
      <c r="M522" s="289"/>
      <c r="N522" s="775"/>
      <c r="O522" s="775"/>
      <c r="P522" s="775"/>
      <c r="Q522" s="775"/>
      <c r="R522" s="776"/>
    </row>
    <row r="523" spans="1:18" ht="30" customHeight="1">
      <c r="A523" s="167"/>
      <c r="B523" s="781" t="s">
        <v>732</v>
      </c>
      <c r="C523" s="778" t="s">
        <v>178</v>
      </c>
      <c r="D523" s="3076"/>
      <c r="E523" s="779"/>
      <c r="F523" s="775"/>
      <c r="G523" s="775"/>
      <c r="H523" s="775"/>
      <c r="I523" s="775"/>
      <c r="J523" s="775"/>
      <c r="K523" s="495">
        <v>19460</v>
      </c>
      <c r="L523" s="775"/>
      <c r="M523" s="289"/>
      <c r="N523" s="775"/>
      <c r="O523" s="775"/>
      <c r="P523" s="775"/>
      <c r="Q523" s="775"/>
      <c r="R523" s="776"/>
    </row>
    <row r="524" spans="1:18" ht="42" customHeight="1">
      <c r="A524" s="157"/>
      <c r="B524" s="3016" t="s">
        <v>1512</v>
      </c>
      <c r="C524" s="3017"/>
      <c r="D524" s="3018"/>
      <c r="E524" s="779"/>
      <c r="F524" s="775"/>
      <c r="G524" s="775"/>
      <c r="H524" s="775"/>
      <c r="I524" s="775"/>
      <c r="J524" s="775"/>
      <c r="K524" s="775"/>
      <c r="L524" s="775"/>
      <c r="M524" s="289"/>
      <c r="N524" s="775"/>
      <c r="O524" s="775"/>
      <c r="P524" s="775"/>
      <c r="Q524" s="775"/>
      <c r="R524" s="776"/>
    </row>
    <row r="525" spans="1:18" ht="30.75" customHeight="1">
      <c r="A525" s="157"/>
      <c r="B525" s="781" t="s">
        <v>183</v>
      </c>
      <c r="C525" s="782" t="s">
        <v>178</v>
      </c>
      <c r="D525" s="3074" t="s">
        <v>182</v>
      </c>
      <c r="E525" s="779"/>
      <c r="F525" s="775"/>
      <c r="G525" s="775"/>
      <c r="H525" s="775"/>
      <c r="I525" s="775"/>
      <c r="J525" s="775"/>
      <c r="K525" s="495">
        <v>9680</v>
      </c>
      <c r="L525" s="775"/>
      <c r="M525" s="289"/>
      <c r="N525" s="775"/>
      <c r="O525" s="775"/>
      <c r="P525" s="775"/>
      <c r="Q525" s="775"/>
      <c r="R525" s="776"/>
    </row>
    <row r="526" spans="1:18" ht="29.25" customHeight="1">
      <c r="A526" s="157"/>
      <c r="B526" s="781" t="s">
        <v>184</v>
      </c>
      <c r="C526" s="782" t="s">
        <v>178</v>
      </c>
      <c r="D526" s="3075"/>
      <c r="E526" s="779"/>
      <c r="F526" s="775"/>
      <c r="G526" s="775"/>
      <c r="H526" s="775"/>
      <c r="I526" s="775"/>
      <c r="J526" s="775"/>
      <c r="K526" s="495">
        <v>13640</v>
      </c>
      <c r="L526" s="775"/>
      <c r="M526" s="289"/>
      <c r="N526" s="775"/>
      <c r="O526" s="775"/>
      <c r="P526" s="775"/>
      <c r="Q526" s="775"/>
      <c r="R526" s="776"/>
    </row>
    <row r="527" spans="1:18" ht="26.25" customHeight="1">
      <c r="A527" s="157"/>
      <c r="B527" s="781" t="s">
        <v>185</v>
      </c>
      <c r="C527" s="782" t="s">
        <v>178</v>
      </c>
      <c r="D527" s="3076"/>
      <c r="E527" s="779"/>
      <c r="F527" s="775"/>
      <c r="G527" s="775"/>
      <c r="H527" s="775"/>
      <c r="I527" s="775"/>
      <c r="J527" s="775"/>
      <c r="K527" s="495">
        <v>49610</v>
      </c>
      <c r="L527" s="775"/>
      <c r="M527" s="289"/>
      <c r="N527" s="775"/>
      <c r="O527" s="775"/>
      <c r="P527" s="775"/>
      <c r="Q527" s="775"/>
      <c r="R527" s="776"/>
    </row>
    <row r="528" spans="1:18" ht="30.75" customHeight="1">
      <c r="A528" s="157"/>
      <c r="B528" s="783" t="s">
        <v>186</v>
      </c>
      <c r="C528" s="778"/>
      <c r="D528" s="789"/>
      <c r="E528" s="779"/>
      <c r="F528" s="775"/>
      <c r="G528" s="775"/>
      <c r="H528" s="775"/>
      <c r="I528" s="775"/>
      <c r="J528" s="775"/>
      <c r="K528" s="775"/>
      <c r="L528" s="775"/>
      <c r="M528" s="289"/>
      <c r="N528" s="775"/>
      <c r="O528" s="775"/>
      <c r="P528" s="775"/>
      <c r="Q528" s="775"/>
      <c r="R528" s="776"/>
    </row>
    <row r="529" spans="1:18" ht="47.25" customHeight="1">
      <c r="A529" s="157"/>
      <c r="B529" s="781" t="s">
        <v>187</v>
      </c>
      <c r="C529" s="782" t="s">
        <v>188</v>
      </c>
      <c r="D529" s="3074" t="s">
        <v>1565</v>
      </c>
      <c r="E529" s="779"/>
      <c r="F529" s="775"/>
      <c r="G529" s="775"/>
      <c r="H529" s="775"/>
      <c r="I529" s="775"/>
      <c r="J529" s="775"/>
      <c r="K529" s="495">
        <v>20420</v>
      </c>
      <c r="L529" s="775"/>
      <c r="M529" s="289"/>
      <c r="N529" s="775"/>
      <c r="O529" s="775"/>
      <c r="P529" s="775"/>
      <c r="Q529" s="775"/>
      <c r="R529" s="776"/>
    </row>
    <row r="530" spans="1:18" ht="51" customHeight="1">
      <c r="A530" s="157"/>
      <c r="B530" s="781" t="s">
        <v>189</v>
      </c>
      <c r="C530" s="782" t="s">
        <v>188</v>
      </c>
      <c r="D530" s="3075"/>
      <c r="E530" s="983"/>
      <c r="F530" s="984"/>
      <c r="G530" s="984"/>
      <c r="H530" s="984"/>
      <c r="I530" s="984"/>
      <c r="J530" s="984"/>
      <c r="K530" s="730">
        <v>23700</v>
      </c>
      <c r="L530" s="984"/>
      <c r="M530" s="291"/>
      <c r="N530" s="984"/>
      <c r="O530" s="984"/>
      <c r="P530" s="984"/>
      <c r="Q530" s="984"/>
      <c r="R530" s="985"/>
    </row>
    <row r="531" spans="1:18" ht="35.25" customHeight="1">
      <c r="A531" s="157"/>
      <c r="B531" s="784" t="s">
        <v>1509</v>
      </c>
      <c r="C531" s="785" t="s">
        <v>190</v>
      </c>
      <c r="D531" s="3161"/>
      <c r="E531" s="779"/>
      <c r="F531" s="775"/>
      <c r="G531" s="775"/>
      <c r="H531" s="775"/>
      <c r="I531" s="775"/>
      <c r="J531" s="775"/>
      <c r="K531" s="495">
        <v>190880</v>
      </c>
      <c r="L531" s="775"/>
      <c r="M531" s="289"/>
      <c r="N531" s="775"/>
      <c r="O531" s="775"/>
      <c r="P531" s="289"/>
      <c r="Q531" s="289"/>
      <c r="R531" s="154"/>
    </row>
    <row r="532" spans="1:18" ht="25.5" customHeight="1">
      <c r="A532" s="271"/>
      <c r="B532" s="786" t="s">
        <v>1510</v>
      </c>
      <c r="C532" s="235" t="s">
        <v>190</v>
      </c>
      <c r="D532" s="3076"/>
      <c r="E532" s="328"/>
      <c r="F532" s="854"/>
      <c r="G532" s="854"/>
      <c r="H532" s="855"/>
      <c r="I532" s="854"/>
      <c r="J532" s="854"/>
      <c r="K532" s="893">
        <v>265100</v>
      </c>
      <c r="L532" s="854"/>
      <c r="M532" s="855"/>
      <c r="N532" s="855"/>
      <c r="O532" s="855"/>
      <c r="P532" s="855"/>
      <c r="Q532" s="855"/>
      <c r="R532" s="1282"/>
    </row>
    <row r="533" spans="1:18" ht="38.25" customHeight="1">
      <c r="A533" s="769">
        <v>3</v>
      </c>
      <c r="B533" s="3022" t="s">
        <v>2065</v>
      </c>
      <c r="C533" s="3023"/>
      <c r="D533" s="3023"/>
      <c r="E533" s="3023"/>
      <c r="F533" s="3023"/>
      <c r="G533" s="3023"/>
      <c r="H533" s="3023"/>
      <c r="I533" s="3023"/>
      <c r="J533" s="3023"/>
      <c r="K533" s="3023"/>
      <c r="L533" s="3023"/>
      <c r="M533" s="3023"/>
      <c r="N533" s="3023"/>
      <c r="O533" s="3023"/>
      <c r="P533" s="3023"/>
      <c r="Q533" s="3023"/>
      <c r="R533" s="3024"/>
    </row>
    <row r="534" spans="1:18" ht="27.75" customHeight="1">
      <c r="A534" s="769" t="s">
        <v>1623</v>
      </c>
      <c r="B534" s="3325" t="s">
        <v>1984</v>
      </c>
      <c r="C534" s="3326"/>
      <c r="D534" s="3326"/>
      <c r="E534" s="3326"/>
      <c r="F534" s="3326"/>
      <c r="G534" s="3326"/>
      <c r="H534" s="3326"/>
      <c r="I534" s="3326"/>
      <c r="J534" s="3326"/>
      <c r="K534" s="3326"/>
      <c r="L534" s="3326"/>
      <c r="M534" s="3326"/>
      <c r="N534" s="3326"/>
      <c r="O534" s="3326"/>
      <c r="P534" s="3326"/>
      <c r="Q534" s="3326"/>
      <c r="R534" s="3326"/>
    </row>
    <row r="535" spans="1:18" ht="47.25">
      <c r="A535" s="271"/>
      <c r="B535" s="645" t="s">
        <v>1983</v>
      </c>
      <c r="C535" s="380" t="s">
        <v>1292</v>
      </c>
      <c r="D535" s="1281"/>
      <c r="E535" s="896"/>
      <c r="F535" s="896"/>
      <c r="G535" s="896"/>
      <c r="H535" s="896"/>
      <c r="I535" s="896"/>
      <c r="J535" s="896"/>
      <c r="K535" s="1273">
        <v>1920000</v>
      </c>
      <c r="L535" s="896"/>
      <c r="M535" s="896"/>
      <c r="N535" s="896"/>
      <c r="O535" s="896"/>
      <c r="P535" s="896"/>
      <c r="Q535" s="896"/>
      <c r="R535" s="897"/>
    </row>
    <row r="536" spans="1:18" ht="47.25">
      <c r="A536" s="271"/>
      <c r="B536" s="645" t="s">
        <v>1983</v>
      </c>
      <c r="C536" s="380" t="s">
        <v>1292</v>
      </c>
      <c r="D536" s="1281"/>
      <c r="E536" s="896"/>
      <c r="F536" s="896"/>
      <c r="G536" s="896"/>
      <c r="H536" s="896"/>
      <c r="I536" s="896"/>
      <c r="J536" s="896"/>
      <c r="K536" s="1273">
        <v>2560000</v>
      </c>
      <c r="L536" s="896"/>
      <c r="M536" s="896"/>
      <c r="N536" s="896"/>
      <c r="O536" s="896"/>
      <c r="P536" s="896"/>
      <c r="Q536" s="896"/>
      <c r="R536" s="897"/>
    </row>
    <row r="537" spans="1:18" ht="51" customHeight="1">
      <c r="A537" s="271"/>
      <c r="B537" s="1335" t="s">
        <v>2066</v>
      </c>
      <c r="C537" s="233" t="s">
        <v>1292</v>
      </c>
      <c r="D537" s="1281"/>
      <c r="E537" s="896"/>
      <c r="F537" s="896"/>
      <c r="G537" s="896"/>
      <c r="H537" s="896"/>
      <c r="I537" s="896"/>
      <c r="J537" s="896"/>
      <c r="K537" s="1336">
        <v>3700000</v>
      </c>
      <c r="L537" s="896"/>
      <c r="M537" s="896"/>
      <c r="N537" s="896"/>
      <c r="O537" s="896"/>
      <c r="P537" s="896"/>
      <c r="Q537" s="896"/>
      <c r="R537" s="897"/>
    </row>
    <row r="538" spans="1:18" ht="47.25">
      <c r="A538" s="271"/>
      <c r="B538" s="1335" t="s">
        <v>2067</v>
      </c>
      <c r="C538" s="233" t="s">
        <v>1292</v>
      </c>
      <c r="D538" s="896"/>
      <c r="E538" s="896"/>
      <c r="F538" s="896"/>
      <c r="G538" s="896"/>
      <c r="H538" s="896"/>
      <c r="I538" s="896"/>
      <c r="J538" s="896"/>
      <c r="K538" s="1336">
        <v>4600000</v>
      </c>
      <c r="L538" s="896"/>
      <c r="M538" s="896"/>
      <c r="N538" s="896"/>
      <c r="O538" s="896"/>
      <c r="P538" s="896"/>
      <c r="Q538" s="896"/>
      <c r="R538" s="897"/>
    </row>
    <row r="539" spans="1:18" ht="47.25">
      <c r="A539" s="271"/>
      <c r="B539" s="1335" t="s">
        <v>2068</v>
      </c>
      <c r="C539" s="233" t="s">
        <v>1292</v>
      </c>
      <c r="D539" s="896"/>
      <c r="E539" s="896"/>
      <c r="F539" s="896"/>
      <c r="G539" s="896"/>
      <c r="H539" s="896"/>
      <c r="I539" s="896"/>
      <c r="J539" s="896"/>
      <c r="K539" s="1336">
        <v>3040000</v>
      </c>
      <c r="L539" s="896"/>
      <c r="M539" s="896"/>
      <c r="N539" s="896"/>
      <c r="O539" s="896"/>
      <c r="P539" s="896"/>
      <c r="Q539" s="896"/>
      <c r="R539" s="897"/>
    </row>
    <row r="540" spans="1:18" ht="47.25">
      <c r="A540" s="271"/>
      <c r="B540" s="1335" t="s">
        <v>2069</v>
      </c>
      <c r="C540" s="233" t="s">
        <v>1292</v>
      </c>
      <c r="D540" s="896"/>
      <c r="E540" s="896"/>
      <c r="F540" s="896"/>
      <c r="G540" s="896"/>
      <c r="H540" s="896"/>
      <c r="I540" s="896"/>
      <c r="J540" s="896"/>
      <c r="K540" s="1336">
        <v>3500000</v>
      </c>
      <c r="L540" s="896"/>
      <c r="M540" s="896"/>
      <c r="N540" s="896"/>
      <c r="O540" s="896"/>
      <c r="P540" s="896"/>
      <c r="Q540" s="896"/>
      <c r="R540" s="897"/>
    </row>
    <row r="541" spans="1:18" ht="47.25">
      <c r="A541" s="271"/>
      <c r="B541" s="1335" t="s">
        <v>2070</v>
      </c>
      <c r="C541" s="233" t="s">
        <v>1292</v>
      </c>
      <c r="D541" s="896"/>
      <c r="E541" s="896"/>
      <c r="F541" s="896"/>
      <c r="G541" s="896"/>
      <c r="H541" s="896"/>
      <c r="I541" s="896"/>
      <c r="J541" s="896"/>
      <c r="K541" s="1336">
        <v>6600000</v>
      </c>
      <c r="L541" s="896"/>
      <c r="M541" s="896"/>
      <c r="N541" s="896"/>
      <c r="O541" s="896"/>
      <c r="P541" s="896"/>
      <c r="Q541" s="896"/>
      <c r="R541" s="897"/>
    </row>
    <row r="542" spans="1:18" ht="47.25">
      <c r="A542" s="271"/>
      <c r="B542" s="1335" t="s">
        <v>2071</v>
      </c>
      <c r="C542" s="233" t="s">
        <v>1292</v>
      </c>
      <c r="D542" s="896"/>
      <c r="E542" s="896"/>
      <c r="F542" s="896"/>
      <c r="G542" s="896"/>
      <c r="H542" s="896"/>
      <c r="I542" s="896"/>
      <c r="J542" s="896"/>
      <c r="K542" s="1336">
        <v>18740000</v>
      </c>
      <c r="L542" s="896"/>
      <c r="M542" s="896"/>
      <c r="N542" s="896"/>
      <c r="O542" s="896"/>
      <c r="P542" s="896"/>
      <c r="Q542" s="896"/>
      <c r="R542" s="897"/>
    </row>
    <row r="543" spans="1:18" ht="47.25">
      <c r="A543" s="271"/>
      <c r="B543" s="1335" t="s">
        <v>2072</v>
      </c>
      <c r="C543" s="233" t="s">
        <v>1292</v>
      </c>
      <c r="D543" s="896"/>
      <c r="E543" s="896"/>
      <c r="F543" s="896"/>
      <c r="G543" s="896"/>
      <c r="H543" s="896"/>
      <c r="I543" s="896"/>
      <c r="J543" s="896"/>
      <c r="K543" s="1336">
        <v>23020000</v>
      </c>
      <c r="L543" s="896"/>
      <c r="M543" s="896"/>
      <c r="N543" s="896"/>
      <c r="O543" s="896"/>
      <c r="P543" s="896"/>
      <c r="Q543" s="896"/>
      <c r="R543" s="897"/>
    </row>
    <row r="544" spans="1:18" ht="47.25">
      <c r="A544" s="271"/>
      <c r="B544" s="1335" t="s">
        <v>2073</v>
      </c>
      <c r="C544" s="233" t="s">
        <v>1292</v>
      </c>
      <c r="D544" s="896"/>
      <c r="E544" s="896"/>
      <c r="F544" s="896"/>
      <c r="G544" s="896"/>
      <c r="H544" s="896"/>
      <c r="I544" s="896"/>
      <c r="J544" s="896"/>
      <c r="K544" s="1336">
        <v>26170000</v>
      </c>
      <c r="L544" s="896"/>
      <c r="M544" s="896"/>
      <c r="N544" s="896"/>
      <c r="O544" s="896"/>
      <c r="P544" s="896"/>
      <c r="Q544" s="896"/>
      <c r="R544" s="897"/>
    </row>
    <row r="545" spans="1:18" ht="47.25">
      <c r="A545" s="271"/>
      <c r="B545" s="1335" t="s">
        <v>2074</v>
      </c>
      <c r="C545" s="233" t="s">
        <v>1292</v>
      </c>
      <c r="D545" s="896"/>
      <c r="E545" s="896"/>
      <c r="F545" s="896"/>
      <c r="G545" s="896"/>
      <c r="H545" s="896"/>
      <c r="I545" s="896"/>
      <c r="J545" s="896"/>
      <c r="K545" s="1337">
        <v>3400000</v>
      </c>
      <c r="L545" s="896"/>
      <c r="M545" s="896"/>
      <c r="N545" s="896"/>
      <c r="O545" s="896"/>
      <c r="P545" s="896"/>
      <c r="Q545" s="896"/>
      <c r="R545" s="897"/>
    </row>
    <row r="546" spans="1:18" ht="47.25">
      <c r="A546" s="271"/>
      <c r="B546" s="1335" t="s">
        <v>2075</v>
      </c>
      <c r="C546" s="233" t="s">
        <v>1292</v>
      </c>
      <c r="D546" s="896"/>
      <c r="E546" s="896"/>
      <c r="F546" s="896"/>
      <c r="G546" s="896"/>
      <c r="H546" s="896"/>
      <c r="I546" s="896"/>
      <c r="J546" s="896"/>
      <c r="K546" s="1337">
        <v>3600000</v>
      </c>
      <c r="L546" s="896"/>
      <c r="M546" s="896"/>
      <c r="N546" s="896"/>
      <c r="O546" s="896"/>
      <c r="P546" s="896"/>
      <c r="Q546" s="896"/>
      <c r="R546" s="897"/>
    </row>
    <row r="547" spans="1:18" ht="36" customHeight="1">
      <c r="A547" s="769" t="s">
        <v>1624</v>
      </c>
      <c r="B547" s="3325" t="s">
        <v>2076</v>
      </c>
      <c r="C547" s="3326"/>
      <c r="D547" s="3326"/>
      <c r="E547" s="3326"/>
      <c r="F547" s="3326"/>
      <c r="G547" s="3326"/>
      <c r="H547" s="3326"/>
      <c r="I547" s="3326"/>
      <c r="J547" s="3326"/>
      <c r="K547" s="3326"/>
      <c r="L547" s="3326"/>
      <c r="M547" s="3326"/>
      <c r="N547" s="3326"/>
      <c r="O547" s="3326"/>
      <c r="P547" s="3326"/>
      <c r="Q547" s="3326"/>
      <c r="R547" s="3327"/>
    </row>
    <row r="548" spans="1:18" ht="47.25">
      <c r="A548" s="271"/>
      <c r="B548" s="1274" t="s">
        <v>2077</v>
      </c>
      <c r="C548" s="233" t="s">
        <v>1292</v>
      </c>
      <c r="D548" s="896"/>
      <c r="E548" s="896"/>
      <c r="F548" s="896"/>
      <c r="G548" s="896"/>
      <c r="H548" s="896"/>
      <c r="I548" s="896"/>
      <c r="J548" s="896"/>
      <c r="K548" s="988">
        <v>6820000</v>
      </c>
      <c r="L548" s="896"/>
      <c r="M548" s="896"/>
      <c r="N548" s="896"/>
      <c r="O548" s="896"/>
      <c r="P548" s="896"/>
      <c r="Q548" s="896"/>
      <c r="R548" s="897"/>
    </row>
    <row r="549" spans="1:18" ht="47.25">
      <c r="A549" s="271"/>
      <c r="B549" s="1274" t="s">
        <v>2078</v>
      </c>
      <c r="C549" s="233" t="s">
        <v>1292</v>
      </c>
      <c r="D549" s="896"/>
      <c r="E549" s="896"/>
      <c r="F549" s="896"/>
      <c r="G549" s="896"/>
      <c r="H549" s="896"/>
      <c r="I549" s="896"/>
      <c r="J549" s="896"/>
      <c r="K549" s="988">
        <v>7150000</v>
      </c>
      <c r="L549" s="896"/>
      <c r="M549" s="896"/>
      <c r="N549" s="896"/>
      <c r="O549" s="896"/>
      <c r="P549" s="896"/>
      <c r="Q549" s="896"/>
      <c r="R549" s="897"/>
    </row>
    <row r="550" spans="1:18" ht="47.25">
      <c r="A550" s="271"/>
      <c r="B550" s="1274" t="s">
        <v>2079</v>
      </c>
      <c r="C550" s="233" t="s">
        <v>1292</v>
      </c>
      <c r="D550" s="896"/>
      <c r="E550" s="896"/>
      <c r="F550" s="896"/>
      <c r="G550" s="896"/>
      <c r="H550" s="896"/>
      <c r="I550" s="896"/>
      <c r="J550" s="896"/>
      <c r="K550" s="988">
        <v>7058700</v>
      </c>
      <c r="L550" s="896"/>
      <c r="M550" s="896"/>
      <c r="N550" s="896"/>
      <c r="O550" s="896"/>
      <c r="P550" s="896"/>
      <c r="Q550" s="896"/>
      <c r="R550" s="897"/>
    </row>
    <row r="551" spans="1:18" ht="47.25">
      <c r="A551" s="271"/>
      <c r="B551" s="1274" t="s">
        <v>2080</v>
      </c>
      <c r="C551" s="233" t="s">
        <v>1292</v>
      </c>
      <c r="D551" s="896"/>
      <c r="E551" s="896"/>
      <c r="F551" s="896"/>
      <c r="G551" s="896"/>
      <c r="H551" s="896"/>
      <c r="I551" s="896"/>
      <c r="J551" s="896"/>
      <c r="K551" s="988">
        <v>7399000</v>
      </c>
      <c r="L551" s="896"/>
      <c r="M551" s="896"/>
      <c r="N551" s="896"/>
      <c r="O551" s="896"/>
      <c r="P551" s="896"/>
      <c r="Q551" s="896"/>
      <c r="R551" s="897"/>
    </row>
    <row r="552" spans="1:18" ht="47.25">
      <c r="A552" s="271"/>
      <c r="B552" s="1274" t="s">
        <v>2081</v>
      </c>
      <c r="C552" s="233" t="s">
        <v>1292</v>
      </c>
      <c r="D552" s="896"/>
      <c r="E552" s="896"/>
      <c r="F552" s="896"/>
      <c r="G552" s="896"/>
      <c r="H552" s="896"/>
      <c r="I552" s="896"/>
      <c r="J552" s="896"/>
      <c r="K552" s="988">
        <v>7744000</v>
      </c>
      <c r="L552" s="896"/>
      <c r="M552" s="896"/>
      <c r="N552" s="896"/>
      <c r="O552" s="896"/>
      <c r="P552" s="896"/>
      <c r="Q552" s="896"/>
      <c r="R552" s="897"/>
    </row>
    <row r="553" spans="1:18" ht="18.75" customHeight="1">
      <c r="A553" s="769" t="s">
        <v>1625</v>
      </c>
      <c r="B553" s="3325" t="s">
        <v>2090</v>
      </c>
      <c r="C553" s="3326"/>
      <c r="D553" s="3326"/>
      <c r="E553" s="3326"/>
      <c r="F553" s="3326"/>
      <c r="G553" s="3326"/>
      <c r="H553" s="3326"/>
      <c r="I553" s="3326"/>
      <c r="J553" s="3326"/>
      <c r="K553" s="3326"/>
      <c r="L553" s="3326"/>
      <c r="M553" s="3326"/>
      <c r="N553" s="3326"/>
      <c r="O553" s="3326"/>
      <c r="P553" s="3326"/>
      <c r="Q553" s="3326"/>
      <c r="R553" s="3327"/>
    </row>
    <row r="554" spans="1:18" ht="47.25">
      <c r="A554" s="271"/>
      <c r="B554" s="1338" t="s">
        <v>2088</v>
      </c>
      <c r="C554" s="233" t="s">
        <v>1292</v>
      </c>
      <c r="D554" s="896"/>
      <c r="E554" s="896"/>
      <c r="F554" s="896"/>
      <c r="G554" s="896"/>
      <c r="H554" s="896"/>
      <c r="I554" s="896"/>
      <c r="J554" s="896"/>
      <c r="K554" s="988">
        <v>6000000</v>
      </c>
      <c r="L554" s="896"/>
      <c r="M554" s="896"/>
      <c r="N554" s="896"/>
      <c r="O554" s="896"/>
      <c r="P554" s="896"/>
      <c r="Q554" s="896"/>
      <c r="R554" s="897"/>
    </row>
    <row r="555" spans="1:18" ht="47.25">
      <c r="A555" s="271"/>
      <c r="B555" s="1338" t="s">
        <v>2089</v>
      </c>
      <c r="C555" s="233" t="s">
        <v>1292</v>
      </c>
      <c r="D555" s="896"/>
      <c r="E555" s="896"/>
      <c r="F555" s="896"/>
      <c r="G555" s="896"/>
      <c r="H555" s="896"/>
      <c r="I555" s="896"/>
      <c r="J555" s="896"/>
      <c r="K555" s="988">
        <v>7000000</v>
      </c>
      <c r="L555" s="896"/>
      <c r="M555" s="896"/>
      <c r="N555" s="896"/>
      <c r="O555" s="896"/>
      <c r="P555" s="896"/>
      <c r="Q555" s="896"/>
      <c r="R555" s="897"/>
    </row>
    <row r="556" spans="1:18" ht="47.25">
      <c r="A556" s="271"/>
      <c r="B556" s="1338" t="s">
        <v>2091</v>
      </c>
      <c r="C556" s="233" t="s">
        <v>1292</v>
      </c>
      <c r="D556" s="896"/>
      <c r="E556" s="896"/>
      <c r="F556" s="896"/>
      <c r="G556" s="896"/>
      <c r="H556" s="896"/>
      <c r="I556" s="896"/>
      <c r="J556" s="896"/>
      <c r="K556" s="988">
        <v>7200000</v>
      </c>
      <c r="L556" s="896"/>
      <c r="M556" s="896"/>
      <c r="N556" s="896"/>
      <c r="O556" s="896"/>
      <c r="P556" s="896"/>
      <c r="Q556" s="896"/>
      <c r="R556" s="897"/>
    </row>
    <row r="557" spans="1:18" ht="47.25">
      <c r="A557" s="271"/>
      <c r="B557" s="1338" t="s">
        <v>2092</v>
      </c>
      <c r="C557" s="233" t="s">
        <v>1292</v>
      </c>
      <c r="D557" s="896"/>
      <c r="E557" s="896"/>
      <c r="F557" s="896"/>
      <c r="G557" s="896"/>
      <c r="H557" s="896"/>
      <c r="I557" s="896"/>
      <c r="J557" s="896"/>
      <c r="K557" s="988">
        <v>7500000</v>
      </c>
      <c r="L557" s="896"/>
      <c r="M557" s="896"/>
      <c r="N557" s="896"/>
      <c r="O557" s="896"/>
      <c r="P557" s="896"/>
      <c r="Q557" s="896"/>
      <c r="R557" s="897"/>
    </row>
    <row r="558" spans="1:18" ht="47.25">
      <c r="A558" s="271"/>
      <c r="B558" s="1338" t="s">
        <v>2093</v>
      </c>
      <c r="C558" s="233" t="s">
        <v>1292</v>
      </c>
      <c r="D558" s="896"/>
      <c r="E558" s="896"/>
      <c r="F558" s="896"/>
      <c r="G558" s="896"/>
      <c r="H558" s="896"/>
      <c r="I558" s="896"/>
      <c r="J558" s="896"/>
      <c r="K558" s="988">
        <v>9000000</v>
      </c>
      <c r="L558" s="896"/>
      <c r="M558" s="896"/>
      <c r="N558" s="896"/>
      <c r="O558" s="896"/>
      <c r="P558" s="896"/>
      <c r="Q558" s="896"/>
      <c r="R558" s="897"/>
    </row>
    <row r="559" spans="1:18" ht="41.25" customHeight="1">
      <c r="A559" s="769" t="s">
        <v>1626</v>
      </c>
      <c r="B559" s="3325" t="s">
        <v>2094</v>
      </c>
      <c r="C559" s="3326"/>
      <c r="D559" s="3326"/>
      <c r="E559" s="3326"/>
      <c r="F559" s="3326"/>
      <c r="G559" s="3326"/>
      <c r="H559" s="3326"/>
      <c r="I559" s="3326"/>
      <c r="J559" s="3326"/>
      <c r="K559" s="3326"/>
      <c r="L559" s="3326"/>
      <c r="M559" s="3326"/>
      <c r="N559" s="3326"/>
      <c r="O559" s="3326"/>
      <c r="P559" s="3326"/>
      <c r="Q559" s="3326"/>
      <c r="R559" s="3327"/>
    </row>
    <row r="560" spans="1:18" ht="59.25" customHeight="1">
      <c r="A560" s="271"/>
      <c r="B560" s="1339" t="s">
        <v>2084</v>
      </c>
      <c r="C560" s="380" t="s">
        <v>1292</v>
      </c>
      <c r="D560" s="1281"/>
      <c r="E560" s="896"/>
      <c r="F560" s="896"/>
      <c r="G560" s="896"/>
      <c r="H560" s="896"/>
      <c r="I560" s="896"/>
      <c r="J560" s="896"/>
      <c r="K560" s="988">
        <v>1342000</v>
      </c>
      <c r="L560" s="896"/>
      <c r="M560" s="896"/>
      <c r="N560" s="896"/>
      <c r="O560" s="896"/>
      <c r="P560" s="896"/>
      <c r="Q560" s="896"/>
      <c r="R560" s="897"/>
    </row>
    <row r="561" spans="1:18" ht="45.75" customHeight="1">
      <c r="A561" s="271"/>
      <c r="B561" s="1340" t="s">
        <v>2085</v>
      </c>
      <c r="C561" s="380" t="s">
        <v>1292</v>
      </c>
      <c r="D561" s="1281"/>
      <c r="E561" s="896"/>
      <c r="F561" s="896"/>
      <c r="G561" s="896"/>
      <c r="H561" s="896"/>
      <c r="I561" s="896"/>
      <c r="J561" s="896"/>
      <c r="K561" s="988">
        <v>1406000</v>
      </c>
      <c r="L561" s="896"/>
      <c r="M561" s="896"/>
      <c r="N561" s="896"/>
      <c r="O561" s="896"/>
      <c r="P561" s="896"/>
      <c r="Q561" s="896"/>
      <c r="R561" s="897"/>
    </row>
    <row r="562" spans="1:18" ht="47.25">
      <c r="A562" s="271"/>
      <c r="B562" s="1340" t="s">
        <v>2086</v>
      </c>
      <c r="C562" s="233" t="s">
        <v>1292</v>
      </c>
      <c r="D562" s="896"/>
      <c r="E562" s="896"/>
      <c r="F562" s="896"/>
      <c r="G562" s="896"/>
      <c r="H562" s="896"/>
      <c r="I562" s="896"/>
      <c r="J562" s="896"/>
      <c r="K562" s="988">
        <v>2252000</v>
      </c>
      <c r="L562" s="896"/>
      <c r="M562" s="896"/>
      <c r="N562" s="896"/>
      <c r="O562" s="896"/>
      <c r="P562" s="896"/>
      <c r="Q562" s="896"/>
      <c r="R562" s="897"/>
    </row>
    <row r="563" spans="1:18" ht="47.25">
      <c r="A563" s="271"/>
      <c r="B563" s="1338" t="s">
        <v>2092</v>
      </c>
      <c r="C563" s="233" t="s">
        <v>1292</v>
      </c>
      <c r="D563" s="896"/>
      <c r="E563" s="896"/>
      <c r="F563" s="896"/>
      <c r="G563" s="896"/>
      <c r="H563" s="896"/>
      <c r="I563" s="896"/>
      <c r="J563" s="896"/>
      <c r="K563" s="988">
        <v>2582000</v>
      </c>
      <c r="L563" s="896"/>
      <c r="M563" s="896"/>
      <c r="N563" s="896"/>
      <c r="O563" s="896"/>
      <c r="P563" s="896"/>
      <c r="Q563" s="896"/>
      <c r="R563" s="897"/>
    </row>
    <row r="564" spans="1:18" ht="47.25">
      <c r="A564" s="271"/>
      <c r="B564" s="1338" t="s">
        <v>2093</v>
      </c>
      <c r="C564" s="233" t="s">
        <v>1292</v>
      </c>
      <c r="D564" s="896"/>
      <c r="E564" s="896"/>
      <c r="F564" s="896"/>
      <c r="G564" s="896"/>
      <c r="H564" s="896"/>
      <c r="I564" s="896"/>
      <c r="J564" s="896"/>
      <c r="K564" s="988">
        <v>2746000</v>
      </c>
      <c r="L564" s="896"/>
      <c r="M564" s="896"/>
      <c r="N564" s="896"/>
      <c r="O564" s="896"/>
      <c r="P564" s="896"/>
      <c r="Q564" s="896"/>
      <c r="R564" s="897"/>
    </row>
    <row r="565" spans="1:18" ht="47.25">
      <c r="A565" s="271"/>
      <c r="B565" s="1340" t="s">
        <v>2087</v>
      </c>
      <c r="C565" s="233" t="s">
        <v>1292</v>
      </c>
      <c r="D565" s="896"/>
      <c r="E565" s="896"/>
      <c r="F565" s="896"/>
      <c r="G565" s="896"/>
      <c r="H565" s="896"/>
      <c r="I565" s="896"/>
      <c r="J565" s="896"/>
      <c r="K565" s="988">
        <v>3328000</v>
      </c>
      <c r="L565" s="896"/>
      <c r="M565" s="896"/>
      <c r="N565" s="896"/>
      <c r="O565" s="896"/>
      <c r="P565" s="896"/>
      <c r="Q565" s="896"/>
      <c r="R565" s="897"/>
    </row>
    <row r="566" spans="1:18" ht="39" customHeight="1">
      <c r="A566" s="769" t="s">
        <v>1627</v>
      </c>
      <c r="B566" s="990"/>
      <c r="C566" s="3328" t="s">
        <v>2095</v>
      </c>
      <c r="D566" s="3329"/>
      <c r="E566" s="3329"/>
      <c r="F566" s="3329"/>
      <c r="G566" s="3329"/>
      <c r="H566" s="3329"/>
      <c r="I566" s="3329"/>
      <c r="J566" s="3329"/>
      <c r="K566" s="3329"/>
      <c r="L566" s="3329"/>
      <c r="M566" s="3329"/>
      <c r="N566" s="3329"/>
      <c r="O566" s="3329"/>
      <c r="P566" s="3329"/>
      <c r="Q566" s="3329"/>
      <c r="R566" s="3330"/>
    </row>
    <row r="567" spans="1:18" ht="47.25">
      <c r="A567" s="271"/>
      <c r="B567" s="1275" t="s">
        <v>2096</v>
      </c>
      <c r="C567" s="380" t="s">
        <v>1292</v>
      </c>
      <c r="D567" s="1281"/>
      <c r="E567" s="896"/>
      <c r="F567" s="896"/>
      <c r="G567" s="896"/>
      <c r="H567" s="896"/>
      <c r="I567" s="896"/>
      <c r="J567" s="896"/>
      <c r="K567" s="988">
        <v>1712000</v>
      </c>
      <c r="L567" s="896"/>
      <c r="M567" s="896"/>
      <c r="N567" s="896"/>
      <c r="O567" s="896"/>
      <c r="P567" s="896"/>
      <c r="Q567" s="896"/>
      <c r="R567" s="897"/>
    </row>
    <row r="568" spans="1:18" ht="47.25">
      <c r="A568" s="271"/>
      <c r="B568" s="1275" t="s">
        <v>2097</v>
      </c>
      <c r="C568" s="380" t="s">
        <v>1292</v>
      </c>
      <c r="D568" s="1281"/>
      <c r="E568" s="896"/>
      <c r="F568" s="896"/>
      <c r="G568" s="896"/>
      <c r="H568" s="896"/>
      <c r="I568" s="896"/>
      <c r="J568" s="896"/>
      <c r="K568" s="988">
        <v>2562000</v>
      </c>
      <c r="L568" s="896"/>
      <c r="M568" s="896"/>
      <c r="N568" s="896"/>
      <c r="O568" s="896"/>
      <c r="P568" s="896"/>
      <c r="Q568" s="896"/>
      <c r="R568" s="897"/>
    </row>
    <row r="569" spans="1:18" ht="47.25">
      <c r="A569" s="271"/>
      <c r="B569" s="1275" t="s">
        <v>2098</v>
      </c>
      <c r="C569" s="233" t="s">
        <v>1292</v>
      </c>
      <c r="D569" s="896"/>
      <c r="E569" s="896"/>
      <c r="F569" s="896"/>
      <c r="G569" s="896"/>
      <c r="H569" s="896"/>
      <c r="I569" s="896"/>
      <c r="J569" s="896"/>
      <c r="K569" s="988">
        <v>2604000</v>
      </c>
      <c r="L569" s="896"/>
      <c r="M569" s="896"/>
      <c r="N569" s="896"/>
      <c r="O569" s="896"/>
      <c r="P569" s="896"/>
      <c r="Q569" s="896"/>
      <c r="R569" s="897"/>
    </row>
    <row r="570" spans="1:18" ht="47.25">
      <c r="A570" s="271"/>
      <c r="B570" s="1275" t="s">
        <v>2099</v>
      </c>
      <c r="C570" s="233" t="s">
        <v>1292</v>
      </c>
      <c r="D570" s="896"/>
      <c r="E570" s="896"/>
      <c r="F570" s="896"/>
      <c r="G570" s="896"/>
      <c r="H570" s="896"/>
      <c r="I570" s="896"/>
      <c r="J570" s="896"/>
      <c r="K570" s="988">
        <v>3310000</v>
      </c>
      <c r="L570" s="896"/>
      <c r="M570" s="896"/>
      <c r="N570" s="896"/>
      <c r="O570" s="896"/>
      <c r="P570" s="896"/>
      <c r="Q570" s="896"/>
      <c r="R570" s="897"/>
    </row>
    <row r="571" spans="1:18" ht="32.25" customHeight="1">
      <c r="A571" s="769" t="s">
        <v>1995</v>
      </c>
      <c r="B571" s="990"/>
      <c r="C571" s="3325" t="s">
        <v>2011</v>
      </c>
      <c r="D571" s="3326"/>
      <c r="E571" s="3326"/>
      <c r="F571" s="3326"/>
      <c r="G571" s="3326"/>
      <c r="H571" s="3326"/>
      <c r="I571" s="3326"/>
      <c r="J571" s="3326"/>
      <c r="K571" s="3326"/>
      <c r="L571" s="3326"/>
      <c r="M571" s="3326"/>
      <c r="N571" s="3326"/>
      <c r="O571" s="3326"/>
      <c r="P571" s="3326"/>
      <c r="Q571" s="3326"/>
      <c r="R571" s="3327"/>
    </row>
    <row r="572" spans="1:18" ht="47.25">
      <c r="A572" s="271"/>
      <c r="B572" s="645" t="s">
        <v>2012</v>
      </c>
      <c r="C572" s="380" t="s">
        <v>1292</v>
      </c>
      <c r="D572" s="1281"/>
      <c r="E572" s="896"/>
      <c r="F572" s="896"/>
      <c r="G572" s="896"/>
      <c r="H572" s="896"/>
      <c r="I572" s="896"/>
      <c r="J572" s="896"/>
      <c r="K572" s="988">
        <v>3600000</v>
      </c>
      <c r="L572" s="896"/>
      <c r="M572" s="896"/>
      <c r="N572" s="896"/>
      <c r="O572" s="896"/>
      <c r="P572" s="896"/>
      <c r="Q572" s="896"/>
      <c r="R572" s="897"/>
    </row>
    <row r="573" spans="1:18" ht="47.25">
      <c r="A573" s="271"/>
      <c r="B573" s="645" t="s">
        <v>2013</v>
      </c>
      <c r="C573" s="380" t="s">
        <v>1292</v>
      </c>
      <c r="D573" s="1281"/>
      <c r="E573" s="896"/>
      <c r="F573" s="896"/>
      <c r="G573" s="896"/>
      <c r="H573" s="896"/>
      <c r="I573" s="896"/>
      <c r="J573" s="896"/>
      <c r="K573" s="988">
        <v>4600000</v>
      </c>
      <c r="L573" s="896"/>
      <c r="M573" s="896"/>
      <c r="N573" s="896"/>
      <c r="O573" s="896"/>
      <c r="P573" s="896"/>
      <c r="Q573" s="896"/>
      <c r="R573" s="897"/>
    </row>
    <row r="574" spans="1:18" ht="42" customHeight="1">
      <c r="A574" s="271"/>
      <c r="B574" s="1339" t="s">
        <v>2082</v>
      </c>
      <c r="C574" s="380" t="s">
        <v>1292</v>
      </c>
      <c r="D574" s="1281"/>
      <c r="E574" s="896"/>
      <c r="F574" s="896"/>
      <c r="G574" s="896"/>
      <c r="H574" s="896"/>
      <c r="I574" s="896"/>
      <c r="J574" s="896"/>
      <c r="K574" s="988">
        <v>6000000</v>
      </c>
      <c r="L574" s="896"/>
      <c r="M574" s="896"/>
      <c r="N574" s="896"/>
      <c r="O574" s="896"/>
      <c r="P574" s="896"/>
      <c r="Q574" s="896"/>
      <c r="R574" s="897"/>
    </row>
    <row r="575" spans="1:18" ht="37.5" customHeight="1">
      <c r="A575" s="271"/>
      <c r="B575" s="1340" t="s">
        <v>2083</v>
      </c>
      <c r="C575" s="380" t="s">
        <v>1292</v>
      </c>
      <c r="D575" s="1281"/>
      <c r="E575" s="896"/>
      <c r="F575" s="896"/>
      <c r="G575" s="896"/>
      <c r="H575" s="896"/>
      <c r="I575" s="896"/>
      <c r="J575" s="896"/>
      <c r="K575" s="988">
        <v>8000000</v>
      </c>
      <c r="L575" s="896"/>
      <c r="M575" s="896"/>
      <c r="N575" s="896"/>
      <c r="O575" s="896"/>
      <c r="P575" s="896"/>
      <c r="Q575" s="896"/>
      <c r="R575" s="897"/>
    </row>
    <row r="576" spans="1:18" ht="38.25" customHeight="1">
      <c r="A576" s="1347">
        <v>4</v>
      </c>
      <c r="B576" s="3146" t="s">
        <v>2137</v>
      </c>
      <c r="C576" s="3147"/>
      <c r="D576" s="3147"/>
      <c r="E576" s="3147"/>
      <c r="F576" s="3147"/>
      <c r="G576" s="3147"/>
      <c r="H576" s="3147"/>
      <c r="I576" s="3147"/>
      <c r="J576" s="3147"/>
      <c r="K576" s="3147"/>
      <c r="L576" s="3147"/>
      <c r="M576" s="3147"/>
      <c r="N576" s="3147"/>
      <c r="O576" s="3147"/>
      <c r="P576" s="3147"/>
      <c r="Q576" s="3147"/>
      <c r="R576" s="3149"/>
    </row>
    <row r="577" spans="1:18" ht="23.25" customHeight="1">
      <c r="A577" s="1347"/>
      <c r="B577" s="913"/>
      <c r="C577" s="2960" t="s">
        <v>2139</v>
      </c>
      <c r="D577" s="2960"/>
      <c r="E577" s="2960"/>
      <c r="F577" s="2960"/>
      <c r="G577" s="2960"/>
      <c r="H577" s="2960"/>
      <c r="I577" s="2960"/>
      <c r="J577" s="2960"/>
      <c r="K577" s="2960"/>
      <c r="L577" s="2960"/>
      <c r="M577" s="2960"/>
      <c r="N577" s="2960"/>
      <c r="O577" s="2960"/>
      <c r="P577" s="2960"/>
      <c r="Q577" s="2960"/>
      <c r="R577" s="2960"/>
    </row>
    <row r="578" spans="1:18" ht="18.75" customHeight="1">
      <c r="A578" s="769" t="s">
        <v>1623</v>
      </c>
      <c r="B578" s="3359" t="s">
        <v>2138</v>
      </c>
      <c r="C578" s="3360"/>
      <c r="D578" s="3360"/>
      <c r="E578" s="3360"/>
      <c r="F578" s="1348"/>
      <c r="G578" s="1348"/>
      <c r="H578" s="1348"/>
      <c r="I578" s="1348"/>
      <c r="J578" s="1348"/>
      <c r="K578" s="1348"/>
      <c r="L578" s="1348"/>
      <c r="M578" s="1348"/>
      <c r="N578" s="1348"/>
      <c r="O578" s="1348"/>
      <c r="P578" s="1348"/>
      <c r="Q578" s="1348"/>
      <c r="R578" s="1348"/>
    </row>
    <row r="579" spans="1:18" ht="18.75" customHeight="1">
      <c r="A579" s="769"/>
      <c r="B579" s="1351"/>
      <c r="C579" s="1352"/>
      <c r="D579" s="3326" t="s">
        <v>2145</v>
      </c>
      <c r="E579" s="3326"/>
      <c r="F579" s="3326"/>
      <c r="G579" s="1348"/>
      <c r="H579" s="1348"/>
      <c r="I579" s="1348"/>
      <c r="J579" s="1348"/>
      <c r="K579" s="1348"/>
      <c r="L579" s="1348"/>
      <c r="M579" s="1348"/>
      <c r="N579" s="1348"/>
      <c r="O579" s="1348"/>
      <c r="P579" s="1348"/>
      <c r="Q579" s="1348"/>
      <c r="R579" s="1348"/>
    </row>
    <row r="580" spans="1:18" ht="31.5">
      <c r="A580" s="271"/>
      <c r="B580" s="645" t="s">
        <v>2140</v>
      </c>
      <c r="C580" s="380" t="s">
        <v>1292</v>
      </c>
      <c r="D580" s="3339" t="s">
        <v>2155</v>
      </c>
      <c r="E580" s="3340"/>
      <c r="F580" s="3341"/>
      <c r="G580" s="896"/>
      <c r="H580" s="896"/>
      <c r="I580" s="896"/>
      <c r="J580" s="896"/>
      <c r="K580" s="1349">
        <v>9830000</v>
      </c>
      <c r="L580" s="896"/>
      <c r="M580" s="896"/>
      <c r="N580" s="896"/>
      <c r="O580" s="896"/>
      <c r="P580" s="896"/>
      <c r="Q580" s="896"/>
      <c r="R580" s="897"/>
    </row>
    <row r="581" spans="1:18" ht="31.5" customHeight="1">
      <c r="A581" s="271"/>
      <c r="B581" s="645" t="s">
        <v>2141</v>
      </c>
      <c r="C581" s="380" t="s">
        <v>1292</v>
      </c>
      <c r="D581" s="3339" t="s">
        <v>2156</v>
      </c>
      <c r="E581" s="3340"/>
      <c r="F581" s="3341"/>
      <c r="G581" s="896"/>
      <c r="H581" s="896"/>
      <c r="I581" s="896"/>
      <c r="J581" s="896"/>
      <c r="K581" s="1349">
        <v>13450000</v>
      </c>
      <c r="L581" s="896"/>
      <c r="M581" s="896"/>
      <c r="N581" s="896"/>
      <c r="O581" s="896"/>
      <c r="P581" s="896"/>
      <c r="Q581" s="896"/>
      <c r="R581" s="897"/>
    </row>
    <row r="582" spans="1:18" ht="31.5">
      <c r="A582" s="271"/>
      <c r="B582" s="645" t="s">
        <v>2142</v>
      </c>
      <c r="C582" s="233" t="s">
        <v>1292</v>
      </c>
      <c r="D582" s="3339" t="s">
        <v>2157</v>
      </c>
      <c r="E582" s="3340"/>
      <c r="F582" s="3341"/>
      <c r="G582" s="896"/>
      <c r="H582" s="896"/>
      <c r="I582" s="896"/>
      <c r="J582" s="896"/>
      <c r="K582" s="1350">
        <v>17850000</v>
      </c>
      <c r="L582" s="896"/>
      <c r="M582" s="896"/>
      <c r="N582" s="896"/>
      <c r="O582" s="896"/>
      <c r="P582" s="896"/>
      <c r="Q582" s="896"/>
      <c r="R582" s="897"/>
    </row>
    <row r="583" spans="1:18" ht="31.5" customHeight="1">
      <c r="A583" s="271"/>
      <c r="B583" s="645" t="s">
        <v>2143</v>
      </c>
      <c r="C583" s="233" t="s">
        <v>1292</v>
      </c>
      <c r="D583" s="3339" t="s">
        <v>2158</v>
      </c>
      <c r="E583" s="3340"/>
      <c r="F583" s="3341"/>
      <c r="G583" s="896"/>
      <c r="H583" s="896"/>
      <c r="I583" s="896"/>
      <c r="J583" s="896"/>
      <c r="K583" s="1350">
        <v>19850000</v>
      </c>
      <c r="L583" s="896"/>
      <c r="M583" s="896"/>
      <c r="N583" s="896"/>
      <c r="O583" s="896"/>
      <c r="P583" s="896"/>
      <c r="Q583" s="896"/>
      <c r="R583" s="897"/>
    </row>
    <row r="584" spans="1:18" ht="31.5" customHeight="1">
      <c r="A584" s="271"/>
      <c r="B584" s="645" t="s">
        <v>2144</v>
      </c>
      <c r="C584" s="233" t="s">
        <v>1292</v>
      </c>
      <c r="D584" s="3339" t="s">
        <v>2159</v>
      </c>
      <c r="E584" s="3340"/>
      <c r="F584" s="3341"/>
      <c r="G584" s="896"/>
      <c r="H584" s="896"/>
      <c r="I584" s="896"/>
      <c r="J584" s="896"/>
      <c r="K584" s="1350">
        <v>23450000</v>
      </c>
      <c r="L584" s="896"/>
      <c r="M584" s="896"/>
      <c r="N584" s="896"/>
      <c r="O584" s="896"/>
      <c r="P584" s="896"/>
      <c r="Q584" s="896"/>
      <c r="R584" s="897"/>
    </row>
    <row r="585" spans="1:18" ht="18.75">
      <c r="A585" s="769" t="s">
        <v>1624</v>
      </c>
      <c r="B585" s="3359" t="s">
        <v>2229</v>
      </c>
      <c r="C585" s="3360"/>
      <c r="D585" s="3360"/>
      <c r="E585" s="3360"/>
      <c r="F585" s="896"/>
      <c r="G585" s="896"/>
      <c r="H585" s="896"/>
      <c r="I585" s="896"/>
      <c r="J585" s="896"/>
      <c r="K585" s="1350"/>
      <c r="L585" s="896"/>
      <c r="M585" s="896"/>
      <c r="N585" s="896"/>
      <c r="O585" s="896"/>
      <c r="P585" s="896"/>
      <c r="Q585" s="896"/>
      <c r="R585" s="897"/>
    </row>
    <row r="586" spans="1:18" ht="18.75" customHeight="1">
      <c r="A586" s="769"/>
      <c r="B586" s="1351"/>
      <c r="C586" s="1352"/>
      <c r="D586" s="3326" t="s">
        <v>2145</v>
      </c>
      <c r="E586" s="3326"/>
      <c r="F586" s="3326"/>
      <c r="G586" s="896"/>
      <c r="H586" s="896"/>
      <c r="I586" s="896"/>
      <c r="J586" s="896"/>
      <c r="K586" s="1350"/>
      <c r="L586" s="896"/>
      <c r="M586" s="896"/>
      <c r="N586" s="896"/>
      <c r="O586" s="896"/>
      <c r="P586" s="896"/>
      <c r="Q586" s="896"/>
      <c r="R586" s="897"/>
    </row>
    <row r="587" spans="1:18" ht="31.5">
      <c r="A587" s="271"/>
      <c r="B587" s="645" t="s">
        <v>2230</v>
      </c>
      <c r="C587" s="380" t="s">
        <v>1292</v>
      </c>
      <c r="D587" s="3339" t="s">
        <v>2146</v>
      </c>
      <c r="E587" s="3340"/>
      <c r="F587" s="3341"/>
      <c r="G587" s="896"/>
      <c r="H587" s="896"/>
      <c r="I587" s="896"/>
      <c r="J587" s="896"/>
      <c r="K587" s="1349">
        <v>4950000</v>
      </c>
      <c r="L587" s="896"/>
      <c r="M587" s="896"/>
      <c r="N587" s="896"/>
      <c r="O587" s="896"/>
      <c r="P587" s="896"/>
      <c r="Q587" s="896"/>
      <c r="R587" s="897"/>
    </row>
    <row r="588" spans="1:18" ht="31.5">
      <c r="A588" s="271"/>
      <c r="B588" s="645" t="s">
        <v>2231</v>
      </c>
      <c r="C588" s="380" t="s">
        <v>1292</v>
      </c>
      <c r="D588" s="3339" t="s">
        <v>2147</v>
      </c>
      <c r="E588" s="3340"/>
      <c r="F588" s="3341"/>
      <c r="G588" s="896"/>
      <c r="H588" s="896"/>
      <c r="I588" s="896"/>
      <c r="J588" s="896"/>
      <c r="K588" s="1349">
        <v>7950000</v>
      </c>
      <c r="L588" s="896"/>
      <c r="M588" s="896"/>
      <c r="N588" s="896"/>
      <c r="O588" s="896"/>
      <c r="P588" s="896"/>
      <c r="Q588" s="896"/>
      <c r="R588" s="897"/>
    </row>
    <row r="589" spans="1:18" ht="31.5" customHeight="1">
      <c r="A589" s="271"/>
      <c r="B589" s="645" t="s">
        <v>2232</v>
      </c>
      <c r="C589" s="233" t="s">
        <v>1292</v>
      </c>
      <c r="D589" s="3339" t="s">
        <v>2148</v>
      </c>
      <c r="E589" s="3340"/>
      <c r="F589" s="3341"/>
      <c r="G589" s="896"/>
      <c r="H589" s="896"/>
      <c r="I589" s="896"/>
      <c r="J589" s="896"/>
      <c r="K589" s="1350">
        <v>10950000</v>
      </c>
      <c r="L589" s="896"/>
      <c r="M589" s="896"/>
      <c r="N589" s="896"/>
      <c r="O589" s="896"/>
      <c r="P589" s="896"/>
      <c r="Q589" s="896"/>
      <c r="R589" s="897"/>
    </row>
    <row r="590" spans="1:18" ht="31.5">
      <c r="A590" s="271"/>
      <c r="B590" s="645" t="s">
        <v>2233</v>
      </c>
      <c r="C590" s="233" t="s">
        <v>1292</v>
      </c>
      <c r="D590" s="3339" t="s">
        <v>2149</v>
      </c>
      <c r="E590" s="3340"/>
      <c r="F590" s="3341"/>
      <c r="G590" s="896"/>
      <c r="H590" s="896"/>
      <c r="I590" s="896"/>
      <c r="J590" s="896"/>
      <c r="K590" s="1350">
        <v>14450000</v>
      </c>
      <c r="L590" s="896"/>
      <c r="M590" s="896"/>
      <c r="N590" s="896"/>
      <c r="O590" s="896"/>
      <c r="P590" s="896"/>
      <c r="Q590" s="896"/>
      <c r="R590" s="897"/>
    </row>
    <row r="591" spans="1:18" ht="31.5">
      <c r="A591" s="271"/>
      <c r="B591" s="645" t="s">
        <v>2234</v>
      </c>
      <c r="C591" s="233" t="s">
        <v>1292</v>
      </c>
      <c r="D591" s="3339" t="s">
        <v>2150</v>
      </c>
      <c r="E591" s="3340"/>
      <c r="F591" s="3341"/>
      <c r="G591" s="896"/>
      <c r="H591" s="896"/>
      <c r="I591" s="896"/>
      <c r="J591" s="896"/>
      <c r="K591" s="1350">
        <v>12450000</v>
      </c>
      <c r="L591" s="896"/>
      <c r="M591" s="896"/>
      <c r="N591" s="896"/>
      <c r="O591" s="896"/>
      <c r="P591" s="896"/>
      <c r="Q591" s="896"/>
      <c r="R591" s="897"/>
    </row>
    <row r="592" spans="1:18" ht="31.5">
      <c r="A592" s="960"/>
      <c r="B592" s="645" t="s">
        <v>2235</v>
      </c>
      <c r="C592" s="233" t="s">
        <v>1292</v>
      </c>
      <c r="D592" s="3339" t="s">
        <v>2151</v>
      </c>
      <c r="E592" s="3340"/>
      <c r="F592" s="3341"/>
      <c r="G592" s="896"/>
      <c r="H592" s="896"/>
      <c r="I592" s="896"/>
      <c r="J592" s="896"/>
      <c r="K592" s="1350">
        <v>14550000</v>
      </c>
      <c r="L592" s="896"/>
      <c r="M592" s="896"/>
      <c r="N592" s="896"/>
      <c r="O592" s="896"/>
      <c r="P592" s="896"/>
      <c r="Q592" s="896"/>
      <c r="R592" s="897"/>
    </row>
    <row r="593" spans="1:18" ht="31.5">
      <c r="A593" s="960"/>
      <c r="B593" s="645" t="s">
        <v>2236</v>
      </c>
      <c r="C593" s="233" t="s">
        <v>1292</v>
      </c>
      <c r="D593" s="3339" t="s">
        <v>2152</v>
      </c>
      <c r="E593" s="3340"/>
      <c r="F593" s="3341"/>
      <c r="G593" s="896"/>
      <c r="H593" s="896"/>
      <c r="I593" s="896"/>
      <c r="J593" s="896"/>
      <c r="K593" s="1350">
        <v>16850000</v>
      </c>
      <c r="L593" s="896"/>
      <c r="M593" s="896"/>
      <c r="N593" s="896"/>
      <c r="O593" s="896"/>
      <c r="P593" s="896"/>
      <c r="Q593" s="896"/>
      <c r="R593" s="897"/>
    </row>
    <row r="594" spans="1:18" ht="31.5">
      <c r="A594" s="960"/>
      <c r="B594" s="645" t="s">
        <v>2237</v>
      </c>
      <c r="C594" s="233" t="s">
        <v>1292</v>
      </c>
      <c r="D594" s="3339" t="s">
        <v>2153</v>
      </c>
      <c r="E594" s="3340"/>
      <c r="F594" s="3341"/>
      <c r="G594" s="896"/>
      <c r="H594" s="896"/>
      <c r="I594" s="896"/>
      <c r="J594" s="896"/>
      <c r="K594" s="1350">
        <v>18450000</v>
      </c>
      <c r="L594" s="896"/>
      <c r="M594" s="896"/>
      <c r="N594" s="896"/>
      <c r="O594" s="896"/>
      <c r="P594" s="896"/>
      <c r="Q594" s="896"/>
      <c r="R594" s="897"/>
    </row>
    <row r="595" spans="1:18" ht="31.5" customHeight="1">
      <c r="A595" s="960"/>
      <c r="B595" s="645" t="s">
        <v>2238</v>
      </c>
      <c r="C595" s="233" t="s">
        <v>1292</v>
      </c>
      <c r="D595" s="3339" t="s">
        <v>2154</v>
      </c>
      <c r="E595" s="3340"/>
      <c r="F595" s="3341"/>
      <c r="G595" s="896"/>
      <c r="H595" s="896"/>
      <c r="I595" s="896"/>
      <c r="J595" s="896"/>
      <c r="K595" s="1350">
        <v>20450000</v>
      </c>
      <c r="L595" s="896"/>
      <c r="M595" s="896"/>
      <c r="N595" s="896"/>
      <c r="O595" s="896"/>
      <c r="P595" s="896"/>
      <c r="Q595" s="896"/>
      <c r="R595" s="897"/>
    </row>
    <row r="596" spans="1:18" ht="31.5">
      <c r="A596" s="960"/>
      <c r="B596" s="645" t="s">
        <v>2239</v>
      </c>
      <c r="C596" s="233" t="s">
        <v>1292</v>
      </c>
      <c r="D596" s="3339" t="s">
        <v>2160</v>
      </c>
      <c r="E596" s="3340"/>
      <c r="F596" s="3341"/>
      <c r="G596" s="896"/>
      <c r="H596" s="896"/>
      <c r="I596" s="896"/>
      <c r="J596" s="896"/>
      <c r="K596" s="1350">
        <v>26550000</v>
      </c>
      <c r="L596" s="896"/>
      <c r="M596" s="896"/>
      <c r="N596" s="896"/>
      <c r="O596" s="896"/>
      <c r="P596" s="896"/>
      <c r="Q596" s="896"/>
      <c r="R596" s="897"/>
    </row>
    <row r="597" spans="1:18" ht="31.5">
      <c r="A597" s="960"/>
      <c r="B597" s="645" t="s">
        <v>2240</v>
      </c>
      <c r="C597" s="233" t="s">
        <v>1292</v>
      </c>
      <c r="D597" s="1281"/>
      <c r="E597" s="896"/>
      <c r="F597" s="897"/>
      <c r="G597" s="896"/>
      <c r="H597" s="896"/>
      <c r="I597" s="896"/>
      <c r="J597" s="896"/>
      <c r="K597" s="1350">
        <v>32550000</v>
      </c>
      <c r="L597" s="896"/>
      <c r="M597" s="896"/>
      <c r="N597" s="896"/>
      <c r="O597" s="896"/>
      <c r="P597" s="896"/>
      <c r="Q597" s="896"/>
      <c r="R597" s="897"/>
    </row>
    <row r="598" spans="1:18" ht="18.75" customHeight="1">
      <c r="A598" s="769" t="s">
        <v>1625</v>
      </c>
      <c r="B598" s="3359" t="s">
        <v>2161</v>
      </c>
      <c r="C598" s="3360"/>
      <c r="D598" s="3360"/>
      <c r="E598" s="3360"/>
      <c r="F598" s="896"/>
      <c r="G598" s="896"/>
      <c r="H598" s="896"/>
      <c r="I598" s="896"/>
      <c r="J598" s="896"/>
      <c r="K598" s="1350"/>
      <c r="L598" s="896"/>
      <c r="M598" s="896"/>
      <c r="N598" s="896"/>
      <c r="O598" s="896"/>
      <c r="P598" s="896"/>
      <c r="Q598" s="896"/>
      <c r="R598" s="897"/>
    </row>
    <row r="599" spans="1:18" ht="18.75">
      <c r="A599" s="960"/>
      <c r="B599" s="1351"/>
      <c r="C599" s="1352"/>
      <c r="D599" s="3326" t="s">
        <v>2145</v>
      </c>
      <c r="E599" s="3326"/>
      <c r="F599" s="3326"/>
      <c r="G599" s="896"/>
      <c r="H599" s="896"/>
      <c r="I599" s="896"/>
      <c r="J599" s="896"/>
      <c r="K599" s="1350"/>
      <c r="L599" s="896"/>
      <c r="M599" s="896"/>
      <c r="N599" s="896"/>
      <c r="O599" s="896"/>
      <c r="P599" s="896"/>
      <c r="Q599" s="896"/>
      <c r="R599" s="897"/>
    </row>
    <row r="600" spans="1:18" ht="31.5">
      <c r="A600" s="960"/>
      <c r="B600" s="645" t="s">
        <v>2241</v>
      </c>
      <c r="C600" s="380" t="s">
        <v>1292</v>
      </c>
      <c r="D600" s="3339" t="s">
        <v>2162</v>
      </c>
      <c r="E600" s="3340"/>
      <c r="F600" s="3341"/>
      <c r="G600" s="896"/>
      <c r="H600" s="896"/>
      <c r="I600" s="896"/>
      <c r="J600" s="896"/>
      <c r="K600" s="1349">
        <v>4150000</v>
      </c>
      <c r="L600" s="896"/>
      <c r="M600" s="896"/>
      <c r="N600" s="896"/>
      <c r="O600" s="896"/>
      <c r="P600" s="896"/>
      <c r="Q600" s="896"/>
      <c r="R600" s="897"/>
    </row>
    <row r="601" spans="1:18" ht="31.5" customHeight="1">
      <c r="A601" s="960"/>
      <c r="B601" s="645" t="s">
        <v>2242</v>
      </c>
      <c r="C601" s="380" t="s">
        <v>1292</v>
      </c>
      <c r="D601" s="3339" t="s">
        <v>2163</v>
      </c>
      <c r="E601" s="3340"/>
      <c r="F601" s="3341"/>
      <c r="G601" s="896"/>
      <c r="H601" s="896"/>
      <c r="I601" s="896"/>
      <c r="J601" s="896"/>
      <c r="K601" s="1349">
        <v>5250000</v>
      </c>
      <c r="L601" s="896"/>
      <c r="M601" s="896"/>
      <c r="N601" s="896"/>
      <c r="O601" s="896"/>
      <c r="P601" s="896"/>
      <c r="Q601" s="896"/>
      <c r="R601" s="897"/>
    </row>
    <row r="602" spans="1:18" ht="31.5">
      <c r="A602" s="960"/>
      <c r="B602" s="645" t="s">
        <v>2243</v>
      </c>
      <c r="C602" s="233" t="s">
        <v>1292</v>
      </c>
      <c r="D602" s="3339" t="s">
        <v>2146</v>
      </c>
      <c r="E602" s="3340"/>
      <c r="F602" s="3341"/>
      <c r="G602" s="896"/>
      <c r="H602" s="896"/>
      <c r="I602" s="896"/>
      <c r="J602" s="896"/>
      <c r="K602" s="1350">
        <v>6450000</v>
      </c>
      <c r="L602" s="896"/>
      <c r="M602" s="896"/>
      <c r="N602" s="896"/>
      <c r="O602" s="896"/>
      <c r="P602" s="896"/>
      <c r="Q602" s="896"/>
      <c r="R602" s="897"/>
    </row>
    <row r="603" spans="1:18" ht="31.5" customHeight="1">
      <c r="A603" s="960"/>
      <c r="B603" s="645" t="s">
        <v>2244</v>
      </c>
      <c r="C603" s="233" t="s">
        <v>1292</v>
      </c>
      <c r="D603" s="3339" t="s">
        <v>2164</v>
      </c>
      <c r="E603" s="3340"/>
      <c r="F603" s="3341"/>
      <c r="G603" s="896"/>
      <c r="H603" s="896"/>
      <c r="I603" s="896"/>
      <c r="J603" s="896"/>
      <c r="K603" s="1350">
        <v>7950000</v>
      </c>
      <c r="L603" s="896"/>
      <c r="M603" s="896"/>
      <c r="N603" s="896"/>
      <c r="O603" s="896"/>
      <c r="P603" s="896"/>
      <c r="Q603" s="896"/>
      <c r="R603" s="897"/>
    </row>
    <row r="604" spans="1:18" ht="31.5">
      <c r="A604" s="960"/>
      <c r="B604" s="645" t="s">
        <v>2245</v>
      </c>
      <c r="C604" s="233" t="s">
        <v>1292</v>
      </c>
      <c r="D604" s="3339" t="s">
        <v>2165</v>
      </c>
      <c r="E604" s="3340"/>
      <c r="F604" s="3341"/>
      <c r="G604" s="896"/>
      <c r="H604" s="896"/>
      <c r="I604" s="896"/>
      <c r="J604" s="896"/>
      <c r="K604" s="1350">
        <v>8950000</v>
      </c>
      <c r="L604" s="896"/>
      <c r="M604" s="896"/>
      <c r="N604" s="896"/>
      <c r="O604" s="896"/>
      <c r="P604" s="896"/>
      <c r="Q604" s="896"/>
      <c r="R604" s="897"/>
    </row>
    <row r="605" spans="1:18" ht="31.5">
      <c r="A605" s="960"/>
      <c r="B605" s="645" t="s">
        <v>2246</v>
      </c>
      <c r="C605" s="233" t="s">
        <v>1292</v>
      </c>
      <c r="D605" s="3339" t="s">
        <v>2166</v>
      </c>
      <c r="E605" s="3340"/>
      <c r="F605" s="3341"/>
      <c r="G605" s="896"/>
      <c r="H605" s="896"/>
      <c r="I605" s="896"/>
      <c r="J605" s="896"/>
      <c r="K605" s="1350">
        <v>9250000</v>
      </c>
      <c r="L605" s="896"/>
      <c r="M605" s="896"/>
      <c r="N605" s="896"/>
      <c r="O605" s="896"/>
      <c r="P605" s="896"/>
      <c r="Q605" s="896"/>
      <c r="R605" s="897"/>
    </row>
    <row r="606" spans="1:18" ht="31.5">
      <c r="A606" s="960"/>
      <c r="B606" s="645" t="s">
        <v>2247</v>
      </c>
      <c r="C606" s="233" t="s">
        <v>1292</v>
      </c>
      <c r="D606" s="3339" t="s">
        <v>2167</v>
      </c>
      <c r="E606" s="3340"/>
      <c r="F606" s="3341"/>
      <c r="G606" s="896"/>
      <c r="H606" s="896"/>
      <c r="I606" s="896"/>
      <c r="J606" s="896"/>
      <c r="K606" s="1350">
        <v>9650000</v>
      </c>
      <c r="L606" s="896"/>
      <c r="M606" s="896"/>
      <c r="N606" s="896"/>
      <c r="O606" s="896"/>
      <c r="P606" s="896"/>
      <c r="Q606" s="896"/>
      <c r="R606" s="897"/>
    </row>
    <row r="607" spans="1:18" ht="31.5">
      <c r="A607" s="960"/>
      <c r="B607" s="645" t="s">
        <v>2248</v>
      </c>
      <c r="C607" s="233" t="s">
        <v>1292</v>
      </c>
      <c r="D607" s="3339" t="s">
        <v>2168</v>
      </c>
      <c r="E607" s="3340"/>
      <c r="F607" s="3341"/>
      <c r="G607" s="896"/>
      <c r="H607" s="896"/>
      <c r="I607" s="896"/>
      <c r="J607" s="896"/>
      <c r="K607" s="1350">
        <v>10250000</v>
      </c>
      <c r="L607" s="896"/>
      <c r="M607" s="896"/>
      <c r="N607" s="896"/>
      <c r="O607" s="896"/>
      <c r="P607" s="896"/>
      <c r="Q607" s="896"/>
      <c r="R607" s="897"/>
    </row>
    <row r="608" spans="1:18" ht="31.5">
      <c r="A608" s="960"/>
      <c r="B608" s="645" t="s">
        <v>2249</v>
      </c>
      <c r="C608" s="233" t="s">
        <v>1292</v>
      </c>
      <c r="D608" s="3339" t="s">
        <v>2169</v>
      </c>
      <c r="E608" s="3340"/>
      <c r="F608" s="3341"/>
      <c r="G608" s="896"/>
      <c r="H608" s="896"/>
      <c r="I608" s="896"/>
      <c r="J608" s="896"/>
      <c r="K608" s="1350">
        <v>10850000</v>
      </c>
      <c r="L608" s="896"/>
      <c r="M608" s="896"/>
      <c r="N608" s="896"/>
      <c r="O608" s="896"/>
      <c r="P608" s="896"/>
      <c r="Q608" s="896"/>
      <c r="R608" s="897"/>
    </row>
    <row r="609" spans="1:18" ht="31.5">
      <c r="A609" s="960"/>
      <c r="B609" s="645" t="s">
        <v>2250</v>
      </c>
      <c r="C609" s="233" t="s">
        <v>1292</v>
      </c>
      <c r="D609" s="3339" t="s">
        <v>2170</v>
      </c>
      <c r="E609" s="3340"/>
      <c r="F609" s="3341"/>
      <c r="G609" s="896"/>
      <c r="H609" s="896"/>
      <c r="I609" s="896"/>
      <c r="J609" s="896"/>
      <c r="K609" s="1350">
        <v>11450000</v>
      </c>
      <c r="L609" s="896"/>
      <c r="M609" s="896"/>
      <c r="N609" s="896"/>
      <c r="O609" s="896"/>
      <c r="P609" s="896"/>
      <c r="Q609" s="896"/>
      <c r="R609" s="897"/>
    </row>
    <row r="610" spans="1:18" ht="31.5">
      <c r="A610" s="960"/>
      <c r="B610" s="645" t="s">
        <v>2251</v>
      </c>
      <c r="C610" s="233" t="s">
        <v>1292</v>
      </c>
      <c r="D610" s="3353" t="s">
        <v>2171</v>
      </c>
      <c r="E610" s="3354"/>
      <c r="F610" s="3355"/>
      <c r="G610" s="896"/>
      <c r="H610" s="896"/>
      <c r="I610" s="896"/>
      <c r="J610" s="896"/>
      <c r="K610" s="1350">
        <v>11950000</v>
      </c>
      <c r="L610" s="896"/>
      <c r="M610" s="896"/>
      <c r="N610" s="896"/>
      <c r="O610" s="896"/>
      <c r="P610" s="896"/>
      <c r="Q610" s="896"/>
      <c r="R610" s="897"/>
    </row>
    <row r="611" spans="1:18" ht="31.5">
      <c r="A611" s="960"/>
      <c r="B611" s="645" t="s">
        <v>2252</v>
      </c>
      <c r="C611" s="233" t="s">
        <v>1292</v>
      </c>
      <c r="D611" s="3356"/>
      <c r="E611" s="3357"/>
      <c r="F611" s="3358"/>
      <c r="G611" s="896"/>
      <c r="H611" s="896"/>
      <c r="I611" s="896"/>
      <c r="J611" s="896"/>
      <c r="K611" s="1350">
        <v>12450000</v>
      </c>
      <c r="L611" s="896"/>
      <c r="M611" s="896"/>
      <c r="N611" s="896"/>
      <c r="O611" s="896"/>
      <c r="P611" s="896"/>
      <c r="Q611" s="896"/>
      <c r="R611" s="897"/>
    </row>
    <row r="612" spans="1:18" ht="31.5" customHeight="1">
      <c r="A612" s="960"/>
      <c r="B612" s="645" t="s">
        <v>2253</v>
      </c>
      <c r="C612" s="233" t="s">
        <v>1292</v>
      </c>
      <c r="D612" s="3339" t="s">
        <v>2172</v>
      </c>
      <c r="E612" s="3340"/>
      <c r="F612" s="3341"/>
      <c r="G612" s="896"/>
      <c r="H612" s="896"/>
      <c r="I612" s="896"/>
      <c r="J612" s="896"/>
      <c r="K612" s="1350">
        <v>12950000</v>
      </c>
      <c r="L612" s="896"/>
      <c r="M612" s="896"/>
      <c r="N612" s="896"/>
      <c r="O612" s="896"/>
      <c r="P612" s="896"/>
      <c r="Q612" s="896"/>
      <c r="R612" s="897"/>
    </row>
    <row r="613" spans="1:18" ht="31.5">
      <c r="A613" s="960"/>
      <c r="B613" s="645" t="s">
        <v>2254</v>
      </c>
      <c r="C613" s="233" t="s">
        <v>1292</v>
      </c>
      <c r="D613" s="3339" t="s">
        <v>2150</v>
      </c>
      <c r="E613" s="3340"/>
      <c r="F613" s="3341"/>
      <c r="G613" s="896"/>
      <c r="H613" s="896"/>
      <c r="I613" s="896"/>
      <c r="J613" s="896"/>
      <c r="K613" s="1350">
        <v>13450000</v>
      </c>
      <c r="L613" s="896"/>
      <c r="M613" s="896"/>
      <c r="N613" s="896"/>
      <c r="O613" s="896"/>
      <c r="P613" s="896"/>
      <c r="Q613" s="896"/>
      <c r="R613" s="897"/>
    </row>
    <row r="614" spans="1:18" ht="31.5">
      <c r="A614" s="960"/>
      <c r="B614" s="645" t="s">
        <v>2255</v>
      </c>
      <c r="C614" s="233" t="s">
        <v>1292</v>
      </c>
      <c r="D614" s="3339" t="s">
        <v>2173</v>
      </c>
      <c r="E614" s="3340"/>
      <c r="F614" s="3341"/>
      <c r="G614" s="896"/>
      <c r="H614" s="896"/>
      <c r="I614" s="896"/>
      <c r="J614" s="896"/>
      <c r="K614" s="1350">
        <v>14450000</v>
      </c>
      <c r="L614" s="896"/>
      <c r="M614" s="896"/>
      <c r="N614" s="896"/>
      <c r="O614" s="896"/>
      <c r="P614" s="896"/>
      <c r="Q614" s="896"/>
      <c r="R614" s="897"/>
    </row>
    <row r="615" spans="1:18" ht="31.5">
      <c r="A615" s="960"/>
      <c r="B615" s="645" t="s">
        <v>2256</v>
      </c>
      <c r="C615" s="233" t="s">
        <v>1292</v>
      </c>
      <c r="D615" s="3339" t="s">
        <v>2160</v>
      </c>
      <c r="E615" s="3340"/>
      <c r="F615" s="3341"/>
      <c r="G615" s="896"/>
      <c r="H615" s="896"/>
      <c r="I615" s="896"/>
      <c r="J615" s="896"/>
      <c r="K615" s="1350">
        <v>16850000</v>
      </c>
      <c r="L615" s="896"/>
      <c r="M615" s="896"/>
      <c r="N615" s="896"/>
      <c r="O615" s="896"/>
      <c r="P615" s="896"/>
      <c r="Q615" s="896"/>
      <c r="R615" s="897"/>
    </row>
    <row r="616" spans="1:18" ht="31.5" customHeight="1">
      <c r="A616" s="960"/>
      <c r="B616" s="645" t="s">
        <v>2257</v>
      </c>
      <c r="C616" s="233" t="s">
        <v>1292</v>
      </c>
      <c r="D616" s="3339" t="s">
        <v>2149</v>
      </c>
      <c r="E616" s="3340"/>
      <c r="F616" s="3341"/>
      <c r="G616" s="896"/>
      <c r="H616" s="896"/>
      <c r="I616" s="896"/>
      <c r="J616" s="896"/>
      <c r="K616" s="1350">
        <v>17850000</v>
      </c>
      <c r="L616" s="896"/>
      <c r="M616" s="896"/>
      <c r="N616" s="896"/>
      <c r="O616" s="896"/>
      <c r="P616" s="896"/>
      <c r="Q616" s="896"/>
      <c r="R616" s="897"/>
    </row>
  </sheetData>
  <mergeCells count="284">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B22:R22"/>
    <mergeCell ref="G23:R23"/>
    <mergeCell ref="B25:C25"/>
    <mergeCell ref="B26:R26"/>
    <mergeCell ref="E27:R27"/>
    <mergeCell ref="F30:R30"/>
    <mergeCell ref="G15:R15"/>
    <mergeCell ref="D16:D17"/>
    <mergeCell ref="B18:R18"/>
    <mergeCell ref="G19:R19"/>
    <mergeCell ref="D20:D21"/>
    <mergeCell ref="G20:R20"/>
    <mergeCell ref="G21:R21"/>
    <mergeCell ref="B36:D36"/>
    <mergeCell ref="B37:D37"/>
    <mergeCell ref="D38:D40"/>
    <mergeCell ref="D41:D45"/>
    <mergeCell ref="D46:D51"/>
    <mergeCell ref="B56:D56"/>
    <mergeCell ref="F31:R31"/>
    <mergeCell ref="B33:C33"/>
    <mergeCell ref="G33:R33"/>
    <mergeCell ref="B34:R34"/>
    <mergeCell ref="B35:D35"/>
    <mergeCell ref="G35:R35"/>
    <mergeCell ref="D71:D73"/>
    <mergeCell ref="B74:D74"/>
    <mergeCell ref="L74:R74"/>
    <mergeCell ref="D75:D78"/>
    <mergeCell ref="B79:R79"/>
    <mergeCell ref="B80:R80"/>
    <mergeCell ref="D57:D61"/>
    <mergeCell ref="B63:R63"/>
    <mergeCell ref="B64:D64"/>
    <mergeCell ref="B65:D65"/>
    <mergeCell ref="G65:R65"/>
    <mergeCell ref="B70:D70"/>
    <mergeCell ref="D94:D96"/>
    <mergeCell ref="D97:D101"/>
    <mergeCell ref="B102:C102"/>
    <mergeCell ref="D103:D104"/>
    <mergeCell ref="D105:D107"/>
    <mergeCell ref="B108:C108"/>
    <mergeCell ref="B81:D81"/>
    <mergeCell ref="F81:P81"/>
    <mergeCell ref="D83:D85"/>
    <mergeCell ref="D87:D88"/>
    <mergeCell ref="B90:C90"/>
    <mergeCell ref="D91:D93"/>
    <mergeCell ref="B123:R123"/>
    <mergeCell ref="E124:R124"/>
    <mergeCell ref="B125:E125"/>
    <mergeCell ref="D126:D127"/>
    <mergeCell ref="D128:D129"/>
    <mergeCell ref="B130:E130"/>
    <mergeCell ref="D109:D112"/>
    <mergeCell ref="B112:C112"/>
    <mergeCell ref="D113:D116"/>
    <mergeCell ref="B117:C117"/>
    <mergeCell ref="D118:D122"/>
    <mergeCell ref="B120:C120"/>
    <mergeCell ref="B142:E142"/>
    <mergeCell ref="D143:D146"/>
    <mergeCell ref="B169:R169"/>
    <mergeCell ref="E170:R170"/>
    <mergeCell ref="G171:R171"/>
    <mergeCell ref="G172:R172"/>
    <mergeCell ref="B162:D162"/>
    <mergeCell ref="D163:D164"/>
    <mergeCell ref="D131:D132"/>
    <mergeCell ref="D133:D134"/>
    <mergeCell ref="B135:E135"/>
    <mergeCell ref="D136:D137"/>
    <mergeCell ref="B139:E139"/>
    <mergeCell ref="D140:D141"/>
    <mergeCell ref="B148:D148"/>
    <mergeCell ref="D165:D166"/>
    <mergeCell ref="D173:D176"/>
    <mergeCell ref="G173:R173"/>
    <mergeCell ref="G174:R174"/>
    <mergeCell ref="G175:R175"/>
    <mergeCell ref="G176:R176"/>
    <mergeCell ref="D177:D181"/>
    <mergeCell ref="G177:R177"/>
    <mergeCell ref="G178:R178"/>
    <mergeCell ref="G179:R179"/>
    <mergeCell ref="G180:R180"/>
    <mergeCell ref="B190:C190"/>
    <mergeCell ref="B195:D195"/>
    <mergeCell ref="B197:D197"/>
    <mergeCell ref="B199:R199"/>
    <mergeCell ref="G181:R181"/>
    <mergeCell ref="G182:R182"/>
    <mergeCell ref="G183:R183"/>
    <mergeCell ref="G184:R184"/>
    <mergeCell ref="B185:R185"/>
    <mergeCell ref="B186:D186"/>
    <mergeCell ref="E186:R186"/>
    <mergeCell ref="D187:D189"/>
    <mergeCell ref="D191:D193"/>
    <mergeCell ref="D235:D236"/>
    <mergeCell ref="F237:R237"/>
    <mergeCell ref="D238:D240"/>
    <mergeCell ref="B248:R248"/>
    <mergeCell ref="F249:R249"/>
    <mergeCell ref="A250:A252"/>
    <mergeCell ref="B250:B252"/>
    <mergeCell ref="D250:D252"/>
    <mergeCell ref="F201:Q201"/>
    <mergeCell ref="F219:Q219"/>
    <mergeCell ref="B224:R224"/>
    <mergeCell ref="B225:C225"/>
    <mergeCell ref="F225:R225"/>
    <mergeCell ref="D226:D227"/>
    <mergeCell ref="A259:A261"/>
    <mergeCell ref="B259:B261"/>
    <mergeCell ref="D259:D263"/>
    <mergeCell ref="D267:D269"/>
    <mergeCell ref="A268:A269"/>
    <mergeCell ref="B268:B269"/>
    <mergeCell ref="A253:A255"/>
    <mergeCell ref="B253:B255"/>
    <mergeCell ref="D253:D255"/>
    <mergeCell ref="A256:A258"/>
    <mergeCell ref="B256:B258"/>
    <mergeCell ref="D256:D258"/>
    <mergeCell ref="A279:A281"/>
    <mergeCell ref="B279:B281"/>
    <mergeCell ref="A283:A284"/>
    <mergeCell ref="B283:B284"/>
    <mergeCell ref="D283:D286"/>
    <mergeCell ref="A285:A286"/>
    <mergeCell ref="B285:B286"/>
    <mergeCell ref="A270:A274"/>
    <mergeCell ref="B270:B274"/>
    <mergeCell ref="D270:D274"/>
    <mergeCell ref="A275:A278"/>
    <mergeCell ref="B275:B278"/>
    <mergeCell ref="D275:D278"/>
    <mergeCell ref="D298:D301"/>
    <mergeCell ref="A299:A300"/>
    <mergeCell ref="B299:B300"/>
    <mergeCell ref="A306:A308"/>
    <mergeCell ref="B306:B308"/>
    <mergeCell ref="D306:D308"/>
    <mergeCell ref="A288:A289"/>
    <mergeCell ref="B288:B289"/>
    <mergeCell ref="D288:D291"/>
    <mergeCell ref="A290:A291"/>
    <mergeCell ref="A293:A294"/>
    <mergeCell ref="B293:B294"/>
    <mergeCell ref="D293:D296"/>
    <mergeCell ref="A295:A296"/>
    <mergeCell ref="B295:B296"/>
    <mergeCell ref="B310:R310"/>
    <mergeCell ref="D311:D312"/>
    <mergeCell ref="I311:M323"/>
    <mergeCell ref="O311:R324"/>
    <mergeCell ref="D313:D314"/>
    <mergeCell ref="D315:D317"/>
    <mergeCell ref="D318:D320"/>
    <mergeCell ref="D321:D325"/>
    <mergeCell ref="I324:M324"/>
    <mergeCell ref="I325:M325"/>
    <mergeCell ref="D363:D368"/>
    <mergeCell ref="B370:R370"/>
    <mergeCell ref="B371:C371"/>
    <mergeCell ref="E371:R371"/>
    <mergeCell ref="D372:D374"/>
    <mergeCell ref="B375:C375"/>
    <mergeCell ref="B326:R326"/>
    <mergeCell ref="E327:R327"/>
    <mergeCell ref="D328:D335"/>
    <mergeCell ref="D336:D343"/>
    <mergeCell ref="D346:D353"/>
    <mergeCell ref="D355:D362"/>
    <mergeCell ref="H420:R420"/>
    <mergeCell ref="D422:R422"/>
    <mergeCell ref="H423:Q425"/>
    <mergeCell ref="H426:Q428"/>
    <mergeCell ref="D376:D377"/>
    <mergeCell ref="D379:D381"/>
    <mergeCell ref="B382:R382"/>
    <mergeCell ref="A383:A389"/>
    <mergeCell ref="B383:R383"/>
    <mergeCell ref="B384:R384"/>
    <mergeCell ref="B385:R385"/>
    <mergeCell ref="B386:R386"/>
    <mergeCell ref="D439:D441"/>
    <mergeCell ref="B447:F447"/>
    <mergeCell ref="D448:D451"/>
    <mergeCell ref="B452:R452"/>
    <mergeCell ref="D453:P453"/>
    <mergeCell ref="B476:R476"/>
    <mergeCell ref="B429:E429"/>
    <mergeCell ref="B430:R430"/>
    <mergeCell ref="I432:R432"/>
    <mergeCell ref="I433:R433"/>
    <mergeCell ref="B437:R437"/>
    <mergeCell ref="F438:R438"/>
    <mergeCell ref="D588:F588"/>
    <mergeCell ref="D589:F589"/>
    <mergeCell ref="D590:F590"/>
    <mergeCell ref="B559:R559"/>
    <mergeCell ref="C566:R566"/>
    <mergeCell ref="C571:R571"/>
    <mergeCell ref="D242:D244"/>
    <mergeCell ref="B419:R419"/>
    <mergeCell ref="B421:R421"/>
    <mergeCell ref="B387:R387"/>
    <mergeCell ref="B388:R388"/>
    <mergeCell ref="B389:R389"/>
    <mergeCell ref="D525:D527"/>
    <mergeCell ref="D529:D532"/>
    <mergeCell ref="B533:R533"/>
    <mergeCell ref="B534:R534"/>
    <mergeCell ref="B547:R547"/>
    <mergeCell ref="B553:R553"/>
    <mergeCell ref="G477:R477"/>
    <mergeCell ref="B514:R514"/>
    <mergeCell ref="B515:C515"/>
    <mergeCell ref="D516:D518"/>
    <mergeCell ref="D519:D523"/>
    <mergeCell ref="B524:D524"/>
    <mergeCell ref="B585:E585"/>
    <mergeCell ref="D586:F586"/>
    <mergeCell ref="D587:F587"/>
    <mergeCell ref="B576:R576"/>
    <mergeCell ref="B578:E578"/>
    <mergeCell ref="C577:R577"/>
    <mergeCell ref="D579:F579"/>
    <mergeCell ref="D580:F580"/>
    <mergeCell ref="D581:F581"/>
    <mergeCell ref="D582:F582"/>
    <mergeCell ref="D583:F583"/>
    <mergeCell ref="D584:F584"/>
    <mergeCell ref="D602:F602"/>
    <mergeCell ref="D603:F603"/>
    <mergeCell ref="D604:F604"/>
    <mergeCell ref="D594:F594"/>
    <mergeCell ref="D595:F595"/>
    <mergeCell ref="D596:F596"/>
    <mergeCell ref="D591:F591"/>
    <mergeCell ref="D592:F592"/>
    <mergeCell ref="D593:F593"/>
    <mergeCell ref="D616:F616"/>
    <mergeCell ref="B200:R200"/>
    <mergeCell ref="B147:R147"/>
    <mergeCell ref="D149:D151"/>
    <mergeCell ref="D152:D153"/>
    <mergeCell ref="E148:R148"/>
    <mergeCell ref="D154:D155"/>
    <mergeCell ref="D156:D157"/>
    <mergeCell ref="D158:D159"/>
    <mergeCell ref="D160:D161"/>
    <mergeCell ref="D610:F611"/>
    <mergeCell ref="D612:F612"/>
    <mergeCell ref="D613:F613"/>
    <mergeCell ref="D614:F614"/>
    <mergeCell ref="D615:F615"/>
    <mergeCell ref="D605:F605"/>
    <mergeCell ref="D606:F606"/>
    <mergeCell ref="D607:F607"/>
    <mergeCell ref="D608:F608"/>
    <mergeCell ref="D609:F609"/>
    <mergeCell ref="B598:E598"/>
    <mergeCell ref="D599:F599"/>
    <mergeCell ref="D600:F600"/>
    <mergeCell ref="D601:F601"/>
  </mergeCells>
  <conditionalFormatting sqref="B203:B205">
    <cfRule type="duplicateValues" dxfId="222" priority="16"/>
  </conditionalFormatting>
  <conditionalFormatting sqref="B206">
    <cfRule type="duplicateValues" dxfId="221" priority="15"/>
  </conditionalFormatting>
  <conditionalFormatting sqref="B206">
    <cfRule type="duplicateValues" dxfId="220" priority="14"/>
  </conditionalFormatting>
  <conditionalFormatting sqref="B210:B211">
    <cfRule type="duplicateValues" dxfId="219" priority="13"/>
  </conditionalFormatting>
  <conditionalFormatting sqref="B210">
    <cfRule type="duplicateValues" dxfId="218" priority="12"/>
  </conditionalFormatting>
  <conditionalFormatting sqref="B211">
    <cfRule type="duplicateValues" dxfId="217" priority="11"/>
  </conditionalFormatting>
  <conditionalFormatting sqref="B208">
    <cfRule type="duplicateValues" dxfId="216" priority="10"/>
  </conditionalFormatting>
  <conditionalFormatting sqref="B209">
    <cfRule type="duplicateValues" dxfId="215" priority="9"/>
  </conditionalFormatting>
  <conditionalFormatting sqref="B214">
    <cfRule type="duplicateValues" dxfId="214" priority="8"/>
  </conditionalFormatting>
  <conditionalFormatting sqref="B215">
    <cfRule type="duplicateValues" dxfId="213" priority="7"/>
  </conditionalFormatting>
  <conditionalFormatting sqref="B217">
    <cfRule type="duplicateValues" dxfId="212" priority="6"/>
  </conditionalFormatting>
  <conditionalFormatting sqref="B218">
    <cfRule type="duplicateValues" dxfId="211" priority="5"/>
  </conditionalFormatting>
  <conditionalFormatting sqref="B220">
    <cfRule type="duplicateValues" dxfId="210" priority="4"/>
  </conditionalFormatting>
  <conditionalFormatting sqref="B221">
    <cfRule type="duplicateValues" dxfId="209" priority="3"/>
  </conditionalFormatting>
  <conditionalFormatting sqref="B222">
    <cfRule type="duplicateValues" dxfId="208" priority="2"/>
  </conditionalFormatting>
  <conditionalFormatting sqref="B223">
    <cfRule type="duplicateValues" dxfId="207" priority="1"/>
  </conditionalFormatting>
  <pageMargins left="0.11811023622047245" right="0.11811023622047245" top="0.11811023622047245" bottom="0.11811023622047245" header="0.11811023622047245" footer="0.11811023622047245"/>
  <pageSetup paperSize="9" scale="65" orientation="landscape" verticalDpi="300" r:id="rId1"/>
  <headerFooter>
    <oddFooter>&amp;CPage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17"/>
  <sheetViews>
    <sheetView view="pageBreakPreview" zoomScaleNormal="115" zoomScaleSheetLayoutView="100" workbookViewId="0">
      <pane xSplit="4" ySplit="7" topLeftCell="E223" activePane="bottomRight" state="frozen"/>
      <selection pane="topRight" activeCell="E1" sqref="E1"/>
      <selection pane="bottomLeft" activeCell="A8" sqref="A8"/>
      <selection pane="bottomRight" activeCell="B224" sqref="B224:R224"/>
    </sheetView>
  </sheetViews>
  <sheetFormatPr defaultRowHeight="15"/>
  <cols>
    <col min="1" max="1" width="5" style="926" customWidth="1"/>
    <col min="2" max="2" width="34.7109375" style="926" customWidth="1"/>
    <col min="3" max="3" width="9.140625" style="926"/>
    <col min="4" max="4" width="13.7109375" style="921" customWidth="1"/>
    <col min="5" max="5" width="14.42578125" style="926" bestFit="1" customWidth="1"/>
    <col min="6" max="6" width="11.7109375" style="926" customWidth="1"/>
    <col min="7" max="7" width="12.140625" style="926" customWidth="1"/>
    <col min="8" max="8" width="11.5703125" style="926" customWidth="1"/>
    <col min="9" max="10" width="13.140625" style="926" customWidth="1"/>
    <col min="11" max="11" width="14.42578125" style="926" customWidth="1"/>
    <col min="12" max="14" width="13.140625" style="926" customWidth="1"/>
    <col min="15" max="16" width="11.7109375" style="926" customWidth="1"/>
    <col min="17" max="17" width="11.5703125" style="926" customWidth="1"/>
    <col min="18" max="18" width="11.85546875" style="926" customWidth="1"/>
    <col min="19" max="16384" width="9.140625" style="926"/>
  </cols>
  <sheetData>
    <row r="1" spans="1:18" ht="18.75">
      <c r="A1" s="991"/>
      <c r="B1" s="3181" t="s">
        <v>2270</v>
      </c>
      <c r="C1" s="3181"/>
      <c r="D1" s="3181"/>
      <c r="E1" s="3181"/>
      <c r="F1" s="3181"/>
      <c r="G1" s="3181"/>
      <c r="H1" s="3181"/>
      <c r="I1" s="3181"/>
      <c r="J1" s="3181"/>
      <c r="K1" s="3181"/>
      <c r="L1" s="3181"/>
      <c r="M1" s="3181"/>
      <c r="N1" s="3181"/>
      <c r="O1" s="3181"/>
      <c r="P1" s="3181"/>
      <c r="Q1" s="3181"/>
      <c r="R1" s="3181"/>
    </row>
    <row r="2" spans="1:18" ht="18.75">
      <c r="A2" s="3182" t="s">
        <v>2258</v>
      </c>
      <c r="B2" s="3183"/>
      <c r="C2" s="3183"/>
      <c r="D2" s="3183"/>
      <c r="E2" s="3183"/>
      <c r="F2" s="3183"/>
      <c r="G2" s="3183"/>
      <c r="H2" s="3183"/>
      <c r="I2" s="3183"/>
      <c r="J2" s="3183"/>
      <c r="K2" s="3183"/>
      <c r="L2" s="3183"/>
      <c r="M2" s="3183"/>
      <c r="N2" s="3183"/>
      <c r="O2" s="3183"/>
      <c r="P2" s="3183"/>
      <c r="Q2" s="3183"/>
      <c r="R2" s="3183"/>
    </row>
    <row r="3" spans="1:18" ht="16.5">
      <c r="A3" s="992"/>
      <c r="B3" s="3184" t="s">
        <v>2266</v>
      </c>
      <c r="C3" s="3184"/>
      <c r="D3" s="3184"/>
      <c r="E3" s="3184"/>
      <c r="F3" s="3184"/>
      <c r="G3" s="3184"/>
      <c r="H3" s="3184"/>
      <c r="I3" s="3184"/>
      <c r="J3" s="3184"/>
      <c r="K3" s="3184"/>
      <c r="L3" s="3184"/>
      <c r="M3" s="3184"/>
      <c r="N3" s="3184"/>
      <c r="O3" s="3184"/>
      <c r="P3" s="3184"/>
      <c r="Q3" s="3184"/>
      <c r="R3" s="3184"/>
    </row>
    <row r="4" spans="1:18" ht="16.5">
      <c r="A4" s="992"/>
      <c r="B4" s="1284"/>
      <c r="C4" s="1284"/>
      <c r="D4" s="1284"/>
      <c r="E4" s="1284"/>
      <c r="F4" s="1284"/>
      <c r="G4" s="1284"/>
      <c r="H4" s="1284"/>
      <c r="I4" s="1284"/>
      <c r="J4" s="1284"/>
      <c r="K4" s="1284"/>
      <c r="L4" s="1284"/>
      <c r="M4" s="1284"/>
      <c r="N4" s="1284"/>
      <c r="O4" s="1284"/>
      <c r="P4" s="3185" t="s">
        <v>1609</v>
      </c>
      <c r="Q4" s="3185"/>
      <c r="R4" s="3185"/>
    </row>
    <row r="5" spans="1:18" ht="25.5" customHeight="1">
      <c r="A5" s="3186" t="s">
        <v>0</v>
      </c>
      <c r="B5" s="3188" t="s">
        <v>1605</v>
      </c>
      <c r="C5" s="3190" t="s">
        <v>1289</v>
      </c>
      <c r="D5" s="3192" t="s">
        <v>1521</v>
      </c>
      <c r="E5" s="3194" t="s">
        <v>1326</v>
      </c>
      <c r="F5" s="3194"/>
      <c r="G5" s="3194"/>
      <c r="H5" s="3194"/>
      <c r="I5" s="3194"/>
      <c r="J5" s="3194"/>
      <c r="K5" s="3194"/>
      <c r="L5" s="3194"/>
      <c r="M5" s="3194"/>
      <c r="N5" s="3194"/>
      <c r="O5" s="3194"/>
      <c r="P5" s="3194"/>
      <c r="Q5" s="3194"/>
      <c r="R5" s="3194"/>
    </row>
    <row r="6" spans="1:18" ht="90" customHeight="1">
      <c r="A6" s="3187"/>
      <c r="B6" s="3189"/>
      <c r="C6" s="3191"/>
      <c r="D6" s="3193"/>
      <c r="E6" s="993" t="s">
        <v>1341</v>
      </c>
      <c r="F6" s="993" t="s">
        <v>1342</v>
      </c>
      <c r="G6" s="994" t="s">
        <v>1280</v>
      </c>
      <c r="H6" s="995" t="s">
        <v>1295</v>
      </c>
      <c r="I6" s="996" t="s">
        <v>1281</v>
      </c>
      <c r="J6" s="997" t="s">
        <v>1283</v>
      </c>
      <c r="K6" s="993" t="s">
        <v>1282</v>
      </c>
      <c r="L6" s="997" t="s">
        <v>1279</v>
      </c>
      <c r="M6" s="997" t="s">
        <v>1284</v>
      </c>
      <c r="N6" s="997" t="s">
        <v>1285</v>
      </c>
      <c r="O6" s="997" t="s">
        <v>1286</v>
      </c>
      <c r="P6" s="997" t="s">
        <v>1523</v>
      </c>
      <c r="Q6" s="998" t="s">
        <v>1287</v>
      </c>
      <c r="R6" s="995" t="s">
        <v>1288</v>
      </c>
    </row>
    <row r="7" spans="1:18" ht="17.25" customHeight="1">
      <c r="A7" s="1295"/>
      <c r="B7" s="999" t="s">
        <v>1623</v>
      </c>
      <c r="C7" s="1295" t="s">
        <v>1624</v>
      </c>
      <c r="D7" s="1285" t="s">
        <v>1625</v>
      </c>
      <c r="E7" s="1000" t="s">
        <v>1626</v>
      </c>
      <c r="F7" s="1295" t="s">
        <v>1627</v>
      </c>
      <c r="G7" s="1295">
        <v>1</v>
      </c>
      <c r="H7" s="999">
        <v>2</v>
      </c>
      <c r="I7" s="1295">
        <v>3</v>
      </c>
      <c r="J7" s="999">
        <v>4</v>
      </c>
      <c r="K7" s="1295">
        <v>5</v>
      </c>
      <c r="L7" s="999">
        <v>6</v>
      </c>
      <c r="M7" s="1295">
        <v>7</v>
      </c>
      <c r="N7" s="999">
        <v>8</v>
      </c>
      <c r="O7" s="1295">
        <v>9</v>
      </c>
      <c r="P7" s="999">
        <v>10</v>
      </c>
      <c r="Q7" s="1295">
        <v>11</v>
      </c>
      <c r="R7" s="1295">
        <v>12</v>
      </c>
    </row>
    <row r="8" spans="1:18" ht="26.25" customHeight="1">
      <c r="A8" s="1286" t="s">
        <v>1839</v>
      </c>
      <c r="B8" s="1001" t="s">
        <v>1840</v>
      </c>
      <c r="C8" s="1002"/>
      <c r="D8" s="1003"/>
      <c r="E8" s="1002"/>
      <c r="F8" s="1002"/>
      <c r="G8" s="1002"/>
      <c r="H8" s="1002"/>
      <c r="I8" s="1002"/>
      <c r="J8" s="1002"/>
      <c r="K8" s="1002"/>
      <c r="L8" s="1002"/>
      <c r="M8" s="1002"/>
      <c r="N8" s="1002"/>
      <c r="O8" s="1002"/>
      <c r="P8" s="1002"/>
      <c r="Q8" s="1002"/>
      <c r="R8" s="1004"/>
    </row>
    <row r="9" spans="1:18" ht="90.75" customHeight="1">
      <c r="A9" s="3167">
        <v>1</v>
      </c>
      <c r="B9" s="3168" t="s">
        <v>1837</v>
      </c>
      <c r="C9" s="3168"/>
      <c r="D9" s="3168"/>
      <c r="E9" s="3168"/>
      <c r="F9" s="3168"/>
      <c r="G9" s="3168"/>
      <c r="H9" s="3168"/>
      <c r="I9" s="3168"/>
      <c r="J9" s="3168"/>
      <c r="K9" s="3168"/>
      <c r="L9" s="3168"/>
      <c r="M9" s="3168"/>
      <c r="N9" s="3168"/>
      <c r="O9" s="3168"/>
      <c r="P9" s="3168"/>
      <c r="Q9" s="3168"/>
      <c r="R9" s="3168"/>
    </row>
    <row r="10" spans="1:18" ht="32.25" customHeight="1">
      <c r="A10" s="3167"/>
      <c r="B10" s="3169" t="s">
        <v>1838</v>
      </c>
      <c r="C10" s="3170"/>
      <c r="D10" s="3170"/>
      <c r="E10" s="3170"/>
      <c r="F10" s="3170"/>
      <c r="G10" s="3170"/>
      <c r="H10" s="3170"/>
      <c r="I10" s="3170"/>
      <c r="J10" s="3170"/>
      <c r="K10" s="3170"/>
      <c r="L10" s="3170"/>
      <c r="M10" s="3170"/>
      <c r="N10" s="3170"/>
      <c r="O10" s="3170"/>
      <c r="P10" s="3170"/>
      <c r="Q10" s="3170"/>
      <c r="R10" s="3171"/>
    </row>
    <row r="11" spans="1:18" ht="46.5" customHeight="1">
      <c r="A11" s="1295">
        <v>2</v>
      </c>
      <c r="B11" s="3172" t="s">
        <v>2039</v>
      </c>
      <c r="C11" s="3173"/>
      <c r="D11" s="3173"/>
      <c r="E11" s="3173"/>
      <c r="F11" s="3173"/>
      <c r="G11" s="3174"/>
      <c r="H11" s="3174"/>
      <c r="I11" s="3174"/>
      <c r="J11" s="3174"/>
      <c r="K11" s="3174"/>
      <c r="L11" s="3174"/>
      <c r="M11" s="3174"/>
      <c r="N11" s="3174"/>
      <c r="O11" s="3174"/>
      <c r="P11" s="3174"/>
      <c r="Q11" s="3174"/>
      <c r="R11" s="3175"/>
    </row>
    <row r="12" spans="1:18" ht="29.25" customHeight="1">
      <c r="A12" s="1000"/>
      <c r="B12" s="1005"/>
      <c r="C12" s="1006"/>
      <c r="D12" s="1324"/>
      <c r="E12" s="1006"/>
      <c r="F12" s="1006"/>
      <c r="G12" s="3176" t="s">
        <v>1359</v>
      </c>
      <c r="H12" s="3177"/>
      <c r="I12" s="3177"/>
      <c r="J12" s="3177"/>
      <c r="K12" s="3177"/>
      <c r="L12" s="3177"/>
      <c r="M12" s="3177"/>
      <c r="N12" s="3177"/>
      <c r="O12" s="3177"/>
      <c r="P12" s="3177"/>
      <c r="Q12" s="3177"/>
      <c r="R12" s="3177"/>
    </row>
    <row r="13" spans="1:18" ht="59.25" customHeight="1">
      <c r="A13" s="1007"/>
      <c r="B13" s="1008" t="s">
        <v>1522</v>
      </c>
      <c r="C13" s="1009" t="s">
        <v>28</v>
      </c>
      <c r="D13" s="1009" t="s">
        <v>1553</v>
      </c>
      <c r="E13" s="1010"/>
      <c r="F13" s="1011"/>
      <c r="G13" s="1012">
        <f>100000/1.1</f>
        <v>90909.090909090897</v>
      </c>
      <c r="H13" s="1013"/>
      <c r="I13" s="1014"/>
      <c r="J13" s="1013">
        <f>G13</f>
        <v>90909.090909090897</v>
      </c>
      <c r="K13" s="1013">
        <f>G13</f>
        <v>90909.090909090897</v>
      </c>
      <c r="L13" s="1014"/>
      <c r="M13" s="1015">
        <f>G13</f>
        <v>90909.090909090897</v>
      </c>
      <c r="N13" s="1013">
        <f>G13</f>
        <v>90909.090909090897</v>
      </c>
      <c r="O13" s="1013">
        <f>G13</f>
        <v>90909.090909090897</v>
      </c>
      <c r="P13" s="1013">
        <f>G13</f>
        <v>90909.090909090897</v>
      </c>
      <c r="Q13" s="1012">
        <f>G13</f>
        <v>90909.090909090897</v>
      </c>
      <c r="R13" s="1013"/>
    </row>
    <row r="14" spans="1:18" ht="57" customHeight="1">
      <c r="A14" s="1295">
        <v>3</v>
      </c>
      <c r="B14" s="3178" t="s">
        <v>2049</v>
      </c>
      <c r="C14" s="3179"/>
      <c r="D14" s="3179"/>
      <c r="E14" s="3179"/>
      <c r="F14" s="3179"/>
      <c r="G14" s="3179"/>
      <c r="H14" s="3179"/>
      <c r="I14" s="3179"/>
      <c r="J14" s="3179"/>
      <c r="K14" s="3179"/>
      <c r="L14" s="3179"/>
      <c r="M14" s="3179"/>
      <c r="N14" s="3179"/>
      <c r="O14" s="3179"/>
      <c r="P14" s="3179"/>
      <c r="Q14" s="3179"/>
      <c r="R14" s="3180"/>
    </row>
    <row r="15" spans="1:18" ht="33" customHeight="1">
      <c r="A15" s="1007"/>
      <c r="B15" s="1300"/>
      <c r="C15" s="1301"/>
      <c r="D15" s="1016"/>
      <c r="E15" s="1301"/>
      <c r="F15" s="1301"/>
      <c r="G15" s="3205" t="s">
        <v>2028</v>
      </c>
      <c r="H15" s="3205"/>
      <c r="I15" s="3205"/>
      <c r="J15" s="3205"/>
      <c r="K15" s="3205"/>
      <c r="L15" s="3205"/>
      <c r="M15" s="3205"/>
      <c r="N15" s="3205"/>
      <c r="O15" s="3205"/>
      <c r="P15" s="3205"/>
      <c r="Q15" s="3205"/>
      <c r="R15" s="3206"/>
    </row>
    <row r="16" spans="1:18" ht="60.75" customHeight="1">
      <c r="A16" s="1007"/>
      <c r="B16" s="1017" t="s">
        <v>2040</v>
      </c>
      <c r="C16" s="1018" t="s">
        <v>2030</v>
      </c>
      <c r="D16" s="3207" t="s">
        <v>2027</v>
      </c>
      <c r="E16" s="1019"/>
      <c r="F16" s="1019"/>
      <c r="G16" s="1020"/>
      <c r="H16" s="1016"/>
      <c r="I16" s="1016"/>
      <c r="J16" s="1016"/>
      <c r="K16" s="1016"/>
      <c r="L16" s="1014">
        <v>93046</v>
      </c>
      <c r="M16" s="1016"/>
      <c r="N16" s="1016"/>
      <c r="O16" s="1016"/>
      <c r="P16" s="1016"/>
      <c r="Q16" s="1016"/>
      <c r="R16" s="1021"/>
    </row>
    <row r="17" spans="1:18" ht="60.75" customHeight="1">
      <c r="A17" s="1007"/>
      <c r="B17" s="1017" t="s">
        <v>2041</v>
      </c>
      <c r="C17" s="1018" t="s">
        <v>2031</v>
      </c>
      <c r="D17" s="3208"/>
      <c r="E17" s="1022"/>
      <c r="F17" s="1023"/>
      <c r="G17" s="1024"/>
      <c r="H17" s="1025"/>
      <c r="I17" s="1025"/>
      <c r="J17" s="1025"/>
      <c r="K17" s="1025"/>
      <c r="L17" s="1025">
        <v>1530303</v>
      </c>
      <c r="M17" s="1293"/>
      <c r="N17" s="1025"/>
      <c r="O17" s="1025"/>
      <c r="P17" s="1025"/>
      <c r="Q17" s="1025"/>
      <c r="R17" s="1026"/>
    </row>
    <row r="18" spans="1:18" ht="57" customHeight="1">
      <c r="A18" s="1295">
        <v>4</v>
      </c>
      <c r="B18" s="3209" t="s">
        <v>2050</v>
      </c>
      <c r="C18" s="3210"/>
      <c r="D18" s="3210"/>
      <c r="E18" s="3210"/>
      <c r="F18" s="3210"/>
      <c r="G18" s="3211"/>
      <c r="H18" s="3211"/>
      <c r="I18" s="3211"/>
      <c r="J18" s="3211"/>
      <c r="K18" s="3211"/>
      <c r="L18" s="3211"/>
      <c r="M18" s="3211"/>
      <c r="N18" s="3211"/>
      <c r="O18" s="3211"/>
      <c r="P18" s="3211"/>
      <c r="Q18" s="3211"/>
      <c r="R18" s="3212"/>
    </row>
    <row r="19" spans="1:18" ht="36" customHeight="1">
      <c r="A19" s="1007"/>
      <c r="B19" s="1027"/>
      <c r="C19" s="1028"/>
      <c r="D19" s="1028"/>
      <c r="E19" s="1029"/>
      <c r="F19" s="1030"/>
      <c r="G19" s="3213" t="s">
        <v>1847</v>
      </c>
      <c r="H19" s="3213"/>
      <c r="I19" s="3213"/>
      <c r="J19" s="3213"/>
      <c r="K19" s="3213"/>
      <c r="L19" s="3213"/>
      <c r="M19" s="3213"/>
      <c r="N19" s="3213"/>
      <c r="O19" s="3213"/>
      <c r="P19" s="3213"/>
      <c r="Q19" s="3213"/>
      <c r="R19" s="3214"/>
    </row>
    <row r="20" spans="1:18" ht="57.75" customHeight="1">
      <c r="A20" s="1007"/>
      <c r="B20" s="1017" t="s">
        <v>1848</v>
      </c>
      <c r="C20" s="1018" t="s">
        <v>28</v>
      </c>
      <c r="D20" s="3215" t="s">
        <v>1932</v>
      </c>
      <c r="E20" s="1253"/>
      <c r="F20" s="1254"/>
      <c r="G20" s="3217">
        <v>100000</v>
      </c>
      <c r="H20" s="3218"/>
      <c r="I20" s="3218"/>
      <c r="J20" s="3218"/>
      <c r="K20" s="3218"/>
      <c r="L20" s="3218"/>
      <c r="M20" s="3218"/>
      <c r="N20" s="3218"/>
      <c r="O20" s="3218"/>
      <c r="P20" s="3218"/>
      <c r="Q20" s="3218"/>
      <c r="R20" s="3219"/>
    </row>
    <row r="21" spans="1:18" ht="51.75" customHeight="1">
      <c r="A21" s="1007"/>
      <c r="B21" s="1017" t="s">
        <v>1850</v>
      </c>
      <c r="C21" s="1018" t="s">
        <v>28</v>
      </c>
      <c r="D21" s="3216"/>
      <c r="E21" s="1253"/>
      <c r="F21" s="1254"/>
      <c r="G21" s="3217">
        <v>98000</v>
      </c>
      <c r="H21" s="3218"/>
      <c r="I21" s="3218"/>
      <c r="J21" s="3218"/>
      <c r="K21" s="3218"/>
      <c r="L21" s="3218"/>
      <c r="M21" s="3218"/>
      <c r="N21" s="3218"/>
      <c r="O21" s="3218"/>
      <c r="P21" s="3218"/>
      <c r="Q21" s="3218"/>
      <c r="R21" s="3219"/>
    </row>
    <row r="22" spans="1:18" ht="51.75" customHeight="1">
      <c r="A22" s="1295">
        <v>4</v>
      </c>
      <c r="B22" s="3195" t="s">
        <v>1935</v>
      </c>
      <c r="C22" s="3174"/>
      <c r="D22" s="3174"/>
      <c r="E22" s="3174"/>
      <c r="F22" s="3174"/>
      <c r="G22" s="3174"/>
      <c r="H22" s="3174"/>
      <c r="I22" s="3174"/>
      <c r="J22" s="3174"/>
      <c r="K22" s="3174"/>
      <c r="L22" s="3174"/>
      <c r="M22" s="3174"/>
      <c r="N22" s="3174"/>
      <c r="O22" s="3174"/>
      <c r="P22" s="3174"/>
      <c r="Q22" s="3174"/>
      <c r="R22" s="3175"/>
    </row>
    <row r="23" spans="1:18" ht="36.75" customHeight="1">
      <c r="A23" s="1295"/>
      <c r="B23" s="1255"/>
      <c r="C23" s="1255"/>
      <c r="D23" s="1256"/>
      <c r="E23" s="1255"/>
      <c r="F23" s="1255"/>
      <c r="G23" s="3177" t="s">
        <v>1934</v>
      </c>
      <c r="H23" s="3177"/>
      <c r="I23" s="3177"/>
      <c r="J23" s="3177"/>
      <c r="K23" s="3177"/>
      <c r="L23" s="3177"/>
      <c r="M23" s="3177"/>
      <c r="N23" s="3177"/>
      <c r="O23" s="3177"/>
      <c r="P23" s="3177"/>
      <c r="Q23" s="3177"/>
      <c r="R23" s="3177"/>
    </row>
    <row r="24" spans="1:18" ht="90.75" customHeight="1">
      <c r="A24" s="1007"/>
      <c r="B24" s="1008" t="s">
        <v>1933</v>
      </c>
      <c r="C24" s="1031" t="s">
        <v>13</v>
      </c>
      <c r="D24" s="1257" t="s">
        <v>1936</v>
      </c>
      <c r="E24" s="1032"/>
      <c r="F24" s="1011"/>
      <c r="G24" s="1012">
        <v>1855000</v>
      </c>
      <c r="H24" s="1013">
        <v>1900000</v>
      </c>
      <c r="I24" s="1013">
        <v>1900000</v>
      </c>
      <c r="J24" s="1013">
        <v>1970000</v>
      </c>
      <c r="K24" s="1013">
        <v>1900000</v>
      </c>
      <c r="L24" s="1014">
        <v>2000000</v>
      </c>
      <c r="M24" s="1015">
        <v>1940000</v>
      </c>
      <c r="N24" s="1013"/>
      <c r="O24" s="1013"/>
      <c r="P24" s="1013"/>
      <c r="Q24" s="1012">
        <v>1820000</v>
      </c>
      <c r="R24" s="1013"/>
    </row>
    <row r="25" spans="1:18" ht="37.5" customHeight="1">
      <c r="A25" s="1286" t="s">
        <v>128</v>
      </c>
      <c r="B25" s="3220" t="s">
        <v>2100</v>
      </c>
      <c r="C25" s="3221"/>
      <c r="D25" s="1278"/>
      <c r="E25" s="1022"/>
      <c r="F25" s="1022"/>
      <c r="G25" s="1012"/>
      <c r="H25" s="1014"/>
      <c r="I25" s="1014"/>
      <c r="J25" s="1014"/>
      <c r="K25" s="1014"/>
      <c r="L25" s="1014"/>
      <c r="M25" s="1315"/>
      <c r="N25" s="1014"/>
      <c r="O25" s="1014"/>
      <c r="P25" s="1014"/>
      <c r="Q25" s="1014"/>
      <c r="R25" s="1277"/>
    </row>
    <row r="26" spans="1:18" ht="53.25" customHeight="1">
      <c r="A26" s="1295">
        <v>1</v>
      </c>
      <c r="B26" s="3178" t="s">
        <v>2267</v>
      </c>
      <c r="C26" s="3179"/>
      <c r="D26" s="3179"/>
      <c r="E26" s="3179"/>
      <c r="F26" s="3179"/>
      <c r="G26" s="3179"/>
      <c r="H26" s="3179"/>
      <c r="I26" s="3179"/>
      <c r="J26" s="3179"/>
      <c r="K26" s="3179"/>
      <c r="L26" s="3179"/>
      <c r="M26" s="3179"/>
      <c r="N26" s="3179"/>
      <c r="O26" s="3179"/>
      <c r="P26" s="3179"/>
      <c r="Q26" s="3179"/>
      <c r="R26" s="3180"/>
    </row>
    <row r="27" spans="1:18" ht="26.25" customHeight="1">
      <c r="A27" s="1007"/>
      <c r="B27" s="1300"/>
      <c r="C27" s="1301"/>
      <c r="D27" s="1301"/>
      <c r="E27" s="3222" t="s">
        <v>2272</v>
      </c>
      <c r="F27" s="3223"/>
      <c r="G27" s="3223"/>
      <c r="H27" s="3223"/>
      <c r="I27" s="3223"/>
      <c r="J27" s="3223"/>
      <c r="K27" s="3223"/>
      <c r="L27" s="3223"/>
      <c r="M27" s="3223"/>
      <c r="N27" s="3223"/>
      <c r="O27" s="3223"/>
      <c r="P27" s="3223"/>
      <c r="Q27" s="3223"/>
      <c r="R27" s="3224"/>
    </row>
    <row r="28" spans="1:18" ht="53.25" customHeight="1">
      <c r="A28" s="1007"/>
      <c r="B28" s="1279" t="s">
        <v>2102</v>
      </c>
      <c r="C28" s="1084" t="s">
        <v>28</v>
      </c>
      <c r="D28" s="1257" t="s">
        <v>2101</v>
      </c>
      <c r="E28" s="1334">
        <f>130000/1.08</f>
        <v>120370.37037037036</v>
      </c>
      <c r="F28" s="1334">
        <v>156481.48148148146</v>
      </c>
      <c r="G28" s="1334">
        <v>156481.48148148146</v>
      </c>
      <c r="H28" s="1334">
        <v>156481.48148148146</v>
      </c>
      <c r="I28" s="1334">
        <v>156481.48148148146</v>
      </c>
      <c r="J28" s="1334">
        <v>156481.48148148146</v>
      </c>
      <c r="K28" s="1334">
        <v>156481.48148148146</v>
      </c>
      <c r="L28" s="1334">
        <v>156481.48148148146</v>
      </c>
      <c r="M28" s="1334">
        <v>156481.48148148146</v>
      </c>
      <c r="N28" s="1334">
        <v>156481.48148148146</v>
      </c>
      <c r="O28" s="1334">
        <v>156481.48148148146</v>
      </c>
      <c r="P28" s="1334">
        <v>156481.48148148146</v>
      </c>
      <c r="Q28" s="1334">
        <v>156481.48148148146</v>
      </c>
      <c r="R28" s="1334">
        <v>156481.48148148146</v>
      </c>
    </row>
    <row r="29" spans="1:18" ht="53.25" customHeight="1">
      <c r="A29" s="1007"/>
      <c r="B29" s="1279" t="s">
        <v>2103</v>
      </c>
      <c r="C29" s="1084" t="s">
        <v>28</v>
      </c>
      <c r="D29" s="1257" t="s">
        <v>2101</v>
      </c>
      <c r="E29" s="1334">
        <f>120000/1.08</f>
        <v>111111.11111111111</v>
      </c>
      <c r="F29" s="1334">
        <v>142592.59259259258</v>
      </c>
      <c r="G29" s="1334">
        <v>142592.59259259258</v>
      </c>
      <c r="H29" s="1334">
        <v>142592.59259259258</v>
      </c>
      <c r="I29" s="1334">
        <v>142592.59259259258</v>
      </c>
      <c r="J29" s="1334">
        <v>142592.59259259258</v>
      </c>
      <c r="K29" s="1334">
        <v>142592.59259259258</v>
      </c>
      <c r="L29" s="1334">
        <v>142592.59259259258</v>
      </c>
      <c r="M29" s="1334">
        <v>142592.59259259258</v>
      </c>
      <c r="N29" s="1334">
        <v>142592.59259259258</v>
      </c>
      <c r="O29" s="1334">
        <v>142592.59259259258</v>
      </c>
      <c r="P29" s="1334">
        <v>142592.59259259258</v>
      </c>
      <c r="Q29" s="1334">
        <v>142592.59259259258</v>
      </c>
      <c r="R29" s="1334">
        <v>142592.59259259258</v>
      </c>
    </row>
    <row r="30" spans="1:18" ht="53.25" customHeight="1">
      <c r="A30" s="1007"/>
      <c r="B30" s="1279" t="s">
        <v>2104</v>
      </c>
      <c r="C30" s="1084" t="s">
        <v>28</v>
      </c>
      <c r="D30" s="1257" t="s">
        <v>2101</v>
      </c>
      <c r="E30" s="1334">
        <f>130000/1.08</f>
        <v>120370.37037037036</v>
      </c>
      <c r="F30" s="1334">
        <v>156481.48148148146</v>
      </c>
      <c r="G30" s="1334">
        <v>156481.48148148146</v>
      </c>
      <c r="H30" s="1334">
        <v>156481.48148148146</v>
      </c>
      <c r="I30" s="1334">
        <v>156481.48148148146</v>
      </c>
      <c r="J30" s="1334">
        <v>156481.48148148146</v>
      </c>
      <c r="K30" s="1334">
        <v>156481.48148148146</v>
      </c>
      <c r="L30" s="1334">
        <v>156481.48148148146</v>
      </c>
      <c r="M30" s="1334">
        <v>156481.48148148146</v>
      </c>
      <c r="N30" s="1334">
        <v>156481.48148148146</v>
      </c>
      <c r="O30" s="1334">
        <v>156481.48148148146</v>
      </c>
      <c r="P30" s="1334">
        <v>156481.48148148146</v>
      </c>
      <c r="Q30" s="1334">
        <v>156481.48148148146</v>
      </c>
      <c r="R30" s="1334">
        <v>156481.48148148146</v>
      </c>
    </row>
    <row r="31" spans="1:18" ht="45.75" customHeight="1">
      <c r="A31" s="1007"/>
      <c r="B31" s="1279" t="s">
        <v>2105</v>
      </c>
      <c r="C31" s="1084" t="s">
        <v>28</v>
      </c>
      <c r="D31" s="1257" t="s">
        <v>2101</v>
      </c>
      <c r="E31" s="1334">
        <f>145000/1.08</f>
        <v>134259.25925925924</v>
      </c>
      <c r="F31" s="1334">
        <v>175925.92592592593</v>
      </c>
      <c r="G31" s="1334">
        <v>175925.92592592593</v>
      </c>
      <c r="H31" s="1334">
        <v>175925.92592592593</v>
      </c>
      <c r="I31" s="1334">
        <v>175925.92592592593</v>
      </c>
      <c r="J31" s="1334">
        <v>175925.92592592593</v>
      </c>
      <c r="K31" s="1334">
        <v>175925.92592592593</v>
      </c>
      <c r="L31" s="1334">
        <v>175925.92592592593</v>
      </c>
      <c r="M31" s="1334">
        <v>175925.92592592593</v>
      </c>
      <c r="N31" s="1334">
        <v>175925.92592592593</v>
      </c>
      <c r="O31" s="1334">
        <v>175925.92592592593</v>
      </c>
      <c r="P31" s="1334">
        <v>175925.92592592593</v>
      </c>
      <c r="Q31" s="1334">
        <v>175925.92592592593</v>
      </c>
      <c r="R31" s="1334">
        <v>175925.92592592593</v>
      </c>
    </row>
    <row r="32" spans="1:18" ht="49.5" customHeight="1">
      <c r="A32" s="1007"/>
      <c r="B32" s="1279" t="s">
        <v>2106</v>
      </c>
      <c r="C32" s="1084" t="s">
        <v>28</v>
      </c>
      <c r="D32" s="1257" t="s">
        <v>2101</v>
      </c>
      <c r="E32" s="1334">
        <f>150000/1.08</f>
        <v>138888.88888888888</v>
      </c>
      <c r="F32" s="1334">
        <v>175925.92592592593</v>
      </c>
      <c r="G32" s="1334">
        <v>175925.92592592593</v>
      </c>
      <c r="H32" s="1334">
        <v>175925.92592592593</v>
      </c>
      <c r="I32" s="1334">
        <v>175925.92592592593</v>
      </c>
      <c r="J32" s="1334">
        <v>175925.92592592593</v>
      </c>
      <c r="K32" s="1334">
        <v>175925.92592592593</v>
      </c>
      <c r="L32" s="1334">
        <v>175925.92592592593</v>
      </c>
      <c r="M32" s="1334">
        <v>175925.92592592593</v>
      </c>
      <c r="N32" s="1334">
        <v>175925.92592592593</v>
      </c>
      <c r="O32" s="1334">
        <v>175925.92592592593</v>
      </c>
      <c r="P32" s="1334">
        <v>175925.92592592593</v>
      </c>
      <c r="Q32" s="1334">
        <v>175925.92592592593</v>
      </c>
      <c r="R32" s="1334">
        <v>175925.92592592593</v>
      </c>
    </row>
    <row r="33" spans="1:18" ht="24.75" customHeight="1">
      <c r="A33" s="1286" t="s">
        <v>1835</v>
      </c>
      <c r="B33" s="3196" t="s">
        <v>1294</v>
      </c>
      <c r="C33" s="3197"/>
      <c r="D33" s="1258"/>
      <c r="E33" s="1033"/>
      <c r="F33" s="1034"/>
      <c r="G33" s="3198"/>
      <c r="H33" s="3199"/>
      <c r="I33" s="3199"/>
      <c r="J33" s="3199"/>
      <c r="K33" s="3199"/>
      <c r="L33" s="3199"/>
      <c r="M33" s="3199"/>
      <c r="N33" s="3199"/>
      <c r="O33" s="3199"/>
      <c r="P33" s="3199"/>
      <c r="Q33" s="3199"/>
      <c r="R33" s="3200"/>
    </row>
    <row r="34" spans="1:18" ht="35.25" customHeight="1">
      <c r="A34" s="1313">
        <v>1</v>
      </c>
      <c r="B34" s="3195" t="s">
        <v>2228</v>
      </c>
      <c r="C34" s="3174"/>
      <c r="D34" s="3174"/>
      <c r="E34" s="3173"/>
      <c r="F34" s="3173"/>
      <c r="G34" s="3173"/>
      <c r="H34" s="3173"/>
      <c r="I34" s="3173"/>
      <c r="J34" s="3173"/>
      <c r="K34" s="3173"/>
      <c r="L34" s="3173"/>
      <c r="M34" s="3173"/>
      <c r="N34" s="3173"/>
      <c r="O34" s="3173"/>
      <c r="P34" s="3173"/>
      <c r="Q34" s="3173"/>
      <c r="R34" s="3175"/>
    </row>
    <row r="35" spans="1:18" ht="24.75" customHeight="1">
      <c r="A35" s="1313"/>
      <c r="B35" s="3201" t="s">
        <v>1883</v>
      </c>
      <c r="C35" s="3202"/>
      <c r="D35" s="3203"/>
      <c r="E35" s="1035"/>
      <c r="F35" s="1036"/>
      <c r="G35" s="3204" t="s">
        <v>1911</v>
      </c>
      <c r="H35" s="3177"/>
      <c r="I35" s="3177"/>
      <c r="J35" s="3177"/>
      <c r="K35" s="3177"/>
      <c r="L35" s="3177"/>
      <c r="M35" s="3177"/>
      <c r="N35" s="3177"/>
      <c r="O35" s="3177"/>
      <c r="P35" s="3177"/>
      <c r="Q35" s="3177"/>
      <c r="R35" s="3177"/>
    </row>
    <row r="36" spans="1:18" ht="24.75" customHeight="1">
      <c r="A36" s="1313"/>
      <c r="B36" s="3209" t="s">
        <v>1611</v>
      </c>
      <c r="C36" s="3210"/>
      <c r="D36" s="3210"/>
      <c r="E36" s="1037"/>
      <c r="F36" s="1037"/>
      <c r="G36" s="1324"/>
      <c r="H36" s="1324"/>
      <c r="I36" s="1324"/>
      <c r="J36" s="1324"/>
      <c r="K36" s="1324"/>
      <c r="L36" s="1324"/>
      <c r="M36" s="1324"/>
      <c r="N36" s="1324"/>
      <c r="O36" s="1324"/>
      <c r="P36" s="1324"/>
      <c r="Q36" s="1324"/>
      <c r="R36" s="1299"/>
    </row>
    <row r="37" spans="1:18" ht="24.75" customHeight="1">
      <c r="A37" s="1313"/>
      <c r="B37" s="3209" t="s">
        <v>1903</v>
      </c>
      <c r="C37" s="3210"/>
      <c r="D37" s="3210"/>
      <c r="E37" s="1037"/>
      <c r="F37" s="1037"/>
      <c r="G37" s="1324"/>
      <c r="H37" s="1324"/>
      <c r="I37" s="1324"/>
      <c r="J37" s="1324"/>
      <c r="K37" s="1324"/>
      <c r="L37" s="1324"/>
      <c r="M37" s="1324"/>
      <c r="N37" s="1324"/>
      <c r="O37" s="1324"/>
      <c r="P37" s="1324"/>
      <c r="Q37" s="1324"/>
      <c r="R37" s="1299"/>
    </row>
    <row r="38" spans="1:18" ht="54.75" customHeight="1">
      <c r="A38" s="1313"/>
      <c r="B38" s="1027" t="s">
        <v>1884</v>
      </c>
      <c r="C38" s="1038" t="s">
        <v>1327</v>
      </c>
      <c r="D38" s="3228" t="s">
        <v>1930</v>
      </c>
      <c r="E38" s="1039"/>
      <c r="F38" s="1039"/>
      <c r="G38" s="1040"/>
      <c r="H38" s="1040"/>
      <c r="I38" s="1040"/>
      <c r="J38" s="1040"/>
      <c r="K38" s="1053">
        <v>377800</v>
      </c>
      <c r="L38" s="1040"/>
      <c r="M38" s="1191"/>
      <c r="N38" s="1040"/>
      <c r="O38" s="1306"/>
      <c r="P38" s="1306"/>
      <c r="Q38" s="1306"/>
      <c r="R38" s="1307"/>
    </row>
    <row r="39" spans="1:18" ht="56.25" customHeight="1">
      <c r="A39" s="1313"/>
      <c r="B39" s="1027" t="s">
        <v>1885</v>
      </c>
      <c r="C39" s="1038" t="s">
        <v>1327</v>
      </c>
      <c r="D39" s="3229"/>
      <c r="E39" s="1041"/>
      <c r="F39" s="1041"/>
      <c r="G39" s="1040"/>
      <c r="H39" s="1040"/>
      <c r="I39" s="1040"/>
      <c r="J39" s="1040"/>
      <c r="K39" s="1053">
        <v>250000</v>
      </c>
      <c r="L39" s="1040"/>
      <c r="M39" s="1191"/>
      <c r="N39" s="1040"/>
      <c r="O39" s="1306"/>
      <c r="P39" s="1306"/>
      <c r="Q39" s="1306"/>
      <c r="R39" s="1307"/>
    </row>
    <row r="40" spans="1:18" ht="43.5" customHeight="1">
      <c r="A40" s="1313"/>
      <c r="B40" s="1027" t="s">
        <v>1886</v>
      </c>
      <c r="C40" s="1038" t="s">
        <v>1327</v>
      </c>
      <c r="D40" s="3230"/>
      <c r="E40" s="1042"/>
      <c r="F40" s="1042"/>
      <c r="G40" s="1043"/>
      <c r="H40" s="1040"/>
      <c r="I40" s="1040"/>
      <c r="J40" s="1040"/>
      <c r="K40" s="1053">
        <v>196300</v>
      </c>
      <c r="L40" s="1040"/>
      <c r="M40" s="1191"/>
      <c r="N40" s="1040"/>
      <c r="O40" s="1306"/>
      <c r="P40" s="1306"/>
      <c r="Q40" s="1306"/>
      <c r="R40" s="1307"/>
    </row>
    <row r="41" spans="1:18" ht="39.75" customHeight="1">
      <c r="A41" s="1313"/>
      <c r="B41" s="1027" t="s">
        <v>1887</v>
      </c>
      <c r="C41" s="1308" t="s">
        <v>1327</v>
      </c>
      <c r="D41" s="3228" t="s">
        <v>1930</v>
      </c>
      <c r="E41" s="1044"/>
      <c r="F41" s="1045"/>
      <c r="G41" s="1046"/>
      <c r="H41" s="1040"/>
      <c r="I41" s="1040"/>
      <c r="J41" s="1040"/>
      <c r="K41" s="1053">
        <v>250000</v>
      </c>
      <c r="L41" s="1040"/>
      <c r="M41" s="1191"/>
      <c r="N41" s="1306"/>
      <c r="O41" s="1306"/>
      <c r="P41" s="1306"/>
      <c r="Q41" s="1306"/>
      <c r="R41" s="1307"/>
    </row>
    <row r="42" spans="1:18" ht="40.5" customHeight="1">
      <c r="A42" s="1313"/>
      <c r="B42" s="1027" t="s">
        <v>1888</v>
      </c>
      <c r="C42" s="1308" t="s">
        <v>1327</v>
      </c>
      <c r="D42" s="3229"/>
      <c r="E42" s="1044"/>
      <c r="F42" s="1045"/>
      <c r="G42" s="1046"/>
      <c r="H42" s="1040"/>
      <c r="I42" s="1040"/>
      <c r="J42" s="1040"/>
      <c r="K42" s="1053">
        <v>264000</v>
      </c>
      <c r="L42" s="1040"/>
      <c r="M42" s="1191"/>
      <c r="N42" s="1306"/>
      <c r="O42" s="1306"/>
      <c r="P42" s="1306"/>
      <c r="Q42" s="1306"/>
      <c r="R42" s="1307"/>
    </row>
    <row r="43" spans="1:18" ht="48" customHeight="1">
      <c r="A43" s="1313"/>
      <c r="B43" s="1027" t="s">
        <v>1889</v>
      </c>
      <c r="C43" s="1308" t="s">
        <v>1327</v>
      </c>
      <c r="D43" s="3229"/>
      <c r="E43" s="1044"/>
      <c r="F43" s="1045"/>
      <c r="G43" s="1046"/>
      <c r="H43" s="1040"/>
      <c r="I43" s="1040"/>
      <c r="J43" s="1040"/>
      <c r="K43" s="1053">
        <v>234000</v>
      </c>
      <c r="L43" s="1040"/>
      <c r="M43" s="1191"/>
      <c r="N43" s="1306"/>
      <c r="O43" s="1306"/>
      <c r="P43" s="1306"/>
      <c r="Q43" s="1306"/>
      <c r="R43" s="1307"/>
    </row>
    <row r="44" spans="1:18" ht="56.25" customHeight="1">
      <c r="A44" s="1313"/>
      <c r="B44" s="1027" t="s">
        <v>1890</v>
      </c>
      <c r="C44" s="1308" t="s">
        <v>1327</v>
      </c>
      <c r="D44" s="3229"/>
      <c r="E44" s="1044"/>
      <c r="F44" s="1045"/>
      <c r="G44" s="1046"/>
      <c r="H44" s="1040"/>
      <c r="I44" s="1040"/>
      <c r="J44" s="1040"/>
      <c r="K44" s="1053">
        <v>245000</v>
      </c>
      <c r="L44" s="1040"/>
      <c r="M44" s="1191"/>
      <c r="N44" s="1306"/>
      <c r="O44" s="1306"/>
      <c r="P44" s="1306"/>
      <c r="Q44" s="1306"/>
      <c r="R44" s="1307"/>
    </row>
    <row r="45" spans="1:18" ht="58.5" customHeight="1">
      <c r="A45" s="1313"/>
      <c r="B45" s="1027" t="s">
        <v>1891</v>
      </c>
      <c r="C45" s="1038" t="s">
        <v>1327</v>
      </c>
      <c r="D45" s="3230"/>
      <c r="E45" s="1044"/>
      <c r="F45" s="1047"/>
      <c r="G45" s="1046"/>
      <c r="H45" s="1040"/>
      <c r="I45" s="1040"/>
      <c r="J45" s="1040"/>
      <c r="K45" s="1053">
        <v>259000</v>
      </c>
      <c r="L45" s="1040"/>
      <c r="M45" s="1191"/>
      <c r="N45" s="1306"/>
      <c r="O45" s="1306"/>
      <c r="P45" s="1306"/>
      <c r="Q45" s="1306"/>
      <c r="R45" s="1307"/>
    </row>
    <row r="46" spans="1:18" ht="70.5" customHeight="1">
      <c r="A46" s="1313"/>
      <c r="B46" s="1027" t="s">
        <v>1892</v>
      </c>
      <c r="C46" s="1308" t="s">
        <v>1327</v>
      </c>
      <c r="D46" s="3228" t="s">
        <v>1930</v>
      </c>
      <c r="E46" s="1044"/>
      <c r="F46" s="1048"/>
      <c r="G46" s="1046"/>
      <c r="H46" s="1040"/>
      <c r="I46" s="1040"/>
      <c r="J46" s="1040"/>
      <c r="K46" s="1053">
        <v>287000</v>
      </c>
      <c r="L46" s="1040"/>
      <c r="M46" s="1191"/>
      <c r="N46" s="1306"/>
      <c r="O46" s="1306"/>
      <c r="P46" s="1306"/>
      <c r="Q46" s="1306"/>
      <c r="R46" s="1307"/>
    </row>
    <row r="47" spans="1:18" ht="60" customHeight="1">
      <c r="A47" s="1313"/>
      <c r="B47" s="1027" t="s">
        <v>1893</v>
      </c>
      <c r="C47" s="1308" t="s">
        <v>1327</v>
      </c>
      <c r="D47" s="3229"/>
      <c r="E47" s="1044"/>
      <c r="F47" s="1045"/>
      <c r="G47" s="1046"/>
      <c r="H47" s="1040"/>
      <c r="I47" s="1040"/>
      <c r="J47" s="1040"/>
      <c r="K47" s="1053">
        <v>315000</v>
      </c>
      <c r="L47" s="1040"/>
      <c r="M47" s="1191"/>
      <c r="N47" s="1306"/>
      <c r="O47" s="1306"/>
      <c r="P47" s="1306"/>
      <c r="Q47" s="1306"/>
      <c r="R47" s="1307"/>
    </row>
    <row r="48" spans="1:18" ht="30" customHeight="1">
      <c r="A48" s="1313"/>
      <c r="B48" s="1027" t="s">
        <v>1894</v>
      </c>
      <c r="C48" s="1308" t="s">
        <v>1327</v>
      </c>
      <c r="D48" s="3229"/>
      <c r="E48" s="1044"/>
      <c r="F48" s="1045"/>
      <c r="G48" s="1046"/>
      <c r="H48" s="1040"/>
      <c r="I48" s="1040"/>
      <c r="J48" s="1040"/>
      <c r="K48" s="1053">
        <v>345000</v>
      </c>
      <c r="L48" s="1040"/>
      <c r="M48" s="1191"/>
      <c r="N48" s="1306"/>
      <c r="O48" s="1306"/>
      <c r="P48" s="1306"/>
      <c r="Q48" s="1306"/>
      <c r="R48" s="1307"/>
    </row>
    <row r="49" spans="1:18" ht="44.25" customHeight="1">
      <c r="A49" s="1313"/>
      <c r="B49" s="1027" t="s">
        <v>1895</v>
      </c>
      <c r="C49" s="1308" t="s">
        <v>1327</v>
      </c>
      <c r="D49" s="3229"/>
      <c r="E49" s="1044"/>
      <c r="F49" s="1045"/>
      <c r="G49" s="1046"/>
      <c r="H49" s="1040"/>
      <c r="I49" s="1040"/>
      <c r="J49" s="1040"/>
      <c r="K49" s="1053">
        <v>432000</v>
      </c>
      <c r="L49" s="1040"/>
      <c r="M49" s="1191"/>
      <c r="N49" s="1306"/>
      <c r="O49" s="1306"/>
      <c r="P49" s="1306"/>
      <c r="Q49" s="1306"/>
      <c r="R49" s="1307"/>
    </row>
    <row r="50" spans="1:18" ht="38.25" customHeight="1">
      <c r="A50" s="1313"/>
      <c r="B50" s="1027" t="s">
        <v>1896</v>
      </c>
      <c r="C50" s="1308" t="s">
        <v>1327</v>
      </c>
      <c r="D50" s="3229"/>
      <c r="E50" s="1044"/>
      <c r="F50" s="1045"/>
      <c r="G50" s="1046"/>
      <c r="H50" s="1040"/>
      <c r="I50" s="1040"/>
      <c r="J50" s="1040"/>
      <c r="K50" s="1053">
        <v>542000</v>
      </c>
      <c r="L50" s="1040"/>
      <c r="M50" s="1191"/>
      <c r="N50" s="1306"/>
      <c r="O50" s="1306"/>
      <c r="P50" s="1306"/>
      <c r="Q50" s="1306"/>
      <c r="R50" s="1307"/>
    </row>
    <row r="51" spans="1:18" ht="24.75" customHeight="1">
      <c r="A51" s="1313"/>
      <c r="B51" s="1027" t="s">
        <v>2034</v>
      </c>
      <c r="C51" s="1308" t="s">
        <v>1327</v>
      </c>
      <c r="D51" s="3229"/>
      <c r="E51" s="1044"/>
      <c r="F51" s="1045"/>
      <c r="G51" s="1046"/>
      <c r="H51" s="1040"/>
      <c r="I51" s="1040"/>
      <c r="J51" s="1040"/>
      <c r="K51" s="1053">
        <v>583000</v>
      </c>
      <c r="L51" s="1040"/>
      <c r="M51" s="1191"/>
      <c r="N51" s="1306"/>
      <c r="O51" s="1306"/>
      <c r="P51" s="1306"/>
      <c r="Q51" s="1306"/>
      <c r="R51" s="1307"/>
    </row>
    <row r="52" spans="1:18" ht="45" customHeight="1">
      <c r="A52" s="1313"/>
      <c r="B52" s="1027" t="s">
        <v>1898</v>
      </c>
      <c r="C52" s="1038" t="s">
        <v>1327</v>
      </c>
      <c r="D52" s="1049"/>
      <c r="E52" s="1039"/>
      <c r="F52" s="1041"/>
      <c r="G52" s="1050"/>
      <c r="H52" s="1040"/>
      <c r="I52" s="1040"/>
      <c r="J52" s="1040"/>
      <c r="K52" s="1053">
        <v>574000</v>
      </c>
      <c r="L52" s="1040"/>
      <c r="M52" s="1191"/>
      <c r="N52" s="1306"/>
      <c r="O52" s="1306"/>
      <c r="P52" s="1306"/>
      <c r="Q52" s="1306"/>
      <c r="R52" s="1307"/>
    </row>
    <row r="53" spans="1:18" ht="39.75" customHeight="1">
      <c r="A53" s="1313"/>
      <c r="B53" s="1027" t="s">
        <v>1899</v>
      </c>
      <c r="C53" s="1308" t="s">
        <v>1327</v>
      </c>
      <c r="D53" s="1051"/>
      <c r="E53" s="1039"/>
      <c r="F53" s="1052"/>
      <c r="G53" s="1050"/>
      <c r="H53" s="1040"/>
      <c r="I53" s="1040"/>
      <c r="J53" s="1040"/>
      <c r="K53" s="1053">
        <v>660000</v>
      </c>
      <c r="L53" s="1040"/>
      <c r="M53" s="1191"/>
      <c r="N53" s="1306"/>
      <c r="O53" s="1306"/>
      <c r="P53" s="1306"/>
      <c r="Q53" s="1306"/>
      <c r="R53" s="1307"/>
    </row>
    <row r="54" spans="1:18" ht="35.25" customHeight="1">
      <c r="A54" s="1313"/>
      <c r="B54" s="1027" t="s">
        <v>1900</v>
      </c>
      <c r="C54" s="1308" t="s">
        <v>1327</v>
      </c>
      <c r="D54" s="1051"/>
      <c r="E54" s="1039"/>
      <c r="F54" s="1052"/>
      <c r="G54" s="1050"/>
      <c r="H54" s="1040"/>
      <c r="I54" s="1040"/>
      <c r="J54" s="1040"/>
      <c r="K54" s="1053">
        <v>224000</v>
      </c>
      <c r="L54" s="1040"/>
      <c r="M54" s="1191"/>
      <c r="N54" s="1306"/>
      <c r="O54" s="1306"/>
      <c r="P54" s="1306"/>
      <c r="Q54" s="1306"/>
      <c r="R54" s="1307"/>
    </row>
    <row r="55" spans="1:18" ht="49.5" customHeight="1">
      <c r="A55" s="1313"/>
      <c r="B55" s="1027" t="s">
        <v>1901</v>
      </c>
      <c r="C55" s="1038" t="s">
        <v>1327</v>
      </c>
      <c r="D55" s="1049"/>
      <c r="E55" s="1041"/>
      <c r="F55" s="1041"/>
      <c r="G55" s="1040"/>
      <c r="H55" s="1040"/>
      <c r="I55" s="1040"/>
      <c r="J55" s="1040"/>
      <c r="K55" s="1053">
        <v>300000</v>
      </c>
      <c r="L55" s="1040"/>
      <c r="M55" s="1191"/>
      <c r="N55" s="1306"/>
      <c r="O55" s="1306"/>
      <c r="P55" s="1306"/>
      <c r="Q55" s="1306"/>
      <c r="R55" s="1307"/>
    </row>
    <row r="56" spans="1:18" ht="32.25" customHeight="1">
      <c r="A56" s="1313"/>
      <c r="B56" s="3209" t="s">
        <v>1902</v>
      </c>
      <c r="C56" s="3210"/>
      <c r="D56" s="3210"/>
      <c r="E56" s="1039"/>
      <c r="F56" s="1041"/>
      <c r="G56" s="1050"/>
      <c r="H56" s="1040"/>
      <c r="I56" s="1040"/>
      <c r="J56" s="1040"/>
      <c r="K56" s="1053"/>
      <c r="L56" s="1040"/>
      <c r="M56" s="1191"/>
      <c r="N56" s="1040"/>
      <c r="O56" s="1306"/>
      <c r="P56" s="1306"/>
      <c r="Q56" s="1306"/>
      <c r="R56" s="1307"/>
    </row>
    <row r="57" spans="1:18" ht="34.5" customHeight="1">
      <c r="A57" s="1313"/>
      <c r="B57" s="1027" t="s">
        <v>1904</v>
      </c>
      <c r="C57" s="1038" t="s">
        <v>1327</v>
      </c>
      <c r="D57" s="3228" t="s">
        <v>1930</v>
      </c>
      <c r="E57" s="1041"/>
      <c r="F57" s="1041"/>
      <c r="G57" s="1040"/>
      <c r="H57" s="1040"/>
      <c r="I57" s="1040"/>
      <c r="J57" s="1040"/>
      <c r="K57" s="1053">
        <v>147200</v>
      </c>
      <c r="L57" s="1040"/>
      <c r="M57" s="1191"/>
      <c r="N57" s="1040"/>
      <c r="O57" s="1306"/>
      <c r="P57" s="1306"/>
      <c r="Q57" s="1306"/>
      <c r="R57" s="1307"/>
    </row>
    <row r="58" spans="1:18" ht="48.75" customHeight="1">
      <c r="A58" s="1313"/>
      <c r="B58" s="1027" t="s">
        <v>1905</v>
      </c>
      <c r="C58" s="1038" t="s">
        <v>1327</v>
      </c>
      <c r="D58" s="3229"/>
      <c r="E58" s="1041"/>
      <c r="F58" s="1041"/>
      <c r="G58" s="1040"/>
      <c r="H58" s="1040"/>
      <c r="I58" s="1040"/>
      <c r="J58" s="1040"/>
      <c r="K58" s="1053">
        <v>177300</v>
      </c>
      <c r="L58" s="1040"/>
      <c r="M58" s="1191"/>
      <c r="N58" s="1040"/>
      <c r="O58" s="1306"/>
      <c r="P58" s="1306"/>
      <c r="Q58" s="1306"/>
      <c r="R58" s="1307"/>
    </row>
    <row r="59" spans="1:18" ht="39.75" customHeight="1">
      <c r="A59" s="1313"/>
      <c r="B59" s="1027" t="s">
        <v>1906</v>
      </c>
      <c r="C59" s="1038" t="s">
        <v>1327</v>
      </c>
      <c r="D59" s="3229"/>
      <c r="E59" s="1041"/>
      <c r="F59" s="1041"/>
      <c r="G59" s="1040"/>
      <c r="H59" s="1040"/>
      <c r="I59" s="1040"/>
      <c r="J59" s="1040"/>
      <c r="K59" s="1053">
        <v>157500</v>
      </c>
      <c r="L59" s="1040"/>
      <c r="M59" s="1191"/>
      <c r="N59" s="1040"/>
      <c r="O59" s="1306"/>
      <c r="P59" s="1306"/>
      <c r="Q59" s="1306"/>
      <c r="R59" s="1307"/>
    </row>
    <row r="60" spans="1:18" ht="39" customHeight="1">
      <c r="A60" s="1313"/>
      <c r="B60" s="1027" t="s">
        <v>1907</v>
      </c>
      <c r="C60" s="1038" t="s">
        <v>1327</v>
      </c>
      <c r="D60" s="3229"/>
      <c r="E60" s="1041"/>
      <c r="F60" s="1041"/>
      <c r="G60" s="1040"/>
      <c r="H60" s="1040"/>
      <c r="I60" s="1040"/>
      <c r="J60" s="1040"/>
      <c r="K60" s="1053">
        <v>296000</v>
      </c>
      <c r="L60" s="1040"/>
      <c r="M60" s="1191"/>
      <c r="N60" s="1040"/>
      <c r="O60" s="1306"/>
      <c r="P60" s="1306"/>
      <c r="Q60" s="1306"/>
      <c r="R60" s="1307"/>
    </row>
    <row r="61" spans="1:18" ht="42.75" customHeight="1">
      <c r="A61" s="1313"/>
      <c r="B61" s="1027" t="s">
        <v>1908</v>
      </c>
      <c r="C61" s="1038" t="s">
        <v>1327</v>
      </c>
      <c r="D61" s="3230"/>
      <c r="E61" s="1041"/>
      <c r="F61" s="1041"/>
      <c r="G61" s="1040"/>
      <c r="H61" s="1040"/>
      <c r="I61" s="1040"/>
      <c r="J61" s="1040"/>
      <c r="K61" s="1053">
        <v>157000</v>
      </c>
      <c r="L61" s="1040"/>
      <c r="M61" s="1191"/>
      <c r="N61" s="1040"/>
      <c r="O61" s="1306"/>
      <c r="P61" s="1306"/>
      <c r="Q61" s="1306"/>
      <c r="R61" s="1307"/>
    </row>
    <row r="62" spans="1:18" ht="45.75" customHeight="1">
      <c r="A62" s="1313"/>
      <c r="B62" s="1027" t="s">
        <v>1909</v>
      </c>
      <c r="C62" s="1038" t="s">
        <v>1327</v>
      </c>
      <c r="D62" s="1054"/>
      <c r="E62" s="1039"/>
      <c r="F62" s="1052"/>
      <c r="G62" s="1050"/>
      <c r="H62" s="1040"/>
      <c r="I62" s="1040"/>
      <c r="J62" s="1040"/>
      <c r="K62" s="1053">
        <v>245000</v>
      </c>
      <c r="L62" s="1040"/>
      <c r="M62" s="1191"/>
      <c r="N62" s="1040"/>
      <c r="O62" s="1306"/>
      <c r="P62" s="1306"/>
      <c r="Q62" s="1306"/>
      <c r="R62" s="1307"/>
    </row>
    <row r="63" spans="1:18" ht="51.75" customHeight="1">
      <c r="A63" s="1000">
        <v>2</v>
      </c>
      <c r="B63" s="3231" t="s">
        <v>2051</v>
      </c>
      <c r="C63" s="3232"/>
      <c r="D63" s="3232"/>
      <c r="E63" s="3232"/>
      <c r="F63" s="3232"/>
      <c r="G63" s="3232"/>
      <c r="H63" s="3232"/>
      <c r="I63" s="3232"/>
      <c r="J63" s="3232"/>
      <c r="K63" s="3232"/>
      <c r="L63" s="3232"/>
      <c r="M63" s="3232"/>
      <c r="N63" s="3232"/>
      <c r="O63" s="3232"/>
      <c r="P63" s="3232"/>
      <c r="Q63" s="3232"/>
      <c r="R63" s="3233"/>
    </row>
    <row r="64" spans="1:18" ht="42" customHeight="1">
      <c r="A64" s="1055"/>
      <c r="B64" s="3234" t="s">
        <v>2052</v>
      </c>
      <c r="C64" s="3235"/>
      <c r="D64" s="3236"/>
      <c r="E64" s="1301"/>
      <c r="F64" s="1301"/>
      <c r="G64" s="1301"/>
      <c r="H64" s="1301"/>
      <c r="I64" s="1301"/>
      <c r="J64" s="1301"/>
      <c r="K64" s="1301"/>
      <c r="L64" s="1301"/>
      <c r="M64" s="1301"/>
      <c r="N64" s="1301"/>
      <c r="O64" s="1301"/>
      <c r="P64" s="1301"/>
      <c r="Q64" s="1301"/>
      <c r="R64" s="1302"/>
    </row>
    <row r="65" spans="1:18" ht="35.25" customHeight="1">
      <c r="A65" s="1055"/>
      <c r="B65" s="3237" t="s">
        <v>2059</v>
      </c>
      <c r="C65" s="3238"/>
      <c r="D65" s="3239"/>
      <c r="E65" s="1056"/>
      <c r="F65" s="1057"/>
      <c r="G65" s="3240" t="s">
        <v>1516</v>
      </c>
      <c r="H65" s="3240"/>
      <c r="I65" s="3240"/>
      <c r="J65" s="3240"/>
      <c r="K65" s="3240"/>
      <c r="L65" s="3240"/>
      <c r="M65" s="3240"/>
      <c r="N65" s="3240"/>
      <c r="O65" s="3240"/>
      <c r="P65" s="3240"/>
      <c r="Q65" s="3240"/>
      <c r="R65" s="3241"/>
    </row>
    <row r="66" spans="1:18" ht="36.75" customHeight="1">
      <c r="A66" s="1055"/>
      <c r="B66" s="1058" t="s">
        <v>2053</v>
      </c>
      <c r="C66" s="1038" t="s">
        <v>1327</v>
      </c>
      <c r="D66" s="1063"/>
      <c r="E66" s="1059"/>
      <c r="F66" s="1060"/>
      <c r="G66" s="1061"/>
      <c r="H66" s="1061"/>
      <c r="I66" s="1061"/>
      <c r="J66" s="1061"/>
      <c r="K66" s="1074">
        <v>300654</v>
      </c>
      <c r="L66" s="1061"/>
      <c r="M66" s="1191"/>
      <c r="N66" s="1061"/>
      <c r="O66" s="1061"/>
      <c r="P66" s="1061"/>
      <c r="Q66" s="1061"/>
      <c r="R66" s="1062"/>
    </row>
    <row r="67" spans="1:18" ht="36.75" customHeight="1">
      <c r="A67" s="1055"/>
      <c r="B67" s="1058" t="s">
        <v>2054</v>
      </c>
      <c r="C67" s="1038" t="s">
        <v>1327</v>
      </c>
      <c r="D67" s="1063"/>
      <c r="E67" s="1059"/>
      <c r="F67" s="1060"/>
      <c r="G67" s="1061"/>
      <c r="H67" s="1061"/>
      <c r="I67" s="1061"/>
      <c r="J67" s="1061"/>
      <c r="K67" s="1074">
        <v>311547</v>
      </c>
      <c r="L67" s="1061"/>
      <c r="M67" s="1191"/>
      <c r="N67" s="1061"/>
      <c r="O67" s="1061"/>
      <c r="P67" s="1061"/>
      <c r="Q67" s="1061"/>
      <c r="R67" s="1062"/>
    </row>
    <row r="68" spans="1:18" ht="36.75" customHeight="1">
      <c r="A68" s="1055"/>
      <c r="B68" s="1058" t="s">
        <v>2055</v>
      </c>
      <c r="C68" s="1038" t="s">
        <v>1327</v>
      </c>
      <c r="D68" s="1063"/>
      <c r="E68" s="1059"/>
      <c r="F68" s="1060"/>
      <c r="G68" s="1061"/>
      <c r="H68" s="1061"/>
      <c r="I68" s="1061"/>
      <c r="J68" s="1061"/>
      <c r="K68" s="1074">
        <v>344227</v>
      </c>
      <c r="L68" s="1061"/>
      <c r="M68" s="1191"/>
      <c r="N68" s="1061"/>
      <c r="O68" s="1061"/>
      <c r="P68" s="1061"/>
      <c r="Q68" s="1061"/>
      <c r="R68" s="1062"/>
    </row>
    <row r="69" spans="1:18" ht="39" customHeight="1">
      <c r="A69" s="1055"/>
      <c r="B69" s="1058" t="s">
        <v>2056</v>
      </c>
      <c r="C69" s="1311" t="s">
        <v>1327</v>
      </c>
      <c r="D69" s="368"/>
      <c r="E69" s="1059"/>
      <c r="F69" s="1060"/>
      <c r="G69" s="1061"/>
      <c r="H69" s="1061"/>
      <c r="I69" s="1061"/>
      <c r="J69" s="1061"/>
      <c r="K69" s="1074">
        <v>355120</v>
      </c>
      <c r="L69" s="1061"/>
      <c r="M69" s="1191"/>
      <c r="N69" s="1061"/>
      <c r="O69" s="1061"/>
      <c r="P69" s="1061"/>
      <c r="Q69" s="1061"/>
      <c r="R69" s="1062"/>
    </row>
    <row r="70" spans="1:18" ht="26.25" customHeight="1">
      <c r="A70" s="1055"/>
      <c r="B70" s="3237" t="s">
        <v>2058</v>
      </c>
      <c r="C70" s="3238"/>
      <c r="D70" s="3238"/>
      <c r="E70" s="1064"/>
      <c r="F70" s="1065"/>
      <c r="G70" s="1066"/>
      <c r="H70" s="1067"/>
      <c r="I70" s="1066"/>
      <c r="J70" s="1066"/>
      <c r="K70" s="1066"/>
      <c r="L70" s="1066"/>
      <c r="M70" s="1068"/>
      <c r="N70" s="1066"/>
      <c r="O70" s="1066"/>
      <c r="P70" s="1066"/>
      <c r="Q70" s="1066"/>
      <c r="R70" s="1069"/>
    </row>
    <row r="71" spans="1:18" ht="40.5" customHeight="1">
      <c r="A71" s="1055"/>
      <c r="B71" s="1058" t="s">
        <v>2037</v>
      </c>
      <c r="C71" s="1038" t="s">
        <v>1327</v>
      </c>
      <c r="D71" s="3245" t="s">
        <v>1930</v>
      </c>
      <c r="E71" s="1070"/>
      <c r="F71" s="1071"/>
      <c r="G71" s="1071"/>
      <c r="H71" s="1072"/>
      <c r="I71" s="1072"/>
      <c r="J71" s="1072"/>
      <c r="K71" s="1071">
        <v>289760</v>
      </c>
      <c r="L71" s="1072"/>
      <c r="M71" s="1191"/>
      <c r="N71" s="1067"/>
      <c r="O71" s="1067"/>
      <c r="P71" s="1067"/>
      <c r="Q71" s="1067"/>
      <c r="R71" s="1069"/>
    </row>
    <row r="72" spans="1:18" ht="40.5" customHeight="1">
      <c r="A72" s="1055"/>
      <c r="B72" s="1058" t="s">
        <v>2057</v>
      </c>
      <c r="C72" s="1038" t="s">
        <v>1327</v>
      </c>
      <c r="D72" s="3246"/>
      <c r="E72" s="1070"/>
      <c r="F72" s="1071"/>
      <c r="G72" s="1071"/>
      <c r="H72" s="1072"/>
      <c r="I72" s="1072"/>
      <c r="J72" s="1072"/>
      <c r="K72" s="1071">
        <v>289760</v>
      </c>
      <c r="L72" s="1072"/>
      <c r="M72" s="1191"/>
      <c r="N72" s="1067"/>
      <c r="O72" s="1067"/>
      <c r="P72" s="1067"/>
      <c r="Q72" s="1067"/>
      <c r="R72" s="1069"/>
    </row>
    <row r="73" spans="1:18" ht="40.5" customHeight="1">
      <c r="A73" s="1055"/>
      <c r="B73" s="1058" t="s">
        <v>2038</v>
      </c>
      <c r="C73" s="1309" t="s">
        <v>1327</v>
      </c>
      <c r="D73" s="3247"/>
      <c r="E73" s="1073"/>
      <c r="F73" s="1074"/>
      <c r="G73" s="1074"/>
      <c r="H73" s="1075"/>
      <c r="I73" s="1074"/>
      <c r="J73" s="1074"/>
      <c r="K73" s="1071">
        <v>322440</v>
      </c>
      <c r="L73" s="1074"/>
      <c r="M73" s="1191"/>
      <c r="N73" s="1060"/>
      <c r="O73" s="1060"/>
      <c r="P73" s="1060"/>
      <c r="Q73" s="1060"/>
      <c r="R73" s="1062"/>
    </row>
    <row r="74" spans="1:18" ht="40.5" customHeight="1">
      <c r="A74" s="1055"/>
      <c r="B74" s="3237" t="s">
        <v>2064</v>
      </c>
      <c r="C74" s="3238"/>
      <c r="D74" s="3238"/>
      <c r="E74" s="1056"/>
      <c r="F74" s="1057"/>
      <c r="G74" s="1057"/>
      <c r="H74" s="1057"/>
      <c r="I74" s="1057"/>
      <c r="J74" s="1057"/>
      <c r="K74" s="1057"/>
      <c r="L74" s="3248"/>
      <c r="M74" s="3248"/>
      <c r="N74" s="3248"/>
      <c r="O74" s="3248"/>
      <c r="P74" s="3248"/>
      <c r="Q74" s="3248"/>
      <c r="R74" s="3249"/>
    </row>
    <row r="75" spans="1:18" ht="40.5" customHeight="1">
      <c r="A75" s="1055"/>
      <c r="B75" s="1058" t="s">
        <v>2060</v>
      </c>
      <c r="C75" s="1038" t="s">
        <v>1327</v>
      </c>
      <c r="D75" s="3243" t="s">
        <v>1562</v>
      </c>
      <c r="E75" s="1059"/>
      <c r="F75" s="1060"/>
      <c r="G75" s="1061"/>
      <c r="H75" s="1061"/>
      <c r="I75" s="1061"/>
      <c r="J75" s="1061"/>
      <c r="K75" s="1071">
        <v>300654</v>
      </c>
      <c r="L75" s="1061"/>
      <c r="M75" s="1191"/>
      <c r="N75" s="1060"/>
      <c r="O75" s="1060"/>
      <c r="P75" s="1060"/>
      <c r="Q75" s="1060"/>
      <c r="R75" s="1076"/>
    </row>
    <row r="76" spans="1:18" ht="40.5" customHeight="1">
      <c r="A76" s="1000"/>
      <c r="B76" s="1058" t="s">
        <v>2061</v>
      </c>
      <c r="C76" s="1077" t="s">
        <v>1327</v>
      </c>
      <c r="D76" s="3244"/>
      <c r="E76" s="1078"/>
      <c r="F76" s="1078"/>
      <c r="G76" s="1078"/>
      <c r="H76" s="1290"/>
      <c r="I76" s="1078"/>
      <c r="J76" s="1078"/>
      <c r="K76" s="1082">
        <v>311547</v>
      </c>
      <c r="L76" s="1078"/>
      <c r="M76" s="1191"/>
      <c r="N76" s="1078"/>
      <c r="O76" s="1078"/>
      <c r="P76" s="1290"/>
      <c r="Q76" s="1290"/>
      <c r="R76" s="1291"/>
    </row>
    <row r="77" spans="1:18" ht="40.5" customHeight="1">
      <c r="A77" s="1000"/>
      <c r="B77" s="1058" t="s">
        <v>2062</v>
      </c>
      <c r="C77" s="1077" t="s">
        <v>1327</v>
      </c>
      <c r="D77" s="3244"/>
      <c r="E77" s="1078"/>
      <c r="F77" s="1078"/>
      <c r="G77" s="1078"/>
      <c r="H77" s="1290"/>
      <c r="I77" s="1078"/>
      <c r="J77" s="1078"/>
      <c r="K77" s="1081">
        <v>344227</v>
      </c>
      <c r="L77" s="1078"/>
      <c r="M77" s="1191"/>
      <c r="N77" s="1078"/>
      <c r="O77" s="1078"/>
      <c r="P77" s="1290"/>
      <c r="Q77" s="1290"/>
      <c r="R77" s="1291"/>
    </row>
    <row r="78" spans="1:18" ht="40.5" customHeight="1">
      <c r="A78" s="1000"/>
      <c r="B78" s="1058" t="s">
        <v>2063</v>
      </c>
      <c r="C78" s="1077" t="s">
        <v>1327</v>
      </c>
      <c r="D78" s="3244"/>
      <c r="E78" s="1078"/>
      <c r="F78" s="1078"/>
      <c r="G78" s="1078"/>
      <c r="H78" s="1290"/>
      <c r="I78" s="1078"/>
      <c r="J78" s="1078"/>
      <c r="K78" s="1081">
        <v>355120</v>
      </c>
      <c r="L78" s="1078"/>
      <c r="M78" s="1191"/>
      <c r="N78" s="1078"/>
      <c r="O78" s="1078"/>
      <c r="P78" s="1290"/>
      <c r="Q78" s="1290"/>
      <c r="R78" s="1291"/>
    </row>
    <row r="79" spans="1:18" ht="74.25" customHeight="1">
      <c r="A79" s="1000">
        <v>3</v>
      </c>
      <c r="B79" s="3178" t="s">
        <v>1971</v>
      </c>
      <c r="C79" s="3179"/>
      <c r="D79" s="3179"/>
      <c r="E79" s="3179"/>
      <c r="F79" s="3179"/>
      <c r="G79" s="3179"/>
      <c r="H79" s="3179"/>
      <c r="I79" s="3179"/>
      <c r="J79" s="3179"/>
      <c r="K79" s="3179"/>
      <c r="L79" s="3179"/>
      <c r="M79" s="3179"/>
      <c r="N79" s="3179"/>
      <c r="O79" s="3179"/>
      <c r="P79" s="3179"/>
      <c r="Q79" s="3179"/>
      <c r="R79" s="3180"/>
    </row>
    <row r="80" spans="1:18" ht="36.75" customHeight="1">
      <c r="A80" s="1000"/>
      <c r="B80" s="3209" t="s">
        <v>1726</v>
      </c>
      <c r="C80" s="3210"/>
      <c r="D80" s="3210"/>
      <c r="E80" s="3210"/>
      <c r="F80" s="3210"/>
      <c r="G80" s="3210"/>
      <c r="H80" s="3210"/>
      <c r="I80" s="3210"/>
      <c r="J80" s="3210"/>
      <c r="K80" s="3210"/>
      <c r="L80" s="3210"/>
      <c r="M80" s="3210"/>
      <c r="N80" s="3210"/>
      <c r="O80" s="3210"/>
      <c r="P80" s="3210"/>
      <c r="Q80" s="3210"/>
      <c r="R80" s="3242"/>
    </row>
    <row r="81" spans="1:18" ht="29.25" customHeight="1">
      <c r="A81" s="1000"/>
      <c r="B81" s="3209" t="s">
        <v>1611</v>
      </c>
      <c r="C81" s="3210"/>
      <c r="D81" s="3242"/>
      <c r="E81" s="1079"/>
      <c r="F81" s="3223" t="s">
        <v>1727</v>
      </c>
      <c r="G81" s="3223"/>
      <c r="H81" s="3223"/>
      <c r="I81" s="3223"/>
      <c r="J81" s="3223"/>
      <c r="K81" s="3223"/>
      <c r="L81" s="3223"/>
      <c r="M81" s="3223"/>
      <c r="N81" s="3223"/>
      <c r="O81" s="3223"/>
      <c r="P81" s="3223"/>
      <c r="Q81" s="1297"/>
      <c r="R81" s="1298"/>
    </row>
    <row r="82" spans="1:18" ht="44.25" customHeight="1">
      <c r="A82" s="1000"/>
      <c r="B82" s="1288" t="s">
        <v>1743</v>
      </c>
      <c r="C82" s="1289"/>
      <c r="D82" s="1314"/>
      <c r="E82" s="1287"/>
      <c r="F82" s="1080"/>
      <c r="G82" s="1080"/>
      <c r="H82" s="1312"/>
      <c r="I82" s="1312"/>
      <c r="J82" s="1312"/>
      <c r="K82" s="1312"/>
      <c r="L82" s="1312"/>
      <c r="M82" s="1312"/>
      <c r="N82" s="1312"/>
      <c r="O82" s="1080"/>
      <c r="P82" s="1080"/>
      <c r="Q82" s="1297"/>
      <c r="R82" s="1298"/>
    </row>
    <row r="83" spans="1:18" ht="44.25" customHeight="1">
      <c r="A83" s="1000"/>
      <c r="B83" s="1027" t="s">
        <v>2196</v>
      </c>
      <c r="C83" s="1038" t="s">
        <v>1327</v>
      </c>
      <c r="D83" s="3243" t="s">
        <v>1729</v>
      </c>
      <c r="E83" s="1044"/>
      <c r="F83" s="1044"/>
      <c r="G83" s="1046"/>
      <c r="H83" s="1040"/>
      <c r="I83" s="1040"/>
      <c r="J83" s="1040"/>
      <c r="K83" s="1041"/>
      <c r="L83" s="1040">
        <v>99510</v>
      </c>
      <c r="M83" s="1191"/>
      <c r="N83" s="1040"/>
      <c r="O83" s="1078"/>
      <c r="P83" s="1290"/>
      <c r="Q83" s="1290"/>
      <c r="R83" s="1291"/>
    </row>
    <row r="84" spans="1:18" ht="44.25" customHeight="1">
      <c r="A84" s="1000"/>
      <c r="B84" s="1027" t="s">
        <v>2197</v>
      </c>
      <c r="C84" s="1038" t="s">
        <v>1327</v>
      </c>
      <c r="D84" s="3244"/>
      <c r="E84" s="1078"/>
      <c r="F84" s="1078"/>
      <c r="G84" s="1078"/>
      <c r="H84" s="1290"/>
      <c r="I84" s="1078"/>
      <c r="J84" s="1078"/>
      <c r="K84" s="1081"/>
      <c r="L84" s="1081">
        <v>252520</v>
      </c>
      <c r="M84" s="1191"/>
      <c r="N84" s="1078"/>
      <c r="O84" s="1078"/>
      <c r="P84" s="1290"/>
      <c r="Q84" s="1290"/>
      <c r="R84" s="1291"/>
    </row>
    <row r="85" spans="1:18" ht="44.25" customHeight="1">
      <c r="A85" s="1000"/>
      <c r="B85" s="1027" t="s">
        <v>2198</v>
      </c>
      <c r="C85" s="1038" t="s">
        <v>1327</v>
      </c>
      <c r="D85" s="3244"/>
      <c r="E85" s="1078"/>
      <c r="F85" s="1078"/>
      <c r="G85" s="1078"/>
      <c r="H85" s="1290"/>
      <c r="I85" s="1078"/>
      <c r="J85" s="1078"/>
      <c r="K85" s="1081"/>
      <c r="L85" s="1081">
        <v>101650</v>
      </c>
      <c r="M85" s="1191"/>
      <c r="N85" s="1078"/>
      <c r="O85" s="1078"/>
      <c r="P85" s="1290"/>
      <c r="Q85" s="1290"/>
      <c r="R85" s="1291"/>
    </row>
    <row r="86" spans="1:18" ht="44.25" customHeight="1">
      <c r="A86" s="1000"/>
      <c r="B86" s="1288" t="s">
        <v>1746</v>
      </c>
      <c r="C86" s="1038"/>
      <c r="D86" s="1309"/>
      <c r="E86" s="1078"/>
      <c r="F86" s="1078"/>
      <c r="G86" s="1078"/>
      <c r="H86" s="1290"/>
      <c r="I86" s="1078"/>
      <c r="J86" s="1078"/>
      <c r="K86" s="1081"/>
      <c r="L86" s="1078"/>
      <c r="M86" s="1191"/>
      <c r="N86" s="1078"/>
      <c r="O86" s="1078"/>
      <c r="P86" s="1290"/>
      <c r="Q86" s="1290"/>
      <c r="R86" s="1291"/>
    </row>
    <row r="87" spans="1:18" ht="44.25" customHeight="1">
      <c r="A87" s="1000"/>
      <c r="B87" s="1027" t="s">
        <v>2199</v>
      </c>
      <c r="C87" s="1038" t="s">
        <v>1327</v>
      </c>
      <c r="D87" s="3243" t="s">
        <v>1729</v>
      </c>
      <c r="E87" s="1078"/>
      <c r="F87" s="1078"/>
      <c r="G87" s="1078"/>
      <c r="H87" s="1290"/>
      <c r="I87" s="1078"/>
      <c r="J87" s="1078"/>
      <c r="K87" s="1081"/>
      <c r="L87" s="1081">
        <v>202230</v>
      </c>
      <c r="M87" s="1191"/>
      <c r="N87" s="1078"/>
      <c r="O87" s="1078"/>
      <c r="P87" s="1290"/>
      <c r="Q87" s="1290"/>
      <c r="R87" s="1291"/>
    </row>
    <row r="88" spans="1:18" ht="44.25" customHeight="1">
      <c r="A88" s="1000"/>
      <c r="B88" s="1027" t="s">
        <v>2200</v>
      </c>
      <c r="C88" s="1038" t="s">
        <v>1327</v>
      </c>
      <c r="D88" s="3244"/>
      <c r="E88" s="1078"/>
      <c r="F88" s="1078"/>
      <c r="G88" s="1078"/>
      <c r="H88" s="1290"/>
      <c r="I88" s="1078"/>
      <c r="J88" s="1078"/>
      <c r="K88" s="1081"/>
      <c r="L88" s="1081">
        <v>263220</v>
      </c>
      <c r="M88" s="1191"/>
      <c r="N88" s="1078"/>
      <c r="O88" s="1078"/>
      <c r="P88" s="1290"/>
      <c r="Q88" s="1290"/>
      <c r="R88" s="1291"/>
    </row>
    <row r="89" spans="1:18" ht="44.25" customHeight="1">
      <c r="A89" s="1000"/>
      <c r="B89" s="1027" t="s">
        <v>2201</v>
      </c>
      <c r="C89" s="1038" t="s">
        <v>1327</v>
      </c>
      <c r="D89" s="368"/>
      <c r="E89" s="1078"/>
      <c r="F89" s="1078"/>
      <c r="G89" s="1078"/>
      <c r="H89" s="1290"/>
      <c r="I89" s="1078"/>
      <c r="J89" s="1078"/>
      <c r="K89" s="1081"/>
      <c r="L89" s="1081">
        <v>160500</v>
      </c>
      <c r="M89" s="1191"/>
      <c r="N89" s="1078"/>
      <c r="O89" s="1078"/>
      <c r="P89" s="1290"/>
      <c r="Q89" s="1290"/>
      <c r="R89" s="1291"/>
    </row>
    <row r="90" spans="1:18" ht="44.25" customHeight="1">
      <c r="A90" s="1000"/>
      <c r="B90" s="3209" t="s">
        <v>1749</v>
      </c>
      <c r="C90" s="3242"/>
      <c r="D90" s="1309"/>
      <c r="E90" s="1078"/>
      <c r="F90" s="1078"/>
      <c r="G90" s="1078"/>
      <c r="H90" s="1290"/>
      <c r="I90" s="1078"/>
      <c r="J90" s="1078"/>
      <c r="K90" s="1081"/>
      <c r="L90" s="1078"/>
      <c r="M90" s="1191"/>
      <c r="N90" s="1078"/>
      <c r="O90" s="1078"/>
      <c r="P90" s="1290"/>
      <c r="Q90" s="1290"/>
      <c r="R90" s="1291"/>
    </row>
    <row r="91" spans="1:18" ht="44.25" customHeight="1">
      <c r="A91" s="1000"/>
      <c r="B91" s="1027" t="s">
        <v>2202</v>
      </c>
      <c r="C91" s="1038" t="s">
        <v>1327</v>
      </c>
      <c r="D91" s="3243" t="s">
        <v>1729</v>
      </c>
      <c r="E91" s="1078"/>
      <c r="F91" s="1078"/>
      <c r="G91" s="1078"/>
      <c r="H91" s="1290"/>
      <c r="I91" s="1078"/>
      <c r="J91" s="1078"/>
      <c r="K91" s="1081"/>
      <c r="L91" s="1081">
        <v>242890</v>
      </c>
      <c r="M91" s="1191"/>
      <c r="N91" s="1078"/>
      <c r="O91" s="1078"/>
      <c r="P91" s="1290"/>
      <c r="Q91" s="1290"/>
      <c r="R91" s="1291"/>
    </row>
    <row r="92" spans="1:18" ht="44.25" customHeight="1">
      <c r="A92" s="1000"/>
      <c r="B92" s="1027" t="s">
        <v>2203</v>
      </c>
      <c r="C92" s="1038" t="s">
        <v>1327</v>
      </c>
      <c r="D92" s="3244"/>
      <c r="E92" s="1078"/>
      <c r="F92" s="1078"/>
      <c r="G92" s="1078"/>
      <c r="H92" s="1290"/>
      <c r="I92" s="1078"/>
      <c r="J92" s="1078"/>
      <c r="K92" s="1081"/>
      <c r="L92" s="1081">
        <v>273920</v>
      </c>
      <c r="M92" s="1191"/>
      <c r="N92" s="1078"/>
      <c r="O92" s="1078"/>
      <c r="P92" s="1290"/>
      <c r="Q92" s="1290"/>
      <c r="R92" s="1291"/>
    </row>
    <row r="93" spans="1:18" ht="44.25" customHeight="1">
      <c r="A93" s="1000"/>
      <c r="B93" s="1027" t="s">
        <v>2204</v>
      </c>
      <c r="C93" s="1038" t="s">
        <v>1327</v>
      </c>
      <c r="D93" s="3244"/>
      <c r="E93" s="1078"/>
      <c r="F93" s="1078"/>
      <c r="G93" s="1078"/>
      <c r="H93" s="1290"/>
      <c r="I93" s="1078"/>
      <c r="J93" s="1078"/>
      <c r="K93" s="1081"/>
      <c r="L93" s="1081">
        <v>374500</v>
      </c>
      <c r="M93" s="1191"/>
      <c r="N93" s="1078"/>
      <c r="O93" s="1078"/>
      <c r="P93" s="1290"/>
      <c r="Q93" s="1290"/>
      <c r="R93" s="1291"/>
    </row>
    <row r="94" spans="1:18" ht="36.75" customHeight="1">
      <c r="A94" s="1000"/>
      <c r="B94" s="1027" t="s">
        <v>2205</v>
      </c>
      <c r="C94" s="1038" t="s">
        <v>1327</v>
      </c>
      <c r="D94" s="3243" t="s">
        <v>1729</v>
      </c>
      <c r="E94" s="1078"/>
      <c r="F94" s="1078"/>
      <c r="G94" s="1078"/>
      <c r="H94" s="1290"/>
      <c r="I94" s="1078"/>
      <c r="J94" s="1078"/>
      <c r="K94" s="1081"/>
      <c r="L94" s="1081">
        <v>374500</v>
      </c>
      <c r="M94" s="1191"/>
      <c r="N94" s="1078"/>
      <c r="O94" s="1078"/>
      <c r="P94" s="1290"/>
      <c r="Q94" s="1290"/>
      <c r="R94" s="1291"/>
    </row>
    <row r="95" spans="1:18" ht="30">
      <c r="A95" s="1000"/>
      <c r="B95" s="1027" t="s">
        <v>2206</v>
      </c>
      <c r="C95" s="1038" t="s">
        <v>1327</v>
      </c>
      <c r="D95" s="3244"/>
      <c r="E95" s="1078"/>
      <c r="F95" s="1078"/>
      <c r="G95" s="1078"/>
      <c r="H95" s="1290"/>
      <c r="I95" s="1078"/>
      <c r="J95" s="1078"/>
      <c r="K95" s="1081"/>
      <c r="L95" s="1081">
        <v>304950</v>
      </c>
      <c r="M95" s="1191"/>
      <c r="N95" s="1078"/>
      <c r="O95" s="1078"/>
      <c r="P95" s="1290"/>
      <c r="Q95" s="1290"/>
      <c r="R95" s="1291"/>
    </row>
    <row r="96" spans="1:18" ht="30">
      <c r="A96" s="1000"/>
      <c r="B96" s="1027" t="s">
        <v>2207</v>
      </c>
      <c r="C96" s="1038" t="s">
        <v>1327</v>
      </c>
      <c r="D96" s="3244"/>
      <c r="E96" s="1078"/>
      <c r="F96" s="1078"/>
      <c r="G96" s="1078"/>
      <c r="H96" s="1290"/>
      <c r="I96" s="1078"/>
      <c r="J96" s="1078"/>
      <c r="K96" s="1081"/>
      <c r="L96" s="1081">
        <v>385200</v>
      </c>
      <c r="M96" s="1191"/>
      <c r="N96" s="1078"/>
      <c r="O96" s="1078"/>
      <c r="P96" s="1290"/>
      <c r="Q96" s="1290"/>
      <c r="R96" s="1291"/>
    </row>
    <row r="97" spans="1:18" ht="30" customHeight="1">
      <c r="A97" s="1000"/>
      <c r="B97" s="1027" t="s">
        <v>2208</v>
      </c>
      <c r="C97" s="1038" t="s">
        <v>1327</v>
      </c>
      <c r="D97" s="3243" t="s">
        <v>1729</v>
      </c>
      <c r="E97" s="1078"/>
      <c r="F97" s="1078"/>
      <c r="G97" s="1078"/>
      <c r="H97" s="1290"/>
      <c r="I97" s="1078"/>
      <c r="J97" s="1078"/>
      <c r="K97" s="1081"/>
      <c r="L97" s="1081">
        <v>315650</v>
      </c>
      <c r="M97" s="1191"/>
      <c r="N97" s="1078"/>
      <c r="O97" s="1078"/>
      <c r="P97" s="1290"/>
      <c r="Q97" s="1290"/>
      <c r="R97" s="1291"/>
    </row>
    <row r="98" spans="1:18" ht="30">
      <c r="A98" s="1000"/>
      <c r="B98" s="1027" t="s">
        <v>2209</v>
      </c>
      <c r="C98" s="1038" t="s">
        <v>1327</v>
      </c>
      <c r="D98" s="3244"/>
      <c r="E98" s="1078"/>
      <c r="F98" s="1078"/>
      <c r="G98" s="1078"/>
      <c r="H98" s="1290"/>
      <c r="I98" s="1078"/>
      <c r="J98" s="1078"/>
      <c r="K98" s="1081"/>
      <c r="L98" s="1081">
        <v>294500</v>
      </c>
      <c r="M98" s="1191"/>
      <c r="N98" s="1078"/>
      <c r="O98" s="1078"/>
      <c r="P98" s="1290"/>
      <c r="Q98" s="1290"/>
      <c r="R98" s="1291"/>
    </row>
    <row r="99" spans="1:18" ht="30">
      <c r="A99" s="1000"/>
      <c r="B99" s="1027" t="s">
        <v>2210</v>
      </c>
      <c r="C99" s="1038" t="s">
        <v>1327</v>
      </c>
      <c r="D99" s="3244"/>
      <c r="E99" s="1078"/>
      <c r="F99" s="1078"/>
      <c r="G99" s="1078"/>
      <c r="H99" s="1290"/>
      <c r="I99" s="1078"/>
      <c r="J99" s="1078"/>
      <c r="K99" s="1081"/>
      <c r="L99" s="1081">
        <v>620600</v>
      </c>
      <c r="M99" s="1191"/>
      <c r="N99" s="1078"/>
      <c r="O99" s="1078"/>
      <c r="P99" s="1290"/>
      <c r="Q99" s="1290"/>
      <c r="R99" s="1291"/>
    </row>
    <row r="100" spans="1:18" ht="30">
      <c r="A100" s="1000"/>
      <c r="B100" s="1027" t="s">
        <v>2211</v>
      </c>
      <c r="C100" s="1038" t="s">
        <v>1327</v>
      </c>
      <c r="D100" s="3244"/>
      <c r="E100" s="1078"/>
      <c r="F100" s="1078"/>
      <c r="G100" s="1078"/>
      <c r="H100" s="1290"/>
      <c r="I100" s="1078"/>
      <c r="J100" s="1078"/>
      <c r="K100" s="1081"/>
      <c r="L100" s="1081">
        <v>952300</v>
      </c>
      <c r="M100" s="1191"/>
      <c r="N100" s="1078"/>
      <c r="O100" s="1078"/>
      <c r="P100" s="1290"/>
      <c r="Q100" s="1290"/>
      <c r="R100" s="1291"/>
    </row>
    <row r="101" spans="1:18" ht="30">
      <c r="A101" s="1000"/>
      <c r="B101" s="1027" t="s">
        <v>2212</v>
      </c>
      <c r="C101" s="1038" t="s">
        <v>1327</v>
      </c>
      <c r="D101" s="3250"/>
      <c r="E101" s="1078"/>
      <c r="F101" s="1078"/>
      <c r="G101" s="1078"/>
      <c r="H101" s="1290"/>
      <c r="I101" s="1078"/>
      <c r="J101" s="1078"/>
      <c r="K101" s="1081"/>
      <c r="L101" s="1081">
        <v>349890</v>
      </c>
      <c r="M101" s="1191"/>
      <c r="N101" s="1078"/>
      <c r="O101" s="1078"/>
      <c r="P101" s="1290"/>
      <c r="Q101" s="1290"/>
      <c r="R101" s="1291"/>
    </row>
    <row r="102" spans="1:18" ht="31.5" customHeight="1">
      <c r="A102" s="1000"/>
      <c r="B102" s="3209" t="s">
        <v>1748</v>
      </c>
      <c r="C102" s="3242"/>
      <c r="D102" s="1311"/>
      <c r="E102" s="1078"/>
      <c r="F102" s="1078"/>
      <c r="G102" s="1078"/>
      <c r="H102" s="1290"/>
      <c r="I102" s="1078"/>
      <c r="J102" s="1078"/>
      <c r="K102" s="1216"/>
      <c r="L102" s="1078"/>
      <c r="M102" s="1082"/>
      <c r="N102" s="1078"/>
      <c r="O102" s="1078"/>
      <c r="P102" s="1290"/>
      <c r="Q102" s="1290"/>
      <c r="R102" s="1291"/>
    </row>
    <row r="103" spans="1:18" ht="30" customHeight="1">
      <c r="A103" s="1000"/>
      <c r="B103" s="1027" t="s">
        <v>2213</v>
      </c>
      <c r="C103" s="1038" t="s">
        <v>1327</v>
      </c>
      <c r="D103" s="3243" t="s">
        <v>1729</v>
      </c>
      <c r="E103" s="1078"/>
      <c r="F103" s="1078"/>
      <c r="G103" s="1078"/>
      <c r="H103" s="1290"/>
      <c r="I103" s="1078"/>
      <c r="J103" s="1078"/>
      <c r="K103" s="1082"/>
      <c r="L103" s="1082">
        <v>133750</v>
      </c>
      <c r="M103" s="1191"/>
      <c r="N103" s="1078"/>
      <c r="O103" s="1078"/>
      <c r="P103" s="1290"/>
      <c r="Q103" s="1290"/>
      <c r="R103" s="1291"/>
    </row>
    <row r="104" spans="1:18" ht="30">
      <c r="A104" s="1000"/>
      <c r="B104" s="1027" t="s">
        <v>2214</v>
      </c>
      <c r="C104" s="1038" t="s">
        <v>1327</v>
      </c>
      <c r="D104" s="3250"/>
      <c r="E104" s="1078"/>
      <c r="F104" s="1078"/>
      <c r="G104" s="1078"/>
      <c r="H104" s="1290"/>
      <c r="I104" s="1078"/>
      <c r="J104" s="1078"/>
      <c r="K104" s="1081"/>
      <c r="L104" s="1081">
        <v>273920</v>
      </c>
      <c r="M104" s="1191"/>
      <c r="N104" s="1078"/>
      <c r="O104" s="1078"/>
      <c r="P104" s="1290"/>
      <c r="Q104" s="1290"/>
      <c r="R104" s="1291"/>
    </row>
    <row r="105" spans="1:18" ht="60" customHeight="1">
      <c r="A105" s="1000"/>
      <c r="B105" s="1027" t="s">
        <v>2197</v>
      </c>
      <c r="C105" s="1038" t="s">
        <v>1327</v>
      </c>
      <c r="D105" s="3243" t="s">
        <v>1729</v>
      </c>
      <c r="E105" s="1078"/>
      <c r="F105" s="1078"/>
      <c r="G105" s="1078"/>
      <c r="H105" s="1290"/>
      <c r="I105" s="1078"/>
      <c r="J105" s="1078"/>
      <c r="K105" s="1081"/>
      <c r="L105" s="1081">
        <v>199020</v>
      </c>
      <c r="M105" s="1191"/>
      <c r="N105" s="1078"/>
      <c r="O105" s="1078"/>
      <c r="P105" s="1290"/>
      <c r="Q105" s="1290"/>
      <c r="R105" s="1291"/>
    </row>
    <row r="106" spans="1:18" ht="30">
      <c r="A106" s="1000"/>
      <c r="B106" s="1027" t="s">
        <v>2215</v>
      </c>
      <c r="C106" s="1038" t="s">
        <v>1327</v>
      </c>
      <c r="D106" s="3244"/>
      <c r="E106" s="1078"/>
      <c r="F106" s="1078"/>
      <c r="G106" s="1078"/>
      <c r="H106" s="1290"/>
      <c r="I106" s="1078"/>
      <c r="J106" s="1078"/>
      <c r="K106" s="1081"/>
      <c r="L106" s="1081">
        <v>99510</v>
      </c>
      <c r="M106" s="1191"/>
      <c r="N106" s="1078"/>
      <c r="O106" s="1078"/>
      <c r="P106" s="1290"/>
      <c r="Q106" s="1290"/>
      <c r="R106" s="1291"/>
    </row>
    <row r="107" spans="1:18" ht="30">
      <c r="A107" s="1000"/>
      <c r="B107" s="1027" t="s">
        <v>2216</v>
      </c>
      <c r="C107" s="1038" t="s">
        <v>1327</v>
      </c>
      <c r="D107" s="3244"/>
      <c r="E107" s="1078"/>
      <c r="F107" s="1078"/>
      <c r="G107" s="1078"/>
      <c r="H107" s="1290"/>
      <c r="I107" s="1078"/>
      <c r="J107" s="1078"/>
      <c r="K107" s="1081"/>
      <c r="L107" s="1081">
        <v>194740</v>
      </c>
      <c r="M107" s="1191"/>
      <c r="N107" s="1078"/>
      <c r="O107" s="1078"/>
      <c r="P107" s="1290"/>
      <c r="Q107" s="1290"/>
      <c r="R107" s="1291"/>
    </row>
    <row r="108" spans="1:18" ht="31.5" customHeight="1">
      <c r="A108" s="1000"/>
      <c r="B108" s="3209" t="s">
        <v>1744</v>
      </c>
      <c r="C108" s="3242"/>
      <c r="D108" s="1309"/>
      <c r="E108" s="1078"/>
      <c r="F108" s="1078"/>
      <c r="G108" s="1078"/>
      <c r="H108" s="1290"/>
      <c r="I108" s="1078"/>
      <c r="J108" s="1078"/>
      <c r="K108" s="1191"/>
      <c r="L108" s="1078"/>
      <c r="M108" s="1191"/>
      <c r="N108" s="1078"/>
      <c r="O108" s="1078"/>
      <c r="P108" s="1290"/>
      <c r="Q108" s="1290"/>
      <c r="R108" s="1291"/>
    </row>
    <row r="109" spans="1:18" ht="30" customHeight="1">
      <c r="A109" s="1000"/>
      <c r="B109" s="1027" t="s">
        <v>2217</v>
      </c>
      <c r="C109" s="1038" t="s">
        <v>1327</v>
      </c>
      <c r="D109" s="3243" t="s">
        <v>1729</v>
      </c>
      <c r="E109" s="1078"/>
      <c r="F109" s="1078"/>
      <c r="G109" s="1078"/>
      <c r="H109" s="1290"/>
      <c r="I109" s="1078"/>
      <c r="J109" s="1078"/>
      <c r="K109" s="1082"/>
      <c r="L109" s="1082">
        <v>98440</v>
      </c>
      <c r="M109" s="1191"/>
      <c r="N109" s="1078"/>
      <c r="O109" s="1078"/>
      <c r="P109" s="1290"/>
      <c r="Q109" s="1290"/>
      <c r="R109" s="1291"/>
    </row>
    <row r="110" spans="1:18" ht="30">
      <c r="A110" s="1000"/>
      <c r="B110" s="1027" t="s">
        <v>2218</v>
      </c>
      <c r="C110" s="1038" t="s">
        <v>1327</v>
      </c>
      <c r="D110" s="3244"/>
      <c r="E110" s="1078"/>
      <c r="F110" s="1078"/>
      <c r="G110" s="1078"/>
      <c r="H110" s="1290"/>
      <c r="I110" s="1078"/>
      <c r="J110" s="1078"/>
      <c r="K110" s="1082"/>
      <c r="L110" s="1082">
        <v>156220</v>
      </c>
      <c r="M110" s="1191"/>
      <c r="N110" s="1078"/>
      <c r="O110" s="1078"/>
      <c r="P110" s="1290"/>
      <c r="Q110" s="1290"/>
      <c r="R110" s="1291"/>
    </row>
    <row r="111" spans="1:18" ht="45">
      <c r="A111" s="1000"/>
      <c r="B111" s="1027" t="s">
        <v>2219</v>
      </c>
      <c r="C111" s="1038" t="s">
        <v>1327</v>
      </c>
      <c r="D111" s="3244"/>
      <c r="E111" s="1078"/>
      <c r="F111" s="1078"/>
      <c r="G111" s="1078"/>
      <c r="H111" s="1290"/>
      <c r="I111" s="1078"/>
      <c r="J111" s="1078"/>
      <c r="K111" s="1082"/>
      <c r="L111" s="1082">
        <v>211860</v>
      </c>
      <c r="M111" s="1191"/>
      <c r="N111" s="1078"/>
      <c r="O111" s="1078"/>
      <c r="P111" s="1290"/>
      <c r="Q111" s="1290"/>
      <c r="R111" s="1291"/>
    </row>
    <row r="112" spans="1:18" ht="31.5" customHeight="1">
      <c r="A112" s="1000"/>
      <c r="B112" s="3209" t="s">
        <v>1745</v>
      </c>
      <c r="C112" s="3242"/>
      <c r="D112" s="3250"/>
      <c r="E112" s="1078"/>
      <c r="F112" s="1078"/>
      <c r="G112" s="1078"/>
      <c r="H112" s="1290"/>
      <c r="I112" s="1078"/>
      <c r="J112" s="1078"/>
      <c r="K112" s="1191"/>
      <c r="L112" s="1078"/>
      <c r="M112" s="1191"/>
      <c r="N112" s="1078"/>
      <c r="O112" s="1078"/>
      <c r="P112" s="1290"/>
      <c r="Q112" s="1290"/>
      <c r="R112" s="1291"/>
    </row>
    <row r="113" spans="1:18" ht="30">
      <c r="A113" s="1000"/>
      <c r="B113" s="1027" t="s">
        <v>2220</v>
      </c>
      <c r="C113" s="1038" t="s">
        <v>1327</v>
      </c>
      <c r="D113" s="3243" t="s">
        <v>1729</v>
      </c>
      <c r="E113" s="1078"/>
      <c r="F113" s="1078"/>
      <c r="G113" s="1078"/>
      <c r="H113" s="1290"/>
      <c r="I113" s="1078"/>
      <c r="J113" s="1078"/>
      <c r="K113" s="1082"/>
      <c r="L113" s="1082">
        <v>123050</v>
      </c>
      <c r="M113" s="1191"/>
      <c r="N113" s="1078"/>
      <c r="O113" s="1078"/>
      <c r="P113" s="1290"/>
      <c r="Q113" s="1290"/>
      <c r="R113" s="1291"/>
    </row>
    <row r="114" spans="1:18" ht="36" customHeight="1">
      <c r="A114" s="1000"/>
      <c r="B114" s="1027" t="s">
        <v>2221</v>
      </c>
      <c r="C114" s="1038" t="s">
        <v>1327</v>
      </c>
      <c r="D114" s="3244"/>
      <c r="E114" s="1078"/>
      <c r="F114" s="1078"/>
      <c r="G114" s="1078"/>
      <c r="H114" s="1290"/>
      <c r="I114" s="1078"/>
      <c r="J114" s="1078"/>
      <c r="K114" s="1082"/>
      <c r="L114" s="1082">
        <v>112350</v>
      </c>
      <c r="M114" s="1191"/>
      <c r="N114" s="1078"/>
      <c r="O114" s="1078"/>
      <c r="P114" s="1290"/>
      <c r="Q114" s="1290"/>
      <c r="R114" s="1291"/>
    </row>
    <row r="115" spans="1:18" ht="42" customHeight="1">
      <c r="A115" s="1000"/>
      <c r="B115" s="1027" t="s">
        <v>2222</v>
      </c>
      <c r="C115" s="1038" t="s">
        <v>1327</v>
      </c>
      <c r="D115" s="3244"/>
      <c r="E115" s="1078"/>
      <c r="F115" s="1078"/>
      <c r="G115" s="1078"/>
      <c r="H115" s="1290"/>
      <c r="I115" s="1078"/>
      <c r="J115" s="1078"/>
      <c r="K115" s="1082"/>
      <c r="L115" s="1082">
        <v>141240</v>
      </c>
      <c r="M115" s="1191"/>
      <c r="N115" s="1078"/>
      <c r="O115" s="1078"/>
      <c r="P115" s="1290"/>
      <c r="Q115" s="1290"/>
      <c r="R115" s="1291"/>
    </row>
    <row r="116" spans="1:18" ht="28.5" customHeight="1">
      <c r="A116" s="1000"/>
      <c r="B116" s="1027" t="s">
        <v>2223</v>
      </c>
      <c r="C116" s="1038" t="s">
        <v>1327</v>
      </c>
      <c r="D116" s="3250"/>
      <c r="E116" s="1078"/>
      <c r="F116" s="1078"/>
      <c r="G116" s="1078"/>
      <c r="H116" s="1290"/>
      <c r="I116" s="1078"/>
      <c r="J116" s="1078"/>
      <c r="K116" s="1082"/>
      <c r="L116" s="1082">
        <v>109140</v>
      </c>
      <c r="M116" s="1191"/>
      <c r="N116" s="1078"/>
      <c r="O116" s="1078"/>
      <c r="P116" s="1290"/>
      <c r="Q116" s="1290"/>
      <c r="R116" s="1291"/>
    </row>
    <row r="117" spans="1:18" ht="28.5" customHeight="1">
      <c r="A117" s="1000"/>
      <c r="B117" s="3209" t="s">
        <v>1765</v>
      </c>
      <c r="C117" s="3242"/>
      <c r="D117" s="1311"/>
      <c r="E117" s="1078"/>
      <c r="F117" s="1078"/>
      <c r="G117" s="1078"/>
      <c r="H117" s="1290"/>
      <c r="I117" s="1078"/>
      <c r="J117" s="1078"/>
      <c r="K117" s="1191"/>
      <c r="L117" s="1078"/>
      <c r="M117" s="1191"/>
      <c r="N117" s="1078"/>
      <c r="O117" s="1078"/>
      <c r="P117" s="1290"/>
      <c r="Q117" s="1290"/>
      <c r="R117" s="1291"/>
    </row>
    <row r="118" spans="1:18" ht="28.5" customHeight="1">
      <c r="A118" s="1000"/>
      <c r="B118" s="1027" t="s">
        <v>2224</v>
      </c>
      <c r="C118" s="1038" t="s">
        <v>1327</v>
      </c>
      <c r="D118" s="3243" t="s">
        <v>1729</v>
      </c>
      <c r="E118" s="1078"/>
      <c r="F118" s="1078"/>
      <c r="G118" s="1078"/>
      <c r="H118" s="1290"/>
      <c r="I118" s="1078"/>
      <c r="J118" s="1078"/>
      <c r="K118" s="1082"/>
      <c r="L118" s="1082">
        <v>114490</v>
      </c>
      <c r="M118" s="1191"/>
      <c r="N118" s="1078"/>
      <c r="O118" s="1078"/>
      <c r="P118" s="1290"/>
      <c r="Q118" s="1290"/>
      <c r="R118" s="1291"/>
    </row>
    <row r="119" spans="1:18" ht="27" customHeight="1">
      <c r="A119" s="1000"/>
      <c r="B119" s="1027" t="s">
        <v>2225</v>
      </c>
      <c r="C119" s="1038" t="s">
        <v>1327</v>
      </c>
      <c r="D119" s="3244"/>
      <c r="E119" s="1078"/>
      <c r="F119" s="1078"/>
      <c r="G119" s="1078"/>
      <c r="H119" s="1290"/>
      <c r="I119" s="1078"/>
      <c r="J119" s="1078"/>
      <c r="K119" s="1082"/>
      <c r="L119" s="1082">
        <v>104860</v>
      </c>
      <c r="M119" s="1191"/>
      <c r="N119" s="1078"/>
      <c r="O119" s="1078"/>
      <c r="P119" s="1290"/>
      <c r="Q119" s="1290"/>
      <c r="R119" s="1291"/>
    </row>
    <row r="120" spans="1:18" ht="31.5" customHeight="1">
      <c r="A120" s="1000"/>
      <c r="B120" s="3209" t="s">
        <v>1761</v>
      </c>
      <c r="C120" s="3242"/>
      <c r="D120" s="3244"/>
      <c r="E120" s="1078"/>
      <c r="F120" s="1078"/>
      <c r="G120" s="1078"/>
      <c r="H120" s="1290"/>
      <c r="I120" s="1078"/>
      <c r="J120" s="1078"/>
      <c r="K120" s="1191"/>
      <c r="L120" s="1078"/>
      <c r="M120" s="1191"/>
      <c r="N120" s="1078"/>
      <c r="O120" s="1078"/>
      <c r="P120" s="1290"/>
      <c r="Q120" s="1290"/>
      <c r="R120" s="1291"/>
    </row>
    <row r="121" spans="1:18" ht="32.25" customHeight="1">
      <c r="A121" s="1000"/>
      <c r="B121" s="1027" t="s">
        <v>2226</v>
      </c>
      <c r="C121" s="1038" t="s">
        <v>1327</v>
      </c>
      <c r="D121" s="3244"/>
      <c r="E121" s="1078"/>
      <c r="F121" s="1078"/>
      <c r="G121" s="1078"/>
      <c r="H121" s="1290"/>
      <c r="I121" s="1078"/>
      <c r="J121" s="1078"/>
      <c r="K121" s="1081"/>
      <c r="L121" s="1081">
        <v>124120</v>
      </c>
      <c r="M121" s="1191"/>
      <c r="N121" s="1078"/>
      <c r="O121" s="1078"/>
      <c r="P121" s="1290"/>
      <c r="Q121" s="1290"/>
      <c r="R121" s="1291"/>
    </row>
    <row r="122" spans="1:18" ht="30">
      <c r="A122" s="1000"/>
      <c r="B122" s="1027" t="s">
        <v>2227</v>
      </c>
      <c r="C122" s="1038" t="s">
        <v>1327</v>
      </c>
      <c r="D122" s="3250"/>
      <c r="E122" s="1078"/>
      <c r="F122" s="1078"/>
      <c r="G122" s="1078"/>
      <c r="H122" s="1290"/>
      <c r="I122" s="1078"/>
      <c r="J122" s="1078"/>
      <c r="K122" s="1081"/>
      <c r="L122" s="1081">
        <v>145520</v>
      </c>
      <c r="M122" s="1191"/>
      <c r="N122" s="1078"/>
      <c r="O122" s="1078"/>
      <c r="P122" s="1290"/>
      <c r="Q122" s="1290"/>
      <c r="R122" s="1291"/>
    </row>
    <row r="123" spans="1:18" ht="39" customHeight="1">
      <c r="A123" s="1000">
        <v>4</v>
      </c>
      <c r="B123" s="3178" t="s">
        <v>2267</v>
      </c>
      <c r="C123" s="3179"/>
      <c r="D123" s="3179"/>
      <c r="E123" s="3179"/>
      <c r="F123" s="3179"/>
      <c r="G123" s="3179"/>
      <c r="H123" s="3179"/>
      <c r="I123" s="3179"/>
      <c r="J123" s="3179"/>
      <c r="K123" s="3179"/>
      <c r="L123" s="3179"/>
      <c r="M123" s="3179"/>
      <c r="N123" s="3179"/>
      <c r="O123" s="3179"/>
      <c r="P123" s="3179"/>
      <c r="Q123" s="3179"/>
      <c r="R123" s="3180"/>
    </row>
    <row r="124" spans="1:18" ht="32.25" customHeight="1">
      <c r="A124" s="1000"/>
      <c r="B124" s="1300"/>
      <c r="C124" s="1301"/>
      <c r="D124" s="1301"/>
      <c r="E124" s="3222" t="s">
        <v>2272</v>
      </c>
      <c r="F124" s="3223"/>
      <c r="G124" s="3223"/>
      <c r="H124" s="3223"/>
      <c r="I124" s="3223"/>
      <c r="J124" s="3223"/>
      <c r="K124" s="3223"/>
      <c r="L124" s="3223"/>
      <c r="M124" s="3223"/>
      <c r="N124" s="3223"/>
      <c r="O124" s="3223"/>
      <c r="P124" s="3223"/>
      <c r="Q124" s="3223"/>
      <c r="R124" s="3224"/>
    </row>
    <row r="125" spans="1:18" ht="25.5" customHeight="1">
      <c r="A125" s="1000"/>
      <c r="B125" s="3237" t="s">
        <v>2111</v>
      </c>
      <c r="C125" s="3238"/>
      <c r="D125" s="3238"/>
      <c r="E125" s="3238"/>
      <c r="F125" s="1078"/>
      <c r="G125" s="1078"/>
      <c r="H125" s="1290"/>
      <c r="I125" s="1078"/>
      <c r="J125" s="1078"/>
      <c r="K125" s="1081"/>
      <c r="L125" s="1081"/>
      <c r="M125" s="1327"/>
      <c r="N125" s="1078"/>
      <c r="O125" s="1078"/>
      <c r="P125" s="1290"/>
      <c r="Q125" s="1290"/>
      <c r="R125" s="1291"/>
    </row>
    <row r="126" spans="1:18" ht="26.25" customHeight="1">
      <c r="A126" s="1000"/>
      <c r="B126" s="1058" t="s">
        <v>2114</v>
      </c>
      <c r="C126" s="1077" t="s">
        <v>121</v>
      </c>
      <c r="D126" s="3320" t="s">
        <v>2112</v>
      </c>
      <c r="E126" s="1334">
        <f>1750000/1.08</f>
        <v>1620370.3703703703</v>
      </c>
      <c r="F126" s="1334">
        <v>2193518.5185185182</v>
      </c>
      <c r="G126" s="1334">
        <v>2193518.5185185182</v>
      </c>
      <c r="H126" s="1334">
        <v>2193518.5185185182</v>
      </c>
      <c r="I126" s="1334">
        <v>2193518.5185185182</v>
      </c>
      <c r="J126" s="1334">
        <v>2193518.5185185182</v>
      </c>
      <c r="K126" s="1334">
        <v>2193518.5185185182</v>
      </c>
      <c r="L126" s="1334">
        <v>2193518.5185185182</v>
      </c>
      <c r="M126" s="1334">
        <v>2193518.5185185182</v>
      </c>
      <c r="N126" s="1334">
        <v>2193518.5185185182</v>
      </c>
      <c r="O126" s="1334">
        <v>2193518.5185185182</v>
      </c>
      <c r="P126" s="1334">
        <v>2193518.5185185182</v>
      </c>
      <c r="Q126" s="1334">
        <v>2193518.5185185182</v>
      </c>
      <c r="R126" s="1334">
        <v>2193518.5185185182</v>
      </c>
    </row>
    <row r="127" spans="1:18" ht="24" customHeight="1">
      <c r="A127" s="1000"/>
      <c r="B127" s="1058" t="s">
        <v>2115</v>
      </c>
      <c r="C127" s="1077" t="s">
        <v>121</v>
      </c>
      <c r="D127" s="3321"/>
      <c r="E127" s="1334">
        <f>1687500/1.08</f>
        <v>1562500</v>
      </c>
      <c r="F127" s="1334">
        <v>2133333.333333333</v>
      </c>
      <c r="G127" s="1334">
        <v>2133333.333333333</v>
      </c>
      <c r="H127" s="1334">
        <v>2133333.333333333</v>
      </c>
      <c r="I127" s="1334">
        <v>2133333.333333333</v>
      </c>
      <c r="J127" s="1334">
        <v>2133333.333333333</v>
      </c>
      <c r="K127" s="1334">
        <v>2133333.333333333</v>
      </c>
      <c r="L127" s="1334">
        <v>2133333.333333333</v>
      </c>
      <c r="M127" s="1334">
        <v>2133333.333333333</v>
      </c>
      <c r="N127" s="1334">
        <v>2133333.333333333</v>
      </c>
      <c r="O127" s="1334">
        <v>2133333.333333333</v>
      </c>
      <c r="P127" s="1334">
        <v>2133333.333333333</v>
      </c>
      <c r="Q127" s="1334">
        <v>2133333.333333333</v>
      </c>
      <c r="R127" s="1334">
        <v>2133333.333333333</v>
      </c>
    </row>
    <row r="128" spans="1:18" ht="31.5" customHeight="1">
      <c r="A128" s="1000"/>
      <c r="B128" s="1058" t="s">
        <v>2116</v>
      </c>
      <c r="C128" s="1077" t="s">
        <v>121</v>
      </c>
      <c r="D128" s="3321" t="s">
        <v>2113</v>
      </c>
      <c r="E128" s="1334">
        <f t="shared" ref="E128:E129" si="0">1687500/1.08</f>
        <v>1562500</v>
      </c>
      <c r="F128" s="1334">
        <v>2133333.333333333</v>
      </c>
      <c r="G128" s="1334">
        <v>2133333.333333333</v>
      </c>
      <c r="H128" s="1334">
        <v>2133333.333333333</v>
      </c>
      <c r="I128" s="1334">
        <v>2133333.333333333</v>
      </c>
      <c r="J128" s="1334">
        <v>2133333.333333333</v>
      </c>
      <c r="K128" s="1334">
        <v>2133333.333333333</v>
      </c>
      <c r="L128" s="1334">
        <v>2133333.333333333</v>
      </c>
      <c r="M128" s="1334">
        <v>2133333.333333333</v>
      </c>
      <c r="N128" s="1334">
        <v>2133333.333333333</v>
      </c>
      <c r="O128" s="1334">
        <v>2133333.333333333</v>
      </c>
      <c r="P128" s="1334">
        <v>2133333.333333333</v>
      </c>
      <c r="Q128" s="1334">
        <v>2133333.333333333</v>
      </c>
      <c r="R128" s="1334">
        <v>2133333.333333333</v>
      </c>
    </row>
    <row r="129" spans="1:18" ht="19.5" customHeight="1">
      <c r="A129" s="1000"/>
      <c r="B129" s="1058" t="s">
        <v>2117</v>
      </c>
      <c r="C129" s="1077" t="s">
        <v>121</v>
      </c>
      <c r="D129" s="3322"/>
      <c r="E129" s="1334">
        <f t="shared" si="0"/>
        <v>1562500</v>
      </c>
      <c r="F129" s="1334">
        <v>2133333.333333333</v>
      </c>
      <c r="G129" s="1334">
        <v>2133333.333333333</v>
      </c>
      <c r="H129" s="1334">
        <v>2133333.333333333</v>
      </c>
      <c r="I129" s="1334">
        <v>2133333.333333333</v>
      </c>
      <c r="J129" s="1334">
        <v>2133333.333333333</v>
      </c>
      <c r="K129" s="1334">
        <v>2133333.333333333</v>
      </c>
      <c r="L129" s="1334">
        <v>2133333.333333333</v>
      </c>
      <c r="M129" s="1334">
        <v>2133333.333333333</v>
      </c>
      <c r="N129" s="1334">
        <v>2133333.333333333</v>
      </c>
      <c r="O129" s="1334">
        <v>2133333.333333333</v>
      </c>
      <c r="P129" s="1334">
        <v>2133333.333333333</v>
      </c>
      <c r="Q129" s="1334">
        <v>2133333.333333333</v>
      </c>
      <c r="R129" s="1334">
        <v>2133333.333333333</v>
      </c>
    </row>
    <row r="130" spans="1:18" ht="21.75" customHeight="1">
      <c r="A130" s="1000"/>
      <c r="B130" s="3323" t="s">
        <v>2118</v>
      </c>
      <c r="C130" s="3324"/>
      <c r="D130" s="3324"/>
      <c r="E130" s="3324"/>
      <c r="F130" s="1078"/>
      <c r="G130" s="1078"/>
      <c r="H130" s="1290"/>
      <c r="I130" s="1078"/>
      <c r="J130" s="1078"/>
      <c r="K130" s="1081"/>
      <c r="L130" s="1081"/>
      <c r="M130" s="1327"/>
      <c r="N130" s="1078"/>
      <c r="O130" s="1078"/>
      <c r="P130" s="1290"/>
      <c r="Q130" s="1290"/>
      <c r="R130" s="1291"/>
    </row>
    <row r="131" spans="1:18" ht="22.5" customHeight="1">
      <c r="A131" s="1000"/>
      <c r="B131" s="1058" t="s">
        <v>2114</v>
      </c>
      <c r="C131" s="1077" t="s">
        <v>121</v>
      </c>
      <c r="D131" s="3320" t="s">
        <v>2112</v>
      </c>
      <c r="E131" s="1334">
        <f>2000000/1.08</f>
        <v>1851851.8518518517</v>
      </c>
      <c r="F131" s="1334">
        <v>2537037.0370370368</v>
      </c>
      <c r="G131" s="1334">
        <v>2537037.0370370368</v>
      </c>
      <c r="H131" s="1334">
        <v>2537037.0370370368</v>
      </c>
      <c r="I131" s="1334">
        <v>2537037.0370370368</v>
      </c>
      <c r="J131" s="1334">
        <v>2537037.0370370368</v>
      </c>
      <c r="K131" s="1334">
        <v>2537037.0370370368</v>
      </c>
      <c r="L131" s="1334">
        <v>2537037.0370370368</v>
      </c>
      <c r="M131" s="1334">
        <v>2537037.0370370368</v>
      </c>
      <c r="N131" s="1334">
        <v>2537037.0370370368</v>
      </c>
      <c r="O131" s="1334">
        <v>2537037.0370370368</v>
      </c>
      <c r="P131" s="1334">
        <v>2537037.0370370368</v>
      </c>
      <c r="Q131" s="1334">
        <v>2537037.0370370368</v>
      </c>
      <c r="R131" s="1334">
        <v>2537037.0370370368</v>
      </c>
    </row>
    <row r="132" spans="1:18" ht="21.75" customHeight="1">
      <c r="A132" s="1000"/>
      <c r="B132" s="1058" t="s">
        <v>2115</v>
      </c>
      <c r="C132" s="1077" t="s">
        <v>121</v>
      </c>
      <c r="D132" s="3321"/>
      <c r="E132" s="1334">
        <f>1875000/1.08</f>
        <v>1736111.111111111</v>
      </c>
      <c r="F132" s="1334">
        <v>2404629.6296296297</v>
      </c>
      <c r="G132" s="1334">
        <v>2404629.6296296297</v>
      </c>
      <c r="H132" s="1334">
        <v>2404629.6296296297</v>
      </c>
      <c r="I132" s="1334">
        <v>2404629.6296296297</v>
      </c>
      <c r="J132" s="1334">
        <v>2404629.6296296297</v>
      </c>
      <c r="K132" s="1334">
        <v>2404629.6296296297</v>
      </c>
      <c r="L132" s="1334">
        <v>2404629.6296296297</v>
      </c>
      <c r="M132" s="1334">
        <v>2404629.6296296297</v>
      </c>
      <c r="N132" s="1334">
        <v>2404629.6296296297</v>
      </c>
      <c r="O132" s="1334">
        <v>2404629.6296296297</v>
      </c>
      <c r="P132" s="1334">
        <v>2404629.6296296297</v>
      </c>
      <c r="Q132" s="1334">
        <v>2404629.6296296297</v>
      </c>
      <c r="R132" s="1334">
        <v>2404629.6296296297</v>
      </c>
    </row>
    <row r="133" spans="1:18" ht="23.25" customHeight="1">
      <c r="A133" s="1000"/>
      <c r="B133" s="1058" t="s">
        <v>2116</v>
      </c>
      <c r="C133" s="1077" t="s">
        <v>121</v>
      </c>
      <c r="D133" s="3321" t="s">
        <v>2113</v>
      </c>
      <c r="E133" s="1334">
        <f t="shared" ref="E133:E134" si="1">1875000/1.08</f>
        <v>1736111.111111111</v>
      </c>
      <c r="F133" s="1334">
        <v>2404629.6296296297</v>
      </c>
      <c r="G133" s="1334">
        <v>2404629.6296296297</v>
      </c>
      <c r="H133" s="1334">
        <v>2404629.6296296297</v>
      </c>
      <c r="I133" s="1334">
        <v>2404629.6296296297</v>
      </c>
      <c r="J133" s="1334">
        <v>2404629.6296296297</v>
      </c>
      <c r="K133" s="1334">
        <v>2404629.6296296297</v>
      </c>
      <c r="L133" s="1334">
        <v>2404629.6296296297</v>
      </c>
      <c r="M133" s="1334">
        <v>2404629.6296296297</v>
      </c>
      <c r="N133" s="1334">
        <v>2404629.6296296297</v>
      </c>
      <c r="O133" s="1334">
        <v>2404629.6296296297</v>
      </c>
      <c r="P133" s="1334">
        <v>2404629.6296296297</v>
      </c>
      <c r="Q133" s="1334">
        <v>2404629.6296296297</v>
      </c>
      <c r="R133" s="1334">
        <v>2404629.6296296297</v>
      </c>
    </row>
    <row r="134" spans="1:18" ht="20.25" customHeight="1">
      <c r="A134" s="1000"/>
      <c r="B134" s="1058" t="s">
        <v>2117</v>
      </c>
      <c r="C134" s="1077" t="s">
        <v>121</v>
      </c>
      <c r="D134" s="3322"/>
      <c r="E134" s="1334">
        <f t="shared" si="1"/>
        <v>1736111.111111111</v>
      </c>
      <c r="F134" s="1334">
        <v>2404629.6296296297</v>
      </c>
      <c r="G134" s="1334">
        <v>2404629.6296296297</v>
      </c>
      <c r="H134" s="1334">
        <v>2404629.6296296297</v>
      </c>
      <c r="I134" s="1334">
        <v>2404629.6296296297</v>
      </c>
      <c r="J134" s="1334">
        <v>2404629.6296296297</v>
      </c>
      <c r="K134" s="1334">
        <v>2404629.6296296297</v>
      </c>
      <c r="L134" s="1334">
        <v>2404629.6296296297</v>
      </c>
      <c r="M134" s="1334">
        <v>2404629.6296296297</v>
      </c>
      <c r="N134" s="1334">
        <v>2404629.6296296297</v>
      </c>
      <c r="O134" s="1334">
        <v>2404629.6296296297</v>
      </c>
      <c r="P134" s="1334">
        <v>2404629.6296296297</v>
      </c>
      <c r="Q134" s="1334">
        <v>2404629.6296296297</v>
      </c>
      <c r="R134" s="1334">
        <v>2404629.6296296297</v>
      </c>
    </row>
    <row r="135" spans="1:18" ht="20.25" customHeight="1">
      <c r="A135" s="1000"/>
      <c r="B135" s="3323" t="s">
        <v>2119</v>
      </c>
      <c r="C135" s="3324"/>
      <c r="D135" s="3324"/>
      <c r="E135" s="3335"/>
      <c r="F135" s="1078"/>
      <c r="G135" s="1078"/>
      <c r="H135" s="1290"/>
      <c r="I135" s="1078"/>
      <c r="J135" s="1078"/>
      <c r="K135" s="1081"/>
      <c r="L135" s="1081"/>
      <c r="M135" s="1327"/>
      <c r="N135" s="1078"/>
      <c r="O135" s="1078"/>
      <c r="P135" s="1290"/>
      <c r="Q135" s="1290"/>
      <c r="R135" s="1291"/>
    </row>
    <row r="136" spans="1:18" ht="23.25" customHeight="1">
      <c r="A136" s="1000"/>
      <c r="B136" s="1058" t="s">
        <v>2115</v>
      </c>
      <c r="C136" s="1077" t="s">
        <v>121</v>
      </c>
      <c r="D136" s="3320" t="s">
        <v>2112</v>
      </c>
      <c r="E136" s="1334">
        <f>2875000/1.08</f>
        <v>2662037.0370370368</v>
      </c>
      <c r="F136" s="1334">
        <v>3480555.5555555555</v>
      </c>
      <c r="G136" s="1334">
        <v>3480555.5555555555</v>
      </c>
      <c r="H136" s="1334">
        <v>3480555.5555555555</v>
      </c>
      <c r="I136" s="1334">
        <v>3480555.5555555555</v>
      </c>
      <c r="J136" s="1334">
        <v>3480555.5555555555</v>
      </c>
      <c r="K136" s="1334">
        <v>3480555.5555555555</v>
      </c>
      <c r="L136" s="1334">
        <v>3480555.5555555555</v>
      </c>
      <c r="M136" s="1334">
        <v>3480555.5555555555</v>
      </c>
      <c r="N136" s="1334">
        <v>3480555.5555555555</v>
      </c>
      <c r="O136" s="1334">
        <v>3480555.5555555555</v>
      </c>
      <c r="P136" s="1334">
        <v>3480555.5555555555</v>
      </c>
      <c r="Q136" s="1334">
        <v>3480555.5555555555</v>
      </c>
      <c r="R136" s="1334">
        <v>3480555.5555555555</v>
      </c>
    </row>
    <row r="137" spans="1:18" ht="25.5" customHeight="1">
      <c r="A137" s="1000"/>
      <c r="B137" s="1058" t="s">
        <v>2116</v>
      </c>
      <c r="C137" s="1077" t="s">
        <v>121</v>
      </c>
      <c r="D137" s="3321"/>
      <c r="E137" s="1334">
        <f>3125000/1.08</f>
        <v>2893518.5185185182</v>
      </c>
      <c r="F137" s="1334">
        <v>3749074.0740740737</v>
      </c>
      <c r="G137" s="1334">
        <v>3749074.0740740737</v>
      </c>
      <c r="H137" s="1334">
        <v>3749074.0740740737</v>
      </c>
      <c r="I137" s="1334">
        <v>3749074.0740740737</v>
      </c>
      <c r="J137" s="1334">
        <v>3749074.0740740737</v>
      </c>
      <c r="K137" s="1334">
        <v>3749074.0740740737</v>
      </c>
      <c r="L137" s="1334">
        <v>3749074.0740740737</v>
      </c>
      <c r="M137" s="1334">
        <v>3749074.0740740737</v>
      </c>
      <c r="N137" s="1334">
        <v>3749074.0740740737</v>
      </c>
      <c r="O137" s="1334">
        <v>3749074.0740740737</v>
      </c>
      <c r="P137" s="1334">
        <v>3749074.0740740737</v>
      </c>
      <c r="Q137" s="1334">
        <v>3749074.0740740737</v>
      </c>
      <c r="R137" s="1334">
        <v>3749074.0740740737</v>
      </c>
    </row>
    <row r="138" spans="1:18" ht="30.75" customHeight="1">
      <c r="A138" s="1000"/>
      <c r="B138" s="1058" t="s">
        <v>2117</v>
      </c>
      <c r="C138" s="1077" t="s">
        <v>121</v>
      </c>
      <c r="D138" s="1256" t="s">
        <v>2113</v>
      </c>
      <c r="E138" s="1334">
        <f>3125000/1.08</f>
        <v>2893518.5185185182</v>
      </c>
      <c r="F138" s="1334">
        <v>3749074.0740740737</v>
      </c>
      <c r="G138" s="1334">
        <v>3749074.0740740737</v>
      </c>
      <c r="H138" s="1334">
        <v>3749074.0740740737</v>
      </c>
      <c r="I138" s="1334">
        <v>3749074.0740740737</v>
      </c>
      <c r="J138" s="1334">
        <v>3749074.0740740737</v>
      </c>
      <c r="K138" s="1334">
        <v>3749074.0740740737</v>
      </c>
      <c r="L138" s="1334">
        <v>3749074.0740740737</v>
      </c>
      <c r="M138" s="1334">
        <v>3749074.0740740737</v>
      </c>
      <c r="N138" s="1334">
        <v>3749074.0740740737</v>
      </c>
      <c r="O138" s="1334">
        <v>3749074.0740740737</v>
      </c>
      <c r="P138" s="1334">
        <v>3749074.0740740737</v>
      </c>
      <c r="Q138" s="1334">
        <v>3749074.0740740737</v>
      </c>
      <c r="R138" s="1334">
        <v>3749074.0740740737</v>
      </c>
    </row>
    <row r="139" spans="1:18" ht="40.5" customHeight="1">
      <c r="A139" s="1000"/>
      <c r="B139" s="3323" t="s">
        <v>2120</v>
      </c>
      <c r="C139" s="3324"/>
      <c r="D139" s="3324"/>
      <c r="E139" s="3335"/>
      <c r="F139" s="1078"/>
      <c r="G139" s="1078"/>
      <c r="H139" s="1290"/>
      <c r="I139" s="1078"/>
      <c r="J139" s="1078"/>
      <c r="K139" s="1081"/>
      <c r="L139" s="1081"/>
      <c r="M139" s="1327"/>
      <c r="N139" s="1078"/>
      <c r="O139" s="1078"/>
      <c r="P139" s="1290"/>
      <c r="Q139" s="1290"/>
      <c r="R139" s="1291"/>
    </row>
    <row r="140" spans="1:18" ht="30.75" customHeight="1">
      <c r="A140" s="1000"/>
      <c r="B140" s="1058" t="s">
        <v>2121</v>
      </c>
      <c r="C140" s="1077" t="s">
        <v>121</v>
      </c>
      <c r="D140" s="3320" t="s">
        <v>2113</v>
      </c>
      <c r="E140" s="1334">
        <f>1875000/1.08</f>
        <v>1736111.111111111</v>
      </c>
      <c r="F140" s="1334">
        <v>2402777.7777777775</v>
      </c>
      <c r="G140" s="1334">
        <v>2402777.7777777775</v>
      </c>
      <c r="H140" s="1334">
        <v>2402777.7777777775</v>
      </c>
      <c r="I140" s="1334">
        <v>2402777.7777777775</v>
      </c>
      <c r="J140" s="1334">
        <v>2402777.7777777775</v>
      </c>
      <c r="K140" s="1334">
        <v>2402777.7777777775</v>
      </c>
      <c r="L140" s="1334">
        <v>2402777.7777777775</v>
      </c>
      <c r="M140" s="1334">
        <v>2402777.7777777775</v>
      </c>
      <c r="N140" s="1334">
        <v>2402777.7777777775</v>
      </c>
      <c r="O140" s="1334">
        <v>2402777.7777777775</v>
      </c>
      <c r="P140" s="1334">
        <v>2402777.7777777775</v>
      </c>
      <c r="Q140" s="1334">
        <v>2402777.7777777775</v>
      </c>
      <c r="R140" s="1334">
        <v>2402777.7777777775</v>
      </c>
    </row>
    <row r="141" spans="1:18" ht="30.75" customHeight="1">
      <c r="A141" s="1000"/>
      <c r="B141" s="1058" t="s">
        <v>2122</v>
      </c>
      <c r="C141" s="1077" t="s">
        <v>121</v>
      </c>
      <c r="D141" s="3321"/>
      <c r="E141" s="1334">
        <f>1937500/1.08</f>
        <v>1793981.4814814813</v>
      </c>
      <c r="F141" s="1334">
        <v>2458333.333333333</v>
      </c>
      <c r="G141" s="1334">
        <v>2458333.333333333</v>
      </c>
      <c r="H141" s="1334">
        <v>2458333.333333333</v>
      </c>
      <c r="I141" s="1334">
        <v>2458333.333333333</v>
      </c>
      <c r="J141" s="1334">
        <v>2458333.333333333</v>
      </c>
      <c r="K141" s="1334">
        <v>2458333.333333333</v>
      </c>
      <c r="L141" s="1334">
        <v>2458333.333333333</v>
      </c>
      <c r="M141" s="1334">
        <v>2458333.333333333</v>
      </c>
      <c r="N141" s="1334">
        <v>2458333.333333333</v>
      </c>
      <c r="O141" s="1334">
        <v>2458333.333333333</v>
      </c>
      <c r="P141" s="1334">
        <v>2458333.333333333</v>
      </c>
      <c r="Q141" s="1334">
        <v>2458333.333333333</v>
      </c>
      <c r="R141" s="1334">
        <v>2458333.333333333</v>
      </c>
    </row>
    <row r="142" spans="1:18" ht="30.75" customHeight="1">
      <c r="A142" s="1000"/>
      <c r="B142" s="3323" t="s">
        <v>2127</v>
      </c>
      <c r="C142" s="3324"/>
      <c r="D142" s="3324"/>
      <c r="E142" s="3335"/>
      <c r="F142" s="1078"/>
      <c r="G142" s="1078"/>
      <c r="H142" s="1290"/>
      <c r="I142" s="1078"/>
      <c r="J142" s="1078"/>
      <c r="K142" s="1081"/>
      <c r="L142" s="1081"/>
      <c r="M142" s="1327"/>
      <c r="N142" s="1078"/>
      <c r="O142" s="1078"/>
      <c r="P142" s="1290"/>
      <c r="Q142" s="1290"/>
      <c r="R142" s="1291"/>
    </row>
    <row r="143" spans="1:18" ht="30.75" customHeight="1">
      <c r="A143" s="1000"/>
      <c r="B143" s="1058" t="s">
        <v>2123</v>
      </c>
      <c r="C143" s="1038" t="s">
        <v>121</v>
      </c>
      <c r="D143" s="3336" t="s">
        <v>2113</v>
      </c>
      <c r="E143" s="1334">
        <f>3050000/1.08</f>
        <v>2824074.0740740737</v>
      </c>
      <c r="F143" s="1334">
        <v>3568518.5185185182</v>
      </c>
      <c r="G143" s="1334">
        <v>3568518.5185185182</v>
      </c>
      <c r="H143" s="1334">
        <v>3568518.5185185182</v>
      </c>
      <c r="I143" s="1334">
        <v>3568518.5185185182</v>
      </c>
      <c r="J143" s="1334">
        <v>3568518.5185185182</v>
      </c>
      <c r="K143" s="1334">
        <v>3568518.5185185182</v>
      </c>
      <c r="L143" s="1334">
        <v>3568518.5185185182</v>
      </c>
      <c r="M143" s="1334">
        <v>3568518.5185185182</v>
      </c>
      <c r="N143" s="1334">
        <v>3568518.5185185182</v>
      </c>
      <c r="O143" s="1334">
        <v>3568518.5185185182</v>
      </c>
      <c r="P143" s="1334">
        <v>3568518.5185185182</v>
      </c>
      <c r="Q143" s="1334">
        <v>3568518.5185185182</v>
      </c>
      <c r="R143" s="1334">
        <v>3568518.5185185182</v>
      </c>
    </row>
    <row r="144" spans="1:18" ht="30.75" customHeight="1">
      <c r="A144" s="1000"/>
      <c r="B144" s="1058" t="s">
        <v>2124</v>
      </c>
      <c r="C144" s="1038" t="s">
        <v>121</v>
      </c>
      <c r="D144" s="3337"/>
      <c r="E144" s="1334">
        <f>2850000/1.08</f>
        <v>2638888.8888888885</v>
      </c>
      <c r="F144" s="1334">
        <v>3332407.4074074072</v>
      </c>
      <c r="G144" s="1334">
        <v>3332407.4074074072</v>
      </c>
      <c r="H144" s="1334">
        <v>3332407.4074074072</v>
      </c>
      <c r="I144" s="1334">
        <v>3332407.4074074072</v>
      </c>
      <c r="J144" s="1334">
        <v>3332407.4074074072</v>
      </c>
      <c r="K144" s="1334">
        <v>3332407.4074074072</v>
      </c>
      <c r="L144" s="1334">
        <v>3332407.4074074072</v>
      </c>
      <c r="M144" s="1334">
        <v>3332407.4074074072</v>
      </c>
      <c r="N144" s="1334">
        <v>3332407.4074074072</v>
      </c>
      <c r="O144" s="1334">
        <v>3332407.4074074072</v>
      </c>
      <c r="P144" s="1334">
        <v>3332407.4074074072</v>
      </c>
      <c r="Q144" s="1334">
        <v>3332407.4074074072</v>
      </c>
      <c r="R144" s="1334">
        <v>3332407.4074074072</v>
      </c>
    </row>
    <row r="145" spans="1:18" ht="30.75" customHeight="1">
      <c r="A145" s="1000"/>
      <c r="B145" s="1058" t="s">
        <v>2268</v>
      </c>
      <c r="C145" s="1038" t="s">
        <v>121</v>
      </c>
      <c r="D145" s="3337"/>
      <c r="E145" s="1334">
        <f>4100000/1.08</f>
        <v>3796296.2962962962</v>
      </c>
      <c r="F145" s="1334">
        <v>4554629.6296296297</v>
      </c>
      <c r="G145" s="1334">
        <v>4554629.6296296297</v>
      </c>
      <c r="H145" s="1334">
        <v>4554629.6296296297</v>
      </c>
      <c r="I145" s="1334">
        <v>4554629.6296296297</v>
      </c>
      <c r="J145" s="1334">
        <v>4554629.6296296297</v>
      </c>
      <c r="K145" s="1334">
        <v>4554629.6296296297</v>
      </c>
      <c r="L145" s="1334">
        <v>4554629.6296296297</v>
      </c>
      <c r="M145" s="1334">
        <v>4554629.6296296297</v>
      </c>
      <c r="N145" s="1334">
        <v>4554629.6296296297</v>
      </c>
      <c r="O145" s="1334">
        <v>4554629.6296296297</v>
      </c>
      <c r="P145" s="1334">
        <v>4554629.6296296297</v>
      </c>
      <c r="Q145" s="1334">
        <v>4554629.6296296297</v>
      </c>
      <c r="R145" s="1334">
        <v>4554629.6296296297</v>
      </c>
    </row>
    <row r="146" spans="1:18" ht="30.75" customHeight="1">
      <c r="A146" s="1000"/>
      <c r="B146" s="1058" t="s">
        <v>2269</v>
      </c>
      <c r="C146" s="1038" t="s">
        <v>121</v>
      </c>
      <c r="D146" s="3338"/>
      <c r="E146" s="1334">
        <f>3900000/1.08</f>
        <v>3611111.111111111</v>
      </c>
      <c r="F146" s="1334">
        <v>4360185.1851851847</v>
      </c>
      <c r="G146" s="1334">
        <v>4360185.1851851847</v>
      </c>
      <c r="H146" s="1334">
        <v>4360185.1851851847</v>
      </c>
      <c r="I146" s="1334">
        <v>4360185.1851851847</v>
      </c>
      <c r="J146" s="1334">
        <v>4360185.1851851847</v>
      </c>
      <c r="K146" s="1334">
        <v>4360185.1851851847</v>
      </c>
      <c r="L146" s="1334">
        <v>4360185.1851851847</v>
      </c>
      <c r="M146" s="1334">
        <v>4360185.1851851847</v>
      </c>
      <c r="N146" s="1334">
        <v>4360185.1851851847</v>
      </c>
      <c r="O146" s="1334">
        <v>4360185.1851851847</v>
      </c>
      <c r="P146" s="1334">
        <v>4360185.1851851847</v>
      </c>
      <c r="Q146" s="1334">
        <v>4360185.1851851847</v>
      </c>
      <c r="R146" s="1334">
        <v>4360185.1851851847</v>
      </c>
    </row>
    <row r="147" spans="1:18" ht="49.5" customHeight="1">
      <c r="A147" s="1000">
        <v>5</v>
      </c>
      <c r="B147" s="3178" t="s">
        <v>2175</v>
      </c>
      <c r="C147" s="3179"/>
      <c r="D147" s="3179"/>
      <c r="E147" s="3179"/>
      <c r="F147" s="3179"/>
      <c r="G147" s="3179"/>
      <c r="H147" s="3179"/>
      <c r="I147" s="3179"/>
      <c r="J147" s="3179"/>
      <c r="K147" s="3179"/>
      <c r="L147" s="3179"/>
      <c r="M147" s="3179"/>
      <c r="N147" s="3179"/>
      <c r="O147" s="3179"/>
      <c r="P147" s="3179"/>
      <c r="Q147" s="3179"/>
      <c r="R147" s="3180"/>
    </row>
    <row r="148" spans="1:18" ht="37.5" customHeight="1">
      <c r="A148" s="1000"/>
      <c r="B148" s="3209" t="s">
        <v>2178</v>
      </c>
      <c r="C148" s="3210"/>
      <c r="D148" s="3242"/>
      <c r="E148" s="3222" t="s">
        <v>2271</v>
      </c>
      <c r="F148" s="3223"/>
      <c r="G148" s="3223"/>
      <c r="H148" s="3223"/>
      <c r="I148" s="3223"/>
      <c r="J148" s="3223"/>
      <c r="K148" s="3223"/>
      <c r="L148" s="3223"/>
      <c r="M148" s="3223"/>
      <c r="N148" s="3223"/>
      <c r="O148" s="3223"/>
      <c r="P148" s="3223"/>
      <c r="Q148" s="3223"/>
      <c r="R148" s="3224"/>
    </row>
    <row r="149" spans="1:18" ht="63.75" customHeight="1">
      <c r="A149" s="1000"/>
      <c r="B149" s="1375" t="s">
        <v>2179</v>
      </c>
      <c r="C149" s="1311" t="s">
        <v>1327</v>
      </c>
      <c r="D149" s="3244" t="s">
        <v>1729</v>
      </c>
      <c r="E149" s="1376">
        <v>381481</v>
      </c>
      <c r="F149" s="1039"/>
      <c r="G149" s="1050"/>
      <c r="H149" s="1050"/>
      <c r="I149" s="1050"/>
      <c r="J149" s="1050"/>
      <c r="K149" s="1039"/>
      <c r="L149" s="144"/>
      <c r="M149" s="1327"/>
      <c r="N149" s="1050"/>
      <c r="O149" s="1078"/>
      <c r="P149" s="1290"/>
      <c r="Q149" s="1290"/>
      <c r="R149" s="1291"/>
    </row>
    <row r="150" spans="1:18" ht="63.75" customHeight="1">
      <c r="A150" s="1000"/>
      <c r="B150" s="1375" t="s">
        <v>2180</v>
      </c>
      <c r="C150" s="1038" t="s">
        <v>1327</v>
      </c>
      <c r="D150" s="3244"/>
      <c r="E150" s="1371">
        <v>429630</v>
      </c>
      <c r="F150" s="1078"/>
      <c r="G150" s="1078"/>
      <c r="H150" s="1290"/>
      <c r="I150" s="1078"/>
      <c r="J150" s="1078"/>
      <c r="K150" s="1081"/>
      <c r="L150" s="144"/>
      <c r="M150" s="1191"/>
      <c r="N150" s="1078"/>
      <c r="O150" s="1078"/>
      <c r="P150" s="1290"/>
      <c r="Q150" s="1290"/>
      <c r="R150" s="1291"/>
    </row>
    <row r="151" spans="1:18" ht="85.5" customHeight="1">
      <c r="A151" s="1000"/>
      <c r="B151" s="1375" t="s">
        <v>2181</v>
      </c>
      <c r="C151" s="1038" t="s">
        <v>1327</v>
      </c>
      <c r="D151" s="3244"/>
      <c r="E151" s="1371">
        <v>410185</v>
      </c>
      <c r="F151" s="1078"/>
      <c r="G151" s="1078"/>
      <c r="H151" s="1290"/>
      <c r="I151" s="1078"/>
      <c r="J151" s="1078"/>
      <c r="K151" s="1081"/>
      <c r="L151" s="144"/>
      <c r="M151" s="1191"/>
      <c r="N151" s="1078"/>
      <c r="O151" s="1078"/>
      <c r="P151" s="1290"/>
      <c r="Q151" s="1290"/>
      <c r="R151" s="1291"/>
    </row>
    <row r="152" spans="1:18" ht="63.75" customHeight="1">
      <c r="A152" s="1000"/>
      <c r="B152" s="1375" t="s">
        <v>2182</v>
      </c>
      <c r="C152" s="1038" t="s">
        <v>1327</v>
      </c>
      <c r="D152" s="3243" t="s">
        <v>1729</v>
      </c>
      <c r="E152" s="1371">
        <v>439815</v>
      </c>
      <c r="F152" s="1078"/>
      <c r="G152" s="1078"/>
      <c r="H152" s="1290"/>
      <c r="I152" s="1078"/>
      <c r="J152" s="1078"/>
      <c r="K152" s="1081"/>
      <c r="L152" s="144"/>
      <c r="M152" s="1191"/>
      <c r="N152" s="1078"/>
      <c r="O152" s="1078"/>
      <c r="P152" s="1290"/>
      <c r="Q152" s="1290"/>
      <c r="R152" s="1291"/>
    </row>
    <row r="153" spans="1:18" ht="63.75" customHeight="1">
      <c r="A153" s="1000"/>
      <c r="B153" s="1375" t="s">
        <v>2183</v>
      </c>
      <c r="C153" s="1038" t="s">
        <v>1327</v>
      </c>
      <c r="D153" s="3244"/>
      <c r="E153" s="1371">
        <v>487037</v>
      </c>
      <c r="F153" s="1078"/>
      <c r="G153" s="1078"/>
      <c r="H153" s="1290"/>
      <c r="I153" s="1078"/>
      <c r="J153" s="1078"/>
      <c r="K153" s="1081"/>
      <c r="L153" s="144"/>
      <c r="M153" s="1191"/>
      <c r="N153" s="1078"/>
      <c r="O153" s="1078"/>
      <c r="P153" s="1290"/>
      <c r="Q153" s="1290"/>
      <c r="R153" s="1291"/>
    </row>
    <row r="154" spans="1:18" ht="63.75" customHeight="1">
      <c r="A154" s="1000"/>
      <c r="B154" s="1375" t="s">
        <v>2184</v>
      </c>
      <c r="C154" s="1038" t="s">
        <v>1327</v>
      </c>
      <c r="D154" s="3243" t="s">
        <v>1729</v>
      </c>
      <c r="E154" s="1371">
        <v>429630</v>
      </c>
      <c r="F154" s="1078"/>
      <c r="G154" s="1078"/>
      <c r="H154" s="1290"/>
      <c r="I154" s="1078"/>
      <c r="J154" s="1078"/>
      <c r="K154" s="1081"/>
      <c r="L154" s="144"/>
      <c r="M154" s="1191"/>
      <c r="N154" s="1078"/>
      <c r="O154" s="1078"/>
      <c r="P154" s="1290"/>
      <c r="Q154" s="1290"/>
      <c r="R154" s="1291"/>
    </row>
    <row r="155" spans="1:18" ht="63.75" customHeight="1">
      <c r="A155" s="1000"/>
      <c r="B155" s="1375" t="s">
        <v>2184</v>
      </c>
      <c r="C155" s="1038" t="s">
        <v>1327</v>
      </c>
      <c r="D155" s="3244"/>
      <c r="E155" s="1371">
        <v>429630</v>
      </c>
      <c r="F155" s="1078"/>
      <c r="G155" s="1078"/>
      <c r="H155" s="1290"/>
      <c r="I155" s="1078"/>
      <c r="J155" s="1078"/>
      <c r="K155" s="1081"/>
      <c r="L155" s="1081"/>
      <c r="M155" s="1327"/>
      <c r="N155" s="1078"/>
      <c r="O155" s="1078"/>
      <c r="P155" s="1290"/>
      <c r="Q155" s="1290"/>
      <c r="R155" s="1291"/>
    </row>
    <row r="156" spans="1:18" ht="63.75" customHeight="1">
      <c r="A156" s="1000"/>
      <c r="B156" s="1375" t="s">
        <v>2185</v>
      </c>
      <c r="C156" s="1038" t="s">
        <v>1327</v>
      </c>
      <c r="D156" s="3243" t="s">
        <v>1729</v>
      </c>
      <c r="E156" s="1371">
        <v>487037</v>
      </c>
      <c r="F156" s="1078"/>
      <c r="G156" s="1078"/>
      <c r="H156" s="1290"/>
      <c r="I156" s="1078"/>
      <c r="J156" s="1078"/>
      <c r="K156" s="1081"/>
      <c r="L156" s="1081"/>
      <c r="M156" s="1327"/>
      <c r="N156" s="1078"/>
      <c r="O156" s="1078"/>
      <c r="P156" s="1290"/>
      <c r="Q156" s="1290"/>
      <c r="R156" s="1291"/>
    </row>
    <row r="157" spans="1:18" ht="63.75" customHeight="1">
      <c r="A157" s="1000"/>
      <c r="B157" s="1375" t="s">
        <v>2186</v>
      </c>
      <c r="C157" s="1038" t="s">
        <v>1327</v>
      </c>
      <c r="D157" s="3244"/>
      <c r="E157" s="1371">
        <v>429630</v>
      </c>
      <c r="F157" s="1078"/>
      <c r="G157" s="1078"/>
      <c r="H157" s="1290"/>
      <c r="I157" s="1078"/>
      <c r="J157" s="1078"/>
      <c r="K157" s="1081"/>
      <c r="L157" s="1081"/>
      <c r="M157" s="1327"/>
      <c r="N157" s="1078"/>
      <c r="O157" s="1078"/>
      <c r="P157" s="1290"/>
      <c r="Q157" s="1290"/>
      <c r="R157" s="1291"/>
    </row>
    <row r="158" spans="1:18" ht="63.75" customHeight="1">
      <c r="A158" s="1000"/>
      <c r="B158" s="1375" t="s">
        <v>2187</v>
      </c>
      <c r="C158" s="1038" t="s">
        <v>1327</v>
      </c>
      <c r="D158" s="3243" t="s">
        <v>1729</v>
      </c>
      <c r="E158" s="1371">
        <v>487037</v>
      </c>
      <c r="F158" s="1078"/>
      <c r="G158" s="1078"/>
      <c r="H158" s="1290"/>
      <c r="I158" s="1078"/>
      <c r="J158" s="1078"/>
      <c r="K158" s="1081"/>
      <c r="L158" s="1081"/>
      <c r="M158" s="1327"/>
      <c r="N158" s="1078"/>
      <c r="O158" s="1078"/>
      <c r="P158" s="1290"/>
      <c r="Q158" s="1290"/>
      <c r="R158" s="1291"/>
    </row>
    <row r="159" spans="1:18" ht="63.75" customHeight="1">
      <c r="A159" s="1000"/>
      <c r="B159" s="1375" t="s">
        <v>2188</v>
      </c>
      <c r="C159" s="1038" t="s">
        <v>1327</v>
      </c>
      <c r="D159" s="3244"/>
      <c r="E159" s="1371">
        <v>687037</v>
      </c>
      <c r="F159" s="1078"/>
      <c r="G159" s="1078"/>
      <c r="H159" s="1290"/>
      <c r="I159" s="1078"/>
      <c r="J159" s="1078"/>
      <c r="K159" s="1081"/>
      <c r="L159" s="1081"/>
      <c r="M159" s="1327"/>
      <c r="N159" s="1078"/>
      <c r="O159" s="1078"/>
      <c r="P159" s="1290"/>
      <c r="Q159" s="1290"/>
      <c r="R159" s="1291"/>
    </row>
    <row r="160" spans="1:18" ht="63.75" customHeight="1">
      <c r="A160" s="1000"/>
      <c r="B160" s="1375" t="s">
        <v>2189</v>
      </c>
      <c r="C160" s="1038" t="s">
        <v>1327</v>
      </c>
      <c r="D160" s="3243" t="s">
        <v>1729</v>
      </c>
      <c r="E160" s="1371">
        <v>687037</v>
      </c>
      <c r="F160" s="1078"/>
      <c r="G160" s="1078"/>
      <c r="H160" s="1290"/>
      <c r="I160" s="1078"/>
      <c r="J160" s="1078"/>
      <c r="K160" s="1081"/>
      <c r="L160" s="1081"/>
      <c r="M160" s="1327"/>
      <c r="N160" s="1078"/>
      <c r="O160" s="1078"/>
      <c r="P160" s="1290"/>
      <c r="Q160" s="1290"/>
      <c r="R160" s="1291"/>
    </row>
    <row r="161" spans="1:18" ht="63.75" customHeight="1">
      <c r="A161" s="1000"/>
      <c r="B161" s="1377" t="s">
        <v>2190</v>
      </c>
      <c r="C161" s="1308" t="s">
        <v>1327</v>
      </c>
      <c r="D161" s="3244"/>
      <c r="E161" s="1371">
        <v>374300</v>
      </c>
      <c r="F161" s="1078"/>
      <c r="G161" s="1078"/>
      <c r="H161" s="1290"/>
      <c r="I161" s="1078"/>
      <c r="J161" s="1078"/>
      <c r="K161" s="1081"/>
      <c r="L161" s="1081"/>
      <c r="M161" s="1327"/>
      <c r="N161" s="1078"/>
      <c r="O161" s="1078"/>
      <c r="P161" s="1290"/>
      <c r="Q161" s="1290"/>
      <c r="R161" s="1291"/>
    </row>
    <row r="162" spans="1:18" ht="45.75" customHeight="1">
      <c r="A162" s="1000"/>
      <c r="B162" s="3209" t="s">
        <v>2177</v>
      </c>
      <c r="C162" s="3210"/>
      <c r="D162" s="3242"/>
      <c r="E162" s="1081"/>
      <c r="F162" s="1078"/>
      <c r="G162" s="1078"/>
      <c r="H162" s="1290"/>
      <c r="I162" s="1078"/>
      <c r="J162" s="1078"/>
      <c r="K162" s="1081"/>
      <c r="L162" s="1081"/>
      <c r="M162" s="1327"/>
      <c r="N162" s="1078"/>
      <c r="O162" s="1078"/>
      <c r="P162" s="1290"/>
      <c r="Q162" s="1290"/>
      <c r="R162" s="1291"/>
    </row>
    <row r="163" spans="1:18" ht="83.25" customHeight="1">
      <c r="A163" s="1000"/>
      <c r="B163" s="1199" t="s">
        <v>2191</v>
      </c>
      <c r="C163" s="1308" t="s">
        <v>1327</v>
      </c>
      <c r="D163" s="3243" t="s">
        <v>1729</v>
      </c>
      <c r="E163" s="1371">
        <v>300200</v>
      </c>
      <c r="F163" s="1078"/>
      <c r="G163" s="1078"/>
      <c r="H163" s="1290"/>
      <c r="I163" s="1078"/>
      <c r="J163" s="1078"/>
      <c r="K163" s="1081"/>
      <c r="L163" s="1081"/>
      <c r="M163" s="1327"/>
      <c r="N163" s="1078"/>
      <c r="O163" s="1078"/>
      <c r="P163" s="1290"/>
      <c r="Q163" s="1290"/>
      <c r="R163" s="1291"/>
    </row>
    <row r="164" spans="1:18" ht="83.25" customHeight="1">
      <c r="A164" s="1000"/>
      <c r="B164" s="1199" t="s">
        <v>2192</v>
      </c>
      <c r="C164" s="1308" t="s">
        <v>1327</v>
      </c>
      <c r="D164" s="3244"/>
      <c r="E164" s="1371">
        <v>281200</v>
      </c>
      <c r="F164" s="1078"/>
      <c r="G164" s="1078"/>
      <c r="H164" s="1290"/>
      <c r="I164" s="1078"/>
      <c r="J164" s="1078"/>
      <c r="K164" s="1081"/>
      <c r="L164" s="1081"/>
      <c r="M164" s="1327"/>
      <c r="N164" s="1078"/>
      <c r="O164" s="1078"/>
      <c r="P164" s="1290"/>
      <c r="Q164" s="1290"/>
      <c r="R164" s="1291"/>
    </row>
    <row r="165" spans="1:18" ht="83.25" customHeight="1">
      <c r="A165" s="1000"/>
      <c r="B165" s="1377" t="s">
        <v>2193</v>
      </c>
      <c r="C165" s="1308" t="s">
        <v>1327</v>
      </c>
      <c r="D165" s="3243" t="s">
        <v>1729</v>
      </c>
      <c r="E165" s="1371">
        <v>300200</v>
      </c>
      <c r="F165" s="1369"/>
      <c r="G165" s="1369"/>
      <c r="H165" s="1370"/>
      <c r="I165" s="1369"/>
      <c r="J165" s="1369"/>
      <c r="K165" s="1371"/>
      <c r="L165" s="1371"/>
      <c r="M165" s="1187"/>
      <c r="N165" s="1369"/>
      <c r="O165" s="1369"/>
      <c r="P165" s="1370"/>
      <c r="Q165" s="1370"/>
      <c r="R165" s="1370"/>
    </row>
    <row r="166" spans="1:18" ht="83.25" customHeight="1">
      <c r="A166" s="1000"/>
      <c r="B166" s="1199" t="s">
        <v>2194</v>
      </c>
      <c r="C166" s="1308" t="s">
        <v>1327</v>
      </c>
      <c r="D166" s="3244"/>
      <c r="E166" s="1374">
        <v>281200</v>
      </c>
      <c r="F166" s="1131"/>
      <c r="G166" s="1131"/>
      <c r="H166" s="413"/>
      <c r="I166" s="1131"/>
      <c r="J166" s="1131"/>
      <c r="K166" s="1374"/>
      <c r="L166" s="1374"/>
      <c r="M166" s="1154"/>
      <c r="N166" s="1131"/>
      <c r="O166" s="1131"/>
      <c r="P166" s="413"/>
      <c r="Q166" s="413"/>
      <c r="R166" s="413"/>
    </row>
    <row r="167" spans="1:18" ht="83.25" customHeight="1">
      <c r="A167" s="1000"/>
      <c r="B167" s="1199" t="s">
        <v>2195</v>
      </c>
      <c r="C167" s="1308" t="s">
        <v>1327</v>
      </c>
      <c r="D167" s="1372"/>
      <c r="E167" s="1374">
        <v>384300</v>
      </c>
      <c r="F167" s="1131"/>
      <c r="G167" s="1131"/>
      <c r="H167" s="413"/>
      <c r="I167" s="1131"/>
      <c r="J167" s="1131"/>
      <c r="K167" s="1374"/>
      <c r="L167" s="1374"/>
      <c r="M167" s="1154"/>
      <c r="N167" s="1131"/>
      <c r="O167" s="1131"/>
      <c r="P167" s="413"/>
      <c r="Q167" s="413"/>
      <c r="R167" s="413"/>
    </row>
    <row r="168" spans="1:18" ht="29.25" customHeight="1">
      <c r="A168" s="1083" t="s">
        <v>1835</v>
      </c>
      <c r="B168" s="1288" t="s">
        <v>1834</v>
      </c>
      <c r="C168" s="1028"/>
      <c r="D168" s="1028"/>
      <c r="E168" s="1078"/>
      <c r="F168" s="1078"/>
      <c r="G168" s="1078"/>
      <c r="H168" s="1290"/>
      <c r="I168" s="1078"/>
      <c r="J168" s="1078"/>
      <c r="K168" s="1078"/>
      <c r="L168" s="1078"/>
      <c r="M168" s="1081"/>
      <c r="N168" s="1078"/>
      <c r="O168" s="1078"/>
      <c r="P168" s="1290"/>
      <c r="Q168" s="1290"/>
      <c r="R168" s="1291"/>
    </row>
    <row r="169" spans="1:18" ht="41.25" customHeight="1">
      <c r="A169" s="1295">
        <v>1</v>
      </c>
      <c r="B169" s="3209" t="s">
        <v>1628</v>
      </c>
      <c r="C169" s="3210"/>
      <c r="D169" s="3210"/>
      <c r="E169" s="3211"/>
      <c r="F169" s="3211"/>
      <c r="G169" s="3211"/>
      <c r="H169" s="3211"/>
      <c r="I169" s="3211"/>
      <c r="J169" s="3211"/>
      <c r="K169" s="3211"/>
      <c r="L169" s="3211"/>
      <c r="M169" s="3211"/>
      <c r="N169" s="3211"/>
      <c r="O169" s="3211"/>
      <c r="P169" s="3211"/>
      <c r="Q169" s="3211"/>
      <c r="R169" s="3212"/>
    </row>
    <row r="170" spans="1:18" ht="22.5" customHeight="1">
      <c r="A170" s="1007"/>
      <c r="B170" s="1084"/>
      <c r="C170" s="1084"/>
      <c r="D170" s="1085"/>
      <c r="E170" s="3222" t="s">
        <v>1622</v>
      </c>
      <c r="F170" s="3223"/>
      <c r="G170" s="3223"/>
      <c r="H170" s="3223"/>
      <c r="I170" s="3223"/>
      <c r="J170" s="3223"/>
      <c r="K170" s="3223"/>
      <c r="L170" s="3223"/>
      <c r="M170" s="3223"/>
      <c r="N170" s="3223"/>
      <c r="O170" s="3223"/>
      <c r="P170" s="3223"/>
      <c r="Q170" s="3223"/>
      <c r="R170" s="3224"/>
    </row>
    <row r="171" spans="1:18" ht="44.25" customHeight="1">
      <c r="A171" s="1007">
        <v>1</v>
      </c>
      <c r="B171" s="1017" t="s">
        <v>1328</v>
      </c>
      <c r="C171" s="1086" t="s">
        <v>32</v>
      </c>
      <c r="D171" s="1087"/>
      <c r="E171" s="1292"/>
      <c r="F171" s="1293"/>
      <c r="G171" s="3218">
        <v>27700</v>
      </c>
      <c r="H171" s="3218"/>
      <c r="I171" s="3218"/>
      <c r="J171" s="3218"/>
      <c r="K171" s="3218"/>
      <c r="L171" s="3218"/>
      <c r="M171" s="3218"/>
      <c r="N171" s="3218"/>
      <c r="O171" s="3218"/>
      <c r="P171" s="3218"/>
      <c r="Q171" s="3218"/>
      <c r="R171" s="3219"/>
    </row>
    <row r="172" spans="1:18" ht="42" customHeight="1">
      <c r="A172" s="1007">
        <v>2</v>
      </c>
      <c r="B172" s="1088" t="s">
        <v>1329</v>
      </c>
      <c r="C172" s="1089" t="s">
        <v>32</v>
      </c>
      <c r="D172" s="1090"/>
      <c r="E172" s="1292"/>
      <c r="F172" s="1293"/>
      <c r="G172" s="3218">
        <v>26900</v>
      </c>
      <c r="H172" s="3218"/>
      <c r="I172" s="3218"/>
      <c r="J172" s="3218"/>
      <c r="K172" s="3218"/>
      <c r="L172" s="3218"/>
      <c r="M172" s="3218"/>
      <c r="N172" s="3218"/>
      <c r="O172" s="3218"/>
      <c r="P172" s="3218"/>
      <c r="Q172" s="3218"/>
      <c r="R172" s="3219"/>
    </row>
    <row r="173" spans="1:18" ht="54.75" customHeight="1">
      <c r="A173" s="1007">
        <v>3</v>
      </c>
      <c r="B173" s="1091" t="s">
        <v>1330</v>
      </c>
      <c r="C173" s="1092" t="s">
        <v>32</v>
      </c>
      <c r="D173" s="3243" t="s">
        <v>1524</v>
      </c>
      <c r="E173" s="1093"/>
      <c r="F173" s="1315"/>
      <c r="G173" s="3251">
        <v>26600</v>
      </c>
      <c r="H173" s="3251"/>
      <c r="I173" s="3251"/>
      <c r="J173" s="3251"/>
      <c r="K173" s="3251"/>
      <c r="L173" s="3251"/>
      <c r="M173" s="3251"/>
      <c r="N173" s="3251"/>
      <c r="O173" s="3251"/>
      <c r="P173" s="3251"/>
      <c r="Q173" s="3251"/>
      <c r="R173" s="3252"/>
    </row>
    <row r="174" spans="1:18" ht="59.25" customHeight="1">
      <c r="A174" s="1007">
        <v>4</v>
      </c>
      <c r="B174" s="1091" t="s">
        <v>1368</v>
      </c>
      <c r="C174" s="1092" t="s">
        <v>32</v>
      </c>
      <c r="D174" s="3244"/>
      <c r="E174" s="1292"/>
      <c r="F174" s="1293"/>
      <c r="G174" s="3218">
        <v>26600</v>
      </c>
      <c r="H174" s="3218"/>
      <c r="I174" s="3218"/>
      <c r="J174" s="3218"/>
      <c r="K174" s="3218"/>
      <c r="L174" s="3218"/>
      <c r="M174" s="3218"/>
      <c r="N174" s="3218"/>
      <c r="O174" s="3218"/>
      <c r="P174" s="3218"/>
      <c r="Q174" s="3218"/>
      <c r="R174" s="3219"/>
    </row>
    <row r="175" spans="1:18" ht="44.25">
      <c r="A175" s="1007">
        <v>5</v>
      </c>
      <c r="B175" s="1094" t="s">
        <v>1369</v>
      </c>
      <c r="C175" s="1095" t="s">
        <v>32</v>
      </c>
      <c r="D175" s="3244"/>
      <c r="E175" s="1096"/>
      <c r="F175" s="1317"/>
      <c r="G175" s="3253">
        <v>26800</v>
      </c>
      <c r="H175" s="3253"/>
      <c r="I175" s="3253"/>
      <c r="J175" s="3253"/>
      <c r="K175" s="3253"/>
      <c r="L175" s="3253"/>
      <c r="M175" s="3253"/>
      <c r="N175" s="3253"/>
      <c r="O175" s="3253"/>
      <c r="P175" s="3253"/>
      <c r="Q175" s="3253"/>
      <c r="R175" s="3254"/>
    </row>
    <row r="176" spans="1:18" ht="44.25" customHeight="1">
      <c r="A176" s="1304">
        <v>6</v>
      </c>
      <c r="B176" s="1088" t="s">
        <v>1331</v>
      </c>
      <c r="C176" s="1089" t="s">
        <v>32</v>
      </c>
      <c r="D176" s="3250"/>
      <c r="E176" s="1097"/>
      <c r="F176" s="1318"/>
      <c r="G176" s="3255">
        <v>27000</v>
      </c>
      <c r="H176" s="3255"/>
      <c r="I176" s="3255"/>
      <c r="J176" s="3255"/>
      <c r="K176" s="3255"/>
      <c r="L176" s="3255"/>
      <c r="M176" s="3255"/>
      <c r="N176" s="3255"/>
      <c r="O176" s="3255"/>
      <c r="P176" s="3255"/>
      <c r="Q176" s="3255"/>
      <c r="R176" s="3256"/>
    </row>
    <row r="177" spans="1:18" ht="37.5" customHeight="1">
      <c r="A177" s="1007">
        <v>7</v>
      </c>
      <c r="B177" s="1098" t="s">
        <v>1332</v>
      </c>
      <c r="C177" s="1092" t="s">
        <v>32</v>
      </c>
      <c r="D177" s="3243" t="s">
        <v>1524</v>
      </c>
      <c r="E177" s="1292"/>
      <c r="F177" s="1293"/>
      <c r="G177" s="3218">
        <v>27600</v>
      </c>
      <c r="H177" s="3218"/>
      <c r="I177" s="3218"/>
      <c r="J177" s="3218"/>
      <c r="K177" s="3218"/>
      <c r="L177" s="3218"/>
      <c r="M177" s="3218"/>
      <c r="N177" s="3218"/>
      <c r="O177" s="3218"/>
      <c r="P177" s="3218"/>
      <c r="Q177" s="3218"/>
      <c r="R177" s="3219"/>
    </row>
    <row r="178" spans="1:18" ht="47.25">
      <c r="A178" s="1007">
        <v>8</v>
      </c>
      <c r="B178" s="1099" t="s">
        <v>1629</v>
      </c>
      <c r="C178" s="1092" t="s">
        <v>32</v>
      </c>
      <c r="D178" s="3244"/>
      <c r="E178" s="1292"/>
      <c r="F178" s="1293"/>
      <c r="G178" s="3218">
        <v>33800</v>
      </c>
      <c r="H178" s="3218"/>
      <c r="I178" s="3218"/>
      <c r="J178" s="3218"/>
      <c r="K178" s="3218"/>
      <c r="L178" s="3218"/>
      <c r="M178" s="3218"/>
      <c r="N178" s="3218"/>
      <c r="O178" s="3218"/>
      <c r="P178" s="3218"/>
      <c r="Q178" s="3218"/>
      <c r="R178" s="3219"/>
    </row>
    <row r="179" spans="1:18" ht="47.25">
      <c r="A179" s="1007">
        <v>9</v>
      </c>
      <c r="B179" s="1100" t="s">
        <v>1630</v>
      </c>
      <c r="C179" s="1092" t="s">
        <v>32</v>
      </c>
      <c r="D179" s="3244"/>
      <c r="E179" s="1292"/>
      <c r="F179" s="1293"/>
      <c r="G179" s="3218">
        <v>33000</v>
      </c>
      <c r="H179" s="3218"/>
      <c r="I179" s="3218"/>
      <c r="J179" s="3218"/>
      <c r="K179" s="3218"/>
      <c r="L179" s="3218"/>
      <c r="M179" s="3218"/>
      <c r="N179" s="3218"/>
      <c r="O179" s="3218"/>
      <c r="P179" s="3218"/>
      <c r="Q179" s="3218"/>
      <c r="R179" s="3219"/>
    </row>
    <row r="180" spans="1:18" ht="47.25">
      <c r="A180" s="1007"/>
      <c r="B180" s="1100" t="s">
        <v>1631</v>
      </c>
      <c r="C180" s="1092" t="s">
        <v>32</v>
      </c>
      <c r="D180" s="3244"/>
      <c r="E180" s="1093"/>
      <c r="F180" s="1315"/>
      <c r="G180" s="3251">
        <v>33600</v>
      </c>
      <c r="H180" s="3251"/>
      <c r="I180" s="3251"/>
      <c r="J180" s="3251"/>
      <c r="K180" s="3251"/>
      <c r="L180" s="3251"/>
      <c r="M180" s="3251"/>
      <c r="N180" s="3251"/>
      <c r="O180" s="3251"/>
      <c r="P180" s="3251"/>
      <c r="Q180" s="3251"/>
      <c r="R180" s="3252"/>
    </row>
    <row r="181" spans="1:18" ht="47.25">
      <c r="A181" s="1007">
        <v>10</v>
      </c>
      <c r="B181" s="1099" t="s">
        <v>1632</v>
      </c>
      <c r="C181" s="1095" t="s">
        <v>32</v>
      </c>
      <c r="D181" s="3250"/>
      <c r="E181" s="1292"/>
      <c r="F181" s="1293"/>
      <c r="G181" s="3218">
        <v>32800</v>
      </c>
      <c r="H181" s="3218"/>
      <c r="I181" s="3218"/>
      <c r="J181" s="3218"/>
      <c r="K181" s="3218"/>
      <c r="L181" s="3218"/>
      <c r="M181" s="3218"/>
      <c r="N181" s="3218"/>
      <c r="O181" s="3218"/>
      <c r="P181" s="3218"/>
      <c r="Q181" s="3218"/>
      <c r="R181" s="3219"/>
    </row>
    <row r="182" spans="1:18" ht="50.25" customHeight="1">
      <c r="A182" s="1304">
        <v>11</v>
      </c>
      <c r="B182" s="1101" t="s">
        <v>1336</v>
      </c>
      <c r="C182" s="1089" t="s">
        <v>32</v>
      </c>
      <c r="D182" s="1102"/>
      <c r="E182" s="1096"/>
      <c r="F182" s="1317"/>
      <c r="G182" s="3253">
        <v>32800</v>
      </c>
      <c r="H182" s="3253"/>
      <c r="I182" s="3253"/>
      <c r="J182" s="3253"/>
      <c r="K182" s="3253"/>
      <c r="L182" s="3253"/>
      <c r="M182" s="3253"/>
      <c r="N182" s="3253"/>
      <c r="O182" s="3253"/>
      <c r="P182" s="3253"/>
      <c r="Q182" s="3253"/>
      <c r="R182" s="3254"/>
    </row>
    <row r="183" spans="1:18" ht="47.25" customHeight="1">
      <c r="A183" s="1007">
        <v>12</v>
      </c>
      <c r="B183" s="320" t="s">
        <v>1337</v>
      </c>
      <c r="C183" s="1103" t="s">
        <v>32</v>
      </c>
      <c r="D183" s="368"/>
      <c r="E183" s="1292"/>
      <c r="F183" s="1293"/>
      <c r="G183" s="3218">
        <v>33800</v>
      </c>
      <c r="H183" s="3218"/>
      <c r="I183" s="3218"/>
      <c r="J183" s="3218"/>
      <c r="K183" s="3218"/>
      <c r="L183" s="3218"/>
      <c r="M183" s="3218"/>
      <c r="N183" s="3218"/>
      <c r="O183" s="3218"/>
      <c r="P183" s="3218"/>
      <c r="Q183" s="3218"/>
      <c r="R183" s="3219"/>
    </row>
    <row r="184" spans="1:18" ht="60.75" customHeight="1">
      <c r="A184" s="1007">
        <v>13</v>
      </c>
      <c r="B184" s="1104" t="s">
        <v>1338</v>
      </c>
      <c r="C184" s="1092" t="s">
        <v>32</v>
      </c>
      <c r="D184" s="368"/>
      <c r="E184" s="1096"/>
      <c r="F184" s="1317"/>
      <c r="G184" s="3218">
        <v>27900</v>
      </c>
      <c r="H184" s="3218"/>
      <c r="I184" s="3218"/>
      <c r="J184" s="3218"/>
      <c r="K184" s="3218"/>
      <c r="L184" s="3218"/>
      <c r="M184" s="3218"/>
      <c r="N184" s="3218"/>
      <c r="O184" s="3218"/>
      <c r="P184" s="3218"/>
      <c r="Q184" s="3218"/>
      <c r="R184" s="3219"/>
    </row>
    <row r="185" spans="1:18" s="1378" customFormat="1" ht="57" customHeight="1">
      <c r="A185" s="1286">
        <v>2</v>
      </c>
      <c r="B185" s="3209" t="s">
        <v>2261</v>
      </c>
      <c r="C185" s="3210"/>
      <c r="D185" s="3210"/>
      <c r="E185" s="3211"/>
      <c r="F185" s="3259"/>
      <c r="G185" s="3259"/>
      <c r="H185" s="3259"/>
      <c r="I185" s="3259"/>
      <c r="J185" s="3259"/>
      <c r="K185" s="3259"/>
      <c r="L185" s="3259"/>
      <c r="M185" s="3259"/>
      <c r="N185" s="3259"/>
      <c r="O185" s="3259"/>
      <c r="P185" s="3259"/>
      <c r="Q185" s="3259"/>
      <c r="R185" s="3258"/>
    </row>
    <row r="186" spans="1:18" s="1378" customFormat="1" ht="39.75" customHeight="1">
      <c r="A186" s="1295"/>
      <c r="B186" s="3260" t="s">
        <v>1527</v>
      </c>
      <c r="C186" s="3261"/>
      <c r="D186" s="3262"/>
      <c r="E186" s="3217" t="s">
        <v>1841</v>
      </c>
      <c r="F186" s="3218"/>
      <c r="G186" s="3218"/>
      <c r="H186" s="3218"/>
      <c r="I186" s="3218"/>
      <c r="J186" s="3218"/>
      <c r="K186" s="3218"/>
      <c r="L186" s="3218"/>
      <c r="M186" s="3218"/>
      <c r="N186" s="3218"/>
      <c r="O186" s="3218"/>
      <c r="P186" s="3218"/>
      <c r="Q186" s="3218"/>
      <c r="R186" s="3219"/>
    </row>
    <row r="187" spans="1:18" s="1378" customFormat="1" ht="31.5" customHeight="1">
      <c r="A187" s="1007"/>
      <c r="B187" s="320" t="s">
        <v>1528</v>
      </c>
      <c r="C187" s="1092" t="s">
        <v>32</v>
      </c>
      <c r="D187" s="3243" t="s">
        <v>1529</v>
      </c>
      <c r="E187" s="1292">
        <v>22091</v>
      </c>
      <c r="F187" s="1093"/>
      <c r="G187" s="1315"/>
      <c r="H187" s="1315"/>
      <c r="I187" s="1315"/>
      <c r="J187" s="1315"/>
      <c r="K187" s="1315"/>
      <c r="L187" s="1315" t="s">
        <v>11</v>
      </c>
      <c r="M187" s="1315"/>
      <c r="N187" s="1315"/>
      <c r="O187" s="1315"/>
      <c r="P187" s="1315"/>
      <c r="Q187" s="1315"/>
      <c r="R187" s="1316"/>
    </row>
    <row r="188" spans="1:18" s="1378" customFormat="1" ht="31.5">
      <c r="A188" s="1007"/>
      <c r="B188" s="320" t="s">
        <v>1530</v>
      </c>
      <c r="C188" s="1092" t="s">
        <v>32</v>
      </c>
      <c r="D188" s="3244"/>
      <c r="E188" s="1292">
        <v>21909</v>
      </c>
      <c r="F188" s="1292"/>
      <c r="G188" s="1293"/>
      <c r="H188" s="1293"/>
      <c r="I188" s="1293"/>
      <c r="J188" s="1293"/>
      <c r="K188" s="1293"/>
      <c r="L188" s="1293" t="s">
        <v>11</v>
      </c>
      <c r="M188" s="1293"/>
      <c r="N188" s="1293"/>
      <c r="O188" s="1293"/>
      <c r="P188" s="1293"/>
      <c r="Q188" s="1293"/>
      <c r="R188" s="1294"/>
    </row>
    <row r="189" spans="1:18" s="1378" customFormat="1" ht="31.5">
      <c r="A189" s="1007"/>
      <c r="B189" s="320" t="s">
        <v>1531</v>
      </c>
      <c r="C189" s="1092" t="s">
        <v>32</v>
      </c>
      <c r="D189" s="3244"/>
      <c r="E189" s="1292">
        <v>22091</v>
      </c>
      <c r="F189" s="1292"/>
      <c r="G189" s="1293"/>
      <c r="H189" s="1293"/>
      <c r="I189" s="1293"/>
      <c r="J189" s="1293"/>
      <c r="K189" s="1293"/>
      <c r="L189" s="1293" t="s">
        <v>11</v>
      </c>
      <c r="M189" s="1293"/>
      <c r="N189" s="1293"/>
      <c r="O189" s="1293"/>
      <c r="P189" s="1293"/>
      <c r="Q189" s="1293"/>
      <c r="R189" s="1294"/>
    </row>
    <row r="190" spans="1:18" s="1378" customFormat="1" ht="31.5" customHeight="1">
      <c r="A190" s="1295"/>
      <c r="B190" s="3257" t="s">
        <v>1633</v>
      </c>
      <c r="C190" s="3258"/>
      <c r="D190" s="1102"/>
      <c r="E190" s="1292"/>
      <c r="F190" s="1093"/>
      <c r="G190" s="1315"/>
      <c r="H190" s="1315"/>
      <c r="I190" s="1315"/>
      <c r="J190" s="1315"/>
      <c r="K190" s="1315"/>
      <c r="L190" s="1315" t="s">
        <v>11</v>
      </c>
      <c r="M190" s="1315"/>
      <c r="N190" s="1315"/>
      <c r="O190" s="1315"/>
      <c r="P190" s="1315"/>
      <c r="Q190" s="1315"/>
      <c r="R190" s="1316"/>
    </row>
    <row r="191" spans="1:18" s="1378" customFormat="1" ht="31.5" customHeight="1">
      <c r="A191" s="1007"/>
      <c r="B191" s="320" t="s">
        <v>1806</v>
      </c>
      <c r="C191" s="1105" t="s">
        <v>32</v>
      </c>
      <c r="D191" s="3243" t="s">
        <v>1529</v>
      </c>
      <c r="E191" s="1093">
        <v>22727</v>
      </c>
      <c r="F191" s="1093"/>
      <c r="G191" s="1315"/>
      <c r="H191" s="1315"/>
      <c r="I191" s="1315"/>
      <c r="J191" s="1315"/>
      <c r="K191" s="1315"/>
      <c r="L191" s="1315" t="s">
        <v>11</v>
      </c>
      <c r="M191" s="1315"/>
      <c r="N191" s="1315"/>
      <c r="O191" s="1315"/>
      <c r="P191" s="1315"/>
      <c r="Q191" s="1315"/>
      <c r="R191" s="1316"/>
    </row>
    <row r="192" spans="1:18" s="1378" customFormat="1" ht="31.5">
      <c r="A192" s="1007"/>
      <c r="B192" s="320" t="s">
        <v>1807</v>
      </c>
      <c r="C192" s="1106" t="s">
        <v>32</v>
      </c>
      <c r="D192" s="3244"/>
      <c r="E192" s="1292">
        <v>24636</v>
      </c>
      <c r="F192" s="1292"/>
      <c r="G192" s="1293"/>
      <c r="H192" s="1293"/>
      <c r="I192" s="1293"/>
      <c r="J192" s="1293"/>
      <c r="K192" s="1293"/>
      <c r="L192" s="1293" t="s">
        <v>11</v>
      </c>
      <c r="M192" s="1293"/>
      <c r="N192" s="1293"/>
      <c r="O192" s="1293"/>
      <c r="P192" s="1293"/>
      <c r="Q192" s="1293"/>
      <c r="R192" s="1294"/>
    </row>
    <row r="193" spans="1:18" s="1378" customFormat="1" ht="31.5">
      <c r="A193" s="1007"/>
      <c r="B193" s="320" t="s">
        <v>1808</v>
      </c>
      <c r="C193" s="1107" t="s">
        <v>32</v>
      </c>
      <c r="D193" s="3244"/>
      <c r="E193" s="1292">
        <v>25091</v>
      </c>
      <c r="F193" s="1093"/>
      <c r="G193" s="1315"/>
      <c r="H193" s="1315"/>
      <c r="I193" s="1315"/>
      <c r="J193" s="1315"/>
      <c r="K193" s="1315"/>
      <c r="L193" s="1315" t="s">
        <v>11</v>
      </c>
      <c r="M193" s="1315"/>
      <c r="N193" s="1315"/>
      <c r="O193" s="1315"/>
      <c r="P193" s="1315"/>
      <c r="Q193" s="1315"/>
      <c r="R193" s="1316"/>
    </row>
    <row r="194" spans="1:18" s="1378" customFormat="1" ht="31.5">
      <c r="A194" s="1007"/>
      <c r="B194" s="320" t="s">
        <v>1809</v>
      </c>
      <c r="C194" s="1038" t="s">
        <v>32</v>
      </c>
      <c r="D194" s="368"/>
      <c r="E194" s="1292">
        <v>25091</v>
      </c>
      <c r="F194" s="1093"/>
      <c r="G194" s="1315"/>
      <c r="H194" s="1315"/>
      <c r="I194" s="1315"/>
      <c r="J194" s="1315"/>
      <c r="K194" s="1315"/>
      <c r="L194" s="1315" t="s">
        <v>11</v>
      </c>
      <c r="M194" s="1315"/>
      <c r="N194" s="1315"/>
      <c r="O194" s="1315"/>
      <c r="P194" s="1315"/>
      <c r="Q194" s="1315"/>
      <c r="R194" s="1316"/>
    </row>
    <row r="195" spans="1:18" s="1378" customFormat="1" ht="31.5" customHeight="1">
      <c r="A195" s="1295"/>
      <c r="B195" s="3209" t="s">
        <v>1537</v>
      </c>
      <c r="C195" s="3210"/>
      <c r="D195" s="3242"/>
      <c r="E195" s="1292"/>
      <c r="F195" s="1093"/>
      <c r="G195" s="1315"/>
      <c r="H195" s="1315"/>
      <c r="I195" s="1315"/>
      <c r="J195" s="1315"/>
      <c r="K195" s="1315"/>
      <c r="L195" s="1315" t="s">
        <v>11</v>
      </c>
      <c r="M195" s="1315"/>
      <c r="N195" s="1315"/>
      <c r="O195" s="1315"/>
      <c r="P195" s="1315"/>
      <c r="Q195" s="1315"/>
      <c r="R195" s="1316"/>
    </row>
    <row r="196" spans="1:18" s="1378" customFormat="1" ht="45">
      <c r="A196" s="1007"/>
      <c r="B196" s="1108" t="s">
        <v>1810</v>
      </c>
      <c r="C196" s="1038" t="s">
        <v>32</v>
      </c>
      <c r="D196" s="1038" t="s">
        <v>1539</v>
      </c>
      <c r="E196" s="1292">
        <v>24818</v>
      </c>
      <c r="F196" s="1292"/>
      <c r="G196" s="1293"/>
      <c r="H196" s="1293"/>
      <c r="I196" s="1293"/>
      <c r="J196" s="1293"/>
      <c r="K196" s="1293"/>
      <c r="L196" s="1293" t="s">
        <v>11</v>
      </c>
      <c r="M196" s="1293"/>
      <c r="N196" s="1293"/>
      <c r="O196" s="1293"/>
      <c r="P196" s="1293"/>
      <c r="Q196" s="1293"/>
      <c r="R196" s="1294"/>
    </row>
    <row r="197" spans="1:18" s="1378" customFormat="1" ht="31.5" customHeight="1">
      <c r="A197" s="1295"/>
      <c r="B197" s="3209" t="s">
        <v>1540</v>
      </c>
      <c r="C197" s="3210"/>
      <c r="D197" s="3242"/>
      <c r="E197" s="1292"/>
      <c r="F197" s="1292"/>
      <c r="G197" s="1293"/>
      <c r="H197" s="1293"/>
      <c r="I197" s="1293"/>
      <c r="J197" s="1293"/>
      <c r="K197" s="1293"/>
      <c r="L197" s="1293" t="s">
        <v>11</v>
      </c>
      <c r="M197" s="1293"/>
      <c r="N197" s="1293"/>
      <c r="O197" s="1293"/>
      <c r="P197" s="1293"/>
      <c r="Q197" s="1293"/>
      <c r="R197" s="1294"/>
    </row>
    <row r="198" spans="1:18" s="1378" customFormat="1" ht="30">
      <c r="A198" s="1007"/>
      <c r="B198" s="320" t="s">
        <v>1811</v>
      </c>
      <c r="C198" s="1038" t="s">
        <v>32</v>
      </c>
      <c r="D198" s="1038" t="s">
        <v>1554</v>
      </c>
      <c r="E198" s="1292">
        <v>18000</v>
      </c>
      <c r="F198" s="1292"/>
      <c r="G198" s="1293"/>
      <c r="H198" s="1293"/>
      <c r="I198" s="1293"/>
      <c r="J198" s="1293"/>
      <c r="K198" s="1293"/>
      <c r="L198" s="1293" t="s">
        <v>11</v>
      </c>
      <c r="M198" s="1293"/>
      <c r="N198" s="1293"/>
      <c r="O198" s="1293"/>
      <c r="P198" s="1293"/>
      <c r="Q198" s="1293"/>
      <c r="R198" s="1294"/>
    </row>
    <row r="199" spans="1:18" ht="23.25" customHeight="1">
      <c r="A199" s="1109" t="s">
        <v>1832</v>
      </c>
      <c r="B199" s="3209" t="s">
        <v>1831</v>
      </c>
      <c r="C199" s="3210"/>
      <c r="D199" s="3210"/>
      <c r="E199" s="3210"/>
      <c r="F199" s="3210"/>
      <c r="G199" s="3210"/>
      <c r="H199" s="3210"/>
      <c r="I199" s="3210"/>
      <c r="J199" s="3210"/>
      <c r="K199" s="3210"/>
      <c r="L199" s="3210"/>
      <c r="M199" s="3210"/>
      <c r="N199" s="3210"/>
      <c r="O199" s="3210"/>
      <c r="P199" s="3210"/>
      <c r="Q199" s="3210"/>
      <c r="R199" s="3242"/>
    </row>
    <row r="200" spans="1:18" ht="42.75" customHeight="1">
      <c r="A200" s="1295">
        <v>1</v>
      </c>
      <c r="B200" s="3209" t="s">
        <v>2259</v>
      </c>
      <c r="C200" s="3210"/>
      <c r="D200" s="3210"/>
      <c r="E200" s="3210"/>
      <c r="F200" s="3210"/>
      <c r="G200" s="3210"/>
      <c r="H200" s="3210"/>
      <c r="I200" s="3210"/>
      <c r="J200" s="3210"/>
      <c r="K200" s="3210"/>
      <c r="L200" s="3210"/>
      <c r="M200" s="3210"/>
      <c r="N200" s="3210"/>
      <c r="O200" s="3210"/>
      <c r="P200" s="3210"/>
      <c r="Q200" s="3210"/>
      <c r="R200" s="3242"/>
    </row>
    <row r="201" spans="1:18" ht="27" customHeight="1">
      <c r="A201" s="1007"/>
      <c r="B201" s="1110"/>
      <c r="C201" s="1111"/>
      <c r="D201" s="1112"/>
      <c r="E201" s="1111"/>
      <c r="F201" s="3274" t="s">
        <v>1370</v>
      </c>
      <c r="G201" s="3267"/>
      <c r="H201" s="3267"/>
      <c r="I201" s="3267"/>
      <c r="J201" s="3267"/>
      <c r="K201" s="3267"/>
      <c r="L201" s="3267"/>
      <c r="M201" s="3267"/>
      <c r="N201" s="3267"/>
      <c r="O201" s="3267"/>
      <c r="P201" s="3267"/>
      <c r="Q201" s="3267"/>
      <c r="R201" s="1310"/>
    </row>
    <row r="202" spans="1:18" ht="33.75" customHeight="1">
      <c r="A202" s="1113"/>
      <c r="B202" s="1314" t="s">
        <v>1277</v>
      </c>
      <c r="C202" s="1114"/>
      <c r="D202" s="1115"/>
      <c r="E202" s="1115"/>
      <c r="F202" s="1292"/>
      <c r="G202" s="1293"/>
      <c r="H202" s="1293"/>
      <c r="I202" s="1293"/>
      <c r="J202" s="1293"/>
      <c r="K202" s="1293"/>
      <c r="L202" s="1293"/>
      <c r="M202" s="1293"/>
      <c r="N202" s="1116"/>
      <c r="O202" s="1116"/>
      <c r="P202" s="1116"/>
      <c r="Q202" s="1116"/>
      <c r="R202" s="1310"/>
    </row>
    <row r="203" spans="1:18" ht="33.75" customHeight="1">
      <c r="A203" s="1113"/>
      <c r="B203" s="1117" t="s">
        <v>1235</v>
      </c>
      <c r="C203" s="1118" t="s">
        <v>111</v>
      </c>
      <c r="D203" s="1119"/>
      <c r="E203" s="1120"/>
      <c r="F203" s="1121"/>
      <c r="G203" s="1116"/>
      <c r="H203" s="1116"/>
      <c r="I203" s="1116"/>
      <c r="J203" s="1116"/>
      <c r="K203" s="1159">
        <v>1350199</v>
      </c>
      <c r="L203" s="1116"/>
      <c r="M203" s="1116"/>
      <c r="N203" s="1116"/>
      <c r="O203" s="1116"/>
      <c r="P203" s="1116"/>
      <c r="Q203" s="1116"/>
      <c r="R203" s="1310"/>
    </row>
    <row r="204" spans="1:18" ht="33.75" customHeight="1">
      <c r="A204" s="1113"/>
      <c r="B204" s="1117" t="s">
        <v>1236</v>
      </c>
      <c r="C204" s="1118" t="s">
        <v>111</v>
      </c>
      <c r="D204" s="1119"/>
      <c r="E204" s="1120"/>
      <c r="F204" s="1121"/>
      <c r="G204" s="1116"/>
      <c r="H204" s="1116"/>
      <c r="I204" s="1116"/>
      <c r="J204" s="1116"/>
      <c r="K204" s="1159">
        <v>1659290</v>
      </c>
      <c r="L204" s="1116"/>
      <c r="M204" s="1116"/>
      <c r="N204" s="1122"/>
      <c r="O204" s="1122"/>
      <c r="P204" s="1122"/>
      <c r="Q204" s="1122"/>
      <c r="R204" s="1310"/>
    </row>
    <row r="205" spans="1:18" ht="33.75" customHeight="1">
      <c r="A205" s="1113"/>
      <c r="B205" s="1117" t="s">
        <v>1237</v>
      </c>
      <c r="C205" s="1123" t="s">
        <v>111</v>
      </c>
      <c r="D205" s="1124"/>
      <c r="E205" s="1125"/>
      <c r="F205" s="1126"/>
      <c r="G205" s="1127"/>
      <c r="H205" s="1127"/>
      <c r="I205" s="1127"/>
      <c r="J205" s="1127"/>
      <c r="K205" s="1259">
        <v>1552926</v>
      </c>
      <c r="L205" s="1122"/>
      <c r="M205" s="1122"/>
      <c r="N205" s="1122"/>
      <c r="O205" s="1122"/>
      <c r="P205" s="1122"/>
      <c r="Q205" s="1122"/>
      <c r="R205" s="1310"/>
    </row>
    <row r="206" spans="1:18" ht="33.75" customHeight="1">
      <c r="A206" s="1128"/>
      <c r="B206" s="1129" t="s">
        <v>1238</v>
      </c>
      <c r="C206" s="1123" t="s">
        <v>111</v>
      </c>
      <c r="D206" s="1124"/>
      <c r="E206" s="1125"/>
      <c r="F206" s="1126"/>
      <c r="G206" s="1127"/>
      <c r="H206" s="1127"/>
      <c r="I206" s="1127"/>
      <c r="J206" s="1127"/>
      <c r="K206" s="1259">
        <v>2324744</v>
      </c>
      <c r="L206" s="1122"/>
      <c r="M206" s="1122"/>
      <c r="N206" s="1003"/>
      <c r="O206" s="1003"/>
      <c r="P206" s="1003"/>
      <c r="Q206" s="1003"/>
      <c r="R206" s="1130"/>
    </row>
    <row r="207" spans="1:18" ht="33.75" customHeight="1">
      <c r="A207" s="1007"/>
      <c r="B207" s="1314" t="s">
        <v>1276</v>
      </c>
      <c r="C207" s="1131"/>
      <c r="D207" s="1132"/>
      <c r="E207" s="1131"/>
      <c r="F207" s="1133"/>
      <c r="G207" s="1003"/>
      <c r="H207" s="1003"/>
      <c r="I207" s="1003"/>
      <c r="J207" s="1003"/>
      <c r="K207" s="1003"/>
      <c r="L207" s="1003"/>
      <c r="M207" s="1003"/>
      <c r="N207" s="1116"/>
      <c r="O207" s="1116"/>
      <c r="P207" s="1116"/>
      <c r="Q207" s="1116"/>
      <c r="R207" s="1130"/>
    </row>
    <row r="208" spans="1:18" ht="31.5" customHeight="1">
      <c r="A208" s="1007"/>
      <c r="B208" s="1117" t="s">
        <v>1813</v>
      </c>
      <c r="C208" s="1118" t="s">
        <v>111</v>
      </c>
      <c r="D208" s="1119"/>
      <c r="E208" s="1120"/>
      <c r="F208" s="1121"/>
      <c r="G208" s="1116"/>
      <c r="H208" s="1116"/>
      <c r="I208" s="1116"/>
      <c r="J208" s="1116"/>
      <c r="K208" s="1159">
        <v>2732343</v>
      </c>
      <c r="L208" s="1116"/>
      <c r="M208" s="1116"/>
      <c r="N208" s="1134"/>
      <c r="O208" s="1134"/>
      <c r="P208" s="1134"/>
      <c r="Q208" s="1134"/>
      <c r="R208" s="1130"/>
    </row>
    <row r="209" spans="1:18" ht="31.5" customHeight="1">
      <c r="A209" s="1007"/>
      <c r="B209" s="1117" t="s">
        <v>1251</v>
      </c>
      <c r="C209" s="1118" t="s">
        <v>111</v>
      </c>
      <c r="D209" s="1135"/>
      <c r="E209" s="1136"/>
      <c r="F209" s="1137"/>
      <c r="G209" s="1134"/>
      <c r="H209" s="1134"/>
      <c r="I209" s="1134"/>
      <c r="J209" s="1134"/>
      <c r="K209" s="1260">
        <v>3343343</v>
      </c>
      <c r="L209" s="1134"/>
      <c r="M209" s="1134"/>
      <c r="N209" s="1138"/>
      <c r="O209" s="1138"/>
      <c r="P209" s="1138"/>
      <c r="Q209" s="1138"/>
      <c r="R209" s="1130"/>
    </row>
    <row r="210" spans="1:18" ht="31.5" customHeight="1">
      <c r="A210" s="1007"/>
      <c r="B210" s="1139" t="s">
        <v>1248</v>
      </c>
      <c r="C210" s="1118" t="s">
        <v>111</v>
      </c>
      <c r="D210" s="1135"/>
      <c r="E210" s="1136"/>
      <c r="F210" s="1140"/>
      <c r="G210" s="1138"/>
      <c r="H210" s="1138"/>
      <c r="I210" s="1138"/>
      <c r="J210" s="1138"/>
      <c r="K210" s="1205">
        <v>4194250</v>
      </c>
      <c r="L210" s="1138"/>
      <c r="M210" s="1138"/>
      <c r="N210" s="1141"/>
      <c r="O210" s="1141"/>
      <c r="P210" s="1141"/>
      <c r="Q210" s="1141"/>
      <c r="R210" s="1130"/>
    </row>
    <row r="211" spans="1:18" ht="31.5" customHeight="1">
      <c r="A211" s="1128"/>
      <c r="B211" s="1129" t="s">
        <v>1249</v>
      </c>
      <c r="C211" s="1118" t="s">
        <v>111</v>
      </c>
      <c r="D211" s="1135"/>
      <c r="E211" s="1136"/>
      <c r="F211" s="1136"/>
      <c r="G211" s="1141"/>
      <c r="H211" s="1141"/>
      <c r="I211" s="1141"/>
      <c r="J211" s="1141"/>
      <c r="K211" s="1260">
        <v>2356886</v>
      </c>
      <c r="L211" s="1141"/>
      <c r="M211" s="1141"/>
      <c r="N211" s="1142"/>
      <c r="O211" s="1142"/>
      <c r="P211" s="1142"/>
      <c r="Q211" s="1142"/>
      <c r="R211" s="1130"/>
    </row>
    <row r="212" spans="1:18" ht="31.5" customHeight="1">
      <c r="A212" s="1128"/>
      <c r="B212" s="1314" t="s">
        <v>1093</v>
      </c>
      <c r="C212" s="1114"/>
      <c r="D212" s="1143"/>
      <c r="E212" s="1114"/>
      <c r="F212" s="1144"/>
      <c r="G212" s="1142"/>
      <c r="H212" s="1142"/>
      <c r="I212" s="1142"/>
      <c r="J212" s="1142"/>
      <c r="K212" s="1142"/>
      <c r="L212" s="1142"/>
      <c r="M212" s="1142"/>
      <c r="N212" s="1142"/>
      <c r="O212" s="1142"/>
      <c r="P212" s="1142"/>
      <c r="Q212" s="1142"/>
      <c r="R212" s="1310"/>
    </row>
    <row r="213" spans="1:18" ht="23.25" customHeight="1">
      <c r="A213" s="1007"/>
      <c r="B213" s="1145" t="s">
        <v>1241</v>
      </c>
      <c r="C213" s="1114"/>
      <c r="D213" s="1143"/>
      <c r="E213" s="1114"/>
      <c r="F213" s="1144"/>
      <c r="G213" s="1142"/>
      <c r="H213" s="1142"/>
      <c r="I213" s="1142"/>
      <c r="J213" s="1142"/>
      <c r="K213" s="1142"/>
      <c r="L213" s="1142"/>
      <c r="M213" s="1142"/>
      <c r="N213" s="1138"/>
      <c r="O213" s="1138"/>
      <c r="P213" s="1138"/>
      <c r="Q213" s="1138"/>
      <c r="R213" s="1310"/>
    </row>
    <row r="214" spans="1:18" ht="30">
      <c r="A214" s="1007"/>
      <c r="B214" s="1117" t="s">
        <v>1242</v>
      </c>
      <c r="C214" s="1038" t="s">
        <v>28</v>
      </c>
      <c r="D214" s="1135"/>
      <c r="E214" s="1136"/>
      <c r="F214" s="1140"/>
      <c r="G214" s="1138"/>
      <c r="H214" s="1138"/>
      <c r="I214" s="1138"/>
      <c r="J214" s="1138"/>
      <c r="K214" s="1261">
        <v>581773</v>
      </c>
      <c r="L214" s="1138"/>
      <c r="M214" s="1138"/>
      <c r="N214" s="1141"/>
      <c r="O214" s="1141"/>
      <c r="P214" s="1141"/>
      <c r="Q214" s="1141"/>
      <c r="R214" s="1310"/>
    </row>
    <row r="215" spans="1:18" ht="30">
      <c r="A215" s="1007"/>
      <c r="B215" s="1117" t="s">
        <v>1243</v>
      </c>
      <c r="C215" s="1038" t="s">
        <v>28</v>
      </c>
      <c r="D215" s="1135"/>
      <c r="E215" s="1136"/>
      <c r="F215" s="1136"/>
      <c r="G215" s="1141"/>
      <c r="H215" s="1141"/>
      <c r="I215" s="1141"/>
      <c r="J215" s="1141"/>
      <c r="K215" s="1262">
        <v>597409</v>
      </c>
      <c r="L215" s="1141"/>
      <c r="M215" s="1141"/>
      <c r="N215" s="1146"/>
      <c r="O215" s="1146"/>
      <c r="P215" s="1146"/>
      <c r="Q215" s="1146"/>
      <c r="R215" s="1310"/>
    </row>
    <row r="216" spans="1:18" ht="24" customHeight="1">
      <c r="A216" s="1007"/>
      <c r="B216" s="1145" t="s">
        <v>1245</v>
      </c>
      <c r="C216" s="1114"/>
      <c r="D216" s="1143"/>
      <c r="E216" s="1114"/>
      <c r="F216" s="1147"/>
      <c r="G216" s="1146"/>
      <c r="H216" s="1146"/>
      <c r="I216" s="1146"/>
      <c r="J216" s="1146"/>
      <c r="K216" s="1142"/>
      <c r="L216" s="1146"/>
      <c r="M216" s="1146"/>
      <c r="N216" s="1138"/>
      <c r="O216" s="1138"/>
      <c r="P216" s="1138"/>
      <c r="Q216" s="1138"/>
      <c r="R216" s="1310"/>
    </row>
    <row r="217" spans="1:18" ht="30">
      <c r="A217" s="1007"/>
      <c r="B217" s="1148" t="s">
        <v>1244</v>
      </c>
      <c r="C217" s="1038" t="s">
        <v>28</v>
      </c>
      <c r="D217" s="1135"/>
      <c r="E217" s="1136"/>
      <c r="F217" s="1136"/>
      <c r="G217" s="1141"/>
      <c r="H217" s="1141"/>
      <c r="I217" s="1141"/>
      <c r="J217" s="1141"/>
      <c r="K217" s="1262">
        <v>746318</v>
      </c>
      <c r="L217" s="1141"/>
      <c r="M217" s="1141"/>
      <c r="N217" s="1141"/>
      <c r="O217" s="1141"/>
      <c r="P217" s="1141"/>
      <c r="Q217" s="1141"/>
      <c r="R217" s="1310"/>
    </row>
    <row r="218" spans="1:18" ht="30">
      <c r="A218" s="1007"/>
      <c r="B218" s="1117" t="s">
        <v>1371</v>
      </c>
      <c r="C218" s="1038" t="s">
        <v>28</v>
      </c>
      <c r="D218" s="1135"/>
      <c r="E218" s="1136"/>
      <c r="F218" s="1136"/>
      <c r="G218" s="1141"/>
      <c r="H218" s="1141"/>
      <c r="I218" s="1141"/>
      <c r="J218" s="1141"/>
      <c r="K218" s="1262">
        <v>719955</v>
      </c>
      <c r="L218" s="1141"/>
      <c r="M218" s="1141"/>
      <c r="N218" s="1149"/>
      <c r="O218" s="1149"/>
      <c r="P218" s="1149"/>
      <c r="Q218" s="1149"/>
      <c r="R218" s="1310"/>
    </row>
    <row r="219" spans="1:18" ht="27" customHeight="1">
      <c r="A219" s="1007"/>
      <c r="B219" s="1314" t="s">
        <v>1278</v>
      </c>
      <c r="C219" s="1114"/>
      <c r="D219" s="1143"/>
      <c r="E219" s="1150"/>
      <c r="F219" s="3274" t="s">
        <v>1370</v>
      </c>
      <c r="G219" s="3267"/>
      <c r="H219" s="3267"/>
      <c r="I219" s="3267"/>
      <c r="J219" s="3267"/>
      <c r="K219" s="3267"/>
      <c r="L219" s="3267"/>
      <c r="M219" s="3267"/>
      <c r="N219" s="3267"/>
      <c r="O219" s="3267"/>
      <c r="P219" s="3267"/>
      <c r="Q219" s="3267"/>
      <c r="R219" s="1310"/>
    </row>
    <row r="220" spans="1:18" ht="31.5">
      <c r="A220" s="1007"/>
      <c r="B220" s="1129" t="s">
        <v>1247</v>
      </c>
      <c r="C220" s="1123" t="s">
        <v>111</v>
      </c>
      <c r="D220" s="1119"/>
      <c r="E220" s="1120"/>
      <c r="F220" s="1120"/>
      <c r="G220" s="1151"/>
      <c r="H220" s="1151"/>
      <c r="I220" s="1151"/>
      <c r="J220" s="1151"/>
      <c r="K220" s="1177">
        <v>2802926</v>
      </c>
      <c r="L220" s="1151"/>
      <c r="M220" s="1151"/>
      <c r="N220" s="1151"/>
      <c r="O220" s="1151"/>
      <c r="P220" s="1151"/>
      <c r="Q220" s="1151"/>
      <c r="R220" s="1310"/>
    </row>
    <row r="221" spans="1:18" ht="30">
      <c r="A221" s="1007"/>
      <c r="B221" s="1117" t="s">
        <v>1246</v>
      </c>
      <c r="C221" s="1123" t="s">
        <v>111</v>
      </c>
      <c r="D221" s="1119"/>
      <c r="E221" s="1120"/>
      <c r="F221" s="1120"/>
      <c r="G221" s="1151"/>
      <c r="H221" s="1151"/>
      <c r="I221" s="1151"/>
      <c r="J221" s="1151"/>
      <c r="K221" s="1177">
        <v>3419290</v>
      </c>
      <c r="L221" s="1151"/>
      <c r="M221" s="1151"/>
      <c r="N221" s="1152"/>
      <c r="O221" s="1152"/>
      <c r="P221" s="1152"/>
      <c r="Q221" s="1152"/>
      <c r="R221" s="1310"/>
    </row>
    <row r="222" spans="1:18" ht="30">
      <c r="A222" s="1007"/>
      <c r="B222" s="1117" t="s">
        <v>1814</v>
      </c>
      <c r="C222" s="1123" t="s">
        <v>111</v>
      </c>
      <c r="D222" s="1119"/>
      <c r="E222" s="1120"/>
      <c r="F222" s="1153"/>
      <c r="G222" s="1152"/>
      <c r="H222" s="1152"/>
      <c r="I222" s="1152"/>
      <c r="J222" s="1152"/>
      <c r="K222" s="1263">
        <v>1029995</v>
      </c>
      <c r="L222" s="1152"/>
      <c r="M222" s="1152"/>
      <c r="N222" s="1151"/>
      <c r="O222" s="1151"/>
      <c r="P222" s="1151"/>
      <c r="Q222" s="1151"/>
      <c r="R222" s="1310"/>
    </row>
    <row r="223" spans="1:18" ht="30">
      <c r="A223" s="1154"/>
      <c r="B223" s="1123" t="s">
        <v>1240</v>
      </c>
      <c r="C223" s="1123" t="s">
        <v>111</v>
      </c>
      <c r="D223" s="1119"/>
      <c r="E223" s="1120"/>
      <c r="F223" s="1120"/>
      <c r="G223" s="1151"/>
      <c r="H223" s="1151"/>
      <c r="I223" s="1151"/>
      <c r="J223" s="1151"/>
      <c r="K223" s="1177">
        <v>5196341</v>
      </c>
      <c r="L223" s="1151"/>
      <c r="M223" s="1151"/>
      <c r="N223" s="1301"/>
      <c r="O223" s="1301"/>
      <c r="P223" s="1301"/>
      <c r="Q223" s="1155"/>
      <c r="R223" s="1310"/>
    </row>
    <row r="224" spans="1:18" s="1378" customFormat="1" ht="45.75" customHeight="1">
      <c r="A224" s="1380">
        <v>2</v>
      </c>
      <c r="B224" s="3342" t="s">
        <v>2131</v>
      </c>
      <c r="C224" s="3343"/>
      <c r="D224" s="3343"/>
      <c r="E224" s="3343"/>
      <c r="F224" s="3343"/>
      <c r="G224" s="3343"/>
      <c r="H224" s="3343"/>
      <c r="I224" s="3343"/>
      <c r="J224" s="3343"/>
      <c r="K224" s="3343"/>
      <c r="L224" s="3343"/>
      <c r="M224" s="3343"/>
      <c r="N224" s="3343"/>
      <c r="O224" s="3343"/>
      <c r="P224" s="3343"/>
      <c r="Q224" s="3343"/>
      <c r="R224" s="3344"/>
    </row>
    <row r="225" spans="1:18" ht="26.25" customHeight="1">
      <c r="A225" s="1007"/>
      <c r="B225" s="3222" t="s">
        <v>1318</v>
      </c>
      <c r="C225" s="3224"/>
      <c r="D225" s="1312"/>
      <c r="E225" s="1264"/>
      <c r="F225" s="3267" t="s">
        <v>1372</v>
      </c>
      <c r="G225" s="3267"/>
      <c r="H225" s="3267"/>
      <c r="I225" s="3267"/>
      <c r="J225" s="3267"/>
      <c r="K225" s="3267"/>
      <c r="L225" s="3267"/>
      <c r="M225" s="3267"/>
      <c r="N225" s="3267"/>
      <c r="O225" s="3267"/>
      <c r="P225" s="3267"/>
      <c r="Q225" s="3267"/>
      <c r="R225" s="3176"/>
    </row>
    <row r="226" spans="1:18" ht="30">
      <c r="A226" s="1007"/>
      <c r="B226" s="1156" t="s">
        <v>1635</v>
      </c>
      <c r="C226" s="1157" t="s">
        <v>32</v>
      </c>
      <c r="D226" s="3263" t="s">
        <v>1552</v>
      </c>
      <c r="E226" s="1158"/>
      <c r="F226" s="1151"/>
      <c r="G226" s="1159"/>
      <c r="H226" s="1160"/>
      <c r="I226" s="1116"/>
      <c r="J226" s="1116"/>
      <c r="K226" s="1159">
        <v>92400</v>
      </c>
      <c r="L226" s="1116"/>
      <c r="M226" s="1191"/>
      <c r="N226" s="1116"/>
      <c r="O226" s="1116"/>
      <c r="P226" s="1160"/>
      <c r="Q226" s="1160"/>
      <c r="R226" s="1161"/>
    </row>
    <row r="227" spans="1:18" ht="30">
      <c r="A227" s="1007"/>
      <c r="B227" s="1162" t="s">
        <v>1636</v>
      </c>
      <c r="C227" s="1038" t="s">
        <v>32</v>
      </c>
      <c r="D227" s="3264"/>
      <c r="E227" s="1125"/>
      <c r="F227" s="1159"/>
      <c r="G227" s="1159"/>
      <c r="H227" s="1163"/>
      <c r="I227" s="1160"/>
      <c r="J227" s="1160"/>
      <c r="K227" s="1159">
        <v>36000</v>
      </c>
      <c r="L227" s="1160"/>
      <c r="M227" s="1191"/>
      <c r="N227" s="1160"/>
      <c r="O227" s="1160"/>
      <c r="P227" s="1163"/>
      <c r="Q227" s="1163"/>
      <c r="R227" s="1164"/>
    </row>
    <row r="228" spans="1:18" ht="30">
      <c r="A228" s="1007"/>
      <c r="B228" s="1162" t="s">
        <v>1638</v>
      </c>
      <c r="C228" s="1038" t="s">
        <v>32</v>
      </c>
      <c r="D228" s="1321" t="s">
        <v>1552</v>
      </c>
      <c r="E228" s="1125"/>
      <c r="F228" s="1159"/>
      <c r="G228" s="1159"/>
      <c r="H228" s="1160"/>
      <c r="I228" s="1163"/>
      <c r="J228" s="1163"/>
      <c r="K228" s="1159">
        <v>37200</v>
      </c>
      <c r="L228" s="1163"/>
      <c r="M228" s="1191"/>
      <c r="N228" s="1163"/>
      <c r="O228" s="1163"/>
      <c r="P228" s="1160"/>
      <c r="Q228" s="1160"/>
      <c r="R228" s="1161"/>
    </row>
    <row r="229" spans="1:18" ht="45">
      <c r="A229" s="1007"/>
      <c r="B229" s="1162" t="s">
        <v>1637</v>
      </c>
      <c r="C229" s="1038" t="s">
        <v>32</v>
      </c>
      <c r="D229" s="1321" t="s">
        <v>1552</v>
      </c>
      <c r="E229" s="1125"/>
      <c r="F229" s="1159"/>
      <c r="G229" s="1159"/>
      <c r="H229" s="1160"/>
      <c r="I229" s="1163"/>
      <c r="J229" s="1163"/>
      <c r="K229" s="1159">
        <v>43200</v>
      </c>
      <c r="L229" s="1163"/>
      <c r="M229" s="1191"/>
      <c r="N229" s="1163"/>
      <c r="O229" s="1163"/>
      <c r="P229" s="1160"/>
      <c r="Q229" s="1160"/>
      <c r="R229" s="1161"/>
    </row>
    <row r="230" spans="1:18" ht="45">
      <c r="A230" s="1007"/>
      <c r="B230" s="1162" t="s">
        <v>1639</v>
      </c>
      <c r="C230" s="1038" t="s">
        <v>32</v>
      </c>
      <c r="D230" s="1321" t="s">
        <v>1552</v>
      </c>
      <c r="E230" s="1125"/>
      <c r="F230" s="1159"/>
      <c r="G230" s="1159"/>
      <c r="H230" s="1160"/>
      <c r="I230" s="1163"/>
      <c r="J230" s="1163"/>
      <c r="K230" s="1159">
        <v>45600</v>
      </c>
      <c r="L230" s="1163"/>
      <c r="M230" s="1191"/>
      <c r="N230" s="1163"/>
      <c r="O230" s="1163"/>
      <c r="P230" s="1160"/>
      <c r="Q230" s="1160"/>
      <c r="R230" s="1161"/>
    </row>
    <row r="231" spans="1:18" ht="30" customHeight="1">
      <c r="A231" s="1007"/>
      <c r="B231" s="1162" t="s">
        <v>1640</v>
      </c>
      <c r="C231" s="1038" t="s">
        <v>32</v>
      </c>
      <c r="D231" s="1165" t="s">
        <v>1552</v>
      </c>
      <c r="E231" s="1125"/>
      <c r="F231" s="1159"/>
      <c r="G231" s="1159"/>
      <c r="H231" s="1160"/>
      <c r="I231" s="1163"/>
      <c r="J231" s="1163"/>
      <c r="K231" s="1159">
        <v>27600</v>
      </c>
      <c r="L231" s="1163"/>
      <c r="M231" s="1191"/>
      <c r="N231" s="1163"/>
      <c r="O231" s="1163"/>
      <c r="P231" s="1160"/>
      <c r="Q231" s="1160"/>
      <c r="R231" s="1161"/>
    </row>
    <row r="232" spans="1:18" ht="30">
      <c r="A232" s="1007"/>
      <c r="B232" s="1162" t="s">
        <v>1641</v>
      </c>
      <c r="C232" s="1038" t="s">
        <v>32</v>
      </c>
      <c r="D232" s="1166"/>
      <c r="E232" s="1125"/>
      <c r="F232" s="1159"/>
      <c r="G232" s="1159"/>
      <c r="H232" s="1160"/>
      <c r="I232" s="1163"/>
      <c r="J232" s="1163"/>
      <c r="K232" s="1159">
        <v>28800</v>
      </c>
      <c r="L232" s="1163"/>
      <c r="M232" s="1191"/>
      <c r="N232" s="1163"/>
      <c r="O232" s="1163"/>
      <c r="P232" s="1160"/>
      <c r="Q232" s="1160"/>
      <c r="R232" s="1161"/>
    </row>
    <row r="233" spans="1:18" ht="30">
      <c r="A233" s="1007"/>
      <c r="B233" s="1162" t="s">
        <v>1642</v>
      </c>
      <c r="C233" s="1038" t="s">
        <v>32</v>
      </c>
      <c r="D233" s="1167"/>
      <c r="E233" s="1125"/>
      <c r="F233" s="1159"/>
      <c r="G233" s="1159"/>
      <c r="H233" s="1160"/>
      <c r="I233" s="1160"/>
      <c r="J233" s="1160"/>
      <c r="K233" s="1159">
        <v>150000</v>
      </c>
      <c r="L233" s="1160"/>
      <c r="M233" s="1191"/>
      <c r="N233" s="1160"/>
      <c r="O233" s="1160"/>
      <c r="P233" s="1160"/>
      <c r="Q233" s="1160"/>
      <c r="R233" s="1161"/>
    </row>
    <row r="234" spans="1:18" ht="30">
      <c r="A234" s="1007"/>
      <c r="B234" s="1168" t="s">
        <v>1643</v>
      </c>
      <c r="C234" s="1038" t="s">
        <v>32</v>
      </c>
      <c r="D234" s="1166"/>
      <c r="E234" s="1125"/>
      <c r="F234" s="1159"/>
      <c r="G234" s="1159"/>
      <c r="H234" s="1169"/>
      <c r="I234" s="1160"/>
      <c r="J234" s="1160"/>
      <c r="K234" s="1159">
        <v>186000</v>
      </c>
      <c r="L234" s="1160"/>
      <c r="M234" s="1191"/>
      <c r="N234" s="1160"/>
      <c r="O234" s="1160"/>
      <c r="P234" s="1169"/>
      <c r="Q234" s="1169"/>
      <c r="R234" s="1170"/>
    </row>
    <row r="235" spans="1:18" ht="45">
      <c r="A235" s="1007"/>
      <c r="B235" s="1156" t="s">
        <v>1645</v>
      </c>
      <c r="C235" s="1038" t="s">
        <v>32</v>
      </c>
      <c r="D235" s="3263" t="s">
        <v>1552</v>
      </c>
      <c r="E235" s="1125"/>
      <c r="F235" s="1159"/>
      <c r="G235" s="1159"/>
      <c r="H235" s="1171"/>
      <c r="I235" s="1172"/>
      <c r="J235" s="1172"/>
      <c r="K235" s="1265">
        <v>186120</v>
      </c>
      <c r="L235" s="1172"/>
      <c r="M235" s="1191"/>
      <c r="N235" s="1172"/>
      <c r="O235" s="1172"/>
      <c r="P235" s="1171"/>
      <c r="Q235" s="1171"/>
      <c r="R235" s="1173"/>
    </row>
    <row r="236" spans="1:18" ht="30">
      <c r="A236" s="1007"/>
      <c r="B236" s="1156" t="s">
        <v>1644</v>
      </c>
      <c r="C236" s="1038" t="s">
        <v>32</v>
      </c>
      <c r="D236" s="3264"/>
      <c r="E236" s="1125"/>
      <c r="F236" s="1159"/>
      <c r="G236" s="1159"/>
      <c r="H236" s="1171"/>
      <c r="I236" s="1172"/>
      <c r="J236" s="1172"/>
      <c r="K236" s="1265">
        <v>24600</v>
      </c>
      <c r="L236" s="1172"/>
      <c r="M236" s="1216"/>
      <c r="N236" s="1172"/>
      <c r="O236" s="1172"/>
      <c r="P236" s="1171"/>
      <c r="Q236" s="1171"/>
      <c r="R236" s="1173"/>
    </row>
    <row r="237" spans="1:18" ht="19.5" customHeight="1">
      <c r="A237" s="1007"/>
      <c r="B237" s="1314" t="s">
        <v>1277</v>
      </c>
      <c r="C237" s="1174"/>
      <c r="D237" s="1169"/>
      <c r="E237" s="1175"/>
      <c r="F237" s="3265" t="s">
        <v>1372</v>
      </c>
      <c r="G237" s="3265"/>
      <c r="H237" s="3265"/>
      <c r="I237" s="3265"/>
      <c r="J237" s="3265"/>
      <c r="K237" s="3265"/>
      <c r="L237" s="3265"/>
      <c r="M237" s="3265"/>
      <c r="N237" s="3265"/>
      <c r="O237" s="3265"/>
      <c r="P237" s="3265"/>
      <c r="Q237" s="3265"/>
      <c r="R237" s="3204"/>
    </row>
    <row r="238" spans="1:18" ht="24.75" customHeight="1">
      <c r="A238" s="1007"/>
      <c r="B238" s="1168" t="s">
        <v>1825</v>
      </c>
      <c r="C238" s="1157" t="s">
        <v>111</v>
      </c>
      <c r="D238" s="3263" t="s">
        <v>1552</v>
      </c>
      <c r="E238" s="1176"/>
      <c r="F238" s="1159"/>
      <c r="G238" s="1159"/>
      <c r="H238" s="1177"/>
      <c r="I238" s="1177"/>
      <c r="J238" s="1177"/>
      <c r="K238" s="1159">
        <v>1984545</v>
      </c>
      <c r="L238" s="1177"/>
      <c r="M238" s="1191"/>
      <c r="N238" s="1177"/>
      <c r="O238" s="1177"/>
      <c r="P238" s="1177"/>
      <c r="Q238" s="1177"/>
      <c r="R238" s="1178"/>
    </row>
    <row r="239" spans="1:18" ht="17.25" customHeight="1">
      <c r="A239" s="1007"/>
      <c r="B239" s="1179" t="s">
        <v>1646</v>
      </c>
      <c r="C239" s="1157" t="s">
        <v>111</v>
      </c>
      <c r="D239" s="3266"/>
      <c r="E239" s="1176"/>
      <c r="F239" s="1159"/>
      <c r="G239" s="1159"/>
      <c r="H239" s="1177"/>
      <c r="I239" s="1177"/>
      <c r="J239" s="1177"/>
      <c r="K239" s="1159">
        <v>1697273</v>
      </c>
      <c r="L239" s="1177"/>
      <c r="M239" s="1191"/>
      <c r="N239" s="1177"/>
      <c r="O239" s="1177"/>
      <c r="P239" s="1177"/>
      <c r="Q239" s="1177"/>
      <c r="R239" s="1178"/>
    </row>
    <row r="240" spans="1:18" ht="25.5" customHeight="1">
      <c r="A240" s="1007"/>
      <c r="B240" s="1168" t="s">
        <v>1647</v>
      </c>
      <c r="C240" s="1157" t="s">
        <v>111</v>
      </c>
      <c r="D240" s="3264"/>
      <c r="E240" s="1176"/>
      <c r="F240" s="1159"/>
      <c r="G240" s="1159"/>
      <c r="H240" s="1177"/>
      <c r="I240" s="1177"/>
      <c r="J240" s="1177"/>
      <c r="K240" s="1159">
        <v>1245455</v>
      </c>
      <c r="L240" s="1177"/>
      <c r="M240" s="1191"/>
      <c r="N240" s="1177"/>
      <c r="O240" s="1177"/>
      <c r="P240" s="1177"/>
      <c r="Q240" s="1177"/>
      <c r="R240" s="1178"/>
    </row>
    <row r="241" spans="1:18" ht="21" customHeight="1">
      <c r="A241" s="1007"/>
      <c r="B241" s="1314" t="s">
        <v>1276</v>
      </c>
      <c r="C241" s="1157"/>
      <c r="D241" s="1157"/>
      <c r="E241" s="1176"/>
      <c r="F241" s="1159"/>
      <c r="G241" s="1159"/>
      <c r="H241" s="1177"/>
      <c r="I241" s="1177"/>
      <c r="J241" s="1177"/>
      <c r="K241" s="1159"/>
      <c r="L241" s="1177"/>
      <c r="M241" s="1191"/>
      <c r="N241" s="1177"/>
      <c r="O241" s="1177"/>
      <c r="P241" s="1177"/>
      <c r="Q241" s="1177"/>
      <c r="R241" s="1178"/>
    </row>
    <row r="242" spans="1:18" ht="27.75" customHeight="1">
      <c r="A242" s="1007"/>
      <c r="B242" s="1156" t="s">
        <v>1826</v>
      </c>
      <c r="C242" s="1157" t="s">
        <v>111</v>
      </c>
      <c r="D242" s="3263" t="s">
        <v>1552</v>
      </c>
      <c r="E242" s="1176"/>
      <c r="F242" s="1159"/>
      <c r="G242" s="1159"/>
      <c r="H242" s="1177"/>
      <c r="I242" s="1177"/>
      <c r="J242" s="1177"/>
      <c r="K242" s="1159">
        <v>4090909</v>
      </c>
      <c r="L242" s="1177"/>
      <c r="M242" s="1191"/>
      <c r="N242" s="1177"/>
      <c r="O242" s="1177"/>
      <c r="P242" s="1177"/>
      <c r="Q242" s="1177"/>
      <c r="R242" s="1178"/>
    </row>
    <row r="243" spans="1:18" ht="43.5" customHeight="1">
      <c r="A243" s="1007"/>
      <c r="B243" s="1179" t="s">
        <v>1648</v>
      </c>
      <c r="C243" s="1157" t="s">
        <v>111</v>
      </c>
      <c r="D243" s="3266"/>
      <c r="E243" s="1176"/>
      <c r="F243" s="1159"/>
      <c r="G243" s="1159"/>
      <c r="H243" s="1177"/>
      <c r="I243" s="1177"/>
      <c r="J243" s="1177"/>
      <c r="K243" s="1159">
        <v>1990909</v>
      </c>
      <c r="L243" s="1177"/>
      <c r="M243" s="1191"/>
      <c r="N243" s="1177"/>
      <c r="O243" s="1177"/>
      <c r="P243" s="1177"/>
      <c r="Q243" s="1177"/>
      <c r="R243" s="1178"/>
    </row>
    <row r="244" spans="1:18" ht="32.25" customHeight="1">
      <c r="A244" s="1007"/>
      <c r="B244" s="1156" t="s">
        <v>1649</v>
      </c>
      <c r="C244" s="1157" t="s">
        <v>111</v>
      </c>
      <c r="D244" s="3264"/>
      <c r="E244" s="1176"/>
      <c r="F244" s="1159"/>
      <c r="G244" s="1159"/>
      <c r="H244" s="1177"/>
      <c r="I244" s="1177"/>
      <c r="J244" s="1177"/>
      <c r="K244" s="1159">
        <v>2466364</v>
      </c>
      <c r="L244" s="1177"/>
      <c r="M244" s="1216"/>
      <c r="N244" s="1177"/>
      <c r="O244" s="1177"/>
      <c r="P244" s="1177"/>
      <c r="Q244" s="1177"/>
      <c r="R244" s="1178"/>
    </row>
    <row r="245" spans="1:18" ht="22.5" customHeight="1">
      <c r="A245" s="1007"/>
      <c r="B245" s="1314" t="s">
        <v>1093</v>
      </c>
      <c r="C245" s="1157"/>
      <c r="D245" s="1322"/>
      <c r="E245" s="1176"/>
      <c r="F245" s="1159"/>
      <c r="G245" s="1159"/>
      <c r="H245" s="1177"/>
      <c r="I245" s="1177"/>
      <c r="J245" s="1177"/>
      <c r="K245" s="1159"/>
      <c r="L245" s="1177"/>
      <c r="M245" s="1191"/>
      <c r="N245" s="1177"/>
      <c r="O245" s="1177"/>
      <c r="P245" s="1177"/>
      <c r="Q245" s="1177"/>
      <c r="R245" s="1178"/>
    </row>
    <row r="246" spans="1:18" ht="30">
      <c r="A246" s="1007"/>
      <c r="B246" s="1156" t="s">
        <v>1650</v>
      </c>
      <c r="C246" s="1157" t="s">
        <v>28</v>
      </c>
      <c r="D246" s="1157"/>
      <c r="E246" s="1176"/>
      <c r="F246" s="1159"/>
      <c r="G246" s="1159"/>
      <c r="H246" s="1177"/>
      <c r="I246" s="1177"/>
      <c r="J246" s="1177"/>
      <c r="K246" s="1159">
        <v>330909</v>
      </c>
      <c r="L246" s="1177"/>
      <c r="M246" s="1191"/>
      <c r="N246" s="1177"/>
      <c r="O246" s="1177"/>
      <c r="P246" s="1177"/>
      <c r="Q246" s="1177"/>
      <c r="R246" s="1178"/>
    </row>
    <row r="247" spans="1:18" ht="30">
      <c r="A247" s="1154"/>
      <c r="B247" s="1179" t="s">
        <v>1651</v>
      </c>
      <c r="C247" s="1157" t="s">
        <v>28</v>
      </c>
      <c r="D247" s="1322"/>
      <c r="E247" s="1176"/>
      <c r="F247" s="1159"/>
      <c r="G247" s="1159"/>
      <c r="H247" s="1155"/>
      <c r="I247" s="1177"/>
      <c r="J247" s="1177"/>
      <c r="K247" s="1159">
        <v>436364</v>
      </c>
      <c r="L247" s="1177"/>
      <c r="M247" s="1216"/>
      <c r="N247" s="1177"/>
      <c r="O247" s="1177"/>
      <c r="P247" s="1155"/>
      <c r="Q247" s="1155"/>
      <c r="R247" s="1130"/>
    </row>
    <row r="248" spans="1:18" ht="36.75" customHeight="1">
      <c r="A248" s="1181">
        <v>3</v>
      </c>
      <c r="B248" s="3209" t="s">
        <v>1769</v>
      </c>
      <c r="C248" s="3210"/>
      <c r="D248" s="3210"/>
      <c r="E248" s="3261"/>
      <c r="F248" s="3210"/>
      <c r="G248" s="3210"/>
      <c r="H248" s="3210"/>
      <c r="I248" s="3210"/>
      <c r="J248" s="3210"/>
      <c r="K248" s="3210"/>
      <c r="L248" s="3210"/>
      <c r="M248" s="3210"/>
      <c r="N248" s="3210"/>
      <c r="O248" s="3210"/>
      <c r="P248" s="3210"/>
      <c r="Q248" s="3210"/>
      <c r="R248" s="3242"/>
    </row>
    <row r="249" spans="1:18" ht="27.75" customHeight="1">
      <c r="A249" s="1154"/>
      <c r="B249" s="1182" t="s">
        <v>1771</v>
      </c>
      <c r="C249" s="1183"/>
      <c r="D249" s="1184"/>
      <c r="E249" s="1176"/>
      <c r="F249" s="3267" t="s">
        <v>1770</v>
      </c>
      <c r="G249" s="3265"/>
      <c r="H249" s="3265"/>
      <c r="I249" s="3265"/>
      <c r="J249" s="3265"/>
      <c r="K249" s="3265"/>
      <c r="L249" s="3265"/>
      <c r="M249" s="3265"/>
      <c r="N249" s="3265"/>
      <c r="O249" s="3265"/>
      <c r="P249" s="3265"/>
      <c r="Q249" s="3265"/>
      <c r="R249" s="3204"/>
    </row>
    <row r="250" spans="1:18" ht="34.5" customHeight="1">
      <c r="A250" s="3268"/>
      <c r="B250" s="3271" t="s">
        <v>1773</v>
      </c>
      <c r="C250" s="1157" t="s">
        <v>1772</v>
      </c>
      <c r="D250" s="3263" t="s">
        <v>1559</v>
      </c>
      <c r="E250" s="1185"/>
      <c r="F250" s="1159"/>
      <c r="G250" s="1159"/>
      <c r="H250" s="1155"/>
      <c r="I250" s="1177"/>
      <c r="J250" s="1177"/>
      <c r="K250" s="1159">
        <f>5900000/1.1</f>
        <v>5363636.3636363633</v>
      </c>
      <c r="L250" s="1177"/>
      <c r="M250" s="1191"/>
      <c r="N250" s="1177"/>
      <c r="O250" s="1177"/>
      <c r="P250" s="1155"/>
      <c r="Q250" s="1155"/>
      <c r="R250" s="1130"/>
    </row>
    <row r="251" spans="1:18" ht="34.5" customHeight="1">
      <c r="A251" s="3269"/>
      <c r="B251" s="3272"/>
      <c r="C251" s="1157" t="s">
        <v>1774</v>
      </c>
      <c r="D251" s="3266"/>
      <c r="E251" s="1176"/>
      <c r="F251" s="1159"/>
      <c r="G251" s="1159"/>
      <c r="H251" s="1155"/>
      <c r="I251" s="1177"/>
      <c r="J251" s="1177"/>
      <c r="K251" s="1159">
        <f>1570000/1.1</f>
        <v>1427272.7272727271</v>
      </c>
      <c r="L251" s="1177"/>
      <c r="M251" s="1191"/>
      <c r="N251" s="1177"/>
      <c r="O251" s="1177"/>
      <c r="P251" s="1155"/>
      <c r="Q251" s="1155"/>
      <c r="R251" s="1130"/>
    </row>
    <row r="252" spans="1:18" ht="34.5" customHeight="1">
      <c r="A252" s="3270"/>
      <c r="B252" s="3273"/>
      <c r="C252" s="1157" t="s">
        <v>1775</v>
      </c>
      <c r="D252" s="3264"/>
      <c r="E252" s="1176"/>
      <c r="F252" s="1159"/>
      <c r="G252" s="1159"/>
      <c r="H252" s="1155"/>
      <c r="I252" s="1177"/>
      <c r="J252" s="1177"/>
      <c r="K252" s="1159">
        <f>476000/1.1</f>
        <v>432727.27272727271</v>
      </c>
      <c r="L252" s="1177"/>
      <c r="M252" s="1191"/>
      <c r="N252" s="1177"/>
      <c r="O252" s="1177"/>
      <c r="P252" s="1155"/>
      <c r="Q252" s="1155"/>
      <c r="R252" s="1130"/>
    </row>
    <row r="253" spans="1:18" ht="34.5" customHeight="1">
      <c r="A253" s="3268"/>
      <c r="B253" s="3271" t="s">
        <v>1776</v>
      </c>
      <c r="C253" s="1157" t="s">
        <v>1772</v>
      </c>
      <c r="D253" s="3263" t="s">
        <v>1559</v>
      </c>
      <c r="E253" s="1176"/>
      <c r="F253" s="1159"/>
      <c r="G253" s="1159"/>
      <c r="H253" s="1155"/>
      <c r="I253" s="1177"/>
      <c r="J253" s="1177"/>
      <c r="K253" s="1159">
        <f>5728000/1.1</f>
        <v>5207272.7272727266</v>
      </c>
      <c r="L253" s="1177"/>
      <c r="M253" s="1191"/>
      <c r="N253" s="1177"/>
      <c r="O253" s="1177"/>
      <c r="P253" s="1155"/>
      <c r="Q253" s="1155"/>
      <c r="R253" s="1130"/>
    </row>
    <row r="254" spans="1:18" ht="34.5" customHeight="1">
      <c r="A254" s="3269"/>
      <c r="B254" s="3272"/>
      <c r="C254" s="1157" t="s">
        <v>1774</v>
      </c>
      <c r="D254" s="3266"/>
      <c r="E254" s="1176"/>
      <c r="F254" s="1159"/>
      <c r="G254" s="1159"/>
      <c r="H254" s="1155"/>
      <c r="I254" s="1177"/>
      <c r="J254" s="1177"/>
      <c r="K254" s="1159">
        <f>1522000/1.1</f>
        <v>1383636.3636363635</v>
      </c>
      <c r="L254" s="1177"/>
      <c r="M254" s="1191"/>
      <c r="N254" s="1177"/>
      <c r="O254" s="1177"/>
      <c r="P254" s="1155"/>
      <c r="Q254" s="1155"/>
      <c r="R254" s="1130"/>
    </row>
    <row r="255" spans="1:18" ht="34.5" customHeight="1">
      <c r="A255" s="3270"/>
      <c r="B255" s="3273"/>
      <c r="C255" s="1157" t="s">
        <v>1775</v>
      </c>
      <c r="D255" s="3264"/>
      <c r="E255" s="1176"/>
      <c r="F255" s="1159"/>
      <c r="G255" s="1159"/>
      <c r="H255" s="1155"/>
      <c r="I255" s="1177"/>
      <c r="J255" s="1177"/>
      <c r="K255" s="1159">
        <f>460000/1.1</f>
        <v>418181.81818181818</v>
      </c>
      <c r="L255" s="1177"/>
      <c r="M255" s="1191"/>
      <c r="N255" s="1177"/>
      <c r="O255" s="1177"/>
      <c r="P255" s="1155"/>
      <c r="Q255" s="1155"/>
      <c r="R255" s="1130"/>
    </row>
    <row r="256" spans="1:18" ht="34.5" customHeight="1">
      <c r="A256" s="3268"/>
      <c r="B256" s="3271" t="s">
        <v>1777</v>
      </c>
      <c r="C256" s="1157" t="s">
        <v>1772</v>
      </c>
      <c r="D256" s="3263" t="s">
        <v>1559</v>
      </c>
      <c r="E256" s="1176"/>
      <c r="F256" s="1159"/>
      <c r="G256" s="1159"/>
      <c r="H256" s="1155"/>
      <c r="I256" s="1177"/>
      <c r="J256" s="1177"/>
      <c r="K256" s="1159">
        <f>4685000/1.1</f>
        <v>4259090.9090909092</v>
      </c>
      <c r="L256" s="1177"/>
      <c r="M256" s="1191"/>
      <c r="N256" s="1177"/>
      <c r="O256" s="1177"/>
      <c r="P256" s="1155"/>
      <c r="Q256" s="1155"/>
      <c r="R256" s="1130"/>
    </row>
    <row r="257" spans="1:18" ht="34.5" customHeight="1">
      <c r="A257" s="3269"/>
      <c r="B257" s="3272"/>
      <c r="C257" s="1157" t="s">
        <v>1353</v>
      </c>
      <c r="D257" s="3266"/>
      <c r="E257" s="1176"/>
      <c r="F257" s="1159"/>
      <c r="G257" s="1159"/>
      <c r="H257" s="1155"/>
      <c r="I257" s="1177"/>
      <c r="J257" s="1177"/>
      <c r="K257" s="1159">
        <f>1728000/1.1</f>
        <v>1570909.0909090908</v>
      </c>
      <c r="L257" s="1177"/>
      <c r="M257" s="1191"/>
      <c r="N257" s="1177"/>
      <c r="O257" s="1177"/>
      <c r="P257" s="1155"/>
      <c r="Q257" s="1155"/>
      <c r="R257" s="1130"/>
    </row>
    <row r="258" spans="1:18" ht="34.5" customHeight="1">
      <c r="A258" s="3270"/>
      <c r="B258" s="3273"/>
      <c r="C258" s="1157" t="s">
        <v>1775</v>
      </c>
      <c r="D258" s="3264"/>
      <c r="E258" s="1176"/>
      <c r="F258" s="1159"/>
      <c r="G258" s="1159"/>
      <c r="H258" s="1155"/>
      <c r="I258" s="1177"/>
      <c r="J258" s="1177"/>
      <c r="K258" s="1159">
        <f>401000/1.1</f>
        <v>364545.45454545453</v>
      </c>
      <c r="L258" s="1177"/>
      <c r="M258" s="1191"/>
      <c r="N258" s="1177"/>
      <c r="O258" s="1177"/>
      <c r="P258" s="1155"/>
      <c r="Q258" s="1155"/>
      <c r="R258" s="1130"/>
    </row>
    <row r="259" spans="1:18" ht="34.5" customHeight="1">
      <c r="A259" s="3268"/>
      <c r="B259" s="3271" t="s">
        <v>1778</v>
      </c>
      <c r="C259" s="1157" t="s">
        <v>1772</v>
      </c>
      <c r="D259" s="3263" t="s">
        <v>1559</v>
      </c>
      <c r="E259" s="1176"/>
      <c r="F259" s="1159"/>
      <c r="G259" s="1159"/>
      <c r="H259" s="1155"/>
      <c r="I259" s="1177"/>
      <c r="J259" s="1177"/>
      <c r="K259" s="1159">
        <f>4719000/1.1</f>
        <v>4290000</v>
      </c>
      <c r="L259" s="1177"/>
      <c r="M259" s="1191"/>
      <c r="N259" s="1177"/>
      <c r="O259" s="1177"/>
      <c r="P259" s="1155"/>
      <c r="Q259" s="1155"/>
      <c r="R259" s="1130"/>
    </row>
    <row r="260" spans="1:18" ht="34.5" customHeight="1">
      <c r="A260" s="3269"/>
      <c r="B260" s="3272"/>
      <c r="C260" s="1157" t="s">
        <v>1353</v>
      </c>
      <c r="D260" s="3266"/>
      <c r="E260" s="1176"/>
      <c r="F260" s="1159"/>
      <c r="G260" s="1159"/>
      <c r="H260" s="1155"/>
      <c r="I260" s="1177"/>
      <c r="J260" s="1177"/>
      <c r="K260" s="1159">
        <f>1801000/1.1</f>
        <v>1637272.7272727271</v>
      </c>
      <c r="L260" s="1177"/>
      <c r="M260" s="1191"/>
      <c r="N260" s="1177"/>
      <c r="O260" s="1177"/>
      <c r="P260" s="1155"/>
      <c r="Q260" s="1155"/>
      <c r="R260" s="1130"/>
    </row>
    <row r="261" spans="1:18" ht="34.5" customHeight="1">
      <c r="A261" s="3270"/>
      <c r="B261" s="3273"/>
      <c r="C261" s="1157" t="s">
        <v>1775</v>
      </c>
      <c r="D261" s="3266"/>
      <c r="E261" s="1176"/>
      <c r="F261" s="1159"/>
      <c r="G261" s="1159"/>
      <c r="H261" s="1155"/>
      <c r="I261" s="1177"/>
      <c r="J261" s="1177"/>
      <c r="K261" s="1159">
        <f>439000/1.1</f>
        <v>399090.90909090906</v>
      </c>
      <c r="L261" s="1177"/>
      <c r="M261" s="1191"/>
      <c r="N261" s="1177"/>
      <c r="O261" s="1177"/>
      <c r="P261" s="1155"/>
      <c r="Q261" s="1155"/>
      <c r="R261" s="1130"/>
    </row>
    <row r="262" spans="1:18" ht="34.5" customHeight="1">
      <c r="A262" s="1186"/>
      <c r="B262" s="367" t="s">
        <v>1779</v>
      </c>
      <c r="C262" s="1157" t="s">
        <v>1354</v>
      </c>
      <c r="D262" s="3266"/>
      <c r="E262" s="1176"/>
      <c r="F262" s="1159"/>
      <c r="G262" s="1159"/>
      <c r="H262" s="1155"/>
      <c r="I262" s="1177"/>
      <c r="J262" s="1177"/>
      <c r="K262" s="1159">
        <f>2840000/1.1</f>
        <v>2581818.1818181816</v>
      </c>
      <c r="L262" s="1177"/>
      <c r="M262" s="1191"/>
      <c r="N262" s="1177"/>
      <c r="O262" s="1177"/>
      <c r="P262" s="1155"/>
      <c r="Q262" s="1155"/>
      <c r="R262" s="1130"/>
    </row>
    <row r="263" spans="1:18" ht="34.5" customHeight="1">
      <c r="A263" s="1187"/>
      <c r="B263" s="368"/>
      <c r="C263" s="1157" t="s">
        <v>1353</v>
      </c>
      <c r="D263" s="3264"/>
      <c r="E263" s="1176"/>
      <c r="F263" s="1159"/>
      <c r="G263" s="1159"/>
      <c r="H263" s="1155"/>
      <c r="I263" s="1177"/>
      <c r="J263" s="1177"/>
      <c r="K263" s="1159">
        <f>875000/1.1</f>
        <v>795454.54545454541</v>
      </c>
      <c r="L263" s="1177"/>
      <c r="M263" s="1191"/>
      <c r="N263" s="1177"/>
      <c r="O263" s="1177"/>
      <c r="P263" s="1155"/>
      <c r="Q263" s="1155"/>
      <c r="R263" s="1130"/>
    </row>
    <row r="264" spans="1:18" ht="34.5" customHeight="1">
      <c r="A264" s="1187"/>
      <c r="B264" s="367" t="s">
        <v>1779</v>
      </c>
      <c r="C264" s="1157" t="s">
        <v>1775</v>
      </c>
      <c r="D264" s="1166"/>
      <c r="E264" s="1176"/>
      <c r="F264" s="1159"/>
      <c r="G264" s="1159"/>
      <c r="H264" s="1155"/>
      <c r="I264" s="1177"/>
      <c r="J264" s="1177"/>
      <c r="K264" s="1159">
        <f>223000/1.1</f>
        <v>202727.27272727271</v>
      </c>
      <c r="L264" s="1177"/>
      <c r="M264" s="1191"/>
      <c r="N264" s="1177"/>
      <c r="O264" s="1177"/>
      <c r="P264" s="1155"/>
      <c r="Q264" s="1155"/>
      <c r="R264" s="1130"/>
    </row>
    <row r="265" spans="1:18" ht="34.5" customHeight="1">
      <c r="A265" s="1154"/>
      <c r="B265" s="1182" t="s">
        <v>1780</v>
      </c>
      <c r="C265" s="1183"/>
      <c r="D265" s="1184"/>
      <c r="E265" s="1176"/>
      <c r="F265" s="1159"/>
      <c r="G265" s="1159"/>
      <c r="H265" s="1155"/>
      <c r="I265" s="1177"/>
      <c r="J265" s="1177"/>
      <c r="K265" s="1159"/>
      <c r="L265" s="1177"/>
      <c r="M265" s="1191"/>
      <c r="N265" s="1177"/>
      <c r="O265" s="1177"/>
      <c r="P265" s="1155"/>
      <c r="Q265" s="1155"/>
      <c r="R265" s="1130"/>
    </row>
    <row r="266" spans="1:18" ht="34.5" customHeight="1">
      <c r="A266" s="1154"/>
      <c r="B266" s="321" t="s">
        <v>1781</v>
      </c>
      <c r="C266" s="1183" t="s">
        <v>1774</v>
      </c>
      <c r="D266" s="1157"/>
      <c r="E266" s="1176"/>
      <c r="F266" s="1159"/>
      <c r="G266" s="1159"/>
      <c r="H266" s="1155"/>
      <c r="I266" s="1177"/>
      <c r="J266" s="1177"/>
      <c r="K266" s="1159">
        <f>1084000/1.1</f>
        <v>985454.54545454541</v>
      </c>
      <c r="L266" s="1177"/>
      <c r="M266" s="1191"/>
      <c r="N266" s="1177"/>
      <c r="O266" s="1177"/>
      <c r="P266" s="1155"/>
      <c r="Q266" s="1155"/>
      <c r="R266" s="1130"/>
    </row>
    <row r="267" spans="1:18" ht="34.5" customHeight="1">
      <c r="A267" s="1154"/>
      <c r="B267" s="321" t="s">
        <v>1781</v>
      </c>
      <c r="C267" s="1183" t="s">
        <v>1782</v>
      </c>
      <c r="D267" s="3263" t="s">
        <v>1559</v>
      </c>
      <c r="E267" s="1176"/>
      <c r="F267" s="1159"/>
      <c r="G267" s="1159"/>
      <c r="H267" s="1155"/>
      <c r="I267" s="1177"/>
      <c r="J267" s="1177"/>
      <c r="K267" s="1159">
        <f>316000/1.1</f>
        <v>287272.72727272724</v>
      </c>
      <c r="L267" s="1177"/>
      <c r="M267" s="1191"/>
      <c r="N267" s="1177"/>
      <c r="O267" s="1177"/>
      <c r="P267" s="1155"/>
      <c r="Q267" s="1155"/>
      <c r="R267" s="1130"/>
    </row>
    <row r="268" spans="1:18" ht="34.5" customHeight="1">
      <c r="A268" s="3268"/>
      <c r="B268" s="3271" t="s">
        <v>1783</v>
      </c>
      <c r="C268" s="1183" t="s">
        <v>1774</v>
      </c>
      <c r="D268" s="3266"/>
      <c r="E268" s="1176"/>
      <c r="F268" s="1159"/>
      <c r="G268" s="1159"/>
      <c r="H268" s="1155"/>
      <c r="I268" s="1177"/>
      <c r="J268" s="1177"/>
      <c r="K268" s="1159">
        <f>1121000/1.1</f>
        <v>1019090.9090909091</v>
      </c>
      <c r="L268" s="1177"/>
      <c r="M268" s="1191"/>
      <c r="N268" s="1177"/>
      <c r="O268" s="1177"/>
      <c r="P268" s="1155"/>
      <c r="Q268" s="1155"/>
      <c r="R268" s="1130"/>
    </row>
    <row r="269" spans="1:18" ht="34.5" customHeight="1">
      <c r="A269" s="3270"/>
      <c r="B269" s="3273"/>
      <c r="C269" s="1183" t="s">
        <v>1782</v>
      </c>
      <c r="D269" s="3264"/>
      <c r="E269" s="1176"/>
      <c r="F269" s="1159"/>
      <c r="G269" s="1159"/>
      <c r="H269" s="1155"/>
      <c r="I269" s="1177"/>
      <c r="J269" s="1177"/>
      <c r="K269" s="1159">
        <f>327000/1.1</f>
        <v>297272.72727272724</v>
      </c>
      <c r="L269" s="1177"/>
      <c r="M269" s="1191"/>
      <c r="N269" s="1177"/>
      <c r="O269" s="1177"/>
      <c r="P269" s="1155"/>
      <c r="Q269" s="1155"/>
      <c r="R269" s="1130"/>
    </row>
    <row r="270" spans="1:18" ht="33" customHeight="1">
      <c r="A270" s="3268"/>
      <c r="B270" s="3271" t="s">
        <v>1784</v>
      </c>
      <c r="C270" s="1157" t="s">
        <v>1772</v>
      </c>
      <c r="D270" s="3263" t="s">
        <v>1559</v>
      </c>
      <c r="E270" s="1176"/>
      <c r="F270" s="1159"/>
      <c r="G270" s="1159"/>
      <c r="H270" s="1155"/>
      <c r="I270" s="1177"/>
      <c r="J270" s="1177"/>
      <c r="K270" s="1159">
        <f>4026000/1.1</f>
        <v>3659999.9999999995</v>
      </c>
      <c r="L270" s="1177"/>
      <c r="M270" s="1191"/>
      <c r="N270" s="1177"/>
      <c r="O270" s="1177"/>
      <c r="P270" s="1155"/>
      <c r="Q270" s="1155"/>
      <c r="R270" s="1130"/>
    </row>
    <row r="271" spans="1:18" ht="33" customHeight="1">
      <c r="A271" s="3269"/>
      <c r="B271" s="3272"/>
      <c r="C271" s="1157" t="s">
        <v>1353</v>
      </c>
      <c r="D271" s="3266"/>
      <c r="E271" s="1176"/>
      <c r="F271" s="1159"/>
      <c r="G271" s="1159"/>
      <c r="H271" s="1155"/>
      <c r="I271" s="1177"/>
      <c r="J271" s="1177"/>
      <c r="K271" s="1159">
        <f>1449000/1.1</f>
        <v>1317272.7272727271</v>
      </c>
      <c r="L271" s="1177"/>
      <c r="M271" s="1191"/>
      <c r="N271" s="1177"/>
      <c r="O271" s="1177"/>
      <c r="P271" s="1155"/>
      <c r="Q271" s="1155"/>
      <c r="R271" s="1130"/>
    </row>
    <row r="272" spans="1:18" ht="33" customHeight="1">
      <c r="A272" s="3269"/>
      <c r="B272" s="3272"/>
      <c r="C272" s="1157" t="s">
        <v>1774</v>
      </c>
      <c r="D272" s="3266"/>
      <c r="E272" s="1176"/>
      <c r="F272" s="1159"/>
      <c r="G272" s="1159"/>
      <c r="H272" s="1155"/>
      <c r="I272" s="1177"/>
      <c r="J272" s="1177"/>
      <c r="K272" s="1159">
        <f>1060000/1.1</f>
        <v>963636.36363636353</v>
      </c>
      <c r="L272" s="1177"/>
      <c r="M272" s="1191"/>
      <c r="N272" s="1177"/>
      <c r="O272" s="1177"/>
      <c r="P272" s="1155"/>
      <c r="Q272" s="1155"/>
      <c r="R272" s="1130"/>
    </row>
    <row r="273" spans="1:18" ht="33" customHeight="1">
      <c r="A273" s="3269"/>
      <c r="B273" s="3272"/>
      <c r="C273" s="1157" t="s">
        <v>1775</v>
      </c>
      <c r="D273" s="3266"/>
      <c r="E273" s="1176"/>
      <c r="F273" s="1159"/>
      <c r="G273" s="1159"/>
      <c r="H273" s="1155"/>
      <c r="I273" s="1177"/>
      <c r="J273" s="1177"/>
      <c r="K273" s="1159">
        <f>351000/1.1</f>
        <v>319090.90909090906</v>
      </c>
      <c r="L273" s="1177"/>
      <c r="M273" s="1191"/>
      <c r="N273" s="1177"/>
      <c r="O273" s="1177"/>
      <c r="P273" s="1155"/>
      <c r="Q273" s="1155"/>
      <c r="R273" s="1130"/>
    </row>
    <row r="274" spans="1:18" ht="33" customHeight="1">
      <c r="A274" s="3270"/>
      <c r="B274" s="3273"/>
      <c r="C274" s="1157" t="s">
        <v>1782</v>
      </c>
      <c r="D274" s="3264"/>
      <c r="E274" s="1176"/>
      <c r="F274" s="1159"/>
      <c r="G274" s="1159"/>
      <c r="H274" s="1155"/>
      <c r="I274" s="1177"/>
      <c r="J274" s="1177"/>
      <c r="K274" s="1159">
        <f>308000/1.1</f>
        <v>280000</v>
      </c>
      <c r="L274" s="1177"/>
      <c r="M274" s="1191"/>
      <c r="N274" s="1177"/>
      <c r="O274" s="1177"/>
      <c r="P274" s="1155"/>
      <c r="Q274" s="1155"/>
      <c r="R274" s="1130"/>
    </row>
    <row r="275" spans="1:18" ht="33" customHeight="1">
      <c r="A275" s="3268"/>
      <c r="B275" s="3271" t="s">
        <v>1785</v>
      </c>
      <c r="C275" s="1157" t="s">
        <v>1772</v>
      </c>
      <c r="D275" s="3263" t="s">
        <v>1559</v>
      </c>
      <c r="E275" s="1176"/>
      <c r="F275" s="1159"/>
      <c r="G275" s="1159"/>
      <c r="H275" s="1155"/>
      <c r="I275" s="1177"/>
      <c r="J275" s="1177"/>
      <c r="K275" s="1159">
        <f>3846000/1.1</f>
        <v>3496363.6363636362</v>
      </c>
      <c r="L275" s="1177"/>
      <c r="M275" s="1191"/>
      <c r="N275" s="1177"/>
      <c r="O275" s="1177"/>
      <c r="P275" s="1155"/>
      <c r="Q275" s="1155"/>
      <c r="R275" s="1130"/>
    </row>
    <row r="276" spans="1:18" ht="33" customHeight="1">
      <c r="A276" s="3269"/>
      <c r="B276" s="3272"/>
      <c r="C276" s="1157" t="s">
        <v>1774</v>
      </c>
      <c r="D276" s="3266"/>
      <c r="E276" s="1176"/>
      <c r="F276" s="1159"/>
      <c r="G276" s="1159"/>
      <c r="H276" s="1155"/>
      <c r="I276" s="1177"/>
      <c r="J276" s="1177"/>
      <c r="K276" s="1159">
        <f>1406000/1.1</f>
        <v>1278181.8181818181</v>
      </c>
      <c r="L276" s="1177"/>
      <c r="M276" s="1191"/>
      <c r="N276" s="1177"/>
      <c r="O276" s="1177"/>
      <c r="P276" s="1155"/>
      <c r="Q276" s="1155"/>
      <c r="R276" s="1130"/>
    </row>
    <row r="277" spans="1:18" ht="33" customHeight="1">
      <c r="A277" s="3269"/>
      <c r="B277" s="3272"/>
      <c r="C277" s="1157" t="s">
        <v>1775</v>
      </c>
      <c r="D277" s="3266"/>
      <c r="E277" s="1176"/>
      <c r="F277" s="1159"/>
      <c r="G277" s="1159"/>
      <c r="H277" s="1155"/>
      <c r="I277" s="1177"/>
      <c r="J277" s="1177"/>
      <c r="K277" s="1159">
        <f>342000/1.1</f>
        <v>310909.09090909088</v>
      </c>
      <c r="L277" s="1177"/>
      <c r="M277" s="1191"/>
      <c r="N277" s="1177"/>
      <c r="O277" s="1177"/>
      <c r="P277" s="1155"/>
      <c r="Q277" s="1155"/>
      <c r="R277" s="1130"/>
    </row>
    <row r="278" spans="1:18" ht="33" customHeight="1">
      <c r="A278" s="3270"/>
      <c r="B278" s="3272"/>
      <c r="C278" s="1157" t="s">
        <v>1782</v>
      </c>
      <c r="D278" s="3266"/>
      <c r="E278" s="1176"/>
      <c r="F278" s="1159"/>
      <c r="G278" s="1159"/>
      <c r="H278" s="1155"/>
      <c r="I278" s="1177"/>
      <c r="J278" s="1177"/>
      <c r="K278" s="1159">
        <f>299000/1.1</f>
        <v>271818.18181818182</v>
      </c>
      <c r="L278" s="1177"/>
      <c r="M278" s="1191"/>
      <c r="N278" s="1177"/>
      <c r="O278" s="1177"/>
      <c r="P278" s="1155"/>
      <c r="Q278" s="1155"/>
      <c r="R278" s="1130"/>
    </row>
    <row r="279" spans="1:18" ht="33" customHeight="1">
      <c r="A279" s="3268"/>
      <c r="B279" s="3271" t="s">
        <v>1786</v>
      </c>
      <c r="C279" s="1157" t="s">
        <v>1772</v>
      </c>
      <c r="D279" s="1188"/>
      <c r="E279" s="1176"/>
      <c r="F279" s="1159"/>
      <c r="G279" s="1159"/>
      <c r="H279" s="1155"/>
      <c r="I279" s="1177"/>
      <c r="J279" s="1177"/>
      <c r="K279" s="1159">
        <f>3561000/1.1</f>
        <v>3237272.7272727271</v>
      </c>
      <c r="L279" s="1177"/>
      <c r="M279" s="1191"/>
      <c r="N279" s="1177"/>
      <c r="O279" s="1177"/>
      <c r="P279" s="1155"/>
      <c r="Q279" s="1155"/>
      <c r="R279" s="1130"/>
    </row>
    <row r="280" spans="1:18" ht="33.75" customHeight="1">
      <c r="A280" s="3269"/>
      <c r="B280" s="3272"/>
      <c r="C280" s="1322" t="s">
        <v>1774</v>
      </c>
      <c r="D280" s="1321" t="s">
        <v>1559</v>
      </c>
      <c r="E280" s="1176"/>
      <c r="F280" s="1159"/>
      <c r="G280" s="1159"/>
      <c r="H280" s="1155"/>
      <c r="I280" s="1177"/>
      <c r="J280" s="1177"/>
      <c r="K280" s="1159">
        <f>1305000/1.1</f>
        <v>1186363.6363636362</v>
      </c>
      <c r="L280" s="1177"/>
      <c r="M280" s="1191"/>
      <c r="N280" s="1177"/>
      <c r="O280" s="1177"/>
      <c r="P280" s="1155"/>
      <c r="Q280" s="1155"/>
      <c r="R280" s="1130"/>
    </row>
    <row r="281" spans="1:18" ht="30.75" customHeight="1">
      <c r="A281" s="3270"/>
      <c r="B281" s="3273"/>
      <c r="C281" s="1157" t="s">
        <v>1775</v>
      </c>
      <c r="D281" s="1322"/>
      <c r="E281" s="1176"/>
      <c r="F281" s="1159"/>
      <c r="G281" s="1159"/>
      <c r="H281" s="1155"/>
      <c r="I281" s="1177"/>
      <c r="J281" s="1177"/>
      <c r="K281" s="1159">
        <f>321000/1.1</f>
        <v>291818.18181818182</v>
      </c>
      <c r="L281" s="1177"/>
      <c r="M281" s="1191"/>
      <c r="N281" s="1177"/>
      <c r="O281" s="1177"/>
      <c r="P281" s="1155"/>
      <c r="Q281" s="1155"/>
      <c r="R281" s="1130"/>
    </row>
    <row r="282" spans="1:18" ht="30.75" customHeight="1">
      <c r="A282" s="1187"/>
      <c r="B282" s="321" t="s">
        <v>1786</v>
      </c>
      <c r="C282" s="1157" t="s">
        <v>1782</v>
      </c>
      <c r="D282" s="1322"/>
      <c r="E282" s="1176"/>
      <c r="F282" s="1159"/>
      <c r="G282" s="1159"/>
      <c r="H282" s="1155"/>
      <c r="I282" s="1177"/>
      <c r="J282" s="1177"/>
      <c r="K282" s="1159">
        <f>281000/1.1</f>
        <v>255454.54545454544</v>
      </c>
      <c r="L282" s="1177"/>
      <c r="M282" s="1191"/>
      <c r="N282" s="1177"/>
      <c r="O282" s="1177"/>
      <c r="P282" s="1155"/>
      <c r="Q282" s="1155"/>
      <c r="R282" s="1130"/>
    </row>
    <row r="283" spans="1:18" ht="30.75" customHeight="1">
      <c r="A283" s="3268"/>
      <c r="B283" s="3271" t="s">
        <v>1787</v>
      </c>
      <c r="C283" s="1157" t="s">
        <v>1354</v>
      </c>
      <c r="D283" s="3263" t="s">
        <v>1559</v>
      </c>
      <c r="E283" s="1176"/>
      <c r="F283" s="1159"/>
      <c r="G283" s="1159"/>
      <c r="H283" s="1155"/>
      <c r="I283" s="1177"/>
      <c r="J283" s="1177"/>
      <c r="K283" s="1159">
        <f>1317000/1.1</f>
        <v>1197272.7272727271</v>
      </c>
      <c r="L283" s="1177"/>
      <c r="M283" s="1191"/>
      <c r="N283" s="1177"/>
      <c r="O283" s="1177"/>
      <c r="P283" s="1155"/>
      <c r="Q283" s="1155"/>
      <c r="R283" s="1130"/>
    </row>
    <row r="284" spans="1:18" ht="30.75" customHeight="1">
      <c r="A284" s="3270"/>
      <c r="B284" s="3273"/>
      <c r="C284" s="1157" t="s">
        <v>1353</v>
      </c>
      <c r="D284" s="3266"/>
      <c r="E284" s="1176"/>
      <c r="F284" s="1159"/>
      <c r="G284" s="1159"/>
      <c r="H284" s="1155"/>
      <c r="I284" s="1177"/>
      <c r="J284" s="1177"/>
      <c r="K284" s="1159">
        <f>406000/1.1</f>
        <v>369090.90909090906</v>
      </c>
      <c r="L284" s="1177"/>
      <c r="M284" s="1191"/>
      <c r="N284" s="1177"/>
      <c r="O284" s="1177"/>
      <c r="P284" s="1155"/>
      <c r="Q284" s="1155"/>
      <c r="R284" s="1130"/>
    </row>
    <row r="285" spans="1:18" ht="30.75" customHeight="1">
      <c r="A285" s="3268"/>
      <c r="B285" s="3271" t="s">
        <v>1788</v>
      </c>
      <c r="C285" s="1157" t="s">
        <v>1354</v>
      </c>
      <c r="D285" s="3266"/>
      <c r="E285" s="1176"/>
      <c r="F285" s="1159"/>
      <c r="G285" s="1159"/>
      <c r="H285" s="1155"/>
      <c r="I285" s="1177"/>
      <c r="J285" s="1177"/>
      <c r="K285" s="1159">
        <f>1229000/1.1</f>
        <v>1117272.7272727273</v>
      </c>
      <c r="L285" s="1177"/>
      <c r="M285" s="1191"/>
      <c r="N285" s="1177"/>
      <c r="O285" s="1177"/>
      <c r="P285" s="1155"/>
      <c r="Q285" s="1155"/>
      <c r="R285" s="1130"/>
    </row>
    <row r="286" spans="1:18" ht="30.75" customHeight="1">
      <c r="A286" s="3270"/>
      <c r="B286" s="3273"/>
      <c r="C286" s="1157" t="s">
        <v>1353</v>
      </c>
      <c r="D286" s="3264"/>
      <c r="E286" s="1176"/>
      <c r="F286" s="1159"/>
      <c r="G286" s="1159"/>
      <c r="H286" s="1155"/>
      <c r="I286" s="1177"/>
      <c r="J286" s="1177"/>
      <c r="K286" s="1159">
        <f>376000/1.1</f>
        <v>341818.18181818177</v>
      </c>
      <c r="L286" s="1177"/>
      <c r="M286" s="1191"/>
      <c r="N286" s="1177"/>
      <c r="O286" s="1177"/>
      <c r="P286" s="1155"/>
      <c r="Q286" s="1155"/>
      <c r="R286" s="1130"/>
    </row>
    <row r="287" spans="1:18" ht="30.75" customHeight="1">
      <c r="A287" s="1154"/>
      <c r="B287" s="1182" t="s">
        <v>1789</v>
      </c>
      <c r="C287" s="1183"/>
      <c r="D287" s="1189"/>
      <c r="E287" s="1176"/>
      <c r="F287" s="1159"/>
      <c r="G287" s="1159"/>
      <c r="H287" s="1155"/>
      <c r="I287" s="1177"/>
      <c r="J287" s="1177"/>
      <c r="K287" s="1159"/>
      <c r="L287" s="1177"/>
      <c r="M287" s="1191"/>
      <c r="N287" s="1177"/>
      <c r="O287" s="1177"/>
      <c r="P287" s="1155"/>
      <c r="Q287" s="1155"/>
      <c r="R287" s="1130"/>
    </row>
    <row r="288" spans="1:18" ht="30.75" customHeight="1">
      <c r="A288" s="3268"/>
      <c r="B288" s="3271" t="s">
        <v>1790</v>
      </c>
      <c r="C288" s="1157" t="s">
        <v>1354</v>
      </c>
      <c r="D288" s="3263" t="s">
        <v>1559</v>
      </c>
      <c r="E288" s="1176"/>
      <c r="F288" s="1159"/>
      <c r="G288" s="1159"/>
      <c r="H288" s="1155"/>
      <c r="I288" s="1177"/>
      <c r="J288" s="1177"/>
      <c r="K288" s="1159">
        <f>3817000/1.1</f>
        <v>3469999.9999999995</v>
      </c>
      <c r="L288" s="1177"/>
      <c r="M288" s="1191"/>
      <c r="N288" s="1177"/>
      <c r="O288" s="1177"/>
      <c r="P288" s="1155"/>
      <c r="Q288" s="1155"/>
      <c r="R288" s="1130"/>
    </row>
    <row r="289" spans="1:18" ht="30.75" customHeight="1">
      <c r="A289" s="3270"/>
      <c r="B289" s="3273"/>
      <c r="C289" s="1157" t="s">
        <v>1353</v>
      </c>
      <c r="D289" s="3266"/>
      <c r="E289" s="1176"/>
      <c r="F289" s="1159"/>
      <c r="G289" s="1159"/>
      <c r="H289" s="1155"/>
      <c r="I289" s="1177"/>
      <c r="J289" s="1177"/>
      <c r="K289" s="1159">
        <f>1099000/1.1</f>
        <v>999090.90909090906</v>
      </c>
      <c r="L289" s="1177"/>
      <c r="M289" s="1191"/>
      <c r="N289" s="1177"/>
      <c r="O289" s="1177"/>
      <c r="P289" s="1155"/>
      <c r="Q289" s="1155"/>
      <c r="R289" s="1130"/>
    </row>
    <row r="290" spans="1:18" ht="30.75" customHeight="1">
      <c r="A290" s="3268"/>
      <c r="B290" s="367" t="s">
        <v>1791</v>
      </c>
      <c r="C290" s="1157" t="s">
        <v>1354</v>
      </c>
      <c r="D290" s="3266"/>
      <c r="E290" s="1176"/>
      <c r="F290" s="1159"/>
      <c r="G290" s="1159"/>
      <c r="H290" s="1155"/>
      <c r="I290" s="1177"/>
      <c r="J290" s="1177"/>
      <c r="K290" s="1159">
        <f>2708000/1.1</f>
        <v>2461818.1818181816</v>
      </c>
      <c r="L290" s="1177"/>
      <c r="M290" s="1191"/>
      <c r="N290" s="1177"/>
      <c r="O290" s="1177"/>
      <c r="P290" s="1155"/>
      <c r="Q290" s="1155"/>
      <c r="R290" s="1130"/>
    </row>
    <row r="291" spans="1:18" ht="30.75" customHeight="1">
      <c r="A291" s="3270"/>
      <c r="B291" s="367" t="s">
        <v>1791</v>
      </c>
      <c r="C291" s="1157" t="s">
        <v>1353</v>
      </c>
      <c r="D291" s="3264"/>
      <c r="E291" s="1176"/>
      <c r="F291" s="1159"/>
      <c r="G291" s="1159"/>
      <c r="H291" s="1155"/>
      <c r="I291" s="1177"/>
      <c r="J291" s="1177"/>
      <c r="K291" s="1159">
        <f>781000/1.1</f>
        <v>710000</v>
      </c>
      <c r="L291" s="1177"/>
      <c r="M291" s="1191"/>
      <c r="N291" s="1177"/>
      <c r="O291" s="1177"/>
      <c r="P291" s="1155"/>
      <c r="Q291" s="1155"/>
      <c r="R291" s="1130"/>
    </row>
    <row r="292" spans="1:18" ht="30.75" customHeight="1">
      <c r="A292" s="1154"/>
      <c r="B292" s="1182" t="s">
        <v>1827</v>
      </c>
      <c r="C292" s="1183"/>
      <c r="D292" s="1189"/>
      <c r="E292" s="1176"/>
      <c r="F292" s="1159"/>
      <c r="G292" s="1159"/>
      <c r="H292" s="1155"/>
      <c r="I292" s="1177"/>
      <c r="J292" s="1177"/>
      <c r="K292" s="1159"/>
      <c r="L292" s="1177"/>
      <c r="M292" s="1191"/>
      <c r="N292" s="1177"/>
      <c r="O292" s="1177"/>
      <c r="P292" s="1155"/>
      <c r="Q292" s="1155"/>
      <c r="R292" s="1130"/>
    </row>
    <row r="293" spans="1:18" ht="30.75" customHeight="1">
      <c r="A293" s="3268"/>
      <c r="B293" s="3271" t="s">
        <v>1792</v>
      </c>
      <c r="C293" s="1157" t="s">
        <v>1354</v>
      </c>
      <c r="D293" s="3263" t="s">
        <v>1559</v>
      </c>
      <c r="E293" s="1176"/>
      <c r="F293" s="1159"/>
      <c r="G293" s="1159"/>
      <c r="H293" s="1155"/>
      <c r="I293" s="1177"/>
      <c r="J293" s="1177"/>
      <c r="K293" s="1159">
        <f>2431000/1.1</f>
        <v>2210000</v>
      </c>
      <c r="L293" s="1177"/>
      <c r="M293" s="1191"/>
      <c r="N293" s="1177"/>
      <c r="O293" s="1177"/>
      <c r="P293" s="1155"/>
      <c r="Q293" s="1155"/>
      <c r="R293" s="1130"/>
    </row>
    <row r="294" spans="1:18" ht="30.75" customHeight="1">
      <c r="A294" s="3270"/>
      <c r="B294" s="3273"/>
      <c r="C294" s="1157" t="s">
        <v>1353</v>
      </c>
      <c r="D294" s="3266"/>
      <c r="E294" s="1176"/>
      <c r="F294" s="1159"/>
      <c r="G294" s="1159"/>
      <c r="H294" s="1155"/>
      <c r="I294" s="1177"/>
      <c r="J294" s="1177"/>
      <c r="K294" s="1159">
        <f>717000/1.1</f>
        <v>651818.18181818177</v>
      </c>
      <c r="L294" s="1177"/>
      <c r="M294" s="1191"/>
      <c r="N294" s="1177"/>
      <c r="O294" s="1177"/>
      <c r="P294" s="1155"/>
      <c r="Q294" s="1155"/>
      <c r="R294" s="1130"/>
    </row>
    <row r="295" spans="1:18" ht="30.75" customHeight="1">
      <c r="A295" s="3268"/>
      <c r="B295" s="3271" t="s">
        <v>1793</v>
      </c>
      <c r="C295" s="1157" t="s">
        <v>1354</v>
      </c>
      <c r="D295" s="3266"/>
      <c r="E295" s="1176"/>
      <c r="F295" s="1159"/>
      <c r="G295" s="1159"/>
      <c r="H295" s="1155"/>
      <c r="I295" s="1177"/>
      <c r="J295" s="1177"/>
      <c r="K295" s="1159">
        <f>1114000/1.1</f>
        <v>1012727.2727272726</v>
      </c>
      <c r="L295" s="1177"/>
      <c r="M295" s="1191"/>
      <c r="N295" s="1177"/>
      <c r="O295" s="1177"/>
      <c r="P295" s="1155"/>
      <c r="Q295" s="1155"/>
      <c r="R295" s="1130"/>
    </row>
    <row r="296" spans="1:18" ht="36.75" customHeight="1">
      <c r="A296" s="3270"/>
      <c r="B296" s="3273"/>
      <c r="C296" s="1157" t="s">
        <v>1353</v>
      </c>
      <c r="D296" s="3264"/>
      <c r="E296" s="1176"/>
      <c r="F296" s="1159"/>
      <c r="G296" s="1159"/>
      <c r="H296" s="1155"/>
      <c r="I296" s="1177"/>
      <c r="J296" s="1177"/>
      <c r="K296" s="1159">
        <f>327000/1.1</f>
        <v>297272.72727272724</v>
      </c>
      <c r="L296" s="1177"/>
      <c r="M296" s="1191"/>
      <c r="N296" s="1177"/>
      <c r="O296" s="1177"/>
      <c r="P296" s="1155"/>
      <c r="Q296" s="1155"/>
      <c r="R296" s="1130"/>
    </row>
    <row r="297" spans="1:18" ht="36.75" customHeight="1">
      <c r="A297" s="1154"/>
      <c r="B297" s="1182" t="s">
        <v>1794</v>
      </c>
      <c r="C297" s="1183"/>
      <c r="D297" s="1189"/>
      <c r="E297" s="1176"/>
      <c r="F297" s="1159"/>
      <c r="G297" s="1159"/>
      <c r="H297" s="1155"/>
      <c r="I297" s="1177"/>
      <c r="J297" s="1177"/>
      <c r="K297" s="1159"/>
      <c r="L297" s="1177"/>
      <c r="M297" s="1191"/>
      <c r="N297" s="1177"/>
      <c r="O297" s="1177"/>
      <c r="P297" s="1155"/>
      <c r="Q297" s="1155"/>
      <c r="R297" s="1130"/>
    </row>
    <row r="298" spans="1:18" ht="36.75" customHeight="1">
      <c r="A298" s="1154"/>
      <c r="B298" s="1190" t="s">
        <v>1798</v>
      </c>
      <c r="C298" s="1183"/>
      <c r="D298" s="3263" t="s">
        <v>1559</v>
      </c>
      <c r="E298" s="1176"/>
      <c r="F298" s="1159"/>
      <c r="G298" s="1159"/>
      <c r="H298" s="1155"/>
      <c r="I298" s="1177"/>
      <c r="J298" s="1177"/>
      <c r="K298" s="1159"/>
      <c r="L298" s="1177"/>
      <c r="M298" s="1191"/>
      <c r="N298" s="1177"/>
      <c r="O298" s="1177"/>
      <c r="P298" s="1155"/>
      <c r="Q298" s="1155"/>
      <c r="R298" s="1130"/>
    </row>
    <row r="299" spans="1:18" ht="36.75" customHeight="1">
      <c r="A299" s="3268"/>
      <c r="B299" s="3271" t="s">
        <v>1796</v>
      </c>
      <c r="C299" s="1157" t="s">
        <v>1795</v>
      </c>
      <c r="D299" s="3266"/>
      <c r="E299" s="1176"/>
      <c r="F299" s="1159"/>
      <c r="G299" s="1159"/>
      <c r="H299" s="1155"/>
      <c r="I299" s="1177"/>
      <c r="J299" s="1177"/>
      <c r="K299" s="1159">
        <f>510000/1.1</f>
        <v>463636.36363636359</v>
      </c>
      <c r="L299" s="1177"/>
      <c r="M299" s="1191"/>
      <c r="N299" s="1177"/>
      <c r="O299" s="1177"/>
      <c r="P299" s="1155"/>
      <c r="Q299" s="1155"/>
      <c r="R299" s="1130"/>
    </row>
    <row r="300" spans="1:18" ht="36.75" customHeight="1">
      <c r="A300" s="3270"/>
      <c r="B300" s="3273"/>
      <c r="C300" s="1157" t="s">
        <v>1797</v>
      </c>
      <c r="D300" s="3266"/>
      <c r="E300" s="1176"/>
      <c r="F300" s="1159"/>
      <c r="G300" s="1159"/>
      <c r="H300" s="1155"/>
      <c r="I300" s="1177"/>
      <c r="J300" s="1177"/>
      <c r="K300" s="1159">
        <f>481000/1.1</f>
        <v>437272.72727272724</v>
      </c>
      <c r="L300" s="1177"/>
      <c r="M300" s="1191"/>
      <c r="N300" s="1177"/>
      <c r="O300" s="1177"/>
      <c r="P300" s="1155"/>
      <c r="Q300" s="1155"/>
      <c r="R300" s="1130"/>
    </row>
    <row r="301" spans="1:18" ht="36.75" customHeight="1">
      <c r="A301" s="1154"/>
      <c r="B301" s="1190" t="s">
        <v>1799</v>
      </c>
      <c r="C301" s="1154"/>
      <c r="D301" s="3264"/>
      <c r="E301" s="1176"/>
      <c r="F301" s="1159"/>
      <c r="G301" s="1159"/>
      <c r="H301" s="1155"/>
      <c r="I301" s="1177"/>
      <c r="J301" s="1177"/>
      <c r="K301" s="1177"/>
      <c r="L301" s="1177"/>
      <c r="M301" s="1191"/>
      <c r="N301" s="1177"/>
      <c r="O301" s="1177"/>
      <c r="P301" s="1155"/>
      <c r="Q301" s="1155"/>
      <c r="R301" s="1130"/>
    </row>
    <row r="302" spans="1:18" ht="36.75" customHeight="1">
      <c r="A302" s="1154"/>
      <c r="B302" s="367" t="s">
        <v>1828</v>
      </c>
      <c r="C302" s="1157" t="s">
        <v>1797</v>
      </c>
      <c r="D302" s="1323"/>
      <c r="E302" s="1176"/>
      <c r="F302" s="1159"/>
      <c r="G302" s="1159"/>
      <c r="H302" s="1155"/>
      <c r="I302" s="1177"/>
      <c r="J302" s="1177"/>
      <c r="K302" s="1159">
        <f>399000/1.1</f>
        <v>362727.27272727271</v>
      </c>
      <c r="L302" s="1177"/>
      <c r="M302" s="1216"/>
      <c r="N302" s="1177"/>
      <c r="O302" s="1177"/>
      <c r="P302" s="1155"/>
      <c r="Q302" s="1155"/>
      <c r="R302" s="1130"/>
    </row>
    <row r="303" spans="1:18" ht="36.75" customHeight="1">
      <c r="A303" s="1154"/>
      <c r="B303" s="1190" t="s">
        <v>1829</v>
      </c>
      <c r="C303" s="1183"/>
      <c r="D303" s="1180"/>
      <c r="E303" s="1176"/>
      <c r="F303" s="1159"/>
      <c r="G303" s="1159"/>
      <c r="H303" s="1155"/>
      <c r="I303" s="1177"/>
      <c r="J303" s="1177"/>
      <c r="K303" s="1159"/>
      <c r="L303" s="1177"/>
      <c r="M303" s="1191"/>
      <c r="N303" s="1177"/>
      <c r="O303" s="1177"/>
      <c r="P303" s="1155"/>
      <c r="Q303" s="1155"/>
      <c r="R303" s="1130"/>
    </row>
    <row r="304" spans="1:18" ht="36.75" customHeight="1">
      <c r="A304" s="1186"/>
      <c r="B304" s="367" t="s">
        <v>1830</v>
      </c>
      <c r="C304" s="1157" t="s">
        <v>1797</v>
      </c>
      <c r="D304" s="1323"/>
      <c r="E304" s="1176"/>
      <c r="F304" s="1159"/>
      <c r="G304" s="1159"/>
      <c r="H304" s="1155"/>
      <c r="I304" s="1177"/>
      <c r="J304" s="1177"/>
      <c r="K304" s="1159">
        <f>290000/1.1</f>
        <v>263636.36363636359</v>
      </c>
      <c r="L304" s="1177"/>
      <c r="M304" s="1191"/>
      <c r="N304" s="1177"/>
      <c r="O304" s="1177"/>
      <c r="P304" s="1155"/>
      <c r="Q304" s="1155"/>
      <c r="R304" s="1130"/>
    </row>
    <row r="305" spans="1:18" ht="36.75" customHeight="1">
      <c r="A305" s="1154"/>
      <c r="B305" s="1190" t="s">
        <v>1800</v>
      </c>
      <c r="C305" s="1157"/>
      <c r="D305" s="1322"/>
      <c r="E305" s="1176"/>
      <c r="F305" s="1159"/>
      <c r="G305" s="1159"/>
      <c r="H305" s="1155"/>
      <c r="I305" s="1177"/>
      <c r="J305" s="1177"/>
      <c r="K305" s="1159"/>
      <c r="L305" s="1177"/>
      <c r="M305" s="1191"/>
      <c r="N305" s="1177"/>
      <c r="O305" s="1177"/>
      <c r="P305" s="1155"/>
      <c r="Q305" s="1155"/>
      <c r="R305" s="1130"/>
    </row>
    <row r="306" spans="1:18" ht="36.75" customHeight="1">
      <c r="A306" s="3268"/>
      <c r="B306" s="3271" t="s">
        <v>1801</v>
      </c>
      <c r="C306" s="1157" t="s">
        <v>1802</v>
      </c>
      <c r="D306" s="3263" t="s">
        <v>1559</v>
      </c>
      <c r="E306" s="1176"/>
      <c r="F306" s="1159"/>
      <c r="G306" s="1159"/>
      <c r="H306" s="1155"/>
      <c r="I306" s="1177"/>
      <c r="J306" s="1177"/>
      <c r="K306" s="1159">
        <f>2757000/1.1</f>
        <v>2506363.6363636362</v>
      </c>
      <c r="L306" s="1177"/>
      <c r="M306" s="1191"/>
      <c r="N306" s="1177"/>
      <c r="O306" s="1177"/>
      <c r="P306" s="1155"/>
      <c r="Q306" s="1155"/>
      <c r="R306" s="1130"/>
    </row>
    <row r="307" spans="1:18" ht="36.75" customHeight="1">
      <c r="A307" s="3269"/>
      <c r="B307" s="3272"/>
      <c r="C307" s="1157" t="s">
        <v>1803</v>
      </c>
      <c r="D307" s="3266"/>
      <c r="E307" s="1176"/>
      <c r="F307" s="1159"/>
      <c r="G307" s="1159"/>
      <c r="H307" s="1155"/>
      <c r="I307" s="1177"/>
      <c r="J307" s="1177"/>
      <c r="K307" s="1159">
        <f>633000/1.1</f>
        <v>575454.54545454541</v>
      </c>
      <c r="L307" s="1177"/>
      <c r="M307" s="1191"/>
      <c r="N307" s="1177"/>
      <c r="O307" s="1177"/>
      <c r="P307" s="1155"/>
      <c r="Q307" s="1155"/>
      <c r="R307" s="1130"/>
    </row>
    <row r="308" spans="1:18" ht="36.75" customHeight="1">
      <c r="A308" s="3270"/>
      <c r="B308" s="3273"/>
      <c r="C308" s="1157" t="s">
        <v>1804</v>
      </c>
      <c r="D308" s="3264"/>
      <c r="E308" s="1176"/>
      <c r="F308" s="1159"/>
      <c r="G308" s="1159"/>
      <c r="H308" s="1155"/>
      <c r="I308" s="1177"/>
      <c r="J308" s="1177"/>
      <c r="K308" s="1159">
        <f>181000/1.1</f>
        <v>164545.45454545453</v>
      </c>
      <c r="L308" s="1177"/>
      <c r="M308" s="1191"/>
      <c r="N308" s="1177"/>
      <c r="O308" s="1177"/>
      <c r="P308" s="1155"/>
      <c r="Q308" s="1155"/>
      <c r="R308" s="1130"/>
    </row>
    <row r="309" spans="1:18" ht="21.75" customHeight="1">
      <c r="A309" s="1286" t="s">
        <v>1312</v>
      </c>
      <c r="B309" s="1288" t="s">
        <v>1296</v>
      </c>
      <c r="C309" s="1289"/>
      <c r="D309" s="1312"/>
      <c r="E309" s="1288"/>
      <c r="F309" s="1289"/>
      <c r="G309" s="1289"/>
      <c r="H309" s="1192"/>
      <c r="I309" s="1289"/>
      <c r="J309" s="1289"/>
      <c r="K309" s="1289"/>
      <c r="L309" s="1289"/>
      <c r="M309" s="1312"/>
      <c r="N309" s="1289"/>
      <c r="O309" s="1289"/>
      <c r="P309" s="1192"/>
      <c r="Q309" s="1192"/>
      <c r="R309" s="1193"/>
    </row>
    <row r="310" spans="1:18" ht="30.75" customHeight="1">
      <c r="A310" s="1000">
        <v>1</v>
      </c>
      <c r="B310" s="3209" t="s">
        <v>1977</v>
      </c>
      <c r="C310" s="3210"/>
      <c r="D310" s="3210"/>
      <c r="E310" s="3211"/>
      <c r="F310" s="3211"/>
      <c r="G310" s="3211"/>
      <c r="H310" s="3211"/>
      <c r="I310" s="3211"/>
      <c r="J310" s="3211"/>
      <c r="K310" s="3211"/>
      <c r="L310" s="3211"/>
      <c r="M310" s="3211"/>
      <c r="N310" s="3211"/>
      <c r="O310" s="3211"/>
      <c r="P310" s="3211"/>
      <c r="Q310" s="3211"/>
      <c r="R310" s="3212"/>
    </row>
    <row r="311" spans="1:18" ht="35.25" customHeight="1">
      <c r="A311" s="1007"/>
      <c r="B311" s="320" t="s">
        <v>1297</v>
      </c>
      <c r="C311" s="1038" t="s">
        <v>146</v>
      </c>
      <c r="D311" s="3228" t="s">
        <v>1557</v>
      </c>
      <c r="E311" s="1194"/>
      <c r="F311" s="1194"/>
      <c r="G311" s="1202">
        <f>29500/1.1</f>
        <v>26818.181818181816</v>
      </c>
      <c r="H311" s="1195"/>
      <c r="I311" s="3276" t="s">
        <v>1519</v>
      </c>
      <c r="J311" s="3277"/>
      <c r="K311" s="3277"/>
      <c r="L311" s="3277"/>
      <c r="M311" s="3278"/>
      <c r="N311" s="1194">
        <f>29000/1.1</f>
        <v>26363.63636363636</v>
      </c>
      <c r="O311" s="3276" t="s">
        <v>1520</v>
      </c>
      <c r="P311" s="3277"/>
      <c r="Q311" s="3277"/>
      <c r="R311" s="3278"/>
    </row>
    <row r="312" spans="1:18" ht="35.25" customHeight="1">
      <c r="A312" s="1007"/>
      <c r="B312" s="1196" t="s">
        <v>1298</v>
      </c>
      <c r="C312" s="1311" t="s">
        <v>146</v>
      </c>
      <c r="D312" s="3230"/>
      <c r="E312" s="1197"/>
      <c r="F312" s="1197"/>
      <c r="G312" s="1266">
        <f>17500/1.1</f>
        <v>15909.090909090908</v>
      </c>
      <c r="H312" s="1194"/>
      <c r="I312" s="3279"/>
      <c r="J312" s="3280"/>
      <c r="K312" s="3280"/>
      <c r="L312" s="3280"/>
      <c r="M312" s="3281"/>
      <c r="N312" s="1267">
        <f>17000/1.1</f>
        <v>15454.545454545454</v>
      </c>
      <c r="O312" s="3279"/>
      <c r="P312" s="3280"/>
      <c r="Q312" s="3280"/>
      <c r="R312" s="3281"/>
    </row>
    <row r="313" spans="1:18" ht="35.25" customHeight="1">
      <c r="A313" s="1007"/>
      <c r="B313" s="320" t="s">
        <v>1299</v>
      </c>
      <c r="C313" s="1038" t="s">
        <v>146</v>
      </c>
      <c r="D313" s="3228" t="s">
        <v>1557</v>
      </c>
      <c r="E313" s="1194"/>
      <c r="F313" s="1194"/>
      <c r="G313" s="1232">
        <f>13000/1.1</f>
        <v>11818.181818181818</v>
      </c>
      <c r="H313" s="1198"/>
      <c r="I313" s="3279"/>
      <c r="J313" s="3280"/>
      <c r="K313" s="3280"/>
      <c r="L313" s="3280"/>
      <c r="M313" s="3281"/>
      <c r="N313" s="1198">
        <f>12500/1.1</f>
        <v>11363.636363636362</v>
      </c>
      <c r="O313" s="3279"/>
      <c r="P313" s="3280"/>
      <c r="Q313" s="3280"/>
      <c r="R313" s="3281"/>
    </row>
    <row r="314" spans="1:18" ht="35.25" customHeight="1">
      <c r="A314" s="1007"/>
      <c r="B314" s="321" t="s">
        <v>136</v>
      </c>
      <c r="C314" s="1038" t="s">
        <v>146</v>
      </c>
      <c r="D314" s="3230"/>
      <c r="E314" s="1194"/>
      <c r="F314" s="1194"/>
      <c r="G314" s="1202">
        <f>32500/1.1</f>
        <v>29545.454545454544</v>
      </c>
      <c r="H314" s="1194"/>
      <c r="I314" s="3279"/>
      <c r="J314" s="3280"/>
      <c r="K314" s="3280"/>
      <c r="L314" s="3280"/>
      <c r="M314" s="3281"/>
      <c r="N314" s="1203">
        <f>32000/1.1</f>
        <v>29090.909090909088</v>
      </c>
      <c r="O314" s="3279"/>
      <c r="P314" s="3280"/>
      <c r="Q314" s="3280"/>
      <c r="R314" s="3281"/>
    </row>
    <row r="315" spans="1:18" ht="35.25" customHeight="1">
      <c r="A315" s="1007"/>
      <c r="B315" s="1199" t="s">
        <v>1300</v>
      </c>
      <c r="C315" s="1038" t="s">
        <v>146</v>
      </c>
      <c r="D315" s="3228" t="s">
        <v>1557</v>
      </c>
      <c r="E315" s="1194"/>
      <c r="F315" s="1194"/>
      <c r="G315" s="1268">
        <f>57500/1.1</f>
        <v>52272.727272727272</v>
      </c>
      <c r="H315" s="1195"/>
      <c r="I315" s="3279"/>
      <c r="J315" s="3280"/>
      <c r="K315" s="3280"/>
      <c r="L315" s="3280"/>
      <c r="M315" s="3281"/>
      <c r="N315" s="1269">
        <f>57000/1.1</f>
        <v>51818.181818181816</v>
      </c>
      <c r="O315" s="3279"/>
      <c r="P315" s="3280"/>
      <c r="Q315" s="3280"/>
      <c r="R315" s="3281"/>
    </row>
    <row r="316" spans="1:18" ht="35.25" customHeight="1">
      <c r="A316" s="1007"/>
      <c r="B316" s="321" t="s">
        <v>539</v>
      </c>
      <c r="C316" s="1038" t="s">
        <v>146</v>
      </c>
      <c r="D316" s="3229"/>
      <c r="E316" s="1194"/>
      <c r="F316" s="1194"/>
      <c r="G316" s="1202">
        <f>81500/1.1</f>
        <v>74090.909090909088</v>
      </c>
      <c r="H316" s="1195"/>
      <c r="I316" s="3279"/>
      <c r="J316" s="3280"/>
      <c r="K316" s="3280"/>
      <c r="L316" s="3280"/>
      <c r="M316" s="3281"/>
      <c r="N316" s="1202">
        <f>81000/1.1</f>
        <v>73636.363636363632</v>
      </c>
      <c r="O316" s="3279"/>
      <c r="P316" s="3280"/>
      <c r="Q316" s="3280"/>
      <c r="R316" s="3281"/>
    </row>
    <row r="317" spans="1:18" ht="35.25" customHeight="1">
      <c r="A317" s="1007"/>
      <c r="B317" s="1199" t="s">
        <v>135</v>
      </c>
      <c r="C317" s="1038" t="s">
        <v>146</v>
      </c>
      <c r="D317" s="3230"/>
      <c r="E317" s="1194"/>
      <c r="F317" s="1194"/>
      <c r="G317" s="1266">
        <f>110500/1.1</f>
        <v>100454.54545454544</v>
      </c>
      <c r="H317" s="1195"/>
      <c r="I317" s="3279"/>
      <c r="J317" s="3280"/>
      <c r="K317" s="3280"/>
      <c r="L317" s="3280"/>
      <c r="M317" s="3281"/>
      <c r="N317" s="1202">
        <f>110000/1.1</f>
        <v>99999.999999999985</v>
      </c>
      <c r="O317" s="3279"/>
      <c r="P317" s="3280"/>
      <c r="Q317" s="3280"/>
      <c r="R317" s="3281"/>
    </row>
    <row r="318" spans="1:18" ht="35.25" customHeight="1">
      <c r="A318" s="1007"/>
      <c r="B318" s="321" t="s">
        <v>1301</v>
      </c>
      <c r="C318" s="1038" t="s">
        <v>146</v>
      </c>
      <c r="D318" s="3228" t="s">
        <v>1557</v>
      </c>
      <c r="E318" s="1194"/>
      <c r="F318" s="1194"/>
      <c r="G318" s="1202">
        <f>10500/1.1</f>
        <v>9545.4545454545441</v>
      </c>
      <c r="H318" s="1195"/>
      <c r="I318" s="3279"/>
      <c r="J318" s="3280"/>
      <c r="K318" s="3280"/>
      <c r="L318" s="3280"/>
      <c r="M318" s="3281"/>
      <c r="N318" s="1202">
        <f>10000/1.1</f>
        <v>9090.9090909090901</v>
      </c>
      <c r="O318" s="3279"/>
      <c r="P318" s="3280"/>
      <c r="Q318" s="3280"/>
      <c r="R318" s="3281"/>
    </row>
    <row r="319" spans="1:18" ht="35.25" customHeight="1">
      <c r="A319" s="1007"/>
      <c r="B319" s="1199" t="s">
        <v>1302</v>
      </c>
      <c r="C319" s="1038" t="s">
        <v>146</v>
      </c>
      <c r="D319" s="3229"/>
      <c r="E319" s="1194"/>
      <c r="F319" s="1194"/>
      <c r="G319" s="1232">
        <f>6500/1.1</f>
        <v>5909.090909090909</v>
      </c>
      <c r="H319" s="1195"/>
      <c r="I319" s="3279"/>
      <c r="J319" s="3280"/>
      <c r="K319" s="3280"/>
      <c r="L319" s="3280"/>
      <c r="M319" s="3281"/>
      <c r="N319" s="1270">
        <f>6000/1.1</f>
        <v>5454.545454545454</v>
      </c>
      <c r="O319" s="3279"/>
      <c r="P319" s="3280"/>
      <c r="Q319" s="3280"/>
      <c r="R319" s="3281"/>
    </row>
    <row r="320" spans="1:18" ht="35.25" customHeight="1">
      <c r="A320" s="1007"/>
      <c r="B320" s="321" t="s">
        <v>1303</v>
      </c>
      <c r="C320" s="1038" t="s">
        <v>146</v>
      </c>
      <c r="D320" s="3230"/>
      <c r="E320" s="1194"/>
      <c r="F320" s="1194"/>
      <c r="G320" s="1202">
        <f>11500/1.1</f>
        <v>10454.545454545454</v>
      </c>
      <c r="H320" s="1195"/>
      <c r="I320" s="3279"/>
      <c r="J320" s="3280"/>
      <c r="K320" s="3280"/>
      <c r="L320" s="3280"/>
      <c r="M320" s="3281"/>
      <c r="N320" s="1202">
        <f>11000/1.1</f>
        <v>10000</v>
      </c>
      <c r="O320" s="3279"/>
      <c r="P320" s="3280"/>
      <c r="Q320" s="3280"/>
      <c r="R320" s="3281"/>
    </row>
    <row r="321" spans="1:18" ht="35.25" customHeight="1">
      <c r="A321" s="1007"/>
      <c r="B321" s="1199" t="s">
        <v>1304</v>
      </c>
      <c r="C321" s="1038" t="s">
        <v>146</v>
      </c>
      <c r="D321" s="3228" t="s">
        <v>1557</v>
      </c>
      <c r="E321" s="1194"/>
      <c r="F321" s="1194"/>
      <c r="G321" s="1202">
        <f>14000/1.1</f>
        <v>12727.272727272726</v>
      </c>
      <c r="H321" s="1195"/>
      <c r="I321" s="3279"/>
      <c r="J321" s="3280"/>
      <c r="K321" s="3280"/>
      <c r="L321" s="3280"/>
      <c r="M321" s="3281"/>
      <c r="N321" s="1197">
        <f>13500/1.1</f>
        <v>12272.727272727272</v>
      </c>
      <c r="O321" s="3279"/>
      <c r="P321" s="3280"/>
      <c r="Q321" s="3280"/>
      <c r="R321" s="3281"/>
    </row>
    <row r="322" spans="1:18" ht="35.25" customHeight="1">
      <c r="A322" s="1007"/>
      <c r="B322" s="321" t="s">
        <v>1305</v>
      </c>
      <c r="C322" s="1038" t="s">
        <v>146</v>
      </c>
      <c r="D322" s="3229"/>
      <c r="E322" s="1194"/>
      <c r="F322" s="1194"/>
      <c r="G322" s="1202">
        <f>10500/1.1</f>
        <v>9545.4545454545441</v>
      </c>
      <c r="H322" s="1195"/>
      <c r="I322" s="3279"/>
      <c r="J322" s="3280"/>
      <c r="K322" s="3280"/>
      <c r="L322" s="3280"/>
      <c r="M322" s="3281"/>
      <c r="N322" s="1203">
        <f>10000/1.1</f>
        <v>9090.9090909090901</v>
      </c>
      <c r="O322" s="3279"/>
      <c r="P322" s="3280"/>
      <c r="Q322" s="3280"/>
      <c r="R322" s="3281"/>
    </row>
    <row r="323" spans="1:18" ht="35.25" customHeight="1">
      <c r="A323" s="1007"/>
      <c r="B323" s="1199" t="s">
        <v>1306</v>
      </c>
      <c r="C323" s="1038" t="s">
        <v>146</v>
      </c>
      <c r="D323" s="3229"/>
      <c r="E323" s="1194"/>
      <c r="F323" s="1194"/>
      <c r="G323" s="1232">
        <f>12000/1.1</f>
        <v>10909.090909090908</v>
      </c>
      <c r="H323" s="1195"/>
      <c r="I323" s="3279"/>
      <c r="J323" s="3280"/>
      <c r="K323" s="3280"/>
      <c r="L323" s="3280"/>
      <c r="M323" s="3281"/>
      <c r="N323" s="1271">
        <f>11500/1.1</f>
        <v>10454.545454545454</v>
      </c>
      <c r="O323" s="3279"/>
      <c r="P323" s="3280"/>
      <c r="Q323" s="3280"/>
      <c r="R323" s="3281"/>
    </row>
    <row r="324" spans="1:18" ht="35.25" customHeight="1">
      <c r="A324" s="1007"/>
      <c r="B324" s="321" t="s">
        <v>1307</v>
      </c>
      <c r="C324" s="1038" t="s">
        <v>146</v>
      </c>
      <c r="D324" s="3229"/>
      <c r="E324" s="1194"/>
      <c r="F324" s="1194"/>
      <c r="G324" s="1202">
        <f>73500/1.1</f>
        <v>66818.181818181809</v>
      </c>
      <c r="H324" s="1195"/>
      <c r="I324" s="3282"/>
      <c r="J324" s="3283"/>
      <c r="K324" s="3284"/>
      <c r="L324" s="3284"/>
      <c r="M324" s="3285"/>
      <c r="N324" s="1194">
        <f>73000/1.1</f>
        <v>66363.636363636353</v>
      </c>
      <c r="O324" s="3279"/>
      <c r="P324" s="3280"/>
      <c r="Q324" s="3280"/>
      <c r="R324" s="3281"/>
    </row>
    <row r="325" spans="1:18" ht="33" customHeight="1">
      <c r="A325" s="1154"/>
      <c r="B325" s="1199" t="s">
        <v>1308</v>
      </c>
      <c r="C325" s="1038" t="s">
        <v>146</v>
      </c>
      <c r="D325" s="3230"/>
      <c r="E325" s="1194"/>
      <c r="F325" s="1194"/>
      <c r="G325" s="1232">
        <f>12500/1.1</f>
        <v>11363.636363636362</v>
      </c>
      <c r="H325" s="413"/>
      <c r="I325" s="3286"/>
      <c r="J325" s="3287"/>
      <c r="K325" s="3288"/>
      <c r="L325" s="3288"/>
      <c r="M325" s="3289"/>
      <c r="N325" s="1204">
        <f>12000/1.1</f>
        <v>10909.090909090908</v>
      </c>
      <c r="O325" s="1325"/>
      <c r="P325" s="1290"/>
      <c r="Q325" s="1290"/>
      <c r="R325" s="1291"/>
    </row>
    <row r="326" spans="1:18" ht="45.75" customHeight="1">
      <c r="A326" s="1200">
        <v>2</v>
      </c>
      <c r="B326" s="3195" t="s">
        <v>2033</v>
      </c>
      <c r="C326" s="3174"/>
      <c r="D326" s="3174"/>
      <c r="E326" s="3173"/>
      <c r="F326" s="3173"/>
      <c r="G326" s="3173"/>
      <c r="H326" s="3173"/>
      <c r="I326" s="3173"/>
      <c r="J326" s="3173"/>
      <c r="K326" s="3173"/>
      <c r="L326" s="3173"/>
      <c r="M326" s="3173"/>
      <c r="N326" s="3173"/>
      <c r="O326" s="3173"/>
      <c r="P326" s="3173"/>
      <c r="Q326" s="3173"/>
      <c r="R326" s="3175"/>
    </row>
    <row r="327" spans="1:18" ht="31.5" customHeight="1">
      <c r="A327" s="1200"/>
      <c r="B327" s="1305"/>
      <c r="C327" s="1297"/>
      <c r="D327" s="1296"/>
      <c r="E327" s="3275" t="s">
        <v>1911</v>
      </c>
      <c r="F327" s="3192"/>
      <c r="G327" s="3192"/>
      <c r="H327" s="3192"/>
      <c r="I327" s="3223"/>
      <c r="J327" s="3223"/>
      <c r="K327" s="3223"/>
      <c r="L327" s="3223"/>
      <c r="M327" s="3223"/>
      <c r="N327" s="3223"/>
      <c r="O327" s="3223"/>
      <c r="P327" s="3223"/>
      <c r="Q327" s="3223"/>
      <c r="R327" s="3224"/>
    </row>
    <row r="328" spans="1:18" ht="48.75" customHeight="1">
      <c r="A328" s="1201">
        <v>1</v>
      </c>
      <c r="B328" s="320" t="s">
        <v>1910</v>
      </c>
      <c r="C328" s="1038" t="s">
        <v>146</v>
      </c>
      <c r="D328" s="3228" t="s">
        <v>1927</v>
      </c>
      <c r="E328" s="1300"/>
      <c r="F328" s="1301"/>
      <c r="G328" s="1301"/>
      <c r="H328" s="1301"/>
      <c r="I328" s="1297"/>
      <c r="J328" s="1297"/>
      <c r="K328" s="1260">
        <v>19000</v>
      </c>
      <c r="L328" s="1297"/>
      <c r="M328" s="1191"/>
      <c r="N328" s="1297"/>
      <c r="O328" s="1297"/>
      <c r="P328" s="1297"/>
      <c r="Q328" s="1297"/>
      <c r="R328" s="1298"/>
    </row>
    <row r="329" spans="1:18" ht="34.5" customHeight="1">
      <c r="A329" s="1201"/>
      <c r="B329" s="1196" t="s">
        <v>1929</v>
      </c>
      <c r="C329" s="1311" t="s">
        <v>146</v>
      </c>
      <c r="D329" s="3229"/>
      <c r="E329" s="1300"/>
      <c r="F329" s="1301"/>
      <c r="G329" s="1301"/>
      <c r="H329" s="1301"/>
      <c r="I329" s="1297"/>
      <c r="J329" s="1297"/>
      <c r="K329" s="1205">
        <v>22000</v>
      </c>
      <c r="L329" s="1297"/>
      <c r="M329" s="1191"/>
      <c r="N329" s="1297"/>
      <c r="O329" s="1297"/>
      <c r="P329" s="1297"/>
      <c r="Q329" s="1297"/>
      <c r="R329" s="1298"/>
    </row>
    <row r="330" spans="1:18" ht="34.5" customHeight="1">
      <c r="A330" s="1201">
        <v>2</v>
      </c>
      <c r="B330" s="320" t="s">
        <v>137</v>
      </c>
      <c r="C330" s="1038" t="s">
        <v>146</v>
      </c>
      <c r="D330" s="3229"/>
      <c r="E330" s="1202"/>
      <c r="F330" s="1203"/>
      <c r="G330" s="1204"/>
      <c r="H330" s="1289"/>
      <c r="I330" s="1326"/>
      <c r="J330" s="1326"/>
      <c r="K330" s="1205"/>
      <c r="L330" s="1327"/>
      <c r="M330" s="1191"/>
      <c r="N330" s="1204"/>
      <c r="O330" s="1326"/>
      <c r="P330" s="1290"/>
      <c r="Q330" s="1290"/>
      <c r="R330" s="1291"/>
    </row>
    <row r="331" spans="1:18" ht="34.5" customHeight="1">
      <c r="A331" s="1201"/>
      <c r="B331" s="1196" t="s">
        <v>1913</v>
      </c>
      <c r="C331" s="1038" t="s">
        <v>146</v>
      </c>
      <c r="D331" s="3229"/>
      <c r="E331" s="1202"/>
      <c r="F331" s="1203"/>
      <c r="G331" s="1204"/>
      <c r="H331" s="1289"/>
      <c r="I331" s="1326"/>
      <c r="J331" s="1326"/>
      <c r="K331" s="1205">
        <v>30000</v>
      </c>
      <c r="L331" s="1327"/>
      <c r="M331" s="1191"/>
      <c r="N331" s="1204"/>
      <c r="O331" s="1326"/>
      <c r="P331" s="1290"/>
      <c r="Q331" s="1290"/>
      <c r="R331" s="1291"/>
    </row>
    <row r="332" spans="1:18" ht="34.5" customHeight="1">
      <c r="A332" s="1201"/>
      <c r="B332" s="1108" t="s">
        <v>1914</v>
      </c>
      <c r="C332" s="1038" t="s">
        <v>146</v>
      </c>
      <c r="D332" s="3229"/>
      <c r="E332" s="1202"/>
      <c r="F332" s="1203"/>
      <c r="G332" s="1204"/>
      <c r="H332" s="1289"/>
      <c r="I332" s="1326"/>
      <c r="J332" s="1326"/>
      <c r="K332" s="1205">
        <v>32000</v>
      </c>
      <c r="L332" s="1327"/>
      <c r="M332" s="1191"/>
      <c r="N332" s="1204"/>
      <c r="O332" s="1326"/>
      <c r="P332" s="1290"/>
      <c r="Q332" s="1290"/>
      <c r="R332" s="1291"/>
    </row>
    <row r="333" spans="1:18" ht="34.5" customHeight="1">
      <c r="A333" s="1201">
        <v>3</v>
      </c>
      <c r="B333" s="1108" t="s">
        <v>1915</v>
      </c>
      <c r="C333" s="1038" t="s">
        <v>146</v>
      </c>
      <c r="D333" s="3229"/>
      <c r="E333" s="1203"/>
      <c r="F333" s="1203"/>
      <c r="G333" s="1204"/>
      <c r="H333" s="1289"/>
      <c r="I333" s="1326"/>
      <c r="J333" s="1326"/>
      <c r="K333" s="1205"/>
      <c r="L333" s="1327"/>
      <c r="M333" s="1191"/>
      <c r="N333" s="1204"/>
      <c r="O333" s="1326"/>
      <c r="P333" s="1290"/>
      <c r="Q333" s="1290"/>
      <c r="R333" s="1291"/>
    </row>
    <row r="334" spans="1:18" ht="34.5" customHeight="1">
      <c r="A334" s="1201"/>
      <c r="B334" s="1108" t="s">
        <v>1913</v>
      </c>
      <c r="C334" s="1038" t="s">
        <v>146</v>
      </c>
      <c r="D334" s="3229"/>
      <c r="E334" s="1203"/>
      <c r="F334" s="1203"/>
      <c r="G334" s="1204"/>
      <c r="H334" s="1289"/>
      <c r="I334" s="1326"/>
      <c r="J334" s="1326"/>
      <c r="K334" s="1260">
        <v>30000</v>
      </c>
      <c r="L334" s="1327"/>
      <c r="M334" s="1191"/>
      <c r="N334" s="1204"/>
      <c r="O334" s="1326"/>
      <c r="P334" s="1290"/>
      <c r="Q334" s="1290"/>
      <c r="R334" s="1291"/>
    </row>
    <row r="335" spans="1:18" ht="34.5" customHeight="1">
      <c r="A335" s="1206"/>
      <c r="B335" s="1108" t="s">
        <v>1914</v>
      </c>
      <c r="C335" s="1038" t="s">
        <v>146</v>
      </c>
      <c r="D335" s="3230"/>
      <c r="E335" s="1203"/>
      <c r="F335" s="1203"/>
      <c r="G335" s="1204"/>
      <c r="H335" s="1289"/>
      <c r="I335" s="1326"/>
      <c r="J335" s="1326"/>
      <c r="K335" s="1260">
        <v>32000</v>
      </c>
      <c r="L335" s="1327"/>
      <c r="M335" s="1191"/>
      <c r="N335" s="1204"/>
      <c r="O335" s="1326"/>
      <c r="P335" s="1290"/>
      <c r="Q335" s="1290"/>
      <c r="R335" s="1291"/>
    </row>
    <row r="336" spans="1:18" ht="34.5" customHeight="1">
      <c r="A336" s="1201">
        <v>4</v>
      </c>
      <c r="B336" s="1108" t="s">
        <v>1916</v>
      </c>
      <c r="C336" s="1038" t="s">
        <v>146</v>
      </c>
      <c r="D336" s="3228" t="s">
        <v>1927</v>
      </c>
      <c r="E336" s="1203"/>
      <c r="F336" s="1203"/>
      <c r="G336" s="1204"/>
      <c r="H336" s="1289"/>
      <c r="I336" s="1326"/>
      <c r="J336" s="1326"/>
      <c r="K336" s="1205"/>
      <c r="L336" s="1327"/>
      <c r="M336" s="1191"/>
      <c r="N336" s="1204"/>
      <c r="O336" s="1326"/>
      <c r="P336" s="1290"/>
      <c r="Q336" s="1290"/>
      <c r="R336" s="1291"/>
    </row>
    <row r="337" spans="1:18" ht="34.5" customHeight="1">
      <c r="A337" s="1201"/>
      <c r="B337" s="1108" t="s">
        <v>1913</v>
      </c>
      <c r="C337" s="1038" t="s">
        <v>146</v>
      </c>
      <c r="D337" s="3229"/>
      <c r="E337" s="1203"/>
      <c r="F337" s="1203"/>
      <c r="G337" s="1204"/>
      <c r="H337" s="1289"/>
      <c r="I337" s="1326"/>
      <c r="J337" s="1326"/>
      <c r="K337" s="1260">
        <v>47000</v>
      </c>
      <c r="L337" s="1327"/>
      <c r="M337" s="1191"/>
      <c r="N337" s="1204"/>
      <c r="O337" s="1326"/>
      <c r="P337" s="1290"/>
      <c r="Q337" s="1290"/>
      <c r="R337" s="1291"/>
    </row>
    <row r="338" spans="1:18" ht="34.5" customHeight="1">
      <c r="A338" s="1206"/>
      <c r="B338" s="1108" t="s">
        <v>1914</v>
      </c>
      <c r="C338" s="1038" t="s">
        <v>146</v>
      </c>
      <c r="D338" s="3229"/>
      <c r="E338" s="1203"/>
      <c r="F338" s="1203"/>
      <c r="G338" s="1204"/>
      <c r="H338" s="1289"/>
      <c r="I338" s="1326"/>
      <c r="J338" s="1326"/>
      <c r="K338" s="1260">
        <v>51000</v>
      </c>
      <c r="L338" s="1327"/>
      <c r="M338" s="1191"/>
      <c r="N338" s="1204"/>
      <c r="O338" s="1326"/>
      <c r="P338" s="1290"/>
      <c r="Q338" s="1290"/>
      <c r="R338" s="1291"/>
    </row>
    <row r="339" spans="1:18" ht="34.5" customHeight="1">
      <c r="A339" s="1201">
        <v>5</v>
      </c>
      <c r="B339" s="1108" t="s">
        <v>1917</v>
      </c>
      <c r="C339" s="1038"/>
      <c r="D339" s="3229"/>
      <c r="E339" s="1203"/>
      <c r="F339" s="1203"/>
      <c r="G339" s="1204"/>
      <c r="H339" s="1289"/>
      <c r="I339" s="1326"/>
      <c r="J339" s="1326"/>
      <c r="K339" s="1207"/>
      <c r="L339" s="1327"/>
      <c r="M339" s="1191"/>
      <c r="N339" s="1204"/>
      <c r="O339" s="1326"/>
      <c r="P339" s="1290"/>
      <c r="Q339" s="1290"/>
      <c r="R339" s="1291"/>
    </row>
    <row r="340" spans="1:18" ht="34.5" customHeight="1">
      <c r="A340" s="1206"/>
      <c r="B340" s="1108" t="s">
        <v>1913</v>
      </c>
      <c r="C340" s="1038" t="s">
        <v>146</v>
      </c>
      <c r="D340" s="3229"/>
      <c r="E340" s="1203"/>
      <c r="F340" s="1203"/>
      <c r="G340" s="1204"/>
      <c r="H340" s="1289"/>
      <c r="I340" s="1326"/>
      <c r="J340" s="1326"/>
      <c r="K340" s="1260">
        <v>47000</v>
      </c>
      <c r="L340" s="1327"/>
      <c r="M340" s="1191"/>
      <c r="N340" s="1204"/>
      <c r="O340" s="1326"/>
      <c r="P340" s="1290"/>
      <c r="Q340" s="1290"/>
      <c r="R340" s="1291"/>
    </row>
    <row r="341" spans="1:18" ht="34.5" customHeight="1">
      <c r="A341" s="1206"/>
      <c r="B341" s="1108" t="s">
        <v>1914</v>
      </c>
      <c r="C341" s="1038" t="s">
        <v>146</v>
      </c>
      <c r="D341" s="3229"/>
      <c r="E341" s="1203"/>
      <c r="F341" s="1203"/>
      <c r="G341" s="1204"/>
      <c r="H341" s="1289"/>
      <c r="I341" s="1326"/>
      <c r="J341" s="1326"/>
      <c r="K341" s="1260">
        <v>51000</v>
      </c>
      <c r="L341" s="1327"/>
      <c r="M341" s="1191"/>
      <c r="N341" s="1204"/>
      <c r="O341" s="1326"/>
      <c r="P341" s="1290"/>
      <c r="Q341" s="1290"/>
      <c r="R341" s="1291"/>
    </row>
    <row r="342" spans="1:18" ht="34.5" customHeight="1">
      <c r="A342" s="1201">
        <v>6</v>
      </c>
      <c r="B342" s="1108" t="s">
        <v>1918</v>
      </c>
      <c r="C342" s="1038"/>
      <c r="D342" s="3229"/>
      <c r="E342" s="1203"/>
      <c r="F342" s="1203"/>
      <c r="G342" s="1204"/>
      <c r="H342" s="1289"/>
      <c r="I342" s="1326"/>
      <c r="J342" s="1326"/>
      <c r="K342" s="1207"/>
      <c r="L342" s="1327"/>
      <c r="M342" s="1191"/>
      <c r="N342" s="1204"/>
      <c r="O342" s="1326"/>
      <c r="P342" s="1290"/>
      <c r="Q342" s="1290"/>
      <c r="R342" s="1291"/>
    </row>
    <row r="343" spans="1:18" ht="34.5" customHeight="1">
      <c r="A343" s="1206"/>
      <c r="B343" s="1108" t="s">
        <v>1913</v>
      </c>
      <c r="C343" s="1038" t="s">
        <v>146</v>
      </c>
      <c r="D343" s="3230"/>
      <c r="E343" s="1203"/>
      <c r="F343" s="1203"/>
      <c r="G343" s="1204"/>
      <c r="H343" s="1289"/>
      <c r="I343" s="1326"/>
      <c r="J343" s="1326"/>
      <c r="K343" s="1260">
        <v>47000</v>
      </c>
      <c r="L343" s="1327"/>
      <c r="M343" s="1191"/>
      <c r="N343" s="1204"/>
      <c r="O343" s="1326"/>
      <c r="P343" s="1290"/>
      <c r="Q343" s="1290"/>
      <c r="R343" s="1291"/>
    </row>
    <row r="344" spans="1:18" ht="34.5" customHeight="1">
      <c r="A344" s="1206"/>
      <c r="B344" s="1108" t="s">
        <v>1914</v>
      </c>
      <c r="C344" s="1038" t="s">
        <v>146</v>
      </c>
      <c r="D344" s="1049"/>
      <c r="E344" s="1203"/>
      <c r="F344" s="1203"/>
      <c r="G344" s="1204"/>
      <c r="H344" s="1289"/>
      <c r="I344" s="1326"/>
      <c r="J344" s="1326"/>
      <c r="K344" s="1260">
        <v>51000</v>
      </c>
      <c r="L344" s="1327"/>
      <c r="M344" s="1260"/>
      <c r="N344" s="1204"/>
      <c r="O344" s="1326"/>
      <c r="P344" s="1290"/>
      <c r="Q344" s="1290"/>
      <c r="R344" s="1291"/>
    </row>
    <row r="345" spans="1:18" ht="34.5" customHeight="1">
      <c r="A345" s="1201">
        <v>7</v>
      </c>
      <c r="B345" s="1108" t="s">
        <v>1919</v>
      </c>
      <c r="C345" s="1038"/>
      <c r="D345" s="1049"/>
      <c r="E345" s="1203"/>
      <c r="F345" s="1203"/>
      <c r="G345" s="1204"/>
      <c r="H345" s="1289"/>
      <c r="I345" s="1326"/>
      <c r="J345" s="1326"/>
      <c r="K345" s="1207"/>
      <c r="L345" s="1327"/>
      <c r="M345" s="1207"/>
      <c r="N345" s="1204"/>
      <c r="O345" s="1326"/>
      <c r="P345" s="1290"/>
      <c r="Q345" s="1290"/>
      <c r="R345" s="1291"/>
    </row>
    <row r="346" spans="1:18" ht="30" customHeight="1">
      <c r="A346" s="1206"/>
      <c r="B346" s="1108" t="s">
        <v>1913</v>
      </c>
      <c r="C346" s="1038" t="s">
        <v>146</v>
      </c>
      <c r="D346" s="3228" t="s">
        <v>1927</v>
      </c>
      <c r="E346" s="1203"/>
      <c r="F346" s="1203"/>
      <c r="G346" s="1204"/>
      <c r="H346" s="1289"/>
      <c r="I346" s="1326"/>
      <c r="J346" s="1326"/>
      <c r="K346" s="1207">
        <v>54000</v>
      </c>
      <c r="L346" s="1327"/>
      <c r="M346" s="1207"/>
      <c r="N346" s="1204"/>
      <c r="O346" s="1326"/>
      <c r="P346" s="1290"/>
      <c r="Q346" s="1290"/>
      <c r="R346" s="1291"/>
    </row>
    <row r="347" spans="1:18" ht="30" customHeight="1">
      <c r="A347" s="1206"/>
      <c r="B347" s="1108" t="s">
        <v>1914</v>
      </c>
      <c r="C347" s="1038" t="s">
        <v>146</v>
      </c>
      <c r="D347" s="3229"/>
      <c r="E347" s="1203"/>
      <c r="F347" s="1203"/>
      <c r="G347" s="1204"/>
      <c r="H347" s="1289"/>
      <c r="I347" s="1326"/>
      <c r="J347" s="1326"/>
      <c r="K347" s="1207">
        <v>55000</v>
      </c>
      <c r="L347" s="1327"/>
      <c r="M347" s="1207"/>
      <c r="N347" s="1204"/>
      <c r="O347" s="1326"/>
      <c r="P347" s="1290"/>
      <c r="Q347" s="1290"/>
      <c r="R347" s="1291"/>
    </row>
    <row r="348" spans="1:18" ht="30" customHeight="1">
      <c r="A348" s="1201">
        <v>8</v>
      </c>
      <c r="B348" s="1108" t="s">
        <v>1920</v>
      </c>
      <c r="C348" s="1038"/>
      <c r="D348" s="3229"/>
      <c r="E348" s="1203"/>
      <c r="F348" s="1203"/>
      <c r="G348" s="1204"/>
      <c r="H348" s="1289"/>
      <c r="I348" s="1326"/>
      <c r="J348" s="1326"/>
      <c r="K348" s="1207"/>
      <c r="L348" s="1327"/>
      <c r="M348" s="1207"/>
      <c r="N348" s="1204"/>
      <c r="O348" s="1326"/>
      <c r="P348" s="1290"/>
      <c r="Q348" s="1290"/>
      <c r="R348" s="1291"/>
    </row>
    <row r="349" spans="1:18" ht="30" customHeight="1">
      <c r="A349" s="1206"/>
      <c r="B349" s="1108" t="s">
        <v>1913</v>
      </c>
      <c r="C349" s="1038" t="s">
        <v>146</v>
      </c>
      <c r="D349" s="3229"/>
      <c r="E349" s="1203"/>
      <c r="F349" s="1203"/>
      <c r="G349" s="1204"/>
      <c r="H349" s="1289"/>
      <c r="I349" s="1326"/>
      <c r="J349" s="1326"/>
      <c r="K349" s="1207">
        <v>54000</v>
      </c>
      <c r="L349" s="1327"/>
      <c r="M349" s="1207"/>
      <c r="N349" s="1204"/>
      <c r="O349" s="1326"/>
      <c r="P349" s="1290"/>
      <c r="Q349" s="1290"/>
      <c r="R349" s="1291"/>
    </row>
    <row r="350" spans="1:18" ht="30" customHeight="1">
      <c r="A350" s="1206"/>
      <c r="B350" s="1108" t="s">
        <v>1914</v>
      </c>
      <c r="C350" s="1038" t="s">
        <v>146</v>
      </c>
      <c r="D350" s="3229"/>
      <c r="E350" s="1203"/>
      <c r="F350" s="1203"/>
      <c r="G350" s="1204"/>
      <c r="H350" s="1289"/>
      <c r="I350" s="1326"/>
      <c r="J350" s="1326"/>
      <c r="K350" s="1207">
        <v>55000</v>
      </c>
      <c r="L350" s="1327"/>
      <c r="M350" s="1207"/>
      <c r="N350" s="1204"/>
      <c r="O350" s="1326"/>
      <c r="P350" s="1290"/>
      <c r="Q350" s="1290"/>
      <c r="R350" s="1291"/>
    </row>
    <row r="351" spans="1:18" ht="30" customHeight="1">
      <c r="A351" s="1201">
        <v>9</v>
      </c>
      <c r="B351" s="1108" t="s">
        <v>1921</v>
      </c>
      <c r="C351" s="1038"/>
      <c r="D351" s="3229"/>
      <c r="E351" s="1203"/>
      <c r="F351" s="1203"/>
      <c r="G351" s="1204"/>
      <c r="H351" s="1289"/>
      <c r="I351" s="1326"/>
      <c r="J351" s="1326"/>
      <c r="K351" s="1207"/>
      <c r="L351" s="1327"/>
      <c r="M351" s="1207"/>
      <c r="N351" s="1204"/>
      <c r="O351" s="1326"/>
      <c r="P351" s="1290"/>
      <c r="Q351" s="1290"/>
      <c r="R351" s="1291"/>
    </row>
    <row r="352" spans="1:18" ht="30" customHeight="1">
      <c r="A352" s="1206"/>
      <c r="B352" s="1108" t="s">
        <v>1913</v>
      </c>
      <c r="C352" s="1038" t="s">
        <v>146</v>
      </c>
      <c r="D352" s="3229"/>
      <c r="E352" s="1203"/>
      <c r="F352" s="1203"/>
      <c r="G352" s="1204"/>
      <c r="H352" s="1289"/>
      <c r="I352" s="1326"/>
      <c r="J352" s="1326"/>
      <c r="K352" s="1207">
        <v>54000</v>
      </c>
      <c r="L352" s="1327"/>
      <c r="M352" s="1207"/>
      <c r="N352" s="1204"/>
      <c r="O352" s="1326"/>
      <c r="P352" s="1290"/>
      <c r="Q352" s="1290"/>
      <c r="R352" s="1291"/>
    </row>
    <row r="353" spans="1:18" ht="30" customHeight="1">
      <c r="A353" s="1206"/>
      <c r="B353" s="1108" t="s">
        <v>1914</v>
      </c>
      <c r="C353" s="1038" t="s">
        <v>146</v>
      </c>
      <c r="D353" s="3230"/>
      <c r="E353" s="1203"/>
      <c r="F353" s="1203"/>
      <c r="G353" s="1204"/>
      <c r="H353" s="1289"/>
      <c r="I353" s="1326"/>
      <c r="J353" s="1326"/>
      <c r="K353" s="1207">
        <v>55000</v>
      </c>
      <c r="L353" s="1327"/>
      <c r="M353" s="1207"/>
      <c r="N353" s="1204"/>
      <c r="O353" s="1326"/>
      <c r="P353" s="1290"/>
      <c r="Q353" s="1290"/>
      <c r="R353" s="1291"/>
    </row>
    <row r="354" spans="1:18" ht="30" customHeight="1">
      <c r="A354" s="1201">
        <v>10</v>
      </c>
      <c r="B354" s="1108" t="s">
        <v>1922</v>
      </c>
      <c r="C354" s="1038"/>
      <c r="D354" s="1049"/>
      <c r="E354" s="1203"/>
      <c r="F354" s="1203"/>
      <c r="G354" s="1204"/>
      <c r="H354" s="1289"/>
      <c r="I354" s="1326"/>
      <c r="J354" s="1326"/>
      <c r="K354" s="1207"/>
      <c r="L354" s="1327"/>
      <c r="M354" s="1207"/>
      <c r="N354" s="1204"/>
      <c r="O354" s="1326"/>
      <c r="P354" s="1290"/>
      <c r="Q354" s="1290"/>
      <c r="R354" s="1291"/>
    </row>
    <row r="355" spans="1:18" ht="30" customHeight="1">
      <c r="A355" s="1206"/>
      <c r="B355" s="1108" t="s">
        <v>1913</v>
      </c>
      <c r="C355" s="1038" t="s">
        <v>146</v>
      </c>
      <c r="D355" s="3228" t="s">
        <v>1927</v>
      </c>
      <c r="E355" s="1203"/>
      <c r="F355" s="1203"/>
      <c r="G355" s="1204"/>
      <c r="H355" s="1289"/>
      <c r="I355" s="1326"/>
      <c r="J355" s="1326"/>
      <c r="K355" s="1207">
        <v>54000</v>
      </c>
      <c r="L355" s="1327"/>
      <c r="M355" s="1207"/>
      <c r="N355" s="1204"/>
      <c r="O355" s="1326"/>
      <c r="P355" s="1290"/>
      <c r="Q355" s="1290"/>
      <c r="R355" s="1291"/>
    </row>
    <row r="356" spans="1:18" ht="30" customHeight="1">
      <c r="A356" s="1206"/>
      <c r="B356" s="1108" t="s">
        <v>1914</v>
      </c>
      <c r="C356" s="1038" t="s">
        <v>146</v>
      </c>
      <c r="D356" s="3229"/>
      <c r="E356" s="1203"/>
      <c r="F356" s="1203"/>
      <c r="G356" s="1204"/>
      <c r="H356" s="1289"/>
      <c r="I356" s="1326"/>
      <c r="J356" s="1326"/>
      <c r="K356" s="1207">
        <v>55000</v>
      </c>
      <c r="L356" s="1327"/>
      <c r="M356" s="1207"/>
      <c r="N356" s="1204"/>
      <c r="O356" s="1326"/>
      <c r="P356" s="1290"/>
      <c r="Q356" s="1290"/>
      <c r="R356" s="1291"/>
    </row>
    <row r="357" spans="1:18" ht="30" customHeight="1">
      <c r="A357" s="1201">
        <v>11</v>
      </c>
      <c r="B357" s="1108" t="s">
        <v>1923</v>
      </c>
      <c r="C357" s="1038"/>
      <c r="D357" s="3229"/>
      <c r="E357" s="1203"/>
      <c r="F357" s="1203"/>
      <c r="G357" s="1204"/>
      <c r="H357" s="1289"/>
      <c r="I357" s="1326"/>
      <c r="J357" s="1326"/>
      <c r="K357" s="1207"/>
      <c r="L357" s="1327"/>
      <c r="M357" s="1207"/>
      <c r="N357" s="1204"/>
      <c r="O357" s="1326"/>
      <c r="P357" s="1290"/>
      <c r="Q357" s="1290"/>
      <c r="R357" s="1291"/>
    </row>
    <row r="358" spans="1:18" ht="30" customHeight="1">
      <c r="A358" s="1206"/>
      <c r="B358" s="1108" t="s">
        <v>1913</v>
      </c>
      <c r="C358" s="1038" t="s">
        <v>146</v>
      </c>
      <c r="D358" s="3229"/>
      <c r="E358" s="1203"/>
      <c r="F358" s="1203"/>
      <c r="G358" s="1204"/>
      <c r="H358" s="1289"/>
      <c r="I358" s="1326"/>
      <c r="J358" s="1326"/>
      <c r="K358" s="1207">
        <v>220000</v>
      </c>
      <c r="L358" s="1327"/>
      <c r="M358" s="1207"/>
      <c r="N358" s="1204"/>
      <c r="O358" s="1326"/>
      <c r="P358" s="1290"/>
      <c r="Q358" s="1290"/>
      <c r="R358" s="1291"/>
    </row>
    <row r="359" spans="1:18" ht="30" customHeight="1">
      <c r="A359" s="1206"/>
      <c r="B359" s="1108" t="s">
        <v>1914</v>
      </c>
      <c r="C359" s="1038" t="s">
        <v>146</v>
      </c>
      <c r="D359" s="3229"/>
      <c r="E359" s="1203"/>
      <c r="F359" s="1203"/>
      <c r="G359" s="1204"/>
      <c r="H359" s="1289"/>
      <c r="I359" s="1326"/>
      <c r="J359" s="1326"/>
      <c r="K359" s="1207">
        <v>241000</v>
      </c>
      <c r="L359" s="1327"/>
      <c r="M359" s="1207"/>
      <c r="N359" s="1204"/>
      <c r="O359" s="1326"/>
      <c r="P359" s="1290"/>
      <c r="Q359" s="1290"/>
      <c r="R359" s="1291"/>
    </row>
    <row r="360" spans="1:18" ht="30" customHeight="1">
      <c r="A360" s="1201">
        <v>12</v>
      </c>
      <c r="B360" s="1108" t="s">
        <v>1924</v>
      </c>
      <c r="C360" s="1038"/>
      <c r="D360" s="3229"/>
      <c r="E360" s="1203"/>
      <c r="F360" s="1203"/>
      <c r="G360" s="1204"/>
      <c r="H360" s="1289"/>
      <c r="I360" s="1326"/>
      <c r="J360" s="1326"/>
      <c r="K360" s="1207"/>
      <c r="L360" s="1327"/>
      <c r="M360" s="1207"/>
      <c r="N360" s="1204"/>
      <c r="O360" s="1326"/>
      <c r="P360" s="1290"/>
      <c r="Q360" s="1290"/>
      <c r="R360" s="1291"/>
    </row>
    <row r="361" spans="1:18" ht="30" customHeight="1">
      <c r="A361" s="1206"/>
      <c r="B361" s="1108" t="s">
        <v>1913</v>
      </c>
      <c r="C361" s="1038" t="s">
        <v>146</v>
      </c>
      <c r="D361" s="3229"/>
      <c r="E361" s="1203"/>
      <c r="F361" s="1203"/>
      <c r="G361" s="1204"/>
      <c r="H361" s="1289"/>
      <c r="I361" s="1326"/>
      <c r="J361" s="1326"/>
      <c r="K361" s="1207">
        <v>220000</v>
      </c>
      <c r="L361" s="1327"/>
      <c r="M361" s="1207"/>
      <c r="N361" s="1204"/>
      <c r="O361" s="1326"/>
      <c r="P361" s="1290"/>
      <c r="Q361" s="1290"/>
      <c r="R361" s="1291"/>
    </row>
    <row r="362" spans="1:18" ht="30" customHeight="1">
      <c r="A362" s="1206"/>
      <c r="B362" s="1108" t="s">
        <v>1914</v>
      </c>
      <c r="C362" s="1038" t="s">
        <v>146</v>
      </c>
      <c r="D362" s="3230"/>
      <c r="E362" s="1203"/>
      <c r="F362" s="1203"/>
      <c r="G362" s="1204"/>
      <c r="H362" s="1289"/>
      <c r="I362" s="1326"/>
      <c r="J362" s="1326"/>
      <c r="K362" s="1207">
        <v>241000</v>
      </c>
      <c r="L362" s="1327"/>
      <c r="M362" s="1207"/>
      <c r="N362" s="1204"/>
      <c r="O362" s="1326"/>
      <c r="P362" s="1290"/>
      <c r="Q362" s="1290"/>
      <c r="R362" s="1291"/>
    </row>
    <row r="363" spans="1:18" ht="30" customHeight="1">
      <c r="A363" s="1201">
        <v>13</v>
      </c>
      <c r="B363" s="1108" t="s">
        <v>1925</v>
      </c>
      <c r="C363" s="1038"/>
      <c r="D363" s="3228" t="s">
        <v>1928</v>
      </c>
      <c r="E363" s="1203"/>
      <c r="F363" s="1203"/>
      <c r="G363" s="1204"/>
      <c r="H363" s="1289"/>
      <c r="I363" s="1326"/>
      <c r="J363" s="1326"/>
      <c r="K363" s="1207"/>
      <c r="L363" s="1327"/>
      <c r="M363" s="1207"/>
      <c r="N363" s="1204"/>
      <c r="O363" s="1326"/>
      <c r="P363" s="1290"/>
      <c r="Q363" s="1290"/>
      <c r="R363" s="1291"/>
    </row>
    <row r="364" spans="1:18" ht="30" customHeight="1">
      <c r="A364" s="1206"/>
      <c r="B364" s="1108" t="s">
        <v>1913</v>
      </c>
      <c r="C364" s="1038" t="s">
        <v>146</v>
      </c>
      <c r="D364" s="3229"/>
      <c r="E364" s="1203"/>
      <c r="F364" s="1203"/>
      <c r="G364" s="1204"/>
      <c r="H364" s="1289"/>
      <c r="I364" s="1326"/>
      <c r="J364" s="1326"/>
      <c r="K364" s="1207">
        <v>220000</v>
      </c>
      <c r="L364" s="1327"/>
      <c r="M364" s="1207"/>
      <c r="N364" s="1204"/>
      <c r="O364" s="1326"/>
      <c r="P364" s="1290"/>
      <c r="Q364" s="1290"/>
      <c r="R364" s="1291"/>
    </row>
    <row r="365" spans="1:18" ht="30" customHeight="1">
      <c r="A365" s="1206"/>
      <c r="B365" s="1108" t="s">
        <v>1914</v>
      </c>
      <c r="C365" s="1038" t="s">
        <v>146</v>
      </c>
      <c r="D365" s="3229"/>
      <c r="E365" s="1203"/>
      <c r="F365" s="1203"/>
      <c r="G365" s="1204"/>
      <c r="H365" s="1289"/>
      <c r="I365" s="1326"/>
      <c r="J365" s="1326"/>
      <c r="K365" s="1207">
        <v>241000</v>
      </c>
      <c r="L365" s="1327"/>
      <c r="M365" s="1207"/>
      <c r="N365" s="1204"/>
      <c r="O365" s="1326"/>
      <c r="P365" s="1290"/>
      <c r="Q365" s="1290"/>
      <c r="R365" s="1291"/>
    </row>
    <row r="366" spans="1:18" ht="26.25" customHeight="1">
      <c r="A366" s="1201">
        <v>14</v>
      </c>
      <c r="B366" s="1108" t="s">
        <v>1926</v>
      </c>
      <c r="C366" s="1038"/>
      <c r="D366" s="3229"/>
      <c r="E366" s="1203"/>
      <c r="F366" s="1203"/>
      <c r="G366" s="1204"/>
      <c r="H366" s="1289"/>
      <c r="I366" s="1326"/>
      <c r="J366" s="1326"/>
      <c r="K366" s="1207"/>
      <c r="L366" s="1327"/>
      <c r="M366" s="1207"/>
      <c r="N366" s="1204"/>
      <c r="O366" s="1326"/>
      <c r="P366" s="1290"/>
      <c r="Q366" s="1290"/>
      <c r="R366" s="1291"/>
    </row>
    <row r="367" spans="1:18" ht="26.25" customHeight="1">
      <c r="A367" s="1206"/>
      <c r="B367" s="1108" t="s">
        <v>1913</v>
      </c>
      <c r="C367" s="1038" t="s">
        <v>146</v>
      </c>
      <c r="D367" s="3229"/>
      <c r="E367" s="1203"/>
      <c r="F367" s="1203"/>
      <c r="G367" s="1204"/>
      <c r="H367" s="1289"/>
      <c r="I367" s="1326"/>
      <c r="J367" s="1326"/>
      <c r="K367" s="1207">
        <v>220000</v>
      </c>
      <c r="L367" s="1327"/>
      <c r="M367" s="1207"/>
      <c r="N367" s="1204"/>
      <c r="O367" s="1326"/>
      <c r="P367" s="1290"/>
      <c r="Q367" s="1290"/>
      <c r="R367" s="1291"/>
    </row>
    <row r="368" spans="1:18" ht="26.25" customHeight="1">
      <c r="A368" s="1206"/>
      <c r="B368" s="1108" t="s">
        <v>1914</v>
      </c>
      <c r="C368" s="1038" t="s">
        <v>146</v>
      </c>
      <c r="D368" s="3230"/>
      <c r="E368" s="1203"/>
      <c r="F368" s="1203"/>
      <c r="G368" s="1204"/>
      <c r="H368" s="1289"/>
      <c r="I368" s="1326"/>
      <c r="J368" s="1326"/>
      <c r="K368" s="1207">
        <v>241000</v>
      </c>
      <c r="L368" s="1327"/>
      <c r="M368" s="1207"/>
      <c r="N368" s="1204"/>
      <c r="O368" s="1326"/>
      <c r="P368" s="1290"/>
      <c r="Q368" s="1290"/>
      <c r="R368" s="1291"/>
    </row>
    <row r="369" spans="1:18" ht="26.25" customHeight="1">
      <c r="A369" s="1286" t="s">
        <v>1313</v>
      </c>
      <c r="B369" s="1288" t="s">
        <v>1418</v>
      </c>
      <c r="C369" s="1038"/>
      <c r="D369" s="1049"/>
      <c r="E369" s="1289"/>
      <c r="F369" s="1289"/>
      <c r="G369" s="1289"/>
      <c r="H369" s="1192"/>
      <c r="I369" s="1289"/>
      <c r="J369" s="1289"/>
      <c r="K369" s="1289"/>
      <c r="L369" s="1289"/>
      <c r="M369" s="1080"/>
      <c r="N369" s="1289"/>
      <c r="O369" s="1289"/>
      <c r="P369" s="1192"/>
      <c r="Q369" s="1192"/>
      <c r="R369" s="1193"/>
    </row>
    <row r="370" spans="1:18" ht="48.75" customHeight="1">
      <c r="A370" s="1154"/>
      <c r="B370" s="3209" t="s">
        <v>2261</v>
      </c>
      <c r="C370" s="3210"/>
      <c r="D370" s="3210"/>
      <c r="E370" s="3211"/>
      <c r="F370" s="3259"/>
      <c r="G370" s="3259"/>
      <c r="H370" s="3259"/>
      <c r="I370" s="3259"/>
      <c r="J370" s="3259"/>
      <c r="K370" s="3259"/>
      <c r="L370" s="3259"/>
      <c r="M370" s="3259"/>
      <c r="N370" s="3259"/>
      <c r="O370" s="3259"/>
      <c r="P370" s="3259"/>
      <c r="Q370" s="3259"/>
      <c r="R370" s="3258"/>
    </row>
    <row r="371" spans="1:18" ht="35.25" customHeight="1">
      <c r="A371" s="1154"/>
      <c r="B371" s="3209" t="s">
        <v>1542</v>
      </c>
      <c r="C371" s="3242"/>
      <c r="D371" s="1038"/>
      <c r="E371" s="3217" t="s">
        <v>1841</v>
      </c>
      <c r="F371" s="3218"/>
      <c r="G371" s="3218"/>
      <c r="H371" s="3218"/>
      <c r="I371" s="3218"/>
      <c r="J371" s="3218"/>
      <c r="K371" s="3218"/>
      <c r="L371" s="3218"/>
      <c r="M371" s="3218"/>
      <c r="N371" s="3218"/>
      <c r="O371" s="3218"/>
      <c r="P371" s="3218"/>
      <c r="Q371" s="3218"/>
      <c r="R371" s="3219"/>
    </row>
    <row r="372" spans="1:18" ht="25.5" customHeight="1">
      <c r="A372" s="1154"/>
      <c r="B372" s="320" t="s">
        <v>1543</v>
      </c>
      <c r="C372" s="1038" t="s">
        <v>1544</v>
      </c>
      <c r="D372" s="3228" t="s">
        <v>1545</v>
      </c>
      <c r="E372" s="1232">
        <v>100009</v>
      </c>
      <c r="F372" s="1202"/>
      <c r="G372" s="1040"/>
      <c r="H372" s="1289"/>
      <c r="I372" s="1040"/>
      <c r="J372" s="1040"/>
      <c r="K372" s="1040"/>
      <c r="L372" s="1040" t="s">
        <v>11</v>
      </c>
      <c r="M372" s="355"/>
      <c r="N372" s="1040"/>
      <c r="O372" s="1040"/>
      <c r="P372" s="1289"/>
      <c r="Q372" s="1289"/>
      <c r="R372" s="1310"/>
    </row>
    <row r="373" spans="1:18" ht="25.5" customHeight="1">
      <c r="A373" s="1154"/>
      <c r="B373" s="320" t="s">
        <v>1546</v>
      </c>
      <c r="C373" s="1038" t="s">
        <v>1544</v>
      </c>
      <c r="D373" s="3229"/>
      <c r="E373" s="1232">
        <v>110356</v>
      </c>
      <c r="F373" s="1202"/>
      <c r="G373" s="1040"/>
      <c r="H373" s="1289"/>
      <c r="I373" s="1040"/>
      <c r="J373" s="1040"/>
      <c r="K373" s="1040"/>
      <c r="L373" s="1040" t="s">
        <v>11</v>
      </c>
      <c r="M373" s="355"/>
      <c r="N373" s="1040"/>
      <c r="O373" s="1040"/>
      <c r="P373" s="1289"/>
      <c r="Q373" s="1289"/>
      <c r="R373" s="1310"/>
    </row>
    <row r="374" spans="1:18" ht="27.75" customHeight="1">
      <c r="A374" s="1154"/>
      <c r="B374" s="320" t="s">
        <v>1547</v>
      </c>
      <c r="C374" s="1038" t="s">
        <v>1544</v>
      </c>
      <c r="D374" s="3230"/>
      <c r="E374" s="1232">
        <v>121056</v>
      </c>
      <c r="F374" s="1202"/>
      <c r="G374" s="1040"/>
      <c r="H374" s="1289"/>
      <c r="I374" s="1040"/>
      <c r="J374" s="1040"/>
      <c r="K374" s="1040"/>
      <c r="L374" s="1040" t="s">
        <v>11</v>
      </c>
      <c r="M374" s="355"/>
      <c r="N374" s="1040"/>
      <c r="O374" s="1040"/>
      <c r="P374" s="1289"/>
      <c r="Q374" s="1289"/>
      <c r="R374" s="1310"/>
    </row>
    <row r="375" spans="1:18" ht="26.25" customHeight="1">
      <c r="A375" s="1154"/>
      <c r="B375" s="3209" t="s">
        <v>1548</v>
      </c>
      <c r="C375" s="3242"/>
      <c r="D375" s="1208"/>
      <c r="E375" s="1202"/>
      <c r="F375" s="1202"/>
      <c r="G375" s="1040"/>
      <c r="H375" s="1289"/>
      <c r="I375" s="1040"/>
      <c r="J375" s="1040"/>
      <c r="K375" s="1040"/>
      <c r="L375" s="1040" t="s">
        <v>11</v>
      </c>
      <c r="M375" s="355"/>
      <c r="N375" s="1040"/>
      <c r="O375" s="1040"/>
      <c r="P375" s="1289"/>
      <c r="Q375" s="1289"/>
      <c r="R375" s="1310"/>
    </row>
    <row r="376" spans="1:18" ht="28.5" customHeight="1">
      <c r="A376" s="1154"/>
      <c r="B376" s="320" t="s">
        <v>1546</v>
      </c>
      <c r="C376" s="1038" t="s">
        <v>1544</v>
      </c>
      <c r="D376" s="3243" t="s">
        <v>1545</v>
      </c>
      <c r="E376" s="1232">
        <v>121624</v>
      </c>
      <c r="F376" s="1202"/>
      <c r="G376" s="1040"/>
      <c r="H376" s="1289"/>
      <c r="I376" s="1040"/>
      <c r="J376" s="1040"/>
      <c r="K376" s="1040"/>
      <c r="L376" s="1040" t="s">
        <v>11</v>
      </c>
      <c r="M376" s="355"/>
      <c r="N376" s="1040"/>
      <c r="O376" s="1040"/>
      <c r="P376" s="1289"/>
      <c r="Q376" s="1289"/>
      <c r="R376" s="1310"/>
    </row>
    <row r="377" spans="1:18" ht="37.5" customHeight="1">
      <c r="A377" s="1154"/>
      <c r="B377" s="320" t="s">
        <v>1547</v>
      </c>
      <c r="C377" s="1038" t="s">
        <v>1544</v>
      </c>
      <c r="D377" s="3250"/>
      <c r="E377" s="1232">
        <v>130278</v>
      </c>
      <c r="F377" s="1202"/>
      <c r="G377" s="1040"/>
      <c r="H377" s="1289"/>
      <c r="I377" s="1040"/>
      <c r="J377" s="1040"/>
      <c r="K377" s="1040"/>
      <c r="L377" s="1040" t="s">
        <v>11</v>
      </c>
      <c r="M377" s="355"/>
      <c r="N377" s="1040"/>
      <c r="O377" s="1040"/>
      <c r="P377" s="1289"/>
      <c r="Q377" s="1289"/>
      <c r="R377" s="1310"/>
    </row>
    <row r="378" spans="1:18" ht="30" customHeight="1">
      <c r="A378" s="1154"/>
      <c r="B378" s="413" t="s">
        <v>1549</v>
      </c>
      <c r="C378" s="1028"/>
      <c r="D378" s="1209"/>
      <c r="E378" s="1204"/>
      <c r="F378" s="1202"/>
      <c r="G378" s="1040"/>
      <c r="H378" s="1289"/>
      <c r="I378" s="1040"/>
      <c r="J378" s="1040"/>
      <c r="K378" s="1040"/>
      <c r="L378" s="1040" t="s">
        <v>11</v>
      </c>
      <c r="M378" s="355"/>
      <c r="N378" s="1040"/>
      <c r="O378" s="1040"/>
      <c r="P378" s="1289"/>
      <c r="Q378" s="1289"/>
      <c r="R378" s="1310"/>
    </row>
    <row r="379" spans="1:18" ht="22.5" customHeight="1">
      <c r="A379" s="1154"/>
      <c r="B379" s="320" t="s">
        <v>1543</v>
      </c>
      <c r="C379" s="1038" t="s">
        <v>1544</v>
      </c>
      <c r="D379" s="3243" t="s">
        <v>1545</v>
      </c>
      <c r="E379" s="1232">
        <v>107171</v>
      </c>
      <c r="F379" s="1202"/>
      <c r="G379" s="1040"/>
      <c r="H379" s="1289"/>
      <c r="I379" s="1040"/>
      <c r="J379" s="1040"/>
      <c r="K379" s="1040"/>
      <c r="L379" s="1040" t="s">
        <v>11</v>
      </c>
      <c r="M379" s="355"/>
      <c r="N379" s="1040"/>
      <c r="O379" s="1040"/>
      <c r="P379" s="1289"/>
      <c r="Q379" s="1289"/>
      <c r="R379" s="1310"/>
    </row>
    <row r="380" spans="1:18" ht="27" customHeight="1">
      <c r="A380" s="1154"/>
      <c r="B380" s="320" t="s">
        <v>1546</v>
      </c>
      <c r="C380" s="1038" t="s">
        <v>1544</v>
      </c>
      <c r="D380" s="3244"/>
      <c r="E380" s="1232">
        <v>117937</v>
      </c>
      <c r="F380" s="1202"/>
      <c r="G380" s="1040"/>
      <c r="H380" s="1289"/>
      <c r="I380" s="1040"/>
      <c r="J380" s="1040"/>
      <c r="K380" s="1040"/>
      <c r="L380" s="1040" t="s">
        <v>11</v>
      </c>
      <c r="M380" s="355"/>
      <c r="N380" s="1040"/>
      <c r="O380" s="1040"/>
      <c r="P380" s="1289"/>
      <c r="Q380" s="1289"/>
      <c r="R380" s="1310"/>
    </row>
    <row r="381" spans="1:18" ht="24" customHeight="1">
      <c r="A381" s="1154"/>
      <c r="B381" s="320" t="s">
        <v>1547</v>
      </c>
      <c r="C381" s="1038" t="s">
        <v>1544</v>
      </c>
      <c r="D381" s="3250"/>
      <c r="E381" s="1232">
        <v>126591</v>
      </c>
      <c r="F381" s="1202"/>
      <c r="G381" s="1040"/>
      <c r="H381" s="1319"/>
      <c r="I381" s="1040"/>
      <c r="J381" s="1040"/>
      <c r="K381" s="1040"/>
      <c r="L381" s="1040" t="s">
        <v>11</v>
      </c>
      <c r="M381" s="355"/>
      <c r="N381" s="1040"/>
      <c r="O381" s="1040"/>
      <c r="P381" s="1289"/>
      <c r="Q381" s="1289"/>
      <c r="R381" s="1320"/>
    </row>
    <row r="382" spans="1:18" ht="36" customHeight="1">
      <c r="A382" s="1154"/>
      <c r="B382" s="3209" t="s">
        <v>2133</v>
      </c>
      <c r="C382" s="3210"/>
      <c r="D382" s="3210"/>
      <c r="E382" s="3210"/>
      <c r="F382" s="3210"/>
      <c r="G382" s="3210"/>
      <c r="H382" s="3210"/>
      <c r="I382" s="3210"/>
      <c r="J382" s="3210"/>
      <c r="K382" s="3210"/>
      <c r="L382" s="3210"/>
      <c r="M382" s="3210"/>
      <c r="N382" s="3210"/>
      <c r="O382" s="3210"/>
      <c r="P382" s="3210"/>
      <c r="Q382" s="3210"/>
      <c r="R382" s="3242"/>
    </row>
    <row r="383" spans="1:18" ht="27" customHeight="1">
      <c r="A383" s="3268"/>
      <c r="B383" s="3370" t="s">
        <v>1420</v>
      </c>
      <c r="C383" s="3371"/>
      <c r="D383" s="3371"/>
      <c r="E383" s="3371"/>
      <c r="F383" s="3371"/>
      <c r="G383" s="3371"/>
      <c r="H383" s="3371"/>
      <c r="I383" s="3371"/>
      <c r="J383" s="3371"/>
      <c r="K383" s="3371"/>
      <c r="L383" s="3371"/>
      <c r="M383" s="3371"/>
      <c r="N383" s="3371"/>
      <c r="O383" s="3371"/>
      <c r="P383" s="3371"/>
      <c r="Q383" s="3371"/>
      <c r="R383" s="3372"/>
    </row>
    <row r="384" spans="1:18" ht="23.25" customHeight="1">
      <c r="A384" s="3269"/>
      <c r="B384" s="3364" t="s">
        <v>1853</v>
      </c>
      <c r="C384" s="3365"/>
      <c r="D384" s="3365"/>
      <c r="E384" s="3365"/>
      <c r="F384" s="3365"/>
      <c r="G384" s="3365"/>
      <c r="H384" s="3365"/>
      <c r="I384" s="3365"/>
      <c r="J384" s="3365"/>
      <c r="K384" s="3365"/>
      <c r="L384" s="3365"/>
      <c r="M384" s="3365"/>
      <c r="N384" s="3365"/>
      <c r="O384" s="3365"/>
      <c r="P384" s="3365"/>
      <c r="Q384" s="3365"/>
      <c r="R384" s="3366"/>
    </row>
    <row r="385" spans="1:18" ht="21" customHeight="1">
      <c r="A385" s="3269"/>
      <c r="B385" s="3364" t="s">
        <v>1421</v>
      </c>
      <c r="C385" s="3365"/>
      <c r="D385" s="3365"/>
      <c r="E385" s="3365"/>
      <c r="F385" s="3365"/>
      <c r="G385" s="3365"/>
      <c r="H385" s="3365"/>
      <c r="I385" s="3365"/>
      <c r="J385" s="3365"/>
      <c r="K385" s="3365"/>
      <c r="L385" s="3365"/>
      <c r="M385" s="3365"/>
      <c r="N385" s="3365"/>
      <c r="O385" s="3365"/>
      <c r="P385" s="3365"/>
      <c r="Q385" s="3365"/>
      <c r="R385" s="3366"/>
    </row>
    <row r="386" spans="1:18" ht="21" customHeight="1">
      <c r="A386" s="3269"/>
      <c r="B386" s="3364" t="s">
        <v>1423</v>
      </c>
      <c r="C386" s="3365"/>
      <c r="D386" s="3365"/>
      <c r="E386" s="3365"/>
      <c r="F386" s="3365"/>
      <c r="G386" s="3365"/>
      <c r="H386" s="3365"/>
      <c r="I386" s="3365"/>
      <c r="J386" s="3365"/>
      <c r="K386" s="3365"/>
      <c r="L386" s="3365"/>
      <c r="M386" s="3365"/>
      <c r="N386" s="3365"/>
      <c r="O386" s="3365"/>
      <c r="P386" s="3365"/>
      <c r="Q386" s="3365"/>
      <c r="R386" s="3366"/>
    </row>
    <row r="387" spans="1:18" ht="21" customHeight="1">
      <c r="A387" s="3269"/>
      <c r="B387" s="3364" t="s">
        <v>2134</v>
      </c>
      <c r="C387" s="3365"/>
      <c r="D387" s="3365"/>
      <c r="E387" s="3365"/>
      <c r="F387" s="3365"/>
      <c r="G387" s="3365"/>
      <c r="H387" s="3365"/>
      <c r="I387" s="3365"/>
      <c r="J387" s="3365"/>
      <c r="K387" s="3365"/>
      <c r="L387" s="3365"/>
      <c r="M387" s="3365"/>
      <c r="N387" s="3365"/>
      <c r="O387" s="3365"/>
      <c r="P387" s="3365"/>
      <c r="Q387" s="3365"/>
      <c r="R387" s="3366"/>
    </row>
    <row r="388" spans="1:18" ht="21" customHeight="1">
      <c r="A388" s="3269"/>
      <c r="B388" s="3364" t="s">
        <v>2135</v>
      </c>
      <c r="C388" s="3365"/>
      <c r="D388" s="3365"/>
      <c r="E388" s="3365"/>
      <c r="F388" s="3365"/>
      <c r="G388" s="3365"/>
      <c r="H388" s="3365"/>
      <c r="I388" s="3365"/>
      <c r="J388" s="3365"/>
      <c r="K388" s="3365"/>
      <c r="L388" s="3365"/>
      <c r="M388" s="3365"/>
      <c r="N388" s="3365"/>
      <c r="O388" s="3365"/>
      <c r="P388" s="3365"/>
      <c r="Q388" s="3365"/>
      <c r="R388" s="3366"/>
    </row>
    <row r="389" spans="1:18" ht="21.75" customHeight="1">
      <c r="A389" s="3270"/>
      <c r="B389" s="3367" t="s">
        <v>2136</v>
      </c>
      <c r="C389" s="3368"/>
      <c r="D389" s="3368"/>
      <c r="E389" s="3368"/>
      <c r="F389" s="3368"/>
      <c r="G389" s="3368"/>
      <c r="H389" s="3368"/>
      <c r="I389" s="3368"/>
      <c r="J389" s="3368"/>
      <c r="K389" s="3368"/>
      <c r="L389" s="3368"/>
      <c r="M389" s="3368"/>
      <c r="N389" s="3368"/>
      <c r="O389" s="3368"/>
      <c r="P389" s="3368"/>
      <c r="Q389" s="3368"/>
      <c r="R389" s="3369"/>
    </row>
    <row r="390" spans="1:18" ht="30" customHeight="1">
      <c r="A390" s="1007">
        <v>1</v>
      </c>
      <c r="B390" s="1344" t="s">
        <v>1854</v>
      </c>
      <c r="C390" s="1311" t="s">
        <v>1855</v>
      </c>
      <c r="D390" s="1328"/>
      <c r="E390" s="1328"/>
      <c r="F390" s="1328"/>
      <c r="G390" s="1328"/>
      <c r="H390" s="1328"/>
      <c r="I390" s="1328"/>
      <c r="J390" s="1328"/>
      <c r="K390" s="1218">
        <v>70923</v>
      </c>
      <c r="L390" s="1328"/>
      <c r="M390" s="1327"/>
      <c r="N390" s="1328"/>
      <c r="O390" s="1328"/>
      <c r="P390" s="1328"/>
      <c r="Q390" s="1328"/>
      <c r="R390" s="1329"/>
    </row>
    <row r="391" spans="1:18" ht="30" customHeight="1">
      <c r="A391" s="1007">
        <v>2</v>
      </c>
      <c r="B391" s="1210" t="s">
        <v>1856</v>
      </c>
      <c r="C391" s="1038" t="s">
        <v>1855</v>
      </c>
      <c r="D391" s="1328"/>
      <c r="E391" s="1328"/>
      <c r="F391" s="1328"/>
      <c r="G391" s="1328"/>
      <c r="H391" s="1328"/>
      <c r="I391" s="1328"/>
      <c r="J391" s="1328"/>
      <c r="K391" s="1204">
        <v>76805</v>
      </c>
      <c r="L391" s="1328"/>
      <c r="M391" s="1191"/>
      <c r="N391" s="1328"/>
      <c r="O391" s="1328"/>
      <c r="P391" s="1328"/>
      <c r="Q391" s="1328"/>
      <c r="R391" s="1329"/>
    </row>
    <row r="392" spans="1:18" ht="30" customHeight="1">
      <c r="A392" s="1007">
        <v>3</v>
      </c>
      <c r="B392" s="1210" t="s">
        <v>1857</v>
      </c>
      <c r="C392" s="1038" t="s">
        <v>1855</v>
      </c>
      <c r="D392" s="1328"/>
      <c r="E392" s="1328"/>
      <c r="F392" s="1328"/>
      <c r="G392" s="1328"/>
      <c r="H392" s="1328"/>
      <c r="I392" s="1328"/>
      <c r="J392" s="1328"/>
      <c r="K392" s="1204">
        <v>93609</v>
      </c>
      <c r="L392" s="1328"/>
      <c r="M392" s="1191"/>
      <c r="N392" s="1328"/>
      <c r="O392" s="1328"/>
      <c r="P392" s="1328"/>
      <c r="Q392" s="1328"/>
      <c r="R392" s="1329"/>
    </row>
    <row r="393" spans="1:18" ht="30" customHeight="1">
      <c r="A393" s="1007">
        <v>4</v>
      </c>
      <c r="B393" s="1210" t="s">
        <v>1858</v>
      </c>
      <c r="C393" s="1038" t="s">
        <v>1855</v>
      </c>
      <c r="D393" s="1328"/>
      <c r="E393" s="1328"/>
      <c r="F393" s="1328"/>
      <c r="G393" s="1328"/>
      <c r="H393" s="1328"/>
      <c r="I393" s="1328"/>
      <c r="J393" s="1328"/>
      <c r="K393" s="1204">
        <v>105201</v>
      </c>
      <c r="L393" s="1328"/>
      <c r="M393" s="1191"/>
      <c r="N393" s="1328"/>
      <c r="O393" s="1328"/>
      <c r="P393" s="1328"/>
      <c r="Q393" s="1328"/>
      <c r="R393" s="1329"/>
    </row>
    <row r="394" spans="1:18" ht="30" customHeight="1">
      <c r="A394" s="1007">
        <v>5</v>
      </c>
      <c r="B394" s="1210" t="s">
        <v>1859</v>
      </c>
      <c r="C394" s="1038" t="s">
        <v>1855</v>
      </c>
      <c r="D394" s="1328"/>
      <c r="E394" s="1328"/>
      <c r="F394" s="1328"/>
      <c r="G394" s="1328"/>
      <c r="H394" s="1328"/>
      <c r="I394" s="1328"/>
      <c r="J394" s="1328"/>
      <c r="K394" s="1204">
        <v>115289</v>
      </c>
      <c r="L394" s="1328"/>
      <c r="M394" s="1191"/>
      <c r="N394" s="1328"/>
      <c r="O394" s="1328"/>
      <c r="P394" s="1328"/>
      <c r="Q394" s="1328"/>
      <c r="R394" s="1329"/>
    </row>
    <row r="395" spans="1:18" ht="30" customHeight="1">
      <c r="A395" s="1007">
        <v>6</v>
      </c>
      <c r="B395" s="1210" t="s">
        <v>1860</v>
      </c>
      <c r="C395" s="1038" t="s">
        <v>1855</v>
      </c>
      <c r="D395" s="1328"/>
      <c r="E395" s="1328"/>
      <c r="F395" s="1328"/>
      <c r="G395" s="1328"/>
      <c r="H395" s="1328"/>
      <c r="I395" s="1328"/>
      <c r="J395" s="1328"/>
      <c r="K395" s="1204">
        <v>124413</v>
      </c>
      <c r="L395" s="1328"/>
      <c r="M395" s="1191"/>
      <c r="N395" s="1328"/>
      <c r="O395" s="1328"/>
      <c r="P395" s="1328"/>
      <c r="Q395" s="1328"/>
      <c r="R395" s="1329"/>
    </row>
    <row r="396" spans="1:18" ht="30" customHeight="1">
      <c r="A396" s="1007">
        <v>7</v>
      </c>
      <c r="B396" s="1210" t="s">
        <v>1861</v>
      </c>
      <c r="C396" s="1038" t="s">
        <v>1855</v>
      </c>
      <c r="D396" s="1328"/>
      <c r="E396" s="1328"/>
      <c r="F396" s="1328"/>
      <c r="G396" s="1328"/>
      <c r="H396" s="1328"/>
      <c r="I396" s="1328"/>
      <c r="J396" s="1328"/>
      <c r="K396" s="1204">
        <v>133314</v>
      </c>
      <c r="L396" s="1328"/>
      <c r="M396" s="1191"/>
      <c r="N396" s="1328"/>
      <c r="O396" s="1328"/>
      <c r="P396" s="1328"/>
      <c r="Q396" s="1328"/>
      <c r="R396" s="1329"/>
    </row>
    <row r="397" spans="1:18" ht="30" customHeight="1">
      <c r="A397" s="1007">
        <v>8</v>
      </c>
      <c r="B397" s="1210" t="s">
        <v>1869</v>
      </c>
      <c r="C397" s="1038" t="s">
        <v>1855</v>
      </c>
      <c r="D397" s="1328"/>
      <c r="E397" s="1328"/>
      <c r="F397" s="1328"/>
      <c r="G397" s="1328"/>
      <c r="H397" s="1328"/>
      <c r="I397" s="1328"/>
      <c r="J397" s="1328"/>
      <c r="K397" s="1204">
        <v>106936</v>
      </c>
      <c r="L397" s="1328"/>
      <c r="M397" s="1191"/>
      <c r="N397" s="1328"/>
      <c r="O397" s="1328"/>
      <c r="P397" s="1328"/>
      <c r="Q397" s="1328"/>
      <c r="R397" s="1329"/>
    </row>
    <row r="398" spans="1:18" ht="30" customHeight="1">
      <c r="A398" s="1007">
        <v>9</v>
      </c>
      <c r="B398" s="1210" t="s">
        <v>1870</v>
      </c>
      <c r="C398" s="1038" t="s">
        <v>1855</v>
      </c>
      <c r="D398" s="1328"/>
      <c r="E398" s="1328"/>
      <c r="F398" s="1328"/>
      <c r="G398" s="1328"/>
      <c r="H398" s="1328"/>
      <c r="I398" s="1328"/>
      <c r="J398" s="1328"/>
      <c r="K398" s="1204">
        <v>117264</v>
      </c>
      <c r="L398" s="1328"/>
      <c r="M398" s="1191"/>
      <c r="N398" s="1328"/>
      <c r="O398" s="1328"/>
      <c r="P398" s="1328"/>
      <c r="Q398" s="1328"/>
      <c r="R398" s="1329"/>
    </row>
    <row r="399" spans="1:18" ht="30" customHeight="1">
      <c r="A399" s="1007">
        <v>10</v>
      </c>
      <c r="B399" s="1210" t="s">
        <v>1871</v>
      </c>
      <c r="C399" s="1038" t="s">
        <v>1855</v>
      </c>
      <c r="D399" s="1328"/>
      <c r="E399" s="1328"/>
      <c r="F399" s="1328"/>
      <c r="G399" s="1328"/>
      <c r="H399" s="1328"/>
      <c r="I399" s="1328"/>
      <c r="J399" s="1328"/>
      <c r="K399" s="1204">
        <v>126618</v>
      </c>
      <c r="L399" s="1328"/>
      <c r="M399" s="1191"/>
      <c r="N399" s="1328"/>
      <c r="O399" s="1328"/>
      <c r="P399" s="1328"/>
      <c r="Q399" s="1328"/>
      <c r="R399" s="1329"/>
    </row>
    <row r="400" spans="1:18" ht="30" customHeight="1">
      <c r="A400" s="1007">
        <v>11</v>
      </c>
      <c r="B400" s="1210" t="s">
        <v>1872</v>
      </c>
      <c r="C400" s="1038" t="s">
        <v>1855</v>
      </c>
      <c r="D400" s="1328"/>
      <c r="E400" s="1328"/>
      <c r="F400" s="1328"/>
      <c r="G400" s="1328"/>
      <c r="H400" s="1328"/>
      <c r="I400" s="1328"/>
      <c r="J400" s="1328"/>
      <c r="K400" s="1204">
        <v>135754</v>
      </c>
      <c r="L400" s="1328"/>
      <c r="M400" s="1191"/>
      <c r="N400" s="1328"/>
      <c r="O400" s="1328"/>
      <c r="P400" s="1328"/>
      <c r="Q400" s="1328"/>
      <c r="R400" s="1329"/>
    </row>
    <row r="401" spans="1:18" ht="30" customHeight="1">
      <c r="A401" s="1007">
        <v>12</v>
      </c>
      <c r="B401" s="1210" t="s">
        <v>1873</v>
      </c>
      <c r="C401" s="1038" t="s">
        <v>1855</v>
      </c>
      <c r="D401" s="1328"/>
      <c r="E401" s="1328"/>
      <c r="F401" s="1328"/>
      <c r="G401" s="1328"/>
      <c r="H401" s="1328"/>
      <c r="I401" s="1328"/>
      <c r="J401" s="1328"/>
      <c r="K401" s="1204">
        <v>147096</v>
      </c>
      <c r="L401" s="1328"/>
      <c r="M401" s="1191"/>
      <c r="N401" s="1328"/>
      <c r="O401" s="1328"/>
      <c r="P401" s="1328"/>
      <c r="Q401" s="1328"/>
      <c r="R401" s="1329"/>
    </row>
    <row r="402" spans="1:18" ht="30" customHeight="1">
      <c r="A402" s="1007">
        <v>13</v>
      </c>
      <c r="B402" s="1210" t="s">
        <v>1874</v>
      </c>
      <c r="C402" s="1038" t="s">
        <v>1855</v>
      </c>
      <c r="D402" s="1328"/>
      <c r="E402" s="1328"/>
      <c r="F402" s="1328"/>
      <c r="G402" s="1328"/>
      <c r="H402" s="1328"/>
      <c r="I402" s="1328"/>
      <c r="J402" s="1328"/>
      <c r="K402" s="1204">
        <v>78152</v>
      </c>
      <c r="L402" s="1328"/>
      <c r="M402" s="1191"/>
      <c r="N402" s="1328"/>
      <c r="O402" s="1328"/>
      <c r="P402" s="1328"/>
      <c r="Q402" s="1328"/>
      <c r="R402" s="1329"/>
    </row>
    <row r="403" spans="1:18" ht="30" customHeight="1">
      <c r="A403" s="1007">
        <v>14</v>
      </c>
      <c r="B403" s="1210" t="s">
        <v>1862</v>
      </c>
      <c r="C403" s="1038" t="s">
        <v>1855</v>
      </c>
      <c r="D403" s="1328"/>
      <c r="E403" s="1328"/>
      <c r="F403" s="1328"/>
      <c r="G403" s="1328"/>
      <c r="H403" s="1328"/>
      <c r="I403" s="1328"/>
      <c r="J403" s="1328"/>
      <c r="K403" s="1204">
        <v>85430</v>
      </c>
      <c r="L403" s="1328"/>
      <c r="M403" s="1191"/>
      <c r="N403" s="1328"/>
      <c r="O403" s="1328"/>
      <c r="P403" s="1328"/>
      <c r="Q403" s="1328"/>
      <c r="R403" s="1329"/>
    </row>
    <row r="404" spans="1:18" ht="30" customHeight="1">
      <c r="A404" s="1007">
        <v>15</v>
      </c>
      <c r="B404" s="1210" t="s">
        <v>1863</v>
      </c>
      <c r="C404" s="1038" t="s">
        <v>1855</v>
      </c>
      <c r="D404" s="1328"/>
      <c r="E404" s="1328"/>
      <c r="F404" s="1328"/>
      <c r="G404" s="1328"/>
      <c r="H404" s="1328"/>
      <c r="I404" s="1328"/>
      <c r="J404" s="1328"/>
      <c r="K404" s="1204">
        <v>98956</v>
      </c>
      <c r="L404" s="1328"/>
      <c r="M404" s="1191"/>
      <c r="N404" s="1328"/>
      <c r="O404" s="1328"/>
      <c r="P404" s="1328"/>
      <c r="Q404" s="1328"/>
      <c r="R404" s="1329"/>
    </row>
    <row r="405" spans="1:18" ht="30" customHeight="1">
      <c r="A405" s="1007">
        <v>16</v>
      </c>
      <c r="B405" s="1210" t="s">
        <v>1864</v>
      </c>
      <c r="C405" s="1038" t="s">
        <v>1855</v>
      </c>
      <c r="D405" s="1328"/>
      <c r="E405" s="1328"/>
      <c r="F405" s="1328"/>
      <c r="G405" s="1328"/>
      <c r="H405" s="1328"/>
      <c r="I405" s="1328"/>
      <c r="J405" s="1328"/>
      <c r="K405" s="1204">
        <v>109874</v>
      </c>
      <c r="L405" s="1328"/>
      <c r="M405" s="1191"/>
      <c r="N405" s="1328"/>
      <c r="O405" s="1328"/>
      <c r="P405" s="1328"/>
      <c r="Q405" s="1328"/>
      <c r="R405" s="1329"/>
    </row>
    <row r="406" spans="1:18" ht="30" customHeight="1">
      <c r="A406" s="1007">
        <v>17</v>
      </c>
      <c r="B406" s="1210" t="s">
        <v>1865</v>
      </c>
      <c r="C406" s="1038" t="s">
        <v>1855</v>
      </c>
      <c r="D406" s="1328"/>
      <c r="E406" s="1328"/>
      <c r="F406" s="1328"/>
      <c r="G406" s="1328"/>
      <c r="H406" s="1328"/>
      <c r="I406" s="1328"/>
      <c r="J406" s="1328"/>
      <c r="K406" s="1204">
        <v>120430</v>
      </c>
      <c r="L406" s="1328"/>
      <c r="M406" s="1191"/>
      <c r="N406" s="1328"/>
      <c r="O406" s="1328"/>
      <c r="P406" s="1328"/>
      <c r="Q406" s="1328"/>
      <c r="R406" s="1329"/>
    </row>
    <row r="407" spans="1:18" ht="30" customHeight="1">
      <c r="A407" s="1007">
        <v>18</v>
      </c>
      <c r="B407" s="1210" t="s">
        <v>1866</v>
      </c>
      <c r="C407" s="1038" t="s">
        <v>1855</v>
      </c>
      <c r="D407" s="1328"/>
      <c r="E407" s="1328"/>
      <c r="F407" s="1328"/>
      <c r="G407" s="1328"/>
      <c r="H407" s="1328"/>
      <c r="I407" s="1328"/>
      <c r="J407" s="1328"/>
      <c r="K407" s="1204">
        <v>130516</v>
      </c>
      <c r="L407" s="1328"/>
      <c r="M407" s="1191"/>
      <c r="N407" s="1328"/>
      <c r="O407" s="1328"/>
      <c r="P407" s="1328"/>
      <c r="Q407" s="1328"/>
      <c r="R407" s="1329"/>
    </row>
    <row r="408" spans="1:18" ht="30" customHeight="1">
      <c r="A408" s="1007">
        <v>19</v>
      </c>
      <c r="B408" s="1210" t="s">
        <v>1867</v>
      </c>
      <c r="C408" s="1038" t="s">
        <v>1855</v>
      </c>
      <c r="D408" s="1328"/>
      <c r="E408" s="1328"/>
      <c r="F408" s="1328"/>
      <c r="G408" s="1328"/>
      <c r="H408" s="1328"/>
      <c r="I408" s="1328"/>
      <c r="J408" s="1328"/>
      <c r="K408" s="1204">
        <v>151943</v>
      </c>
      <c r="L408" s="1328"/>
      <c r="M408" s="1191"/>
      <c r="N408" s="1328"/>
      <c r="O408" s="1328"/>
      <c r="P408" s="1328"/>
      <c r="Q408" s="1328"/>
      <c r="R408" s="1329"/>
    </row>
    <row r="409" spans="1:18" ht="30" customHeight="1">
      <c r="A409" s="1007">
        <v>20</v>
      </c>
      <c r="B409" s="1210" t="s">
        <v>1868</v>
      </c>
      <c r="C409" s="1038" t="s">
        <v>1855</v>
      </c>
      <c r="D409" s="1328"/>
      <c r="E409" s="1328"/>
      <c r="F409" s="1328"/>
      <c r="G409" s="1328"/>
      <c r="H409" s="1328"/>
      <c r="I409" s="1328"/>
      <c r="J409" s="1328"/>
      <c r="K409" s="1204">
        <v>116668</v>
      </c>
      <c r="L409" s="1328"/>
      <c r="M409" s="1191"/>
      <c r="N409" s="1328"/>
      <c r="O409" s="1328"/>
      <c r="P409" s="1328"/>
      <c r="Q409" s="1328"/>
      <c r="R409" s="1329"/>
    </row>
    <row r="410" spans="1:18" ht="30" customHeight="1">
      <c r="A410" s="1007">
        <v>21</v>
      </c>
      <c r="B410" s="1210" t="s">
        <v>1875</v>
      </c>
      <c r="C410" s="1038" t="s">
        <v>1855</v>
      </c>
      <c r="D410" s="1328"/>
      <c r="E410" s="1328"/>
      <c r="F410" s="1328"/>
      <c r="G410" s="1328"/>
      <c r="H410" s="1328"/>
      <c r="I410" s="1328"/>
      <c r="J410" s="1328"/>
      <c r="K410" s="1204">
        <v>128694</v>
      </c>
      <c r="L410" s="1328"/>
      <c r="M410" s="1191"/>
      <c r="N410" s="1328"/>
      <c r="O410" s="1328"/>
      <c r="P410" s="1328"/>
      <c r="Q410" s="1328"/>
      <c r="R410" s="1329"/>
    </row>
    <row r="411" spans="1:18" ht="30" customHeight="1">
      <c r="A411" s="1007">
        <v>22</v>
      </c>
      <c r="B411" s="1210" t="s">
        <v>1876</v>
      </c>
      <c r="C411" s="1038" t="s">
        <v>1855</v>
      </c>
      <c r="D411" s="1328"/>
      <c r="E411" s="1328"/>
      <c r="F411" s="1328"/>
      <c r="G411" s="1328"/>
      <c r="H411" s="1328"/>
      <c r="I411" s="1328"/>
      <c r="J411" s="1328"/>
      <c r="K411" s="1204">
        <v>138115</v>
      </c>
      <c r="L411" s="1328"/>
      <c r="M411" s="1191"/>
      <c r="N411" s="1328"/>
      <c r="O411" s="1328"/>
      <c r="P411" s="1328"/>
      <c r="Q411" s="1328"/>
      <c r="R411" s="1329"/>
    </row>
    <row r="412" spans="1:18" ht="30" customHeight="1">
      <c r="A412" s="1007">
        <v>23</v>
      </c>
      <c r="B412" s="1210" t="s">
        <v>1876</v>
      </c>
      <c r="C412" s="1038" t="s">
        <v>1855</v>
      </c>
      <c r="D412" s="1328"/>
      <c r="E412" s="1328"/>
      <c r="F412" s="1328"/>
      <c r="G412" s="1328"/>
      <c r="H412" s="1328"/>
      <c r="I412" s="1328"/>
      <c r="J412" s="1328"/>
      <c r="K412" s="1204">
        <v>148966</v>
      </c>
      <c r="L412" s="1328"/>
      <c r="M412" s="1191"/>
      <c r="N412" s="1328"/>
      <c r="O412" s="1328"/>
      <c r="P412" s="1328"/>
      <c r="Q412" s="1328"/>
      <c r="R412" s="1329"/>
    </row>
    <row r="413" spans="1:18" ht="30" customHeight="1">
      <c r="A413" s="1007">
        <v>24</v>
      </c>
      <c r="B413" s="1210" t="s">
        <v>1877</v>
      </c>
      <c r="C413" s="1038" t="s">
        <v>1855</v>
      </c>
      <c r="D413" s="1328"/>
      <c r="E413" s="1328"/>
      <c r="F413" s="1328"/>
      <c r="G413" s="1328"/>
      <c r="H413" s="1328"/>
      <c r="I413" s="1328"/>
      <c r="J413" s="1328"/>
      <c r="K413" s="1204">
        <v>125818</v>
      </c>
      <c r="L413" s="1328"/>
      <c r="M413" s="1191"/>
      <c r="N413" s="1328"/>
      <c r="O413" s="1328"/>
      <c r="P413" s="1328"/>
      <c r="Q413" s="1328"/>
      <c r="R413" s="1329"/>
    </row>
    <row r="414" spans="1:18" ht="30" customHeight="1">
      <c r="A414" s="1007">
        <v>25</v>
      </c>
      <c r="B414" s="1210" t="s">
        <v>1878</v>
      </c>
      <c r="C414" s="1038" t="s">
        <v>1855</v>
      </c>
      <c r="D414" s="1328"/>
      <c r="E414" s="1328"/>
      <c r="F414" s="1328"/>
      <c r="G414" s="1328"/>
      <c r="H414" s="1328"/>
      <c r="I414" s="1328"/>
      <c r="J414" s="1328"/>
      <c r="K414" s="1204">
        <v>137697</v>
      </c>
      <c r="L414" s="1328"/>
      <c r="M414" s="1191"/>
      <c r="N414" s="1328"/>
      <c r="O414" s="1328"/>
      <c r="P414" s="1328"/>
      <c r="Q414" s="1328"/>
      <c r="R414" s="1329"/>
    </row>
    <row r="415" spans="1:18" ht="30" customHeight="1">
      <c r="A415" s="1007">
        <v>26</v>
      </c>
      <c r="B415" s="1210" t="s">
        <v>1879</v>
      </c>
      <c r="C415" s="1308" t="s">
        <v>1855</v>
      </c>
      <c r="D415" s="1328"/>
      <c r="E415" s="1328"/>
      <c r="F415" s="1328"/>
      <c r="G415" s="1328"/>
      <c r="H415" s="1328"/>
      <c r="I415" s="1328"/>
      <c r="J415" s="1328"/>
      <c r="K415" s="1204">
        <v>148634</v>
      </c>
      <c r="L415" s="1328"/>
      <c r="M415" s="1191"/>
      <c r="N415" s="1328"/>
      <c r="O415" s="1328"/>
      <c r="P415" s="1328"/>
      <c r="Q415" s="1328"/>
      <c r="R415" s="1329"/>
    </row>
    <row r="416" spans="1:18" ht="36" customHeight="1">
      <c r="A416" s="1007">
        <v>27</v>
      </c>
      <c r="B416" s="1210" t="s">
        <v>1880</v>
      </c>
      <c r="C416" s="1038" t="s">
        <v>1855</v>
      </c>
      <c r="D416" s="1289"/>
      <c r="E416" s="1289"/>
      <c r="F416" s="1289"/>
      <c r="G416" s="1289"/>
      <c r="H416" s="1289"/>
      <c r="I416" s="1289"/>
      <c r="J416" s="1289"/>
      <c r="K416" s="1204">
        <v>158707</v>
      </c>
      <c r="L416" s="1289"/>
      <c r="M416" s="1191"/>
      <c r="N416" s="1289"/>
      <c r="O416" s="1289"/>
      <c r="P416" s="1289"/>
      <c r="Q416" s="1289"/>
      <c r="R416" s="1310"/>
    </row>
    <row r="417" spans="1:18" ht="36" customHeight="1">
      <c r="A417" s="1007">
        <v>28</v>
      </c>
      <c r="B417" s="1210" t="s">
        <v>1881</v>
      </c>
      <c r="C417" s="1038" t="s">
        <v>1855</v>
      </c>
      <c r="D417" s="1290"/>
      <c r="E417" s="1289"/>
      <c r="F417" s="1290"/>
      <c r="G417" s="1290"/>
      <c r="H417" s="1319"/>
      <c r="I417" s="1290"/>
      <c r="J417" s="1290"/>
      <c r="K417" s="1204">
        <v>172868</v>
      </c>
      <c r="L417" s="1290"/>
      <c r="M417" s="1191"/>
      <c r="N417" s="1290"/>
      <c r="O417" s="1290"/>
      <c r="P417" s="1290"/>
      <c r="Q417" s="1290"/>
      <c r="R417" s="1319"/>
    </row>
    <row r="418" spans="1:18" ht="30.75" customHeight="1">
      <c r="A418" s="1286" t="s">
        <v>1379</v>
      </c>
      <c r="B418" s="413" t="s">
        <v>1820</v>
      </c>
      <c r="C418" s="1289"/>
      <c r="D418" s="1312"/>
      <c r="E418" s="1289"/>
      <c r="F418" s="1290"/>
      <c r="G418" s="1290"/>
      <c r="H418" s="1192"/>
      <c r="I418" s="1290"/>
      <c r="J418" s="1290"/>
      <c r="K418" s="1290"/>
      <c r="L418" s="1290"/>
      <c r="M418" s="1080"/>
      <c r="N418" s="1290"/>
      <c r="O418" s="1290"/>
      <c r="P418" s="1211"/>
      <c r="Q418" s="1211"/>
      <c r="R418" s="1192"/>
    </row>
    <row r="419" spans="1:18" ht="52.5" customHeight="1">
      <c r="A419" s="1313">
        <v>1</v>
      </c>
      <c r="B419" s="3309" t="s">
        <v>2132</v>
      </c>
      <c r="C419" s="3310"/>
      <c r="D419" s="3310"/>
      <c r="E419" s="3310"/>
      <c r="F419" s="3310"/>
      <c r="G419" s="3310"/>
      <c r="H419" s="3310"/>
      <c r="I419" s="3310"/>
      <c r="J419" s="3310"/>
      <c r="K419" s="3310"/>
      <c r="L419" s="3310"/>
      <c r="M419" s="3310"/>
      <c r="N419" s="3310"/>
      <c r="O419" s="3310"/>
      <c r="P419" s="3310"/>
      <c r="Q419" s="3310"/>
      <c r="R419" s="3311"/>
    </row>
    <row r="420" spans="1:18" ht="42.75" customHeight="1">
      <c r="A420" s="1313"/>
      <c r="B420" s="1212" t="s">
        <v>1351</v>
      </c>
      <c r="C420" s="1213" t="s">
        <v>13</v>
      </c>
      <c r="D420" s="1214"/>
      <c r="E420" s="1215"/>
      <c r="F420" s="1154"/>
      <c r="G420" s="1215">
        <v>20409091</v>
      </c>
      <c r="H420" s="3312" t="s">
        <v>1352</v>
      </c>
      <c r="I420" s="3313"/>
      <c r="J420" s="3313"/>
      <c r="K420" s="3313"/>
      <c r="L420" s="3313"/>
      <c r="M420" s="3313"/>
      <c r="N420" s="3313"/>
      <c r="O420" s="3313"/>
      <c r="P420" s="3313"/>
      <c r="Q420" s="3313"/>
      <c r="R420" s="3314"/>
    </row>
    <row r="421" spans="1:18" ht="58.5" customHeight="1">
      <c r="A421" s="1313">
        <v>2</v>
      </c>
      <c r="B421" s="3296" t="s">
        <v>2260</v>
      </c>
      <c r="C421" s="3297"/>
      <c r="D421" s="3297"/>
      <c r="E421" s="3297"/>
      <c r="F421" s="3297"/>
      <c r="G421" s="3297"/>
      <c r="H421" s="3297"/>
      <c r="I421" s="3297"/>
      <c r="J421" s="3297"/>
      <c r="K421" s="3297"/>
      <c r="L421" s="3297"/>
      <c r="M421" s="3297"/>
      <c r="N421" s="3297"/>
      <c r="O421" s="3297"/>
      <c r="P421" s="3297"/>
      <c r="Q421" s="3297"/>
      <c r="R421" s="3298"/>
    </row>
    <row r="422" spans="1:18" ht="36.75" customHeight="1">
      <c r="A422" s="1176"/>
      <c r="B422" s="1025"/>
      <c r="C422" s="1025"/>
      <c r="D422" s="3217" t="s">
        <v>1945</v>
      </c>
      <c r="E422" s="3218"/>
      <c r="F422" s="3218"/>
      <c r="G422" s="3218"/>
      <c r="H422" s="3251"/>
      <c r="I422" s="3251"/>
      <c r="J422" s="3251"/>
      <c r="K422" s="3251"/>
      <c r="L422" s="3251"/>
      <c r="M422" s="3251"/>
      <c r="N422" s="3251"/>
      <c r="O422" s="3251"/>
      <c r="P422" s="3251"/>
      <c r="Q422" s="3251"/>
      <c r="R422" s="3252"/>
    </row>
    <row r="423" spans="1:18" ht="36.75" customHeight="1">
      <c r="A423" s="1313"/>
      <c r="B423" s="1212" t="s">
        <v>1940</v>
      </c>
      <c r="C423" s="1213" t="s">
        <v>32</v>
      </c>
      <c r="D423" s="1217"/>
      <c r="E423" s="1218"/>
      <c r="F423" s="1216"/>
      <c r="G423" s="1198">
        <v>17400</v>
      </c>
      <c r="H423" s="3315" t="s">
        <v>1844</v>
      </c>
      <c r="I423" s="3305"/>
      <c r="J423" s="3305"/>
      <c r="K423" s="3305"/>
      <c r="L423" s="3305"/>
      <c r="M423" s="3305"/>
      <c r="N423" s="3305"/>
      <c r="O423" s="3305"/>
      <c r="P423" s="3305"/>
      <c r="Q423" s="3305"/>
      <c r="R423" s="1219"/>
    </row>
    <row r="424" spans="1:18" ht="36.75" customHeight="1">
      <c r="A424" s="1313"/>
      <c r="B424" s="1212" t="s">
        <v>1941</v>
      </c>
      <c r="C424" s="1213" t="s">
        <v>32</v>
      </c>
      <c r="D424" s="1217"/>
      <c r="E424" s="1218"/>
      <c r="F424" s="1191"/>
      <c r="G424" s="1215">
        <v>19100</v>
      </c>
      <c r="H424" s="3316"/>
      <c r="I424" s="3317"/>
      <c r="J424" s="3317"/>
      <c r="K424" s="3317"/>
      <c r="L424" s="3317"/>
      <c r="M424" s="3317"/>
      <c r="N424" s="3317"/>
      <c r="O424" s="3317"/>
      <c r="P424" s="3317"/>
      <c r="Q424" s="3317"/>
      <c r="R424" s="1220"/>
    </row>
    <row r="425" spans="1:18" ht="36.75" customHeight="1">
      <c r="A425" s="1313"/>
      <c r="B425" s="1212" t="s">
        <v>1942</v>
      </c>
      <c r="C425" s="1213" t="s">
        <v>32</v>
      </c>
      <c r="D425" s="1217"/>
      <c r="E425" s="1218"/>
      <c r="F425" s="1191"/>
      <c r="G425" s="1215">
        <v>16600</v>
      </c>
      <c r="H425" s="3316"/>
      <c r="I425" s="3317"/>
      <c r="J425" s="3317"/>
      <c r="K425" s="3317"/>
      <c r="L425" s="3317"/>
      <c r="M425" s="3317"/>
      <c r="N425" s="3317"/>
      <c r="O425" s="3317"/>
      <c r="P425" s="3317"/>
      <c r="Q425" s="3317"/>
      <c r="R425" s="1220"/>
    </row>
    <row r="426" spans="1:18" ht="36.75" customHeight="1">
      <c r="A426" s="1313"/>
      <c r="B426" s="1212" t="s">
        <v>1943</v>
      </c>
      <c r="C426" s="1213" t="s">
        <v>32</v>
      </c>
      <c r="D426" s="1217"/>
      <c r="E426" s="1218"/>
      <c r="F426" s="1191"/>
      <c r="G426" s="1215">
        <v>17600</v>
      </c>
      <c r="H426" s="3315" t="s">
        <v>1844</v>
      </c>
      <c r="I426" s="3305"/>
      <c r="J426" s="3305"/>
      <c r="K426" s="3305"/>
      <c r="L426" s="3305"/>
      <c r="M426" s="3305"/>
      <c r="N426" s="3305"/>
      <c r="O426" s="3305"/>
      <c r="P426" s="3305"/>
      <c r="Q426" s="3305"/>
      <c r="R426" s="1219"/>
    </row>
    <row r="427" spans="1:18" ht="36.75" customHeight="1">
      <c r="A427" s="1313"/>
      <c r="B427" s="1212" t="s">
        <v>1946</v>
      </c>
      <c r="C427" s="1213" t="s">
        <v>32</v>
      </c>
      <c r="D427" s="1217"/>
      <c r="E427" s="1218"/>
      <c r="F427" s="1191"/>
      <c r="G427" s="1215">
        <v>17300</v>
      </c>
      <c r="H427" s="3316"/>
      <c r="I427" s="3317"/>
      <c r="J427" s="3317"/>
      <c r="K427" s="3317"/>
      <c r="L427" s="3317"/>
      <c r="M427" s="3317"/>
      <c r="N427" s="3317"/>
      <c r="O427" s="3317"/>
      <c r="P427" s="3317"/>
      <c r="Q427" s="3317"/>
      <c r="R427" s="1220"/>
    </row>
    <row r="428" spans="1:18" ht="31.5" customHeight="1">
      <c r="A428" s="1313"/>
      <c r="B428" s="1212" t="s">
        <v>1947</v>
      </c>
      <c r="C428" s="1213" t="s">
        <v>32</v>
      </c>
      <c r="D428" s="1217"/>
      <c r="E428" s="1218"/>
      <c r="F428" s="1327"/>
      <c r="G428" s="1215">
        <v>23300</v>
      </c>
      <c r="H428" s="3318"/>
      <c r="I428" s="3319"/>
      <c r="J428" s="3319"/>
      <c r="K428" s="3319"/>
      <c r="L428" s="3319"/>
      <c r="M428" s="3319"/>
      <c r="N428" s="3319"/>
      <c r="O428" s="3319"/>
      <c r="P428" s="3319"/>
      <c r="Q428" s="3319"/>
      <c r="R428" s="1221"/>
    </row>
    <row r="429" spans="1:18" ht="64.5" customHeight="1">
      <c r="A429" s="1313" t="s">
        <v>1380</v>
      </c>
      <c r="B429" s="3209" t="s">
        <v>1821</v>
      </c>
      <c r="C429" s="3210"/>
      <c r="D429" s="3210"/>
      <c r="E429" s="3210"/>
      <c r="F429" s="1204"/>
      <c r="G429" s="1204"/>
      <c r="H429" s="1211"/>
      <c r="I429" s="1217"/>
      <c r="J429" s="1217"/>
      <c r="K429" s="1217"/>
      <c r="L429" s="1217"/>
      <c r="M429" s="1217"/>
      <c r="N429" s="1222"/>
      <c r="O429" s="1222"/>
      <c r="P429" s="1222"/>
      <c r="Q429" s="1222"/>
      <c r="R429" s="1223"/>
    </row>
    <row r="430" spans="1:18" ht="69.75" customHeight="1">
      <c r="A430" s="1007"/>
      <c r="B430" s="3309" t="s">
        <v>1843</v>
      </c>
      <c r="C430" s="3310"/>
      <c r="D430" s="3310"/>
      <c r="E430" s="3310"/>
      <c r="F430" s="3310"/>
      <c r="G430" s="3310"/>
      <c r="H430" s="3310"/>
      <c r="I430" s="3310"/>
      <c r="J430" s="3310"/>
      <c r="K430" s="3310"/>
      <c r="L430" s="3310"/>
      <c r="M430" s="3310"/>
      <c r="N430" s="3310"/>
      <c r="O430" s="3310"/>
      <c r="P430" s="3310"/>
      <c r="Q430" s="3310"/>
      <c r="R430" s="3311"/>
    </row>
    <row r="431" spans="1:18" ht="34.5" customHeight="1">
      <c r="A431" s="1007"/>
      <c r="B431" s="1224" t="s">
        <v>1345</v>
      </c>
      <c r="C431" s="1225"/>
      <c r="D431" s="1226"/>
      <c r="E431" s="1225"/>
      <c r="F431" s="1225"/>
      <c r="G431" s="1227"/>
      <c r="H431" s="1228"/>
      <c r="I431" s="1191"/>
      <c r="J431" s="1163"/>
      <c r="K431" s="1163"/>
      <c r="L431" s="1163"/>
      <c r="M431" s="1163"/>
      <c r="N431" s="1332"/>
      <c r="O431" s="1332"/>
      <c r="P431" s="1332"/>
      <c r="Q431" s="1332"/>
      <c r="R431" s="1333"/>
    </row>
    <row r="432" spans="1:18" ht="38.25" customHeight="1">
      <c r="A432" s="1007"/>
      <c r="B432" s="1229" t="s">
        <v>1348</v>
      </c>
      <c r="C432" s="1230" t="s">
        <v>13</v>
      </c>
      <c r="D432" s="1231"/>
      <c r="E432" s="1198"/>
      <c r="F432" s="1198"/>
      <c r="G432" s="1232">
        <v>3805000</v>
      </c>
      <c r="H432" s="1233"/>
      <c r="I432" s="3305" t="s">
        <v>1844</v>
      </c>
      <c r="J432" s="3305"/>
      <c r="K432" s="3305"/>
      <c r="L432" s="3305"/>
      <c r="M432" s="3305"/>
      <c r="N432" s="3305"/>
      <c r="O432" s="3305"/>
      <c r="P432" s="3305"/>
      <c r="Q432" s="3305"/>
      <c r="R432" s="3306"/>
    </row>
    <row r="433" spans="1:18" ht="26.25" customHeight="1">
      <c r="A433" s="1007"/>
      <c r="B433" s="1199" t="s">
        <v>1349</v>
      </c>
      <c r="C433" s="1234" t="s">
        <v>13</v>
      </c>
      <c r="D433" s="1234"/>
      <c r="E433" s="1198"/>
      <c r="F433" s="1198"/>
      <c r="G433" s="1232">
        <v>3805000</v>
      </c>
      <c r="H433" s="1232"/>
      <c r="I433" s="3307" t="s">
        <v>1844</v>
      </c>
      <c r="J433" s="3307"/>
      <c r="K433" s="3307"/>
      <c r="L433" s="3307"/>
      <c r="M433" s="3307"/>
      <c r="N433" s="3307"/>
      <c r="O433" s="3307"/>
      <c r="P433" s="3307"/>
      <c r="Q433" s="3307"/>
      <c r="R433" s="3308"/>
    </row>
    <row r="434" spans="1:18" ht="33.75" customHeight="1">
      <c r="A434" s="1007"/>
      <c r="B434" s="1019" t="s">
        <v>1346</v>
      </c>
      <c r="C434" s="1234"/>
      <c r="D434" s="1234"/>
      <c r="E434" s="1198"/>
      <c r="F434" s="1198"/>
      <c r="G434" s="1232"/>
      <c r="H434" s="1232"/>
      <c r="I434" s="1332"/>
      <c r="J434" s="1332"/>
      <c r="K434" s="1332"/>
      <c r="L434" s="1332"/>
      <c r="M434" s="1332"/>
      <c r="N434" s="1331"/>
      <c r="O434" s="1331"/>
      <c r="P434" s="1331"/>
      <c r="Q434" s="1331"/>
      <c r="R434" s="1235"/>
    </row>
    <row r="435" spans="1:18" ht="28.5" customHeight="1">
      <c r="A435" s="1154"/>
      <c r="B435" s="1077" t="s">
        <v>1350</v>
      </c>
      <c r="C435" s="1236" t="s">
        <v>13</v>
      </c>
      <c r="D435" s="1237"/>
      <c r="E435" s="1232"/>
      <c r="F435" s="1232"/>
      <c r="G435" s="1232">
        <v>3065000</v>
      </c>
      <c r="H435" s="1238"/>
      <c r="I435" s="1331"/>
      <c r="J435" s="1331"/>
      <c r="K435" s="1331"/>
      <c r="L435" s="1331"/>
      <c r="M435" s="1331"/>
      <c r="N435" s="1289"/>
      <c r="O435" s="1289"/>
      <c r="P435" s="1289"/>
      <c r="Q435" s="1289"/>
      <c r="R435" s="1310"/>
    </row>
    <row r="436" spans="1:18" ht="45" customHeight="1">
      <c r="A436" s="1286" t="s">
        <v>1419</v>
      </c>
      <c r="B436" s="1288" t="s">
        <v>1822</v>
      </c>
      <c r="C436" s="1289"/>
      <c r="D436" s="1289"/>
      <c r="E436" s="1289"/>
      <c r="F436" s="1289"/>
      <c r="G436" s="1289"/>
      <c r="H436" s="1289"/>
      <c r="I436" s="1289"/>
      <c r="J436" s="1289"/>
      <c r="K436" s="1289"/>
      <c r="L436" s="1289"/>
      <c r="M436" s="1289"/>
      <c r="N436" s="1289"/>
      <c r="O436" s="1289"/>
      <c r="P436" s="1289"/>
      <c r="Q436" s="1289"/>
      <c r="R436" s="1310"/>
    </row>
    <row r="437" spans="1:18" ht="48.75" customHeight="1">
      <c r="A437" s="1295">
        <v>1</v>
      </c>
      <c r="B437" s="3209" t="s">
        <v>1978</v>
      </c>
      <c r="C437" s="3210"/>
      <c r="D437" s="3210"/>
      <c r="E437" s="3210"/>
      <c r="F437" s="3210"/>
      <c r="G437" s="3210"/>
      <c r="H437" s="3210"/>
      <c r="I437" s="3210"/>
      <c r="J437" s="3210"/>
      <c r="K437" s="3210"/>
      <c r="L437" s="3210"/>
      <c r="M437" s="3210"/>
      <c r="N437" s="3210"/>
      <c r="O437" s="3210"/>
      <c r="P437" s="3210"/>
      <c r="Q437" s="3210"/>
      <c r="R437" s="3242"/>
    </row>
    <row r="438" spans="1:18" ht="37.5" customHeight="1">
      <c r="A438" s="1303"/>
      <c r="B438" s="1239"/>
      <c r="C438" s="1240"/>
      <c r="D438" s="1241"/>
      <c r="E438" s="1242"/>
      <c r="F438" s="3267" t="s">
        <v>1515</v>
      </c>
      <c r="G438" s="3267"/>
      <c r="H438" s="3267"/>
      <c r="I438" s="3267"/>
      <c r="J438" s="3267"/>
      <c r="K438" s="3267"/>
      <c r="L438" s="3267"/>
      <c r="M438" s="3267"/>
      <c r="N438" s="3267"/>
      <c r="O438" s="3267"/>
      <c r="P438" s="3267"/>
      <c r="Q438" s="3267"/>
      <c r="R438" s="3176"/>
    </row>
    <row r="439" spans="1:18" ht="60">
      <c r="A439" s="1007"/>
      <c r="B439" s="1038" t="s">
        <v>192</v>
      </c>
      <c r="C439" s="1085" t="s">
        <v>1292</v>
      </c>
      <c r="D439" s="3331" t="s">
        <v>1558</v>
      </c>
      <c r="E439" s="1243"/>
      <c r="F439" s="1244"/>
      <c r="G439" s="1272"/>
      <c r="H439" s="1293"/>
      <c r="I439" s="1293"/>
      <c r="J439" s="1293"/>
      <c r="K439" s="1293">
        <v>7930000</v>
      </c>
      <c r="L439" s="1293"/>
      <c r="M439" s="1293"/>
      <c r="N439" s="1293"/>
      <c r="O439" s="1293"/>
      <c r="P439" s="1293"/>
      <c r="Q439" s="1293"/>
      <c r="R439" s="1294"/>
    </row>
    <row r="440" spans="1:18" ht="60">
      <c r="A440" s="1007"/>
      <c r="B440" s="1245" t="s">
        <v>193</v>
      </c>
      <c r="C440" s="1246" t="s">
        <v>1292</v>
      </c>
      <c r="D440" s="3332"/>
      <c r="E440" s="1243"/>
      <c r="F440" s="1244"/>
      <c r="G440" s="1191"/>
      <c r="H440" s="1293"/>
      <c r="I440" s="1293"/>
      <c r="J440" s="1293"/>
      <c r="K440" s="1293">
        <v>8490000</v>
      </c>
      <c r="L440" s="1293"/>
      <c r="M440" s="1293"/>
      <c r="N440" s="1293"/>
      <c r="O440" s="1293"/>
      <c r="P440" s="1293"/>
      <c r="Q440" s="1293"/>
      <c r="R440" s="1294"/>
    </row>
    <row r="441" spans="1:18" ht="60">
      <c r="A441" s="1007"/>
      <c r="B441" s="1247" t="s">
        <v>194</v>
      </c>
      <c r="C441" s="1248" t="s">
        <v>1292</v>
      </c>
      <c r="D441" s="3333"/>
      <c r="E441" s="1243"/>
      <c r="F441" s="1244"/>
      <c r="G441" s="1327"/>
      <c r="H441" s="1293"/>
      <c r="I441" s="1293"/>
      <c r="J441" s="1293"/>
      <c r="K441" s="1293">
        <v>9600000</v>
      </c>
      <c r="L441" s="1293"/>
      <c r="M441" s="1293"/>
      <c r="N441" s="1293"/>
      <c r="O441" s="1293"/>
      <c r="P441" s="1293"/>
      <c r="Q441" s="1293"/>
      <c r="R441" s="1294"/>
    </row>
    <row r="442" spans="1:18" ht="76.5">
      <c r="A442" s="1007"/>
      <c r="B442" s="1247" t="s">
        <v>196</v>
      </c>
      <c r="C442" s="1248" t="s">
        <v>1292</v>
      </c>
      <c r="D442" s="1007" t="s">
        <v>1558</v>
      </c>
      <c r="E442" s="1243"/>
      <c r="F442" s="1244"/>
      <c r="G442" s="1191"/>
      <c r="H442" s="1293"/>
      <c r="I442" s="1293"/>
      <c r="J442" s="1293"/>
      <c r="K442" s="1293">
        <v>10900000</v>
      </c>
      <c r="L442" s="1293"/>
      <c r="M442" s="1293"/>
      <c r="N442" s="1293"/>
      <c r="O442" s="1293"/>
      <c r="P442" s="1293"/>
      <c r="Q442" s="1293"/>
      <c r="R442" s="1294"/>
    </row>
    <row r="443" spans="1:18" ht="76.5">
      <c r="A443" s="1007"/>
      <c r="B443" s="1249" t="s">
        <v>1979</v>
      </c>
      <c r="C443" s="1248" t="s">
        <v>1292</v>
      </c>
      <c r="D443" s="1007" t="s">
        <v>1558</v>
      </c>
      <c r="E443" s="1243"/>
      <c r="F443" s="1244"/>
      <c r="G443" s="1191"/>
      <c r="H443" s="1293"/>
      <c r="I443" s="1293"/>
      <c r="J443" s="1293"/>
      <c r="K443" s="1293">
        <v>11850000</v>
      </c>
      <c r="L443" s="1293"/>
      <c r="M443" s="1293"/>
      <c r="N443" s="1293"/>
      <c r="O443" s="1293"/>
      <c r="P443" s="1293"/>
      <c r="Q443" s="1293"/>
      <c r="R443" s="1294"/>
    </row>
    <row r="444" spans="1:18" ht="76.5">
      <c r="A444" s="1007"/>
      <c r="B444" s="1038" t="s">
        <v>199</v>
      </c>
      <c r="C444" s="1250" t="s">
        <v>1292</v>
      </c>
      <c r="D444" s="1303" t="s">
        <v>1558</v>
      </c>
      <c r="E444" s="1251"/>
      <c r="F444" s="1252"/>
      <c r="G444" s="1216"/>
      <c r="H444" s="1315"/>
      <c r="I444" s="1315"/>
      <c r="J444" s="1315"/>
      <c r="K444" s="1315">
        <v>12200000</v>
      </c>
      <c r="L444" s="1315"/>
      <c r="M444" s="1315"/>
      <c r="N444" s="1293"/>
      <c r="O444" s="1293"/>
      <c r="P444" s="1293"/>
      <c r="Q444" s="1293"/>
      <c r="R444" s="1294"/>
    </row>
    <row r="445" spans="1:18" ht="87.75" customHeight="1">
      <c r="A445" s="157"/>
      <c r="B445" s="849" t="s">
        <v>1980</v>
      </c>
      <c r="C445" s="235" t="s">
        <v>1292</v>
      </c>
      <c r="D445" s="811"/>
      <c r="E445" s="376"/>
      <c r="F445" s="377"/>
      <c r="G445" s="855"/>
      <c r="H445" s="462"/>
      <c r="I445" s="462"/>
      <c r="J445" s="462"/>
      <c r="K445" s="462">
        <v>13190000</v>
      </c>
      <c r="L445" s="462"/>
      <c r="M445" s="462"/>
      <c r="N445" s="350"/>
      <c r="O445" s="350"/>
      <c r="P445" s="350"/>
      <c r="Q445" s="350"/>
      <c r="R445" s="587"/>
    </row>
    <row r="446" spans="1:18" ht="87.75" customHeight="1">
      <c r="A446" s="191"/>
      <c r="B446" s="849" t="s">
        <v>1981</v>
      </c>
      <c r="C446" s="235" t="s">
        <v>1292</v>
      </c>
      <c r="D446" s="811"/>
      <c r="E446" s="376"/>
      <c r="F446" s="377"/>
      <c r="G446" s="289"/>
      <c r="H446" s="462"/>
      <c r="I446" s="462"/>
      <c r="J446" s="462"/>
      <c r="K446" s="462">
        <v>14050000</v>
      </c>
      <c r="L446" s="462"/>
      <c r="M446" s="462"/>
      <c r="N446" s="350"/>
      <c r="O446" s="350"/>
      <c r="P446" s="350"/>
      <c r="Q446" s="350"/>
      <c r="R446" s="587"/>
    </row>
    <row r="447" spans="1:18" ht="39" customHeight="1">
      <c r="A447" s="191"/>
      <c r="B447" s="2965" t="s">
        <v>200</v>
      </c>
      <c r="C447" s="2966"/>
      <c r="D447" s="2966"/>
      <c r="E447" s="2966"/>
      <c r="F447" s="2966"/>
      <c r="G447" s="350"/>
      <c r="H447" s="350"/>
      <c r="I447" s="350"/>
      <c r="J447" s="350"/>
      <c r="K447" s="350"/>
      <c r="L447" s="350"/>
      <c r="M447" s="476"/>
      <c r="N447" s="863"/>
      <c r="O447" s="863"/>
      <c r="P447" s="863"/>
      <c r="Q447" s="863"/>
      <c r="R447" s="895"/>
    </row>
    <row r="448" spans="1:18" ht="45">
      <c r="A448" s="157"/>
      <c r="B448" s="681" t="s">
        <v>201</v>
      </c>
      <c r="C448" s="365" t="s">
        <v>1292</v>
      </c>
      <c r="D448" s="3019" t="s">
        <v>1558</v>
      </c>
      <c r="E448" s="236"/>
      <c r="F448" s="586"/>
      <c r="G448" s="144"/>
      <c r="H448" s="863"/>
      <c r="I448" s="863"/>
      <c r="J448" s="863"/>
      <c r="K448" s="863">
        <v>11760000</v>
      </c>
      <c r="L448" s="863"/>
      <c r="M448" s="863"/>
      <c r="N448" s="462"/>
      <c r="O448" s="462"/>
      <c r="P448" s="462"/>
      <c r="Q448" s="462"/>
      <c r="R448" s="463"/>
    </row>
    <row r="449" spans="1:18" ht="45">
      <c r="A449" s="157"/>
      <c r="B449" s="254" t="s">
        <v>202</v>
      </c>
      <c r="C449" s="235" t="s">
        <v>1292</v>
      </c>
      <c r="D449" s="3020"/>
      <c r="E449" s="237"/>
      <c r="F449" s="377"/>
      <c r="G449" s="289"/>
      <c r="H449" s="462"/>
      <c r="I449" s="462"/>
      <c r="J449" s="462"/>
      <c r="K449" s="462">
        <v>14900000</v>
      </c>
      <c r="L449" s="462"/>
      <c r="M449" s="462"/>
      <c r="N449" s="462"/>
      <c r="O449" s="462"/>
      <c r="P449" s="462"/>
      <c r="Q449" s="462"/>
      <c r="R449" s="463"/>
    </row>
    <row r="450" spans="1:18" ht="45">
      <c r="A450" s="157"/>
      <c r="B450" s="150" t="s">
        <v>203</v>
      </c>
      <c r="C450" s="361" t="s">
        <v>1292</v>
      </c>
      <c r="D450" s="3020"/>
      <c r="E450" s="237"/>
      <c r="F450" s="377"/>
      <c r="G450" s="289"/>
      <c r="H450" s="462"/>
      <c r="I450" s="462"/>
      <c r="J450" s="462"/>
      <c r="K450" s="462">
        <v>17600000</v>
      </c>
      <c r="L450" s="462"/>
      <c r="M450" s="462"/>
      <c r="N450" s="462"/>
      <c r="O450" s="462"/>
      <c r="P450" s="462"/>
      <c r="Q450" s="462"/>
      <c r="R450" s="463"/>
    </row>
    <row r="451" spans="1:18" ht="48" customHeight="1">
      <c r="A451" s="329"/>
      <c r="B451" s="217" t="s">
        <v>204</v>
      </c>
      <c r="C451" s="361" t="s">
        <v>1292</v>
      </c>
      <c r="D451" s="3021"/>
      <c r="E451" s="371"/>
      <c r="F451" s="377"/>
      <c r="G451" s="144"/>
      <c r="H451" s="462"/>
      <c r="I451" s="462"/>
      <c r="J451" s="462"/>
      <c r="K451" s="462">
        <v>20690000</v>
      </c>
      <c r="L451" s="462"/>
      <c r="M451" s="462"/>
      <c r="N451" s="896"/>
      <c r="O451" s="896"/>
      <c r="P451" s="896"/>
      <c r="Q451" s="896"/>
      <c r="R451" s="897"/>
    </row>
    <row r="452" spans="1:18" ht="48" customHeight="1">
      <c r="A452" s="329">
        <v>2</v>
      </c>
      <c r="B452" s="3022" t="s">
        <v>1949</v>
      </c>
      <c r="C452" s="3023"/>
      <c r="D452" s="3023"/>
      <c r="E452" s="3023"/>
      <c r="F452" s="3023"/>
      <c r="G452" s="3023"/>
      <c r="H452" s="3023"/>
      <c r="I452" s="3023"/>
      <c r="J452" s="3023"/>
      <c r="K452" s="3023"/>
      <c r="L452" s="3023"/>
      <c r="M452" s="3023"/>
      <c r="N452" s="3023"/>
      <c r="O452" s="3023"/>
      <c r="P452" s="3023"/>
      <c r="Q452" s="3334"/>
      <c r="R452" s="3024"/>
    </row>
    <row r="453" spans="1:18" ht="30" customHeight="1">
      <c r="A453" s="329"/>
      <c r="B453" s="1281"/>
      <c r="C453" s="897"/>
      <c r="D453" s="2960" t="s">
        <v>1515</v>
      </c>
      <c r="E453" s="2960"/>
      <c r="F453" s="2960"/>
      <c r="G453" s="2960"/>
      <c r="H453" s="2960"/>
      <c r="I453" s="2960"/>
      <c r="J453" s="2960"/>
      <c r="K453" s="2960"/>
      <c r="L453" s="2960"/>
      <c r="M453" s="2960"/>
      <c r="N453" s="2960"/>
      <c r="O453" s="2960"/>
      <c r="P453" s="2960"/>
      <c r="Q453" s="897"/>
      <c r="R453" s="897"/>
    </row>
    <row r="454" spans="1:18" ht="37.5" customHeight="1">
      <c r="A454" s="329"/>
      <c r="B454" s="645" t="s">
        <v>1950</v>
      </c>
      <c r="C454" s="918" t="s">
        <v>1292</v>
      </c>
      <c r="D454" s="896"/>
      <c r="E454" s="896"/>
      <c r="F454" s="896"/>
      <c r="G454" s="896"/>
      <c r="H454" s="896"/>
      <c r="I454" s="896"/>
      <c r="J454" s="896"/>
      <c r="K454" s="988">
        <v>4425000</v>
      </c>
      <c r="L454" s="896"/>
      <c r="M454" s="896"/>
      <c r="N454" s="896"/>
      <c r="O454" s="896"/>
      <c r="P454" s="896"/>
      <c r="Q454" s="989"/>
      <c r="R454" s="897"/>
    </row>
    <row r="455" spans="1:18" ht="57" customHeight="1">
      <c r="A455" s="329"/>
      <c r="B455" s="645" t="s">
        <v>1950</v>
      </c>
      <c r="C455" s="361" t="s">
        <v>1292</v>
      </c>
      <c r="D455" s="896"/>
      <c r="E455" s="896"/>
      <c r="F455" s="896"/>
      <c r="G455" s="896"/>
      <c r="H455" s="896"/>
      <c r="I455" s="896"/>
      <c r="J455" s="896"/>
      <c r="K455" s="988">
        <v>5250000</v>
      </c>
      <c r="L455" s="896"/>
      <c r="M455" s="896"/>
      <c r="N455" s="896"/>
      <c r="O455" s="896"/>
      <c r="P455" s="896"/>
      <c r="Q455" s="896"/>
      <c r="R455" s="897"/>
    </row>
    <row r="456" spans="1:18" ht="74.25" customHeight="1">
      <c r="A456" s="329"/>
      <c r="B456" s="645" t="s">
        <v>1951</v>
      </c>
      <c r="C456" s="361" t="s">
        <v>1292</v>
      </c>
      <c r="D456" s="896"/>
      <c r="E456" s="896"/>
      <c r="F456" s="896"/>
      <c r="G456" s="896"/>
      <c r="H456" s="896"/>
      <c r="I456" s="896"/>
      <c r="J456" s="896"/>
      <c r="K456" s="988">
        <v>6375000</v>
      </c>
      <c r="L456" s="896"/>
      <c r="M456" s="896"/>
      <c r="N456" s="896"/>
      <c r="O456" s="896"/>
      <c r="P456" s="896"/>
      <c r="Q456" s="896"/>
      <c r="R456" s="897"/>
    </row>
    <row r="457" spans="1:18" ht="69.75" customHeight="1">
      <c r="A457" s="329"/>
      <c r="B457" s="645" t="s">
        <v>1952</v>
      </c>
      <c r="C457" s="361" t="s">
        <v>1292</v>
      </c>
      <c r="D457" s="990"/>
      <c r="E457" s="896"/>
      <c r="F457" s="896"/>
      <c r="G457" s="896"/>
      <c r="H457" s="896"/>
      <c r="I457" s="896"/>
      <c r="J457" s="896"/>
      <c r="K457" s="988">
        <v>8400000</v>
      </c>
      <c r="L457" s="896"/>
      <c r="M457" s="896"/>
      <c r="N457" s="896"/>
      <c r="O457" s="896"/>
      <c r="P457" s="896"/>
      <c r="Q457" s="896"/>
      <c r="R457" s="897"/>
    </row>
    <row r="458" spans="1:18" ht="69.75" customHeight="1">
      <c r="A458" s="329"/>
      <c r="B458" s="645" t="s">
        <v>1953</v>
      </c>
      <c r="C458" s="361" t="s">
        <v>1292</v>
      </c>
      <c r="D458" s="896"/>
      <c r="E458" s="896"/>
      <c r="F458" s="896"/>
      <c r="G458" s="896"/>
      <c r="H458" s="896"/>
      <c r="I458" s="896"/>
      <c r="J458" s="896"/>
      <c r="K458" s="988">
        <v>9150000</v>
      </c>
      <c r="L458" s="896"/>
      <c r="M458" s="896"/>
      <c r="N458" s="896"/>
      <c r="O458" s="896"/>
      <c r="P458" s="896"/>
      <c r="Q458" s="896"/>
      <c r="R458" s="897"/>
    </row>
    <row r="459" spans="1:18" ht="69.75" customHeight="1">
      <c r="A459" s="329"/>
      <c r="B459" s="645" t="s">
        <v>1954</v>
      </c>
      <c r="C459" s="361" t="s">
        <v>1292</v>
      </c>
      <c r="D459" s="896"/>
      <c r="E459" s="896"/>
      <c r="F459" s="896"/>
      <c r="G459" s="896"/>
      <c r="H459" s="896"/>
      <c r="I459" s="896"/>
      <c r="J459" s="896"/>
      <c r="K459" s="988">
        <v>9450000</v>
      </c>
      <c r="L459" s="896"/>
      <c r="M459" s="896"/>
      <c r="N459" s="896"/>
      <c r="O459" s="896"/>
      <c r="P459" s="896"/>
      <c r="Q459" s="896"/>
      <c r="R459" s="897"/>
    </row>
    <row r="460" spans="1:18" ht="69.75" customHeight="1">
      <c r="A460" s="329"/>
      <c r="B460" s="645" t="s">
        <v>1955</v>
      </c>
      <c r="C460" s="361" t="s">
        <v>1292</v>
      </c>
      <c r="D460" s="896"/>
      <c r="E460" s="896"/>
      <c r="F460" s="896"/>
      <c r="G460" s="896"/>
      <c r="H460" s="896"/>
      <c r="I460" s="896"/>
      <c r="J460" s="896"/>
      <c r="K460" s="988">
        <v>9760000</v>
      </c>
      <c r="L460" s="896"/>
      <c r="M460" s="896"/>
      <c r="N460" s="896"/>
      <c r="O460" s="896"/>
      <c r="P460" s="896"/>
      <c r="Q460" s="896"/>
      <c r="R460" s="897"/>
    </row>
    <row r="461" spans="1:18" ht="69.75" customHeight="1">
      <c r="A461" s="329"/>
      <c r="B461" s="645" t="s">
        <v>1956</v>
      </c>
      <c r="C461" s="361" t="s">
        <v>1292</v>
      </c>
      <c r="D461" s="896"/>
      <c r="E461" s="896"/>
      <c r="F461" s="896"/>
      <c r="G461" s="896"/>
      <c r="H461" s="896"/>
      <c r="I461" s="896"/>
      <c r="J461" s="896"/>
      <c r="K461" s="988">
        <v>10650000</v>
      </c>
      <c r="L461" s="896"/>
      <c r="M461" s="896"/>
      <c r="N461" s="896"/>
      <c r="O461" s="896"/>
      <c r="P461" s="896"/>
      <c r="Q461" s="896"/>
      <c r="R461" s="897"/>
    </row>
    <row r="462" spans="1:18" ht="69.75" customHeight="1">
      <c r="A462" s="329"/>
      <c r="B462" s="645" t="s">
        <v>1957</v>
      </c>
      <c r="C462" s="361" t="s">
        <v>1292</v>
      </c>
      <c r="D462" s="896"/>
      <c r="E462" s="896"/>
      <c r="F462" s="896"/>
      <c r="G462" s="896"/>
      <c r="H462" s="896"/>
      <c r="I462" s="896"/>
      <c r="J462" s="896"/>
      <c r="K462" s="988">
        <v>11250000</v>
      </c>
      <c r="L462" s="896"/>
      <c r="M462" s="896"/>
      <c r="N462" s="896"/>
      <c r="O462" s="896"/>
      <c r="P462" s="896"/>
      <c r="Q462" s="896"/>
      <c r="R462" s="897"/>
    </row>
    <row r="463" spans="1:18" ht="69.75" customHeight="1">
      <c r="A463" s="329"/>
      <c r="B463" s="645" t="s">
        <v>1958</v>
      </c>
      <c r="C463" s="361" t="s">
        <v>1292</v>
      </c>
      <c r="D463" s="896"/>
      <c r="E463" s="896"/>
      <c r="F463" s="896"/>
      <c r="G463" s="896"/>
      <c r="H463" s="896"/>
      <c r="I463" s="896"/>
      <c r="J463" s="896"/>
      <c r="K463" s="988">
        <v>12225000</v>
      </c>
      <c r="L463" s="896"/>
      <c r="M463" s="896"/>
      <c r="N463" s="896"/>
      <c r="O463" s="896"/>
      <c r="P463" s="896"/>
      <c r="Q463" s="896"/>
      <c r="R463" s="897"/>
    </row>
    <row r="464" spans="1:18" ht="69.75" customHeight="1">
      <c r="A464" s="329"/>
      <c r="B464" s="645" t="s">
        <v>1959</v>
      </c>
      <c r="C464" s="361" t="s">
        <v>1292</v>
      </c>
      <c r="D464" s="896"/>
      <c r="E464" s="896"/>
      <c r="F464" s="896"/>
      <c r="G464" s="896"/>
      <c r="H464" s="896"/>
      <c r="I464" s="896"/>
      <c r="J464" s="896"/>
      <c r="K464" s="988">
        <v>13040000</v>
      </c>
      <c r="L464" s="896"/>
      <c r="M464" s="896"/>
      <c r="N464" s="896"/>
      <c r="O464" s="896"/>
      <c r="P464" s="896"/>
      <c r="Q464" s="896"/>
      <c r="R464" s="897"/>
    </row>
    <row r="465" spans="1:18" ht="69.75" customHeight="1">
      <c r="A465" s="329"/>
      <c r="B465" s="645" t="s">
        <v>1960</v>
      </c>
      <c r="C465" s="361" t="s">
        <v>1292</v>
      </c>
      <c r="D465" s="896"/>
      <c r="E465" s="896"/>
      <c r="F465" s="896"/>
      <c r="G465" s="896"/>
      <c r="H465" s="896"/>
      <c r="I465" s="896"/>
      <c r="J465" s="896"/>
      <c r="K465" s="988">
        <v>13800000</v>
      </c>
      <c r="L465" s="896"/>
      <c r="M465" s="896"/>
      <c r="N465" s="896"/>
      <c r="O465" s="896"/>
      <c r="P465" s="896"/>
      <c r="Q465" s="896"/>
      <c r="R465" s="897"/>
    </row>
    <row r="466" spans="1:18" ht="69.75" customHeight="1">
      <c r="A466" s="329"/>
      <c r="B466" s="645" t="s">
        <v>1961</v>
      </c>
      <c r="C466" s="361" t="s">
        <v>1292</v>
      </c>
      <c r="D466" s="896"/>
      <c r="E466" s="896"/>
      <c r="F466" s="896"/>
      <c r="G466" s="896"/>
      <c r="H466" s="896"/>
      <c r="I466" s="896"/>
      <c r="J466" s="896"/>
      <c r="K466" s="988">
        <v>14925000</v>
      </c>
      <c r="L466" s="896"/>
      <c r="M466" s="896"/>
      <c r="N466" s="896"/>
      <c r="O466" s="896"/>
      <c r="P466" s="896"/>
      <c r="Q466" s="896"/>
      <c r="R466" s="897"/>
    </row>
    <row r="467" spans="1:18" ht="69.75" customHeight="1">
      <c r="A467" s="329"/>
      <c r="B467" s="645" t="s">
        <v>1962</v>
      </c>
      <c r="C467" s="361" t="s">
        <v>1292</v>
      </c>
      <c r="D467" s="896"/>
      <c r="E467" s="896"/>
      <c r="F467" s="896"/>
      <c r="G467" s="896"/>
      <c r="H467" s="896"/>
      <c r="I467" s="896"/>
      <c r="J467" s="896"/>
      <c r="K467" s="988">
        <v>15920000</v>
      </c>
      <c r="L467" s="896"/>
      <c r="M467" s="896"/>
      <c r="N467" s="896"/>
      <c r="O467" s="896"/>
      <c r="P467" s="896"/>
      <c r="Q467" s="896"/>
      <c r="R467" s="897"/>
    </row>
    <row r="468" spans="1:18" ht="69.75" customHeight="1">
      <c r="A468" s="329"/>
      <c r="B468" s="645" t="s">
        <v>1963</v>
      </c>
      <c r="C468" s="361" t="s">
        <v>1292</v>
      </c>
      <c r="D468" s="896"/>
      <c r="E468" s="896"/>
      <c r="F468" s="896"/>
      <c r="G468" s="896"/>
      <c r="H468" s="896"/>
      <c r="I468" s="896"/>
      <c r="J468" s="896"/>
      <c r="K468" s="988">
        <v>34350000</v>
      </c>
      <c r="L468" s="896"/>
      <c r="M468" s="896"/>
      <c r="N468" s="896"/>
      <c r="O468" s="896"/>
      <c r="P468" s="896"/>
      <c r="Q468" s="896"/>
      <c r="R468" s="897"/>
    </row>
    <row r="469" spans="1:18" ht="69.75" customHeight="1">
      <c r="A469" s="329"/>
      <c r="B469" s="645" t="s">
        <v>1964</v>
      </c>
      <c r="C469" s="361" t="s">
        <v>1292</v>
      </c>
      <c r="D469" s="896"/>
      <c r="E469" s="896"/>
      <c r="F469" s="896"/>
      <c r="G469" s="896"/>
      <c r="H469" s="896"/>
      <c r="I469" s="896"/>
      <c r="J469" s="896"/>
      <c r="K469" s="988">
        <v>5520000</v>
      </c>
      <c r="L469" s="896"/>
      <c r="M469" s="896"/>
      <c r="N469" s="896"/>
      <c r="O469" s="896"/>
      <c r="P469" s="896"/>
      <c r="Q469" s="896"/>
      <c r="R469" s="897"/>
    </row>
    <row r="470" spans="1:18" ht="69.75" customHeight="1">
      <c r="A470" s="329"/>
      <c r="B470" s="645" t="s">
        <v>1965</v>
      </c>
      <c r="C470" s="361" t="s">
        <v>1292</v>
      </c>
      <c r="D470" s="896"/>
      <c r="E470" s="896"/>
      <c r="F470" s="896"/>
      <c r="G470" s="896"/>
      <c r="H470" s="896"/>
      <c r="I470" s="896"/>
      <c r="J470" s="896"/>
      <c r="K470" s="988">
        <v>6560000</v>
      </c>
      <c r="L470" s="896"/>
      <c r="M470" s="896"/>
      <c r="N470" s="896"/>
      <c r="O470" s="896"/>
      <c r="P470" s="896"/>
      <c r="Q470" s="896"/>
      <c r="R470" s="897"/>
    </row>
    <row r="471" spans="1:18" ht="69.75" customHeight="1">
      <c r="A471" s="329"/>
      <c r="B471" s="645" t="s">
        <v>1966</v>
      </c>
      <c r="C471" s="361" t="s">
        <v>1292</v>
      </c>
      <c r="D471" s="896"/>
      <c r="E471" s="896"/>
      <c r="F471" s="896"/>
      <c r="G471" s="896"/>
      <c r="H471" s="896"/>
      <c r="I471" s="896"/>
      <c r="J471" s="896"/>
      <c r="K471" s="988">
        <v>7600000</v>
      </c>
      <c r="L471" s="896"/>
      <c r="M471" s="896"/>
      <c r="N471" s="896"/>
      <c r="O471" s="896"/>
      <c r="P471" s="896"/>
      <c r="Q471" s="896"/>
      <c r="R471" s="897"/>
    </row>
    <row r="472" spans="1:18" ht="69.75" customHeight="1">
      <c r="A472" s="329"/>
      <c r="B472" s="645" t="s">
        <v>1967</v>
      </c>
      <c r="C472" s="361" t="s">
        <v>1292</v>
      </c>
      <c r="D472" s="896"/>
      <c r="E472" s="896"/>
      <c r="F472" s="896"/>
      <c r="G472" s="896"/>
      <c r="H472" s="896"/>
      <c r="I472" s="896"/>
      <c r="J472" s="896"/>
      <c r="K472" s="988">
        <v>8800000</v>
      </c>
      <c r="L472" s="896"/>
      <c r="M472" s="896"/>
      <c r="N472" s="896"/>
      <c r="O472" s="896"/>
      <c r="P472" s="896"/>
      <c r="Q472" s="896"/>
      <c r="R472" s="897"/>
    </row>
    <row r="473" spans="1:18" ht="69.75" customHeight="1">
      <c r="A473" s="329"/>
      <c r="B473" s="645" t="s">
        <v>1968</v>
      </c>
      <c r="C473" s="361" t="s">
        <v>1292</v>
      </c>
      <c r="D473" s="896"/>
      <c r="E473" s="896"/>
      <c r="F473" s="896"/>
      <c r="G473" s="896"/>
      <c r="H473" s="896"/>
      <c r="I473" s="896"/>
      <c r="J473" s="896"/>
      <c r="K473" s="988">
        <v>10400000</v>
      </c>
      <c r="L473" s="896"/>
      <c r="M473" s="896"/>
      <c r="N473" s="896"/>
      <c r="O473" s="896"/>
      <c r="P473" s="896"/>
      <c r="Q473" s="896"/>
      <c r="R473" s="897"/>
    </row>
    <row r="474" spans="1:18" ht="69.75" customHeight="1">
      <c r="A474" s="329"/>
      <c r="B474" s="645" t="s">
        <v>1969</v>
      </c>
      <c r="C474" s="361" t="s">
        <v>1292</v>
      </c>
      <c r="D474" s="896"/>
      <c r="E474" s="896"/>
      <c r="F474" s="896"/>
      <c r="G474" s="896"/>
      <c r="H474" s="896"/>
      <c r="I474" s="896"/>
      <c r="J474" s="896"/>
      <c r="K474" s="988">
        <v>12000000</v>
      </c>
      <c r="L474" s="896"/>
      <c r="M474" s="896"/>
      <c r="N474" s="896"/>
      <c r="O474" s="896"/>
      <c r="P474" s="896"/>
      <c r="Q474" s="896"/>
      <c r="R474" s="897"/>
    </row>
    <row r="475" spans="1:18" ht="69.75" customHeight="1">
      <c r="A475" s="329"/>
      <c r="B475" s="645" t="s">
        <v>1970</v>
      </c>
      <c r="C475" s="361" t="s">
        <v>1292</v>
      </c>
      <c r="D475" s="896"/>
      <c r="E475" s="896"/>
      <c r="F475" s="896"/>
      <c r="G475" s="896"/>
      <c r="H475" s="896"/>
      <c r="I475" s="896"/>
      <c r="J475" s="896"/>
      <c r="K475" s="988">
        <v>14320000</v>
      </c>
      <c r="L475" s="896"/>
      <c r="M475" s="896"/>
      <c r="N475" s="896"/>
      <c r="O475" s="896"/>
      <c r="P475" s="896"/>
      <c r="Q475" s="896"/>
      <c r="R475" s="897"/>
    </row>
    <row r="476" spans="1:18" ht="49.5" customHeight="1">
      <c r="A476" s="329">
        <v>2</v>
      </c>
      <c r="B476" s="3299" t="s">
        <v>2024</v>
      </c>
      <c r="C476" s="3300"/>
      <c r="D476" s="3300"/>
      <c r="E476" s="3300"/>
      <c r="F476" s="3300"/>
      <c r="G476" s="3300"/>
      <c r="H476" s="3300"/>
      <c r="I476" s="3300"/>
      <c r="J476" s="3300"/>
      <c r="K476" s="3300"/>
      <c r="L476" s="3300"/>
      <c r="M476" s="3300"/>
      <c r="N476" s="3300"/>
      <c r="O476" s="3300"/>
      <c r="P476" s="3300"/>
      <c r="Q476" s="3300"/>
      <c r="R476" s="3301"/>
    </row>
    <row r="477" spans="1:18" ht="31.5" customHeight="1">
      <c r="A477" s="191"/>
      <c r="B477" s="414"/>
      <c r="C477" s="296"/>
      <c r="D477" s="814"/>
      <c r="E477" s="414"/>
      <c r="F477" s="296"/>
      <c r="G477" s="2969" t="s">
        <v>1453</v>
      </c>
      <c r="H477" s="2969"/>
      <c r="I477" s="2969"/>
      <c r="J477" s="2969"/>
      <c r="K477" s="2969"/>
      <c r="L477" s="2969"/>
      <c r="M477" s="2969"/>
      <c r="N477" s="2969"/>
      <c r="O477" s="2969"/>
      <c r="P477" s="2969"/>
      <c r="Q477" s="2969"/>
      <c r="R477" s="2970"/>
    </row>
    <row r="478" spans="1:18" ht="129.75" customHeight="1">
      <c r="A478" s="191"/>
      <c r="B478" s="682" t="s">
        <v>1384</v>
      </c>
      <c r="C478" s="361" t="s">
        <v>1292</v>
      </c>
      <c r="D478" s="791" t="s">
        <v>1573</v>
      </c>
      <c r="E478" s="672"/>
      <c r="F478" s="673"/>
      <c r="G478" s="673"/>
      <c r="H478" s="673"/>
      <c r="I478" s="673"/>
      <c r="J478" s="673"/>
      <c r="K478" s="495">
        <v>8900000</v>
      </c>
      <c r="L478" s="673"/>
      <c r="M478" s="144"/>
      <c r="N478" s="673"/>
      <c r="O478" s="673"/>
      <c r="P478" s="673"/>
      <c r="Q478" s="673"/>
      <c r="R478" s="674"/>
    </row>
    <row r="479" spans="1:18" ht="131.25" customHeight="1">
      <c r="A479" s="191"/>
      <c r="B479" s="256" t="s">
        <v>1386</v>
      </c>
      <c r="C479" s="235" t="s">
        <v>1292</v>
      </c>
      <c r="D479" s="791" t="s">
        <v>1573</v>
      </c>
      <c r="E479" s="672"/>
      <c r="F479" s="673"/>
      <c r="G479" s="673"/>
      <c r="H479" s="673"/>
      <c r="I479" s="673"/>
      <c r="J479" s="673"/>
      <c r="K479" s="495">
        <v>9850000</v>
      </c>
      <c r="L479" s="673"/>
      <c r="M479" s="289"/>
      <c r="N479" s="591"/>
      <c r="O479" s="591"/>
      <c r="P479" s="364"/>
      <c r="Q479" s="364"/>
      <c r="R479" s="595"/>
    </row>
    <row r="480" spans="1:18" ht="139.5" customHeight="1">
      <c r="A480" s="191"/>
      <c r="B480" s="255" t="s">
        <v>1385</v>
      </c>
      <c r="C480" s="235" t="s">
        <v>1292</v>
      </c>
      <c r="D480" s="791" t="s">
        <v>1572</v>
      </c>
      <c r="E480" s="601"/>
      <c r="F480" s="591"/>
      <c r="G480" s="591"/>
      <c r="H480" s="364"/>
      <c r="I480" s="591"/>
      <c r="J480" s="591"/>
      <c r="K480" s="750">
        <v>11500000</v>
      </c>
      <c r="L480" s="591"/>
      <c r="M480" s="144"/>
      <c r="N480" s="239"/>
      <c r="O480" s="239"/>
      <c r="P480" s="239"/>
      <c r="Q480" s="239"/>
      <c r="R480" s="594"/>
    </row>
    <row r="481" spans="1:18" ht="139.5" customHeight="1">
      <c r="A481" s="191"/>
      <c r="B481" s="683" t="s">
        <v>1317</v>
      </c>
      <c r="C481" s="235" t="s">
        <v>1292</v>
      </c>
      <c r="D481" s="791" t="s">
        <v>1573</v>
      </c>
      <c r="E481" s="378"/>
      <c r="F481" s="239"/>
      <c r="G481" s="239"/>
      <c r="H481" s="239"/>
      <c r="I481" s="239"/>
      <c r="J481" s="239"/>
      <c r="K481" s="749">
        <v>12000000</v>
      </c>
      <c r="L481" s="239"/>
      <c r="M481" s="289"/>
      <c r="N481" s="239"/>
      <c r="O481" s="239"/>
      <c r="P481" s="239"/>
      <c r="Q481" s="239"/>
      <c r="R481" s="594"/>
    </row>
    <row r="482" spans="1:18" ht="132.75" customHeight="1">
      <c r="A482" s="191"/>
      <c r="B482" s="257" t="s">
        <v>1387</v>
      </c>
      <c r="C482" s="235" t="s">
        <v>1292</v>
      </c>
      <c r="D482" s="791" t="s">
        <v>1573</v>
      </c>
      <c r="E482" s="378"/>
      <c r="F482" s="239"/>
      <c r="G482" s="239"/>
      <c r="H482" s="239"/>
      <c r="I482" s="239"/>
      <c r="J482" s="239"/>
      <c r="K482" s="749">
        <v>13000000</v>
      </c>
      <c r="L482" s="239"/>
      <c r="M482" s="289"/>
      <c r="N482" s="239"/>
      <c r="O482" s="366"/>
      <c r="P482" s="366"/>
      <c r="Q482" s="366"/>
      <c r="R482" s="600"/>
    </row>
    <row r="483" spans="1:18" ht="139.5" customHeight="1">
      <c r="A483" s="191"/>
      <c r="B483" s="150" t="s">
        <v>1388</v>
      </c>
      <c r="C483" s="483" t="s">
        <v>1292</v>
      </c>
      <c r="D483" s="157" t="s">
        <v>1573</v>
      </c>
      <c r="E483" s="599"/>
      <c r="F483" s="364"/>
      <c r="G483" s="366"/>
      <c r="H483" s="366"/>
      <c r="I483" s="366"/>
      <c r="J483" s="366"/>
      <c r="K483" s="754">
        <v>14500000</v>
      </c>
      <c r="L483" s="366"/>
      <c r="M483" s="289"/>
      <c r="N483" s="239"/>
      <c r="O483" s="364"/>
      <c r="P483" s="364"/>
      <c r="Q483" s="364"/>
      <c r="R483" s="595"/>
    </row>
    <row r="484" spans="1:18" ht="132" customHeight="1">
      <c r="A484" s="191"/>
      <c r="B484" s="150" t="s">
        <v>1389</v>
      </c>
      <c r="C484" s="235" t="s">
        <v>1292</v>
      </c>
      <c r="D484" s="791" t="s">
        <v>1573</v>
      </c>
      <c r="E484" s="378"/>
      <c r="F484" s="239"/>
      <c r="G484" s="364"/>
      <c r="H484" s="364"/>
      <c r="I484" s="364"/>
      <c r="J484" s="364"/>
      <c r="K484" s="750">
        <v>15000000</v>
      </c>
      <c r="L484" s="364"/>
      <c r="M484" s="289"/>
      <c r="N484" s="239"/>
      <c r="O484" s="364"/>
      <c r="P484" s="364"/>
      <c r="Q484" s="364"/>
      <c r="R484" s="595"/>
    </row>
    <row r="485" spans="1:18" ht="139.5" customHeight="1">
      <c r="A485" s="191"/>
      <c r="B485" s="248" t="s">
        <v>1390</v>
      </c>
      <c r="C485" s="235" t="s">
        <v>1292</v>
      </c>
      <c r="D485" s="791" t="s">
        <v>1573</v>
      </c>
      <c r="E485" s="378"/>
      <c r="F485" s="239"/>
      <c r="G485" s="239"/>
      <c r="H485" s="239"/>
      <c r="I485" s="239"/>
      <c r="J485" s="239"/>
      <c r="K485" s="749">
        <v>15500000</v>
      </c>
      <c r="L485" s="239"/>
      <c r="M485" s="289"/>
      <c r="N485" s="239"/>
      <c r="O485" s="239"/>
      <c r="P485" s="239"/>
      <c r="Q485" s="239"/>
      <c r="R485" s="594"/>
    </row>
    <row r="486" spans="1:18" ht="139.5" customHeight="1">
      <c r="A486" s="191"/>
      <c r="B486" s="248" t="s">
        <v>1391</v>
      </c>
      <c r="C486" s="235" t="s">
        <v>1292</v>
      </c>
      <c r="D486" s="791" t="s">
        <v>1573</v>
      </c>
      <c r="E486" s="378"/>
      <c r="F486" s="239"/>
      <c r="G486" s="239"/>
      <c r="H486" s="239"/>
      <c r="I486" s="239"/>
      <c r="J486" s="239"/>
      <c r="K486" s="749">
        <v>10065000</v>
      </c>
      <c r="L486" s="239"/>
      <c r="M486" s="289"/>
      <c r="N486" s="239"/>
      <c r="O486" s="239"/>
      <c r="P486" s="239"/>
      <c r="Q486" s="239"/>
      <c r="R486" s="594"/>
    </row>
    <row r="487" spans="1:18" ht="139.5" customHeight="1">
      <c r="A487" s="191"/>
      <c r="B487" s="150" t="s">
        <v>1392</v>
      </c>
      <c r="C487" s="235" t="s">
        <v>1292</v>
      </c>
      <c r="D487" s="791" t="s">
        <v>1573</v>
      </c>
      <c r="E487" s="378"/>
      <c r="F487" s="239"/>
      <c r="G487" s="239"/>
      <c r="H487" s="239"/>
      <c r="I487" s="239"/>
      <c r="J487" s="239"/>
      <c r="K487" s="495">
        <v>10950000</v>
      </c>
      <c r="L487" s="239"/>
      <c r="M487" s="289"/>
      <c r="N487" s="239"/>
      <c r="O487" s="366"/>
      <c r="P487" s="366"/>
      <c r="Q487" s="366"/>
      <c r="R487" s="600"/>
    </row>
    <row r="488" spans="1:18" ht="139.5" customHeight="1">
      <c r="A488" s="341"/>
      <c r="B488" s="248" t="s">
        <v>1394</v>
      </c>
      <c r="C488" s="235" t="s">
        <v>1292</v>
      </c>
      <c r="D488" s="791" t="s">
        <v>1573</v>
      </c>
      <c r="E488" s="378"/>
      <c r="F488" s="239"/>
      <c r="G488" s="239"/>
      <c r="H488" s="239"/>
      <c r="I488" s="239"/>
      <c r="J488" s="239"/>
      <c r="K488" s="749">
        <v>12200000</v>
      </c>
      <c r="L488" s="239"/>
      <c r="M488" s="289"/>
      <c r="N488" s="239"/>
      <c r="O488" s="239"/>
      <c r="P488" s="239"/>
      <c r="Q488" s="239"/>
      <c r="R488" s="594"/>
    </row>
    <row r="489" spans="1:18" ht="139.5" customHeight="1">
      <c r="A489" s="191"/>
      <c r="B489" s="248" t="s">
        <v>1393</v>
      </c>
      <c r="C489" s="361" t="s">
        <v>1292</v>
      </c>
      <c r="D489" s="791" t="s">
        <v>1572</v>
      </c>
      <c r="E489" s="378"/>
      <c r="F489" s="364"/>
      <c r="G489" s="364"/>
      <c r="H489" s="364"/>
      <c r="I489" s="364"/>
      <c r="J489" s="364"/>
      <c r="K489" s="750">
        <v>12800000</v>
      </c>
      <c r="L489" s="364"/>
      <c r="M489" s="289"/>
      <c r="N489" s="239"/>
      <c r="O489" s="239"/>
      <c r="P489" s="239"/>
      <c r="Q489" s="239"/>
      <c r="R489" s="594"/>
    </row>
    <row r="490" spans="1:18" ht="139.5" customHeight="1">
      <c r="A490" s="191"/>
      <c r="B490" s="150" t="s">
        <v>1395</v>
      </c>
      <c r="C490" s="235" t="s">
        <v>1292</v>
      </c>
      <c r="D490" s="791" t="s">
        <v>1573</v>
      </c>
      <c r="E490" s="378"/>
      <c r="F490" s="239"/>
      <c r="G490" s="239"/>
      <c r="H490" s="239"/>
      <c r="I490" s="239"/>
      <c r="J490" s="239"/>
      <c r="K490" s="749">
        <v>14080000</v>
      </c>
      <c r="L490" s="239"/>
      <c r="M490" s="144"/>
      <c r="N490" s="239"/>
      <c r="O490" s="239"/>
      <c r="P490" s="239"/>
      <c r="Q490" s="239"/>
      <c r="R490" s="594"/>
    </row>
    <row r="491" spans="1:18" ht="139.5" customHeight="1">
      <c r="A491" s="191"/>
      <c r="B491" s="248" t="s">
        <v>1396</v>
      </c>
      <c r="C491" s="235" t="s">
        <v>1292</v>
      </c>
      <c r="D491" s="791" t="s">
        <v>1572</v>
      </c>
      <c r="E491" s="379"/>
      <c r="F491" s="364"/>
      <c r="G491" s="364"/>
      <c r="H491" s="364"/>
      <c r="I491" s="364"/>
      <c r="J491" s="364"/>
      <c r="K491" s="750">
        <v>16350000</v>
      </c>
      <c r="L491" s="364"/>
      <c r="M491" s="291"/>
      <c r="N491" s="364"/>
      <c r="O491" s="364"/>
      <c r="P491" s="364"/>
      <c r="Q491" s="364"/>
      <c r="R491" s="595"/>
    </row>
    <row r="492" spans="1:18" ht="139.5" customHeight="1">
      <c r="A492" s="191"/>
      <c r="B492" s="755" t="s">
        <v>1652</v>
      </c>
      <c r="C492" s="235" t="s">
        <v>1292</v>
      </c>
      <c r="D492" s="791" t="s">
        <v>1572</v>
      </c>
      <c r="E492" s="378"/>
      <c r="F492" s="239"/>
      <c r="G492" s="239"/>
      <c r="H492" s="239"/>
      <c r="I492" s="239"/>
      <c r="J492" s="239"/>
      <c r="K492" s="749">
        <v>10065000</v>
      </c>
      <c r="L492" s="239"/>
      <c r="M492" s="289"/>
      <c r="N492" s="239"/>
      <c r="O492" s="239"/>
      <c r="P492" s="239"/>
      <c r="Q492" s="239"/>
      <c r="R492" s="594"/>
    </row>
    <row r="493" spans="1:18" ht="139.5" customHeight="1">
      <c r="A493" s="191">
        <v>16</v>
      </c>
      <c r="B493" s="755" t="s">
        <v>1653</v>
      </c>
      <c r="C493" s="235" t="s">
        <v>1292</v>
      </c>
      <c r="D493" s="791" t="s">
        <v>1572</v>
      </c>
      <c r="E493" s="378"/>
      <c r="F493" s="239"/>
      <c r="G493" s="239"/>
      <c r="H493" s="239"/>
      <c r="I493" s="239"/>
      <c r="J493" s="239"/>
      <c r="K493" s="749">
        <v>11000000</v>
      </c>
      <c r="L493" s="239"/>
      <c r="M493" s="289"/>
      <c r="N493" s="239"/>
      <c r="O493" s="239"/>
      <c r="P493" s="239"/>
      <c r="Q493" s="239"/>
      <c r="R493" s="594"/>
    </row>
    <row r="494" spans="1:18" ht="139.5" customHeight="1">
      <c r="A494" s="191"/>
      <c r="B494" s="755" t="s">
        <v>1654</v>
      </c>
      <c r="C494" s="235" t="s">
        <v>1292</v>
      </c>
      <c r="D494" s="791" t="s">
        <v>1572</v>
      </c>
      <c r="E494" s="379"/>
      <c r="F494" s="364"/>
      <c r="G494" s="364"/>
      <c r="H494" s="364"/>
      <c r="I494" s="364"/>
      <c r="J494" s="364"/>
      <c r="K494" s="750">
        <v>12500000</v>
      </c>
      <c r="L494" s="364"/>
      <c r="M494" s="289"/>
      <c r="N494" s="364"/>
      <c r="O494" s="364"/>
      <c r="P494" s="364"/>
      <c r="Q494" s="364"/>
      <c r="R494" s="595"/>
    </row>
    <row r="495" spans="1:18" ht="139.5" customHeight="1">
      <c r="A495" s="191"/>
      <c r="B495" s="772" t="s">
        <v>1655</v>
      </c>
      <c r="C495" s="235" t="s">
        <v>1292</v>
      </c>
      <c r="D495" s="791" t="s">
        <v>1572</v>
      </c>
      <c r="E495" s="379"/>
      <c r="F495" s="364"/>
      <c r="G495" s="364"/>
      <c r="H495" s="364"/>
      <c r="I495" s="364"/>
      <c r="J495" s="364"/>
      <c r="K495" s="750">
        <v>13500000</v>
      </c>
      <c r="L495" s="364"/>
      <c r="M495" s="289"/>
      <c r="N495" s="364"/>
      <c r="O495" s="364"/>
      <c r="P495" s="364"/>
      <c r="Q495" s="364"/>
      <c r="R495" s="595"/>
    </row>
    <row r="496" spans="1:18" ht="139.5" customHeight="1">
      <c r="A496" s="191"/>
      <c r="B496" s="772" t="s">
        <v>1819</v>
      </c>
      <c r="C496" s="235" t="s">
        <v>1292</v>
      </c>
      <c r="D496" s="791" t="s">
        <v>1572</v>
      </c>
      <c r="E496" s="378"/>
      <c r="F496" s="239"/>
      <c r="G496" s="239"/>
      <c r="H496" s="239"/>
      <c r="I496" s="239"/>
      <c r="J496" s="239"/>
      <c r="K496" s="749">
        <v>14500000</v>
      </c>
      <c r="L496" s="239"/>
      <c r="M496" s="289"/>
      <c r="N496" s="239"/>
      <c r="O496" s="239"/>
      <c r="P496" s="239"/>
      <c r="Q496" s="239"/>
      <c r="R496" s="594"/>
    </row>
    <row r="497" spans="1:18" ht="139.5" customHeight="1">
      <c r="A497" s="191"/>
      <c r="B497" s="772" t="s">
        <v>1824</v>
      </c>
      <c r="C497" s="235" t="s">
        <v>1292</v>
      </c>
      <c r="D497" s="791" t="s">
        <v>1572</v>
      </c>
      <c r="E497" s="379"/>
      <c r="F497" s="364"/>
      <c r="G497" s="364"/>
      <c r="H497" s="364"/>
      <c r="I497" s="364"/>
      <c r="J497" s="364"/>
      <c r="K497" s="750">
        <v>16800000</v>
      </c>
      <c r="L497" s="364"/>
      <c r="M497" s="289"/>
      <c r="N497" s="239"/>
      <c r="O497" s="239"/>
      <c r="P497" s="239"/>
      <c r="Q497" s="239"/>
      <c r="R497" s="594"/>
    </row>
    <row r="498" spans="1:18" ht="88.5" customHeight="1">
      <c r="A498" s="191"/>
      <c r="B498" s="756" t="s">
        <v>1656</v>
      </c>
      <c r="C498" s="235" t="s">
        <v>1292</v>
      </c>
      <c r="D498" s="791" t="s">
        <v>1572</v>
      </c>
      <c r="E498" s="378"/>
      <c r="F498" s="239"/>
      <c r="G498" s="239"/>
      <c r="H498" s="239"/>
      <c r="I498" s="239"/>
      <c r="J498" s="239"/>
      <c r="K498" s="749">
        <v>7500000</v>
      </c>
      <c r="L498" s="239"/>
      <c r="M498" s="289"/>
      <c r="N498" s="239"/>
      <c r="O498" s="239"/>
      <c r="P498" s="239"/>
      <c r="Q498" s="239"/>
      <c r="R498" s="594"/>
    </row>
    <row r="499" spans="1:18" ht="99.75" customHeight="1">
      <c r="A499" s="191"/>
      <c r="B499" s="756" t="s">
        <v>1657</v>
      </c>
      <c r="C499" s="235" t="s">
        <v>1292</v>
      </c>
      <c r="D499" s="791" t="s">
        <v>1572</v>
      </c>
      <c r="E499" s="378"/>
      <c r="F499" s="239"/>
      <c r="G499" s="239"/>
      <c r="H499" s="239"/>
      <c r="I499" s="239"/>
      <c r="J499" s="239"/>
      <c r="K499" s="495">
        <v>8200000</v>
      </c>
      <c r="L499" s="239"/>
      <c r="M499" s="289"/>
      <c r="N499" s="239"/>
      <c r="O499" s="239"/>
      <c r="P499" s="239"/>
      <c r="Q499" s="239"/>
      <c r="R499" s="594"/>
    </row>
    <row r="500" spans="1:18" ht="104.25" customHeight="1">
      <c r="A500" s="191"/>
      <c r="B500" s="756" t="s">
        <v>1658</v>
      </c>
      <c r="C500" s="235" t="s">
        <v>1292</v>
      </c>
      <c r="D500" s="791" t="s">
        <v>1572</v>
      </c>
      <c r="E500" s="378"/>
      <c r="F500" s="239"/>
      <c r="G500" s="239"/>
      <c r="H500" s="239"/>
      <c r="I500" s="239"/>
      <c r="J500" s="239"/>
      <c r="K500" s="495">
        <v>8800000</v>
      </c>
      <c r="L500" s="239"/>
      <c r="M500" s="289"/>
      <c r="N500" s="364"/>
      <c r="O500" s="364"/>
      <c r="P500" s="364"/>
      <c r="Q500" s="364"/>
      <c r="R500" s="595"/>
    </row>
    <row r="501" spans="1:18" ht="87.75" customHeight="1">
      <c r="A501" s="191"/>
      <c r="B501" s="763" t="s">
        <v>1659</v>
      </c>
      <c r="C501" s="235" t="s">
        <v>1292</v>
      </c>
      <c r="D501" s="791" t="s">
        <v>1572</v>
      </c>
      <c r="E501" s="379"/>
      <c r="F501" s="364"/>
      <c r="G501" s="364"/>
      <c r="H501" s="364"/>
      <c r="I501" s="364"/>
      <c r="J501" s="364"/>
      <c r="K501" s="730">
        <v>9300000</v>
      </c>
      <c r="L501" s="364"/>
      <c r="M501" s="289"/>
      <c r="N501" s="239"/>
      <c r="O501" s="239"/>
      <c r="P501" s="239"/>
      <c r="Q501" s="239"/>
      <c r="R501" s="594"/>
    </row>
    <row r="502" spans="1:18" ht="149.25" customHeight="1">
      <c r="A502" s="157"/>
      <c r="B502" s="217" t="s">
        <v>1406</v>
      </c>
      <c r="C502" s="233" t="s">
        <v>1292</v>
      </c>
      <c r="D502" s="791" t="s">
        <v>1572</v>
      </c>
      <c r="E502" s="378"/>
      <c r="F502" s="239"/>
      <c r="G502" s="239"/>
      <c r="H502" s="239"/>
      <c r="I502" s="239"/>
      <c r="J502" s="239"/>
      <c r="K502" s="495">
        <v>29500000</v>
      </c>
      <c r="L502" s="239"/>
      <c r="M502" s="144"/>
      <c r="N502" s="239"/>
      <c r="O502" s="239"/>
      <c r="P502" s="239"/>
      <c r="Q502" s="239"/>
      <c r="R502" s="594"/>
    </row>
    <row r="503" spans="1:18" ht="151.5" customHeight="1">
      <c r="A503" s="342"/>
      <c r="B503" s="160" t="s">
        <v>1407</v>
      </c>
      <c r="C503" s="365" t="s">
        <v>1292</v>
      </c>
      <c r="D503" s="791" t="s">
        <v>1572</v>
      </c>
      <c r="E503" s="378"/>
      <c r="F503" s="239"/>
      <c r="G503" s="239"/>
      <c r="H503" s="239"/>
      <c r="I503" s="239"/>
      <c r="J503" s="239"/>
      <c r="K503" s="749">
        <v>36200000</v>
      </c>
      <c r="L503" s="239"/>
      <c r="M503" s="289"/>
      <c r="N503" s="239"/>
      <c r="O503" s="239"/>
      <c r="P503" s="239"/>
      <c r="Q503" s="239"/>
      <c r="R503" s="594"/>
    </row>
    <row r="504" spans="1:18" ht="153.75" customHeight="1">
      <c r="A504" s="191"/>
      <c r="B504" s="217" t="s">
        <v>1408</v>
      </c>
      <c r="C504" s="235" t="s">
        <v>1292</v>
      </c>
      <c r="D504" s="791" t="s">
        <v>1572</v>
      </c>
      <c r="E504" s="378"/>
      <c r="F504" s="239"/>
      <c r="G504" s="239"/>
      <c r="H504" s="239"/>
      <c r="I504" s="239"/>
      <c r="J504" s="239"/>
      <c r="K504" s="749">
        <v>37350000</v>
      </c>
      <c r="L504" s="239"/>
      <c r="M504" s="289"/>
      <c r="N504" s="239"/>
      <c r="O504" s="239"/>
      <c r="P504" s="239"/>
      <c r="Q504" s="239"/>
      <c r="R504" s="594"/>
    </row>
    <row r="505" spans="1:18" ht="139.5" customHeight="1">
      <c r="A505" s="191">
        <v>28</v>
      </c>
      <c r="B505" s="217" t="s">
        <v>1409</v>
      </c>
      <c r="C505" s="235" t="s">
        <v>1292</v>
      </c>
      <c r="D505" s="791" t="s">
        <v>1572</v>
      </c>
      <c r="E505" s="378"/>
      <c r="F505" s="239"/>
      <c r="G505" s="239"/>
      <c r="H505" s="239"/>
      <c r="I505" s="239"/>
      <c r="J505" s="239"/>
      <c r="K505" s="749">
        <v>24000000</v>
      </c>
      <c r="L505" s="239"/>
      <c r="M505" s="144"/>
      <c r="N505" s="364"/>
      <c r="O505" s="364"/>
      <c r="P505" s="364"/>
      <c r="Q505" s="364"/>
      <c r="R505" s="595"/>
    </row>
    <row r="506" spans="1:18" ht="139.5" customHeight="1">
      <c r="A506" s="191"/>
      <c r="B506" s="150" t="s">
        <v>1410</v>
      </c>
      <c r="C506" s="235" t="s">
        <v>1292</v>
      </c>
      <c r="D506" s="791" t="s">
        <v>1572</v>
      </c>
      <c r="E506" s="379"/>
      <c r="F506" s="364"/>
      <c r="G506" s="364"/>
      <c r="H506" s="364"/>
      <c r="I506" s="364"/>
      <c r="J506" s="364"/>
      <c r="K506" s="750">
        <v>29500000</v>
      </c>
      <c r="L506" s="364"/>
      <c r="M506" s="289"/>
      <c r="N506" s="239"/>
      <c r="O506" s="239"/>
      <c r="P506" s="239"/>
      <c r="Q506" s="239"/>
      <c r="R506" s="594"/>
    </row>
    <row r="507" spans="1:18" ht="139.5" customHeight="1">
      <c r="A507" s="191"/>
      <c r="B507" s="150" t="s">
        <v>1411</v>
      </c>
      <c r="C507" s="235" t="s">
        <v>1292</v>
      </c>
      <c r="D507" s="791" t="s">
        <v>1572</v>
      </c>
      <c r="E507" s="378"/>
      <c r="F507" s="239"/>
      <c r="G507" s="239"/>
      <c r="H507" s="239"/>
      <c r="I507" s="239"/>
      <c r="J507" s="239"/>
      <c r="K507" s="749">
        <v>36200000</v>
      </c>
      <c r="L507" s="239"/>
      <c r="M507" s="289"/>
      <c r="N507" s="239"/>
      <c r="O507" s="239"/>
      <c r="P507" s="239"/>
      <c r="Q507" s="239"/>
      <c r="R507" s="594"/>
    </row>
    <row r="508" spans="1:18" ht="139.5" customHeight="1">
      <c r="A508" s="191">
        <v>31</v>
      </c>
      <c r="B508" s="217" t="s">
        <v>1412</v>
      </c>
      <c r="C508" s="235" t="s">
        <v>1292</v>
      </c>
      <c r="D508" s="791" t="s">
        <v>1572</v>
      </c>
      <c r="E508" s="378"/>
      <c r="F508" s="239"/>
      <c r="G508" s="239"/>
      <c r="H508" s="239"/>
      <c r="I508" s="239"/>
      <c r="J508" s="239"/>
      <c r="K508" s="749">
        <v>37350000</v>
      </c>
      <c r="L508" s="239"/>
      <c r="M508" s="144"/>
      <c r="N508" s="239"/>
      <c r="O508" s="239"/>
      <c r="P508" s="239"/>
      <c r="Q508" s="239"/>
      <c r="R508" s="594"/>
    </row>
    <row r="509" spans="1:18" ht="171" customHeight="1">
      <c r="A509" s="191"/>
      <c r="B509" s="217" t="s">
        <v>1413</v>
      </c>
      <c r="C509" s="235" t="s">
        <v>1292</v>
      </c>
      <c r="D509" s="791" t="s">
        <v>1572</v>
      </c>
      <c r="E509" s="378"/>
      <c r="F509" s="239"/>
      <c r="G509" s="239"/>
      <c r="H509" s="239"/>
      <c r="I509" s="239"/>
      <c r="J509" s="239"/>
      <c r="K509" s="749">
        <v>15700000</v>
      </c>
      <c r="L509" s="239"/>
      <c r="M509" s="289"/>
      <c r="N509" s="239"/>
      <c r="O509" s="239"/>
      <c r="P509" s="239"/>
      <c r="Q509" s="239"/>
      <c r="R509" s="594"/>
    </row>
    <row r="510" spans="1:18" ht="165" customHeight="1">
      <c r="A510" s="191">
        <v>33</v>
      </c>
      <c r="B510" s="150" t="s">
        <v>1414</v>
      </c>
      <c r="C510" s="235" t="s">
        <v>1292</v>
      </c>
      <c r="D510" s="791" t="s">
        <v>1572</v>
      </c>
      <c r="E510" s="378"/>
      <c r="F510" s="239"/>
      <c r="G510" s="239"/>
      <c r="H510" s="239"/>
      <c r="I510" s="239"/>
      <c r="J510" s="239"/>
      <c r="K510" s="749">
        <v>19750000</v>
      </c>
      <c r="L510" s="239"/>
      <c r="M510" s="289"/>
      <c r="N510" s="239"/>
      <c r="O510" s="239"/>
      <c r="P510" s="239"/>
      <c r="Q510" s="239"/>
      <c r="R510" s="594"/>
    </row>
    <row r="511" spans="1:18" ht="167.25" customHeight="1">
      <c r="A511" s="157">
        <v>34</v>
      </c>
      <c r="B511" s="217" t="s">
        <v>1415</v>
      </c>
      <c r="C511" s="361" t="s">
        <v>1292</v>
      </c>
      <c r="D511" s="791" t="s">
        <v>1572</v>
      </c>
      <c r="E511" s="378"/>
      <c r="F511" s="239"/>
      <c r="G511" s="239"/>
      <c r="H511" s="239"/>
      <c r="I511" s="239"/>
      <c r="J511" s="239"/>
      <c r="K511" s="495">
        <v>20350000</v>
      </c>
      <c r="L511" s="239"/>
      <c r="M511" s="144"/>
      <c r="N511" s="364"/>
      <c r="O511" s="364"/>
      <c r="P511" s="300"/>
      <c r="Q511" s="300"/>
      <c r="R511" s="415"/>
    </row>
    <row r="512" spans="1:18" ht="168" customHeight="1">
      <c r="A512" s="372">
        <v>35</v>
      </c>
      <c r="B512" s="150" t="s">
        <v>1416</v>
      </c>
      <c r="C512" s="235" t="s">
        <v>1292</v>
      </c>
      <c r="D512" s="791" t="s">
        <v>1572</v>
      </c>
      <c r="E512" s="379"/>
      <c r="F512" s="364"/>
      <c r="G512" s="364"/>
      <c r="H512" s="300"/>
      <c r="I512" s="364"/>
      <c r="J512" s="364"/>
      <c r="K512" s="730">
        <v>22350000</v>
      </c>
      <c r="L512" s="364"/>
      <c r="M512" s="289"/>
      <c r="N512" s="298"/>
      <c r="O512" s="298"/>
      <c r="P512" s="729"/>
      <c r="Q512" s="729"/>
      <c r="R512" s="735"/>
    </row>
    <row r="513" spans="1:18" ht="47.25" customHeight="1">
      <c r="A513" s="156" t="s">
        <v>1501</v>
      </c>
      <c r="B513" s="499" t="s">
        <v>1823</v>
      </c>
      <c r="C513" s="298"/>
      <c r="D513" s="473"/>
      <c r="E513" s="185"/>
      <c r="F513" s="298"/>
      <c r="G513" s="298"/>
      <c r="H513" s="729"/>
      <c r="I513" s="298"/>
      <c r="J513" s="298"/>
      <c r="K513" s="298"/>
      <c r="L513" s="298"/>
      <c r="M513" s="473"/>
      <c r="N513" s="1280"/>
      <c r="O513" s="1280"/>
      <c r="P513" s="1280"/>
      <c r="Q513" s="1280"/>
      <c r="R513" s="1283"/>
    </row>
    <row r="514" spans="1:18" ht="52.5" customHeight="1">
      <c r="A514" s="157"/>
      <c r="B514" s="2971" t="s">
        <v>2274</v>
      </c>
      <c r="C514" s="2972"/>
      <c r="D514" s="2972"/>
      <c r="E514" s="2972"/>
      <c r="F514" s="2972"/>
      <c r="G514" s="2972"/>
      <c r="H514" s="2972"/>
      <c r="I514" s="2972"/>
      <c r="J514" s="2972"/>
      <c r="K514" s="2972"/>
      <c r="L514" s="2972"/>
      <c r="M514" s="2972"/>
      <c r="N514" s="2972"/>
      <c r="O514" s="2972"/>
      <c r="P514" s="2972"/>
      <c r="Q514" s="2972"/>
      <c r="R514" s="3073"/>
    </row>
    <row r="515" spans="1:18" ht="23.25" customHeight="1">
      <c r="A515" s="157"/>
      <c r="B515" s="2944" t="s">
        <v>1503</v>
      </c>
      <c r="C515" s="2945"/>
      <c r="D515" s="815"/>
      <c r="E515" s="185"/>
      <c r="F515" s="298"/>
      <c r="G515" s="472"/>
      <c r="H515" s="495"/>
      <c r="I515" s="472"/>
      <c r="J515" s="472"/>
      <c r="K515" s="495"/>
      <c r="L515" s="472"/>
      <c r="M515" s="472"/>
      <c r="N515" s="495"/>
      <c r="O515" s="495"/>
      <c r="P515" s="495"/>
      <c r="Q515" s="495"/>
      <c r="R515" s="608"/>
    </row>
    <row r="516" spans="1:18" ht="25.5" customHeight="1">
      <c r="A516" s="157"/>
      <c r="B516" s="684" t="s">
        <v>1504</v>
      </c>
      <c r="C516" s="497" t="s">
        <v>178</v>
      </c>
      <c r="D516" s="3077" t="s">
        <v>177</v>
      </c>
      <c r="E516" s="498"/>
      <c r="F516" s="495"/>
      <c r="G516" s="495"/>
      <c r="H516" s="495"/>
      <c r="I516" s="495"/>
      <c r="J516" s="495"/>
      <c r="K516" s="228">
        <v>2450</v>
      </c>
      <c r="L516" s="495"/>
      <c r="M516" s="289"/>
      <c r="N516" s="495"/>
      <c r="O516" s="495"/>
      <c r="P516" s="775"/>
      <c r="Q516" s="775"/>
      <c r="R516" s="776"/>
    </row>
    <row r="517" spans="1:18" ht="24" customHeight="1">
      <c r="A517" s="157"/>
      <c r="B517" s="773" t="s">
        <v>1505</v>
      </c>
      <c r="C517" s="774" t="s">
        <v>178</v>
      </c>
      <c r="D517" s="3078"/>
      <c r="E517" s="498"/>
      <c r="F517" s="495"/>
      <c r="G517" s="495"/>
      <c r="H517" s="775"/>
      <c r="I517" s="495"/>
      <c r="J517" s="495"/>
      <c r="K517" s="220">
        <v>4070</v>
      </c>
      <c r="L517" s="495"/>
      <c r="M517" s="289"/>
      <c r="N517" s="775"/>
      <c r="O517" s="775"/>
      <c r="P517" s="775"/>
      <c r="Q517" s="775"/>
      <c r="R517" s="776"/>
    </row>
    <row r="518" spans="1:18" ht="33" customHeight="1">
      <c r="A518" s="157"/>
      <c r="B518" s="777" t="s">
        <v>1511</v>
      </c>
      <c r="C518" s="778"/>
      <c r="D518" s="3079"/>
      <c r="E518" s="779"/>
      <c r="F518" s="775"/>
      <c r="G518" s="775"/>
      <c r="H518" s="775"/>
      <c r="I518" s="775"/>
      <c r="J518" s="775"/>
      <c r="K518" s="495"/>
      <c r="L518" s="775"/>
      <c r="M518" s="289"/>
      <c r="N518" s="775"/>
      <c r="O518" s="775"/>
      <c r="P518" s="775"/>
      <c r="Q518" s="775"/>
      <c r="R518" s="776"/>
    </row>
    <row r="519" spans="1:18" ht="29.25" customHeight="1">
      <c r="A519" s="157"/>
      <c r="B519" s="781" t="s">
        <v>1506</v>
      </c>
      <c r="C519" s="782" t="s">
        <v>178</v>
      </c>
      <c r="D519" s="3074" t="s">
        <v>1564</v>
      </c>
      <c r="E519" s="779"/>
      <c r="F519" s="775"/>
      <c r="G519" s="775"/>
      <c r="H519" s="775"/>
      <c r="I519" s="775"/>
      <c r="J519" s="775"/>
      <c r="K519" s="495">
        <v>4660</v>
      </c>
      <c r="L519" s="775"/>
      <c r="M519" s="289"/>
      <c r="N519" s="775"/>
      <c r="O519" s="775"/>
      <c r="P519" s="775"/>
      <c r="Q519" s="775"/>
      <c r="R519" s="776"/>
    </row>
    <row r="520" spans="1:18" ht="38.25" customHeight="1">
      <c r="A520" s="157"/>
      <c r="B520" s="781" t="s">
        <v>1507</v>
      </c>
      <c r="C520" s="782" t="s">
        <v>178</v>
      </c>
      <c r="D520" s="3075"/>
      <c r="E520" s="779"/>
      <c r="F520" s="775"/>
      <c r="G520" s="775"/>
      <c r="H520" s="775"/>
      <c r="I520" s="775"/>
      <c r="J520" s="775"/>
      <c r="K520" s="495">
        <v>6570</v>
      </c>
      <c r="L520" s="775"/>
      <c r="M520" s="289"/>
      <c r="N520" s="775"/>
      <c r="O520" s="775"/>
      <c r="P520" s="775"/>
      <c r="Q520" s="775"/>
      <c r="R520" s="776"/>
    </row>
    <row r="521" spans="1:18" ht="32.25" customHeight="1">
      <c r="A521" s="157"/>
      <c r="B521" s="781" t="s">
        <v>180</v>
      </c>
      <c r="C521" s="778" t="s">
        <v>178</v>
      </c>
      <c r="D521" s="3075"/>
      <c r="E521" s="779"/>
      <c r="F521" s="775"/>
      <c r="G521" s="775"/>
      <c r="H521" s="775"/>
      <c r="I521" s="775"/>
      <c r="J521" s="775"/>
      <c r="K521" s="495">
        <v>8430</v>
      </c>
      <c r="L521" s="775"/>
      <c r="M521" s="289"/>
      <c r="N521" s="775"/>
      <c r="O521" s="775"/>
      <c r="P521" s="775"/>
      <c r="Q521" s="775"/>
      <c r="R521" s="776"/>
    </row>
    <row r="522" spans="1:18" ht="32.25" customHeight="1">
      <c r="A522" s="157"/>
      <c r="B522" s="781" t="s">
        <v>1508</v>
      </c>
      <c r="C522" s="778" t="s">
        <v>178</v>
      </c>
      <c r="D522" s="3075"/>
      <c r="E522" s="779"/>
      <c r="F522" s="775"/>
      <c r="G522" s="775"/>
      <c r="H522" s="775"/>
      <c r="I522" s="775"/>
      <c r="J522" s="775"/>
      <c r="K522" s="495">
        <v>12000</v>
      </c>
      <c r="L522" s="775"/>
      <c r="M522" s="289"/>
      <c r="N522" s="775"/>
      <c r="O522" s="775"/>
      <c r="P522" s="775"/>
      <c r="Q522" s="775"/>
      <c r="R522" s="776"/>
    </row>
    <row r="523" spans="1:18" ht="30" customHeight="1">
      <c r="A523" s="167"/>
      <c r="B523" s="781" t="s">
        <v>732</v>
      </c>
      <c r="C523" s="778" t="s">
        <v>178</v>
      </c>
      <c r="D523" s="3076"/>
      <c r="E523" s="779"/>
      <c r="F523" s="775"/>
      <c r="G523" s="775"/>
      <c r="H523" s="775"/>
      <c r="I523" s="775"/>
      <c r="J523" s="775"/>
      <c r="K523" s="495">
        <v>19460</v>
      </c>
      <c r="L523" s="775"/>
      <c r="M523" s="289"/>
      <c r="N523" s="775"/>
      <c r="O523" s="775"/>
      <c r="P523" s="775"/>
      <c r="Q523" s="775"/>
      <c r="R523" s="776"/>
    </row>
    <row r="524" spans="1:18" ht="42" customHeight="1">
      <c r="A524" s="157"/>
      <c r="B524" s="3016" t="s">
        <v>1512</v>
      </c>
      <c r="C524" s="3017"/>
      <c r="D524" s="3018"/>
      <c r="E524" s="779"/>
      <c r="F524" s="775"/>
      <c r="G524" s="775"/>
      <c r="H524" s="775"/>
      <c r="I524" s="775"/>
      <c r="J524" s="775"/>
      <c r="K524" s="775"/>
      <c r="L524" s="775"/>
      <c r="M524" s="289"/>
      <c r="N524" s="775"/>
      <c r="O524" s="775"/>
      <c r="P524" s="775"/>
      <c r="Q524" s="775"/>
      <c r="R524" s="776"/>
    </row>
    <row r="525" spans="1:18" ht="30.75" customHeight="1">
      <c r="A525" s="157"/>
      <c r="B525" s="781" t="s">
        <v>183</v>
      </c>
      <c r="C525" s="782" t="s">
        <v>178</v>
      </c>
      <c r="D525" s="3074" t="s">
        <v>182</v>
      </c>
      <c r="E525" s="779"/>
      <c r="F525" s="775"/>
      <c r="G525" s="775"/>
      <c r="H525" s="775"/>
      <c r="I525" s="775"/>
      <c r="J525" s="775"/>
      <c r="K525" s="495">
        <v>9680</v>
      </c>
      <c r="L525" s="775"/>
      <c r="M525" s="289"/>
      <c r="N525" s="775"/>
      <c r="O525" s="775"/>
      <c r="P525" s="775"/>
      <c r="Q525" s="775"/>
      <c r="R525" s="776"/>
    </row>
    <row r="526" spans="1:18" ht="29.25" customHeight="1">
      <c r="A526" s="157"/>
      <c r="B526" s="781" t="s">
        <v>184</v>
      </c>
      <c r="C526" s="782" t="s">
        <v>178</v>
      </c>
      <c r="D526" s="3075"/>
      <c r="E526" s="779"/>
      <c r="F526" s="775"/>
      <c r="G526" s="775"/>
      <c r="H526" s="775"/>
      <c r="I526" s="775"/>
      <c r="J526" s="775"/>
      <c r="K526" s="495">
        <v>13640</v>
      </c>
      <c r="L526" s="775"/>
      <c r="M526" s="289"/>
      <c r="N526" s="775"/>
      <c r="O526" s="775"/>
      <c r="P526" s="775"/>
      <c r="Q526" s="775"/>
      <c r="R526" s="776"/>
    </row>
    <row r="527" spans="1:18" ht="26.25" customHeight="1">
      <c r="A527" s="157"/>
      <c r="B527" s="781" t="s">
        <v>185</v>
      </c>
      <c r="C527" s="782" t="s">
        <v>178</v>
      </c>
      <c r="D527" s="3076"/>
      <c r="E527" s="779"/>
      <c r="F527" s="775"/>
      <c r="G527" s="775"/>
      <c r="H527" s="775"/>
      <c r="I527" s="775"/>
      <c r="J527" s="775"/>
      <c r="K527" s="495">
        <v>49610</v>
      </c>
      <c r="L527" s="775"/>
      <c r="M527" s="289"/>
      <c r="N527" s="775"/>
      <c r="O527" s="775"/>
      <c r="P527" s="775"/>
      <c r="Q527" s="775"/>
      <c r="R527" s="776"/>
    </row>
    <row r="528" spans="1:18" ht="30.75" customHeight="1">
      <c r="A528" s="157"/>
      <c r="B528" s="783" t="s">
        <v>186</v>
      </c>
      <c r="C528" s="778"/>
      <c r="D528" s="789"/>
      <c r="E528" s="779"/>
      <c r="F528" s="775"/>
      <c r="G528" s="775"/>
      <c r="H528" s="775"/>
      <c r="I528" s="775"/>
      <c r="J528" s="775"/>
      <c r="K528" s="775"/>
      <c r="L528" s="775"/>
      <c r="M528" s="289"/>
      <c r="N528" s="775"/>
      <c r="O528" s="775"/>
      <c r="P528" s="775"/>
      <c r="Q528" s="775"/>
      <c r="R528" s="776"/>
    </row>
    <row r="529" spans="1:18" ht="47.25" customHeight="1">
      <c r="A529" s="157"/>
      <c r="B529" s="781" t="s">
        <v>187</v>
      </c>
      <c r="C529" s="782" t="s">
        <v>188</v>
      </c>
      <c r="D529" s="3074" t="s">
        <v>1565</v>
      </c>
      <c r="E529" s="779"/>
      <c r="F529" s="775"/>
      <c r="G529" s="775"/>
      <c r="H529" s="775"/>
      <c r="I529" s="775"/>
      <c r="J529" s="775"/>
      <c r="K529" s="495">
        <v>20420</v>
      </c>
      <c r="L529" s="775"/>
      <c r="M529" s="289"/>
      <c r="N529" s="775"/>
      <c r="O529" s="775"/>
      <c r="P529" s="775"/>
      <c r="Q529" s="775"/>
      <c r="R529" s="776"/>
    </row>
    <row r="530" spans="1:18" ht="51" customHeight="1">
      <c r="A530" s="157"/>
      <c r="B530" s="781" t="s">
        <v>189</v>
      </c>
      <c r="C530" s="782" t="s">
        <v>188</v>
      </c>
      <c r="D530" s="3075"/>
      <c r="E530" s="983"/>
      <c r="F530" s="984"/>
      <c r="G530" s="984"/>
      <c r="H530" s="984"/>
      <c r="I530" s="984"/>
      <c r="J530" s="984"/>
      <c r="K530" s="730">
        <v>23700</v>
      </c>
      <c r="L530" s="984"/>
      <c r="M530" s="291"/>
      <c r="N530" s="984"/>
      <c r="O530" s="984"/>
      <c r="P530" s="984"/>
      <c r="Q530" s="984"/>
      <c r="R530" s="985"/>
    </row>
    <row r="531" spans="1:18" ht="35.25" customHeight="1">
      <c r="A531" s="157"/>
      <c r="B531" s="784" t="s">
        <v>1509</v>
      </c>
      <c r="C531" s="785" t="s">
        <v>190</v>
      </c>
      <c r="D531" s="3161"/>
      <c r="E531" s="779"/>
      <c r="F531" s="775"/>
      <c r="G531" s="775"/>
      <c r="H531" s="775"/>
      <c r="I531" s="775"/>
      <c r="J531" s="775"/>
      <c r="K531" s="495">
        <v>190880</v>
      </c>
      <c r="L531" s="775"/>
      <c r="M531" s="289"/>
      <c r="N531" s="775"/>
      <c r="O531" s="775"/>
      <c r="P531" s="289"/>
      <c r="Q531" s="289"/>
      <c r="R531" s="154"/>
    </row>
    <row r="532" spans="1:18" ht="25.5" customHeight="1">
      <c r="A532" s="271"/>
      <c r="B532" s="786" t="s">
        <v>1510</v>
      </c>
      <c r="C532" s="235" t="s">
        <v>190</v>
      </c>
      <c r="D532" s="3076"/>
      <c r="E532" s="328"/>
      <c r="F532" s="854"/>
      <c r="G532" s="854"/>
      <c r="H532" s="855"/>
      <c r="I532" s="854"/>
      <c r="J532" s="854"/>
      <c r="K532" s="893">
        <v>265100</v>
      </c>
      <c r="L532" s="854"/>
      <c r="M532" s="855"/>
      <c r="N532" s="855"/>
      <c r="O532" s="855"/>
      <c r="P532" s="855"/>
      <c r="Q532" s="855"/>
      <c r="R532" s="1282"/>
    </row>
    <row r="533" spans="1:18" ht="38.25" customHeight="1">
      <c r="A533" s="769">
        <v>3</v>
      </c>
      <c r="B533" s="3022" t="s">
        <v>2265</v>
      </c>
      <c r="C533" s="3023"/>
      <c r="D533" s="3023"/>
      <c r="E533" s="3023"/>
      <c r="F533" s="3023"/>
      <c r="G533" s="3023"/>
      <c r="H533" s="3023"/>
      <c r="I533" s="3023"/>
      <c r="J533" s="3023"/>
      <c r="K533" s="3023"/>
      <c r="L533" s="3023"/>
      <c r="M533" s="3023"/>
      <c r="N533" s="3023"/>
      <c r="O533" s="3023"/>
      <c r="P533" s="3023"/>
      <c r="Q533" s="3023"/>
      <c r="R533" s="3024"/>
    </row>
    <row r="534" spans="1:18" ht="27.75" customHeight="1">
      <c r="A534" s="769" t="s">
        <v>1623</v>
      </c>
      <c r="B534" s="3325" t="s">
        <v>1984</v>
      </c>
      <c r="C534" s="3326"/>
      <c r="D534" s="3326"/>
      <c r="E534" s="3326"/>
      <c r="F534" s="3326"/>
      <c r="G534" s="3326"/>
      <c r="H534" s="3326"/>
      <c r="I534" s="3326"/>
      <c r="J534" s="3326"/>
      <c r="K534" s="3326"/>
      <c r="L534" s="3326"/>
      <c r="M534" s="3326"/>
      <c r="N534" s="3326"/>
      <c r="O534" s="3326"/>
      <c r="P534" s="3326"/>
      <c r="Q534" s="3326"/>
      <c r="R534" s="3326"/>
    </row>
    <row r="535" spans="1:18" ht="47.25">
      <c r="A535" s="271"/>
      <c r="B535" s="645" t="s">
        <v>1983</v>
      </c>
      <c r="C535" s="380" t="s">
        <v>1292</v>
      </c>
      <c r="D535" s="1281"/>
      <c r="E535" s="896"/>
      <c r="F535" s="896"/>
      <c r="G535" s="896"/>
      <c r="H535" s="896"/>
      <c r="I535" s="896"/>
      <c r="J535" s="896"/>
      <c r="K535" s="1273">
        <v>1920000</v>
      </c>
      <c r="L535" s="896"/>
      <c r="M535" s="896"/>
      <c r="N535" s="896"/>
      <c r="O535" s="896"/>
      <c r="P535" s="896"/>
      <c r="Q535" s="896"/>
      <c r="R535" s="897"/>
    </row>
    <row r="536" spans="1:18" ht="47.25">
      <c r="A536" s="271"/>
      <c r="B536" s="645" t="s">
        <v>1983</v>
      </c>
      <c r="C536" s="380" t="s">
        <v>1292</v>
      </c>
      <c r="D536" s="1281"/>
      <c r="E536" s="896"/>
      <c r="F536" s="896"/>
      <c r="G536" s="896"/>
      <c r="H536" s="896"/>
      <c r="I536" s="896"/>
      <c r="J536" s="896"/>
      <c r="K536" s="1273">
        <v>2560000</v>
      </c>
      <c r="L536" s="896"/>
      <c r="M536" s="896"/>
      <c r="N536" s="896"/>
      <c r="O536" s="896"/>
      <c r="P536" s="896"/>
      <c r="Q536" s="896"/>
      <c r="R536" s="897"/>
    </row>
    <row r="537" spans="1:18" ht="51" customHeight="1">
      <c r="A537" s="271"/>
      <c r="B537" s="1335" t="s">
        <v>2066</v>
      </c>
      <c r="C537" s="233" t="s">
        <v>1292</v>
      </c>
      <c r="D537" s="1281"/>
      <c r="E537" s="896"/>
      <c r="F537" s="896"/>
      <c r="G537" s="896"/>
      <c r="H537" s="896"/>
      <c r="I537" s="896"/>
      <c r="J537" s="896"/>
      <c r="K537" s="1336">
        <v>3700000</v>
      </c>
      <c r="L537" s="896"/>
      <c r="M537" s="896"/>
      <c r="N537" s="896"/>
      <c r="O537" s="896"/>
      <c r="P537" s="896"/>
      <c r="Q537" s="896"/>
      <c r="R537" s="897"/>
    </row>
    <row r="538" spans="1:18" ht="47.25">
      <c r="A538" s="271"/>
      <c r="B538" s="1335" t="s">
        <v>2067</v>
      </c>
      <c r="C538" s="233" t="s">
        <v>1292</v>
      </c>
      <c r="D538" s="896"/>
      <c r="E538" s="896"/>
      <c r="F538" s="896"/>
      <c r="G538" s="896"/>
      <c r="H538" s="896"/>
      <c r="I538" s="896"/>
      <c r="J538" s="896"/>
      <c r="K538" s="1336">
        <v>4600000</v>
      </c>
      <c r="L538" s="896"/>
      <c r="M538" s="896"/>
      <c r="N538" s="896"/>
      <c r="O538" s="896"/>
      <c r="P538" s="896"/>
      <c r="Q538" s="896"/>
      <c r="R538" s="897"/>
    </row>
    <row r="539" spans="1:18" ht="47.25">
      <c r="A539" s="271"/>
      <c r="B539" s="1335" t="s">
        <v>2068</v>
      </c>
      <c r="C539" s="233" t="s">
        <v>1292</v>
      </c>
      <c r="D539" s="896"/>
      <c r="E539" s="896"/>
      <c r="F539" s="896"/>
      <c r="G539" s="896"/>
      <c r="H539" s="896"/>
      <c r="I539" s="896"/>
      <c r="J539" s="896"/>
      <c r="K539" s="1336">
        <v>3040000</v>
      </c>
      <c r="L539" s="896"/>
      <c r="M539" s="896"/>
      <c r="N539" s="896"/>
      <c r="O539" s="896"/>
      <c r="P539" s="896"/>
      <c r="Q539" s="896"/>
      <c r="R539" s="897"/>
    </row>
    <row r="540" spans="1:18" ht="47.25">
      <c r="A540" s="271"/>
      <c r="B540" s="1335" t="s">
        <v>2069</v>
      </c>
      <c r="C540" s="233" t="s">
        <v>1292</v>
      </c>
      <c r="D540" s="896"/>
      <c r="E540" s="896"/>
      <c r="F540" s="896"/>
      <c r="G540" s="896"/>
      <c r="H540" s="896"/>
      <c r="I540" s="896"/>
      <c r="J540" s="896"/>
      <c r="K540" s="1336">
        <v>3500000</v>
      </c>
      <c r="L540" s="896"/>
      <c r="M540" s="896"/>
      <c r="N540" s="896"/>
      <c r="O540" s="896"/>
      <c r="P540" s="896"/>
      <c r="Q540" s="896"/>
      <c r="R540" s="897"/>
    </row>
    <row r="541" spans="1:18" ht="47.25">
      <c r="A541" s="271"/>
      <c r="B541" s="1335" t="s">
        <v>2070</v>
      </c>
      <c r="C541" s="233" t="s">
        <v>1292</v>
      </c>
      <c r="D541" s="896"/>
      <c r="E541" s="896"/>
      <c r="F541" s="896"/>
      <c r="G541" s="896"/>
      <c r="H541" s="896"/>
      <c r="I541" s="896"/>
      <c r="J541" s="896"/>
      <c r="K541" s="1336">
        <v>6600000</v>
      </c>
      <c r="L541" s="896"/>
      <c r="M541" s="896"/>
      <c r="N541" s="896"/>
      <c r="O541" s="896"/>
      <c r="P541" s="896"/>
      <c r="Q541" s="896"/>
      <c r="R541" s="897"/>
    </row>
    <row r="542" spans="1:18" ht="47.25">
      <c r="A542" s="271"/>
      <c r="B542" s="1335" t="s">
        <v>2071</v>
      </c>
      <c r="C542" s="233" t="s">
        <v>1292</v>
      </c>
      <c r="D542" s="896"/>
      <c r="E542" s="896"/>
      <c r="F542" s="896"/>
      <c r="G542" s="896"/>
      <c r="H542" s="896"/>
      <c r="I542" s="896"/>
      <c r="J542" s="896"/>
      <c r="K542" s="1336">
        <v>18740000</v>
      </c>
      <c r="L542" s="896"/>
      <c r="M542" s="896"/>
      <c r="N542" s="896"/>
      <c r="O542" s="896"/>
      <c r="P542" s="896"/>
      <c r="Q542" s="896"/>
      <c r="R542" s="897"/>
    </row>
    <row r="543" spans="1:18" ht="47.25">
      <c r="A543" s="271"/>
      <c r="B543" s="1335" t="s">
        <v>2072</v>
      </c>
      <c r="C543" s="233" t="s">
        <v>1292</v>
      </c>
      <c r="D543" s="896"/>
      <c r="E543" s="896"/>
      <c r="F543" s="896"/>
      <c r="G543" s="896"/>
      <c r="H543" s="896"/>
      <c r="I543" s="896"/>
      <c r="J543" s="896"/>
      <c r="K543" s="1336">
        <v>23020000</v>
      </c>
      <c r="L543" s="896"/>
      <c r="M543" s="896"/>
      <c r="N543" s="896"/>
      <c r="O543" s="896"/>
      <c r="P543" s="896"/>
      <c r="Q543" s="896"/>
      <c r="R543" s="897"/>
    </row>
    <row r="544" spans="1:18" ht="47.25">
      <c r="A544" s="271"/>
      <c r="B544" s="1335" t="s">
        <v>2073</v>
      </c>
      <c r="C544" s="233" t="s">
        <v>1292</v>
      </c>
      <c r="D544" s="896"/>
      <c r="E544" s="896"/>
      <c r="F544" s="896"/>
      <c r="G544" s="896"/>
      <c r="H544" s="896"/>
      <c r="I544" s="896"/>
      <c r="J544" s="896"/>
      <c r="K544" s="1336">
        <v>26170000</v>
      </c>
      <c r="L544" s="896"/>
      <c r="M544" s="896"/>
      <c r="N544" s="896"/>
      <c r="O544" s="896"/>
      <c r="P544" s="896"/>
      <c r="Q544" s="896"/>
      <c r="R544" s="897"/>
    </row>
    <row r="545" spans="1:18" ht="47.25">
      <c r="A545" s="271"/>
      <c r="B545" s="1335" t="s">
        <v>2074</v>
      </c>
      <c r="C545" s="233" t="s">
        <v>1292</v>
      </c>
      <c r="D545" s="896"/>
      <c r="E545" s="896"/>
      <c r="F545" s="896"/>
      <c r="G545" s="896"/>
      <c r="H545" s="896"/>
      <c r="I545" s="896"/>
      <c r="J545" s="896"/>
      <c r="K545" s="1337">
        <v>3400000</v>
      </c>
      <c r="L545" s="896"/>
      <c r="M545" s="896"/>
      <c r="N545" s="896"/>
      <c r="O545" s="896"/>
      <c r="P545" s="896"/>
      <c r="Q545" s="896"/>
      <c r="R545" s="897"/>
    </row>
    <row r="546" spans="1:18" ht="47.25">
      <c r="A546" s="271"/>
      <c r="B546" s="1335" t="s">
        <v>2075</v>
      </c>
      <c r="C546" s="233" t="s">
        <v>1292</v>
      </c>
      <c r="D546" s="896"/>
      <c r="E546" s="896"/>
      <c r="F546" s="896"/>
      <c r="G546" s="896"/>
      <c r="H546" s="896"/>
      <c r="I546" s="896"/>
      <c r="J546" s="896"/>
      <c r="K546" s="1337">
        <v>3600000</v>
      </c>
      <c r="L546" s="896"/>
      <c r="M546" s="896"/>
      <c r="N546" s="896"/>
      <c r="O546" s="896"/>
      <c r="P546" s="896"/>
      <c r="Q546" s="896"/>
      <c r="R546" s="897"/>
    </row>
    <row r="547" spans="1:18" ht="36" customHeight="1">
      <c r="A547" s="769" t="s">
        <v>1624</v>
      </c>
      <c r="B547" s="3325" t="s">
        <v>2076</v>
      </c>
      <c r="C547" s="3326"/>
      <c r="D547" s="3326"/>
      <c r="E547" s="3326"/>
      <c r="F547" s="3326"/>
      <c r="G547" s="3326"/>
      <c r="H547" s="3326"/>
      <c r="I547" s="3326"/>
      <c r="J547" s="3326"/>
      <c r="K547" s="3326"/>
      <c r="L547" s="3326"/>
      <c r="M547" s="3326"/>
      <c r="N547" s="3326"/>
      <c r="O547" s="3326"/>
      <c r="P547" s="3326"/>
      <c r="Q547" s="3326"/>
      <c r="R547" s="3327"/>
    </row>
    <row r="548" spans="1:18" ht="47.25">
      <c r="A548" s="271"/>
      <c r="B548" s="1274" t="s">
        <v>2077</v>
      </c>
      <c r="C548" s="233" t="s">
        <v>1292</v>
      </c>
      <c r="D548" s="896"/>
      <c r="E548" s="896"/>
      <c r="F548" s="896"/>
      <c r="G548" s="896"/>
      <c r="H548" s="896"/>
      <c r="I548" s="896"/>
      <c r="J548" s="896"/>
      <c r="K548" s="988">
        <v>6820000</v>
      </c>
      <c r="L548" s="896"/>
      <c r="M548" s="896"/>
      <c r="N548" s="896"/>
      <c r="O548" s="896"/>
      <c r="P548" s="896"/>
      <c r="Q548" s="896"/>
      <c r="R548" s="897"/>
    </row>
    <row r="549" spans="1:18" ht="47.25">
      <c r="A549" s="271"/>
      <c r="B549" s="1274" t="s">
        <v>2078</v>
      </c>
      <c r="C549" s="233" t="s">
        <v>1292</v>
      </c>
      <c r="D549" s="896"/>
      <c r="E549" s="896"/>
      <c r="F549" s="896"/>
      <c r="G549" s="896"/>
      <c r="H549" s="896"/>
      <c r="I549" s="896"/>
      <c r="J549" s="896"/>
      <c r="K549" s="988">
        <v>7150000</v>
      </c>
      <c r="L549" s="896"/>
      <c r="M549" s="896"/>
      <c r="N549" s="896"/>
      <c r="O549" s="896"/>
      <c r="P549" s="896"/>
      <c r="Q549" s="896"/>
      <c r="R549" s="897"/>
    </row>
    <row r="550" spans="1:18" ht="47.25">
      <c r="A550" s="271"/>
      <c r="B550" s="1274" t="s">
        <v>2079</v>
      </c>
      <c r="C550" s="233" t="s">
        <v>1292</v>
      </c>
      <c r="D550" s="896"/>
      <c r="E550" s="896"/>
      <c r="F550" s="896"/>
      <c r="G550" s="896"/>
      <c r="H550" s="896"/>
      <c r="I550" s="896"/>
      <c r="J550" s="896"/>
      <c r="K550" s="988">
        <v>7058700</v>
      </c>
      <c r="L550" s="896"/>
      <c r="M550" s="896"/>
      <c r="N550" s="896"/>
      <c r="O550" s="896"/>
      <c r="P550" s="896"/>
      <c r="Q550" s="896"/>
      <c r="R550" s="897"/>
    </row>
    <row r="551" spans="1:18" ht="47.25">
      <c r="A551" s="271"/>
      <c r="B551" s="1274" t="s">
        <v>2080</v>
      </c>
      <c r="C551" s="233" t="s">
        <v>1292</v>
      </c>
      <c r="D551" s="896"/>
      <c r="E551" s="896"/>
      <c r="F551" s="896"/>
      <c r="G551" s="896"/>
      <c r="H551" s="896"/>
      <c r="I551" s="896"/>
      <c r="J551" s="896"/>
      <c r="K551" s="988">
        <v>7399000</v>
      </c>
      <c r="L551" s="896"/>
      <c r="M551" s="896"/>
      <c r="N551" s="896"/>
      <c r="O551" s="896"/>
      <c r="P551" s="896"/>
      <c r="Q551" s="896"/>
      <c r="R551" s="897"/>
    </row>
    <row r="552" spans="1:18" ht="47.25">
      <c r="A552" s="271"/>
      <c r="B552" s="1274" t="s">
        <v>2081</v>
      </c>
      <c r="C552" s="233" t="s">
        <v>1292</v>
      </c>
      <c r="D552" s="896"/>
      <c r="E552" s="896"/>
      <c r="F552" s="896"/>
      <c r="G552" s="896"/>
      <c r="H552" s="896"/>
      <c r="I552" s="896"/>
      <c r="J552" s="896"/>
      <c r="K552" s="988">
        <v>7744000</v>
      </c>
      <c r="L552" s="896"/>
      <c r="M552" s="896"/>
      <c r="N552" s="896"/>
      <c r="O552" s="896"/>
      <c r="P552" s="896"/>
      <c r="Q552" s="896"/>
      <c r="R552" s="897"/>
    </row>
    <row r="553" spans="1:18" ht="18.75" customHeight="1">
      <c r="A553" s="769" t="s">
        <v>1625</v>
      </c>
      <c r="B553" s="3325" t="s">
        <v>2090</v>
      </c>
      <c r="C553" s="3326"/>
      <c r="D553" s="3326"/>
      <c r="E553" s="3326"/>
      <c r="F553" s="3326"/>
      <c r="G553" s="3326"/>
      <c r="H553" s="3326"/>
      <c r="I553" s="3326"/>
      <c r="J553" s="3326"/>
      <c r="K553" s="3326"/>
      <c r="L553" s="3326"/>
      <c r="M553" s="3326"/>
      <c r="N553" s="3326"/>
      <c r="O553" s="3326"/>
      <c r="P553" s="3326"/>
      <c r="Q553" s="3326"/>
      <c r="R553" s="3327"/>
    </row>
    <row r="554" spans="1:18" ht="47.25">
      <c r="A554" s="271"/>
      <c r="B554" s="1338" t="s">
        <v>2088</v>
      </c>
      <c r="C554" s="233" t="s">
        <v>1292</v>
      </c>
      <c r="D554" s="896"/>
      <c r="E554" s="896"/>
      <c r="F554" s="896"/>
      <c r="G554" s="896"/>
      <c r="H554" s="896"/>
      <c r="I554" s="896"/>
      <c r="J554" s="896"/>
      <c r="K554" s="988">
        <v>6000000</v>
      </c>
      <c r="L554" s="896"/>
      <c r="M554" s="896"/>
      <c r="N554" s="896"/>
      <c r="O554" s="896"/>
      <c r="P554" s="896"/>
      <c r="Q554" s="896"/>
      <c r="R554" s="897"/>
    </row>
    <row r="555" spans="1:18" ht="47.25">
      <c r="A555" s="271"/>
      <c r="B555" s="1338" t="s">
        <v>2089</v>
      </c>
      <c r="C555" s="233" t="s">
        <v>1292</v>
      </c>
      <c r="D555" s="896"/>
      <c r="E555" s="896"/>
      <c r="F555" s="896"/>
      <c r="G555" s="896"/>
      <c r="H555" s="896"/>
      <c r="I555" s="896"/>
      <c r="J555" s="896"/>
      <c r="K555" s="988">
        <v>7000000</v>
      </c>
      <c r="L555" s="896"/>
      <c r="M555" s="896"/>
      <c r="N555" s="896"/>
      <c r="O555" s="896"/>
      <c r="P555" s="896"/>
      <c r="Q555" s="896"/>
      <c r="R555" s="897"/>
    </row>
    <row r="556" spans="1:18" ht="47.25">
      <c r="A556" s="271"/>
      <c r="B556" s="1338" t="s">
        <v>2091</v>
      </c>
      <c r="C556" s="233" t="s">
        <v>1292</v>
      </c>
      <c r="D556" s="896"/>
      <c r="E556" s="896"/>
      <c r="F556" s="896"/>
      <c r="G556" s="896"/>
      <c r="H556" s="896"/>
      <c r="I556" s="896"/>
      <c r="J556" s="896"/>
      <c r="K556" s="988">
        <v>7200000</v>
      </c>
      <c r="L556" s="896"/>
      <c r="M556" s="896"/>
      <c r="N556" s="896"/>
      <c r="O556" s="896"/>
      <c r="P556" s="896"/>
      <c r="Q556" s="896"/>
      <c r="R556" s="897"/>
    </row>
    <row r="557" spans="1:18" ht="47.25">
      <c r="A557" s="271"/>
      <c r="B557" s="1338" t="s">
        <v>2092</v>
      </c>
      <c r="C557" s="233" t="s">
        <v>1292</v>
      </c>
      <c r="D557" s="896"/>
      <c r="E557" s="896"/>
      <c r="F557" s="896"/>
      <c r="G557" s="896"/>
      <c r="H557" s="896"/>
      <c r="I557" s="896"/>
      <c r="J557" s="896"/>
      <c r="K557" s="988">
        <v>7500000</v>
      </c>
      <c r="L557" s="896"/>
      <c r="M557" s="896"/>
      <c r="N557" s="896"/>
      <c r="O557" s="896"/>
      <c r="P557" s="896"/>
      <c r="Q557" s="896"/>
      <c r="R557" s="897"/>
    </row>
    <row r="558" spans="1:18" ht="47.25">
      <c r="A558" s="271"/>
      <c r="B558" s="1338" t="s">
        <v>2093</v>
      </c>
      <c r="C558" s="233" t="s">
        <v>1292</v>
      </c>
      <c r="D558" s="896"/>
      <c r="E558" s="896"/>
      <c r="F558" s="896"/>
      <c r="G558" s="896"/>
      <c r="H558" s="896"/>
      <c r="I558" s="896"/>
      <c r="J558" s="896"/>
      <c r="K558" s="988">
        <v>9000000</v>
      </c>
      <c r="L558" s="896"/>
      <c r="M558" s="896"/>
      <c r="N558" s="896"/>
      <c r="O558" s="896"/>
      <c r="P558" s="896"/>
      <c r="Q558" s="896"/>
      <c r="R558" s="897"/>
    </row>
    <row r="559" spans="1:18" ht="41.25" customHeight="1">
      <c r="A559" s="769" t="s">
        <v>1626</v>
      </c>
      <c r="B559" s="3325" t="s">
        <v>2094</v>
      </c>
      <c r="C559" s="3326"/>
      <c r="D559" s="3326"/>
      <c r="E559" s="3326"/>
      <c r="F559" s="3326"/>
      <c r="G559" s="3326"/>
      <c r="H559" s="3326"/>
      <c r="I559" s="3326"/>
      <c r="J559" s="3326"/>
      <c r="K559" s="3326"/>
      <c r="L559" s="3326"/>
      <c r="M559" s="3326"/>
      <c r="N559" s="3326"/>
      <c r="O559" s="3326"/>
      <c r="P559" s="3326"/>
      <c r="Q559" s="3326"/>
      <c r="R559" s="3327"/>
    </row>
    <row r="560" spans="1:18" ht="59.25" customHeight="1">
      <c r="A560" s="271"/>
      <c r="B560" s="1339" t="s">
        <v>2084</v>
      </c>
      <c r="C560" s="380" t="s">
        <v>1292</v>
      </c>
      <c r="D560" s="1281"/>
      <c r="E560" s="896"/>
      <c r="F560" s="896"/>
      <c r="G560" s="896"/>
      <c r="H560" s="896"/>
      <c r="I560" s="896"/>
      <c r="J560" s="896"/>
      <c r="K560" s="988">
        <v>1342000</v>
      </c>
      <c r="L560" s="896"/>
      <c r="M560" s="896"/>
      <c r="N560" s="896"/>
      <c r="O560" s="896"/>
      <c r="P560" s="896"/>
      <c r="Q560" s="896"/>
      <c r="R560" s="897"/>
    </row>
    <row r="561" spans="1:18" ht="45.75" customHeight="1">
      <c r="A561" s="271"/>
      <c r="B561" s="1340" t="s">
        <v>2085</v>
      </c>
      <c r="C561" s="380" t="s">
        <v>1292</v>
      </c>
      <c r="D561" s="1281"/>
      <c r="E561" s="896"/>
      <c r="F561" s="896"/>
      <c r="G561" s="896"/>
      <c r="H561" s="896"/>
      <c r="I561" s="896"/>
      <c r="J561" s="896"/>
      <c r="K561" s="988">
        <v>1406000</v>
      </c>
      <c r="L561" s="896"/>
      <c r="M561" s="896"/>
      <c r="N561" s="896"/>
      <c r="O561" s="896"/>
      <c r="P561" s="896"/>
      <c r="Q561" s="896"/>
      <c r="R561" s="897"/>
    </row>
    <row r="562" spans="1:18" ht="47.25">
      <c r="A562" s="271"/>
      <c r="B562" s="1340" t="s">
        <v>2086</v>
      </c>
      <c r="C562" s="233" t="s">
        <v>1292</v>
      </c>
      <c r="D562" s="896"/>
      <c r="E562" s="896"/>
      <c r="F562" s="896"/>
      <c r="G562" s="896"/>
      <c r="H562" s="896"/>
      <c r="I562" s="896"/>
      <c r="J562" s="896"/>
      <c r="K562" s="988">
        <v>2252000</v>
      </c>
      <c r="L562" s="896"/>
      <c r="M562" s="896"/>
      <c r="N562" s="896"/>
      <c r="O562" s="896"/>
      <c r="P562" s="896"/>
      <c r="Q562" s="896"/>
      <c r="R562" s="897"/>
    </row>
    <row r="563" spans="1:18" ht="47.25">
      <c r="A563" s="271"/>
      <c r="B563" s="1338" t="s">
        <v>2092</v>
      </c>
      <c r="C563" s="233" t="s">
        <v>1292</v>
      </c>
      <c r="D563" s="896"/>
      <c r="E563" s="896"/>
      <c r="F563" s="896"/>
      <c r="G563" s="896"/>
      <c r="H563" s="896"/>
      <c r="I563" s="896"/>
      <c r="J563" s="896"/>
      <c r="K563" s="988">
        <v>2582000</v>
      </c>
      <c r="L563" s="896"/>
      <c r="M563" s="896"/>
      <c r="N563" s="896"/>
      <c r="O563" s="896"/>
      <c r="P563" s="896"/>
      <c r="Q563" s="896"/>
      <c r="R563" s="897"/>
    </row>
    <row r="564" spans="1:18" ht="47.25">
      <c r="A564" s="271"/>
      <c r="B564" s="1338" t="s">
        <v>2093</v>
      </c>
      <c r="C564" s="233" t="s">
        <v>1292</v>
      </c>
      <c r="D564" s="896"/>
      <c r="E564" s="896"/>
      <c r="F564" s="896"/>
      <c r="G564" s="896"/>
      <c r="H564" s="896"/>
      <c r="I564" s="896"/>
      <c r="J564" s="896"/>
      <c r="K564" s="988">
        <v>2746000</v>
      </c>
      <c r="L564" s="896"/>
      <c r="M564" s="896"/>
      <c r="N564" s="896"/>
      <c r="O564" s="896"/>
      <c r="P564" s="896"/>
      <c r="Q564" s="896"/>
      <c r="R564" s="897"/>
    </row>
    <row r="565" spans="1:18" ht="47.25">
      <c r="A565" s="271"/>
      <c r="B565" s="1340" t="s">
        <v>2087</v>
      </c>
      <c r="C565" s="233" t="s">
        <v>1292</v>
      </c>
      <c r="D565" s="896"/>
      <c r="E565" s="896"/>
      <c r="F565" s="896"/>
      <c r="G565" s="896"/>
      <c r="H565" s="896"/>
      <c r="I565" s="896"/>
      <c r="J565" s="896"/>
      <c r="K565" s="988">
        <v>3328000</v>
      </c>
      <c r="L565" s="896"/>
      <c r="M565" s="896"/>
      <c r="N565" s="896"/>
      <c r="O565" s="896"/>
      <c r="P565" s="896"/>
      <c r="Q565" s="896"/>
      <c r="R565" s="897"/>
    </row>
    <row r="566" spans="1:18" ht="39" customHeight="1">
      <c r="A566" s="769" t="s">
        <v>1627</v>
      </c>
      <c r="B566" s="990"/>
      <c r="C566" s="3328" t="s">
        <v>2095</v>
      </c>
      <c r="D566" s="3329"/>
      <c r="E566" s="3329"/>
      <c r="F566" s="3329"/>
      <c r="G566" s="3329"/>
      <c r="H566" s="3329"/>
      <c r="I566" s="3329"/>
      <c r="J566" s="3329"/>
      <c r="K566" s="3329"/>
      <c r="L566" s="3329"/>
      <c r="M566" s="3329"/>
      <c r="N566" s="3329"/>
      <c r="O566" s="3329"/>
      <c r="P566" s="3329"/>
      <c r="Q566" s="3329"/>
      <c r="R566" s="3330"/>
    </row>
    <row r="567" spans="1:18" ht="47.25">
      <c r="A567" s="271"/>
      <c r="B567" s="1275" t="s">
        <v>2096</v>
      </c>
      <c r="C567" s="380" t="s">
        <v>1292</v>
      </c>
      <c r="D567" s="1281"/>
      <c r="E567" s="896"/>
      <c r="F567" s="896"/>
      <c r="G567" s="896"/>
      <c r="H567" s="896"/>
      <c r="I567" s="896"/>
      <c r="J567" s="896"/>
      <c r="K567" s="988">
        <v>1712000</v>
      </c>
      <c r="L567" s="896"/>
      <c r="M567" s="896"/>
      <c r="N567" s="896"/>
      <c r="O567" s="896"/>
      <c r="P567" s="896"/>
      <c r="Q567" s="896"/>
      <c r="R567" s="897"/>
    </row>
    <row r="568" spans="1:18" ht="47.25">
      <c r="A568" s="271"/>
      <c r="B568" s="1275" t="s">
        <v>2097</v>
      </c>
      <c r="C568" s="380" t="s">
        <v>1292</v>
      </c>
      <c r="D568" s="1281"/>
      <c r="E568" s="896"/>
      <c r="F568" s="896"/>
      <c r="G568" s="896"/>
      <c r="H568" s="896"/>
      <c r="I568" s="896"/>
      <c r="J568" s="896"/>
      <c r="K568" s="988">
        <v>2562000</v>
      </c>
      <c r="L568" s="896"/>
      <c r="M568" s="896"/>
      <c r="N568" s="896"/>
      <c r="O568" s="896"/>
      <c r="P568" s="896"/>
      <c r="Q568" s="896"/>
      <c r="R568" s="897"/>
    </row>
    <row r="569" spans="1:18" ht="47.25">
      <c r="A569" s="271"/>
      <c r="B569" s="1275" t="s">
        <v>2098</v>
      </c>
      <c r="C569" s="233" t="s">
        <v>1292</v>
      </c>
      <c r="D569" s="896"/>
      <c r="E569" s="896"/>
      <c r="F569" s="896"/>
      <c r="G569" s="896"/>
      <c r="H569" s="896"/>
      <c r="I569" s="896"/>
      <c r="J569" s="896"/>
      <c r="K569" s="988">
        <v>2604000</v>
      </c>
      <c r="L569" s="896"/>
      <c r="M569" s="896"/>
      <c r="N569" s="896"/>
      <c r="O569" s="896"/>
      <c r="P569" s="896"/>
      <c r="Q569" s="896"/>
      <c r="R569" s="897"/>
    </row>
    <row r="570" spans="1:18" ht="47.25">
      <c r="A570" s="271"/>
      <c r="B570" s="1275" t="s">
        <v>2099</v>
      </c>
      <c r="C570" s="233" t="s">
        <v>1292</v>
      </c>
      <c r="D570" s="896"/>
      <c r="E570" s="896"/>
      <c r="F570" s="896"/>
      <c r="G570" s="896"/>
      <c r="H570" s="896"/>
      <c r="I570" s="896"/>
      <c r="J570" s="896"/>
      <c r="K570" s="988">
        <v>3310000</v>
      </c>
      <c r="L570" s="896"/>
      <c r="M570" s="896"/>
      <c r="N570" s="896"/>
      <c r="O570" s="896"/>
      <c r="P570" s="896"/>
      <c r="Q570" s="896"/>
      <c r="R570" s="897"/>
    </row>
    <row r="571" spans="1:18" ht="32.25" customHeight="1">
      <c r="A571" s="769" t="s">
        <v>1995</v>
      </c>
      <c r="B571" s="990"/>
      <c r="C571" s="3325" t="s">
        <v>2011</v>
      </c>
      <c r="D571" s="3326"/>
      <c r="E571" s="3326"/>
      <c r="F571" s="3326"/>
      <c r="G571" s="3326"/>
      <c r="H571" s="3326"/>
      <c r="I571" s="3326"/>
      <c r="J571" s="3326"/>
      <c r="K571" s="3326"/>
      <c r="L571" s="3326"/>
      <c r="M571" s="3326"/>
      <c r="N571" s="3326"/>
      <c r="O571" s="3326"/>
      <c r="P571" s="3326"/>
      <c r="Q571" s="3326"/>
      <c r="R571" s="3327"/>
    </row>
    <row r="572" spans="1:18" ht="47.25">
      <c r="A572" s="271"/>
      <c r="B572" s="645" t="s">
        <v>2012</v>
      </c>
      <c r="C572" s="380" t="s">
        <v>1292</v>
      </c>
      <c r="D572" s="1281"/>
      <c r="E572" s="896"/>
      <c r="F572" s="896"/>
      <c r="G572" s="896"/>
      <c r="H572" s="896"/>
      <c r="I572" s="896"/>
      <c r="J572" s="896"/>
      <c r="K572" s="988">
        <v>3600000</v>
      </c>
      <c r="L572" s="896"/>
      <c r="M572" s="896"/>
      <c r="N572" s="896"/>
      <c r="O572" s="896"/>
      <c r="P572" s="896"/>
      <c r="Q572" s="896"/>
      <c r="R572" s="897"/>
    </row>
    <row r="573" spans="1:18" ht="47.25">
      <c r="A573" s="271"/>
      <c r="B573" s="645" t="s">
        <v>2013</v>
      </c>
      <c r="C573" s="380" t="s">
        <v>1292</v>
      </c>
      <c r="D573" s="1281"/>
      <c r="E573" s="896"/>
      <c r="F573" s="896"/>
      <c r="G573" s="896"/>
      <c r="H573" s="896"/>
      <c r="I573" s="896"/>
      <c r="J573" s="896"/>
      <c r="K573" s="988">
        <v>4600000</v>
      </c>
      <c r="L573" s="896"/>
      <c r="M573" s="896"/>
      <c r="N573" s="896"/>
      <c r="O573" s="896"/>
      <c r="P573" s="896"/>
      <c r="Q573" s="896"/>
      <c r="R573" s="897"/>
    </row>
    <row r="574" spans="1:18" ht="42" customHeight="1">
      <c r="A574" s="271"/>
      <c r="B574" s="1339" t="s">
        <v>2082</v>
      </c>
      <c r="C574" s="380" t="s">
        <v>1292</v>
      </c>
      <c r="D574" s="1281"/>
      <c r="E574" s="896"/>
      <c r="F574" s="896"/>
      <c r="G574" s="896"/>
      <c r="H574" s="896"/>
      <c r="I574" s="896"/>
      <c r="J574" s="896"/>
      <c r="K574" s="988">
        <v>6000000</v>
      </c>
      <c r="L574" s="896"/>
      <c r="M574" s="896"/>
      <c r="N574" s="896"/>
      <c r="O574" s="896"/>
      <c r="P574" s="896"/>
      <c r="Q574" s="896"/>
      <c r="R574" s="897"/>
    </row>
    <row r="575" spans="1:18" ht="37.5" customHeight="1">
      <c r="A575" s="271"/>
      <c r="B575" s="1340" t="s">
        <v>2083</v>
      </c>
      <c r="C575" s="380" t="s">
        <v>1292</v>
      </c>
      <c r="D575" s="1281"/>
      <c r="E575" s="896"/>
      <c r="F575" s="896"/>
      <c r="G575" s="896"/>
      <c r="H575" s="896"/>
      <c r="I575" s="896"/>
      <c r="J575" s="896"/>
      <c r="K575" s="988">
        <v>8000000</v>
      </c>
      <c r="L575" s="896"/>
      <c r="M575" s="896"/>
      <c r="N575" s="896"/>
      <c r="O575" s="896"/>
      <c r="P575" s="896"/>
      <c r="Q575" s="896"/>
      <c r="R575" s="897"/>
    </row>
    <row r="576" spans="1:18" ht="38.25" customHeight="1">
      <c r="A576" s="769">
        <v>4</v>
      </c>
      <c r="B576" s="3022" t="s">
        <v>2137</v>
      </c>
      <c r="C576" s="3023"/>
      <c r="D576" s="3023"/>
      <c r="E576" s="3023"/>
      <c r="F576" s="3023"/>
      <c r="G576" s="3023"/>
      <c r="H576" s="3023"/>
      <c r="I576" s="3023"/>
      <c r="J576" s="3023"/>
      <c r="K576" s="3023"/>
      <c r="L576" s="3023"/>
      <c r="M576" s="3023"/>
      <c r="N576" s="3023"/>
      <c r="O576" s="3023"/>
      <c r="P576" s="3023"/>
      <c r="Q576" s="3023"/>
      <c r="R576" s="3024"/>
    </row>
    <row r="577" spans="1:18" ht="24" customHeight="1">
      <c r="A577" s="769"/>
      <c r="B577" s="3022" t="s">
        <v>2273</v>
      </c>
      <c r="C577" s="3023"/>
      <c r="D577" s="3023"/>
      <c r="E577" s="3023"/>
      <c r="F577" s="3023"/>
      <c r="G577" s="3023"/>
      <c r="H577" s="3023"/>
      <c r="I577" s="3023"/>
      <c r="J577" s="3023"/>
      <c r="K577" s="3023"/>
      <c r="L577" s="3023"/>
      <c r="M577" s="3023"/>
      <c r="N577" s="3023"/>
      <c r="O577" s="3023"/>
      <c r="P577" s="3023"/>
      <c r="Q577" s="3023"/>
      <c r="R577" s="3023"/>
    </row>
    <row r="578" spans="1:18" ht="23.25" customHeight="1">
      <c r="A578" s="769"/>
      <c r="B578" s="1281"/>
      <c r="C578" s="2960" t="s">
        <v>2139</v>
      </c>
      <c r="D578" s="2960"/>
      <c r="E578" s="2960"/>
      <c r="F578" s="2960"/>
      <c r="G578" s="2960"/>
      <c r="H578" s="2960"/>
      <c r="I578" s="2960"/>
      <c r="J578" s="2960"/>
      <c r="K578" s="2960"/>
      <c r="L578" s="2960"/>
      <c r="M578" s="2960"/>
      <c r="N578" s="2960"/>
      <c r="O578" s="2960"/>
      <c r="P578" s="2960"/>
      <c r="Q578" s="2960"/>
      <c r="R578" s="2960"/>
    </row>
    <row r="579" spans="1:18" ht="18.75" customHeight="1">
      <c r="A579" s="769" t="s">
        <v>1623</v>
      </c>
      <c r="B579" s="3359" t="s">
        <v>2138</v>
      </c>
      <c r="C579" s="3360"/>
      <c r="D579" s="3360"/>
      <c r="E579" s="3360"/>
      <c r="F579" s="1348"/>
      <c r="G579" s="1348"/>
      <c r="H579" s="1348"/>
      <c r="I579" s="1348"/>
      <c r="J579" s="1348"/>
      <c r="K579" s="1348"/>
      <c r="L579" s="1348"/>
      <c r="M579" s="1348"/>
      <c r="N579" s="1348"/>
      <c r="O579" s="1348"/>
      <c r="P579" s="1348"/>
      <c r="Q579" s="1348"/>
      <c r="R579" s="1348"/>
    </row>
    <row r="580" spans="1:18" ht="18.75" customHeight="1">
      <c r="A580" s="769"/>
      <c r="B580" s="1351"/>
      <c r="C580" s="1352"/>
      <c r="D580" s="3326" t="s">
        <v>2145</v>
      </c>
      <c r="E580" s="3326"/>
      <c r="F580" s="3326"/>
      <c r="G580" s="1348"/>
      <c r="H580" s="1348"/>
      <c r="I580" s="1348"/>
      <c r="J580" s="1348"/>
      <c r="K580" s="1348"/>
      <c r="L580" s="1348"/>
      <c r="M580" s="1348"/>
      <c r="N580" s="1348"/>
      <c r="O580" s="1348"/>
      <c r="P580" s="1348"/>
      <c r="Q580" s="1348"/>
      <c r="R580" s="1348"/>
    </row>
    <row r="581" spans="1:18" ht="31.5">
      <c r="A581" s="271"/>
      <c r="B581" s="645" t="s">
        <v>2140</v>
      </c>
      <c r="C581" s="380" t="s">
        <v>1292</v>
      </c>
      <c r="D581" s="3339" t="s">
        <v>2155</v>
      </c>
      <c r="E581" s="3340"/>
      <c r="F581" s="3341"/>
      <c r="G581" s="3373">
        <v>9850000</v>
      </c>
      <c r="H581" s="3374"/>
      <c r="I581" s="3374"/>
      <c r="J581" s="3374"/>
      <c r="K581" s="3374"/>
      <c r="L581" s="3374"/>
      <c r="M581" s="3374"/>
      <c r="N581" s="3374"/>
      <c r="O581" s="3374"/>
      <c r="P581" s="3374"/>
      <c r="Q581" s="3374"/>
      <c r="R581" s="3375"/>
    </row>
    <row r="582" spans="1:18" ht="31.5" customHeight="1">
      <c r="A582" s="271"/>
      <c r="B582" s="645" t="s">
        <v>2141</v>
      </c>
      <c r="C582" s="380" t="s">
        <v>1292</v>
      </c>
      <c r="D582" s="3339" t="s">
        <v>2156</v>
      </c>
      <c r="E582" s="3340"/>
      <c r="F582" s="3341"/>
      <c r="G582" s="3373">
        <v>13450000</v>
      </c>
      <c r="H582" s="3374"/>
      <c r="I582" s="3374"/>
      <c r="J582" s="3374"/>
      <c r="K582" s="3374"/>
      <c r="L582" s="3374"/>
      <c r="M582" s="3374"/>
      <c r="N582" s="3374"/>
      <c r="O582" s="3374"/>
      <c r="P582" s="3374"/>
      <c r="Q582" s="3374"/>
      <c r="R582" s="3375"/>
    </row>
    <row r="583" spans="1:18" ht="31.5">
      <c r="A583" s="271"/>
      <c r="B583" s="645" t="s">
        <v>2142</v>
      </c>
      <c r="C583" s="233" t="s">
        <v>1292</v>
      </c>
      <c r="D583" s="3339" t="s">
        <v>2157</v>
      </c>
      <c r="E583" s="3340"/>
      <c r="F583" s="3341"/>
      <c r="G583" s="3373">
        <v>17850000</v>
      </c>
      <c r="H583" s="3374"/>
      <c r="I583" s="3374"/>
      <c r="J583" s="3374"/>
      <c r="K583" s="3374"/>
      <c r="L583" s="3374"/>
      <c r="M583" s="3374"/>
      <c r="N583" s="3374"/>
      <c r="O583" s="3374"/>
      <c r="P583" s="3374"/>
      <c r="Q583" s="3374"/>
      <c r="R583" s="3375"/>
    </row>
    <row r="584" spans="1:18" ht="31.5" customHeight="1">
      <c r="A584" s="271"/>
      <c r="B584" s="645" t="s">
        <v>2143</v>
      </c>
      <c r="C584" s="233" t="s">
        <v>1292</v>
      </c>
      <c r="D584" s="3339" t="s">
        <v>2158</v>
      </c>
      <c r="E584" s="3340"/>
      <c r="F584" s="3341"/>
      <c r="G584" s="3373">
        <v>19850000</v>
      </c>
      <c r="H584" s="3374"/>
      <c r="I584" s="3374"/>
      <c r="J584" s="3374"/>
      <c r="K584" s="3374"/>
      <c r="L584" s="3374"/>
      <c r="M584" s="3374"/>
      <c r="N584" s="3374"/>
      <c r="O584" s="3374"/>
      <c r="P584" s="3374"/>
      <c r="Q584" s="3374"/>
      <c r="R584" s="3375"/>
    </row>
    <row r="585" spans="1:18" ht="31.5" customHeight="1">
      <c r="A585" s="271"/>
      <c r="B585" s="645" t="s">
        <v>2144</v>
      </c>
      <c r="C585" s="233" t="s">
        <v>1292</v>
      </c>
      <c r="D585" s="3339" t="s">
        <v>2159</v>
      </c>
      <c r="E585" s="3340"/>
      <c r="F585" s="3341"/>
      <c r="G585" s="3373">
        <v>23450000</v>
      </c>
      <c r="H585" s="3374"/>
      <c r="I585" s="3374"/>
      <c r="J585" s="3374"/>
      <c r="K585" s="3374"/>
      <c r="L585" s="3374"/>
      <c r="M585" s="3374"/>
      <c r="N585" s="3374"/>
      <c r="O585" s="3374"/>
      <c r="P585" s="3374"/>
      <c r="Q585" s="3374"/>
      <c r="R585" s="3375"/>
    </row>
    <row r="586" spans="1:18" ht="18.75">
      <c r="A586" s="769" t="s">
        <v>1624</v>
      </c>
      <c r="B586" s="3359" t="s">
        <v>2262</v>
      </c>
      <c r="C586" s="3360"/>
      <c r="D586" s="3360"/>
      <c r="E586" s="3360"/>
      <c r="F586" s="896"/>
      <c r="G586" s="896"/>
      <c r="H586" s="896"/>
      <c r="I586" s="896"/>
      <c r="J586" s="896"/>
      <c r="K586" s="1336"/>
      <c r="L586" s="896"/>
      <c r="M586" s="896"/>
      <c r="N586" s="896"/>
      <c r="O586" s="896"/>
      <c r="P586" s="896"/>
      <c r="Q586" s="896"/>
      <c r="R586" s="897"/>
    </row>
    <row r="587" spans="1:18" ht="18.75" customHeight="1">
      <c r="A587" s="769"/>
      <c r="B587" s="1351"/>
      <c r="C587" s="1352"/>
      <c r="D587" s="3326" t="s">
        <v>2145</v>
      </c>
      <c r="E587" s="3326"/>
      <c r="F587" s="3326"/>
      <c r="G587" s="896"/>
      <c r="H587" s="896"/>
      <c r="I587" s="896"/>
      <c r="J587" s="896"/>
      <c r="K587" s="1336"/>
      <c r="L587" s="896"/>
      <c r="M587" s="896"/>
      <c r="N587" s="896"/>
      <c r="O587" s="1379"/>
      <c r="P587" s="1379"/>
      <c r="Q587" s="1379"/>
      <c r="R587" s="1379"/>
    </row>
    <row r="588" spans="1:18" ht="31.5">
      <c r="A588" s="271"/>
      <c r="B588" s="645" t="s">
        <v>2230</v>
      </c>
      <c r="C588" s="380" t="s">
        <v>1292</v>
      </c>
      <c r="D588" s="3339" t="s">
        <v>2146</v>
      </c>
      <c r="E588" s="3340"/>
      <c r="F588" s="3341"/>
      <c r="G588" s="3373">
        <v>4950000</v>
      </c>
      <c r="H588" s="3374"/>
      <c r="I588" s="3374"/>
      <c r="J588" s="3374"/>
      <c r="K588" s="3374"/>
      <c r="L588" s="3374"/>
      <c r="M588" s="3374"/>
      <c r="N588" s="3374"/>
      <c r="O588" s="3374"/>
      <c r="P588" s="3374"/>
      <c r="Q588" s="3374"/>
      <c r="R588" s="3375"/>
    </row>
    <row r="589" spans="1:18" ht="31.5">
      <c r="A589" s="271"/>
      <c r="B589" s="645" t="s">
        <v>2231</v>
      </c>
      <c r="C589" s="380" t="s">
        <v>1292</v>
      </c>
      <c r="D589" s="3339" t="s">
        <v>2147</v>
      </c>
      <c r="E589" s="3340"/>
      <c r="F589" s="3341"/>
      <c r="G589" s="3373">
        <v>7950000</v>
      </c>
      <c r="H589" s="3374"/>
      <c r="I589" s="3374"/>
      <c r="J589" s="3374"/>
      <c r="K589" s="3374"/>
      <c r="L589" s="3374"/>
      <c r="M589" s="3374"/>
      <c r="N589" s="3374"/>
      <c r="O589" s="3374"/>
      <c r="P589" s="3374"/>
      <c r="Q589" s="3374"/>
      <c r="R589" s="3375"/>
    </row>
    <row r="590" spans="1:18" ht="31.5" customHeight="1">
      <c r="A590" s="271"/>
      <c r="B590" s="645" t="s">
        <v>2232</v>
      </c>
      <c r="C590" s="233" t="s">
        <v>1292</v>
      </c>
      <c r="D590" s="3339" t="s">
        <v>2148</v>
      </c>
      <c r="E590" s="3340"/>
      <c r="F590" s="3341"/>
      <c r="G590" s="3373">
        <v>10950000</v>
      </c>
      <c r="H590" s="3374"/>
      <c r="I590" s="3374"/>
      <c r="J590" s="3374"/>
      <c r="K590" s="3374"/>
      <c r="L590" s="3374"/>
      <c r="M590" s="3374"/>
      <c r="N590" s="3374"/>
      <c r="O590" s="3374"/>
      <c r="P590" s="3374"/>
      <c r="Q590" s="3374"/>
      <c r="R590" s="3375"/>
    </row>
    <row r="591" spans="1:18" ht="31.5">
      <c r="A591" s="271"/>
      <c r="B591" s="645" t="s">
        <v>2233</v>
      </c>
      <c r="C591" s="233" t="s">
        <v>1292</v>
      </c>
      <c r="D591" s="3339" t="s">
        <v>2149</v>
      </c>
      <c r="E591" s="3340"/>
      <c r="F591" s="3341"/>
      <c r="G591" s="3373">
        <v>14450000</v>
      </c>
      <c r="H591" s="3374"/>
      <c r="I591" s="3374"/>
      <c r="J591" s="3374"/>
      <c r="K591" s="3374"/>
      <c r="L591" s="3374"/>
      <c r="M591" s="3374"/>
      <c r="N591" s="3374"/>
      <c r="O591" s="3374"/>
      <c r="P591" s="3374"/>
      <c r="Q591" s="3374"/>
      <c r="R591" s="3375"/>
    </row>
    <row r="592" spans="1:18" ht="31.5">
      <c r="A592" s="271"/>
      <c r="B592" s="645" t="s">
        <v>2234</v>
      </c>
      <c r="C592" s="233" t="s">
        <v>1292</v>
      </c>
      <c r="D592" s="3339" t="s">
        <v>2150</v>
      </c>
      <c r="E592" s="3340"/>
      <c r="F592" s="3341"/>
      <c r="G592" s="3373">
        <v>12450000</v>
      </c>
      <c r="H592" s="3374"/>
      <c r="I592" s="3374"/>
      <c r="J592" s="3374"/>
      <c r="K592" s="3374"/>
      <c r="L592" s="3374"/>
      <c r="M592" s="3374"/>
      <c r="N592" s="3374"/>
      <c r="O592" s="3374"/>
      <c r="P592" s="3374"/>
      <c r="Q592" s="3374"/>
      <c r="R592" s="3375"/>
    </row>
    <row r="593" spans="1:18" ht="31.5">
      <c r="A593" s="271"/>
      <c r="B593" s="645" t="s">
        <v>2235</v>
      </c>
      <c r="C593" s="233" t="s">
        <v>1292</v>
      </c>
      <c r="D593" s="3339" t="s">
        <v>2151</v>
      </c>
      <c r="E593" s="3340"/>
      <c r="F593" s="3341"/>
      <c r="G593" s="3373">
        <v>14550000</v>
      </c>
      <c r="H593" s="3374"/>
      <c r="I593" s="3374"/>
      <c r="J593" s="3374"/>
      <c r="K593" s="3374"/>
      <c r="L593" s="3374"/>
      <c r="M593" s="3374"/>
      <c r="N593" s="3374"/>
      <c r="O593" s="3374"/>
      <c r="P593" s="3374"/>
      <c r="Q593" s="3374"/>
      <c r="R593" s="3375"/>
    </row>
    <row r="594" spans="1:18" ht="31.5">
      <c r="A594" s="271"/>
      <c r="B594" s="645" t="s">
        <v>2236</v>
      </c>
      <c r="C594" s="233" t="s">
        <v>1292</v>
      </c>
      <c r="D594" s="3339" t="s">
        <v>2152</v>
      </c>
      <c r="E594" s="3340"/>
      <c r="F594" s="3341"/>
      <c r="G594" s="3373">
        <v>16850000</v>
      </c>
      <c r="H594" s="3374"/>
      <c r="I594" s="3374"/>
      <c r="J594" s="3374"/>
      <c r="K594" s="3374"/>
      <c r="L594" s="3374"/>
      <c r="M594" s="3374"/>
      <c r="N594" s="3374"/>
      <c r="O594" s="3374"/>
      <c r="P594" s="3374"/>
      <c r="Q594" s="3374"/>
      <c r="R594" s="3375"/>
    </row>
    <row r="595" spans="1:18" ht="31.5">
      <c r="A595" s="271"/>
      <c r="B595" s="645" t="s">
        <v>2237</v>
      </c>
      <c r="C595" s="233" t="s">
        <v>1292</v>
      </c>
      <c r="D595" s="3339" t="s">
        <v>2153</v>
      </c>
      <c r="E595" s="3340"/>
      <c r="F595" s="3341"/>
      <c r="G595" s="3373">
        <v>18450000</v>
      </c>
      <c r="H595" s="3374"/>
      <c r="I595" s="3374"/>
      <c r="J595" s="3374"/>
      <c r="K595" s="3374"/>
      <c r="L595" s="3374"/>
      <c r="M595" s="3374"/>
      <c r="N595" s="3374"/>
      <c r="O595" s="3374"/>
      <c r="P595" s="3374"/>
      <c r="Q595" s="3374"/>
      <c r="R595" s="3375"/>
    </row>
    <row r="596" spans="1:18" ht="31.5" customHeight="1">
      <c r="A596" s="271"/>
      <c r="B596" s="645" t="s">
        <v>2238</v>
      </c>
      <c r="C596" s="233" t="s">
        <v>1292</v>
      </c>
      <c r="D596" s="3339" t="s">
        <v>2154</v>
      </c>
      <c r="E596" s="3340"/>
      <c r="F596" s="3341"/>
      <c r="G596" s="3373">
        <v>20450000</v>
      </c>
      <c r="H596" s="3374"/>
      <c r="I596" s="3374"/>
      <c r="J596" s="3374"/>
      <c r="K596" s="3374"/>
      <c r="L596" s="3374"/>
      <c r="M596" s="3374"/>
      <c r="N596" s="3374"/>
      <c r="O596" s="3374"/>
      <c r="P596" s="3374"/>
      <c r="Q596" s="3374"/>
      <c r="R596" s="3375"/>
    </row>
    <row r="597" spans="1:18" ht="31.5">
      <c r="A597" s="271"/>
      <c r="B597" s="645" t="s">
        <v>2239</v>
      </c>
      <c r="C597" s="233" t="s">
        <v>1292</v>
      </c>
      <c r="D597" s="3339" t="s">
        <v>2160</v>
      </c>
      <c r="E597" s="3340"/>
      <c r="F597" s="3341"/>
      <c r="G597" s="3373">
        <v>26550000</v>
      </c>
      <c r="H597" s="3374"/>
      <c r="I597" s="3374"/>
      <c r="J597" s="3374"/>
      <c r="K597" s="3374"/>
      <c r="L597" s="3374"/>
      <c r="M597" s="3374"/>
      <c r="N597" s="3374"/>
      <c r="O597" s="3374"/>
      <c r="P597" s="3374"/>
      <c r="Q597" s="3374"/>
      <c r="R597" s="3375"/>
    </row>
    <row r="598" spans="1:18" ht="31.5">
      <c r="A598" s="271"/>
      <c r="B598" s="645" t="s">
        <v>2240</v>
      </c>
      <c r="C598" s="233" t="s">
        <v>1292</v>
      </c>
      <c r="D598" s="1281"/>
      <c r="E598" s="896"/>
      <c r="F598" s="897"/>
      <c r="G598" s="3373">
        <v>32550000</v>
      </c>
      <c r="H598" s="3374"/>
      <c r="I598" s="3374"/>
      <c r="J598" s="3374"/>
      <c r="K598" s="3374"/>
      <c r="L598" s="3374"/>
      <c r="M598" s="3374"/>
      <c r="N598" s="3374"/>
      <c r="O598" s="3374"/>
      <c r="P598" s="3374"/>
      <c r="Q598" s="3374"/>
      <c r="R598" s="3375"/>
    </row>
    <row r="599" spans="1:18" ht="18.75" customHeight="1">
      <c r="A599" s="769" t="s">
        <v>1625</v>
      </c>
      <c r="B599" s="3359" t="s">
        <v>2161</v>
      </c>
      <c r="C599" s="3360"/>
      <c r="D599" s="3360"/>
      <c r="E599" s="3360"/>
      <c r="F599" s="896"/>
      <c r="G599" s="896"/>
      <c r="H599" s="896"/>
      <c r="I599" s="896"/>
      <c r="J599" s="896"/>
      <c r="K599" s="1336"/>
      <c r="L599" s="896"/>
      <c r="M599" s="896"/>
      <c r="N599" s="896"/>
      <c r="O599" s="1379"/>
      <c r="P599" s="1379"/>
      <c r="Q599" s="1379"/>
      <c r="R599" s="1379"/>
    </row>
    <row r="600" spans="1:18" ht="18.75">
      <c r="A600" s="271"/>
      <c r="B600" s="1351"/>
      <c r="C600" s="1352"/>
      <c r="D600" s="3326" t="s">
        <v>2145</v>
      </c>
      <c r="E600" s="3326"/>
      <c r="F600" s="3326"/>
      <c r="G600" s="896"/>
      <c r="H600" s="896"/>
      <c r="I600" s="896"/>
      <c r="J600" s="896"/>
      <c r="K600" s="1336"/>
      <c r="L600" s="896"/>
      <c r="M600" s="896"/>
      <c r="N600" s="896"/>
      <c r="O600" s="1379"/>
      <c r="P600" s="1379"/>
      <c r="Q600" s="1379"/>
      <c r="R600" s="1379"/>
    </row>
    <row r="601" spans="1:18" ht="31.5">
      <c r="A601" s="271"/>
      <c r="B601" s="645" t="s">
        <v>2241</v>
      </c>
      <c r="C601" s="380" t="s">
        <v>1292</v>
      </c>
      <c r="D601" s="3339" t="s">
        <v>2162</v>
      </c>
      <c r="E601" s="3340"/>
      <c r="F601" s="3341"/>
      <c r="G601" s="3373">
        <v>4150000</v>
      </c>
      <c r="H601" s="3374"/>
      <c r="I601" s="3374"/>
      <c r="J601" s="3374"/>
      <c r="K601" s="3374"/>
      <c r="L601" s="3374"/>
      <c r="M601" s="3374"/>
      <c r="N601" s="3374"/>
      <c r="O601" s="3374"/>
      <c r="P601" s="3374"/>
      <c r="Q601" s="3374"/>
      <c r="R601" s="3375"/>
    </row>
    <row r="602" spans="1:18" ht="31.5" customHeight="1">
      <c r="A602" s="271"/>
      <c r="B602" s="645" t="s">
        <v>2242</v>
      </c>
      <c r="C602" s="380" t="s">
        <v>1292</v>
      </c>
      <c r="D602" s="3339" t="s">
        <v>2163</v>
      </c>
      <c r="E602" s="3340"/>
      <c r="F602" s="3341"/>
      <c r="G602" s="3373">
        <v>5250000</v>
      </c>
      <c r="H602" s="3374"/>
      <c r="I602" s="3374"/>
      <c r="J602" s="3374"/>
      <c r="K602" s="3374"/>
      <c r="L602" s="3374"/>
      <c r="M602" s="3374"/>
      <c r="N602" s="3374"/>
      <c r="O602" s="3374"/>
      <c r="P602" s="3374"/>
      <c r="Q602" s="3374"/>
      <c r="R602" s="3375"/>
    </row>
    <row r="603" spans="1:18" ht="31.5">
      <c r="A603" s="271"/>
      <c r="B603" s="645" t="s">
        <v>2243</v>
      </c>
      <c r="C603" s="233" t="s">
        <v>1292</v>
      </c>
      <c r="D603" s="3339" t="s">
        <v>2146</v>
      </c>
      <c r="E603" s="3340"/>
      <c r="F603" s="3341"/>
      <c r="G603" s="3373">
        <v>6450000</v>
      </c>
      <c r="H603" s="3374"/>
      <c r="I603" s="3374"/>
      <c r="J603" s="3374"/>
      <c r="K603" s="3374"/>
      <c r="L603" s="3374"/>
      <c r="M603" s="3374"/>
      <c r="N603" s="3374"/>
      <c r="O603" s="3374"/>
      <c r="P603" s="3374"/>
      <c r="Q603" s="3374"/>
      <c r="R603" s="3375"/>
    </row>
    <row r="604" spans="1:18" ht="31.5" customHeight="1">
      <c r="A604" s="271"/>
      <c r="B604" s="645" t="s">
        <v>2244</v>
      </c>
      <c r="C604" s="233" t="s">
        <v>1292</v>
      </c>
      <c r="D604" s="3339" t="s">
        <v>2164</v>
      </c>
      <c r="E604" s="3340"/>
      <c r="F604" s="3341"/>
      <c r="G604" s="3373">
        <v>7950000</v>
      </c>
      <c r="H604" s="3374"/>
      <c r="I604" s="3374"/>
      <c r="J604" s="3374"/>
      <c r="K604" s="3374"/>
      <c r="L604" s="3374"/>
      <c r="M604" s="3374"/>
      <c r="N604" s="3374"/>
      <c r="O604" s="3374"/>
      <c r="P604" s="3374"/>
      <c r="Q604" s="3374"/>
      <c r="R604" s="3375"/>
    </row>
    <row r="605" spans="1:18" ht="31.5">
      <c r="A605" s="271"/>
      <c r="B605" s="645" t="s">
        <v>2245</v>
      </c>
      <c r="C605" s="233" t="s">
        <v>1292</v>
      </c>
      <c r="D605" s="3339" t="s">
        <v>2165</v>
      </c>
      <c r="E605" s="3340"/>
      <c r="F605" s="3341"/>
      <c r="G605" s="3373">
        <v>8950000</v>
      </c>
      <c r="H605" s="3374"/>
      <c r="I605" s="3374"/>
      <c r="J605" s="3374"/>
      <c r="K605" s="3374"/>
      <c r="L605" s="3374"/>
      <c r="M605" s="3374"/>
      <c r="N605" s="3374"/>
      <c r="O605" s="3374"/>
      <c r="P605" s="3374"/>
      <c r="Q605" s="3374"/>
      <c r="R605" s="3375"/>
    </row>
    <row r="606" spans="1:18" ht="31.5">
      <c r="A606" s="271"/>
      <c r="B606" s="645" t="s">
        <v>2246</v>
      </c>
      <c r="C606" s="233" t="s">
        <v>1292</v>
      </c>
      <c r="D606" s="3339" t="s">
        <v>2166</v>
      </c>
      <c r="E606" s="3340"/>
      <c r="F606" s="3341"/>
      <c r="G606" s="3373">
        <v>9250000</v>
      </c>
      <c r="H606" s="3374"/>
      <c r="I606" s="3374"/>
      <c r="J606" s="3374"/>
      <c r="K606" s="3374"/>
      <c r="L606" s="3374"/>
      <c r="M606" s="3374"/>
      <c r="N606" s="3374"/>
      <c r="O606" s="3374"/>
      <c r="P606" s="3374"/>
      <c r="Q606" s="3374"/>
      <c r="R606" s="3375"/>
    </row>
    <row r="607" spans="1:18" ht="31.5">
      <c r="A607" s="271"/>
      <c r="B607" s="645" t="s">
        <v>2247</v>
      </c>
      <c r="C607" s="233" t="s">
        <v>1292</v>
      </c>
      <c r="D607" s="3339" t="s">
        <v>2167</v>
      </c>
      <c r="E607" s="3340"/>
      <c r="F607" s="3341"/>
      <c r="G607" s="3373">
        <v>9650000</v>
      </c>
      <c r="H607" s="3374"/>
      <c r="I607" s="3374"/>
      <c r="J607" s="3374"/>
      <c r="K607" s="3374"/>
      <c r="L607" s="3374"/>
      <c r="M607" s="3374"/>
      <c r="N607" s="3374"/>
      <c r="O607" s="3374"/>
      <c r="P607" s="3374"/>
      <c r="Q607" s="3374"/>
      <c r="R607" s="3375"/>
    </row>
    <row r="608" spans="1:18" ht="31.5">
      <c r="A608" s="271"/>
      <c r="B608" s="645" t="s">
        <v>2248</v>
      </c>
      <c r="C608" s="233" t="s">
        <v>1292</v>
      </c>
      <c r="D608" s="3339" t="s">
        <v>2168</v>
      </c>
      <c r="E608" s="3340"/>
      <c r="F608" s="3341"/>
      <c r="G608" s="3373">
        <v>10250000</v>
      </c>
      <c r="H608" s="3374"/>
      <c r="I608" s="3374"/>
      <c r="J608" s="3374"/>
      <c r="K608" s="3374"/>
      <c r="L608" s="3374"/>
      <c r="M608" s="3374"/>
      <c r="N608" s="3374"/>
      <c r="O608" s="3374"/>
      <c r="P608" s="3374"/>
      <c r="Q608" s="3374"/>
      <c r="R608" s="3375"/>
    </row>
    <row r="609" spans="1:18" ht="31.5">
      <c r="A609" s="271"/>
      <c r="B609" s="645" t="s">
        <v>2249</v>
      </c>
      <c r="C609" s="233" t="s">
        <v>1292</v>
      </c>
      <c r="D609" s="3339" t="s">
        <v>2169</v>
      </c>
      <c r="E609" s="3340"/>
      <c r="F609" s="3341"/>
      <c r="G609" s="3373">
        <v>10850000</v>
      </c>
      <c r="H609" s="3374"/>
      <c r="I609" s="3374"/>
      <c r="J609" s="3374"/>
      <c r="K609" s="3374"/>
      <c r="L609" s="3374"/>
      <c r="M609" s="3374"/>
      <c r="N609" s="3374"/>
      <c r="O609" s="3374"/>
      <c r="P609" s="3374"/>
      <c r="Q609" s="3374"/>
      <c r="R609" s="3375"/>
    </row>
    <row r="610" spans="1:18" ht="31.5">
      <c r="A610" s="271"/>
      <c r="B610" s="645" t="s">
        <v>2250</v>
      </c>
      <c r="C610" s="233" t="s">
        <v>1292</v>
      </c>
      <c r="D610" s="3339" t="s">
        <v>2170</v>
      </c>
      <c r="E610" s="3340"/>
      <c r="F610" s="3341"/>
      <c r="G610" s="3373">
        <v>11450000</v>
      </c>
      <c r="H610" s="3374"/>
      <c r="I610" s="3374"/>
      <c r="J610" s="3374"/>
      <c r="K610" s="3374"/>
      <c r="L610" s="3374"/>
      <c r="M610" s="3374"/>
      <c r="N610" s="3374"/>
      <c r="O610" s="3374"/>
      <c r="P610" s="3374"/>
      <c r="Q610" s="3374"/>
      <c r="R610" s="3375"/>
    </row>
    <row r="611" spans="1:18" ht="31.5">
      <c r="A611" s="271"/>
      <c r="B611" s="645" t="s">
        <v>2251</v>
      </c>
      <c r="C611" s="233" t="s">
        <v>1292</v>
      </c>
      <c r="D611" s="3353" t="s">
        <v>2264</v>
      </c>
      <c r="E611" s="3354"/>
      <c r="F611" s="3355"/>
      <c r="G611" s="3373">
        <v>11950000</v>
      </c>
      <c r="H611" s="3374"/>
      <c r="I611" s="3374"/>
      <c r="J611" s="3374"/>
      <c r="K611" s="3374"/>
      <c r="L611" s="3374"/>
      <c r="M611" s="3374"/>
      <c r="N611" s="3374"/>
      <c r="O611" s="3374"/>
      <c r="P611" s="3374"/>
      <c r="Q611" s="3374"/>
      <c r="R611" s="3375"/>
    </row>
    <row r="612" spans="1:18" ht="31.5">
      <c r="A612" s="271"/>
      <c r="B612" s="645" t="s">
        <v>2252</v>
      </c>
      <c r="C612" s="233" t="s">
        <v>1292</v>
      </c>
      <c r="D612" s="3356"/>
      <c r="E612" s="3357"/>
      <c r="F612" s="3358"/>
      <c r="G612" s="3373">
        <v>12450000</v>
      </c>
      <c r="H612" s="3374"/>
      <c r="I612" s="3374"/>
      <c r="J612" s="3374"/>
      <c r="K612" s="3374"/>
      <c r="L612" s="3374"/>
      <c r="M612" s="3374"/>
      <c r="N612" s="3374"/>
      <c r="O612" s="3374"/>
      <c r="P612" s="3374"/>
      <c r="Q612" s="3374"/>
      <c r="R612" s="3375"/>
    </row>
    <row r="613" spans="1:18" ht="31.5" customHeight="1">
      <c r="A613" s="271"/>
      <c r="B613" s="645" t="s">
        <v>2253</v>
      </c>
      <c r="C613" s="233" t="s">
        <v>1292</v>
      </c>
      <c r="D613" s="3339" t="s">
        <v>2263</v>
      </c>
      <c r="E613" s="3340"/>
      <c r="F613" s="3341"/>
      <c r="G613" s="3373">
        <v>12950000</v>
      </c>
      <c r="H613" s="3374"/>
      <c r="I613" s="3374"/>
      <c r="J613" s="3374"/>
      <c r="K613" s="3374"/>
      <c r="L613" s="3374"/>
      <c r="M613" s="3374"/>
      <c r="N613" s="3374"/>
      <c r="O613" s="3374"/>
      <c r="P613" s="3374"/>
      <c r="Q613" s="3374"/>
      <c r="R613" s="3375"/>
    </row>
    <row r="614" spans="1:18" ht="31.5">
      <c r="A614" s="271"/>
      <c r="B614" s="645" t="s">
        <v>2254</v>
      </c>
      <c r="C614" s="233" t="s">
        <v>1292</v>
      </c>
      <c r="D614" s="3339" t="s">
        <v>2150</v>
      </c>
      <c r="E614" s="3340"/>
      <c r="F614" s="3341"/>
      <c r="G614" s="3373">
        <v>13450000</v>
      </c>
      <c r="H614" s="3374"/>
      <c r="I614" s="3374"/>
      <c r="J614" s="3374"/>
      <c r="K614" s="3374"/>
      <c r="L614" s="3374"/>
      <c r="M614" s="3374"/>
      <c r="N614" s="3374"/>
      <c r="O614" s="3374"/>
      <c r="P614" s="3374"/>
      <c r="Q614" s="3374"/>
      <c r="R614" s="3375"/>
    </row>
    <row r="615" spans="1:18" ht="31.5">
      <c r="A615" s="271"/>
      <c r="B615" s="645" t="s">
        <v>2255</v>
      </c>
      <c r="C615" s="233" t="s">
        <v>1292</v>
      </c>
      <c r="D615" s="3339" t="s">
        <v>2173</v>
      </c>
      <c r="E615" s="3340"/>
      <c r="F615" s="3341"/>
      <c r="G615" s="3373">
        <v>14450000</v>
      </c>
      <c r="H615" s="3374"/>
      <c r="I615" s="3374"/>
      <c r="J615" s="3374"/>
      <c r="K615" s="3374"/>
      <c r="L615" s="3374"/>
      <c r="M615" s="3374"/>
      <c r="N615" s="3374"/>
      <c r="O615" s="3374"/>
      <c r="P615" s="3374"/>
      <c r="Q615" s="3374"/>
      <c r="R615" s="3375"/>
    </row>
    <row r="616" spans="1:18" ht="31.5">
      <c r="A616" s="271"/>
      <c r="B616" s="645" t="s">
        <v>2256</v>
      </c>
      <c r="C616" s="233" t="s">
        <v>1292</v>
      </c>
      <c r="D616" s="3339" t="s">
        <v>2160</v>
      </c>
      <c r="E616" s="3340"/>
      <c r="F616" s="3341"/>
      <c r="G616" s="3373">
        <v>16850000</v>
      </c>
      <c r="H616" s="3374"/>
      <c r="I616" s="3374"/>
      <c r="J616" s="3374"/>
      <c r="K616" s="3374"/>
      <c r="L616" s="3374"/>
      <c r="M616" s="3374"/>
      <c r="N616" s="3374"/>
      <c r="O616" s="3374"/>
      <c r="P616" s="3374"/>
      <c r="Q616" s="3374"/>
      <c r="R616" s="3375"/>
    </row>
    <row r="617" spans="1:18" ht="31.5" customHeight="1">
      <c r="A617" s="271"/>
      <c r="B617" s="645" t="s">
        <v>2257</v>
      </c>
      <c r="C617" s="233" t="s">
        <v>1292</v>
      </c>
      <c r="D617" s="3339" t="s">
        <v>2149</v>
      </c>
      <c r="E617" s="3340"/>
      <c r="F617" s="3341"/>
      <c r="G617" s="3373">
        <v>17850000</v>
      </c>
      <c r="H617" s="3374"/>
      <c r="I617" s="3374"/>
      <c r="J617" s="3374"/>
      <c r="K617" s="3374"/>
      <c r="L617" s="3374"/>
      <c r="M617" s="3374"/>
      <c r="N617" s="3374"/>
      <c r="O617" s="3374"/>
      <c r="P617" s="3374"/>
      <c r="Q617" s="3374"/>
      <c r="R617" s="3375"/>
    </row>
  </sheetData>
  <mergeCells count="316">
    <mergeCell ref="D597:F597"/>
    <mergeCell ref="B599:E599"/>
    <mergeCell ref="D600:F600"/>
    <mergeCell ref="D601:F601"/>
    <mergeCell ref="D602:F602"/>
    <mergeCell ref="D603:F603"/>
    <mergeCell ref="D591:F591"/>
    <mergeCell ref="D592:F592"/>
    <mergeCell ref="D593:F593"/>
    <mergeCell ref="D594:F594"/>
    <mergeCell ref="D595:F595"/>
    <mergeCell ref="D596:F596"/>
    <mergeCell ref="D617:F617"/>
    <mergeCell ref="D610:F610"/>
    <mergeCell ref="D611:F612"/>
    <mergeCell ref="D613:F613"/>
    <mergeCell ref="D614:F614"/>
    <mergeCell ref="D615:F615"/>
    <mergeCell ref="D616:F616"/>
    <mergeCell ref="D604:F604"/>
    <mergeCell ref="D605:F605"/>
    <mergeCell ref="D606:F606"/>
    <mergeCell ref="D607:F607"/>
    <mergeCell ref="D608:F608"/>
    <mergeCell ref="D609:F609"/>
    <mergeCell ref="D585:F585"/>
    <mergeCell ref="B586:E586"/>
    <mergeCell ref="D587:F587"/>
    <mergeCell ref="D588:F588"/>
    <mergeCell ref="D589:F589"/>
    <mergeCell ref="D590:F590"/>
    <mergeCell ref="B579:E579"/>
    <mergeCell ref="D580:F580"/>
    <mergeCell ref="D581:F581"/>
    <mergeCell ref="D582:F582"/>
    <mergeCell ref="D583:F583"/>
    <mergeCell ref="D584:F584"/>
    <mergeCell ref="B553:R553"/>
    <mergeCell ref="B559:R559"/>
    <mergeCell ref="C566:R566"/>
    <mergeCell ref="C571:R571"/>
    <mergeCell ref="B576:R576"/>
    <mergeCell ref="C578:R578"/>
    <mergeCell ref="B524:D524"/>
    <mergeCell ref="D525:D527"/>
    <mergeCell ref="D529:D532"/>
    <mergeCell ref="B533:R533"/>
    <mergeCell ref="B534:R534"/>
    <mergeCell ref="B547:R547"/>
    <mergeCell ref="B577:R577"/>
    <mergeCell ref="B476:R476"/>
    <mergeCell ref="G477:R477"/>
    <mergeCell ref="B514:R514"/>
    <mergeCell ref="B515:C515"/>
    <mergeCell ref="D516:D518"/>
    <mergeCell ref="D519:D523"/>
    <mergeCell ref="F438:R438"/>
    <mergeCell ref="D439:D441"/>
    <mergeCell ref="B447:F447"/>
    <mergeCell ref="D448:D451"/>
    <mergeCell ref="B452:R452"/>
    <mergeCell ref="D453:P453"/>
    <mergeCell ref="H426:Q428"/>
    <mergeCell ref="B429:E429"/>
    <mergeCell ref="B430:R430"/>
    <mergeCell ref="I432:R432"/>
    <mergeCell ref="I433:R433"/>
    <mergeCell ref="B437:R437"/>
    <mergeCell ref="B389:R389"/>
    <mergeCell ref="B419:R419"/>
    <mergeCell ref="H420:R420"/>
    <mergeCell ref="B421:R421"/>
    <mergeCell ref="D422:R422"/>
    <mergeCell ref="H423:Q425"/>
    <mergeCell ref="D376:D377"/>
    <mergeCell ref="D379:D381"/>
    <mergeCell ref="B382:R382"/>
    <mergeCell ref="A383:A389"/>
    <mergeCell ref="B383:R383"/>
    <mergeCell ref="B384:R384"/>
    <mergeCell ref="B385:R385"/>
    <mergeCell ref="B386:R386"/>
    <mergeCell ref="B387:R387"/>
    <mergeCell ref="B388:R388"/>
    <mergeCell ref="D363:D368"/>
    <mergeCell ref="B370:R370"/>
    <mergeCell ref="B371:C371"/>
    <mergeCell ref="E371:R371"/>
    <mergeCell ref="D372:D374"/>
    <mergeCell ref="B375:C375"/>
    <mergeCell ref="B326:R326"/>
    <mergeCell ref="E327:R327"/>
    <mergeCell ref="D328:D335"/>
    <mergeCell ref="D336:D343"/>
    <mergeCell ref="D346:D353"/>
    <mergeCell ref="D355:D362"/>
    <mergeCell ref="B310:R310"/>
    <mergeCell ref="D311:D312"/>
    <mergeCell ref="I311:M323"/>
    <mergeCell ref="O311:R324"/>
    <mergeCell ref="D313:D314"/>
    <mergeCell ref="D315:D317"/>
    <mergeCell ref="D318:D320"/>
    <mergeCell ref="D321:D325"/>
    <mergeCell ref="I324:M324"/>
    <mergeCell ref="I325:M325"/>
    <mergeCell ref="D298:D301"/>
    <mergeCell ref="A299:A300"/>
    <mergeCell ref="B299:B300"/>
    <mergeCell ref="A306:A308"/>
    <mergeCell ref="B306:B308"/>
    <mergeCell ref="D306:D308"/>
    <mergeCell ref="A288:A289"/>
    <mergeCell ref="B288:B289"/>
    <mergeCell ref="D288:D291"/>
    <mergeCell ref="A290:A291"/>
    <mergeCell ref="A293:A294"/>
    <mergeCell ref="B293:B294"/>
    <mergeCell ref="D293:D296"/>
    <mergeCell ref="A295:A296"/>
    <mergeCell ref="B295:B296"/>
    <mergeCell ref="A275:A278"/>
    <mergeCell ref="B275:B278"/>
    <mergeCell ref="D275:D278"/>
    <mergeCell ref="A279:A281"/>
    <mergeCell ref="B279:B281"/>
    <mergeCell ref="A283:A284"/>
    <mergeCell ref="B283:B284"/>
    <mergeCell ref="D283:D286"/>
    <mergeCell ref="A285:A286"/>
    <mergeCell ref="B285:B286"/>
    <mergeCell ref="D267:D269"/>
    <mergeCell ref="A268:A269"/>
    <mergeCell ref="B268:B269"/>
    <mergeCell ref="A270:A274"/>
    <mergeCell ref="B270:B274"/>
    <mergeCell ref="D270:D274"/>
    <mergeCell ref="A256:A258"/>
    <mergeCell ref="B256:B258"/>
    <mergeCell ref="D256:D258"/>
    <mergeCell ref="A259:A261"/>
    <mergeCell ref="B259:B261"/>
    <mergeCell ref="D259:D263"/>
    <mergeCell ref="F249:R249"/>
    <mergeCell ref="A250:A252"/>
    <mergeCell ref="B250:B252"/>
    <mergeCell ref="D250:D252"/>
    <mergeCell ref="A253:A255"/>
    <mergeCell ref="B253:B255"/>
    <mergeCell ref="D253:D255"/>
    <mergeCell ref="D226:D227"/>
    <mergeCell ref="D235:D236"/>
    <mergeCell ref="F237:R237"/>
    <mergeCell ref="D238:D240"/>
    <mergeCell ref="D242:D244"/>
    <mergeCell ref="B248:R248"/>
    <mergeCell ref="B200:R200"/>
    <mergeCell ref="F201:Q201"/>
    <mergeCell ref="F219:Q219"/>
    <mergeCell ref="B224:R224"/>
    <mergeCell ref="B225:C225"/>
    <mergeCell ref="F225:R225"/>
    <mergeCell ref="D187:D189"/>
    <mergeCell ref="B190:C190"/>
    <mergeCell ref="D191:D193"/>
    <mergeCell ref="B195:D195"/>
    <mergeCell ref="B197:D197"/>
    <mergeCell ref="B199:R199"/>
    <mergeCell ref="G181:R181"/>
    <mergeCell ref="G182:R182"/>
    <mergeCell ref="G183:R183"/>
    <mergeCell ref="G184:R184"/>
    <mergeCell ref="B185:R185"/>
    <mergeCell ref="B186:D186"/>
    <mergeCell ref="E186:R186"/>
    <mergeCell ref="D173:D176"/>
    <mergeCell ref="G173:R173"/>
    <mergeCell ref="G174:R174"/>
    <mergeCell ref="G175:R175"/>
    <mergeCell ref="G176:R176"/>
    <mergeCell ref="D177:D181"/>
    <mergeCell ref="G177:R177"/>
    <mergeCell ref="G178:R178"/>
    <mergeCell ref="G179:R179"/>
    <mergeCell ref="G180:R180"/>
    <mergeCell ref="D163:D164"/>
    <mergeCell ref="D165:D166"/>
    <mergeCell ref="B169:R169"/>
    <mergeCell ref="E170:R170"/>
    <mergeCell ref="G171:R171"/>
    <mergeCell ref="G172:R172"/>
    <mergeCell ref="D152:D153"/>
    <mergeCell ref="D154:D155"/>
    <mergeCell ref="D156:D157"/>
    <mergeCell ref="D158:D159"/>
    <mergeCell ref="D160:D161"/>
    <mergeCell ref="B162:D162"/>
    <mergeCell ref="B142:E142"/>
    <mergeCell ref="D143:D146"/>
    <mergeCell ref="B147:R147"/>
    <mergeCell ref="B148:D148"/>
    <mergeCell ref="E148:R148"/>
    <mergeCell ref="D149:D151"/>
    <mergeCell ref="D131:D132"/>
    <mergeCell ref="D133:D134"/>
    <mergeCell ref="B135:E135"/>
    <mergeCell ref="D136:D137"/>
    <mergeCell ref="B139:E139"/>
    <mergeCell ref="D140:D141"/>
    <mergeCell ref="B123:R123"/>
    <mergeCell ref="E124:R124"/>
    <mergeCell ref="B125:E125"/>
    <mergeCell ref="D126:D127"/>
    <mergeCell ref="D128:D129"/>
    <mergeCell ref="B130:E130"/>
    <mergeCell ref="D109:D112"/>
    <mergeCell ref="B112:C112"/>
    <mergeCell ref="D113:D116"/>
    <mergeCell ref="B117:C117"/>
    <mergeCell ref="D118:D122"/>
    <mergeCell ref="B120:C120"/>
    <mergeCell ref="D94:D96"/>
    <mergeCell ref="D97:D101"/>
    <mergeCell ref="B102:C102"/>
    <mergeCell ref="D103:D104"/>
    <mergeCell ref="D105:D107"/>
    <mergeCell ref="B108:C108"/>
    <mergeCell ref="B81:D81"/>
    <mergeCell ref="F81:P81"/>
    <mergeCell ref="D83:D85"/>
    <mergeCell ref="D87:D88"/>
    <mergeCell ref="B90:C90"/>
    <mergeCell ref="D91:D93"/>
    <mergeCell ref="D71:D73"/>
    <mergeCell ref="B74:D74"/>
    <mergeCell ref="L74:R74"/>
    <mergeCell ref="D75:D78"/>
    <mergeCell ref="B79:R79"/>
    <mergeCell ref="B80:R80"/>
    <mergeCell ref="D57:D61"/>
    <mergeCell ref="B63:R63"/>
    <mergeCell ref="B64:D64"/>
    <mergeCell ref="B65:D65"/>
    <mergeCell ref="G65:R65"/>
    <mergeCell ref="B70:D70"/>
    <mergeCell ref="B36:D36"/>
    <mergeCell ref="B37:D37"/>
    <mergeCell ref="D38:D40"/>
    <mergeCell ref="D41:D45"/>
    <mergeCell ref="D46:D51"/>
    <mergeCell ref="B56:D56"/>
    <mergeCell ref="B33:C33"/>
    <mergeCell ref="G33:R33"/>
    <mergeCell ref="B34:R34"/>
    <mergeCell ref="B35:D35"/>
    <mergeCell ref="G35:R35"/>
    <mergeCell ref="B22:R22"/>
    <mergeCell ref="G23:R23"/>
    <mergeCell ref="B25:C25"/>
    <mergeCell ref="B26:R26"/>
    <mergeCell ref="E27:R27"/>
    <mergeCell ref="G15:R15"/>
    <mergeCell ref="D16:D17"/>
    <mergeCell ref="B18:R18"/>
    <mergeCell ref="G19:R19"/>
    <mergeCell ref="D20:D21"/>
    <mergeCell ref="G20:R20"/>
    <mergeCell ref="G21:R21"/>
    <mergeCell ref="A9:A10"/>
    <mergeCell ref="B9:R9"/>
    <mergeCell ref="B10:R10"/>
    <mergeCell ref="B11:R11"/>
    <mergeCell ref="G12:R12"/>
    <mergeCell ref="B14:R14"/>
    <mergeCell ref="B1:R1"/>
    <mergeCell ref="A2:R2"/>
    <mergeCell ref="B3:R3"/>
    <mergeCell ref="P4:R4"/>
    <mergeCell ref="A5:A6"/>
    <mergeCell ref="B5:B6"/>
    <mergeCell ref="C5:C6"/>
    <mergeCell ref="D5:D6"/>
    <mergeCell ref="E5:R5"/>
    <mergeCell ref="G615:R615"/>
    <mergeCell ref="G616:R616"/>
    <mergeCell ref="G617:R617"/>
    <mergeCell ref="G588:R588"/>
    <mergeCell ref="G589:R589"/>
    <mergeCell ref="G590:R590"/>
    <mergeCell ref="G591:R591"/>
    <mergeCell ref="G592:R592"/>
    <mergeCell ref="G593:R593"/>
    <mergeCell ref="G594:R594"/>
    <mergeCell ref="G595:R595"/>
    <mergeCell ref="G596:R596"/>
    <mergeCell ref="G597:R597"/>
    <mergeCell ref="G598:R598"/>
    <mergeCell ref="G602:R602"/>
    <mergeCell ref="G603:R603"/>
    <mergeCell ref="G604:R604"/>
    <mergeCell ref="G605:R605"/>
    <mergeCell ref="G606:R606"/>
    <mergeCell ref="G607:R607"/>
    <mergeCell ref="G608:R608"/>
    <mergeCell ref="G609:R609"/>
    <mergeCell ref="G610:R610"/>
    <mergeCell ref="G601:R601"/>
    <mergeCell ref="G585:R585"/>
    <mergeCell ref="G584:R584"/>
    <mergeCell ref="G583:R583"/>
    <mergeCell ref="G582:R582"/>
    <mergeCell ref="G581:R581"/>
    <mergeCell ref="G611:R611"/>
    <mergeCell ref="G612:R612"/>
    <mergeCell ref="G613:R613"/>
    <mergeCell ref="G614:R614"/>
  </mergeCells>
  <conditionalFormatting sqref="B203:B205">
    <cfRule type="duplicateValues" dxfId="206" priority="16"/>
  </conditionalFormatting>
  <conditionalFormatting sqref="B206">
    <cfRule type="duplicateValues" dxfId="205" priority="15"/>
  </conditionalFormatting>
  <conditionalFormatting sqref="B206">
    <cfRule type="duplicateValues" dxfId="204" priority="14"/>
  </conditionalFormatting>
  <conditionalFormatting sqref="B210:B211">
    <cfRule type="duplicateValues" dxfId="203" priority="13"/>
  </conditionalFormatting>
  <conditionalFormatting sqref="B210">
    <cfRule type="duplicateValues" dxfId="202" priority="12"/>
  </conditionalFormatting>
  <conditionalFormatting sqref="B211">
    <cfRule type="duplicateValues" dxfId="201" priority="11"/>
  </conditionalFormatting>
  <conditionalFormatting sqref="B208">
    <cfRule type="duplicateValues" dxfId="200" priority="10"/>
  </conditionalFormatting>
  <conditionalFormatting sqref="B209">
    <cfRule type="duplicateValues" dxfId="199" priority="9"/>
  </conditionalFormatting>
  <conditionalFormatting sqref="B214">
    <cfRule type="duplicateValues" dxfId="198" priority="8"/>
  </conditionalFormatting>
  <conditionalFormatting sqref="B215">
    <cfRule type="duplicateValues" dxfId="197" priority="7"/>
  </conditionalFormatting>
  <conditionalFormatting sqref="B217">
    <cfRule type="duplicateValues" dxfId="196" priority="6"/>
  </conditionalFormatting>
  <conditionalFormatting sqref="B218">
    <cfRule type="duplicateValues" dxfId="195" priority="5"/>
  </conditionalFormatting>
  <conditionalFormatting sqref="B220">
    <cfRule type="duplicateValues" dxfId="194" priority="4"/>
  </conditionalFormatting>
  <conditionalFormatting sqref="B221">
    <cfRule type="duplicateValues" dxfId="193" priority="3"/>
  </conditionalFormatting>
  <conditionalFormatting sqref="B222">
    <cfRule type="duplicateValues" dxfId="192" priority="2"/>
  </conditionalFormatting>
  <conditionalFormatting sqref="B223">
    <cfRule type="duplicateValues" dxfId="191" priority="1"/>
  </conditionalFormatting>
  <printOptions horizontalCentered="1"/>
  <pageMargins left="0.25" right="0.25" top="0.5" bottom="0.25" header="0.3" footer="0"/>
  <pageSetup paperSize="9" scale="59" orientation="landscape" r:id="rId1"/>
  <headerFooter differentFirst="1">
    <oddFooter>&amp;CPage &amp;P&amp;R&amp;A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25</vt:i4>
      </vt:variant>
    </vt:vector>
  </HeadingPairs>
  <TitlesOfParts>
    <vt:vector size="47" baseType="lpstr">
      <vt:lpstr>Tháng 3-2018</vt:lpstr>
      <vt:lpstr>Cong bo VLXD Q4.2021-PL1</vt:lpstr>
      <vt:lpstr>GIÁ VLXD THÁNG 4.2022-PL3 </vt:lpstr>
      <vt:lpstr>GIÁ VLXD THÁNG 5.2022-PL3</vt:lpstr>
      <vt:lpstr>GIÁ VLXD THÁNG 6.2022-PL3</vt:lpstr>
      <vt:lpstr>GIÁ VLXD THÁNG 7.2022-PL3</vt:lpstr>
      <vt:lpstr>GIÁ VLXD THÁNG 9.2022-PL3  </vt:lpstr>
      <vt:lpstr>GIÁ VLXD THÁNG 10.2022-PL3 </vt:lpstr>
      <vt:lpstr>GIÁ VLXD THÁNG 11.2022-PL3</vt:lpstr>
      <vt:lpstr>GIÁ VLXD THÁNG 12.2022-PL3</vt:lpstr>
      <vt:lpstr>GIÁ VLXD THÁNG 01.2023-PL3</vt:lpstr>
      <vt:lpstr>GIÁ VLXD THÁNG 02.2023-PL3</vt:lpstr>
      <vt:lpstr>GIÁ VLXD THÁNG 3.2023-PL3</vt:lpstr>
      <vt:lpstr>GIÁ VLXD THÁNG 4.2023-PL3</vt:lpstr>
      <vt:lpstr>GIÁ VLXD THÁNG 5.2023-PL3</vt:lpstr>
      <vt:lpstr>GIÁ VLXD THÁNG 6.2023-PL3</vt:lpstr>
      <vt:lpstr>GIÁ VLXD THÁNG 7.2023-PL3</vt:lpstr>
      <vt:lpstr>GIÁ VLXD THÁNG 8.2023</vt:lpstr>
      <vt:lpstr>GIÁ VLXD THÁNG 9.2023-PL3</vt:lpstr>
      <vt:lpstr>GIÁ VLXD THÁNG 12.2023-PL3 </vt:lpstr>
      <vt:lpstr>GIÁ VLXD THÁNG 01.2024</vt:lpstr>
      <vt:lpstr>GIÁ VLXD THÁNG 3.2024</vt:lpstr>
      <vt:lpstr>'GIÁ VLXD THÁNG 01.2024'!Print_Area</vt:lpstr>
      <vt:lpstr>'GIÁ VLXD THÁNG 12.2022-PL3'!Print_Area</vt:lpstr>
      <vt:lpstr>'GIÁ VLXD THÁNG 12.2023-PL3 '!Print_Area</vt:lpstr>
      <vt:lpstr>'GIÁ VLXD THÁNG 3.2024'!Print_Area</vt:lpstr>
      <vt:lpstr>'GIÁ VLXD THÁNG 4.2023-PL3'!Print_Area</vt:lpstr>
      <vt:lpstr>'GIÁ VLXD THÁNG 5.2023-PL3'!Print_Area</vt:lpstr>
      <vt:lpstr>'GIÁ VLXD THÁNG 6.2023-PL3'!Print_Area</vt:lpstr>
      <vt:lpstr>'GIÁ VLXD THÁNG 7.2023-PL3'!Print_Area</vt:lpstr>
      <vt:lpstr>'GIÁ VLXD THÁNG 8.2023'!Print_Area</vt:lpstr>
      <vt:lpstr>'Cong bo VLXD Q4.2021-PL1'!Print_Titles</vt:lpstr>
      <vt:lpstr>'GIÁ VLXD THÁNG 01.2024'!Print_Titles</vt:lpstr>
      <vt:lpstr>'GIÁ VLXD THÁNG 10.2022-PL3 '!Print_Titles</vt:lpstr>
      <vt:lpstr>'GIÁ VLXD THÁNG 11.2022-PL3'!Print_Titles</vt:lpstr>
      <vt:lpstr>'GIÁ VLXD THÁNG 12.2022-PL3'!Print_Titles</vt:lpstr>
      <vt:lpstr>'GIÁ VLXD THÁNG 12.2023-PL3 '!Print_Titles</vt:lpstr>
      <vt:lpstr>'GIÁ VLXD THÁNG 3.2024'!Print_Titles</vt:lpstr>
      <vt:lpstr>'GIÁ VLXD THÁNG 4.2022-PL3 '!Print_Titles</vt:lpstr>
      <vt:lpstr>'GIÁ VLXD THÁNG 5.2022-PL3'!Print_Titles</vt:lpstr>
      <vt:lpstr>'GIÁ VLXD THÁNG 6.2022-PL3'!Print_Titles</vt:lpstr>
      <vt:lpstr>'GIÁ VLXD THÁNG 6.2023-PL3'!Print_Titles</vt:lpstr>
      <vt:lpstr>'GIÁ VLXD THÁNG 7.2022-PL3'!Print_Titles</vt:lpstr>
      <vt:lpstr>'GIÁ VLXD THÁNG 7.2023-PL3'!Print_Titles</vt:lpstr>
      <vt:lpstr>'GIÁ VLXD THÁNG 8.2023'!Print_Titles</vt:lpstr>
      <vt:lpstr>'GIÁ VLXD THÁNG 9.2022-PL3  '!Print_Titles</vt:lpstr>
      <vt:lpstr>'GIÁ VLXD THÁNG 9.2023-PL3'!Print_Titles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Cop.</dc:creator>
  <cp:lastModifiedBy>USER</cp:lastModifiedBy>
  <cp:revision/>
  <cp:lastPrinted>2024-03-13T07:46:32Z</cp:lastPrinted>
  <dcterms:created xsi:type="dcterms:W3CDTF">2018-02-23T07:38:25Z</dcterms:created>
  <dcterms:modified xsi:type="dcterms:W3CDTF">2024-03-13T07:50:19Z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2022-12-09T04:13:29Z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1ee93889-edad-463e-a08d-488e7eec3fca</vt:lpwstr>
  </property>
  <property fmtid="{D5CDD505-2E9C-101B-9397-08002B2CF9AE}" pid="7" name="MSIP_Label_defa4170-0d19-0005-0004-bc88714345d2_ActionId">
    <vt:lpwstr>74f6cf1d-2607-4ff6-8cc7-ebbd69ec9b6a</vt:lpwstr>
  </property>
  <property fmtid="{D5CDD505-2E9C-101B-9397-08002B2CF9AE}" pid="8" name="MSIP_Label_defa4170-0d19-0005-0004-bc88714345d2_ContentBits">
    <vt:lpwstr>0</vt:lpwstr>
  </property>
</Properties>
</file>